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xampp\htdocs\Chamba Panama\Amir\soho\hojacalculo\"/>
    </mc:Choice>
  </mc:AlternateContent>
  <xr:revisionPtr revIDLastSave="0" documentId="13_ncr:1_{55A58A1B-0679-44D1-9B92-AA0C6AFBF5D5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Registros" sheetId="1" r:id="rId1"/>
    <sheet name="Winback" sheetId="2" r:id="rId2"/>
    <sheet name="Cruce" sheetId="3" r:id="rId3"/>
    <sheet name="Resumen" sheetId="4" r:id="rId4"/>
  </sheets>
  <definedNames>
    <definedName name="_xlnm._FilterDatabase" localSheetId="2" hidden="1">Cruce!$A$1:$T$5080</definedName>
    <definedName name="_xlnm._FilterDatabase" localSheetId="0" hidden="1">Registros!$A$1:$K$5076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4" l="1"/>
  <c r="B10" i="4"/>
  <c r="B9" i="4"/>
  <c r="B8" i="4"/>
  <c r="B7" i="4"/>
  <c r="B5" i="4" s="1"/>
  <c r="B6" i="4" s="1"/>
  <c r="C4" i="4"/>
  <c r="B4" i="4"/>
  <c r="R5080" i="3"/>
  <c r="K5080" i="3"/>
  <c r="L5080" i="3" s="1"/>
  <c r="I5080" i="3"/>
  <c r="J5080" i="3" s="1"/>
  <c r="N5080" i="3" s="1"/>
  <c r="G5080" i="3"/>
  <c r="H5080" i="3" s="1"/>
  <c r="F5080" i="3"/>
  <c r="Q5080" i="3" s="1"/>
  <c r="E5080" i="3"/>
  <c r="R5079" i="3"/>
  <c r="K5079" i="3"/>
  <c r="L5079" i="3" s="1"/>
  <c r="I5079" i="3"/>
  <c r="J5079" i="3" s="1"/>
  <c r="N5079" i="3" s="1"/>
  <c r="G5079" i="3"/>
  <c r="H5079" i="3" s="1"/>
  <c r="E5079" i="3"/>
  <c r="R5078" i="3"/>
  <c r="K5078" i="3"/>
  <c r="L5078" i="3" s="1"/>
  <c r="I5078" i="3"/>
  <c r="J5078" i="3" s="1"/>
  <c r="N5078" i="3" s="1"/>
  <c r="G5078" i="3"/>
  <c r="H5078" i="3" s="1"/>
  <c r="E5078" i="3"/>
  <c r="R5077" i="3"/>
  <c r="K5077" i="3"/>
  <c r="L5077" i="3" s="1"/>
  <c r="I5077" i="3"/>
  <c r="J5077" i="3" s="1"/>
  <c r="N5077" i="3" s="1"/>
  <c r="G5077" i="3"/>
  <c r="H5077" i="3" s="1"/>
  <c r="E5077" i="3"/>
  <c r="R5076" i="3"/>
  <c r="K5076" i="3"/>
  <c r="L5076" i="3" s="1"/>
  <c r="J5076" i="3"/>
  <c r="N5076" i="3" s="1"/>
  <c r="I5076" i="3"/>
  <c r="G5076" i="3"/>
  <c r="H5076" i="3" s="1"/>
  <c r="E5076" i="3"/>
  <c r="R5075" i="3"/>
  <c r="K5075" i="3"/>
  <c r="L5075" i="3" s="1"/>
  <c r="J5075" i="3"/>
  <c r="N5075" i="3" s="1"/>
  <c r="I5075" i="3"/>
  <c r="G5075" i="3"/>
  <c r="H5075" i="3" s="1"/>
  <c r="E5075" i="3"/>
  <c r="R5074" i="3"/>
  <c r="K5074" i="3"/>
  <c r="L5074" i="3" s="1"/>
  <c r="J5074" i="3"/>
  <c r="N5074" i="3" s="1"/>
  <c r="I5074" i="3"/>
  <c r="G5074" i="3"/>
  <c r="H5074" i="3" s="1"/>
  <c r="E5074" i="3"/>
  <c r="R5073" i="3"/>
  <c r="K5073" i="3"/>
  <c r="L5073" i="3" s="1"/>
  <c r="J5073" i="3"/>
  <c r="N5073" i="3" s="1"/>
  <c r="I5073" i="3"/>
  <c r="G5073" i="3"/>
  <c r="H5073" i="3" s="1"/>
  <c r="E5073" i="3"/>
  <c r="R5072" i="3"/>
  <c r="K5072" i="3"/>
  <c r="L5072" i="3" s="1"/>
  <c r="J5072" i="3"/>
  <c r="N5072" i="3" s="1"/>
  <c r="I5072" i="3"/>
  <c r="G5072" i="3"/>
  <c r="H5072" i="3" s="1"/>
  <c r="E5072" i="3"/>
  <c r="R5071" i="3"/>
  <c r="K5071" i="3"/>
  <c r="L5071" i="3" s="1"/>
  <c r="J5071" i="3"/>
  <c r="N5071" i="3" s="1"/>
  <c r="I5071" i="3"/>
  <c r="G5071" i="3"/>
  <c r="H5071" i="3" s="1"/>
  <c r="E5071" i="3"/>
  <c r="R5070" i="3"/>
  <c r="K5070" i="3"/>
  <c r="L5070" i="3" s="1"/>
  <c r="J5070" i="3"/>
  <c r="N5070" i="3" s="1"/>
  <c r="I5070" i="3"/>
  <c r="G5070" i="3"/>
  <c r="H5070" i="3" s="1"/>
  <c r="E5070" i="3"/>
  <c r="R5069" i="3"/>
  <c r="K5069" i="3"/>
  <c r="L5069" i="3" s="1"/>
  <c r="J5069" i="3"/>
  <c r="N5069" i="3" s="1"/>
  <c r="I5069" i="3"/>
  <c r="G5069" i="3"/>
  <c r="H5069" i="3" s="1"/>
  <c r="E5069" i="3"/>
  <c r="R5068" i="3"/>
  <c r="K5068" i="3"/>
  <c r="L5068" i="3" s="1"/>
  <c r="J5068" i="3"/>
  <c r="N5068" i="3" s="1"/>
  <c r="I5068" i="3"/>
  <c r="G5068" i="3"/>
  <c r="H5068" i="3" s="1"/>
  <c r="E5068" i="3"/>
  <c r="R5067" i="3"/>
  <c r="K5067" i="3"/>
  <c r="L5067" i="3" s="1"/>
  <c r="J5067" i="3"/>
  <c r="N5067" i="3" s="1"/>
  <c r="I5067" i="3"/>
  <c r="G5067" i="3"/>
  <c r="H5067" i="3" s="1"/>
  <c r="E5067" i="3"/>
  <c r="R5066" i="3"/>
  <c r="K5066" i="3"/>
  <c r="L5066" i="3" s="1"/>
  <c r="J5066" i="3"/>
  <c r="N5066" i="3" s="1"/>
  <c r="I5066" i="3"/>
  <c r="G5066" i="3"/>
  <c r="H5066" i="3" s="1"/>
  <c r="E5066" i="3"/>
  <c r="R5065" i="3"/>
  <c r="K5065" i="3"/>
  <c r="L5065" i="3" s="1"/>
  <c r="J5065" i="3"/>
  <c r="N5065" i="3" s="1"/>
  <c r="I5065" i="3"/>
  <c r="G5065" i="3"/>
  <c r="H5065" i="3" s="1"/>
  <c r="E5065" i="3"/>
  <c r="R5064" i="3"/>
  <c r="K5064" i="3"/>
  <c r="L5064" i="3" s="1"/>
  <c r="J5064" i="3"/>
  <c r="N5064" i="3" s="1"/>
  <c r="I5064" i="3"/>
  <c r="G5064" i="3"/>
  <c r="H5064" i="3" s="1"/>
  <c r="E5064" i="3"/>
  <c r="R5063" i="3"/>
  <c r="K5063" i="3"/>
  <c r="L5063" i="3" s="1"/>
  <c r="J5063" i="3"/>
  <c r="N5063" i="3" s="1"/>
  <c r="I5063" i="3"/>
  <c r="G5063" i="3"/>
  <c r="H5063" i="3" s="1"/>
  <c r="E5063" i="3"/>
  <c r="R5062" i="3"/>
  <c r="K5062" i="3"/>
  <c r="L5062" i="3" s="1"/>
  <c r="J5062" i="3"/>
  <c r="N5062" i="3" s="1"/>
  <c r="I5062" i="3"/>
  <c r="G5062" i="3"/>
  <c r="H5062" i="3" s="1"/>
  <c r="E5062" i="3"/>
  <c r="R5061" i="3"/>
  <c r="N5061" i="3"/>
  <c r="L5061" i="3"/>
  <c r="K5061" i="3"/>
  <c r="O5061" i="3" s="1"/>
  <c r="P5061" i="3" s="1"/>
  <c r="J5061" i="3"/>
  <c r="I5061" i="3"/>
  <c r="H5061" i="3"/>
  <c r="G5061" i="3"/>
  <c r="S5061" i="3" s="1"/>
  <c r="F5061" i="3"/>
  <c r="Q5061" i="3" s="1"/>
  <c r="E5061" i="3"/>
  <c r="R5060" i="3"/>
  <c r="L5060" i="3"/>
  <c r="K5060" i="3"/>
  <c r="O5060" i="3" s="1"/>
  <c r="P5060" i="3" s="1"/>
  <c r="J5060" i="3"/>
  <c r="N5060" i="3" s="1"/>
  <c r="I5060" i="3"/>
  <c r="H5060" i="3"/>
  <c r="G5060" i="3"/>
  <c r="F5060" i="3"/>
  <c r="Q5060" i="3" s="1"/>
  <c r="E5060" i="3"/>
  <c r="S5060" i="3" s="1"/>
  <c r="R5059" i="3"/>
  <c r="L5059" i="3"/>
  <c r="K5059" i="3"/>
  <c r="O5059" i="3" s="1"/>
  <c r="P5059" i="3" s="1"/>
  <c r="J5059" i="3"/>
  <c r="N5059" i="3" s="1"/>
  <c r="I5059" i="3"/>
  <c r="H5059" i="3"/>
  <c r="G5059" i="3"/>
  <c r="F5059" i="3"/>
  <c r="Q5059" i="3" s="1"/>
  <c r="E5059" i="3"/>
  <c r="R5058" i="3"/>
  <c r="L5058" i="3"/>
  <c r="K5058" i="3"/>
  <c r="J5058" i="3"/>
  <c r="N5058" i="3" s="1"/>
  <c r="I5058" i="3"/>
  <c r="H5058" i="3"/>
  <c r="G5058" i="3"/>
  <c r="F5058" i="3"/>
  <c r="Q5058" i="3" s="1"/>
  <c r="E5058" i="3"/>
  <c r="R5057" i="3"/>
  <c r="L5057" i="3"/>
  <c r="K5057" i="3"/>
  <c r="J5057" i="3"/>
  <c r="N5057" i="3" s="1"/>
  <c r="I5057" i="3"/>
  <c r="H5057" i="3"/>
  <c r="G5057" i="3"/>
  <c r="F5057" i="3"/>
  <c r="Q5057" i="3" s="1"/>
  <c r="E5057" i="3"/>
  <c r="R5056" i="3"/>
  <c r="L5056" i="3"/>
  <c r="K5056" i="3"/>
  <c r="J5056" i="3"/>
  <c r="N5056" i="3" s="1"/>
  <c r="I5056" i="3"/>
  <c r="H5056" i="3"/>
  <c r="G5056" i="3"/>
  <c r="F5056" i="3"/>
  <c r="Q5056" i="3" s="1"/>
  <c r="E5056" i="3"/>
  <c r="R5055" i="3"/>
  <c r="L5055" i="3"/>
  <c r="K5055" i="3"/>
  <c r="J5055" i="3"/>
  <c r="N5055" i="3" s="1"/>
  <c r="I5055" i="3"/>
  <c r="H5055" i="3"/>
  <c r="G5055" i="3"/>
  <c r="F5055" i="3"/>
  <c r="Q5055" i="3" s="1"/>
  <c r="E5055" i="3"/>
  <c r="R5054" i="3"/>
  <c r="L5054" i="3"/>
  <c r="K5054" i="3"/>
  <c r="J5054" i="3"/>
  <c r="N5054" i="3" s="1"/>
  <c r="I5054" i="3"/>
  <c r="H5054" i="3"/>
  <c r="G5054" i="3"/>
  <c r="F5054" i="3"/>
  <c r="Q5054" i="3" s="1"/>
  <c r="E5054" i="3"/>
  <c r="R5053" i="3"/>
  <c r="L5053" i="3"/>
  <c r="K5053" i="3"/>
  <c r="J5053" i="3"/>
  <c r="N5053" i="3" s="1"/>
  <c r="I5053" i="3"/>
  <c r="G5053" i="3"/>
  <c r="H5053" i="3" s="1"/>
  <c r="E5053" i="3"/>
  <c r="R5052" i="3"/>
  <c r="K5052" i="3"/>
  <c r="L5052" i="3" s="1"/>
  <c r="J5052" i="3"/>
  <c r="N5052" i="3" s="1"/>
  <c r="I5052" i="3"/>
  <c r="G5052" i="3"/>
  <c r="H5052" i="3" s="1"/>
  <c r="E5052" i="3"/>
  <c r="R5051" i="3"/>
  <c r="O5051" i="3"/>
  <c r="P5051" i="3" s="1"/>
  <c r="K5051" i="3"/>
  <c r="L5051" i="3" s="1"/>
  <c r="J5051" i="3"/>
  <c r="N5051" i="3" s="1"/>
  <c r="I5051" i="3"/>
  <c r="G5051" i="3"/>
  <c r="H5051" i="3" s="1"/>
  <c r="E5051" i="3"/>
  <c r="R5050" i="3"/>
  <c r="K5050" i="3"/>
  <c r="L5050" i="3" s="1"/>
  <c r="J5050" i="3"/>
  <c r="N5050" i="3" s="1"/>
  <c r="I5050" i="3"/>
  <c r="G5050" i="3"/>
  <c r="H5050" i="3" s="1"/>
  <c r="E5050" i="3"/>
  <c r="R5049" i="3"/>
  <c r="O5049" i="3"/>
  <c r="P5049" i="3" s="1"/>
  <c r="K5049" i="3"/>
  <c r="L5049" i="3" s="1"/>
  <c r="J5049" i="3"/>
  <c r="N5049" i="3" s="1"/>
  <c r="I5049" i="3"/>
  <c r="G5049" i="3"/>
  <c r="H5049" i="3" s="1"/>
  <c r="E5049" i="3"/>
  <c r="R5048" i="3"/>
  <c r="K5048" i="3"/>
  <c r="L5048" i="3" s="1"/>
  <c r="J5048" i="3"/>
  <c r="N5048" i="3" s="1"/>
  <c r="I5048" i="3"/>
  <c r="G5048" i="3"/>
  <c r="H5048" i="3" s="1"/>
  <c r="E5048" i="3"/>
  <c r="R5047" i="3"/>
  <c r="O5047" i="3"/>
  <c r="P5047" i="3" s="1"/>
  <c r="K5047" i="3"/>
  <c r="L5047" i="3" s="1"/>
  <c r="J5047" i="3"/>
  <c r="N5047" i="3" s="1"/>
  <c r="I5047" i="3"/>
  <c r="G5047" i="3"/>
  <c r="H5047" i="3" s="1"/>
  <c r="E5047" i="3"/>
  <c r="R5046" i="3"/>
  <c r="N5046" i="3"/>
  <c r="L5046" i="3"/>
  <c r="K5046" i="3"/>
  <c r="O5046" i="3" s="1"/>
  <c r="P5046" i="3" s="1"/>
  <c r="J5046" i="3"/>
  <c r="I5046" i="3"/>
  <c r="H5046" i="3"/>
  <c r="G5046" i="3"/>
  <c r="S5046" i="3" s="1"/>
  <c r="F5046" i="3"/>
  <c r="Q5046" i="3" s="1"/>
  <c r="E5046" i="3"/>
  <c r="T5045" i="3"/>
  <c r="R5045" i="3"/>
  <c r="N5045" i="3"/>
  <c r="L5045" i="3"/>
  <c r="K5045" i="3"/>
  <c r="O5045" i="3" s="1"/>
  <c r="P5045" i="3" s="1"/>
  <c r="J5045" i="3"/>
  <c r="I5045" i="3"/>
  <c r="H5045" i="3"/>
  <c r="G5045" i="3"/>
  <c r="S5045" i="3" s="1"/>
  <c r="F5045" i="3"/>
  <c r="Q5045" i="3" s="1"/>
  <c r="E5045" i="3"/>
  <c r="M5045" i="3" s="1"/>
  <c r="T5044" i="3"/>
  <c r="R5044" i="3"/>
  <c r="N5044" i="3"/>
  <c r="L5044" i="3"/>
  <c r="K5044" i="3"/>
  <c r="O5044" i="3" s="1"/>
  <c r="P5044" i="3" s="1"/>
  <c r="J5044" i="3"/>
  <c r="I5044" i="3"/>
  <c r="H5044" i="3"/>
  <c r="G5044" i="3"/>
  <c r="S5044" i="3" s="1"/>
  <c r="F5044" i="3"/>
  <c r="Q5044" i="3" s="1"/>
  <c r="E5044" i="3"/>
  <c r="M5044" i="3" s="1"/>
  <c r="T5043" i="3"/>
  <c r="R5043" i="3"/>
  <c r="N5043" i="3"/>
  <c r="L5043" i="3"/>
  <c r="K5043" i="3"/>
  <c r="O5043" i="3" s="1"/>
  <c r="P5043" i="3" s="1"/>
  <c r="J5043" i="3"/>
  <c r="I5043" i="3"/>
  <c r="H5043" i="3"/>
  <c r="G5043" i="3"/>
  <c r="S5043" i="3" s="1"/>
  <c r="F5043" i="3"/>
  <c r="Q5043" i="3" s="1"/>
  <c r="E5043" i="3"/>
  <c r="M5043" i="3" s="1"/>
  <c r="T5042" i="3"/>
  <c r="R5042" i="3"/>
  <c r="N5042" i="3"/>
  <c r="L5042" i="3"/>
  <c r="K5042" i="3"/>
  <c r="O5042" i="3" s="1"/>
  <c r="P5042" i="3" s="1"/>
  <c r="J5042" i="3"/>
  <c r="I5042" i="3"/>
  <c r="H5042" i="3"/>
  <c r="G5042" i="3"/>
  <c r="S5042" i="3" s="1"/>
  <c r="F5042" i="3"/>
  <c r="E5042" i="3"/>
  <c r="M5042" i="3" s="1"/>
  <c r="T5041" i="3"/>
  <c r="R5041" i="3"/>
  <c r="N5041" i="3"/>
  <c r="L5041" i="3"/>
  <c r="K5041" i="3"/>
  <c r="O5041" i="3" s="1"/>
  <c r="P5041" i="3" s="1"/>
  <c r="J5041" i="3"/>
  <c r="I5041" i="3"/>
  <c r="H5041" i="3"/>
  <c r="G5041" i="3"/>
  <c r="S5041" i="3" s="1"/>
  <c r="F5041" i="3"/>
  <c r="E5041" i="3"/>
  <c r="M5041" i="3" s="1"/>
  <c r="T5040" i="3"/>
  <c r="R5040" i="3"/>
  <c r="N5040" i="3"/>
  <c r="L5040" i="3"/>
  <c r="K5040" i="3"/>
  <c r="O5040" i="3" s="1"/>
  <c r="P5040" i="3" s="1"/>
  <c r="J5040" i="3"/>
  <c r="I5040" i="3"/>
  <c r="H5040" i="3"/>
  <c r="G5040" i="3"/>
  <c r="S5040" i="3" s="1"/>
  <c r="F5040" i="3"/>
  <c r="E5040" i="3"/>
  <c r="M5040" i="3" s="1"/>
  <c r="T5039" i="3"/>
  <c r="R5039" i="3"/>
  <c r="N5039" i="3"/>
  <c r="L5039" i="3"/>
  <c r="K5039" i="3"/>
  <c r="O5039" i="3" s="1"/>
  <c r="P5039" i="3" s="1"/>
  <c r="J5039" i="3"/>
  <c r="I5039" i="3"/>
  <c r="H5039" i="3"/>
  <c r="G5039" i="3"/>
  <c r="S5039" i="3" s="1"/>
  <c r="F5039" i="3"/>
  <c r="E5039" i="3"/>
  <c r="M5039" i="3" s="1"/>
  <c r="T5038" i="3"/>
  <c r="R5038" i="3"/>
  <c r="N5038" i="3"/>
  <c r="L5038" i="3"/>
  <c r="K5038" i="3"/>
  <c r="O5038" i="3" s="1"/>
  <c r="P5038" i="3" s="1"/>
  <c r="J5038" i="3"/>
  <c r="I5038" i="3"/>
  <c r="H5038" i="3"/>
  <c r="G5038" i="3"/>
  <c r="S5038" i="3" s="1"/>
  <c r="F5038" i="3"/>
  <c r="E5038" i="3"/>
  <c r="M5038" i="3" s="1"/>
  <c r="T5037" i="3"/>
  <c r="R5037" i="3"/>
  <c r="N5037" i="3"/>
  <c r="L5037" i="3"/>
  <c r="K5037" i="3"/>
  <c r="O5037" i="3" s="1"/>
  <c r="P5037" i="3" s="1"/>
  <c r="J5037" i="3"/>
  <c r="I5037" i="3"/>
  <c r="H5037" i="3"/>
  <c r="G5037" i="3"/>
  <c r="S5037" i="3" s="1"/>
  <c r="F5037" i="3"/>
  <c r="E5037" i="3"/>
  <c r="M5037" i="3" s="1"/>
  <c r="T5036" i="3"/>
  <c r="R5036" i="3"/>
  <c r="N5036" i="3"/>
  <c r="L5036" i="3"/>
  <c r="K5036" i="3"/>
  <c r="O5036" i="3" s="1"/>
  <c r="P5036" i="3" s="1"/>
  <c r="J5036" i="3"/>
  <c r="I5036" i="3"/>
  <c r="H5036" i="3"/>
  <c r="G5036" i="3"/>
  <c r="S5036" i="3" s="1"/>
  <c r="F5036" i="3"/>
  <c r="E5036" i="3"/>
  <c r="M5036" i="3" s="1"/>
  <c r="T5035" i="3"/>
  <c r="R5035" i="3"/>
  <c r="N5035" i="3"/>
  <c r="L5035" i="3"/>
  <c r="K5035" i="3"/>
  <c r="O5035" i="3" s="1"/>
  <c r="P5035" i="3" s="1"/>
  <c r="J5035" i="3"/>
  <c r="I5035" i="3"/>
  <c r="H5035" i="3"/>
  <c r="G5035" i="3"/>
  <c r="S5035" i="3" s="1"/>
  <c r="F5035" i="3"/>
  <c r="E5035" i="3"/>
  <c r="M5035" i="3" s="1"/>
  <c r="T5034" i="3"/>
  <c r="R5034" i="3"/>
  <c r="N5034" i="3"/>
  <c r="L5034" i="3"/>
  <c r="K5034" i="3"/>
  <c r="O5034" i="3" s="1"/>
  <c r="P5034" i="3" s="1"/>
  <c r="J5034" i="3"/>
  <c r="I5034" i="3"/>
  <c r="H5034" i="3"/>
  <c r="G5034" i="3"/>
  <c r="S5034" i="3" s="1"/>
  <c r="F5034" i="3"/>
  <c r="E5034" i="3"/>
  <c r="M5034" i="3" s="1"/>
  <c r="T5033" i="3"/>
  <c r="R5033" i="3"/>
  <c r="N5033" i="3"/>
  <c r="L5033" i="3"/>
  <c r="K5033" i="3"/>
  <c r="O5033" i="3" s="1"/>
  <c r="P5033" i="3" s="1"/>
  <c r="J5033" i="3"/>
  <c r="I5033" i="3"/>
  <c r="H5033" i="3"/>
  <c r="G5033" i="3"/>
  <c r="S5033" i="3" s="1"/>
  <c r="F5033" i="3"/>
  <c r="E5033" i="3"/>
  <c r="M5033" i="3" s="1"/>
  <c r="T5032" i="3"/>
  <c r="R5032" i="3"/>
  <c r="N5032" i="3"/>
  <c r="L5032" i="3"/>
  <c r="K5032" i="3"/>
  <c r="O5032" i="3" s="1"/>
  <c r="P5032" i="3" s="1"/>
  <c r="J5032" i="3"/>
  <c r="I5032" i="3"/>
  <c r="H5032" i="3"/>
  <c r="G5032" i="3"/>
  <c r="S5032" i="3" s="1"/>
  <c r="F5032" i="3"/>
  <c r="E5032" i="3"/>
  <c r="M5032" i="3" s="1"/>
  <c r="T5031" i="3"/>
  <c r="R5031" i="3"/>
  <c r="N5031" i="3"/>
  <c r="L5031" i="3"/>
  <c r="K5031" i="3"/>
  <c r="O5031" i="3" s="1"/>
  <c r="P5031" i="3" s="1"/>
  <c r="J5031" i="3"/>
  <c r="I5031" i="3"/>
  <c r="H5031" i="3"/>
  <c r="G5031" i="3"/>
  <c r="S5031" i="3" s="1"/>
  <c r="F5031" i="3"/>
  <c r="E5031" i="3"/>
  <c r="M5031" i="3" s="1"/>
  <c r="T5030" i="3"/>
  <c r="R5030" i="3"/>
  <c r="N5030" i="3"/>
  <c r="L5030" i="3"/>
  <c r="K5030" i="3"/>
  <c r="O5030" i="3" s="1"/>
  <c r="P5030" i="3" s="1"/>
  <c r="J5030" i="3"/>
  <c r="I5030" i="3"/>
  <c r="H5030" i="3"/>
  <c r="G5030" i="3"/>
  <c r="S5030" i="3" s="1"/>
  <c r="F5030" i="3"/>
  <c r="E5030" i="3"/>
  <c r="M5030" i="3" s="1"/>
  <c r="T5029" i="3"/>
  <c r="R5029" i="3"/>
  <c r="N5029" i="3"/>
  <c r="L5029" i="3"/>
  <c r="K5029" i="3"/>
  <c r="O5029" i="3" s="1"/>
  <c r="P5029" i="3" s="1"/>
  <c r="J5029" i="3"/>
  <c r="I5029" i="3"/>
  <c r="H5029" i="3"/>
  <c r="G5029" i="3"/>
  <c r="S5029" i="3" s="1"/>
  <c r="F5029" i="3"/>
  <c r="E5029" i="3"/>
  <c r="M5029" i="3" s="1"/>
  <c r="T5028" i="3"/>
  <c r="R5028" i="3"/>
  <c r="N5028" i="3"/>
  <c r="L5028" i="3"/>
  <c r="K5028" i="3"/>
  <c r="O5028" i="3" s="1"/>
  <c r="P5028" i="3" s="1"/>
  <c r="J5028" i="3"/>
  <c r="I5028" i="3"/>
  <c r="H5028" i="3"/>
  <c r="G5028" i="3"/>
  <c r="S5028" i="3" s="1"/>
  <c r="F5028" i="3"/>
  <c r="E5028" i="3"/>
  <c r="M5028" i="3" s="1"/>
  <c r="T5027" i="3"/>
  <c r="R5027" i="3"/>
  <c r="N5027" i="3"/>
  <c r="L5027" i="3"/>
  <c r="K5027" i="3"/>
  <c r="O5027" i="3" s="1"/>
  <c r="P5027" i="3" s="1"/>
  <c r="J5027" i="3"/>
  <c r="I5027" i="3"/>
  <c r="H5027" i="3"/>
  <c r="G5027" i="3"/>
  <c r="S5027" i="3" s="1"/>
  <c r="F5027" i="3"/>
  <c r="E5027" i="3"/>
  <c r="M5027" i="3" s="1"/>
  <c r="T5026" i="3"/>
  <c r="R5026" i="3"/>
  <c r="N5026" i="3"/>
  <c r="L5026" i="3"/>
  <c r="K5026" i="3"/>
  <c r="O5026" i="3" s="1"/>
  <c r="P5026" i="3" s="1"/>
  <c r="J5026" i="3"/>
  <c r="I5026" i="3"/>
  <c r="H5026" i="3"/>
  <c r="G5026" i="3"/>
  <c r="S5026" i="3" s="1"/>
  <c r="F5026" i="3"/>
  <c r="E5026" i="3"/>
  <c r="M5026" i="3" s="1"/>
  <c r="T5025" i="3"/>
  <c r="R5025" i="3"/>
  <c r="N5025" i="3"/>
  <c r="L5025" i="3"/>
  <c r="K5025" i="3"/>
  <c r="O5025" i="3" s="1"/>
  <c r="P5025" i="3" s="1"/>
  <c r="J5025" i="3"/>
  <c r="I5025" i="3"/>
  <c r="H5025" i="3"/>
  <c r="G5025" i="3"/>
  <c r="S5025" i="3" s="1"/>
  <c r="F5025" i="3"/>
  <c r="E5025" i="3"/>
  <c r="M5025" i="3" s="1"/>
  <c r="T5024" i="3"/>
  <c r="R5024" i="3"/>
  <c r="N5024" i="3"/>
  <c r="L5024" i="3"/>
  <c r="K5024" i="3"/>
  <c r="O5024" i="3" s="1"/>
  <c r="P5024" i="3" s="1"/>
  <c r="J5024" i="3"/>
  <c r="I5024" i="3"/>
  <c r="H5024" i="3"/>
  <c r="G5024" i="3"/>
  <c r="S5024" i="3" s="1"/>
  <c r="F5024" i="3"/>
  <c r="E5024" i="3"/>
  <c r="M5024" i="3" s="1"/>
  <c r="T5023" i="3"/>
  <c r="R5023" i="3"/>
  <c r="N5023" i="3"/>
  <c r="L5023" i="3"/>
  <c r="K5023" i="3"/>
  <c r="O5023" i="3" s="1"/>
  <c r="P5023" i="3" s="1"/>
  <c r="J5023" i="3"/>
  <c r="I5023" i="3"/>
  <c r="H5023" i="3"/>
  <c r="G5023" i="3"/>
  <c r="S5023" i="3" s="1"/>
  <c r="F5023" i="3"/>
  <c r="E5023" i="3"/>
  <c r="M5023" i="3" s="1"/>
  <c r="T5022" i="3"/>
  <c r="R5022" i="3"/>
  <c r="N5022" i="3"/>
  <c r="L5022" i="3"/>
  <c r="K5022" i="3"/>
  <c r="O5022" i="3" s="1"/>
  <c r="P5022" i="3" s="1"/>
  <c r="J5022" i="3"/>
  <c r="I5022" i="3"/>
  <c r="H5022" i="3"/>
  <c r="G5022" i="3"/>
  <c r="S5022" i="3" s="1"/>
  <c r="F5022" i="3"/>
  <c r="E5022" i="3"/>
  <c r="M5022" i="3" s="1"/>
  <c r="T5021" i="3"/>
  <c r="R5021" i="3"/>
  <c r="N5021" i="3"/>
  <c r="L5021" i="3"/>
  <c r="K5021" i="3"/>
  <c r="O5021" i="3" s="1"/>
  <c r="P5021" i="3" s="1"/>
  <c r="J5021" i="3"/>
  <c r="I5021" i="3"/>
  <c r="H5021" i="3"/>
  <c r="G5021" i="3"/>
  <c r="S5021" i="3" s="1"/>
  <c r="F5021" i="3"/>
  <c r="E5021" i="3"/>
  <c r="M5021" i="3" s="1"/>
  <c r="T5020" i="3"/>
  <c r="R5020" i="3"/>
  <c r="N5020" i="3"/>
  <c r="L5020" i="3"/>
  <c r="K5020" i="3"/>
  <c r="O5020" i="3" s="1"/>
  <c r="P5020" i="3" s="1"/>
  <c r="J5020" i="3"/>
  <c r="I5020" i="3"/>
  <c r="H5020" i="3"/>
  <c r="G5020" i="3"/>
  <c r="F5020" i="3"/>
  <c r="E5020" i="3"/>
  <c r="M5020" i="3" s="1"/>
  <c r="T5019" i="3"/>
  <c r="R5019" i="3"/>
  <c r="N5019" i="3"/>
  <c r="L5019" i="3"/>
  <c r="K5019" i="3"/>
  <c r="O5019" i="3" s="1"/>
  <c r="P5019" i="3" s="1"/>
  <c r="J5019" i="3"/>
  <c r="I5019" i="3"/>
  <c r="H5019" i="3"/>
  <c r="G5019" i="3"/>
  <c r="F5019" i="3"/>
  <c r="E5019" i="3"/>
  <c r="M5019" i="3" s="1"/>
  <c r="R5018" i="3"/>
  <c r="P5018" i="3"/>
  <c r="L5018" i="3"/>
  <c r="K5018" i="3"/>
  <c r="O5018" i="3" s="1"/>
  <c r="J5018" i="3"/>
  <c r="N5018" i="3" s="1"/>
  <c r="I5018" i="3"/>
  <c r="H5018" i="3"/>
  <c r="G5018" i="3"/>
  <c r="T5018" i="3" s="1"/>
  <c r="E5018" i="3"/>
  <c r="M5018" i="3" s="1"/>
  <c r="T5017" i="3"/>
  <c r="R5017" i="3"/>
  <c r="L5017" i="3"/>
  <c r="K5017" i="3"/>
  <c r="O5017" i="3" s="1"/>
  <c r="P5017" i="3" s="1"/>
  <c r="I5017" i="3"/>
  <c r="J5017" i="3" s="1"/>
  <c r="N5017" i="3" s="1"/>
  <c r="H5017" i="3"/>
  <c r="G5017" i="3"/>
  <c r="S5017" i="3" s="1"/>
  <c r="E5017" i="3"/>
  <c r="M5017" i="3" s="1"/>
  <c r="T5016" i="3"/>
  <c r="R5016" i="3"/>
  <c r="L5016" i="3"/>
  <c r="K5016" i="3"/>
  <c r="O5016" i="3" s="1"/>
  <c r="P5016" i="3" s="1"/>
  <c r="I5016" i="3"/>
  <c r="J5016" i="3" s="1"/>
  <c r="N5016" i="3" s="1"/>
  <c r="H5016" i="3"/>
  <c r="G5016" i="3"/>
  <c r="E5016" i="3"/>
  <c r="M5016" i="3" s="1"/>
  <c r="T5015" i="3"/>
  <c r="R5015" i="3"/>
  <c r="L5015" i="3"/>
  <c r="K5015" i="3"/>
  <c r="O5015" i="3" s="1"/>
  <c r="P5015" i="3" s="1"/>
  <c r="I5015" i="3"/>
  <c r="J5015" i="3" s="1"/>
  <c r="N5015" i="3" s="1"/>
  <c r="H5015" i="3"/>
  <c r="G5015" i="3"/>
  <c r="E5015" i="3"/>
  <c r="M5015" i="3" s="1"/>
  <c r="R5014" i="3"/>
  <c r="L5014" i="3"/>
  <c r="K5014" i="3"/>
  <c r="I5014" i="3"/>
  <c r="J5014" i="3" s="1"/>
  <c r="N5014" i="3" s="1"/>
  <c r="G5014" i="3"/>
  <c r="S5014" i="3" s="1"/>
  <c r="E5014" i="3"/>
  <c r="F5014" i="3" s="1"/>
  <c r="R5013" i="3"/>
  <c r="K5013" i="3"/>
  <c r="L5013" i="3" s="1"/>
  <c r="I5013" i="3"/>
  <c r="J5013" i="3" s="1"/>
  <c r="N5013" i="3" s="1"/>
  <c r="H5013" i="3"/>
  <c r="G5013" i="3"/>
  <c r="E5013" i="3"/>
  <c r="F5013" i="3" s="1"/>
  <c r="Q5013" i="3" s="1"/>
  <c r="R5012" i="3"/>
  <c r="L5012" i="3"/>
  <c r="K5012" i="3"/>
  <c r="I5012" i="3"/>
  <c r="J5012" i="3" s="1"/>
  <c r="N5012" i="3" s="1"/>
  <c r="G5012" i="3"/>
  <c r="H5012" i="3" s="1"/>
  <c r="E5012" i="3"/>
  <c r="F5012" i="3" s="1"/>
  <c r="R5011" i="3"/>
  <c r="K5011" i="3"/>
  <c r="O5011" i="3" s="1"/>
  <c r="P5011" i="3" s="1"/>
  <c r="I5011" i="3"/>
  <c r="J5011" i="3" s="1"/>
  <c r="N5011" i="3" s="1"/>
  <c r="G5011" i="3"/>
  <c r="H5011" i="3" s="1"/>
  <c r="E5011" i="3"/>
  <c r="F5011" i="3" s="1"/>
  <c r="R5010" i="3"/>
  <c r="L5010" i="3"/>
  <c r="K5010" i="3"/>
  <c r="I5010" i="3"/>
  <c r="J5010" i="3" s="1"/>
  <c r="N5010" i="3" s="1"/>
  <c r="G5010" i="3"/>
  <c r="S5010" i="3" s="1"/>
  <c r="E5010" i="3"/>
  <c r="F5010" i="3" s="1"/>
  <c r="R5009" i="3"/>
  <c r="K5009" i="3"/>
  <c r="L5009" i="3" s="1"/>
  <c r="I5009" i="3"/>
  <c r="J5009" i="3" s="1"/>
  <c r="N5009" i="3" s="1"/>
  <c r="H5009" i="3"/>
  <c r="G5009" i="3"/>
  <c r="E5009" i="3"/>
  <c r="F5009" i="3" s="1"/>
  <c r="Q5009" i="3" s="1"/>
  <c r="R5008" i="3"/>
  <c r="L5008" i="3"/>
  <c r="K5008" i="3"/>
  <c r="I5008" i="3"/>
  <c r="J5008" i="3" s="1"/>
  <c r="N5008" i="3" s="1"/>
  <c r="G5008" i="3"/>
  <c r="H5008" i="3" s="1"/>
  <c r="E5008" i="3"/>
  <c r="F5008" i="3" s="1"/>
  <c r="R5007" i="3"/>
  <c r="K5007" i="3"/>
  <c r="O5007" i="3" s="1"/>
  <c r="P5007" i="3" s="1"/>
  <c r="I5007" i="3"/>
  <c r="J5007" i="3" s="1"/>
  <c r="N5007" i="3" s="1"/>
  <c r="G5007" i="3"/>
  <c r="H5007" i="3" s="1"/>
  <c r="E5007" i="3"/>
  <c r="F5007" i="3" s="1"/>
  <c r="R5006" i="3"/>
  <c r="L5006" i="3"/>
  <c r="K5006" i="3"/>
  <c r="I5006" i="3"/>
  <c r="J5006" i="3" s="1"/>
  <c r="N5006" i="3" s="1"/>
  <c r="G5006" i="3"/>
  <c r="S5006" i="3" s="1"/>
  <c r="E5006" i="3"/>
  <c r="F5006" i="3" s="1"/>
  <c r="R5005" i="3"/>
  <c r="M5005" i="3"/>
  <c r="K5005" i="3"/>
  <c r="L5005" i="3" s="1"/>
  <c r="I5005" i="3"/>
  <c r="J5005" i="3" s="1"/>
  <c r="N5005" i="3" s="1"/>
  <c r="H5005" i="3"/>
  <c r="G5005" i="3"/>
  <c r="E5005" i="3"/>
  <c r="F5005" i="3" s="1"/>
  <c r="Q5005" i="3" s="1"/>
  <c r="R5004" i="3"/>
  <c r="L5004" i="3"/>
  <c r="K5004" i="3"/>
  <c r="I5004" i="3"/>
  <c r="J5004" i="3" s="1"/>
  <c r="N5004" i="3" s="1"/>
  <c r="G5004" i="3"/>
  <c r="H5004" i="3" s="1"/>
  <c r="Q5004" i="3" s="1"/>
  <c r="E5004" i="3"/>
  <c r="F5004" i="3" s="1"/>
  <c r="R5003" i="3"/>
  <c r="K5003" i="3"/>
  <c r="O5003" i="3" s="1"/>
  <c r="P5003" i="3" s="1"/>
  <c r="I5003" i="3"/>
  <c r="J5003" i="3" s="1"/>
  <c r="N5003" i="3" s="1"/>
  <c r="H5003" i="3"/>
  <c r="G5003" i="3"/>
  <c r="E5003" i="3"/>
  <c r="F5003" i="3" s="1"/>
  <c r="R5002" i="3"/>
  <c r="L5002" i="3"/>
  <c r="K5002" i="3"/>
  <c r="O5002" i="3" s="1"/>
  <c r="P5002" i="3" s="1"/>
  <c r="I5002" i="3"/>
  <c r="J5002" i="3" s="1"/>
  <c r="N5002" i="3" s="1"/>
  <c r="G5002" i="3"/>
  <c r="H5002" i="3" s="1"/>
  <c r="Q5002" i="3" s="1"/>
  <c r="E5002" i="3"/>
  <c r="F5002" i="3" s="1"/>
  <c r="R5001" i="3"/>
  <c r="M5001" i="3"/>
  <c r="K5001" i="3"/>
  <c r="L5001" i="3" s="1"/>
  <c r="I5001" i="3"/>
  <c r="J5001" i="3" s="1"/>
  <c r="N5001" i="3" s="1"/>
  <c r="H5001" i="3"/>
  <c r="G5001" i="3"/>
  <c r="E5001" i="3"/>
  <c r="F5001" i="3" s="1"/>
  <c r="Q5001" i="3" s="1"/>
  <c r="R5000" i="3"/>
  <c r="L5000" i="3"/>
  <c r="K5000" i="3"/>
  <c r="I5000" i="3"/>
  <c r="J5000" i="3" s="1"/>
  <c r="N5000" i="3" s="1"/>
  <c r="G5000" i="3"/>
  <c r="H5000" i="3" s="1"/>
  <c r="Q5000" i="3" s="1"/>
  <c r="E5000" i="3"/>
  <c r="F5000" i="3" s="1"/>
  <c r="R4999" i="3"/>
  <c r="K4999" i="3"/>
  <c r="O4999" i="3" s="1"/>
  <c r="P4999" i="3" s="1"/>
  <c r="I4999" i="3"/>
  <c r="J4999" i="3" s="1"/>
  <c r="N4999" i="3" s="1"/>
  <c r="H4999" i="3"/>
  <c r="G4999" i="3"/>
  <c r="E4999" i="3"/>
  <c r="F4999" i="3" s="1"/>
  <c r="R4998" i="3"/>
  <c r="L4998" i="3"/>
  <c r="K4998" i="3"/>
  <c r="O4998" i="3" s="1"/>
  <c r="P4998" i="3" s="1"/>
  <c r="I4998" i="3"/>
  <c r="J4998" i="3" s="1"/>
  <c r="N4998" i="3" s="1"/>
  <c r="G4998" i="3"/>
  <c r="H4998" i="3" s="1"/>
  <c r="Q4998" i="3" s="1"/>
  <c r="E4998" i="3"/>
  <c r="F4998" i="3" s="1"/>
  <c r="R4997" i="3"/>
  <c r="M4997" i="3"/>
  <c r="K4997" i="3"/>
  <c r="L4997" i="3" s="1"/>
  <c r="I4997" i="3"/>
  <c r="J4997" i="3" s="1"/>
  <c r="N4997" i="3" s="1"/>
  <c r="H4997" i="3"/>
  <c r="G4997" i="3"/>
  <c r="E4997" i="3"/>
  <c r="F4997" i="3" s="1"/>
  <c r="Q4997" i="3" s="1"/>
  <c r="R4996" i="3"/>
  <c r="L4996" i="3"/>
  <c r="K4996" i="3"/>
  <c r="I4996" i="3"/>
  <c r="J4996" i="3" s="1"/>
  <c r="N4996" i="3" s="1"/>
  <c r="G4996" i="3"/>
  <c r="H4996" i="3" s="1"/>
  <c r="Q4996" i="3" s="1"/>
  <c r="E4996" i="3"/>
  <c r="F4996" i="3" s="1"/>
  <c r="R4995" i="3"/>
  <c r="K4995" i="3"/>
  <c r="O4995" i="3" s="1"/>
  <c r="P4995" i="3" s="1"/>
  <c r="I4995" i="3"/>
  <c r="J4995" i="3" s="1"/>
  <c r="N4995" i="3" s="1"/>
  <c r="H4995" i="3"/>
  <c r="G4995" i="3"/>
  <c r="E4995" i="3"/>
  <c r="F4995" i="3" s="1"/>
  <c r="R4994" i="3"/>
  <c r="L4994" i="3"/>
  <c r="K4994" i="3"/>
  <c r="O4994" i="3" s="1"/>
  <c r="P4994" i="3" s="1"/>
  <c r="I4994" i="3"/>
  <c r="J4994" i="3" s="1"/>
  <c r="N4994" i="3" s="1"/>
  <c r="G4994" i="3"/>
  <c r="H4994" i="3" s="1"/>
  <c r="Q4994" i="3" s="1"/>
  <c r="E4994" i="3"/>
  <c r="F4994" i="3" s="1"/>
  <c r="R4993" i="3"/>
  <c r="M4993" i="3"/>
  <c r="L4993" i="3"/>
  <c r="K4993" i="3"/>
  <c r="O4993" i="3" s="1"/>
  <c r="P4993" i="3" s="1"/>
  <c r="I4993" i="3"/>
  <c r="J4993" i="3" s="1"/>
  <c r="N4993" i="3" s="1"/>
  <c r="H4993" i="3"/>
  <c r="G4993" i="3"/>
  <c r="E4993" i="3"/>
  <c r="F4993" i="3" s="1"/>
  <c r="Q4993" i="3" s="1"/>
  <c r="R4992" i="3"/>
  <c r="L4992" i="3"/>
  <c r="K4992" i="3"/>
  <c r="I4992" i="3"/>
  <c r="J4992" i="3" s="1"/>
  <c r="N4992" i="3" s="1"/>
  <c r="G4992" i="3"/>
  <c r="M4992" i="3" s="1"/>
  <c r="E4992" i="3"/>
  <c r="F4992" i="3" s="1"/>
  <c r="R4991" i="3"/>
  <c r="K4991" i="3"/>
  <c r="O4991" i="3" s="1"/>
  <c r="P4991" i="3" s="1"/>
  <c r="I4991" i="3"/>
  <c r="J4991" i="3" s="1"/>
  <c r="N4991" i="3" s="1"/>
  <c r="H4991" i="3"/>
  <c r="G4991" i="3"/>
  <c r="E4991" i="3"/>
  <c r="F4991" i="3" s="1"/>
  <c r="R4990" i="3"/>
  <c r="L4990" i="3"/>
  <c r="K4990" i="3"/>
  <c r="O4990" i="3" s="1"/>
  <c r="P4990" i="3" s="1"/>
  <c r="I4990" i="3"/>
  <c r="J4990" i="3" s="1"/>
  <c r="N4990" i="3" s="1"/>
  <c r="G4990" i="3"/>
  <c r="H4990" i="3" s="1"/>
  <c r="Q4990" i="3" s="1"/>
  <c r="E4990" i="3"/>
  <c r="F4990" i="3" s="1"/>
  <c r="R4989" i="3"/>
  <c r="M4989" i="3"/>
  <c r="L4989" i="3"/>
  <c r="K4989" i="3"/>
  <c r="O4989" i="3" s="1"/>
  <c r="P4989" i="3" s="1"/>
  <c r="I4989" i="3"/>
  <c r="J4989" i="3" s="1"/>
  <c r="N4989" i="3" s="1"/>
  <c r="H4989" i="3"/>
  <c r="G4989" i="3"/>
  <c r="E4989" i="3"/>
  <c r="F4989" i="3" s="1"/>
  <c r="Q4989" i="3" s="1"/>
  <c r="R4988" i="3"/>
  <c r="L4988" i="3"/>
  <c r="K4988" i="3"/>
  <c r="I4988" i="3"/>
  <c r="J4988" i="3" s="1"/>
  <c r="N4988" i="3" s="1"/>
  <c r="G4988" i="3"/>
  <c r="M4988" i="3" s="1"/>
  <c r="E4988" i="3"/>
  <c r="F4988" i="3" s="1"/>
  <c r="R4987" i="3"/>
  <c r="K4987" i="3"/>
  <c r="O4987" i="3" s="1"/>
  <c r="P4987" i="3" s="1"/>
  <c r="I4987" i="3"/>
  <c r="J4987" i="3" s="1"/>
  <c r="N4987" i="3" s="1"/>
  <c r="H4987" i="3"/>
  <c r="G4987" i="3"/>
  <c r="E4987" i="3"/>
  <c r="F4987" i="3" s="1"/>
  <c r="R4986" i="3"/>
  <c r="L4986" i="3"/>
  <c r="K4986" i="3"/>
  <c r="O4986" i="3" s="1"/>
  <c r="P4986" i="3" s="1"/>
  <c r="I4986" i="3"/>
  <c r="J4986" i="3" s="1"/>
  <c r="N4986" i="3" s="1"/>
  <c r="G4986" i="3"/>
  <c r="H4986" i="3" s="1"/>
  <c r="Q4986" i="3" s="1"/>
  <c r="E4986" i="3"/>
  <c r="F4986" i="3" s="1"/>
  <c r="R4985" i="3"/>
  <c r="M4985" i="3"/>
  <c r="L4985" i="3"/>
  <c r="K4985" i="3"/>
  <c r="O4985" i="3" s="1"/>
  <c r="P4985" i="3" s="1"/>
  <c r="I4985" i="3"/>
  <c r="J4985" i="3" s="1"/>
  <c r="N4985" i="3" s="1"/>
  <c r="H4985" i="3"/>
  <c r="Q4985" i="3" s="1"/>
  <c r="G4985" i="3"/>
  <c r="E4985" i="3"/>
  <c r="F4985" i="3" s="1"/>
  <c r="R4984" i="3"/>
  <c r="L4984" i="3"/>
  <c r="K4984" i="3"/>
  <c r="I4984" i="3"/>
  <c r="J4984" i="3" s="1"/>
  <c r="N4984" i="3" s="1"/>
  <c r="G4984" i="3"/>
  <c r="M4984" i="3" s="1"/>
  <c r="E4984" i="3"/>
  <c r="F4984" i="3" s="1"/>
  <c r="R4983" i="3"/>
  <c r="K4983" i="3"/>
  <c r="O4983" i="3" s="1"/>
  <c r="P4983" i="3" s="1"/>
  <c r="I4983" i="3"/>
  <c r="J4983" i="3" s="1"/>
  <c r="N4983" i="3" s="1"/>
  <c r="H4983" i="3"/>
  <c r="G4983" i="3"/>
  <c r="E4983" i="3"/>
  <c r="F4983" i="3" s="1"/>
  <c r="R4982" i="3"/>
  <c r="L4982" i="3"/>
  <c r="K4982" i="3"/>
  <c r="O4982" i="3" s="1"/>
  <c r="P4982" i="3" s="1"/>
  <c r="I4982" i="3"/>
  <c r="J4982" i="3" s="1"/>
  <c r="N4982" i="3" s="1"/>
  <c r="G4982" i="3"/>
  <c r="H4982" i="3" s="1"/>
  <c r="Q4982" i="3" s="1"/>
  <c r="E4982" i="3"/>
  <c r="F4982" i="3" s="1"/>
  <c r="R4981" i="3"/>
  <c r="M4981" i="3"/>
  <c r="K4981" i="3"/>
  <c r="L4981" i="3" s="1"/>
  <c r="I4981" i="3"/>
  <c r="J4981" i="3" s="1"/>
  <c r="N4981" i="3" s="1"/>
  <c r="H4981" i="3"/>
  <c r="G4981" i="3"/>
  <c r="E4981" i="3"/>
  <c r="F4981" i="3" s="1"/>
  <c r="Q4981" i="3" s="1"/>
  <c r="R4980" i="3"/>
  <c r="K4980" i="3"/>
  <c r="L4980" i="3" s="1"/>
  <c r="I4980" i="3"/>
  <c r="J4980" i="3" s="1"/>
  <c r="N4980" i="3" s="1"/>
  <c r="G4980" i="3"/>
  <c r="H4980" i="3" s="1"/>
  <c r="E4980" i="3"/>
  <c r="F4980" i="3" s="1"/>
  <c r="R4979" i="3"/>
  <c r="K4979" i="3"/>
  <c r="O4979" i="3" s="1"/>
  <c r="P4979" i="3" s="1"/>
  <c r="I4979" i="3"/>
  <c r="J4979" i="3" s="1"/>
  <c r="N4979" i="3" s="1"/>
  <c r="G4979" i="3"/>
  <c r="H4979" i="3" s="1"/>
  <c r="E4979" i="3"/>
  <c r="F4979" i="3" s="1"/>
  <c r="R4978" i="3"/>
  <c r="L4978" i="3"/>
  <c r="K4978" i="3"/>
  <c r="O4978" i="3" s="1"/>
  <c r="P4978" i="3" s="1"/>
  <c r="I4978" i="3"/>
  <c r="J4978" i="3" s="1"/>
  <c r="N4978" i="3" s="1"/>
  <c r="G4978" i="3"/>
  <c r="M4978" i="3" s="1"/>
  <c r="E4978" i="3"/>
  <c r="F4978" i="3" s="1"/>
  <c r="R4977" i="3"/>
  <c r="M4977" i="3"/>
  <c r="K4977" i="3"/>
  <c r="L4977" i="3" s="1"/>
  <c r="I4977" i="3"/>
  <c r="J4977" i="3" s="1"/>
  <c r="N4977" i="3" s="1"/>
  <c r="H4977" i="3"/>
  <c r="G4977" i="3"/>
  <c r="E4977" i="3"/>
  <c r="F4977" i="3" s="1"/>
  <c r="Q4977" i="3" s="1"/>
  <c r="R4976" i="3"/>
  <c r="K4976" i="3"/>
  <c r="L4976" i="3" s="1"/>
  <c r="I4976" i="3"/>
  <c r="J4976" i="3" s="1"/>
  <c r="N4976" i="3" s="1"/>
  <c r="G4976" i="3"/>
  <c r="H4976" i="3" s="1"/>
  <c r="E4976" i="3"/>
  <c r="F4976" i="3" s="1"/>
  <c r="R4975" i="3"/>
  <c r="K4975" i="3"/>
  <c r="I4975" i="3"/>
  <c r="J4975" i="3" s="1"/>
  <c r="N4975" i="3" s="1"/>
  <c r="G4975" i="3"/>
  <c r="H4975" i="3" s="1"/>
  <c r="E4975" i="3"/>
  <c r="R4974" i="3"/>
  <c r="L4974" i="3"/>
  <c r="K4974" i="3"/>
  <c r="I4974" i="3"/>
  <c r="J4974" i="3" s="1"/>
  <c r="N4974" i="3" s="1"/>
  <c r="G4974" i="3"/>
  <c r="H4974" i="3" s="1"/>
  <c r="E4974" i="3"/>
  <c r="R4973" i="3"/>
  <c r="M4973" i="3"/>
  <c r="L4973" i="3"/>
  <c r="K4973" i="3"/>
  <c r="I4973" i="3"/>
  <c r="J4973" i="3" s="1"/>
  <c r="N4973" i="3" s="1"/>
  <c r="H4973" i="3"/>
  <c r="Q4973" i="3" s="1"/>
  <c r="G4973" i="3"/>
  <c r="E4973" i="3"/>
  <c r="F4973" i="3" s="1"/>
  <c r="R4972" i="3"/>
  <c r="M4972" i="3"/>
  <c r="K4972" i="3"/>
  <c r="L4972" i="3" s="1"/>
  <c r="I4972" i="3"/>
  <c r="J4972" i="3" s="1"/>
  <c r="N4972" i="3" s="1"/>
  <c r="H4972" i="3"/>
  <c r="G4972" i="3"/>
  <c r="E4972" i="3"/>
  <c r="F4972" i="3" s="1"/>
  <c r="R4971" i="3"/>
  <c r="K4971" i="3"/>
  <c r="L4971" i="3" s="1"/>
  <c r="I4971" i="3"/>
  <c r="J4971" i="3" s="1"/>
  <c r="N4971" i="3" s="1"/>
  <c r="G4971" i="3"/>
  <c r="H4971" i="3" s="1"/>
  <c r="E4971" i="3"/>
  <c r="R4970" i="3"/>
  <c r="L4970" i="3"/>
  <c r="K4970" i="3"/>
  <c r="I4970" i="3"/>
  <c r="J4970" i="3" s="1"/>
  <c r="N4970" i="3" s="1"/>
  <c r="G4970" i="3"/>
  <c r="T4970" i="3" s="1"/>
  <c r="E4970" i="3"/>
  <c r="S4969" i="3"/>
  <c r="R4969" i="3"/>
  <c r="M4969" i="3"/>
  <c r="L4969" i="3"/>
  <c r="K4969" i="3"/>
  <c r="I4969" i="3"/>
  <c r="J4969" i="3" s="1"/>
  <c r="N4969" i="3" s="1"/>
  <c r="H4969" i="3"/>
  <c r="Q4969" i="3" s="1"/>
  <c r="G4969" i="3"/>
  <c r="O4969" i="3" s="1"/>
  <c r="P4969" i="3" s="1"/>
  <c r="E4969" i="3"/>
  <c r="F4969" i="3" s="1"/>
  <c r="S4968" i="3"/>
  <c r="R4968" i="3"/>
  <c r="M4968" i="3"/>
  <c r="K4968" i="3"/>
  <c r="L4968" i="3" s="1"/>
  <c r="I4968" i="3"/>
  <c r="J4968" i="3" s="1"/>
  <c r="N4968" i="3" s="1"/>
  <c r="H4968" i="3"/>
  <c r="G4968" i="3"/>
  <c r="E4968" i="3"/>
  <c r="F4968" i="3" s="1"/>
  <c r="Q4968" i="3" s="1"/>
  <c r="R4967" i="3"/>
  <c r="L4967" i="3"/>
  <c r="K4967" i="3"/>
  <c r="O4967" i="3" s="1"/>
  <c r="P4967" i="3" s="1"/>
  <c r="I4967" i="3"/>
  <c r="J4967" i="3" s="1"/>
  <c r="N4967" i="3" s="1"/>
  <c r="G4967" i="3"/>
  <c r="H4967" i="3" s="1"/>
  <c r="E4967" i="3"/>
  <c r="R4966" i="3"/>
  <c r="L4966" i="3"/>
  <c r="K4966" i="3"/>
  <c r="I4966" i="3"/>
  <c r="J4966" i="3" s="1"/>
  <c r="N4966" i="3" s="1"/>
  <c r="G4966" i="3"/>
  <c r="H4966" i="3" s="1"/>
  <c r="E4966" i="3"/>
  <c r="R4965" i="3"/>
  <c r="M4965" i="3"/>
  <c r="K4965" i="3"/>
  <c r="O4965" i="3" s="1"/>
  <c r="P4965" i="3" s="1"/>
  <c r="I4965" i="3"/>
  <c r="J4965" i="3" s="1"/>
  <c r="N4965" i="3" s="1"/>
  <c r="H4965" i="3"/>
  <c r="G4965" i="3"/>
  <c r="E4965" i="3"/>
  <c r="F4965" i="3" s="1"/>
  <c r="R4964" i="3"/>
  <c r="L4964" i="3"/>
  <c r="K4964" i="3"/>
  <c r="I4964" i="3"/>
  <c r="J4964" i="3" s="1"/>
  <c r="N4964" i="3" s="1"/>
  <c r="G4964" i="3"/>
  <c r="H4964" i="3" s="1"/>
  <c r="E4964" i="3"/>
  <c r="F4964" i="3" s="1"/>
  <c r="R4963" i="3"/>
  <c r="L4963" i="3"/>
  <c r="K4963" i="3"/>
  <c r="O4963" i="3" s="1"/>
  <c r="P4963" i="3" s="1"/>
  <c r="I4963" i="3"/>
  <c r="J4963" i="3" s="1"/>
  <c r="N4963" i="3" s="1"/>
  <c r="G4963" i="3"/>
  <c r="H4963" i="3" s="1"/>
  <c r="Q4963" i="3" s="1"/>
  <c r="E4963" i="3"/>
  <c r="F4963" i="3" s="1"/>
  <c r="R4962" i="3"/>
  <c r="M4962" i="3"/>
  <c r="L4962" i="3"/>
  <c r="K4962" i="3"/>
  <c r="I4962" i="3"/>
  <c r="J4962" i="3" s="1"/>
  <c r="N4962" i="3" s="1"/>
  <c r="H4962" i="3"/>
  <c r="G4962" i="3"/>
  <c r="E4962" i="3"/>
  <c r="T4962" i="3" s="1"/>
  <c r="T4961" i="3"/>
  <c r="R4961" i="3"/>
  <c r="L4961" i="3"/>
  <c r="K4961" i="3"/>
  <c r="O4961" i="3" s="1"/>
  <c r="P4961" i="3" s="1"/>
  <c r="I4961" i="3"/>
  <c r="J4961" i="3" s="1"/>
  <c r="N4961" i="3" s="1"/>
  <c r="H4961" i="3"/>
  <c r="G4961" i="3"/>
  <c r="S4961" i="3" s="1"/>
  <c r="E4961" i="3"/>
  <c r="F4961" i="3" s="1"/>
  <c r="Q4961" i="3" s="1"/>
  <c r="T4960" i="3"/>
  <c r="R4960" i="3"/>
  <c r="L4960" i="3"/>
  <c r="K4960" i="3"/>
  <c r="O4960" i="3" s="1"/>
  <c r="P4960" i="3" s="1"/>
  <c r="I4960" i="3"/>
  <c r="J4960" i="3" s="1"/>
  <c r="N4960" i="3" s="1"/>
  <c r="H4960" i="3"/>
  <c r="G4960" i="3"/>
  <c r="S4960" i="3" s="1"/>
  <c r="E4960" i="3"/>
  <c r="F4960" i="3" s="1"/>
  <c r="Q4960" i="3" s="1"/>
  <c r="R4959" i="3"/>
  <c r="L4959" i="3"/>
  <c r="K4959" i="3"/>
  <c r="I4959" i="3"/>
  <c r="J4959" i="3" s="1"/>
  <c r="N4959" i="3" s="1"/>
  <c r="G4959" i="3"/>
  <c r="H4959" i="3" s="1"/>
  <c r="E4959" i="3"/>
  <c r="R4958" i="3"/>
  <c r="K4958" i="3"/>
  <c r="L4958" i="3" s="1"/>
  <c r="I4958" i="3"/>
  <c r="J4958" i="3" s="1"/>
  <c r="N4958" i="3" s="1"/>
  <c r="G4958" i="3"/>
  <c r="H4958" i="3" s="1"/>
  <c r="F4958" i="3"/>
  <c r="Q4958" i="3" s="1"/>
  <c r="E4958" i="3"/>
  <c r="R4957" i="3"/>
  <c r="K4957" i="3"/>
  <c r="L4957" i="3" s="1"/>
  <c r="I4957" i="3"/>
  <c r="J4957" i="3" s="1"/>
  <c r="N4957" i="3" s="1"/>
  <c r="G4957" i="3"/>
  <c r="H4957" i="3" s="1"/>
  <c r="E4957" i="3"/>
  <c r="R4956" i="3"/>
  <c r="K4956" i="3"/>
  <c r="L4956" i="3" s="1"/>
  <c r="I4956" i="3"/>
  <c r="J4956" i="3" s="1"/>
  <c r="N4956" i="3" s="1"/>
  <c r="G4956" i="3"/>
  <c r="H4956" i="3" s="1"/>
  <c r="E4956" i="3"/>
  <c r="R4955" i="3"/>
  <c r="K4955" i="3"/>
  <c r="L4955" i="3" s="1"/>
  <c r="I4955" i="3"/>
  <c r="J4955" i="3" s="1"/>
  <c r="N4955" i="3" s="1"/>
  <c r="G4955" i="3"/>
  <c r="H4955" i="3" s="1"/>
  <c r="E4955" i="3"/>
  <c r="R4954" i="3"/>
  <c r="K4954" i="3"/>
  <c r="L4954" i="3" s="1"/>
  <c r="I4954" i="3"/>
  <c r="J4954" i="3" s="1"/>
  <c r="N4954" i="3" s="1"/>
  <c r="G4954" i="3"/>
  <c r="H4954" i="3" s="1"/>
  <c r="E4954" i="3"/>
  <c r="R4953" i="3"/>
  <c r="K4953" i="3"/>
  <c r="L4953" i="3" s="1"/>
  <c r="I4953" i="3"/>
  <c r="J4953" i="3" s="1"/>
  <c r="N4953" i="3" s="1"/>
  <c r="G4953" i="3"/>
  <c r="H4953" i="3" s="1"/>
  <c r="E4953" i="3"/>
  <c r="T4953" i="3" s="1"/>
  <c r="R4952" i="3"/>
  <c r="K4952" i="3"/>
  <c r="L4952" i="3" s="1"/>
  <c r="J4952" i="3"/>
  <c r="N4952" i="3" s="1"/>
  <c r="I4952" i="3"/>
  <c r="G4952" i="3"/>
  <c r="H4952" i="3" s="1"/>
  <c r="E4952" i="3"/>
  <c r="T4952" i="3" s="1"/>
  <c r="R4951" i="3"/>
  <c r="K4951" i="3"/>
  <c r="L4951" i="3" s="1"/>
  <c r="J4951" i="3"/>
  <c r="N4951" i="3" s="1"/>
  <c r="I4951" i="3"/>
  <c r="G4951" i="3"/>
  <c r="H4951" i="3" s="1"/>
  <c r="E4951" i="3"/>
  <c r="T4951" i="3" s="1"/>
  <c r="R4950" i="3"/>
  <c r="K4950" i="3"/>
  <c r="L4950" i="3" s="1"/>
  <c r="J4950" i="3"/>
  <c r="N4950" i="3" s="1"/>
  <c r="I4950" i="3"/>
  <c r="G4950" i="3"/>
  <c r="H4950" i="3" s="1"/>
  <c r="E4950" i="3"/>
  <c r="R4949" i="3"/>
  <c r="K4949" i="3"/>
  <c r="L4949" i="3" s="1"/>
  <c r="J4949" i="3"/>
  <c r="N4949" i="3" s="1"/>
  <c r="I4949" i="3"/>
  <c r="G4949" i="3"/>
  <c r="H4949" i="3" s="1"/>
  <c r="E4949" i="3"/>
  <c r="T4949" i="3" s="1"/>
  <c r="R4948" i="3"/>
  <c r="K4948" i="3"/>
  <c r="L4948" i="3" s="1"/>
  <c r="J4948" i="3"/>
  <c r="N4948" i="3" s="1"/>
  <c r="I4948" i="3"/>
  <c r="G4948" i="3"/>
  <c r="H4948" i="3" s="1"/>
  <c r="E4948" i="3"/>
  <c r="T4948" i="3" s="1"/>
  <c r="R4947" i="3"/>
  <c r="K4947" i="3"/>
  <c r="L4947" i="3" s="1"/>
  <c r="J4947" i="3"/>
  <c r="N4947" i="3" s="1"/>
  <c r="I4947" i="3"/>
  <c r="G4947" i="3"/>
  <c r="H4947" i="3" s="1"/>
  <c r="E4947" i="3"/>
  <c r="T4947" i="3" s="1"/>
  <c r="R4946" i="3"/>
  <c r="K4946" i="3"/>
  <c r="L4946" i="3" s="1"/>
  <c r="J4946" i="3"/>
  <c r="N4946" i="3" s="1"/>
  <c r="I4946" i="3"/>
  <c r="G4946" i="3"/>
  <c r="H4946" i="3" s="1"/>
  <c r="E4946" i="3"/>
  <c r="T4946" i="3" s="1"/>
  <c r="R4945" i="3"/>
  <c r="K4945" i="3"/>
  <c r="L4945" i="3" s="1"/>
  <c r="J4945" i="3"/>
  <c r="N4945" i="3" s="1"/>
  <c r="I4945" i="3"/>
  <c r="G4945" i="3"/>
  <c r="H4945" i="3" s="1"/>
  <c r="E4945" i="3"/>
  <c r="T4945" i="3" s="1"/>
  <c r="R4944" i="3"/>
  <c r="K4944" i="3"/>
  <c r="L4944" i="3" s="1"/>
  <c r="J4944" i="3"/>
  <c r="N4944" i="3" s="1"/>
  <c r="I4944" i="3"/>
  <c r="G4944" i="3"/>
  <c r="H4944" i="3" s="1"/>
  <c r="E4944" i="3"/>
  <c r="T4944" i="3" s="1"/>
  <c r="R4943" i="3"/>
  <c r="K4943" i="3"/>
  <c r="L4943" i="3" s="1"/>
  <c r="J4943" i="3"/>
  <c r="N4943" i="3" s="1"/>
  <c r="I4943" i="3"/>
  <c r="G4943" i="3"/>
  <c r="H4943" i="3" s="1"/>
  <c r="E4943" i="3"/>
  <c r="T4943" i="3" s="1"/>
  <c r="R4942" i="3"/>
  <c r="K4942" i="3"/>
  <c r="L4942" i="3" s="1"/>
  <c r="J4942" i="3"/>
  <c r="N4942" i="3" s="1"/>
  <c r="I4942" i="3"/>
  <c r="G4942" i="3"/>
  <c r="H4942" i="3" s="1"/>
  <c r="E4942" i="3"/>
  <c r="T4942" i="3" s="1"/>
  <c r="R4941" i="3"/>
  <c r="K4941" i="3"/>
  <c r="L4941" i="3" s="1"/>
  <c r="J4941" i="3"/>
  <c r="N4941" i="3" s="1"/>
  <c r="I4941" i="3"/>
  <c r="G4941" i="3"/>
  <c r="H4941" i="3" s="1"/>
  <c r="E4941" i="3"/>
  <c r="R4940" i="3"/>
  <c r="K4940" i="3"/>
  <c r="L4940" i="3" s="1"/>
  <c r="J4940" i="3"/>
  <c r="N4940" i="3" s="1"/>
  <c r="I4940" i="3"/>
  <c r="G4940" i="3"/>
  <c r="H4940" i="3" s="1"/>
  <c r="E4940" i="3"/>
  <c r="R4939" i="3"/>
  <c r="K4939" i="3"/>
  <c r="L4939" i="3" s="1"/>
  <c r="I4939" i="3"/>
  <c r="J4939" i="3" s="1"/>
  <c r="N4939" i="3" s="1"/>
  <c r="G4939" i="3"/>
  <c r="H4939" i="3" s="1"/>
  <c r="E4939" i="3"/>
  <c r="R4938" i="3"/>
  <c r="K4938" i="3"/>
  <c r="L4938" i="3" s="1"/>
  <c r="J4938" i="3"/>
  <c r="N4938" i="3" s="1"/>
  <c r="I4938" i="3"/>
  <c r="G4938" i="3"/>
  <c r="H4938" i="3" s="1"/>
  <c r="E4938" i="3"/>
  <c r="T4938" i="3" s="1"/>
  <c r="R4937" i="3"/>
  <c r="K4937" i="3"/>
  <c r="L4937" i="3" s="1"/>
  <c r="J4937" i="3"/>
  <c r="N4937" i="3" s="1"/>
  <c r="I4937" i="3"/>
  <c r="G4937" i="3"/>
  <c r="H4937" i="3" s="1"/>
  <c r="E4937" i="3"/>
  <c r="T4937" i="3" s="1"/>
  <c r="R4936" i="3"/>
  <c r="K4936" i="3"/>
  <c r="L4936" i="3" s="1"/>
  <c r="J4936" i="3"/>
  <c r="N4936" i="3" s="1"/>
  <c r="I4936" i="3"/>
  <c r="G4936" i="3"/>
  <c r="H4936" i="3" s="1"/>
  <c r="E4936" i="3"/>
  <c r="T4936" i="3" s="1"/>
  <c r="R4935" i="3"/>
  <c r="K4935" i="3"/>
  <c r="L4935" i="3" s="1"/>
  <c r="J4935" i="3"/>
  <c r="N4935" i="3" s="1"/>
  <c r="I4935" i="3"/>
  <c r="G4935" i="3"/>
  <c r="H4935" i="3" s="1"/>
  <c r="E4935" i="3"/>
  <c r="T4935" i="3" s="1"/>
  <c r="R4934" i="3"/>
  <c r="K4934" i="3"/>
  <c r="L4934" i="3" s="1"/>
  <c r="J4934" i="3"/>
  <c r="N4934" i="3" s="1"/>
  <c r="I4934" i="3"/>
  <c r="G4934" i="3"/>
  <c r="H4934" i="3" s="1"/>
  <c r="E4934" i="3"/>
  <c r="T4934" i="3" s="1"/>
  <c r="R4933" i="3"/>
  <c r="K4933" i="3"/>
  <c r="L4933" i="3" s="1"/>
  <c r="J4933" i="3"/>
  <c r="N4933" i="3" s="1"/>
  <c r="I4933" i="3"/>
  <c r="G4933" i="3"/>
  <c r="H4933" i="3" s="1"/>
  <c r="E4933" i="3"/>
  <c r="T4933" i="3" s="1"/>
  <c r="R4932" i="3"/>
  <c r="K4932" i="3"/>
  <c r="L4932" i="3" s="1"/>
  <c r="J4932" i="3"/>
  <c r="N4932" i="3" s="1"/>
  <c r="I4932" i="3"/>
  <c r="G4932" i="3"/>
  <c r="H4932" i="3" s="1"/>
  <c r="E4932" i="3"/>
  <c r="T4932" i="3" s="1"/>
  <c r="R4931" i="3"/>
  <c r="K4931" i="3"/>
  <c r="L4931" i="3" s="1"/>
  <c r="J4931" i="3"/>
  <c r="N4931" i="3" s="1"/>
  <c r="I4931" i="3"/>
  <c r="G4931" i="3"/>
  <c r="H4931" i="3" s="1"/>
  <c r="E4931" i="3"/>
  <c r="T4931" i="3" s="1"/>
  <c r="R4930" i="3"/>
  <c r="K4930" i="3"/>
  <c r="L4930" i="3" s="1"/>
  <c r="J4930" i="3"/>
  <c r="N4930" i="3" s="1"/>
  <c r="I4930" i="3"/>
  <c r="G4930" i="3"/>
  <c r="H4930" i="3" s="1"/>
  <c r="E4930" i="3"/>
  <c r="T4930" i="3" s="1"/>
  <c r="R4929" i="3"/>
  <c r="K4929" i="3"/>
  <c r="L4929" i="3" s="1"/>
  <c r="J4929" i="3"/>
  <c r="N4929" i="3" s="1"/>
  <c r="I4929" i="3"/>
  <c r="G4929" i="3"/>
  <c r="H4929" i="3" s="1"/>
  <c r="E4929" i="3"/>
  <c r="T4929" i="3" s="1"/>
  <c r="R4928" i="3"/>
  <c r="K4928" i="3"/>
  <c r="L4928" i="3" s="1"/>
  <c r="J4928" i="3"/>
  <c r="N4928" i="3" s="1"/>
  <c r="I4928" i="3"/>
  <c r="G4928" i="3"/>
  <c r="H4928" i="3" s="1"/>
  <c r="E4928" i="3"/>
  <c r="T4928" i="3" s="1"/>
  <c r="R4927" i="3"/>
  <c r="K4927" i="3"/>
  <c r="L4927" i="3" s="1"/>
  <c r="J4927" i="3"/>
  <c r="N4927" i="3" s="1"/>
  <c r="I4927" i="3"/>
  <c r="G4927" i="3"/>
  <c r="H4927" i="3" s="1"/>
  <c r="E4927" i="3"/>
  <c r="T4927" i="3" s="1"/>
  <c r="R4926" i="3"/>
  <c r="K4926" i="3"/>
  <c r="L4926" i="3" s="1"/>
  <c r="J4926" i="3"/>
  <c r="N4926" i="3" s="1"/>
  <c r="I4926" i="3"/>
  <c r="G4926" i="3"/>
  <c r="H4926" i="3" s="1"/>
  <c r="E4926" i="3"/>
  <c r="R4925" i="3"/>
  <c r="K4925" i="3"/>
  <c r="L4925" i="3" s="1"/>
  <c r="J4925" i="3"/>
  <c r="N4925" i="3" s="1"/>
  <c r="I4925" i="3"/>
  <c r="G4925" i="3"/>
  <c r="H4925" i="3" s="1"/>
  <c r="E4925" i="3"/>
  <c r="R4924" i="3"/>
  <c r="K4924" i="3"/>
  <c r="L4924" i="3" s="1"/>
  <c r="J4924" i="3"/>
  <c r="N4924" i="3" s="1"/>
  <c r="I4924" i="3"/>
  <c r="G4924" i="3"/>
  <c r="H4924" i="3" s="1"/>
  <c r="E4924" i="3"/>
  <c r="R4923" i="3"/>
  <c r="K4923" i="3"/>
  <c r="L4923" i="3" s="1"/>
  <c r="J4923" i="3"/>
  <c r="N4923" i="3" s="1"/>
  <c r="I4923" i="3"/>
  <c r="G4923" i="3"/>
  <c r="H4923" i="3" s="1"/>
  <c r="E4923" i="3"/>
  <c r="R4922" i="3"/>
  <c r="O4922" i="3"/>
  <c r="P4922" i="3" s="1"/>
  <c r="M4922" i="3"/>
  <c r="K4922" i="3"/>
  <c r="L4922" i="3" s="1"/>
  <c r="J4922" i="3"/>
  <c r="N4922" i="3" s="1"/>
  <c r="I4922" i="3"/>
  <c r="H4922" i="3"/>
  <c r="G4922" i="3"/>
  <c r="F4922" i="3"/>
  <c r="Q4922" i="3" s="1"/>
  <c r="E4922" i="3"/>
  <c r="T4922" i="3" s="1"/>
  <c r="T4921" i="3"/>
  <c r="R4921" i="3"/>
  <c r="L4921" i="3"/>
  <c r="K4921" i="3"/>
  <c r="J4921" i="3"/>
  <c r="N4921" i="3" s="1"/>
  <c r="I4921" i="3"/>
  <c r="H4921" i="3"/>
  <c r="G4921" i="3"/>
  <c r="F4921" i="3"/>
  <c r="Q4921" i="3" s="1"/>
  <c r="E4921" i="3"/>
  <c r="M4921" i="3" s="1"/>
  <c r="T4920" i="3"/>
  <c r="R4920" i="3"/>
  <c r="N4920" i="3"/>
  <c r="L4920" i="3"/>
  <c r="K4920" i="3"/>
  <c r="J4920" i="3"/>
  <c r="I4920" i="3"/>
  <c r="H4920" i="3"/>
  <c r="G4920" i="3"/>
  <c r="F4920" i="3"/>
  <c r="Q4920" i="3" s="1"/>
  <c r="E4920" i="3"/>
  <c r="M4920" i="3" s="1"/>
  <c r="T4919" i="3"/>
  <c r="R4919" i="3"/>
  <c r="L4919" i="3"/>
  <c r="K4919" i="3"/>
  <c r="J4919" i="3"/>
  <c r="N4919" i="3" s="1"/>
  <c r="I4919" i="3"/>
  <c r="H4919" i="3"/>
  <c r="G4919" i="3"/>
  <c r="F4919" i="3"/>
  <c r="Q4919" i="3" s="1"/>
  <c r="E4919" i="3"/>
  <c r="M4919" i="3" s="1"/>
  <c r="T4918" i="3"/>
  <c r="R4918" i="3"/>
  <c r="L4918" i="3"/>
  <c r="K4918" i="3"/>
  <c r="J4918" i="3"/>
  <c r="N4918" i="3" s="1"/>
  <c r="I4918" i="3"/>
  <c r="H4918" i="3"/>
  <c r="G4918" i="3"/>
  <c r="F4918" i="3"/>
  <c r="Q4918" i="3" s="1"/>
  <c r="E4918" i="3"/>
  <c r="M4918" i="3" s="1"/>
  <c r="T4917" i="3"/>
  <c r="R4917" i="3"/>
  <c r="L4917" i="3"/>
  <c r="K4917" i="3"/>
  <c r="J4917" i="3"/>
  <c r="N4917" i="3" s="1"/>
  <c r="I4917" i="3"/>
  <c r="H4917" i="3"/>
  <c r="G4917" i="3"/>
  <c r="F4917" i="3"/>
  <c r="Q4917" i="3" s="1"/>
  <c r="E4917" i="3"/>
  <c r="M4917" i="3" s="1"/>
  <c r="R4916" i="3"/>
  <c r="L4916" i="3"/>
  <c r="K4916" i="3"/>
  <c r="J4916" i="3"/>
  <c r="N4916" i="3" s="1"/>
  <c r="I4916" i="3"/>
  <c r="H4916" i="3"/>
  <c r="G4916" i="3"/>
  <c r="F4916" i="3"/>
  <c r="Q4916" i="3" s="1"/>
  <c r="E4916" i="3"/>
  <c r="M4916" i="3" s="1"/>
  <c r="R4915" i="3"/>
  <c r="L4915" i="3"/>
  <c r="K4915" i="3"/>
  <c r="I4915" i="3"/>
  <c r="J4915" i="3" s="1"/>
  <c r="N4915" i="3" s="1"/>
  <c r="H4915" i="3"/>
  <c r="G4915" i="3"/>
  <c r="E4915" i="3"/>
  <c r="F4915" i="3" s="1"/>
  <c r="Q4915" i="3" s="1"/>
  <c r="R4914" i="3"/>
  <c r="L4914" i="3"/>
  <c r="K4914" i="3"/>
  <c r="I4914" i="3"/>
  <c r="J4914" i="3" s="1"/>
  <c r="N4914" i="3" s="1"/>
  <c r="H4914" i="3"/>
  <c r="G4914" i="3"/>
  <c r="E4914" i="3"/>
  <c r="F4914" i="3" s="1"/>
  <c r="Q4914" i="3" s="1"/>
  <c r="R4913" i="3"/>
  <c r="L4913" i="3"/>
  <c r="K4913" i="3"/>
  <c r="I4913" i="3"/>
  <c r="J4913" i="3" s="1"/>
  <c r="N4913" i="3" s="1"/>
  <c r="H4913" i="3"/>
  <c r="G4913" i="3"/>
  <c r="E4913" i="3"/>
  <c r="F4913" i="3" s="1"/>
  <c r="Q4913" i="3" s="1"/>
  <c r="R4912" i="3"/>
  <c r="L4912" i="3"/>
  <c r="K4912" i="3"/>
  <c r="I4912" i="3"/>
  <c r="J4912" i="3" s="1"/>
  <c r="N4912" i="3" s="1"/>
  <c r="H4912" i="3"/>
  <c r="G4912" i="3"/>
  <c r="E4912" i="3"/>
  <c r="F4912" i="3" s="1"/>
  <c r="Q4912" i="3" s="1"/>
  <c r="R4911" i="3"/>
  <c r="L4911" i="3"/>
  <c r="K4911" i="3"/>
  <c r="I4911" i="3"/>
  <c r="J4911" i="3" s="1"/>
  <c r="N4911" i="3" s="1"/>
  <c r="H4911" i="3"/>
  <c r="G4911" i="3"/>
  <c r="E4911" i="3"/>
  <c r="F4911" i="3" s="1"/>
  <c r="Q4911" i="3" s="1"/>
  <c r="R4910" i="3"/>
  <c r="L4910" i="3"/>
  <c r="K4910" i="3"/>
  <c r="I4910" i="3"/>
  <c r="J4910" i="3" s="1"/>
  <c r="N4910" i="3" s="1"/>
  <c r="H4910" i="3"/>
  <c r="G4910" i="3"/>
  <c r="E4910" i="3"/>
  <c r="F4910" i="3" s="1"/>
  <c r="Q4910" i="3" s="1"/>
  <c r="R4909" i="3"/>
  <c r="L4909" i="3"/>
  <c r="K4909" i="3"/>
  <c r="I4909" i="3"/>
  <c r="J4909" i="3" s="1"/>
  <c r="N4909" i="3" s="1"/>
  <c r="H4909" i="3"/>
  <c r="G4909" i="3"/>
  <c r="E4909" i="3"/>
  <c r="F4909" i="3" s="1"/>
  <c r="Q4909" i="3" s="1"/>
  <c r="R4908" i="3"/>
  <c r="L4908" i="3"/>
  <c r="K4908" i="3"/>
  <c r="I4908" i="3"/>
  <c r="J4908" i="3" s="1"/>
  <c r="N4908" i="3" s="1"/>
  <c r="H4908" i="3"/>
  <c r="G4908" i="3"/>
  <c r="E4908" i="3"/>
  <c r="F4908" i="3" s="1"/>
  <c r="Q4908" i="3" s="1"/>
  <c r="R4907" i="3"/>
  <c r="L4907" i="3"/>
  <c r="K4907" i="3"/>
  <c r="I4907" i="3"/>
  <c r="J4907" i="3" s="1"/>
  <c r="N4907" i="3" s="1"/>
  <c r="H4907" i="3"/>
  <c r="G4907" i="3"/>
  <c r="E4907" i="3"/>
  <c r="F4907" i="3" s="1"/>
  <c r="Q4907" i="3" s="1"/>
  <c r="R4906" i="3"/>
  <c r="M4906" i="3"/>
  <c r="L4906" i="3"/>
  <c r="K4906" i="3"/>
  <c r="I4906" i="3"/>
  <c r="J4906" i="3" s="1"/>
  <c r="N4906" i="3" s="1"/>
  <c r="G4906" i="3"/>
  <c r="H4906" i="3" s="1"/>
  <c r="E4906" i="3"/>
  <c r="R4905" i="3"/>
  <c r="K4905" i="3"/>
  <c r="L4905" i="3" s="1"/>
  <c r="I4905" i="3"/>
  <c r="J4905" i="3" s="1"/>
  <c r="N4905" i="3" s="1"/>
  <c r="G4905" i="3"/>
  <c r="H4905" i="3" s="1"/>
  <c r="F4905" i="3"/>
  <c r="Q4905" i="3" s="1"/>
  <c r="E4905" i="3"/>
  <c r="R4904" i="3"/>
  <c r="K4904" i="3"/>
  <c r="L4904" i="3" s="1"/>
  <c r="I4904" i="3"/>
  <c r="J4904" i="3" s="1"/>
  <c r="N4904" i="3" s="1"/>
  <c r="G4904" i="3"/>
  <c r="H4904" i="3" s="1"/>
  <c r="F4904" i="3"/>
  <c r="Q4904" i="3" s="1"/>
  <c r="E4904" i="3"/>
  <c r="R4903" i="3"/>
  <c r="K4903" i="3"/>
  <c r="L4903" i="3" s="1"/>
  <c r="I4903" i="3"/>
  <c r="J4903" i="3" s="1"/>
  <c r="N4903" i="3" s="1"/>
  <c r="G4903" i="3"/>
  <c r="H4903" i="3" s="1"/>
  <c r="F4903" i="3"/>
  <c r="Q4903" i="3" s="1"/>
  <c r="E4903" i="3"/>
  <c r="S4903" i="3" s="1"/>
  <c r="R4902" i="3"/>
  <c r="K4902" i="3"/>
  <c r="L4902" i="3" s="1"/>
  <c r="I4902" i="3"/>
  <c r="J4902" i="3" s="1"/>
  <c r="N4902" i="3" s="1"/>
  <c r="G4902" i="3"/>
  <c r="H4902" i="3" s="1"/>
  <c r="F4902" i="3"/>
  <c r="Q4902" i="3" s="1"/>
  <c r="E4902" i="3"/>
  <c r="S4902" i="3" s="1"/>
  <c r="R4901" i="3"/>
  <c r="K4901" i="3"/>
  <c r="L4901" i="3" s="1"/>
  <c r="I4901" i="3"/>
  <c r="J4901" i="3" s="1"/>
  <c r="N4901" i="3" s="1"/>
  <c r="G4901" i="3"/>
  <c r="H4901" i="3" s="1"/>
  <c r="F4901" i="3"/>
  <c r="Q4901" i="3" s="1"/>
  <c r="E4901" i="3"/>
  <c r="S4901" i="3" s="1"/>
  <c r="R4900" i="3"/>
  <c r="K4900" i="3"/>
  <c r="L4900" i="3" s="1"/>
  <c r="J4900" i="3"/>
  <c r="N4900" i="3" s="1"/>
  <c r="I4900" i="3"/>
  <c r="G4900" i="3"/>
  <c r="H4900" i="3" s="1"/>
  <c r="F4900" i="3"/>
  <c r="Q4900" i="3" s="1"/>
  <c r="E4900" i="3"/>
  <c r="S4900" i="3" s="1"/>
  <c r="R4899" i="3"/>
  <c r="K4899" i="3"/>
  <c r="L4899" i="3" s="1"/>
  <c r="J4899" i="3"/>
  <c r="N4899" i="3" s="1"/>
  <c r="I4899" i="3"/>
  <c r="G4899" i="3"/>
  <c r="H4899" i="3" s="1"/>
  <c r="F4899" i="3"/>
  <c r="Q4899" i="3" s="1"/>
  <c r="E4899" i="3"/>
  <c r="S4899" i="3" s="1"/>
  <c r="R4898" i="3"/>
  <c r="K4898" i="3"/>
  <c r="L4898" i="3" s="1"/>
  <c r="J4898" i="3"/>
  <c r="N4898" i="3" s="1"/>
  <c r="I4898" i="3"/>
  <c r="G4898" i="3"/>
  <c r="H4898" i="3" s="1"/>
  <c r="F4898" i="3"/>
  <c r="Q4898" i="3" s="1"/>
  <c r="E4898" i="3"/>
  <c r="S4898" i="3" s="1"/>
  <c r="R4897" i="3"/>
  <c r="K4897" i="3"/>
  <c r="L4897" i="3" s="1"/>
  <c r="J4897" i="3"/>
  <c r="N4897" i="3" s="1"/>
  <c r="I4897" i="3"/>
  <c r="G4897" i="3"/>
  <c r="H4897" i="3" s="1"/>
  <c r="F4897" i="3"/>
  <c r="Q4897" i="3" s="1"/>
  <c r="E4897" i="3"/>
  <c r="S4897" i="3" s="1"/>
  <c r="R4896" i="3"/>
  <c r="K4896" i="3"/>
  <c r="L4896" i="3" s="1"/>
  <c r="J4896" i="3"/>
  <c r="N4896" i="3" s="1"/>
  <c r="I4896" i="3"/>
  <c r="G4896" i="3"/>
  <c r="H4896" i="3" s="1"/>
  <c r="F4896" i="3"/>
  <c r="Q4896" i="3" s="1"/>
  <c r="E4896" i="3"/>
  <c r="S4896" i="3" s="1"/>
  <c r="R4895" i="3"/>
  <c r="K4895" i="3"/>
  <c r="L4895" i="3" s="1"/>
  <c r="J4895" i="3"/>
  <c r="N4895" i="3" s="1"/>
  <c r="I4895" i="3"/>
  <c r="G4895" i="3"/>
  <c r="H4895" i="3" s="1"/>
  <c r="F4895" i="3"/>
  <c r="Q4895" i="3" s="1"/>
  <c r="E4895" i="3"/>
  <c r="S4895" i="3" s="1"/>
  <c r="R4894" i="3"/>
  <c r="K4894" i="3"/>
  <c r="L4894" i="3" s="1"/>
  <c r="J4894" i="3"/>
  <c r="N4894" i="3" s="1"/>
  <c r="I4894" i="3"/>
  <c r="G4894" i="3"/>
  <c r="H4894" i="3" s="1"/>
  <c r="F4894" i="3"/>
  <c r="Q4894" i="3" s="1"/>
  <c r="E4894" i="3"/>
  <c r="S4894" i="3" s="1"/>
  <c r="R4893" i="3"/>
  <c r="K4893" i="3"/>
  <c r="L4893" i="3" s="1"/>
  <c r="J4893" i="3"/>
  <c r="N4893" i="3" s="1"/>
  <c r="I4893" i="3"/>
  <c r="G4893" i="3"/>
  <c r="H4893" i="3" s="1"/>
  <c r="F4893" i="3"/>
  <c r="Q4893" i="3" s="1"/>
  <c r="E4893" i="3"/>
  <c r="S4893" i="3" s="1"/>
  <c r="R4892" i="3"/>
  <c r="K4892" i="3"/>
  <c r="L4892" i="3" s="1"/>
  <c r="J4892" i="3"/>
  <c r="N4892" i="3" s="1"/>
  <c r="I4892" i="3"/>
  <c r="G4892" i="3"/>
  <c r="H4892" i="3" s="1"/>
  <c r="F4892" i="3"/>
  <c r="Q4892" i="3" s="1"/>
  <c r="E4892" i="3"/>
  <c r="S4892" i="3" s="1"/>
  <c r="R4891" i="3"/>
  <c r="K4891" i="3"/>
  <c r="L4891" i="3" s="1"/>
  <c r="J4891" i="3"/>
  <c r="N4891" i="3" s="1"/>
  <c r="I4891" i="3"/>
  <c r="G4891" i="3"/>
  <c r="H4891" i="3" s="1"/>
  <c r="E4891" i="3"/>
  <c r="T4891" i="3" s="1"/>
  <c r="R4890" i="3"/>
  <c r="K4890" i="3"/>
  <c r="L4890" i="3" s="1"/>
  <c r="J4890" i="3"/>
  <c r="N4890" i="3" s="1"/>
  <c r="I4890" i="3"/>
  <c r="G4890" i="3"/>
  <c r="H4890" i="3" s="1"/>
  <c r="E4890" i="3"/>
  <c r="T4890" i="3" s="1"/>
  <c r="R4889" i="3"/>
  <c r="K4889" i="3"/>
  <c r="L4889" i="3" s="1"/>
  <c r="J4889" i="3"/>
  <c r="N4889" i="3" s="1"/>
  <c r="I4889" i="3"/>
  <c r="G4889" i="3"/>
  <c r="H4889" i="3" s="1"/>
  <c r="E4889" i="3"/>
  <c r="T4889" i="3" s="1"/>
  <c r="R4888" i="3"/>
  <c r="K4888" i="3"/>
  <c r="L4888" i="3" s="1"/>
  <c r="J4888" i="3"/>
  <c r="N4888" i="3" s="1"/>
  <c r="I4888" i="3"/>
  <c r="G4888" i="3"/>
  <c r="H4888" i="3" s="1"/>
  <c r="E4888" i="3"/>
  <c r="T4888" i="3" s="1"/>
  <c r="R4887" i="3"/>
  <c r="K4887" i="3"/>
  <c r="L4887" i="3" s="1"/>
  <c r="J4887" i="3"/>
  <c r="N4887" i="3" s="1"/>
  <c r="I4887" i="3"/>
  <c r="G4887" i="3"/>
  <c r="H4887" i="3" s="1"/>
  <c r="E4887" i="3"/>
  <c r="T4887" i="3" s="1"/>
  <c r="R4886" i="3"/>
  <c r="K4886" i="3"/>
  <c r="L4886" i="3" s="1"/>
  <c r="J4886" i="3"/>
  <c r="N4886" i="3" s="1"/>
  <c r="I4886" i="3"/>
  <c r="G4886" i="3"/>
  <c r="H4886" i="3" s="1"/>
  <c r="E4886" i="3"/>
  <c r="T4886" i="3" s="1"/>
  <c r="R4885" i="3"/>
  <c r="K4885" i="3"/>
  <c r="L4885" i="3" s="1"/>
  <c r="J4885" i="3"/>
  <c r="N4885" i="3" s="1"/>
  <c r="I4885" i="3"/>
  <c r="G4885" i="3"/>
  <c r="H4885" i="3" s="1"/>
  <c r="E4885" i="3"/>
  <c r="T4885" i="3" s="1"/>
  <c r="R4884" i="3"/>
  <c r="K4884" i="3"/>
  <c r="L4884" i="3" s="1"/>
  <c r="J4884" i="3"/>
  <c r="N4884" i="3" s="1"/>
  <c r="I4884" i="3"/>
  <c r="G4884" i="3"/>
  <c r="H4884" i="3" s="1"/>
  <c r="E4884" i="3"/>
  <c r="T4884" i="3" s="1"/>
  <c r="R4883" i="3"/>
  <c r="K4883" i="3"/>
  <c r="L4883" i="3" s="1"/>
  <c r="J4883" i="3"/>
  <c r="N4883" i="3" s="1"/>
  <c r="I4883" i="3"/>
  <c r="G4883" i="3"/>
  <c r="H4883" i="3" s="1"/>
  <c r="E4883" i="3"/>
  <c r="T4883" i="3" s="1"/>
  <c r="R4882" i="3"/>
  <c r="K4882" i="3"/>
  <c r="L4882" i="3" s="1"/>
  <c r="J4882" i="3"/>
  <c r="N4882" i="3" s="1"/>
  <c r="I4882" i="3"/>
  <c r="G4882" i="3"/>
  <c r="H4882" i="3" s="1"/>
  <c r="E4882" i="3"/>
  <c r="R4881" i="3"/>
  <c r="K4881" i="3"/>
  <c r="L4881" i="3" s="1"/>
  <c r="J4881" i="3"/>
  <c r="N4881" i="3" s="1"/>
  <c r="I4881" i="3"/>
  <c r="G4881" i="3"/>
  <c r="H4881" i="3" s="1"/>
  <c r="E4881" i="3"/>
  <c r="R4880" i="3"/>
  <c r="K4880" i="3"/>
  <c r="L4880" i="3" s="1"/>
  <c r="J4880" i="3"/>
  <c r="N4880" i="3" s="1"/>
  <c r="I4880" i="3"/>
  <c r="G4880" i="3"/>
  <c r="H4880" i="3" s="1"/>
  <c r="E4880" i="3"/>
  <c r="R4879" i="3"/>
  <c r="L4879" i="3"/>
  <c r="K4879" i="3"/>
  <c r="J4879" i="3"/>
  <c r="N4879" i="3" s="1"/>
  <c r="I4879" i="3"/>
  <c r="H4879" i="3"/>
  <c r="G4879" i="3"/>
  <c r="F4879" i="3"/>
  <c r="E4879" i="3"/>
  <c r="T4879" i="3" s="1"/>
  <c r="T4878" i="3"/>
  <c r="R4878" i="3"/>
  <c r="L4878" i="3"/>
  <c r="K4878" i="3"/>
  <c r="J4878" i="3"/>
  <c r="N4878" i="3" s="1"/>
  <c r="I4878" i="3"/>
  <c r="H4878" i="3"/>
  <c r="G4878" i="3"/>
  <c r="F4878" i="3"/>
  <c r="E4878" i="3"/>
  <c r="M4878" i="3" s="1"/>
  <c r="T4877" i="3"/>
  <c r="R4877" i="3"/>
  <c r="L4877" i="3"/>
  <c r="K4877" i="3"/>
  <c r="O4877" i="3" s="1"/>
  <c r="P4877" i="3" s="1"/>
  <c r="J4877" i="3"/>
  <c r="N4877" i="3" s="1"/>
  <c r="I4877" i="3"/>
  <c r="H4877" i="3"/>
  <c r="G4877" i="3"/>
  <c r="F4877" i="3"/>
  <c r="E4877" i="3"/>
  <c r="M4877" i="3" s="1"/>
  <c r="T4876" i="3"/>
  <c r="R4876" i="3"/>
  <c r="L4876" i="3"/>
  <c r="K4876" i="3"/>
  <c r="J4876" i="3"/>
  <c r="N4876" i="3" s="1"/>
  <c r="I4876" i="3"/>
  <c r="H4876" i="3"/>
  <c r="G4876" i="3"/>
  <c r="F4876" i="3"/>
  <c r="Q4876" i="3" s="1"/>
  <c r="E4876" i="3"/>
  <c r="M4876" i="3" s="1"/>
  <c r="T4875" i="3"/>
  <c r="R4875" i="3"/>
  <c r="L4875" i="3"/>
  <c r="K4875" i="3"/>
  <c r="J4875" i="3"/>
  <c r="N4875" i="3" s="1"/>
  <c r="I4875" i="3"/>
  <c r="H4875" i="3"/>
  <c r="G4875" i="3"/>
  <c r="F4875" i="3"/>
  <c r="E4875" i="3"/>
  <c r="M4875" i="3" s="1"/>
  <c r="T4874" i="3"/>
  <c r="R4874" i="3"/>
  <c r="L4874" i="3"/>
  <c r="K4874" i="3"/>
  <c r="J4874" i="3"/>
  <c r="N4874" i="3" s="1"/>
  <c r="I4874" i="3"/>
  <c r="H4874" i="3"/>
  <c r="G4874" i="3"/>
  <c r="F4874" i="3"/>
  <c r="E4874" i="3"/>
  <c r="M4874" i="3" s="1"/>
  <c r="T4873" i="3"/>
  <c r="R4873" i="3"/>
  <c r="L4873" i="3"/>
  <c r="K4873" i="3"/>
  <c r="I4873" i="3"/>
  <c r="J4873" i="3" s="1"/>
  <c r="N4873" i="3" s="1"/>
  <c r="H4873" i="3"/>
  <c r="G4873" i="3"/>
  <c r="E4873" i="3"/>
  <c r="M4873" i="3" s="1"/>
  <c r="R4872" i="3"/>
  <c r="L4872" i="3"/>
  <c r="K4872" i="3"/>
  <c r="I4872" i="3"/>
  <c r="J4872" i="3" s="1"/>
  <c r="N4872" i="3" s="1"/>
  <c r="H4872" i="3"/>
  <c r="G4872" i="3"/>
  <c r="E4872" i="3"/>
  <c r="T4871" i="3"/>
  <c r="R4871" i="3"/>
  <c r="M4871" i="3"/>
  <c r="L4871" i="3"/>
  <c r="K4871" i="3"/>
  <c r="I4871" i="3"/>
  <c r="J4871" i="3" s="1"/>
  <c r="N4871" i="3" s="1"/>
  <c r="H4871" i="3"/>
  <c r="G4871" i="3"/>
  <c r="E4871" i="3"/>
  <c r="T4870" i="3"/>
  <c r="R4870" i="3"/>
  <c r="M4870" i="3"/>
  <c r="L4870" i="3"/>
  <c r="K4870" i="3"/>
  <c r="I4870" i="3"/>
  <c r="J4870" i="3" s="1"/>
  <c r="N4870" i="3" s="1"/>
  <c r="H4870" i="3"/>
  <c r="G4870" i="3"/>
  <c r="E4870" i="3"/>
  <c r="R4869" i="3"/>
  <c r="L4869" i="3"/>
  <c r="K4869" i="3"/>
  <c r="I4869" i="3"/>
  <c r="J4869" i="3" s="1"/>
  <c r="N4869" i="3" s="1"/>
  <c r="H4869" i="3"/>
  <c r="G4869" i="3"/>
  <c r="E4869" i="3"/>
  <c r="R4868" i="3"/>
  <c r="L4868" i="3"/>
  <c r="K4868" i="3"/>
  <c r="I4868" i="3"/>
  <c r="J4868" i="3" s="1"/>
  <c r="N4868" i="3" s="1"/>
  <c r="H4868" i="3"/>
  <c r="G4868" i="3"/>
  <c r="E4868" i="3"/>
  <c r="T4867" i="3"/>
  <c r="R4867" i="3"/>
  <c r="M4867" i="3"/>
  <c r="L4867" i="3"/>
  <c r="K4867" i="3"/>
  <c r="I4867" i="3"/>
  <c r="J4867" i="3" s="1"/>
  <c r="N4867" i="3" s="1"/>
  <c r="H4867" i="3"/>
  <c r="G4867" i="3"/>
  <c r="E4867" i="3"/>
  <c r="T4866" i="3"/>
  <c r="R4866" i="3"/>
  <c r="M4866" i="3"/>
  <c r="L4866" i="3"/>
  <c r="K4866" i="3"/>
  <c r="I4866" i="3"/>
  <c r="J4866" i="3" s="1"/>
  <c r="N4866" i="3" s="1"/>
  <c r="H4866" i="3"/>
  <c r="G4866" i="3"/>
  <c r="E4866" i="3"/>
  <c r="R4865" i="3"/>
  <c r="L4865" i="3"/>
  <c r="K4865" i="3"/>
  <c r="I4865" i="3"/>
  <c r="J4865" i="3" s="1"/>
  <c r="N4865" i="3" s="1"/>
  <c r="H4865" i="3"/>
  <c r="G4865" i="3"/>
  <c r="E4865" i="3"/>
  <c r="R4864" i="3"/>
  <c r="L4864" i="3"/>
  <c r="K4864" i="3"/>
  <c r="I4864" i="3"/>
  <c r="J4864" i="3" s="1"/>
  <c r="N4864" i="3" s="1"/>
  <c r="G4864" i="3"/>
  <c r="M4864" i="3" s="1"/>
  <c r="E4864" i="3"/>
  <c r="F4864" i="3" s="1"/>
  <c r="R4863" i="3"/>
  <c r="M4863" i="3"/>
  <c r="L4863" i="3"/>
  <c r="K4863" i="3"/>
  <c r="I4863" i="3"/>
  <c r="J4863" i="3" s="1"/>
  <c r="N4863" i="3" s="1"/>
  <c r="H4863" i="3"/>
  <c r="Q4863" i="3" s="1"/>
  <c r="G4863" i="3"/>
  <c r="E4863" i="3"/>
  <c r="F4863" i="3" s="1"/>
  <c r="R4862" i="3"/>
  <c r="K4862" i="3"/>
  <c r="L4862" i="3" s="1"/>
  <c r="I4862" i="3"/>
  <c r="J4862" i="3" s="1"/>
  <c r="N4862" i="3" s="1"/>
  <c r="H4862" i="3"/>
  <c r="G4862" i="3"/>
  <c r="E4862" i="3"/>
  <c r="F4862" i="3" s="1"/>
  <c r="Q4862" i="3" s="1"/>
  <c r="R4861" i="3"/>
  <c r="K4861" i="3"/>
  <c r="I4861" i="3"/>
  <c r="J4861" i="3" s="1"/>
  <c r="N4861" i="3" s="1"/>
  <c r="G4861" i="3"/>
  <c r="H4861" i="3" s="1"/>
  <c r="E4861" i="3"/>
  <c r="F4861" i="3" s="1"/>
  <c r="R4860" i="3"/>
  <c r="L4860" i="3"/>
  <c r="K4860" i="3"/>
  <c r="I4860" i="3"/>
  <c r="J4860" i="3" s="1"/>
  <c r="N4860" i="3" s="1"/>
  <c r="G4860" i="3"/>
  <c r="M4860" i="3" s="1"/>
  <c r="E4860" i="3"/>
  <c r="F4860" i="3" s="1"/>
  <c r="R4859" i="3"/>
  <c r="M4859" i="3"/>
  <c r="L4859" i="3"/>
  <c r="K4859" i="3"/>
  <c r="I4859" i="3"/>
  <c r="J4859" i="3" s="1"/>
  <c r="N4859" i="3" s="1"/>
  <c r="H4859" i="3"/>
  <c r="Q4859" i="3" s="1"/>
  <c r="G4859" i="3"/>
  <c r="E4859" i="3"/>
  <c r="F4859" i="3" s="1"/>
  <c r="R4858" i="3"/>
  <c r="K4858" i="3"/>
  <c r="L4858" i="3" s="1"/>
  <c r="I4858" i="3"/>
  <c r="J4858" i="3" s="1"/>
  <c r="N4858" i="3" s="1"/>
  <c r="H4858" i="3"/>
  <c r="G4858" i="3"/>
  <c r="E4858" i="3"/>
  <c r="F4858" i="3" s="1"/>
  <c r="Q4858" i="3" s="1"/>
  <c r="R4857" i="3"/>
  <c r="K4857" i="3"/>
  <c r="I4857" i="3"/>
  <c r="J4857" i="3" s="1"/>
  <c r="N4857" i="3" s="1"/>
  <c r="G4857" i="3"/>
  <c r="H4857" i="3" s="1"/>
  <c r="E4857" i="3"/>
  <c r="F4857" i="3" s="1"/>
  <c r="R4856" i="3"/>
  <c r="L4856" i="3"/>
  <c r="K4856" i="3"/>
  <c r="O4856" i="3" s="1"/>
  <c r="P4856" i="3" s="1"/>
  <c r="I4856" i="3"/>
  <c r="J4856" i="3" s="1"/>
  <c r="N4856" i="3" s="1"/>
  <c r="G4856" i="3"/>
  <c r="M4856" i="3" s="1"/>
  <c r="E4856" i="3"/>
  <c r="F4856" i="3" s="1"/>
  <c r="R4855" i="3"/>
  <c r="M4855" i="3"/>
  <c r="L4855" i="3"/>
  <c r="K4855" i="3"/>
  <c r="I4855" i="3"/>
  <c r="J4855" i="3" s="1"/>
  <c r="N4855" i="3" s="1"/>
  <c r="H4855" i="3"/>
  <c r="Q4855" i="3" s="1"/>
  <c r="G4855" i="3"/>
  <c r="E4855" i="3"/>
  <c r="F4855" i="3" s="1"/>
  <c r="R4854" i="3"/>
  <c r="K4854" i="3"/>
  <c r="L4854" i="3" s="1"/>
  <c r="I4854" i="3"/>
  <c r="J4854" i="3" s="1"/>
  <c r="N4854" i="3" s="1"/>
  <c r="H4854" i="3"/>
  <c r="G4854" i="3"/>
  <c r="E4854" i="3"/>
  <c r="F4854" i="3" s="1"/>
  <c r="Q4854" i="3" s="1"/>
  <c r="R4853" i="3"/>
  <c r="K4853" i="3"/>
  <c r="I4853" i="3"/>
  <c r="J4853" i="3" s="1"/>
  <c r="N4853" i="3" s="1"/>
  <c r="G4853" i="3"/>
  <c r="H4853" i="3" s="1"/>
  <c r="E4853" i="3"/>
  <c r="F4853" i="3" s="1"/>
  <c r="R4852" i="3"/>
  <c r="L4852" i="3"/>
  <c r="K4852" i="3"/>
  <c r="I4852" i="3"/>
  <c r="J4852" i="3" s="1"/>
  <c r="N4852" i="3" s="1"/>
  <c r="G4852" i="3"/>
  <c r="M4852" i="3" s="1"/>
  <c r="E4852" i="3"/>
  <c r="F4852" i="3" s="1"/>
  <c r="R4851" i="3"/>
  <c r="M4851" i="3"/>
  <c r="L4851" i="3"/>
  <c r="K4851" i="3"/>
  <c r="I4851" i="3"/>
  <c r="J4851" i="3" s="1"/>
  <c r="N4851" i="3" s="1"/>
  <c r="H4851" i="3"/>
  <c r="Q4851" i="3" s="1"/>
  <c r="G4851" i="3"/>
  <c r="E4851" i="3"/>
  <c r="F4851" i="3" s="1"/>
  <c r="R4850" i="3"/>
  <c r="K4850" i="3"/>
  <c r="L4850" i="3" s="1"/>
  <c r="I4850" i="3"/>
  <c r="J4850" i="3" s="1"/>
  <c r="N4850" i="3" s="1"/>
  <c r="H4850" i="3"/>
  <c r="G4850" i="3"/>
  <c r="E4850" i="3"/>
  <c r="F4850" i="3" s="1"/>
  <c r="Q4850" i="3" s="1"/>
  <c r="R4849" i="3"/>
  <c r="K4849" i="3"/>
  <c r="I4849" i="3"/>
  <c r="J4849" i="3" s="1"/>
  <c r="N4849" i="3" s="1"/>
  <c r="G4849" i="3"/>
  <c r="H4849" i="3" s="1"/>
  <c r="E4849" i="3"/>
  <c r="F4849" i="3" s="1"/>
  <c r="R4848" i="3"/>
  <c r="L4848" i="3"/>
  <c r="K4848" i="3"/>
  <c r="I4848" i="3"/>
  <c r="J4848" i="3" s="1"/>
  <c r="N4848" i="3" s="1"/>
  <c r="G4848" i="3"/>
  <c r="M4848" i="3" s="1"/>
  <c r="E4848" i="3"/>
  <c r="F4848" i="3" s="1"/>
  <c r="R4847" i="3"/>
  <c r="M4847" i="3"/>
  <c r="L4847" i="3"/>
  <c r="K4847" i="3"/>
  <c r="I4847" i="3"/>
  <c r="J4847" i="3" s="1"/>
  <c r="N4847" i="3" s="1"/>
  <c r="H4847" i="3"/>
  <c r="Q4847" i="3" s="1"/>
  <c r="G4847" i="3"/>
  <c r="E4847" i="3"/>
  <c r="F4847" i="3" s="1"/>
  <c r="R4846" i="3"/>
  <c r="K4846" i="3"/>
  <c r="L4846" i="3" s="1"/>
  <c r="I4846" i="3"/>
  <c r="J4846" i="3" s="1"/>
  <c r="N4846" i="3" s="1"/>
  <c r="H4846" i="3"/>
  <c r="G4846" i="3"/>
  <c r="E4846" i="3"/>
  <c r="F4846" i="3" s="1"/>
  <c r="Q4846" i="3" s="1"/>
  <c r="R4845" i="3"/>
  <c r="K4845" i="3"/>
  <c r="I4845" i="3"/>
  <c r="J4845" i="3" s="1"/>
  <c r="N4845" i="3" s="1"/>
  <c r="G4845" i="3"/>
  <c r="H4845" i="3" s="1"/>
  <c r="E4845" i="3"/>
  <c r="F4845" i="3" s="1"/>
  <c r="R4844" i="3"/>
  <c r="L4844" i="3"/>
  <c r="K4844" i="3"/>
  <c r="I4844" i="3"/>
  <c r="J4844" i="3" s="1"/>
  <c r="N4844" i="3" s="1"/>
  <c r="G4844" i="3"/>
  <c r="M4844" i="3" s="1"/>
  <c r="E4844" i="3"/>
  <c r="F4844" i="3" s="1"/>
  <c r="R4843" i="3"/>
  <c r="M4843" i="3"/>
  <c r="L4843" i="3"/>
  <c r="K4843" i="3"/>
  <c r="I4843" i="3"/>
  <c r="J4843" i="3" s="1"/>
  <c r="N4843" i="3" s="1"/>
  <c r="H4843" i="3"/>
  <c r="Q4843" i="3" s="1"/>
  <c r="G4843" i="3"/>
  <c r="E4843" i="3"/>
  <c r="F4843" i="3" s="1"/>
  <c r="R4842" i="3"/>
  <c r="K4842" i="3"/>
  <c r="L4842" i="3" s="1"/>
  <c r="I4842" i="3"/>
  <c r="J4842" i="3" s="1"/>
  <c r="N4842" i="3" s="1"/>
  <c r="H4842" i="3"/>
  <c r="G4842" i="3"/>
  <c r="E4842" i="3"/>
  <c r="F4842" i="3" s="1"/>
  <c r="Q4842" i="3" s="1"/>
  <c r="R4841" i="3"/>
  <c r="K4841" i="3"/>
  <c r="I4841" i="3"/>
  <c r="J4841" i="3" s="1"/>
  <c r="N4841" i="3" s="1"/>
  <c r="G4841" i="3"/>
  <c r="H4841" i="3" s="1"/>
  <c r="E4841" i="3"/>
  <c r="F4841" i="3" s="1"/>
  <c r="R4840" i="3"/>
  <c r="L4840" i="3"/>
  <c r="K4840" i="3"/>
  <c r="O4840" i="3" s="1"/>
  <c r="P4840" i="3" s="1"/>
  <c r="I4840" i="3"/>
  <c r="J4840" i="3" s="1"/>
  <c r="N4840" i="3" s="1"/>
  <c r="G4840" i="3"/>
  <c r="M4840" i="3" s="1"/>
  <c r="E4840" i="3"/>
  <c r="F4840" i="3" s="1"/>
  <c r="R4839" i="3"/>
  <c r="M4839" i="3"/>
  <c r="L4839" i="3"/>
  <c r="K4839" i="3"/>
  <c r="I4839" i="3"/>
  <c r="J4839" i="3" s="1"/>
  <c r="N4839" i="3" s="1"/>
  <c r="H4839" i="3"/>
  <c r="Q4839" i="3" s="1"/>
  <c r="G4839" i="3"/>
  <c r="E4839" i="3"/>
  <c r="F4839" i="3" s="1"/>
  <c r="R4838" i="3"/>
  <c r="K4838" i="3"/>
  <c r="L4838" i="3" s="1"/>
  <c r="I4838" i="3"/>
  <c r="J4838" i="3" s="1"/>
  <c r="N4838" i="3" s="1"/>
  <c r="H4838" i="3"/>
  <c r="G4838" i="3"/>
  <c r="E4838" i="3"/>
  <c r="F4838" i="3" s="1"/>
  <c r="Q4838" i="3" s="1"/>
  <c r="R4837" i="3"/>
  <c r="K4837" i="3"/>
  <c r="I4837" i="3"/>
  <c r="J4837" i="3" s="1"/>
  <c r="N4837" i="3" s="1"/>
  <c r="G4837" i="3"/>
  <c r="H4837" i="3" s="1"/>
  <c r="E4837" i="3"/>
  <c r="F4837" i="3" s="1"/>
  <c r="R4836" i="3"/>
  <c r="L4836" i="3"/>
  <c r="K4836" i="3"/>
  <c r="I4836" i="3"/>
  <c r="J4836" i="3" s="1"/>
  <c r="N4836" i="3" s="1"/>
  <c r="G4836" i="3"/>
  <c r="M4836" i="3" s="1"/>
  <c r="E4836" i="3"/>
  <c r="F4836" i="3" s="1"/>
  <c r="R4835" i="3"/>
  <c r="M4835" i="3"/>
  <c r="L4835" i="3"/>
  <c r="K4835" i="3"/>
  <c r="I4835" i="3"/>
  <c r="J4835" i="3" s="1"/>
  <c r="N4835" i="3" s="1"/>
  <c r="H4835" i="3"/>
  <c r="Q4835" i="3" s="1"/>
  <c r="G4835" i="3"/>
  <c r="E4835" i="3"/>
  <c r="F4835" i="3" s="1"/>
  <c r="R4834" i="3"/>
  <c r="K4834" i="3"/>
  <c r="L4834" i="3" s="1"/>
  <c r="I4834" i="3"/>
  <c r="J4834" i="3" s="1"/>
  <c r="N4834" i="3" s="1"/>
  <c r="H4834" i="3"/>
  <c r="G4834" i="3"/>
  <c r="E4834" i="3"/>
  <c r="F4834" i="3" s="1"/>
  <c r="Q4834" i="3" s="1"/>
  <c r="R4833" i="3"/>
  <c r="K4833" i="3"/>
  <c r="I4833" i="3"/>
  <c r="J4833" i="3" s="1"/>
  <c r="N4833" i="3" s="1"/>
  <c r="G4833" i="3"/>
  <c r="H4833" i="3" s="1"/>
  <c r="E4833" i="3"/>
  <c r="F4833" i="3" s="1"/>
  <c r="R4832" i="3"/>
  <c r="L4832" i="3"/>
  <c r="K4832" i="3"/>
  <c r="I4832" i="3"/>
  <c r="J4832" i="3" s="1"/>
  <c r="N4832" i="3" s="1"/>
  <c r="G4832" i="3"/>
  <c r="M4832" i="3" s="1"/>
  <c r="E4832" i="3"/>
  <c r="F4832" i="3" s="1"/>
  <c r="R4831" i="3"/>
  <c r="M4831" i="3"/>
  <c r="L4831" i="3"/>
  <c r="K4831" i="3"/>
  <c r="I4831" i="3"/>
  <c r="J4831" i="3" s="1"/>
  <c r="N4831" i="3" s="1"/>
  <c r="H4831" i="3"/>
  <c r="Q4831" i="3" s="1"/>
  <c r="G4831" i="3"/>
  <c r="E4831" i="3"/>
  <c r="F4831" i="3" s="1"/>
  <c r="R4830" i="3"/>
  <c r="K4830" i="3"/>
  <c r="L4830" i="3" s="1"/>
  <c r="I4830" i="3"/>
  <c r="J4830" i="3" s="1"/>
  <c r="N4830" i="3" s="1"/>
  <c r="H4830" i="3"/>
  <c r="G4830" i="3"/>
  <c r="E4830" i="3"/>
  <c r="F4830" i="3" s="1"/>
  <c r="Q4830" i="3" s="1"/>
  <c r="R4829" i="3"/>
  <c r="K4829" i="3"/>
  <c r="I4829" i="3"/>
  <c r="J4829" i="3" s="1"/>
  <c r="N4829" i="3" s="1"/>
  <c r="G4829" i="3"/>
  <c r="H4829" i="3" s="1"/>
  <c r="E4829" i="3"/>
  <c r="F4829" i="3" s="1"/>
  <c r="R4828" i="3"/>
  <c r="L4828" i="3"/>
  <c r="K4828" i="3"/>
  <c r="I4828" i="3"/>
  <c r="J4828" i="3" s="1"/>
  <c r="N4828" i="3" s="1"/>
  <c r="G4828" i="3"/>
  <c r="M4828" i="3" s="1"/>
  <c r="E4828" i="3"/>
  <c r="F4828" i="3" s="1"/>
  <c r="R4827" i="3"/>
  <c r="M4827" i="3"/>
  <c r="L4827" i="3"/>
  <c r="K4827" i="3"/>
  <c r="I4827" i="3"/>
  <c r="J4827" i="3" s="1"/>
  <c r="N4827" i="3" s="1"/>
  <c r="H4827" i="3"/>
  <c r="Q4827" i="3" s="1"/>
  <c r="G4827" i="3"/>
  <c r="E4827" i="3"/>
  <c r="F4827" i="3" s="1"/>
  <c r="R4826" i="3"/>
  <c r="K4826" i="3"/>
  <c r="L4826" i="3" s="1"/>
  <c r="I4826" i="3"/>
  <c r="J4826" i="3" s="1"/>
  <c r="N4826" i="3" s="1"/>
  <c r="H4826" i="3"/>
  <c r="G4826" i="3"/>
  <c r="E4826" i="3"/>
  <c r="F4826" i="3" s="1"/>
  <c r="Q4826" i="3" s="1"/>
  <c r="R4825" i="3"/>
  <c r="K4825" i="3"/>
  <c r="I4825" i="3"/>
  <c r="J4825" i="3" s="1"/>
  <c r="N4825" i="3" s="1"/>
  <c r="G4825" i="3"/>
  <c r="H4825" i="3" s="1"/>
  <c r="E4825" i="3"/>
  <c r="F4825" i="3" s="1"/>
  <c r="R4824" i="3"/>
  <c r="L4824" i="3"/>
  <c r="K4824" i="3"/>
  <c r="I4824" i="3"/>
  <c r="J4824" i="3" s="1"/>
  <c r="N4824" i="3" s="1"/>
  <c r="G4824" i="3"/>
  <c r="M4824" i="3" s="1"/>
  <c r="E4824" i="3"/>
  <c r="F4824" i="3" s="1"/>
  <c r="R4823" i="3"/>
  <c r="M4823" i="3"/>
  <c r="L4823" i="3"/>
  <c r="K4823" i="3"/>
  <c r="I4823" i="3"/>
  <c r="J4823" i="3" s="1"/>
  <c r="N4823" i="3" s="1"/>
  <c r="H4823" i="3"/>
  <c r="Q4823" i="3" s="1"/>
  <c r="G4823" i="3"/>
  <c r="E4823" i="3"/>
  <c r="F4823" i="3" s="1"/>
  <c r="R4822" i="3"/>
  <c r="K4822" i="3"/>
  <c r="L4822" i="3" s="1"/>
  <c r="I4822" i="3"/>
  <c r="J4822" i="3" s="1"/>
  <c r="N4822" i="3" s="1"/>
  <c r="H4822" i="3"/>
  <c r="G4822" i="3"/>
  <c r="E4822" i="3"/>
  <c r="F4822" i="3" s="1"/>
  <c r="Q4822" i="3" s="1"/>
  <c r="R4821" i="3"/>
  <c r="K4821" i="3"/>
  <c r="I4821" i="3"/>
  <c r="J4821" i="3" s="1"/>
  <c r="N4821" i="3" s="1"/>
  <c r="G4821" i="3"/>
  <c r="H4821" i="3" s="1"/>
  <c r="E4821" i="3"/>
  <c r="T4821" i="3" s="1"/>
  <c r="R4820" i="3"/>
  <c r="L4820" i="3"/>
  <c r="K4820" i="3"/>
  <c r="I4820" i="3"/>
  <c r="J4820" i="3" s="1"/>
  <c r="N4820" i="3" s="1"/>
  <c r="G4820" i="3"/>
  <c r="E4820" i="3"/>
  <c r="F4820" i="3" s="1"/>
  <c r="R4819" i="3"/>
  <c r="M4819" i="3"/>
  <c r="L4819" i="3"/>
  <c r="K4819" i="3"/>
  <c r="I4819" i="3"/>
  <c r="J4819" i="3" s="1"/>
  <c r="N4819" i="3" s="1"/>
  <c r="H4819" i="3"/>
  <c r="Q4819" i="3" s="1"/>
  <c r="G4819" i="3"/>
  <c r="E4819" i="3"/>
  <c r="F4819" i="3" s="1"/>
  <c r="R4818" i="3"/>
  <c r="K4818" i="3"/>
  <c r="L4818" i="3" s="1"/>
  <c r="I4818" i="3"/>
  <c r="J4818" i="3" s="1"/>
  <c r="N4818" i="3" s="1"/>
  <c r="H4818" i="3"/>
  <c r="G4818" i="3"/>
  <c r="E4818" i="3"/>
  <c r="F4818" i="3" s="1"/>
  <c r="Q4818" i="3" s="1"/>
  <c r="R4817" i="3"/>
  <c r="K4817" i="3"/>
  <c r="I4817" i="3"/>
  <c r="J4817" i="3" s="1"/>
  <c r="N4817" i="3" s="1"/>
  <c r="G4817" i="3"/>
  <c r="H4817" i="3" s="1"/>
  <c r="E4817" i="3"/>
  <c r="R4816" i="3"/>
  <c r="L4816" i="3"/>
  <c r="K4816" i="3"/>
  <c r="I4816" i="3"/>
  <c r="J4816" i="3" s="1"/>
  <c r="N4816" i="3" s="1"/>
  <c r="G4816" i="3"/>
  <c r="E4816" i="3"/>
  <c r="F4816" i="3" s="1"/>
  <c r="R4815" i="3"/>
  <c r="M4815" i="3"/>
  <c r="L4815" i="3"/>
  <c r="K4815" i="3"/>
  <c r="I4815" i="3"/>
  <c r="J4815" i="3" s="1"/>
  <c r="N4815" i="3" s="1"/>
  <c r="H4815" i="3"/>
  <c r="Q4815" i="3" s="1"/>
  <c r="G4815" i="3"/>
  <c r="E4815" i="3"/>
  <c r="F4815" i="3" s="1"/>
  <c r="R4814" i="3"/>
  <c r="K4814" i="3"/>
  <c r="L4814" i="3" s="1"/>
  <c r="I4814" i="3"/>
  <c r="J4814" i="3" s="1"/>
  <c r="N4814" i="3" s="1"/>
  <c r="H4814" i="3"/>
  <c r="G4814" i="3"/>
  <c r="E4814" i="3"/>
  <c r="F4814" i="3" s="1"/>
  <c r="Q4814" i="3" s="1"/>
  <c r="R4813" i="3"/>
  <c r="K4813" i="3"/>
  <c r="I4813" i="3"/>
  <c r="J4813" i="3" s="1"/>
  <c r="N4813" i="3" s="1"/>
  <c r="G4813" i="3"/>
  <c r="H4813" i="3" s="1"/>
  <c r="E4813" i="3"/>
  <c r="T4813" i="3" s="1"/>
  <c r="R4812" i="3"/>
  <c r="L4812" i="3"/>
  <c r="K4812" i="3"/>
  <c r="I4812" i="3"/>
  <c r="J4812" i="3" s="1"/>
  <c r="N4812" i="3" s="1"/>
  <c r="G4812" i="3"/>
  <c r="E4812" i="3"/>
  <c r="F4812" i="3" s="1"/>
  <c r="R4811" i="3"/>
  <c r="M4811" i="3"/>
  <c r="L4811" i="3"/>
  <c r="K4811" i="3"/>
  <c r="I4811" i="3"/>
  <c r="J4811" i="3" s="1"/>
  <c r="N4811" i="3" s="1"/>
  <c r="H4811" i="3"/>
  <c r="Q4811" i="3" s="1"/>
  <c r="G4811" i="3"/>
  <c r="E4811" i="3"/>
  <c r="F4811" i="3" s="1"/>
  <c r="R4810" i="3"/>
  <c r="K4810" i="3"/>
  <c r="L4810" i="3" s="1"/>
  <c r="I4810" i="3"/>
  <c r="J4810" i="3" s="1"/>
  <c r="N4810" i="3" s="1"/>
  <c r="H4810" i="3"/>
  <c r="G4810" i="3"/>
  <c r="E4810" i="3"/>
  <c r="F4810" i="3" s="1"/>
  <c r="Q4810" i="3" s="1"/>
  <c r="R4809" i="3"/>
  <c r="K4809" i="3"/>
  <c r="I4809" i="3"/>
  <c r="J4809" i="3" s="1"/>
  <c r="N4809" i="3" s="1"/>
  <c r="G4809" i="3"/>
  <c r="H4809" i="3" s="1"/>
  <c r="E4809" i="3"/>
  <c r="R4808" i="3"/>
  <c r="L4808" i="3"/>
  <c r="K4808" i="3"/>
  <c r="I4808" i="3"/>
  <c r="J4808" i="3" s="1"/>
  <c r="N4808" i="3" s="1"/>
  <c r="G4808" i="3"/>
  <c r="E4808" i="3"/>
  <c r="F4808" i="3" s="1"/>
  <c r="R4807" i="3"/>
  <c r="M4807" i="3"/>
  <c r="L4807" i="3"/>
  <c r="K4807" i="3"/>
  <c r="I4807" i="3"/>
  <c r="J4807" i="3" s="1"/>
  <c r="N4807" i="3" s="1"/>
  <c r="H4807" i="3"/>
  <c r="Q4807" i="3" s="1"/>
  <c r="G4807" i="3"/>
  <c r="E4807" i="3"/>
  <c r="F4807" i="3" s="1"/>
  <c r="R4806" i="3"/>
  <c r="K4806" i="3"/>
  <c r="L4806" i="3" s="1"/>
  <c r="I4806" i="3"/>
  <c r="J4806" i="3" s="1"/>
  <c r="N4806" i="3" s="1"/>
  <c r="H4806" i="3"/>
  <c r="G4806" i="3"/>
  <c r="E4806" i="3"/>
  <c r="F4806" i="3" s="1"/>
  <c r="Q4806" i="3" s="1"/>
  <c r="R4805" i="3"/>
  <c r="K4805" i="3"/>
  <c r="I4805" i="3"/>
  <c r="J4805" i="3" s="1"/>
  <c r="N4805" i="3" s="1"/>
  <c r="G4805" i="3"/>
  <c r="H4805" i="3" s="1"/>
  <c r="E4805" i="3"/>
  <c r="T4805" i="3" s="1"/>
  <c r="R4804" i="3"/>
  <c r="L4804" i="3"/>
  <c r="K4804" i="3"/>
  <c r="I4804" i="3"/>
  <c r="J4804" i="3" s="1"/>
  <c r="N4804" i="3" s="1"/>
  <c r="G4804" i="3"/>
  <c r="E4804" i="3"/>
  <c r="F4804" i="3" s="1"/>
  <c r="R4803" i="3"/>
  <c r="M4803" i="3"/>
  <c r="L4803" i="3"/>
  <c r="K4803" i="3"/>
  <c r="I4803" i="3"/>
  <c r="J4803" i="3" s="1"/>
  <c r="N4803" i="3" s="1"/>
  <c r="H4803" i="3"/>
  <c r="Q4803" i="3" s="1"/>
  <c r="G4803" i="3"/>
  <c r="E4803" i="3"/>
  <c r="F4803" i="3" s="1"/>
  <c r="R4802" i="3"/>
  <c r="K4802" i="3"/>
  <c r="L4802" i="3" s="1"/>
  <c r="I4802" i="3"/>
  <c r="J4802" i="3" s="1"/>
  <c r="N4802" i="3" s="1"/>
  <c r="H4802" i="3"/>
  <c r="G4802" i="3"/>
  <c r="E4802" i="3"/>
  <c r="F4802" i="3" s="1"/>
  <c r="Q4802" i="3" s="1"/>
  <c r="R4801" i="3"/>
  <c r="K4801" i="3"/>
  <c r="I4801" i="3"/>
  <c r="J4801" i="3" s="1"/>
  <c r="N4801" i="3" s="1"/>
  <c r="G4801" i="3"/>
  <c r="H4801" i="3" s="1"/>
  <c r="E4801" i="3"/>
  <c r="R4800" i="3"/>
  <c r="L4800" i="3"/>
  <c r="K4800" i="3"/>
  <c r="I4800" i="3"/>
  <c r="J4800" i="3" s="1"/>
  <c r="N4800" i="3" s="1"/>
  <c r="G4800" i="3"/>
  <c r="E4800" i="3"/>
  <c r="F4800" i="3" s="1"/>
  <c r="R4799" i="3"/>
  <c r="M4799" i="3"/>
  <c r="L4799" i="3"/>
  <c r="K4799" i="3"/>
  <c r="I4799" i="3"/>
  <c r="J4799" i="3" s="1"/>
  <c r="N4799" i="3" s="1"/>
  <c r="H4799" i="3"/>
  <c r="Q4799" i="3" s="1"/>
  <c r="G4799" i="3"/>
  <c r="E4799" i="3"/>
  <c r="F4799" i="3" s="1"/>
  <c r="R4798" i="3"/>
  <c r="K4798" i="3"/>
  <c r="L4798" i="3" s="1"/>
  <c r="I4798" i="3"/>
  <c r="J4798" i="3" s="1"/>
  <c r="N4798" i="3" s="1"/>
  <c r="H4798" i="3"/>
  <c r="G4798" i="3"/>
  <c r="E4798" i="3"/>
  <c r="F4798" i="3" s="1"/>
  <c r="Q4798" i="3" s="1"/>
  <c r="R4797" i="3"/>
  <c r="K4797" i="3"/>
  <c r="I4797" i="3"/>
  <c r="J4797" i="3" s="1"/>
  <c r="N4797" i="3" s="1"/>
  <c r="G4797" i="3"/>
  <c r="H4797" i="3" s="1"/>
  <c r="E4797" i="3"/>
  <c r="T4797" i="3" s="1"/>
  <c r="R4796" i="3"/>
  <c r="L4796" i="3"/>
  <c r="K4796" i="3"/>
  <c r="I4796" i="3"/>
  <c r="J4796" i="3" s="1"/>
  <c r="N4796" i="3" s="1"/>
  <c r="G4796" i="3"/>
  <c r="E4796" i="3"/>
  <c r="F4796" i="3" s="1"/>
  <c r="R4795" i="3"/>
  <c r="M4795" i="3"/>
  <c r="L4795" i="3"/>
  <c r="K4795" i="3"/>
  <c r="I4795" i="3"/>
  <c r="J4795" i="3" s="1"/>
  <c r="N4795" i="3" s="1"/>
  <c r="H4795" i="3"/>
  <c r="Q4795" i="3" s="1"/>
  <c r="G4795" i="3"/>
  <c r="E4795" i="3"/>
  <c r="F4795" i="3" s="1"/>
  <c r="R4794" i="3"/>
  <c r="K4794" i="3"/>
  <c r="L4794" i="3" s="1"/>
  <c r="I4794" i="3"/>
  <c r="J4794" i="3" s="1"/>
  <c r="N4794" i="3" s="1"/>
  <c r="H4794" i="3"/>
  <c r="G4794" i="3"/>
  <c r="E4794" i="3"/>
  <c r="F4794" i="3" s="1"/>
  <c r="Q4794" i="3" s="1"/>
  <c r="R4793" i="3"/>
  <c r="K4793" i="3"/>
  <c r="I4793" i="3"/>
  <c r="J4793" i="3" s="1"/>
  <c r="N4793" i="3" s="1"/>
  <c r="G4793" i="3"/>
  <c r="H4793" i="3" s="1"/>
  <c r="E4793" i="3"/>
  <c r="R4792" i="3"/>
  <c r="L4792" i="3"/>
  <c r="K4792" i="3"/>
  <c r="I4792" i="3"/>
  <c r="J4792" i="3" s="1"/>
  <c r="N4792" i="3" s="1"/>
  <c r="G4792" i="3"/>
  <c r="M4792" i="3" s="1"/>
  <c r="E4792" i="3"/>
  <c r="F4792" i="3" s="1"/>
  <c r="R4791" i="3"/>
  <c r="M4791" i="3"/>
  <c r="L4791" i="3"/>
  <c r="K4791" i="3"/>
  <c r="I4791" i="3"/>
  <c r="J4791" i="3" s="1"/>
  <c r="N4791" i="3" s="1"/>
  <c r="H4791" i="3"/>
  <c r="Q4791" i="3" s="1"/>
  <c r="G4791" i="3"/>
  <c r="E4791" i="3"/>
  <c r="F4791" i="3" s="1"/>
  <c r="T4790" i="3"/>
  <c r="R4790" i="3"/>
  <c r="K4790" i="3"/>
  <c r="L4790" i="3" s="1"/>
  <c r="I4790" i="3"/>
  <c r="J4790" i="3" s="1"/>
  <c r="N4790" i="3" s="1"/>
  <c r="H4790" i="3"/>
  <c r="G4790" i="3"/>
  <c r="E4790" i="3"/>
  <c r="R4789" i="3"/>
  <c r="L4789" i="3"/>
  <c r="K4789" i="3"/>
  <c r="I4789" i="3"/>
  <c r="J4789" i="3" s="1"/>
  <c r="N4789" i="3" s="1"/>
  <c r="G4789" i="3"/>
  <c r="H4789" i="3" s="1"/>
  <c r="E4789" i="3"/>
  <c r="R4788" i="3"/>
  <c r="L4788" i="3"/>
  <c r="K4788" i="3"/>
  <c r="I4788" i="3"/>
  <c r="J4788" i="3" s="1"/>
  <c r="N4788" i="3" s="1"/>
  <c r="G4788" i="3"/>
  <c r="M4788" i="3" s="1"/>
  <c r="E4788" i="3"/>
  <c r="F4788" i="3" s="1"/>
  <c r="R4787" i="3"/>
  <c r="M4787" i="3"/>
  <c r="L4787" i="3"/>
  <c r="K4787" i="3"/>
  <c r="I4787" i="3"/>
  <c r="J4787" i="3" s="1"/>
  <c r="N4787" i="3" s="1"/>
  <c r="H4787" i="3"/>
  <c r="Q4787" i="3" s="1"/>
  <c r="G4787" i="3"/>
  <c r="E4787" i="3"/>
  <c r="F4787" i="3" s="1"/>
  <c r="T4786" i="3"/>
  <c r="R4786" i="3"/>
  <c r="K4786" i="3"/>
  <c r="L4786" i="3" s="1"/>
  <c r="I4786" i="3"/>
  <c r="J4786" i="3" s="1"/>
  <c r="N4786" i="3" s="1"/>
  <c r="H4786" i="3"/>
  <c r="G4786" i="3"/>
  <c r="E4786" i="3"/>
  <c r="R4785" i="3"/>
  <c r="L4785" i="3"/>
  <c r="K4785" i="3"/>
  <c r="I4785" i="3"/>
  <c r="J4785" i="3" s="1"/>
  <c r="N4785" i="3" s="1"/>
  <c r="G4785" i="3"/>
  <c r="H4785" i="3" s="1"/>
  <c r="E4785" i="3"/>
  <c r="R4784" i="3"/>
  <c r="L4784" i="3"/>
  <c r="K4784" i="3"/>
  <c r="I4784" i="3"/>
  <c r="J4784" i="3" s="1"/>
  <c r="N4784" i="3" s="1"/>
  <c r="G4784" i="3"/>
  <c r="H4784" i="3" s="1"/>
  <c r="E4784" i="3"/>
  <c r="T4784" i="3" s="1"/>
  <c r="S4783" i="3"/>
  <c r="R4783" i="3"/>
  <c r="M4783" i="3"/>
  <c r="L4783" i="3"/>
  <c r="K4783" i="3"/>
  <c r="I4783" i="3"/>
  <c r="J4783" i="3" s="1"/>
  <c r="N4783" i="3" s="1"/>
  <c r="H4783" i="3"/>
  <c r="Q4783" i="3" s="1"/>
  <c r="G4783" i="3"/>
  <c r="O4783" i="3" s="1"/>
  <c r="P4783" i="3" s="1"/>
  <c r="E4783" i="3"/>
  <c r="F4783" i="3" s="1"/>
  <c r="S4782" i="3"/>
  <c r="R4782" i="3"/>
  <c r="M4782" i="3"/>
  <c r="K4782" i="3"/>
  <c r="L4782" i="3" s="1"/>
  <c r="I4782" i="3"/>
  <c r="J4782" i="3" s="1"/>
  <c r="N4782" i="3" s="1"/>
  <c r="H4782" i="3"/>
  <c r="G4782" i="3"/>
  <c r="E4782" i="3"/>
  <c r="F4782" i="3" s="1"/>
  <c r="Q4782" i="3" s="1"/>
  <c r="R4781" i="3"/>
  <c r="M4781" i="3"/>
  <c r="K4781" i="3"/>
  <c r="O4781" i="3" s="1"/>
  <c r="P4781" i="3" s="1"/>
  <c r="I4781" i="3"/>
  <c r="J4781" i="3" s="1"/>
  <c r="N4781" i="3" s="1"/>
  <c r="H4781" i="3"/>
  <c r="G4781" i="3"/>
  <c r="E4781" i="3"/>
  <c r="F4781" i="3" s="1"/>
  <c r="R4780" i="3"/>
  <c r="L4780" i="3"/>
  <c r="K4780" i="3"/>
  <c r="I4780" i="3"/>
  <c r="J4780" i="3" s="1"/>
  <c r="N4780" i="3" s="1"/>
  <c r="G4780" i="3"/>
  <c r="H4780" i="3" s="1"/>
  <c r="Q4780" i="3" s="1"/>
  <c r="E4780" i="3"/>
  <c r="F4780" i="3" s="1"/>
  <c r="R4779" i="3"/>
  <c r="K4779" i="3"/>
  <c r="L4779" i="3" s="1"/>
  <c r="I4779" i="3"/>
  <c r="J4779" i="3" s="1"/>
  <c r="N4779" i="3" s="1"/>
  <c r="H4779" i="3"/>
  <c r="G4779" i="3"/>
  <c r="E4779" i="3"/>
  <c r="F4779" i="3" s="1"/>
  <c r="Q4779" i="3" s="1"/>
  <c r="R4778" i="3"/>
  <c r="L4778" i="3"/>
  <c r="K4778" i="3"/>
  <c r="I4778" i="3"/>
  <c r="J4778" i="3" s="1"/>
  <c r="N4778" i="3" s="1"/>
  <c r="G4778" i="3"/>
  <c r="S4778" i="3" s="1"/>
  <c r="E4778" i="3"/>
  <c r="F4778" i="3" s="1"/>
  <c r="R4777" i="3"/>
  <c r="M4777" i="3"/>
  <c r="K4777" i="3"/>
  <c r="O4777" i="3" s="1"/>
  <c r="P4777" i="3" s="1"/>
  <c r="I4777" i="3"/>
  <c r="J4777" i="3" s="1"/>
  <c r="N4777" i="3" s="1"/>
  <c r="H4777" i="3"/>
  <c r="G4777" i="3"/>
  <c r="E4777" i="3"/>
  <c r="F4777" i="3" s="1"/>
  <c r="R4776" i="3"/>
  <c r="L4776" i="3"/>
  <c r="K4776" i="3"/>
  <c r="I4776" i="3"/>
  <c r="J4776" i="3" s="1"/>
  <c r="N4776" i="3" s="1"/>
  <c r="G4776" i="3"/>
  <c r="H4776" i="3" s="1"/>
  <c r="Q4776" i="3" s="1"/>
  <c r="E4776" i="3"/>
  <c r="F4776" i="3" s="1"/>
  <c r="R4775" i="3"/>
  <c r="K4775" i="3"/>
  <c r="L4775" i="3" s="1"/>
  <c r="I4775" i="3"/>
  <c r="J4775" i="3" s="1"/>
  <c r="N4775" i="3" s="1"/>
  <c r="H4775" i="3"/>
  <c r="G4775" i="3"/>
  <c r="E4775" i="3"/>
  <c r="F4775" i="3" s="1"/>
  <c r="Q4775" i="3" s="1"/>
  <c r="R4774" i="3"/>
  <c r="L4774" i="3"/>
  <c r="K4774" i="3"/>
  <c r="I4774" i="3"/>
  <c r="J4774" i="3" s="1"/>
  <c r="N4774" i="3" s="1"/>
  <c r="G4774" i="3"/>
  <c r="S4774" i="3" s="1"/>
  <c r="E4774" i="3"/>
  <c r="F4774" i="3" s="1"/>
  <c r="R4773" i="3"/>
  <c r="M4773" i="3"/>
  <c r="K4773" i="3"/>
  <c r="O4773" i="3" s="1"/>
  <c r="P4773" i="3" s="1"/>
  <c r="I4773" i="3"/>
  <c r="J4773" i="3" s="1"/>
  <c r="N4773" i="3" s="1"/>
  <c r="H4773" i="3"/>
  <c r="G4773" i="3"/>
  <c r="E4773" i="3"/>
  <c r="F4773" i="3" s="1"/>
  <c r="R4772" i="3"/>
  <c r="L4772" i="3"/>
  <c r="K4772" i="3"/>
  <c r="I4772" i="3"/>
  <c r="J4772" i="3" s="1"/>
  <c r="N4772" i="3" s="1"/>
  <c r="G4772" i="3"/>
  <c r="H4772" i="3" s="1"/>
  <c r="Q4772" i="3" s="1"/>
  <c r="E4772" i="3"/>
  <c r="F4772" i="3" s="1"/>
  <c r="R4771" i="3"/>
  <c r="K4771" i="3"/>
  <c r="L4771" i="3" s="1"/>
  <c r="I4771" i="3"/>
  <c r="J4771" i="3" s="1"/>
  <c r="N4771" i="3" s="1"/>
  <c r="H4771" i="3"/>
  <c r="G4771" i="3"/>
  <c r="E4771" i="3"/>
  <c r="F4771" i="3" s="1"/>
  <c r="Q4771" i="3" s="1"/>
  <c r="R4770" i="3"/>
  <c r="L4770" i="3"/>
  <c r="K4770" i="3"/>
  <c r="I4770" i="3"/>
  <c r="J4770" i="3" s="1"/>
  <c r="N4770" i="3" s="1"/>
  <c r="G4770" i="3"/>
  <c r="S4770" i="3" s="1"/>
  <c r="E4770" i="3"/>
  <c r="F4770" i="3" s="1"/>
  <c r="R4769" i="3"/>
  <c r="M4769" i="3"/>
  <c r="K4769" i="3"/>
  <c r="O4769" i="3" s="1"/>
  <c r="P4769" i="3" s="1"/>
  <c r="I4769" i="3"/>
  <c r="J4769" i="3" s="1"/>
  <c r="N4769" i="3" s="1"/>
  <c r="H4769" i="3"/>
  <c r="G4769" i="3"/>
  <c r="E4769" i="3"/>
  <c r="F4769" i="3" s="1"/>
  <c r="R4768" i="3"/>
  <c r="L4768" i="3"/>
  <c r="K4768" i="3"/>
  <c r="I4768" i="3"/>
  <c r="J4768" i="3" s="1"/>
  <c r="N4768" i="3" s="1"/>
  <c r="G4768" i="3"/>
  <c r="H4768" i="3" s="1"/>
  <c r="Q4768" i="3" s="1"/>
  <c r="E4768" i="3"/>
  <c r="F4768" i="3" s="1"/>
  <c r="R4767" i="3"/>
  <c r="K4767" i="3"/>
  <c r="L4767" i="3" s="1"/>
  <c r="I4767" i="3"/>
  <c r="J4767" i="3" s="1"/>
  <c r="N4767" i="3" s="1"/>
  <c r="H4767" i="3"/>
  <c r="G4767" i="3"/>
  <c r="E4767" i="3"/>
  <c r="F4767" i="3" s="1"/>
  <c r="Q4767" i="3" s="1"/>
  <c r="R4766" i="3"/>
  <c r="L4766" i="3"/>
  <c r="K4766" i="3"/>
  <c r="I4766" i="3"/>
  <c r="J4766" i="3" s="1"/>
  <c r="N4766" i="3" s="1"/>
  <c r="G4766" i="3"/>
  <c r="S4766" i="3" s="1"/>
  <c r="E4766" i="3"/>
  <c r="F4766" i="3" s="1"/>
  <c r="R4765" i="3"/>
  <c r="M4765" i="3"/>
  <c r="K4765" i="3"/>
  <c r="O4765" i="3" s="1"/>
  <c r="P4765" i="3" s="1"/>
  <c r="I4765" i="3"/>
  <c r="J4765" i="3" s="1"/>
  <c r="N4765" i="3" s="1"/>
  <c r="H4765" i="3"/>
  <c r="G4765" i="3"/>
  <c r="E4765" i="3"/>
  <c r="F4765" i="3" s="1"/>
  <c r="R4764" i="3"/>
  <c r="L4764" i="3"/>
  <c r="K4764" i="3"/>
  <c r="I4764" i="3"/>
  <c r="J4764" i="3" s="1"/>
  <c r="N4764" i="3" s="1"/>
  <c r="G4764" i="3"/>
  <c r="H4764" i="3" s="1"/>
  <c r="Q4764" i="3" s="1"/>
  <c r="E4764" i="3"/>
  <c r="F4764" i="3" s="1"/>
  <c r="R4763" i="3"/>
  <c r="K4763" i="3"/>
  <c r="L4763" i="3" s="1"/>
  <c r="I4763" i="3"/>
  <c r="J4763" i="3" s="1"/>
  <c r="N4763" i="3" s="1"/>
  <c r="H4763" i="3"/>
  <c r="G4763" i="3"/>
  <c r="E4763" i="3"/>
  <c r="F4763" i="3" s="1"/>
  <c r="Q4763" i="3" s="1"/>
  <c r="R4762" i="3"/>
  <c r="L4762" i="3"/>
  <c r="K4762" i="3"/>
  <c r="I4762" i="3"/>
  <c r="J4762" i="3" s="1"/>
  <c r="N4762" i="3" s="1"/>
  <c r="G4762" i="3"/>
  <c r="S4762" i="3" s="1"/>
  <c r="E4762" i="3"/>
  <c r="F4762" i="3" s="1"/>
  <c r="R4761" i="3"/>
  <c r="M4761" i="3"/>
  <c r="K4761" i="3"/>
  <c r="O4761" i="3" s="1"/>
  <c r="P4761" i="3" s="1"/>
  <c r="I4761" i="3"/>
  <c r="J4761" i="3" s="1"/>
  <c r="N4761" i="3" s="1"/>
  <c r="H4761" i="3"/>
  <c r="G4761" i="3"/>
  <c r="E4761" i="3"/>
  <c r="F4761" i="3" s="1"/>
  <c r="R4760" i="3"/>
  <c r="L4760" i="3"/>
  <c r="K4760" i="3"/>
  <c r="I4760" i="3"/>
  <c r="J4760" i="3" s="1"/>
  <c r="N4760" i="3" s="1"/>
  <c r="G4760" i="3"/>
  <c r="H4760" i="3" s="1"/>
  <c r="Q4760" i="3" s="1"/>
  <c r="E4760" i="3"/>
  <c r="F4760" i="3" s="1"/>
  <c r="R4759" i="3"/>
  <c r="K4759" i="3"/>
  <c r="L4759" i="3" s="1"/>
  <c r="I4759" i="3"/>
  <c r="J4759" i="3" s="1"/>
  <c r="N4759" i="3" s="1"/>
  <c r="H4759" i="3"/>
  <c r="G4759" i="3"/>
  <c r="E4759" i="3"/>
  <c r="F4759" i="3" s="1"/>
  <c r="Q4759" i="3" s="1"/>
  <c r="R4758" i="3"/>
  <c r="L4758" i="3"/>
  <c r="K4758" i="3"/>
  <c r="I4758" i="3"/>
  <c r="J4758" i="3" s="1"/>
  <c r="N4758" i="3" s="1"/>
  <c r="G4758" i="3"/>
  <c r="S4758" i="3" s="1"/>
  <c r="E4758" i="3"/>
  <c r="F4758" i="3" s="1"/>
  <c r="R4757" i="3"/>
  <c r="M4757" i="3"/>
  <c r="K4757" i="3"/>
  <c r="O4757" i="3" s="1"/>
  <c r="P4757" i="3" s="1"/>
  <c r="I4757" i="3"/>
  <c r="J4757" i="3" s="1"/>
  <c r="N4757" i="3" s="1"/>
  <c r="H4757" i="3"/>
  <c r="G4757" i="3"/>
  <c r="E4757" i="3"/>
  <c r="F4757" i="3" s="1"/>
  <c r="R4756" i="3"/>
  <c r="L4756" i="3"/>
  <c r="K4756" i="3"/>
  <c r="I4756" i="3"/>
  <c r="J4756" i="3" s="1"/>
  <c r="N4756" i="3" s="1"/>
  <c r="G4756" i="3"/>
  <c r="H4756" i="3" s="1"/>
  <c r="Q4756" i="3" s="1"/>
  <c r="E4756" i="3"/>
  <c r="F4756" i="3" s="1"/>
  <c r="R4755" i="3"/>
  <c r="K4755" i="3"/>
  <c r="I4755" i="3"/>
  <c r="J4755" i="3" s="1"/>
  <c r="N4755" i="3" s="1"/>
  <c r="H4755" i="3"/>
  <c r="G4755" i="3"/>
  <c r="E4755" i="3"/>
  <c r="T4755" i="3" s="1"/>
  <c r="R4754" i="3"/>
  <c r="L4754" i="3"/>
  <c r="K4754" i="3"/>
  <c r="I4754" i="3"/>
  <c r="J4754" i="3" s="1"/>
  <c r="N4754" i="3" s="1"/>
  <c r="G4754" i="3"/>
  <c r="E4754" i="3"/>
  <c r="F4754" i="3" s="1"/>
  <c r="R4753" i="3"/>
  <c r="M4753" i="3"/>
  <c r="K4753" i="3"/>
  <c r="O4753" i="3" s="1"/>
  <c r="P4753" i="3" s="1"/>
  <c r="I4753" i="3"/>
  <c r="J4753" i="3" s="1"/>
  <c r="N4753" i="3" s="1"/>
  <c r="H4753" i="3"/>
  <c r="G4753" i="3"/>
  <c r="E4753" i="3"/>
  <c r="F4753" i="3" s="1"/>
  <c r="S4752" i="3"/>
  <c r="R4752" i="3"/>
  <c r="L4752" i="3"/>
  <c r="K4752" i="3"/>
  <c r="I4752" i="3"/>
  <c r="J4752" i="3" s="1"/>
  <c r="N4752" i="3" s="1"/>
  <c r="G4752" i="3"/>
  <c r="H4752" i="3" s="1"/>
  <c r="Q4752" i="3" s="1"/>
  <c r="E4752" i="3"/>
  <c r="F4752" i="3" s="1"/>
  <c r="R4751" i="3"/>
  <c r="K4751" i="3"/>
  <c r="I4751" i="3"/>
  <c r="J4751" i="3" s="1"/>
  <c r="N4751" i="3" s="1"/>
  <c r="H4751" i="3"/>
  <c r="G4751" i="3"/>
  <c r="E4751" i="3"/>
  <c r="R4750" i="3"/>
  <c r="L4750" i="3"/>
  <c r="K4750" i="3"/>
  <c r="I4750" i="3"/>
  <c r="J4750" i="3" s="1"/>
  <c r="N4750" i="3" s="1"/>
  <c r="G4750" i="3"/>
  <c r="E4750" i="3"/>
  <c r="F4750" i="3" s="1"/>
  <c r="R4749" i="3"/>
  <c r="M4749" i="3"/>
  <c r="K4749" i="3"/>
  <c r="I4749" i="3"/>
  <c r="J4749" i="3" s="1"/>
  <c r="N4749" i="3" s="1"/>
  <c r="H4749" i="3"/>
  <c r="G4749" i="3"/>
  <c r="E4749" i="3"/>
  <c r="F4749" i="3" s="1"/>
  <c r="R4748" i="3"/>
  <c r="L4748" i="3"/>
  <c r="K4748" i="3"/>
  <c r="I4748" i="3"/>
  <c r="J4748" i="3" s="1"/>
  <c r="N4748" i="3" s="1"/>
  <c r="G4748" i="3"/>
  <c r="H4748" i="3" s="1"/>
  <c r="Q4748" i="3" s="1"/>
  <c r="E4748" i="3"/>
  <c r="F4748" i="3" s="1"/>
  <c r="R4747" i="3"/>
  <c r="K4747" i="3"/>
  <c r="I4747" i="3"/>
  <c r="J4747" i="3" s="1"/>
  <c r="N4747" i="3" s="1"/>
  <c r="H4747" i="3"/>
  <c r="G4747" i="3"/>
  <c r="E4747" i="3"/>
  <c r="T4747" i="3" s="1"/>
  <c r="R4746" i="3"/>
  <c r="L4746" i="3"/>
  <c r="K4746" i="3"/>
  <c r="I4746" i="3"/>
  <c r="J4746" i="3" s="1"/>
  <c r="N4746" i="3" s="1"/>
  <c r="G4746" i="3"/>
  <c r="E4746" i="3"/>
  <c r="F4746" i="3" s="1"/>
  <c r="R4745" i="3"/>
  <c r="M4745" i="3"/>
  <c r="K4745" i="3"/>
  <c r="O4745" i="3" s="1"/>
  <c r="P4745" i="3" s="1"/>
  <c r="I4745" i="3"/>
  <c r="J4745" i="3" s="1"/>
  <c r="N4745" i="3" s="1"/>
  <c r="H4745" i="3"/>
  <c r="G4745" i="3"/>
  <c r="E4745" i="3"/>
  <c r="F4745" i="3" s="1"/>
  <c r="S4744" i="3"/>
  <c r="R4744" i="3"/>
  <c r="L4744" i="3"/>
  <c r="K4744" i="3"/>
  <c r="I4744" i="3"/>
  <c r="J4744" i="3" s="1"/>
  <c r="N4744" i="3" s="1"/>
  <c r="G4744" i="3"/>
  <c r="H4744" i="3" s="1"/>
  <c r="Q4744" i="3" s="1"/>
  <c r="E4744" i="3"/>
  <c r="F4744" i="3" s="1"/>
  <c r="R4743" i="3"/>
  <c r="K4743" i="3"/>
  <c r="I4743" i="3"/>
  <c r="J4743" i="3" s="1"/>
  <c r="N4743" i="3" s="1"/>
  <c r="H4743" i="3"/>
  <c r="G4743" i="3"/>
  <c r="E4743" i="3"/>
  <c r="R4742" i="3"/>
  <c r="L4742" i="3"/>
  <c r="K4742" i="3"/>
  <c r="I4742" i="3"/>
  <c r="J4742" i="3" s="1"/>
  <c r="N4742" i="3" s="1"/>
  <c r="G4742" i="3"/>
  <c r="E4742" i="3"/>
  <c r="F4742" i="3" s="1"/>
  <c r="R4741" i="3"/>
  <c r="M4741" i="3"/>
  <c r="K4741" i="3"/>
  <c r="I4741" i="3"/>
  <c r="J4741" i="3" s="1"/>
  <c r="N4741" i="3" s="1"/>
  <c r="H4741" i="3"/>
  <c r="G4741" i="3"/>
  <c r="E4741" i="3"/>
  <c r="F4741" i="3" s="1"/>
  <c r="R4740" i="3"/>
  <c r="L4740" i="3"/>
  <c r="K4740" i="3"/>
  <c r="I4740" i="3"/>
  <c r="J4740" i="3" s="1"/>
  <c r="N4740" i="3" s="1"/>
  <c r="G4740" i="3"/>
  <c r="H4740" i="3" s="1"/>
  <c r="Q4740" i="3" s="1"/>
  <c r="E4740" i="3"/>
  <c r="F4740" i="3" s="1"/>
  <c r="R4739" i="3"/>
  <c r="K4739" i="3"/>
  <c r="I4739" i="3"/>
  <c r="J4739" i="3" s="1"/>
  <c r="N4739" i="3" s="1"/>
  <c r="H4739" i="3"/>
  <c r="G4739" i="3"/>
  <c r="E4739" i="3"/>
  <c r="T4739" i="3" s="1"/>
  <c r="R4738" i="3"/>
  <c r="L4738" i="3"/>
  <c r="K4738" i="3"/>
  <c r="I4738" i="3"/>
  <c r="J4738" i="3" s="1"/>
  <c r="N4738" i="3" s="1"/>
  <c r="G4738" i="3"/>
  <c r="E4738" i="3"/>
  <c r="F4738" i="3" s="1"/>
  <c r="R4737" i="3"/>
  <c r="M4737" i="3"/>
  <c r="K4737" i="3"/>
  <c r="O4737" i="3" s="1"/>
  <c r="P4737" i="3" s="1"/>
  <c r="I4737" i="3"/>
  <c r="J4737" i="3" s="1"/>
  <c r="N4737" i="3" s="1"/>
  <c r="H4737" i="3"/>
  <c r="G4737" i="3"/>
  <c r="E4737" i="3"/>
  <c r="F4737" i="3" s="1"/>
  <c r="R4736" i="3"/>
  <c r="L4736" i="3"/>
  <c r="K4736" i="3"/>
  <c r="I4736" i="3"/>
  <c r="J4736" i="3" s="1"/>
  <c r="N4736" i="3" s="1"/>
  <c r="G4736" i="3"/>
  <c r="H4736" i="3" s="1"/>
  <c r="Q4736" i="3" s="1"/>
  <c r="E4736" i="3"/>
  <c r="F4736" i="3" s="1"/>
  <c r="R4735" i="3"/>
  <c r="M4735" i="3"/>
  <c r="K4735" i="3"/>
  <c r="I4735" i="3"/>
  <c r="J4735" i="3" s="1"/>
  <c r="N4735" i="3" s="1"/>
  <c r="H4735" i="3"/>
  <c r="G4735" i="3"/>
  <c r="E4735" i="3"/>
  <c r="R4734" i="3"/>
  <c r="L4734" i="3"/>
  <c r="K4734" i="3"/>
  <c r="I4734" i="3"/>
  <c r="J4734" i="3" s="1"/>
  <c r="N4734" i="3" s="1"/>
  <c r="G4734" i="3"/>
  <c r="S4734" i="3" s="1"/>
  <c r="E4734" i="3"/>
  <c r="F4734" i="3" s="1"/>
  <c r="R4733" i="3"/>
  <c r="M4733" i="3"/>
  <c r="K4733" i="3"/>
  <c r="I4733" i="3"/>
  <c r="J4733" i="3" s="1"/>
  <c r="N4733" i="3" s="1"/>
  <c r="H4733" i="3"/>
  <c r="G4733" i="3"/>
  <c r="E4733" i="3"/>
  <c r="S4732" i="3"/>
  <c r="R4732" i="3"/>
  <c r="L4732" i="3"/>
  <c r="Q4732" i="3" s="1"/>
  <c r="K4732" i="3"/>
  <c r="I4732" i="3"/>
  <c r="J4732" i="3" s="1"/>
  <c r="N4732" i="3" s="1"/>
  <c r="G4732" i="3"/>
  <c r="H4732" i="3" s="1"/>
  <c r="E4732" i="3"/>
  <c r="F4732" i="3" s="1"/>
  <c r="R4731" i="3"/>
  <c r="M4731" i="3"/>
  <c r="K4731" i="3"/>
  <c r="I4731" i="3"/>
  <c r="J4731" i="3" s="1"/>
  <c r="N4731" i="3" s="1"/>
  <c r="H4731" i="3"/>
  <c r="G4731" i="3"/>
  <c r="E4731" i="3"/>
  <c r="R4730" i="3"/>
  <c r="Q4730" i="3"/>
  <c r="L4730" i="3"/>
  <c r="K4730" i="3"/>
  <c r="I4730" i="3"/>
  <c r="J4730" i="3" s="1"/>
  <c r="N4730" i="3" s="1"/>
  <c r="G4730" i="3"/>
  <c r="H4730" i="3" s="1"/>
  <c r="E4730" i="3"/>
  <c r="F4730" i="3" s="1"/>
  <c r="R4729" i="3"/>
  <c r="K4729" i="3"/>
  <c r="I4729" i="3"/>
  <c r="J4729" i="3" s="1"/>
  <c r="N4729" i="3" s="1"/>
  <c r="G4729" i="3"/>
  <c r="H4729" i="3" s="1"/>
  <c r="E4729" i="3"/>
  <c r="T4729" i="3" s="1"/>
  <c r="R4728" i="3"/>
  <c r="K4728" i="3"/>
  <c r="L4728" i="3" s="1"/>
  <c r="I4728" i="3"/>
  <c r="J4728" i="3" s="1"/>
  <c r="N4728" i="3" s="1"/>
  <c r="G4728" i="3"/>
  <c r="H4728" i="3" s="1"/>
  <c r="E4728" i="3"/>
  <c r="R4727" i="3"/>
  <c r="K4727" i="3"/>
  <c r="L4727" i="3" s="1"/>
  <c r="I4727" i="3"/>
  <c r="J4727" i="3" s="1"/>
  <c r="N4727" i="3" s="1"/>
  <c r="G4727" i="3"/>
  <c r="H4727" i="3" s="1"/>
  <c r="E4727" i="3"/>
  <c r="R4726" i="3"/>
  <c r="K4726" i="3"/>
  <c r="L4726" i="3" s="1"/>
  <c r="I4726" i="3"/>
  <c r="J4726" i="3" s="1"/>
  <c r="N4726" i="3" s="1"/>
  <c r="G4726" i="3"/>
  <c r="H4726" i="3" s="1"/>
  <c r="E4726" i="3"/>
  <c r="R4725" i="3"/>
  <c r="K4725" i="3"/>
  <c r="L4725" i="3" s="1"/>
  <c r="I4725" i="3"/>
  <c r="J4725" i="3" s="1"/>
  <c r="N4725" i="3" s="1"/>
  <c r="G4725" i="3"/>
  <c r="H4725" i="3" s="1"/>
  <c r="E4725" i="3"/>
  <c r="R4724" i="3"/>
  <c r="K4724" i="3"/>
  <c r="L4724" i="3" s="1"/>
  <c r="I4724" i="3"/>
  <c r="J4724" i="3" s="1"/>
  <c r="N4724" i="3" s="1"/>
  <c r="G4724" i="3"/>
  <c r="H4724" i="3" s="1"/>
  <c r="E4724" i="3"/>
  <c r="R4723" i="3"/>
  <c r="K4723" i="3"/>
  <c r="L4723" i="3" s="1"/>
  <c r="I4723" i="3"/>
  <c r="J4723" i="3" s="1"/>
  <c r="N4723" i="3" s="1"/>
  <c r="G4723" i="3"/>
  <c r="H4723" i="3" s="1"/>
  <c r="E4723" i="3"/>
  <c r="R4722" i="3"/>
  <c r="K4722" i="3"/>
  <c r="L4722" i="3" s="1"/>
  <c r="I4722" i="3"/>
  <c r="J4722" i="3" s="1"/>
  <c r="N4722" i="3" s="1"/>
  <c r="G4722" i="3"/>
  <c r="H4722" i="3" s="1"/>
  <c r="E4722" i="3"/>
  <c r="R4721" i="3"/>
  <c r="K4721" i="3"/>
  <c r="L4721" i="3" s="1"/>
  <c r="I4721" i="3"/>
  <c r="J4721" i="3" s="1"/>
  <c r="N4721" i="3" s="1"/>
  <c r="G4721" i="3"/>
  <c r="H4721" i="3" s="1"/>
  <c r="E4721" i="3"/>
  <c r="R4720" i="3"/>
  <c r="K4720" i="3"/>
  <c r="L4720" i="3" s="1"/>
  <c r="I4720" i="3"/>
  <c r="J4720" i="3" s="1"/>
  <c r="N4720" i="3" s="1"/>
  <c r="G4720" i="3"/>
  <c r="H4720" i="3" s="1"/>
  <c r="E4720" i="3"/>
  <c r="R4719" i="3"/>
  <c r="K4719" i="3"/>
  <c r="L4719" i="3" s="1"/>
  <c r="I4719" i="3"/>
  <c r="J4719" i="3" s="1"/>
  <c r="N4719" i="3" s="1"/>
  <c r="G4719" i="3"/>
  <c r="H4719" i="3" s="1"/>
  <c r="E4719" i="3"/>
  <c r="R4718" i="3"/>
  <c r="K4718" i="3"/>
  <c r="L4718" i="3" s="1"/>
  <c r="I4718" i="3"/>
  <c r="J4718" i="3" s="1"/>
  <c r="N4718" i="3" s="1"/>
  <c r="G4718" i="3"/>
  <c r="H4718" i="3" s="1"/>
  <c r="E4718" i="3"/>
  <c r="R4717" i="3"/>
  <c r="K4717" i="3"/>
  <c r="L4717" i="3" s="1"/>
  <c r="I4717" i="3"/>
  <c r="J4717" i="3" s="1"/>
  <c r="N4717" i="3" s="1"/>
  <c r="G4717" i="3"/>
  <c r="H4717" i="3" s="1"/>
  <c r="E4717" i="3"/>
  <c r="R4716" i="3"/>
  <c r="K4716" i="3"/>
  <c r="L4716" i="3" s="1"/>
  <c r="I4716" i="3"/>
  <c r="J4716" i="3" s="1"/>
  <c r="N4716" i="3" s="1"/>
  <c r="G4716" i="3"/>
  <c r="H4716" i="3" s="1"/>
  <c r="E4716" i="3"/>
  <c r="R4715" i="3"/>
  <c r="K4715" i="3"/>
  <c r="L4715" i="3" s="1"/>
  <c r="I4715" i="3"/>
  <c r="J4715" i="3" s="1"/>
  <c r="N4715" i="3" s="1"/>
  <c r="G4715" i="3"/>
  <c r="H4715" i="3" s="1"/>
  <c r="E4715" i="3"/>
  <c r="R4714" i="3"/>
  <c r="K4714" i="3"/>
  <c r="L4714" i="3" s="1"/>
  <c r="I4714" i="3"/>
  <c r="J4714" i="3" s="1"/>
  <c r="N4714" i="3" s="1"/>
  <c r="G4714" i="3"/>
  <c r="H4714" i="3" s="1"/>
  <c r="E4714" i="3"/>
  <c r="R4713" i="3"/>
  <c r="K4713" i="3"/>
  <c r="L4713" i="3" s="1"/>
  <c r="I4713" i="3"/>
  <c r="J4713" i="3" s="1"/>
  <c r="N4713" i="3" s="1"/>
  <c r="G4713" i="3"/>
  <c r="H4713" i="3" s="1"/>
  <c r="E4713" i="3"/>
  <c r="R4712" i="3"/>
  <c r="K4712" i="3"/>
  <c r="L4712" i="3" s="1"/>
  <c r="I4712" i="3"/>
  <c r="J4712" i="3" s="1"/>
  <c r="N4712" i="3" s="1"/>
  <c r="G4712" i="3"/>
  <c r="H4712" i="3" s="1"/>
  <c r="E4712" i="3"/>
  <c r="R4711" i="3"/>
  <c r="K4711" i="3"/>
  <c r="L4711" i="3" s="1"/>
  <c r="I4711" i="3"/>
  <c r="J4711" i="3" s="1"/>
  <c r="N4711" i="3" s="1"/>
  <c r="G4711" i="3"/>
  <c r="H4711" i="3" s="1"/>
  <c r="E4711" i="3"/>
  <c r="R4710" i="3"/>
  <c r="K4710" i="3"/>
  <c r="L4710" i="3" s="1"/>
  <c r="I4710" i="3"/>
  <c r="J4710" i="3" s="1"/>
  <c r="N4710" i="3" s="1"/>
  <c r="G4710" i="3"/>
  <c r="H4710" i="3" s="1"/>
  <c r="E4710" i="3"/>
  <c r="R4709" i="3"/>
  <c r="K4709" i="3"/>
  <c r="L4709" i="3" s="1"/>
  <c r="I4709" i="3"/>
  <c r="J4709" i="3" s="1"/>
  <c r="N4709" i="3" s="1"/>
  <c r="G4709" i="3"/>
  <c r="H4709" i="3" s="1"/>
  <c r="E4709" i="3"/>
  <c r="R4708" i="3"/>
  <c r="K4708" i="3"/>
  <c r="L4708" i="3" s="1"/>
  <c r="I4708" i="3"/>
  <c r="J4708" i="3" s="1"/>
  <c r="N4708" i="3" s="1"/>
  <c r="G4708" i="3"/>
  <c r="H4708" i="3" s="1"/>
  <c r="E4708" i="3"/>
  <c r="R4707" i="3"/>
  <c r="K4707" i="3"/>
  <c r="L4707" i="3" s="1"/>
  <c r="I4707" i="3"/>
  <c r="J4707" i="3" s="1"/>
  <c r="N4707" i="3" s="1"/>
  <c r="G4707" i="3"/>
  <c r="H4707" i="3" s="1"/>
  <c r="E4707" i="3"/>
  <c r="R4706" i="3"/>
  <c r="K4706" i="3"/>
  <c r="L4706" i="3" s="1"/>
  <c r="I4706" i="3"/>
  <c r="J4706" i="3" s="1"/>
  <c r="N4706" i="3" s="1"/>
  <c r="G4706" i="3"/>
  <c r="H4706" i="3" s="1"/>
  <c r="E4706" i="3"/>
  <c r="R4705" i="3"/>
  <c r="K4705" i="3"/>
  <c r="L4705" i="3" s="1"/>
  <c r="I4705" i="3"/>
  <c r="J4705" i="3" s="1"/>
  <c r="N4705" i="3" s="1"/>
  <c r="G4705" i="3"/>
  <c r="H4705" i="3" s="1"/>
  <c r="E4705" i="3"/>
  <c r="R4704" i="3"/>
  <c r="K4704" i="3"/>
  <c r="L4704" i="3" s="1"/>
  <c r="I4704" i="3"/>
  <c r="J4704" i="3" s="1"/>
  <c r="N4704" i="3" s="1"/>
  <c r="G4704" i="3"/>
  <c r="H4704" i="3" s="1"/>
  <c r="E4704" i="3"/>
  <c r="R4703" i="3"/>
  <c r="K4703" i="3"/>
  <c r="L4703" i="3" s="1"/>
  <c r="I4703" i="3"/>
  <c r="J4703" i="3" s="1"/>
  <c r="N4703" i="3" s="1"/>
  <c r="G4703" i="3"/>
  <c r="H4703" i="3" s="1"/>
  <c r="E4703" i="3"/>
  <c r="R4702" i="3"/>
  <c r="K4702" i="3"/>
  <c r="L4702" i="3" s="1"/>
  <c r="I4702" i="3"/>
  <c r="J4702" i="3" s="1"/>
  <c r="N4702" i="3" s="1"/>
  <c r="G4702" i="3"/>
  <c r="H4702" i="3" s="1"/>
  <c r="E4702" i="3"/>
  <c r="R4701" i="3"/>
  <c r="K4701" i="3"/>
  <c r="L4701" i="3" s="1"/>
  <c r="I4701" i="3"/>
  <c r="J4701" i="3" s="1"/>
  <c r="N4701" i="3" s="1"/>
  <c r="G4701" i="3"/>
  <c r="H4701" i="3" s="1"/>
  <c r="E4701" i="3"/>
  <c r="R4700" i="3"/>
  <c r="K4700" i="3"/>
  <c r="L4700" i="3" s="1"/>
  <c r="I4700" i="3"/>
  <c r="J4700" i="3" s="1"/>
  <c r="N4700" i="3" s="1"/>
  <c r="G4700" i="3"/>
  <c r="H4700" i="3" s="1"/>
  <c r="E4700" i="3"/>
  <c r="R4699" i="3"/>
  <c r="K4699" i="3"/>
  <c r="L4699" i="3" s="1"/>
  <c r="I4699" i="3"/>
  <c r="J4699" i="3" s="1"/>
  <c r="N4699" i="3" s="1"/>
  <c r="G4699" i="3"/>
  <c r="H4699" i="3" s="1"/>
  <c r="E4699" i="3"/>
  <c r="R4698" i="3"/>
  <c r="K4698" i="3"/>
  <c r="L4698" i="3" s="1"/>
  <c r="I4698" i="3"/>
  <c r="J4698" i="3" s="1"/>
  <c r="N4698" i="3" s="1"/>
  <c r="G4698" i="3"/>
  <c r="H4698" i="3" s="1"/>
  <c r="E4698" i="3"/>
  <c r="R4697" i="3"/>
  <c r="K4697" i="3"/>
  <c r="L4697" i="3" s="1"/>
  <c r="I4697" i="3"/>
  <c r="J4697" i="3" s="1"/>
  <c r="N4697" i="3" s="1"/>
  <c r="G4697" i="3"/>
  <c r="H4697" i="3" s="1"/>
  <c r="E4697" i="3"/>
  <c r="R4696" i="3"/>
  <c r="K4696" i="3"/>
  <c r="L4696" i="3" s="1"/>
  <c r="I4696" i="3"/>
  <c r="J4696" i="3" s="1"/>
  <c r="N4696" i="3" s="1"/>
  <c r="G4696" i="3"/>
  <c r="H4696" i="3" s="1"/>
  <c r="E4696" i="3"/>
  <c r="R4695" i="3"/>
  <c r="K4695" i="3"/>
  <c r="L4695" i="3" s="1"/>
  <c r="I4695" i="3"/>
  <c r="J4695" i="3" s="1"/>
  <c r="N4695" i="3" s="1"/>
  <c r="G4695" i="3"/>
  <c r="H4695" i="3" s="1"/>
  <c r="E4695" i="3"/>
  <c r="R4694" i="3"/>
  <c r="K4694" i="3"/>
  <c r="L4694" i="3" s="1"/>
  <c r="I4694" i="3"/>
  <c r="J4694" i="3" s="1"/>
  <c r="N4694" i="3" s="1"/>
  <c r="G4694" i="3"/>
  <c r="H4694" i="3" s="1"/>
  <c r="E4694" i="3"/>
  <c r="R4693" i="3"/>
  <c r="K4693" i="3"/>
  <c r="L4693" i="3" s="1"/>
  <c r="I4693" i="3"/>
  <c r="J4693" i="3" s="1"/>
  <c r="N4693" i="3" s="1"/>
  <c r="G4693" i="3"/>
  <c r="H4693" i="3" s="1"/>
  <c r="E4693" i="3"/>
  <c r="R4692" i="3"/>
  <c r="K4692" i="3"/>
  <c r="L4692" i="3" s="1"/>
  <c r="I4692" i="3"/>
  <c r="J4692" i="3" s="1"/>
  <c r="N4692" i="3" s="1"/>
  <c r="G4692" i="3"/>
  <c r="H4692" i="3" s="1"/>
  <c r="E4692" i="3"/>
  <c r="R4691" i="3"/>
  <c r="K4691" i="3"/>
  <c r="L4691" i="3" s="1"/>
  <c r="I4691" i="3"/>
  <c r="J4691" i="3" s="1"/>
  <c r="N4691" i="3" s="1"/>
  <c r="G4691" i="3"/>
  <c r="H4691" i="3" s="1"/>
  <c r="E4691" i="3"/>
  <c r="R4690" i="3"/>
  <c r="K4690" i="3"/>
  <c r="L4690" i="3" s="1"/>
  <c r="I4690" i="3"/>
  <c r="J4690" i="3" s="1"/>
  <c r="N4690" i="3" s="1"/>
  <c r="G4690" i="3"/>
  <c r="H4690" i="3" s="1"/>
  <c r="E4690" i="3"/>
  <c r="R4689" i="3"/>
  <c r="K4689" i="3"/>
  <c r="L4689" i="3" s="1"/>
  <c r="I4689" i="3"/>
  <c r="J4689" i="3" s="1"/>
  <c r="N4689" i="3" s="1"/>
  <c r="G4689" i="3"/>
  <c r="H4689" i="3" s="1"/>
  <c r="E4689" i="3"/>
  <c r="R4688" i="3"/>
  <c r="K4688" i="3"/>
  <c r="L4688" i="3" s="1"/>
  <c r="I4688" i="3"/>
  <c r="J4688" i="3" s="1"/>
  <c r="N4688" i="3" s="1"/>
  <c r="G4688" i="3"/>
  <c r="H4688" i="3" s="1"/>
  <c r="E4688" i="3"/>
  <c r="R4687" i="3"/>
  <c r="K4687" i="3"/>
  <c r="L4687" i="3" s="1"/>
  <c r="I4687" i="3"/>
  <c r="J4687" i="3" s="1"/>
  <c r="N4687" i="3" s="1"/>
  <c r="G4687" i="3"/>
  <c r="H4687" i="3" s="1"/>
  <c r="E4687" i="3"/>
  <c r="R4686" i="3"/>
  <c r="K4686" i="3"/>
  <c r="L4686" i="3" s="1"/>
  <c r="I4686" i="3"/>
  <c r="J4686" i="3" s="1"/>
  <c r="N4686" i="3" s="1"/>
  <c r="G4686" i="3"/>
  <c r="H4686" i="3" s="1"/>
  <c r="E4686" i="3"/>
  <c r="R4685" i="3"/>
  <c r="K4685" i="3"/>
  <c r="L4685" i="3" s="1"/>
  <c r="I4685" i="3"/>
  <c r="J4685" i="3" s="1"/>
  <c r="N4685" i="3" s="1"/>
  <c r="G4685" i="3"/>
  <c r="H4685" i="3" s="1"/>
  <c r="E4685" i="3"/>
  <c r="R4684" i="3"/>
  <c r="K4684" i="3"/>
  <c r="L4684" i="3" s="1"/>
  <c r="I4684" i="3"/>
  <c r="J4684" i="3" s="1"/>
  <c r="N4684" i="3" s="1"/>
  <c r="G4684" i="3"/>
  <c r="H4684" i="3" s="1"/>
  <c r="E4684" i="3"/>
  <c r="R4683" i="3"/>
  <c r="K4683" i="3"/>
  <c r="L4683" i="3" s="1"/>
  <c r="I4683" i="3"/>
  <c r="J4683" i="3" s="1"/>
  <c r="N4683" i="3" s="1"/>
  <c r="G4683" i="3"/>
  <c r="H4683" i="3" s="1"/>
  <c r="E4683" i="3"/>
  <c r="R4682" i="3"/>
  <c r="K4682" i="3"/>
  <c r="L4682" i="3" s="1"/>
  <c r="I4682" i="3"/>
  <c r="J4682" i="3" s="1"/>
  <c r="N4682" i="3" s="1"/>
  <c r="G4682" i="3"/>
  <c r="H4682" i="3" s="1"/>
  <c r="E4682" i="3"/>
  <c r="R4681" i="3"/>
  <c r="K4681" i="3"/>
  <c r="L4681" i="3" s="1"/>
  <c r="I4681" i="3"/>
  <c r="J4681" i="3" s="1"/>
  <c r="N4681" i="3" s="1"/>
  <c r="G4681" i="3"/>
  <c r="H4681" i="3" s="1"/>
  <c r="E4681" i="3"/>
  <c r="R4680" i="3"/>
  <c r="K4680" i="3"/>
  <c r="L4680" i="3" s="1"/>
  <c r="I4680" i="3"/>
  <c r="J4680" i="3" s="1"/>
  <c r="N4680" i="3" s="1"/>
  <c r="G4680" i="3"/>
  <c r="H4680" i="3" s="1"/>
  <c r="E4680" i="3"/>
  <c r="R4679" i="3"/>
  <c r="K4679" i="3"/>
  <c r="L4679" i="3" s="1"/>
  <c r="I4679" i="3"/>
  <c r="J4679" i="3" s="1"/>
  <c r="N4679" i="3" s="1"/>
  <c r="G4679" i="3"/>
  <c r="H4679" i="3" s="1"/>
  <c r="E4679" i="3"/>
  <c r="R4678" i="3"/>
  <c r="K4678" i="3"/>
  <c r="L4678" i="3" s="1"/>
  <c r="I4678" i="3"/>
  <c r="J4678" i="3" s="1"/>
  <c r="N4678" i="3" s="1"/>
  <c r="G4678" i="3"/>
  <c r="H4678" i="3" s="1"/>
  <c r="E4678" i="3"/>
  <c r="R4677" i="3"/>
  <c r="K4677" i="3"/>
  <c r="L4677" i="3" s="1"/>
  <c r="I4677" i="3"/>
  <c r="J4677" i="3" s="1"/>
  <c r="N4677" i="3" s="1"/>
  <c r="G4677" i="3"/>
  <c r="H4677" i="3" s="1"/>
  <c r="E4677" i="3"/>
  <c r="R4676" i="3"/>
  <c r="K4676" i="3"/>
  <c r="L4676" i="3" s="1"/>
  <c r="I4676" i="3"/>
  <c r="J4676" i="3" s="1"/>
  <c r="N4676" i="3" s="1"/>
  <c r="G4676" i="3"/>
  <c r="H4676" i="3" s="1"/>
  <c r="E4676" i="3"/>
  <c r="R4675" i="3"/>
  <c r="K4675" i="3"/>
  <c r="L4675" i="3" s="1"/>
  <c r="I4675" i="3"/>
  <c r="J4675" i="3" s="1"/>
  <c r="N4675" i="3" s="1"/>
  <c r="G4675" i="3"/>
  <c r="H4675" i="3" s="1"/>
  <c r="E4675" i="3"/>
  <c r="R4674" i="3"/>
  <c r="K4674" i="3"/>
  <c r="L4674" i="3" s="1"/>
  <c r="I4674" i="3"/>
  <c r="J4674" i="3" s="1"/>
  <c r="N4674" i="3" s="1"/>
  <c r="G4674" i="3"/>
  <c r="H4674" i="3" s="1"/>
  <c r="E4674" i="3"/>
  <c r="R4673" i="3"/>
  <c r="K4673" i="3"/>
  <c r="L4673" i="3" s="1"/>
  <c r="I4673" i="3"/>
  <c r="J4673" i="3" s="1"/>
  <c r="N4673" i="3" s="1"/>
  <c r="G4673" i="3"/>
  <c r="H4673" i="3" s="1"/>
  <c r="E4673" i="3"/>
  <c r="R4672" i="3"/>
  <c r="K4672" i="3"/>
  <c r="L4672" i="3" s="1"/>
  <c r="I4672" i="3"/>
  <c r="J4672" i="3" s="1"/>
  <c r="N4672" i="3" s="1"/>
  <c r="G4672" i="3"/>
  <c r="H4672" i="3" s="1"/>
  <c r="E4672" i="3"/>
  <c r="R4671" i="3"/>
  <c r="K4671" i="3"/>
  <c r="L4671" i="3" s="1"/>
  <c r="I4671" i="3"/>
  <c r="J4671" i="3" s="1"/>
  <c r="N4671" i="3" s="1"/>
  <c r="G4671" i="3"/>
  <c r="H4671" i="3" s="1"/>
  <c r="E4671" i="3"/>
  <c r="R4670" i="3"/>
  <c r="K4670" i="3"/>
  <c r="L4670" i="3" s="1"/>
  <c r="I4670" i="3"/>
  <c r="J4670" i="3" s="1"/>
  <c r="N4670" i="3" s="1"/>
  <c r="G4670" i="3"/>
  <c r="H4670" i="3" s="1"/>
  <c r="E4670" i="3"/>
  <c r="R4669" i="3"/>
  <c r="K4669" i="3"/>
  <c r="L4669" i="3" s="1"/>
  <c r="I4669" i="3"/>
  <c r="J4669" i="3" s="1"/>
  <c r="N4669" i="3" s="1"/>
  <c r="G4669" i="3"/>
  <c r="H4669" i="3" s="1"/>
  <c r="E4669" i="3"/>
  <c r="R4668" i="3"/>
  <c r="K4668" i="3"/>
  <c r="L4668" i="3" s="1"/>
  <c r="I4668" i="3"/>
  <c r="J4668" i="3" s="1"/>
  <c r="N4668" i="3" s="1"/>
  <c r="G4668" i="3"/>
  <c r="H4668" i="3" s="1"/>
  <c r="E4668" i="3"/>
  <c r="R4667" i="3"/>
  <c r="K4667" i="3"/>
  <c r="L4667" i="3" s="1"/>
  <c r="I4667" i="3"/>
  <c r="J4667" i="3" s="1"/>
  <c r="N4667" i="3" s="1"/>
  <c r="G4667" i="3"/>
  <c r="H4667" i="3" s="1"/>
  <c r="E4667" i="3"/>
  <c r="R4666" i="3"/>
  <c r="K4666" i="3"/>
  <c r="L4666" i="3" s="1"/>
  <c r="I4666" i="3"/>
  <c r="J4666" i="3" s="1"/>
  <c r="N4666" i="3" s="1"/>
  <c r="G4666" i="3"/>
  <c r="H4666" i="3" s="1"/>
  <c r="E4666" i="3"/>
  <c r="R4665" i="3"/>
  <c r="K4665" i="3"/>
  <c r="L4665" i="3" s="1"/>
  <c r="I4665" i="3"/>
  <c r="J4665" i="3" s="1"/>
  <c r="N4665" i="3" s="1"/>
  <c r="G4665" i="3"/>
  <c r="H4665" i="3" s="1"/>
  <c r="E4665" i="3"/>
  <c r="R4664" i="3"/>
  <c r="K4664" i="3"/>
  <c r="L4664" i="3" s="1"/>
  <c r="I4664" i="3"/>
  <c r="J4664" i="3" s="1"/>
  <c r="N4664" i="3" s="1"/>
  <c r="G4664" i="3"/>
  <c r="H4664" i="3" s="1"/>
  <c r="E4664" i="3"/>
  <c r="R4663" i="3"/>
  <c r="K4663" i="3"/>
  <c r="L4663" i="3" s="1"/>
  <c r="I4663" i="3"/>
  <c r="J4663" i="3" s="1"/>
  <c r="N4663" i="3" s="1"/>
  <c r="G4663" i="3"/>
  <c r="H4663" i="3" s="1"/>
  <c r="E4663" i="3"/>
  <c r="R4662" i="3"/>
  <c r="K4662" i="3"/>
  <c r="L4662" i="3" s="1"/>
  <c r="I4662" i="3"/>
  <c r="J4662" i="3" s="1"/>
  <c r="N4662" i="3" s="1"/>
  <c r="G4662" i="3"/>
  <c r="H4662" i="3" s="1"/>
  <c r="E4662" i="3"/>
  <c r="R4661" i="3"/>
  <c r="K4661" i="3"/>
  <c r="L4661" i="3" s="1"/>
  <c r="I4661" i="3"/>
  <c r="J4661" i="3" s="1"/>
  <c r="N4661" i="3" s="1"/>
  <c r="G4661" i="3"/>
  <c r="H4661" i="3" s="1"/>
  <c r="E4661" i="3"/>
  <c r="R4660" i="3"/>
  <c r="K4660" i="3"/>
  <c r="L4660" i="3" s="1"/>
  <c r="I4660" i="3"/>
  <c r="J4660" i="3" s="1"/>
  <c r="N4660" i="3" s="1"/>
  <c r="G4660" i="3"/>
  <c r="H4660" i="3" s="1"/>
  <c r="E4660" i="3"/>
  <c r="R4659" i="3"/>
  <c r="K4659" i="3"/>
  <c r="L4659" i="3" s="1"/>
  <c r="I4659" i="3"/>
  <c r="J4659" i="3" s="1"/>
  <c r="N4659" i="3" s="1"/>
  <c r="G4659" i="3"/>
  <c r="H4659" i="3" s="1"/>
  <c r="E4659" i="3"/>
  <c r="R4658" i="3"/>
  <c r="K4658" i="3"/>
  <c r="L4658" i="3" s="1"/>
  <c r="I4658" i="3"/>
  <c r="J4658" i="3" s="1"/>
  <c r="N4658" i="3" s="1"/>
  <c r="G4658" i="3"/>
  <c r="H4658" i="3" s="1"/>
  <c r="E4658" i="3"/>
  <c r="R4657" i="3"/>
  <c r="K4657" i="3"/>
  <c r="L4657" i="3" s="1"/>
  <c r="I4657" i="3"/>
  <c r="J4657" i="3" s="1"/>
  <c r="N4657" i="3" s="1"/>
  <c r="G4657" i="3"/>
  <c r="H4657" i="3" s="1"/>
  <c r="E4657" i="3"/>
  <c r="R4656" i="3"/>
  <c r="K4656" i="3"/>
  <c r="L4656" i="3" s="1"/>
  <c r="I4656" i="3"/>
  <c r="J4656" i="3" s="1"/>
  <c r="N4656" i="3" s="1"/>
  <c r="G4656" i="3"/>
  <c r="H4656" i="3" s="1"/>
  <c r="E4656" i="3"/>
  <c r="R4655" i="3"/>
  <c r="K4655" i="3"/>
  <c r="L4655" i="3" s="1"/>
  <c r="I4655" i="3"/>
  <c r="J4655" i="3" s="1"/>
  <c r="N4655" i="3" s="1"/>
  <c r="G4655" i="3"/>
  <c r="H4655" i="3" s="1"/>
  <c r="E4655" i="3"/>
  <c r="R4654" i="3"/>
  <c r="K4654" i="3"/>
  <c r="L4654" i="3" s="1"/>
  <c r="I4654" i="3"/>
  <c r="J4654" i="3" s="1"/>
  <c r="N4654" i="3" s="1"/>
  <c r="G4654" i="3"/>
  <c r="H4654" i="3" s="1"/>
  <c r="E4654" i="3"/>
  <c r="R4653" i="3"/>
  <c r="K4653" i="3"/>
  <c r="L4653" i="3" s="1"/>
  <c r="I4653" i="3"/>
  <c r="J4653" i="3" s="1"/>
  <c r="N4653" i="3" s="1"/>
  <c r="G4653" i="3"/>
  <c r="H4653" i="3" s="1"/>
  <c r="E4653" i="3"/>
  <c r="R4652" i="3"/>
  <c r="K4652" i="3"/>
  <c r="L4652" i="3" s="1"/>
  <c r="I4652" i="3"/>
  <c r="J4652" i="3" s="1"/>
  <c r="N4652" i="3" s="1"/>
  <c r="G4652" i="3"/>
  <c r="H4652" i="3" s="1"/>
  <c r="E4652" i="3"/>
  <c r="R4651" i="3"/>
  <c r="K4651" i="3"/>
  <c r="L4651" i="3" s="1"/>
  <c r="I4651" i="3"/>
  <c r="J4651" i="3" s="1"/>
  <c r="N4651" i="3" s="1"/>
  <c r="G4651" i="3"/>
  <c r="H4651" i="3" s="1"/>
  <c r="E4651" i="3"/>
  <c r="R4650" i="3"/>
  <c r="K4650" i="3"/>
  <c r="L4650" i="3" s="1"/>
  <c r="I4650" i="3"/>
  <c r="J4650" i="3" s="1"/>
  <c r="N4650" i="3" s="1"/>
  <c r="G4650" i="3"/>
  <c r="H4650" i="3" s="1"/>
  <c r="E4650" i="3"/>
  <c r="R4649" i="3"/>
  <c r="K4649" i="3"/>
  <c r="L4649" i="3" s="1"/>
  <c r="I4649" i="3"/>
  <c r="J4649" i="3" s="1"/>
  <c r="N4649" i="3" s="1"/>
  <c r="G4649" i="3"/>
  <c r="H4649" i="3" s="1"/>
  <c r="E4649" i="3"/>
  <c r="R4648" i="3"/>
  <c r="K4648" i="3"/>
  <c r="L4648" i="3" s="1"/>
  <c r="I4648" i="3"/>
  <c r="J4648" i="3" s="1"/>
  <c r="N4648" i="3" s="1"/>
  <c r="G4648" i="3"/>
  <c r="H4648" i="3" s="1"/>
  <c r="E4648" i="3"/>
  <c r="R4647" i="3"/>
  <c r="N4647" i="3"/>
  <c r="K4647" i="3"/>
  <c r="L4647" i="3" s="1"/>
  <c r="I4647" i="3"/>
  <c r="J4647" i="3" s="1"/>
  <c r="G4647" i="3"/>
  <c r="H4647" i="3" s="1"/>
  <c r="E4647" i="3"/>
  <c r="R4646" i="3"/>
  <c r="K4646" i="3"/>
  <c r="L4646" i="3" s="1"/>
  <c r="I4646" i="3"/>
  <c r="J4646" i="3" s="1"/>
  <c r="N4646" i="3" s="1"/>
  <c r="G4646" i="3"/>
  <c r="H4646" i="3" s="1"/>
  <c r="E4646" i="3"/>
  <c r="R4645" i="3"/>
  <c r="K4645" i="3"/>
  <c r="L4645" i="3" s="1"/>
  <c r="I4645" i="3"/>
  <c r="J4645" i="3" s="1"/>
  <c r="N4645" i="3" s="1"/>
  <c r="G4645" i="3"/>
  <c r="H4645" i="3" s="1"/>
  <c r="E4645" i="3"/>
  <c r="R4644" i="3"/>
  <c r="K4644" i="3"/>
  <c r="L4644" i="3" s="1"/>
  <c r="I4644" i="3"/>
  <c r="J4644" i="3" s="1"/>
  <c r="N4644" i="3" s="1"/>
  <c r="G4644" i="3"/>
  <c r="H4644" i="3" s="1"/>
  <c r="E4644" i="3"/>
  <c r="R4643" i="3"/>
  <c r="K4643" i="3"/>
  <c r="L4643" i="3" s="1"/>
  <c r="J4643" i="3"/>
  <c r="N4643" i="3" s="1"/>
  <c r="I4643" i="3"/>
  <c r="G4643" i="3"/>
  <c r="H4643" i="3" s="1"/>
  <c r="E4643" i="3"/>
  <c r="R4642" i="3"/>
  <c r="K4642" i="3"/>
  <c r="L4642" i="3" s="1"/>
  <c r="I4642" i="3"/>
  <c r="J4642" i="3" s="1"/>
  <c r="N4642" i="3" s="1"/>
  <c r="G4642" i="3"/>
  <c r="H4642" i="3" s="1"/>
  <c r="E4642" i="3"/>
  <c r="R4641" i="3"/>
  <c r="K4641" i="3"/>
  <c r="L4641" i="3" s="1"/>
  <c r="J4641" i="3"/>
  <c r="N4641" i="3" s="1"/>
  <c r="I4641" i="3"/>
  <c r="G4641" i="3"/>
  <c r="H4641" i="3" s="1"/>
  <c r="E4641" i="3"/>
  <c r="R4640" i="3"/>
  <c r="K4640" i="3"/>
  <c r="L4640" i="3" s="1"/>
  <c r="I4640" i="3"/>
  <c r="J4640" i="3" s="1"/>
  <c r="N4640" i="3" s="1"/>
  <c r="G4640" i="3"/>
  <c r="H4640" i="3" s="1"/>
  <c r="E4640" i="3"/>
  <c r="R4639" i="3"/>
  <c r="K4639" i="3"/>
  <c r="L4639" i="3" s="1"/>
  <c r="J4639" i="3"/>
  <c r="N4639" i="3" s="1"/>
  <c r="I4639" i="3"/>
  <c r="G4639" i="3"/>
  <c r="H4639" i="3" s="1"/>
  <c r="E4639" i="3"/>
  <c r="R4638" i="3"/>
  <c r="K4638" i="3"/>
  <c r="L4638" i="3" s="1"/>
  <c r="I4638" i="3"/>
  <c r="J4638" i="3" s="1"/>
  <c r="N4638" i="3" s="1"/>
  <c r="G4638" i="3"/>
  <c r="H4638" i="3" s="1"/>
  <c r="E4638" i="3"/>
  <c r="R4637" i="3"/>
  <c r="K4637" i="3"/>
  <c r="L4637" i="3" s="1"/>
  <c r="J4637" i="3"/>
  <c r="N4637" i="3" s="1"/>
  <c r="I4637" i="3"/>
  <c r="G4637" i="3"/>
  <c r="H4637" i="3" s="1"/>
  <c r="E4637" i="3"/>
  <c r="R4636" i="3"/>
  <c r="K4636" i="3"/>
  <c r="L4636" i="3" s="1"/>
  <c r="I4636" i="3"/>
  <c r="J4636" i="3" s="1"/>
  <c r="N4636" i="3" s="1"/>
  <c r="G4636" i="3"/>
  <c r="H4636" i="3" s="1"/>
  <c r="E4636" i="3"/>
  <c r="R4635" i="3"/>
  <c r="K4635" i="3"/>
  <c r="L4635" i="3" s="1"/>
  <c r="J4635" i="3"/>
  <c r="N4635" i="3" s="1"/>
  <c r="I4635" i="3"/>
  <c r="G4635" i="3"/>
  <c r="H4635" i="3" s="1"/>
  <c r="E4635" i="3"/>
  <c r="R4634" i="3"/>
  <c r="K4634" i="3"/>
  <c r="L4634" i="3" s="1"/>
  <c r="I4634" i="3"/>
  <c r="J4634" i="3" s="1"/>
  <c r="N4634" i="3" s="1"/>
  <c r="G4634" i="3"/>
  <c r="H4634" i="3" s="1"/>
  <c r="E4634" i="3"/>
  <c r="R4633" i="3"/>
  <c r="K4633" i="3"/>
  <c r="L4633" i="3" s="1"/>
  <c r="J4633" i="3"/>
  <c r="N4633" i="3" s="1"/>
  <c r="I4633" i="3"/>
  <c r="G4633" i="3"/>
  <c r="H4633" i="3" s="1"/>
  <c r="E4633" i="3"/>
  <c r="R4632" i="3"/>
  <c r="K4632" i="3"/>
  <c r="L4632" i="3" s="1"/>
  <c r="I4632" i="3"/>
  <c r="J4632" i="3" s="1"/>
  <c r="N4632" i="3" s="1"/>
  <c r="G4632" i="3"/>
  <c r="H4632" i="3" s="1"/>
  <c r="E4632" i="3"/>
  <c r="R4631" i="3"/>
  <c r="K4631" i="3"/>
  <c r="L4631" i="3" s="1"/>
  <c r="I4631" i="3"/>
  <c r="J4631" i="3" s="1"/>
  <c r="N4631" i="3" s="1"/>
  <c r="G4631" i="3"/>
  <c r="H4631" i="3" s="1"/>
  <c r="E4631" i="3"/>
  <c r="R4630" i="3"/>
  <c r="K4630" i="3"/>
  <c r="L4630" i="3" s="1"/>
  <c r="I4630" i="3"/>
  <c r="J4630" i="3" s="1"/>
  <c r="N4630" i="3" s="1"/>
  <c r="G4630" i="3"/>
  <c r="H4630" i="3" s="1"/>
  <c r="E4630" i="3"/>
  <c r="R4629" i="3"/>
  <c r="K4629" i="3"/>
  <c r="L4629" i="3" s="1"/>
  <c r="I4629" i="3"/>
  <c r="J4629" i="3" s="1"/>
  <c r="N4629" i="3" s="1"/>
  <c r="G4629" i="3"/>
  <c r="H4629" i="3" s="1"/>
  <c r="E4629" i="3"/>
  <c r="R4628" i="3"/>
  <c r="K4628" i="3"/>
  <c r="L4628" i="3" s="1"/>
  <c r="I4628" i="3"/>
  <c r="J4628" i="3" s="1"/>
  <c r="N4628" i="3" s="1"/>
  <c r="G4628" i="3"/>
  <c r="H4628" i="3" s="1"/>
  <c r="E4628" i="3"/>
  <c r="R4627" i="3"/>
  <c r="K4627" i="3"/>
  <c r="L4627" i="3" s="1"/>
  <c r="I4627" i="3"/>
  <c r="J4627" i="3" s="1"/>
  <c r="N4627" i="3" s="1"/>
  <c r="G4627" i="3"/>
  <c r="H4627" i="3" s="1"/>
  <c r="E4627" i="3"/>
  <c r="R4626" i="3"/>
  <c r="K4626" i="3"/>
  <c r="L4626" i="3" s="1"/>
  <c r="I4626" i="3"/>
  <c r="J4626" i="3" s="1"/>
  <c r="N4626" i="3" s="1"/>
  <c r="G4626" i="3"/>
  <c r="H4626" i="3" s="1"/>
  <c r="E4626" i="3"/>
  <c r="R4625" i="3"/>
  <c r="K4625" i="3"/>
  <c r="L4625" i="3" s="1"/>
  <c r="I4625" i="3"/>
  <c r="J4625" i="3" s="1"/>
  <c r="N4625" i="3" s="1"/>
  <c r="G4625" i="3"/>
  <c r="H4625" i="3" s="1"/>
  <c r="E4625" i="3"/>
  <c r="R4624" i="3"/>
  <c r="K4624" i="3"/>
  <c r="L4624" i="3" s="1"/>
  <c r="I4624" i="3"/>
  <c r="J4624" i="3" s="1"/>
  <c r="N4624" i="3" s="1"/>
  <c r="G4624" i="3"/>
  <c r="H4624" i="3" s="1"/>
  <c r="E4624" i="3"/>
  <c r="R4623" i="3"/>
  <c r="K4623" i="3"/>
  <c r="L4623" i="3" s="1"/>
  <c r="I4623" i="3"/>
  <c r="J4623" i="3" s="1"/>
  <c r="N4623" i="3" s="1"/>
  <c r="G4623" i="3"/>
  <c r="H4623" i="3" s="1"/>
  <c r="E4623" i="3"/>
  <c r="R4622" i="3"/>
  <c r="K4622" i="3"/>
  <c r="L4622" i="3" s="1"/>
  <c r="I4622" i="3"/>
  <c r="J4622" i="3" s="1"/>
  <c r="N4622" i="3" s="1"/>
  <c r="G4622" i="3"/>
  <c r="H4622" i="3" s="1"/>
  <c r="E4622" i="3"/>
  <c r="R4621" i="3"/>
  <c r="K4621" i="3"/>
  <c r="L4621" i="3" s="1"/>
  <c r="I4621" i="3"/>
  <c r="J4621" i="3" s="1"/>
  <c r="N4621" i="3" s="1"/>
  <c r="G4621" i="3"/>
  <c r="H4621" i="3" s="1"/>
  <c r="E4621" i="3"/>
  <c r="R4620" i="3"/>
  <c r="K4620" i="3"/>
  <c r="L4620" i="3" s="1"/>
  <c r="I4620" i="3"/>
  <c r="J4620" i="3" s="1"/>
  <c r="N4620" i="3" s="1"/>
  <c r="G4620" i="3"/>
  <c r="H4620" i="3" s="1"/>
  <c r="E4620" i="3"/>
  <c r="R4619" i="3"/>
  <c r="K4619" i="3"/>
  <c r="L4619" i="3" s="1"/>
  <c r="I4619" i="3"/>
  <c r="J4619" i="3" s="1"/>
  <c r="N4619" i="3" s="1"/>
  <c r="G4619" i="3"/>
  <c r="H4619" i="3" s="1"/>
  <c r="E4619" i="3"/>
  <c r="R4618" i="3"/>
  <c r="K4618" i="3"/>
  <c r="L4618" i="3" s="1"/>
  <c r="I4618" i="3"/>
  <c r="J4618" i="3" s="1"/>
  <c r="N4618" i="3" s="1"/>
  <c r="G4618" i="3"/>
  <c r="H4618" i="3" s="1"/>
  <c r="E4618" i="3"/>
  <c r="R4617" i="3"/>
  <c r="K4617" i="3"/>
  <c r="L4617" i="3" s="1"/>
  <c r="I4617" i="3"/>
  <c r="J4617" i="3" s="1"/>
  <c r="N4617" i="3" s="1"/>
  <c r="G4617" i="3"/>
  <c r="H4617" i="3" s="1"/>
  <c r="E4617" i="3"/>
  <c r="R4616" i="3"/>
  <c r="K4616" i="3"/>
  <c r="L4616" i="3" s="1"/>
  <c r="I4616" i="3"/>
  <c r="J4616" i="3" s="1"/>
  <c r="N4616" i="3" s="1"/>
  <c r="G4616" i="3"/>
  <c r="H4616" i="3" s="1"/>
  <c r="E4616" i="3"/>
  <c r="R4615" i="3"/>
  <c r="K4615" i="3"/>
  <c r="L4615" i="3" s="1"/>
  <c r="I4615" i="3"/>
  <c r="J4615" i="3" s="1"/>
  <c r="N4615" i="3" s="1"/>
  <c r="G4615" i="3"/>
  <c r="H4615" i="3" s="1"/>
  <c r="E4615" i="3"/>
  <c r="R4614" i="3"/>
  <c r="K4614" i="3"/>
  <c r="L4614" i="3" s="1"/>
  <c r="I4614" i="3"/>
  <c r="J4614" i="3" s="1"/>
  <c r="N4614" i="3" s="1"/>
  <c r="G4614" i="3"/>
  <c r="H4614" i="3" s="1"/>
  <c r="E4614" i="3"/>
  <c r="R4613" i="3"/>
  <c r="K4613" i="3"/>
  <c r="L4613" i="3" s="1"/>
  <c r="I4613" i="3"/>
  <c r="J4613" i="3" s="1"/>
  <c r="N4613" i="3" s="1"/>
  <c r="G4613" i="3"/>
  <c r="H4613" i="3" s="1"/>
  <c r="E4613" i="3"/>
  <c r="R4612" i="3"/>
  <c r="K4612" i="3"/>
  <c r="L4612" i="3" s="1"/>
  <c r="I4612" i="3"/>
  <c r="J4612" i="3" s="1"/>
  <c r="N4612" i="3" s="1"/>
  <c r="G4612" i="3"/>
  <c r="H4612" i="3" s="1"/>
  <c r="E4612" i="3"/>
  <c r="R4611" i="3"/>
  <c r="K4611" i="3"/>
  <c r="L4611" i="3" s="1"/>
  <c r="I4611" i="3"/>
  <c r="J4611" i="3" s="1"/>
  <c r="N4611" i="3" s="1"/>
  <c r="G4611" i="3"/>
  <c r="H4611" i="3" s="1"/>
  <c r="E4611" i="3"/>
  <c r="R4610" i="3"/>
  <c r="K4610" i="3"/>
  <c r="L4610" i="3" s="1"/>
  <c r="I4610" i="3"/>
  <c r="J4610" i="3" s="1"/>
  <c r="N4610" i="3" s="1"/>
  <c r="G4610" i="3"/>
  <c r="H4610" i="3" s="1"/>
  <c r="E4610" i="3"/>
  <c r="R4609" i="3"/>
  <c r="K4609" i="3"/>
  <c r="L4609" i="3" s="1"/>
  <c r="I4609" i="3"/>
  <c r="J4609" i="3" s="1"/>
  <c r="N4609" i="3" s="1"/>
  <c r="G4609" i="3"/>
  <c r="H4609" i="3" s="1"/>
  <c r="E4609" i="3"/>
  <c r="R4608" i="3"/>
  <c r="K4608" i="3"/>
  <c r="L4608" i="3" s="1"/>
  <c r="I4608" i="3"/>
  <c r="J4608" i="3" s="1"/>
  <c r="N4608" i="3" s="1"/>
  <c r="G4608" i="3"/>
  <c r="H4608" i="3" s="1"/>
  <c r="E4608" i="3"/>
  <c r="R4607" i="3"/>
  <c r="K4607" i="3"/>
  <c r="L4607" i="3" s="1"/>
  <c r="I4607" i="3"/>
  <c r="J4607" i="3" s="1"/>
  <c r="N4607" i="3" s="1"/>
  <c r="G4607" i="3"/>
  <c r="H4607" i="3" s="1"/>
  <c r="E4607" i="3"/>
  <c r="R4606" i="3"/>
  <c r="K4606" i="3"/>
  <c r="L4606" i="3" s="1"/>
  <c r="I4606" i="3"/>
  <c r="J4606" i="3" s="1"/>
  <c r="N4606" i="3" s="1"/>
  <c r="G4606" i="3"/>
  <c r="H4606" i="3" s="1"/>
  <c r="E4606" i="3"/>
  <c r="R4605" i="3"/>
  <c r="K4605" i="3"/>
  <c r="L4605" i="3" s="1"/>
  <c r="I4605" i="3"/>
  <c r="J4605" i="3" s="1"/>
  <c r="N4605" i="3" s="1"/>
  <c r="G4605" i="3"/>
  <c r="H4605" i="3" s="1"/>
  <c r="E4605" i="3"/>
  <c r="R4604" i="3"/>
  <c r="K4604" i="3"/>
  <c r="L4604" i="3" s="1"/>
  <c r="I4604" i="3"/>
  <c r="J4604" i="3" s="1"/>
  <c r="N4604" i="3" s="1"/>
  <c r="G4604" i="3"/>
  <c r="H4604" i="3" s="1"/>
  <c r="E4604" i="3"/>
  <c r="R4603" i="3"/>
  <c r="K4603" i="3"/>
  <c r="L4603" i="3" s="1"/>
  <c r="I4603" i="3"/>
  <c r="J4603" i="3" s="1"/>
  <c r="N4603" i="3" s="1"/>
  <c r="G4603" i="3"/>
  <c r="H4603" i="3" s="1"/>
  <c r="E4603" i="3"/>
  <c r="R4602" i="3"/>
  <c r="K4602" i="3"/>
  <c r="L4602" i="3" s="1"/>
  <c r="I4602" i="3"/>
  <c r="J4602" i="3" s="1"/>
  <c r="N4602" i="3" s="1"/>
  <c r="G4602" i="3"/>
  <c r="H4602" i="3" s="1"/>
  <c r="E4602" i="3"/>
  <c r="R4601" i="3"/>
  <c r="K4601" i="3"/>
  <c r="L4601" i="3" s="1"/>
  <c r="I4601" i="3"/>
  <c r="J4601" i="3" s="1"/>
  <c r="N4601" i="3" s="1"/>
  <c r="G4601" i="3"/>
  <c r="H4601" i="3" s="1"/>
  <c r="E4601" i="3"/>
  <c r="R4600" i="3"/>
  <c r="K4600" i="3"/>
  <c r="L4600" i="3" s="1"/>
  <c r="I4600" i="3"/>
  <c r="J4600" i="3" s="1"/>
  <c r="N4600" i="3" s="1"/>
  <c r="G4600" i="3"/>
  <c r="H4600" i="3" s="1"/>
  <c r="E4600" i="3"/>
  <c r="R4599" i="3"/>
  <c r="K4599" i="3"/>
  <c r="L4599" i="3" s="1"/>
  <c r="I4599" i="3"/>
  <c r="J4599" i="3" s="1"/>
  <c r="N4599" i="3" s="1"/>
  <c r="G4599" i="3"/>
  <c r="H4599" i="3" s="1"/>
  <c r="E4599" i="3"/>
  <c r="R4598" i="3"/>
  <c r="K4598" i="3"/>
  <c r="L4598" i="3" s="1"/>
  <c r="I4598" i="3"/>
  <c r="J4598" i="3" s="1"/>
  <c r="N4598" i="3" s="1"/>
  <c r="G4598" i="3"/>
  <c r="H4598" i="3" s="1"/>
  <c r="E4598" i="3"/>
  <c r="R4597" i="3"/>
  <c r="K4597" i="3"/>
  <c r="L4597" i="3" s="1"/>
  <c r="I4597" i="3"/>
  <c r="J4597" i="3" s="1"/>
  <c r="N4597" i="3" s="1"/>
  <c r="G4597" i="3"/>
  <c r="H4597" i="3" s="1"/>
  <c r="E4597" i="3"/>
  <c r="R4596" i="3"/>
  <c r="K4596" i="3"/>
  <c r="L4596" i="3" s="1"/>
  <c r="I4596" i="3"/>
  <c r="J4596" i="3" s="1"/>
  <c r="N4596" i="3" s="1"/>
  <c r="G4596" i="3"/>
  <c r="H4596" i="3" s="1"/>
  <c r="E4596" i="3"/>
  <c r="R4595" i="3"/>
  <c r="K4595" i="3"/>
  <c r="L4595" i="3" s="1"/>
  <c r="I4595" i="3"/>
  <c r="J4595" i="3" s="1"/>
  <c r="N4595" i="3" s="1"/>
  <c r="G4595" i="3"/>
  <c r="H4595" i="3" s="1"/>
  <c r="E4595" i="3"/>
  <c r="R4594" i="3"/>
  <c r="K4594" i="3"/>
  <c r="L4594" i="3" s="1"/>
  <c r="I4594" i="3"/>
  <c r="J4594" i="3" s="1"/>
  <c r="N4594" i="3" s="1"/>
  <c r="G4594" i="3"/>
  <c r="H4594" i="3" s="1"/>
  <c r="E4594" i="3"/>
  <c r="R4593" i="3"/>
  <c r="K4593" i="3"/>
  <c r="L4593" i="3" s="1"/>
  <c r="I4593" i="3"/>
  <c r="J4593" i="3" s="1"/>
  <c r="N4593" i="3" s="1"/>
  <c r="G4593" i="3"/>
  <c r="H4593" i="3" s="1"/>
  <c r="E4593" i="3"/>
  <c r="R4592" i="3"/>
  <c r="K4592" i="3"/>
  <c r="L4592" i="3" s="1"/>
  <c r="I4592" i="3"/>
  <c r="J4592" i="3" s="1"/>
  <c r="N4592" i="3" s="1"/>
  <c r="G4592" i="3"/>
  <c r="H4592" i="3" s="1"/>
  <c r="E4592" i="3"/>
  <c r="R4591" i="3"/>
  <c r="K4591" i="3"/>
  <c r="L4591" i="3" s="1"/>
  <c r="I4591" i="3"/>
  <c r="J4591" i="3" s="1"/>
  <c r="N4591" i="3" s="1"/>
  <c r="G4591" i="3"/>
  <c r="H4591" i="3" s="1"/>
  <c r="E4591" i="3"/>
  <c r="R4590" i="3"/>
  <c r="K4590" i="3"/>
  <c r="L4590" i="3" s="1"/>
  <c r="I4590" i="3"/>
  <c r="J4590" i="3" s="1"/>
  <c r="N4590" i="3" s="1"/>
  <c r="G4590" i="3"/>
  <c r="H4590" i="3" s="1"/>
  <c r="E4590" i="3"/>
  <c r="R4589" i="3"/>
  <c r="L4589" i="3"/>
  <c r="K4589" i="3"/>
  <c r="I4589" i="3"/>
  <c r="J4589" i="3" s="1"/>
  <c r="N4589" i="3" s="1"/>
  <c r="G4589" i="3"/>
  <c r="M4589" i="3" s="1"/>
  <c r="E4589" i="3"/>
  <c r="F4589" i="3" s="1"/>
  <c r="R4588" i="3"/>
  <c r="K4588" i="3"/>
  <c r="L4588" i="3" s="1"/>
  <c r="I4588" i="3"/>
  <c r="J4588" i="3" s="1"/>
  <c r="N4588" i="3" s="1"/>
  <c r="H4588" i="3"/>
  <c r="G4588" i="3"/>
  <c r="E4588" i="3"/>
  <c r="F4588" i="3" s="1"/>
  <c r="Q4588" i="3" s="1"/>
  <c r="R4587" i="3"/>
  <c r="L4587" i="3"/>
  <c r="K4587" i="3"/>
  <c r="I4587" i="3"/>
  <c r="J4587" i="3" s="1"/>
  <c r="N4587" i="3" s="1"/>
  <c r="G4587" i="3"/>
  <c r="S4587" i="3" s="1"/>
  <c r="E4587" i="3"/>
  <c r="F4587" i="3" s="1"/>
  <c r="R4586" i="3"/>
  <c r="M4586" i="3"/>
  <c r="K4586" i="3"/>
  <c r="O4586" i="3" s="1"/>
  <c r="P4586" i="3" s="1"/>
  <c r="I4586" i="3"/>
  <c r="J4586" i="3" s="1"/>
  <c r="N4586" i="3" s="1"/>
  <c r="H4586" i="3"/>
  <c r="G4586" i="3"/>
  <c r="E4586" i="3"/>
  <c r="F4586" i="3" s="1"/>
  <c r="R4585" i="3"/>
  <c r="L4585" i="3"/>
  <c r="K4585" i="3"/>
  <c r="I4585" i="3"/>
  <c r="J4585" i="3" s="1"/>
  <c r="N4585" i="3" s="1"/>
  <c r="G4585" i="3"/>
  <c r="M4585" i="3" s="1"/>
  <c r="E4585" i="3"/>
  <c r="F4585" i="3" s="1"/>
  <c r="R4584" i="3"/>
  <c r="K4584" i="3"/>
  <c r="L4584" i="3" s="1"/>
  <c r="I4584" i="3"/>
  <c r="J4584" i="3" s="1"/>
  <c r="N4584" i="3" s="1"/>
  <c r="H4584" i="3"/>
  <c r="G4584" i="3"/>
  <c r="E4584" i="3"/>
  <c r="F4584" i="3" s="1"/>
  <c r="Q4584" i="3" s="1"/>
  <c r="R4583" i="3"/>
  <c r="L4583" i="3"/>
  <c r="K4583" i="3"/>
  <c r="I4583" i="3"/>
  <c r="J4583" i="3" s="1"/>
  <c r="N4583" i="3" s="1"/>
  <c r="G4583" i="3"/>
  <c r="S4583" i="3" s="1"/>
  <c r="E4583" i="3"/>
  <c r="F4583" i="3" s="1"/>
  <c r="R4582" i="3"/>
  <c r="M4582" i="3"/>
  <c r="K4582" i="3"/>
  <c r="O4582" i="3" s="1"/>
  <c r="P4582" i="3" s="1"/>
  <c r="I4582" i="3"/>
  <c r="J4582" i="3" s="1"/>
  <c r="N4582" i="3" s="1"/>
  <c r="H4582" i="3"/>
  <c r="G4582" i="3"/>
  <c r="E4582" i="3"/>
  <c r="F4582" i="3" s="1"/>
  <c r="R4581" i="3"/>
  <c r="L4581" i="3"/>
  <c r="K4581" i="3"/>
  <c r="I4581" i="3"/>
  <c r="J4581" i="3" s="1"/>
  <c r="N4581" i="3" s="1"/>
  <c r="G4581" i="3"/>
  <c r="M4581" i="3" s="1"/>
  <c r="E4581" i="3"/>
  <c r="F4581" i="3" s="1"/>
  <c r="R4580" i="3"/>
  <c r="K4580" i="3"/>
  <c r="L4580" i="3" s="1"/>
  <c r="I4580" i="3"/>
  <c r="J4580" i="3" s="1"/>
  <c r="N4580" i="3" s="1"/>
  <c r="H4580" i="3"/>
  <c r="G4580" i="3"/>
  <c r="E4580" i="3"/>
  <c r="F4580" i="3" s="1"/>
  <c r="Q4580" i="3" s="1"/>
  <c r="R4579" i="3"/>
  <c r="L4579" i="3"/>
  <c r="K4579" i="3"/>
  <c r="I4579" i="3"/>
  <c r="J4579" i="3" s="1"/>
  <c r="N4579" i="3" s="1"/>
  <c r="G4579" i="3"/>
  <c r="S4579" i="3" s="1"/>
  <c r="E4579" i="3"/>
  <c r="F4579" i="3" s="1"/>
  <c r="R4578" i="3"/>
  <c r="M4578" i="3"/>
  <c r="K4578" i="3"/>
  <c r="O4578" i="3" s="1"/>
  <c r="P4578" i="3" s="1"/>
  <c r="I4578" i="3"/>
  <c r="J4578" i="3" s="1"/>
  <c r="N4578" i="3" s="1"/>
  <c r="H4578" i="3"/>
  <c r="G4578" i="3"/>
  <c r="E4578" i="3"/>
  <c r="F4578" i="3" s="1"/>
  <c r="R4577" i="3"/>
  <c r="L4577" i="3"/>
  <c r="K4577" i="3"/>
  <c r="I4577" i="3"/>
  <c r="J4577" i="3" s="1"/>
  <c r="N4577" i="3" s="1"/>
  <c r="G4577" i="3"/>
  <c r="M4577" i="3" s="1"/>
  <c r="E4577" i="3"/>
  <c r="F4577" i="3" s="1"/>
  <c r="R4576" i="3"/>
  <c r="K4576" i="3"/>
  <c r="L4576" i="3" s="1"/>
  <c r="I4576" i="3"/>
  <c r="J4576" i="3" s="1"/>
  <c r="N4576" i="3" s="1"/>
  <c r="H4576" i="3"/>
  <c r="G4576" i="3"/>
  <c r="E4576" i="3"/>
  <c r="F4576" i="3" s="1"/>
  <c r="Q4576" i="3" s="1"/>
  <c r="R4575" i="3"/>
  <c r="L4575" i="3"/>
  <c r="K4575" i="3"/>
  <c r="I4575" i="3"/>
  <c r="J4575" i="3" s="1"/>
  <c r="N4575" i="3" s="1"/>
  <c r="G4575" i="3"/>
  <c r="S4575" i="3" s="1"/>
  <c r="E4575" i="3"/>
  <c r="F4575" i="3" s="1"/>
  <c r="R4574" i="3"/>
  <c r="M4574" i="3"/>
  <c r="K4574" i="3"/>
  <c r="O4574" i="3" s="1"/>
  <c r="P4574" i="3" s="1"/>
  <c r="I4574" i="3"/>
  <c r="J4574" i="3" s="1"/>
  <c r="N4574" i="3" s="1"/>
  <c r="H4574" i="3"/>
  <c r="G4574" i="3"/>
  <c r="E4574" i="3"/>
  <c r="F4574" i="3" s="1"/>
  <c r="R4573" i="3"/>
  <c r="L4573" i="3"/>
  <c r="K4573" i="3"/>
  <c r="I4573" i="3"/>
  <c r="J4573" i="3" s="1"/>
  <c r="N4573" i="3" s="1"/>
  <c r="G4573" i="3"/>
  <c r="M4573" i="3" s="1"/>
  <c r="E4573" i="3"/>
  <c r="F4573" i="3" s="1"/>
  <c r="R4572" i="3"/>
  <c r="K4572" i="3"/>
  <c r="L4572" i="3" s="1"/>
  <c r="I4572" i="3"/>
  <c r="J4572" i="3" s="1"/>
  <c r="N4572" i="3" s="1"/>
  <c r="H4572" i="3"/>
  <c r="G4572" i="3"/>
  <c r="E4572" i="3"/>
  <c r="F4572" i="3" s="1"/>
  <c r="Q4572" i="3" s="1"/>
  <c r="R4571" i="3"/>
  <c r="L4571" i="3"/>
  <c r="K4571" i="3"/>
  <c r="I4571" i="3"/>
  <c r="J4571" i="3" s="1"/>
  <c r="N4571" i="3" s="1"/>
  <c r="G4571" i="3"/>
  <c r="S4571" i="3" s="1"/>
  <c r="E4571" i="3"/>
  <c r="F4571" i="3" s="1"/>
  <c r="R4570" i="3"/>
  <c r="M4570" i="3"/>
  <c r="K4570" i="3"/>
  <c r="O4570" i="3" s="1"/>
  <c r="P4570" i="3" s="1"/>
  <c r="I4570" i="3"/>
  <c r="J4570" i="3" s="1"/>
  <c r="N4570" i="3" s="1"/>
  <c r="H4570" i="3"/>
  <c r="G4570" i="3"/>
  <c r="E4570" i="3"/>
  <c r="F4570" i="3" s="1"/>
  <c r="R4569" i="3"/>
  <c r="L4569" i="3"/>
  <c r="K4569" i="3"/>
  <c r="I4569" i="3"/>
  <c r="J4569" i="3" s="1"/>
  <c r="N4569" i="3" s="1"/>
  <c r="G4569" i="3"/>
  <c r="M4569" i="3" s="1"/>
  <c r="E4569" i="3"/>
  <c r="F4569" i="3" s="1"/>
  <c r="R4568" i="3"/>
  <c r="K4568" i="3"/>
  <c r="L4568" i="3" s="1"/>
  <c r="I4568" i="3"/>
  <c r="J4568" i="3" s="1"/>
  <c r="N4568" i="3" s="1"/>
  <c r="H4568" i="3"/>
  <c r="G4568" i="3"/>
  <c r="E4568" i="3"/>
  <c r="F4568" i="3" s="1"/>
  <c r="Q4568" i="3" s="1"/>
  <c r="R4567" i="3"/>
  <c r="L4567" i="3"/>
  <c r="K4567" i="3"/>
  <c r="I4567" i="3"/>
  <c r="J4567" i="3" s="1"/>
  <c r="N4567" i="3" s="1"/>
  <c r="G4567" i="3"/>
  <c r="S4567" i="3" s="1"/>
  <c r="E4567" i="3"/>
  <c r="F4567" i="3" s="1"/>
  <c r="R4566" i="3"/>
  <c r="M4566" i="3"/>
  <c r="K4566" i="3"/>
  <c r="O4566" i="3" s="1"/>
  <c r="P4566" i="3" s="1"/>
  <c r="I4566" i="3"/>
  <c r="J4566" i="3" s="1"/>
  <c r="N4566" i="3" s="1"/>
  <c r="H4566" i="3"/>
  <c r="G4566" i="3"/>
  <c r="E4566" i="3"/>
  <c r="F4566" i="3" s="1"/>
  <c r="R4565" i="3"/>
  <c r="L4565" i="3"/>
  <c r="K4565" i="3"/>
  <c r="I4565" i="3"/>
  <c r="J4565" i="3" s="1"/>
  <c r="N4565" i="3" s="1"/>
  <c r="G4565" i="3"/>
  <c r="M4565" i="3" s="1"/>
  <c r="E4565" i="3"/>
  <c r="F4565" i="3" s="1"/>
  <c r="R4564" i="3"/>
  <c r="K4564" i="3"/>
  <c r="L4564" i="3" s="1"/>
  <c r="I4564" i="3"/>
  <c r="J4564" i="3" s="1"/>
  <c r="N4564" i="3" s="1"/>
  <c r="H4564" i="3"/>
  <c r="G4564" i="3"/>
  <c r="E4564" i="3"/>
  <c r="F4564" i="3" s="1"/>
  <c r="Q4564" i="3" s="1"/>
  <c r="R4563" i="3"/>
  <c r="L4563" i="3"/>
  <c r="K4563" i="3"/>
  <c r="I4563" i="3"/>
  <c r="J4563" i="3" s="1"/>
  <c r="N4563" i="3" s="1"/>
  <c r="G4563" i="3"/>
  <c r="S4563" i="3" s="1"/>
  <c r="E4563" i="3"/>
  <c r="F4563" i="3" s="1"/>
  <c r="R4562" i="3"/>
  <c r="M4562" i="3"/>
  <c r="K4562" i="3"/>
  <c r="O4562" i="3" s="1"/>
  <c r="P4562" i="3" s="1"/>
  <c r="I4562" i="3"/>
  <c r="J4562" i="3" s="1"/>
  <c r="N4562" i="3" s="1"/>
  <c r="H4562" i="3"/>
  <c r="G4562" i="3"/>
  <c r="E4562" i="3"/>
  <c r="F4562" i="3" s="1"/>
  <c r="R4561" i="3"/>
  <c r="L4561" i="3"/>
  <c r="K4561" i="3"/>
  <c r="I4561" i="3"/>
  <c r="J4561" i="3" s="1"/>
  <c r="N4561" i="3" s="1"/>
  <c r="G4561" i="3"/>
  <c r="M4561" i="3" s="1"/>
  <c r="E4561" i="3"/>
  <c r="F4561" i="3" s="1"/>
  <c r="R4560" i="3"/>
  <c r="K4560" i="3"/>
  <c r="L4560" i="3" s="1"/>
  <c r="I4560" i="3"/>
  <c r="J4560" i="3" s="1"/>
  <c r="N4560" i="3" s="1"/>
  <c r="H4560" i="3"/>
  <c r="G4560" i="3"/>
  <c r="E4560" i="3"/>
  <c r="F4560" i="3" s="1"/>
  <c r="Q4560" i="3" s="1"/>
  <c r="R4559" i="3"/>
  <c r="L4559" i="3"/>
  <c r="K4559" i="3"/>
  <c r="I4559" i="3"/>
  <c r="J4559" i="3" s="1"/>
  <c r="N4559" i="3" s="1"/>
  <c r="G4559" i="3"/>
  <c r="S4559" i="3" s="1"/>
  <c r="E4559" i="3"/>
  <c r="F4559" i="3" s="1"/>
  <c r="R4558" i="3"/>
  <c r="M4558" i="3"/>
  <c r="K4558" i="3"/>
  <c r="O4558" i="3" s="1"/>
  <c r="P4558" i="3" s="1"/>
  <c r="I4558" i="3"/>
  <c r="J4558" i="3" s="1"/>
  <c r="N4558" i="3" s="1"/>
  <c r="H4558" i="3"/>
  <c r="G4558" i="3"/>
  <c r="E4558" i="3"/>
  <c r="F4558" i="3" s="1"/>
  <c r="R4557" i="3"/>
  <c r="L4557" i="3"/>
  <c r="K4557" i="3"/>
  <c r="I4557" i="3"/>
  <c r="J4557" i="3" s="1"/>
  <c r="N4557" i="3" s="1"/>
  <c r="G4557" i="3"/>
  <c r="M4557" i="3" s="1"/>
  <c r="E4557" i="3"/>
  <c r="F4557" i="3" s="1"/>
  <c r="R4556" i="3"/>
  <c r="K4556" i="3"/>
  <c r="L4556" i="3" s="1"/>
  <c r="I4556" i="3"/>
  <c r="J4556" i="3" s="1"/>
  <c r="N4556" i="3" s="1"/>
  <c r="H4556" i="3"/>
  <c r="G4556" i="3"/>
  <c r="E4556" i="3"/>
  <c r="F4556" i="3" s="1"/>
  <c r="Q4556" i="3" s="1"/>
  <c r="R4555" i="3"/>
  <c r="L4555" i="3"/>
  <c r="K4555" i="3"/>
  <c r="I4555" i="3"/>
  <c r="J4555" i="3" s="1"/>
  <c r="N4555" i="3" s="1"/>
  <c r="G4555" i="3"/>
  <c r="S4555" i="3" s="1"/>
  <c r="E4555" i="3"/>
  <c r="F4555" i="3" s="1"/>
  <c r="R4554" i="3"/>
  <c r="M4554" i="3"/>
  <c r="K4554" i="3"/>
  <c r="O4554" i="3" s="1"/>
  <c r="P4554" i="3" s="1"/>
  <c r="I4554" i="3"/>
  <c r="J4554" i="3" s="1"/>
  <c r="N4554" i="3" s="1"/>
  <c r="H4554" i="3"/>
  <c r="G4554" i="3"/>
  <c r="E4554" i="3"/>
  <c r="F4554" i="3" s="1"/>
  <c r="R4553" i="3"/>
  <c r="L4553" i="3"/>
  <c r="K4553" i="3"/>
  <c r="I4553" i="3"/>
  <c r="J4553" i="3" s="1"/>
  <c r="N4553" i="3" s="1"/>
  <c r="G4553" i="3"/>
  <c r="M4553" i="3" s="1"/>
  <c r="E4553" i="3"/>
  <c r="F4553" i="3" s="1"/>
  <c r="R4552" i="3"/>
  <c r="K4552" i="3"/>
  <c r="L4552" i="3" s="1"/>
  <c r="I4552" i="3"/>
  <c r="J4552" i="3" s="1"/>
  <c r="N4552" i="3" s="1"/>
  <c r="H4552" i="3"/>
  <c r="G4552" i="3"/>
  <c r="E4552" i="3"/>
  <c r="F4552" i="3" s="1"/>
  <c r="Q4552" i="3" s="1"/>
  <c r="R4551" i="3"/>
  <c r="L4551" i="3"/>
  <c r="K4551" i="3"/>
  <c r="I4551" i="3"/>
  <c r="J4551" i="3" s="1"/>
  <c r="N4551" i="3" s="1"/>
  <c r="G4551" i="3"/>
  <c r="S4551" i="3" s="1"/>
  <c r="E4551" i="3"/>
  <c r="F4551" i="3" s="1"/>
  <c r="R4550" i="3"/>
  <c r="M4550" i="3"/>
  <c r="K4550" i="3"/>
  <c r="O4550" i="3" s="1"/>
  <c r="P4550" i="3" s="1"/>
  <c r="I4550" i="3"/>
  <c r="J4550" i="3" s="1"/>
  <c r="N4550" i="3" s="1"/>
  <c r="H4550" i="3"/>
  <c r="G4550" i="3"/>
  <c r="E4550" i="3"/>
  <c r="F4550" i="3" s="1"/>
  <c r="R4549" i="3"/>
  <c r="L4549" i="3"/>
  <c r="K4549" i="3"/>
  <c r="I4549" i="3"/>
  <c r="J4549" i="3" s="1"/>
  <c r="N4549" i="3" s="1"/>
  <c r="G4549" i="3"/>
  <c r="M4549" i="3" s="1"/>
  <c r="E4549" i="3"/>
  <c r="F4549" i="3" s="1"/>
  <c r="R4548" i="3"/>
  <c r="K4548" i="3"/>
  <c r="L4548" i="3" s="1"/>
  <c r="I4548" i="3"/>
  <c r="J4548" i="3" s="1"/>
  <c r="N4548" i="3" s="1"/>
  <c r="H4548" i="3"/>
  <c r="G4548" i="3"/>
  <c r="E4548" i="3"/>
  <c r="F4548" i="3" s="1"/>
  <c r="Q4548" i="3" s="1"/>
  <c r="R4547" i="3"/>
  <c r="L4547" i="3"/>
  <c r="K4547" i="3"/>
  <c r="I4547" i="3"/>
  <c r="J4547" i="3" s="1"/>
  <c r="N4547" i="3" s="1"/>
  <c r="G4547" i="3"/>
  <c r="S4547" i="3" s="1"/>
  <c r="E4547" i="3"/>
  <c r="F4547" i="3" s="1"/>
  <c r="R4546" i="3"/>
  <c r="M4546" i="3"/>
  <c r="K4546" i="3"/>
  <c r="O4546" i="3" s="1"/>
  <c r="P4546" i="3" s="1"/>
  <c r="I4546" i="3"/>
  <c r="J4546" i="3" s="1"/>
  <c r="N4546" i="3" s="1"/>
  <c r="H4546" i="3"/>
  <c r="G4546" i="3"/>
  <c r="E4546" i="3"/>
  <c r="F4546" i="3" s="1"/>
  <c r="R4545" i="3"/>
  <c r="L4545" i="3"/>
  <c r="K4545" i="3"/>
  <c r="I4545" i="3"/>
  <c r="J4545" i="3" s="1"/>
  <c r="N4545" i="3" s="1"/>
  <c r="G4545" i="3"/>
  <c r="M4545" i="3" s="1"/>
  <c r="E4545" i="3"/>
  <c r="F4545" i="3" s="1"/>
  <c r="R4544" i="3"/>
  <c r="K4544" i="3"/>
  <c r="L4544" i="3" s="1"/>
  <c r="I4544" i="3"/>
  <c r="J4544" i="3" s="1"/>
  <c r="N4544" i="3" s="1"/>
  <c r="H4544" i="3"/>
  <c r="G4544" i="3"/>
  <c r="E4544" i="3"/>
  <c r="F4544" i="3" s="1"/>
  <c r="Q4544" i="3" s="1"/>
  <c r="R4543" i="3"/>
  <c r="L4543" i="3"/>
  <c r="K4543" i="3"/>
  <c r="I4543" i="3"/>
  <c r="J4543" i="3" s="1"/>
  <c r="N4543" i="3" s="1"/>
  <c r="G4543" i="3"/>
  <c r="S4543" i="3" s="1"/>
  <c r="E4543" i="3"/>
  <c r="F4543" i="3" s="1"/>
  <c r="R4542" i="3"/>
  <c r="M4542" i="3"/>
  <c r="K4542" i="3"/>
  <c r="O4542" i="3" s="1"/>
  <c r="P4542" i="3" s="1"/>
  <c r="I4542" i="3"/>
  <c r="J4542" i="3" s="1"/>
  <c r="N4542" i="3" s="1"/>
  <c r="H4542" i="3"/>
  <c r="G4542" i="3"/>
  <c r="E4542" i="3"/>
  <c r="F4542" i="3" s="1"/>
  <c r="R4541" i="3"/>
  <c r="L4541" i="3"/>
  <c r="K4541" i="3"/>
  <c r="I4541" i="3"/>
  <c r="J4541" i="3" s="1"/>
  <c r="N4541" i="3" s="1"/>
  <c r="G4541" i="3"/>
  <c r="M4541" i="3" s="1"/>
  <c r="E4541" i="3"/>
  <c r="F4541" i="3" s="1"/>
  <c r="R4540" i="3"/>
  <c r="K4540" i="3"/>
  <c r="L4540" i="3" s="1"/>
  <c r="I4540" i="3"/>
  <c r="J4540" i="3" s="1"/>
  <c r="N4540" i="3" s="1"/>
  <c r="H4540" i="3"/>
  <c r="G4540" i="3"/>
  <c r="E4540" i="3"/>
  <c r="F4540" i="3" s="1"/>
  <c r="Q4540" i="3" s="1"/>
  <c r="R4539" i="3"/>
  <c r="L4539" i="3"/>
  <c r="K4539" i="3"/>
  <c r="I4539" i="3"/>
  <c r="J4539" i="3" s="1"/>
  <c r="N4539" i="3" s="1"/>
  <c r="G4539" i="3"/>
  <c r="S4539" i="3" s="1"/>
  <c r="E4539" i="3"/>
  <c r="F4539" i="3" s="1"/>
  <c r="R4538" i="3"/>
  <c r="M4538" i="3"/>
  <c r="K4538" i="3"/>
  <c r="O4538" i="3" s="1"/>
  <c r="P4538" i="3" s="1"/>
  <c r="I4538" i="3"/>
  <c r="J4538" i="3" s="1"/>
  <c r="N4538" i="3" s="1"/>
  <c r="H4538" i="3"/>
  <c r="G4538" i="3"/>
  <c r="E4538" i="3"/>
  <c r="F4538" i="3" s="1"/>
  <c r="R4537" i="3"/>
  <c r="L4537" i="3"/>
  <c r="K4537" i="3"/>
  <c r="I4537" i="3"/>
  <c r="J4537" i="3" s="1"/>
  <c r="N4537" i="3" s="1"/>
  <c r="G4537" i="3"/>
  <c r="M4537" i="3" s="1"/>
  <c r="E4537" i="3"/>
  <c r="F4537" i="3" s="1"/>
  <c r="R4536" i="3"/>
  <c r="K4536" i="3"/>
  <c r="L4536" i="3" s="1"/>
  <c r="I4536" i="3"/>
  <c r="J4536" i="3" s="1"/>
  <c r="N4536" i="3" s="1"/>
  <c r="H4536" i="3"/>
  <c r="G4536" i="3"/>
  <c r="E4536" i="3"/>
  <c r="F4536" i="3" s="1"/>
  <c r="Q4536" i="3" s="1"/>
  <c r="R4535" i="3"/>
  <c r="L4535" i="3"/>
  <c r="K4535" i="3"/>
  <c r="I4535" i="3"/>
  <c r="J4535" i="3" s="1"/>
  <c r="N4535" i="3" s="1"/>
  <c r="G4535" i="3"/>
  <c r="S4535" i="3" s="1"/>
  <c r="E4535" i="3"/>
  <c r="F4535" i="3" s="1"/>
  <c r="R4534" i="3"/>
  <c r="M4534" i="3"/>
  <c r="K4534" i="3"/>
  <c r="O4534" i="3" s="1"/>
  <c r="P4534" i="3" s="1"/>
  <c r="I4534" i="3"/>
  <c r="J4534" i="3" s="1"/>
  <c r="N4534" i="3" s="1"/>
  <c r="H4534" i="3"/>
  <c r="G4534" i="3"/>
  <c r="E4534" i="3"/>
  <c r="F4534" i="3" s="1"/>
  <c r="R4533" i="3"/>
  <c r="L4533" i="3"/>
  <c r="K4533" i="3"/>
  <c r="I4533" i="3"/>
  <c r="J4533" i="3" s="1"/>
  <c r="N4533" i="3" s="1"/>
  <c r="G4533" i="3"/>
  <c r="M4533" i="3" s="1"/>
  <c r="E4533" i="3"/>
  <c r="F4533" i="3" s="1"/>
  <c r="R4532" i="3"/>
  <c r="K4532" i="3"/>
  <c r="L4532" i="3" s="1"/>
  <c r="I4532" i="3"/>
  <c r="J4532" i="3" s="1"/>
  <c r="N4532" i="3" s="1"/>
  <c r="H4532" i="3"/>
  <c r="G4532" i="3"/>
  <c r="E4532" i="3"/>
  <c r="F4532" i="3" s="1"/>
  <c r="Q4532" i="3" s="1"/>
  <c r="R4531" i="3"/>
  <c r="L4531" i="3"/>
  <c r="K4531" i="3"/>
  <c r="I4531" i="3"/>
  <c r="J4531" i="3" s="1"/>
  <c r="N4531" i="3" s="1"/>
  <c r="G4531" i="3"/>
  <c r="S4531" i="3" s="1"/>
  <c r="E4531" i="3"/>
  <c r="F4531" i="3" s="1"/>
  <c r="R4530" i="3"/>
  <c r="M4530" i="3"/>
  <c r="K4530" i="3"/>
  <c r="O4530" i="3" s="1"/>
  <c r="P4530" i="3" s="1"/>
  <c r="I4530" i="3"/>
  <c r="J4530" i="3" s="1"/>
  <c r="N4530" i="3" s="1"/>
  <c r="H4530" i="3"/>
  <c r="G4530" i="3"/>
  <c r="E4530" i="3"/>
  <c r="F4530" i="3" s="1"/>
  <c r="R4529" i="3"/>
  <c r="L4529" i="3"/>
  <c r="K4529" i="3"/>
  <c r="I4529" i="3"/>
  <c r="J4529" i="3" s="1"/>
  <c r="N4529" i="3" s="1"/>
  <c r="G4529" i="3"/>
  <c r="M4529" i="3" s="1"/>
  <c r="E4529" i="3"/>
  <c r="F4529" i="3" s="1"/>
  <c r="R4528" i="3"/>
  <c r="K4528" i="3"/>
  <c r="L4528" i="3" s="1"/>
  <c r="I4528" i="3"/>
  <c r="J4528" i="3" s="1"/>
  <c r="N4528" i="3" s="1"/>
  <c r="H4528" i="3"/>
  <c r="G4528" i="3"/>
  <c r="E4528" i="3"/>
  <c r="F4528" i="3" s="1"/>
  <c r="Q4528" i="3" s="1"/>
  <c r="R4527" i="3"/>
  <c r="L4527" i="3"/>
  <c r="K4527" i="3"/>
  <c r="I4527" i="3"/>
  <c r="J4527" i="3" s="1"/>
  <c r="N4527" i="3" s="1"/>
  <c r="G4527" i="3"/>
  <c r="S4527" i="3" s="1"/>
  <c r="E4527" i="3"/>
  <c r="F4527" i="3" s="1"/>
  <c r="R4526" i="3"/>
  <c r="M4526" i="3"/>
  <c r="K4526" i="3"/>
  <c r="O4526" i="3" s="1"/>
  <c r="P4526" i="3" s="1"/>
  <c r="I4526" i="3"/>
  <c r="J4526" i="3" s="1"/>
  <c r="N4526" i="3" s="1"/>
  <c r="H4526" i="3"/>
  <c r="G4526" i="3"/>
  <c r="E4526" i="3"/>
  <c r="F4526" i="3" s="1"/>
  <c r="R4525" i="3"/>
  <c r="L4525" i="3"/>
  <c r="K4525" i="3"/>
  <c r="I4525" i="3"/>
  <c r="J4525" i="3" s="1"/>
  <c r="N4525" i="3" s="1"/>
  <c r="G4525" i="3"/>
  <c r="M4525" i="3" s="1"/>
  <c r="E4525" i="3"/>
  <c r="F4525" i="3" s="1"/>
  <c r="R4524" i="3"/>
  <c r="K4524" i="3"/>
  <c r="L4524" i="3" s="1"/>
  <c r="I4524" i="3"/>
  <c r="J4524" i="3" s="1"/>
  <c r="N4524" i="3" s="1"/>
  <c r="H4524" i="3"/>
  <c r="G4524" i="3"/>
  <c r="E4524" i="3"/>
  <c r="F4524" i="3" s="1"/>
  <c r="Q4524" i="3" s="1"/>
  <c r="R4523" i="3"/>
  <c r="L4523" i="3"/>
  <c r="K4523" i="3"/>
  <c r="I4523" i="3"/>
  <c r="J4523" i="3" s="1"/>
  <c r="N4523" i="3" s="1"/>
  <c r="G4523" i="3"/>
  <c r="S4523" i="3" s="1"/>
  <c r="E4523" i="3"/>
  <c r="F4523" i="3" s="1"/>
  <c r="R4522" i="3"/>
  <c r="M4522" i="3"/>
  <c r="K4522" i="3"/>
  <c r="O4522" i="3" s="1"/>
  <c r="P4522" i="3" s="1"/>
  <c r="I4522" i="3"/>
  <c r="J4522" i="3" s="1"/>
  <c r="N4522" i="3" s="1"/>
  <c r="H4522" i="3"/>
  <c r="G4522" i="3"/>
  <c r="E4522" i="3"/>
  <c r="F4522" i="3" s="1"/>
  <c r="S4521" i="3"/>
  <c r="R4521" i="3"/>
  <c r="L4521" i="3"/>
  <c r="K4521" i="3"/>
  <c r="I4521" i="3"/>
  <c r="J4521" i="3" s="1"/>
  <c r="N4521" i="3" s="1"/>
  <c r="G4521" i="3"/>
  <c r="M4521" i="3" s="1"/>
  <c r="O4521" i="3" s="1"/>
  <c r="P4521" i="3" s="1"/>
  <c r="E4521" i="3"/>
  <c r="F4521" i="3" s="1"/>
  <c r="R4520" i="3"/>
  <c r="K4520" i="3"/>
  <c r="I4520" i="3"/>
  <c r="J4520" i="3" s="1"/>
  <c r="N4520" i="3" s="1"/>
  <c r="H4520" i="3"/>
  <c r="G4520" i="3"/>
  <c r="E4520" i="3"/>
  <c r="R4519" i="3"/>
  <c r="L4519" i="3"/>
  <c r="K4519" i="3"/>
  <c r="I4519" i="3"/>
  <c r="J4519" i="3" s="1"/>
  <c r="N4519" i="3" s="1"/>
  <c r="G4519" i="3"/>
  <c r="E4519" i="3"/>
  <c r="F4519" i="3" s="1"/>
  <c r="R4518" i="3"/>
  <c r="M4518" i="3"/>
  <c r="K4518" i="3"/>
  <c r="I4518" i="3"/>
  <c r="J4518" i="3" s="1"/>
  <c r="N4518" i="3" s="1"/>
  <c r="H4518" i="3"/>
  <c r="G4518" i="3"/>
  <c r="E4518" i="3"/>
  <c r="F4518" i="3" s="1"/>
  <c r="R4517" i="3"/>
  <c r="L4517" i="3"/>
  <c r="K4517" i="3"/>
  <c r="I4517" i="3"/>
  <c r="J4517" i="3" s="1"/>
  <c r="N4517" i="3" s="1"/>
  <c r="G4517" i="3"/>
  <c r="M4517" i="3" s="1"/>
  <c r="E4517" i="3"/>
  <c r="F4517" i="3" s="1"/>
  <c r="T4516" i="3"/>
  <c r="R4516" i="3"/>
  <c r="K4516" i="3"/>
  <c r="I4516" i="3"/>
  <c r="J4516" i="3" s="1"/>
  <c r="N4516" i="3" s="1"/>
  <c r="H4516" i="3"/>
  <c r="G4516" i="3"/>
  <c r="E4516" i="3"/>
  <c r="R4515" i="3"/>
  <c r="L4515" i="3"/>
  <c r="K4515" i="3"/>
  <c r="I4515" i="3"/>
  <c r="J4515" i="3" s="1"/>
  <c r="N4515" i="3" s="1"/>
  <c r="G4515" i="3"/>
  <c r="E4515" i="3"/>
  <c r="F4515" i="3" s="1"/>
  <c r="R4514" i="3"/>
  <c r="M4514" i="3"/>
  <c r="K4514" i="3"/>
  <c r="O4514" i="3" s="1"/>
  <c r="P4514" i="3" s="1"/>
  <c r="I4514" i="3"/>
  <c r="J4514" i="3" s="1"/>
  <c r="N4514" i="3" s="1"/>
  <c r="H4514" i="3"/>
  <c r="G4514" i="3"/>
  <c r="E4514" i="3"/>
  <c r="F4514" i="3" s="1"/>
  <c r="S4513" i="3"/>
  <c r="R4513" i="3"/>
  <c r="L4513" i="3"/>
  <c r="K4513" i="3"/>
  <c r="I4513" i="3"/>
  <c r="J4513" i="3" s="1"/>
  <c r="N4513" i="3" s="1"/>
  <c r="G4513" i="3"/>
  <c r="M4513" i="3" s="1"/>
  <c r="O4513" i="3" s="1"/>
  <c r="P4513" i="3" s="1"/>
  <c r="E4513" i="3"/>
  <c r="F4513" i="3" s="1"/>
  <c r="R4512" i="3"/>
  <c r="K4512" i="3"/>
  <c r="I4512" i="3"/>
  <c r="J4512" i="3" s="1"/>
  <c r="N4512" i="3" s="1"/>
  <c r="H4512" i="3"/>
  <c r="G4512" i="3"/>
  <c r="E4512" i="3"/>
  <c r="R4511" i="3"/>
  <c r="L4511" i="3"/>
  <c r="K4511" i="3"/>
  <c r="I4511" i="3"/>
  <c r="J4511" i="3" s="1"/>
  <c r="N4511" i="3" s="1"/>
  <c r="G4511" i="3"/>
  <c r="E4511" i="3"/>
  <c r="F4511" i="3" s="1"/>
  <c r="R4510" i="3"/>
  <c r="M4510" i="3"/>
  <c r="K4510" i="3"/>
  <c r="I4510" i="3"/>
  <c r="J4510" i="3" s="1"/>
  <c r="N4510" i="3" s="1"/>
  <c r="H4510" i="3"/>
  <c r="G4510" i="3"/>
  <c r="E4510" i="3"/>
  <c r="F4510" i="3" s="1"/>
  <c r="R4509" i="3"/>
  <c r="L4509" i="3"/>
  <c r="K4509" i="3"/>
  <c r="I4509" i="3"/>
  <c r="J4509" i="3" s="1"/>
  <c r="N4509" i="3" s="1"/>
  <c r="G4509" i="3"/>
  <c r="M4509" i="3" s="1"/>
  <c r="E4509" i="3"/>
  <c r="F4509" i="3" s="1"/>
  <c r="T4508" i="3"/>
  <c r="R4508" i="3"/>
  <c r="K4508" i="3"/>
  <c r="I4508" i="3"/>
  <c r="J4508" i="3" s="1"/>
  <c r="N4508" i="3" s="1"/>
  <c r="H4508" i="3"/>
  <c r="G4508" i="3"/>
  <c r="E4508" i="3"/>
  <c r="R4507" i="3"/>
  <c r="L4507" i="3"/>
  <c r="K4507" i="3"/>
  <c r="I4507" i="3"/>
  <c r="J4507" i="3" s="1"/>
  <c r="N4507" i="3" s="1"/>
  <c r="G4507" i="3"/>
  <c r="E4507" i="3"/>
  <c r="F4507" i="3" s="1"/>
  <c r="R4506" i="3"/>
  <c r="M4506" i="3"/>
  <c r="K4506" i="3"/>
  <c r="O4506" i="3" s="1"/>
  <c r="P4506" i="3" s="1"/>
  <c r="I4506" i="3"/>
  <c r="J4506" i="3" s="1"/>
  <c r="N4506" i="3" s="1"/>
  <c r="H4506" i="3"/>
  <c r="G4506" i="3"/>
  <c r="E4506" i="3"/>
  <c r="F4506" i="3" s="1"/>
  <c r="S4505" i="3"/>
  <c r="R4505" i="3"/>
  <c r="L4505" i="3"/>
  <c r="K4505" i="3"/>
  <c r="I4505" i="3"/>
  <c r="J4505" i="3" s="1"/>
  <c r="N4505" i="3" s="1"/>
  <c r="G4505" i="3"/>
  <c r="M4505" i="3" s="1"/>
  <c r="O4505" i="3" s="1"/>
  <c r="P4505" i="3" s="1"/>
  <c r="E4505" i="3"/>
  <c r="F4505" i="3" s="1"/>
  <c r="R4504" i="3"/>
  <c r="K4504" i="3"/>
  <c r="I4504" i="3"/>
  <c r="J4504" i="3" s="1"/>
  <c r="N4504" i="3" s="1"/>
  <c r="H4504" i="3"/>
  <c r="G4504" i="3"/>
  <c r="E4504" i="3"/>
  <c r="R4503" i="3"/>
  <c r="L4503" i="3"/>
  <c r="K4503" i="3"/>
  <c r="I4503" i="3"/>
  <c r="J4503" i="3" s="1"/>
  <c r="N4503" i="3" s="1"/>
  <c r="G4503" i="3"/>
  <c r="E4503" i="3"/>
  <c r="F4503" i="3" s="1"/>
  <c r="R4502" i="3"/>
  <c r="M4502" i="3"/>
  <c r="K4502" i="3"/>
  <c r="I4502" i="3"/>
  <c r="J4502" i="3" s="1"/>
  <c r="N4502" i="3" s="1"/>
  <c r="H4502" i="3"/>
  <c r="G4502" i="3"/>
  <c r="E4502" i="3"/>
  <c r="F4502" i="3" s="1"/>
  <c r="R4501" i="3"/>
  <c r="L4501" i="3"/>
  <c r="K4501" i="3"/>
  <c r="I4501" i="3"/>
  <c r="J4501" i="3" s="1"/>
  <c r="N4501" i="3" s="1"/>
  <c r="G4501" i="3"/>
  <c r="M4501" i="3" s="1"/>
  <c r="O4501" i="3" s="1"/>
  <c r="P4501" i="3" s="1"/>
  <c r="E4501" i="3"/>
  <c r="F4501" i="3" s="1"/>
  <c r="T4500" i="3"/>
  <c r="R4500" i="3"/>
  <c r="K4500" i="3"/>
  <c r="I4500" i="3"/>
  <c r="J4500" i="3" s="1"/>
  <c r="N4500" i="3" s="1"/>
  <c r="H4500" i="3"/>
  <c r="G4500" i="3"/>
  <c r="E4500" i="3"/>
  <c r="R4499" i="3"/>
  <c r="L4499" i="3"/>
  <c r="K4499" i="3"/>
  <c r="I4499" i="3"/>
  <c r="J4499" i="3" s="1"/>
  <c r="N4499" i="3" s="1"/>
  <c r="G4499" i="3"/>
  <c r="E4499" i="3"/>
  <c r="F4499" i="3" s="1"/>
  <c r="R4498" i="3"/>
  <c r="M4498" i="3"/>
  <c r="K4498" i="3"/>
  <c r="I4498" i="3"/>
  <c r="J4498" i="3" s="1"/>
  <c r="N4498" i="3" s="1"/>
  <c r="H4498" i="3"/>
  <c r="G4498" i="3"/>
  <c r="E4498" i="3"/>
  <c r="F4498" i="3" s="1"/>
  <c r="S4497" i="3"/>
  <c r="R4497" i="3"/>
  <c r="L4497" i="3"/>
  <c r="K4497" i="3"/>
  <c r="I4497" i="3"/>
  <c r="J4497" i="3" s="1"/>
  <c r="N4497" i="3" s="1"/>
  <c r="G4497" i="3"/>
  <c r="M4497" i="3" s="1"/>
  <c r="O4497" i="3" s="1"/>
  <c r="P4497" i="3" s="1"/>
  <c r="E4497" i="3"/>
  <c r="F4497" i="3" s="1"/>
  <c r="T4496" i="3"/>
  <c r="R4496" i="3"/>
  <c r="K4496" i="3"/>
  <c r="I4496" i="3"/>
  <c r="J4496" i="3" s="1"/>
  <c r="N4496" i="3" s="1"/>
  <c r="H4496" i="3"/>
  <c r="G4496" i="3"/>
  <c r="E4496" i="3"/>
  <c r="R4495" i="3"/>
  <c r="L4495" i="3"/>
  <c r="K4495" i="3"/>
  <c r="I4495" i="3"/>
  <c r="J4495" i="3" s="1"/>
  <c r="N4495" i="3" s="1"/>
  <c r="G4495" i="3"/>
  <c r="E4495" i="3"/>
  <c r="F4495" i="3" s="1"/>
  <c r="R4494" i="3"/>
  <c r="M4494" i="3"/>
  <c r="K4494" i="3"/>
  <c r="I4494" i="3"/>
  <c r="J4494" i="3" s="1"/>
  <c r="N4494" i="3" s="1"/>
  <c r="H4494" i="3"/>
  <c r="G4494" i="3"/>
  <c r="E4494" i="3"/>
  <c r="F4494" i="3" s="1"/>
  <c r="S4493" i="3"/>
  <c r="R4493" i="3"/>
  <c r="L4493" i="3"/>
  <c r="K4493" i="3"/>
  <c r="I4493" i="3"/>
  <c r="J4493" i="3" s="1"/>
  <c r="N4493" i="3" s="1"/>
  <c r="G4493" i="3"/>
  <c r="M4493" i="3" s="1"/>
  <c r="O4493" i="3" s="1"/>
  <c r="P4493" i="3" s="1"/>
  <c r="E4493" i="3"/>
  <c r="F4493" i="3" s="1"/>
  <c r="T4492" i="3"/>
  <c r="R4492" i="3"/>
  <c r="K4492" i="3"/>
  <c r="I4492" i="3"/>
  <c r="J4492" i="3" s="1"/>
  <c r="N4492" i="3" s="1"/>
  <c r="H4492" i="3"/>
  <c r="G4492" i="3"/>
  <c r="E4492" i="3"/>
  <c r="R4491" i="3"/>
  <c r="L4491" i="3"/>
  <c r="K4491" i="3"/>
  <c r="I4491" i="3"/>
  <c r="J4491" i="3" s="1"/>
  <c r="N4491" i="3" s="1"/>
  <c r="G4491" i="3"/>
  <c r="E4491" i="3"/>
  <c r="F4491" i="3" s="1"/>
  <c r="R4490" i="3"/>
  <c r="M4490" i="3"/>
  <c r="K4490" i="3"/>
  <c r="I4490" i="3"/>
  <c r="J4490" i="3" s="1"/>
  <c r="N4490" i="3" s="1"/>
  <c r="H4490" i="3"/>
  <c r="G4490" i="3"/>
  <c r="E4490" i="3"/>
  <c r="F4490" i="3" s="1"/>
  <c r="S4489" i="3"/>
  <c r="R4489" i="3"/>
  <c r="L4489" i="3"/>
  <c r="K4489" i="3"/>
  <c r="I4489" i="3"/>
  <c r="J4489" i="3" s="1"/>
  <c r="N4489" i="3" s="1"/>
  <c r="G4489" i="3"/>
  <c r="M4489" i="3" s="1"/>
  <c r="O4489" i="3" s="1"/>
  <c r="P4489" i="3" s="1"/>
  <c r="E4489" i="3"/>
  <c r="F4489" i="3" s="1"/>
  <c r="T4488" i="3"/>
  <c r="R4488" i="3"/>
  <c r="K4488" i="3"/>
  <c r="I4488" i="3"/>
  <c r="J4488" i="3" s="1"/>
  <c r="N4488" i="3" s="1"/>
  <c r="H4488" i="3"/>
  <c r="G4488" i="3"/>
  <c r="E4488" i="3"/>
  <c r="R4487" i="3"/>
  <c r="L4487" i="3"/>
  <c r="K4487" i="3"/>
  <c r="I4487" i="3"/>
  <c r="J4487" i="3" s="1"/>
  <c r="N4487" i="3" s="1"/>
  <c r="G4487" i="3"/>
  <c r="E4487" i="3"/>
  <c r="F4487" i="3" s="1"/>
  <c r="R4486" i="3"/>
  <c r="M4486" i="3"/>
  <c r="K4486" i="3"/>
  <c r="I4486" i="3"/>
  <c r="J4486" i="3" s="1"/>
  <c r="N4486" i="3" s="1"/>
  <c r="H4486" i="3"/>
  <c r="G4486" i="3"/>
  <c r="E4486" i="3"/>
  <c r="F4486" i="3" s="1"/>
  <c r="S4485" i="3"/>
  <c r="R4485" i="3"/>
  <c r="L4485" i="3"/>
  <c r="K4485" i="3"/>
  <c r="I4485" i="3"/>
  <c r="J4485" i="3" s="1"/>
  <c r="N4485" i="3" s="1"/>
  <c r="G4485" i="3"/>
  <c r="M4485" i="3" s="1"/>
  <c r="O4485" i="3" s="1"/>
  <c r="P4485" i="3" s="1"/>
  <c r="E4485" i="3"/>
  <c r="F4485" i="3" s="1"/>
  <c r="T4484" i="3"/>
  <c r="R4484" i="3"/>
  <c r="K4484" i="3"/>
  <c r="I4484" i="3"/>
  <c r="J4484" i="3" s="1"/>
  <c r="N4484" i="3" s="1"/>
  <c r="H4484" i="3"/>
  <c r="G4484" i="3"/>
  <c r="E4484" i="3"/>
  <c r="R4483" i="3"/>
  <c r="L4483" i="3"/>
  <c r="K4483" i="3"/>
  <c r="I4483" i="3"/>
  <c r="J4483" i="3" s="1"/>
  <c r="N4483" i="3" s="1"/>
  <c r="G4483" i="3"/>
  <c r="E4483" i="3"/>
  <c r="F4483" i="3" s="1"/>
  <c r="R4482" i="3"/>
  <c r="M4482" i="3"/>
  <c r="K4482" i="3"/>
  <c r="I4482" i="3"/>
  <c r="J4482" i="3" s="1"/>
  <c r="N4482" i="3" s="1"/>
  <c r="H4482" i="3"/>
  <c r="G4482" i="3"/>
  <c r="E4482" i="3"/>
  <c r="F4482" i="3" s="1"/>
  <c r="S4481" i="3"/>
  <c r="R4481" i="3"/>
  <c r="L4481" i="3"/>
  <c r="K4481" i="3"/>
  <c r="I4481" i="3"/>
  <c r="J4481" i="3" s="1"/>
  <c r="N4481" i="3" s="1"/>
  <c r="G4481" i="3"/>
  <c r="M4481" i="3" s="1"/>
  <c r="O4481" i="3" s="1"/>
  <c r="P4481" i="3" s="1"/>
  <c r="E4481" i="3"/>
  <c r="F4481" i="3" s="1"/>
  <c r="T4480" i="3"/>
  <c r="R4480" i="3"/>
  <c r="K4480" i="3"/>
  <c r="I4480" i="3"/>
  <c r="J4480" i="3" s="1"/>
  <c r="N4480" i="3" s="1"/>
  <c r="H4480" i="3"/>
  <c r="G4480" i="3"/>
  <c r="E4480" i="3"/>
  <c r="R4479" i="3"/>
  <c r="L4479" i="3"/>
  <c r="K4479" i="3"/>
  <c r="I4479" i="3"/>
  <c r="J4479" i="3" s="1"/>
  <c r="N4479" i="3" s="1"/>
  <c r="G4479" i="3"/>
  <c r="E4479" i="3"/>
  <c r="F4479" i="3" s="1"/>
  <c r="R4478" i="3"/>
  <c r="M4478" i="3"/>
  <c r="K4478" i="3"/>
  <c r="I4478" i="3"/>
  <c r="J4478" i="3" s="1"/>
  <c r="N4478" i="3" s="1"/>
  <c r="H4478" i="3"/>
  <c r="G4478" i="3"/>
  <c r="E4478" i="3"/>
  <c r="F4478" i="3" s="1"/>
  <c r="S4477" i="3"/>
  <c r="R4477" i="3"/>
  <c r="L4477" i="3"/>
  <c r="K4477" i="3"/>
  <c r="I4477" i="3"/>
  <c r="J4477" i="3" s="1"/>
  <c r="N4477" i="3" s="1"/>
  <c r="G4477" i="3"/>
  <c r="M4477" i="3" s="1"/>
  <c r="O4477" i="3" s="1"/>
  <c r="P4477" i="3" s="1"/>
  <c r="E4477" i="3"/>
  <c r="F4477" i="3" s="1"/>
  <c r="T4476" i="3"/>
  <c r="R4476" i="3"/>
  <c r="K4476" i="3"/>
  <c r="I4476" i="3"/>
  <c r="J4476" i="3" s="1"/>
  <c r="N4476" i="3" s="1"/>
  <c r="H4476" i="3"/>
  <c r="G4476" i="3"/>
  <c r="E4476" i="3"/>
  <c r="R4475" i="3"/>
  <c r="L4475" i="3"/>
  <c r="K4475" i="3"/>
  <c r="I4475" i="3"/>
  <c r="J4475" i="3" s="1"/>
  <c r="N4475" i="3" s="1"/>
  <c r="G4475" i="3"/>
  <c r="E4475" i="3"/>
  <c r="F4475" i="3" s="1"/>
  <c r="R4474" i="3"/>
  <c r="M4474" i="3"/>
  <c r="K4474" i="3"/>
  <c r="I4474" i="3"/>
  <c r="J4474" i="3" s="1"/>
  <c r="N4474" i="3" s="1"/>
  <c r="H4474" i="3"/>
  <c r="G4474" i="3"/>
  <c r="E4474" i="3"/>
  <c r="F4474" i="3" s="1"/>
  <c r="R4473" i="3"/>
  <c r="L4473" i="3"/>
  <c r="K4473" i="3"/>
  <c r="I4473" i="3"/>
  <c r="J4473" i="3" s="1"/>
  <c r="N4473" i="3" s="1"/>
  <c r="G4473" i="3"/>
  <c r="E4473" i="3"/>
  <c r="F4473" i="3" s="1"/>
  <c r="R4472" i="3"/>
  <c r="M4472" i="3"/>
  <c r="K4472" i="3"/>
  <c r="I4472" i="3"/>
  <c r="J4472" i="3" s="1"/>
  <c r="N4472" i="3" s="1"/>
  <c r="H4472" i="3"/>
  <c r="G4472" i="3"/>
  <c r="E4472" i="3"/>
  <c r="R4471" i="3"/>
  <c r="Q4471" i="3"/>
  <c r="L4471" i="3"/>
  <c r="K4471" i="3"/>
  <c r="I4471" i="3"/>
  <c r="J4471" i="3" s="1"/>
  <c r="N4471" i="3" s="1"/>
  <c r="G4471" i="3"/>
  <c r="H4471" i="3" s="1"/>
  <c r="E4471" i="3"/>
  <c r="F4471" i="3" s="1"/>
  <c r="R4470" i="3"/>
  <c r="M4470" i="3"/>
  <c r="K4470" i="3"/>
  <c r="I4470" i="3"/>
  <c r="J4470" i="3" s="1"/>
  <c r="N4470" i="3" s="1"/>
  <c r="H4470" i="3"/>
  <c r="G4470" i="3"/>
  <c r="E4470" i="3"/>
  <c r="R4469" i="3"/>
  <c r="L4469" i="3"/>
  <c r="K4469" i="3"/>
  <c r="I4469" i="3"/>
  <c r="J4469" i="3" s="1"/>
  <c r="N4469" i="3" s="1"/>
  <c r="G4469" i="3"/>
  <c r="E4469" i="3"/>
  <c r="F4469" i="3" s="1"/>
  <c r="R4468" i="3"/>
  <c r="M4468" i="3"/>
  <c r="K4468" i="3"/>
  <c r="I4468" i="3"/>
  <c r="J4468" i="3" s="1"/>
  <c r="N4468" i="3" s="1"/>
  <c r="H4468" i="3"/>
  <c r="G4468" i="3"/>
  <c r="E4468" i="3"/>
  <c r="R4467" i="3"/>
  <c r="Q4467" i="3"/>
  <c r="L4467" i="3"/>
  <c r="K4467" i="3"/>
  <c r="I4467" i="3"/>
  <c r="J4467" i="3" s="1"/>
  <c r="N4467" i="3" s="1"/>
  <c r="G4467" i="3"/>
  <c r="H4467" i="3" s="1"/>
  <c r="E4467" i="3"/>
  <c r="F4467" i="3" s="1"/>
  <c r="R4466" i="3"/>
  <c r="M4466" i="3"/>
  <c r="K4466" i="3"/>
  <c r="I4466" i="3"/>
  <c r="J4466" i="3" s="1"/>
  <c r="N4466" i="3" s="1"/>
  <c r="H4466" i="3"/>
  <c r="G4466" i="3"/>
  <c r="E4466" i="3"/>
  <c r="R4465" i="3"/>
  <c r="L4465" i="3"/>
  <c r="K4465" i="3"/>
  <c r="I4465" i="3"/>
  <c r="J4465" i="3" s="1"/>
  <c r="N4465" i="3" s="1"/>
  <c r="G4465" i="3"/>
  <c r="E4465" i="3"/>
  <c r="F4465" i="3" s="1"/>
  <c r="R4464" i="3"/>
  <c r="M4464" i="3"/>
  <c r="K4464" i="3"/>
  <c r="I4464" i="3"/>
  <c r="J4464" i="3" s="1"/>
  <c r="N4464" i="3" s="1"/>
  <c r="H4464" i="3"/>
  <c r="G4464" i="3"/>
  <c r="E4464" i="3"/>
  <c r="R4463" i="3"/>
  <c r="Q4463" i="3"/>
  <c r="L4463" i="3"/>
  <c r="K4463" i="3"/>
  <c r="I4463" i="3"/>
  <c r="J4463" i="3" s="1"/>
  <c r="N4463" i="3" s="1"/>
  <c r="G4463" i="3"/>
  <c r="H4463" i="3" s="1"/>
  <c r="E4463" i="3"/>
  <c r="F4463" i="3" s="1"/>
  <c r="R4462" i="3"/>
  <c r="M4462" i="3"/>
  <c r="K4462" i="3"/>
  <c r="I4462" i="3"/>
  <c r="J4462" i="3" s="1"/>
  <c r="N4462" i="3" s="1"/>
  <c r="H4462" i="3"/>
  <c r="G4462" i="3"/>
  <c r="E4462" i="3"/>
  <c r="R4461" i="3"/>
  <c r="L4461" i="3"/>
  <c r="K4461" i="3"/>
  <c r="I4461" i="3"/>
  <c r="J4461" i="3" s="1"/>
  <c r="N4461" i="3" s="1"/>
  <c r="G4461" i="3"/>
  <c r="E4461" i="3"/>
  <c r="F4461" i="3" s="1"/>
  <c r="R4460" i="3"/>
  <c r="M4460" i="3"/>
  <c r="K4460" i="3"/>
  <c r="I4460" i="3"/>
  <c r="J4460" i="3" s="1"/>
  <c r="N4460" i="3" s="1"/>
  <c r="H4460" i="3"/>
  <c r="G4460" i="3"/>
  <c r="E4460" i="3"/>
  <c r="R4459" i="3"/>
  <c r="Q4459" i="3"/>
  <c r="L4459" i="3"/>
  <c r="K4459" i="3"/>
  <c r="I4459" i="3"/>
  <c r="J4459" i="3" s="1"/>
  <c r="N4459" i="3" s="1"/>
  <c r="G4459" i="3"/>
  <c r="H4459" i="3" s="1"/>
  <c r="E4459" i="3"/>
  <c r="F4459" i="3" s="1"/>
  <c r="R4458" i="3"/>
  <c r="M4458" i="3"/>
  <c r="K4458" i="3"/>
  <c r="I4458" i="3"/>
  <c r="J4458" i="3" s="1"/>
  <c r="N4458" i="3" s="1"/>
  <c r="H4458" i="3"/>
  <c r="G4458" i="3"/>
  <c r="E4458" i="3"/>
  <c r="R4457" i="3"/>
  <c r="L4457" i="3"/>
  <c r="K4457" i="3"/>
  <c r="I4457" i="3"/>
  <c r="J4457" i="3" s="1"/>
  <c r="N4457" i="3" s="1"/>
  <c r="G4457" i="3"/>
  <c r="E4457" i="3"/>
  <c r="F4457" i="3" s="1"/>
  <c r="R4456" i="3"/>
  <c r="M4456" i="3"/>
  <c r="K4456" i="3"/>
  <c r="I4456" i="3"/>
  <c r="J4456" i="3" s="1"/>
  <c r="N4456" i="3" s="1"/>
  <c r="H4456" i="3"/>
  <c r="G4456" i="3"/>
  <c r="E4456" i="3"/>
  <c r="S4455" i="3"/>
  <c r="R4455" i="3"/>
  <c r="L4455" i="3"/>
  <c r="Q4455" i="3" s="1"/>
  <c r="K4455" i="3"/>
  <c r="I4455" i="3"/>
  <c r="J4455" i="3" s="1"/>
  <c r="N4455" i="3" s="1"/>
  <c r="G4455" i="3"/>
  <c r="H4455" i="3" s="1"/>
  <c r="E4455" i="3"/>
  <c r="F4455" i="3" s="1"/>
  <c r="R4454" i="3"/>
  <c r="M4454" i="3"/>
  <c r="K4454" i="3"/>
  <c r="I4454" i="3"/>
  <c r="J4454" i="3" s="1"/>
  <c r="N4454" i="3" s="1"/>
  <c r="H4454" i="3"/>
  <c r="G4454" i="3"/>
  <c r="E4454" i="3"/>
  <c r="R4453" i="3"/>
  <c r="L4453" i="3"/>
  <c r="K4453" i="3"/>
  <c r="I4453" i="3"/>
  <c r="J4453" i="3" s="1"/>
  <c r="N4453" i="3" s="1"/>
  <c r="G4453" i="3"/>
  <c r="E4453" i="3"/>
  <c r="F4453" i="3" s="1"/>
  <c r="R4452" i="3"/>
  <c r="M4452" i="3"/>
  <c r="K4452" i="3"/>
  <c r="I4452" i="3"/>
  <c r="J4452" i="3" s="1"/>
  <c r="N4452" i="3" s="1"/>
  <c r="H4452" i="3"/>
  <c r="G4452" i="3"/>
  <c r="E4452" i="3"/>
  <c r="S4451" i="3"/>
  <c r="R4451" i="3"/>
  <c r="L4451" i="3"/>
  <c r="Q4451" i="3" s="1"/>
  <c r="K4451" i="3"/>
  <c r="I4451" i="3"/>
  <c r="J4451" i="3" s="1"/>
  <c r="N4451" i="3" s="1"/>
  <c r="G4451" i="3"/>
  <c r="H4451" i="3" s="1"/>
  <c r="E4451" i="3"/>
  <c r="F4451" i="3" s="1"/>
  <c r="R4450" i="3"/>
  <c r="M4450" i="3"/>
  <c r="K4450" i="3"/>
  <c r="I4450" i="3"/>
  <c r="J4450" i="3" s="1"/>
  <c r="N4450" i="3" s="1"/>
  <c r="H4450" i="3"/>
  <c r="G4450" i="3"/>
  <c r="E4450" i="3"/>
  <c r="R4449" i="3"/>
  <c r="L4449" i="3"/>
  <c r="K4449" i="3"/>
  <c r="I4449" i="3"/>
  <c r="J4449" i="3" s="1"/>
  <c r="N4449" i="3" s="1"/>
  <c r="G4449" i="3"/>
  <c r="E4449" i="3"/>
  <c r="F4449" i="3" s="1"/>
  <c r="R4448" i="3"/>
  <c r="M4448" i="3"/>
  <c r="K4448" i="3"/>
  <c r="I4448" i="3"/>
  <c r="J4448" i="3" s="1"/>
  <c r="N4448" i="3" s="1"/>
  <c r="H4448" i="3"/>
  <c r="G4448" i="3"/>
  <c r="E4448" i="3"/>
  <c r="S4447" i="3"/>
  <c r="R4447" i="3"/>
  <c r="L4447" i="3"/>
  <c r="K4447" i="3"/>
  <c r="I4447" i="3"/>
  <c r="J4447" i="3" s="1"/>
  <c r="N4447" i="3" s="1"/>
  <c r="G4447" i="3"/>
  <c r="H4447" i="3" s="1"/>
  <c r="E4447" i="3"/>
  <c r="F4447" i="3" s="1"/>
  <c r="Q4447" i="3" s="1"/>
  <c r="R4446" i="3"/>
  <c r="L4446" i="3"/>
  <c r="K4446" i="3"/>
  <c r="I4446" i="3"/>
  <c r="J4446" i="3" s="1"/>
  <c r="N4446" i="3" s="1"/>
  <c r="G4446" i="3"/>
  <c r="T4446" i="3" s="1"/>
  <c r="E4446" i="3"/>
  <c r="S4445" i="3"/>
  <c r="R4445" i="3"/>
  <c r="M4445" i="3"/>
  <c r="L4445" i="3"/>
  <c r="K4445" i="3"/>
  <c r="I4445" i="3"/>
  <c r="J4445" i="3" s="1"/>
  <c r="N4445" i="3" s="1"/>
  <c r="H4445" i="3"/>
  <c r="Q4445" i="3" s="1"/>
  <c r="G4445" i="3"/>
  <c r="O4445" i="3" s="1"/>
  <c r="P4445" i="3" s="1"/>
  <c r="E4445" i="3"/>
  <c r="F4445" i="3" s="1"/>
  <c r="S4444" i="3"/>
  <c r="R4444" i="3"/>
  <c r="M4444" i="3"/>
  <c r="K4444" i="3"/>
  <c r="L4444" i="3" s="1"/>
  <c r="I4444" i="3"/>
  <c r="J4444" i="3" s="1"/>
  <c r="N4444" i="3" s="1"/>
  <c r="H4444" i="3"/>
  <c r="G4444" i="3"/>
  <c r="E4444" i="3"/>
  <c r="F4444" i="3" s="1"/>
  <c r="Q4444" i="3" s="1"/>
  <c r="R4443" i="3"/>
  <c r="L4443" i="3"/>
  <c r="K4443" i="3"/>
  <c r="I4443" i="3"/>
  <c r="J4443" i="3" s="1"/>
  <c r="N4443" i="3" s="1"/>
  <c r="G4443" i="3"/>
  <c r="H4443" i="3" s="1"/>
  <c r="E4443" i="3"/>
  <c r="R4442" i="3"/>
  <c r="L4442" i="3"/>
  <c r="K4442" i="3"/>
  <c r="I4442" i="3"/>
  <c r="J4442" i="3" s="1"/>
  <c r="N4442" i="3" s="1"/>
  <c r="G4442" i="3"/>
  <c r="T4442" i="3" s="1"/>
  <c r="E4442" i="3"/>
  <c r="S4441" i="3"/>
  <c r="R4441" i="3"/>
  <c r="M4441" i="3"/>
  <c r="L4441" i="3"/>
  <c r="K4441" i="3"/>
  <c r="I4441" i="3"/>
  <c r="J4441" i="3" s="1"/>
  <c r="N4441" i="3" s="1"/>
  <c r="H4441" i="3"/>
  <c r="Q4441" i="3" s="1"/>
  <c r="G4441" i="3"/>
  <c r="O4441" i="3" s="1"/>
  <c r="P4441" i="3" s="1"/>
  <c r="E4441" i="3"/>
  <c r="F4441" i="3" s="1"/>
  <c r="S4440" i="3"/>
  <c r="R4440" i="3"/>
  <c r="M4440" i="3"/>
  <c r="K4440" i="3"/>
  <c r="L4440" i="3" s="1"/>
  <c r="I4440" i="3"/>
  <c r="J4440" i="3" s="1"/>
  <c r="N4440" i="3" s="1"/>
  <c r="H4440" i="3"/>
  <c r="G4440" i="3"/>
  <c r="E4440" i="3"/>
  <c r="F4440" i="3" s="1"/>
  <c r="Q4440" i="3" s="1"/>
  <c r="R4439" i="3"/>
  <c r="L4439" i="3"/>
  <c r="K4439" i="3"/>
  <c r="I4439" i="3"/>
  <c r="J4439" i="3" s="1"/>
  <c r="N4439" i="3" s="1"/>
  <c r="G4439" i="3"/>
  <c r="H4439" i="3" s="1"/>
  <c r="E4439" i="3"/>
  <c r="R4438" i="3"/>
  <c r="L4438" i="3"/>
  <c r="K4438" i="3"/>
  <c r="I4438" i="3"/>
  <c r="J4438" i="3" s="1"/>
  <c r="N4438" i="3" s="1"/>
  <c r="G4438" i="3"/>
  <c r="T4438" i="3" s="1"/>
  <c r="E4438" i="3"/>
  <c r="S4437" i="3"/>
  <c r="R4437" i="3"/>
  <c r="M4437" i="3"/>
  <c r="L4437" i="3"/>
  <c r="K4437" i="3"/>
  <c r="I4437" i="3"/>
  <c r="J4437" i="3" s="1"/>
  <c r="N4437" i="3" s="1"/>
  <c r="H4437" i="3"/>
  <c r="Q4437" i="3" s="1"/>
  <c r="G4437" i="3"/>
  <c r="O4437" i="3" s="1"/>
  <c r="P4437" i="3" s="1"/>
  <c r="E4437" i="3"/>
  <c r="F4437" i="3" s="1"/>
  <c r="R4436" i="3"/>
  <c r="K4436" i="3"/>
  <c r="L4436" i="3" s="1"/>
  <c r="J4436" i="3"/>
  <c r="N4436" i="3" s="1"/>
  <c r="I4436" i="3"/>
  <c r="G4436" i="3"/>
  <c r="H4436" i="3" s="1"/>
  <c r="E4436" i="3"/>
  <c r="T4436" i="3" s="1"/>
  <c r="R4435" i="3"/>
  <c r="K4435" i="3"/>
  <c r="L4435" i="3" s="1"/>
  <c r="J4435" i="3"/>
  <c r="N4435" i="3" s="1"/>
  <c r="I4435" i="3"/>
  <c r="G4435" i="3"/>
  <c r="H4435" i="3" s="1"/>
  <c r="E4435" i="3"/>
  <c r="S4435" i="3" s="1"/>
  <c r="R4434" i="3"/>
  <c r="K4434" i="3"/>
  <c r="L4434" i="3" s="1"/>
  <c r="J4434" i="3"/>
  <c r="N4434" i="3" s="1"/>
  <c r="I4434" i="3"/>
  <c r="G4434" i="3"/>
  <c r="H4434" i="3" s="1"/>
  <c r="E4434" i="3"/>
  <c r="S4434" i="3" s="1"/>
  <c r="R4433" i="3"/>
  <c r="K4433" i="3"/>
  <c r="L4433" i="3" s="1"/>
  <c r="J4433" i="3"/>
  <c r="N4433" i="3" s="1"/>
  <c r="I4433" i="3"/>
  <c r="G4433" i="3"/>
  <c r="H4433" i="3" s="1"/>
  <c r="E4433" i="3"/>
  <c r="S4433" i="3" s="1"/>
  <c r="R4432" i="3"/>
  <c r="K4432" i="3"/>
  <c r="L4432" i="3" s="1"/>
  <c r="J4432" i="3"/>
  <c r="N4432" i="3" s="1"/>
  <c r="I4432" i="3"/>
  <c r="G4432" i="3"/>
  <c r="H4432" i="3" s="1"/>
  <c r="E4432" i="3"/>
  <c r="S4432" i="3" s="1"/>
  <c r="R4431" i="3"/>
  <c r="K4431" i="3"/>
  <c r="L4431" i="3" s="1"/>
  <c r="J4431" i="3"/>
  <c r="N4431" i="3" s="1"/>
  <c r="I4431" i="3"/>
  <c r="G4431" i="3"/>
  <c r="H4431" i="3" s="1"/>
  <c r="E4431" i="3"/>
  <c r="S4431" i="3" s="1"/>
  <c r="R4430" i="3"/>
  <c r="K4430" i="3"/>
  <c r="L4430" i="3" s="1"/>
  <c r="J4430" i="3"/>
  <c r="N4430" i="3" s="1"/>
  <c r="I4430" i="3"/>
  <c r="G4430" i="3"/>
  <c r="H4430" i="3" s="1"/>
  <c r="E4430" i="3"/>
  <c r="S4430" i="3" s="1"/>
  <c r="R4429" i="3"/>
  <c r="K4429" i="3"/>
  <c r="L4429" i="3" s="1"/>
  <c r="J4429" i="3"/>
  <c r="N4429" i="3" s="1"/>
  <c r="I4429" i="3"/>
  <c r="G4429" i="3"/>
  <c r="H4429" i="3" s="1"/>
  <c r="E4429" i="3"/>
  <c r="S4429" i="3" s="1"/>
  <c r="R4428" i="3"/>
  <c r="K4428" i="3"/>
  <c r="L4428" i="3" s="1"/>
  <c r="J4428" i="3"/>
  <c r="N4428" i="3" s="1"/>
  <c r="I4428" i="3"/>
  <c r="G4428" i="3"/>
  <c r="H4428" i="3" s="1"/>
  <c r="E4428" i="3"/>
  <c r="R4427" i="3"/>
  <c r="K4427" i="3"/>
  <c r="L4427" i="3" s="1"/>
  <c r="J4427" i="3"/>
  <c r="N4427" i="3" s="1"/>
  <c r="I4427" i="3"/>
  <c r="G4427" i="3"/>
  <c r="H4427" i="3" s="1"/>
  <c r="E4427" i="3"/>
  <c r="R4426" i="3"/>
  <c r="K4426" i="3"/>
  <c r="L4426" i="3" s="1"/>
  <c r="J4426" i="3"/>
  <c r="N4426" i="3" s="1"/>
  <c r="I4426" i="3"/>
  <c r="G4426" i="3"/>
  <c r="H4426" i="3" s="1"/>
  <c r="E4426" i="3"/>
  <c r="R4425" i="3"/>
  <c r="K4425" i="3"/>
  <c r="L4425" i="3" s="1"/>
  <c r="J4425" i="3"/>
  <c r="N4425" i="3" s="1"/>
  <c r="I4425" i="3"/>
  <c r="G4425" i="3"/>
  <c r="H4425" i="3" s="1"/>
  <c r="E4425" i="3"/>
  <c r="R4424" i="3"/>
  <c r="K4424" i="3"/>
  <c r="L4424" i="3" s="1"/>
  <c r="J4424" i="3"/>
  <c r="N4424" i="3" s="1"/>
  <c r="I4424" i="3"/>
  <c r="G4424" i="3"/>
  <c r="H4424" i="3" s="1"/>
  <c r="E4424" i="3"/>
  <c r="R4423" i="3"/>
  <c r="K4423" i="3"/>
  <c r="L4423" i="3" s="1"/>
  <c r="J4423" i="3"/>
  <c r="N4423" i="3" s="1"/>
  <c r="I4423" i="3"/>
  <c r="G4423" i="3"/>
  <c r="H4423" i="3" s="1"/>
  <c r="E4423" i="3"/>
  <c r="R4422" i="3"/>
  <c r="K4422" i="3"/>
  <c r="L4422" i="3" s="1"/>
  <c r="J4422" i="3"/>
  <c r="N4422" i="3" s="1"/>
  <c r="I4422" i="3"/>
  <c r="G4422" i="3"/>
  <c r="H4422" i="3" s="1"/>
  <c r="E4422" i="3"/>
  <c r="R4421" i="3"/>
  <c r="K4421" i="3"/>
  <c r="L4421" i="3" s="1"/>
  <c r="J4421" i="3"/>
  <c r="N4421" i="3" s="1"/>
  <c r="I4421" i="3"/>
  <c r="G4421" i="3"/>
  <c r="H4421" i="3" s="1"/>
  <c r="E4421" i="3"/>
  <c r="R4420" i="3"/>
  <c r="K4420" i="3"/>
  <c r="L4420" i="3" s="1"/>
  <c r="J4420" i="3"/>
  <c r="N4420" i="3" s="1"/>
  <c r="I4420" i="3"/>
  <c r="G4420" i="3"/>
  <c r="H4420" i="3" s="1"/>
  <c r="E4420" i="3"/>
  <c r="R4419" i="3"/>
  <c r="K4419" i="3"/>
  <c r="L4419" i="3" s="1"/>
  <c r="J4419" i="3"/>
  <c r="N4419" i="3" s="1"/>
  <c r="I4419" i="3"/>
  <c r="G4419" i="3"/>
  <c r="H4419" i="3" s="1"/>
  <c r="E4419" i="3"/>
  <c r="R4418" i="3"/>
  <c r="K4418" i="3"/>
  <c r="L4418" i="3" s="1"/>
  <c r="J4418" i="3"/>
  <c r="N4418" i="3" s="1"/>
  <c r="I4418" i="3"/>
  <c r="G4418" i="3"/>
  <c r="H4418" i="3" s="1"/>
  <c r="E4418" i="3"/>
  <c r="R4417" i="3"/>
  <c r="K4417" i="3"/>
  <c r="L4417" i="3" s="1"/>
  <c r="J4417" i="3"/>
  <c r="N4417" i="3" s="1"/>
  <c r="I4417" i="3"/>
  <c r="G4417" i="3"/>
  <c r="H4417" i="3" s="1"/>
  <c r="E4417" i="3"/>
  <c r="R4416" i="3"/>
  <c r="K4416" i="3"/>
  <c r="L4416" i="3" s="1"/>
  <c r="J4416" i="3"/>
  <c r="N4416" i="3" s="1"/>
  <c r="I4416" i="3"/>
  <c r="G4416" i="3"/>
  <c r="H4416" i="3" s="1"/>
  <c r="E4416" i="3"/>
  <c r="R4415" i="3"/>
  <c r="K4415" i="3"/>
  <c r="L4415" i="3" s="1"/>
  <c r="J4415" i="3"/>
  <c r="N4415" i="3" s="1"/>
  <c r="I4415" i="3"/>
  <c r="G4415" i="3"/>
  <c r="H4415" i="3" s="1"/>
  <c r="E4415" i="3"/>
  <c r="R4414" i="3"/>
  <c r="K4414" i="3"/>
  <c r="L4414" i="3" s="1"/>
  <c r="J4414" i="3"/>
  <c r="N4414" i="3" s="1"/>
  <c r="I4414" i="3"/>
  <c r="G4414" i="3"/>
  <c r="H4414" i="3" s="1"/>
  <c r="E4414" i="3"/>
  <c r="R4413" i="3"/>
  <c r="K4413" i="3"/>
  <c r="L4413" i="3" s="1"/>
  <c r="J4413" i="3"/>
  <c r="N4413" i="3" s="1"/>
  <c r="I4413" i="3"/>
  <c r="G4413" i="3"/>
  <c r="H4413" i="3" s="1"/>
  <c r="E4413" i="3"/>
  <c r="R4412" i="3"/>
  <c r="K4412" i="3"/>
  <c r="L4412" i="3" s="1"/>
  <c r="J4412" i="3"/>
  <c r="N4412" i="3" s="1"/>
  <c r="I4412" i="3"/>
  <c r="G4412" i="3"/>
  <c r="H4412" i="3" s="1"/>
  <c r="E4412" i="3"/>
  <c r="R4411" i="3"/>
  <c r="K4411" i="3"/>
  <c r="L4411" i="3" s="1"/>
  <c r="J4411" i="3"/>
  <c r="N4411" i="3" s="1"/>
  <c r="I4411" i="3"/>
  <c r="G4411" i="3"/>
  <c r="H4411" i="3" s="1"/>
  <c r="E4411" i="3"/>
  <c r="R4410" i="3"/>
  <c r="K4410" i="3"/>
  <c r="L4410" i="3" s="1"/>
  <c r="J4410" i="3"/>
  <c r="N4410" i="3" s="1"/>
  <c r="I4410" i="3"/>
  <c r="G4410" i="3"/>
  <c r="H4410" i="3" s="1"/>
  <c r="E4410" i="3"/>
  <c r="R4409" i="3"/>
  <c r="K4409" i="3"/>
  <c r="L4409" i="3" s="1"/>
  <c r="J4409" i="3"/>
  <c r="N4409" i="3" s="1"/>
  <c r="I4409" i="3"/>
  <c r="G4409" i="3"/>
  <c r="H4409" i="3" s="1"/>
  <c r="E4409" i="3"/>
  <c r="R4408" i="3"/>
  <c r="K4408" i="3"/>
  <c r="L4408" i="3" s="1"/>
  <c r="J4408" i="3"/>
  <c r="N4408" i="3" s="1"/>
  <c r="I4408" i="3"/>
  <c r="G4408" i="3"/>
  <c r="H4408" i="3" s="1"/>
  <c r="E4408" i="3"/>
  <c r="R4407" i="3"/>
  <c r="K4407" i="3"/>
  <c r="L4407" i="3" s="1"/>
  <c r="J4407" i="3"/>
  <c r="N4407" i="3" s="1"/>
  <c r="I4407" i="3"/>
  <c r="G4407" i="3"/>
  <c r="H4407" i="3" s="1"/>
  <c r="E4407" i="3"/>
  <c r="R4406" i="3"/>
  <c r="K4406" i="3"/>
  <c r="L4406" i="3" s="1"/>
  <c r="J4406" i="3"/>
  <c r="N4406" i="3" s="1"/>
  <c r="I4406" i="3"/>
  <c r="G4406" i="3"/>
  <c r="H4406" i="3" s="1"/>
  <c r="E4406" i="3"/>
  <c r="R4405" i="3"/>
  <c r="K4405" i="3"/>
  <c r="L4405" i="3" s="1"/>
  <c r="J4405" i="3"/>
  <c r="N4405" i="3" s="1"/>
  <c r="I4405" i="3"/>
  <c r="G4405" i="3"/>
  <c r="H4405" i="3" s="1"/>
  <c r="E4405" i="3"/>
  <c r="R4404" i="3"/>
  <c r="K4404" i="3"/>
  <c r="L4404" i="3" s="1"/>
  <c r="J4404" i="3"/>
  <c r="N4404" i="3" s="1"/>
  <c r="I4404" i="3"/>
  <c r="G4404" i="3"/>
  <c r="H4404" i="3" s="1"/>
  <c r="E4404" i="3"/>
  <c r="R4403" i="3"/>
  <c r="K4403" i="3"/>
  <c r="L4403" i="3" s="1"/>
  <c r="J4403" i="3"/>
  <c r="N4403" i="3" s="1"/>
  <c r="I4403" i="3"/>
  <c r="G4403" i="3"/>
  <c r="H4403" i="3" s="1"/>
  <c r="E4403" i="3"/>
  <c r="R4402" i="3"/>
  <c r="K4402" i="3"/>
  <c r="L4402" i="3" s="1"/>
  <c r="J4402" i="3"/>
  <c r="N4402" i="3" s="1"/>
  <c r="I4402" i="3"/>
  <c r="G4402" i="3"/>
  <c r="H4402" i="3" s="1"/>
  <c r="E4402" i="3"/>
  <c r="R4401" i="3"/>
  <c r="K4401" i="3"/>
  <c r="L4401" i="3" s="1"/>
  <c r="J4401" i="3"/>
  <c r="N4401" i="3" s="1"/>
  <c r="I4401" i="3"/>
  <c r="G4401" i="3"/>
  <c r="H4401" i="3" s="1"/>
  <c r="E4401" i="3"/>
  <c r="R4400" i="3"/>
  <c r="K4400" i="3"/>
  <c r="L4400" i="3" s="1"/>
  <c r="J4400" i="3"/>
  <c r="N4400" i="3" s="1"/>
  <c r="I4400" i="3"/>
  <c r="G4400" i="3"/>
  <c r="H4400" i="3" s="1"/>
  <c r="E4400" i="3"/>
  <c r="R4399" i="3"/>
  <c r="K4399" i="3"/>
  <c r="L4399" i="3" s="1"/>
  <c r="J4399" i="3"/>
  <c r="N4399" i="3" s="1"/>
  <c r="I4399" i="3"/>
  <c r="G4399" i="3"/>
  <c r="H4399" i="3" s="1"/>
  <c r="E4399" i="3"/>
  <c r="R4398" i="3"/>
  <c r="K4398" i="3"/>
  <c r="L4398" i="3" s="1"/>
  <c r="J4398" i="3"/>
  <c r="N4398" i="3" s="1"/>
  <c r="I4398" i="3"/>
  <c r="G4398" i="3"/>
  <c r="H4398" i="3" s="1"/>
  <c r="E4398" i="3"/>
  <c r="R4397" i="3"/>
  <c r="K4397" i="3"/>
  <c r="L4397" i="3" s="1"/>
  <c r="J4397" i="3"/>
  <c r="N4397" i="3" s="1"/>
  <c r="I4397" i="3"/>
  <c r="G4397" i="3"/>
  <c r="H4397" i="3" s="1"/>
  <c r="E4397" i="3"/>
  <c r="R4396" i="3"/>
  <c r="K4396" i="3"/>
  <c r="L4396" i="3" s="1"/>
  <c r="J4396" i="3"/>
  <c r="N4396" i="3" s="1"/>
  <c r="I4396" i="3"/>
  <c r="G4396" i="3"/>
  <c r="H4396" i="3" s="1"/>
  <c r="E4396" i="3"/>
  <c r="R4395" i="3"/>
  <c r="K4395" i="3"/>
  <c r="L4395" i="3" s="1"/>
  <c r="J4395" i="3"/>
  <c r="N4395" i="3" s="1"/>
  <c r="I4395" i="3"/>
  <c r="G4395" i="3"/>
  <c r="H4395" i="3" s="1"/>
  <c r="E4395" i="3"/>
  <c r="R4394" i="3"/>
  <c r="K4394" i="3"/>
  <c r="L4394" i="3" s="1"/>
  <c r="J4394" i="3"/>
  <c r="N4394" i="3" s="1"/>
  <c r="I4394" i="3"/>
  <c r="G4394" i="3"/>
  <c r="H4394" i="3" s="1"/>
  <c r="E4394" i="3"/>
  <c r="R4393" i="3"/>
  <c r="K4393" i="3"/>
  <c r="L4393" i="3" s="1"/>
  <c r="J4393" i="3"/>
  <c r="N4393" i="3" s="1"/>
  <c r="I4393" i="3"/>
  <c r="G4393" i="3"/>
  <c r="H4393" i="3" s="1"/>
  <c r="E4393" i="3"/>
  <c r="R4392" i="3"/>
  <c r="K4392" i="3"/>
  <c r="L4392" i="3" s="1"/>
  <c r="J4392" i="3"/>
  <c r="N4392" i="3" s="1"/>
  <c r="I4392" i="3"/>
  <c r="G4392" i="3"/>
  <c r="H4392" i="3" s="1"/>
  <c r="E4392" i="3"/>
  <c r="R4391" i="3"/>
  <c r="K4391" i="3"/>
  <c r="L4391" i="3" s="1"/>
  <c r="J4391" i="3"/>
  <c r="N4391" i="3" s="1"/>
  <c r="I4391" i="3"/>
  <c r="G4391" i="3"/>
  <c r="H4391" i="3" s="1"/>
  <c r="E4391" i="3"/>
  <c r="R4390" i="3"/>
  <c r="K4390" i="3"/>
  <c r="L4390" i="3" s="1"/>
  <c r="J4390" i="3"/>
  <c r="N4390" i="3" s="1"/>
  <c r="I4390" i="3"/>
  <c r="G4390" i="3"/>
  <c r="H4390" i="3" s="1"/>
  <c r="E4390" i="3"/>
  <c r="R4389" i="3"/>
  <c r="K4389" i="3"/>
  <c r="L4389" i="3" s="1"/>
  <c r="J4389" i="3"/>
  <c r="N4389" i="3" s="1"/>
  <c r="I4389" i="3"/>
  <c r="G4389" i="3"/>
  <c r="H4389" i="3" s="1"/>
  <c r="E4389" i="3"/>
  <c r="R4388" i="3"/>
  <c r="K4388" i="3"/>
  <c r="L4388" i="3" s="1"/>
  <c r="J4388" i="3"/>
  <c r="N4388" i="3" s="1"/>
  <c r="I4388" i="3"/>
  <c r="G4388" i="3"/>
  <c r="H4388" i="3" s="1"/>
  <c r="E4388" i="3"/>
  <c r="R4387" i="3"/>
  <c r="K4387" i="3"/>
  <c r="L4387" i="3" s="1"/>
  <c r="J4387" i="3"/>
  <c r="N4387" i="3" s="1"/>
  <c r="I4387" i="3"/>
  <c r="G4387" i="3"/>
  <c r="H4387" i="3" s="1"/>
  <c r="E4387" i="3"/>
  <c r="R4386" i="3"/>
  <c r="K4386" i="3"/>
  <c r="L4386" i="3" s="1"/>
  <c r="J4386" i="3"/>
  <c r="N4386" i="3" s="1"/>
  <c r="I4386" i="3"/>
  <c r="G4386" i="3"/>
  <c r="H4386" i="3" s="1"/>
  <c r="E4386" i="3"/>
  <c r="R4385" i="3"/>
  <c r="K4385" i="3"/>
  <c r="L4385" i="3" s="1"/>
  <c r="J4385" i="3"/>
  <c r="N4385" i="3" s="1"/>
  <c r="I4385" i="3"/>
  <c r="G4385" i="3"/>
  <c r="H4385" i="3" s="1"/>
  <c r="E4385" i="3"/>
  <c r="R4384" i="3"/>
  <c r="K4384" i="3"/>
  <c r="L4384" i="3" s="1"/>
  <c r="I4384" i="3"/>
  <c r="G4384" i="3"/>
  <c r="H4384" i="3" s="1"/>
  <c r="E4384" i="3"/>
  <c r="R4383" i="3"/>
  <c r="K4383" i="3"/>
  <c r="L4383" i="3" s="1"/>
  <c r="J4383" i="3"/>
  <c r="N4383" i="3" s="1"/>
  <c r="I4383" i="3"/>
  <c r="G4383" i="3"/>
  <c r="H4383" i="3" s="1"/>
  <c r="E4383" i="3"/>
  <c r="R4382" i="3"/>
  <c r="K4382" i="3"/>
  <c r="L4382" i="3" s="1"/>
  <c r="I4382" i="3"/>
  <c r="G4382" i="3"/>
  <c r="H4382" i="3" s="1"/>
  <c r="E4382" i="3"/>
  <c r="R4381" i="3"/>
  <c r="K4381" i="3"/>
  <c r="L4381" i="3" s="1"/>
  <c r="J4381" i="3"/>
  <c r="N4381" i="3" s="1"/>
  <c r="I4381" i="3"/>
  <c r="G4381" i="3"/>
  <c r="H4381" i="3" s="1"/>
  <c r="E4381" i="3"/>
  <c r="R4380" i="3"/>
  <c r="K4380" i="3"/>
  <c r="L4380" i="3" s="1"/>
  <c r="I4380" i="3"/>
  <c r="G4380" i="3"/>
  <c r="H4380" i="3" s="1"/>
  <c r="E4380" i="3"/>
  <c r="R4379" i="3"/>
  <c r="K4379" i="3"/>
  <c r="L4379" i="3" s="1"/>
  <c r="J4379" i="3"/>
  <c r="N4379" i="3" s="1"/>
  <c r="I4379" i="3"/>
  <c r="G4379" i="3"/>
  <c r="H4379" i="3" s="1"/>
  <c r="E4379" i="3"/>
  <c r="R4378" i="3"/>
  <c r="K4378" i="3"/>
  <c r="L4378" i="3" s="1"/>
  <c r="I4378" i="3"/>
  <c r="G4378" i="3"/>
  <c r="H4378" i="3" s="1"/>
  <c r="E4378" i="3"/>
  <c r="R4377" i="3"/>
  <c r="K4377" i="3"/>
  <c r="L4377" i="3" s="1"/>
  <c r="J4377" i="3"/>
  <c r="N4377" i="3" s="1"/>
  <c r="I4377" i="3"/>
  <c r="G4377" i="3"/>
  <c r="H4377" i="3" s="1"/>
  <c r="E4377" i="3"/>
  <c r="R4376" i="3"/>
  <c r="K4376" i="3"/>
  <c r="L4376" i="3" s="1"/>
  <c r="I4376" i="3"/>
  <c r="G4376" i="3"/>
  <c r="H4376" i="3" s="1"/>
  <c r="E4376" i="3"/>
  <c r="R4375" i="3"/>
  <c r="K4375" i="3"/>
  <c r="L4375" i="3" s="1"/>
  <c r="J4375" i="3"/>
  <c r="N4375" i="3" s="1"/>
  <c r="I4375" i="3"/>
  <c r="G4375" i="3"/>
  <c r="H4375" i="3" s="1"/>
  <c r="E4375" i="3"/>
  <c r="R4374" i="3"/>
  <c r="K4374" i="3"/>
  <c r="L4374" i="3" s="1"/>
  <c r="I4374" i="3"/>
  <c r="G4374" i="3"/>
  <c r="H4374" i="3" s="1"/>
  <c r="E4374" i="3"/>
  <c r="R4373" i="3"/>
  <c r="K4373" i="3"/>
  <c r="L4373" i="3" s="1"/>
  <c r="J4373" i="3"/>
  <c r="N4373" i="3" s="1"/>
  <c r="I4373" i="3"/>
  <c r="G4373" i="3"/>
  <c r="H4373" i="3" s="1"/>
  <c r="E4373" i="3"/>
  <c r="R4372" i="3"/>
  <c r="K4372" i="3"/>
  <c r="L4372" i="3" s="1"/>
  <c r="I4372" i="3"/>
  <c r="G4372" i="3"/>
  <c r="H4372" i="3" s="1"/>
  <c r="E4372" i="3"/>
  <c r="R4371" i="3"/>
  <c r="K4371" i="3"/>
  <c r="L4371" i="3" s="1"/>
  <c r="J4371" i="3"/>
  <c r="N4371" i="3" s="1"/>
  <c r="I4371" i="3"/>
  <c r="G4371" i="3"/>
  <c r="H4371" i="3" s="1"/>
  <c r="E4371" i="3"/>
  <c r="R4370" i="3"/>
  <c r="K4370" i="3"/>
  <c r="L4370" i="3" s="1"/>
  <c r="I4370" i="3"/>
  <c r="G4370" i="3"/>
  <c r="H4370" i="3" s="1"/>
  <c r="E4370" i="3"/>
  <c r="R4369" i="3"/>
  <c r="K4369" i="3"/>
  <c r="L4369" i="3" s="1"/>
  <c r="J4369" i="3"/>
  <c r="N4369" i="3" s="1"/>
  <c r="I4369" i="3"/>
  <c r="G4369" i="3"/>
  <c r="H4369" i="3" s="1"/>
  <c r="E4369" i="3"/>
  <c r="R4368" i="3"/>
  <c r="K4368" i="3"/>
  <c r="L4368" i="3" s="1"/>
  <c r="I4368" i="3"/>
  <c r="G4368" i="3"/>
  <c r="H4368" i="3" s="1"/>
  <c r="E4368" i="3"/>
  <c r="R4367" i="3"/>
  <c r="K4367" i="3"/>
  <c r="L4367" i="3" s="1"/>
  <c r="J4367" i="3"/>
  <c r="N4367" i="3" s="1"/>
  <c r="I4367" i="3"/>
  <c r="G4367" i="3"/>
  <c r="H4367" i="3" s="1"/>
  <c r="E4367" i="3"/>
  <c r="R4366" i="3"/>
  <c r="K4366" i="3"/>
  <c r="L4366" i="3" s="1"/>
  <c r="I4366" i="3"/>
  <c r="G4366" i="3"/>
  <c r="H4366" i="3" s="1"/>
  <c r="E4366" i="3"/>
  <c r="R4365" i="3"/>
  <c r="K4365" i="3"/>
  <c r="L4365" i="3" s="1"/>
  <c r="J4365" i="3"/>
  <c r="N4365" i="3" s="1"/>
  <c r="I4365" i="3"/>
  <c r="G4365" i="3"/>
  <c r="H4365" i="3" s="1"/>
  <c r="E4365" i="3"/>
  <c r="R4364" i="3"/>
  <c r="K4364" i="3"/>
  <c r="L4364" i="3" s="1"/>
  <c r="I4364" i="3"/>
  <c r="G4364" i="3"/>
  <c r="H4364" i="3" s="1"/>
  <c r="E4364" i="3"/>
  <c r="R4363" i="3"/>
  <c r="K4363" i="3"/>
  <c r="L4363" i="3" s="1"/>
  <c r="J4363" i="3"/>
  <c r="N4363" i="3" s="1"/>
  <c r="I4363" i="3"/>
  <c r="G4363" i="3"/>
  <c r="H4363" i="3" s="1"/>
  <c r="E4363" i="3"/>
  <c r="R4362" i="3"/>
  <c r="K4362" i="3"/>
  <c r="L4362" i="3" s="1"/>
  <c r="I4362" i="3"/>
  <c r="G4362" i="3"/>
  <c r="H4362" i="3" s="1"/>
  <c r="E4362" i="3"/>
  <c r="R4361" i="3"/>
  <c r="K4361" i="3"/>
  <c r="L4361" i="3" s="1"/>
  <c r="J4361" i="3"/>
  <c r="N4361" i="3" s="1"/>
  <c r="I4361" i="3"/>
  <c r="G4361" i="3"/>
  <c r="H4361" i="3" s="1"/>
  <c r="E4361" i="3"/>
  <c r="R4360" i="3"/>
  <c r="K4360" i="3"/>
  <c r="L4360" i="3" s="1"/>
  <c r="I4360" i="3"/>
  <c r="G4360" i="3"/>
  <c r="H4360" i="3" s="1"/>
  <c r="E4360" i="3"/>
  <c r="R4359" i="3"/>
  <c r="K4359" i="3"/>
  <c r="L4359" i="3" s="1"/>
  <c r="J4359" i="3"/>
  <c r="N4359" i="3" s="1"/>
  <c r="I4359" i="3"/>
  <c r="G4359" i="3"/>
  <c r="H4359" i="3" s="1"/>
  <c r="E4359" i="3"/>
  <c r="R4358" i="3"/>
  <c r="K4358" i="3"/>
  <c r="L4358" i="3" s="1"/>
  <c r="I4358" i="3"/>
  <c r="G4358" i="3"/>
  <c r="H4358" i="3" s="1"/>
  <c r="E4358" i="3"/>
  <c r="R4357" i="3"/>
  <c r="K4357" i="3"/>
  <c r="L4357" i="3" s="1"/>
  <c r="J4357" i="3"/>
  <c r="N4357" i="3" s="1"/>
  <c r="I4357" i="3"/>
  <c r="G4357" i="3"/>
  <c r="H4357" i="3" s="1"/>
  <c r="E4357" i="3"/>
  <c r="R4356" i="3"/>
  <c r="K4356" i="3"/>
  <c r="L4356" i="3" s="1"/>
  <c r="I4356" i="3"/>
  <c r="G4356" i="3"/>
  <c r="H4356" i="3" s="1"/>
  <c r="E4356" i="3"/>
  <c r="R4355" i="3"/>
  <c r="K4355" i="3"/>
  <c r="L4355" i="3" s="1"/>
  <c r="J4355" i="3"/>
  <c r="N4355" i="3" s="1"/>
  <c r="I4355" i="3"/>
  <c r="G4355" i="3"/>
  <c r="H4355" i="3" s="1"/>
  <c r="E4355" i="3"/>
  <c r="R4354" i="3"/>
  <c r="K4354" i="3"/>
  <c r="L4354" i="3" s="1"/>
  <c r="I4354" i="3"/>
  <c r="G4354" i="3"/>
  <c r="H4354" i="3" s="1"/>
  <c r="E4354" i="3"/>
  <c r="R4353" i="3"/>
  <c r="K4353" i="3"/>
  <c r="L4353" i="3" s="1"/>
  <c r="J4353" i="3"/>
  <c r="N4353" i="3" s="1"/>
  <c r="I4353" i="3"/>
  <c r="G4353" i="3"/>
  <c r="H4353" i="3" s="1"/>
  <c r="E4353" i="3"/>
  <c r="R4352" i="3"/>
  <c r="K4352" i="3"/>
  <c r="L4352" i="3" s="1"/>
  <c r="I4352" i="3"/>
  <c r="G4352" i="3"/>
  <c r="H4352" i="3" s="1"/>
  <c r="E4352" i="3"/>
  <c r="R4351" i="3"/>
  <c r="K4351" i="3"/>
  <c r="L4351" i="3" s="1"/>
  <c r="J4351" i="3"/>
  <c r="N4351" i="3" s="1"/>
  <c r="I4351" i="3"/>
  <c r="G4351" i="3"/>
  <c r="H4351" i="3" s="1"/>
  <c r="E4351" i="3"/>
  <c r="R4350" i="3"/>
  <c r="K4350" i="3"/>
  <c r="L4350" i="3" s="1"/>
  <c r="I4350" i="3"/>
  <c r="G4350" i="3"/>
  <c r="H4350" i="3" s="1"/>
  <c r="E4350" i="3"/>
  <c r="R4349" i="3"/>
  <c r="K4349" i="3"/>
  <c r="L4349" i="3" s="1"/>
  <c r="J4349" i="3"/>
  <c r="N4349" i="3" s="1"/>
  <c r="I4349" i="3"/>
  <c r="G4349" i="3"/>
  <c r="H4349" i="3" s="1"/>
  <c r="E4349" i="3"/>
  <c r="R4348" i="3"/>
  <c r="K4348" i="3"/>
  <c r="L4348" i="3" s="1"/>
  <c r="I4348" i="3"/>
  <c r="G4348" i="3"/>
  <c r="H4348" i="3" s="1"/>
  <c r="E4348" i="3"/>
  <c r="R4347" i="3"/>
  <c r="K4347" i="3"/>
  <c r="L4347" i="3" s="1"/>
  <c r="J4347" i="3"/>
  <c r="N4347" i="3" s="1"/>
  <c r="I4347" i="3"/>
  <c r="G4347" i="3"/>
  <c r="H4347" i="3" s="1"/>
  <c r="E4347" i="3"/>
  <c r="R4346" i="3"/>
  <c r="K4346" i="3"/>
  <c r="L4346" i="3" s="1"/>
  <c r="I4346" i="3"/>
  <c r="G4346" i="3"/>
  <c r="H4346" i="3" s="1"/>
  <c r="E4346" i="3"/>
  <c r="R4345" i="3"/>
  <c r="K4345" i="3"/>
  <c r="L4345" i="3" s="1"/>
  <c r="J4345" i="3"/>
  <c r="N4345" i="3" s="1"/>
  <c r="I4345" i="3"/>
  <c r="G4345" i="3"/>
  <c r="H4345" i="3" s="1"/>
  <c r="E4345" i="3"/>
  <c r="R4344" i="3"/>
  <c r="K4344" i="3"/>
  <c r="L4344" i="3" s="1"/>
  <c r="I4344" i="3"/>
  <c r="G4344" i="3"/>
  <c r="H4344" i="3" s="1"/>
  <c r="E4344" i="3"/>
  <c r="R4343" i="3"/>
  <c r="K4343" i="3"/>
  <c r="L4343" i="3" s="1"/>
  <c r="J4343" i="3"/>
  <c r="N4343" i="3" s="1"/>
  <c r="I4343" i="3"/>
  <c r="G4343" i="3"/>
  <c r="H4343" i="3" s="1"/>
  <c r="E4343" i="3"/>
  <c r="R4342" i="3"/>
  <c r="K4342" i="3"/>
  <c r="L4342" i="3" s="1"/>
  <c r="I4342" i="3"/>
  <c r="G4342" i="3"/>
  <c r="H4342" i="3" s="1"/>
  <c r="E4342" i="3"/>
  <c r="R4341" i="3"/>
  <c r="K4341" i="3"/>
  <c r="L4341" i="3" s="1"/>
  <c r="J4341" i="3"/>
  <c r="N4341" i="3" s="1"/>
  <c r="I4341" i="3"/>
  <c r="G4341" i="3"/>
  <c r="H4341" i="3" s="1"/>
  <c r="E4341" i="3"/>
  <c r="R4340" i="3"/>
  <c r="K4340" i="3"/>
  <c r="L4340" i="3" s="1"/>
  <c r="I4340" i="3"/>
  <c r="G4340" i="3"/>
  <c r="H4340" i="3" s="1"/>
  <c r="E4340" i="3"/>
  <c r="R4339" i="3"/>
  <c r="K4339" i="3"/>
  <c r="L4339" i="3" s="1"/>
  <c r="J4339" i="3"/>
  <c r="N4339" i="3" s="1"/>
  <c r="I4339" i="3"/>
  <c r="G4339" i="3"/>
  <c r="H4339" i="3" s="1"/>
  <c r="E4339" i="3"/>
  <c r="R4338" i="3"/>
  <c r="K4338" i="3"/>
  <c r="L4338" i="3" s="1"/>
  <c r="I4338" i="3"/>
  <c r="G4338" i="3"/>
  <c r="H4338" i="3" s="1"/>
  <c r="E4338" i="3"/>
  <c r="R4337" i="3"/>
  <c r="K4337" i="3"/>
  <c r="L4337" i="3" s="1"/>
  <c r="J4337" i="3"/>
  <c r="N4337" i="3" s="1"/>
  <c r="I4337" i="3"/>
  <c r="G4337" i="3"/>
  <c r="H4337" i="3" s="1"/>
  <c r="E4337" i="3"/>
  <c r="R4336" i="3"/>
  <c r="K4336" i="3"/>
  <c r="L4336" i="3" s="1"/>
  <c r="I4336" i="3"/>
  <c r="G4336" i="3"/>
  <c r="H4336" i="3" s="1"/>
  <c r="E4336" i="3"/>
  <c r="R4335" i="3"/>
  <c r="K4335" i="3"/>
  <c r="L4335" i="3" s="1"/>
  <c r="J4335" i="3"/>
  <c r="N4335" i="3" s="1"/>
  <c r="I4335" i="3"/>
  <c r="G4335" i="3"/>
  <c r="H4335" i="3" s="1"/>
  <c r="E4335" i="3"/>
  <c r="R4334" i="3"/>
  <c r="K4334" i="3"/>
  <c r="L4334" i="3" s="1"/>
  <c r="I4334" i="3"/>
  <c r="G4334" i="3"/>
  <c r="H4334" i="3" s="1"/>
  <c r="E4334" i="3"/>
  <c r="R4333" i="3"/>
  <c r="K4333" i="3"/>
  <c r="L4333" i="3" s="1"/>
  <c r="J4333" i="3"/>
  <c r="N4333" i="3" s="1"/>
  <c r="I4333" i="3"/>
  <c r="G4333" i="3"/>
  <c r="H4333" i="3" s="1"/>
  <c r="E4333" i="3"/>
  <c r="R4332" i="3"/>
  <c r="K4332" i="3"/>
  <c r="L4332" i="3" s="1"/>
  <c r="I4332" i="3"/>
  <c r="G4332" i="3"/>
  <c r="H4332" i="3" s="1"/>
  <c r="E4332" i="3"/>
  <c r="R4331" i="3"/>
  <c r="K4331" i="3"/>
  <c r="L4331" i="3" s="1"/>
  <c r="J4331" i="3"/>
  <c r="N4331" i="3" s="1"/>
  <c r="I4331" i="3"/>
  <c r="G4331" i="3"/>
  <c r="H4331" i="3" s="1"/>
  <c r="E4331" i="3"/>
  <c r="R4330" i="3"/>
  <c r="K4330" i="3"/>
  <c r="L4330" i="3" s="1"/>
  <c r="I4330" i="3"/>
  <c r="G4330" i="3"/>
  <c r="H4330" i="3" s="1"/>
  <c r="E4330" i="3"/>
  <c r="R4329" i="3"/>
  <c r="K4329" i="3"/>
  <c r="L4329" i="3" s="1"/>
  <c r="J4329" i="3"/>
  <c r="N4329" i="3" s="1"/>
  <c r="I4329" i="3"/>
  <c r="G4329" i="3"/>
  <c r="H4329" i="3" s="1"/>
  <c r="E4329" i="3"/>
  <c r="R4328" i="3"/>
  <c r="K4328" i="3"/>
  <c r="L4328" i="3" s="1"/>
  <c r="I4328" i="3"/>
  <c r="G4328" i="3"/>
  <c r="H4328" i="3" s="1"/>
  <c r="E4328" i="3"/>
  <c r="R4327" i="3"/>
  <c r="K4327" i="3"/>
  <c r="L4327" i="3" s="1"/>
  <c r="J4327" i="3"/>
  <c r="N4327" i="3" s="1"/>
  <c r="I4327" i="3"/>
  <c r="G4327" i="3"/>
  <c r="H4327" i="3" s="1"/>
  <c r="E4327" i="3"/>
  <c r="R4326" i="3"/>
  <c r="K4326" i="3"/>
  <c r="L4326" i="3" s="1"/>
  <c r="I4326" i="3"/>
  <c r="G4326" i="3"/>
  <c r="H4326" i="3" s="1"/>
  <c r="E4326" i="3"/>
  <c r="R4325" i="3"/>
  <c r="K4325" i="3"/>
  <c r="L4325" i="3" s="1"/>
  <c r="J4325" i="3"/>
  <c r="N4325" i="3" s="1"/>
  <c r="I4325" i="3"/>
  <c r="G4325" i="3"/>
  <c r="H4325" i="3" s="1"/>
  <c r="E4325" i="3"/>
  <c r="R4324" i="3"/>
  <c r="K4324" i="3"/>
  <c r="L4324" i="3" s="1"/>
  <c r="I4324" i="3"/>
  <c r="G4324" i="3"/>
  <c r="H4324" i="3" s="1"/>
  <c r="E4324" i="3"/>
  <c r="R4323" i="3"/>
  <c r="K4323" i="3"/>
  <c r="L4323" i="3" s="1"/>
  <c r="J4323" i="3"/>
  <c r="N4323" i="3" s="1"/>
  <c r="I4323" i="3"/>
  <c r="G4323" i="3"/>
  <c r="H4323" i="3" s="1"/>
  <c r="E4323" i="3"/>
  <c r="R4322" i="3"/>
  <c r="K4322" i="3"/>
  <c r="L4322" i="3" s="1"/>
  <c r="J4322" i="3"/>
  <c r="N4322" i="3" s="1"/>
  <c r="I4322" i="3"/>
  <c r="G4322" i="3"/>
  <c r="H4322" i="3" s="1"/>
  <c r="E4322" i="3"/>
  <c r="S4321" i="3"/>
  <c r="R4321" i="3"/>
  <c r="K4321" i="3"/>
  <c r="L4321" i="3" s="1"/>
  <c r="J4321" i="3"/>
  <c r="N4321" i="3" s="1"/>
  <c r="I4321" i="3"/>
  <c r="G4321" i="3"/>
  <c r="H4321" i="3" s="1"/>
  <c r="E4321" i="3"/>
  <c r="R4320" i="3"/>
  <c r="K4320" i="3"/>
  <c r="L4320" i="3" s="1"/>
  <c r="J4320" i="3"/>
  <c r="N4320" i="3" s="1"/>
  <c r="I4320" i="3"/>
  <c r="G4320" i="3"/>
  <c r="H4320" i="3" s="1"/>
  <c r="E4320" i="3"/>
  <c r="R4319" i="3"/>
  <c r="K4319" i="3"/>
  <c r="L4319" i="3" s="1"/>
  <c r="J4319" i="3"/>
  <c r="N4319" i="3" s="1"/>
  <c r="I4319" i="3"/>
  <c r="G4319" i="3"/>
  <c r="H4319" i="3" s="1"/>
  <c r="E4319" i="3"/>
  <c r="R4318" i="3"/>
  <c r="K4318" i="3"/>
  <c r="L4318" i="3" s="1"/>
  <c r="I4318" i="3"/>
  <c r="J4318" i="3" s="1"/>
  <c r="N4318" i="3" s="1"/>
  <c r="G4318" i="3"/>
  <c r="H4318" i="3" s="1"/>
  <c r="E4318" i="3"/>
  <c r="R4317" i="3"/>
  <c r="K4317" i="3"/>
  <c r="L4317" i="3" s="1"/>
  <c r="J4317" i="3"/>
  <c r="N4317" i="3" s="1"/>
  <c r="I4317" i="3"/>
  <c r="G4317" i="3"/>
  <c r="H4317" i="3" s="1"/>
  <c r="E4317" i="3"/>
  <c r="R4316" i="3"/>
  <c r="K4316" i="3"/>
  <c r="L4316" i="3" s="1"/>
  <c r="I4316" i="3"/>
  <c r="J4316" i="3" s="1"/>
  <c r="N4316" i="3" s="1"/>
  <c r="G4316" i="3"/>
  <c r="H4316" i="3" s="1"/>
  <c r="E4316" i="3"/>
  <c r="R4315" i="3"/>
  <c r="K4315" i="3"/>
  <c r="L4315" i="3" s="1"/>
  <c r="J4315" i="3"/>
  <c r="N4315" i="3" s="1"/>
  <c r="I4315" i="3"/>
  <c r="G4315" i="3"/>
  <c r="H4315" i="3" s="1"/>
  <c r="E4315" i="3"/>
  <c r="R4314" i="3"/>
  <c r="K4314" i="3"/>
  <c r="L4314" i="3" s="1"/>
  <c r="J4314" i="3"/>
  <c r="N4314" i="3" s="1"/>
  <c r="I4314" i="3"/>
  <c r="G4314" i="3"/>
  <c r="H4314" i="3" s="1"/>
  <c r="E4314" i="3"/>
  <c r="R4313" i="3"/>
  <c r="K4313" i="3"/>
  <c r="L4313" i="3" s="1"/>
  <c r="J4313" i="3"/>
  <c r="N4313" i="3" s="1"/>
  <c r="I4313" i="3"/>
  <c r="G4313" i="3"/>
  <c r="H4313" i="3" s="1"/>
  <c r="E4313" i="3"/>
  <c r="R4312" i="3"/>
  <c r="K4312" i="3"/>
  <c r="L4312" i="3" s="1"/>
  <c r="J4312" i="3"/>
  <c r="N4312" i="3" s="1"/>
  <c r="I4312" i="3"/>
  <c r="G4312" i="3"/>
  <c r="H4312" i="3" s="1"/>
  <c r="E4312" i="3"/>
  <c r="R4311" i="3"/>
  <c r="K4311" i="3"/>
  <c r="L4311" i="3" s="1"/>
  <c r="J4311" i="3"/>
  <c r="N4311" i="3" s="1"/>
  <c r="I4311" i="3"/>
  <c r="G4311" i="3"/>
  <c r="H4311" i="3" s="1"/>
  <c r="E4311" i="3"/>
  <c r="R4310" i="3"/>
  <c r="K4310" i="3"/>
  <c r="L4310" i="3" s="1"/>
  <c r="I4310" i="3"/>
  <c r="J4310" i="3" s="1"/>
  <c r="N4310" i="3" s="1"/>
  <c r="G4310" i="3"/>
  <c r="H4310" i="3" s="1"/>
  <c r="E4310" i="3"/>
  <c r="R4309" i="3"/>
  <c r="K4309" i="3"/>
  <c r="L4309" i="3" s="1"/>
  <c r="J4309" i="3"/>
  <c r="N4309" i="3" s="1"/>
  <c r="I4309" i="3"/>
  <c r="G4309" i="3"/>
  <c r="H4309" i="3" s="1"/>
  <c r="E4309" i="3"/>
  <c r="R4308" i="3"/>
  <c r="K4308" i="3"/>
  <c r="L4308" i="3" s="1"/>
  <c r="I4308" i="3"/>
  <c r="J4308" i="3" s="1"/>
  <c r="N4308" i="3" s="1"/>
  <c r="G4308" i="3"/>
  <c r="H4308" i="3" s="1"/>
  <c r="E4308" i="3"/>
  <c r="R4307" i="3"/>
  <c r="K4307" i="3"/>
  <c r="L4307" i="3" s="1"/>
  <c r="J4307" i="3"/>
  <c r="N4307" i="3" s="1"/>
  <c r="I4307" i="3"/>
  <c r="G4307" i="3"/>
  <c r="H4307" i="3" s="1"/>
  <c r="E4307" i="3"/>
  <c r="R4306" i="3"/>
  <c r="K4306" i="3"/>
  <c r="L4306" i="3" s="1"/>
  <c r="J4306" i="3"/>
  <c r="N4306" i="3" s="1"/>
  <c r="I4306" i="3"/>
  <c r="G4306" i="3"/>
  <c r="H4306" i="3" s="1"/>
  <c r="E4306" i="3"/>
  <c r="R4305" i="3"/>
  <c r="K4305" i="3"/>
  <c r="L4305" i="3" s="1"/>
  <c r="J4305" i="3"/>
  <c r="N4305" i="3" s="1"/>
  <c r="I4305" i="3"/>
  <c r="G4305" i="3"/>
  <c r="H4305" i="3" s="1"/>
  <c r="E4305" i="3"/>
  <c r="R4304" i="3"/>
  <c r="K4304" i="3"/>
  <c r="L4304" i="3" s="1"/>
  <c r="J4304" i="3"/>
  <c r="N4304" i="3" s="1"/>
  <c r="I4304" i="3"/>
  <c r="G4304" i="3"/>
  <c r="H4304" i="3" s="1"/>
  <c r="E4304" i="3"/>
  <c r="R4303" i="3"/>
  <c r="K4303" i="3"/>
  <c r="L4303" i="3" s="1"/>
  <c r="J4303" i="3"/>
  <c r="N4303" i="3" s="1"/>
  <c r="I4303" i="3"/>
  <c r="G4303" i="3"/>
  <c r="H4303" i="3" s="1"/>
  <c r="E4303" i="3"/>
  <c r="R4302" i="3"/>
  <c r="K4302" i="3"/>
  <c r="L4302" i="3" s="1"/>
  <c r="I4302" i="3"/>
  <c r="J4302" i="3" s="1"/>
  <c r="N4302" i="3" s="1"/>
  <c r="G4302" i="3"/>
  <c r="H4302" i="3" s="1"/>
  <c r="E4302" i="3"/>
  <c r="R4301" i="3"/>
  <c r="K4301" i="3"/>
  <c r="L4301" i="3" s="1"/>
  <c r="J4301" i="3"/>
  <c r="N4301" i="3" s="1"/>
  <c r="I4301" i="3"/>
  <c r="G4301" i="3"/>
  <c r="H4301" i="3" s="1"/>
  <c r="E4301" i="3"/>
  <c r="R4300" i="3"/>
  <c r="K4300" i="3"/>
  <c r="L4300" i="3" s="1"/>
  <c r="I4300" i="3"/>
  <c r="J4300" i="3" s="1"/>
  <c r="N4300" i="3" s="1"/>
  <c r="G4300" i="3"/>
  <c r="H4300" i="3" s="1"/>
  <c r="E4300" i="3"/>
  <c r="R4299" i="3"/>
  <c r="K4299" i="3"/>
  <c r="L4299" i="3" s="1"/>
  <c r="J4299" i="3"/>
  <c r="N4299" i="3" s="1"/>
  <c r="I4299" i="3"/>
  <c r="G4299" i="3"/>
  <c r="H4299" i="3" s="1"/>
  <c r="E4299" i="3"/>
  <c r="R4298" i="3"/>
  <c r="K4298" i="3"/>
  <c r="L4298" i="3" s="1"/>
  <c r="J4298" i="3"/>
  <c r="N4298" i="3" s="1"/>
  <c r="I4298" i="3"/>
  <c r="G4298" i="3"/>
  <c r="H4298" i="3" s="1"/>
  <c r="E4298" i="3"/>
  <c r="R4297" i="3"/>
  <c r="K4297" i="3"/>
  <c r="L4297" i="3" s="1"/>
  <c r="J4297" i="3"/>
  <c r="N4297" i="3" s="1"/>
  <c r="I4297" i="3"/>
  <c r="G4297" i="3"/>
  <c r="H4297" i="3" s="1"/>
  <c r="E4297" i="3"/>
  <c r="R4296" i="3"/>
  <c r="K4296" i="3"/>
  <c r="L4296" i="3" s="1"/>
  <c r="J4296" i="3"/>
  <c r="N4296" i="3" s="1"/>
  <c r="I4296" i="3"/>
  <c r="G4296" i="3"/>
  <c r="H4296" i="3" s="1"/>
  <c r="E4296" i="3"/>
  <c r="R4295" i="3"/>
  <c r="K4295" i="3"/>
  <c r="L4295" i="3" s="1"/>
  <c r="J4295" i="3"/>
  <c r="N4295" i="3" s="1"/>
  <c r="I4295" i="3"/>
  <c r="G4295" i="3"/>
  <c r="H4295" i="3" s="1"/>
  <c r="E4295" i="3"/>
  <c r="R4294" i="3"/>
  <c r="K4294" i="3"/>
  <c r="L4294" i="3" s="1"/>
  <c r="I4294" i="3"/>
  <c r="J4294" i="3" s="1"/>
  <c r="N4294" i="3" s="1"/>
  <c r="G4294" i="3"/>
  <c r="H4294" i="3" s="1"/>
  <c r="E4294" i="3"/>
  <c r="R4293" i="3"/>
  <c r="K4293" i="3"/>
  <c r="L4293" i="3" s="1"/>
  <c r="J4293" i="3"/>
  <c r="N4293" i="3" s="1"/>
  <c r="I4293" i="3"/>
  <c r="G4293" i="3"/>
  <c r="H4293" i="3" s="1"/>
  <c r="E4293" i="3"/>
  <c r="R4292" i="3"/>
  <c r="K4292" i="3"/>
  <c r="L4292" i="3" s="1"/>
  <c r="J4292" i="3"/>
  <c r="N4292" i="3" s="1"/>
  <c r="I4292" i="3"/>
  <c r="G4292" i="3"/>
  <c r="H4292" i="3" s="1"/>
  <c r="E4292" i="3"/>
  <c r="R4291" i="3"/>
  <c r="K4291" i="3"/>
  <c r="L4291" i="3" s="1"/>
  <c r="J4291" i="3"/>
  <c r="N4291" i="3" s="1"/>
  <c r="I4291" i="3"/>
  <c r="G4291" i="3"/>
  <c r="H4291" i="3" s="1"/>
  <c r="E4291" i="3"/>
  <c r="R4290" i="3"/>
  <c r="K4290" i="3"/>
  <c r="L4290" i="3" s="1"/>
  <c r="J4290" i="3"/>
  <c r="N4290" i="3" s="1"/>
  <c r="I4290" i="3"/>
  <c r="G4290" i="3"/>
  <c r="H4290" i="3" s="1"/>
  <c r="E4290" i="3"/>
  <c r="R4289" i="3"/>
  <c r="K4289" i="3"/>
  <c r="L4289" i="3" s="1"/>
  <c r="I4289" i="3"/>
  <c r="J4289" i="3" s="1"/>
  <c r="N4289" i="3" s="1"/>
  <c r="G4289" i="3"/>
  <c r="H4289" i="3" s="1"/>
  <c r="E4289" i="3"/>
  <c r="R4288" i="3"/>
  <c r="K4288" i="3"/>
  <c r="L4288" i="3" s="1"/>
  <c r="J4288" i="3"/>
  <c r="N4288" i="3" s="1"/>
  <c r="I4288" i="3"/>
  <c r="G4288" i="3"/>
  <c r="H4288" i="3" s="1"/>
  <c r="E4288" i="3"/>
  <c r="R4287" i="3"/>
  <c r="K4287" i="3"/>
  <c r="L4287" i="3" s="1"/>
  <c r="I4287" i="3"/>
  <c r="J4287" i="3" s="1"/>
  <c r="N4287" i="3" s="1"/>
  <c r="G4287" i="3"/>
  <c r="H4287" i="3" s="1"/>
  <c r="E4287" i="3"/>
  <c r="R4286" i="3"/>
  <c r="K4286" i="3"/>
  <c r="L4286" i="3" s="1"/>
  <c r="J4286" i="3"/>
  <c r="N4286" i="3" s="1"/>
  <c r="I4286" i="3"/>
  <c r="G4286" i="3"/>
  <c r="H4286" i="3" s="1"/>
  <c r="E4286" i="3"/>
  <c r="R4285" i="3"/>
  <c r="K4285" i="3"/>
  <c r="L4285" i="3" s="1"/>
  <c r="I4285" i="3"/>
  <c r="J4285" i="3" s="1"/>
  <c r="N4285" i="3" s="1"/>
  <c r="G4285" i="3"/>
  <c r="H4285" i="3" s="1"/>
  <c r="E4285" i="3"/>
  <c r="R4284" i="3"/>
  <c r="K4284" i="3"/>
  <c r="L4284" i="3" s="1"/>
  <c r="J4284" i="3"/>
  <c r="N4284" i="3" s="1"/>
  <c r="I4284" i="3"/>
  <c r="G4284" i="3"/>
  <c r="H4284" i="3" s="1"/>
  <c r="E4284" i="3"/>
  <c r="R4283" i="3"/>
  <c r="K4283" i="3"/>
  <c r="L4283" i="3" s="1"/>
  <c r="I4283" i="3"/>
  <c r="J4283" i="3" s="1"/>
  <c r="N4283" i="3" s="1"/>
  <c r="G4283" i="3"/>
  <c r="H4283" i="3" s="1"/>
  <c r="E4283" i="3"/>
  <c r="R4282" i="3"/>
  <c r="K4282" i="3"/>
  <c r="L4282" i="3" s="1"/>
  <c r="J4282" i="3"/>
  <c r="N4282" i="3" s="1"/>
  <c r="I4282" i="3"/>
  <c r="G4282" i="3"/>
  <c r="H4282" i="3" s="1"/>
  <c r="E4282" i="3"/>
  <c r="R4281" i="3"/>
  <c r="K4281" i="3"/>
  <c r="L4281" i="3" s="1"/>
  <c r="I4281" i="3"/>
  <c r="J4281" i="3" s="1"/>
  <c r="N4281" i="3" s="1"/>
  <c r="G4281" i="3"/>
  <c r="H4281" i="3" s="1"/>
  <c r="E4281" i="3"/>
  <c r="R4280" i="3"/>
  <c r="K4280" i="3"/>
  <c r="L4280" i="3" s="1"/>
  <c r="J4280" i="3"/>
  <c r="N4280" i="3" s="1"/>
  <c r="I4280" i="3"/>
  <c r="G4280" i="3"/>
  <c r="H4280" i="3" s="1"/>
  <c r="E4280" i="3"/>
  <c r="R4279" i="3"/>
  <c r="K4279" i="3"/>
  <c r="L4279" i="3" s="1"/>
  <c r="I4279" i="3"/>
  <c r="J4279" i="3" s="1"/>
  <c r="N4279" i="3" s="1"/>
  <c r="G4279" i="3"/>
  <c r="H4279" i="3" s="1"/>
  <c r="E4279" i="3"/>
  <c r="R4278" i="3"/>
  <c r="K4278" i="3"/>
  <c r="L4278" i="3" s="1"/>
  <c r="J4278" i="3"/>
  <c r="N4278" i="3" s="1"/>
  <c r="I4278" i="3"/>
  <c r="G4278" i="3"/>
  <c r="H4278" i="3" s="1"/>
  <c r="E4278" i="3"/>
  <c r="R4277" i="3"/>
  <c r="K4277" i="3"/>
  <c r="L4277" i="3" s="1"/>
  <c r="I4277" i="3"/>
  <c r="J4277" i="3" s="1"/>
  <c r="N4277" i="3" s="1"/>
  <c r="G4277" i="3"/>
  <c r="H4277" i="3" s="1"/>
  <c r="E4277" i="3"/>
  <c r="R4276" i="3"/>
  <c r="K4276" i="3"/>
  <c r="L4276" i="3" s="1"/>
  <c r="J4276" i="3"/>
  <c r="N4276" i="3" s="1"/>
  <c r="I4276" i="3"/>
  <c r="G4276" i="3"/>
  <c r="H4276" i="3" s="1"/>
  <c r="E4276" i="3"/>
  <c r="R4275" i="3"/>
  <c r="K4275" i="3"/>
  <c r="L4275" i="3" s="1"/>
  <c r="I4275" i="3"/>
  <c r="J4275" i="3" s="1"/>
  <c r="N4275" i="3" s="1"/>
  <c r="G4275" i="3"/>
  <c r="H4275" i="3" s="1"/>
  <c r="E4275" i="3"/>
  <c r="R4274" i="3"/>
  <c r="K4274" i="3"/>
  <c r="L4274" i="3" s="1"/>
  <c r="J4274" i="3"/>
  <c r="N4274" i="3" s="1"/>
  <c r="I4274" i="3"/>
  <c r="G4274" i="3"/>
  <c r="H4274" i="3" s="1"/>
  <c r="E4274" i="3"/>
  <c r="R4273" i="3"/>
  <c r="K4273" i="3"/>
  <c r="L4273" i="3" s="1"/>
  <c r="I4273" i="3"/>
  <c r="J4273" i="3" s="1"/>
  <c r="N4273" i="3" s="1"/>
  <c r="G4273" i="3"/>
  <c r="H4273" i="3" s="1"/>
  <c r="E4273" i="3"/>
  <c r="R4272" i="3"/>
  <c r="K4272" i="3"/>
  <c r="L4272" i="3" s="1"/>
  <c r="J4272" i="3"/>
  <c r="N4272" i="3" s="1"/>
  <c r="I4272" i="3"/>
  <c r="G4272" i="3"/>
  <c r="H4272" i="3" s="1"/>
  <c r="E4272" i="3"/>
  <c r="R4271" i="3"/>
  <c r="K4271" i="3"/>
  <c r="L4271" i="3" s="1"/>
  <c r="I4271" i="3"/>
  <c r="J4271" i="3" s="1"/>
  <c r="N4271" i="3" s="1"/>
  <c r="G4271" i="3"/>
  <c r="H4271" i="3" s="1"/>
  <c r="E4271" i="3"/>
  <c r="R4270" i="3"/>
  <c r="K4270" i="3"/>
  <c r="L4270" i="3" s="1"/>
  <c r="J4270" i="3"/>
  <c r="N4270" i="3" s="1"/>
  <c r="I4270" i="3"/>
  <c r="G4270" i="3"/>
  <c r="H4270" i="3" s="1"/>
  <c r="E4270" i="3"/>
  <c r="R4269" i="3"/>
  <c r="K4269" i="3"/>
  <c r="L4269" i="3" s="1"/>
  <c r="I4269" i="3"/>
  <c r="J4269" i="3" s="1"/>
  <c r="N4269" i="3" s="1"/>
  <c r="G4269" i="3"/>
  <c r="H4269" i="3" s="1"/>
  <c r="E4269" i="3"/>
  <c r="R4268" i="3"/>
  <c r="K4268" i="3"/>
  <c r="L4268" i="3" s="1"/>
  <c r="J4268" i="3"/>
  <c r="N4268" i="3" s="1"/>
  <c r="I4268" i="3"/>
  <c r="G4268" i="3"/>
  <c r="H4268" i="3" s="1"/>
  <c r="E4268" i="3"/>
  <c r="R4267" i="3"/>
  <c r="K4267" i="3"/>
  <c r="L4267" i="3" s="1"/>
  <c r="I4267" i="3"/>
  <c r="J4267" i="3" s="1"/>
  <c r="N4267" i="3" s="1"/>
  <c r="G4267" i="3"/>
  <c r="H4267" i="3" s="1"/>
  <c r="E4267" i="3"/>
  <c r="R4266" i="3"/>
  <c r="K4266" i="3"/>
  <c r="L4266" i="3" s="1"/>
  <c r="J4266" i="3"/>
  <c r="N4266" i="3" s="1"/>
  <c r="I4266" i="3"/>
  <c r="G4266" i="3"/>
  <c r="H4266" i="3" s="1"/>
  <c r="E4266" i="3"/>
  <c r="R4265" i="3"/>
  <c r="K4265" i="3"/>
  <c r="L4265" i="3" s="1"/>
  <c r="I4265" i="3"/>
  <c r="J4265" i="3" s="1"/>
  <c r="N4265" i="3" s="1"/>
  <c r="G4265" i="3"/>
  <c r="H4265" i="3" s="1"/>
  <c r="E4265" i="3"/>
  <c r="R4264" i="3"/>
  <c r="K4264" i="3"/>
  <c r="L4264" i="3" s="1"/>
  <c r="J4264" i="3"/>
  <c r="N4264" i="3" s="1"/>
  <c r="I4264" i="3"/>
  <c r="G4264" i="3"/>
  <c r="H4264" i="3" s="1"/>
  <c r="E4264" i="3"/>
  <c r="R4263" i="3"/>
  <c r="K4263" i="3"/>
  <c r="L4263" i="3" s="1"/>
  <c r="I4263" i="3"/>
  <c r="J4263" i="3" s="1"/>
  <c r="N4263" i="3" s="1"/>
  <c r="G4263" i="3"/>
  <c r="H4263" i="3" s="1"/>
  <c r="E4263" i="3"/>
  <c r="R4262" i="3"/>
  <c r="K4262" i="3"/>
  <c r="L4262" i="3" s="1"/>
  <c r="J4262" i="3"/>
  <c r="N4262" i="3" s="1"/>
  <c r="I4262" i="3"/>
  <c r="G4262" i="3"/>
  <c r="H4262" i="3" s="1"/>
  <c r="E4262" i="3"/>
  <c r="R4261" i="3"/>
  <c r="K4261" i="3"/>
  <c r="L4261" i="3" s="1"/>
  <c r="I4261" i="3"/>
  <c r="J4261" i="3" s="1"/>
  <c r="N4261" i="3" s="1"/>
  <c r="G4261" i="3"/>
  <c r="H4261" i="3" s="1"/>
  <c r="E4261" i="3"/>
  <c r="R4260" i="3"/>
  <c r="K4260" i="3"/>
  <c r="L4260" i="3" s="1"/>
  <c r="J4260" i="3"/>
  <c r="N4260" i="3" s="1"/>
  <c r="I4260" i="3"/>
  <c r="G4260" i="3"/>
  <c r="H4260" i="3" s="1"/>
  <c r="E4260" i="3"/>
  <c r="R4259" i="3"/>
  <c r="K4259" i="3"/>
  <c r="L4259" i="3" s="1"/>
  <c r="I4259" i="3"/>
  <c r="J4259" i="3" s="1"/>
  <c r="N4259" i="3" s="1"/>
  <c r="G4259" i="3"/>
  <c r="H4259" i="3" s="1"/>
  <c r="E4259" i="3"/>
  <c r="R4258" i="3"/>
  <c r="K4258" i="3"/>
  <c r="L4258" i="3" s="1"/>
  <c r="J4258" i="3"/>
  <c r="N4258" i="3" s="1"/>
  <c r="I4258" i="3"/>
  <c r="G4258" i="3"/>
  <c r="H4258" i="3" s="1"/>
  <c r="E4258" i="3"/>
  <c r="R4257" i="3"/>
  <c r="K4257" i="3"/>
  <c r="L4257" i="3" s="1"/>
  <c r="I4257" i="3"/>
  <c r="J4257" i="3" s="1"/>
  <c r="N4257" i="3" s="1"/>
  <c r="G4257" i="3"/>
  <c r="H4257" i="3" s="1"/>
  <c r="E4257" i="3"/>
  <c r="R4256" i="3"/>
  <c r="K4256" i="3"/>
  <c r="L4256" i="3" s="1"/>
  <c r="J4256" i="3"/>
  <c r="N4256" i="3" s="1"/>
  <c r="I4256" i="3"/>
  <c r="G4256" i="3"/>
  <c r="H4256" i="3" s="1"/>
  <c r="E4256" i="3"/>
  <c r="R4255" i="3"/>
  <c r="K4255" i="3"/>
  <c r="L4255" i="3" s="1"/>
  <c r="I4255" i="3"/>
  <c r="J4255" i="3" s="1"/>
  <c r="N4255" i="3" s="1"/>
  <c r="G4255" i="3"/>
  <c r="H4255" i="3" s="1"/>
  <c r="E4255" i="3"/>
  <c r="R4254" i="3"/>
  <c r="K4254" i="3"/>
  <c r="L4254" i="3" s="1"/>
  <c r="J4254" i="3"/>
  <c r="N4254" i="3" s="1"/>
  <c r="I4254" i="3"/>
  <c r="G4254" i="3"/>
  <c r="H4254" i="3" s="1"/>
  <c r="E4254" i="3"/>
  <c r="R4253" i="3"/>
  <c r="K4253" i="3"/>
  <c r="L4253" i="3" s="1"/>
  <c r="I4253" i="3"/>
  <c r="J4253" i="3" s="1"/>
  <c r="N4253" i="3" s="1"/>
  <c r="G4253" i="3"/>
  <c r="H4253" i="3" s="1"/>
  <c r="E4253" i="3"/>
  <c r="R4252" i="3"/>
  <c r="K4252" i="3"/>
  <c r="L4252" i="3" s="1"/>
  <c r="J4252" i="3"/>
  <c r="N4252" i="3" s="1"/>
  <c r="I4252" i="3"/>
  <c r="G4252" i="3"/>
  <c r="H4252" i="3" s="1"/>
  <c r="E4252" i="3"/>
  <c r="R4251" i="3"/>
  <c r="K4251" i="3"/>
  <c r="L4251" i="3" s="1"/>
  <c r="I4251" i="3"/>
  <c r="J4251" i="3" s="1"/>
  <c r="N4251" i="3" s="1"/>
  <c r="G4251" i="3"/>
  <c r="H4251" i="3" s="1"/>
  <c r="E4251" i="3"/>
  <c r="R4250" i="3"/>
  <c r="K4250" i="3"/>
  <c r="L4250" i="3" s="1"/>
  <c r="J4250" i="3"/>
  <c r="N4250" i="3" s="1"/>
  <c r="I4250" i="3"/>
  <c r="G4250" i="3"/>
  <c r="H4250" i="3" s="1"/>
  <c r="E4250" i="3"/>
  <c r="R4249" i="3"/>
  <c r="K4249" i="3"/>
  <c r="L4249" i="3" s="1"/>
  <c r="I4249" i="3"/>
  <c r="J4249" i="3" s="1"/>
  <c r="N4249" i="3" s="1"/>
  <c r="G4249" i="3"/>
  <c r="H4249" i="3" s="1"/>
  <c r="E4249" i="3"/>
  <c r="R4248" i="3"/>
  <c r="K4248" i="3"/>
  <c r="L4248" i="3" s="1"/>
  <c r="J4248" i="3"/>
  <c r="N4248" i="3" s="1"/>
  <c r="I4248" i="3"/>
  <c r="G4248" i="3"/>
  <c r="H4248" i="3" s="1"/>
  <c r="E4248" i="3"/>
  <c r="R4247" i="3"/>
  <c r="K4247" i="3"/>
  <c r="L4247" i="3" s="1"/>
  <c r="I4247" i="3"/>
  <c r="J4247" i="3" s="1"/>
  <c r="N4247" i="3" s="1"/>
  <c r="G4247" i="3"/>
  <c r="H4247" i="3" s="1"/>
  <c r="E4247" i="3"/>
  <c r="R4246" i="3"/>
  <c r="K4246" i="3"/>
  <c r="L4246" i="3" s="1"/>
  <c r="J4246" i="3"/>
  <c r="N4246" i="3" s="1"/>
  <c r="I4246" i="3"/>
  <c r="G4246" i="3"/>
  <c r="H4246" i="3" s="1"/>
  <c r="E4246" i="3"/>
  <c r="R4245" i="3"/>
  <c r="K4245" i="3"/>
  <c r="L4245" i="3" s="1"/>
  <c r="I4245" i="3"/>
  <c r="J4245" i="3" s="1"/>
  <c r="N4245" i="3" s="1"/>
  <c r="G4245" i="3"/>
  <c r="H4245" i="3" s="1"/>
  <c r="E4245" i="3"/>
  <c r="R4244" i="3"/>
  <c r="K4244" i="3"/>
  <c r="L4244" i="3" s="1"/>
  <c r="J4244" i="3"/>
  <c r="N4244" i="3" s="1"/>
  <c r="I4244" i="3"/>
  <c r="G4244" i="3"/>
  <c r="H4244" i="3" s="1"/>
  <c r="E4244" i="3"/>
  <c r="R4243" i="3"/>
  <c r="K4243" i="3"/>
  <c r="L4243" i="3" s="1"/>
  <c r="I4243" i="3"/>
  <c r="J4243" i="3" s="1"/>
  <c r="N4243" i="3" s="1"/>
  <c r="G4243" i="3"/>
  <c r="H4243" i="3" s="1"/>
  <c r="E4243" i="3"/>
  <c r="R4242" i="3"/>
  <c r="K4242" i="3"/>
  <c r="L4242" i="3" s="1"/>
  <c r="J4242" i="3"/>
  <c r="N4242" i="3" s="1"/>
  <c r="I4242" i="3"/>
  <c r="G4242" i="3"/>
  <c r="H4242" i="3" s="1"/>
  <c r="E4242" i="3"/>
  <c r="R4241" i="3"/>
  <c r="K4241" i="3"/>
  <c r="L4241" i="3" s="1"/>
  <c r="I4241" i="3"/>
  <c r="J4241" i="3" s="1"/>
  <c r="N4241" i="3" s="1"/>
  <c r="G4241" i="3"/>
  <c r="H4241" i="3" s="1"/>
  <c r="E4241" i="3"/>
  <c r="R4240" i="3"/>
  <c r="K4240" i="3"/>
  <c r="L4240" i="3" s="1"/>
  <c r="J4240" i="3"/>
  <c r="N4240" i="3" s="1"/>
  <c r="I4240" i="3"/>
  <c r="G4240" i="3"/>
  <c r="H4240" i="3" s="1"/>
  <c r="E4240" i="3"/>
  <c r="R4239" i="3"/>
  <c r="K4239" i="3"/>
  <c r="L4239" i="3" s="1"/>
  <c r="I4239" i="3"/>
  <c r="J4239" i="3" s="1"/>
  <c r="N4239" i="3" s="1"/>
  <c r="G4239" i="3"/>
  <c r="H4239" i="3" s="1"/>
  <c r="E4239" i="3"/>
  <c r="R4238" i="3"/>
  <c r="K4238" i="3"/>
  <c r="L4238" i="3" s="1"/>
  <c r="J4238" i="3"/>
  <c r="N4238" i="3" s="1"/>
  <c r="I4238" i="3"/>
  <c r="G4238" i="3"/>
  <c r="H4238" i="3" s="1"/>
  <c r="E4238" i="3"/>
  <c r="R4237" i="3"/>
  <c r="K4237" i="3"/>
  <c r="L4237" i="3" s="1"/>
  <c r="I4237" i="3"/>
  <c r="J4237" i="3" s="1"/>
  <c r="N4237" i="3" s="1"/>
  <c r="G4237" i="3"/>
  <c r="H4237" i="3" s="1"/>
  <c r="E4237" i="3"/>
  <c r="R4236" i="3"/>
  <c r="K4236" i="3"/>
  <c r="L4236" i="3" s="1"/>
  <c r="J4236" i="3"/>
  <c r="N4236" i="3" s="1"/>
  <c r="I4236" i="3"/>
  <c r="G4236" i="3"/>
  <c r="H4236" i="3" s="1"/>
  <c r="E4236" i="3"/>
  <c r="R4235" i="3"/>
  <c r="K4235" i="3"/>
  <c r="L4235" i="3" s="1"/>
  <c r="I4235" i="3"/>
  <c r="J4235" i="3" s="1"/>
  <c r="N4235" i="3" s="1"/>
  <c r="G4235" i="3"/>
  <c r="H4235" i="3" s="1"/>
  <c r="E4235" i="3"/>
  <c r="R4234" i="3"/>
  <c r="K4234" i="3"/>
  <c r="L4234" i="3" s="1"/>
  <c r="J4234" i="3"/>
  <c r="N4234" i="3" s="1"/>
  <c r="I4234" i="3"/>
  <c r="G4234" i="3"/>
  <c r="H4234" i="3" s="1"/>
  <c r="E4234" i="3"/>
  <c r="R4233" i="3"/>
  <c r="K4233" i="3"/>
  <c r="L4233" i="3" s="1"/>
  <c r="I4233" i="3"/>
  <c r="J4233" i="3" s="1"/>
  <c r="N4233" i="3" s="1"/>
  <c r="G4233" i="3"/>
  <c r="H4233" i="3" s="1"/>
  <c r="E4233" i="3"/>
  <c r="R4232" i="3"/>
  <c r="K4232" i="3"/>
  <c r="L4232" i="3" s="1"/>
  <c r="J4232" i="3"/>
  <c r="N4232" i="3" s="1"/>
  <c r="I4232" i="3"/>
  <c r="G4232" i="3"/>
  <c r="H4232" i="3" s="1"/>
  <c r="E4232" i="3"/>
  <c r="R4231" i="3"/>
  <c r="K4231" i="3"/>
  <c r="L4231" i="3" s="1"/>
  <c r="I4231" i="3"/>
  <c r="J4231" i="3" s="1"/>
  <c r="N4231" i="3" s="1"/>
  <c r="G4231" i="3"/>
  <c r="H4231" i="3" s="1"/>
  <c r="E4231" i="3"/>
  <c r="R4230" i="3"/>
  <c r="K4230" i="3"/>
  <c r="L4230" i="3" s="1"/>
  <c r="J4230" i="3"/>
  <c r="N4230" i="3" s="1"/>
  <c r="I4230" i="3"/>
  <c r="G4230" i="3"/>
  <c r="H4230" i="3" s="1"/>
  <c r="E4230" i="3"/>
  <c r="R4229" i="3"/>
  <c r="K4229" i="3"/>
  <c r="L4229" i="3" s="1"/>
  <c r="I4229" i="3"/>
  <c r="J4229" i="3" s="1"/>
  <c r="N4229" i="3" s="1"/>
  <c r="G4229" i="3"/>
  <c r="H4229" i="3" s="1"/>
  <c r="E4229" i="3"/>
  <c r="R4228" i="3"/>
  <c r="K4228" i="3"/>
  <c r="L4228" i="3" s="1"/>
  <c r="J4228" i="3"/>
  <c r="N4228" i="3" s="1"/>
  <c r="I4228" i="3"/>
  <c r="G4228" i="3"/>
  <c r="H4228" i="3" s="1"/>
  <c r="E4228" i="3"/>
  <c r="R4227" i="3"/>
  <c r="K4227" i="3"/>
  <c r="L4227" i="3" s="1"/>
  <c r="I4227" i="3"/>
  <c r="J4227" i="3" s="1"/>
  <c r="N4227" i="3" s="1"/>
  <c r="G4227" i="3"/>
  <c r="H4227" i="3" s="1"/>
  <c r="E4227" i="3"/>
  <c r="R4226" i="3"/>
  <c r="K4226" i="3"/>
  <c r="L4226" i="3" s="1"/>
  <c r="J4226" i="3"/>
  <c r="N4226" i="3" s="1"/>
  <c r="I4226" i="3"/>
  <c r="G4226" i="3"/>
  <c r="H4226" i="3" s="1"/>
  <c r="E4226" i="3"/>
  <c r="R4225" i="3"/>
  <c r="K4225" i="3"/>
  <c r="L4225" i="3" s="1"/>
  <c r="I4225" i="3"/>
  <c r="J4225" i="3" s="1"/>
  <c r="N4225" i="3" s="1"/>
  <c r="G4225" i="3"/>
  <c r="H4225" i="3" s="1"/>
  <c r="E4225" i="3"/>
  <c r="R4224" i="3"/>
  <c r="K4224" i="3"/>
  <c r="L4224" i="3" s="1"/>
  <c r="J4224" i="3"/>
  <c r="N4224" i="3" s="1"/>
  <c r="I4224" i="3"/>
  <c r="G4224" i="3"/>
  <c r="H4224" i="3" s="1"/>
  <c r="E4224" i="3"/>
  <c r="R4223" i="3"/>
  <c r="K4223" i="3"/>
  <c r="L4223" i="3" s="1"/>
  <c r="I4223" i="3"/>
  <c r="J4223" i="3" s="1"/>
  <c r="N4223" i="3" s="1"/>
  <c r="G4223" i="3"/>
  <c r="H4223" i="3" s="1"/>
  <c r="E4223" i="3"/>
  <c r="R4222" i="3"/>
  <c r="K4222" i="3"/>
  <c r="L4222" i="3" s="1"/>
  <c r="J4222" i="3"/>
  <c r="N4222" i="3" s="1"/>
  <c r="I4222" i="3"/>
  <c r="G4222" i="3"/>
  <c r="H4222" i="3" s="1"/>
  <c r="E4222" i="3"/>
  <c r="R4221" i="3"/>
  <c r="K4221" i="3"/>
  <c r="L4221" i="3" s="1"/>
  <c r="I4221" i="3"/>
  <c r="J4221" i="3" s="1"/>
  <c r="N4221" i="3" s="1"/>
  <c r="G4221" i="3"/>
  <c r="H4221" i="3" s="1"/>
  <c r="E4221" i="3"/>
  <c r="R4220" i="3"/>
  <c r="K4220" i="3"/>
  <c r="L4220" i="3" s="1"/>
  <c r="J4220" i="3"/>
  <c r="N4220" i="3" s="1"/>
  <c r="I4220" i="3"/>
  <c r="G4220" i="3"/>
  <c r="H4220" i="3" s="1"/>
  <c r="E4220" i="3"/>
  <c r="R4219" i="3"/>
  <c r="K4219" i="3"/>
  <c r="L4219" i="3" s="1"/>
  <c r="I4219" i="3"/>
  <c r="J4219" i="3" s="1"/>
  <c r="N4219" i="3" s="1"/>
  <c r="G4219" i="3"/>
  <c r="H4219" i="3" s="1"/>
  <c r="E4219" i="3"/>
  <c r="R4218" i="3"/>
  <c r="K4218" i="3"/>
  <c r="L4218" i="3" s="1"/>
  <c r="J4218" i="3"/>
  <c r="N4218" i="3" s="1"/>
  <c r="I4218" i="3"/>
  <c r="G4218" i="3"/>
  <c r="H4218" i="3" s="1"/>
  <c r="E4218" i="3"/>
  <c r="R4217" i="3"/>
  <c r="K4217" i="3"/>
  <c r="L4217" i="3" s="1"/>
  <c r="I4217" i="3"/>
  <c r="J4217" i="3" s="1"/>
  <c r="N4217" i="3" s="1"/>
  <c r="G4217" i="3"/>
  <c r="H4217" i="3" s="1"/>
  <c r="E4217" i="3"/>
  <c r="R4216" i="3"/>
  <c r="K4216" i="3"/>
  <c r="L4216" i="3" s="1"/>
  <c r="J4216" i="3"/>
  <c r="N4216" i="3" s="1"/>
  <c r="I4216" i="3"/>
  <c r="G4216" i="3"/>
  <c r="H4216" i="3" s="1"/>
  <c r="E4216" i="3"/>
  <c r="R4215" i="3"/>
  <c r="K4215" i="3"/>
  <c r="L4215" i="3" s="1"/>
  <c r="I4215" i="3"/>
  <c r="J4215" i="3" s="1"/>
  <c r="N4215" i="3" s="1"/>
  <c r="G4215" i="3"/>
  <c r="H4215" i="3" s="1"/>
  <c r="E4215" i="3"/>
  <c r="R4214" i="3"/>
  <c r="K4214" i="3"/>
  <c r="L4214" i="3" s="1"/>
  <c r="J4214" i="3"/>
  <c r="N4214" i="3" s="1"/>
  <c r="I4214" i="3"/>
  <c r="G4214" i="3"/>
  <c r="H4214" i="3" s="1"/>
  <c r="E4214" i="3"/>
  <c r="R4213" i="3"/>
  <c r="K4213" i="3"/>
  <c r="L4213" i="3" s="1"/>
  <c r="I4213" i="3"/>
  <c r="J4213" i="3" s="1"/>
  <c r="N4213" i="3" s="1"/>
  <c r="G4213" i="3"/>
  <c r="H4213" i="3" s="1"/>
  <c r="E4213" i="3"/>
  <c r="R4212" i="3"/>
  <c r="K4212" i="3"/>
  <c r="L4212" i="3" s="1"/>
  <c r="J4212" i="3"/>
  <c r="N4212" i="3" s="1"/>
  <c r="I4212" i="3"/>
  <c r="G4212" i="3"/>
  <c r="H4212" i="3" s="1"/>
  <c r="E4212" i="3"/>
  <c r="R4211" i="3"/>
  <c r="K4211" i="3"/>
  <c r="L4211" i="3" s="1"/>
  <c r="I4211" i="3"/>
  <c r="J4211" i="3" s="1"/>
  <c r="N4211" i="3" s="1"/>
  <c r="G4211" i="3"/>
  <c r="H4211" i="3" s="1"/>
  <c r="E4211" i="3"/>
  <c r="R4210" i="3"/>
  <c r="K4210" i="3"/>
  <c r="L4210" i="3" s="1"/>
  <c r="J4210" i="3"/>
  <c r="N4210" i="3" s="1"/>
  <c r="I4210" i="3"/>
  <c r="G4210" i="3"/>
  <c r="H4210" i="3" s="1"/>
  <c r="E4210" i="3"/>
  <c r="R4209" i="3"/>
  <c r="K4209" i="3"/>
  <c r="L4209" i="3" s="1"/>
  <c r="I4209" i="3"/>
  <c r="J4209" i="3" s="1"/>
  <c r="N4209" i="3" s="1"/>
  <c r="G4209" i="3"/>
  <c r="H4209" i="3" s="1"/>
  <c r="E4209" i="3"/>
  <c r="R4208" i="3"/>
  <c r="K4208" i="3"/>
  <c r="L4208" i="3" s="1"/>
  <c r="J4208" i="3"/>
  <c r="N4208" i="3" s="1"/>
  <c r="I4208" i="3"/>
  <c r="G4208" i="3"/>
  <c r="H4208" i="3" s="1"/>
  <c r="E4208" i="3"/>
  <c r="R4207" i="3"/>
  <c r="K4207" i="3"/>
  <c r="L4207" i="3" s="1"/>
  <c r="I4207" i="3"/>
  <c r="J4207" i="3" s="1"/>
  <c r="N4207" i="3" s="1"/>
  <c r="G4207" i="3"/>
  <c r="H4207" i="3" s="1"/>
  <c r="E4207" i="3"/>
  <c r="R4206" i="3"/>
  <c r="K4206" i="3"/>
  <c r="L4206" i="3" s="1"/>
  <c r="J4206" i="3"/>
  <c r="N4206" i="3" s="1"/>
  <c r="I4206" i="3"/>
  <c r="G4206" i="3"/>
  <c r="H4206" i="3" s="1"/>
  <c r="E4206" i="3"/>
  <c r="R4205" i="3"/>
  <c r="K4205" i="3"/>
  <c r="L4205" i="3" s="1"/>
  <c r="I4205" i="3"/>
  <c r="J4205" i="3" s="1"/>
  <c r="N4205" i="3" s="1"/>
  <c r="G4205" i="3"/>
  <c r="H4205" i="3" s="1"/>
  <c r="E4205" i="3"/>
  <c r="R4204" i="3"/>
  <c r="K4204" i="3"/>
  <c r="L4204" i="3" s="1"/>
  <c r="J4204" i="3"/>
  <c r="N4204" i="3" s="1"/>
  <c r="I4204" i="3"/>
  <c r="G4204" i="3"/>
  <c r="H4204" i="3" s="1"/>
  <c r="E4204" i="3"/>
  <c r="R4203" i="3"/>
  <c r="K4203" i="3"/>
  <c r="L4203" i="3" s="1"/>
  <c r="I4203" i="3"/>
  <c r="J4203" i="3" s="1"/>
  <c r="N4203" i="3" s="1"/>
  <c r="G4203" i="3"/>
  <c r="H4203" i="3" s="1"/>
  <c r="E4203" i="3"/>
  <c r="R4202" i="3"/>
  <c r="K4202" i="3"/>
  <c r="L4202" i="3" s="1"/>
  <c r="J4202" i="3"/>
  <c r="N4202" i="3" s="1"/>
  <c r="I4202" i="3"/>
  <c r="G4202" i="3"/>
  <c r="H4202" i="3" s="1"/>
  <c r="E4202" i="3"/>
  <c r="R4201" i="3"/>
  <c r="K4201" i="3"/>
  <c r="L4201" i="3" s="1"/>
  <c r="I4201" i="3"/>
  <c r="J4201" i="3" s="1"/>
  <c r="N4201" i="3" s="1"/>
  <c r="G4201" i="3"/>
  <c r="H4201" i="3" s="1"/>
  <c r="E4201" i="3"/>
  <c r="R4200" i="3"/>
  <c r="K4200" i="3"/>
  <c r="L4200" i="3" s="1"/>
  <c r="J4200" i="3"/>
  <c r="N4200" i="3" s="1"/>
  <c r="I4200" i="3"/>
  <c r="G4200" i="3"/>
  <c r="H4200" i="3" s="1"/>
  <c r="E4200" i="3"/>
  <c r="R4199" i="3"/>
  <c r="L4199" i="3"/>
  <c r="K4199" i="3"/>
  <c r="I4199" i="3"/>
  <c r="J4199" i="3" s="1"/>
  <c r="N4199" i="3" s="1"/>
  <c r="G4199" i="3"/>
  <c r="H4199" i="3" s="1"/>
  <c r="Q4199" i="3" s="1"/>
  <c r="E4199" i="3"/>
  <c r="F4199" i="3" s="1"/>
  <c r="R4198" i="3"/>
  <c r="M4198" i="3"/>
  <c r="L4198" i="3"/>
  <c r="K4198" i="3"/>
  <c r="O4198" i="3" s="1"/>
  <c r="P4198" i="3" s="1"/>
  <c r="I4198" i="3"/>
  <c r="J4198" i="3" s="1"/>
  <c r="N4198" i="3" s="1"/>
  <c r="H4198" i="3"/>
  <c r="Q4198" i="3" s="1"/>
  <c r="G4198" i="3"/>
  <c r="E4198" i="3"/>
  <c r="F4198" i="3" s="1"/>
  <c r="R4197" i="3"/>
  <c r="M4197" i="3"/>
  <c r="L4197" i="3"/>
  <c r="K4197" i="3"/>
  <c r="I4197" i="3"/>
  <c r="J4197" i="3" s="1"/>
  <c r="N4197" i="3" s="1"/>
  <c r="H4197" i="3"/>
  <c r="Q4197" i="3" s="1"/>
  <c r="G4197" i="3"/>
  <c r="E4197" i="3"/>
  <c r="F4197" i="3" s="1"/>
  <c r="R4196" i="3"/>
  <c r="K4196" i="3"/>
  <c r="I4196" i="3"/>
  <c r="J4196" i="3" s="1"/>
  <c r="N4196" i="3" s="1"/>
  <c r="H4196" i="3"/>
  <c r="G4196" i="3"/>
  <c r="E4196" i="3"/>
  <c r="F4196" i="3" s="1"/>
  <c r="R4195" i="3"/>
  <c r="L4195" i="3"/>
  <c r="K4195" i="3"/>
  <c r="I4195" i="3"/>
  <c r="J4195" i="3" s="1"/>
  <c r="N4195" i="3" s="1"/>
  <c r="G4195" i="3"/>
  <c r="H4195" i="3" s="1"/>
  <c r="Q4195" i="3" s="1"/>
  <c r="E4195" i="3"/>
  <c r="F4195" i="3" s="1"/>
  <c r="R4194" i="3"/>
  <c r="M4194" i="3"/>
  <c r="L4194" i="3"/>
  <c r="K4194" i="3"/>
  <c r="I4194" i="3"/>
  <c r="J4194" i="3" s="1"/>
  <c r="N4194" i="3" s="1"/>
  <c r="H4194" i="3"/>
  <c r="Q4194" i="3" s="1"/>
  <c r="G4194" i="3"/>
  <c r="E4194" i="3"/>
  <c r="F4194" i="3" s="1"/>
  <c r="R4193" i="3"/>
  <c r="M4193" i="3"/>
  <c r="L4193" i="3"/>
  <c r="K4193" i="3"/>
  <c r="I4193" i="3"/>
  <c r="J4193" i="3" s="1"/>
  <c r="N4193" i="3" s="1"/>
  <c r="H4193" i="3"/>
  <c r="Q4193" i="3" s="1"/>
  <c r="G4193" i="3"/>
  <c r="E4193" i="3"/>
  <c r="F4193" i="3" s="1"/>
  <c r="R4192" i="3"/>
  <c r="K4192" i="3"/>
  <c r="I4192" i="3"/>
  <c r="J4192" i="3" s="1"/>
  <c r="N4192" i="3" s="1"/>
  <c r="H4192" i="3"/>
  <c r="G4192" i="3"/>
  <c r="E4192" i="3"/>
  <c r="T4192" i="3" s="1"/>
  <c r="R4191" i="3"/>
  <c r="L4191" i="3"/>
  <c r="K4191" i="3"/>
  <c r="I4191" i="3"/>
  <c r="J4191" i="3" s="1"/>
  <c r="N4191" i="3" s="1"/>
  <c r="G4191" i="3"/>
  <c r="H4191" i="3" s="1"/>
  <c r="Q4191" i="3" s="1"/>
  <c r="E4191" i="3"/>
  <c r="F4191" i="3" s="1"/>
  <c r="R4190" i="3"/>
  <c r="M4190" i="3"/>
  <c r="L4190" i="3"/>
  <c r="K4190" i="3"/>
  <c r="I4190" i="3"/>
  <c r="J4190" i="3" s="1"/>
  <c r="N4190" i="3" s="1"/>
  <c r="H4190" i="3"/>
  <c r="Q4190" i="3" s="1"/>
  <c r="G4190" i="3"/>
  <c r="E4190" i="3"/>
  <c r="F4190" i="3" s="1"/>
  <c r="S4189" i="3"/>
  <c r="R4189" i="3"/>
  <c r="M4189" i="3"/>
  <c r="L4189" i="3"/>
  <c r="K4189" i="3"/>
  <c r="I4189" i="3"/>
  <c r="J4189" i="3" s="1"/>
  <c r="N4189" i="3" s="1"/>
  <c r="H4189" i="3"/>
  <c r="Q4189" i="3" s="1"/>
  <c r="G4189" i="3"/>
  <c r="E4189" i="3"/>
  <c r="F4189" i="3" s="1"/>
  <c r="R4188" i="3"/>
  <c r="K4188" i="3"/>
  <c r="I4188" i="3"/>
  <c r="J4188" i="3" s="1"/>
  <c r="N4188" i="3" s="1"/>
  <c r="H4188" i="3"/>
  <c r="G4188" i="3"/>
  <c r="E4188" i="3"/>
  <c r="T4188" i="3" s="1"/>
  <c r="R4187" i="3"/>
  <c r="L4187" i="3"/>
  <c r="K4187" i="3"/>
  <c r="I4187" i="3"/>
  <c r="J4187" i="3" s="1"/>
  <c r="N4187" i="3" s="1"/>
  <c r="G4187" i="3"/>
  <c r="H4187" i="3" s="1"/>
  <c r="Q4187" i="3" s="1"/>
  <c r="E4187" i="3"/>
  <c r="F4187" i="3" s="1"/>
  <c r="R4186" i="3"/>
  <c r="M4186" i="3"/>
  <c r="L4186" i="3"/>
  <c r="K4186" i="3"/>
  <c r="I4186" i="3"/>
  <c r="J4186" i="3" s="1"/>
  <c r="N4186" i="3" s="1"/>
  <c r="H4186" i="3"/>
  <c r="Q4186" i="3" s="1"/>
  <c r="G4186" i="3"/>
  <c r="E4186" i="3"/>
  <c r="F4186" i="3" s="1"/>
  <c r="S4185" i="3"/>
  <c r="R4185" i="3"/>
  <c r="M4185" i="3"/>
  <c r="L4185" i="3"/>
  <c r="K4185" i="3"/>
  <c r="I4185" i="3"/>
  <c r="J4185" i="3" s="1"/>
  <c r="N4185" i="3" s="1"/>
  <c r="H4185" i="3"/>
  <c r="Q4185" i="3" s="1"/>
  <c r="G4185" i="3"/>
  <c r="E4185" i="3"/>
  <c r="F4185" i="3" s="1"/>
  <c r="R4184" i="3"/>
  <c r="K4184" i="3"/>
  <c r="I4184" i="3"/>
  <c r="J4184" i="3" s="1"/>
  <c r="N4184" i="3" s="1"/>
  <c r="H4184" i="3"/>
  <c r="G4184" i="3"/>
  <c r="E4184" i="3"/>
  <c r="R4183" i="3"/>
  <c r="L4183" i="3"/>
  <c r="K4183" i="3"/>
  <c r="I4183" i="3"/>
  <c r="J4183" i="3" s="1"/>
  <c r="N4183" i="3" s="1"/>
  <c r="G4183" i="3"/>
  <c r="H4183" i="3" s="1"/>
  <c r="E4183" i="3"/>
  <c r="R4182" i="3"/>
  <c r="M4182" i="3"/>
  <c r="L4182" i="3"/>
  <c r="K4182" i="3"/>
  <c r="I4182" i="3"/>
  <c r="J4182" i="3" s="1"/>
  <c r="N4182" i="3" s="1"/>
  <c r="H4182" i="3"/>
  <c r="Q4182" i="3" s="1"/>
  <c r="G4182" i="3"/>
  <c r="E4182" i="3"/>
  <c r="F4182" i="3" s="1"/>
  <c r="S4181" i="3"/>
  <c r="R4181" i="3"/>
  <c r="M4181" i="3"/>
  <c r="L4181" i="3"/>
  <c r="K4181" i="3"/>
  <c r="I4181" i="3"/>
  <c r="J4181" i="3" s="1"/>
  <c r="N4181" i="3" s="1"/>
  <c r="H4181" i="3"/>
  <c r="Q4181" i="3" s="1"/>
  <c r="G4181" i="3"/>
  <c r="E4181" i="3"/>
  <c r="F4181" i="3" s="1"/>
  <c r="R4180" i="3"/>
  <c r="K4180" i="3"/>
  <c r="L4180" i="3" s="1"/>
  <c r="I4180" i="3"/>
  <c r="J4180" i="3" s="1"/>
  <c r="N4180" i="3" s="1"/>
  <c r="H4180" i="3"/>
  <c r="G4180" i="3"/>
  <c r="E4180" i="3"/>
  <c r="R4179" i="3"/>
  <c r="K4179" i="3"/>
  <c r="I4179" i="3"/>
  <c r="J4179" i="3" s="1"/>
  <c r="N4179" i="3" s="1"/>
  <c r="G4179" i="3"/>
  <c r="H4179" i="3" s="1"/>
  <c r="E4179" i="3"/>
  <c r="R4178" i="3"/>
  <c r="L4178" i="3"/>
  <c r="K4178" i="3"/>
  <c r="I4178" i="3"/>
  <c r="J4178" i="3" s="1"/>
  <c r="N4178" i="3" s="1"/>
  <c r="G4178" i="3"/>
  <c r="M4178" i="3" s="1"/>
  <c r="E4178" i="3"/>
  <c r="F4178" i="3" s="1"/>
  <c r="R4177" i="3"/>
  <c r="M4177" i="3"/>
  <c r="L4177" i="3"/>
  <c r="K4177" i="3"/>
  <c r="I4177" i="3"/>
  <c r="J4177" i="3" s="1"/>
  <c r="N4177" i="3" s="1"/>
  <c r="H4177" i="3"/>
  <c r="Q4177" i="3" s="1"/>
  <c r="G4177" i="3"/>
  <c r="E4177" i="3"/>
  <c r="F4177" i="3" s="1"/>
  <c r="R4176" i="3"/>
  <c r="K4176" i="3"/>
  <c r="L4176" i="3" s="1"/>
  <c r="I4176" i="3"/>
  <c r="J4176" i="3" s="1"/>
  <c r="N4176" i="3" s="1"/>
  <c r="H4176" i="3"/>
  <c r="G4176" i="3"/>
  <c r="E4176" i="3"/>
  <c r="R4175" i="3"/>
  <c r="L4175" i="3"/>
  <c r="K4175" i="3"/>
  <c r="I4175" i="3"/>
  <c r="J4175" i="3" s="1"/>
  <c r="N4175" i="3" s="1"/>
  <c r="G4175" i="3"/>
  <c r="H4175" i="3" s="1"/>
  <c r="E4175" i="3"/>
  <c r="R4174" i="3"/>
  <c r="M4174" i="3"/>
  <c r="L4174" i="3"/>
  <c r="K4174" i="3"/>
  <c r="I4174" i="3"/>
  <c r="J4174" i="3" s="1"/>
  <c r="N4174" i="3" s="1"/>
  <c r="H4174" i="3"/>
  <c r="Q4174" i="3" s="1"/>
  <c r="G4174" i="3"/>
  <c r="E4174" i="3"/>
  <c r="F4174" i="3" s="1"/>
  <c r="S4173" i="3"/>
  <c r="R4173" i="3"/>
  <c r="M4173" i="3"/>
  <c r="L4173" i="3"/>
  <c r="K4173" i="3"/>
  <c r="I4173" i="3"/>
  <c r="J4173" i="3" s="1"/>
  <c r="N4173" i="3" s="1"/>
  <c r="H4173" i="3"/>
  <c r="Q4173" i="3" s="1"/>
  <c r="G4173" i="3"/>
  <c r="E4173" i="3"/>
  <c r="F4173" i="3" s="1"/>
  <c r="R4172" i="3"/>
  <c r="K4172" i="3"/>
  <c r="L4172" i="3" s="1"/>
  <c r="I4172" i="3"/>
  <c r="J4172" i="3" s="1"/>
  <c r="N4172" i="3" s="1"/>
  <c r="H4172" i="3"/>
  <c r="G4172" i="3"/>
  <c r="E4172" i="3"/>
  <c r="R4171" i="3"/>
  <c r="K4171" i="3"/>
  <c r="I4171" i="3"/>
  <c r="J4171" i="3" s="1"/>
  <c r="N4171" i="3" s="1"/>
  <c r="G4171" i="3"/>
  <c r="H4171" i="3" s="1"/>
  <c r="E4171" i="3"/>
  <c r="R4170" i="3"/>
  <c r="L4170" i="3"/>
  <c r="K4170" i="3"/>
  <c r="I4170" i="3"/>
  <c r="J4170" i="3" s="1"/>
  <c r="N4170" i="3" s="1"/>
  <c r="G4170" i="3"/>
  <c r="M4170" i="3" s="1"/>
  <c r="E4170" i="3"/>
  <c r="F4170" i="3" s="1"/>
  <c r="R4169" i="3"/>
  <c r="M4169" i="3"/>
  <c r="L4169" i="3"/>
  <c r="K4169" i="3"/>
  <c r="I4169" i="3"/>
  <c r="J4169" i="3" s="1"/>
  <c r="N4169" i="3" s="1"/>
  <c r="H4169" i="3"/>
  <c r="Q4169" i="3" s="1"/>
  <c r="G4169" i="3"/>
  <c r="E4169" i="3"/>
  <c r="F4169" i="3" s="1"/>
  <c r="R4168" i="3"/>
  <c r="K4168" i="3"/>
  <c r="L4168" i="3" s="1"/>
  <c r="I4168" i="3"/>
  <c r="J4168" i="3" s="1"/>
  <c r="N4168" i="3" s="1"/>
  <c r="H4168" i="3"/>
  <c r="G4168" i="3"/>
  <c r="E4168" i="3"/>
  <c r="R4167" i="3"/>
  <c r="K4167" i="3"/>
  <c r="I4167" i="3"/>
  <c r="J4167" i="3" s="1"/>
  <c r="N4167" i="3" s="1"/>
  <c r="G4167" i="3"/>
  <c r="H4167" i="3" s="1"/>
  <c r="E4167" i="3"/>
  <c r="R4166" i="3"/>
  <c r="K4166" i="3"/>
  <c r="I4166" i="3"/>
  <c r="J4166" i="3" s="1"/>
  <c r="N4166" i="3" s="1"/>
  <c r="G4166" i="3"/>
  <c r="H4166" i="3" s="1"/>
  <c r="E4166" i="3"/>
  <c r="R4165" i="3"/>
  <c r="L4165" i="3"/>
  <c r="K4165" i="3"/>
  <c r="I4165" i="3"/>
  <c r="J4165" i="3" s="1"/>
  <c r="N4165" i="3" s="1"/>
  <c r="G4165" i="3"/>
  <c r="S4165" i="3" s="1"/>
  <c r="E4165" i="3"/>
  <c r="F4165" i="3" s="1"/>
  <c r="T4164" i="3"/>
  <c r="R4164" i="3"/>
  <c r="K4164" i="3"/>
  <c r="L4164" i="3" s="1"/>
  <c r="I4164" i="3"/>
  <c r="J4164" i="3" s="1"/>
  <c r="N4164" i="3" s="1"/>
  <c r="H4164" i="3"/>
  <c r="G4164" i="3"/>
  <c r="E4164" i="3"/>
  <c r="F4164" i="3" s="1"/>
  <c r="R4163" i="3"/>
  <c r="K4163" i="3"/>
  <c r="L4163" i="3" s="1"/>
  <c r="I4163" i="3"/>
  <c r="J4163" i="3" s="1"/>
  <c r="N4163" i="3" s="1"/>
  <c r="G4163" i="3"/>
  <c r="H4163" i="3" s="1"/>
  <c r="E4163" i="3"/>
  <c r="R4162" i="3"/>
  <c r="K4162" i="3"/>
  <c r="I4162" i="3"/>
  <c r="J4162" i="3" s="1"/>
  <c r="N4162" i="3" s="1"/>
  <c r="G4162" i="3"/>
  <c r="H4162" i="3" s="1"/>
  <c r="E4162" i="3"/>
  <c r="R4161" i="3"/>
  <c r="L4161" i="3"/>
  <c r="K4161" i="3"/>
  <c r="I4161" i="3"/>
  <c r="J4161" i="3" s="1"/>
  <c r="N4161" i="3" s="1"/>
  <c r="G4161" i="3"/>
  <c r="S4161" i="3" s="1"/>
  <c r="E4161" i="3"/>
  <c r="F4161" i="3" s="1"/>
  <c r="T4160" i="3"/>
  <c r="R4160" i="3"/>
  <c r="K4160" i="3"/>
  <c r="L4160" i="3" s="1"/>
  <c r="I4160" i="3"/>
  <c r="J4160" i="3" s="1"/>
  <c r="N4160" i="3" s="1"/>
  <c r="H4160" i="3"/>
  <c r="G4160" i="3"/>
  <c r="E4160" i="3"/>
  <c r="F4160" i="3" s="1"/>
  <c r="R4159" i="3"/>
  <c r="K4159" i="3"/>
  <c r="L4159" i="3" s="1"/>
  <c r="I4159" i="3"/>
  <c r="J4159" i="3" s="1"/>
  <c r="N4159" i="3" s="1"/>
  <c r="G4159" i="3"/>
  <c r="H4159" i="3" s="1"/>
  <c r="E4159" i="3"/>
  <c r="R4158" i="3"/>
  <c r="K4158" i="3"/>
  <c r="I4158" i="3"/>
  <c r="J4158" i="3" s="1"/>
  <c r="N4158" i="3" s="1"/>
  <c r="G4158" i="3"/>
  <c r="H4158" i="3" s="1"/>
  <c r="E4158" i="3"/>
  <c r="R4157" i="3"/>
  <c r="L4157" i="3"/>
  <c r="K4157" i="3"/>
  <c r="I4157" i="3"/>
  <c r="J4157" i="3" s="1"/>
  <c r="N4157" i="3" s="1"/>
  <c r="G4157" i="3"/>
  <c r="S4157" i="3" s="1"/>
  <c r="E4157" i="3"/>
  <c r="F4157" i="3" s="1"/>
  <c r="T4156" i="3"/>
  <c r="R4156" i="3"/>
  <c r="K4156" i="3"/>
  <c r="L4156" i="3" s="1"/>
  <c r="I4156" i="3"/>
  <c r="J4156" i="3" s="1"/>
  <c r="N4156" i="3" s="1"/>
  <c r="H4156" i="3"/>
  <c r="G4156" i="3"/>
  <c r="E4156" i="3"/>
  <c r="F4156" i="3" s="1"/>
  <c r="R4155" i="3"/>
  <c r="K4155" i="3"/>
  <c r="L4155" i="3" s="1"/>
  <c r="I4155" i="3"/>
  <c r="J4155" i="3" s="1"/>
  <c r="N4155" i="3" s="1"/>
  <c r="G4155" i="3"/>
  <c r="H4155" i="3" s="1"/>
  <c r="E4155" i="3"/>
  <c r="R4154" i="3"/>
  <c r="K4154" i="3"/>
  <c r="I4154" i="3"/>
  <c r="J4154" i="3" s="1"/>
  <c r="N4154" i="3" s="1"/>
  <c r="G4154" i="3"/>
  <c r="H4154" i="3" s="1"/>
  <c r="E4154" i="3"/>
  <c r="R4153" i="3"/>
  <c r="L4153" i="3"/>
  <c r="K4153" i="3"/>
  <c r="I4153" i="3"/>
  <c r="J4153" i="3" s="1"/>
  <c r="N4153" i="3" s="1"/>
  <c r="G4153" i="3"/>
  <c r="S4153" i="3" s="1"/>
  <c r="E4153" i="3"/>
  <c r="F4153" i="3" s="1"/>
  <c r="T4152" i="3"/>
  <c r="R4152" i="3"/>
  <c r="K4152" i="3"/>
  <c r="L4152" i="3" s="1"/>
  <c r="I4152" i="3"/>
  <c r="J4152" i="3" s="1"/>
  <c r="N4152" i="3" s="1"/>
  <c r="H4152" i="3"/>
  <c r="G4152" i="3"/>
  <c r="E4152" i="3"/>
  <c r="F4152" i="3" s="1"/>
  <c r="R4151" i="3"/>
  <c r="K4151" i="3"/>
  <c r="L4151" i="3" s="1"/>
  <c r="I4151" i="3"/>
  <c r="J4151" i="3" s="1"/>
  <c r="N4151" i="3" s="1"/>
  <c r="G4151" i="3"/>
  <c r="H4151" i="3" s="1"/>
  <c r="E4151" i="3"/>
  <c r="R4150" i="3"/>
  <c r="K4150" i="3"/>
  <c r="I4150" i="3"/>
  <c r="J4150" i="3" s="1"/>
  <c r="N4150" i="3" s="1"/>
  <c r="G4150" i="3"/>
  <c r="H4150" i="3" s="1"/>
  <c r="E4150" i="3"/>
  <c r="R4149" i="3"/>
  <c r="L4149" i="3"/>
  <c r="K4149" i="3"/>
  <c r="I4149" i="3"/>
  <c r="J4149" i="3" s="1"/>
  <c r="N4149" i="3" s="1"/>
  <c r="G4149" i="3"/>
  <c r="S4149" i="3" s="1"/>
  <c r="E4149" i="3"/>
  <c r="F4149" i="3" s="1"/>
  <c r="T4148" i="3"/>
  <c r="R4148" i="3"/>
  <c r="K4148" i="3"/>
  <c r="L4148" i="3" s="1"/>
  <c r="I4148" i="3"/>
  <c r="J4148" i="3" s="1"/>
  <c r="N4148" i="3" s="1"/>
  <c r="H4148" i="3"/>
  <c r="G4148" i="3"/>
  <c r="E4148" i="3"/>
  <c r="F4148" i="3" s="1"/>
  <c r="R4147" i="3"/>
  <c r="K4147" i="3"/>
  <c r="L4147" i="3" s="1"/>
  <c r="I4147" i="3"/>
  <c r="J4147" i="3" s="1"/>
  <c r="N4147" i="3" s="1"/>
  <c r="G4147" i="3"/>
  <c r="H4147" i="3" s="1"/>
  <c r="E4147" i="3"/>
  <c r="R4146" i="3"/>
  <c r="K4146" i="3"/>
  <c r="I4146" i="3"/>
  <c r="J4146" i="3" s="1"/>
  <c r="N4146" i="3" s="1"/>
  <c r="G4146" i="3"/>
  <c r="H4146" i="3" s="1"/>
  <c r="E4146" i="3"/>
  <c r="R4145" i="3"/>
  <c r="L4145" i="3"/>
  <c r="K4145" i="3"/>
  <c r="I4145" i="3"/>
  <c r="J4145" i="3" s="1"/>
  <c r="N4145" i="3" s="1"/>
  <c r="G4145" i="3"/>
  <c r="S4145" i="3" s="1"/>
  <c r="E4145" i="3"/>
  <c r="F4145" i="3" s="1"/>
  <c r="T4144" i="3"/>
  <c r="R4144" i="3"/>
  <c r="K4144" i="3"/>
  <c r="L4144" i="3" s="1"/>
  <c r="I4144" i="3"/>
  <c r="J4144" i="3" s="1"/>
  <c r="N4144" i="3" s="1"/>
  <c r="H4144" i="3"/>
  <c r="G4144" i="3"/>
  <c r="E4144" i="3"/>
  <c r="F4144" i="3" s="1"/>
  <c r="R4143" i="3"/>
  <c r="K4143" i="3"/>
  <c r="L4143" i="3" s="1"/>
  <c r="I4143" i="3"/>
  <c r="J4143" i="3" s="1"/>
  <c r="N4143" i="3" s="1"/>
  <c r="G4143" i="3"/>
  <c r="H4143" i="3" s="1"/>
  <c r="E4143" i="3"/>
  <c r="R4142" i="3"/>
  <c r="K4142" i="3"/>
  <c r="I4142" i="3"/>
  <c r="J4142" i="3" s="1"/>
  <c r="N4142" i="3" s="1"/>
  <c r="G4142" i="3"/>
  <c r="H4142" i="3" s="1"/>
  <c r="E4142" i="3"/>
  <c r="R4141" i="3"/>
  <c r="L4141" i="3"/>
  <c r="K4141" i="3"/>
  <c r="I4141" i="3"/>
  <c r="J4141" i="3" s="1"/>
  <c r="N4141" i="3" s="1"/>
  <c r="G4141" i="3"/>
  <c r="S4141" i="3" s="1"/>
  <c r="E4141" i="3"/>
  <c r="F4141" i="3" s="1"/>
  <c r="T4140" i="3"/>
  <c r="R4140" i="3"/>
  <c r="K4140" i="3"/>
  <c r="L4140" i="3" s="1"/>
  <c r="I4140" i="3"/>
  <c r="J4140" i="3" s="1"/>
  <c r="N4140" i="3" s="1"/>
  <c r="H4140" i="3"/>
  <c r="G4140" i="3"/>
  <c r="E4140" i="3"/>
  <c r="F4140" i="3" s="1"/>
  <c r="R4139" i="3"/>
  <c r="K4139" i="3"/>
  <c r="L4139" i="3" s="1"/>
  <c r="I4139" i="3"/>
  <c r="J4139" i="3" s="1"/>
  <c r="N4139" i="3" s="1"/>
  <c r="G4139" i="3"/>
  <c r="H4139" i="3" s="1"/>
  <c r="E4139" i="3"/>
  <c r="R4138" i="3"/>
  <c r="L4138" i="3"/>
  <c r="K4138" i="3"/>
  <c r="I4138" i="3"/>
  <c r="J4138" i="3" s="1"/>
  <c r="N4138" i="3" s="1"/>
  <c r="G4138" i="3"/>
  <c r="T4138" i="3" s="1"/>
  <c r="E4138" i="3"/>
  <c r="R4137" i="3"/>
  <c r="M4137" i="3"/>
  <c r="K4137" i="3"/>
  <c r="L4137" i="3" s="1"/>
  <c r="I4137" i="3"/>
  <c r="J4137" i="3" s="1"/>
  <c r="N4137" i="3" s="1"/>
  <c r="H4137" i="3"/>
  <c r="G4137" i="3"/>
  <c r="E4137" i="3"/>
  <c r="F4137" i="3" s="1"/>
  <c r="Q4137" i="3" s="1"/>
  <c r="R4136" i="3"/>
  <c r="K4136" i="3"/>
  <c r="L4136" i="3" s="1"/>
  <c r="I4136" i="3"/>
  <c r="J4136" i="3" s="1"/>
  <c r="N4136" i="3" s="1"/>
  <c r="G4136" i="3"/>
  <c r="H4136" i="3" s="1"/>
  <c r="E4136" i="3"/>
  <c r="F4136" i="3" s="1"/>
  <c r="R4135" i="3"/>
  <c r="K4135" i="3"/>
  <c r="I4135" i="3"/>
  <c r="J4135" i="3" s="1"/>
  <c r="N4135" i="3" s="1"/>
  <c r="G4135" i="3"/>
  <c r="H4135" i="3" s="1"/>
  <c r="E4135" i="3"/>
  <c r="F4135" i="3" s="1"/>
  <c r="R4134" i="3"/>
  <c r="L4134" i="3"/>
  <c r="K4134" i="3"/>
  <c r="I4134" i="3"/>
  <c r="J4134" i="3" s="1"/>
  <c r="N4134" i="3" s="1"/>
  <c r="G4134" i="3"/>
  <c r="S4134" i="3" s="1"/>
  <c r="E4134" i="3"/>
  <c r="F4134" i="3" s="1"/>
  <c r="R4133" i="3"/>
  <c r="M4133" i="3"/>
  <c r="K4133" i="3"/>
  <c r="L4133" i="3" s="1"/>
  <c r="I4133" i="3"/>
  <c r="J4133" i="3" s="1"/>
  <c r="N4133" i="3" s="1"/>
  <c r="H4133" i="3"/>
  <c r="G4133" i="3"/>
  <c r="E4133" i="3"/>
  <c r="F4133" i="3" s="1"/>
  <c r="Q4133" i="3" s="1"/>
  <c r="R4132" i="3"/>
  <c r="K4132" i="3"/>
  <c r="L4132" i="3" s="1"/>
  <c r="I4132" i="3"/>
  <c r="J4132" i="3" s="1"/>
  <c r="N4132" i="3" s="1"/>
  <c r="G4132" i="3"/>
  <c r="H4132" i="3" s="1"/>
  <c r="E4132" i="3"/>
  <c r="F4132" i="3" s="1"/>
  <c r="Q4132" i="3" s="1"/>
  <c r="R4131" i="3"/>
  <c r="K4131" i="3"/>
  <c r="I4131" i="3"/>
  <c r="J4131" i="3" s="1"/>
  <c r="N4131" i="3" s="1"/>
  <c r="G4131" i="3"/>
  <c r="H4131" i="3" s="1"/>
  <c r="E4131" i="3"/>
  <c r="F4131" i="3" s="1"/>
  <c r="R4130" i="3"/>
  <c r="L4130" i="3"/>
  <c r="K4130" i="3"/>
  <c r="I4130" i="3"/>
  <c r="J4130" i="3" s="1"/>
  <c r="N4130" i="3" s="1"/>
  <c r="G4130" i="3"/>
  <c r="S4130" i="3" s="1"/>
  <c r="E4130" i="3"/>
  <c r="F4130" i="3" s="1"/>
  <c r="R4129" i="3"/>
  <c r="M4129" i="3"/>
  <c r="K4129" i="3"/>
  <c r="L4129" i="3" s="1"/>
  <c r="I4129" i="3"/>
  <c r="J4129" i="3" s="1"/>
  <c r="N4129" i="3" s="1"/>
  <c r="H4129" i="3"/>
  <c r="G4129" i="3"/>
  <c r="E4129" i="3"/>
  <c r="F4129" i="3" s="1"/>
  <c r="Q4129" i="3" s="1"/>
  <c r="R4128" i="3"/>
  <c r="K4128" i="3"/>
  <c r="L4128" i="3" s="1"/>
  <c r="I4128" i="3"/>
  <c r="J4128" i="3" s="1"/>
  <c r="N4128" i="3" s="1"/>
  <c r="G4128" i="3"/>
  <c r="H4128" i="3" s="1"/>
  <c r="E4128" i="3"/>
  <c r="F4128" i="3" s="1"/>
  <c r="R4127" i="3"/>
  <c r="K4127" i="3"/>
  <c r="I4127" i="3"/>
  <c r="J4127" i="3" s="1"/>
  <c r="N4127" i="3" s="1"/>
  <c r="G4127" i="3"/>
  <c r="H4127" i="3" s="1"/>
  <c r="E4127" i="3"/>
  <c r="F4127" i="3" s="1"/>
  <c r="R4126" i="3"/>
  <c r="L4126" i="3"/>
  <c r="K4126" i="3"/>
  <c r="I4126" i="3"/>
  <c r="J4126" i="3" s="1"/>
  <c r="N4126" i="3" s="1"/>
  <c r="G4126" i="3"/>
  <c r="S4126" i="3" s="1"/>
  <c r="E4126" i="3"/>
  <c r="F4126" i="3" s="1"/>
  <c r="R4125" i="3"/>
  <c r="M4125" i="3"/>
  <c r="K4125" i="3"/>
  <c r="L4125" i="3" s="1"/>
  <c r="I4125" i="3"/>
  <c r="J4125" i="3" s="1"/>
  <c r="N4125" i="3" s="1"/>
  <c r="H4125" i="3"/>
  <c r="G4125" i="3"/>
  <c r="E4125" i="3"/>
  <c r="F4125" i="3" s="1"/>
  <c r="Q4125" i="3" s="1"/>
  <c r="R4124" i="3"/>
  <c r="K4124" i="3"/>
  <c r="L4124" i="3" s="1"/>
  <c r="I4124" i="3"/>
  <c r="J4124" i="3" s="1"/>
  <c r="N4124" i="3" s="1"/>
  <c r="G4124" i="3"/>
  <c r="H4124" i="3" s="1"/>
  <c r="E4124" i="3"/>
  <c r="F4124" i="3" s="1"/>
  <c r="Q4124" i="3" s="1"/>
  <c r="R4123" i="3"/>
  <c r="K4123" i="3"/>
  <c r="I4123" i="3"/>
  <c r="J4123" i="3" s="1"/>
  <c r="N4123" i="3" s="1"/>
  <c r="G4123" i="3"/>
  <c r="H4123" i="3" s="1"/>
  <c r="E4123" i="3"/>
  <c r="F4123" i="3" s="1"/>
  <c r="R4122" i="3"/>
  <c r="L4122" i="3"/>
  <c r="K4122" i="3"/>
  <c r="I4122" i="3"/>
  <c r="J4122" i="3" s="1"/>
  <c r="N4122" i="3" s="1"/>
  <c r="G4122" i="3"/>
  <c r="S4122" i="3" s="1"/>
  <c r="E4122" i="3"/>
  <c r="F4122" i="3" s="1"/>
  <c r="R4121" i="3"/>
  <c r="M4121" i="3"/>
  <c r="K4121" i="3"/>
  <c r="L4121" i="3" s="1"/>
  <c r="I4121" i="3"/>
  <c r="J4121" i="3" s="1"/>
  <c r="N4121" i="3" s="1"/>
  <c r="H4121" i="3"/>
  <c r="G4121" i="3"/>
  <c r="E4121" i="3"/>
  <c r="F4121" i="3" s="1"/>
  <c r="Q4121" i="3" s="1"/>
  <c r="R4120" i="3"/>
  <c r="K4120" i="3"/>
  <c r="L4120" i="3" s="1"/>
  <c r="I4120" i="3"/>
  <c r="J4120" i="3" s="1"/>
  <c r="N4120" i="3" s="1"/>
  <c r="G4120" i="3"/>
  <c r="H4120" i="3" s="1"/>
  <c r="E4120" i="3"/>
  <c r="F4120" i="3" s="1"/>
  <c r="R4119" i="3"/>
  <c r="K4119" i="3"/>
  <c r="I4119" i="3"/>
  <c r="J4119" i="3" s="1"/>
  <c r="N4119" i="3" s="1"/>
  <c r="G4119" i="3"/>
  <c r="H4119" i="3" s="1"/>
  <c r="E4119" i="3"/>
  <c r="F4119" i="3" s="1"/>
  <c r="R4118" i="3"/>
  <c r="L4118" i="3"/>
  <c r="K4118" i="3"/>
  <c r="I4118" i="3"/>
  <c r="J4118" i="3" s="1"/>
  <c r="N4118" i="3" s="1"/>
  <c r="G4118" i="3"/>
  <c r="S4118" i="3" s="1"/>
  <c r="E4118" i="3"/>
  <c r="F4118" i="3" s="1"/>
  <c r="R4117" i="3"/>
  <c r="M4117" i="3"/>
  <c r="K4117" i="3"/>
  <c r="L4117" i="3" s="1"/>
  <c r="I4117" i="3"/>
  <c r="J4117" i="3" s="1"/>
  <c r="N4117" i="3" s="1"/>
  <c r="H4117" i="3"/>
  <c r="G4117" i="3"/>
  <c r="E4117" i="3"/>
  <c r="F4117" i="3" s="1"/>
  <c r="Q4117" i="3" s="1"/>
  <c r="R4116" i="3"/>
  <c r="K4116" i="3"/>
  <c r="L4116" i="3" s="1"/>
  <c r="I4116" i="3"/>
  <c r="J4116" i="3" s="1"/>
  <c r="N4116" i="3" s="1"/>
  <c r="G4116" i="3"/>
  <c r="H4116" i="3" s="1"/>
  <c r="E4116" i="3"/>
  <c r="F4116" i="3" s="1"/>
  <c r="Q4116" i="3" s="1"/>
  <c r="R4115" i="3"/>
  <c r="K4115" i="3"/>
  <c r="I4115" i="3"/>
  <c r="J4115" i="3" s="1"/>
  <c r="N4115" i="3" s="1"/>
  <c r="G4115" i="3"/>
  <c r="H4115" i="3" s="1"/>
  <c r="E4115" i="3"/>
  <c r="F4115" i="3" s="1"/>
  <c r="R4114" i="3"/>
  <c r="L4114" i="3"/>
  <c r="K4114" i="3"/>
  <c r="I4114" i="3"/>
  <c r="J4114" i="3" s="1"/>
  <c r="N4114" i="3" s="1"/>
  <c r="G4114" i="3"/>
  <c r="S4114" i="3" s="1"/>
  <c r="E4114" i="3"/>
  <c r="F4114" i="3" s="1"/>
  <c r="R4113" i="3"/>
  <c r="M4113" i="3"/>
  <c r="K4113" i="3"/>
  <c r="L4113" i="3" s="1"/>
  <c r="I4113" i="3"/>
  <c r="J4113" i="3" s="1"/>
  <c r="N4113" i="3" s="1"/>
  <c r="H4113" i="3"/>
  <c r="G4113" i="3"/>
  <c r="E4113" i="3"/>
  <c r="F4113" i="3" s="1"/>
  <c r="Q4113" i="3" s="1"/>
  <c r="R4112" i="3"/>
  <c r="K4112" i="3"/>
  <c r="L4112" i="3" s="1"/>
  <c r="I4112" i="3"/>
  <c r="J4112" i="3" s="1"/>
  <c r="N4112" i="3" s="1"/>
  <c r="G4112" i="3"/>
  <c r="H4112" i="3" s="1"/>
  <c r="E4112" i="3"/>
  <c r="F4112" i="3" s="1"/>
  <c r="R4111" i="3"/>
  <c r="K4111" i="3"/>
  <c r="I4111" i="3"/>
  <c r="J4111" i="3" s="1"/>
  <c r="N4111" i="3" s="1"/>
  <c r="G4111" i="3"/>
  <c r="H4111" i="3" s="1"/>
  <c r="E4111" i="3"/>
  <c r="F4111" i="3" s="1"/>
  <c r="R4110" i="3"/>
  <c r="L4110" i="3"/>
  <c r="K4110" i="3"/>
  <c r="I4110" i="3"/>
  <c r="J4110" i="3" s="1"/>
  <c r="N4110" i="3" s="1"/>
  <c r="G4110" i="3"/>
  <c r="S4110" i="3" s="1"/>
  <c r="E4110" i="3"/>
  <c r="F4110" i="3" s="1"/>
  <c r="R4109" i="3"/>
  <c r="M4109" i="3"/>
  <c r="K4109" i="3"/>
  <c r="L4109" i="3" s="1"/>
  <c r="I4109" i="3"/>
  <c r="J4109" i="3" s="1"/>
  <c r="N4109" i="3" s="1"/>
  <c r="H4109" i="3"/>
  <c r="G4109" i="3"/>
  <c r="E4109" i="3"/>
  <c r="F4109" i="3" s="1"/>
  <c r="Q4109" i="3" s="1"/>
  <c r="R4108" i="3"/>
  <c r="K4108" i="3"/>
  <c r="L4108" i="3" s="1"/>
  <c r="I4108" i="3"/>
  <c r="J4108" i="3" s="1"/>
  <c r="N4108" i="3" s="1"/>
  <c r="G4108" i="3"/>
  <c r="H4108" i="3" s="1"/>
  <c r="E4108" i="3"/>
  <c r="F4108" i="3" s="1"/>
  <c r="Q4108" i="3" s="1"/>
  <c r="R4107" i="3"/>
  <c r="K4107" i="3"/>
  <c r="I4107" i="3"/>
  <c r="J4107" i="3" s="1"/>
  <c r="N4107" i="3" s="1"/>
  <c r="G4107" i="3"/>
  <c r="H4107" i="3" s="1"/>
  <c r="E4107" i="3"/>
  <c r="F4107" i="3" s="1"/>
  <c r="R4106" i="3"/>
  <c r="L4106" i="3"/>
  <c r="K4106" i="3"/>
  <c r="I4106" i="3"/>
  <c r="J4106" i="3" s="1"/>
  <c r="N4106" i="3" s="1"/>
  <c r="G4106" i="3"/>
  <c r="S4106" i="3" s="1"/>
  <c r="E4106" i="3"/>
  <c r="F4106" i="3" s="1"/>
  <c r="R4105" i="3"/>
  <c r="M4105" i="3"/>
  <c r="K4105" i="3"/>
  <c r="L4105" i="3" s="1"/>
  <c r="I4105" i="3"/>
  <c r="J4105" i="3" s="1"/>
  <c r="N4105" i="3" s="1"/>
  <c r="H4105" i="3"/>
  <c r="G4105" i="3"/>
  <c r="E4105" i="3"/>
  <c r="F4105" i="3" s="1"/>
  <c r="Q4105" i="3" s="1"/>
  <c r="R4104" i="3"/>
  <c r="K4104" i="3"/>
  <c r="L4104" i="3" s="1"/>
  <c r="I4104" i="3"/>
  <c r="J4104" i="3" s="1"/>
  <c r="N4104" i="3" s="1"/>
  <c r="G4104" i="3"/>
  <c r="H4104" i="3" s="1"/>
  <c r="E4104" i="3"/>
  <c r="F4104" i="3" s="1"/>
  <c r="R4103" i="3"/>
  <c r="K4103" i="3"/>
  <c r="I4103" i="3"/>
  <c r="J4103" i="3" s="1"/>
  <c r="N4103" i="3" s="1"/>
  <c r="G4103" i="3"/>
  <c r="H4103" i="3" s="1"/>
  <c r="E4103" i="3"/>
  <c r="F4103" i="3" s="1"/>
  <c r="R4102" i="3"/>
  <c r="L4102" i="3"/>
  <c r="K4102" i="3"/>
  <c r="I4102" i="3"/>
  <c r="J4102" i="3" s="1"/>
  <c r="N4102" i="3" s="1"/>
  <c r="G4102" i="3"/>
  <c r="S4102" i="3" s="1"/>
  <c r="E4102" i="3"/>
  <c r="F4102" i="3" s="1"/>
  <c r="R4101" i="3"/>
  <c r="M4101" i="3"/>
  <c r="K4101" i="3"/>
  <c r="L4101" i="3" s="1"/>
  <c r="I4101" i="3"/>
  <c r="J4101" i="3" s="1"/>
  <c r="N4101" i="3" s="1"/>
  <c r="H4101" i="3"/>
  <c r="G4101" i="3"/>
  <c r="E4101" i="3"/>
  <c r="F4101" i="3" s="1"/>
  <c r="Q4101" i="3" s="1"/>
  <c r="R4100" i="3"/>
  <c r="K4100" i="3"/>
  <c r="L4100" i="3" s="1"/>
  <c r="I4100" i="3"/>
  <c r="J4100" i="3" s="1"/>
  <c r="N4100" i="3" s="1"/>
  <c r="G4100" i="3"/>
  <c r="H4100" i="3" s="1"/>
  <c r="E4100" i="3"/>
  <c r="F4100" i="3" s="1"/>
  <c r="Q4100" i="3" s="1"/>
  <c r="R4099" i="3"/>
  <c r="K4099" i="3"/>
  <c r="I4099" i="3"/>
  <c r="J4099" i="3" s="1"/>
  <c r="N4099" i="3" s="1"/>
  <c r="G4099" i="3"/>
  <c r="H4099" i="3" s="1"/>
  <c r="E4099" i="3"/>
  <c r="F4099" i="3" s="1"/>
  <c r="R4098" i="3"/>
  <c r="L4098" i="3"/>
  <c r="K4098" i="3"/>
  <c r="I4098" i="3"/>
  <c r="J4098" i="3" s="1"/>
  <c r="N4098" i="3" s="1"/>
  <c r="G4098" i="3"/>
  <c r="S4098" i="3" s="1"/>
  <c r="E4098" i="3"/>
  <c r="F4098" i="3" s="1"/>
  <c r="R4097" i="3"/>
  <c r="M4097" i="3"/>
  <c r="K4097" i="3"/>
  <c r="L4097" i="3" s="1"/>
  <c r="I4097" i="3"/>
  <c r="J4097" i="3" s="1"/>
  <c r="N4097" i="3" s="1"/>
  <c r="H4097" i="3"/>
  <c r="G4097" i="3"/>
  <c r="E4097" i="3"/>
  <c r="F4097" i="3" s="1"/>
  <c r="Q4097" i="3" s="1"/>
  <c r="R4096" i="3"/>
  <c r="K4096" i="3"/>
  <c r="L4096" i="3" s="1"/>
  <c r="I4096" i="3"/>
  <c r="J4096" i="3" s="1"/>
  <c r="N4096" i="3" s="1"/>
  <c r="G4096" i="3"/>
  <c r="H4096" i="3" s="1"/>
  <c r="E4096" i="3"/>
  <c r="F4096" i="3" s="1"/>
  <c r="R4095" i="3"/>
  <c r="K4095" i="3"/>
  <c r="I4095" i="3"/>
  <c r="J4095" i="3" s="1"/>
  <c r="N4095" i="3" s="1"/>
  <c r="G4095" i="3"/>
  <c r="H4095" i="3" s="1"/>
  <c r="E4095" i="3"/>
  <c r="F4095" i="3" s="1"/>
  <c r="R4094" i="3"/>
  <c r="L4094" i="3"/>
  <c r="K4094" i="3"/>
  <c r="I4094" i="3"/>
  <c r="J4094" i="3" s="1"/>
  <c r="N4094" i="3" s="1"/>
  <c r="G4094" i="3"/>
  <c r="S4094" i="3" s="1"/>
  <c r="E4094" i="3"/>
  <c r="F4094" i="3" s="1"/>
  <c r="R4093" i="3"/>
  <c r="M4093" i="3"/>
  <c r="K4093" i="3"/>
  <c r="L4093" i="3" s="1"/>
  <c r="I4093" i="3"/>
  <c r="J4093" i="3" s="1"/>
  <c r="N4093" i="3" s="1"/>
  <c r="H4093" i="3"/>
  <c r="G4093" i="3"/>
  <c r="E4093" i="3"/>
  <c r="F4093" i="3" s="1"/>
  <c r="Q4093" i="3" s="1"/>
  <c r="R4092" i="3"/>
  <c r="K4092" i="3"/>
  <c r="L4092" i="3" s="1"/>
  <c r="I4092" i="3"/>
  <c r="J4092" i="3" s="1"/>
  <c r="N4092" i="3" s="1"/>
  <c r="G4092" i="3"/>
  <c r="H4092" i="3" s="1"/>
  <c r="E4092" i="3"/>
  <c r="F4092" i="3" s="1"/>
  <c r="Q4092" i="3" s="1"/>
  <c r="R4091" i="3"/>
  <c r="K4091" i="3"/>
  <c r="I4091" i="3"/>
  <c r="J4091" i="3" s="1"/>
  <c r="N4091" i="3" s="1"/>
  <c r="G4091" i="3"/>
  <c r="H4091" i="3" s="1"/>
  <c r="E4091" i="3"/>
  <c r="F4091" i="3" s="1"/>
  <c r="R4090" i="3"/>
  <c r="L4090" i="3"/>
  <c r="K4090" i="3"/>
  <c r="I4090" i="3"/>
  <c r="J4090" i="3" s="1"/>
  <c r="N4090" i="3" s="1"/>
  <c r="G4090" i="3"/>
  <c r="S4090" i="3" s="1"/>
  <c r="E4090" i="3"/>
  <c r="F4090" i="3" s="1"/>
  <c r="R4089" i="3"/>
  <c r="M4089" i="3"/>
  <c r="K4089" i="3"/>
  <c r="L4089" i="3" s="1"/>
  <c r="I4089" i="3"/>
  <c r="J4089" i="3" s="1"/>
  <c r="N4089" i="3" s="1"/>
  <c r="H4089" i="3"/>
  <c r="G4089" i="3"/>
  <c r="E4089" i="3"/>
  <c r="F4089" i="3" s="1"/>
  <c r="Q4089" i="3" s="1"/>
  <c r="R4088" i="3"/>
  <c r="K4088" i="3"/>
  <c r="L4088" i="3" s="1"/>
  <c r="I4088" i="3"/>
  <c r="J4088" i="3" s="1"/>
  <c r="N4088" i="3" s="1"/>
  <c r="G4088" i="3"/>
  <c r="H4088" i="3" s="1"/>
  <c r="E4088" i="3"/>
  <c r="F4088" i="3" s="1"/>
  <c r="R4087" i="3"/>
  <c r="K4087" i="3"/>
  <c r="I4087" i="3"/>
  <c r="J4087" i="3" s="1"/>
  <c r="N4087" i="3" s="1"/>
  <c r="G4087" i="3"/>
  <c r="H4087" i="3" s="1"/>
  <c r="E4087" i="3"/>
  <c r="F4087" i="3" s="1"/>
  <c r="R4086" i="3"/>
  <c r="L4086" i="3"/>
  <c r="K4086" i="3"/>
  <c r="I4086" i="3"/>
  <c r="J4086" i="3" s="1"/>
  <c r="N4086" i="3" s="1"/>
  <c r="G4086" i="3"/>
  <c r="S4086" i="3" s="1"/>
  <c r="E4086" i="3"/>
  <c r="F4086" i="3" s="1"/>
  <c r="R4085" i="3"/>
  <c r="M4085" i="3"/>
  <c r="K4085" i="3"/>
  <c r="L4085" i="3" s="1"/>
  <c r="I4085" i="3"/>
  <c r="J4085" i="3" s="1"/>
  <c r="N4085" i="3" s="1"/>
  <c r="H4085" i="3"/>
  <c r="G4085" i="3"/>
  <c r="E4085" i="3"/>
  <c r="F4085" i="3" s="1"/>
  <c r="Q4085" i="3" s="1"/>
  <c r="R4084" i="3"/>
  <c r="K4084" i="3"/>
  <c r="L4084" i="3" s="1"/>
  <c r="I4084" i="3"/>
  <c r="J4084" i="3" s="1"/>
  <c r="N4084" i="3" s="1"/>
  <c r="G4084" i="3"/>
  <c r="H4084" i="3" s="1"/>
  <c r="E4084" i="3"/>
  <c r="F4084" i="3" s="1"/>
  <c r="Q4084" i="3" s="1"/>
  <c r="R4083" i="3"/>
  <c r="K4083" i="3"/>
  <c r="I4083" i="3"/>
  <c r="J4083" i="3" s="1"/>
  <c r="N4083" i="3" s="1"/>
  <c r="G4083" i="3"/>
  <c r="H4083" i="3" s="1"/>
  <c r="E4083" i="3"/>
  <c r="F4083" i="3" s="1"/>
  <c r="R4082" i="3"/>
  <c r="L4082" i="3"/>
  <c r="K4082" i="3"/>
  <c r="I4082" i="3"/>
  <c r="J4082" i="3" s="1"/>
  <c r="N4082" i="3" s="1"/>
  <c r="G4082" i="3"/>
  <c r="S4082" i="3" s="1"/>
  <c r="E4082" i="3"/>
  <c r="F4082" i="3" s="1"/>
  <c r="R4081" i="3"/>
  <c r="M4081" i="3"/>
  <c r="K4081" i="3"/>
  <c r="L4081" i="3" s="1"/>
  <c r="I4081" i="3"/>
  <c r="J4081" i="3" s="1"/>
  <c r="N4081" i="3" s="1"/>
  <c r="H4081" i="3"/>
  <c r="G4081" i="3"/>
  <c r="E4081" i="3"/>
  <c r="F4081" i="3" s="1"/>
  <c r="Q4081" i="3" s="1"/>
  <c r="R4080" i="3"/>
  <c r="K4080" i="3"/>
  <c r="L4080" i="3" s="1"/>
  <c r="I4080" i="3"/>
  <c r="J4080" i="3" s="1"/>
  <c r="N4080" i="3" s="1"/>
  <c r="G4080" i="3"/>
  <c r="H4080" i="3" s="1"/>
  <c r="E4080" i="3"/>
  <c r="F4080" i="3" s="1"/>
  <c r="R4079" i="3"/>
  <c r="K4079" i="3"/>
  <c r="I4079" i="3"/>
  <c r="J4079" i="3" s="1"/>
  <c r="N4079" i="3" s="1"/>
  <c r="G4079" i="3"/>
  <c r="H4079" i="3" s="1"/>
  <c r="E4079" i="3"/>
  <c r="R4078" i="3"/>
  <c r="L4078" i="3"/>
  <c r="K4078" i="3"/>
  <c r="I4078" i="3"/>
  <c r="J4078" i="3" s="1"/>
  <c r="N4078" i="3" s="1"/>
  <c r="G4078" i="3"/>
  <c r="E4078" i="3"/>
  <c r="F4078" i="3" s="1"/>
  <c r="R4077" i="3"/>
  <c r="M4077" i="3"/>
  <c r="K4077" i="3"/>
  <c r="L4077" i="3" s="1"/>
  <c r="I4077" i="3"/>
  <c r="J4077" i="3" s="1"/>
  <c r="N4077" i="3" s="1"/>
  <c r="H4077" i="3"/>
  <c r="G4077" i="3"/>
  <c r="E4077" i="3"/>
  <c r="F4077" i="3" s="1"/>
  <c r="Q4077" i="3" s="1"/>
  <c r="R4076" i="3"/>
  <c r="K4076" i="3"/>
  <c r="L4076" i="3" s="1"/>
  <c r="I4076" i="3"/>
  <c r="J4076" i="3" s="1"/>
  <c r="N4076" i="3" s="1"/>
  <c r="G4076" i="3"/>
  <c r="H4076" i="3" s="1"/>
  <c r="E4076" i="3"/>
  <c r="F4076" i="3" s="1"/>
  <c r="R4075" i="3"/>
  <c r="K4075" i="3"/>
  <c r="I4075" i="3"/>
  <c r="J4075" i="3" s="1"/>
  <c r="N4075" i="3" s="1"/>
  <c r="G4075" i="3"/>
  <c r="H4075" i="3" s="1"/>
  <c r="E4075" i="3"/>
  <c r="R4074" i="3"/>
  <c r="L4074" i="3"/>
  <c r="K4074" i="3"/>
  <c r="I4074" i="3"/>
  <c r="J4074" i="3" s="1"/>
  <c r="N4074" i="3" s="1"/>
  <c r="G4074" i="3"/>
  <c r="E4074" i="3"/>
  <c r="F4074" i="3" s="1"/>
  <c r="R4073" i="3"/>
  <c r="M4073" i="3"/>
  <c r="K4073" i="3"/>
  <c r="L4073" i="3" s="1"/>
  <c r="I4073" i="3"/>
  <c r="J4073" i="3" s="1"/>
  <c r="N4073" i="3" s="1"/>
  <c r="H4073" i="3"/>
  <c r="G4073" i="3"/>
  <c r="E4073" i="3"/>
  <c r="F4073" i="3" s="1"/>
  <c r="Q4073" i="3" s="1"/>
  <c r="R4072" i="3"/>
  <c r="K4072" i="3"/>
  <c r="L4072" i="3" s="1"/>
  <c r="I4072" i="3"/>
  <c r="J4072" i="3" s="1"/>
  <c r="N4072" i="3" s="1"/>
  <c r="G4072" i="3"/>
  <c r="H4072" i="3" s="1"/>
  <c r="E4072" i="3"/>
  <c r="F4072" i="3" s="1"/>
  <c r="R4071" i="3"/>
  <c r="K4071" i="3"/>
  <c r="I4071" i="3"/>
  <c r="J4071" i="3" s="1"/>
  <c r="N4071" i="3" s="1"/>
  <c r="G4071" i="3"/>
  <c r="H4071" i="3" s="1"/>
  <c r="E4071" i="3"/>
  <c r="R4070" i="3"/>
  <c r="L4070" i="3"/>
  <c r="K4070" i="3"/>
  <c r="I4070" i="3"/>
  <c r="J4070" i="3" s="1"/>
  <c r="N4070" i="3" s="1"/>
  <c r="G4070" i="3"/>
  <c r="E4070" i="3"/>
  <c r="F4070" i="3" s="1"/>
  <c r="R4069" i="3"/>
  <c r="M4069" i="3"/>
  <c r="K4069" i="3"/>
  <c r="L4069" i="3" s="1"/>
  <c r="I4069" i="3"/>
  <c r="J4069" i="3" s="1"/>
  <c r="N4069" i="3" s="1"/>
  <c r="H4069" i="3"/>
  <c r="G4069" i="3"/>
  <c r="E4069" i="3"/>
  <c r="F4069" i="3" s="1"/>
  <c r="Q4069" i="3" s="1"/>
  <c r="R4068" i="3"/>
  <c r="K4068" i="3"/>
  <c r="L4068" i="3" s="1"/>
  <c r="I4068" i="3"/>
  <c r="J4068" i="3" s="1"/>
  <c r="N4068" i="3" s="1"/>
  <c r="G4068" i="3"/>
  <c r="H4068" i="3" s="1"/>
  <c r="E4068" i="3"/>
  <c r="F4068" i="3" s="1"/>
  <c r="Q4068" i="3" s="1"/>
  <c r="R4067" i="3"/>
  <c r="K4067" i="3"/>
  <c r="I4067" i="3"/>
  <c r="J4067" i="3" s="1"/>
  <c r="N4067" i="3" s="1"/>
  <c r="G4067" i="3"/>
  <c r="H4067" i="3" s="1"/>
  <c r="E4067" i="3"/>
  <c r="R4066" i="3"/>
  <c r="L4066" i="3"/>
  <c r="K4066" i="3"/>
  <c r="I4066" i="3"/>
  <c r="J4066" i="3" s="1"/>
  <c r="N4066" i="3" s="1"/>
  <c r="G4066" i="3"/>
  <c r="E4066" i="3"/>
  <c r="F4066" i="3" s="1"/>
  <c r="R4065" i="3"/>
  <c r="M4065" i="3"/>
  <c r="K4065" i="3"/>
  <c r="L4065" i="3" s="1"/>
  <c r="I4065" i="3"/>
  <c r="J4065" i="3" s="1"/>
  <c r="N4065" i="3" s="1"/>
  <c r="H4065" i="3"/>
  <c r="G4065" i="3"/>
  <c r="E4065" i="3"/>
  <c r="F4065" i="3" s="1"/>
  <c r="R4064" i="3"/>
  <c r="K4064" i="3"/>
  <c r="L4064" i="3" s="1"/>
  <c r="I4064" i="3"/>
  <c r="J4064" i="3" s="1"/>
  <c r="N4064" i="3" s="1"/>
  <c r="G4064" i="3"/>
  <c r="H4064" i="3" s="1"/>
  <c r="E4064" i="3"/>
  <c r="F4064" i="3" s="1"/>
  <c r="Q4064" i="3" s="1"/>
  <c r="R4063" i="3"/>
  <c r="K4063" i="3"/>
  <c r="I4063" i="3"/>
  <c r="J4063" i="3" s="1"/>
  <c r="N4063" i="3" s="1"/>
  <c r="G4063" i="3"/>
  <c r="H4063" i="3" s="1"/>
  <c r="E4063" i="3"/>
  <c r="R4062" i="3"/>
  <c r="L4062" i="3"/>
  <c r="K4062" i="3"/>
  <c r="I4062" i="3"/>
  <c r="J4062" i="3" s="1"/>
  <c r="N4062" i="3" s="1"/>
  <c r="G4062" i="3"/>
  <c r="E4062" i="3"/>
  <c r="F4062" i="3" s="1"/>
  <c r="R4061" i="3"/>
  <c r="M4061" i="3"/>
  <c r="K4061" i="3"/>
  <c r="L4061" i="3" s="1"/>
  <c r="I4061" i="3"/>
  <c r="J4061" i="3" s="1"/>
  <c r="N4061" i="3" s="1"/>
  <c r="H4061" i="3"/>
  <c r="G4061" i="3"/>
  <c r="E4061" i="3"/>
  <c r="F4061" i="3" s="1"/>
  <c r="R4060" i="3"/>
  <c r="K4060" i="3"/>
  <c r="L4060" i="3" s="1"/>
  <c r="I4060" i="3"/>
  <c r="J4060" i="3" s="1"/>
  <c r="N4060" i="3" s="1"/>
  <c r="G4060" i="3"/>
  <c r="H4060" i="3" s="1"/>
  <c r="E4060" i="3"/>
  <c r="F4060" i="3" s="1"/>
  <c r="Q4060" i="3" s="1"/>
  <c r="R4059" i="3"/>
  <c r="K4059" i="3"/>
  <c r="I4059" i="3"/>
  <c r="J4059" i="3" s="1"/>
  <c r="N4059" i="3" s="1"/>
  <c r="G4059" i="3"/>
  <c r="H4059" i="3" s="1"/>
  <c r="E4059" i="3"/>
  <c r="R4058" i="3"/>
  <c r="L4058" i="3"/>
  <c r="K4058" i="3"/>
  <c r="I4058" i="3"/>
  <c r="J4058" i="3" s="1"/>
  <c r="N4058" i="3" s="1"/>
  <c r="G4058" i="3"/>
  <c r="E4058" i="3"/>
  <c r="F4058" i="3" s="1"/>
  <c r="R4057" i="3"/>
  <c r="M4057" i="3"/>
  <c r="K4057" i="3"/>
  <c r="L4057" i="3" s="1"/>
  <c r="I4057" i="3"/>
  <c r="J4057" i="3" s="1"/>
  <c r="N4057" i="3" s="1"/>
  <c r="H4057" i="3"/>
  <c r="G4057" i="3"/>
  <c r="E4057" i="3"/>
  <c r="F4057" i="3" s="1"/>
  <c r="R4056" i="3"/>
  <c r="K4056" i="3"/>
  <c r="L4056" i="3" s="1"/>
  <c r="I4056" i="3"/>
  <c r="J4056" i="3" s="1"/>
  <c r="N4056" i="3" s="1"/>
  <c r="G4056" i="3"/>
  <c r="H4056" i="3" s="1"/>
  <c r="E4056" i="3"/>
  <c r="F4056" i="3" s="1"/>
  <c r="Q4056" i="3" s="1"/>
  <c r="R4055" i="3"/>
  <c r="K4055" i="3"/>
  <c r="I4055" i="3"/>
  <c r="J4055" i="3" s="1"/>
  <c r="N4055" i="3" s="1"/>
  <c r="G4055" i="3"/>
  <c r="H4055" i="3" s="1"/>
  <c r="E4055" i="3"/>
  <c r="R4054" i="3"/>
  <c r="L4054" i="3"/>
  <c r="K4054" i="3"/>
  <c r="I4054" i="3"/>
  <c r="J4054" i="3" s="1"/>
  <c r="N4054" i="3" s="1"/>
  <c r="G4054" i="3"/>
  <c r="E4054" i="3"/>
  <c r="F4054" i="3" s="1"/>
  <c r="R4053" i="3"/>
  <c r="M4053" i="3"/>
  <c r="K4053" i="3"/>
  <c r="L4053" i="3" s="1"/>
  <c r="I4053" i="3"/>
  <c r="J4053" i="3" s="1"/>
  <c r="N4053" i="3" s="1"/>
  <c r="H4053" i="3"/>
  <c r="G4053" i="3"/>
  <c r="E4053" i="3"/>
  <c r="F4053" i="3" s="1"/>
  <c r="R4052" i="3"/>
  <c r="K4052" i="3"/>
  <c r="L4052" i="3" s="1"/>
  <c r="I4052" i="3"/>
  <c r="J4052" i="3" s="1"/>
  <c r="N4052" i="3" s="1"/>
  <c r="G4052" i="3"/>
  <c r="H4052" i="3" s="1"/>
  <c r="E4052" i="3"/>
  <c r="F4052" i="3" s="1"/>
  <c r="Q4052" i="3" s="1"/>
  <c r="R4051" i="3"/>
  <c r="K4051" i="3"/>
  <c r="I4051" i="3"/>
  <c r="J4051" i="3" s="1"/>
  <c r="N4051" i="3" s="1"/>
  <c r="G4051" i="3"/>
  <c r="H4051" i="3" s="1"/>
  <c r="E4051" i="3"/>
  <c r="R4050" i="3"/>
  <c r="L4050" i="3"/>
  <c r="K4050" i="3"/>
  <c r="I4050" i="3"/>
  <c r="J4050" i="3" s="1"/>
  <c r="N4050" i="3" s="1"/>
  <c r="G4050" i="3"/>
  <c r="E4050" i="3"/>
  <c r="F4050" i="3" s="1"/>
  <c r="R4049" i="3"/>
  <c r="M4049" i="3"/>
  <c r="K4049" i="3"/>
  <c r="L4049" i="3" s="1"/>
  <c r="I4049" i="3"/>
  <c r="J4049" i="3" s="1"/>
  <c r="N4049" i="3" s="1"/>
  <c r="H4049" i="3"/>
  <c r="G4049" i="3"/>
  <c r="E4049" i="3"/>
  <c r="F4049" i="3" s="1"/>
  <c r="R4048" i="3"/>
  <c r="K4048" i="3"/>
  <c r="L4048" i="3" s="1"/>
  <c r="I4048" i="3"/>
  <c r="J4048" i="3" s="1"/>
  <c r="N4048" i="3" s="1"/>
  <c r="G4048" i="3"/>
  <c r="H4048" i="3" s="1"/>
  <c r="E4048" i="3"/>
  <c r="F4048" i="3" s="1"/>
  <c r="Q4048" i="3" s="1"/>
  <c r="R4047" i="3"/>
  <c r="K4047" i="3"/>
  <c r="I4047" i="3"/>
  <c r="J4047" i="3" s="1"/>
  <c r="N4047" i="3" s="1"/>
  <c r="G4047" i="3"/>
  <c r="H4047" i="3" s="1"/>
  <c r="E4047" i="3"/>
  <c r="R4046" i="3"/>
  <c r="L4046" i="3"/>
  <c r="K4046" i="3"/>
  <c r="I4046" i="3"/>
  <c r="J4046" i="3" s="1"/>
  <c r="N4046" i="3" s="1"/>
  <c r="G4046" i="3"/>
  <c r="E4046" i="3"/>
  <c r="F4046" i="3" s="1"/>
  <c r="R4045" i="3"/>
  <c r="M4045" i="3"/>
  <c r="K4045" i="3"/>
  <c r="L4045" i="3" s="1"/>
  <c r="I4045" i="3"/>
  <c r="J4045" i="3" s="1"/>
  <c r="N4045" i="3" s="1"/>
  <c r="H4045" i="3"/>
  <c r="G4045" i="3"/>
  <c r="E4045" i="3"/>
  <c r="F4045" i="3" s="1"/>
  <c r="R4044" i="3"/>
  <c r="K4044" i="3"/>
  <c r="L4044" i="3" s="1"/>
  <c r="I4044" i="3"/>
  <c r="J4044" i="3" s="1"/>
  <c r="N4044" i="3" s="1"/>
  <c r="G4044" i="3"/>
  <c r="H4044" i="3" s="1"/>
  <c r="E4044" i="3"/>
  <c r="F4044" i="3" s="1"/>
  <c r="Q4044" i="3" s="1"/>
  <c r="R4043" i="3"/>
  <c r="K4043" i="3"/>
  <c r="I4043" i="3"/>
  <c r="J4043" i="3" s="1"/>
  <c r="N4043" i="3" s="1"/>
  <c r="G4043" i="3"/>
  <c r="H4043" i="3" s="1"/>
  <c r="E4043" i="3"/>
  <c r="R4042" i="3"/>
  <c r="L4042" i="3"/>
  <c r="K4042" i="3"/>
  <c r="I4042" i="3"/>
  <c r="J4042" i="3" s="1"/>
  <c r="N4042" i="3" s="1"/>
  <c r="G4042" i="3"/>
  <c r="E4042" i="3"/>
  <c r="F4042" i="3" s="1"/>
  <c r="R4041" i="3"/>
  <c r="M4041" i="3"/>
  <c r="K4041" i="3"/>
  <c r="L4041" i="3" s="1"/>
  <c r="I4041" i="3"/>
  <c r="J4041" i="3" s="1"/>
  <c r="N4041" i="3" s="1"/>
  <c r="H4041" i="3"/>
  <c r="G4041" i="3"/>
  <c r="E4041" i="3"/>
  <c r="F4041" i="3" s="1"/>
  <c r="R4040" i="3"/>
  <c r="K4040" i="3"/>
  <c r="L4040" i="3" s="1"/>
  <c r="I4040" i="3"/>
  <c r="J4040" i="3" s="1"/>
  <c r="N4040" i="3" s="1"/>
  <c r="G4040" i="3"/>
  <c r="H4040" i="3" s="1"/>
  <c r="E4040" i="3"/>
  <c r="F4040" i="3" s="1"/>
  <c r="Q4040" i="3" s="1"/>
  <c r="R4039" i="3"/>
  <c r="K4039" i="3"/>
  <c r="I4039" i="3"/>
  <c r="J4039" i="3" s="1"/>
  <c r="N4039" i="3" s="1"/>
  <c r="G4039" i="3"/>
  <c r="H4039" i="3" s="1"/>
  <c r="E4039" i="3"/>
  <c r="R4038" i="3"/>
  <c r="L4038" i="3"/>
  <c r="K4038" i="3"/>
  <c r="I4038" i="3"/>
  <c r="J4038" i="3" s="1"/>
  <c r="N4038" i="3" s="1"/>
  <c r="G4038" i="3"/>
  <c r="E4038" i="3"/>
  <c r="F4038" i="3" s="1"/>
  <c r="R4037" i="3"/>
  <c r="M4037" i="3"/>
  <c r="O4037" i="3" s="1"/>
  <c r="P4037" i="3" s="1"/>
  <c r="K4037" i="3"/>
  <c r="L4037" i="3" s="1"/>
  <c r="I4037" i="3"/>
  <c r="J4037" i="3" s="1"/>
  <c r="N4037" i="3" s="1"/>
  <c r="H4037" i="3"/>
  <c r="G4037" i="3"/>
  <c r="E4037" i="3"/>
  <c r="F4037" i="3" s="1"/>
  <c r="R4036" i="3"/>
  <c r="K4036" i="3"/>
  <c r="L4036" i="3" s="1"/>
  <c r="I4036" i="3"/>
  <c r="J4036" i="3" s="1"/>
  <c r="N4036" i="3" s="1"/>
  <c r="G4036" i="3"/>
  <c r="H4036" i="3" s="1"/>
  <c r="E4036" i="3"/>
  <c r="R4035" i="3"/>
  <c r="K4035" i="3"/>
  <c r="L4035" i="3" s="1"/>
  <c r="I4035" i="3"/>
  <c r="J4035" i="3" s="1"/>
  <c r="N4035" i="3" s="1"/>
  <c r="G4035" i="3"/>
  <c r="H4035" i="3" s="1"/>
  <c r="E4035" i="3"/>
  <c r="R4034" i="3"/>
  <c r="L4034" i="3"/>
  <c r="K4034" i="3"/>
  <c r="I4034" i="3"/>
  <c r="J4034" i="3" s="1"/>
  <c r="N4034" i="3" s="1"/>
  <c r="G4034" i="3"/>
  <c r="E4034" i="3"/>
  <c r="F4034" i="3" s="1"/>
  <c r="R4033" i="3"/>
  <c r="M4033" i="3"/>
  <c r="O4033" i="3" s="1"/>
  <c r="P4033" i="3" s="1"/>
  <c r="K4033" i="3"/>
  <c r="L4033" i="3" s="1"/>
  <c r="I4033" i="3"/>
  <c r="J4033" i="3" s="1"/>
  <c r="N4033" i="3" s="1"/>
  <c r="H4033" i="3"/>
  <c r="G4033" i="3"/>
  <c r="E4033" i="3"/>
  <c r="F4033" i="3" s="1"/>
  <c r="R4032" i="3"/>
  <c r="K4032" i="3"/>
  <c r="L4032" i="3" s="1"/>
  <c r="I4032" i="3"/>
  <c r="J4032" i="3" s="1"/>
  <c r="N4032" i="3" s="1"/>
  <c r="G4032" i="3"/>
  <c r="H4032" i="3" s="1"/>
  <c r="E4032" i="3"/>
  <c r="S4032" i="3" s="1"/>
  <c r="R4031" i="3"/>
  <c r="K4031" i="3"/>
  <c r="L4031" i="3" s="1"/>
  <c r="I4031" i="3"/>
  <c r="J4031" i="3" s="1"/>
  <c r="N4031" i="3" s="1"/>
  <c r="G4031" i="3"/>
  <c r="H4031" i="3" s="1"/>
  <c r="E4031" i="3"/>
  <c r="R4030" i="3"/>
  <c r="L4030" i="3"/>
  <c r="K4030" i="3"/>
  <c r="I4030" i="3"/>
  <c r="J4030" i="3" s="1"/>
  <c r="N4030" i="3" s="1"/>
  <c r="G4030" i="3"/>
  <c r="E4030" i="3"/>
  <c r="F4030" i="3" s="1"/>
  <c r="R4029" i="3"/>
  <c r="M4029" i="3"/>
  <c r="O4029" i="3" s="1"/>
  <c r="P4029" i="3" s="1"/>
  <c r="K4029" i="3"/>
  <c r="L4029" i="3" s="1"/>
  <c r="I4029" i="3"/>
  <c r="J4029" i="3" s="1"/>
  <c r="N4029" i="3" s="1"/>
  <c r="H4029" i="3"/>
  <c r="G4029" i="3"/>
  <c r="E4029" i="3"/>
  <c r="F4029" i="3" s="1"/>
  <c r="R4028" i="3"/>
  <c r="L4028" i="3"/>
  <c r="K4028" i="3"/>
  <c r="I4028" i="3"/>
  <c r="J4028" i="3" s="1"/>
  <c r="N4028" i="3" s="1"/>
  <c r="G4028" i="3"/>
  <c r="H4028" i="3" s="1"/>
  <c r="E4028" i="3"/>
  <c r="T4028" i="3" s="1"/>
  <c r="R4027" i="3"/>
  <c r="K4027" i="3"/>
  <c r="I4027" i="3"/>
  <c r="J4027" i="3" s="1"/>
  <c r="N4027" i="3" s="1"/>
  <c r="G4027" i="3"/>
  <c r="H4027" i="3" s="1"/>
  <c r="E4027" i="3"/>
  <c r="S4026" i="3"/>
  <c r="R4026" i="3"/>
  <c r="M4026" i="3"/>
  <c r="L4026" i="3"/>
  <c r="K4026" i="3"/>
  <c r="I4026" i="3"/>
  <c r="J4026" i="3" s="1"/>
  <c r="N4026" i="3" s="1"/>
  <c r="H4026" i="3"/>
  <c r="Q4026" i="3" s="1"/>
  <c r="G4026" i="3"/>
  <c r="E4026" i="3"/>
  <c r="F4026" i="3" s="1"/>
  <c r="T4025" i="3"/>
  <c r="S4025" i="3"/>
  <c r="R4025" i="3"/>
  <c r="M4025" i="3"/>
  <c r="O4025" i="3" s="1"/>
  <c r="P4025" i="3" s="1"/>
  <c r="K4025" i="3"/>
  <c r="L4025" i="3" s="1"/>
  <c r="I4025" i="3"/>
  <c r="J4025" i="3" s="1"/>
  <c r="N4025" i="3" s="1"/>
  <c r="H4025" i="3"/>
  <c r="G4025" i="3"/>
  <c r="E4025" i="3"/>
  <c r="F4025" i="3" s="1"/>
  <c r="R4024" i="3"/>
  <c r="L4024" i="3"/>
  <c r="K4024" i="3"/>
  <c r="I4024" i="3"/>
  <c r="J4024" i="3" s="1"/>
  <c r="N4024" i="3" s="1"/>
  <c r="G4024" i="3"/>
  <c r="H4024" i="3" s="1"/>
  <c r="E4024" i="3"/>
  <c r="T4024" i="3" s="1"/>
  <c r="R4023" i="3"/>
  <c r="K4023" i="3"/>
  <c r="I4023" i="3"/>
  <c r="J4023" i="3" s="1"/>
  <c r="N4023" i="3" s="1"/>
  <c r="G4023" i="3"/>
  <c r="H4023" i="3" s="1"/>
  <c r="E4023" i="3"/>
  <c r="S4022" i="3"/>
  <c r="R4022" i="3"/>
  <c r="M4022" i="3"/>
  <c r="L4022" i="3"/>
  <c r="K4022" i="3"/>
  <c r="I4022" i="3"/>
  <c r="J4022" i="3" s="1"/>
  <c r="N4022" i="3" s="1"/>
  <c r="H4022" i="3"/>
  <c r="Q4022" i="3" s="1"/>
  <c r="G4022" i="3"/>
  <c r="E4022" i="3"/>
  <c r="F4022" i="3" s="1"/>
  <c r="T4021" i="3"/>
  <c r="S4021" i="3"/>
  <c r="R4021" i="3"/>
  <c r="M4021" i="3"/>
  <c r="O4021" i="3" s="1"/>
  <c r="P4021" i="3" s="1"/>
  <c r="K4021" i="3"/>
  <c r="L4021" i="3" s="1"/>
  <c r="I4021" i="3"/>
  <c r="J4021" i="3" s="1"/>
  <c r="N4021" i="3" s="1"/>
  <c r="H4021" i="3"/>
  <c r="G4021" i="3"/>
  <c r="E4021" i="3"/>
  <c r="F4021" i="3" s="1"/>
  <c r="R4020" i="3"/>
  <c r="L4020" i="3"/>
  <c r="K4020" i="3"/>
  <c r="I4020" i="3"/>
  <c r="J4020" i="3" s="1"/>
  <c r="N4020" i="3" s="1"/>
  <c r="G4020" i="3"/>
  <c r="H4020" i="3" s="1"/>
  <c r="E4020" i="3"/>
  <c r="T4020" i="3" s="1"/>
  <c r="R4019" i="3"/>
  <c r="K4019" i="3"/>
  <c r="I4019" i="3"/>
  <c r="J4019" i="3" s="1"/>
  <c r="N4019" i="3" s="1"/>
  <c r="G4019" i="3"/>
  <c r="H4019" i="3" s="1"/>
  <c r="E4019" i="3"/>
  <c r="S4018" i="3"/>
  <c r="R4018" i="3"/>
  <c r="M4018" i="3"/>
  <c r="L4018" i="3"/>
  <c r="K4018" i="3"/>
  <c r="I4018" i="3"/>
  <c r="J4018" i="3" s="1"/>
  <c r="N4018" i="3" s="1"/>
  <c r="H4018" i="3"/>
  <c r="Q4018" i="3" s="1"/>
  <c r="G4018" i="3"/>
  <c r="E4018" i="3"/>
  <c r="F4018" i="3" s="1"/>
  <c r="T4017" i="3"/>
  <c r="S4017" i="3"/>
  <c r="R4017" i="3"/>
  <c r="M4017" i="3"/>
  <c r="O4017" i="3" s="1"/>
  <c r="P4017" i="3" s="1"/>
  <c r="K4017" i="3"/>
  <c r="L4017" i="3" s="1"/>
  <c r="I4017" i="3"/>
  <c r="J4017" i="3" s="1"/>
  <c r="N4017" i="3" s="1"/>
  <c r="H4017" i="3"/>
  <c r="G4017" i="3"/>
  <c r="E4017" i="3"/>
  <c r="F4017" i="3" s="1"/>
  <c r="R4016" i="3"/>
  <c r="L4016" i="3"/>
  <c r="K4016" i="3"/>
  <c r="I4016" i="3"/>
  <c r="J4016" i="3" s="1"/>
  <c r="N4016" i="3" s="1"/>
  <c r="G4016" i="3"/>
  <c r="H4016" i="3" s="1"/>
  <c r="E4016" i="3"/>
  <c r="T4016" i="3" s="1"/>
  <c r="R4015" i="3"/>
  <c r="K4015" i="3"/>
  <c r="I4015" i="3"/>
  <c r="J4015" i="3" s="1"/>
  <c r="N4015" i="3" s="1"/>
  <c r="G4015" i="3"/>
  <c r="H4015" i="3" s="1"/>
  <c r="E4015" i="3"/>
  <c r="S4014" i="3"/>
  <c r="R4014" i="3"/>
  <c r="M4014" i="3"/>
  <c r="L4014" i="3"/>
  <c r="K4014" i="3"/>
  <c r="I4014" i="3"/>
  <c r="J4014" i="3" s="1"/>
  <c r="N4014" i="3" s="1"/>
  <c r="H4014" i="3"/>
  <c r="Q4014" i="3" s="1"/>
  <c r="G4014" i="3"/>
  <c r="E4014" i="3"/>
  <c r="F4014" i="3" s="1"/>
  <c r="S4013" i="3"/>
  <c r="R4013" i="3"/>
  <c r="M4013" i="3"/>
  <c r="K4013" i="3"/>
  <c r="L4013" i="3" s="1"/>
  <c r="I4013" i="3"/>
  <c r="J4013" i="3" s="1"/>
  <c r="N4013" i="3" s="1"/>
  <c r="H4013" i="3"/>
  <c r="G4013" i="3"/>
  <c r="E4013" i="3"/>
  <c r="F4013" i="3" s="1"/>
  <c r="R4012" i="3"/>
  <c r="K4012" i="3"/>
  <c r="L4012" i="3" s="1"/>
  <c r="I4012" i="3"/>
  <c r="J4012" i="3" s="1"/>
  <c r="N4012" i="3" s="1"/>
  <c r="G4012" i="3"/>
  <c r="H4012" i="3" s="1"/>
  <c r="E4012" i="3"/>
  <c r="F4012" i="3" s="1"/>
  <c r="R4011" i="3"/>
  <c r="K4011" i="3"/>
  <c r="I4011" i="3"/>
  <c r="J4011" i="3" s="1"/>
  <c r="N4011" i="3" s="1"/>
  <c r="G4011" i="3"/>
  <c r="H4011" i="3" s="1"/>
  <c r="E4011" i="3"/>
  <c r="F4011" i="3" s="1"/>
  <c r="R4010" i="3"/>
  <c r="L4010" i="3"/>
  <c r="K4010" i="3"/>
  <c r="I4010" i="3"/>
  <c r="J4010" i="3" s="1"/>
  <c r="N4010" i="3" s="1"/>
  <c r="G4010" i="3"/>
  <c r="S4010" i="3" s="1"/>
  <c r="E4010" i="3"/>
  <c r="F4010" i="3" s="1"/>
  <c r="R4009" i="3"/>
  <c r="M4009" i="3"/>
  <c r="K4009" i="3"/>
  <c r="L4009" i="3" s="1"/>
  <c r="I4009" i="3"/>
  <c r="J4009" i="3" s="1"/>
  <c r="N4009" i="3" s="1"/>
  <c r="H4009" i="3"/>
  <c r="G4009" i="3"/>
  <c r="E4009" i="3"/>
  <c r="F4009" i="3" s="1"/>
  <c r="Q4009" i="3" s="1"/>
  <c r="R4008" i="3"/>
  <c r="K4008" i="3"/>
  <c r="L4008" i="3" s="1"/>
  <c r="I4008" i="3"/>
  <c r="J4008" i="3" s="1"/>
  <c r="N4008" i="3" s="1"/>
  <c r="G4008" i="3"/>
  <c r="H4008" i="3" s="1"/>
  <c r="E4008" i="3"/>
  <c r="F4008" i="3" s="1"/>
  <c r="R4007" i="3"/>
  <c r="K4007" i="3"/>
  <c r="I4007" i="3"/>
  <c r="J4007" i="3" s="1"/>
  <c r="N4007" i="3" s="1"/>
  <c r="G4007" i="3"/>
  <c r="H4007" i="3" s="1"/>
  <c r="E4007" i="3"/>
  <c r="F4007" i="3" s="1"/>
  <c r="R4006" i="3"/>
  <c r="L4006" i="3"/>
  <c r="K4006" i="3"/>
  <c r="I4006" i="3"/>
  <c r="J4006" i="3" s="1"/>
  <c r="N4006" i="3" s="1"/>
  <c r="G4006" i="3"/>
  <c r="S4006" i="3" s="1"/>
  <c r="E4006" i="3"/>
  <c r="F4006" i="3" s="1"/>
  <c r="R4005" i="3"/>
  <c r="M4005" i="3"/>
  <c r="K4005" i="3"/>
  <c r="L4005" i="3" s="1"/>
  <c r="I4005" i="3"/>
  <c r="J4005" i="3" s="1"/>
  <c r="N4005" i="3" s="1"/>
  <c r="H4005" i="3"/>
  <c r="G4005" i="3"/>
  <c r="E4005" i="3"/>
  <c r="F4005" i="3" s="1"/>
  <c r="Q4005" i="3" s="1"/>
  <c r="R4004" i="3"/>
  <c r="K4004" i="3"/>
  <c r="L4004" i="3" s="1"/>
  <c r="I4004" i="3"/>
  <c r="J4004" i="3" s="1"/>
  <c r="N4004" i="3" s="1"/>
  <c r="G4004" i="3"/>
  <c r="H4004" i="3" s="1"/>
  <c r="E4004" i="3"/>
  <c r="F4004" i="3" s="1"/>
  <c r="Q4004" i="3" s="1"/>
  <c r="R4003" i="3"/>
  <c r="K4003" i="3"/>
  <c r="I4003" i="3"/>
  <c r="J4003" i="3" s="1"/>
  <c r="N4003" i="3" s="1"/>
  <c r="G4003" i="3"/>
  <c r="H4003" i="3" s="1"/>
  <c r="E4003" i="3"/>
  <c r="F4003" i="3" s="1"/>
  <c r="R4002" i="3"/>
  <c r="L4002" i="3"/>
  <c r="K4002" i="3"/>
  <c r="I4002" i="3"/>
  <c r="J4002" i="3" s="1"/>
  <c r="N4002" i="3" s="1"/>
  <c r="G4002" i="3"/>
  <c r="S4002" i="3" s="1"/>
  <c r="E4002" i="3"/>
  <c r="F4002" i="3" s="1"/>
  <c r="R4001" i="3"/>
  <c r="M4001" i="3"/>
  <c r="K4001" i="3"/>
  <c r="L4001" i="3" s="1"/>
  <c r="I4001" i="3"/>
  <c r="J4001" i="3" s="1"/>
  <c r="N4001" i="3" s="1"/>
  <c r="H4001" i="3"/>
  <c r="G4001" i="3"/>
  <c r="E4001" i="3"/>
  <c r="F4001" i="3" s="1"/>
  <c r="Q4001" i="3" s="1"/>
  <c r="R4000" i="3"/>
  <c r="K4000" i="3"/>
  <c r="L4000" i="3" s="1"/>
  <c r="I4000" i="3"/>
  <c r="J4000" i="3" s="1"/>
  <c r="N4000" i="3" s="1"/>
  <c r="G4000" i="3"/>
  <c r="H4000" i="3" s="1"/>
  <c r="E4000" i="3"/>
  <c r="F4000" i="3" s="1"/>
  <c r="R3999" i="3"/>
  <c r="K3999" i="3"/>
  <c r="I3999" i="3"/>
  <c r="J3999" i="3" s="1"/>
  <c r="N3999" i="3" s="1"/>
  <c r="G3999" i="3"/>
  <c r="H3999" i="3" s="1"/>
  <c r="E3999" i="3"/>
  <c r="F3999" i="3" s="1"/>
  <c r="R3998" i="3"/>
  <c r="L3998" i="3"/>
  <c r="K3998" i="3"/>
  <c r="I3998" i="3"/>
  <c r="J3998" i="3" s="1"/>
  <c r="N3998" i="3" s="1"/>
  <c r="G3998" i="3"/>
  <c r="S3998" i="3" s="1"/>
  <c r="E3998" i="3"/>
  <c r="F3998" i="3" s="1"/>
  <c r="R3997" i="3"/>
  <c r="M3997" i="3"/>
  <c r="K3997" i="3"/>
  <c r="L3997" i="3" s="1"/>
  <c r="I3997" i="3"/>
  <c r="J3997" i="3" s="1"/>
  <c r="N3997" i="3" s="1"/>
  <c r="H3997" i="3"/>
  <c r="G3997" i="3"/>
  <c r="E3997" i="3"/>
  <c r="F3997" i="3" s="1"/>
  <c r="Q3997" i="3" s="1"/>
  <c r="R3996" i="3"/>
  <c r="K3996" i="3"/>
  <c r="L3996" i="3" s="1"/>
  <c r="I3996" i="3"/>
  <c r="J3996" i="3" s="1"/>
  <c r="N3996" i="3" s="1"/>
  <c r="G3996" i="3"/>
  <c r="H3996" i="3" s="1"/>
  <c r="E3996" i="3"/>
  <c r="F3996" i="3" s="1"/>
  <c r="R3995" i="3"/>
  <c r="K3995" i="3"/>
  <c r="I3995" i="3"/>
  <c r="J3995" i="3" s="1"/>
  <c r="N3995" i="3" s="1"/>
  <c r="G3995" i="3"/>
  <c r="H3995" i="3" s="1"/>
  <c r="E3995" i="3"/>
  <c r="F3995" i="3" s="1"/>
  <c r="R3994" i="3"/>
  <c r="L3994" i="3"/>
  <c r="K3994" i="3"/>
  <c r="I3994" i="3"/>
  <c r="J3994" i="3" s="1"/>
  <c r="N3994" i="3" s="1"/>
  <c r="G3994" i="3"/>
  <c r="S3994" i="3" s="1"/>
  <c r="E3994" i="3"/>
  <c r="F3994" i="3" s="1"/>
  <c r="R3993" i="3"/>
  <c r="M3993" i="3"/>
  <c r="K3993" i="3"/>
  <c r="L3993" i="3" s="1"/>
  <c r="I3993" i="3"/>
  <c r="J3993" i="3" s="1"/>
  <c r="N3993" i="3" s="1"/>
  <c r="H3993" i="3"/>
  <c r="G3993" i="3"/>
  <c r="E3993" i="3"/>
  <c r="F3993" i="3" s="1"/>
  <c r="Q3993" i="3" s="1"/>
  <c r="R3992" i="3"/>
  <c r="K3992" i="3"/>
  <c r="L3992" i="3" s="1"/>
  <c r="I3992" i="3"/>
  <c r="J3992" i="3" s="1"/>
  <c r="N3992" i="3" s="1"/>
  <c r="G3992" i="3"/>
  <c r="H3992" i="3" s="1"/>
  <c r="E3992" i="3"/>
  <c r="F3992" i="3" s="1"/>
  <c r="R3991" i="3"/>
  <c r="K3991" i="3"/>
  <c r="I3991" i="3"/>
  <c r="J3991" i="3" s="1"/>
  <c r="N3991" i="3" s="1"/>
  <c r="G3991" i="3"/>
  <c r="H3991" i="3" s="1"/>
  <c r="E3991" i="3"/>
  <c r="F3991" i="3" s="1"/>
  <c r="R3990" i="3"/>
  <c r="L3990" i="3"/>
  <c r="K3990" i="3"/>
  <c r="I3990" i="3"/>
  <c r="J3990" i="3" s="1"/>
  <c r="N3990" i="3" s="1"/>
  <c r="G3990" i="3"/>
  <c r="S3990" i="3" s="1"/>
  <c r="E3990" i="3"/>
  <c r="F3990" i="3" s="1"/>
  <c r="R3989" i="3"/>
  <c r="M3989" i="3"/>
  <c r="K3989" i="3"/>
  <c r="L3989" i="3" s="1"/>
  <c r="I3989" i="3"/>
  <c r="J3989" i="3" s="1"/>
  <c r="N3989" i="3" s="1"/>
  <c r="H3989" i="3"/>
  <c r="G3989" i="3"/>
  <c r="E3989" i="3"/>
  <c r="F3989" i="3" s="1"/>
  <c r="Q3989" i="3" s="1"/>
  <c r="R3988" i="3"/>
  <c r="K3988" i="3"/>
  <c r="L3988" i="3" s="1"/>
  <c r="I3988" i="3"/>
  <c r="J3988" i="3" s="1"/>
  <c r="N3988" i="3" s="1"/>
  <c r="G3988" i="3"/>
  <c r="H3988" i="3" s="1"/>
  <c r="E3988" i="3"/>
  <c r="F3988" i="3" s="1"/>
  <c r="Q3988" i="3" s="1"/>
  <c r="R3987" i="3"/>
  <c r="K3987" i="3"/>
  <c r="I3987" i="3"/>
  <c r="J3987" i="3" s="1"/>
  <c r="N3987" i="3" s="1"/>
  <c r="G3987" i="3"/>
  <c r="H3987" i="3" s="1"/>
  <c r="E3987" i="3"/>
  <c r="F3987" i="3" s="1"/>
  <c r="R3986" i="3"/>
  <c r="L3986" i="3"/>
  <c r="K3986" i="3"/>
  <c r="I3986" i="3"/>
  <c r="J3986" i="3" s="1"/>
  <c r="N3986" i="3" s="1"/>
  <c r="G3986" i="3"/>
  <c r="E3986" i="3"/>
  <c r="F3986" i="3" s="1"/>
  <c r="R3985" i="3"/>
  <c r="M3985" i="3"/>
  <c r="K3985" i="3"/>
  <c r="L3985" i="3" s="1"/>
  <c r="I3985" i="3"/>
  <c r="J3985" i="3" s="1"/>
  <c r="N3985" i="3" s="1"/>
  <c r="H3985" i="3"/>
  <c r="G3985" i="3"/>
  <c r="E3985" i="3"/>
  <c r="F3985" i="3" s="1"/>
  <c r="Q3985" i="3" s="1"/>
  <c r="R3984" i="3"/>
  <c r="K3984" i="3"/>
  <c r="L3984" i="3" s="1"/>
  <c r="I3984" i="3"/>
  <c r="J3984" i="3" s="1"/>
  <c r="N3984" i="3" s="1"/>
  <c r="G3984" i="3"/>
  <c r="H3984" i="3" s="1"/>
  <c r="E3984" i="3"/>
  <c r="F3984" i="3" s="1"/>
  <c r="Q3984" i="3" s="1"/>
  <c r="R3983" i="3"/>
  <c r="K3983" i="3"/>
  <c r="T3983" i="3" s="1"/>
  <c r="I3983" i="3"/>
  <c r="J3983" i="3" s="1"/>
  <c r="N3983" i="3" s="1"/>
  <c r="G3983" i="3"/>
  <c r="H3983" i="3" s="1"/>
  <c r="E3983" i="3"/>
  <c r="R3982" i="3"/>
  <c r="L3982" i="3"/>
  <c r="K3982" i="3"/>
  <c r="I3982" i="3"/>
  <c r="J3982" i="3" s="1"/>
  <c r="N3982" i="3" s="1"/>
  <c r="G3982" i="3"/>
  <c r="E3982" i="3"/>
  <c r="F3982" i="3" s="1"/>
  <c r="R3981" i="3"/>
  <c r="M3981" i="3"/>
  <c r="K3981" i="3"/>
  <c r="L3981" i="3" s="1"/>
  <c r="I3981" i="3"/>
  <c r="J3981" i="3" s="1"/>
  <c r="N3981" i="3" s="1"/>
  <c r="H3981" i="3"/>
  <c r="G3981" i="3"/>
  <c r="E3981" i="3"/>
  <c r="F3981" i="3" s="1"/>
  <c r="Q3981" i="3" s="1"/>
  <c r="R3980" i="3"/>
  <c r="K3980" i="3"/>
  <c r="L3980" i="3" s="1"/>
  <c r="I3980" i="3"/>
  <c r="J3980" i="3" s="1"/>
  <c r="N3980" i="3" s="1"/>
  <c r="G3980" i="3"/>
  <c r="H3980" i="3" s="1"/>
  <c r="E3980" i="3"/>
  <c r="F3980" i="3" s="1"/>
  <c r="Q3980" i="3" s="1"/>
  <c r="R3979" i="3"/>
  <c r="K3979" i="3"/>
  <c r="T3979" i="3" s="1"/>
  <c r="I3979" i="3"/>
  <c r="J3979" i="3" s="1"/>
  <c r="N3979" i="3" s="1"/>
  <c r="G3979" i="3"/>
  <c r="H3979" i="3" s="1"/>
  <c r="E3979" i="3"/>
  <c r="R3978" i="3"/>
  <c r="L3978" i="3"/>
  <c r="K3978" i="3"/>
  <c r="I3978" i="3"/>
  <c r="J3978" i="3" s="1"/>
  <c r="N3978" i="3" s="1"/>
  <c r="G3978" i="3"/>
  <c r="E3978" i="3"/>
  <c r="F3978" i="3" s="1"/>
  <c r="R3977" i="3"/>
  <c r="M3977" i="3"/>
  <c r="K3977" i="3"/>
  <c r="L3977" i="3" s="1"/>
  <c r="I3977" i="3"/>
  <c r="J3977" i="3" s="1"/>
  <c r="N3977" i="3" s="1"/>
  <c r="H3977" i="3"/>
  <c r="G3977" i="3"/>
  <c r="E3977" i="3"/>
  <c r="F3977" i="3" s="1"/>
  <c r="Q3977" i="3" s="1"/>
  <c r="R3976" i="3"/>
  <c r="K3976" i="3"/>
  <c r="L3976" i="3" s="1"/>
  <c r="I3976" i="3"/>
  <c r="J3976" i="3" s="1"/>
  <c r="N3976" i="3" s="1"/>
  <c r="G3976" i="3"/>
  <c r="H3976" i="3" s="1"/>
  <c r="E3976" i="3"/>
  <c r="F3976" i="3" s="1"/>
  <c r="Q3976" i="3" s="1"/>
  <c r="R3975" i="3"/>
  <c r="K3975" i="3"/>
  <c r="I3975" i="3"/>
  <c r="J3975" i="3" s="1"/>
  <c r="N3975" i="3" s="1"/>
  <c r="G3975" i="3"/>
  <c r="H3975" i="3" s="1"/>
  <c r="E3975" i="3"/>
  <c r="T3975" i="3" s="1"/>
  <c r="R3974" i="3"/>
  <c r="L3974" i="3"/>
  <c r="K3974" i="3"/>
  <c r="I3974" i="3"/>
  <c r="J3974" i="3" s="1"/>
  <c r="N3974" i="3" s="1"/>
  <c r="G3974" i="3"/>
  <c r="E3974" i="3"/>
  <c r="F3974" i="3" s="1"/>
  <c r="R3973" i="3"/>
  <c r="M3973" i="3"/>
  <c r="K3973" i="3"/>
  <c r="L3973" i="3" s="1"/>
  <c r="I3973" i="3"/>
  <c r="J3973" i="3" s="1"/>
  <c r="N3973" i="3" s="1"/>
  <c r="H3973" i="3"/>
  <c r="G3973" i="3"/>
  <c r="E3973" i="3"/>
  <c r="F3973" i="3" s="1"/>
  <c r="Q3973" i="3" s="1"/>
  <c r="R3972" i="3"/>
  <c r="K3972" i="3"/>
  <c r="L3972" i="3" s="1"/>
  <c r="I3972" i="3"/>
  <c r="J3972" i="3" s="1"/>
  <c r="N3972" i="3" s="1"/>
  <c r="G3972" i="3"/>
  <c r="H3972" i="3" s="1"/>
  <c r="E3972" i="3"/>
  <c r="F3972" i="3" s="1"/>
  <c r="Q3972" i="3" s="1"/>
  <c r="R3971" i="3"/>
  <c r="K3971" i="3"/>
  <c r="T3971" i="3" s="1"/>
  <c r="I3971" i="3"/>
  <c r="J3971" i="3" s="1"/>
  <c r="N3971" i="3" s="1"/>
  <c r="G3971" i="3"/>
  <c r="H3971" i="3" s="1"/>
  <c r="E3971" i="3"/>
  <c r="R3970" i="3"/>
  <c r="L3970" i="3"/>
  <c r="K3970" i="3"/>
  <c r="I3970" i="3"/>
  <c r="J3970" i="3" s="1"/>
  <c r="N3970" i="3" s="1"/>
  <c r="G3970" i="3"/>
  <c r="E3970" i="3"/>
  <c r="F3970" i="3" s="1"/>
  <c r="R3969" i="3"/>
  <c r="M3969" i="3"/>
  <c r="K3969" i="3"/>
  <c r="L3969" i="3" s="1"/>
  <c r="I3969" i="3"/>
  <c r="J3969" i="3" s="1"/>
  <c r="N3969" i="3" s="1"/>
  <c r="H3969" i="3"/>
  <c r="G3969" i="3"/>
  <c r="E3969" i="3"/>
  <c r="F3969" i="3" s="1"/>
  <c r="Q3969" i="3" s="1"/>
  <c r="R3968" i="3"/>
  <c r="K3968" i="3"/>
  <c r="L3968" i="3" s="1"/>
  <c r="I3968" i="3"/>
  <c r="J3968" i="3" s="1"/>
  <c r="N3968" i="3" s="1"/>
  <c r="G3968" i="3"/>
  <c r="H3968" i="3" s="1"/>
  <c r="E3968" i="3"/>
  <c r="F3968" i="3" s="1"/>
  <c r="Q3968" i="3" s="1"/>
  <c r="R3967" i="3"/>
  <c r="K3967" i="3"/>
  <c r="T3967" i="3" s="1"/>
  <c r="I3967" i="3"/>
  <c r="J3967" i="3" s="1"/>
  <c r="N3967" i="3" s="1"/>
  <c r="G3967" i="3"/>
  <c r="H3967" i="3" s="1"/>
  <c r="E3967" i="3"/>
  <c r="R3966" i="3"/>
  <c r="L3966" i="3"/>
  <c r="K3966" i="3"/>
  <c r="I3966" i="3"/>
  <c r="J3966" i="3" s="1"/>
  <c r="N3966" i="3" s="1"/>
  <c r="G3966" i="3"/>
  <c r="E3966" i="3"/>
  <c r="F3966" i="3" s="1"/>
  <c r="R3965" i="3"/>
  <c r="M3965" i="3"/>
  <c r="K3965" i="3"/>
  <c r="L3965" i="3" s="1"/>
  <c r="I3965" i="3"/>
  <c r="J3965" i="3" s="1"/>
  <c r="N3965" i="3" s="1"/>
  <c r="H3965" i="3"/>
  <c r="G3965" i="3"/>
  <c r="E3965" i="3"/>
  <c r="F3965" i="3" s="1"/>
  <c r="Q3965" i="3" s="1"/>
  <c r="R3964" i="3"/>
  <c r="K3964" i="3"/>
  <c r="L3964" i="3" s="1"/>
  <c r="I3964" i="3"/>
  <c r="J3964" i="3" s="1"/>
  <c r="N3964" i="3" s="1"/>
  <c r="G3964" i="3"/>
  <c r="H3964" i="3" s="1"/>
  <c r="E3964" i="3"/>
  <c r="F3964" i="3" s="1"/>
  <c r="Q3964" i="3" s="1"/>
  <c r="R3963" i="3"/>
  <c r="K3963" i="3"/>
  <c r="T3963" i="3" s="1"/>
  <c r="I3963" i="3"/>
  <c r="J3963" i="3" s="1"/>
  <c r="N3963" i="3" s="1"/>
  <c r="G3963" i="3"/>
  <c r="H3963" i="3" s="1"/>
  <c r="E3963" i="3"/>
  <c r="R3962" i="3"/>
  <c r="L3962" i="3"/>
  <c r="K3962" i="3"/>
  <c r="I3962" i="3"/>
  <c r="J3962" i="3" s="1"/>
  <c r="N3962" i="3" s="1"/>
  <c r="G3962" i="3"/>
  <c r="E3962" i="3"/>
  <c r="F3962" i="3" s="1"/>
  <c r="R3961" i="3"/>
  <c r="M3961" i="3"/>
  <c r="K3961" i="3"/>
  <c r="L3961" i="3" s="1"/>
  <c r="I3961" i="3"/>
  <c r="J3961" i="3" s="1"/>
  <c r="N3961" i="3" s="1"/>
  <c r="H3961" i="3"/>
  <c r="G3961" i="3"/>
  <c r="E3961" i="3"/>
  <c r="F3961" i="3" s="1"/>
  <c r="Q3961" i="3" s="1"/>
  <c r="R3960" i="3"/>
  <c r="K3960" i="3"/>
  <c r="L3960" i="3" s="1"/>
  <c r="I3960" i="3"/>
  <c r="J3960" i="3" s="1"/>
  <c r="N3960" i="3" s="1"/>
  <c r="G3960" i="3"/>
  <c r="H3960" i="3" s="1"/>
  <c r="E3960" i="3"/>
  <c r="F3960" i="3" s="1"/>
  <c r="Q3960" i="3" s="1"/>
  <c r="R3959" i="3"/>
  <c r="K3959" i="3"/>
  <c r="T3959" i="3" s="1"/>
  <c r="I3959" i="3"/>
  <c r="J3959" i="3" s="1"/>
  <c r="N3959" i="3" s="1"/>
  <c r="G3959" i="3"/>
  <c r="H3959" i="3" s="1"/>
  <c r="E3959" i="3"/>
  <c r="R3958" i="3"/>
  <c r="L3958" i="3"/>
  <c r="K3958" i="3"/>
  <c r="I3958" i="3"/>
  <c r="J3958" i="3" s="1"/>
  <c r="N3958" i="3" s="1"/>
  <c r="G3958" i="3"/>
  <c r="E3958" i="3"/>
  <c r="F3958" i="3" s="1"/>
  <c r="R3957" i="3"/>
  <c r="M3957" i="3"/>
  <c r="K3957" i="3"/>
  <c r="L3957" i="3" s="1"/>
  <c r="I3957" i="3"/>
  <c r="J3957" i="3" s="1"/>
  <c r="N3957" i="3" s="1"/>
  <c r="H3957" i="3"/>
  <c r="G3957" i="3"/>
  <c r="E3957" i="3"/>
  <c r="F3957" i="3" s="1"/>
  <c r="Q3957" i="3" s="1"/>
  <c r="R3956" i="3"/>
  <c r="K3956" i="3"/>
  <c r="L3956" i="3" s="1"/>
  <c r="I3956" i="3"/>
  <c r="J3956" i="3" s="1"/>
  <c r="N3956" i="3" s="1"/>
  <c r="G3956" i="3"/>
  <c r="H3956" i="3" s="1"/>
  <c r="E3956" i="3"/>
  <c r="F3956" i="3" s="1"/>
  <c r="Q3956" i="3" s="1"/>
  <c r="R3955" i="3"/>
  <c r="K3955" i="3"/>
  <c r="I3955" i="3"/>
  <c r="J3955" i="3" s="1"/>
  <c r="N3955" i="3" s="1"/>
  <c r="G3955" i="3"/>
  <c r="H3955" i="3" s="1"/>
  <c r="E3955" i="3"/>
  <c r="T3955" i="3" s="1"/>
  <c r="R3954" i="3"/>
  <c r="L3954" i="3"/>
  <c r="K3954" i="3"/>
  <c r="I3954" i="3"/>
  <c r="J3954" i="3" s="1"/>
  <c r="N3954" i="3" s="1"/>
  <c r="G3954" i="3"/>
  <c r="E3954" i="3"/>
  <c r="F3954" i="3" s="1"/>
  <c r="R3953" i="3"/>
  <c r="M3953" i="3"/>
  <c r="K3953" i="3"/>
  <c r="L3953" i="3" s="1"/>
  <c r="I3953" i="3"/>
  <c r="J3953" i="3" s="1"/>
  <c r="N3953" i="3" s="1"/>
  <c r="H3953" i="3"/>
  <c r="G3953" i="3"/>
  <c r="E3953" i="3"/>
  <c r="F3953" i="3" s="1"/>
  <c r="Q3953" i="3" s="1"/>
  <c r="R3952" i="3"/>
  <c r="K3952" i="3"/>
  <c r="L3952" i="3" s="1"/>
  <c r="I3952" i="3"/>
  <c r="J3952" i="3" s="1"/>
  <c r="N3952" i="3" s="1"/>
  <c r="G3952" i="3"/>
  <c r="H3952" i="3" s="1"/>
  <c r="E3952" i="3"/>
  <c r="F3952" i="3" s="1"/>
  <c r="Q3952" i="3" s="1"/>
  <c r="R3951" i="3"/>
  <c r="K3951" i="3"/>
  <c r="I3951" i="3"/>
  <c r="J3951" i="3" s="1"/>
  <c r="N3951" i="3" s="1"/>
  <c r="G3951" i="3"/>
  <c r="H3951" i="3" s="1"/>
  <c r="E3951" i="3"/>
  <c r="T3951" i="3" s="1"/>
  <c r="R3950" i="3"/>
  <c r="L3950" i="3"/>
  <c r="K3950" i="3"/>
  <c r="I3950" i="3"/>
  <c r="J3950" i="3" s="1"/>
  <c r="N3950" i="3" s="1"/>
  <c r="G3950" i="3"/>
  <c r="E3950" i="3"/>
  <c r="F3950" i="3" s="1"/>
  <c r="R3949" i="3"/>
  <c r="M3949" i="3"/>
  <c r="K3949" i="3"/>
  <c r="L3949" i="3" s="1"/>
  <c r="I3949" i="3"/>
  <c r="J3949" i="3" s="1"/>
  <c r="N3949" i="3" s="1"/>
  <c r="H3949" i="3"/>
  <c r="G3949" i="3"/>
  <c r="E3949" i="3"/>
  <c r="F3949" i="3" s="1"/>
  <c r="Q3949" i="3" s="1"/>
  <c r="R3948" i="3"/>
  <c r="K3948" i="3"/>
  <c r="L3948" i="3" s="1"/>
  <c r="I3948" i="3"/>
  <c r="J3948" i="3" s="1"/>
  <c r="N3948" i="3" s="1"/>
  <c r="G3948" i="3"/>
  <c r="H3948" i="3" s="1"/>
  <c r="E3948" i="3"/>
  <c r="F3948" i="3" s="1"/>
  <c r="Q3948" i="3" s="1"/>
  <c r="R3947" i="3"/>
  <c r="K3947" i="3"/>
  <c r="I3947" i="3"/>
  <c r="J3947" i="3" s="1"/>
  <c r="N3947" i="3" s="1"/>
  <c r="G3947" i="3"/>
  <c r="H3947" i="3" s="1"/>
  <c r="E3947" i="3"/>
  <c r="T3947" i="3" s="1"/>
  <c r="R3946" i="3"/>
  <c r="L3946" i="3"/>
  <c r="K3946" i="3"/>
  <c r="I3946" i="3"/>
  <c r="J3946" i="3" s="1"/>
  <c r="N3946" i="3" s="1"/>
  <c r="G3946" i="3"/>
  <c r="E3946" i="3"/>
  <c r="F3946" i="3" s="1"/>
  <c r="R3945" i="3"/>
  <c r="M3945" i="3"/>
  <c r="K3945" i="3"/>
  <c r="L3945" i="3" s="1"/>
  <c r="I3945" i="3"/>
  <c r="J3945" i="3" s="1"/>
  <c r="N3945" i="3" s="1"/>
  <c r="H3945" i="3"/>
  <c r="G3945" i="3"/>
  <c r="E3945" i="3"/>
  <c r="F3945" i="3" s="1"/>
  <c r="Q3945" i="3" s="1"/>
  <c r="R3944" i="3"/>
  <c r="K3944" i="3"/>
  <c r="L3944" i="3" s="1"/>
  <c r="I3944" i="3"/>
  <c r="J3944" i="3" s="1"/>
  <c r="N3944" i="3" s="1"/>
  <c r="G3944" i="3"/>
  <c r="H3944" i="3" s="1"/>
  <c r="E3944" i="3"/>
  <c r="S3944" i="3" s="1"/>
  <c r="R3943" i="3"/>
  <c r="K3943" i="3"/>
  <c r="I3943" i="3"/>
  <c r="J3943" i="3" s="1"/>
  <c r="N3943" i="3" s="1"/>
  <c r="G3943" i="3"/>
  <c r="H3943" i="3" s="1"/>
  <c r="E3943" i="3"/>
  <c r="R3942" i="3"/>
  <c r="M3942" i="3"/>
  <c r="L3942" i="3"/>
  <c r="K3942" i="3"/>
  <c r="I3942" i="3"/>
  <c r="J3942" i="3" s="1"/>
  <c r="N3942" i="3" s="1"/>
  <c r="H3942" i="3"/>
  <c r="Q3942" i="3" s="1"/>
  <c r="G3942" i="3"/>
  <c r="E3942" i="3"/>
  <c r="F3942" i="3" s="1"/>
  <c r="R3941" i="3"/>
  <c r="M3941" i="3"/>
  <c r="K3941" i="3"/>
  <c r="L3941" i="3" s="1"/>
  <c r="I3941" i="3"/>
  <c r="J3941" i="3" s="1"/>
  <c r="N3941" i="3" s="1"/>
  <c r="H3941" i="3"/>
  <c r="G3941" i="3"/>
  <c r="E3941" i="3"/>
  <c r="F3941" i="3" s="1"/>
  <c r="Q3941" i="3" s="1"/>
  <c r="R3940" i="3"/>
  <c r="L3940" i="3"/>
  <c r="K3940" i="3"/>
  <c r="I3940" i="3"/>
  <c r="J3940" i="3" s="1"/>
  <c r="N3940" i="3" s="1"/>
  <c r="G3940" i="3"/>
  <c r="H3940" i="3" s="1"/>
  <c r="E3940" i="3"/>
  <c r="S3940" i="3" s="1"/>
  <c r="R3939" i="3"/>
  <c r="L3939" i="3"/>
  <c r="K3939" i="3"/>
  <c r="I3939" i="3"/>
  <c r="J3939" i="3" s="1"/>
  <c r="N3939" i="3" s="1"/>
  <c r="G3939" i="3"/>
  <c r="H3939" i="3" s="1"/>
  <c r="E3939" i="3"/>
  <c r="S3938" i="3"/>
  <c r="R3938" i="3"/>
  <c r="Q3938" i="3"/>
  <c r="M3938" i="3"/>
  <c r="L3938" i="3"/>
  <c r="K3938" i="3"/>
  <c r="I3938" i="3"/>
  <c r="J3938" i="3" s="1"/>
  <c r="N3938" i="3" s="1"/>
  <c r="H3938" i="3"/>
  <c r="G3938" i="3"/>
  <c r="O3938" i="3" s="1"/>
  <c r="P3938" i="3" s="1"/>
  <c r="E3938" i="3"/>
  <c r="F3938" i="3" s="1"/>
  <c r="R3937" i="3"/>
  <c r="M3937" i="3"/>
  <c r="K3937" i="3"/>
  <c r="L3937" i="3" s="1"/>
  <c r="I3937" i="3"/>
  <c r="J3937" i="3" s="1"/>
  <c r="N3937" i="3" s="1"/>
  <c r="H3937" i="3"/>
  <c r="G3937" i="3"/>
  <c r="E3937" i="3"/>
  <c r="F3937" i="3" s="1"/>
  <c r="Q3937" i="3" s="1"/>
  <c r="R3936" i="3"/>
  <c r="L3936" i="3"/>
  <c r="K3936" i="3"/>
  <c r="I3936" i="3"/>
  <c r="J3936" i="3" s="1"/>
  <c r="N3936" i="3" s="1"/>
  <c r="G3936" i="3"/>
  <c r="H3936" i="3" s="1"/>
  <c r="E3936" i="3"/>
  <c r="S3936" i="3" s="1"/>
  <c r="R3935" i="3"/>
  <c r="L3935" i="3"/>
  <c r="K3935" i="3"/>
  <c r="I3935" i="3"/>
  <c r="J3935" i="3" s="1"/>
  <c r="N3935" i="3" s="1"/>
  <c r="G3935" i="3"/>
  <c r="H3935" i="3" s="1"/>
  <c r="E3935" i="3"/>
  <c r="S3934" i="3"/>
  <c r="R3934" i="3"/>
  <c r="Q3934" i="3"/>
  <c r="M3934" i="3"/>
  <c r="L3934" i="3"/>
  <c r="K3934" i="3"/>
  <c r="I3934" i="3"/>
  <c r="J3934" i="3" s="1"/>
  <c r="N3934" i="3" s="1"/>
  <c r="H3934" i="3"/>
  <c r="G3934" i="3"/>
  <c r="E3934" i="3"/>
  <c r="F3934" i="3" s="1"/>
  <c r="R3933" i="3"/>
  <c r="M3933" i="3"/>
  <c r="K3933" i="3"/>
  <c r="L3933" i="3" s="1"/>
  <c r="I3933" i="3"/>
  <c r="J3933" i="3" s="1"/>
  <c r="N3933" i="3" s="1"/>
  <c r="H3933" i="3"/>
  <c r="G3933" i="3"/>
  <c r="E3933" i="3"/>
  <c r="F3933" i="3" s="1"/>
  <c r="R3932" i="3"/>
  <c r="L3932" i="3"/>
  <c r="K3932" i="3"/>
  <c r="I3932" i="3"/>
  <c r="J3932" i="3" s="1"/>
  <c r="N3932" i="3" s="1"/>
  <c r="G3932" i="3"/>
  <c r="H3932" i="3" s="1"/>
  <c r="E3932" i="3"/>
  <c r="S3932" i="3" s="1"/>
  <c r="R3931" i="3"/>
  <c r="L3931" i="3"/>
  <c r="K3931" i="3"/>
  <c r="I3931" i="3"/>
  <c r="J3931" i="3" s="1"/>
  <c r="N3931" i="3" s="1"/>
  <c r="G3931" i="3"/>
  <c r="H3931" i="3" s="1"/>
  <c r="E3931" i="3"/>
  <c r="S3930" i="3"/>
  <c r="R3930" i="3"/>
  <c r="Q3930" i="3"/>
  <c r="M3930" i="3"/>
  <c r="L3930" i="3"/>
  <c r="K3930" i="3"/>
  <c r="I3930" i="3"/>
  <c r="J3930" i="3" s="1"/>
  <c r="N3930" i="3" s="1"/>
  <c r="H3930" i="3"/>
  <c r="G3930" i="3"/>
  <c r="E3930" i="3"/>
  <c r="F3930" i="3" s="1"/>
  <c r="R3929" i="3"/>
  <c r="M3929" i="3"/>
  <c r="K3929" i="3"/>
  <c r="L3929" i="3" s="1"/>
  <c r="I3929" i="3"/>
  <c r="J3929" i="3" s="1"/>
  <c r="N3929" i="3" s="1"/>
  <c r="H3929" i="3"/>
  <c r="G3929" i="3"/>
  <c r="E3929" i="3"/>
  <c r="F3929" i="3" s="1"/>
  <c r="R3928" i="3"/>
  <c r="L3928" i="3"/>
  <c r="K3928" i="3"/>
  <c r="I3928" i="3"/>
  <c r="J3928" i="3" s="1"/>
  <c r="N3928" i="3" s="1"/>
  <c r="G3928" i="3"/>
  <c r="H3928" i="3" s="1"/>
  <c r="F3928" i="3"/>
  <c r="Q3928" i="3" s="1"/>
  <c r="E3928" i="3"/>
  <c r="R3927" i="3"/>
  <c r="K3927" i="3"/>
  <c r="L3927" i="3" s="1"/>
  <c r="I3927" i="3"/>
  <c r="J3927" i="3" s="1"/>
  <c r="N3927" i="3" s="1"/>
  <c r="G3927" i="3"/>
  <c r="H3927" i="3" s="1"/>
  <c r="F3927" i="3"/>
  <c r="Q3927" i="3" s="1"/>
  <c r="E3927" i="3"/>
  <c r="R3926" i="3"/>
  <c r="K3926" i="3"/>
  <c r="L3926" i="3" s="1"/>
  <c r="I3926" i="3"/>
  <c r="J3926" i="3" s="1"/>
  <c r="N3926" i="3" s="1"/>
  <c r="G3926" i="3"/>
  <c r="H3926" i="3" s="1"/>
  <c r="F3926" i="3"/>
  <c r="Q3926" i="3" s="1"/>
  <c r="E3926" i="3"/>
  <c r="R3925" i="3"/>
  <c r="K3925" i="3"/>
  <c r="L3925" i="3" s="1"/>
  <c r="I3925" i="3"/>
  <c r="J3925" i="3" s="1"/>
  <c r="N3925" i="3" s="1"/>
  <c r="G3925" i="3"/>
  <c r="H3925" i="3" s="1"/>
  <c r="F3925" i="3"/>
  <c r="Q3925" i="3" s="1"/>
  <c r="E3925" i="3"/>
  <c r="R3924" i="3"/>
  <c r="K3924" i="3"/>
  <c r="L3924" i="3" s="1"/>
  <c r="I3924" i="3"/>
  <c r="J3924" i="3" s="1"/>
  <c r="N3924" i="3" s="1"/>
  <c r="G3924" i="3"/>
  <c r="H3924" i="3" s="1"/>
  <c r="F3924" i="3"/>
  <c r="Q3924" i="3" s="1"/>
  <c r="E3924" i="3"/>
  <c r="R3923" i="3"/>
  <c r="K3923" i="3"/>
  <c r="L3923" i="3" s="1"/>
  <c r="I3923" i="3"/>
  <c r="J3923" i="3" s="1"/>
  <c r="N3923" i="3" s="1"/>
  <c r="G3923" i="3"/>
  <c r="H3923" i="3" s="1"/>
  <c r="F3923" i="3"/>
  <c r="Q3923" i="3" s="1"/>
  <c r="E3923" i="3"/>
  <c r="R3922" i="3"/>
  <c r="K3922" i="3"/>
  <c r="L3922" i="3" s="1"/>
  <c r="I3922" i="3"/>
  <c r="J3922" i="3" s="1"/>
  <c r="N3922" i="3" s="1"/>
  <c r="G3922" i="3"/>
  <c r="H3922" i="3" s="1"/>
  <c r="F3922" i="3"/>
  <c r="Q3922" i="3" s="1"/>
  <c r="E3922" i="3"/>
  <c r="R3921" i="3"/>
  <c r="K3921" i="3"/>
  <c r="L3921" i="3" s="1"/>
  <c r="I3921" i="3"/>
  <c r="J3921" i="3" s="1"/>
  <c r="N3921" i="3" s="1"/>
  <c r="G3921" i="3"/>
  <c r="H3921" i="3" s="1"/>
  <c r="F3921" i="3"/>
  <c r="Q3921" i="3" s="1"/>
  <c r="E3921" i="3"/>
  <c r="R3920" i="3"/>
  <c r="K3920" i="3"/>
  <c r="L3920" i="3" s="1"/>
  <c r="I3920" i="3"/>
  <c r="J3920" i="3" s="1"/>
  <c r="N3920" i="3" s="1"/>
  <c r="G3920" i="3"/>
  <c r="H3920" i="3" s="1"/>
  <c r="F3920" i="3"/>
  <c r="Q3920" i="3" s="1"/>
  <c r="E3920" i="3"/>
  <c r="R3919" i="3"/>
  <c r="K3919" i="3"/>
  <c r="L3919" i="3" s="1"/>
  <c r="I3919" i="3"/>
  <c r="J3919" i="3" s="1"/>
  <c r="N3919" i="3" s="1"/>
  <c r="G3919" i="3"/>
  <c r="H3919" i="3" s="1"/>
  <c r="F3919" i="3"/>
  <c r="Q3919" i="3" s="1"/>
  <c r="E3919" i="3"/>
  <c r="R3918" i="3"/>
  <c r="K3918" i="3"/>
  <c r="L3918" i="3" s="1"/>
  <c r="I3918" i="3"/>
  <c r="J3918" i="3" s="1"/>
  <c r="N3918" i="3" s="1"/>
  <c r="G3918" i="3"/>
  <c r="H3918" i="3" s="1"/>
  <c r="F3918" i="3"/>
  <c r="Q3918" i="3" s="1"/>
  <c r="E3918" i="3"/>
  <c r="R3917" i="3"/>
  <c r="K3917" i="3"/>
  <c r="L3917" i="3" s="1"/>
  <c r="I3917" i="3"/>
  <c r="J3917" i="3" s="1"/>
  <c r="N3917" i="3" s="1"/>
  <c r="G3917" i="3"/>
  <c r="H3917" i="3" s="1"/>
  <c r="F3917" i="3"/>
  <c r="Q3917" i="3" s="1"/>
  <c r="E3917" i="3"/>
  <c r="R3916" i="3"/>
  <c r="K3916" i="3"/>
  <c r="L3916" i="3" s="1"/>
  <c r="I3916" i="3"/>
  <c r="J3916" i="3" s="1"/>
  <c r="N3916" i="3" s="1"/>
  <c r="G3916" i="3"/>
  <c r="H3916" i="3" s="1"/>
  <c r="F3916" i="3"/>
  <c r="Q3916" i="3" s="1"/>
  <c r="E3916" i="3"/>
  <c r="R3915" i="3"/>
  <c r="K3915" i="3"/>
  <c r="L3915" i="3" s="1"/>
  <c r="I3915" i="3"/>
  <c r="J3915" i="3" s="1"/>
  <c r="N3915" i="3" s="1"/>
  <c r="G3915" i="3"/>
  <c r="H3915" i="3" s="1"/>
  <c r="F3915" i="3"/>
  <c r="Q3915" i="3" s="1"/>
  <c r="E3915" i="3"/>
  <c r="R3914" i="3"/>
  <c r="K3914" i="3"/>
  <c r="L3914" i="3" s="1"/>
  <c r="I3914" i="3"/>
  <c r="J3914" i="3" s="1"/>
  <c r="N3914" i="3" s="1"/>
  <c r="G3914" i="3"/>
  <c r="H3914" i="3" s="1"/>
  <c r="F3914" i="3"/>
  <c r="Q3914" i="3" s="1"/>
  <c r="E3914" i="3"/>
  <c r="R3913" i="3"/>
  <c r="K3913" i="3"/>
  <c r="L3913" i="3" s="1"/>
  <c r="I3913" i="3"/>
  <c r="J3913" i="3" s="1"/>
  <c r="N3913" i="3" s="1"/>
  <c r="G3913" i="3"/>
  <c r="H3913" i="3" s="1"/>
  <c r="F3913" i="3"/>
  <c r="Q3913" i="3" s="1"/>
  <c r="E3913" i="3"/>
  <c r="R3912" i="3"/>
  <c r="K3912" i="3"/>
  <c r="L3912" i="3" s="1"/>
  <c r="I3912" i="3"/>
  <c r="J3912" i="3" s="1"/>
  <c r="N3912" i="3" s="1"/>
  <c r="G3912" i="3"/>
  <c r="H3912" i="3" s="1"/>
  <c r="F3912" i="3"/>
  <c r="Q3912" i="3" s="1"/>
  <c r="E3912" i="3"/>
  <c r="R3911" i="3"/>
  <c r="K3911" i="3"/>
  <c r="L3911" i="3" s="1"/>
  <c r="I3911" i="3"/>
  <c r="J3911" i="3" s="1"/>
  <c r="N3911" i="3" s="1"/>
  <c r="G3911" i="3"/>
  <c r="H3911" i="3" s="1"/>
  <c r="F3911" i="3"/>
  <c r="Q3911" i="3" s="1"/>
  <c r="E3911" i="3"/>
  <c r="R3910" i="3"/>
  <c r="K3910" i="3"/>
  <c r="L3910" i="3" s="1"/>
  <c r="I3910" i="3"/>
  <c r="J3910" i="3" s="1"/>
  <c r="N3910" i="3" s="1"/>
  <c r="G3910" i="3"/>
  <c r="H3910" i="3" s="1"/>
  <c r="E3910" i="3"/>
  <c r="R3909" i="3"/>
  <c r="K3909" i="3"/>
  <c r="L3909" i="3" s="1"/>
  <c r="I3909" i="3"/>
  <c r="J3909" i="3" s="1"/>
  <c r="N3909" i="3" s="1"/>
  <c r="G3909" i="3"/>
  <c r="H3909" i="3" s="1"/>
  <c r="E3909" i="3"/>
  <c r="R3908" i="3"/>
  <c r="K3908" i="3"/>
  <c r="L3908" i="3" s="1"/>
  <c r="I3908" i="3"/>
  <c r="J3908" i="3" s="1"/>
  <c r="N3908" i="3" s="1"/>
  <c r="G3908" i="3"/>
  <c r="H3908" i="3" s="1"/>
  <c r="E3908" i="3"/>
  <c r="R3907" i="3"/>
  <c r="K3907" i="3"/>
  <c r="L3907" i="3" s="1"/>
  <c r="I3907" i="3"/>
  <c r="J3907" i="3" s="1"/>
  <c r="N3907" i="3" s="1"/>
  <c r="G3907" i="3"/>
  <c r="H3907" i="3" s="1"/>
  <c r="E3907" i="3"/>
  <c r="R3906" i="3"/>
  <c r="K3906" i="3"/>
  <c r="L3906" i="3" s="1"/>
  <c r="I3906" i="3"/>
  <c r="J3906" i="3" s="1"/>
  <c r="N3906" i="3" s="1"/>
  <c r="G3906" i="3"/>
  <c r="H3906" i="3" s="1"/>
  <c r="E3906" i="3"/>
  <c r="R3905" i="3"/>
  <c r="K3905" i="3"/>
  <c r="L3905" i="3" s="1"/>
  <c r="I3905" i="3"/>
  <c r="J3905" i="3" s="1"/>
  <c r="N3905" i="3" s="1"/>
  <c r="G3905" i="3"/>
  <c r="H3905" i="3" s="1"/>
  <c r="E3905" i="3"/>
  <c r="R3904" i="3"/>
  <c r="K3904" i="3"/>
  <c r="L3904" i="3" s="1"/>
  <c r="I3904" i="3"/>
  <c r="J3904" i="3" s="1"/>
  <c r="N3904" i="3" s="1"/>
  <c r="G3904" i="3"/>
  <c r="H3904" i="3" s="1"/>
  <c r="E3904" i="3"/>
  <c r="R3903" i="3"/>
  <c r="K3903" i="3"/>
  <c r="L3903" i="3" s="1"/>
  <c r="I3903" i="3"/>
  <c r="J3903" i="3" s="1"/>
  <c r="N3903" i="3" s="1"/>
  <c r="G3903" i="3"/>
  <c r="H3903" i="3" s="1"/>
  <c r="E3903" i="3"/>
  <c r="R3902" i="3"/>
  <c r="K3902" i="3"/>
  <c r="L3902" i="3" s="1"/>
  <c r="I3902" i="3"/>
  <c r="J3902" i="3" s="1"/>
  <c r="N3902" i="3" s="1"/>
  <c r="G3902" i="3"/>
  <c r="H3902" i="3" s="1"/>
  <c r="E3902" i="3"/>
  <c r="R3901" i="3"/>
  <c r="K3901" i="3"/>
  <c r="L3901" i="3" s="1"/>
  <c r="I3901" i="3"/>
  <c r="J3901" i="3" s="1"/>
  <c r="N3901" i="3" s="1"/>
  <c r="G3901" i="3"/>
  <c r="H3901" i="3" s="1"/>
  <c r="E3901" i="3"/>
  <c r="R3900" i="3"/>
  <c r="K3900" i="3"/>
  <c r="L3900" i="3" s="1"/>
  <c r="I3900" i="3"/>
  <c r="J3900" i="3" s="1"/>
  <c r="N3900" i="3" s="1"/>
  <c r="G3900" i="3"/>
  <c r="H3900" i="3" s="1"/>
  <c r="E3900" i="3"/>
  <c r="R3899" i="3"/>
  <c r="K3899" i="3"/>
  <c r="L3899" i="3" s="1"/>
  <c r="I3899" i="3"/>
  <c r="J3899" i="3" s="1"/>
  <c r="N3899" i="3" s="1"/>
  <c r="G3899" i="3"/>
  <c r="H3899" i="3" s="1"/>
  <c r="E3899" i="3"/>
  <c r="R3898" i="3"/>
  <c r="K3898" i="3"/>
  <c r="L3898" i="3" s="1"/>
  <c r="I3898" i="3"/>
  <c r="J3898" i="3" s="1"/>
  <c r="N3898" i="3" s="1"/>
  <c r="G3898" i="3"/>
  <c r="H3898" i="3" s="1"/>
  <c r="E3898" i="3"/>
  <c r="R3897" i="3"/>
  <c r="K3897" i="3"/>
  <c r="L3897" i="3" s="1"/>
  <c r="I3897" i="3"/>
  <c r="J3897" i="3" s="1"/>
  <c r="N3897" i="3" s="1"/>
  <c r="G3897" i="3"/>
  <c r="H3897" i="3" s="1"/>
  <c r="E3897" i="3"/>
  <c r="R3896" i="3"/>
  <c r="K3896" i="3"/>
  <c r="L3896" i="3" s="1"/>
  <c r="I3896" i="3"/>
  <c r="J3896" i="3" s="1"/>
  <c r="N3896" i="3" s="1"/>
  <c r="G3896" i="3"/>
  <c r="H3896" i="3" s="1"/>
  <c r="E3896" i="3"/>
  <c r="R3895" i="3"/>
  <c r="K3895" i="3"/>
  <c r="L3895" i="3" s="1"/>
  <c r="I3895" i="3"/>
  <c r="J3895" i="3" s="1"/>
  <c r="N3895" i="3" s="1"/>
  <c r="G3895" i="3"/>
  <c r="H3895" i="3" s="1"/>
  <c r="E3895" i="3"/>
  <c r="R3894" i="3"/>
  <c r="K3894" i="3"/>
  <c r="L3894" i="3" s="1"/>
  <c r="I3894" i="3"/>
  <c r="J3894" i="3" s="1"/>
  <c r="N3894" i="3" s="1"/>
  <c r="G3894" i="3"/>
  <c r="H3894" i="3" s="1"/>
  <c r="E3894" i="3"/>
  <c r="R3893" i="3"/>
  <c r="K3893" i="3"/>
  <c r="L3893" i="3" s="1"/>
  <c r="I3893" i="3"/>
  <c r="J3893" i="3" s="1"/>
  <c r="N3893" i="3" s="1"/>
  <c r="G3893" i="3"/>
  <c r="H3893" i="3" s="1"/>
  <c r="E3893" i="3"/>
  <c r="R3892" i="3"/>
  <c r="K3892" i="3"/>
  <c r="L3892" i="3" s="1"/>
  <c r="I3892" i="3"/>
  <c r="J3892" i="3" s="1"/>
  <c r="N3892" i="3" s="1"/>
  <c r="G3892" i="3"/>
  <c r="H3892" i="3" s="1"/>
  <c r="E3892" i="3"/>
  <c r="R3891" i="3"/>
  <c r="K3891" i="3"/>
  <c r="L3891" i="3" s="1"/>
  <c r="I3891" i="3"/>
  <c r="J3891" i="3" s="1"/>
  <c r="N3891" i="3" s="1"/>
  <c r="G3891" i="3"/>
  <c r="H3891" i="3" s="1"/>
  <c r="E3891" i="3"/>
  <c r="R3890" i="3"/>
  <c r="K3890" i="3"/>
  <c r="L3890" i="3" s="1"/>
  <c r="I3890" i="3"/>
  <c r="J3890" i="3" s="1"/>
  <c r="N3890" i="3" s="1"/>
  <c r="G3890" i="3"/>
  <c r="H3890" i="3" s="1"/>
  <c r="E3890" i="3"/>
  <c r="R3889" i="3"/>
  <c r="K3889" i="3"/>
  <c r="L3889" i="3" s="1"/>
  <c r="I3889" i="3"/>
  <c r="J3889" i="3" s="1"/>
  <c r="N3889" i="3" s="1"/>
  <c r="G3889" i="3"/>
  <c r="H3889" i="3" s="1"/>
  <c r="E3889" i="3"/>
  <c r="R3888" i="3"/>
  <c r="K3888" i="3"/>
  <c r="L3888" i="3" s="1"/>
  <c r="I3888" i="3"/>
  <c r="J3888" i="3" s="1"/>
  <c r="N3888" i="3" s="1"/>
  <c r="G3888" i="3"/>
  <c r="H3888" i="3" s="1"/>
  <c r="E3888" i="3"/>
  <c r="R3887" i="3"/>
  <c r="K3887" i="3"/>
  <c r="L3887" i="3" s="1"/>
  <c r="I3887" i="3"/>
  <c r="J3887" i="3" s="1"/>
  <c r="N3887" i="3" s="1"/>
  <c r="G3887" i="3"/>
  <c r="H3887" i="3" s="1"/>
  <c r="E3887" i="3"/>
  <c r="R3886" i="3"/>
  <c r="K3886" i="3"/>
  <c r="L3886" i="3" s="1"/>
  <c r="I3886" i="3"/>
  <c r="J3886" i="3" s="1"/>
  <c r="N3886" i="3" s="1"/>
  <c r="G3886" i="3"/>
  <c r="H3886" i="3" s="1"/>
  <c r="E3886" i="3"/>
  <c r="S3886" i="3" s="1"/>
  <c r="R3885" i="3"/>
  <c r="K3885" i="3"/>
  <c r="L3885" i="3" s="1"/>
  <c r="I3885" i="3"/>
  <c r="J3885" i="3" s="1"/>
  <c r="N3885" i="3" s="1"/>
  <c r="G3885" i="3"/>
  <c r="H3885" i="3" s="1"/>
  <c r="E3885" i="3"/>
  <c r="S3885" i="3" s="1"/>
  <c r="R3884" i="3"/>
  <c r="K3884" i="3"/>
  <c r="L3884" i="3" s="1"/>
  <c r="I3884" i="3"/>
  <c r="J3884" i="3" s="1"/>
  <c r="N3884" i="3" s="1"/>
  <c r="G3884" i="3"/>
  <c r="H3884" i="3" s="1"/>
  <c r="E3884" i="3"/>
  <c r="S3884" i="3" s="1"/>
  <c r="R3883" i="3"/>
  <c r="K3883" i="3"/>
  <c r="L3883" i="3" s="1"/>
  <c r="J3883" i="3"/>
  <c r="N3883" i="3" s="1"/>
  <c r="I3883" i="3"/>
  <c r="G3883" i="3"/>
  <c r="H3883" i="3" s="1"/>
  <c r="E3883" i="3"/>
  <c r="S3883" i="3" s="1"/>
  <c r="R3882" i="3"/>
  <c r="K3882" i="3"/>
  <c r="L3882" i="3" s="1"/>
  <c r="J3882" i="3"/>
  <c r="N3882" i="3" s="1"/>
  <c r="I3882" i="3"/>
  <c r="G3882" i="3"/>
  <c r="H3882" i="3" s="1"/>
  <c r="E3882" i="3"/>
  <c r="S3882" i="3" s="1"/>
  <c r="R3881" i="3"/>
  <c r="K3881" i="3"/>
  <c r="L3881" i="3" s="1"/>
  <c r="J3881" i="3"/>
  <c r="N3881" i="3" s="1"/>
  <c r="I3881" i="3"/>
  <c r="G3881" i="3"/>
  <c r="H3881" i="3" s="1"/>
  <c r="E3881" i="3"/>
  <c r="R3880" i="3"/>
  <c r="K3880" i="3"/>
  <c r="L3880" i="3" s="1"/>
  <c r="J3880" i="3"/>
  <c r="N3880" i="3" s="1"/>
  <c r="I3880" i="3"/>
  <c r="G3880" i="3"/>
  <c r="H3880" i="3" s="1"/>
  <c r="E3880" i="3"/>
  <c r="R3879" i="3"/>
  <c r="K3879" i="3"/>
  <c r="L3879" i="3" s="1"/>
  <c r="J3879" i="3"/>
  <c r="N3879" i="3" s="1"/>
  <c r="I3879" i="3"/>
  <c r="G3879" i="3"/>
  <c r="H3879" i="3" s="1"/>
  <c r="E3879" i="3"/>
  <c r="R3878" i="3"/>
  <c r="K3878" i="3"/>
  <c r="L3878" i="3" s="1"/>
  <c r="J3878" i="3"/>
  <c r="N3878" i="3" s="1"/>
  <c r="I3878" i="3"/>
  <c r="G3878" i="3"/>
  <c r="H3878" i="3" s="1"/>
  <c r="E3878" i="3"/>
  <c r="R3877" i="3"/>
  <c r="K3877" i="3"/>
  <c r="L3877" i="3" s="1"/>
  <c r="J3877" i="3"/>
  <c r="N3877" i="3" s="1"/>
  <c r="I3877" i="3"/>
  <c r="G3877" i="3"/>
  <c r="H3877" i="3" s="1"/>
  <c r="E3877" i="3"/>
  <c r="R3876" i="3"/>
  <c r="K3876" i="3"/>
  <c r="L3876" i="3" s="1"/>
  <c r="J3876" i="3"/>
  <c r="N3876" i="3" s="1"/>
  <c r="I3876" i="3"/>
  <c r="G3876" i="3"/>
  <c r="H3876" i="3" s="1"/>
  <c r="E3876" i="3"/>
  <c r="R3875" i="3"/>
  <c r="K3875" i="3"/>
  <c r="L3875" i="3" s="1"/>
  <c r="J3875" i="3"/>
  <c r="N3875" i="3" s="1"/>
  <c r="I3875" i="3"/>
  <c r="G3875" i="3"/>
  <c r="H3875" i="3" s="1"/>
  <c r="E3875" i="3"/>
  <c r="R3874" i="3"/>
  <c r="K3874" i="3"/>
  <c r="L3874" i="3" s="1"/>
  <c r="J3874" i="3"/>
  <c r="N3874" i="3" s="1"/>
  <c r="I3874" i="3"/>
  <c r="G3874" i="3"/>
  <c r="H3874" i="3" s="1"/>
  <c r="E3874" i="3"/>
  <c r="R3873" i="3"/>
  <c r="K3873" i="3"/>
  <c r="L3873" i="3" s="1"/>
  <c r="I3873" i="3"/>
  <c r="J3873" i="3" s="1"/>
  <c r="N3873" i="3" s="1"/>
  <c r="G3873" i="3"/>
  <c r="H3873" i="3" s="1"/>
  <c r="E3873" i="3"/>
  <c r="R3872" i="3"/>
  <c r="K3872" i="3"/>
  <c r="L3872" i="3" s="1"/>
  <c r="I3872" i="3"/>
  <c r="J3872" i="3" s="1"/>
  <c r="N3872" i="3" s="1"/>
  <c r="G3872" i="3"/>
  <c r="H3872" i="3" s="1"/>
  <c r="E3872" i="3"/>
  <c r="R3871" i="3"/>
  <c r="K3871" i="3"/>
  <c r="L3871" i="3" s="1"/>
  <c r="I3871" i="3"/>
  <c r="J3871" i="3" s="1"/>
  <c r="N3871" i="3" s="1"/>
  <c r="G3871" i="3"/>
  <c r="H3871" i="3" s="1"/>
  <c r="E3871" i="3"/>
  <c r="R3870" i="3"/>
  <c r="K3870" i="3"/>
  <c r="L3870" i="3" s="1"/>
  <c r="I3870" i="3"/>
  <c r="J3870" i="3" s="1"/>
  <c r="N3870" i="3" s="1"/>
  <c r="G3870" i="3"/>
  <c r="H3870" i="3" s="1"/>
  <c r="E3870" i="3"/>
  <c r="R3869" i="3"/>
  <c r="K3869" i="3"/>
  <c r="L3869" i="3" s="1"/>
  <c r="I3869" i="3"/>
  <c r="J3869" i="3" s="1"/>
  <c r="N3869" i="3" s="1"/>
  <c r="G3869" i="3"/>
  <c r="H3869" i="3" s="1"/>
  <c r="E3869" i="3"/>
  <c r="R3868" i="3"/>
  <c r="K3868" i="3"/>
  <c r="L3868" i="3" s="1"/>
  <c r="I3868" i="3"/>
  <c r="J3868" i="3" s="1"/>
  <c r="N3868" i="3" s="1"/>
  <c r="G3868" i="3"/>
  <c r="H3868" i="3" s="1"/>
  <c r="E3868" i="3"/>
  <c r="R3867" i="3"/>
  <c r="K3867" i="3"/>
  <c r="L3867" i="3" s="1"/>
  <c r="I3867" i="3"/>
  <c r="J3867" i="3" s="1"/>
  <c r="N3867" i="3" s="1"/>
  <c r="G3867" i="3"/>
  <c r="H3867" i="3" s="1"/>
  <c r="E3867" i="3"/>
  <c r="R3866" i="3"/>
  <c r="K3866" i="3"/>
  <c r="L3866" i="3" s="1"/>
  <c r="I3866" i="3"/>
  <c r="J3866" i="3" s="1"/>
  <c r="N3866" i="3" s="1"/>
  <c r="G3866" i="3"/>
  <c r="H3866" i="3" s="1"/>
  <c r="E3866" i="3"/>
  <c r="R3865" i="3"/>
  <c r="K3865" i="3"/>
  <c r="L3865" i="3" s="1"/>
  <c r="I3865" i="3"/>
  <c r="J3865" i="3" s="1"/>
  <c r="N3865" i="3" s="1"/>
  <c r="G3865" i="3"/>
  <c r="H3865" i="3" s="1"/>
  <c r="E3865" i="3"/>
  <c r="R3864" i="3"/>
  <c r="K3864" i="3"/>
  <c r="L3864" i="3" s="1"/>
  <c r="I3864" i="3"/>
  <c r="J3864" i="3" s="1"/>
  <c r="N3864" i="3" s="1"/>
  <c r="G3864" i="3"/>
  <c r="H3864" i="3" s="1"/>
  <c r="E3864" i="3"/>
  <c r="R3863" i="3"/>
  <c r="K3863" i="3"/>
  <c r="L3863" i="3" s="1"/>
  <c r="I3863" i="3"/>
  <c r="J3863" i="3" s="1"/>
  <c r="N3863" i="3" s="1"/>
  <c r="G3863" i="3"/>
  <c r="H3863" i="3" s="1"/>
  <c r="E3863" i="3"/>
  <c r="R3862" i="3"/>
  <c r="K3862" i="3"/>
  <c r="L3862" i="3" s="1"/>
  <c r="I3862" i="3"/>
  <c r="J3862" i="3" s="1"/>
  <c r="N3862" i="3" s="1"/>
  <c r="G3862" i="3"/>
  <c r="H3862" i="3" s="1"/>
  <c r="E3862" i="3"/>
  <c r="R3861" i="3"/>
  <c r="K3861" i="3"/>
  <c r="L3861" i="3" s="1"/>
  <c r="I3861" i="3"/>
  <c r="J3861" i="3" s="1"/>
  <c r="N3861" i="3" s="1"/>
  <c r="G3861" i="3"/>
  <c r="H3861" i="3" s="1"/>
  <c r="E3861" i="3"/>
  <c r="R3860" i="3"/>
  <c r="K3860" i="3"/>
  <c r="L3860" i="3" s="1"/>
  <c r="I3860" i="3"/>
  <c r="J3860" i="3" s="1"/>
  <c r="N3860" i="3" s="1"/>
  <c r="G3860" i="3"/>
  <c r="H3860" i="3" s="1"/>
  <c r="E3860" i="3"/>
  <c r="R3859" i="3"/>
  <c r="K3859" i="3"/>
  <c r="L3859" i="3" s="1"/>
  <c r="I3859" i="3"/>
  <c r="J3859" i="3" s="1"/>
  <c r="N3859" i="3" s="1"/>
  <c r="G3859" i="3"/>
  <c r="H3859" i="3" s="1"/>
  <c r="E3859" i="3"/>
  <c r="R3858" i="3"/>
  <c r="K3858" i="3"/>
  <c r="L3858" i="3" s="1"/>
  <c r="I3858" i="3"/>
  <c r="J3858" i="3" s="1"/>
  <c r="N3858" i="3" s="1"/>
  <c r="G3858" i="3"/>
  <c r="H3858" i="3" s="1"/>
  <c r="E3858" i="3"/>
  <c r="R3857" i="3"/>
  <c r="K3857" i="3"/>
  <c r="L3857" i="3" s="1"/>
  <c r="I3857" i="3"/>
  <c r="G3857" i="3"/>
  <c r="H3857" i="3" s="1"/>
  <c r="E3857" i="3"/>
  <c r="S3857" i="3" s="1"/>
  <c r="R3856" i="3"/>
  <c r="K3856" i="3"/>
  <c r="L3856" i="3" s="1"/>
  <c r="I3856" i="3"/>
  <c r="J3856" i="3" s="1"/>
  <c r="N3856" i="3" s="1"/>
  <c r="G3856" i="3"/>
  <c r="H3856" i="3" s="1"/>
  <c r="E3856" i="3"/>
  <c r="R3855" i="3"/>
  <c r="K3855" i="3"/>
  <c r="L3855" i="3" s="1"/>
  <c r="I3855" i="3"/>
  <c r="G3855" i="3"/>
  <c r="H3855" i="3" s="1"/>
  <c r="E3855" i="3"/>
  <c r="S3855" i="3" s="1"/>
  <c r="R3854" i="3"/>
  <c r="K3854" i="3"/>
  <c r="L3854" i="3" s="1"/>
  <c r="J3854" i="3"/>
  <c r="N3854" i="3" s="1"/>
  <c r="I3854" i="3"/>
  <c r="G3854" i="3"/>
  <c r="H3854" i="3" s="1"/>
  <c r="E3854" i="3"/>
  <c r="R3853" i="3"/>
  <c r="K3853" i="3"/>
  <c r="L3853" i="3" s="1"/>
  <c r="I3853" i="3"/>
  <c r="G3853" i="3"/>
  <c r="H3853" i="3" s="1"/>
  <c r="E3853" i="3"/>
  <c r="S3853" i="3" s="1"/>
  <c r="R3852" i="3"/>
  <c r="K3852" i="3"/>
  <c r="L3852" i="3" s="1"/>
  <c r="J3852" i="3"/>
  <c r="N3852" i="3" s="1"/>
  <c r="I3852" i="3"/>
  <c r="G3852" i="3"/>
  <c r="H3852" i="3" s="1"/>
  <c r="E3852" i="3"/>
  <c r="R3851" i="3"/>
  <c r="K3851" i="3"/>
  <c r="L3851" i="3" s="1"/>
  <c r="I3851" i="3"/>
  <c r="G3851" i="3"/>
  <c r="H3851" i="3" s="1"/>
  <c r="E3851" i="3"/>
  <c r="S3851" i="3" s="1"/>
  <c r="R3850" i="3"/>
  <c r="K3850" i="3"/>
  <c r="L3850" i="3" s="1"/>
  <c r="J3850" i="3"/>
  <c r="N3850" i="3" s="1"/>
  <c r="I3850" i="3"/>
  <c r="G3850" i="3"/>
  <c r="H3850" i="3" s="1"/>
  <c r="E3850" i="3"/>
  <c r="R3849" i="3"/>
  <c r="K3849" i="3"/>
  <c r="L3849" i="3" s="1"/>
  <c r="I3849" i="3"/>
  <c r="G3849" i="3"/>
  <c r="H3849" i="3" s="1"/>
  <c r="E3849" i="3"/>
  <c r="R3848" i="3"/>
  <c r="K3848" i="3"/>
  <c r="L3848" i="3" s="1"/>
  <c r="J3848" i="3"/>
  <c r="N3848" i="3" s="1"/>
  <c r="I3848" i="3"/>
  <c r="G3848" i="3"/>
  <c r="H3848" i="3" s="1"/>
  <c r="E3848" i="3"/>
  <c r="R3847" i="3"/>
  <c r="K3847" i="3"/>
  <c r="L3847" i="3" s="1"/>
  <c r="I3847" i="3"/>
  <c r="G3847" i="3"/>
  <c r="H3847" i="3" s="1"/>
  <c r="E3847" i="3"/>
  <c r="R3846" i="3"/>
  <c r="K3846" i="3"/>
  <c r="L3846" i="3" s="1"/>
  <c r="J3846" i="3"/>
  <c r="N3846" i="3" s="1"/>
  <c r="I3846" i="3"/>
  <c r="G3846" i="3"/>
  <c r="H3846" i="3" s="1"/>
  <c r="E3846" i="3"/>
  <c r="R3845" i="3"/>
  <c r="K3845" i="3"/>
  <c r="L3845" i="3" s="1"/>
  <c r="I3845" i="3"/>
  <c r="G3845" i="3"/>
  <c r="H3845" i="3" s="1"/>
  <c r="E3845" i="3"/>
  <c r="R3844" i="3"/>
  <c r="K3844" i="3"/>
  <c r="L3844" i="3" s="1"/>
  <c r="J3844" i="3"/>
  <c r="N3844" i="3" s="1"/>
  <c r="I3844" i="3"/>
  <c r="G3844" i="3"/>
  <c r="H3844" i="3" s="1"/>
  <c r="E3844" i="3"/>
  <c r="R3843" i="3"/>
  <c r="K3843" i="3"/>
  <c r="L3843" i="3" s="1"/>
  <c r="I3843" i="3"/>
  <c r="G3843" i="3"/>
  <c r="H3843" i="3" s="1"/>
  <c r="E3843" i="3"/>
  <c r="R3842" i="3"/>
  <c r="K3842" i="3"/>
  <c r="L3842" i="3" s="1"/>
  <c r="J3842" i="3"/>
  <c r="N3842" i="3" s="1"/>
  <c r="I3842" i="3"/>
  <c r="G3842" i="3"/>
  <c r="H3842" i="3" s="1"/>
  <c r="E3842" i="3"/>
  <c r="R3841" i="3"/>
  <c r="K3841" i="3"/>
  <c r="L3841" i="3" s="1"/>
  <c r="I3841" i="3"/>
  <c r="G3841" i="3"/>
  <c r="H3841" i="3" s="1"/>
  <c r="E3841" i="3"/>
  <c r="R3840" i="3"/>
  <c r="K3840" i="3"/>
  <c r="L3840" i="3" s="1"/>
  <c r="J3840" i="3"/>
  <c r="N3840" i="3" s="1"/>
  <c r="I3840" i="3"/>
  <c r="G3840" i="3"/>
  <c r="H3840" i="3" s="1"/>
  <c r="E3840" i="3"/>
  <c r="R3839" i="3"/>
  <c r="K3839" i="3"/>
  <c r="L3839" i="3" s="1"/>
  <c r="I3839" i="3"/>
  <c r="G3839" i="3"/>
  <c r="H3839" i="3" s="1"/>
  <c r="E3839" i="3"/>
  <c r="R3838" i="3"/>
  <c r="K3838" i="3"/>
  <c r="L3838" i="3" s="1"/>
  <c r="J3838" i="3"/>
  <c r="N3838" i="3" s="1"/>
  <c r="I3838" i="3"/>
  <c r="G3838" i="3"/>
  <c r="H3838" i="3" s="1"/>
  <c r="E3838" i="3"/>
  <c r="R3837" i="3"/>
  <c r="K3837" i="3"/>
  <c r="L3837" i="3" s="1"/>
  <c r="I3837" i="3"/>
  <c r="G3837" i="3"/>
  <c r="H3837" i="3" s="1"/>
  <c r="E3837" i="3"/>
  <c r="R3836" i="3"/>
  <c r="K3836" i="3"/>
  <c r="L3836" i="3" s="1"/>
  <c r="J3836" i="3"/>
  <c r="N3836" i="3" s="1"/>
  <c r="I3836" i="3"/>
  <c r="G3836" i="3"/>
  <c r="H3836" i="3" s="1"/>
  <c r="E3836" i="3"/>
  <c r="R3835" i="3"/>
  <c r="K3835" i="3"/>
  <c r="L3835" i="3" s="1"/>
  <c r="I3835" i="3"/>
  <c r="G3835" i="3"/>
  <c r="H3835" i="3" s="1"/>
  <c r="E3835" i="3"/>
  <c r="R3834" i="3"/>
  <c r="K3834" i="3"/>
  <c r="L3834" i="3" s="1"/>
  <c r="J3834" i="3"/>
  <c r="N3834" i="3" s="1"/>
  <c r="I3834" i="3"/>
  <c r="G3834" i="3"/>
  <c r="H3834" i="3" s="1"/>
  <c r="E3834" i="3"/>
  <c r="R3833" i="3"/>
  <c r="K3833" i="3"/>
  <c r="L3833" i="3" s="1"/>
  <c r="I3833" i="3"/>
  <c r="G3833" i="3"/>
  <c r="H3833" i="3" s="1"/>
  <c r="E3833" i="3"/>
  <c r="R3832" i="3"/>
  <c r="K3832" i="3"/>
  <c r="L3832" i="3" s="1"/>
  <c r="J3832" i="3"/>
  <c r="N3832" i="3" s="1"/>
  <c r="I3832" i="3"/>
  <c r="G3832" i="3"/>
  <c r="H3832" i="3" s="1"/>
  <c r="E3832" i="3"/>
  <c r="R3831" i="3"/>
  <c r="K3831" i="3"/>
  <c r="L3831" i="3" s="1"/>
  <c r="I3831" i="3"/>
  <c r="G3831" i="3"/>
  <c r="H3831" i="3" s="1"/>
  <c r="E3831" i="3"/>
  <c r="R3830" i="3"/>
  <c r="K3830" i="3"/>
  <c r="L3830" i="3" s="1"/>
  <c r="J3830" i="3"/>
  <c r="N3830" i="3" s="1"/>
  <c r="I3830" i="3"/>
  <c r="G3830" i="3"/>
  <c r="H3830" i="3" s="1"/>
  <c r="E3830" i="3"/>
  <c r="R3829" i="3"/>
  <c r="K3829" i="3"/>
  <c r="L3829" i="3" s="1"/>
  <c r="J3829" i="3"/>
  <c r="N3829" i="3" s="1"/>
  <c r="I3829" i="3"/>
  <c r="G3829" i="3"/>
  <c r="H3829" i="3" s="1"/>
  <c r="E3829" i="3"/>
  <c r="R3828" i="3"/>
  <c r="K3828" i="3"/>
  <c r="L3828" i="3" s="1"/>
  <c r="J3828" i="3"/>
  <c r="N3828" i="3" s="1"/>
  <c r="I3828" i="3"/>
  <c r="G3828" i="3"/>
  <c r="H3828" i="3" s="1"/>
  <c r="E3828" i="3"/>
  <c r="R3827" i="3"/>
  <c r="K3827" i="3"/>
  <c r="L3827" i="3" s="1"/>
  <c r="J3827" i="3"/>
  <c r="N3827" i="3" s="1"/>
  <c r="I3827" i="3"/>
  <c r="G3827" i="3"/>
  <c r="H3827" i="3" s="1"/>
  <c r="E3827" i="3"/>
  <c r="R3826" i="3"/>
  <c r="K3826" i="3"/>
  <c r="L3826" i="3" s="1"/>
  <c r="J3826" i="3"/>
  <c r="N3826" i="3" s="1"/>
  <c r="I3826" i="3"/>
  <c r="G3826" i="3"/>
  <c r="H3826" i="3" s="1"/>
  <c r="E3826" i="3"/>
  <c r="R3825" i="3"/>
  <c r="K3825" i="3"/>
  <c r="L3825" i="3" s="1"/>
  <c r="J3825" i="3"/>
  <c r="N3825" i="3" s="1"/>
  <c r="I3825" i="3"/>
  <c r="G3825" i="3"/>
  <c r="H3825" i="3" s="1"/>
  <c r="E3825" i="3"/>
  <c r="R3824" i="3"/>
  <c r="K3824" i="3"/>
  <c r="L3824" i="3" s="1"/>
  <c r="J3824" i="3"/>
  <c r="N3824" i="3" s="1"/>
  <c r="I3824" i="3"/>
  <c r="G3824" i="3"/>
  <c r="H3824" i="3" s="1"/>
  <c r="E3824" i="3"/>
  <c r="R3823" i="3"/>
  <c r="K3823" i="3"/>
  <c r="L3823" i="3" s="1"/>
  <c r="J3823" i="3"/>
  <c r="N3823" i="3" s="1"/>
  <c r="I3823" i="3"/>
  <c r="G3823" i="3"/>
  <c r="H3823" i="3" s="1"/>
  <c r="E3823" i="3"/>
  <c r="R3822" i="3"/>
  <c r="K3822" i="3"/>
  <c r="L3822" i="3" s="1"/>
  <c r="J3822" i="3"/>
  <c r="N3822" i="3" s="1"/>
  <c r="I3822" i="3"/>
  <c r="G3822" i="3"/>
  <c r="H3822" i="3" s="1"/>
  <c r="E3822" i="3"/>
  <c r="R3821" i="3"/>
  <c r="K3821" i="3"/>
  <c r="L3821" i="3" s="1"/>
  <c r="J3821" i="3"/>
  <c r="N3821" i="3" s="1"/>
  <c r="I3821" i="3"/>
  <c r="G3821" i="3"/>
  <c r="H3821" i="3" s="1"/>
  <c r="E3821" i="3"/>
  <c r="R3820" i="3"/>
  <c r="K3820" i="3"/>
  <c r="L3820" i="3" s="1"/>
  <c r="J3820" i="3"/>
  <c r="N3820" i="3" s="1"/>
  <c r="I3820" i="3"/>
  <c r="G3820" i="3"/>
  <c r="H3820" i="3" s="1"/>
  <c r="E3820" i="3"/>
  <c r="R3819" i="3"/>
  <c r="K3819" i="3"/>
  <c r="L3819" i="3" s="1"/>
  <c r="J3819" i="3"/>
  <c r="N3819" i="3" s="1"/>
  <c r="I3819" i="3"/>
  <c r="G3819" i="3"/>
  <c r="H3819" i="3" s="1"/>
  <c r="E3819" i="3"/>
  <c r="R3818" i="3"/>
  <c r="K3818" i="3"/>
  <c r="L3818" i="3" s="1"/>
  <c r="J3818" i="3"/>
  <c r="N3818" i="3" s="1"/>
  <c r="I3818" i="3"/>
  <c r="G3818" i="3"/>
  <c r="H3818" i="3" s="1"/>
  <c r="E3818" i="3"/>
  <c r="R3817" i="3"/>
  <c r="K3817" i="3"/>
  <c r="L3817" i="3" s="1"/>
  <c r="J3817" i="3"/>
  <c r="N3817" i="3" s="1"/>
  <c r="I3817" i="3"/>
  <c r="G3817" i="3"/>
  <c r="H3817" i="3" s="1"/>
  <c r="E3817" i="3"/>
  <c r="R3816" i="3"/>
  <c r="K3816" i="3"/>
  <c r="L3816" i="3" s="1"/>
  <c r="J3816" i="3"/>
  <c r="N3816" i="3" s="1"/>
  <c r="I3816" i="3"/>
  <c r="G3816" i="3"/>
  <c r="H3816" i="3" s="1"/>
  <c r="E3816" i="3"/>
  <c r="R3815" i="3"/>
  <c r="K3815" i="3"/>
  <c r="L3815" i="3" s="1"/>
  <c r="J3815" i="3"/>
  <c r="N3815" i="3" s="1"/>
  <c r="I3815" i="3"/>
  <c r="G3815" i="3"/>
  <c r="H3815" i="3" s="1"/>
  <c r="E3815" i="3"/>
  <c r="R3814" i="3"/>
  <c r="K3814" i="3"/>
  <c r="L3814" i="3" s="1"/>
  <c r="J3814" i="3"/>
  <c r="N3814" i="3" s="1"/>
  <c r="I3814" i="3"/>
  <c r="G3814" i="3"/>
  <c r="H3814" i="3" s="1"/>
  <c r="E3814" i="3"/>
  <c r="R3813" i="3"/>
  <c r="K3813" i="3"/>
  <c r="L3813" i="3" s="1"/>
  <c r="J3813" i="3"/>
  <c r="N3813" i="3" s="1"/>
  <c r="I3813" i="3"/>
  <c r="G3813" i="3"/>
  <c r="H3813" i="3" s="1"/>
  <c r="E3813" i="3"/>
  <c r="R3812" i="3"/>
  <c r="K3812" i="3"/>
  <c r="L3812" i="3" s="1"/>
  <c r="J3812" i="3"/>
  <c r="N3812" i="3" s="1"/>
  <c r="I3812" i="3"/>
  <c r="G3812" i="3"/>
  <c r="H3812" i="3" s="1"/>
  <c r="E3812" i="3"/>
  <c r="R3811" i="3"/>
  <c r="K3811" i="3"/>
  <c r="L3811" i="3" s="1"/>
  <c r="J3811" i="3"/>
  <c r="N3811" i="3" s="1"/>
  <c r="I3811" i="3"/>
  <c r="G3811" i="3"/>
  <c r="H3811" i="3" s="1"/>
  <c r="E3811" i="3"/>
  <c r="R3810" i="3"/>
  <c r="K3810" i="3"/>
  <c r="L3810" i="3" s="1"/>
  <c r="J3810" i="3"/>
  <c r="N3810" i="3" s="1"/>
  <c r="I3810" i="3"/>
  <c r="G3810" i="3"/>
  <c r="H3810" i="3" s="1"/>
  <c r="E3810" i="3"/>
  <c r="R3809" i="3"/>
  <c r="K3809" i="3"/>
  <c r="L3809" i="3" s="1"/>
  <c r="J3809" i="3"/>
  <c r="N3809" i="3" s="1"/>
  <c r="I3809" i="3"/>
  <c r="G3809" i="3"/>
  <c r="H3809" i="3" s="1"/>
  <c r="E3809" i="3"/>
  <c r="R3808" i="3"/>
  <c r="K3808" i="3"/>
  <c r="L3808" i="3" s="1"/>
  <c r="J3808" i="3"/>
  <c r="N3808" i="3" s="1"/>
  <c r="I3808" i="3"/>
  <c r="G3808" i="3"/>
  <c r="H3808" i="3" s="1"/>
  <c r="E3808" i="3"/>
  <c r="R3807" i="3"/>
  <c r="K3807" i="3"/>
  <c r="L3807" i="3" s="1"/>
  <c r="J3807" i="3"/>
  <c r="N3807" i="3" s="1"/>
  <c r="I3807" i="3"/>
  <c r="G3807" i="3"/>
  <c r="H3807" i="3" s="1"/>
  <c r="E3807" i="3"/>
  <c r="R3806" i="3"/>
  <c r="K3806" i="3"/>
  <c r="L3806" i="3" s="1"/>
  <c r="J3806" i="3"/>
  <c r="N3806" i="3" s="1"/>
  <c r="I3806" i="3"/>
  <c r="G3806" i="3"/>
  <c r="H3806" i="3" s="1"/>
  <c r="E3806" i="3"/>
  <c r="R3805" i="3"/>
  <c r="K3805" i="3"/>
  <c r="L3805" i="3" s="1"/>
  <c r="J3805" i="3"/>
  <c r="N3805" i="3" s="1"/>
  <c r="I3805" i="3"/>
  <c r="G3805" i="3"/>
  <c r="H3805" i="3" s="1"/>
  <c r="E3805" i="3"/>
  <c r="R3804" i="3"/>
  <c r="K3804" i="3"/>
  <c r="L3804" i="3" s="1"/>
  <c r="J3804" i="3"/>
  <c r="N3804" i="3" s="1"/>
  <c r="I3804" i="3"/>
  <c r="G3804" i="3"/>
  <c r="H3804" i="3" s="1"/>
  <c r="E3804" i="3"/>
  <c r="R3803" i="3"/>
  <c r="K3803" i="3"/>
  <c r="L3803" i="3" s="1"/>
  <c r="J3803" i="3"/>
  <c r="N3803" i="3" s="1"/>
  <c r="I3803" i="3"/>
  <c r="G3803" i="3"/>
  <c r="H3803" i="3" s="1"/>
  <c r="E3803" i="3"/>
  <c r="R3802" i="3"/>
  <c r="K3802" i="3"/>
  <c r="L3802" i="3" s="1"/>
  <c r="J3802" i="3"/>
  <c r="N3802" i="3" s="1"/>
  <c r="I3802" i="3"/>
  <c r="G3802" i="3"/>
  <c r="H3802" i="3" s="1"/>
  <c r="E3802" i="3"/>
  <c r="R3801" i="3"/>
  <c r="K3801" i="3"/>
  <c r="L3801" i="3" s="1"/>
  <c r="J3801" i="3"/>
  <c r="N3801" i="3" s="1"/>
  <c r="I3801" i="3"/>
  <c r="G3801" i="3"/>
  <c r="H3801" i="3" s="1"/>
  <c r="E3801" i="3"/>
  <c r="R3800" i="3"/>
  <c r="K3800" i="3"/>
  <c r="L3800" i="3" s="1"/>
  <c r="J3800" i="3"/>
  <c r="N3800" i="3" s="1"/>
  <c r="I3800" i="3"/>
  <c r="G3800" i="3"/>
  <c r="H3800" i="3" s="1"/>
  <c r="E3800" i="3"/>
  <c r="R3799" i="3"/>
  <c r="K3799" i="3"/>
  <c r="L3799" i="3" s="1"/>
  <c r="J3799" i="3"/>
  <c r="N3799" i="3" s="1"/>
  <c r="I3799" i="3"/>
  <c r="G3799" i="3"/>
  <c r="H3799" i="3" s="1"/>
  <c r="E3799" i="3"/>
  <c r="R3798" i="3"/>
  <c r="K3798" i="3"/>
  <c r="L3798" i="3" s="1"/>
  <c r="J3798" i="3"/>
  <c r="N3798" i="3" s="1"/>
  <c r="I3798" i="3"/>
  <c r="G3798" i="3"/>
  <c r="H3798" i="3" s="1"/>
  <c r="E3798" i="3"/>
  <c r="R3797" i="3"/>
  <c r="K3797" i="3"/>
  <c r="L3797" i="3" s="1"/>
  <c r="J3797" i="3"/>
  <c r="N3797" i="3" s="1"/>
  <c r="I3797" i="3"/>
  <c r="G3797" i="3"/>
  <c r="H3797" i="3" s="1"/>
  <c r="E3797" i="3"/>
  <c r="R3796" i="3"/>
  <c r="K3796" i="3"/>
  <c r="L3796" i="3" s="1"/>
  <c r="J3796" i="3"/>
  <c r="N3796" i="3" s="1"/>
  <c r="I3796" i="3"/>
  <c r="G3796" i="3"/>
  <c r="H3796" i="3" s="1"/>
  <c r="E3796" i="3"/>
  <c r="R3795" i="3"/>
  <c r="K3795" i="3"/>
  <c r="L3795" i="3" s="1"/>
  <c r="J3795" i="3"/>
  <c r="N3795" i="3" s="1"/>
  <c r="I3795" i="3"/>
  <c r="G3795" i="3"/>
  <c r="H3795" i="3" s="1"/>
  <c r="E3795" i="3"/>
  <c r="R3794" i="3"/>
  <c r="K3794" i="3"/>
  <c r="L3794" i="3" s="1"/>
  <c r="J3794" i="3"/>
  <c r="N3794" i="3" s="1"/>
  <c r="I3794" i="3"/>
  <c r="G3794" i="3"/>
  <c r="H3794" i="3" s="1"/>
  <c r="E3794" i="3"/>
  <c r="R3793" i="3"/>
  <c r="K3793" i="3"/>
  <c r="L3793" i="3" s="1"/>
  <c r="J3793" i="3"/>
  <c r="N3793" i="3" s="1"/>
  <c r="I3793" i="3"/>
  <c r="G3793" i="3"/>
  <c r="H3793" i="3" s="1"/>
  <c r="E3793" i="3"/>
  <c r="R3792" i="3"/>
  <c r="K3792" i="3"/>
  <c r="L3792" i="3" s="1"/>
  <c r="J3792" i="3"/>
  <c r="N3792" i="3" s="1"/>
  <c r="I3792" i="3"/>
  <c r="G3792" i="3"/>
  <c r="H3792" i="3" s="1"/>
  <c r="E3792" i="3"/>
  <c r="R3791" i="3"/>
  <c r="K3791" i="3"/>
  <c r="L3791" i="3" s="1"/>
  <c r="J3791" i="3"/>
  <c r="N3791" i="3" s="1"/>
  <c r="I3791" i="3"/>
  <c r="G3791" i="3"/>
  <c r="H3791" i="3" s="1"/>
  <c r="E3791" i="3"/>
  <c r="R3790" i="3"/>
  <c r="K3790" i="3"/>
  <c r="L3790" i="3" s="1"/>
  <c r="J3790" i="3"/>
  <c r="N3790" i="3" s="1"/>
  <c r="I3790" i="3"/>
  <c r="G3790" i="3"/>
  <c r="H3790" i="3" s="1"/>
  <c r="E3790" i="3"/>
  <c r="R3789" i="3"/>
  <c r="K3789" i="3"/>
  <c r="L3789" i="3" s="1"/>
  <c r="J3789" i="3"/>
  <c r="N3789" i="3" s="1"/>
  <c r="I3789" i="3"/>
  <c r="G3789" i="3"/>
  <c r="H3789" i="3" s="1"/>
  <c r="E3789" i="3"/>
  <c r="R3788" i="3"/>
  <c r="K3788" i="3"/>
  <c r="L3788" i="3" s="1"/>
  <c r="J3788" i="3"/>
  <c r="N3788" i="3" s="1"/>
  <c r="I3788" i="3"/>
  <c r="G3788" i="3"/>
  <c r="H3788" i="3" s="1"/>
  <c r="E3788" i="3"/>
  <c r="R3787" i="3"/>
  <c r="K3787" i="3"/>
  <c r="L3787" i="3" s="1"/>
  <c r="J3787" i="3"/>
  <c r="N3787" i="3" s="1"/>
  <c r="I3787" i="3"/>
  <c r="G3787" i="3"/>
  <c r="H3787" i="3" s="1"/>
  <c r="E3787" i="3"/>
  <c r="R3786" i="3"/>
  <c r="K3786" i="3"/>
  <c r="L3786" i="3" s="1"/>
  <c r="J3786" i="3"/>
  <c r="N3786" i="3" s="1"/>
  <c r="I3786" i="3"/>
  <c r="G3786" i="3"/>
  <c r="H3786" i="3" s="1"/>
  <c r="E3786" i="3"/>
  <c r="R3785" i="3"/>
  <c r="K3785" i="3"/>
  <c r="L3785" i="3" s="1"/>
  <c r="J3785" i="3"/>
  <c r="N3785" i="3" s="1"/>
  <c r="I3785" i="3"/>
  <c r="G3785" i="3"/>
  <c r="H3785" i="3" s="1"/>
  <c r="E3785" i="3"/>
  <c r="R3784" i="3"/>
  <c r="K3784" i="3"/>
  <c r="L3784" i="3" s="1"/>
  <c r="J3784" i="3"/>
  <c r="N3784" i="3" s="1"/>
  <c r="I3784" i="3"/>
  <c r="G3784" i="3"/>
  <c r="H3784" i="3" s="1"/>
  <c r="E3784" i="3"/>
  <c r="R3783" i="3"/>
  <c r="K3783" i="3"/>
  <c r="L3783" i="3" s="1"/>
  <c r="J3783" i="3"/>
  <c r="N3783" i="3" s="1"/>
  <c r="I3783" i="3"/>
  <c r="G3783" i="3"/>
  <c r="H3783" i="3" s="1"/>
  <c r="E3783" i="3"/>
  <c r="R3782" i="3"/>
  <c r="K3782" i="3"/>
  <c r="L3782" i="3" s="1"/>
  <c r="J3782" i="3"/>
  <c r="N3782" i="3" s="1"/>
  <c r="I3782" i="3"/>
  <c r="G3782" i="3"/>
  <c r="H3782" i="3" s="1"/>
  <c r="E3782" i="3"/>
  <c r="R3781" i="3"/>
  <c r="K3781" i="3"/>
  <c r="L3781" i="3" s="1"/>
  <c r="J3781" i="3"/>
  <c r="N3781" i="3" s="1"/>
  <c r="I3781" i="3"/>
  <c r="G3781" i="3"/>
  <c r="H3781" i="3" s="1"/>
  <c r="E3781" i="3"/>
  <c r="R3780" i="3"/>
  <c r="K3780" i="3"/>
  <c r="L3780" i="3" s="1"/>
  <c r="J3780" i="3"/>
  <c r="N3780" i="3" s="1"/>
  <c r="I3780" i="3"/>
  <c r="G3780" i="3"/>
  <c r="H3780" i="3" s="1"/>
  <c r="E3780" i="3"/>
  <c r="R3779" i="3"/>
  <c r="K3779" i="3"/>
  <c r="L3779" i="3" s="1"/>
  <c r="J3779" i="3"/>
  <c r="N3779" i="3" s="1"/>
  <c r="I3779" i="3"/>
  <c r="G3779" i="3"/>
  <c r="H3779" i="3" s="1"/>
  <c r="E3779" i="3"/>
  <c r="R3778" i="3"/>
  <c r="K3778" i="3"/>
  <c r="L3778" i="3" s="1"/>
  <c r="J3778" i="3"/>
  <c r="N3778" i="3" s="1"/>
  <c r="I3778" i="3"/>
  <c r="G3778" i="3"/>
  <c r="H3778" i="3" s="1"/>
  <c r="E3778" i="3"/>
  <c r="R3777" i="3"/>
  <c r="K3777" i="3"/>
  <c r="L3777" i="3" s="1"/>
  <c r="J3777" i="3"/>
  <c r="N3777" i="3" s="1"/>
  <c r="I3777" i="3"/>
  <c r="G3777" i="3"/>
  <c r="H3777" i="3" s="1"/>
  <c r="E3777" i="3"/>
  <c r="R3776" i="3"/>
  <c r="K3776" i="3"/>
  <c r="L3776" i="3" s="1"/>
  <c r="J3776" i="3"/>
  <c r="N3776" i="3" s="1"/>
  <c r="I3776" i="3"/>
  <c r="G3776" i="3"/>
  <c r="H3776" i="3" s="1"/>
  <c r="E3776" i="3"/>
  <c r="R3775" i="3"/>
  <c r="K3775" i="3"/>
  <c r="L3775" i="3" s="1"/>
  <c r="J3775" i="3"/>
  <c r="N3775" i="3" s="1"/>
  <c r="I3775" i="3"/>
  <c r="G3775" i="3"/>
  <c r="H3775" i="3" s="1"/>
  <c r="E3775" i="3"/>
  <c r="R3774" i="3"/>
  <c r="K3774" i="3"/>
  <c r="L3774" i="3" s="1"/>
  <c r="J3774" i="3"/>
  <c r="N3774" i="3" s="1"/>
  <c r="I3774" i="3"/>
  <c r="G3774" i="3"/>
  <c r="H3774" i="3" s="1"/>
  <c r="E3774" i="3"/>
  <c r="R3773" i="3"/>
  <c r="K3773" i="3"/>
  <c r="L3773" i="3" s="1"/>
  <c r="J3773" i="3"/>
  <c r="N3773" i="3" s="1"/>
  <c r="I3773" i="3"/>
  <c r="G3773" i="3"/>
  <c r="H3773" i="3" s="1"/>
  <c r="E3773" i="3"/>
  <c r="R3772" i="3"/>
  <c r="K3772" i="3"/>
  <c r="L3772" i="3" s="1"/>
  <c r="J3772" i="3"/>
  <c r="N3772" i="3" s="1"/>
  <c r="I3772" i="3"/>
  <c r="G3772" i="3"/>
  <c r="H3772" i="3" s="1"/>
  <c r="E3772" i="3"/>
  <c r="R3771" i="3"/>
  <c r="K3771" i="3"/>
  <c r="L3771" i="3" s="1"/>
  <c r="J3771" i="3"/>
  <c r="N3771" i="3" s="1"/>
  <c r="I3771" i="3"/>
  <c r="G3771" i="3"/>
  <c r="H3771" i="3" s="1"/>
  <c r="E3771" i="3"/>
  <c r="R3770" i="3"/>
  <c r="K3770" i="3"/>
  <c r="L3770" i="3" s="1"/>
  <c r="J3770" i="3"/>
  <c r="N3770" i="3" s="1"/>
  <c r="I3770" i="3"/>
  <c r="G3770" i="3"/>
  <c r="H3770" i="3" s="1"/>
  <c r="E3770" i="3"/>
  <c r="R3769" i="3"/>
  <c r="K3769" i="3"/>
  <c r="L3769" i="3" s="1"/>
  <c r="J3769" i="3"/>
  <c r="N3769" i="3" s="1"/>
  <c r="I3769" i="3"/>
  <c r="G3769" i="3"/>
  <c r="H3769" i="3" s="1"/>
  <c r="E3769" i="3"/>
  <c r="R3768" i="3"/>
  <c r="K3768" i="3"/>
  <c r="L3768" i="3" s="1"/>
  <c r="J3768" i="3"/>
  <c r="N3768" i="3" s="1"/>
  <c r="I3768" i="3"/>
  <c r="G3768" i="3"/>
  <c r="H3768" i="3" s="1"/>
  <c r="E3768" i="3"/>
  <c r="R3767" i="3"/>
  <c r="K3767" i="3"/>
  <c r="L3767" i="3" s="1"/>
  <c r="J3767" i="3"/>
  <c r="N3767" i="3" s="1"/>
  <c r="I3767" i="3"/>
  <c r="G3767" i="3"/>
  <c r="H3767" i="3" s="1"/>
  <c r="E3767" i="3"/>
  <c r="R3766" i="3"/>
  <c r="K3766" i="3"/>
  <c r="L3766" i="3" s="1"/>
  <c r="J3766" i="3"/>
  <c r="N3766" i="3" s="1"/>
  <c r="I3766" i="3"/>
  <c r="G3766" i="3"/>
  <c r="H3766" i="3" s="1"/>
  <c r="E3766" i="3"/>
  <c r="R3765" i="3"/>
  <c r="K3765" i="3"/>
  <c r="L3765" i="3" s="1"/>
  <c r="J3765" i="3"/>
  <c r="N3765" i="3" s="1"/>
  <c r="I3765" i="3"/>
  <c r="G3765" i="3"/>
  <c r="H3765" i="3" s="1"/>
  <c r="E3765" i="3"/>
  <c r="R3764" i="3"/>
  <c r="K3764" i="3"/>
  <c r="L3764" i="3" s="1"/>
  <c r="J3764" i="3"/>
  <c r="N3764" i="3" s="1"/>
  <c r="I3764" i="3"/>
  <c r="G3764" i="3"/>
  <c r="H3764" i="3" s="1"/>
  <c r="E3764" i="3"/>
  <c r="R3763" i="3"/>
  <c r="K3763" i="3"/>
  <c r="L3763" i="3" s="1"/>
  <c r="J3763" i="3"/>
  <c r="N3763" i="3" s="1"/>
  <c r="I3763" i="3"/>
  <c r="G3763" i="3"/>
  <c r="H3763" i="3" s="1"/>
  <c r="E3763" i="3"/>
  <c r="R3762" i="3"/>
  <c r="K3762" i="3"/>
  <c r="L3762" i="3" s="1"/>
  <c r="J3762" i="3"/>
  <c r="N3762" i="3" s="1"/>
  <c r="I3762" i="3"/>
  <c r="G3762" i="3"/>
  <c r="H3762" i="3" s="1"/>
  <c r="E3762" i="3"/>
  <c r="R3761" i="3"/>
  <c r="K3761" i="3"/>
  <c r="L3761" i="3" s="1"/>
  <c r="J3761" i="3"/>
  <c r="N3761" i="3" s="1"/>
  <c r="I3761" i="3"/>
  <c r="G3761" i="3"/>
  <c r="H3761" i="3" s="1"/>
  <c r="E3761" i="3"/>
  <c r="R3760" i="3"/>
  <c r="K3760" i="3"/>
  <c r="L3760" i="3" s="1"/>
  <c r="J3760" i="3"/>
  <c r="N3760" i="3" s="1"/>
  <c r="I3760" i="3"/>
  <c r="G3760" i="3"/>
  <c r="H3760" i="3" s="1"/>
  <c r="E3760" i="3"/>
  <c r="R3759" i="3"/>
  <c r="K3759" i="3"/>
  <c r="L3759" i="3" s="1"/>
  <c r="J3759" i="3"/>
  <c r="N3759" i="3" s="1"/>
  <c r="I3759" i="3"/>
  <c r="G3759" i="3"/>
  <c r="H3759" i="3" s="1"/>
  <c r="E3759" i="3"/>
  <c r="R3758" i="3"/>
  <c r="K3758" i="3"/>
  <c r="L3758" i="3" s="1"/>
  <c r="J3758" i="3"/>
  <c r="N3758" i="3" s="1"/>
  <c r="I3758" i="3"/>
  <c r="G3758" i="3"/>
  <c r="H3758" i="3" s="1"/>
  <c r="E3758" i="3"/>
  <c r="R3757" i="3"/>
  <c r="K3757" i="3"/>
  <c r="L3757" i="3" s="1"/>
  <c r="J3757" i="3"/>
  <c r="N3757" i="3" s="1"/>
  <c r="I3757" i="3"/>
  <c r="G3757" i="3"/>
  <c r="H3757" i="3" s="1"/>
  <c r="E3757" i="3"/>
  <c r="R3756" i="3"/>
  <c r="K3756" i="3"/>
  <c r="L3756" i="3" s="1"/>
  <c r="J3756" i="3"/>
  <c r="N3756" i="3" s="1"/>
  <c r="I3756" i="3"/>
  <c r="G3756" i="3"/>
  <c r="H3756" i="3" s="1"/>
  <c r="E3756" i="3"/>
  <c r="R3755" i="3"/>
  <c r="K3755" i="3"/>
  <c r="L3755" i="3" s="1"/>
  <c r="J3755" i="3"/>
  <c r="N3755" i="3" s="1"/>
  <c r="I3755" i="3"/>
  <c r="G3755" i="3"/>
  <c r="H3755" i="3" s="1"/>
  <c r="E3755" i="3"/>
  <c r="R3754" i="3"/>
  <c r="K3754" i="3"/>
  <c r="L3754" i="3" s="1"/>
  <c r="J3754" i="3"/>
  <c r="N3754" i="3" s="1"/>
  <c r="I3754" i="3"/>
  <c r="G3754" i="3"/>
  <c r="H3754" i="3" s="1"/>
  <c r="E3754" i="3"/>
  <c r="R3753" i="3"/>
  <c r="K3753" i="3"/>
  <c r="L3753" i="3" s="1"/>
  <c r="J3753" i="3"/>
  <c r="N3753" i="3" s="1"/>
  <c r="I3753" i="3"/>
  <c r="G3753" i="3"/>
  <c r="H3753" i="3" s="1"/>
  <c r="E3753" i="3"/>
  <c r="R3752" i="3"/>
  <c r="K3752" i="3"/>
  <c r="L3752" i="3" s="1"/>
  <c r="J3752" i="3"/>
  <c r="N3752" i="3" s="1"/>
  <c r="I3752" i="3"/>
  <c r="G3752" i="3"/>
  <c r="H3752" i="3" s="1"/>
  <c r="E3752" i="3"/>
  <c r="R3751" i="3"/>
  <c r="K3751" i="3"/>
  <c r="L3751" i="3" s="1"/>
  <c r="J3751" i="3"/>
  <c r="N3751" i="3" s="1"/>
  <c r="I3751" i="3"/>
  <c r="G3751" i="3"/>
  <c r="H3751" i="3" s="1"/>
  <c r="E3751" i="3"/>
  <c r="R3750" i="3"/>
  <c r="K3750" i="3"/>
  <c r="L3750" i="3" s="1"/>
  <c r="J3750" i="3"/>
  <c r="N3750" i="3" s="1"/>
  <c r="I3750" i="3"/>
  <c r="G3750" i="3"/>
  <c r="H3750" i="3" s="1"/>
  <c r="E3750" i="3"/>
  <c r="R3749" i="3"/>
  <c r="K3749" i="3"/>
  <c r="L3749" i="3" s="1"/>
  <c r="J3749" i="3"/>
  <c r="N3749" i="3" s="1"/>
  <c r="I3749" i="3"/>
  <c r="G3749" i="3"/>
  <c r="H3749" i="3" s="1"/>
  <c r="E3749" i="3"/>
  <c r="R3748" i="3"/>
  <c r="K3748" i="3"/>
  <c r="L3748" i="3" s="1"/>
  <c r="J3748" i="3"/>
  <c r="N3748" i="3" s="1"/>
  <c r="I3748" i="3"/>
  <c r="G3748" i="3"/>
  <c r="H3748" i="3" s="1"/>
  <c r="E3748" i="3"/>
  <c r="R3747" i="3"/>
  <c r="K3747" i="3"/>
  <c r="L3747" i="3" s="1"/>
  <c r="J3747" i="3"/>
  <c r="N3747" i="3" s="1"/>
  <c r="I3747" i="3"/>
  <c r="G3747" i="3"/>
  <c r="H3747" i="3" s="1"/>
  <c r="E3747" i="3"/>
  <c r="R3746" i="3"/>
  <c r="K3746" i="3"/>
  <c r="L3746" i="3" s="1"/>
  <c r="J3746" i="3"/>
  <c r="N3746" i="3" s="1"/>
  <c r="I3746" i="3"/>
  <c r="G3746" i="3"/>
  <c r="H3746" i="3" s="1"/>
  <c r="E3746" i="3"/>
  <c r="R3745" i="3"/>
  <c r="K3745" i="3"/>
  <c r="L3745" i="3" s="1"/>
  <c r="J3745" i="3"/>
  <c r="N3745" i="3" s="1"/>
  <c r="I3745" i="3"/>
  <c r="G3745" i="3"/>
  <c r="H3745" i="3" s="1"/>
  <c r="E3745" i="3"/>
  <c r="R3744" i="3"/>
  <c r="K3744" i="3"/>
  <c r="L3744" i="3" s="1"/>
  <c r="J3744" i="3"/>
  <c r="N3744" i="3" s="1"/>
  <c r="I3744" i="3"/>
  <c r="G3744" i="3"/>
  <c r="H3744" i="3" s="1"/>
  <c r="E3744" i="3"/>
  <c r="R3743" i="3"/>
  <c r="K3743" i="3"/>
  <c r="L3743" i="3" s="1"/>
  <c r="J3743" i="3"/>
  <c r="N3743" i="3" s="1"/>
  <c r="I3743" i="3"/>
  <c r="G3743" i="3"/>
  <c r="H3743" i="3" s="1"/>
  <c r="E3743" i="3"/>
  <c r="R3742" i="3"/>
  <c r="K3742" i="3"/>
  <c r="L3742" i="3" s="1"/>
  <c r="J3742" i="3"/>
  <c r="N3742" i="3" s="1"/>
  <c r="I3742" i="3"/>
  <c r="G3742" i="3"/>
  <c r="H3742" i="3" s="1"/>
  <c r="E3742" i="3"/>
  <c r="R3741" i="3"/>
  <c r="K3741" i="3"/>
  <c r="L3741" i="3" s="1"/>
  <c r="J3741" i="3"/>
  <c r="N3741" i="3" s="1"/>
  <c r="I3741" i="3"/>
  <c r="G3741" i="3"/>
  <c r="H3741" i="3" s="1"/>
  <c r="E3741" i="3"/>
  <c r="R3740" i="3"/>
  <c r="K3740" i="3"/>
  <c r="L3740" i="3" s="1"/>
  <c r="J3740" i="3"/>
  <c r="N3740" i="3" s="1"/>
  <c r="I3740" i="3"/>
  <c r="G3740" i="3"/>
  <c r="H3740" i="3" s="1"/>
  <c r="E3740" i="3"/>
  <c r="R3739" i="3"/>
  <c r="K3739" i="3"/>
  <c r="L3739" i="3" s="1"/>
  <c r="J3739" i="3"/>
  <c r="N3739" i="3" s="1"/>
  <c r="I3739" i="3"/>
  <c r="G3739" i="3"/>
  <c r="H3739" i="3" s="1"/>
  <c r="E3739" i="3"/>
  <c r="R3738" i="3"/>
  <c r="K3738" i="3"/>
  <c r="L3738" i="3" s="1"/>
  <c r="J3738" i="3"/>
  <c r="N3738" i="3" s="1"/>
  <c r="I3738" i="3"/>
  <c r="G3738" i="3"/>
  <c r="H3738" i="3" s="1"/>
  <c r="E3738" i="3"/>
  <c r="R3737" i="3"/>
  <c r="K3737" i="3"/>
  <c r="L3737" i="3" s="1"/>
  <c r="J3737" i="3"/>
  <c r="N3737" i="3" s="1"/>
  <c r="I3737" i="3"/>
  <c r="G3737" i="3"/>
  <c r="H3737" i="3" s="1"/>
  <c r="E3737" i="3"/>
  <c r="R3736" i="3"/>
  <c r="K3736" i="3"/>
  <c r="L3736" i="3" s="1"/>
  <c r="J3736" i="3"/>
  <c r="N3736" i="3" s="1"/>
  <c r="I3736" i="3"/>
  <c r="G3736" i="3"/>
  <c r="H3736" i="3" s="1"/>
  <c r="E3736" i="3"/>
  <c r="R3735" i="3"/>
  <c r="K3735" i="3"/>
  <c r="L3735" i="3" s="1"/>
  <c r="J3735" i="3"/>
  <c r="N3735" i="3" s="1"/>
  <c r="I3735" i="3"/>
  <c r="G3735" i="3"/>
  <c r="H3735" i="3" s="1"/>
  <c r="E3735" i="3"/>
  <c r="R3734" i="3"/>
  <c r="K3734" i="3"/>
  <c r="L3734" i="3" s="1"/>
  <c r="J3734" i="3"/>
  <c r="N3734" i="3" s="1"/>
  <c r="I3734" i="3"/>
  <c r="G3734" i="3"/>
  <c r="H3734" i="3" s="1"/>
  <c r="E3734" i="3"/>
  <c r="R3733" i="3"/>
  <c r="K3733" i="3"/>
  <c r="L3733" i="3" s="1"/>
  <c r="J3733" i="3"/>
  <c r="N3733" i="3" s="1"/>
  <c r="I3733" i="3"/>
  <c r="G3733" i="3"/>
  <c r="H3733" i="3" s="1"/>
  <c r="E3733" i="3"/>
  <c r="R3732" i="3"/>
  <c r="K3732" i="3"/>
  <c r="L3732" i="3" s="1"/>
  <c r="J3732" i="3"/>
  <c r="N3732" i="3" s="1"/>
  <c r="I3732" i="3"/>
  <c r="G3732" i="3"/>
  <c r="H3732" i="3" s="1"/>
  <c r="E3732" i="3"/>
  <c r="R3731" i="3"/>
  <c r="K3731" i="3"/>
  <c r="L3731" i="3" s="1"/>
  <c r="J3731" i="3"/>
  <c r="N3731" i="3" s="1"/>
  <c r="I3731" i="3"/>
  <c r="G3731" i="3"/>
  <c r="H3731" i="3" s="1"/>
  <c r="E3731" i="3"/>
  <c r="R3730" i="3"/>
  <c r="K3730" i="3"/>
  <c r="L3730" i="3" s="1"/>
  <c r="J3730" i="3"/>
  <c r="N3730" i="3" s="1"/>
  <c r="I3730" i="3"/>
  <c r="G3730" i="3"/>
  <c r="H3730" i="3" s="1"/>
  <c r="E3730" i="3"/>
  <c r="R3729" i="3"/>
  <c r="K3729" i="3"/>
  <c r="L3729" i="3" s="1"/>
  <c r="J3729" i="3"/>
  <c r="N3729" i="3" s="1"/>
  <c r="I3729" i="3"/>
  <c r="G3729" i="3"/>
  <c r="H3729" i="3" s="1"/>
  <c r="E3729" i="3"/>
  <c r="R3728" i="3"/>
  <c r="K3728" i="3"/>
  <c r="L3728" i="3" s="1"/>
  <c r="J3728" i="3"/>
  <c r="N3728" i="3" s="1"/>
  <c r="I3728" i="3"/>
  <c r="G3728" i="3"/>
  <c r="H3728" i="3" s="1"/>
  <c r="E3728" i="3"/>
  <c r="R3727" i="3"/>
  <c r="K3727" i="3"/>
  <c r="L3727" i="3" s="1"/>
  <c r="J3727" i="3"/>
  <c r="N3727" i="3" s="1"/>
  <c r="I3727" i="3"/>
  <c r="G3727" i="3"/>
  <c r="H3727" i="3" s="1"/>
  <c r="E3727" i="3"/>
  <c r="R3726" i="3"/>
  <c r="K3726" i="3"/>
  <c r="L3726" i="3" s="1"/>
  <c r="J3726" i="3"/>
  <c r="N3726" i="3" s="1"/>
  <c r="I3726" i="3"/>
  <c r="G3726" i="3"/>
  <c r="H3726" i="3" s="1"/>
  <c r="E3726" i="3"/>
  <c r="R3725" i="3"/>
  <c r="K3725" i="3"/>
  <c r="L3725" i="3" s="1"/>
  <c r="J3725" i="3"/>
  <c r="N3725" i="3" s="1"/>
  <c r="I3725" i="3"/>
  <c r="G3725" i="3"/>
  <c r="H3725" i="3" s="1"/>
  <c r="E3725" i="3"/>
  <c r="R3724" i="3"/>
  <c r="K3724" i="3"/>
  <c r="L3724" i="3" s="1"/>
  <c r="J3724" i="3"/>
  <c r="N3724" i="3" s="1"/>
  <c r="I3724" i="3"/>
  <c r="G3724" i="3"/>
  <c r="H3724" i="3" s="1"/>
  <c r="E3724" i="3"/>
  <c r="R3723" i="3"/>
  <c r="K3723" i="3"/>
  <c r="L3723" i="3" s="1"/>
  <c r="J3723" i="3"/>
  <c r="N3723" i="3" s="1"/>
  <c r="I3723" i="3"/>
  <c r="G3723" i="3"/>
  <c r="H3723" i="3" s="1"/>
  <c r="E3723" i="3"/>
  <c r="R3722" i="3"/>
  <c r="K3722" i="3"/>
  <c r="L3722" i="3" s="1"/>
  <c r="J3722" i="3"/>
  <c r="N3722" i="3" s="1"/>
  <c r="I3722" i="3"/>
  <c r="G3722" i="3"/>
  <c r="H3722" i="3" s="1"/>
  <c r="E3722" i="3"/>
  <c r="R3721" i="3"/>
  <c r="K3721" i="3"/>
  <c r="L3721" i="3" s="1"/>
  <c r="J3721" i="3"/>
  <c r="N3721" i="3" s="1"/>
  <c r="I3721" i="3"/>
  <c r="G3721" i="3"/>
  <c r="H3721" i="3" s="1"/>
  <c r="E3721" i="3"/>
  <c r="R3720" i="3"/>
  <c r="K3720" i="3"/>
  <c r="L3720" i="3" s="1"/>
  <c r="J3720" i="3"/>
  <c r="N3720" i="3" s="1"/>
  <c r="I3720" i="3"/>
  <c r="G3720" i="3"/>
  <c r="H3720" i="3" s="1"/>
  <c r="E3720" i="3"/>
  <c r="R3719" i="3"/>
  <c r="K3719" i="3"/>
  <c r="L3719" i="3" s="1"/>
  <c r="J3719" i="3"/>
  <c r="N3719" i="3" s="1"/>
  <c r="I3719" i="3"/>
  <c r="G3719" i="3"/>
  <c r="H3719" i="3" s="1"/>
  <c r="E3719" i="3"/>
  <c r="R3718" i="3"/>
  <c r="K3718" i="3"/>
  <c r="L3718" i="3" s="1"/>
  <c r="J3718" i="3"/>
  <c r="N3718" i="3" s="1"/>
  <c r="I3718" i="3"/>
  <c r="G3718" i="3"/>
  <c r="H3718" i="3" s="1"/>
  <c r="E3718" i="3"/>
  <c r="R3717" i="3"/>
  <c r="K3717" i="3"/>
  <c r="L3717" i="3" s="1"/>
  <c r="J3717" i="3"/>
  <c r="N3717" i="3" s="1"/>
  <c r="I3717" i="3"/>
  <c r="G3717" i="3"/>
  <c r="H3717" i="3" s="1"/>
  <c r="E3717" i="3"/>
  <c r="R3716" i="3"/>
  <c r="K3716" i="3"/>
  <c r="L3716" i="3" s="1"/>
  <c r="J3716" i="3"/>
  <c r="N3716" i="3" s="1"/>
  <c r="I3716" i="3"/>
  <c r="G3716" i="3"/>
  <c r="H3716" i="3" s="1"/>
  <c r="E3716" i="3"/>
  <c r="R3715" i="3"/>
  <c r="K3715" i="3"/>
  <c r="L3715" i="3" s="1"/>
  <c r="J3715" i="3"/>
  <c r="N3715" i="3" s="1"/>
  <c r="I3715" i="3"/>
  <c r="G3715" i="3"/>
  <c r="H3715" i="3" s="1"/>
  <c r="E3715" i="3"/>
  <c r="R3714" i="3"/>
  <c r="K3714" i="3"/>
  <c r="L3714" i="3" s="1"/>
  <c r="J3714" i="3"/>
  <c r="N3714" i="3" s="1"/>
  <c r="I3714" i="3"/>
  <c r="G3714" i="3"/>
  <c r="H3714" i="3" s="1"/>
  <c r="E3714" i="3"/>
  <c r="R3713" i="3"/>
  <c r="K3713" i="3"/>
  <c r="L3713" i="3" s="1"/>
  <c r="J3713" i="3"/>
  <c r="N3713" i="3" s="1"/>
  <c r="I3713" i="3"/>
  <c r="G3713" i="3"/>
  <c r="H3713" i="3" s="1"/>
  <c r="E3713" i="3"/>
  <c r="R3712" i="3"/>
  <c r="K3712" i="3"/>
  <c r="L3712" i="3" s="1"/>
  <c r="J3712" i="3"/>
  <c r="N3712" i="3" s="1"/>
  <c r="I3712" i="3"/>
  <c r="G3712" i="3"/>
  <c r="H3712" i="3" s="1"/>
  <c r="E3712" i="3"/>
  <c r="R3711" i="3"/>
  <c r="K3711" i="3"/>
  <c r="L3711" i="3" s="1"/>
  <c r="J3711" i="3"/>
  <c r="N3711" i="3" s="1"/>
  <c r="I3711" i="3"/>
  <c r="G3711" i="3"/>
  <c r="H3711" i="3" s="1"/>
  <c r="E3711" i="3"/>
  <c r="R3710" i="3"/>
  <c r="K3710" i="3"/>
  <c r="L3710" i="3" s="1"/>
  <c r="J3710" i="3"/>
  <c r="N3710" i="3" s="1"/>
  <c r="I3710" i="3"/>
  <c r="G3710" i="3"/>
  <c r="H3710" i="3" s="1"/>
  <c r="E3710" i="3"/>
  <c r="R3709" i="3"/>
  <c r="K3709" i="3"/>
  <c r="L3709" i="3" s="1"/>
  <c r="J3709" i="3"/>
  <c r="N3709" i="3" s="1"/>
  <c r="I3709" i="3"/>
  <c r="G3709" i="3"/>
  <c r="H3709" i="3" s="1"/>
  <c r="E3709" i="3"/>
  <c r="R3708" i="3"/>
  <c r="K3708" i="3"/>
  <c r="L3708" i="3" s="1"/>
  <c r="J3708" i="3"/>
  <c r="N3708" i="3" s="1"/>
  <c r="I3708" i="3"/>
  <c r="G3708" i="3"/>
  <c r="H3708" i="3" s="1"/>
  <c r="E3708" i="3"/>
  <c r="R3707" i="3"/>
  <c r="K3707" i="3"/>
  <c r="L3707" i="3" s="1"/>
  <c r="J3707" i="3"/>
  <c r="N3707" i="3" s="1"/>
  <c r="I3707" i="3"/>
  <c r="G3707" i="3"/>
  <c r="H3707" i="3" s="1"/>
  <c r="E3707" i="3"/>
  <c r="R3706" i="3"/>
  <c r="K3706" i="3"/>
  <c r="L3706" i="3" s="1"/>
  <c r="J3706" i="3"/>
  <c r="N3706" i="3" s="1"/>
  <c r="I3706" i="3"/>
  <c r="G3706" i="3"/>
  <c r="H3706" i="3" s="1"/>
  <c r="E3706" i="3"/>
  <c r="R3705" i="3"/>
  <c r="K3705" i="3"/>
  <c r="L3705" i="3" s="1"/>
  <c r="J3705" i="3"/>
  <c r="N3705" i="3" s="1"/>
  <c r="I3705" i="3"/>
  <c r="G3705" i="3"/>
  <c r="H3705" i="3" s="1"/>
  <c r="E3705" i="3"/>
  <c r="R3704" i="3"/>
  <c r="K3704" i="3"/>
  <c r="L3704" i="3" s="1"/>
  <c r="J3704" i="3"/>
  <c r="N3704" i="3" s="1"/>
  <c r="I3704" i="3"/>
  <c r="G3704" i="3"/>
  <c r="H3704" i="3" s="1"/>
  <c r="E3704" i="3"/>
  <c r="R3703" i="3"/>
  <c r="K3703" i="3"/>
  <c r="L3703" i="3" s="1"/>
  <c r="J3703" i="3"/>
  <c r="N3703" i="3" s="1"/>
  <c r="I3703" i="3"/>
  <c r="G3703" i="3"/>
  <c r="H3703" i="3" s="1"/>
  <c r="E3703" i="3"/>
  <c r="R3702" i="3"/>
  <c r="K3702" i="3"/>
  <c r="L3702" i="3" s="1"/>
  <c r="J3702" i="3"/>
  <c r="N3702" i="3" s="1"/>
  <c r="I3702" i="3"/>
  <c r="G3702" i="3"/>
  <c r="H3702" i="3" s="1"/>
  <c r="E3702" i="3"/>
  <c r="R3701" i="3"/>
  <c r="K3701" i="3"/>
  <c r="L3701" i="3" s="1"/>
  <c r="J3701" i="3"/>
  <c r="N3701" i="3" s="1"/>
  <c r="I3701" i="3"/>
  <c r="G3701" i="3"/>
  <c r="H3701" i="3" s="1"/>
  <c r="E3701" i="3"/>
  <c r="R3700" i="3"/>
  <c r="K3700" i="3"/>
  <c r="L3700" i="3" s="1"/>
  <c r="J3700" i="3"/>
  <c r="N3700" i="3" s="1"/>
  <c r="I3700" i="3"/>
  <c r="G3700" i="3"/>
  <c r="H3700" i="3" s="1"/>
  <c r="E3700" i="3"/>
  <c r="R3699" i="3"/>
  <c r="K3699" i="3"/>
  <c r="L3699" i="3" s="1"/>
  <c r="J3699" i="3"/>
  <c r="N3699" i="3" s="1"/>
  <c r="I3699" i="3"/>
  <c r="G3699" i="3"/>
  <c r="H3699" i="3" s="1"/>
  <c r="E3699" i="3"/>
  <c r="R3698" i="3"/>
  <c r="K3698" i="3"/>
  <c r="L3698" i="3" s="1"/>
  <c r="J3698" i="3"/>
  <c r="N3698" i="3" s="1"/>
  <c r="I3698" i="3"/>
  <c r="G3698" i="3"/>
  <c r="H3698" i="3" s="1"/>
  <c r="E3698" i="3"/>
  <c r="R3697" i="3"/>
  <c r="K3697" i="3"/>
  <c r="L3697" i="3" s="1"/>
  <c r="J3697" i="3"/>
  <c r="N3697" i="3" s="1"/>
  <c r="I3697" i="3"/>
  <c r="G3697" i="3"/>
  <c r="H3697" i="3" s="1"/>
  <c r="E3697" i="3"/>
  <c r="R3696" i="3"/>
  <c r="K3696" i="3"/>
  <c r="L3696" i="3" s="1"/>
  <c r="J3696" i="3"/>
  <c r="N3696" i="3" s="1"/>
  <c r="I3696" i="3"/>
  <c r="G3696" i="3"/>
  <c r="H3696" i="3" s="1"/>
  <c r="E3696" i="3"/>
  <c r="R3695" i="3"/>
  <c r="K3695" i="3"/>
  <c r="L3695" i="3" s="1"/>
  <c r="J3695" i="3"/>
  <c r="N3695" i="3" s="1"/>
  <c r="I3695" i="3"/>
  <c r="G3695" i="3"/>
  <c r="H3695" i="3" s="1"/>
  <c r="E3695" i="3"/>
  <c r="R3694" i="3"/>
  <c r="K3694" i="3"/>
  <c r="L3694" i="3" s="1"/>
  <c r="J3694" i="3"/>
  <c r="N3694" i="3" s="1"/>
  <c r="I3694" i="3"/>
  <c r="G3694" i="3"/>
  <c r="H3694" i="3" s="1"/>
  <c r="E3694" i="3"/>
  <c r="R3693" i="3"/>
  <c r="K3693" i="3"/>
  <c r="L3693" i="3" s="1"/>
  <c r="J3693" i="3"/>
  <c r="N3693" i="3" s="1"/>
  <c r="I3693" i="3"/>
  <c r="G3693" i="3"/>
  <c r="H3693" i="3" s="1"/>
  <c r="E3693" i="3"/>
  <c r="R3692" i="3"/>
  <c r="K3692" i="3"/>
  <c r="L3692" i="3" s="1"/>
  <c r="J3692" i="3"/>
  <c r="N3692" i="3" s="1"/>
  <c r="I3692" i="3"/>
  <c r="G3692" i="3"/>
  <c r="H3692" i="3" s="1"/>
  <c r="E3692" i="3"/>
  <c r="R3691" i="3"/>
  <c r="K3691" i="3"/>
  <c r="L3691" i="3" s="1"/>
  <c r="J3691" i="3"/>
  <c r="N3691" i="3" s="1"/>
  <c r="I3691" i="3"/>
  <c r="G3691" i="3"/>
  <c r="H3691" i="3" s="1"/>
  <c r="E3691" i="3"/>
  <c r="R3690" i="3"/>
  <c r="K3690" i="3"/>
  <c r="L3690" i="3" s="1"/>
  <c r="J3690" i="3"/>
  <c r="N3690" i="3" s="1"/>
  <c r="I3690" i="3"/>
  <c r="G3690" i="3"/>
  <c r="H3690" i="3" s="1"/>
  <c r="E3690" i="3"/>
  <c r="R3689" i="3"/>
  <c r="K3689" i="3"/>
  <c r="L3689" i="3" s="1"/>
  <c r="J3689" i="3"/>
  <c r="N3689" i="3" s="1"/>
  <c r="I3689" i="3"/>
  <c r="G3689" i="3"/>
  <c r="H3689" i="3" s="1"/>
  <c r="E3689" i="3"/>
  <c r="R3688" i="3"/>
  <c r="K3688" i="3"/>
  <c r="L3688" i="3" s="1"/>
  <c r="J3688" i="3"/>
  <c r="N3688" i="3" s="1"/>
  <c r="I3688" i="3"/>
  <c r="G3688" i="3"/>
  <c r="H3688" i="3" s="1"/>
  <c r="E3688" i="3"/>
  <c r="R3687" i="3"/>
  <c r="K3687" i="3"/>
  <c r="L3687" i="3" s="1"/>
  <c r="J3687" i="3"/>
  <c r="N3687" i="3" s="1"/>
  <c r="I3687" i="3"/>
  <c r="G3687" i="3"/>
  <c r="H3687" i="3" s="1"/>
  <c r="E3687" i="3"/>
  <c r="R3686" i="3"/>
  <c r="K3686" i="3"/>
  <c r="L3686" i="3" s="1"/>
  <c r="J3686" i="3"/>
  <c r="N3686" i="3" s="1"/>
  <c r="I3686" i="3"/>
  <c r="G3686" i="3"/>
  <c r="H3686" i="3" s="1"/>
  <c r="E3686" i="3"/>
  <c r="R3685" i="3"/>
  <c r="K3685" i="3"/>
  <c r="L3685" i="3" s="1"/>
  <c r="J3685" i="3"/>
  <c r="N3685" i="3" s="1"/>
  <c r="I3685" i="3"/>
  <c r="G3685" i="3"/>
  <c r="H3685" i="3" s="1"/>
  <c r="E3685" i="3"/>
  <c r="R3684" i="3"/>
  <c r="K3684" i="3"/>
  <c r="L3684" i="3" s="1"/>
  <c r="J3684" i="3"/>
  <c r="N3684" i="3" s="1"/>
  <c r="I3684" i="3"/>
  <c r="G3684" i="3"/>
  <c r="H3684" i="3" s="1"/>
  <c r="E3684" i="3"/>
  <c r="R3683" i="3"/>
  <c r="K3683" i="3"/>
  <c r="L3683" i="3" s="1"/>
  <c r="J3683" i="3"/>
  <c r="N3683" i="3" s="1"/>
  <c r="I3683" i="3"/>
  <c r="G3683" i="3"/>
  <c r="H3683" i="3" s="1"/>
  <c r="E3683" i="3"/>
  <c r="R3682" i="3"/>
  <c r="K3682" i="3"/>
  <c r="L3682" i="3" s="1"/>
  <c r="J3682" i="3"/>
  <c r="N3682" i="3" s="1"/>
  <c r="I3682" i="3"/>
  <c r="G3682" i="3"/>
  <c r="H3682" i="3" s="1"/>
  <c r="E3682" i="3"/>
  <c r="R3681" i="3"/>
  <c r="K3681" i="3"/>
  <c r="L3681" i="3" s="1"/>
  <c r="J3681" i="3"/>
  <c r="N3681" i="3" s="1"/>
  <c r="I3681" i="3"/>
  <c r="G3681" i="3"/>
  <c r="H3681" i="3" s="1"/>
  <c r="E3681" i="3"/>
  <c r="R3680" i="3"/>
  <c r="K3680" i="3"/>
  <c r="L3680" i="3" s="1"/>
  <c r="J3680" i="3"/>
  <c r="N3680" i="3" s="1"/>
  <c r="I3680" i="3"/>
  <c r="G3680" i="3"/>
  <c r="H3680" i="3" s="1"/>
  <c r="E3680" i="3"/>
  <c r="R3679" i="3"/>
  <c r="K3679" i="3"/>
  <c r="L3679" i="3" s="1"/>
  <c r="J3679" i="3"/>
  <c r="N3679" i="3" s="1"/>
  <c r="I3679" i="3"/>
  <c r="G3679" i="3"/>
  <c r="H3679" i="3" s="1"/>
  <c r="E3679" i="3"/>
  <c r="R3678" i="3"/>
  <c r="K3678" i="3"/>
  <c r="L3678" i="3" s="1"/>
  <c r="J3678" i="3"/>
  <c r="N3678" i="3" s="1"/>
  <c r="I3678" i="3"/>
  <c r="G3678" i="3"/>
  <c r="H3678" i="3" s="1"/>
  <c r="E3678" i="3"/>
  <c r="R3677" i="3"/>
  <c r="K3677" i="3"/>
  <c r="L3677" i="3" s="1"/>
  <c r="J3677" i="3"/>
  <c r="N3677" i="3" s="1"/>
  <c r="I3677" i="3"/>
  <c r="G3677" i="3"/>
  <c r="H3677" i="3" s="1"/>
  <c r="E3677" i="3"/>
  <c r="R3676" i="3"/>
  <c r="K3676" i="3"/>
  <c r="L3676" i="3" s="1"/>
  <c r="J3676" i="3"/>
  <c r="N3676" i="3" s="1"/>
  <c r="I3676" i="3"/>
  <c r="G3676" i="3"/>
  <c r="H3676" i="3" s="1"/>
  <c r="E3676" i="3"/>
  <c r="R3675" i="3"/>
  <c r="K3675" i="3"/>
  <c r="L3675" i="3" s="1"/>
  <c r="J3675" i="3"/>
  <c r="N3675" i="3" s="1"/>
  <c r="I3675" i="3"/>
  <c r="G3675" i="3"/>
  <c r="H3675" i="3" s="1"/>
  <c r="E3675" i="3"/>
  <c r="R3674" i="3"/>
  <c r="K3674" i="3"/>
  <c r="L3674" i="3" s="1"/>
  <c r="J3674" i="3"/>
  <c r="N3674" i="3" s="1"/>
  <c r="I3674" i="3"/>
  <c r="G3674" i="3"/>
  <c r="H3674" i="3" s="1"/>
  <c r="E3674" i="3"/>
  <c r="R3673" i="3"/>
  <c r="K3673" i="3"/>
  <c r="L3673" i="3" s="1"/>
  <c r="J3673" i="3"/>
  <c r="N3673" i="3" s="1"/>
  <c r="I3673" i="3"/>
  <c r="G3673" i="3"/>
  <c r="H3673" i="3" s="1"/>
  <c r="E3673" i="3"/>
  <c r="R3672" i="3"/>
  <c r="K3672" i="3"/>
  <c r="L3672" i="3" s="1"/>
  <c r="J3672" i="3"/>
  <c r="N3672" i="3" s="1"/>
  <c r="I3672" i="3"/>
  <c r="G3672" i="3"/>
  <c r="H3672" i="3" s="1"/>
  <c r="E3672" i="3"/>
  <c r="R3671" i="3"/>
  <c r="K3671" i="3"/>
  <c r="L3671" i="3" s="1"/>
  <c r="J3671" i="3"/>
  <c r="N3671" i="3" s="1"/>
  <c r="I3671" i="3"/>
  <c r="G3671" i="3"/>
  <c r="H3671" i="3" s="1"/>
  <c r="E3671" i="3"/>
  <c r="R3670" i="3"/>
  <c r="K3670" i="3"/>
  <c r="L3670" i="3" s="1"/>
  <c r="J3670" i="3"/>
  <c r="N3670" i="3" s="1"/>
  <c r="I3670" i="3"/>
  <c r="G3670" i="3"/>
  <c r="H3670" i="3" s="1"/>
  <c r="E3670" i="3"/>
  <c r="R3669" i="3"/>
  <c r="K3669" i="3"/>
  <c r="L3669" i="3" s="1"/>
  <c r="J3669" i="3"/>
  <c r="N3669" i="3" s="1"/>
  <c r="I3669" i="3"/>
  <c r="G3669" i="3"/>
  <c r="H3669" i="3" s="1"/>
  <c r="E3669" i="3"/>
  <c r="R3668" i="3"/>
  <c r="K3668" i="3"/>
  <c r="L3668" i="3" s="1"/>
  <c r="J3668" i="3"/>
  <c r="N3668" i="3" s="1"/>
  <c r="I3668" i="3"/>
  <c r="G3668" i="3"/>
  <c r="H3668" i="3" s="1"/>
  <c r="E3668" i="3"/>
  <c r="R3667" i="3"/>
  <c r="K3667" i="3"/>
  <c r="L3667" i="3" s="1"/>
  <c r="J3667" i="3"/>
  <c r="N3667" i="3" s="1"/>
  <c r="I3667" i="3"/>
  <c r="G3667" i="3"/>
  <c r="H3667" i="3" s="1"/>
  <c r="E3667" i="3"/>
  <c r="R3666" i="3"/>
  <c r="K3666" i="3"/>
  <c r="L3666" i="3" s="1"/>
  <c r="J3666" i="3"/>
  <c r="N3666" i="3" s="1"/>
  <c r="I3666" i="3"/>
  <c r="G3666" i="3"/>
  <c r="H3666" i="3" s="1"/>
  <c r="E3666" i="3"/>
  <c r="R3665" i="3"/>
  <c r="K3665" i="3"/>
  <c r="L3665" i="3" s="1"/>
  <c r="J3665" i="3"/>
  <c r="N3665" i="3" s="1"/>
  <c r="I3665" i="3"/>
  <c r="G3665" i="3"/>
  <c r="H3665" i="3" s="1"/>
  <c r="E3665" i="3"/>
  <c r="R3664" i="3"/>
  <c r="K3664" i="3"/>
  <c r="L3664" i="3" s="1"/>
  <c r="J3664" i="3"/>
  <c r="N3664" i="3" s="1"/>
  <c r="I3664" i="3"/>
  <c r="G3664" i="3"/>
  <c r="H3664" i="3" s="1"/>
  <c r="E3664" i="3"/>
  <c r="R3663" i="3"/>
  <c r="K3663" i="3"/>
  <c r="L3663" i="3" s="1"/>
  <c r="J3663" i="3"/>
  <c r="N3663" i="3" s="1"/>
  <c r="I3663" i="3"/>
  <c r="G3663" i="3"/>
  <c r="H3663" i="3" s="1"/>
  <c r="E3663" i="3"/>
  <c r="R3662" i="3"/>
  <c r="K3662" i="3"/>
  <c r="L3662" i="3" s="1"/>
  <c r="J3662" i="3"/>
  <c r="N3662" i="3" s="1"/>
  <c r="I3662" i="3"/>
  <c r="G3662" i="3"/>
  <c r="H3662" i="3" s="1"/>
  <c r="E3662" i="3"/>
  <c r="R3661" i="3"/>
  <c r="K3661" i="3"/>
  <c r="L3661" i="3" s="1"/>
  <c r="J3661" i="3"/>
  <c r="N3661" i="3" s="1"/>
  <c r="I3661" i="3"/>
  <c r="G3661" i="3"/>
  <c r="H3661" i="3" s="1"/>
  <c r="E3661" i="3"/>
  <c r="R3660" i="3"/>
  <c r="K3660" i="3"/>
  <c r="L3660" i="3" s="1"/>
  <c r="J3660" i="3"/>
  <c r="N3660" i="3" s="1"/>
  <c r="I3660" i="3"/>
  <c r="G3660" i="3"/>
  <c r="H3660" i="3" s="1"/>
  <c r="E3660" i="3"/>
  <c r="R3659" i="3"/>
  <c r="K3659" i="3"/>
  <c r="L3659" i="3" s="1"/>
  <c r="J3659" i="3"/>
  <c r="N3659" i="3" s="1"/>
  <c r="I3659" i="3"/>
  <c r="G3659" i="3"/>
  <c r="H3659" i="3" s="1"/>
  <c r="E3659" i="3"/>
  <c r="R3658" i="3"/>
  <c r="K3658" i="3"/>
  <c r="L3658" i="3" s="1"/>
  <c r="J3658" i="3"/>
  <c r="N3658" i="3" s="1"/>
  <c r="I3658" i="3"/>
  <c r="G3658" i="3"/>
  <c r="H3658" i="3" s="1"/>
  <c r="E3658" i="3"/>
  <c r="R3657" i="3"/>
  <c r="K3657" i="3"/>
  <c r="L3657" i="3" s="1"/>
  <c r="J3657" i="3"/>
  <c r="N3657" i="3" s="1"/>
  <c r="I3657" i="3"/>
  <c r="G3657" i="3"/>
  <c r="H3657" i="3" s="1"/>
  <c r="E3657" i="3"/>
  <c r="R3656" i="3"/>
  <c r="K3656" i="3"/>
  <c r="L3656" i="3" s="1"/>
  <c r="J3656" i="3"/>
  <c r="N3656" i="3" s="1"/>
  <c r="I3656" i="3"/>
  <c r="G3656" i="3"/>
  <c r="H3656" i="3" s="1"/>
  <c r="E3656" i="3"/>
  <c r="R3655" i="3"/>
  <c r="K3655" i="3"/>
  <c r="L3655" i="3" s="1"/>
  <c r="J3655" i="3"/>
  <c r="N3655" i="3" s="1"/>
  <c r="I3655" i="3"/>
  <c r="G3655" i="3"/>
  <c r="H3655" i="3" s="1"/>
  <c r="E3655" i="3"/>
  <c r="R3654" i="3"/>
  <c r="K3654" i="3"/>
  <c r="L3654" i="3" s="1"/>
  <c r="J3654" i="3"/>
  <c r="N3654" i="3" s="1"/>
  <c r="I3654" i="3"/>
  <c r="G3654" i="3"/>
  <c r="H3654" i="3" s="1"/>
  <c r="E3654" i="3"/>
  <c r="R3653" i="3"/>
  <c r="K3653" i="3"/>
  <c r="L3653" i="3" s="1"/>
  <c r="J3653" i="3"/>
  <c r="N3653" i="3" s="1"/>
  <c r="I3653" i="3"/>
  <c r="G3653" i="3"/>
  <c r="H3653" i="3" s="1"/>
  <c r="E3653" i="3"/>
  <c r="R3652" i="3"/>
  <c r="K3652" i="3"/>
  <c r="L3652" i="3" s="1"/>
  <c r="J3652" i="3"/>
  <c r="N3652" i="3" s="1"/>
  <c r="I3652" i="3"/>
  <c r="G3652" i="3"/>
  <c r="H3652" i="3" s="1"/>
  <c r="E3652" i="3"/>
  <c r="R3651" i="3"/>
  <c r="K3651" i="3"/>
  <c r="L3651" i="3" s="1"/>
  <c r="J3651" i="3"/>
  <c r="N3651" i="3" s="1"/>
  <c r="I3651" i="3"/>
  <c r="G3651" i="3"/>
  <c r="H3651" i="3" s="1"/>
  <c r="E3651" i="3"/>
  <c r="R3650" i="3"/>
  <c r="K3650" i="3"/>
  <c r="L3650" i="3" s="1"/>
  <c r="J3650" i="3"/>
  <c r="N3650" i="3" s="1"/>
  <c r="I3650" i="3"/>
  <c r="G3650" i="3"/>
  <c r="H3650" i="3" s="1"/>
  <c r="E3650" i="3"/>
  <c r="R3649" i="3"/>
  <c r="K3649" i="3"/>
  <c r="L3649" i="3" s="1"/>
  <c r="J3649" i="3"/>
  <c r="N3649" i="3" s="1"/>
  <c r="I3649" i="3"/>
  <c r="G3649" i="3"/>
  <c r="H3649" i="3" s="1"/>
  <c r="E3649" i="3"/>
  <c r="R3648" i="3"/>
  <c r="K3648" i="3"/>
  <c r="L3648" i="3" s="1"/>
  <c r="J3648" i="3"/>
  <c r="N3648" i="3" s="1"/>
  <c r="I3648" i="3"/>
  <c r="G3648" i="3"/>
  <c r="H3648" i="3" s="1"/>
  <c r="E3648" i="3"/>
  <c r="R3647" i="3"/>
  <c r="K3647" i="3"/>
  <c r="L3647" i="3" s="1"/>
  <c r="J3647" i="3"/>
  <c r="N3647" i="3" s="1"/>
  <c r="I3647" i="3"/>
  <c r="G3647" i="3"/>
  <c r="H3647" i="3" s="1"/>
  <c r="E3647" i="3"/>
  <c r="R3646" i="3"/>
  <c r="K3646" i="3"/>
  <c r="L3646" i="3" s="1"/>
  <c r="J3646" i="3"/>
  <c r="N3646" i="3" s="1"/>
  <c r="I3646" i="3"/>
  <c r="G3646" i="3"/>
  <c r="H3646" i="3" s="1"/>
  <c r="E3646" i="3"/>
  <c r="R3645" i="3"/>
  <c r="K3645" i="3"/>
  <c r="L3645" i="3" s="1"/>
  <c r="J3645" i="3"/>
  <c r="N3645" i="3" s="1"/>
  <c r="I3645" i="3"/>
  <c r="G3645" i="3"/>
  <c r="H3645" i="3" s="1"/>
  <c r="E3645" i="3"/>
  <c r="R3644" i="3"/>
  <c r="K3644" i="3"/>
  <c r="L3644" i="3" s="1"/>
  <c r="J3644" i="3"/>
  <c r="N3644" i="3" s="1"/>
  <c r="I3644" i="3"/>
  <c r="G3644" i="3"/>
  <c r="H3644" i="3" s="1"/>
  <c r="E3644" i="3"/>
  <c r="R3643" i="3"/>
  <c r="K3643" i="3"/>
  <c r="L3643" i="3" s="1"/>
  <c r="J3643" i="3"/>
  <c r="N3643" i="3" s="1"/>
  <c r="I3643" i="3"/>
  <c r="G3643" i="3"/>
  <c r="H3643" i="3" s="1"/>
  <c r="E3643" i="3"/>
  <c r="R3642" i="3"/>
  <c r="K3642" i="3"/>
  <c r="L3642" i="3" s="1"/>
  <c r="J3642" i="3"/>
  <c r="N3642" i="3" s="1"/>
  <c r="I3642" i="3"/>
  <c r="G3642" i="3"/>
  <c r="H3642" i="3" s="1"/>
  <c r="E3642" i="3"/>
  <c r="R3641" i="3"/>
  <c r="K3641" i="3"/>
  <c r="L3641" i="3" s="1"/>
  <c r="J3641" i="3"/>
  <c r="N3641" i="3" s="1"/>
  <c r="I3641" i="3"/>
  <c r="G3641" i="3"/>
  <c r="H3641" i="3" s="1"/>
  <c r="E3641" i="3"/>
  <c r="R3640" i="3"/>
  <c r="K3640" i="3"/>
  <c r="L3640" i="3" s="1"/>
  <c r="J3640" i="3"/>
  <c r="N3640" i="3" s="1"/>
  <c r="I3640" i="3"/>
  <c r="G3640" i="3"/>
  <c r="H3640" i="3" s="1"/>
  <c r="E3640" i="3"/>
  <c r="R3639" i="3"/>
  <c r="K3639" i="3"/>
  <c r="L3639" i="3" s="1"/>
  <c r="J3639" i="3"/>
  <c r="N3639" i="3" s="1"/>
  <c r="I3639" i="3"/>
  <c r="G3639" i="3"/>
  <c r="H3639" i="3" s="1"/>
  <c r="E3639" i="3"/>
  <c r="R3638" i="3"/>
  <c r="K3638" i="3"/>
  <c r="L3638" i="3" s="1"/>
  <c r="J3638" i="3"/>
  <c r="N3638" i="3" s="1"/>
  <c r="I3638" i="3"/>
  <c r="G3638" i="3"/>
  <c r="H3638" i="3" s="1"/>
  <c r="E3638" i="3"/>
  <c r="R3637" i="3"/>
  <c r="K3637" i="3"/>
  <c r="L3637" i="3" s="1"/>
  <c r="J3637" i="3"/>
  <c r="N3637" i="3" s="1"/>
  <c r="I3637" i="3"/>
  <c r="G3637" i="3"/>
  <c r="H3637" i="3" s="1"/>
  <c r="E3637" i="3"/>
  <c r="R3636" i="3"/>
  <c r="K3636" i="3"/>
  <c r="L3636" i="3" s="1"/>
  <c r="J3636" i="3"/>
  <c r="N3636" i="3" s="1"/>
  <c r="I3636" i="3"/>
  <c r="G3636" i="3"/>
  <c r="H3636" i="3" s="1"/>
  <c r="E3636" i="3"/>
  <c r="R3635" i="3"/>
  <c r="K3635" i="3"/>
  <c r="L3635" i="3" s="1"/>
  <c r="J3635" i="3"/>
  <c r="N3635" i="3" s="1"/>
  <c r="I3635" i="3"/>
  <c r="G3635" i="3"/>
  <c r="H3635" i="3" s="1"/>
  <c r="E3635" i="3"/>
  <c r="R3634" i="3"/>
  <c r="K3634" i="3"/>
  <c r="L3634" i="3" s="1"/>
  <c r="J3634" i="3"/>
  <c r="N3634" i="3" s="1"/>
  <c r="I3634" i="3"/>
  <c r="G3634" i="3"/>
  <c r="H3634" i="3" s="1"/>
  <c r="E3634" i="3"/>
  <c r="R3633" i="3"/>
  <c r="K3633" i="3"/>
  <c r="L3633" i="3" s="1"/>
  <c r="J3633" i="3"/>
  <c r="N3633" i="3" s="1"/>
  <c r="I3633" i="3"/>
  <c r="G3633" i="3"/>
  <c r="H3633" i="3" s="1"/>
  <c r="E3633" i="3"/>
  <c r="R3632" i="3"/>
  <c r="K3632" i="3"/>
  <c r="L3632" i="3" s="1"/>
  <c r="J3632" i="3"/>
  <c r="N3632" i="3" s="1"/>
  <c r="I3632" i="3"/>
  <c r="G3632" i="3"/>
  <c r="H3632" i="3" s="1"/>
  <c r="E3632" i="3"/>
  <c r="R3631" i="3"/>
  <c r="K3631" i="3"/>
  <c r="L3631" i="3" s="1"/>
  <c r="J3631" i="3"/>
  <c r="N3631" i="3" s="1"/>
  <c r="I3631" i="3"/>
  <c r="G3631" i="3"/>
  <c r="H3631" i="3" s="1"/>
  <c r="E3631" i="3"/>
  <c r="R3630" i="3"/>
  <c r="K3630" i="3"/>
  <c r="L3630" i="3" s="1"/>
  <c r="J3630" i="3"/>
  <c r="N3630" i="3" s="1"/>
  <c r="I3630" i="3"/>
  <c r="G3630" i="3"/>
  <c r="H3630" i="3" s="1"/>
  <c r="E3630" i="3"/>
  <c r="R3629" i="3"/>
  <c r="K3629" i="3"/>
  <c r="L3629" i="3" s="1"/>
  <c r="J3629" i="3"/>
  <c r="N3629" i="3" s="1"/>
  <c r="I3629" i="3"/>
  <c r="G3629" i="3"/>
  <c r="H3629" i="3" s="1"/>
  <c r="E3629" i="3"/>
  <c r="R3628" i="3"/>
  <c r="K3628" i="3"/>
  <c r="L3628" i="3" s="1"/>
  <c r="J3628" i="3"/>
  <c r="N3628" i="3" s="1"/>
  <c r="I3628" i="3"/>
  <c r="G3628" i="3"/>
  <c r="H3628" i="3" s="1"/>
  <c r="E3628" i="3"/>
  <c r="R3627" i="3"/>
  <c r="K3627" i="3"/>
  <c r="L3627" i="3" s="1"/>
  <c r="J3627" i="3"/>
  <c r="N3627" i="3" s="1"/>
  <c r="I3627" i="3"/>
  <c r="G3627" i="3"/>
  <c r="H3627" i="3" s="1"/>
  <c r="E3627" i="3"/>
  <c r="R3626" i="3"/>
  <c r="K3626" i="3"/>
  <c r="L3626" i="3" s="1"/>
  <c r="J3626" i="3"/>
  <c r="N3626" i="3" s="1"/>
  <c r="I3626" i="3"/>
  <c r="G3626" i="3"/>
  <c r="H3626" i="3" s="1"/>
  <c r="E3626" i="3"/>
  <c r="R3625" i="3"/>
  <c r="K3625" i="3"/>
  <c r="L3625" i="3" s="1"/>
  <c r="J3625" i="3"/>
  <c r="N3625" i="3" s="1"/>
  <c r="I3625" i="3"/>
  <c r="G3625" i="3"/>
  <c r="H3625" i="3" s="1"/>
  <c r="E3625" i="3"/>
  <c r="R3624" i="3"/>
  <c r="K3624" i="3"/>
  <c r="L3624" i="3" s="1"/>
  <c r="J3624" i="3"/>
  <c r="N3624" i="3" s="1"/>
  <c r="I3624" i="3"/>
  <c r="G3624" i="3"/>
  <c r="H3624" i="3" s="1"/>
  <c r="E3624" i="3"/>
  <c r="R3623" i="3"/>
  <c r="K3623" i="3"/>
  <c r="L3623" i="3" s="1"/>
  <c r="J3623" i="3"/>
  <c r="N3623" i="3" s="1"/>
  <c r="I3623" i="3"/>
  <c r="G3623" i="3"/>
  <c r="H3623" i="3" s="1"/>
  <c r="E3623" i="3"/>
  <c r="R3622" i="3"/>
  <c r="K3622" i="3"/>
  <c r="L3622" i="3" s="1"/>
  <c r="J3622" i="3"/>
  <c r="N3622" i="3" s="1"/>
  <c r="I3622" i="3"/>
  <c r="G3622" i="3"/>
  <c r="H3622" i="3" s="1"/>
  <c r="E3622" i="3"/>
  <c r="R3621" i="3"/>
  <c r="K3621" i="3"/>
  <c r="L3621" i="3" s="1"/>
  <c r="J3621" i="3"/>
  <c r="N3621" i="3" s="1"/>
  <c r="I3621" i="3"/>
  <c r="G3621" i="3"/>
  <c r="H3621" i="3" s="1"/>
  <c r="E3621" i="3"/>
  <c r="R3620" i="3"/>
  <c r="K3620" i="3"/>
  <c r="L3620" i="3" s="1"/>
  <c r="J3620" i="3"/>
  <c r="N3620" i="3" s="1"/>
  <c r="I3620" i="3"/>
  <c r="G3620" i="3"/>
  <c r="H3620" i="3" s="1"/>
  <c r="E3620" i="3"/>
  <c r="R3619" i="3"/>
  <c r="K3619" i="3"/>
  <c r="L3619" i="3" s="1"/>
  <c r="J3619" i="3"/>
  <c r="N3619" i="3" s="1"/>
  <c r="I3619" i="3"/>
  <c r="G3619" i="3"/>
  <c r="H3619" i="3" s="1"/>
  <c r="E3619" i="3"/>
  <c r="R3618" i="3"/>
  <c r="K3618" i="3"/>
  <c r="L3618" i="3" s="1"/>
  <c r="J3618" i="3"/>
  <c r="N3618" i="3" s="1"/>
  <c r="I3618" i="3"/>
  <c r="G3618" i="3"/>
  <c r="H3618" i="3" s="1"/>
  <c r="E3618" i="3"/>
  <c r="R3617" i="3"/>
  <c r="K3617" i="3"/>
  <c r="L3617" i="3" s="1"/>
  <c r="J3617" i="3"/>
  <c r="N3617" i="3" s="1"/>
  <c r="I3617" i="3"/>
  <c r="G3617" i="3"/>
  <c r="H3617" i="3" s="1"/>
  <c r="E3617" i="3"/>
  <c r="R3616" i="3"/>
  <c r="K3616" i="3"/>
  <c r="L3616" i="3" s="1"/>
  <c r="J3616" i="3"/>
  <c r="N3616" i="3" s="1"/>
  <c r="I3616" i="3"/>
  <c r="G3616" i="3"/>
  <c r="H3616" i="3" s="1"/>
  <c r="E3616" i="3"/>
  <c r="R3615" i="3"/>
  <c r="K3615" i="3"/>
  <c r="L3615" i="3" s="1"/>
  <c r="J3615" i="3"/>
  <c r="N3615" i="3" s="1"/>
  <c r="I3615" i="3"/>
  <c r="G3615" i="3"/>
  <c r="H3615" i="3" s="1"/>
  <c r="E3615" i="3"/>
  <c r="R3614" i="3"/>
  <c r="K3614" i="3"/>
  <c r="L3614" i="3" s="1"/>
  <c r="J3614" i="3"/>
  <c r="N3614" i="3" s="1"/>
  <c r="I3614" i="3"/>
  <c r="G3614" i="3"/>
  <c r="H3614" i="3" s="1"/>
  <c r="E3614" i="3"/>
  <c r="R3613" i="3"/>
  <c r="K3613" i="3"/>
  <c r="L3613" i="3" s="1"/>
  <c r="J3613" i="3"/>
  <c r="N3613" i="3" s="1"/>
  <c r="I3613" i="3"/>
  <c r="G3613" i="3"/>
  <c r="H3613" i="3" s="1"/>
  <c r="E3613" i="3"/>
  <c r="S3612" i="3"/>
  <c r="R3612" i="3"/>
  <c r="K3612" i="3"/>
  <c r="L3612" i="3" s="1"/>
  <c r="J3612" i="3"/>
  <c r="N3612" i="3" s="1"/>
  <c r="I3612" i="3"/>
  <c r="G3612" i="3"/>
  <c r="H3612" i="3" s="1"/>
  <c r="E3612" i="3"/>
  <c r="R3611" i="3"/>
  <c r="K3611" i="3"/>
  <c r="L3611" i="3" s="1"/>
  <c r="J3611" i="3"/>
  <c r="N3611" i="3" s="1"/>
  <c r="I3611" i="3"/>
  <c r="G3611" i="3"/>
  <c r="H3611" i="3" s="1"/>
  <c r="E3611" i="3"/>
  <c r="S3610" i="3"/>
  <c r="R3610" i="3"/>
  <c r="K3610" i="3"/>
  <c r="L3610" i="3" s="1"/>
  <c r="J3610" i="3"/>
  <c r="N3610" i="3" s="1"/>
  <c r="I3610" i="3"/>
  <c r="G3610" i="3"/>
  <c r="H3610" i="3" s="1"/>
  <c r="E3610" i="3"/>
  <c r="R3609" i="3"/>
  <c r="K3609" i="3"/>
  <c r="L3609" i="3" s="1"/>
  <c r="J3609" i="3"/>
  <c r="N3609" i="3" s="1"/>
  <c r="I3609" i="3"/>
  <c r="G3609" i="3"/>
  <c r="H3609" i="3" s="1"/>
  <c r="E3609" i="3"/>
  <c r="S3608" i="3"/>
  <c r="R3608" i="3"/>
  <c r="K3608" i="3"/>
  <c r="L3608" i="3" s="1"/>
  <c r="J3608" i="3"/>
  <c r="N3608" i="3" s="1"/>
  <c r="I3608" i="3"/>
  <c r="G3608" i="3"/>
  <c r="H3608" i="3" s="1"/>
  <c r="E3608" i="3"/>
  <c r="R3607" i="3"/>
  <c r="K3607" i="3"/>
  <c r="L3607" i="3" s="1"/>
  <c r="J3607" i="3"/>
  <c r="N3607" i="3" s="1"/>
  <c r="I3607" i="3"/>
  <c r="G3607" i="3"/>
  <c r="H3607" i="3" s="1"/>
  <c r="E3607" i="3"/>
  <c r="S3606" i="3"/>
  <c r="R3606" i="3"/>
  <c r="K3606" i="3"/>
  <c r="L3606" i="3" s="1"/>
  <c r="J3606" i="3"/>
  <c r="N3606" i="3" s="1"/>
  <c r="I3606" i="3"/>
  <c r="G3606" i="3"/>
  <c r="H3606" i="3" s="1"/>
  <c r="E3606" i="3"/>
  <c r="R3605" i="3"/>
  <c r="K3605" i="3"/>
  <c r="L3605" i="3" s="1"/>
  <c r="J3605" i="3"/>
  <c r="N3605" i="3" s="1"/>
  <c r="I3605" i="3"/>
  <c r="G3605" i="3"/>
  <c r="H3605" i="3" s="1"/>
  <c r="E3605" i="3"/>
  <c r="S3604" i="3"/>
  <c r="R3604" i="3"/>
  <c r="K3604" i="3"/>
  <c r="L3604" i="3" s="1"/>
  <c r="J3604" i="3"/>
  <c r="N3604" i="3" s="1"/>
  <c r="I3604" i="3"/>
  <c r="G3604" i="3"/>
  <c r="H3604" i="3" s="1"/>
  <c r="E3604" i="3"/>
  <c r="R3603" i="3"/>
  <c r="K3603" i="3"/>
  <c r="L3603" i="3" s="1"/>
  <c r="J3603" i="3"/>
  <c r="N3603" i="3" s="1"/>
  <c r="I3603" i="3"/>
  <c r="G3603" i="3"/>
  <c r="H3603" i="3" s="1"/>
  <c r="E3603" i="3"/>
  <c r="S3602" i="3"/>
  <c r="R3602" i="3"/>
  <c r="K3602" i="3"/>
  <c r="L3602" i="3" s="1"/>
  <c r="J3602" i="3"/>
  <c r="N3602" i="3" s="1"/>
  <c r="I3602" i="3"/>
  <c r="G3602" i="3"/>
  <c r="H3602" i="3" s="1"/>
  <c r="E3602" i="3"/>
  <c r="R3601" i="3"/>
  <c r="K3601" i="3"/>
  <c r="L3601" i="3" s="1"/>
  <c r="J3601" i="3"/>
  <c r="N3601" i="3" s="1"/>
  <c r="I3601" i="3"/>
  <c r="G3601" i="3"/>
  <c r="H3601" i="3" s="1"/>
  <c r="E3601" i="3"/>
  <c r="S3600" i="3"/>
  <c r="R3600" i="3"/>
  <c r="K3600" i="3"/>
  <c r="L3600" i="3" s="1"/>
  <c r="J3600" i="3"/>
  <c r="N3600" i="3" s="1"/>
  <c r="I3600" i="3"/>
  <c r="G3600" i="3"/>
  <c r="H3600" i="3" s="1"/>
  <c r="E3600" i="3"/>
  <c r="R3599" i="3"/>
  <c r="K3599" i="3"/>
  <c r="L3599" i="3" s="1"/>
  <c r="J3599" i="3"/>
  <c r="N3599" i="3" s="1"/>
  <c r="I3599" i="3"/>
  <c r="G3599" i="3"/>
  <c r="H3599" i="3" s="1"/>
  <c r="E3599" i="3"/>
  <c r="S3598" i="3"/>
  <c r="R3598" i="3"/>
  <c r="K3598" i="3"/>
  <c r="L3598" i="3" s="1"/>
  <c r="J3598" i="3"/>
  <c r="N3598" i="3" s="1"/>
  <c r="I3598" i="3"/>
  <c r="G3598" i="3"/>
  <c r="H3598" i="3" s="1"/>
  <c r="E3598" i="3"/>
  <c r="R3597" i="3"/>
  <c r="K3597" i="3"/>
  <c r="L3597" i="3" s="1"/>
  <c r="J3597" i="3"/>
  <c r="N3597" i="3" s="1"/>
  <c r="I3597" i="3"/>
  <c r="G3597" i="3"/>
  <c r="H3597" i="3" s="1"/>
  <c r="E3597" i="3"/>
  <c r="S3596" i="3"/>
  <c r="R3596" i="3"/>
  <c r="K3596" i="3"/>
  <c r="L3596" i="3" s="1"/>
  <c r="J3596" i="3"/>
  <c r="N3596" i="3" s="1"/>
  <c r="I3596" i="3"/>
  <c r="G3596" i="3"/>
  <c r="H3596" i="3" s="1"/>
  <c r="E3596" i="3"/>
  <c r="R3595" i="3"/>
  <c r="K3595" i="3"/>
  <c r="L3595" i="3" s="1"/>
  <c r="J3595" i="3"/>
  <c r="N3595" i="3" s="1"/>
  <c r="I3595" i="3"/>
  <c r="G3595" i="3"/>
  <c r="H3595" i="3" s="1"/>
  <c r="E3595" i="3"/>
  <c r="S3594" i="3"/>
  <c r="R3594" i="3"/>
  <c r="K3594" i="3"/>
  <c r="L3594" i="3" s="1"/>
  <c r="J3594" i="3"/>
  <c r="N3594" i="3" s="1"/>
  <c r="I3594" i="3"/>
  <c r="G3594" i="3"/>
  <c r="H3594" i="3" s="1"/>
  <c r="E3594" i="3"/>
  <c r="R3593" i="3"/>
  <c r="K3593" i="3"/>
  <c r="L3593" i="3" s="1"/>
  <c r="J3593" i="3"/>
  <c r="N3593" i="3" s="1"/>
  <c r="I3593" i="3"/>
  <c r="G3593" i="3"/>
  <c r="H3593" i="3" s="1"/>
  <c r="E3593" i="3"/>
  <c r="S3592" i="3"/>
  <c r="R3592" i="3"/>
  <c r="K3592" i="3"/>
  <c r="L3592" i="3" s="1"/>
  <c r="J3592" i="3"/>
  <c r="N3592" i="3" s="1"/>
  <c r="I3592" i="3"/>
  <c r="G3592" i="3"/>
  <c r="H3592" i="3" s="1"/>
  <c r="E3592" i="3"/>
  <c r="R3591" i="3"/>
  <c r="K3591" i="3"/>
  <c r="L3591" i="3" s="1"/>
  <c r="J3591" i="3"/>
  <c r="N3591" i="3" s="1"/>
  <c r="I3591" i="3"/>
  <c r="G3591" i="3"/>
  <c r="H3591" i="3" s="1"/>
  <c r="E3591" i="3"/>
  <c r="R3590" i="3"/>
  <c r="K3590" i="3"/>
  <c r="L3590" i="3" s="1"/>
  <c r="J3590" i="3"/>
  <c r="N3590" i="3" s="1"/>
  <c r="I3590" i="3"/>
  <c r="G3590" i="3"/>
  <c r="H3590" i="3" s="1"/>
  <c r="E3590" i="3"/>
  <c r="R3589" i="3"/>
  <c r="K3589" i="3"/>
  <c r="L3589" i="3" s="1"/>
  <c r="J3589" i="3"/>
  <c r="N3589" i="3" s="1"/>
  <c r="I3589" i="3"/>
  <c r="G3589" i="3"/>
  <c r="H3589" i="3" s="1"/>
  <c r="E3589" i="3"/>
  <c r="R3588" i="3"/>
  <c r="K3588" i="3"/>
  <c r="L3588" i="3" s="1"/>
  <c r="J3588" i="3"/>
  <c r="N3588" i="3" s="1"/>
  <c r="I3588" i="3"/>
  <c r="G3588" i="3"/>
  <c r="H3588" i="3" s="1"/>
  <c r="E3588" i="3"/>
  <c r="R3587" i="3"/>
  <c r="K3587" i="3"/>
  <c r="L3587" i="3" s="1"/>
  <c r="J3587" i="3"/>
  <c r="N3587" i="3" s="1"/>
  <c r="I3587" i="3"/>
  <c r="G3587" i="3"/>
  <c r="H3587" i="3" s="1"/>
  <c r="E3587" i="3"/>
  <c r="R3586" i="3"/>
  <c r="K3586" i="3"/>
  <c r="L3586" i="3" s="1"/>
  <c r="J3586" i="3"/>
  <c r="N3586" i="3" s="1"/>
  <c r="I3586" i="3"/>
  <c r="G3586" i="3"/>
  <c r="H3586" i="3" s="1"/>
  <c r="E3586" i="3"/>
  <c r="R3585" i="3"/>
  <c r="K3585" i="3"/>
  <c r="L3585" i="3" s="1"/>
  <c r="J3585" i="3"/>
  <c r="N3585" i="3" s="1"/>
  <c r="I3585" i="3"/>
  <c r="G3585" i="3"/>
  <c r="H3585" i="3" s="1"/>
  <c r="E3585" i="3"/>
  <c r="R3584" i="3"/>
  <c r="K3584" i="3"/>
  <c r="L3584" i="3" s="1"/>
  <c r="J3584" i="3"/>
  <c r="N3584" i="3" s="1"/>
  <c r="I3584" i="3"/>
  <c r="G3584" i="3"/>
  <c r="H3584" i="3" s="1"/>
  <c r="E3584" i="3"/>
  <c r="R3583" i="3"/>
  <c r="K3583" i="3"/>
  <c r="L3583" i="3" s="1"/>
  <c r="J3583" i="3"/>
  <c r="N3583" i="3" s="1"/>
  <c r="I3583" i="3"/>
  <c r="G3583" i="3"/>
  <c r="H3583" i="3" s="1"/>
  <c r="E3583" i="3"/>
  <c r="R3582" i="3"/>
  <c r="K3582" i="3"/>
  <c r="L3582" i="3" s="1"/>
  <c r="J3582" i="3"/>
  <c r="N3582" i="3" s="1"/>
  <c r="I3582" i="3"/>
  <c r="G3582" i="3"/>
  <c r="H3582" i="3" s="1"/>
  <c r="E3582" i="3"/>
  <c r="R3581" i="3"/>
  <c r="K3581" i="3"/>
  <c r="L3581" i="3" s="1"/>
  <c r="J3581" i="3"/>
  <c r="N3581" i="3" s="1"/>
  <c r="I3581" i="3"/>
  <c r="G3581" i="3"/>
  <c r="H3581" i="3" s="1"/>
  <c r="E3581" i="3"/>
  <c r="R3580" i="3"/>
  <c r="K3580" i="3"/>
  <c r="L3580" i="3" s="1"/>
  <c r="J3580" i="3"/>
  <c r="N3580" i="3" s="1"/>
  <c r="I3580" i="3"/>
  <c r="G3580" i="3"/>
  <c r="H3580" i="3" s="1"/>
  <c r="E3580" i="3"/>
  <c r="R3579" i="3"/>
  <c r="K3579" i="3"/>
  <c r="L3579" i="3" s="1"/>
  <c r="J3579" i="3"/>
  <c r="N3579" i="3" s="1"/>
  <c r="I3579" i="3"/>
  <c r="G3579" i="3"/>
  <c r="H3579" i="3" s="1"/>
  <c r="E3579" i="3"/>
  <c r="R3578" i="3"/>
  <c r="K3578" i="3"/>
  <c r="L3578" i="3" s="1"/>
  <c r="J3578" i="3"/>
  <c r="N3578" i="3" s="1"/>
  <c r="I3578" i="3"/>
  <c r="G3578" i="3"/>
  <c r="H3578" i="3" s="1"/>
  <c r="E3578" i="3"/>
  <c r="R3577" i="3"/>
  <c r="K3577" i="3"/>
  <c r="L3577" i="3" s="1"/>
  <c r="J3577" i="3"/>
  <c r="N3577" i="3" s="1"/>
  <c r="I3577" i="3"/>
  <c r="G3577" i="3"/>
  <c r="H3577" i="3" s="1"/>
  <c r="E3577" i="3"/>
  <c r="R3576" i="3"/>
  <c r="K3576" i="3"/>
  <c r="L3576" i="3" s="1"/>
  <c r="J3576" i="3"/>
  <c r="N3576" i="3" s="1"/>
  <c r="I3576" i="3"/>
  <c r="G3576" i="3"/>
  <c r="H3576" i="3" s="1"/>
  <c r="E3576" i="3"/>
  <c r="R3575" i="3"/>
  <c r="K3575" i="3"/>
  <c r="L3575" i="3" s="1"/>
  <c r="J3575" i="3"/>
  <c r="N3575" i="3" s="1"/>
  <c r="I3575" i="3"/>
  <c r="G3575" i="3"/>
  <c r="H3575" i="3" s="1"/>
  <c r="E3575" i="3"/>
  <c r="R3574" i="3"/>
  <c r="K3574" i="3"/>
  <c r="L3574" i="3" s="1"/>
  <c r="J3574" i="3"/>
  <c r="N3574" i="3" s="1"/>
  <c r="I3574" i="3"/>
  <c r="G3574" i="3"/>
  <c r="H3574" i="3" s="1"/>
  <c r="E3574" i="3"/>
  <c r="R3573" i="3"/>
  <c r="K3573" i="3"/>
  <c r="L3573" i="3" s="1"/>
  <c r="J3573" i="3"/>
  <c r="N3573" i="3" s="1"/>
  <c r="I3573" i="3"/>
  <c r="G3573" i="3"/>
  <c r="H3573" i="3" s="1"/>
  <c r="E3573" i="3"/>
  <c r="R3572" i="3"/>
  <c r="K3572" i="3"/>
  <c r="L3572" i="3" s="1"/>
  <c r="J3572" i="3"/>
  <c r="N3572" i="3" s="1"/>
  <c r="I3572" i="3"/>
  <c r="G3572" i="3"/>
  <c r="H3572" i="3" s="1"/>
  <c r="E3572" i="3"/>
  <c r="R3571" i="3"/>
  <c r="K3571" i="3"/>
  <c r="L3571" i="3" s="1"/>
  <c r="J3571" i="3"/>
  <c r="N3571" i="3" s="1"/>
  <c r="I3571" i="3"/>
  <c r="G3571" i="3"/>
  <c r="H3571" i="3" s="1"/>
  <c r="E3571" i="3"/>
  <c r="R3570" i="3"/>
  <c r="K3570" i="3"/>
  <c r="L3570" i="3" s="1"/>
  <c r="J3570" i="3"/>
  <c r="N3570" i="3" s="1"/>
  <c r="I3570" i="3"/>
  <c r="G3570" i="3"/>
  <c r="H3570" i="3" s="1"/>
  <c r="E3570" i="3"/>
  <c r="R3569" i="3"/>
  <c r="K3569" i="3"/>
  <c r="L3569" i="3" s="1"/>
  <c r="J3569" i="3"/>
  <c r="N3569" i="3" s="1"/>
  <c r="I3569" i="3"/>
  <c r="G3569" i="3"/>
  <c r="H3569" i="3" s="1"/>
  <c r="E3569" i="3"/>
  <c r="R3568" i="3"/>
  <c r="K3568" i="3"/>
  <c r="L3568" i="3" s="1"/>
  <c r="J3568" i="3"/>
  <c r="N3568" i="3" s="1"/>
  <c r="I3568" i="3"/>
  <c r="G3568" i="3"/>
  <c r="H3568" i="3" s="1"/>
  <c r="E3568" i="3"/>
  <c r="R3567" i="3"/>
  <c r="K3567" i="3"/>
  <c r="L3567" i="3" s="1"/>
  <c r="J3567" i="3"/>
  <c r="N3567" i="3" s="1"/>
  <c r="I3567" i="3"/>
  <c r="G3567" i="3"/>
  <c r="H3567" i="3" s="1"/>
  <c r="E3567" i="3"/>
  <c r="R3566" i="3"/>
  <c r="K3566" i="3"/>
  <c r="L3566" i="3" s="1"/>
  <c r="J3566" i="3"/>
  <c r="N3566" i="3" s="1"/>
  <c r="I3566" i="3"/>
  <c r="G3566" i="3"/>
  <c r="H3566" i="3" s="1"/>
  <c r="E3566" i="3"/>
  <c r="R3565" i="3"/>
  <c r="K3565" i="3"/>
  <c r="L3565" i="3" s="1"/>
  <c r="J3565" i="3"/>
  <c r="N3565" i="3" s="1"/>
  <c r="I3565" i="3"/>
  <c r="G3565" i="3"/>
  <c r="H3565" i="3" s="1"/>
  <c r="E3565" i="3"/>
  <c r="R3564" i="3"/>
  <c r="K3564" i="3"/>
  <c r="L3564" i="3" s="1"/>
  <c r="J3564" i="3"/>
  <c r="N3564" i="3" s="1"/>
  <c r="I3564" i="3"/>
  <c r="G3564" i="3"/>
  <c r="H3564" i="3" s="1"/>
  <c r="E3564" i="3"/>
  <c r="R3563" i="3"/>
  <c r="K3563" i="3"/>
  <c r="L3563" i="3" s="1"/>
  <c r="J3563" i="3"/>
  <c r="N3563" i="3" s="1"/>
  <c r="I3563" i="3"/>
  <c r="G3563" i="3"/>
  <c r="H3563" i="3" s="1"/>
  <c r="E3563" i="3"/>
  <c r="R3562" i="3"/>
  <c r="K3562" i="3"/>
  <c r="L3562" i="3" s="1"/>
  <c r="J3562" i="3"/>
  <c r="N3562" i="3" s="1"/>
  <c r="I3562" i="3"/>
  <c r="G3562" i="3"/>
  <c r="H3562" i="3" s="1"/>
  <c r="E3562" i="3"/>
  <c r="R3561" i="3"/>
  <c r="K3561" i="3"/>
  <c r="L3561" i="3" s="1"/>
  <c r="J3561" i="3"/>
  <c r="N3561" i="3" s="1"/>
  <c r="I3561" i="3"/>
  <c r="G3561" i="3"/>
  <c r="H3561" i="3" s="1"/>
  <c r="E3561" i="3"/>
  <c r="R3560" i="3"/>
  <c r="K3560" i="3"/>
  <c r="L3560" i="3" s="1"/>
  <c r="J3560" i="3"/>
  <c r="N3560" i="3" s="1"/>
  <c r="I3560" i="3"/>
  <c r="G3560" i="3"/>
  <c r="H3560" i="3" s="1"/>
  <c r="E3560" i="3"/>
  <c r="R3559" i="3"/>
  <c r="K3559" i="3"/>
  <c r="L3559" i="3" s="1"/>
  <c r="J3559" i="3"/>
  <c r="N3559" i="3" s="1"/>
  <c r="I3559" i="3"/>
  <c r="G3559" i="3"/>
  <c r="H3559" i="3" s="1"/>
  <c r="E3559" i="3"/>
  <c r="R3558" i="3"/>
  <c r="K3558" i="3"/>
  <c r="L3558" i="3" s="1"/>
  <c r="J3558" i="3"/>
  <c r="N3558" i="3" s="1"/>
  <c r="I3558" i="3"/>
  <c r="G3558" i="3"/>
  <c r="H3558" i="3" s="1"/>
  <c r="E3558" i="3"/>
  <c r="R3557" i="3"/>
  <c r="K3557" i="3"/>
  <c r="L3557" i="3" s="1"/>
  <c r="J3557" i="3"/>
  <c r="N3557" i="3" s="1"/>
  <c r="I3557" i="3"/>
  <c r="G3557" i="3"/>
  <c r="H3557" i="3" s="1"/>
  <c r="E3557" i="3"/>
  <c r="R3556" i="3"/>
  <c r="K3556" i="3"/>
  <c r="L3556" i="3" s="1"/>
  <c r="J3556" i="3"/>
  <c r="N3556" i="3" s="1"/>
  <c r="I3556" i="3"/>
  <c r="G3556" i="3"/>
  <c r="H3556" i="3" s="1"/>
  <c r="E3556" i="3"/>
  <c r="R3555" i="3"/>
  <c r="K3555" i="3"/>
  <c r="L3555" i="3" s="1"/>
  <c r="J3555" i="3"/>
  <c r="N3555" i="3" s="1"/>
  <c r="I3555" i="3"/>
  <c r="G3555" i="3"/>
  <c r="H3555" i="3" s="1"/>
  <c r="E3555" i="3"/>
  <c r="R3554" i="3"/>
  <c r="K3554" i="3"/>
  <c r="L3554" i="3" s="1"/>
  <c r="J3554" i="3"/>
  <c r="N3554" i="3" s="1"/>
  <c r="I3554" i="3"/>
  <c r="G3554" i="3"/>
  <c r="H3554" i="3" s="1"/>
  <c r="E3554" i="3"/>
  <c r="R3553" i="3"/>
  <c r="K3553" i="3"/>
  <c r="L3553" i="3" s="1"/>
  <c r="J3553" i="3"/>
  <c r="N3553" i="3" s="1"/>
  <c r="I3553" i="3"/>
  <c r="G3553" i="3"/>
  <c r="H3553" i="3" s="1"/>
  <c r="E3553" i="3"/>
  <c r="R3552" i="3"/>
  <c r="K3552" i="3"/>
  <c r="L3552" i="3" s="1"/>
  <c r="J3552" i="3"/>
  <c r="N3552" i="3" s="1"/>
  <c r="I3552" i="3"/>
  <c r="G3552" i="3"/>
  <c r="H3552" i="3" s="1"/>
  <c r="E3552" i="3"/>
  <c r="R3551" i="3"/>
  <c r="K3551" i="3"/>
  <c r="L3551" i="3" s="1"/>
  <c r="J3551" i="3"/>
  <c r="N3551" i="3" s="1"/>
  <c r="I3551" i="3"/>
  <c r="G3551" i="3"/>
  <c r="H3551" i="3" s="1"/>
  <c r="E3551" i="3"/>
  <c r="R3550" i="3"/>
  <c r="K3550" i="3"/>
  <c r="L3550" i="3" s="1"/>
  <c r="J3550" i="3"/>
  <c r="N3550" i="3" s="1"/>
  <c r="I3550" i="3"/>
  <c r="G3550" i="3"/>
  <c r="H3550" i="3" s="1"/>
  <c r="E3550" i="3"/>
  <c r="R3549" i="3"/>
  <c r="K3549" i="3"/>
  <c r="L3549" i="3" s="1"/>
  <c r="J3549" i="3"/>
  <c r="N3549" i="3" s="1"/>
  <c r="I3549" i="3"/>
  <c r="G3549" i="3"/>
  <c r="H3549" i="3" s="1"/>
  <c r="E3549" i="3"/>
  <c r="R3548" i="3"/>
  <c r="K3548" i="3"/>
  <c r="L3548" i="3" s="1"/>
  <c r="J3548" i="3"/>
  <c r="N3548" i="3" s="1"/>
  <c r="I3548" i="3"/>
  <c r="G3548" i="3"/>
  <c r="H3548" i="3" s="1"/>
  <c r="E3548" i="3"/>
  <c r="R3547" i="3"/>
  <c r="K3547" i="3"/>
  <c r="L3547" i="3" s="1"/>
  <c r="J3547" i="3"/>
  <c r="N3547" i="3" s="1"/>
  <c r="I3547" i="3"/>
  <c r="G3547" i="3"/>
  <c r="H3547" i="3" s="1"/>
  <c r="E3547" i="3"/>
  <c r="R3546" i="3"/>
  <c r="K3546" i="3"/>
  <c r="L3546" i="3" s="1"/>
  <c r="J3546" i="3"/>
  <c r="N3546" i="3" s="1"/>
  <c r="I3546" i="3"/>
  <c r="G3546" i="3"/>
  <c r="H3546" i="3" s="1"/>
  <c r="E3546" i="3"/>
  <c r="R3545" i="3"/>
  <c r="K3545" i="3"/>
  <c r="L3545" i="3" s="1"/>
  <c r="J3545" i="3"/>
  <c r="N3545" i="3" s="1"/>
  <c r="I3545" i="3"/>
  <c r="G3545" i="3"/>
  <c r="H3545" i="3" s="1"/>
  <c r="E3545" i="3"/>
  <c r="R3544" i="3"/>
  <c r="K3544" i="3"/>
  <c r="L3544" i="3" s="1"/>
  <c r="J3544" i="3"/>
  <c r="N3544" i="3" s="1"/>
  <c r="I3544" i="3"/>
  <c r="G3544" i="3"/>
  <c r="H3544" i="3" s="1"/>
  <c r="E3544" i="3"/>
  <c r="R3543" i="3"/>
  <c r="K3543" i="3"/>
  <c r="L3543" i="3" s="1"/>
  <c r="J3543" i="3"/>
  <c r="N3543" i="3" s="1"/>
  <c r="I3543" i="3"/>
  <c r="G3543" i="3"/>
  <c r="H3543" i="3" s="1"/>
  <c r="E3543" i="3"/>
  <c r="R3542" i="3"/>
  <c r="K3542" i="3"/>
  <c r="L3542" i="3" s="1"/>
  <c r="J3542" i="3"/>
  <c r="N3542" i="3" s="1"/>
  <c r="I3542" i="3"/>
  <c r="G3542" i="3"/>
  <c r="H3542" i="3" s="1"/>
  <c r="E3542" i="3"/>
  <c r="R3541" i="3"/>
  <c r="K3541" i="3"/>
  <c r="L3541" i="3" s="1"/>
  <c r="J3541" i="3"/>
  <c r="N3541" i="3" s="1"/>
  <c r="I3541" i="3"/>
  <c r="G3541" i="3"/>
  <c r="H3541" i="3" s="1"/>
  <c r="E3541" i="3"/>
  <c r="R3540" i="3"/>
  <c r="K3540" i="3"/>
  <c r="L3540" i="3" s="1"/>
  <c r="J3540" i="3"/>
  <c r="N3540" i="3" s="1"/>
  <c r="I3540" i="3"/>
  <c r="G3540" i="3"/>
  <c r="H3540" i="3" s="1"/>
  <c r="E3540" i="3"/>
  <c r="R3539" i="3"/>
  <c r="K3539" i="3"/>
  <c r="L3539" i="3" s="1"/>
  <c r="J3539" i="3"/>
  <c r="N3539" i="3" s="1"/>
  <c r="I3539" i="3"/>
  <c r="G3539" i="3"/>
  <c r="H3539" i="3" s="1"/>
  <c r="E3539" i="3"/>
  <c r="R3538" i="3"/>
  <c r="K3538" i="3"/>
  <c r="L3538" i="3" s="1"/>
  <c r="J3538" i="3"/>
  <c r="N3538" i="3" s="1"/>
  <c r="I3538" i="3"/>
  <c r="G3538" i="3"/>
  <c r="H3538" i="3" s="1"/>
  <c r="E3538" i="3"/>
  <c r="R3537" i="3"/>
  <c r="K3537" i="3"/>
  <c r="L3537" i="3" s="1"/>
  <c r="J3537" i="3"/>
  <c r="N3537" i="3" s="1"/>
  <c r="I3537" i="3"/>
  <c r="G3537" i="3"/>
  <c r="H3537" i="3" s="1"/>
  <c r="E3537" i="3"/>
  <c r="R3536" i="3"/>
  <c r="K3536" i="3"/>
  <c r="L3536" i="3" s="1"/>
  <c r="J3536" i="3"/>
  <c r="N3536" i="3" s="1"/>
  <c r="I3536" i="3"/>
  <c r="G3536" i="3"/>
  <c r="H3536" i="3" s="1"/>
  <c r="E3536" i="3"/>
  <c r="R3535" i="3"/>
  <c r="K3535" i="3"/>
  <c r="L3535" i="3" s="1"/>
  <c r="J3535" i="3"/>
  <c r="N3535" i="3" s="1"/>
  <c r="I3535" i="3"/>
  <c r="G3535" i="3"/>
  <c r="H3535" i="3" s="1"/>
  <c r="E3535" i="3"/>
  <c r="R3534" i="3"/>
  <c r="K3534" i="3"/>
  <c r="L3534" i="3" s="1"/>
  <c r="I3534" i="3"/>
  <c r="G3534" i="3"/>
  <c r="H3534" i="3" s="1"/>
  <c r="E3534" i="3"/>
  <c r="S3534" i="3" s="1"/>
  <c r="R3533" i="3"/>
  <c r="K3533" i="3"/>
  <c r="L3533" i="3" s="1"/>
  <c r="I3533" i="3"/>
  <c r="J3533" i="3" s="1"/>
  <c r="N3533" i="3" s="1"/>
  <c r="G3533" i="3"/>
  <c r="H3533" i="3" s="1"/>
  <c r="E3533" i="3"/>
  <c r="R3532" i="3"/>
  <c r="K3532" i="3"/>
  <c r="L3532" i="3" s="1"/>
  <c r="I3532" i="3"/>
  <c r="G3532" i="3"/>
  <c r="H3532" i="3" s="1"/>
  <c r="E3532" i="3"/>
  <c r="S3532" i="3" s="1"/>
  <c r="R3531" i="3"/>
  <c r="K3531" i="3"/>
  <c r="L3531" i="3" s="1"/>
  <c r="I3531" i="3"/>
  <c r="J3531" i="3" s="1"/>
  <c r="N3531" i="3" s="1"/>
  <c r="G3531" i="3"/>
  <c r="H3531" i="3" s="1"/>
  <c r="E3531" i="3"/>
  <c r="R3530" i="3"/>
  <c r="K3530" i="3"/>
  <c r="L3530" i="3" s="1"/>
  <c r="J3530" i="3"/>
  <c r="N3530" i="3" s="1"/>
  <c r="I3530" i="3"/>
  <c r="G3530" i="3"/>
  <c r="H3530" i="3" s="1"/>
  <c r="E3530" i="3"/>
  <c r="S3530" i="3" s="1"/>
  <c r="R3529" i="3"/>
  <c r="K3529" i="3"/>
  <c r="L3529" i="3" s="1"/>
  <c r="I3529" i="3"/>
  <c r="J3529" i="3" s="1"/>
  <c r="N3529" i="3" s="1"/>
  <c r="G3529" i="3"/>
  <c r="H3529" i="3" s="1"/>
  <c r="E3529" i="3"/>
  <c r="R3528" i="3"/>
  <c r="K3528" i="3"/>
  <c r="L3528" i="3" s="1"/>
  <c r="J3528" i="3"/>
  <c r="N3528" i="3" s="1"/>
  <c r="I3528" i="3"/>
  <c r="G3528" i="3"/>
  <c r="H3528" i="3" s="1"/>
  <c r="E3528" i="3"/>
  <c r="S3528" i="3" s="1"/>
  <c r="R3527" i="3"/>
  <c r="K3527" i="3"/>
  <c r="L3527" i="3" s="1"/>
  <c r="I3527" i="3"/>
  <c r="J3527" i="3" s="1"/>
  <c r="N3527" i="3" s="1"/>
  <c r="G3527" i="3"/>
  <c r="H3527" i="3" s="1"/>
  <c r="E3527" i="3"/>
  <c r="R3526" i="3"/>
  <c r="K3526" i="3"/>
  <c r="L3526" i="3" s="1"/>
  <c r="J3526" i="3"/>
  <c r="N3526" i="3" s="1"/>
  <c r="I3526" i="3"/>
  <c r="G3526" i="3"/>
  <c r="H3526" i="3" s="1"/>
  <c r="E3526" i="3"/>
  <c r="S3526" i="3" s="1"/>
  <c r="R3525" i="3"/>
  <c r="K3525" i="3"/>
  <c r="L3525" i="3" s="1"/>
  <c r="I3525" i="3"/>
  <c r="J3525" i="3" s="1"/>
  <c r="N3525" i="3" s="1"/>
  <c r="G3525" i="3"/>
  <c r="H3525" i="3" s="1"/>
  <c r="E3525" i="3"/>
  <c r="R3524" i="3"/>
  <c r="K3524" i="3"/>
  <c r="L3524" i="3" s="1"/>
  <c r="J3524" i="3"/>
  <c r="N3524" i="3" s="1"/>
  <c r="I3524" i="3"/>
  <c r="G3524" i="3"/>
  <c r="H3524" i="3" s="1"/>
  <c r="E3524" i="3"/>
  <c r="S3524" i="3" s="1"/>
  <c r="R3523" i="3"/>
  <c r="K3523" i="3"/>
  <c r="L3523" i="3" s="1"/>
  <c r="I3523" i="3"/>
  <c r="J3523" i="3" s="1"/>
  <c r="N3523" i="3" s="1"/>
  <c r="G3523" i="3"/>
  <c r="H3523" i="3" s="1"/>
  <c r="E3523" i="3"/>
  <c r="R3522" i="3"/>
  <c r="K3522" i="3"/>
  <c r="L3522" i="3" s="1"/>
  <c r="J3522" i="3"/>
  <c r="N3522" i="3" s="1"/>
  <c r="I3522" i="3"/>
  <c r="G3522" i="3"/>
  <c r="H3522" i="3" s="1"/>
  <c r="E3522" i="3"/>
  <c r="S3522" i="3" s="1"/>
  <c r="R3521" i="3"/>
  <c r="K3521" i="3"/>
  <c r="L3521" i="3" s="1"/>
  <c r="I3521" i="3"/>
  <c r="J3521" i="3" s="1"/>
  <c r="N3521" i="3" s="1"/>
  <c r="G3521" i="3"/>
  <c r="H3521" i="3" s="1"/>
  <c r="E3521" i="3"/>
  <c r="R3520" i="3"/>
  <c r="K3520" i="3"/>
  <c r="L3520" i="3" s="1"/>
  <c r="J3520" i="3"/>
  <c r="N3520" i="3" s="1"/>
  <c r="I3520" i="3"/>
  <c r="G3520" i="3"/>
  <c r="H3520" i="3" s="1"/>
  <c r="E3520" i="3"/>
  <c r="S3520" i="3" s="1"/>
  <c r="R3519" i="3"/>
  <c r="K3519" i="3"/>
  <c r="L3519" i="3" s="1"/>
  <c r="I3519" i="3"/>
  <c r="J3519" i="3" s="1"/>
  <c r="N3519" i="3" s="1"/>
  <c r="G3519" i="3"/>
  <c r="H3519" i="3" s="1"/>
  <c r="E3519" i="3"/>
  <c r="R3518" i="3"/>
  <c r="K3518" i="3"/>
  <c r="L3518" i="3" s="1"/>
  <c r="J3518" i="3"/>
  <c r="N3518" i="3" s="1"/>
  <c r="I3518" i="3"/>
  <c r="G3518" i="3"/>
  <c r="H3518" i="3" s="1"/>
  <c r="E3518" i="3"/>
  <c r="S3518" i="3" s="1"/>
  <c r="R3517" i="3"/>
  <c r="K3517" i="3"/>
  <c r="L3517" i="3" s="1"/>
  <c r="I3517" i="3"/>
  <c r="J3517" i="3" s="1"/>
  <c r="N3517" i="3" s="1"/>
  <c r="G3517" i="3"/>
  <c r="H3517" i="3" s="1"/>
  <c r="E3517" i="3"/>
  <c r="R3516" i="3"/>
  <c r="K3516" i="3"/>
  <c r="L3516" i="3" s="1"/>
  <c r="J3516" i="3"/>
  <c r="N3516" i="3" s="1"/>
  <c r="I3516" i="3"/>
  <c r="G3516" i="3"/>
  <c r="H3516" i="3" s="1"/>
  <c r="E3516" i="3"/>
  <c r="S3516" i="3" s="1"/>
  <c r="R3515" i="3"/>
  <c r="K3515" i="3"/>
  <c r="L3515" i="3" s="1"/>
  <c r="I3515" i="3"/>
  <c r="J3515" i="3" s="1"/>
  <c r="N3515" i="3" s="1"/>
  <c r="G3515" i="3"/>
  <c r="H3515" i="3" s="1"/>
  <c r="E3515" i="3"/>
  <c r="R3514" i="3"/>
  <c r="K3514" i="3"/>
  <c r="L3514" i="3" s="1"/>
  <c r="J3514" i="3"/>
  <c r="N3514" i="3" s="1"/>
  <c r="I3514" i="3"/>
  <c r="G3514" i="3"/>
  <c r="H3514" i="3" s="1"/>
  <c r="E3514" i="3"/>
  <c r="S3514" i="3" s="1"/>
  <c r="R3513" i="3"/>
  <c r="K3513" i="3"/>
  <c r="L3513" i="3" s="1"/>
  <c r="I3513" i="3"/>
  <c r="J3513" i="3" s="1"/>
  <c r="N3513" i="3" s="1"/>
  <c r="G3513" i="3"/>
  <c r="H3513" i="3" s="1"/>
  <c r="E3513" i="3"/>
  <c r="R3512" i="3"/>
  <c r="K3512" i="3"/>
  <c r="L3512" i="3" s="1"/>
  <c r="J3512" i="3"/>
  <c r="N3512" i="3" s="1"/>
  <c r="I3512" i="3"/>
  <c r="G3512" i="3"/>
  <c r="H3512" i="3" s="1"/>
  <c r="E3512" i="3"/>
  <c r="S3512" i="3" s="1"/>
  <c r="R3511" i="3"/>
  <c r="K3511" i="3"/>
  <c r="L3511" i="3" s="1"/>
  <c r="I3511" i="3"/>
  <c r="J3511" i="3" s="1"/>
  <c r="N3511" i="3" s="1"/>
  <c r="G3511" i="3"/>
  <c r="H3511" i="3" s="1"/>
  <c r="E3511" i="3"/>
  <c r="R3510" i="3"/>
  <c r="K3510" i="3"/>
  <c r="L3510" i="3" s="1"/>
  <c r="J3510" i="3"/>
  <c r="N3510" i="3" s="1"/>
  <c r="I3510" i="3"/>
  <c r="G3510" i="3"/>
  <c r="H3510" i="3" s="1"/>
  <c r="E3510" i="3"/>
  <c r="S3510" i="3" s="1"/>
  <c r="R3509" i="3"/>
  <c r="K3509" i="3"/>
  <c r="L3509" i="3" s="1"/>
  <c r="I3509" i="3"/>
  <c r="J3509" i="3" s="1"/>
  <c r="N3509" i="3" s="1"/>
  <c r="G3509" i="3"/>
  <c r="H3509" i="3" s="1"/>
  <c r="E3509" i="3"/>
  <c r="R3508" i="3"/>
  <c r="K3508" i="3"/>
  <c r="L3508" i="3" s="1"/>
  <c r="J3508" i="3"/>
  <c r="N3508" i="3" s="1"/>
  <c r="I3508" i="3"/>
  <c r="G3508" i="3"/>
  <c r="H3508" i="3" s="1"/>
  <c r="E3508" i="3"/>
  <c r="S3508" i="3" s="1"/>
  <c r="R3507" i="3"/>
  <c r="K3507" i="3"/>
  <c r="L3507" i="3" s="1"/>
  <c r="I3507" i="3"/>
  <c r="J3507" i="3" s="1"/>
  <c r="N3507" i="3" s="1"/>
  <c r="G3507" i="3"/>
  <c r="H3507" i="3" s="1"/>
  <c r="E3507" i="3"/>
  <c r="R3506" i="3"/>
  <c r="K3506" i="3"/>
  <c r="L3506" i="3" s="1"/>
  <c r="J3506" i="3"/>
  <c r="N3506" i="3" s="1"/>
  <c r="I3506" i="3"/>
  <c r="G3506" i="3"/>
  <c r="H3506" i="3" s="1"/>
  <c r="E3506" i="3"/>
  <c r="S3506" i="3" s="1"/>
  <c r="R3505" i="3"/>
  <c r="K3505" i="3"/>
  <c r="L3505" i="3" s="1"/>
  <c r="I3505" i="3"/>
  <c r="J3505" i="3" s="1"/>
  <c r="N3505" i="3" s="1"/>
  <c r="G3505" i="3"/>
  <c r="H3505" i="3" s="1"/>
  <c r="E3505" i="3"/>
  <c r="R3504" i="3"/>
  <c r="K3504" i="3"/>
  <c r="L3504" i="3" s="1"/>
  <c r="J3504" i="3"/>
  <c r="N3504" i="3" s="1"/>
  <c r="I3504" i="3"/>
  <c r="G3504" i="3"/>
  <c r="H3504" i="3" s="1"/>
  <c r="E3504" i="3"/>
  <c r="S3504" i="3" s="1"/>
  <c r="R3503" i="3"/>
  <c r="K3503" i="3"/>
  <c r="L3503" i="3" s="1"/>
  <c r="I3503" i="3"/>
  <c r="J3503" i="3" s="1"/>
  <c r="N3503" i="3" s="1"/>
  <c r="G3503" i="3"/>
  <c r="H3503" i="3" s="1"/>
  <c r="E3503" i="3"/>
  <c r="R3502" i="3"/>
  <c r="K3502" i="3"/>
  <c r="L3502" i="3" s="1"/>
  <c r="J3502" i="3"/>
  <c r="N3502" i="3" s="1"/>
  <c r="I3502" i="3"/>
  <c r="G3502" i="3"/>
  <c r="H3502" i="3" s="1"/>
  <c r="E3502" i="3"/>
  <c r="S3502" i="3" s="1"/>
  <c r="R3501" i="3"/>
  <c r="K3501" i="3"/>
  <c r="L3501" i="3" s="1"/>
  <c r="I3501" i="3"/>
  <c r="J3501" i="3" s="1"/>
  <c r="N3501" i="3" s="1"/>
  <c r="G3501" i="3"/>
  <c r="H3501" i="3" s="1"/>
  <c r="E3501" i="3"/>
  <c r="R3500" i="3"/>
  <c r="K3500" i="3"/>
  <c r="L3500" i="3" s="1"/>
  <c r="J3500" i="3"/>
  <c r="N3500" i="3" s="1"/>
  <c r="I3500" i="3"/>
  <c r="G3500" i="3"/>
  <c r="H3500" i="3" s="1"/>
  <c r="E3500" i="3"/>
  <c r="S3500" i="3" s="1"/>
  <c r="R3499" i="3"/>
  <c r="K3499" i="3"/>
  <c r="L3499" i="3" s="1"/>
  <c r="I3499" i="3"/>
  <c r="J3499" i="3" s="1"/>
  <c r="N3499" i="3" s="1"/>
  <c r="G3499" i="3"/>
  <c r="H3499" i="3" s="1"/>
  <c r="E3499" i="3"/>
  <c r="R3498" i="3"/>
  <c r="K3498" i="3"/>
  <c r="L3498" i="3" s="1"/>
  <c r="J3498" i="3"/>
  <c r="N3498" i="3" s="1"/>
  <c r="I3498" i="3"/>
  <c r="G3498" i="3"/>
  <c r="H3498" i="3" s="1"/>
  <c r="E3498" i="3"/>
  <c r="S3498" i="3" s="1"/>
  <c r="R3497" i="3"/>
  <c r="K3497" i="3"/>
  <c r="L3497" i="3" s="1"/>
  <c r="I3497" i="3"/>
  <c r="J3497" i="3" s="1"/>
  <c r="N3497" i="3" s="1"/>
  <c r="G3497" i="3"/>
  <c r="H3497" i="3" s="1"/>
  <c r="E3497" i="3"/>
  <c r="R3496" i="3"/>
  <c r="K3496" i="3"/>
  <c r="L3496" i="3" s="1"/>
  <c r="J3496" i="3"/>
  <c r="N3496" i="3" s="1"/>
  <c r="I3496" i="3"/>
  <c r="G3496" i="3"/>
  <c r="H3496" i="3" s="1"/>
  <c r="E3496" i="3"/>
  <c r="S3496" i="3" s="1"/>
  <c r="R3495" i="3"/>
  <c r="K3495" i="3"/>
  <c r="L3495" i="3" s="1"/>
  <c r="I3495" i="3"/>
  <c r="J3495" i="3" s="1"/>
  <c r="N3495" i="3" s="1"/>
  <c r="G3495" i="3"/>
  <c r="H3495" i="3" s="1"/>
  <c r="E3495" i="3"/>
  <c r="R3494" i="3"/>
  <c r="K3494" i="3"/>
  <c r="L3494" i="3" s="1"/>
  <c r="J3494" i="3"/>
  <c r="N3494" i="3" s="1"/>
  <c r="I3494" i="3"/>
  <c r="G3494" i="3"/>
  <c r="H3494" i="3" s="1"/>
  <c r="E3494" i="3"/>
  <c r="S3494" i="3" s="1"/>
  <c r="R3493" i="3"/>
  <c r="K3493" i="3"/>
  <c r="L3493" i="3" s="1"/>
  <c r="I3493" i="3"/>
  <c r="J3493" i="3" s="1"/>
  <c r="N3493" i="3" s="1"/>
  <c r="G3493" i="3"/>
  <c r="H3493" i="3" s="1"/>
  <c r="E3493" i="3"/>
  <c r="R3492" i="3"/>
  <c r="K3492" i="3"/>
  <c r="L3492" i="3" s="1"/>
  <c r="J3492" i="3"/>
  <c r="N3492" i="3" s="1"/>
  <c r="I3492" i="3"/>
  <c r="G3492" i="3"/>
  <c r="H3492" i="3" s="1"/>
  <c r="E3492" i="3"/>
  <c r="S3492" i="3" s="1"/>
  <c r="R3491" i="3"/>
  <c r="K3491" i="3"/>
  <c r="L3491" i="3" s="1"/>
  <c r="I3491" i="3"/>
  <c r="J3491" i="3" s="1"/>
  <c r="N3491" i="3" s="1"/>
  <c r="G3491" i="3"/>
  <c r="H3491" i="3" s="1"/>
  <c r="E3491" i="3"/>
  <c r="R3490" i="3"/>
  <c r="K3490" i="3"/>
  <c r="L3490" i="3" s="1"/>
  <c r="J3490" i="3"/>
  <c r="N3490" i="3" s="1"/>
  <c r="I3490" i="3"/>
  <c r="G3490" i="3"/>
  <c r="H3490" i="3" s="1"/>
  <c r="E3490" i="3"/>
  <c r="S3490" i="3" s="1"/>
  <c r="R3489" i="3"/>
  <c r="K3489" i="3"/>
  <c r="L3489" i="3" s="1"/>
  <c r="I3489" i="3"/>
  <c r="J3489" i="3" s="1"/>
  <c r="N3489" i="3" s="1"/>
  <c r="G3489" i="3"/>
  <c r="H3489" i="3" s="1"/>
  <c r="E3489" i="3"/>
  <c r="R3488" i="3"/>
  <c r="K3488" i="3"/>
  <c r="L3488" i="3" s="1"/>
  <c r="J3488" i="3"/>
  <c r="N3488" i="3" s="1"/>
  <c r="I3488" i="3"/>
  <c r="G3488" i="3"/>
  <c r="H3488" i="3" s="1"/>
  <c r="E3488" i="3"/>
  <c r="S3488" i="3" s="1"/>
  <c r="R3487" i="3"/>
  <c r="K3487" i="3"/>
  <c r="L3487" i="3" s="1"/>
  <c r="I3487" i="3"/>
  <c r="J3487" i="3" s="1"/>
  <c r="N3487" i="3" s="1"/>
  <c r="G3487" i="3"/>
  <c r="H3487" i="3" s="1"/>
  <c r="E3487" i="3"/>
  <c r="R3486" i="3"/>
  <c r="K3486" i="3"/>
  <c r="L3486" i="3" s="1"/>
  <c r="J3486" i="3"/>
  <c r="N3486" i="3" s="1"/>
  <c r="I3486" i="3"/>
  <c r="G3486" i="3"/>
  <c r="H3486" i="3" s="1"/>
  <c r="E3486" i="3"/>
  <c r="S3486" i="3" s="1"/>
  <c r="R3485" i="3"/>
  <c r="K3485" i="3"/>
  <c r="L3485" i="3" s="1"/>
  <c r="I3485" i="3"/>
  <c r="J3485" i="3" s="1"/>
  <c r="N3485" i="3" s="1"/>
  <c r="G3485" i="3"/>
  <c r="H3485" i="3" s="1"/>
  <c r="E3485" i="3"/>
  <c r="R3484" i="3"/>
  <c r="K3484" i="3"/>
  <c r="L3484" i="3" s="1"/>
  <c r="J3484" i="3"/>
  <c r="N3484" i="3" s="1"/>
  <c r="I3484" i="3"/>
  <c r="G3484" i="3"/>
  <c r="H3484" i="3" s="1"/>
  <c r="E3484" i="3"/>
  <c r="S3484" i="3" s="1"/>
  <c r="R3483" i="3"/>
  <c r="K3483" i="3"/>
  <c r="L3483" i="3" s="1"/>
  <c r="I3483" i="3"/>
  <c r="J3483" i="3" s="1"/>
  <c r="N3483" i="3" s="1"/>
  <c r="G3483" i="3"/>
  <c r="H3483" i="3" s="1"/>
  <c r="E3483" i="3"/>
  <c r="R3482" i="3"/>
  <c r="K3482" i="3"/>
  <c r="L3482" i="3" s="1"/>
  <c r="J3482" i="3"/>
  <c r="N3482" i="3" s="1"/>
  <c r="I3482" i="3"/>
  <c r="G3482" i="3"/>
  <c r="H3482" i="3" s="1"/>
  <c r="E3482" i="3"/>
  <c r="S3482" i="3" s="1"/>
  <c r="R3481" i="3"/>
  <c r="K3481" i="3"/>
  <c r="L3481" i="3" s="1"/>
  <c r="I3481" i="3"/>
  <c r="J3481" i="3" s="1"/>
  <c r="N3481" i="3" s="1"/>
  <c r="G3481" i="3"/>
  <c r="H3481" i="3" s="1"/>
  <c r="E3481" i="3"/>
  <c r="R3480" i="3"/>
  <c r="K3480" i="3"/>
  <c r="L3480" i="3" s="1"/>
  <c r="J3480" i="3"/>
  <c r="N3480" i="3" s="1"/>
  <c r="I3480" i="3"/>
  <c r="G3480" i="3"/>
  <c r="H3480" i="3" s="1"/>
  <c r="E3480" i="3"/>
  <c r="S3480" i="3" s="1"/>
  <c r="R3479" i="3"/>
  <c r="K3479" i="3"/>
  <c r="L3479" i="3" s="1"/>
  <c r="I3479" i="3"/>
  <c r="J3479" i="3" s="1"/>
  <c r="N3479" i="3" s="1"/>
  <c r="G3479" i="3"/>
  <c r="H3479" i="3" s="1"/>
  <c r="E3479" i="3"/>
  <c r="R3478" i="3"/>
  <c r="K3478" i="3"/>
  <c r="L3478" i="3" s="1"/>
  <c r="J3478" i="3"/>
  <c r="N3478" i="3" s="1"/>
  <c r="I3478" i="3"/>
  <c r="G3478" i="3"/>
  <c r="H3478" i="3" s="1"/>
  <c r="E3478" i="3"/>
  <c r="S3478" i="3" s="1"/>
  <c r="R3477" i="3"/>
  <c r="K3477" i="3"/>
  <c r="L3477" i="3" s="1"/>
  <c r="I3477" i="3"/>
  <c r="J3477" i="3" s="1"/>
  <c r="N3477" i="3" s="1"/>
  <c r="G3477" i="3"/>
  <c r="H3477" i="3" s="1"/>
  <c r="E3477" i="3"/>
  <c r="R3476" i="3"/>
  <c r="K3476" i="3"/>
  <c r="L3476" i="3" s="1"/>
  <c r="J3476" i="3"/>
  <c r="N3476" i="3" s="1"/>
  <c r="I3476" i="3"/>
  <c r="G3476" i="3"/>
  <c r="H3476" i="3" s="1"/>
  <c r="E3476" i="3"/>
  <c r="S3476" i="3" s="1"/>
  <c r="R3475" i="3"/>
  <c r="K3475" i="3"/>
  <c r="L3475" i="3" s="1"/>
  <c r="I3475" i="3"/>
  <c r="J3475" i="3" s="1"/>
  <c r="N3475" i="3" s="1"/>
  <c r="G3475" i="3"/>
  <c r="H3475" i="3" s="1"/>
  <c r="E3475" i="3"/>
  <c r="R3474" i="3"/>
  <c r="K3474" i="3"/>
  <c r="L3474" i="3" s="1"/>
  <c r="J3474" i="3"/>
  <c r="N3474" i="3" s="1"/>
  <c r="I3474" i="3"/>
  <c r="G3474" i="3"/>
  <c r="H3474" i="3" s="1"/>
  <c r="E3474" i="3"/>
  <c r="S3474" i="3" s="1"/>
  <c r="R3473" i="3"/>
  <c r="K3473" i="3"/>
  <c r="L3473" i="3" s="1"/>
  <c r="I3473" i="3"/>
  <c r="J3473" i="3" s="1"/>
  <c r="N3473" i="3" s="1"/>
  <c r="G3473" i="3"/>
  <c r="H3473" i="3" s="1"/>
  <c r="E3473" i="3"/>
  <c r="R3472" i="3"/>
  <c r="K3472" i="3"/>
  <c r="L3472" i="3" s="1"/>
  <c r="J3472" i="3"/>
  <c r="N3472" i="3" s="1"/>
  <c r="I3472" i="3"/>
  <c r="G3472" i="3"/>
  <c r="H3472" i="3" s="1"/>
  <c r="E3472" i="3"/>
  <c r="S3472" i="3" s="1"/>
  <c r="R3471" i="3"/>
  <c r="K3471" i="3"/>
  <c r="L3471" i="3" s="1"/>
  <c r="I3471" i="3"/>
  <c r="J3471" i="3" s="1"/>
  <c r="N3471" i="3" s="1"/>
  <c r="G3471" i="3"/>
  <c r="H3471" i="3" s="1"/>
  <c r="E3471" i="3"/>
  <c r="R3470" i="3"/>
  <c r="K3470" i="3"/>
  <c r="L3470" i="3" s="1"/>
  <c r="J3470" i="3"/>
  <c r="N3470" i="3" s="1"/>
  <c r="I3470" i="3"/>
  <c r="G3470" i="3"/>
  <c r="H3470" i="3" s="1"/>
  <c r="E3470" i="3"/>
  <c r="S3470" i="3" s="1"/>
  <c r="R3469" i="3"/>
  <c r="K3469" i="3"/>
  <c r="L3469" i="3" s="1"/>
  <c r="I3469" i="3"/>
  <c r="J3469" i="3" s="1"/>
  <c r="N3469" i="3" s="1"/>
  <c r="G3469" i="3"/>
  <c r="H3469" i="3" s="1"/>
  <c r="E3469" i="3"/>
  <c r="R3468" i="3"/>
  <c r="K3468" i="3"/>
  <c r="L3468" i="3" s="1"/>
  <c r="J3468" i="3"/>
  <c r="N3468" i="3" s="1"/>
  <c r="I3468" i="3"/>
  <c r="G3468" i="3"/>
  <c r="H3468" i="3" s="1"/>
  <c r="E3468" i="3"/>
  <c r="S3468" i="3" s="1"/>
  <c r="R3467" i="3"/>
  <c r="K3467" i="3"/>
  <c r="L3467" i="3" s="1"/>
  <c r="I3467" i="3"/>
  <c r="J3467" i="3" s="1"/>
  <c r="N3467" i="3" s="1"/>
  <c r="G3467" i="3"/>
  <c r="H3467" i="3" s="1"/>
  <c r="E3467" i="3"/>
  <c r="R3466" i="3"/>
  <c r="K3466" i="3"/>
  <c r="L3466" i="3" s="1"/>
  <c r="J3466" i="3"/>
  <c r="N3466" i="3" s="1"/>
  <c r="I3466" i="3"/>
  <c r="G3466" i="3"/>
  <c r="H3466" i="3" s="1"/>
  <c r="E3466" i="3"/>
  <c r="S3466" i="3" s="1"/>
  <c r="R3465" i="3"/>
  <c r="K3465" i="3"/>
  <c r="L3465" i="3" s="1"/>
  <c r="I3465" i="3"/>
  <c r="J3465" i="3" s="1"/>
  <c r="N3465" i="3" s="1"/>
  <c r="G3465" i="3"/>
  <c r="H3465" i="3" s="1"/>
  <c r="E3465" i="3"/>
  <c r="R3464" i="3"/>
  <c r="K3464" i="3"/>
  <c r="L3464" i="3" s="1"/>
  <c r="J3464" i="3"/>
  <c r="N3464" i="3" s="1"/>
  <c r="I3464" i="3"/>
  <c r="G3464" i="3"/>
  <c r="H3464" i="3" s="1"/>
  <c r="E3464" i="3"/>
  <c r="S3464" i="3" s="1"/>
  <c r="R3463" i="3"/>
  <c r="K3463" i="3"/>
  <c r="L3463" i="3" s="1"/>
  <c r="I3463" i="3"/>
  <c r="J3463" i="3" s="1"/>
  <c r="N3463" i="3" s="1"/>
  <c r="G3463" i="3"/>
  <c r="H3463" i="3" s="1"/>
  <c r="E3463" i="3"/>
  <c r="R3462" i="3"/>
  <c r="K3462" i="3"/>
  <c r="L3462" i="3" s="1"/>
  <c r="J3462" i="3"/>
  <c r="N3462" i="3" s="1"/>
  <c r="I3462" i="3"/>
  <c r="G3462" i="3"/>
  <c r="H3462" i="3" s="1"/>
  <c r="E3462" i="3"/>
  <c r="S3462" i="3" s="1"/>
  <c r="R3461" i="3"/>
  <c r="K3461" i="3"/>
  <c r="L3461" i="3" s="1"/>
  <c r="I3461" i="3"/>
  <c r="J3461" i="3" s="1"/>
  <c r="N3461" i="3" s="1"/>
  <c r="G3461" i="3"/>
  <c r="H3461" i="3" s="1"/>
  <c r="E3461" i="3"/>
  <c r="R3460" i="3"/>
  <c r="K3460" i="3"/>
  <c r="L3460" i="3" s="1"/>
  <c r="J3460" i="3"/>
  <c r="N3460" i="3" s="1"/>
  <c r="I3460" i="3"/>
  <c r="G3460" i="3"/>
  <c r="H3460" i="3" s="1"/>
  <c r="E3460" i="3"/>
  <c r="S3460" i="3" s="1"/>
  <c r="R3459" i="3"/>
  <c r="K3459" i="3"/>
  <c r="L3459" i="3" s="1"/>
  <c r="I3459" i="3"/>
  <c r="J3459" i="3" s="1"/>
  <c r="N3459" i="3" s="1"/>
  <c r="G3459" i="3"/>
  <c r="H3459" i="3" s="1"/>
  <c r="E3459" i="3"/>
  <c r="R3458" i="3"/>
  <c r="K3458" i="3"/>
  <c r="L3458" i="3" s="1"/>
  <c r="J3458" i="3"/>
  <c r="N3458" i="3" s="1"/>
  <c r="I3458" i="3"/>
  <c r="G3458" i="3"/>
  <c r="H3458" i="3" s="1"/>
  <c r="E3458" i="3"/>
  <c r="S3458" i="3" s="1"/>
  <c r="R3457" i="3"/>
  <c r="K3457" i="3"/>
  <c r="L3457" i="3" s="1"/>
  <c r="I3457" i="3"/>
  <c r="J3457" i="3" s="1"/>
  <c r="N3457" i="3" s="1"/>
  <c r="G3457" i="3"/>
  <c r="H3457" i="3" s="1"/>
  <c r="E3457" i="3"/>
  <c r="R3456" i="3"/>
  <c r="K3456" i="3"/>
  <c r="L3456" i="3" s="1"/>
  <c r="J3456" i="3"/>
  <c r="N3456" i="3" s="1"/>
  <c r="I3456" i="3"/>
  <c r="G3456" i="3"/>
  <c r="H3456" i="3" s="1"/>
  <c r="E3456" i="3"/>
  <c r="S3456" i="3" s="1"/>
  <c r="R3455" i="3"/>
  <c r="K3455" i="3"/>
  <c r="L3455" i="3" s="1"/>
  <c r="I3455" i="3"/>
  <c r="J3455" i="3" s="1"/>
  <c r="N3455" i="3" s="1"/>
  <c r="G3455" i="3"/>
  <c r="H3455" i="3" s="1"/>
  <c r="E3455" i="3"/>
  <c r="R3454" i="3"/>
  <c r="K3454" i="3"/>
  <c r="L3454" i="3" s="1"/>
  <c r="J3454" i="3"/>
  <c r="N3454" i="3" s="1"/>
  <c r="I3454" i="3"/>
  <c r="G3454" i="3"/>
  <c r="H3454" i="3" s="1"/>
  <c r="E3454" i="3"/>
  <c r="S3454" i="3" s="1"/>
  <c r="R3453" i="3"/>
  <c r="K3453" i="3"/>
  <c r="L3453" i="3" s="1"/>
  <c r="I3453" i="3"/>
  <c r="J3453" i="3" s="1"/>
  <c r="N3453" i="3" s="1"/>
  <c r="G3453" i="3"/>
  <c r="H3453" i="3" s="1"/>
  <c r="E3453" i="3"/>
  <c r="R3452" i="3"/>
  <c r="K3452" i="3"/>
  <c r="L3452" i="3" s="1"/>
  <c r="J3452" i="3"/>
  <c r="N3452" i="3" s="1"/>
  <c r="I3452" i="3"/>
  <c r="G3452" i="3"/>
  <c r="H3452" i="3" s="1"/>
  <c r="E3452" i="3"/>
  <c r="S3452" i="3" s="1"/>
  <c r="R3451" i="3"/>
  <c r="K3451" i="3"/>
  <c r="L3451" i="3" s="1"/>
  <c r="I3451" i="3"/>
  <c r="J3451" i="3" s="1"/>
  <c r="N3451" i="3" s="1"/>
  <c r="G3451" i="3"/>
  <c r="H3451" i="3" s="1"/>
  <c r="E3451" i="3"/>
  <c r="R3450" i="3"/>
  <c r="K3450" i="3"/>
  <c r="L3450" i="3" s="1"/>
  <c r="J3450" i="3"/>
  <c r="N3450" i="3" s="1"/>
  <c r="I3450" i="3"/>
  <c r="G3450" i="3"/>
  <c r="H3450" i="3" s="1"/>
  <c r="E3450" i="3"/>
  <c r="S3450" i="3" s="1"/>
  <c r="R3449" i="3"/>
  <c r="K3449" i="3"/>
  <c r="L3449" i="3" s="1"/>
  <c r="I3449" i="3"/>
  <c r="J3449" i="3" s="1"/>
  <c r="N3449" i="3" s="1"/>
  <c r="G3449" i="3"/>
  <c r="H3449" i="3" s="1"/>
  <c r="E3449" i="3"/>
  <c r="R3448" i="3"/>
  <c r="K3448" i="3"/>
  <c r="L3448" i="3" s="1"/>
  <c r="J3448" i="3"/>
  <c r="N3448" i="3" s="1"/>
  <c r="I3448" i="3"/>
  <c r="G3448" i="3"/>
  <c r="H3448" i="3" s="1"/>
  <c r="E3448" i="3"/>
  <c r="S3448" i="3" s="1"/>
  <c r="R3447" i="3"/>
  <c r="K3447" i="3"/>
  <c r="L3447" i="3" s="1"/>
  <c r="I3447" i="3"/>
  <c r="J3447" i="3" s="1"/>
  <c r="N3447" i="3" s="1"/>
  <c r="G3447" i="3"/>
  <c r="H3447" i="3" s="1"/>
  <c r="E3447" i="3"/>
  <c r="R3446" i="3"/>
  <c r="K3446" i="3"/>
  <c r="L3446" i="3" s="1"/>
  <c r="J3446" i="3"/>
  <c r="N3446" i="3" s="1"/>
  <c r="I3446" i="3"/>
  <c r="G3446" i="3"/>
  <c r="H3446" i="3" s="1"/>
  <c r="E3446" i="3"/>
  <c r="S3446" i="3" s="1"/>
  <c r="R3445" i="3"/>
  <c r="K3445" i="3"/>
  <c r="L3445" i="3" s="1"/>
  <c r="I3445" i="3"/>
  <c r="J3445" i="3" s="1"/>
  <c r="N3445" i="3" s="1"/>
  <c r="G3445" i="3"/>
  <c r="H3445" i="3" s="1"/>
  <c r="E3445" i="3"/>
  <c r="R3444" i="3"/>
  <c r="K3444" i="3"/>
  <c r="L3444" i="3" s="1"/>
  <c r="J3444" i="3"/>
  <c r="N3444" i="3" s="1"/>
  <c r="I3444" i="3"/>
  <c r="G3444" i="3"/>
  <c r="H3444" i="3" s="1"/>
  <c r="E3444" i="3"/>
  <c r="S3444" i="3" s="1"/>
  <c r="R3443" i="3"/>
  <c r="K3443" i="3"/>
  <c r="L3443" i="3" s="1"/>
  <c r="I3443" i="3"/>
  <c r="J3443" i="3" s="1"/>
  <c r="N3443" i="3" s="1"/>
  <c r="G3443" i="3"/>
  <c r="H3443" i="3" s="1"/>
  <c r="E3443" i="3"/>
  <c r="R3442" i="3"/>
  <c r="K3442" i="3"/>
  <c r="L3442" i="3" s="1"/>
  <c r="J3442" i="3"/>
  <c r="N3442" i="3" s="1"/>
  <c r="I3442" i="3"/>
  <c r="G3442" i="3"/>
  <c r="H3442" i="3" s="1"/>
  <c r="E3442" i="3"/>
  <c r="S3442" i="3" s="1"/>
  <c r="R3441" i="3"/>
  <c r="K3441" i="3"/>
  <c r="L3441" i="3" s="1"/>
  <c r="I3441" i="3"/>
  <c r="J3441" i="3" s="1"/>
  <c r="N3441" i="3" s="1"/>
  <c r="G3441" i="3"/>
  <c r="H3441" i="3" s="1"/>
  <c r="E3441" i="3"/>
  <c r="R3440" i="3"/>
  <c r="K3440" i="3"/>
  <c r="L3440" i="3" s="1"/>
  <c r="J3440" i="3"/>
  <c r="N3440" i="3" s="1"/>
  <c r="I3440" i="3"/>
  <c r="G3440" i="3"/>
  <c r="H3440" i="3" s="1"/>
  <c r="E3440" i="3"/>
  <c r="S3440" i="3" s="1"/>
  <c r="R3439" i="3"/>
  <c r="K3439" i="3"/>
  <c r="L3439" i="3" s="1"/>
  <c r="I3439" i="3"/>
  <c r="J3439" i="3" s="1"/>
  <c r="N3439" i="3" s="1"/>
  <c r="G3439" i="3"/>
  <c r="H3439" i="3" s="1"/>
  <c r="E3439" i="3"/>
  <c r="R3438" i="3"/>
  <c r="K3438" i="3"/>
  <c r="L3438" i="3" s="1"/>
  <c r="J3438" i="3"/>
  <c r="N3438" i="3" s="1"/>
  <c r="I3438" i="3"/>
  <c r="G3438" i="3"/>
  <c r="H3438" i="3" s="1"/>
  <c r="E3438" i="3"/>
  <c r="S3438" i="3" s="1"/>
  <c r="R3437" i="3"/>
  <c r="K3437" i="3"/>
  <c r="L3437" i="3" s="1"/>
  <c r="I3437" i="3"/>
  <c r="J3437" i="3" s="1"/>
  <c r="N3437" i="3" s="1"/>
  <c r="G3437" i="3"/>
  <c r="H3437" i="3" s="1"/>
  <c r="E3437" i="3"/>
  <c r="R3436" i="3"/>
  <c r="K3436" i="3"/>
  <c r="L3436" i="3" s="1"/>
  <c r="J3436" i="3"/>
  <c r="N3436" i="3" s="1"/>
  <c r="I3436" i="3"/>
  <c r="G3436" i="3"/>
  <c r="H3436" i="3" s="1"/>
  <c r="E3436" i="3"/>
  <c r="S3436" i="3" s="1"/>
  <c r="R3435" i="3"/>
  <c r="K3435" i="3"/>
  <c r="L3435" i="3" s="1"/>
  <c r="I3435" i="3"/>
  <c r="J3435" i="3" s="1"/>
  <c r="N3435" i="3" s="1"/>
  <c r="G3435" i="3"/>
  <c r="H3435" i="3" s="1"/>
  <c r="E3435" i="3"/>
  <c r="R3434" i="3"/>
  <c r="K3434" i="3"/>
  <c r="L3434" i="3" s="1"/>
  <c r="J3434" i="3"/>
  <c r="N3434" i="3" s="1"/>
  <c r="I3434" i="3"/>
  <c r="G3434" i="3"/>
  <c r="H3434" i="3" s="1"/>
  <c r="E3434" i="3"/>
  <c r="S3434" i="3" s="1"/>
  <c r="R3433" i="3"/>
  <c r="K3433" i="3"/>
  <c r="L3433" i="3" s="1"/>
  <c r="I3433" i="3"/>
  <c r="J3433" i="3" s="1"/>
  <c r="N3433" i="3" s="1"/>
  <c r="G3433" i="3"/>
  <c r="H3433" i="3" s="1"/>
  <c r="E3433" i="3"/>
  <c r="R3432" i="3"/>
  <c r="K3432" i="3"/>
  <c r="L3432" i="3" s="1"/>
  <c r="J3432" i="3"/>
  <c r="N3432" i="3" s="1"/>
  <c r="I3432" i="3"/>
  <c r="G3432" i="3"/>
  <c r="H3432" i="3" s="1"/>
  <c r="E3432" i="3"/>
  <c r="S3432" i="3" s="1"/>
  <c r="R3431" i="3"/>
  <c r="K3431" i="3"/>
  <c r="L3431" i="3" s="1"/>
  <c r="I3431" i="3"/>
  <c r="J3431" i="3" s="1"/>
  <c r="N3431" i="3" s="1"/>
  <c r="G3431" i="3"/>
  <c r="H3431" i="3" s="1"/>
  <c r="E3431" i="3"/>
  <c r="R3430" i="3"/>
  <c r="K3430" i="3"/>
  <c r="L3430" i="3" s="1"/>
  <c r="J3430" i="3"/>
  <c r="N3430" i="3" s="1"/>
  <c r="I3430" i="3"/>
  <c r="G3430" i="3"/>
  <c r="H3430" i="3" s="1"/>
  <c r="E3430" i="3"/>
  <c r="S3430" i="3" s="1"/>
  <c r="R3429" i="3"/>
  <c r="K3429" i="3"/>
  <c r="L3429" i="3" s="1"/>
  <c r="I3429" i="3"/>
  <c r="J3429" i="3" s="1"/>
  <c r="N3429" i="3" s="1"/>
  <c r="G3429" i="3"/>
  <c r="H3429" i="3" s="1"/>
  <c r="E3429" i="3"/>
  <c r="R3428" i="3"/>
  <c r="K3428" i="3"/>
  <c r="L3428" i="3" s="1"/>
  <c r="J3428" i="3"/>
  <c r="N3428" i="3" s="1"/>
  <c r="I3428" i="3"/>
  <c r="G3428" i="3"/>
  <c r="H3428" i="3" s="1"/>
  <c r="E3428" i="3"/>
  <c r="S3428" i="3" s="1"/>
  <c r="R3427" i="3"/>
  <c r="K3427" i="3"/>
  <c r="L3427" i="3" s="1"/>
  <c r="I3427" i="3"/>
  <c r="J3427" i="3" s="1"/>
  <c r="N3427" i="3" s="1"/>
  <c r="G3427" i="3"/>
  <c r="H3427" i="3" s="1"/>
  <c r="E3427" i="3"/>
  <c r="R3426" i="3"/>
  <c r="K3426" i="3"/>
  <c r="L3426" i="3" s="1"/>
  <c r="J3426" i="3"/>
  <c r="N3426" i="3" s="1"/>
  <c r="I3426" i="3"/>
  <c r="G3426" i="3"/>
  <c r="H3426" i="3" s="1"/>
  <c r="E3426" i="3"/>
  <c r="S3426" i="3" s="1"/>
  <c r="R3425" i="3"/>
  <c r="K3425" i="3"/>
  <c r="L3425" i="3" s="1"/>
  <c r="I3425" i="3"/>
  <c r="J3425" i="3" s="1"/>
  <c r="N3425" i="3" s="1"/>
  <c r="G3425" i="3"/>
  <c r="H3425" i="3" s="1"/>
  <c r="E3425" i="3"/>
  <c r="R3424" i="3"/>
  <c r="K3424" i="3"/>
  <c r="L3424" i="3" s="1"/>
  <c r="J3424" i="3"/>
  <c r="N3424" i="3" s="1"/>
  <c r="I3424" i="3"/>
  <c r="G3424" i="3"/>
  <c r="H3424" i="3" s="1"/>
  <c r="E3424" i="3"/>
  <c r="S3424" i="3" s="1"/>
  <c r="R3423" i="3"/>
  <c r="K3423" i="3"/>
  <c r="L3423" i="3" s="1"/>
  <c r="I3423" i="3"/>
  <c r="J3423" i="3" s="1"/>
  <c r="N3423" i="3" s="1"/>
  <c r="G3423" i="3"/>
  <c r="H3423" i="3" s="1"/>
  <c r="E3423" i="3"/>
  <c r="R3422" i="3"/>
  <c r="K3422" i="3"/>
  <c r="L3422" i="3" s="1"/>
  <c r="J3422" i="3"/>
  <c r="N3422" i="3" s="1"/>
  <c r="I3422" i="3"/>
  <c r="G3422" i="3"/>
  <c r="H3422" i="3" s="1"/>
  <c r="E3422" i="3"/>
  <c r="S3422" i="3" s="1"/>
  <c r="R3421" i="3"/>
  <c r="K3421" i="3"/>
  <c r="L3421" i="3" s="1"/>
  <c r="I3421" i="3"/>
  <c r="J3421" i="3" s="1"/>
  <c r="N3421" i="3" s="1"/>
  <c r="G3421" i="3"/>
  <c r="H3421" i="3" s="1"/>
  <c r="E3421" i="3"/>
  <c r="R3420" i="3"/>
  <c r="K3420" i="3"/>
  <c r="L3420" i="3" s="1"/>
  <c r="J3420" i="3"/>
  <c r="N3420" i="3" s="1"/>
  <c r="I3420" i="3"/>
  <c r="G3420" i="3"/>
  <c r="H3420" i="3" s="1"/>
  <c r="E3420" i="3"/>
  <c r="S3420" i="3" s="1"/>
  <c r="R3419" i="3"/>
  <c r="K3419" i="3"/>
  <c r="L3419" i="3" s="1"/>
  <c r="I3419" i="3"/>
  <c r="J3419" i="3" s="1"/>
  <c r="N3419" i="3" s="1"/>
  <c r="G3419" i="3"/>
  <c r="H3419" i="3" s="1"/>
  <c r="E3419" i="3"/>
  <c r="R3418" i="3"/>
  <c r="K3418" i="3"/>
  <c r="L3418" i="3" s="1"/>
  <c r="J3418" i="3"/>
  <c r="N3418" i="3" s="1"/>
  <c r="I3418" i="3"/>
  <c r="G3418" i="3"/>
  <c r="H3418" i="3" s="1"/>
  <c r="E3418" i="3"/>
  <c r="S3418" i="3" s="1"/>
  <c r="R3417" i="3"/>
  <c r="K3417" i="3"/>
  <c r="L3417" i="3" s="1"/>
  <c r="I3417" i="3"/>
  <c r="J3417" i="3" s="1"/>
  <c r="N3417" i="3" s="1"/>
  <c r="G3417" i="3"/>
  <c r="H3417" i="3" s="1"/>
  <c r="E3417" i="3"/>
  <c r="R3416" i="3"/>
  <c r="K3416" i="3"/>
  <c r="L3416" i="3" s="1"/>
  <c r="J3416" i="3"/>
  <c r="N3416" i="3" s="1"/>
  <c r="I3416" i="3"/>
  <c r="G3416" i="3"/>
  <c r="H3416" i="3" s="1"/>
  <c r="E3416" i="3"/>
  <c r="S3416" i="3" s="1"/>
  <c r="R3415" i="3"/>
  <c r="K3415" i="3"/>
  <c r="L3415" i="3" s="1"/>
  <c r="I3415" i="3"/>
  <c r="J3415" i="3" s="1"/>
  <c r="N3415" i="3" s="1"/>
  <c r="G3415" i="3"/>
  <c r="H3415" i="3" s="1"/>
  <c r="E3415" i="3"/>
  <c r="R3414" i="3"/>
  <c r="K3414" i="3"/>
  <c r="L3414" i="3" s="1"/>
  <c r="J3414" i="3"/>
  <c r="N3414" i="3" s="1"/>
  <c r="I3414" i="3"/>
  <c r="G3414" i="3"/>
  <c r="H3414" i="3" s="1"/>
  <c r="E3414" i="3"/>
  <c r="S3414" i="3" s="1"/>
  <c r="R3413" i="3"/>
  <c r="K3413" i="3"/>
  <c r="L3413" i="3" s="1"/>
  <c r="I3413" i="3"/>
  <c r="J3413" i="3" s="1"/>
  <c r="N3413" i="3" s="1"/>
  <c r="G3413" i="3"/>
  <c r="H3413" i="3" s="1"/>
  <c r="E3413" i="3"/>
  <c r="R3412" i="3"/>
  <c r="K3412" i="3"/>
  <c r="L3412" i="3" s="1"/>
  <c r="J3412" i="3"/>
  <c r="N3412" i="3" s="1"/>
  <c r="I3412" i="3"/>
  <c r="G3412" i="3"/>
  <c r="H3412" i="3" s="1"/>
  <c r="E3412" i="3"/>
  <c r="S3412" i="3" s="1"/>
  <c r="R3411" i="3"/>
  <c r="K3411" i="3"/>
  <c r="L3411" i="3" s="1"/>
  <c r="I3411" i="3"/>
  <c r="J3411" i="3" s="1"/>
  <c r="N3411" i="3" s="1"/>
  <c r="G3411" i="3"/>
  <c r="H3411" i="3" s="1"/>
  <c r="E3411" i="3"/>
  <c r="R3410" i="3"/>
  <c r="K3410" i="3"/>
  <c r="L3410" i="3" s="1"/>
  <c r="J3410" i="3"/>
  <c r="N3410" i="3" s="1"/>
  <c r="I3410" i="3"/>
  <c r="G3410" i="3"/>
  <c r="H3410" i="3" s="1"/>
  <c r="E3410" i="3"/>
  <c r="S3410" i="3" s="1"/>
  <c r="R3409" i="3"/>
  <c r="K3409" i="3"/>
  <c r="L3409" i="3" s="1"/>
  <c r="I3409" i="3"/>
  <c r="J3409" i="3" s="1"/>
  <c r="N3409" i="3" s="1"/>
  <c r="G3409" i="3"/>
  <c r="H3409" i="3" s="1"/>
  <c r="E3409" i="3"/>
  <c r="R3408" i="3"/>
  <c r="K3408" i="3"/>
  <c r="L3408" i="3" s="1"/>
  <c r="J3408" i="3"/>
  <c r="N3408" i="3" s="1"/>
  <c r="I3408" i="3"/>
  <c r="G3408" i="3"/>
  <c r="H3408" i="3" s="1"/>
  <c r="E3408" i="3"/>
  <c r="S3408" i="3" s="1"/>
  <c r="R3407" i="3"/>
  <c r="K3407" i="3"/>
  <c r="L3407" i="3" s="1"/>
  <c r="I3407" i="3"/>
  <c r="J3407" i="3" s="1"/>
  <c r="N3407" i="3" s="1"/>
  <c r="G3407" i="3"/>
  <c r="H3407" i="3" s="1"/>
  <c r="E3407" i="3"/>
  <c r="R3406" i="3"/>
  <c r="K3406" i="3"/>
  <c r="L3406" i="3" s="1"/>
  <c r="J3406" i="3"/>
  <c r="N3406" i="3" s="1"/>
  <c r="I3406" i="3"/>
  <c r="G3406" i="3"/>
  <c r="H3406" i="3" s="1"/>
  <c r="E3406" i="3"/>
  <c r="S3406" i="3" s="1"/>
  <c r="R3405" i="3"/>
  <c r="K3405" i="3"/>
  <c r="L3405" i="3" s="1"/>
  <c r="J3405" i="3"/>
  <c r="N3405" i="3" s="1"/>
  <c r="I3405" i="3"/>
  <c r="G3405" i="3"/>
  <c r="H3405" i="3" s="1"/>
  <c r="E3405" i="3"/>
  <c r="R3404" i="3"/>
  <c r="K3404" i="3"/>
  <c r="L3404" i="3" s="1"/>
  <c r="J3404" i="3"/>
  <c r="N3404" i="3" s="1"/>
  <c r="I3404" i="3"/>
  <c r="G3404" i="3"/>
  <c r="H3404" i="3" s="1"/>
  <c r="E3404" i="3"/>
  <c r="S3404" i="3" s="1"/>
  <c r="R3403" i="3"/>
  <c r="K3403" i="3"/>
  <c r="L3403" i="3" s="1"/>
  <c r="I3403" i="3"/>
  <c r="J3403" i="3" s="1"/>
  <c r="N3403" i="3" s="1"/>
  <c r="G3403" i="3"/>
  <c r="H3403" i="3" s="1"/>
  <c r="E3403" i="3"/>
  <c r="R3402" i="3"/>
  <c r="K3402" i="3"/>
  <c r="L3402" i="3" s="1"/>
  <c r="J3402" i="3"/>
  <c r="N3402" i="3" s="1"/>
  <c r="I3402" i="3"/>
  <c r="G3402" i="3"/>
  <c r="H3402" i="3" s="1"/>
  <c r="E3402" i="3"/>
  <c r="S3402" i="3" s="1"/>
  <c r="R3401" i="3"/>
  <c r="K3401" i="3"/>
  <c r="L3401" i="3" s="1"/>
  <c r="I3401" i="3"/>
  <c r="J3401" i="3" s="1"/>
  <c r="N3401" i="3" s="1"/>
  <c r="G3401" i="3"/>
  <c r="H3401" i="3" s="1"/>
  <c r="E3401" i="3"/>
  <c r="R3400" i="3"/>
  <c r="K3400" i="3"/>
  <c r="L3400" i="3" s="1"/>
  <c r="J3400" i="3"/>
  <c r="N3400" i="3" s="1"/>
  <c r="I3400" i="3"/>
  <c r="G3400" i="3"/>
  <c r="H3400" i="3" s="1"/>
  <c r="E3400" i="3"/>
  <c r="S3400" i="3" s="1"/>
  <c r="S3399" i="3"/>
  <c r="R3399" i="3"/>
  <c r="K3399" i="3"/>
  <c r="L3399" i="3" s="1"/>
  <c r="J3399" i="3"/>
  <c r="N3399" i="3" s="1"/>
  <c r="I3399" i="3"/>
  <c r="G3399" i="3"/>
  <c r="H3399" i="3" s="1"/>
  <c r="E3399" i="3"/>
  <c r="R3398" i="3"/>
  <c r="K3398" i="3"/>
  <c r="L3398" i="3" s="1"/>
  <c r="J3398" i="3"/>
  <c r="N3398" i="3" s="1"/>
  <c r="I3398" i="3"/>
  <c r="G3398" i="3"/>
  <c r="H3398" i="3" s="1"/>
  <c r="E3398" i="3"/>
  <c r="S3398" i="3" s="1"/>
  <c r="R3397" i="3"/>
  <c r="K3397" i="3"/>
  <c r="L3397" i="3" s="1"/>
  <c r="J3397" i="3"/>
  <c r="N3397" i="3" s="1"/>
  <c r="I3397" i="3"/>
  <c r="G3397" i="3"/>
  <c r="H3397" i="3" s="1"/>
  <c r="E3397" i="3"/>
  <c r="R3396" i="3"/>
  <c r="K3396" i="3"/>
  <c r="L3396" i="3" s="1"/>
  <c r="J3396" i="3"/>
  <c r="N3396" i="3" s="1"/>
  <c r="I3396" i="3"/>
  <c r="G3396" i="3"/>
  <c r="H3396" i="3" s="1"/>
  <c r="E3396" i="3"/>
  <c r="S3395" i="3"/>
  <c r="R3395" i="3"/>
  <c r="K3395" i="3"/>
  <c r="L3395" i="3" s="1"/>
  <c r="J3395" i="3"/>
  <c r="N3395" i="3" s="1"/>
  <c r="I3395" i="3"/>
  <c r="G3395" i="3"/>
  <c r="H3395" i="3" s="1"/>
  <c r="E3395" i="3"/>
  <c r="R3394" i="3"/>
  <c r="K3394" i="3"/>
  <c r="L3394" i="3" s="1"/>
  <c r="J3394" i="3"/>
  <c r="N3394" i="3" s="1"/>
  <c r="I3394" i="3"/>
  <c r="G3394" i="3"/>
  <c r="H3394" i="3" s="1"/>
  <c r="E3394" i="3"/>
  <c r="S3393" i="3"/>
  <c r="R3393" i="3"/>
  <c r="K3393" i="3"/>
  <c r="L3393" i="3" s="1"/>
  <c r="J3393" i="3"/>
  <c r="N3393" i="3" s="1"/>
  <c r="I3393" i="3"/>
  <c r="G3393" i="3"/>
  <c r="H3393" i="3" s="1"/>
  <c r="E3393" i="3"/>
  <c r="R3392" i="3"/>
  <c r="K3392" i="3"/>
  <c r="L3392" i="3" s="1"/>
  <c r="J3392" i="3"/>
  <c r="N3392" i="3" s="1"/>
  <c r="I3392" i="3"/>
  <c r="G3392" i="3"/>
  <c r="H3392" i="3" s="1"/>
  <c r="E3392" i="3"/>
  <c r="S3391" i="3"/>
  <c r="R3391" i="3"/>
  <c r="K3391" i="3"/>
  <c r="L3391" i="3" s="1"/>
  <c r="J3391" i="3"/>
  <c r="N3391" i="3" s="1"/>
  <c r="I3391" i="3"/>
  <c r="G3391" i="3"/>
  <c r="H3391" i="3" s="1"/>
  <c r="E3391" i="3"/>
  <c r="R3390" i="3"/>
  <c r="K3390" i="3"/>
  <c r="L3390" i="3" s="1"/>
  <c r="J3390" i="3"/>
  <c r="N3390" i="3" s="1"/>
  <c r="I3390" i="3"/>
  <c r="G3390" i="3"/>
  <c r="H3390" i="3" s="1"/>
  <c r="E3390" i="3"/>
  <c r="R3389" i="3"/>
  <c r="K3389" i="3"/>
  <c r="L3389" i="3" s="1"/>
  <c r="J3389" i="3"/>
  <c r="N3389" i="3" s="1"/>
  <c r="I3389" i="3"/>
  <c r="G3389" i="3"/>
  <c r="H3389" i="3" s="1"/>
  <c r="E3389" i="3"/>
  <c r="R3388" i="3"/>
  <c r="K3388" i="3"/>
  <c r="L3388" i="3" s="1"/>
  <c r="J3388" i="3"/>
  <c r="N3388" i="3" s="1"/>
  <c r="I3388" i="3"/>
  <c r="G3388" i="3"/>
  <c r="H3388" i="3" s="1"/>
  <c r="E3388" i="3"/>
  <c r="R3387" i="3"/>
  <c r="K3387" i="3"/>
  <c r="L3387" i="3" s="1"/>
  <c r="J3387" i="3"/>
  <c r="N3387" i="3" s="1"/>
  <c r="I3387" i="3"/>
  <c r="G3387" i="3"/>
  <c r="H3387" i="3" s="1"/>
  <c r="E3387" i="3"/>
  <c r="R3386" i="3"/>
  <c r="K3386" i="3"/>
  <c r="L3386" i="3" s="1"/>
  <c r="J3386" i="3"/>
  <c r="N3386" i="3" s="1"/>
  <c r="I3386" i="3"/>
  <c r="G3386" i="3"/>
  <c r="H3386" i="3" s="1"/>
  <c r="E3386" i="3"/>
  <c r="S3385" i="3"/>
  <c r="R3385" i="3"/>
  <c r="K3385" i="3"/>
  <c r="L3385" i="3" s="1"/>
  <c r="J3385" i="3"/>
  <c r="N3385" i="3" s="1"/>
  <c r="I3385" i="3"/>
  <c r="G3385" i="3"/>
  <c r="H3385" i="3" s="1"/>
  <c r="E3385" i="3"/>
  <c r="R3384" i="3"/>
  <c r="K3384" i="3"/>
  <c r="L3384" i="3" s="1"/>
  <c r="J3384" i="3"/>
  <c r="N3384" i="3" s="1"/>
  <c r="I3384" i="3"/>
  <c r="G3384" i="3"/>
  <c r="H3384" i="3" s="1"/>
  <c r="E3384" i="3"/>
  <c r="S3383" i="3"/>
  <c r="R3383" i="3"/>
  <c r="K3383" i="3"/>
  <c r="L3383" i="3" s="1"/>
  <c r="J3383" i="3"/>
  <c r="N3383" i="3" s="1"/>
  <c r="I3383" i="3"/>
  <c r="G3383" i="3"/>
  <c r="H3383" i="3" s="1"/>
  <c r="E3383" i="3"/>
  <c r="R3382" i="3"/>
  <c r="K3382" i="3"/>
  <c r="L3382" i="3" s="1"/>
  <c r="J3382" i="3"/>
  <c r="N3382" i="3" s="1"/>
  <c r="I3382" i="3"/>
  <c r="G3382" i="3"/>
  <c r="H3382" i="3" s="1"/>
  <c r="E3382" i="3"/>
  <c r="R3381" i="3"/>
  <c r="K3381" i="3"/>
  <c r="L3381" i="3" s="1"/>
  <c r="J3381" i="3"/>
  <c r="N3381" i="3" s="1"/>
  <c r="I3381" i="3"/>
  <c r="G3381" i="3"/>
  <c r="H3381" i="3" s="1"/>
  <c r="E3381" i="3"/>
  <c r="R3380" i="3"/>
  <c r="K3380" i="3"/>
  <c r="L3380" i="3" s="1"/>
  <c r="J3380" i="3"/>
  <c r="N3380" i="3" s="1"/>
  <c r="I3380" i="3"/>
  <c r="G3380" i="3"/>
  <c r="H3380" i="3" s="1"/>
  <c r="E3380" i="3"/>
  <c r="R3379" i="3"/>
  <c r="K3379" i="3"/>
  <c r="L3379" i="3" s="1"/>
  <c r="J3379" i="3"/>
  <c r="N3379" i="3" s="1"/>
  <c r="I3379" i="3"/>
  <c r="G3379" i="3"/>
  <c r="H3379" i="3" s="1"/>
  <c r="E3379" i="3"/>
  <c r="R3378" i="3"/>
  <c r="K3378" i="3"/>
  <c r="L3378" i="3" s="1"/>
  <c r="J3378" i="3"/>
  <c r="N3378" i="3" s="1"/>
  <c r="I3378" i="3"/>
  <c r="G3378" i="3"/>
  <c r="H3378" i="3" s="1"/>
  <c r="E3378" i="3"/>
  <c r="S3377" i="3"/>
  <c r="R3377" i="3"/>
  <c r="K3377" i="3"/>
  <c r="L3377" i="3" s="1"/>
  <c r="J3377" i="3"/>
  <c r="N3377" i="3" s="1"/>
  <c r="I3377" i="3"/>
  <c r="G3377" i="3"/>
  <c r="H3377" i="3" s="1"/>
  <c r="E3377" i="3"/>
  <c r="R3376" i="3"/>
  <c r="K3376" i="3"/>
  <c r="L3376" i="3" s="1"/>
  <c r="J3376" i="3"/>
  <c r="N3376" i="3" s="1"/>
  <c r="I3376" i="3"/>
  <c r="G3376" i="3"/>
  <c r="H3376" i="3" s="1"/>
  <c r="E3376" i="3"/>
  <c r="S3375" i="3"/>
  <c r="R3375" i="3"/>
  <c r="K3375" i="3"/>
  <c r="L3375" i="3" s="1"/>
  <c r="J3375" i="3"/>
  <c r="N3375" i="3" s="1"/>
  <c r="I3375" i="3"/>
  <c r="G3375" i="3"/>
  <c r="H3375" i="3" s="1"/>
  <c r="E3375" i="3"/>
  <c r="R3374" i="3"/>
  <c r="K3374" i="3"/>
  <c r="L3374" i="3" s="1"/>
  <c r="J3374" i="3"/>
  <c r="N3374" i="3" s="1"/>
  <c r="I3374" i="3"/>
  <c r="G3374" i="3"/>
  <c r="H3374" i="3" s="1"/>
  <c r="E3374" i="3"/>
  <c r="R3373" i="3"/>
  <c r="K3373" i="3"/>
  <c r="L3373" i="3" s="1"/>
  <c r="J3373" i="3"/>
  <c r="N3373" i="3" s="1"/>
  <c r="I3373" i="3"/>
  <c r="G3373" i="3"/>
  <c r="H3373" i="3" s="1"/>
  <c r="E3373" i="3"/>
  <c r="R3372" i="3"/>
  <c r="K3372" i="3"/>
  <c r="L3372" i="3" s="1"/>
  <c r="J3372" i="3"/>
  <c r="N3372" i="3" s="1"/>
  <c r="I3372" i="3"/>
  <c r="G3372" i="3"/>
  <c r="H3372" i="3" s="1"/>
  <c r="E3372" i="3"/>
  <c r="R3371" i="3"/>
  <c r="K3371" i="3"/>
  <c r="L3371" i="3" s="1"/>
  <c r="J3371" i="3"/>
  <c r="N3371" i="3" s="1"/>
  <c r="I3371" i="3"/>
  <c r="G3371" i="3"/>
  <c r="H3371" i="3" s="1"/>
  <c r="E3371" i="3"/>
  <c r="R3370" i="3"/>
  <c r="K3370" i="3"/>
  <c r="L3370" i="3" s="1"/>
  <c r="J3370" i="3"/>
  <c r="N3370" i="3" s="1"/>
  <c r="I3370" i="3"/>
  <c r="G3370" i="3"/>
  <c r="H3370" i="3" s="1"/>
  <c r="E3370" i="3"/>
  <c r="S3369" i="3"/>
  <c r="R3369" i="3"/>
  <c r="K3369" i="3"/>
  <c r="L3369" i="3" s="1"/>
  <c r="J3369" i="3"/>
  <c r="N3369" i="3" s="1"/>
  <c r="I3369" i="3"/>
  <c r="G3369" i="3"/>
  <c r="H3369" i="3" s="1"/>
  <c r="E3369" i="3"/>
  <c r="R3368" i="3"/>
  <c r="K3368" i="3"/>
  <c r="L3368" i="3" s="1"/>
  <c r="J3368" i="3"/>
  <c r="N3368" i="3" s="1"/>
  <c r="I3368" i="3"/>
  <c r="G3368" i="3"/>
  <c r="H3368" i="3" s="1"/>
  <c r="E3368" i="3"/>
  <c r="S3367" i="3"/>
  <c r="R3367" i="3"/>
  <c r="K3367" i="3"/>
  <c r="L3367" i="3" s="1"/>
  <c r="J3367" i="3"/>
  <c r="N3367" i="3" s="1"/>
  <c r="I3367" i="3"/>
  <c r="G3367" i="3"/>
  <c r="H3367" i="3" s="1"/>
  <c r="E3367" i="3"/>
  <c r="R3366" i="3"/>
  <c r="K3366" i="3"/>
  <c r="L3366" i="3" s="1"/>
  <c r="J3366" i="3"/>
  <c r="N3366" i="3" s="1"/>
  <c r="I3366" i="3"/>
  <c r="G3366" i="3"/>
  <c r="H3366" i="3" s="1"/>
  <c r="E3366" i="3"/>
  <c r="R3365" i="3"/>
  <c r="K3365" i="3"/>
  <c r="L3365" i="3" s="1"/>
  <c r="J3365" i="3"/>
  <c r="N3365" i="3" s="1"/>
  <c r="I3365" i="3"/>
  <c r="G3365" i="3"/>
  <c r="H3365" i="3" s="1"/>
  <c r="E3365" i="3"/>
  <c r="R3364" i="3"/>
  <c r="K3364" i="3"/>
  <c r="L3364" i="3" s="1"/>
  <c r="I3364" i="3"/>
  <c r="J3364" i="3" s="1"/>
  <c r="N3364" i="3" s="1"/>
  <c r="G3364" i="3"/>
  <c r="H3364" i="3" s="1"/>
  <c r="E3364" i="3"/>
  <c r="R3363" i="3"/>
  <c r="K3363" i="3"/>
  <c r="L3363" i="3" s="1"/>
  <c r="J3363" i="3"/>
  <c r="N3363" i="3" s="1"/>
  <c r="I3363" i="3"/>
  <c r="G3363" i="3"/>
  <c r="H3363" i="3" s="1"/>
  <c r="E3363" i="3"/>
  <c r="S3363" i="3" s="1"/>
  <c r="R3362" i="3"/>
  <c r="K3362" i="3"/>
  <c r="L3362" i="3" s="1"/>
  <c r="I3362" i="3"/>
  <c r="J3362" i="3" s="1"/>
  <c r="N3362" i="3" s="1"/>
  <c r="G3362" i="3"/>
  <c r="H3362" i="3" s="1"/>
  <c r="E3362" i="3"/>
  <c r="R3361" i="3"/>
  <c r="K3361" i="3"/>
  <c r="L3361" i="3" s="1"/>
  <c r="J3361" i="3"/>
  <c r="N3361" i="3" s="1"/>
  <c r="I3361" i="3"/>
  <c r="G3361" i="3"/>
  <c r="H3361" i="3" s="1"/>
  <c r="E3361" i="3"/>
  <c r="S3361" i="3" s="1"/>
  <c r="R3360" i="3"/>
  <c r="K3360" i="3"/>
  <c r="L3360" i="3" s="1"/>
  <c r="I3360" i="3"/>
  <c r="J3360" i="3" s="1"/>
  <c r="N3360" i="3" s="1"/>
  <c r="G3360" i="3"/>
  <c r="H3360" i="3" s="1"/>
  <c r="E3360" i="3"/>
  <c r="R3359" i="3"/>
  <c r="K3359" i="3"/>
  <c r="L3359" i="3" s="1"/>
  <c r="J3359" i="3"/>
  <c r="N3359" i="3" s="1"/>
  <c r="I3359" i="3"/>
  <c r="G3359" i="3"/>
  <c r="H3359" i="3" s="1"/>
  <c r="E3359" i="3"/>
  <c r="S3359" i="3" s="1"/>
  <c r="R3358" i="3"/>
  <c r="K3358" i="3"/>
  <c r="L3358" i="3" s="1"/>
  <c r="I3358" i="3"/>
  <c r="J3358" i="3" s="1"/>
  <c r="N3358" i="3" s="1"/>
  <c r="G3358" i="3"/>
  <c r="H3358" i="3" s="1"/>
  <c r="E3358" i="3"/>
  <c r="R3357" i="3"/>
  <c r="K3357" i="3"/>
  <c r="L3357" i="3" s="1"/>
  <c r="J3357" i="3"/>
  <c r="N3357" i="3" s="1"/>
  <c r="I3357" i="3"/>
  <c r="G3357" i="3"/>
  <c r="H3357" i="3" s="1"/>
  <c r="E3357" i="3"/>
  <c r="S3357" i="3" s="1"/>
  <c r="R3356" i="3"/>
  <c r="K3356" i="3"/>
  <c r="L3356" i="3" s="1"/>
  <c r="I3356" i="3"/>
  <c r="J3356" i="3" s="1"/>
  <c r="N3356" i="3" s="1"/>
  <c r="G3356" i="3"/>
  <c r="H3356" i="3" s="1"/>
  <c r="E3356" i="3"/>
  <c r="R3355" i="3"/>
  <c r="K3355" i="3"/>
  <c r="L3355" i="3" s="1"/>
  <c r="J3355" i="3"/>
  <c r="N3355" i="3" s="1"/>
  <c r="I3355" i="3"/>
  <c r="G3355" i="3"/>
  <c r="H3355" i="3" s="1"/>
  <c r="E3355" i="3"/>
  <c r="S3355" i="3" s="1"/>
  <c r="R3354" i="3"/>
  <c r="K3354" i="3"/>
  <c r="L3354" i="3" s="1"/>
  <c r="I3354" i="3"/>
  <c r="J3354" i="3" s="1"/>
  <c r="N3354" i="3" s="1"/>
  <c r="G3354" i="3"/>
  <c r="H3354" i="3" s="1"/>
  <c r="E3354" i="3"/>
  <c r="R3353" i="3"/>
  <c r="K3353" i="3"/>
  <c r="L3353" i="3" s="1"/>
  <c r="J3353" i="3"/>
  <c r="N3353" i="3" s="1"/>
  <c r="I3353" i="3"/>
  <c r="G3353" i="3"/>
  <c r="H3353" i="3" s="1"/>
  <c r="E3353" i="3"/>
  <c r="S3353" i="3" s="1"/>
  <c r="R3352" i="3"/>
  <c r="K3352" i="3"/>
  <c r="L3352" i="3" s="1"/>
  <c r="I3352" i="3"/>
  <c r="J3352" i="3" s="1"/>
  <c r="N3352" i="3" s="1"/>
  <c r="G3352" i="3"/>
  <c r="H3352" i="3" s="1"/>
  <c r="E3352" i="3"/>
  <c r="R3351" i="3"/>
  <c r="K3351" i="3"/>
  <c r="L3351" i="3" s="1"/>
  <c r="J3351" i="3"/>
  <c r="N3351" i="3" s="1"/>
  <c r="I3351" i="3"/>
  <c r="G3351" i="3"/>
  <c r="H3351" i="3" s="1"/>
  <c r="E3351" i="3"/>
  <c r="S3351" i="3" s="1"/>
  <c r="R3350" i="3"/>
  <c r="K3350" i="3"/>
  <c r="L3350" i="3" s="1"/>
  <c r="I3350" i="3"/>
  <c r="J3350" i="3" s="1"/>
  <c r="N3350" i="3" s="1"/>
  <c r="G3350" i="3"/>
  <c r="H3350" i="3" s="1"/>
  <c r="E3350" i="3"/>
  <c r="R3349" i="3"/>
  <c r="K3349" i="3"/>
  <c r="L3349" i="3" s="1"/>
  <c r="J3349" i="3"/>
  <c r="N3349" i="3" s="1"/>
  <c r="I3349" i="3"/>
  <c r="G3349" i="3"/>
  <c r="H3349" i="3" s="1"/>
  <c r="E3349" i="3"/>
  <c r="S3349" i="3" s="1"/>
  <c r="R3348" i="3"/>
  <c r="K3348" i="3"/>
  <c r="L3348" i="3" s="1"/>
  <c r="I3348" i="3"/>
  <c r="J3348" i="3" s="1"/>
  <c r="N3348" i="3" s="1"/>
  <c r="G3348" i="3"/>
  <c r="H3348" i="3" s="1"/>
  <c r="E3348" i="3"/>
  <c r="R3347" i="3"/>
  <c r="K3347" i="3"/>
  <c r="L3347" i="3" s="1"/>
  <c r="J3347" i="3"/>
  <c r="N3347" i="3" s="1"/>
  <c r="I3347" i="3"/>
  <c r="G3347" i="3"/>
  <c r="H3347" i="3" s="1"/>
  <c r="E3347" i="3"/>
  <c r="S3347" i="3" s="1"/>
  <c r="R3346" i="3"/>
  <c r="K3346" i="3"/>
  <c r="L3346" i="3" s="1"/>
  <c r="I3346" i="3"/>
  <c r="J3346" i="3" s="1"/>
  <c r="N3346" i="3" s="1"/>
  <c r="G3346" i="3"/>
  <c r="H3346" i="3" s="1"/>
  <c r="E3346" i="3"/>
  <c r="R3345" i="3"/>
  <c r="K3345" i="3"/>
  <c r="L3345" i="3" s="1"/>
  <c r="J3345" i="3"/>
  <c r="N3345" i="3" s="1"/>
  <c r="I3345" i="3"/>
  <c r="G3345" i="3"/>
  <c r="H3345" i="3" s="1"/>
  <c r="E3345" i="3"/>
  <c r="S3345" i="3" s="1"/>
  <c r="R3344" i="3"/>
  <c r="K3344" i="3"/>
  <c r="L3344" i="3" s="1"/>
  <c r="J3344" i="3"/>
  <c r="N3344" i="3" s="1"/>
  <c r="I3344" i="3"/>
  <c r="G3344" i="3"/>
  <c r="H3344" i="3" s="1"/>
  <c r="F3344" i="3"/>
  <c r="Q3344" i="3" s="1"/>
  <c r="E3344" i="3"/>
  <c r="R3343" i="3"/>
  <c r="K3343" i="3"/>
  <c r="L3343" i="3" s="1"/>
  <c r="J3343" i="3"/>
  <c r="N3343" i="3" s="1"/>
  <c r="I3343" i="3"/>
  <c r="G3343" i="3"/>
  <c r="H3343" i="3" s="1"/>
  <c r="E3343" i="3"/>
  <c r="R3342" i="3"/>
  <c r="K3342" i="3"/>
  <c r="L3342" i="3" s="1"/>
  <c r="J3342" i="3"/>
  <c r="N3342" i="3" s="1"/>
  <c r="I3342" i="3"/>
  <c r="G3342" i="3"/>
  <c r="H3342" i="3" s="1"/>
  <c r="E3342" i="3"/>
  <c r="R3341" i="3"/>
  <c r="K3341" i="3"/>
  <c r="L3341" i="3" s="1"/>
  <c r="J3341" i="3"/>
  <c r="N3341" i="3" s="1"/>
  <c r="I3341" i="3"/>
  <c r="G3341" i="3"/>
  <c r="H3341" i="3" s="1"/>
  <c r="F3341" i="3"/>
  <c r="Q3341" i="3" s="1"/>
  <c r="E3341" i="3"/>
  <c r="R3340" i="3"/>
  <c r="K3340" i="3"/>
  <c r="L3340" i="3" s="1"/>
  <c r="J3340" i="3"/>
  <c r="N3340" i="3" s="1"/>
  <c r="I3340" i="3"/>
  <c r="G3340" i="3"/>
  <c r="H3340" i="3" s="1"/>
  <c r="F3340" i="3"/>
  <c r="Q3340" i="3" s="1"/>
  <c r="E3340" i="3"/>
  <c r="R3339" i="3"/>
  <c r="K3339" i="3"/>
  <c r="L3339" i="3" s="1"/>
  <c r="J3339" i="3"/>
  <c r="N3339" i="3" s="1"/>
  <c r="I3339" i="3"/>
  <c r="G3339" i="3"/>
  <c r="H3339" i="3" s="1"/>
  <c r="E3339" i="3"/>
  <c r="R3338" i="3"/>
  <c r="K3338" i="3"/>
  <c r="L3338" i="3" s="1"/>
  <c r="J3338" i="3"/>
  <c r="N3338" i="3" s="1"/>
  <c r="I3338" i="3"/>
  <c r="G3338" i="3"/>
  <c r="H3338" i="3" s="1"/>
  <c r="E3338" i="3"/>
  <c r="R3337" i="3"/>
  <c r="K3337" i="3"/>
  <c r="L3337" i="3" s="1"/>
  <c r="J3337" i="3"/>
  <c r="N3337" i="3" s="1"/>
  <c r="I3337" i="3"/>
  <c r="G3337" i="3"/>
  <c r="H3337" i="3" s="1"/>
  <c r="F3337" i="3"/>
  <c r="Q3337" i="3" s="1"/>
  <c r="E3337" i="3"/>
  <c r="R3336" i="3"/>
  <c r="K3336" i="3"/>
  <c r="L3336" i="3" s="1"/>
  <c r="J3336" i="3"/>
  <c r="N3336" i="3" s="1"/>
  <c r="I3336" i="3"/>
  <c r="G3336" i="3"/>
  <c r="H3336" i="3" s="1"/>
  <c r="F3336" i="3"/>
  <c r="Q3336" i="3" s="1"/>
  <c r="E3336" i="3"/>
  <c r="R3335" i="3"/>
  <c r="K3335" i="3"/>
  <c r="L3335" i="3" s="1"/>
  <c r="J3335" i="3"/>
  <c r="N3335" i="3" s="1"/>
  <c r="I3335" i="3"/>
  <c r="G3335" i="3"/>
  <c r="H3335" i="3" s="1"/>
  <c r="E3335" i="3"/>
  <c r="R3334" i="3"/>
  <c r="K3334" i="3"/>
  <c r="L3334" i="3" s="1"/>
  <c r="J3334" i="3"/>
  <c r="N3334" i="3" s="1"/>
  <c r="I3334" i="3"/>
  <c r="G3334" i="3"/>
  <c r="H3334" i="3" s="1"/>
  <c r="E3334" i="3"/>
  <c r="R3333" i="3"/>
  <c r="K3333" i="3"/>
  <c r="L3333" i="3" s="1"/>
  <c r="J3333" i="3"/>
  <c r="N3333" i="3" s="1"/>
  <c r="I3333" i="3"/>
  <c r="G3333" i="3"/>
  <c r="H3333" i="3" s="1"/>
  <c r="F3333" i="3"/>
  <c r="Q3333" i="3" s="1"/>
  <c r="E3333" i="3"/>
  <c r="R3332" i="3"/>
  <c r="K3332" i="3"/>
  <c r="L3332" i="3" s="1"/>
  <c r="J3332" i="3"/>
  <c r="N3332" i="3" s="1"/>
  <c r="I3332" i="3"/>
  <c r="G3332" i="3"/>
  <c r="H3332" i="3" s="1"/>
  <c r="F3332" i="3"/>
  <c r="Q3332" i="3" s="1"/>
  <c r="E3332" i="3"/>
  <c r="R3331" i="3"/>
  <c r="K3331" i="3"/>
  <c r="L3331" i="3" s="1"/>
  <c r="J3331" i="3"/>
  <c r="N3331" i="3" s="1"/>
  <c r="I3331" i="3"/>
  <c r="G3331" i="3"/>
  <c r="H3331" i="3" s="1"/>
  <c r="E3331" i="3"/>
  <c r="R3330" i="3"/>
  <c r="K3330" i="3"/>
  <c r="L3330" i="3" s="1"/>
  <c r="J3330" i="3"/>
  <c r="N3330" i="3" s="1"/>
  <c r="I3330" i="3"/>
  <c r="G3330" i="3"/>
  <c r="H3330" i="3" s="1"/>
  <c r="E3330" i="3"/>
  <c r="R3329" i="3"/>
  <c r="K3329" i="3"/>
  <c r="L3329" i="3" s="1"/>
  <c r="J3329" i="3"/>
  <c r="N3329" i="3" s="1"/>
  <c r="I3329" i="3"/>
  <c r="G3329" i="3"/>
  <c r="H3329" i="3" s="1"/>
  <c r="F3329" i="3"/>
  <c r="Q3329" i="3" s="1"/>
  <c r="E3329" i="3"/>
  <c r="R3328" i="3"/>
  <c r="K3328" i="3"/>
  <c r="L3328" i="3" s="1"/>
  <c r="J3328" i="3"/>
  <c r="N3328" i="3" s="1"/>
  <c r="I3328" i="3"/>
  <c r="G3328" i="3"/>
  <c r="H3328" i="3" s="1"/>
  <c r="F3328" i="3"/>
  <c r="Q3328" i="3" s="1"/>
  <c r="E3328" i="3"/>
  <c r="R3327" i="3"/>
  <c r="K3327" i="3"/>
  <c r="L3327" i="3" s="1"/>
  <c r="J3327" i="3"/>
  <c r="N3327" i="3" s="1"/>
  <c r="I3327" i="3"/>
  <c r="G3327" i="3"/>
  <c r="H3327" i="3" s="1"/>
  <c r="E3327" i="3"/>
  <c r="R3326" i="3"/>
  <c r="K3326" i="3"/>
  <c r="L3326" i="3" s="1"/>
  <c r="J3326" i="3"/>
  <c r="N3326" i="3" s="1"/>
  <c r="I3326" i="3"/>
  <c r="G3326" i="3"/>
  <c r="H3326" i="3" s="1"/>
  <c r="E3326" i="3"/>
  <c r="R3325" i="3"/>
  <c r="K3325" i="3"/>
  <c r="L3325" i="3" s="1"/>
  <c r="J3325" i="3"/>
  <c r="N3325" i="3" s="1"/>
  <c r="I3325" i="3"/>
  <c r="G3325" i="3"/>
  <c r="H3325" i="3" s="1"/>
  <c r="F3325" i="3"/>
  <c r="Q3325" i="3" s="1"/>
  <c r="E3325" i="3"/>
  <c r="R3324" i="3"/>
  <c r="K3324" i="3"/>
  <c r="L3324" i="3" s="1"/>
  <c r="J3324" i="3"/>
  <c r="N3324" i="3" s="1"/>
  <c r="I3324" i="3"/>
  <c r="G3324" i="3"/>
  <c r="H3324" i="3" s="1"/>
  <c r="E3324" i="3"/>
  <c r="R3323" i="3"/>
  <c r="K3323" i="3"/>
  <c r="L3323" i="3" s="1"/>
  <c r="J3323" i="3"/>
  <c r="N3323" i="3" s="1"/>
  <c r="I3323" i="3"/>
  <c r="G3323" i="3"/>
  <c r="H3323" i="3" s="1"/>
  <c r="F3323" i="3"/>
  <c r="Q3323" i="3" s="1"/>
  <c r="E3323" i="3"/>
  <c r="R3322" i="3"/>
  <c r="K3322" i="3"/>
  <c r="L3322" i="3" s="1"/>
  <c r="J3322" i="3"/>
  <c r="N3322" i="3" s="1"/>
  <c r="I3322" i="3"/>
  <c r="G3322" i="3"/>
  <c r="H3322" i="3" s="1"/>
  <c r="E3322" i="3"/>
  <c r="R3321" i="3"/>
  <c r="K3321" i="3"/>
  <c r="L3321" i="3" s="1"/>
  <c r="J3321" i="3"/>
  <c r="N3321" i="3" s="1"/>
  <c r="I3321" i="3"/>
  <c r="G3321" i="3"/>
  <c r="H3321" i="3" s="1"/>
  <c r="E3321" i="3"/>
  <c r="R3320" i="3"/>
  <c r="K3320" i="3"/>
  <c r="L3320" i="3" s="1"/>
  <c r="J3320" i="3"/>
  <c r="N3320" i="3" s="1"/>
  <c r="I3320" i="3"/>
  <c r="G3320" i="3"/>
  <c r="H3320" i="3" s="1"/>
  <c r="E3320" i="3"/>
  <c r="R3319" i="3"/>
  <c r="K3319" i="3"/>
  <c r="L3319" i="3" s="1"/>
  <c r="J3319" i="3"/>
  <c r="N3319" i="3" s="1"/>
  <c r="I3319" i="3"/>
  <c r="G3319" i="3"/>
  <c r="H3319" i="3" s="1"/>
  <c r="E3319" i="3"/>
  <c r="R3318" i="3"/>
  <c r="K3318" i="3"/>
  <c r="L3318" i="3" s="1"/>
  <c r="J3318" i="3"/>
  <c r="N3318" i="3" s="1"/>
  <c r="I3318" i="3"/>
  <c r="G3318" i="3"/>
  <c r="H3318" i="3" s="1"/>
  <c r="E3318" i="3"/>
  <c r="R3317" i="3"/>
  <c r="K3317" i="3"/>
  <c r="L3317" i="3" s="1"/>
  <c r="J3317" i="3"/>
  <c r="N3317" i="3" s="1"/>
  <c r="I3317" i="3"/>
  <c r="G3317" i="3"/>
  <c r="H3317" i="3" s="1"/>
  <c r="E3317" i="3"/>
  <c r="R3316" i="3"/>
  <c r="K3316" i="3"/>
  <c r="L3316" i="3" s="1"/>
  <c r="J3316" i="3"/>
  <c r="N3316" i="3" s="1"/>
  <c r="I3316" i="3"/>
  <c r="G3316" i="3"/>
  <c r="H3316" i="3" s="1"/>
  <c r="E3316" i="3"/>
  <c r="R3315" i="3"/>
  <c r="K3315" i="3"/>
  <c r="L3315" i="3" s="1"/>
  <c r="J3315" i="3"/>
  <c r="N3315" i="3" s="1"/>
  <c r="I3315" i="3"/>
  <c r="G3315" i="3"/>
  <c r="H3315" i="3" s="1"/>
  <c r="E3315" i="3"/>
  <c r="R3314" i="3"/>
  <c r="K3314" i="3"/>
  <c r="L3314" i="3" s="1"/>
  <c r="J3314" i="3"/>
  <c r="N3314" i="3" s="1"/>
  <c r="I3314" i="3"/>
  <c r="G3314" i="3"/>
  <c r="H3314" i="3" s="1"/>
  <c r="E3314" i="3"/>
  <c r="R3313" i="3"/>
  <c r="K3313" i="3"/>
  <c r="L3313" i="3" s="1"/>
  <c r="J3313" i="3"/>
  <c r="N3313" i="3" s="1"/>
  <c r="I3313" i="3"/>
  <c r="G3313" i="3"/>
  <c r="H3313" i="3" s="1"/>
  <c r="E3313" i="3"/>
  <c r="R3312" i="3"/>
  <c r="K3312" i="3"/>
  <c r="L3312" i="3" s="1"/>
  <c r="J3312" i="3"/>
  <c r="N3312" i="3" s="1"/>
  <c r="I3312" i="3"/>
  <c r="G3312" i="3"/>
  <c r="H3312" i="3" s="1"/>
  <c r="E3312" i="3"/>
  <c r="R3311" i="3"/>
  <c r="K3311" i="3"/>
  <c r="L3311" i="3" s="1"/>
  <c r="J3311" i="3"/>
  <c r="N3311" i="3" s="1"/>
  <c r="I3311" i="3"/>
  <c r="G3311" i="3"/>
  <c r="H3311" i="3" s="1"/>
  <c r="E3311" i="3"/>
  <c r="R3310" i="3"/>
  <c r="K3310" i="3"/>
  <c r="L3310" i="3" s="1"/>
  <c r="J3310" i="3"/>
  <c r="N3310" i="3" s="1"/>
  <c r="I3310" i="3"/>
  <c r="G3310" i="3"/>
  <c r="H3310" i="3" s="1"/>
  <c r="E3310" i="3"/>
  <c r="R3309" i="3"/>
  <c r="K3309" i="3"/>
  <c r="L3309" i="3" s="1"/>
  <c r="J3309" i="3"/>
  <c r="N3309" i="3" s="1"/>
  <c r="I3309" i="3"/>
  <c r="G3309" i="3"/>
  <c r="H3309" i="3" s="1"/>
  <c r="E3309" i="3"/>
  <c r="R3308" i="3"/>
  <c r="K3308" i="3"/>
  <c r="L3308" i="3" s="1"/>
  <c r="J3308" i="3"/>
  <c r="N3308" i="3" s="1"/>
  <c r="I3308" i="3"/>
  <c r="G3308" i="3"/>
  <c r="H3308" i="3" s="1"/>
  <c r="E3308" i="3"/>
  <c r="R3307" i="3"/>
  <c r="K3307" i="3"/>
  <c r="L3307" i="3" s="1"/>
  <c r="J3307" i="3"/>
  <c r="N3307" i="3" s="1"/>
  <c r="I3307" i="3"/>
  <c r="G3307" i="3"/>
  <c r="H3307" i="3" s="1"/>
  <c r="E3307" i="3"/>
  <c r="R3306" i="3"/>
  <c r="K3306" i="3"/>
  <c r="L3306" i="3" s="1"/>
  <c r="J3306" i="3"/>
  <c r="N3306" i="3" s="1"/>
  <c r="I3306" i="3"/>
  <c r="G3306" i="3"/>
  <c r="H3306" i="3" s="1"/>
  <c r="E3306" i="3"/>
  <c r="R3305" i="3"/>
  <c r="M3305" i="3"/>
  <c r="K3305" i="3"/>
  <c r="L3305" i="3" s="1"/>
  <c r="I3305" i="3"/>
  <c r="J3305" i="3" s="1"/>
  <c r="N3305" i="3" s="1"/>
  <c r="H3305" i="3"/>
  <c r="G3305" i="3"/>
  <c r="E3305" i="3"/>
  <c r="R3304" i="3"/>
  <c r="L3304" i="3"/>
  <c r="K3304" i="3"/>
  <c r="I3304" i="3"/>
  <c r="J3304" i="3" s="1"/>
  <c r="N3304" i="3" s="1"/>
  <c r="G3304" i="3"/>
  <c r="M3304" i="3" s="1"/>
  <c r="E3304" i="3"/>
  <c r="F3304" i="3" s="1"/>
  <c r="R3303" i="3"/>
  <c r="K3303" i="3"/>
  <c r="I3303" i="3"/>
  <c r="J3303" i="3" s="1"/>
  <c r="N3303" i="3" s="1"/>
  <c r="H3303" i="3"/>
  <c r="G3303" i="3"/>
  <c r="E3303" i="3"/>
  <c r="F3303" i="3" s="1"/>
  <c r="R3302" i="3"/>
  <c r="L3302" i="3"/>
  <c r="K3302" i="3"/>
  <c r="I3302" i="3"/>
  <c r="J3302" i="3" s="1"/>
  <c r="N3302" i="3" s="1"/>
  <c r="G3302" i="3"/>
  <c r="S3302" i="3" s="1"/>
  <c r="E3302" i="3"/>
  <c r="F3302" i="3" s="1"/>
  <c r="R3301" i="3"/>
  <c r="M3301" i="3"/>
  <c r="K3301" i="3"/>
  <c r="L3301" i="3" s="1"/>
  <c r="I3301" i="3"/>
  <c r="J3301" i="3" s="1"/>
  <c r="N3301" i="3" s="1"/>
  <c r="H3301" i="3"/>
  <c r="G3301" i="3"/>
  <c r="E3301" i="3"/>
  <c r="F3301" i="3" s="1"/>
  <c r="Q3301" i="3" s="1"/>
  <c r="R3300" i="3"/>
  <c r="L3300" i="3"/>
  <c r="K3300" i="3"/>
  <c r="I3300" i="3"/>
  <c r="J3300" i="3" s="1"/>
  <c r="N3300" i="3" s="1"/>
  <c r="G3300" i="3"/>
  <c r="M3300" i="3" s="1"/>
  <c r="E3300" i="3"/>
  <c r="F3300" i="3" s="1"/>
  <c r="R3299" i="3"/>
  <c r="K3299" i="3"/>
  <c r="I3299" i="3"/>
  <c r="J3299" i="3" s="1"/>
  <c r="N3299" i="3" s="1"/>
  <c r="H3299" i="3"/>
  <c r="G3299" i="3"/>
  <c r="E3299" i="3"/>
  <c r="F3299" i="3" s="1"/>
  <c r="R3298" i="3"/>
  <c r="L3298" i="3"/>
  <c r="K3298" i="3"/>
  <c r="I3298" i="3"/>
  <c r="J3298" i="3" s="1"/>
  <c r="N3298" i="3" s="1"/>
  <c r="G3298" i="3"/>
  <c r="S3298" i="3" s="1"/>
  <c r="E3298" i="3"/>
  <c r="F3298" i="3" s="1"/>
  <c r="R3297" i="3"/>
  <c r="M3297" i="3"/>
  <c r="K3297" i="3"/>
  <c r="L3297" i="3" s="1"/>
  <c r="I3297" i="3"/>
  <c r="J3297" i="3" s="1"/>
  <c r="N3297" i="3" s="1"/>
  <c r="H3297" i="3"/>
  <c r="G3297" i="3"/>
  <c r="E3297" i="3"/>
  <c r="F3297" i="3" s="1"/>
  <c r="Q3297" i="3" s="1"/>
  <c r="R3296" i="3"/>
  <c r="L3296" i="3"/>
  <c r="K3296" i="3"/>
  <c r="I3296" i="3"/>
  <c r="J3296" i="3" s="1"/>
  <c r="N3296" i="3" s="1"/>
  <c r="G3296" i="3"/>
  <c r="M3296" i="3" s="1"/>
  <c r="E3296" i="3"/>
  <c r="F3296" i="3" s="1"/>
  <c r="R3295" i="3"/>
  <c r="K3295" i="3"/>
  <c r="I3295" i="3"/>
  <c r="J3295" i="3" s="1"/>
  <c r="N3295" i="3" s="1"/>
  <c r="H3295" i="3"/>
  <c r="G3295" i="3"/>
  <c r="E3295" i="3"/>
  <c r="F3295" i="3" s="1"/>
  <c r="R3294" i="3"/>
  <c r="L3294" i="3"/>
  <c r="K3294" i="3"/>
  <c r="I3294" i="3"/>
  <c r="J3294" i="3" s="1"/>
  <c r="N3294" i="3" s="1"/>
  <c r="G3294" i="3"/>
  <c r="S3294" i="3" s="1"/>
  <c r="E3294" i="3"/>
  <c r="F3294" i="3" s="1"/>
  <c r="R3293" i="3"/>
  <c r="M3293" i="3"/>
  <c r="K3293" i="3"/>
  <c r="L3293" i="3" s="1"/>
  <c r="I3293" i="3"/>
  <c r="J3293" i="3" s="1"/>
  <c r="N3293" i="3" s="1"/>
  <c r="H3293" i="3"/>
  <c r="G3293" i="3"/>
  <c r="E3293" i="3"/>
  <c r="F3293" i="3" s="1"/>
  <c r="Q3293" i="3" s="1"/>
  <c r="R3292" i="3"/>
  <c r="L3292" i="3"/>
  <c r="K3292" i="3"/>
  <c r="I3292" i="3"/>
  <c r="J3292" i="3" s="1"/>
  <c r="N3292" i="3" s="1"/>
  <c r="G3292" i="3"/>
  <c r="M3292" i="3" s="1"/>
  <c r="E3292" i="3"/>
  <c r="F3292" i="3" s="1"/>
  <c r="R3291" i="3"/>
  <c r="K3291" i="3"/>
  <c r="I3291" i="3"/>
  <c r="J3291" i="3" s="1"/>
  <c r="N3291" i="3" s="1"/>
  <c r="H3291" i="3"/>
  <c r="G3291" i="3"/>
  <c r="E3291" i="3"/>
  <c r="F3291" i="3" s="1"/>
  <c r="R3290" i="3"/>
  <c r="L3290" i="3"/>
  <c r="K3290" i="3"/>
  <c r="I3290" i="3"/>
  <c r="J3290" i="3" s="1"/>
  <c r="N3290" i="3" s="1"/>
  <c r="G3290" i="3"/>
  <c r="S3290" i="3" s="1"/>
  <c r="E3290" i="3"/>
  <c r="F3290" i="3" s="1"/>
  <c r="R3289" i="3"/>
  <c r="M3289" i="3"/>
  <c r="K3289" i="3"/>
  <c r="L3289" i="3" s="1"/>
  <c r="I3289" i="3"/>
  <c r="J3289" i="3" s="1"/>
  <c r="N3289" i="3" s="1"/>
  <c r="H3289" i="3"/>
  <c r="G3289" i="3"/>
  <c r="E3289" i="3"/>
  <c r="F3289" i="3" s="1"/>
  <c r="Q3289" i="3" s="1"/>
  <c r="R3288" i="3"/>
  <c r="L3288" i="3"/>
  <c r="K3288" i="3"/>
  <c r="I3288" i="3"/>
  <c r="J3288" i="3" s="1"/>
  <c r="N3288" i="3" s="1"/>
  <c r="G3288" i="3"/>
  <c r="M3288" i="3" s="1"/>
  <c r="E3288" i="3"/>
  <c r="F3288" i="3" s="1"/>
  <c r="R3287" i="3"/>
  <c r="K3287" i="3"/>
  <c r="I3287" i="3"/>
  <c r="J3287" i="3" s="1"/>
  <c r="N3287" i="3" s="1"/>
  <c r="H3287" i="3"/>
  <c r="G3287" i="3"/>
  <c r="E3287" i="3"/>
  <c r="F3287" i="3" s="1"/>
  <c r="R3286" i="3"/>
  <c r="L3286" i="3"/>
  <c r="K3286" i="3"/>
  <c r="I3286" i="3"/>
  <c r="J3286" i="3" s="1"/>
  <c r="N3286" i="3" s="1"/>
  <c r="G3286" i="3"/>
  <c r="S3286" i="3" s="1"/>
  <c r="E3286" i="3"/>
  <c r="F3286" i="3" s="1"/>
  <c r="R3285" i="3"/>
  <c r="M3285" i="3"/>
  <c r="K3285" i="3"/>
  <c r="L3285" i="3" s="1"/>
  <c r="I3285" i="3"/>
  <c r="J3285" i="3" s="1"/>
  <c r="N3285" i="3" s="1"/>
  <c r="H3285" i="3"/>
  <c r="G3285" i="3"/>
  <c r="E3285" i="3"/>
  <c r="F3285" i="3" s="1"/>
  <c r="Q3285" i="3" s="1"/>
  <c r="R3284" i="3"/>
  <c r="L3284" i="3"/>
  <c r="K3284" i="3"/>
  <c r="I3284" i="3"/>
  <c r="J3284" i="3" s="1"/>
  <c r="N3284" i="3" s="1"/>
  <c r="G3284" i="3"/>
  <c r="M3284" i="3" s="1"/>
  <c r="E3284" i="3"/>
  <c r="F3284" i="3" s="1"/>
  <c r="R3283" i="3"/>
  <c r="K3283" i="3"/>
  <c r="I3283" i="3"/>
  <c r="J3283" i="3" s="1"/>
  <c r="N3283" i="3" s="1"/>
  <c r="H3283" i="3"/>
  <c r="G3283" i="3"/>
  <c r="E3283" i="3"/>
  <c r="F3283" i="3" s="1"/>
  <c r="R3282" i="3"/>
  <c r="L3282" i="3"/>
  <c r="K3282" i="3"/>
  <c r="I3282" i="3"/>
  <c r="J3282" i="3" s="1"/>
  <c r="N3282" i="3" s="1"/>
  <c r="G3282" i="3"/>
  <c r="S3282" i="3" s="1"/>
  <c r="E3282" i="3"/>
  <c r="F3282" i="3" s="1"/>
  <c r="R3281" i="3"/>
  <c r="M3281" i="3"/>
  <c r="K3281" i="3"/>
  <c r="L3281" i="3" s="1"/>
  <c r="I3281" i="3"/>
  <c r="J3281" i="3" s="1"/>
  <c r="N3281" i="3" s="1"/>
  <c r="H3281" i="3"/>
  <c r="G3281" i="3"/>
  <c r="E3281" i="3"/>
  <c r="F3281" i="3" s="1"/>
  <c r="Q3281" i="3" s="1"/>
  <c r="R3280" i="3"/>
  <c r="L3280" i="3"/>
  <c r="K3280" i="3"/>
  <c r="I3280" i="3"/>
  <c r="J3280" i="3" s="1"/>
  <c r="N3280" i="3" s="1"/>
  <c r="G3280" i="3"/>
  <c r="M3280" i="3" s="1"/>
  <c r="E3280" i="3"/>
  <c r="F3280" i="3" s="1"/>
  <c r="R3279" i="3"/>
  <c r="K3279" i="3"/>
  <c r="I3279" i="3"/>
  <c r="J3279" i="3" s="1"/>
  <c r="N3279" i="3" s="1"/>
  <c r="H3279" i="3"/>
  <c r="G3279" i="3"/>
  <c r="E3279" i="3"/>
  <c r="F3279" i="3" s="1"/>
  <c r="R3278" i="3"/>
  <c r="L3278" i="3"/>
  <c r="K3278" i="3"/>
  <c r="I3278" i="3"/>
  <c r="J3278" i="3" s="1"/>
  <c r="N3278" i="3" s="1"/>
  <c r="G3278" i="3"/>
  <c r="S3278" i="3" s="1"/>
  <c r="E3278" i="3"/>
  <c r="F3278" i="3" s="1"/>
  <c r="R3277" i="3"/>
  <c r="M3277" i="3"/>
  <c r="K3277" i="3"/>
  <c r="L3277" i="3" s="1"/>
  <c r="I3277" i="3"/>
  <c r="J3277" i="3" s="1"/>
  <c r="N3277" i="3" s="1"/>
  <c r="H3277" i="3"/>
  <c r="G3277" i="3"/>
  <c r="E3277" i="3"/>
  <c r="F3277" i="3" s="1"/>
  <c r="Q3277" i="3" s="1"/>
  <c r="R3276" i="3"/>
  <c r="L3276" i="3"/>
  <c r="K3276" i="3"/>
  <c r="I3276" i="3"/>
  <c r="J3276" i="3" s="1"/>
  <c r="N3276" i="3" s="1"/>
  <c r="G3276" i="3"/>
  <c r="M3276" i="3" s="1"/>
  <c r="E3276" i="3"/>
  <c r="F3276" i="3" s="1"/>
  <c r="R3275" i="3"/>
  <c r="K3275" i="3"/>
  <c r="I3275" i="3"/>
  <c r="J3275" i="3" s="1"/>
  <c r="N3275" i="3" s="1"/>
  <c r="H3275" i="3"/>
  <c r="G3275" i="3"/>
  <c r="E3275" i="3"/>
  <c r="F3275" i="3" s="1"/>
  <c r="R3274" i="3"/>
  <c r="L3274" i="3"/>
  <c r="K3274" i="3"/>
  <c r="I3274" i="3"/>
  <c r="J3274" i="3" s="1"/>
  <c r="N3274" i="3" s="1"/>
  <c r="G3274" i="3"/>
  <c r="S3274" i="3" s="1"/>
  <c r="E3274" i="3"/>
  <c r="F3274" i="3" s="1"/>
  <c r="R3273" i="3"/>
  <c r="M3273" i="3"/>
  <c r="K3273" i="3"/>
  <c r="L3273" i="3" s="1"/>
  <c r="I3273" i="3"/>
  <c r="J3273" i="3" s="1"/>
  <c r="N3273" i="3" s="1"/>
  <c r="H3273" i="3"/>
  <c r="G3273" i="3"/>
  <c r="E3273" i="3"/>
  <c r="F3273" i="3" s="1"/>
  <c r="Q3273" i="3" s="1"/>
  <c r="R3272" i="3"/>
  <c r="L3272" i="3"/>
  <c r="K3272" i="3"/>
  <c r="I3272" i="3"/>
  <c r="J3272" i="3" s="1"/>
  <c r="N3272" i="3" s="1"/>
  <c r="G3272" i="3"/>
  <c r="M3272" i="3" s="1"/>
  <c r="E3272" i="3"/>
  <c r="F3272" i="3" s="1"/>
  <c r="R3271" i="3"/>
  <c r="K3271" i="3"/>
  <c r="I3271" i="3"/>
  <c r="J3271" i="3" s="1"/>
  <c r="N3271" i="3" s="1"/>
  <c r="H3271" i="3"/>
  <c r="G3271" i="3"/>
  <c r="E3271" i="3"/>
  <c r="F3271" i="3" s="1"/>
  <c r="R3270" i="3"/>
  <c r="L3270" i="3"/>
  <c r="K3270" i="3"/>
  <c r="I3270" i="3"/>
  <c r="J3270" i="3" s="1"/>
  <c r="N3270" i="3" s="1"/>
  <c r="G3270" i="3"/>
  <c r="S3270" i="3" s="1"/>
  <c r="E3270" i="3"/>
  <c r="F3270" i="3" s="1"/>
  <c r="R3269" i="3"/>
  <c r="M3269" i="3"/>
  <c r="K3269" i="3"/>
  <c r="L3269" i="3" s="1"/>
  <c r="I3269" i="3"/>
  <c r="J3269" i="3" s="1"/>
  <c r="N3269" i="3" s="1"/>
  <c r="H3269" i="3"/>
  <c r="G3269" i="3"/>
  <c r="E3269" i="3"/>
  <c r="F3269" i="3" s="1"/>
  <c r="Q3269" i="3" s="1"/>
  <c r="R3268" i="3"/>
  <c r="L3268" i="3"/>
  <c r="K3268" i="3"/>
  <c r="I3268" i="3"/>
  <c r="J3268" i="3" s="1"/>
  <c r="N3268" i="3" s="1"/>
  <c r="G3268" i="3"/>
  <c r="M3268" i="3" s="1"/>
  <c r="E3268" i="3"/>
  <c r="F3268" i="3" s="1"/>
  <c r="R3267" i="3"/>
  <c r="K3267" i="3"/>
  <c r="I3267" i="3"/>
  <c r="J3267" i="3" s="1"/>
  <c r="N3267" i="3" s="1"/>
  <c r="H3267" i="3"/>
  <c r="G3267" i="3"/>
  <c r="E3267" i="3"/>
  <c r="F3267" i="3" s="1"/>
  <c r="R3266" i="3"/>
  <c r="L3266" i="3"/>
  <c r="K3266" i="3"/>
  <c r="I3266" i="3"/>
  <c r="J3266" i="3" s="1"/>
  <c r="N3266" i="3" s="1"/>
  <c r="G3266" i="3"/>
  <c r="S3266" i="3" s="1"/>
  <c r="E3266" i="3"/>
  <c r="F3266" i="3" s="1"/>
  <c r="R3265" i="3"/>
  <c r="M3265" i="3"/>
  <c r="K3265" i="3"/>
  <c r="L3265" i="3" s="1"/>
  <c r="I3265" i="3"/>
  <c r="J3265" i="3" s="1"/>
  <c r="N3265" i="3" s="1"/>
  <c r="H3265" i="3"/>
  <c r="G3265" i="3"/>
  <c r="E3265" i="3"/>
  <c r="F3265" i="3" s="1"/>
  <c r="Q3265" i="3" s="1"/>
  <c r="R3264" i="3"/>
  <c r="L3264" i="3"/>
  <c r="K3264" i="3"/>
  <c r="I3264" i="3"/>
  <c r="J3264" i="3" s="1"/>
  <c r="N3264" i="3" s="1"/>
  <c r="G3264" i="3"/>
  <c r="M3264" i="3" s="1"/>
  <c r="E3264" i="3"/>
  <c r="F3264" i="3" s="1"/>
  <c r="R3263" i="3"/>
  <c r="K3263" i="3"/>
  <c r="I3263" i="3"/>
  <c r="J3263" i="3" s="1"/>
  <c r="N3263" i="3" s="1"/>
  <c r="H3263" i="3"/>
  <c r="G3263" i="3"/>
  <c r="E3263" i="3"/>
  <c r="F3263" i="3" s="1"/>
  <c r="R3262" i="3"/>
  <c r="L3262" i="3"/>
  <c r="K3262" i="3"/>
  <c r="I3262" i="3"/>
  <c r="J3262" i="3" s="1"/>
  <c r="N3262" i="3" s="1"/>
  <c r="G3262" i="3"/>
  <c r="S3262" i="3" s="1"/>
  <c r="E3262" i="3"/>
  <c r="F3262" i="3" s="1"/>
  <c r="R3261" i="3"/>
  <c r="M3261" i="3"/>
  <c r="K3261" i="3"/>
  <c r="L3261" i="3" s="1"/>
  <c r="I3261" i="3"/>
  <c r="J3261" i="3" s="1"/>
  <c r="N3261" i="3" s="1"/>
  <c r="H3261" i="3"/>
  <c r="G3261" i="3"/>
  <c r="E3261" i="3"/>
  <c r="F3261" i="3" s="1"/>
  <c r="Q3261" i="3" s="1"/>
  <c r="R3260" i="3"/>
  <c r="L3260" i="3"/>
  <c r="K3260" i="3"/>
  <c r="I3260" i="3"/>
  <c r="J3260" i="3" s="1"/>
  <c r="N3260" i="3" s="1"/>
  <c r="G3260" i="3"/>
  <c r="M3260" i="3" s="1"/>
  <c r="E3260" i="3"/>
  <c r="F3260" i="3" s="1"/>
  <c r="R3259" i="3"/>
  <c r="K3259" i="3"/>
  <c r="I3259" i="3"/>
  <c r="J3259" i="3" s="1"/>
  <c r="N3259" i="3" s="1"/>
  <c r="H3259" i="3"/>
  <c r="G3259" i="3"/>
  <c r="E3259" i="3"/>
  <c r="F3259" i="3" s="1"/>
  <c r="R3258" i="3"/>
  <c r="L3258" i="3"/>
  <c r="K3258" i="3"/>
  <c r="I3258" i="3"/>
  <c r="J3258" i="3" s="1"/>
  <c r="N3258" i="3" s="1"/>
  <c r="G3258" i="3"/>
  <c r="S3258" i="3" s="1"/>
  <c r="E3258" i="3"/>
  <c r="F3258" i="3" s="1"/>
  <c r="R3257" i="3"/>
  <c r="M3257" i="3"/>
  <c r="K3257" i="3"/>
  <c r="L3257" i="3" s="1"/>
  <c r="I3257" i="3"/>
  <c r="J3257" i="3" s="1"/>
  <c r="N3257" i="3" s="1"/>
  <c r="H3257" i="3"/>
  <c r="G3257" i="3"/>
  <c r="E3257" i="3"/>
  <c r="F3257" i="3" s="1"/>
  <c r="Q3257" i="3" s="1"/>
  <c r="R3256" i="3"/>
  <c r="L3256" i="3"/>
  <c r="K3256" i="3"/>
  <c r="I3256" i="3"/>
  <c r="J3256" i="3" s="1"/>
  <c r="N3256" i="3" s="1"/>
  <c r="G3256" i="3"/>
  <c r="M3256" i="3" s="1"/>
  <c r="E3256" i="3"/>
  <c r="F3256" i="3" s="1"/>
  <c r="R3255" i="3"/>
  <c r="K3255" i="3"/>
  <c r="I3255" i="3"/>
  <c r="J3255" i="3" s="1"/>
  <c r="N3255" i="3" s="1"/>
  <c r="H3255" i="3"/>
  <c r="G3255" i="3"/>
  <c r="E3255" i="3"/>
  <c r="F3255" i="3" s="1"/>
  <c r="R3254" i="3"/>
  <c r="L3254" i="3"/>
  <c r="K3254" i="3"/>
  <c r="I3254" i="3"/>
  <c r="J3254" i="3" s="1"/>
  <c r="N3254" i="3" s="1"/>
  <c r="G3254" i="3"/>
  <c r="S3254" i="3" s="1"/>
  <c r="E3254" i="3"/>
  <c r="F3254" i="3" s="1"/>
  <c r="R3253" i="3"/>
  <c r="M3253" i="3"/>
  <c r="K3253" i="3"/>
  <c r="L3253" i="3" s="1"/>
  <c r="I3253" i="3"/>
  <c r="J3253" i="3" s="1"/>
  <c r="N3253" i="3" s="1"/>
  <c r="H3253" i="3"/>
  <c r="G3253" i="3"/>
  <c r="E3253" i="3"/>
  <c r="F3253" i="3" s="1"/>
  <c r="Q3253" i="3" s="1"/>
  <c r="R3252" i="3"/>
  <c r="L3252" i="3"/>
  <c r="K3252" i="3"/>
  <c r="I3252" i="3"/>
  <c r="J3252" i="3" s="1"/>
  <c r="N3252" i="3" s="1"/>
  <c r="G3252" i="3"/>
  <c r="M3252" i="3" s="1"/>
  <c r="E3252" i="3"/>
  <c r="F3252" i="3" s="1"/>
  <c r="R3251" i="3"/>
  <c r="K3251" i="3"/>
  <c r="I3251" i="3"/>
  <c r="J3251" i="3" s="1"/>
  <c r="N3251" i="3" s="1"/>
  <c r="H3251" i="3"/>
  <c r="G3251" i="3"/>
  <c r="E3251" i="3"/>
  <c r="F3251" i="3" s="1"/>
  <c r="R3250" i="3"/>
  <c r="L3250" i="3"/>
  <c r="K3250" i="3"/>
  <c r="I3250" i="3"/>
  <c r="J3250" i="3" s="1"/>
  <c r="N3250" i="3" s="1"/>
  <c r="G3250" i="3"/>
  <c r="S3250" i="3" s="1"/>
  <c r="E3250" i="3"/>
  <c r="F3250" i="3" s="1"/>
  <c r="R3249" i="3"/>
  <c r="M3249" i="3"/>
  <c r="K3249" i="3"/>
  <c r="L3249" i="3" s="1"/>
  <c r="I3249" i="3"/>
  <c r="J3249" i="3" s="1"/>
  <c r="N3249" i="3" s="1"/>
  <c r="H3249" i="3"/>
  <c r="G3249" i="3"/>
  <c r="E3249" i="3"/>
  <c r="F3249" i="3" s="1"/>
  <c r="Q3249" i="3" s="1"/>
  <c r="R3248" i="3"/>
  <c r="L3248" i="3"/>
  <c r="K3248" i="3"/>
  <c r="I3248" i="3"/>
  <c r="J3248" i="3" s="1"/>
  <c r="N3248" i="3" s="1"/>
  <c r="G3248" i="3"/>
  <c r="M3248" i="3" s="1"/>
  <c r="E3248" i="3"/>
  <c r="F3248" i="3" s="1"/>
  <c r="R3247" i="3"/>
  <c r="K3247" i="3"/>
  <c r="I3247" i="3"/>
  <c r="J3247" i="3" s="1"/>
  <c r="N3247" i="3" s="1"/>
  <c r="H3247" i="3"/>
  <c r="G3247" i="3"/>
  <c r="E3247" i="3"/>
  <c r="F3247" i="3" s="1"/>
  <c r="R3246" i="3"/>
  <c r="L3246" i="3"/>
  <c r="K3246" i="3"/>
  <c r="I3246" i="3"/>
  <c r="J3246" i="3" s="1"/>
  <c r="N3246" i="3" s="1"/>
  <c r="G3246" i="3"/>
  <c r="S3246" i="3" s="1"/>
  <c r="E3246" i="3"/>
  <c r="F3246" i="3" s="1"/>
  <c r="R3245" i="3"/>
  <c r="M3245" i="3"/>
  <c r="K3245" i="3"/>
  <c r="L3245" i="3" s="1"/>
  <c r="I3245" i="3"/>
  <c r="J3245" i="3" s="1"/>
  <c r="N3245" i="3" s="1"/>
  <c r="H3245" i="3"/>
  <c r="G3245" i="3"/>
  <c r="E3245" i="3"/>
  <c r="F3245" i="3" s="1"/>
  <c r="Q3245" i="3" s="1"/>
  <c r="R3244" i="3"/>
  <c r="L3244" i="3"/>
  <c r="K3244" i="3"/>
  <c r="I3244" i="3"/>
  <c r="J3244" i="3" s="1"/>
  <c r="N3244" i="3" s="1"/>
  <c r="G3244" i="3"/>
  <c r="M3244" i="3" s="1"/>
  <c r="E3244" i="3"/>
  <c r="F3244" i="3" s="1"/>
  <c r="R3243" i="3"/>
  <c r="K3243" i="3"/>
  <c r="I3243" i="3"/>
  <c r="J3243" i="3" s="1"/>
  <c r="N3243" i="3" s="1"/>
  <c r="H3243" i="3"/>
  <c r="G3243" i="3"/>
  <c r="E3243" i="3"/>
  <c r="F3243" i="3" s="1"/>
  <c r="R3242" i="3"/>
  <c r="L3242" i="3"/>
  <c r="K3242" i="3"/>
  <c r="I3242" i="3"/>
  <c r="J3242" i="3" s="1"/>
  <c r="N3242" i="3" s="1"/>
  <c r="G3242" i="3"/>
  <c r="S3242" i="3" s="1"/>
  <c r="E3242" i="3"/>
  <c r="F3242" i="3" s="1"/>
  <c r="R3241" i="3"/>
  <c r="M3241" i="3"/>
  <c r="K3241" i="3"/>
  <c r="L3241" i="3" s="1"/>
  <c r="I3241" i="3"/>
  <c r="J3241" i="3" s="1"/>
  <c r="N3241" i="3" s="1"/>
  <c r="H3241" i="3"/>
  <c r="G3241" i="3"/>
  <c r="E3241" i="3"/>
  <c r="F3241" i="3" s="1"/>
  <c r="Q3241" i="3" s="1"/>
  <c r="R3240" i="3"/>
  <c r="L3240" i="3"/>
  <c r="K3240" i="3"/>
  <c r="I3240" i="3"/>
  <c r="J3240" i="3" s="1"/>
  <c r="N3240" i="3" s="1"/>
  <c r="G3240" i="3"/>
  <c r="M3240" i="3" s="1"/>
  <c r="E3240" i="3"/>
  <c r="F3240" i="3" s="1"/>
  <c r="R3239" i="3"/>
  <c r="K3239" i="3"/>
  <c r="I3239" i="3"/>
  <c r="J3239" i="3" s="1"/>
  <c r="N3239" i="3" s="1"/>
  <c r="H3239" i="3"/>
  <c r="G3239" i="3"/>
  <c r="E3239" i="3"/>
  <c r="F3239" i="3" s="1"/>
  <c r="R3238" i="3"/>
  <c r="L3238" i="3"/>
  <c r="K3238" i="3"/>
  <c r="I3238" i="3"/>
  <c r="J3238" i="3" s="1"/>
  <c r="N3238" i="3" s="1"/>
  <c r="G3238" i="3"/>
  <c r="S3238" i="3" s="1"/>
  <c r="E3238" i="3"/>
  <c r="F3238" i="3" s="1"/>
  <c r="R3237" i="3"/>
  <c r="M3237" i="3"/>
  <c r="K3237" i="3"/>
  <c r="L3237" i="3" s="1"/>
  <c r="I3237" i="3"/>
  <c r="J3237" i="3" s="1"/>
  <c r="N3237" i="3" s="1"/>
  <c r="H3237" i="3"/>
  <c r="G3237" i="3"/>
  <c r="E3237" i="3"/>
  <c r="F3237" i="3" s="1"/>
  <c r="Q3237" i="3" s="1"/>
  <c r="R3236" i="3"/>
  <c r="L3236" i="3"/>
  <c r="K3236" i="3"/>
  <c r="I3236" i="3"/>
  <c r="J3236" i="3" s="1"/>
  <c r="N3236" i="3" s="1"/>
  <c r="G3236" i="3"/>
  <c r="M3236" i="3" s="1"/>
  <c r="E3236" i="3"/>
  <c r="F3236" i="3" s="1"/>
  <c r="R3235" i="3"/>
  <c r="K3235" i="3"/>
  <c r="I3235" i="3"/>
  <c r="J3235" i="3" s="1"/>
  <c r="N3235" i="3" s="1"/>
  <c r="H3235" i="3"/>
  <c r="G3235" i="3"/>
  <c r="E3235" i="3"/>
  <c r="F3235" i="3" s="1"/>
  <c r="R3234" i="3"/>
  <c r="L3234" i="3"/>
  <c r="K3234" i="3"/>
  <c r="I3234" i="3"/>
  <c r="J3234" i="3" s="1"/>
  <c r="N3234" i="3" s="1"/>
  <c r="G3234" i="3"/>
  <c r="S3234" i="3" s="1"/>
  <c r="E3234" i="3"/>
  <c r="F3234" i="3" s="1"/>
  <c r="R3233" i="3"/>
  <c r="M3233" i="3"/>
  <c r="K3233" i="3"/>
  <c r="L3233" i="3" s="1"/>
  <c r="I3233" i="3"/>
  <c r="J3233" i="3" s="1"/>
  <c r="N3233" i="3" s="1"/>
  <c r="H3233" i="3"/>
  <c r="G3233" i="3"/>
  <c r="E3233" i="3"/>
  <c r="F3233" i="3" s="1"/>
  <c r="Q3233" i="3" s="1"/>
  <c r="R3232" i="3"/>
  <c r="L3232" i="3"/>
  <c r="K3232" i="3"/>
  <c r="I3232" i="3"/>
  <c r="J3232" i="3" s="1"/>
  <c r="N3232" i="3" s="1"/>
  <c r="G3232" i="3"/>
  <c r="M3232" i="3" s="1"/>
  <c r="E3232" i="3"/>
  <c r="F3232" i="3" s="1"/>
  <c r="R3231" i="3"/>
  <c r="K3231" i="3"/>
  <c r="I3231" i="3"/>
  <c r="J3231" i="3" s="1"/>
  <c r="N3231" i="3" s="1"/>
  <c r="H3231" i="3"/>
  <c r="G3231" i="3"/>
  <c r="E3231" i="3"/>
  <c r="F3231" i="3" s="1"/>
  <c r="R3230" i="3"/>
  <c r="L3230" i="3"/>
  <c r="K3230" i="3"/>
  <c r="I3230" i="3"/>
  <c r="J3230" i="3" s="1"/>
  <c r="N3230" i="3" s="1"/>
  <c r="G3230" i="3"/>
  <c r="S3230" i="3" s="1"/>
  <c r="E3230" i="3"/>
  <c r="F3230" i="3" s="1"/>
  <c r="R3229" i="3"/>
  <c r="M3229" i="3"/>
  <c r="K3229" i="3"/>
  <c r="L3229" i="3" s="1"/>
  <c r="I3229" i="3"/>
  <c r="J3229" i="3" s="1"/>
  <c r="N3229" i="3" s="1"/>
  <c r="H3229" i="3"/>
  <c r="G3229" i="3"/>
  <c r="E3229" i="3"/>
  <c r="F3229" i="3" s="1"/>
  <c r="Q3229" i="3" s="1"/>
  <c r="R3228" i="3"/>
  <c r="L3228" i="3"/>
  <c r="K3228" i="3"/>
  <c r="I3228" i="3"/>
  <c r="J3228" i="3" s="1"/>
  <c r="N3228" i="3" s="1"/>
  <c r="G3228" i="3"/>
  <c r="M3228" i="3" s="1"/>
  <c r="E3228" i="3"/>
  <c r="F3228" i="3" s="1"/>
  <c r="R3227" i="3"/>
  <c r="K3227" i="3"/>
  <c r="I3227" i="3"/>
  <c r="J3227" i="3" s="1"/>
  <c r="N3227" i="3" s="1"/>
  <c r="H3227" i="3"/>
  <c r="G3227" i="3"/>
  <c r="E3227" i="3"/>
  <c r="F3227" i="3" s="1"/>
  <c r="R3226" i="3"/>
  <c r="L3226" i="3"/>
  <c r="K3226" i="3"/>
  <c r="I3226" i="3"/>
  <c r="J3226" i="3" s="1"/>
  <c r="N3226" i="3" s="1"/>
  <c r="G3226" i="3"/>
  <c r="S3226" i="3" s="1"/>
  <c r="E3226" i="3"/>
  <c r="F3226" i="3" s="1"/>
  <c r="R3225" i="3"/>
  <c r="M3225" i="3"/>
  <c r="K3225" i="3"/>
  <c r="L3225" i="3" s="1"/>
  <c r="I3225" i="3"/>
  <c r="J3225" i="3" s="1"/>
  <c r="N3225" i="3" s="1"/>
  <c r="H3225" i="3"/>
  <c r="G3225" i="3"/>
  <c r="E3225" i="3"/>
  <c r="F3225" i="3" s="1"/>
  <c r="Q3225" i="3" s="1"/>
  <c r="R3224" i="3"/>
  <c r="L3224" i="3"/>
  <c r="K3224" i="3"/>
  <c r="I3224" i="3"/>
  <c r="J3224" i="3" s="1"/>
  <c r="N3224" i="3" s="1"/>
  <c r="G3224" i="3"/>
  <c r="M3224" i="3" s="1"/>
  <c r="E3224" i="3"/>
  <c r="F3224" i="3" s="1"/>
  <c r="R3223" i="3"/>
  <c r="K3223" i="3"/>
  <c r="I3223" i="3"/>
  <c r="J3223" i="3" s="1"/>
  <c r="N3223" i="3" s="1"/>
  <c r="H3223" i="3"/>
  <c r="G3223" i="3"/>
  <c r="E3223" i="3"/>
  <c r="F3223" i="3" s="1"/>
  <c r="R3222" i="3"/>
  <c r="L3222" i="3"/>
  <c r="K3222" i="3"/>
  <c r="I3222" i="3"/>
  <c r="J3222" i="3" s="1"/>
  <c r="N3222" i="3" s="1"/>
  <c r="G3222" i="3"/>
  <c r="S3222" i="3" s="1"/>
  <c r="E3222" i="3"/>
  <c r="F3222" i="3" s="1"/>
  <c r="R3221" i="3"/>
  <c r="M3221" i="3"/>
  <c r="K3221" i="3"/>
  <c r="L3221" i="3" s="1"/>
  <c r="I3221" i="3"/>
  <c r="J3221" i="3" s="1"/>
  <c r="N3221" i="3" s="1"/>
  <c r="H3221" i="3"/>
  <c r="G3221" i="3"/>
  <c r="E3221" i="3"/>
  <c r="F3221" i="3" s="1"/>
  <c r="Q3221" i="3" s="1"/>
  <c r="R3220" i="3"/>
  <c r="L3220" i="3"/>
  <c r="K3220" i="3"/>
  <c r="I3220" i="3"/>
  <c r="J3220" i="3" s="1"/>
  <c r="N3220" i="3" s="1"/>
  <c r="G3220" i="3"/>
  <c r="M3220" i="3" s="1"/>
  <c r="E3220" i="3"/>
  <c r="F3220" i="3" s="1"/>
  <c r="R3219" i="3"/>
  <c r="K3219" i="3"/>
  <c r="I3219" i="3"/>
  <c r="J3219" i="3" s="1"/>
  <c r="N3219" i="3" s="1"/>
  <c r="H3219" i="3"/>
  <c r="G3219" i="3"/>
  <c r="E3219" i="3"/>
  <c r="F3219" i="3" s="1"/>
  <c r="R3218" i="3"/>
  <c r="L3218" i="3"/>
  <c r="K3218" i="3"/>
  <c r="I3218" i="3"/>
  <c r="J3218" i="3" s="1"/>
  <c r="N3218" i="3" s="1"/>
  <c r="G3218" i="3"/>
  <c r="S3218" i="3" s="1"/>
  <c r="E3218" i="3"/>
  <c r="F3218" i="3" s="1"/>
  <c r="R3217" i="3"/>
  <c r="M3217" i="3"/>
  <c r="K3217" i="3"/>
  <c r="L3217" i="3" s="1"/>
  <c r="I3217" i="3"/>
  <c r="J3217" i="3" s="1"/>
  <c r="N3217" i="3" s="1"/>
  <c r="H3217" i="3"/>
  <c r="G3217" i="3"/>
  <c r="E3217" i="3"/>
  <c r="F3217" i="3" s="1"/>
  <c r="Q3217" i="3" s="1"/>
  <c r="R3216" i="3"/>
  <c r="L3216" i="3"/>
  <c r="K3216" i="3"/>
  <c r="I3216" i="3"/>
  <c r="J3216" i="3" s="1"/>
  <c r="N3216" i="3" s="1"/>
  <c r="G3216" i="3"/>
  <c r="M3216" i="3" s="1"/>
  <c r="E3216" i="3"/>
  <c r="F3216" i="3" s="1"/>
  <c r="R3215" i="3"/>
  <c r="K3215" i="3"/>
  <c r="I3215" i="3"/>
  <c r="J3215" i="3" s="1"/>
  <c r="N3215" i="3" s="1"/>
  <c r="H3215" i="3"/>
  <c r="G3215" i="3"/>
  <c r="E3215" i="3"/>
  <c r="F3215" i="3" s="1"/>
  <c r="R3214" i="3"/>
  <c r="L3214" i="3"/>
  <c r="K3214" i="3"/>
  <c r="I3214" i="3"/>
  <c r="J3214" i="3" s="1"/>
  <c r="N3214" i="3" s="1"/>
  <c r="G3214" i="3"/>
  <c r="S3214" i="3" s="1"/>
  <c r="E3214" i="3"/>
  <c r="F3214" i="3" s="1"/>
  <c r="R3213" i="3"/>
  <c r="M3213" i="3"/>
  <c r="K3213" i="3"/>
  <c r="L3213" i="3" s="1"/>
  <c r="I3213" i="3"/>
  <c r="J3213" i="3" s="1"/>
  <c r="N3213" i="3" s="1"/>
  <c r="H3213" i="3"/>
  <c r="G3213" i="3"/>
  <c r="E3213" i="3"/>
  <c r="F3213" i="3" s="1"/>
  <c r="Q3213" i="3" s="1"/>
  <c r="R3212" i="3"/>
  <c r="L3212" i="3"/>
  <c r="K3212" i="3"/>
  <c r="I3212" i="3"/>
  <c r="J3212" i="3" s="1"/>
  <c r="N3212" i="3" s="1"/>
  <c r="G3212" i="3"/>
  <c r="M3212" i="3" s="1"/>
  <c r="E3212" i="3"/>
  <c r="F3212" i="3" s="1"/>
  <c r="R3211" i="3"/>
  <c r="K3211" i="3"/>
  <c r="I3211" i="3"/>
  <c r="J3211" i="3" s="1"/>
  <c r="N3211" i="3" s="1"/>
  <c r="H3211" i="3"/>
  <c r="G3211" i="3"/>
  <c r="E3211" i="3"/>
  <c r="F3211" i="3" s="1"/>
  <c r="R3210" i="3"/>
  <c r="L3210" i="3"/>
  <c r="K3210" i="3"/>
  <c r="I3210" i="3"/>
  <c r="J3210" i="3" s="1"/>
  <c r="N3210" i="3" s="1"/>
  <c r="G3210" i="3"/>
  <c r="S3210" i="3" s="1"/>
  <c r="E3210" i="3"/>
  <c r="F3210" i="3" s="1"/>
  <c r="R3209" i="3"/>
  <c r="M3209" i="3"/>
  <c r="K3209" i="3"/>
  <c r="L3209" i="3" s="1"/>
  <c r="I3209" i="3"/>
  <c r="J3209" i="3" s="1"/>
  <c r="N3209" i="3" s="1"/>
  <c r="H3209" i="3"/>
  <c r="G3209" i="3"/>
  <c r="E3209" i="3"/>
  <c r="F3209" i="3" s="1"/>
  <c r="Q3209" i="3" s="1"/>
  <c r="R3208" i="3"/>
  <c r="L3208" i="3"/>
  <c r="K3208" i="3"/>
  <c r="I3208" i="3"/>
  <c r="J3208" i="3" s="1"/>
  <c r="N3208" i="3" s="1"/>
  <c r="G3208" i="3"/>
  <c r="M3208" i="3" s="1"/>
  <c r="E3208" i="3"/>
  <c r="F3208" i="3" s="1"/>
  <c r="R3207" i="3"/>
  <c r="K3207" i="3"/>
  <c r="I3207" i="3"/>
  <c r="J3207" i="3" s="1"/>
  <c r="N3207" i="3" s="1"/>
  <c r="H3207" i="3"/>
  <c r="G3207" i="3"/>
  <c r="E3207" i="3"/>
  <c r="F3207" i="3" s="1"/>
  <c r="R3206" i="3"/>
  <c r="L3206" i="3"/>
  <c r="K3206" i="3"/>
  <c r="I3206" i="3"/>
  <c r="J3206" i="3" s="1"/>
  <c r="N3206" i="3" s="1"/>
  <c r="G3206" i="3"/>
  <c r="S3206" i="3" s="1"/>
  <c r="E3206" i="3"/>
  <c r="F3206" i="3" s="1"/>
  <c r="R3205" i="3"/>
  <c r="M3205" i="3"/>
  <c r="K3205" i="3"/>
  <c r="L3205" i="3" s="1"/>
  <c r="I3205" i="3"/>
  <c r="J3205" i="3" s="1"/>
  <c r="N3205" i="3" s="1"/>
  <c r="H3205" i="3"/>
  <c r="G3205" i="3"/>
  <c r="E3205" i="3"/>
  <c r="F3205" i="3" s="1"/>
  <c r="Q3205" i="3" s="1"/>
  <c r="R3204" i="3"/>
  <c r="L3204" i="3"/>
  <c r="K3204" i="3"/>
  <c r="I3204" i="3"/>
  <c r="J3204" i="3" s="1"/>
  <c r="N3204" i="3" s="1"/>
  <c r="G3204" i="3"/>
  <c r="M3204" i="3" s="1"/>
  <c r="E3204" i="3"/>
  <c r="F3204" i="3" s="1"/>
  <c r="R3203" i="3"/>
  <c r="K3203" i="3"/>
  <c r="I3203" i="3"/>
  <c r="J3203" i="3" s="1"/>
  <c r="N3203" i="3" s="1"/>
  <c r="H3203" i="3"/>
  <c r="G3203" i="3"/>
  <c r="E3203" i="3"/>
  <c r="F3203" i="3" s="1"/>
  <c r="R3202" i="3"/>
  <c r="L3202" i="3"/>
  <c r="K3202" i="3"/>
  <c r="I3202" i="3"/>
  <c r="J3202" i="3" s="1"/>
  <c r="N3202" i="3" s="1"/>
  <c r="G3202" i="3"/>
  <c r="S3202" i="3" s="1"/>
  <c r="E3202" i="3"/>
  <c r="F3202" i="3" s="1"/>
  <c r="R3201" i="3"/>
  <c r="M3201" i="3"/>
  <c r="K3201" i="3"/>
  <c r="L3201" i="3" s="1"/>
  <c r="I3201" i="3"/>
  <c r="J3201" i="3" s="1"/>
  <c r="N3201" i="3" s="1"/>
  <c r="H3201" i="3"/>
  <c r="G3201" i="3"/>
  <c r="E3201" i="3"/>
  <c r="F3201" i="3" s="1"/>
  <c r="Q3201" i="3" s="1"/>
  <c r="R3200" i="3"/>
  <c r="L3200" i="3"/>
  <c r="K3200" i="3"/>
  <c r="I3200" i="3"/>
  <c r="J3200" i="3" s="1"/>
  <c r="N3200" i="3" s="1"/>
  <c r="G3200" i="3"/>
  <c r="M3200" i="3" s="1"/>
  <c r="E3200" i="3"/>
  <c r="F3200" i="3" s="1"/>
  <c r="R3199" i="3"/>
  <c r="K3199" i="3"/>
  <c r="I3199" i="3"/>
  <c r="J3199" i="3" s="1"/>
  <c r="N3199" i="3" s="1"/>
  <c r="H3199" i="3"/>
  <c r="G3199" i="3"/>
  <c r="E3199" i="3"/>
  <c r="F3199" i="3" s="1"/>
  <c r="R3198" i="3"/>
  <c r="L3198" i="3"/>
  <c r="K3198" i="3"/>
  <c r="I3198" i="3"/>
  <c r="J3198" i="3" s="1"/>
  <c r="N3198" i="3" s="1"/>
  <c r="G3198" i="3"/>
  <c r="S3198" i="3" s="1"/>
  <c r="E3198" i="3"/>
  <c r="F3198" i="3" s="1"/>
  <c r="R3197" i="3"/>
  <c r="M3197" i="3"/>
  <c r="K3197" i="3"/>
  <c r="L3197" i="3" s="1"/>
  <c r="I3197" i="3"/>
  <c r="J3197" i="3" s="1"/>
  <c r="N3197" i="3" s="1"/>
  <c r="H3197" i="3"/>
  <c r="G3197" i="3"/>
  <c r="E3197" i="3"/>
  <c r="F3197" i="3" s="1"/>
  <c r="Q3197" i="3" s="1"/>
  <c r="R3196" i="3"/>
  <c r="L3196" i="3"/>
  <c r="K3196" i="3"/>
  <c r="I3196" i="3"/>
  <c r="J3196" i="3" s="1"/>
  <c r="N3196" i="3" s="1"/>
  <c r="G3196" i="3"/>
  <c r="M3196" i="3" s="1"/>
  <c r="E3196" i="3"/>
  <c r="F3196" i="3" s="1"/>
  <c r="R3195" i="3"/>
  <c r="K3195" i="3"/>
  <c r="I3195" i="3"/>
  <c r="J3195" i="3" s="1"/>
  <c r="N3195" i="3" s="1"/>
  <c r="H3195" i="3"/>
  <c r="G3195" i="3"/>
  <c r="E3195" i="3"/>
  <c r="F3195" i="3" s="1"/>
  <c r="R3194" i="3"/>
  <c r="L3194" i="3"/>
  <c r="K3194" i="3"/>
  <c r="I3194" i="3"/>
  <c r="J3194" i="3" s="1"/>
  <c r="N3194" i="3" s="1"/>
  <c r="G3194" i="3"/>
  <c r="S3194" i="3" s="1"/>
  <c r="E3194" i="3"/>
  <c r="F3194" i="3" s="1"/>
  <c r="R3193" i="3"/>
  <c r="M3193" i="3"/>
  <c r="K3193" i="3"/>
  <c r="L3193" i="3" s="1"/>
  <c r="I3193" i="3"/>
  <c r="J3193" i="3" s="1"/>
  <c r="N3193" i="3" s="1"/>
  <c r="H3193" i="3"/>
  <c r="G3193" i="3"/>
  <c r="E3193" i="3"/>
  <c r="F3193" i="3" s="1"/>
  <c r="Q3193" i="3" s="1"/>
  <c r="R3192" i="3"/>
  <c r="L3192" i="3"/>
  <c r="K3192" i="3"/>
  <c r="I3192" i="3"/>
  <c r="J3192" i="3" s="1"/>
  <c r="N3192" i="3" s="1"/>
  <c r="G3192" i="3"/>
  <c r="M3192" i="3" s="1"/>
  <c r="E3192" i="3"/>
  <c r="F3192" i="3" s="1"/>
  <c r="R3191" i="3"/>
  <c r="K3191" i="3"/>
  <c r="I3191" i="3"/>
  <c r="J3191" i="3" s="1"/>
  <c r="N3191" i="3" s="1"/>
  <c r="H3191" i="3"/>
  <c r="G3191" i="3"/>
  <c r="E3191" i="3"/>
  <c r="F3191" i="3" s="1"/>
  <c r="R3190" i="3"/>
  <c r="L3190" i="3"/>
  <c r="K3190" i="3"/>
  <c r="I3190" i="3"/>
  <c r="J3190" i="3" s="1"/>
  <c r="N3190" i="3" s="1"/>
  <c r="G3190" i="3"/>
  <c r="S3190" i="3" s="1"/>
  <c r="E3190" i="3"/>
  <c r="F3190" i="3" s="1"/>
  <c r="R3189" i="3"/>
  <c r="M3189" i="3"/>
  <c r="K3189" i="3"/>
  <c r="L3189" i="3" s="1"/>
  <c r="I3189" i="3"/>
  <c r="J3189" i="3" s="1"/>
  <c r="N3189" i="3" s="1"/>
  <c r="H3189" i="3"/>
  <c r="G3189" i="3"/>
  <c r="E3189" i="3"/>
  <c r="F3189" i="3" s="1"/>
  <c r="Q3189" i="3" s="1"/>
  <c r="R3188" i="3"/>
  <c r="L3188" i="3"/>
  <c r="K3188" i="3"/>
  <c r="I3188" i="3"/>
  <c r="J3188" i="3" s="1"/>
  <c r="N3188" i="3" s="1"/>
  <c r="G3188" i="3"/>
  <c r="M3188" i="3" s="1"/>
  <c r="E3188" i="3"/>
  <c r="F3188" i="3" s="1"/>
  <c r="R3187" i="3"/>
  <c r="K3187" i="3"/>
  <c r="I3187" i="3"/>
  <c r="J3187" i="3" s="1"/>
  <c r="N3187" i="3" s="1"/>
  <c r="H3187" i="3"/>
  <c r="G3187" i="3"/>
  <c r="E3187" i="3"/>
  <c r="F3187" i="3" s="1"/>
  <c r="R3186" i="3"/>
  <c r="L3186" i="3"/>
  <c r="K3186" i="3"/>
  <c r="I3186" i="3"/>
  <c r="J3186" i="3" s="1"/>
  <c r="N3186" i="3" s="1"/>
  <c r="G3186" i="3"/>
  <c r="S3186" i="3" s="1"/>
  <c r="E3186" i="3"/>
  <c r="F3186" i="3" s="1"/>
  <c r="R3185" i="3"/>
  <c r="M3185" i="3"/>
  <c r="K3185" i="3"/>
  <c r="L3185" i="3" s="1"/>
  <c r="I3185" i="3"/>
  <c r="J3185" i="3" s="1"/>
  <c r="N3185" i="3" s="1"/>
  <c r="H3185" i="3"/>
  <c r="G3185" i="3"/>
  <c r="E3185" i="3"/>
  <c r="F3185" i="3" s="1"/>
  <c r="Q3185" i="3" s="1"/>
  <c r="R3184" i="3"/>
  <c r="L3184" i="3"/>
  <c r="K3184" i="3"/>
  <c r="I3184" i="3"/>
  <c r="J3184" i="3" s="1"/>
  <c r="N3184" i="3" s="1"/>
  <c r="G3184" i="3"/>
  <c r="M3184" i="3" s="1"/>
  <c r="E3184" i="3"/>
  <c r="F3184" i="3" s="1"/>
  <c r="R3183" i="3"/>
  <c r="K3183" i="3"/>
  <c r="I3183" i="3"/>
  <c r="J3183" i="3" s="1"/>
  <c r="N3183" i="3" s="1"/>
  <c r="H3183" i="3"/>
  <c r="G3183" i="3"/>
  <c r="E3183" i="3"/>
  <c r="F3183" i="3" s="1"/>
  <c r="R3182" i="3"/>
  <c r="L3182" i="3"/>
  <c r="K3182" i="3"/>
  <c r="I3182" i="3"/>
  <c r="J3182" i="3" s="1"/>
  <c r="N3182" i="3" s="1"/>
  <c r="G3182" i="3"/>
  <c r="S3182" i="3" s="1"/>
  <c r="E3182" i="3"/>
  <c r="F3182" i="3" s="1"/>
  <c r="R3181" i="3"/>
  <c r="M3181" i="3"/>
  <c r="K3181" i="3"/>
  <c r="L3181" i="3" s="1"/>
  <c r="I3181" i="3"/>
  <c r="J3181" i="3" s="1"/>
  <c r="N3181" i="3" s="1"/>
  <c r="H3181" i="3"/>
  <c r="G3181" i="3"/>
  <c r="E3181" i="3"/>
  <c r="F3181" i="3" s="1"/>
  <c r="Q3181" i="3" s="1"/>
  <c r="R3180" i="3"/>
  <c r="L3180" i="3"/>
  <c r="K3180" i="3"/>
  <c r="I3180" i="3"/>
  <c r="J3180" i="3" s="1"/>
  <c r="N3180" i="3" s="1"/>
  <c r="G3180" i="3"/>
  <c r="M3180" i="3" s="1"/>
  <c r="E3180" i="3"/>
  <c r="F3180" i="3" s="1"/>
  <c r="R3179" i="3"/>
  <c r="K3179" i="3"/>
  <c r="I3179" i="3"/>
  <c r="J3179" i="3" s="1"/>
  <c r="N3179" i="3" s="1"/>
  <c r="H3179" i="3"/>
  <c r="G3179" i="3"/>
  <c r="E3179" i="3"/>
  <c r="F3179" i="3" s="1"/>
  <c r="R3178" i="3"/>
  <c r="L3178" i="3"/>
  <c r="K3178" i="3"/>
  <c r="I3178" i="3"/>
  <c r="J3178" i="3" s="1"/>
  <c r="N3178" i="3" s="1"/>
  <c r="G3178" i="3"/>
  <c r="S3178" i="3" s="1"/>
  <c r="E3178" i="3"/>
  <c r="F3178" i="3" s="1"/>
  <c r="R3177" i="3"/>
  <c r="M3177" i="3"/>
  <c r="K3177" i="3"/>
  <c r="L3177" i="3" s="1"/>
  <c r="I3177" i="3"/>
  <c r="J3177" i="3" s="1"/>
  <c r="N3177" i="3" s="1"/>
  <c r="H3177" i="3"/>
  <c r="G3177" i="3"/>
  <c r="E3177" i="3"/>
  <c r="F3177" i="3" s="1"/>
  <c r="Q3177" i="3" s="1"/>
  <c r="R3176" i="3"/>
  <c r="L3176" i="3"/>
  <c r="K3176" i="3"/>
  <c r="I3176" i="3"/>
  <c r="J3176" i="3" s="1"/>
  <c r="N3176" i="3" s="1"/>
  <c r="G3176" i="3"/>
  <c r="M3176" i="3" s="1"/>
  <c r="E3176" i="3"/>
  <c r="F3176" i="3" s="1"/>
  <c r="R3175" i="3"/>
  <c r="K3175" i="3"/>
  <c r="I3175" i="3"/>
  <c r="J3175" i="3" s="1"/>
  <c r="N3175" i="3" s="1"/>
  <c r="H3175" i="3"/>
  <c r="G3175" i="3"/>
  <c r="E3175" i="3"/>
  <c r="F3175" i="3" s="1"/>
  <c r="R3174" i="3"/>
  <c r="L3174" i="3"/>
  <c r="K3174" i="3"/>
  <c r="I3174" i="3"/>
  <c r="J3174" i="3" s="1"/>
  <c r="N3174" i="3" s="1"/>
  <c r="G3174" i="3"/>
  <c r="S3174" i="3" s="1"/>
  <c r="E3174" i="3"/>
  <c r="F3174" i="3" s="1"/>
  <c r="R3173" i="3"/>
  <c r="M3173" i="3"/>
  <c r="K3173" i="3"/>
  <c r="L3173" i="3" s="1"/>
  <c r="I3173" i="3"/>
  <c r="J3173" i="3" s="1"/>
  <c r="N3173" i="3" s="1"/>
  <c r="H3173" i="3"/>
  <c r="G3173" i="3"/>
  <c r="E3173" i="3"/>
  <c r="F3173" i="3" s="1"/>
  <c r="Q3173" i="3" s="1"/>
  <c r="R3172" i="3"/>
  <c r="L3172" i="3"/>
  <c r="K3172" i="3"/>
  <c r="I3172" i="3"/>
  <c r="J3172" i="3" s="1"/>
  <c r="N3172" i="3" s="1"/>
  <c r="G3172" i="3"/>
  <c r="M3172" i="3" s="1"/>
  <c r="E3172" i="3"/>
  <c r="F3172" i="3" s="1"/>
  <c r="R3171" i="3"/>
  <c r="K3171" i="3"/>
  <c r="I3171" i="3"/>
  <c r="J3171" i="3" s="1"/>
  <c r="N3171" i="3" s="1"/>
  <c r="H3171" i="3"/>
  <c r="G3171" i="3"/>
  <c r="E3171" i="3"/>
  <c r="F3171" i="3" s="1"/>
  <c r="R3170" i="3"/>
  <c r="L3170" i="3"/>
  <c r="K3170" i="3"/>
  <c r="I3170" i="3"/>
  <c r="J3170" i="3" s="1"/>
  <c r="N3170" i="3" s="1"/>
  <c r="G3170" i="3"/>
  <c r="S3170" i="3" s="1"/>
  <c r="E3170" i="3"/>
  <c r="F3170" i="3" s="1"/>
  <c r="R3169" i="3"/>
  <c r="M3169" i="3"/>
  <c r="K3169" i="3"/>
  <c r="L3169" i="3" s="1"/>
  <c r="I3169" i="3"/>
  <c r="J3169" i="3" s="1"/>
  <c r="N3169" i="3" s="1"/>
  <c r="H3169" i="3"/>
  <c r="G3169" i="3"/>
  <c r="E3169" i="3"/>
  <c r="F3169" i="3" s="1"/>
  <c r="Q3169" i="3" s="1"/>
  <c r="R3168" i="3"/>
  <c r="L3168" i="3"/>
  <c r="K3168" i="3"/>
  <c r="I3168" i="3"/>
  <c r="J3168" i="3" s="1"/>
  <c r="N3168" i="3" s="1"/>
  <c r="G3168" i="3"/>
  <c r="M3168" i="3" s="1"/>
  <c r="E3168" i="3"/>
  <c r="F3168" i="3" s="1"/>
  <c r="R3167" i="3"/>
  <c r="K3167" i="3"/>
  <c r="I3167" i="3"/>
  <c r="J3167" i="3" s="1"/>
  <c r="N3167" i="3" s="1"/>
  <c r="H3167" i="3"/>
  <c r="G3167" i="3"/>
  <c r="E3167" i="3"/>
  <c r="F3167" i="3" s="1"/>
  <c r="R3166" i="3"/>
  <c r="L3166" i="3"/>
  <c r="K3166" i="3"/>
  <c r="I3166" i="3"/>
  <c r="J3166" i="3" s="1"/>
  <c r="N3166" i="3" s="1"/>
  <c r="G3166" i="3"/>
  <c r="S3166" i="3" s="1"/>
  <c r="E3166" i="3"/>
  <c r="F3166" i="3" s="1"/>
  <c r="R3165" i="3"/>
  <c r="M3165" i="3"/>
  <c r="K3165" i="3"/>
  <c r="L3165" i="3" s="1"/>
  <c r="I3165" i="3"/>
  <c r="J3165" i="3" s="1"/>
  <c r="N3165" i="3" s="1"/>
  <c r="H3165" i="3"/>
  <c r="G3165" i="3"/>
  <c r="E3165" i="3"/>
  <c r="F3165" i="3" s="1"/>
  <c r="Q3165" i="3" s="1"/>
  <c r="R3164" i="3"/>
  <c r="L3164" i="3"/>
  <c r="K3164" i="3"/>
  <c r="I3164" i="3"/>
  <c r="J3164" i="3" s="1"/>
  <c r="N3164" i="3" s="1"/>
  <c r="G3164" i="3"/>
  <c r="M3164" i="3" s="1"/>
  <c r="E3164" i="3"/>
  <c r="F3164" i="3" s="1"/>
  <c r="R3163" i="3"/>
  <c r="K3163" i="3"/>
  <c r="I3163" i="3"/>
  <c r="J3163" i="3" s="1"/>
  <c r="N3163" i="3" s="1"/>
  <c r="H3163" i="3"/>
  <c r="G3163" i="3"/>
  <c r="E3163" i="3"/>
  <c r="F3163" i="3" s="1"/>
  <c r="R3162" i="3"/>
  <c r="L3162" i="3"/>
  <c r="K3162" i="3"/>
  <c r="I3162" i="3"/>
  <c r="J3162" i="3" s="1"/>
  <c r="N3162" i="3" s="1"/>
  <c r="G3162" i="3"/>
  <c r="S3162" i="3" s="1"/>
  <c r="E3162" i="3"/>
  <c r="F3162" i="3" s="1"/>
  <c r="R3161" i="3"/>
  <c r="M3161" i="3"/>
  <c r="K3161" i="3"/>
  <c r="L3161" i="3" s="1"/>
  <c r="I3161" i="3"/>
  <c r="J3161" i="3" s="1"/>
  <c r="N3161" i="3" s="1"/>
  <c r="H3161" i="3"/>
  <c r="G3161" i="3"/>
  <c r="E3161" i="3"/>
  <c r="F3161" i="3" s="1"/>
  <c r="Q3161" i="3" s="1"/>
  <c r="R3160" i="3"/>
  <c r="L3160" i="3"/>
  <c r="K3160" i="3"/>
  <c r="I3160" i="3"/>
  <c r="J3160" i="3" s="1"/>
  <c r="N3160" i="3" s="1"/>
  <c r="G3160" i="3"/>
  <c r="M3160" i="3" s="1"/>
  <c r="E3160" i="3"/>
  <c r="F3160" i="3" s="1"/>
  <c r="R3159" i="3"/>
  <c r="K3159" i="3"/>
  <c r="I3159" i="3"/>
  <c r="J3159" i="3" s="1"/>
  <c r="N3159" i="3" s="1"/>
  <c r="H3159" i="3"/>
  <c r="G3159" i="3"/>
  <c r="E3159" i="3"/>
  <c r="F3159" i="3" s="1"/>
  <c r="R3158" i="3"/>
  <c r="L3158" i="3"/>
  <c r="K3158" i="3"/>
  <c r="I3158" i="3"/>
  <c r="J3158" i="3" s="1"/>
  <c r="N3158" i="3" s="1"/>
  <c r="G3158" i="3"/>
  <c r="S3158" i="3" s="1"/>
  <c r="E3158" i="3"/>
  <c r="F3158" i="3" s="1"/>
  <c r="R3157" i="3"/>
  <c r="M3157" i="3"/>
  <c r="K3157" i="3"/>
  <c r="L3157" i="3" s="1"/>
  <c r="I3157" i="3"/>
  <c r="J3157" i="3" s="1"/>
  <c r="N3157" i="3" s="1"/>
  <c r="H3157" i="3"/>
  <c r="G3157" i="3"/>
  <c r="E3157" i="3"/>
  <c r="F3157" i="3" s="1"/>
  <c r="Q3157" i="3" s="1"/>
  <c r="R3156" i="3"/>
  <c r="L3156" i="3"/>
  <c r="K3156" i="3"/>
  <c r="I3156" i="3"/>
  <c r="J3156" i="3" s="1"/>
  <c r="N3156" i="3" s="1"/>
  <c r="G3156" i="3"/>
  <c r="M3156" i="3" s="1"/>
  <c r="E3156" i="3"/>
  <c r="F3156" i="3" s="1"/>
  <c r="R3155" i="3"/>
  <c r="K3155" i="3"/>
  <c r="I3155" i="3"/>
  <c r="J3155" i="3" s="1"/>
  <c r="N3155" i="3" s="1"/>
  <c r="H3155" i="3"/>
  <c r="G3155" i="3"/>
  <c r="E3155" i="3"/>
  <c r="F3155" i="3" s="1"/>
  <c r="R3154" i="3"/>
  <c r="L3154" i="3"/>
  <c r="K3154" i="3"/>
  <c r="I3154" i="3"/>
  <c r="J3154" i="3" s="1"/>
  <c r="N3154" i="3" s="1"/>
  <c r="G3154" i="3"/>
  <c r="S3154" i="3" s="1"/>
  <c r="E3154" i="3"/>
  <c r="F3154" i="3" s="1"/>
  <c r="R3153" i="3"/>
  <c r="M3153" i="3"/>
  <c r="K3153" i="3"/>
  <c r="L3153" i="3" s="1"/>
  <c r="I3153" i="3"/>
  <c r="J3153" i="3" s="1"/>
  <c r="N3153" i="3" s="1"/>
  <c r="H3153" i="3"/>
  <c r="G3153" i="3"/>
  <c r="E3153" i="3"/>
  <c r="F3153" i="3" s="1"/>
  <c r="Q3153" i="3" s="1"/>
  <c r="R3152" i="3"/>
  <c r="L3152" i="3"/>
  <c r="K3152" i="3"/>
  <c r="I3152" i="3"/>
  <c r="J3152" i="3" s="1"/>
  <c r="N3152" i="3" s="1"/>
  <c r="G3152" i="3"/>
  <c r="M3152" i="3" s="1"/>
  <c r="E3152" i="3"/>
  <c r="F3152" i="3" s="1"/>
  <c r="R3151" i="3"/>
  <c r="K3151" i="3"/>
  <c r="I3151" i="3"/>
  <c r="J3151" i="3" s="1"/>
  <c r="N3151" i="3" s="1"/>
  <c r="H3151" i="3"/>
  <c r="G3151" i="3"/>
  <c r="E3151" i="3"/>
  <c r="F3151" i="3" s="1"/>
  <c r="R3150" i="3"/>
  <c r="L3150" i="3"/>
  <c r="K3150" i="3"/>
  <c r="I3150" i="3"/>
  <c r="J3150" i="3" s="1"/>
  <c r="N3150" i="3" s="1"/>
  <c r="G3150" i="3"/>
  <c r="S3150" i="3" s="1"/>
  <c r="E3150" i="3"/>
  <c r="F3150" i="3" s="1"/>
  <c r="R3149" i="3"/>
  <c r="M3149" i="3"/>
  <c r="K3149" i="3"/>
  <c r="L3149" i="3" s="1"/>
  <c r="I3149" i="3"/>
  <c r="J3149" i="3" s="1"/>
  <c r="N3149" i="3" s="1"/>
  <c r="H3149" i="3"/>
  <c r="G3149" i="3"/>
  <c r="E3149" i="3"/>
  <c r="F3149" i="3" s="1"/>
  <c r="Q3149" i="3" s="1"/>
  <c r="R3148" i="3"/>
  <c r="L3148" i="3"/>
  <c r="K3148" i="3"/>
  <c r="I3148" i="3"/>
  <c r="J3148" i="3" s="1"/>
  <c r="N3148" i="3" s="1"/>
  <c r="G3148" i="3"/>
  <c r="M3148" i="3" s="1"/>
  <c r="E3148" i="3"/>
  <c r="F3148" i="3" s="1"/>
  <c r="R3147" i="3"/>
  <c r="K3147" i="3"/>
  <c r="I3147" i="3"/>
  <c r="J3147" i="3" s="1"/>
  <c r="N3147" i="3" s="1"/>
  <c r="H3147" i="3"/>
  <c r="G3147" i="3"/>
  <c r="E3147" i="3"/>
  <c r="F3147" i="3" s="1"/>
  <c r="R3146" i="3"/>
  <c r="L3146" i="3"/>
  <c r="K3146" i="3"/>
  <c r="I3146" i="3"/>
  <c r="J3146" i="3" s="1"/>
  <c r="N3146" i="3" s="1"/>
  <c r="G3146" i="3"/>
  <c r="S3146" i="3" s="1"/>
  <c r="E3146" i="3"/>
  <c r="F3146" i="3" s="1"/>
  <c r="R3145" i="3"/>
  <c r="M3145" i="3"/>
  <c r="K3145" i="3"/>
  <c r="L3145" i="3" s="1"/>
  <c r="I3145" i="3"/>
  <c r="J3145" i="3" s="1"/>
  <c r="N3145" i="3" s="1"/>
  <c r="H3145" i="3"/>
  <c r="G3145" i="3"/>
  <c r="E3145" i="3"/>
  <c r="F3145" i="3" s="1"/>
  <c r="Q3145" i="3" s="1"/>
  <c r="R3144" i="3"/>
  <c r="L3144" i="3"/>
  <c r="K3144" i="3"/>
  <c r="I3144" i="3"/>
  <c r="J3144" i="3" s="1"/>
  <c r="N3144" i="3" s="1"/>
  <c r="G3144" i="3"/>
  <c r="M3144" i="3" s="1"/>
  <c r="E3144" i="3"/>
  <c r="F3144" i="3" s="1"/>
  <c r="R3143" i="3"/>
  <c r="K3143" i="3"/>
  <c r="I3143" i="3"/>
  <c r="J3143" i="3" s="1"/>
  <c r="N3143" i="3" s="1"/>
  <c r="H3143" i="3"/>
  <c r="G3143" i="3"/>
  <c r="E3143" i="3"/>
  <c r="F3143" i="3" s="1"/>
  <c r="R3142" i="3"/>
  <c r="L3142" i="3"/>
  <c r="K3142" i="3"/>
  <c r="I3142" i="3"/>
  <c r="J3142" i="3" s="1"/>
  <c r="N3142" i="3" s="1"/>
  <c r="G3142" i="3"/>
  <c r="S3142" i="3" s="1"/>
  <c r="E3142" i="3"/>
  <c r="F3142" i="3" s="1"/>
  <c r="R3141" i="3"/>
  <c r="M3141" i="3"/>
  <c r="K3141" i="3"/>
  <c r="L3141" i="3" s="1"/>
  <c r="I3141" i="3"/>
  <c r="J3141" i="3" s="1"/>
  <c r="N3141" i="3" s="1"/>
  <c r="H3141" i="3"/>
  <c r="G3141" i="3"/>
  <c r="E3141" i="3"/>
  <c r="F3141" i="3" s="1"/>
  <c r="Q3141" i="3" s="1"/>
  <c r="R3140" i="3"/>
  <c r="L3140" i="3"/>
  <c r="K3140" i="3"/>
  <c r="I3140" i="3"/>
  <c r="J3140" i="3" s="1"/>
  <c r="N3140" i="3" s="1"/>
  <c r="G3140" i="3"/>
  <c r="M3140" i="3" s="1"/>
  <c r="E3140" i="3"/>
  <c r="F3140" i="3" s="1"/>
  <c r="R3139" i="3"/>
  <c r="K3139" i="3"/>
  <c r="I3139" i="3"/>
  <c r="J3139" i="3" s="1"/>
  <c r="N3139" i="3" s="1"/>
  <c r="H3139" i="3"/>
  <c r="G3139" i="3"/>
  <c r="E3139" i="3"/>
  <c r="F3139" i="3" s="1"/>
  <c r="R3138" i="3"/>
  <c r="L3138" i="3"/>
  <c r="K3138" i="3"/>
  <c r="I3138" i="3"/>
  <c r="J3138" i="3" s="1"/>
  <c r="N3138" i="3" s="1"/>
  <c r="G3138" i="3"/>
  <c r="S3138" i="3" s="1"/>
  <c r="E3138" i="3"/>
  <c r="F3138" i="3" s="1"/>
  <c r="R3137" i="3"/>
  <c r="M3137" i="3"/>
  <c r="K3137" i="3"/>
  <c r="L3137" i="3" s="1"/>
  <c r="I3137" i="3"/>
  <c r="J3137" i="3" s="1"/>
  <c r="N3137" i="3" s="1"/>
  <c r="H3137" i="3"/>
  <c r="G3137" i="3"/>
  <c r="E3137" i="3"/>
  <c r="F3137" i="3" s="1"/>
  <c r="Q3137" i="3" s="1"/>
  <c r="R3136" i="3"/>
  <c r="L3136" i="3"/>
  <c r="K3136" i="3"/>
  <c r="I3136" i="3"/>
  <c r="J3136" i="3" s="1"/>
  <c r="N3136" i="3" s="1"/>
  <c r="G3136" i="3"/>
  <c r="M3136" i="3" s="1"/>
  <c r="E3136" i="3"/>
  <c r="F3136" i="3" s="1"/>
  <c r="R3135" i="3"/>
  <c r="K3135" i="3"/>
  <c r="I3135" i="3"/>
  <c r="J3135" i="3" s="1"/>
  <c r="N3135" i="3" s="1"/>
  <c r="H3135" i="3"/>
  <c r="G3135" i="3"/>
  <c r="E3135" i="3"/>
  <c r="F3135" i="3" s="1"/>
  <c r="R3134" i="3"/>
  <c r="L3134" i="3"/>
  <c r="K3134" i="3"/>
  <c r="I3134" i="3"/>
  <c r="J3134" i="3" s="1"/>
  <c r="N3134" i="3" s="1"/>
  <c r="G3134" i="3"/>
  <c r="S3134" i="3" s="1"/>
  <c r="E3134" i="3"/>
  <c r="F3134" i="3" s="1"/>
  <c r="R3133" i="3"/>
  <c r="M3133" i="3"/>
  <c r="K3133" i="3"/>
  <c r="L3133" i="3" s="1"/>
  <c r="I3133" i="3"/>
  <c r="J3133" i="3" s="1"/>
  <c r="N3133" i="3" s="1"/>
  <c r="H3133" i="3"/>
  <c r="G3133" i="3"/>
  <c r="E3133" i="3"/>
  <c r="F3133" i="3" s="1"/>
  <c r="Q3133" i="3" s="1"/>
  <c r="R3132" i="3"/>
  <c r="L3132" i="3"/>
  <c r="K3132" i="3"/>
  <c r="I3132" i="3"/>
  <c r="J3132" i="3" s="1"/>
  <c r="N3132" i="3" s="1"/>
  <c r="G3132" i="3"/>
  <c r="M3132" i="3" s="1"/>
  <c r="E3132" i="3"/>
  <c r="F3132" i="3" s="1"/>
  <c r="R3131" i="3"/>
  <c r="K3131" i="3"/>
  <c r="I3131" i="3"/>
  <c r="J3131" i="3" s="1"/>
  <c r="N3131" i="3" s="1"/>
  <c r="H3131" i="3"/>
  <c r="G3131" i="3"/>
  <c r="E3131" i="3"/>
  <c r="F3131" i="3" s="1"/>
  <c r="R3130" i="3"/>
  <c r="L3130" i="3"/>
  <c r="K3130" i="3"/>
  <c r="I3130" i="3"/>
  <c r="J3130" i="3" s="1"/>
  <c r="N3130" i="3" s="1"/>
  <c r="G3130" i="3"/>
  <c r="S3130" i="3" s="1"/>
  <c r="E3130" i="3"/>
  <c r="F3130" i="3" s="1"/>
  <c r="R3129" i="3"/>
  <c r="M3129" i="3"/>
  <c r="K3129" i="3"/>
  <c r="L3129" i="3" s="1"/>
  <c r="I3129" i="3"/>
  <c r="J3129" i="3" s="1"/>
  <c r="N3129" i="3" s="1"/>
  <c r="H3129" i="3"/>
  <c r="G3129" i="3"/>
  <c r="E3129" i="3"/>
  <c r="F3129" i="3" s="1"/>
  <c r="Q3129" i="3" s="1"/>
  <c r="R3128" i="3"/>
  <c r="L3128" i="3"/>
  <c r="K3128" i="3"/>
  <c r="I3128" i="3"/>
  <c r="J3128" i="3" s="1"/>
  <c r="N3128" i="3" s="1"/>
  <c r="G3128" i="3"/>
  <c r="M3128" i="3" s="1"/>
  <c r="E3128" i="3"/>
  <c r="F3128" i="3" s="1"/>
  <c r="R3127" i="3"/>
  <c r="K3127" i="3"/>
  <c r="I3127" i="3"/>
  <c r="J3127" i="3" s="1"/>
  <c r="N3127" i="3" s="1"/>
  <c r="H3127" i="3"/>
  <c r="G3127" i="3"/>
  <c r="E3127" i="3"/>
  <c r="F3127" i="3" s="1"/>
  <c r="R3126" i="3"/>
  <c r="L3126" i="3"/>
  <c r="K3126" i="3"/>
  <c r="I3126" i="3"/>
  <c r="J3126" i="3" s="1"/>
  <c r="N3126" i="3" s="1"/>
  <c r="G3126" i="3"/>
  <c r="S3126" i="3" s="1"/>
  <c r="E3126" i="3"/>
  <c r="F3126" i="3" s="1"/>
  <c r="R3125" i="3"/>
  <c r="M3125" i="3"/>
  <c r="K3125" i="3"/>
  <c r="L3125" i="3" s="1"/>
  <c r="I3125" i="3"/>
  <c r="J3125" i="3" s="1"/>
  <c r="N3125" i="3" s="1"/>
  <c r="H3125" i="3"/>
  <c r="G3125" i="3"/>
  <c r="E3125" i="3"/>
  <c r="F3125" i="3" s="1"/>
  <c r="Q3125" i="3" s="1"/>
  <c r="R3124" i="3"/>
  <c r="L3124" i="3"/>
  <c r="K3124" i="3"/>
  <c r="I3124" i="3"/>
  <c r="J3124" i="3" s="1"/>
  <c r="N3124" i="3" s="1"/>
  <c r="G3124" i="3"/>
  <c r="M3124" i="3" s="1"/>
  <c r="E3124" i="3"/>
  <c r="F3124" i="3" s="1"/>
  <c r="R3123" i="3"/>
  <c r="K3123" i="3"/>
  <c r="I3123" i="3"/>
  <c r="J3123" i="3" s="1"/>
  <c r="N3123" i="3" s="1"/>
  <c r="H3123" i="3"/>
  <c r="G3123" i="3"/>
  <c r="E3123" i="3"/>
  <c r="F3123" i="3" s="1"/>
  <c r="R3122" i="3"/>
  <c r="L3122" i="3"/>
  <c r="K3122" i="3"/>
  <c r="I3122" i="3"/>
  <c r="J3122" i="3" s="1"/>
  <c r="N3122" i="3" s="1"/>
  <c r="G3122" i="3"/>
  <c r="S3122" i="3" s="1"/>
  <c r="E3122" i="3"/>
  <c r="F3122" i="3" s="1"/>
  <c r="R3121" i="3"/>
  <c r="M3121" i="3"/>
  <c r="K3121" i="3"/>
  <c r="L3121" i="3" s="1"/>
  <c r="I3121" i="3"/>
  <c r="J3121" i="3" s="1"/>
  <c r="N3121" i="3" s="1"/>
  <c r="H3121" i="3"/>
  <c r="G3121" i="3"/>
  <c r="E3121" i="3"/>
  <c r="F3121" i="3" s="1"/>
  <c r="Q3121" i="3" s="1"/>
  <c r="R3120" i="3"/>
  <c r="L3120" i="3"/>
  <c r="K3120" i="3"/>
  <c r="I3120" i="3"/>
  <c r="J3120" i="3" s="1"/>
  <c r="N3120" i="3" s="1"/>
  <c r="G3120" i="3"/>
  <c r="M3120" i="3" s="1"/>
  <c r="E3120" i="3"/>
  <c r="F3120" i="3" s="1"/>
  <c r="R3119" i="3"/>
  <c r="K3119" i="3"/>
  <c r="I3119" i="3"/>
  <c r="J3119" i="3" s="1"/>
  <c r="N3119" i="3" s="1"/>
  <c r="H3119" i="3"/>
  <c r="G3119" i="3"/>
  <c r="E3119" i="3"/>
  <c r="F3119" i="3" s="1"/>
  <c r="R3118" i="3"/>
  <c r="L3118" i="3"/>
  <c r="K3118" i="3"/>
  <c r="I3118" i="3"/>
  <c r="J3118" i="3" s="1"/>
  <c r="N3118" i="3" s="1"/>
  <c r="G3118" i="3"/>
  <c r="S3118" i="3" s="1"/>
  <c r="E3118" i="3"/>
  <c r="F3118" i="3" s="1"/>
  <c r="R3117" i="3"/>
  <c r="M3117" i="3"/>
  <c r="K3117" i="3"/>
  <c r="L3117" i="3" s="1"/>
  <c r="I3117" i="3"/>
  <c r="J3117" i="3" s="1"/>
  <c r="N3117" i="3" s="1"/>
  <c r="H3117" i="3"/>
  <c r="G3117" i="3"/>
  <c r="E3117" i="3"/>
  <c r="F3117" i="3" s="1"/>
  <c r="Q3117" i="3" s="1"/>
  <c r="R3116" i="3"/>
  <c r="L3116" i="3"/>
  <c r="K3116" i="3"/>
  <c r="I3116" i="3"/>
  <c r="J3116" i="3" s="1"/>
  <c r="N3116" i="3" s="1"/>
  <c r="G3116" i="3"/>
  <c r="M3116" i="3" s="1"/>
  <c r="E3116" i="3"/>
  <c r="F3116" i="3" s="1"/>
  <c r="R3115" i="3"/>
  <c r="K3115" i="3"/>
  <c r="I3115" i="3"/>
  <c r="J3115" i="3" s="1"/>
  <c r="N3115" i="3" s="1"/>
  <c r="H3115" i="3"/>
  <c r="G3115" i="3"/>
  <c r="E3115" i="3"/>
  <c r="F3115" i="3" s="1"/>
  <c r="R3114" i="3"/>
  <c r="L3114" i="3"/>
  <c r="K3114" i="3"/>
  <c r="I3114" i="3"/>
  <c r="J3114" i="3" s="1"/>
  <c r="N3114" i="3" s="1"/>
  <c r="G3114" i="3"/>
  <c r="S3114" i="3" s="1"/>
  <c r="E3114" i="3"/>
  <c r="F3114" i="3" s="1"/>
  <c r="R3113" i="3"/>
  <c r="M3113" i="3"/>
  <c r="K3113" i="3"/>
  <c r="L3113" i="3" s="1"/>
  <c r="I3113" i="3"/>
  <c r="J3113" i="3" s="1"/>
  <c r="N3113" i="3" s="1"/>
  <c r="H3113" i="3"/>
  <c r="G3113" i="3"/>
  <c r="E3113" i="3"/>
  <c r="F3113" i="3" s="1"/>
  <c r="Q3113" i="3" s="1"/>
  <c r="R3112" i="3"/>
  <c r="L3112" i="3"/>
  <c r="K3112" i="3"/>
  <c r="I3112" i="3"/>
  <c r="J3112" i="3" s="1"/>
  <c r="N3112" i="3" s="1"/>
  <c r="G3112" i="3"/>
  <c r="M3112" i="3" s="1"/>
  <c r="E3112" i="3"/>
  <c r="F3112" i="3" s="1"/>
  <c r="R3111" i="3"/>
  <c r="K3111" i="3"/>
  <c r="I3111" i="3"/>
  <c r="J3111" i="3" s="1"/>
  <c r="N3111" i="3" s="1"/>
  <c r="H3111" i="3"/>
  <c r="G3111" i="3"/>
  <c r="E3111" i="3"/>
  <c r="F3111" i="3" s="1"/>
  <c r="R3110" i="3"/>
  <c r="L3110" i="3"/>
  <c r="K3110" i="3"/>
  <c r="I3110" i="3"/>
  <c r="J3110" i="3" s="1"/>
  <c r="N3110" i="3" s="1"/>
  <c r="G3110" i="3"/>
  <c r="S3110" i="3" s="1"/>
  <c r="E3110" i="3"/>
  <c r="F3110" i="3" s="1"/>
  <c r="R3109" i="3"/>
  <c r="M3109" i="3"/>
  <c r="K3109" i="3"/>
  <c r="L3109" i="3" s="1"/>
  <c r="I3109" i="3"/>
  <c r="J3109" i="3" s="1"/>
  <c r="N3109" i="3" s="1"/>
  <c r="H3109" i="3"/>
  <c r="G3109" i="3"/>
  <c r="E3109" i="3"/>
  <c r="F3109" i="3" s="1"/>
  <c r="Q3109" i="3" s="1"/>
  <c r="R3108" i="3"/>
  <c r="L3108" i="3"/>
  <c r="K3108" i="3"/>
  <c r="I3108" i="3"/>
  <c r="J3108" i="3" s="1"/>
  <c r="N3108" i="3" s="1"/>
  <c r="G3108" i="3"/>
  <c r="M3108" i="3" s="1"/>
  <c r="E3108" i="3"/>
  <c r="F3108" i="3" s="1"/>
  <c r="R3107" i="3"/>
  <c r="K3107" i="3"/>
  <c r="I3107" i="3"/>
  <c r="J3107" i="3" s="1"/>
  <c r="N3107" i="3" s="1"/>
  <c r="H3107" i="3"/>
  <c r="G3107" i="3"/>
  <c r="E3107" i="3"/>
  <c r="F3107" i="3" s="1"/>
  <c r="R3106" i="3"/>
  <c r="L3106" i="3"/>
  <c r="K3106" i="3"/>
  <c r="I3106" i="3"/>
  <c r="J3106" i="3" s="1"/>
  <c r="N3106" i="3" s="1"/>
  <c r="G3106" i="3"/>
  <c r="S3106" i="3" s="1"/>
  <c r="E3106" i="3"/>
  <c r="F3106" i="3" s="1"/>
  <c r="R3105" i="3"/>
  <c r="M3105" i="3"/>
  <c r="K3105" i="3"/>
  <c r="L3105" i="3" s="1"/>
  <c r="I3105" i="3"/>
  <c r="J3105" i="3" s="1"/>
  <c r="N3105" i="3" s="1"/>
  <c r="H3105" i="3"/>
  <c r="G3105" i="3"/>
  <c r="E3105" i="3"/>
  <c r="F3105" i="3" s="1"/>
  <c r="Q3105" i="3" s="1"/>
  <c r="R3104" i="3"/>
  <c r="L3104" i="3"/>
  <c r="K3104" i="3"/>
  <c r="I3104" i="3"/>
  <c r="J3104" i="3" s="1"/>
  <c r="N3104" i="3" s="1"/>
  <c r="G3104" i="3"/>
  <c r="M3104" i="3" s="1"/>
  <c r="E3104" i="3"/>
  <c r="F3104" i="3" s="1"/>
  <c r="R3103" i="3"/>
  <c r="K3103" i="3"/>
  <c r="I3103" i="3"/>
  <c r="J3103" i="3" s="1"/>
  <c r="N3103" i="3" s="1"/>
  <c r="H3103" i="3"/>
  <c r="G3103" i="3"/>
  <c r="E3103" i="3"/>
  <c r="F3103" i="3" s="1"/>
  <c r="R3102" i="3"/>
  <c r="L3102" i="3"/>
  <c r="K3102" i="3"/>
  <c r="I3102" i="3"/>
  <c r="J3102" i="3" s="1"/>
  <c r="N3102" i="3" s="1"/>
  <c r="G3102" i="3"/>
  <c r="S3102" i="3" s="1"/>
  <c r="E3102" i="3"/>
  <c r="F3102" i="3" s="1"/>
  <c r="R3101" i="3"/>
  <c r="M3101" i="3"/>
  <c r="K3101" i="3"/>
  <c r="L3101" i="3" s="1"/>
  <c r="I3101" i="3"/>
  <c r="J3101" i="3" s="1"/>
  <c r="N3101" i="3" s="1"/>
  <c r="H3101" i="3"/>
  <c r="G3101" i="3"/>
  <c r="E3101" i="3"/>
  <c r="F3101" i="3" s="1"/>
  <c r="Q3101" i="3" s="1"/>
  <c r="R3100" i="3"/>
  <c r="L3100" i="3"/>
  <c r="K3100" i="3"/>
  <c r="I3100" i="3"/>
  <c r="J3100" i="3" s="1"/>
  <c r="N3100" i="3" s="1"/>
  <c r="G3100" i="3"/>
  <c r="M3100" i="3" s="1"/>
  <c r="E3100" i="3"/>
  <c r="F3100" i="3" s="1"/>
  <c r="R3099" i="3"/>
  <c r="K3099" i="3"/>
  <c r="I3099" i="3"/>
  <c r="J3099" i="3" s="1"/>
  <c r="N3099" i="3" s="1"/>
  <c r="H3099" i="3"/>
  <c r="G3099" i="3"/>
  <c r="E3099" i="3"/>
  <c r="F3099" i="3" s="1"/>
  <c r="R3098" i="3"/>
  <c r="L3098" i="3"/>
  <c r="K3098" i="3"/>
  <c r="I3098" i="3"/>
  <c r="J3098" i="3" s="1"/>
  <c r="N3098" i="3" s="1"/>
  <c r="G3098" i="3"/>
  <c r="S3098" i="3" s="1"/>
  <c r="E3098" i="3"/>
  <c r="F3098" i="3" s="1"/>
  <c r="R3097" i="3"/>
  <c r="M3097" i="3"/>
  <c r="K3097" i="3"/>
  <c r="L3097" i="3" s="1"/>
  <c r="I3097" i="3"/>
  <c r="J3097" i="3" s="1"/>
  <c r="N3097" i="3" s="1"/>
  <c r="H3097" i="3"/>
  <c r="G3097" i="3"/>
  <c r="E3097" i="3"/>
  <c r="F3097" i="3" s="1"/>
  <c r="Q3097" i="3" s="1"/>
  <c r="R3096" i="3"/>
  <c r="L3096" i="3"/>
  <c r="K3096" i="3"/>
  <c r="I3096" i="3"/>
  <c r="J3096" i="3" s="1"/>
  <c r="N3096" i="3" s="1"/>
  <c r="G3096" i="3"/>
  <c r="M3096" i="3" s="1"/>
  <c r="E3096" i="3"/>
  <c r="F3096" i="3" s="1"/>
  <c r="R3095" i="3"/>
  <c r="K3095" i="3"/>
  <c r="I3095" i="3"/>
  <c r="J3095" i="3" s="1"/>
  <c r="N3095" i="3" s="1"/>
  <c r="H3095" i="3"/>
  <c r="G3095" i="3"/>
  <c r="E3095" i="3"/>
  <c r="F3095" i="3" s="1"/>
  <c r="R3094" i="3"/>
  <c r="L3094" i="3"/>
  <c r="K3094" i="3"/>
  <c r="I3094" i="3"/>
  <c r="J3094" i="3" s="1"/>
  <c r="N3094" i="3" s="1"/>
  <c r="G3094" i="3"/>
  <c r="S3094" i="3" s="1"/>
  <c r="E3094" i="3"/>
  <c r="F3094" i="3" s="1"/>
  <c r="R3093" i="3"/>
  <c r="M3093" i="3"/>
  <c r="K3093" i="3"/>
  <c r="L3093" i="3" s="1"/>
  <c r="I3093" i="3"/>
  <c r="J3093" i="3" s="1"/>
  <c r="N3093" i="3" s="1"/>
  <c r="H3093" i="3"/>
  <c r="G3093" i="3"/>
  <c r="E3093" i="3"/>
  <c r="F3093" i="3" s="1"/>
  <c r="Q3093" i="3" s="1"/>
  <c r="R3092" i="3"/>
  <c r="L3092" i="3"/>
  <c r="K3092" i="3"/>
  <c r="I3092" i="3"/>
  <c r="J3092" i="3" s="1"/>
  <c r="N3092" i="3" s="1"/>
  <c r="G3092" i="3"/>
  <c r="M3092" i="3" s="1"/>
  <c r="E3092" i="3"/>
  <c r="F3092" i="3" s="1"/>
  <c r="R3091" i="3"/>
  <c r="K3091" i="3"/>
  <c r="I3091" i="3"/>
  <c r="J3091" i="3" s="1"/>
  <c r="N3091" i="3" s="1"/>
  <c r="H3091" i="3"/>
  <c r="G3091" i="3"/>
  <c r="E3091" i="3"/>
  <c r="F3091" i="3" s="1"/>
  <c r="R3090" i="3"/>
  <c r="L3090" i="3"/>
  <c r="K3090" i="3"/>
  <c r="I3090" i="3"/>
  <c r="J3090" i="3" s="1"/>
  <c r="N3090" i="3" s="1"/>
  <c r="G3090" i="3"/>
  <c r="S3090" i="3" s="1"/>
  <c r="E3090" i="3"/>
  <c r="F3090" i="3" s="1"/>
  <c r="R3089" i="3"/>
  <c r="M3089" i="3"/>
  <c r="K3089" i="3"/>
  <c r="L3089" i="3" s="1"/>
  <c r="I3089" i="3"/>
  <c r="J3089" i="3" s="1"/>
  <c r="N3089" i="3" s="1"/>
  <c r="H3089" i="3"/>
  <c r="G3089" i="3"/>
  <c r="E3089" i="3"/>
  <c r="F3089" i="3" s="1"/>
  <c r="Q3089" i="3" s="1"/>
  <c r="R3088" i="3"/>
  <c r="L3088" i="3"/>
  <c r="K3088" i="3"/>
  <c r="I3088" i="3"/>
  <c r="J3088" i="3" s="1"/>
  <c r="N3088" i="3" s="1"/>
  <c r="G3088" i="3"/>
  <c r="M3088" i="3" s="1"/>
  <c r="E3088" i="3"/>
  <c r="F3088" i="3" s="1"/>
  <c r="R3087" i="3"/>
  <c r="K3087" i="3"/>
  <c r="I3087" i="3"/>
  <c r="J3087" i="3" s="1"/>
  <c r="N3087" i="3" s="1"/>
  <c r="H3087" i="3"/>
  <c r="G3087" i="3"/>
  <c r="E3087" i="3"/>
  <c r="F3087" i="3" s="1"/>
  <c r="R3086" i="3"/>
  <c r="L3086" i="3"/>
  <c r="K3086" i="3"/>
  <c r="I3086" i="3"/>
  <c r="J3086" i="3" s="1"/>
  <c r="N3086" i="3" s="1"/>
  <c r="G3086" i="3"/>
  <c r="S3086" i="3" s="1"/>
  <c r="E3086" i="3"/>
  <c r="F3086" i="3" s="1"/>
  <c r="R3085" i="3"/>
  <c r="M3085" i="3"/>
  <c r="K3085" i="3"/>
  <c r="L3085" i="3" s="1"/>
  <c r="I3085" i="3"/>
  <c r="J3085" i="3" s="1"/>
  <c r="N3085" i="3" s="1"/>
  <c r="H3085" i="3"/>
  <c r="G3085" i="3"/>
  <c r="E3085" i="3"/>
  <c r="F3085" i="3" s="1"/>
  <c r="Q3085" i="3" s="1"/>
  <c r="R3084" i="3"/>
  <c r="L3084" i="3"/>
  <c r="K3084" i="3"/>
  <c r="I3084" i="3"/>
  <c r="J3084" i="3" s="1"/>
  <c r="N3084" i="3" s="1"/>
  <c r="G3084" i="3"/>
  <c r="M3084" i="3" s="1"/>
  <c r="E3084" i="3"/>
  <c r="F3084" i="3" s="1"/>
  <c r="R3083" i="3"/>
  <c r="K3083" i="3"/>
  <c r="I3083" i="3"/>
  <c r="J3083" i="3" s="1"/>
  <c r="N3083" i="3" s="1"/>
  <c r="H3083" i="3"/>
  <c r="G3083" i="3"/>
  <c r="E3083" i="3"/>
  <c r="F3083" i="3" s="1"/>
  <c r="R3082" i="3"/>
  <c r="L3082" i="3"/>
  <c r="K3082" i="3"/>
  <c r="I3082" i="3"/>
  <c r="J3082" i="3" s="1"/>
  <c r="N3082" i="3" s="1"/>
  <c r="G3082" i="3"/>
  <c r="S3082" i="3" s="1"/>
  <c r="E3082" i="3"/>
  <c r="F3082" i="3" s="1"/>
  <c r="R3081" i="3"/>
  <c r="M3081" i="3"/>
  <c r="K3081" i="3"/>
  <c r="L3081" i="3" s="1"/>
  <c r="I3081" i="3"/>
  <c r="J3081" i="3" s="1"/>
  <c r="N3081" i="3" s="1"/>
  <c r="H3081" i="3"/>
  <c r="G3081" i="3"/>
  <c r="E3081" i="3"/>
  <c r="F3081" i="3" s="1"/>
  <c r="Q3081" i="3" s="1"/>
  <c r="R3080" i="3"/>
  <c r="L3080" i="3"/>
  <c r="K3080" i="3"/>
  <c r="I3080" i="3"/>
  <c r="J3080" i="3" s="1"/>
  <c r="N3080" i="3" s="1"/>
  <c r="G3080" i="3"/>
  <c r="M3080" i="3" s="1"/>
  <c r="E3080" i="3"/>
  <c r="F3080" i="3" s="1"/>
  <c r="R3079" i="3"/>
  <c r="K3079" i="3"/>
  <c r="I3079" i="3"/>
  <c r="J3079" i="3" s="1"/>
  <c r="N3079" i="3" s="1"/>
  <c r="H3079" i="3"/>
  <c r="G3079" i="3"/>
  <c r="E3079" i="3"/>
  <c r="F3079" i="3" s="1"/>
  <c r="R3078" i="3"/>
  <c r="L3078" i="3"/>
  <c r="K3078" i="3"/>
  <c r="I3078" i="3"/>
  <c r="J3078" i="3" s="1"/>
  <c r="N3078" i="3" s="1"/>
  <c r="G3078" i="3"/>
  <c r="S3078" i="3" s="1"/>
  <c r="E3078" i="3"/>
  <c r="F3078" i="3" s="1"/>
  <c r="R3077" i="3"/>
  <c r="M3077" i="3"/>
  <c r="K3077" i="3"/>
  <c r="L3077" i="3" s="1"/>
  <c r="I3077" i="3"/>
  <c r="J3077" i="3" s="1"/>
  <c r="N3077" i="3" s="1"/>
  <c r="H3077" i="3"/>
  <c r="G3077" i="3"/>
  <c r="E3077" i="3"/>
  <c r="F3077" i="3" s="1"/>
  <c r="Q3077" i="3" s="1"/>
  <c r="R3076" i="3"/>
  <c r="L3076" i="3"/>
  <c r="K3076" i="3"/>
  <c r="I3076" i="3"/>
  <c r="J3076" i="3" s="1"/>
  <c r="N3076" i="3" s="1"/>
  <c r="G3076" i="3"/>
  <c r="M3076" i="3" s="1"/>
  <c r="E3076" i="3"/>
  <c r="F3076" i="3" s="1"/>
  <c r="R3075" i="3"/>
  <c r="K3075" i="3"/>
  <c r="I3075" i="3"/>
  <c r="J3075" i="3" s="1"/>
  <c r="N3075" i="3" s="1"/>
  <c r="H3075" i="3"/>
  <c r="G3075" i="3"/>
  <c r="E3075" i="3"/>
  <c r="F3075" i="3" s="1"/>
  <c r="R3074" i="3"/>
  <c r="L3074" i="3"/>
  <c r="K3074" i="3"/>
  <c r="I3074" i="3"/>
  <c r="J3074" i="3" s="1"/>
  <c r="N3074" i="3" s="1"/>
  <c r="G3074" i="3"/>
  <c r="S3074" i="3" s="1"/>
  <c r="E3074" i="3"/>
  <c r="F3074" i="3" s="1"/>
  <c r="R3073" i="3"/>
  <c r="M3073" i="3"/>
  <c r="K3073" i="3"/>
  <c r="L3073" i="3" s="1"/>
  <c r="I3073" i="3"/>
  <c r="J3073" i="3" s="1"/>
  <c r="N3073" i="3" s="1"/>
  <c r="H3073" i="3"/>
  <c r="G3073" i="3"/>
  <c r="E3073" i="3"/>
  <c r="F3073" i="3" s="1"/>
  <c r="Q3073" i="3" s="1"/>
  <c r="R3072" i="3"/>
  <c r="L3072" i="3"/>
  <c r="K3072" i="3"/>
  <c r="I3072" i="3"/>
  <c r="J3072" i="3" s="1"/>
  <c r="N3072" i="3" s="1"/>
  <c r="G3072" i="3"/>
  <c r="M3072" i="3" s="1"/>
  <c r="E3072" i="3"/>
  <c r="F3072" i="3" s="1"/>
  <c r="R3071" i="3"/>
  <c r="K3071" i="3"/>
  <c r="I3071" i="3"/>
  <c r="J3071" i="3" s="1"/>
  <c r="N3071" i="3" s="1"/>
  <c r="H3071" i="3"/>
  <c r="G3071" i="3"/>
  <c r="E3071" i="3"/>
  <c r="F3071" i="3" s="1"/>
  <c r="R3070" i="3"/>
  <c r="L3070" i="3"/>
  <c r="K3070" i="3"/>
  <c r="I3070" i="3"/>
  <c r="J3070" i="3" s="1"/>
  <c r="N3070" i="3" s="1"/>
  <c r="G3070" i="3"/>
  <c r="S3070" i="3" s="1"/>
  <c r="E3070" i="3"/>
  <c r="F3070" i="3" s="1"/>
  <c r="R3069" i="3"/>
  <c r="M3069" i="3"/>
  <c r="K3069" i="3"/>
  <c r="L3069" i="3" s="1"/>
  <c r="I3069" i="3"/>
  <c r="J3069" i="3" s="1"/>
  <c r="N3069" i="3" s="1"/>
  <c r="H3069" i="3"/>
  <c r="G3069" i="3"/>
  <c r="E3069" i="3"/>
  <c r="F3069" i="3" s="1"/>
  <c r="Q3069" i="3" s="1"/>
  <c r="R3068" i="3"/>
  <c r="L3068" i="3"/>
  <c r="K3068" i="3"/>
  <c r="I3068" i="3"/>
  <c r="J3068" i="3" s="1"/>
  <c r="N3068" i="3" s="1"/>
  <c r="G3068" i="3"/>
  <c r="M3068" i="3" s="1"/>
  <c r="E3068" i="3"/>
  <c r="F3068" i="3" s="1"/>
  <c r="R3067" i="3"/>
  <c r="K3067" i="3"/>
  <c r="I3067" i="3"/>
  <c r="J3067" i="3" s="1"/>
  <c r="N3067" i="3" s="1"/>
  <c r="H3067" i="3"/>
  <c r="G3067" i="3"/>
  <c r="E3067" i="3"/>
  <c r="F3067" i="3" s="1"/>
  <c r="R3066" i="3"/>
  <c r="L3066" i="3"/>
  <c r="K3066" i="3"/>
  <c r="I3066" i="3"/>
  <c r="J3066" i="3" s="1"/>
  <c r="N3066" i="3" s="1"/>
  <c r="G3066" i="3"/>
  <c r="S3066" i="3" s="1"/>
  <c r="E3066" i="3"/>
  <c r="F3066" i="3" s="1"/>
  <c r="R3065" i="3"/>
  <c r="M3065" i="3"/>
  <c r="K3065" i="3"/>
  <c r="L3065" i="3" s="1"/>
  <c r="I3065" i="3"/>
  <c r="J3065" i="3" s="1"/>
  <c r="N3065" i="3" s="1"/>
  <c r="H3065" i="3"/>
  <c r="G3065" i="3"/>
  <c r="E3065" i="3"/>
  <c r="F3065" i="3" s="1"/>
  <c r="Q3065" i="3" s="1"/>
  <c r="R3064" i="3"/>
  <c r="L3064" i="3"/>
  <c r="K3064" i="3"/>
  <c r="I3064" i="3"/>
  <c r="J3064" i="3" s="1"/>
  <c r="N3064" i="3" s="1"/>
  <c r="G3064" i="3"/>
  <c r="M3064" i="3" s="1"/>
  <c r="E3064" i="3"/>
  <c r="F3064" i="3" s="1"/>
  <c r="R3063" i="3"/>
  <c r="K3063" i="3"/>
  <c r="I3063" i="3"/>
  <c r="J3063" i="3" s="1"/>
  <c r="N3063" i="3" s="1"/>
  <c r="H3063" i="3"/>
  <c r="G3063" i="3"/>
  <c r="E3063" i="3"/>
  <c r="F3063" i="3" s="1"/>
  <c r="R3062" i="3"/>
  <c r="L3062" i="3"/>
  <c r="K3062" i="3"/>
  <c r="I3062" i="3"/>
  <c r="J3062" i="3" s="1"/>
  <c r="N3062" i="3" s="1"/>
  <c r="G3062" i="3"/>
  <c r="S3062" i="3" s="1"/>
  <c r="E3062" i="3"/>
  <c r="F3062" i="3" s="1"/>
  <c r="R3061" i="3"/>
  <c r="M3061" i="3"/>
  <c r="K3061" i="3"/>
  <c r="L3061" i="3" s="1"/>
  <c r="I3061" i="3"/>
  <c r="J3061" i="3" s="1"/>
  <c r="N3061" i="3" s="1"/>
  <c r="H3061" i="3"/>
  <c r="G3061" i="3"/>
  <c r="E3061" i="3"/>
  <c r="F3061" i="3" s="1"/>
  <c r="Q3061" i="3" s="1"/>
  <c r="R3060" i="3"/>
  <c r="L3060" i="3"/>
  <c r="K3060" i="3"/>
  <c r="I3060" i="3"/>
  <c r="J3060" i="3" s="1"/>
  <c r="N3060" i="3" s="1"/>
  <c r="G3060" i="3"/>
  <c r="M3060" i="3" s="1"/>
  <c r="E3060" i="3"/>
  <c r="F3060" i="3" s="1"/>
  <c r="R3059" i="3"/>
  <c r="K3059" i="3"/>
  <c r="I3059" i="3"/>
  <c r="J3059" i="3" s="1"/>
  <c r="N3059" i="3" s="1"/>
  <c r="H3059" i="3"/>
  <c r="G3059" i="3"/>
  <c r="E3059" i="3"/>
  <c r="F3059" i="3" s="1"/>
  <c r="R3058" i="3"/>
  <c r="L3058" i="3"/>
  <c r="K3058" i="3"/>
  <c r="I3058" i="3"/>
  <c r="J3058" i="3" s="1"/>
  <c r="N3058" i="3" s="1"/>
  <c r="G3058" i="3"/>
  <c r="S3058" i="3" s="1"/>
  <c r="E3058" i="3"/>
  <c r="F3058" i="3" s="1"/>
  <c r="R3057" i="3"/>
  <c r="M3057" i="3"/>
  <c r="K3057" i="3"/>
  <c r="L3057" i="3" s="1"/>
  <c r="I3057" i="3"/>
  <c r="J3057" i="3" s="1"/>
  <c r="N3057" i="3" s="1"/>
  <c r="H3057" i="3"/>
  <c r="G3057" i="3"/>
  <c r="E3057" i="3"/>
  <c r="F3057" i="3" s="1"/>
  <c r="Q3057" i="3" s="1"/>
  <c r="R3056" i="3"/>
  <c r="L3056" i="3"/>
  <c r="K3056" i="3"/>
  <c r="I3056" i="3"/>
  <c r="J3056" i="3" s="1"/>
  <c r="N3056" i="3" s="1"/>
  <c r="G3056" i="3"/>
  <c r="M3056" i="3" s="1"/>
  <c r="E3056" i="3"/>
  <c r="F3056" i="3" s="1"/>
  <c r="R3055" i="3"/>
  <c r="K3055" i="3"/>
  <c r="I3055" i="3"/>
  <c r="J3055" i="3" s="1"/>
  <c r="N3055" i="3" s="1"/>
  <c r="H3055" i="3"/>
  <c r="G3055" i="3"/>
  <c r="E3055" i="3"/>
  <c r="F3055" i="3" s="1"/>
  <c r="R3054" i="3"/>
  <c r="L3054" i="3"/>
  <c r="K3054" i="3"/>
  <c r="I3054" i="3"/>
  <c r="J3054" i="3" s="1"/>
  <c r="N3054" i="3" s="1"/>
  <c r="G3054" i="3"/>
  <c r="S3054" i="3" s="1"/>
  <c r="E3054" i="3"/>
  <c r="F3054" i="3" s="1"/>
  <c r="R3053" i="3"/>
  <c r="M3053" i="3"/>
  <c r="K3053" i="3"/>
  <c r="L3053" i="3" s="1"/>
  <c r="I3053" i="3"/>
  <c r="J3053" i="3" s="1"/>
  <c r="N3053" i="3" s="1"/>
  <c r="H3053" i="3"/>
  <c r="G3053" i="3"/>
  <c r="E3053" i="3"/>
  <c r="F3053" i="3" s="1"/>
  <c r="Q3053" i="3" s="1"/>
  <c r="R3052" i="3"/>
  <c r="L3052" i="3"/>
  <c r="K3052" i="3"/>
  <c r="I3052" i="3"/>
  <c r="J3052" i="3" s="1"/>
  <c r="N3052" i="3" s="1"/>
  <c r="G3052" i="3"/>
  <c r="M3052" i="3" s="1"/>
  <c r="E3052" i="3"/>
  <c r="F3052" i="3" s="1"/>
  <c r="R3051" i="3"/>
  <c r="K3051" i="3"/>
  <c r="I3051" i="3"/>
  <c r="J3051" i="3" s="1"/>
  <c r="N3051" i="3" s="1"/>
  <c r="H3051" i="3"/>
  <c r="G3051" i="3"/>
  <c r="E3051" i="3"/>
  <c r="F3051" i="3" s="1"/>
  <c r="R3050" i="3"/>
  <c r="L3050" i="3"/>
  <c r="K3050" i="3"/>
  <c r="I3050" i="3"/>
  <c r="J3050" i="3" s="1"/>
  <c r="N3050" i="3" s="1"/>
  <c r="G3050" i="3"/>
  <c r="S3050" i="3" s="1"/>
  <c r="E3050" i="3"/>
  <c r="F3050" i="3" s="1"/>
  <c r="R3049" i="3"/>
  <c r="M3049" i="3"/>
  <c r="K3049" i="3"/>
  <c r="L3049" i="3" s="1"/>
  <c r="I3049" i="3"/>
  <c r="J3049" i="3" s="1"/>
  <c r="N3049" i="3" s="1"/>
  <c r="H3049" i="3"/>
  <c r="G3049" i="3"/>
  <c r="E3049" i="3"/>
  <c r="F3049" i="3" s="1"/>
  <c r="Q3049" i="3" s="1"/>
  <c r="R3048" i="3"/>
  <c r="L3048" i="3"/>
  <c r="K3048" i="3"/>
  <c r="I3048" i="3"/>
  <c r="J3048" i="3" s="1"/>
  <c r="N3048" i="3" s="1"/>
  <c r="G3048" i="3"/>
  <c r="M3048" i="3" s="1"/>
  <c r="E3048" i="3"/>
  <c r="F3048" i="3" s="1"/>
  <c r="R3047" i="3"/>
  <c r="K3047" i="3"/>
  <c r="I3047" i="3"/>
  <c r="J3047" i="3" s="1"/>
  <c r="N3047" i="3" s="1"/>
  <c r="H3047" i="3"/>
  <c r="G3047" i="3"/>
  <c r="E3047" i="3"/>
  <c r="F3047" i="3" s="1"/>
  <c r="R3046" i="3"/>
  <c r="L3046" i="3"/>
  <c r="K3046" i="3"/>
  <c r="I3046" i="3"/>
  <c r="J3046" i="3" s="1"/>
  <c r="N3046" i="3" s="1"/>
  <c r="G3046" i="3"/>
  <c r="S3046" i="3" s="1"/>
  <c r="E3046" i="3"/>
  <c r="F3046" i="3" s="1"/>
  <c r="R3045" i="3"/>
  <c r="M3045" i="3"/>
  <c r="K3045" i="3"/>
  <c r="L3045" i="3" s="1"/>
  <c r="I3045" i="3"/>
  <c r="J3045" i="3" s="1"/>
  <c r="N3045" i="3" s="1"/>
  <c r="H3045" i="3"/>
  <c r="G3045" i="3"/>
  <c r="E3045" i="3"/>
  <c r="F3045" i="3" s="1"/>
  <c r="Q3045" i="3" s="1"/>
  <c r="R3044" i="3"/>
  <c r="L3044" i="3"/>
  <c r="K3044" i="3"/>
  <c r="I3044" i="3"/>
  <c r="J3044" i="3" s="1"/>
  <c r="N3044" i="3" s="1"/>
  <c r="G3044" i="3"/>
  <c r="M3044" i="3" s="1"/>
  <c r="E3044" i="3"/>
  <c r="F3044" i="3" s="1"/>
  <c r="R3043" i="3"/>
  <c r="K3043" i="3"/>
  <c r="I3043" i="3"/>
  <c r="J3043" i="3" s="1"/>
  <c r="N3043" i="3" s="1"/>
  <c r="H3043" i="3"/>
  <c r="G3043" i="3"/>
  <c r="E3043" i="3"/>
  <c r="F3043" i="3" s="1"/>
  <c r="R3042" i="3"/>
  <c r="L3042" i="3"/>
  <c r="K3042" i="3"/>
  <c r="I3042" i="3"/>
  <c r="J3042" i="3" s="1"/>
  <c r="N3042" i="3" s="1"/>
  <c r="G3042" i="3"/>
  <c r="S3042" i="3" s="1"/>
  <c r="E3042" i="3"/>
  <c r="F3042" i="3" s="1"/>
  <c r="R3041" i="3"/>
  <c r="M3041" i="3"/>
  <c r="K3041" i="3"/>
  <c r="L3041" i="3" s="1"/>
  <c r="I3041" i="3"/>
  <c r="J3041" i="3" s="1"/>
  <c r="N3041" i="3" s="1"/>
  <c r="H3041" i="3"/>
  <c r="G3041" i="3"/>
  <c r="E3041" i="3"/>
  <c r="F3041" i="3" s="1"/>
  <c r="Q3041" i="3" s="1"/>
  <c r="R3040" i="3"/>
  <c r="L3040" i="3"/>
  <c r="K3040" i="3"/>
  <c r="I3040" i="3"/>
  <c r="J3040" i="3" s="1"/>
  <c r="N3040" i="3" s="1"/>
  <c r="G3040" i="3"/>
  <c r="M3040" i="3" s="1"/>
  <c r="E3040" i="3"/>
  <c r="F3040" i="3" s="1"/>
  <c r="R3039" i="3"/>
  <c r="K3039" i="3"/>
  <c r="I3039" i="3"/>
  <c r="J3039" i="3" s="1"/>
  <c r="N3039" i="3" s="1"/>
  <c r="H3039" i="3"/>
  <c r="G3039" i="3"/>
  <c r="E3039" i="3"/>
  <c r="F3039" i="3" s="1"/>
  <c r="R3038" i="3"/>
  <c r="L3038" i="3"/>
  <c r="K3038" i="3"/>
  <c r="I3038" i="3"/>
  <c r="J3038" i="3" s="1"/>
  <c r="N3038" i="3" s="1"/>
  <c r="G3038" i="3"/>
  <c r="S3038" i="3" s="1"/>
  <c r="E3038" i="3"/>
  <c r="F3038" i="3" s="1"/>
  <c r="R3037" i="3"/>
  <c r="M3037" i="3"/>
  <c r="K3037" i="3"/>
  <c r="L3037" i="3" s="1"/>
  <c r="I3037" i="3"/>
  <c r="J3037" i="3" s="1"/>
  <c r="N3037" i="3" s="1"/>
  <c r="H3037" i="3"/>
  <c r="G3037" i="3"/>
  <c r="E3037" i="3"/>
  <c r="F3037" i="3" s="1"/>
  <c r="Q3037" i="3" s="1"/>
  <c r="R3036" i="3"/>
  <c r="L3036" i="3"/>
  <c r="K3036" i="3"/>
  <c r="I3036" i="3"/>
  <c r="J3036" i="3" s="1"/>
  <c r="N3036" i="3" s="1"/>
  <c r="G3036" i="3"/>
  <c r="M3036" i="3" s="1"/>
  <c r="E3036" i="3"/>
  <c r="F3036" i="3" s="1"/>
  <c r="R3035" i="3"/>
  <c r="K3035" i="3"/>
  <c r="I3035" i="3"/>
  <c r="J3035" i="3" s="1"/>
  <c r="N3035" i="3" s="1"/>
  <c r="H3035" i="3"/>
  <c r="G3035" i="3"/>
  <c r="E3035" i="3"/>
  <c r="F3035" i="3" s="1"/>
  <c r="R3034" i="3"/>
  <c r="L3034" i="3"/>
  <c r="K3034" i="3"/>
  <c r="I3034" i="3"/>
  <c r="J3034" i="3" s="1"/>
  <c r="N3034" i="3" s="1"/>
  <c r="G3034" i="3"/>
  <c r="S3034" i="3" s="1"/>
  <c r="E3034" i="3"/>
  <c r="F3034" i="3" s="1"/>
  <c r="R3033" i="3"/>
  <c r="M3033" i="3"/>
  <c r="K3033" i="3"/>
  <c r="L3033" i="3" s="1"/>
  <c r="I3033" i="3"/>
  <c r="J3033" i="3" s="1"/>
  <c r="N3033" i="3" s="1"/>
  <c r="H3033" i="3"/>
  <c r="G3033" i="3"/>
  <c r="E3033" i="3"/>
  <c r="F3033" i="3" s="1"/>
  <c r="Q3033" i="3" s="1"/>
  <c r="R3032" i="3"/>
  <c r="L3032" i="3"/>
  <c r="K3032" i="3"/>
  <c r="I3032" i="3"/>
  <c r="J3032" i="3" s="1"/>
  <c r="N3032" i="3" s="1"/>
  <c r="G3032" i="3"/>
  <c r="M3032" i="3" s="1"/>
  <c r="E3032" i="3"/>
  <c r="F3032" i="3" s="1"/>
  <c r="R3031" i="3"/>
  <c r="K3031" i="3"/>
  <c r="I3031" i="3"/>
  <c r="J3031" i="3" s="1"/>
  <c r="N3031" i="3" s="1"/>
  <c r="H3031" i="3"/>
  <c r="G3031" i="3"/>
  <c r="E3031" i="3"/>
  <c r="F3031" i="3" s="1"/>
  <c r="R3030" i="3"/>
  <c r="L3030" i="3"/>
  <c r="K3030" i="3"/>
  <c r="I3030" i="3"/>
  <c r="J3030" i="3" s="1"/>
  <c r="N3030" i="3" s="1"/>
  <c r="G3030" i="3"/>
  <c r="S3030" i="3" s="1"/>
  <c r="E3030" i="3"/>
  <c r="F3030" i="3" s="1"/>
  <c r="R3029" i="3"/>
  <c r="M3029" i="3"/>
  <c r="K3029" i="3"/>
  <c r="L3029" i="3" s="1"/>
  <c r="I3029" i="3"/>
  <c r="J3029" i="3" s="1"/>
  <c r="N3029" i="3" s="1"/>
  <c r="H3029" i="3"/>
  <c r="G3029" i="3"/>
  <c r="E3029" i="3"/>
  <c r="F3029" i="3" s="1"/>
  <c r="Q3029" i="3" s="1"/>
  <c r="R3028" i="3"/>
  <c r="L3028" i="3"/>
  <c r="K3028" i="3"/>
  <c r="I3028" i="3"/>
  <c r="J3028" i="3" s="1"/>
  <c r="N3028" i="3" s="1"/>
  <c r="G3028" i="3"/>
  <c r="M3028" i="3" s="1"/>
  <c r="E3028" i="3"/>
  <c r="F3028" i="3" s="1"/>
  <c r="R3027" i="3"/>
  <c r="K3027" i="3"/>
  <c r="I3027" i="3"/>
  <c r="J3027" i="3" s="1"/>
  <c r="N3027" i="3" s="1"/>
  <c r="H3027" i="3"/>
  <c r="G3027" i="3"/>
  <c r="E3027" i="3"/>
  <c r="F3027" i="3" s="1"/>
  <c r="R3026" i="3"/>
  <c r="L3026" i="3"/>
  <c r="K3026" i="3"/>
  <c r="I3026" i="3"/>
  <c r="J3026" i="3" s="1"/>
  <c r="N3026" i="3" s="1"/>
  <c r="G3026" i="3"/>
  <c r="S3026" i="3" s="1"/>
  <c r="E3026" i="3"/>
  <c r="F3026" i="3" s="1"/>
  <c r="R3025" i="3"/>
  <c r="M3025" i="3"/>
  <c r="K3025" i="3"/>
  <c r="L3025" i="3" s="1"/>
  <c r="I3025" i="3"/>
  <c r="J3025" i="3" s="1"/>
  <c r="N3025" i="3" s="1"/>
  <c r="H3025" i="3"/>
  <c r="G3025" i="3"/>
  <c r="E3025" i="3"/>
  <c r="F3025" i="3" s="1"/>
  <c r="Q3025" i="3" s="1"/>
  <c r="R3024" i="3"/>
  <c r="L3024" i="3"/>
  <c r="K3024" i="3"/>
  <c r="I3024" i="3"/>
  <c r="J3024" i="3" s="1"/>
  <c r="N3024" i="3" s="1"/>
  <c r="G3024" i="3"/>
  <c r="M3024" i="3" s="1"/>
  <c r="E3024" i="3"/>
  <c r="F3024" i="3" s="1"/>
  <c r="R3023" i="3"/>
  <c r="K3023" i="3"/>
  <c r="I3023" i="3"/>
  <c r="J3023" i="3" s="1"/>
  <c r="N3023" i="3" s="1"/>
  <c r="H3023" i="3"/>
  <c r="G3023" i="3"/>
  <c r="E3023" i="3"/>
  <c r="F3023" i="3" s="1"/>
  <c r="R3022" i="3"/>
  <c r="L3022" i="3"/>
  <c r="K3022" i="3"/>
  <c r="I3022" i="3"/>
  <c r="J3022" i="3" s="1"/>
  <c r="N3022" i="3" s="1"/>
  <c r="G3022" i="3"/>
  <c r="S3022" i="3" s="1"/>
  <c r="E3022" i="3"/>
  <c r="F3022" i="3" s="1"/>
  <c r="R3021" i="3"/>
  <c r="M3021" i="3"/>
  <c r="K3021" i="3"/>
  <c r="L3021" i="3" s="1"/>
  <c r="I3021" i="3"/>
  <c r="J3021" i="3" s="1"/>
  <c r="N3021" i="3" s="1"/>
  <c r="H3021" i="3"/>
  <c r="G3021" i="3"/>
  <c r="E3021" i="3"/>
  <c r="F3021" i="3" s="1"/>
  <c r="Q3021" i="3" s="1"/>
  <c r="R3020" i="3"/>
  <c r="L3020" i="3"/>
  <c r="K3020" i="3"/>
  <c r="I3020" i="3"/>
  <c r="J3020" i="3" s="1"/>
  <c r="N3020" i="3" s="1"/>
  <c r="G3020" i="3"/>
  <c r="M3020" i="3" s="1"/>
  <c r="E3020" i="3"/>
  <c r="F3020" i="3" s="1"/>
  <c r="R3019" i="3"/>
  <c r="K3019" i="3"/>
  <c r="I3019" i="3"/>
  <c r="J3019" i="3" s="1"/>
  <c r="N3019" i="3" s="1"/>
  <c r="H3019" i="3"/>
  <c r="G3019" i="3"/>
  <c r="E3019" i="3"/>
  <c r="R3018" i="3"/>
  <c r="L3018" i="3"/>
  <c r="K3018" i="3"/>
  <c r="I3018" i="3"/>
  <c r="J3018" i="3" s="1"/>
  <c r="N3018" i="3" s="1"/>
  <c r="G3018" i="3"/>
  <c r="E3018" i="3"/>
  <c r="F3018" i="3" s="1"/>
  <c r="R3017" i="3"/>
  <c r="M3017" i="3"/>
  <c r="K3017" i="3"/>
  <c r="L3017" i="3" s="1"/>
  <c r="I3017" i="3"/>
  <c r="J3017" i="3" s="1"/>
  <c r="N3017" i="3" s="1"/>
  <c r="H3017" i="3"/>
  <c r="G3017" i="3"/>
  <c r="E3017" i="3"/>
  <c r="F3017" i="3" s="1"/>
  <c r="R3016" i="3"/>
  <c r="L3016" i="3"/>
  <c r="K3016" i="3"/>
  <c r="I3016" i="3"/>
  <c r="J3016" i="3" s="1"/>
  <c r="N3016" i="3" s="1"/>
  <c r="G3016" i="3"/>
  <c r="M3016" i="3" s="1"/>
  <c r="E3016" i="3"/>
  <c r="F3016" i="3" s="1"/>
  <c r="R3015" i="3"/>
  <c r="K3015" i="3"/>
  <c r="I3015" i="3"/>
  <c r="J3015" i="3" s="1"/>
  <c r="N3015" i="3" s="1"/>
  <c r="H3015" i="3"/>
  <c r="G3015" i="3"/>
  <c r="E3015" i="3"/>
  <c r="R3014" i="3"/>
  <c r="L3014" i="3"/>
  <c r="K3014" i="3"/>
  <c r="I3014" i="3"/>
  <c r="J3014" i="3" s="1"/>
  <c r="N3014" i="3" s="1"/>
  <c r="G3014" i="3"/>
  <c r="E3014" i="3"/>
  <c r="F3014" i="3" s="1"/>
  <c r="R3013" i="3"/>
  <c r="M3013" i="3"/>
  <c r="K3013" i="3"/>
  <c r="L3013" i="3" s="1"/>
  <c r="I3013" i="3"/>
  <c r="J3013" i="3" s="1"/>
  <c r="N3013" i="3" s="1"/>
  <c r="H3013" i="3"/>
  <c r="G3013" i="3"/>
  <c r="E3013" i="3"/>
  <c r="F3013" i="3" s="1"/>
  <c r="Q3013" i="3" s="1"/>
  <c r="R3012" i="3"/>
  <c r="L3012" i="3"/>
  <c r="K3012" i="3"/>
  <c r="I3012" i="3"/>
  <c r="J3012" i="3" s="1"/>
  <c r="N3012" i="3" s="1"/>
  <c r="G3012" i="3"/>
  <c r="M3012" i="3" s="1"/>
  <c r="E3012" i="3"/>
  <c r="F3012" i="3" s="1"/>
  <c r="R3011" i="3"/>
  <c r="K3011" i="3"/>
  <c r="I3011" i="3"/>
  <c r="J3011" i="3" s="1"/>
  <c r="N3011" i="3" s="1"/>
  <c r="H3011" i="3"/>
  <c r="G3011" i="3"/>
  <c r="E3011" i="3"/>
  <c r="T3011" i="3" s="1"/>
  <c r="R3010" i="3"/>
  <c r="L3010" i="3"/>
  <c r="K3010" i="3"/>
  <c r="I3010" i="3"/>
  <c r="J3010" i="3" s="1"/>
  <c r="N3010" i="3" s="1"/>
  <c r="G3010" i="3"/>
  <c r="E3010" i="3"/>
  <c r="F3010" i="3" s="1"/>
  <c r="R3009" i="3"/>
  <c r="M3009" i="3"/>
  <c r="K3009" i="3"/>
  <c r="L3009" i="3" s="1"/>
  <c r="I3009" i="3"/>
  <c r="J3009" i="3" s="1"/>
  <c r="N3009" i="3" s="1"/>
  <c r="H3009" i="3"/>
  <c r="G3009" i="3"/>
  <c r="E3009" i="3"/>
  <c r="F3009" i="3" s="1"/>
  <c r="R3008" i="3"/>
  <c r="L3008" i="3"/>
  <c r="K3008" i="3"/>
  <c r="I3008" i="3"/>
  <c r="J3008" i="3" s="1"/>
  <c r="N3008" i="3" s="1"/>
  <c r="G3008" i="3"/>
  <c r="M3008" i="3" s="1"/>
  <c r="E3008" i="3"/>
  <c r="F3008" i="3" s="1"/>
  <c r="R3007" i="3"/>
  <c r="K3007" i="3"/>
  <c r="I3007" i="3"/>
  <c r="J3007" i="3" s="1"/>
  <c r="N3007" i="3" s="1"/>
  <c r="H3007" i="3"/>
  <c r="G3007" i="3"/>
  <c r="E3007" i="3"/>
  <c r="R3006" i="3"/>
  <c r="L3006" i="3"/>
  <c r="K3006" i="3"/>
  <c r="I3006" i="3"/>
  <c r="J3006" i="3" s="1"/>
  <c r="N3006" i="3" s="1"/>
  <c r="G3006" i="3"/>
  <c r="E3006" i="3"/>
  <c r="F3006" i="3" s="1"/>
  <c r="R3005" i="3"/>
  <c r="M3005" i="3"/>
  <c r="K3005" i="3"/>
  <c r="L3005" i="3" s="1"/>
  <c r="I3005" i="3"/>
  <c r="J3005" i="3" s="1"/>
  <c r="N3005" i="3" s="1"/>
  <c r="H3005" i="3"/>
  <c r="G3005" i="3"/>
  <c r="E3005" i="3"/>
  <c r="F3005" i="3" s="1"/>
  <c r="Q3005" i="3" s="1"/>
  <c r="R3004" i="3"/>
  <c r="L3004" i="3"/>
  <c r="K3004" i="3"/>
  <c r="I3004" i="3"/>
  <c r="J3004" i="3" s="1"/>
  <c r="N3004" i="3" s="1"/>
  <c r="G3004" i="3"/>
  <c r="M3004" i="3" s="1"/>
  <c r="E3004" i="3"/>
  <c r="F3004" i="3" s="1"/>
  <c r="R3003" i="3"/>
  <c r="K3003" i="3"/>
  <c r="I3003" i="3"/>
  <c r="J3003" i="3" s="1"/>
  <c r="N3003" i="3" s="1"/>
  <c r="H3003" i="3"/>
  <c r="G3003" i="3"/>
  <c r="E3003" i="3"/>
  <c r="T3003" i="3" s="1"/>
  <c r="R3002" i="3"/>
  <c r="L3002" i="3"/>
  <c r="K3002" i="3"/>
  <c r="I3002" i="3"/>
  <c r="J3002" i="3" s="1"/>
  <c r="N3002" i="3" s="1"/>
  <c r="G3002" i="3"/>
  <c r="E3002" i="3"/>
  <c r="F3002" i="3" s="1"/>
  <c r="R3001" i="3"/>
  <c r="M3001" i="3"/>
  <c r="K3001" i="3"/>
  <c r="L3001" i="3" s="1"/>
  <c r="I3001" i="3"/>
  <c r="J3001" i="3" s="1"/>
  <c r="N3001" i="3" s="1"/>
  <c r="H3001" i="3"/>
  <c r="G3001" i="3"/>
  <c r="E3001" i="3"/>
  <c r="F3001" i="3" s="1"/>
  <c r="R3000" i="3"/>
  <c r="L3000" i="3"/>
  <c r="K3000" i="3"/>
  <c r="I3000" i="3"/>
  <c r="J3000" i="3" s="1"/>
  <c r="N3000" i="3" s="1"/>
  <c r="G3000" i="3"/>
  <c r="M3000" i="3" s="1"/>
  <c r="E3000" i="3"/>
  <c r="F3000" i="3" s="1"/>
  <c r="R2999" i="3"/>
  <c r="K2999" i="3"/>
  <c r="I2999" i="3"/>
  <c r="J2999" i="3" s="1"/>
  <c r="N2999" i="3" s="1"/>
  <c r="H2999" i="3"/>
  <c r="G2999" i="3"/>
  <c r="E2999" i="3"/>
  <c r="R2998" i="3"/>
  <c r="L2998" i="3"/>
  <c r="K2998" i="3"/>
  <c r="I2998" i="3"/>
  <c r="J2998" i="3" s="1"/>
  <c r="N2998" i="3" s="1"/>
  <c r="G2998" i="3"/>
  <c r="E2998" i="3"/>
  <c r="F2998" i="3" s="1"/>
  <c r="R2997" i="3"/>
  <c r="M2997" i="3"/>
  <c r="K2997" i="3"/>
  <c r="L2997" i="3" s="1"/>
  <c r="I2997" i="3"/>
  <c r="J2997" i="3" s="1"/>
  <c r="N2997" i="3" s="1"/>
  <c r="H2997" i="3"/>
  <c r="G2997" i="3"/>
  <c r="E2997" i="3"/>
  <c r="F2997" i="3" s="1"/>
  <c r="Q2997" i="3" s="1"/>
  <c r="R2996" i="3"/>
  <c r="L2996" i="3"/>
  <c r="K2996" i="3"/>
  <c r="I2996" i="3"/>
  <c r="J2996" i="3" s="1"/>
  <c r="N2996" i="3" s="1"/>
  <c r="G2996" i="3"/>
  <c r="M2996" i="3" s="1"/>
  <c r="E2996" i="3"/>
  <c r="F2996" i="3" s="1"/>
  <c r="R2995" i="3"/>
  <c r="K2995" i="3"/>
  <c r="I2995" i="3"/>
  <c r="J2995" i="3" s="1"/>
  <c r="N2995" i="3" s="1"/>
  <c r="H2995" i="3"/>
  <c r="G2995" i="3"/>
  <c r="E2995" i="3"/>
  <c r="T2995" i="3" s="1"/>
  <c r="R2994" i="3"/>
  <c r="L2994" i="3"/>
  <c r="K2994" i="3"/>
  <c r="I2994" i="3"/>
  <c r="J2994" i="3" s="1"/>
  <c r="N2994" i="3" s="1"/>
  <c r="G2994" i="3"/>
  <c r="E2994" i="3"/>
  <c r="F2994" i="3" s="1"/>
  <c r="R2993" i="3"/>
  <c r="M2993" i="3"/>
  <c r="K2993" i="3"/>
  <c r="L2993" i="3" s="1"/>
  <c r="I2993" i="3"/>
  <c r="J2993" i="3" s="1"/>
  <c r="N2993" i="3" s="1"/>
  <c r="H2993" i="3"/>
  <c r="G2993" i="3"/>
  <c r="E2993" i="3"/>
  <c r="F2993" i="3" s="1"/>
  <c r="R2992" i="3"/>
  <c r="L2992" i="3"/>
  <c r="K2992" i="3"/>
  <c r="I2992" i="3"/>
  <c r="J2992" i="3" s="1"/>
  <c r="N2992" i="3" s="1"/>
  <c r="G2992" i="3"/>
  <c r="M2992" i="3" s="1"/>
  <c r="E2992" i="3"/>
  <c r="F2992" i="3" s="1"/>
  <c r="R2991" i="3"/>
  <c r="K2991" i="3"/>
  <c r="I2991" i="3"/>
  <c r="J2991" i="3" s="1"/>
  <c r="N2991" i="3" s="1"/>
  <c r="H2991" i="3"/>
  <c r="G2991" i="3"/>
  <c r="E2991" i="3"/>
  <c r="R2990" i="3"/>
  <c r="L2990" i="3"/>
  <c r="K2990" i="3"/>
  <c r="I2990" i="3"/>
  <c r="J2990" i="3" s="1"/>
  <c r="N2990" i="3" s="1"/>
  <c r="G2990" i="3"/>
  <c r="E2990" i="3"/>
  <c r="F2990" i="3" s="1"/>
  <c r="R2989" i="3"/>
  <c r="M2989" i="3"/>
  <c r="K2989" i="3"/>
  <c r="L2989" i="3" s="1"/>
  <c r="I2989" i="3"/>
  <c r="J2989" i="3" s="1"/>
  <c r="N2989" i="3" s="1"/>
  <c r="H2989" i="3"/>
  <c r="G2989" i="3"/>
  <c r="E2989" i="3"/>
  <c r="F2989" i="3" s="1"/>
  <c r="Q2989" i="3" s="1"/>
  <c r="R2988" i="3"/>
  <c r="L2988" i="3"/>
  <c r="K2988" i="3"/>
  <c r="I2988" i="3"/>
  <c r="J2988" i="3" s="1"/>
  <c r="N2988" i="3" s="1"/>
  <c r="G2988" i="3"/>
  <c r="M2988" i="3" s="1"/>
  <c r="E2988" i="3"/>
  <c r="F2988" i="3" s="1"/>
  <c r="R2987" i="3"/>
  <c r="K2987" i="3"/>
  <c r="I2987" i="3"/>
  <c r="J2987" i="3" s="1"/>
  <c r="N2987" i="3" s="1"/>
  <c r="H2987" i="3"/>
  <c r="G2987" i="3"/>
  <c r="E2987" i="3"/>
  <c r="T2987" i="3" s="1"/>
  <c r="R2986" i="3"/>
  <c r="L2986" i="3"/>
  <c r="K2986" i="3"/>
  <c r="I2986" i="3"/>
  <c r="J2986" i="3" s="1"/>
  <c r="N2986" i="3" s="1"/>
  <c r="G2986" i="3"/>
  <c r="E2986" i="3"/>
  <c r="F2986" i="3" s="1"/>
  <c r="R2985" i="3"/>
  <c r="M2985" i="3"/>
  <c r="K2985" i="3"/>
  <c r="L2985" i="3" s="1"/>
  <c r="I2985" i="3"/>
  <c r="J2985" i="3" s="1"/>
  <c r="N2985" i="3" s="1"/>
  <c r="H2985" i="3"/>
  <c r="G2985" i="3"/>
  <c r="E2985" i="3"/>
  <c r="F2985" i="3" s="1"/>
  <c r="R2984" i="3"/>
  <c r="L2984" i="3"/>
  <c r="K2984" i="3"/>
  <c r="I2984" i="3"/>
  <c r="J2984" i="3" s="1"/>
  <c r="N2984" i="3" s="1"/>
  <c r="G2984" i="3"/>
  <c r="M2984" i="3" s="1"/>
  <c r="E2984" i="3"/>
  <c r="F2984" i="3" s="1"/>
  <c r="R2983" i="3"/>
  <c r="K2983" i="3"/>
  <c r="I2983" i="3"/>
  <c r="J2983" i="3" s="1"/>
  <c r="N2983" i="3" s="1"/>
  <c r="H2983" i="3"/>
  <c r="G2983" i="3"/>
  <c r="E2983" i="3"/>
  <c r="R2982" i="3"/>
  <c r="L2982" i="3"/>
  <c r="K2982" i="3"/>
  <c r="I2982" i="3"/>
  <c r="J2982" i="3" s="1"/>
  <c r="N2982" i="3" s="1"/>
  <c r="G2982" i="3"/>
  <c r="E2982" i="3"/>
  <c r="F2982" i="3" s="1"/>
  <c r="R2981" i="3"/>
  <c r="M2981" i="3"/>
  <c r="K2981" i="3"/>
  <c r="L2981" i="3" s="1"/>
  <c r="I2981" i="3"/>
  <c r="J2981" i="3" s="1"/>
  <c r="N2981" i="3" s="1"/>
  <c r="H2981" i="3"/>
  <c r="G2981" i="3"/>
  <c r="E2981" i="3"/>
  <c r="F2981" i="3" s="1"/>
  <c r="Q2981" i="3" s="1"/>
  <c r="S2980" i="3"/>
  <c r="R2980" i="3"/>
  <c r="L2980" i="3"/>
  <c r="K2980" i="3"/>
  <c r="I2980" i="3"/>
  <c r="J2980" i="3" s="1"/>
  <c r="N2980" i="3" s="1"/>
  <c r="G2980" i="3"/>
  <c r="M2980" i="3" s="1"/>
  <c r="E2980" i="3"/>
  <c r="F2980" i="3" s="1"/>
  <c r="R2979" i="3"/>
  <c r="K2979" i="3"/>
  <c r="I2979" i="3"/>
  <c r="J2979" i="3" s="1"/>
  <c r="N2979" i="3" s="1"/>
  <c r="H2979" i="3"/>
  <c r="G2979" i="3"/>
  <c r="E2979" i="3"/>
  <c r="T2979" i="3" s="1"/>
  <c r="R2978" i="3"/>
  <c r="L2978" i="3"/>
  <c r="K2978" i="3"/>
  <c r="I2978" i="3"/>
  <c r="J2978" i="3" s="1"/>
  <c r="N2978" i="3" s="1"/>
  <c r="G2978" i="3"/>
  <c r="E2978" i="3"/>
  <c r="F2978" i="3" s="1"/>
  <c r="R2977" i="3"/>
  <c r="M2977" i="3"/>
  <c r="K2977" i="3"/>
  <c r="L2977" i="3" s="1"/>
  <c r="I2977" i="3"/>
  <c r="J2977" i="3" s="1"/>
  <c r="N2977" i="3" s="1"/>
  <c r="H2977" i="3"/>
  <c r="G2977" i="3"/>
  <c r="E2977" i="3"/>
  <c r="F2977" i="3" s="1"/>
  <c r="R2976" i="3"/>
  <c r="L2976" i="3"/>
  <c r="K2976" i="3"/>
  <c r="I2976" i="3"/>
  <c r="J2976" i="3" s="1"/>
  <c r="N2976" i="3" s="1"/>
  <c r="G2976" i="3"/>
  <c r="M2976" i="3" s="1"/>
  <c r="E2976" i="3"/>
  <c r="F2976" i="3" s="1"/>
  <c r="R2975" i="3"/>
  <c r="K2975" i="3"/>
  <c r="I2975" i="3"/>
  <c r="J2975" i="3" s="1"/>
  <c r="N2975" i="3" s="1"/>
  <c r="H2975" i="3"/>
  <c r="G2975" i="3"/>
  <c r="E2975" i="3"/>
  <c r="R2974" i="3"/>
  <c r="L2974" i="3"/>
  <c r="K2974" i="3"/>
  <c r="I2974" i="3"/>
  <c r="J2974" i="3" s="1"/>
  <c r="N2974" i="3" s="1"/>
  <c r="G2974" i="3"/>
  <c r="E2974" i="3"/>
  <c r="F2974" i="3" s="1"/>
  <c r="R2973" i="3"/>
  <c r="M2973" i="3"/>
  <c r="K2973" i="3"/>
  <c r="L2973" i="3" s="1"/>
  <c r="I2973" i="3"/>
  <c r="J2973" i="3" s="1"/>
  <c r="N2973" i="3" s="1"/>
  <c r="H2973" i="3"/>
  <c r="G2973" i="3"/>
  <c r="E2973" i="3"/>
  <c r="F2973" i="3" s="1"/>
  <c r="Q2973" i="3" s="1"/>
  <c r="S2972" i="3"/>
  <c r="R2972" i="3"/>
  <c r="L2972" i="3"/>
  <c r="K2972" i="3"/>
  <c r="I2972" i="3"/>
  <c r="J2972" i="3" s="1"/>
  <c r="N2972" i="3" s="1"/>
  <c r="G2972" i="3"/>
  <c r="M2972" i="3" s="1"/>
  <c r="E2972" i="3"/>
  <c r="F2972" i="3" s="1"/>
  <c r="R2971" i="3"/>
  <c r="K2971" i="3"/>
  <c r="I2971" i="3"/>
  <c r="J2971" i="3" s="1"/>
  <c r="N2971" i="3" s="1"/>
  <c r="H2971" i="3"/>
  <c r="G2971" i="3"/>
  <c r="E2971" i="3"/>
  <c r="T2971" i="3" s="1"/>
  <c r="R2970" i="3"/>
  <c r="L2970" i="3"/>
  <c r="K2970" i="3"/>
  <c r="I2970" i="3"/>
  <c r="J2970" i="3" s="1"/>
  <c r="N2970" i="3" s="1"/>
  <c r="G2970" i="3"/>
  <c r="E2970" i="3"/>
  <c r="F2970" i="3" s="1"/>
  <c r="R2969" i="3"/>
  <c r="M2969" i="3"/>
  <c r="K2969" i="3"/>
  <c r="L2969" i="3" s="1"/>
  <c r="I2969" i="3"/>
  <c r="J2969" i="3" s="1"/>
  <c r="N2969" i="3" s="1"/>
  <c r="H2969" i="3"/>
  <c r="G2969" i="3"/>
  <c r="E2969" i="3"/>
  <c r="F2969" i="3" s="1"/>
  <c r="R2968" i="3"/>
  <c r="L2968" i="3"/>
  <c r="K2968" i="3"/>
  <c r="I2968" i="3"/>
  <c r="J2968" i="3" s="1"/>
  <c r="N2968" i="3" s="1"/>
  <c r="G2968" i="3"/>
  <c r="M2968" i="3" s="1"/>
  <c r="E2968" i="3"/>
  <c r="F2968" i="3" s="1"/>
  <c r="R2967" i="3"/>
  <c r="K2967" i="3"/>
  <c r="I2967" i="3"/>
  <c r="J2967" i="3" s="1"/>
  <c r="N2967" i="3" s="1"/>
  <c r="H2967" i="3"/>
  <c r="G2967" i="3"/>
  <c r="E2967" i="3"/>
  <c r="R2966" i="3"/>
  <c r="L2966" i="3"/>
  <c r="K2966" i="3"/>
  <c r="I2966" i="3"/>
  <c r="J2966" i="3" s="1"/>
  <c r="N2966" i="3" s="1"/>
  <c r="G2966" i="3"/>
  <c r="E2966" i="3"/>
  <c r="F2966" i="3" s="1"/>
  <c r="R2965" i="3"/>
  <c r="M2965" i="3"/>
  <c r="K2965" i="3"/>
  <c r="L2965" i="3" s="1"/>
  <c r="I2965" i="3"/>
  <c r="J2965" i="3" s="1"/>
  <c r="N2965" i="3" s="1"/>
  <c r="H2965" i="3"/>
  <c r="G2965" i="3"/>
  <c r="E2965" i="3"/>
  <c r="F2965" i="3" s="1"/>
  <c r="Q2965" i="3" s="1"/>
  <c r="S2964" i="3"/>
  <c r="R2964" i="3"/>
  <c r="L2964" i="3"/>
  <c r="K2964" i="3"/>
  <c r="I2964" i="3"/>
  <c r="J2964" i="3" s="1"/>
  <c r="N2964" i="3" s="1"/>
  <c r="G2964" i="3"/>
  <c r="M2964" i="3" s="1"/>
  <c r="E2964" i="3"/>
  <c r="F2964" i="3" s="1"/>
  <c r="R2963" i="3"/>
  <c r="K2963" i="3"/>
  <c r="I2963" i="3"/>
  <c r="J2963" i="3" s="1"/>
  <c r="N2963" i="3" s="1"/>
  <c r="H2963" i="3"/>
  <c r="G2963" i="3"/>
  <c r="E2963" i="3"/>
  <c r="T2963" i="3" s="1"/>
  <c r="R2962" i="3"/>
  <c r="L2962" i="3"/>
  <c r="K2962" i="3"/>
  <c r="I2962" i="3"/>
  <c r="J2962" i="3" s="1"/>
  <c r="N2962" i="3" s="1"/>
  <c r="G2962" i="3"/>
  <c r="E2962" i="3"/>
  <c r="F2962" i="3" s="1"/>
  <c r="R2961" i="3"/>
  <c r="M2961" i="3"/>
  <c r="K2961" i="3"/>
  <c r="L2961" i="3" s="1"/>
  <c r="I2961" i="3"/>
  <c r="J2961" i="3" s="1"/>
  <c r="N2961" i="3" s="1"/>
  <c r="H2961" i="3"/>
  <c r="G2961" i="3"/>
  <c r="E2961" i="3"/>
  <c r="F2961" i="3" s="1"/>
  <c r="R2960" i="3"/>
  <c r="L2960" i="3"/>
  <c r="K2960" i="3"/>
  <c r="I2960" i="3"/>
  <c r="J2960" i="3" s="1"/>
  <c r="N2960" i="3" s="1"/>
  <c r="G2960" i="3"/>
  <c r="M2960" i="3" s="1"/>
  <c r="E2960" i="3"/>
  <c r="F2960" i="3" s="1"/>
  <c r="R2959" i="3"/>
  <c r="K2959" i="3"/>
  <c r="I2959" i="3"/>
  <c r="J2959" i="3" s="1"/>
  <c r="N2959" i="3" s="1"/>
  <c r="H2959" i="3"/>
  <c r="G2959" i="3"/>
  <c r="E2959" i="3"/>
  <c r="R2958" i="3"/>
  <c r="L2958" i="3"/>
  <c r="K2958" i="3"/>
  <c r="I2958" i="3"/>
  <c r="J2958" i="3" s="1"/>
  <c r="N2958" i="3" s="1"/>
  <c r="G2958" i="3"/>
  <c r="E2958" i="3"/>
  <c r="F2958" i="3" s="1"/>
  <c r="R2957" i="3"/>
  <c r="M2957" i="3"/>
  <c r="K2957" i="3"/>
  <c r="L2957" i="3" s="1"/>
  <c r="I2957" i="3"/>
  <c r="J2957" i="3" s="1"/>
  <c r="N2957" i="3" s="1"/>
  <c r="H2957" i="3"/>
  <c r="G2957" i="3"/>
  <c r="E2957" i="3"/>
  <c r="F2957" i="3" s="1"/>
  <c r="Q2957" i="3" s="1"/>
  <c r="S2956" i="3"/>
  <c r="R2956" i="3"/>
  <c r="L2956" i="3"/>
  <c r="K2956" i="3"/>
  <c r="I2956" i="3"/>
  <c r="J2956" i="3" s="1"/>
  <c r="N2956" i="3" s="1"/>
  <c r="G2956" i="3"/>
  <c r="M2956" i="3" s="1"/>
  <c r="O2956" i="3" s="1"/>
  <c r="P2956" i="3" s="1"/>
  <c r="E2956" i="3"/>
  <c r="F2956" i="3" s="1"/>
  <c r="R2955" i="3"/>
  <c r="K2955" i="3"/>
  <c r="I2955" i="3"/>
  <c r="J2955" i="3" s="1"/>
  <c r="N2955" i="3" s="1"/>
  <c r="H2955" i="3"/>
  <c r="G2955" i="3"/>
  <c r="E2955" i="3"/>
  <c r="T2955" i="3" s="1"/>
  <c r="R2954" i="3"/>
  <c r="L2954" i="3"/>
  <c r="K2954" i="3"/>
  <c r="I2954" i="3"/>
  <c r="J2954" i="3" s="1"/>
  <c r="N2954" i="3" s="1"/>
  <c r="G2954" i="3"/>
  <c r="E2954" i="3"/>
  <c r="F2954" i="3" s="1"/>
  <c r="R2953" i="3"/>
  <c r="M2953" i="3"/>
  <c r="K2953" i="3"/>
  <c r="L2953" i="3" s="1"/>
  <c r="I2953" i="3"/>
  <c r="J2953" i="3" s="1"/>
  <c r="N2953" i="3" s="1"/>
  <c r="H2953" i="3"/>
  <c r="G2953" i="3"/>
  <c r="E2953" i="3"/>
  <c r="F2953" i="3" s="1"/>
  <c r="R2952" i="3"/>
  <c r="L2952" i="3"/>
  <c r="K2952" i="3"/>
  <c r="I2952" i="3"/>
  <c r="J2952" i="3" s="1"/>
  <c r="N2952" i="3" s="1"/>
  <c r="G2952" i="3"/>
  <c r="M2952" i="3" s="1"/>
  <c r="E2952" i="3"/>
  <c r="F2952" i="3" s="1"/>
  <c r="R2951" i="3"/>
  <c r="K2951" i="3"/>
  <c r="I2951" i="3"/>
  <c r="J2951" i="3" s="1"/>
  <c r="N2951" i="3" s="1"/>
  <c r="H2951" i="3"/>
  <c r="G2951" i="3"/>
  <c r="E2951" i="3"/>
  <c r="R2950" i="3"/>
  <c r="L2950" i="3"/>
  <c r="K2950" i="3"/>
  <c r="I2950" i="3"/>
  <c r="J2950" i="3" s="1"/>
  <c r="N2950" i="3" s="1"/>
  <c r="G2950" i="3"/>
  <c r="E2950" i="3"/>
  <c r="F2950" i="3" s="1"/>
  <c r="R2949" i="3"/>
  <c r="M2949" i="3"/>
  <c r="K2949" i="3"/>
  <c r="L2949" i="3" s="1"/>
  <c r="I2949" i="3"/>
  <c r="J2949" i="3" s="1"/>
  <c r="N2949" i="3" s="1"/>
  <c r="H2949" i="3"/>
  <c r="G2949" i="3"/>
  <c r="E2949" i="3"/>
  <c r="F2949" i="3" s="1"/>
  <c r="Q2949" i="3" s="1"/>
  <c r="S2948" i="3"/>
  <c r="R2948" i="3"/>
  <c r="L2948" i="3"/>
  <c r="K2948" i="3"/>
  <c r="I2948" i="3"/>
  <c r="J2948" i="3" s="1"/>
  <c r="N2948" i="3" s="1"/>
  <c r="G2948" i="3"/>
  <c r="M2948" i="3" s="1"/>
  <c r="O2948" i="3" s="1"/>
  <c r="P2948" i="3" s="1"/>
  <c r="E2948" i="3"/>
  <c r="F2948" i="3" s="1"/>
  <c r="R2947" i="3"/>
  <c r="K2947" i="3"/>
  <c r="I2947" i="3"/>
  <c r="J2947" i="3" s="1"/>
  <c r="N2947" i="3" s="1"/>
  <c r="H2947" i="3"/>
  <c r="G2947" i="3"/>
  <c r="E2947" i="3"/>
  <c r="T2947" i="3" s="1"/>
  <c r="R2946" i="3"/>
  <c r="L2946" i="3"/>
  <c r="K2946" i="3"/>
  <c r="I2946" i="3"/>
  <c r="J2946" i="3" s="1"/>
  <c r="N2946" i="3" s="1"/>
  <c r="G2946" i="3"/>
  <c r="E2946" i="3"/>
  <c r="F2946" i="3" s="1"/>
  <c r="R2945" i="3"/>
  <c r="M2945" i="3"/>
  <c r="K2945" i="3"/>
  <c r="L2945" i="3" s="1"/>
  <c r="I2945" i="3"/>
  <c r="J2945" i="3" s="1"/>
  <c r="N2945" i="3" s="1"/>
  <c r="H2945" i="3"/>
  <c r="G2945" i="3"/>
  <c r="E2945" i="3"/>
  <c r="F2945" i="3" s="1"/>
  <c r="R2944" i="3"/>
  <c r="L2944" i="3"/>
  <c r="K2944" i="3"/>
  <c r="I2944" i="3"/>
  <c r="J2944" i="3" s="1"/>
  <c r="N2944" i="3" s="1"/>
  <c r="G2944" i="3"/>
  <c r="M2944" i="3" s="1"/>
  <c r="E2944" i="3"/>
  <c r="F2944" i="3" s="1"/>
  <c r="R2943" i="3"/>
  <c r="K2943" i="3"/>
  <c r="I2943" i="3"/>
  <c r="J2943" i="3" s="1"/>
  <c r="N2943" i="3" s="1"/>
  <c r="H2943" i="3"/>
  <c r="G2943" i="3"/>
  <c r="E2943" i="3"/>
  <c r="R2942" i="3"/>
  <c r="L2942" i="3"/>
  <c r="K2942" i="3"/>
  <c r="I2942" i="3"/>
  <c r="J2942" i="3" s="1"/>
  <c r="N2942" i="3" s="1"/>
  <c r="G2942" i="3"/>
  <c r="E2942" i="3"/>
  <c r="F2942" i="3" s="1"/>
  <c r="R2941" i="3"/>
  <c r="M2941" i="3"/>
  <c r="K2941" i="3"/>
  <c r="L2941" i="3" s="1"/>
  <c r="I2941" i="3"/>
  <c r="J2941" i="3" s="1"/>
  <c r="N2941" i="3" s="1"/>
  <c r="H2941" i="3"/>
  <c r="G2941" i="3"/>
  <c r="E2941" i="3"/>
  <c r="F2941" i="3" s="1"/>
  <c r="Q2941" i="3" s="1"/>
  <c r="S2940" i="3"/>
  <c r="R2940" i="3"/>
  <c r="L2940" i="3"/>
  <c r="K2940" i="3"/>
  <c r="I2940" i="3"/>
  <c r="J2940" i="3" s="1"/>
  <c r="N2940" i="3" s="1"/>
  <c r="G2940" i="3"/>
  <c r="M2940" i="3" s="1"/>
  <c r="E2940" i="3"/>
  <c r="F2940" i="3" s="1"/>
  <c r="R2939" i="3"/>
  <c r="K2939" i="3"/>
  <c r="I2939" i="3"/>
  <c r="J2939" i="3" s="1"/>
  <c r="N2939" i="3" s="1"/>
  <c r="H2939" i="3"/>
  <c r="G2939" i="3"/>
  <c r="E2939" i="3"/>
  <c r="T2939" i="3" s="1"/>
  <c r="R2938" i="3"/>
  <c r="L2938" i="3"/>
  <c r="K2938" i="3"/>
  <c r="I2938" i="3"/>
  <c r="J2938" i="3" s="1"/>
  <c r="N2938" i="3" s="1"/>
  <c r="G2938" i="3"/>
  <c r="E2938" i="3"/>
  <c r="F2938" i="3" s="1"/>
  <c r="R2937" i="3"/>
  <c r="M2937" i="3"/>
  <c r="K2937" i="3"/>
  <c r="L2937" i="3" s="1"/>
  <c r="I2937" i="3"/>
  <c r="J2937" i="3" s="1"/>
  <c r="N2937" i="3" s="1"/>
  <c r="H2937" i="3"/>
  <c r="G2937" i="3"/>
  <c r="E2937" i="3"/>
  <c r="F2937" i="3" s="1"/>
  <c r="R2936" i="3"/>
  <c r="L2936" i="3"/>
  <c r="K2936" i="3"/>
  <c r="I2936" i="3"/>
  <c r="J2936" i="3" s="1"/>
  <c r="N2936" i="3" s="1"/>
  <c r="G2936" i="3"/>
  <c r="M2936" i="3" s="1"/>
  <c r="O2936" i="3" s="1"/>
  <c r="P2936" i="3" s="1"/>
  <c r="E2936" i="3"/>
  <c r="F2936" i="3" s="1"/>
  <c r="R2935" i="3"/>
  <c r="K2935" i="3"/>
  <c r="I2935" i="3"/>
  <c r="J2935" i="3" s="1"/>
  <c r="N2935" i="3" s="1"/>
  <c r="H2935" i="3"/>
  <c r="G2935" i="3"/>
  <c r="E2935" i="3"/>
  <c r="R2934" i="3"/>
  <c r="L2934" i="3"/>
  <c r="K2934" i="3"/>
  <c r="I2934" i="3"/>
  <c r="J2934" i="3" s="1"/>
  <c r="N2934" i="3" s="1"/>
  <c r="G2934" i="3"/>
  <c r="E2934" i="3"/>
  <c r="F2934" i="3" s="1"/>
  <c r="R2933" i="3"/>
  <c r="M2933" i="3"/>
  <c r="K2933" i="3"/>
  <c r="L2933" i="3" s="1"/>
  <c r="I2933" i="3"/>
  <c r="J2933" i="3" s="1"/>
  <c r="N2933" i="3" s="1"/>
  <c r="H2933" i="3"/>
  <c r="G2933" i="3"/>
  <c r="E2933" i="3"/>
  <c r="F2933" i="3" s="1"/>
  <c r="Q2933" i="3" s="1"/>
  <c r="S2932" i="3"/>
  <c r="R2932" i="3"/>
  <c r="L2932" i="3"/>
  <c r="K2932" i="3"/>
  <c r="I2932" i="3"/>
  <c r="J2932" i="3" s="1"/>
  <c r="N2932" i="3" s="1"/>
  <c r="G2932" i="3"/>
  <c r="M2932" i="3" s="1"/>
  <c r="O2932" i="3" s="1"/>
  <c r="P2932" i="3" s="1"/>
  <c r="E2932" i="3"/>
  <c r="F2932" i="3" s="1"/>
  <c r="R2931" i="3"/>
  <c r="K2931" i="3"/>
  <c r="I2931" i="3"/>
  <c r="J2931" i="3" s="1"/>
  <c r="N2931" i="3" s="1"/>
  <c r="H2931" i="3"/>
  <c r="G2931" i="3"/>
  <c r="E2931" i="3"/>
  <c r="T2931" i="3" s="1"/>
  <c r="R2930" i="3"/>
  <c r="L2930" i="3"/>
  <c r="K2930" i="3"/>
  <c r="I2930" i="3"/>
  <c r="J2930" i="3" s="1"/>
  <c r="N2930" i="3" s="1"/>
  <c r="G2930" i="3"/>
  <c r="E2930" i="3"/>
  <c r="F2930" i="3" s="1"/>
  <c r="R2929" i="3"/>
  <c r="M2929" i="3"/>
  <c r="K2929" i="3"/>
  <c r="L2929" i="3" s="1"/>
  <c r="I2929" i="3"/>
  <c r="J2929" i="3" s="1"/>
  <c r="N2929" i="3" s="1"/>
  <c r="H2929" i="3"/>
  <c r="G2929" i="3"/>
  <c r="E2929" i="3"/>
  <c r="F2929" i="3" s="1"/>
  <c r="R2928" i="3"/>
  <c r="L2928" i="3"/>
  <c r="K2928" i="3"/>
  <c r="I2928" i="3"/>
  <c r="J2928" i="3" s="1"/>
  <c r="N2928" i="3" s="1"/>
  <c r="G2928" i="3"/>
  <c r="M2928" i="3" s="1"/>
  <c r="O2928" i="3" s="1"/>
  <c r="P2928" i="3" s="1"/>
  <c r="E2928" i="3"/>
  <c r="F2928" i="3" s="1"/>
  <c r="R2927" i="3"/>
  <c r="K2927" i="3"/>
  <c r="I2927" i="3"/>
  <c r="J2927" i="3" s="1"/>
  <c r="N2927" i="3" s="1"/>
  <c r="H2927" i="3"/>
  <c r="G2927" i="3"/>
  <c r="E2927" i="3"/>
  <c r="R2926" i="3"/>
  <c r="L2926" i="3"/>
  <c r="K2926" i="3"/>
  <c r="I2926" i="3"/>
  <c r="J2926" i="3" s="1"/>
  <c r="N2926" i="3" s="1"/>
  <c r="G2926" i="3"/>
  <c r="E2926" i="3"/>
  <c r="F2926" i="3" s="1"/>
  <c r="R2925" i="3"/>
  <c r="M2925" i="3"/>
  <c r="K2925" i="3"/>
  <c r="L2925" i="3" s="1"/>
  <c r="I2925" i="3"/>
  <c r="J2925" i="3" s="1"/>
  <c r="N2925" i="3" s="1"/>
  <c r="H2925" i="3"/>
  <c r="G2925" i="3"/>
  <c r="E2925" i="3"/>
  <c r="F2925" i="3" s="1"/>
  <c r="Q2925" i="3" s="1"/>
  <c r="S2924" i="3"/>
  <c r="R2924" i="3"/>
  <c r="L2924" i="3"/>
  <c r="K2924" i="3"/>
  <c r="I2924" i="3"/>
  <c r="J2924" i="3" s="1"/>
  <c r="N2924" i="3" s="1"/>
  <c r="G2924" i="3"/>
  <c r="M2924" i="3" s="1"/>
  <c r="E2924" i="3"/>
  <c r="F2924" i="3" s="1"/>
  <c r="R2923" i="3"/>
  <c r="K2923" i="3"/>
  <c r="I2923" i="3"/>
  <c r="J2923" i="3" s="1"/>
  <c r="N2923" i="3" s="1"/>
  <c r="H2923" i="3"/>
  <c r="G2923" i="3"/>
  <c r="E2923" i="3"/>
  <c r="T2923" i="3" s="1"/>
  <c r="R2922" i="3"/>
  <c r="L2922" i="3"/>
  <c r="K2922" i="3"/>
  <c r="I2922" i="3"/>
  <c r="J2922" i="3" s="1"/>
  <c r="N2922" i="3" s="1"/>
  <c r="G2922" i="3"/>
  <c r="E2922" i="3"/>
  <c r="F2922" i="3" s="1"/>
  <c r="R2921" i="3"/>
  <c r="M2921" i="3"/>
  <c r="K2921" i="3"/>
  <c r="L2921" i="3" s="1"/>
  <c r="I2921" i="3"/>
  <c r="J2921" i="3" s="1"/>
  <c r="N2921" i="3" s="1"/>
  <c r="H2921" i="3"/>
  <c r="G2921" i="3"/>
  <c r="E2921" i="3"/>
  <c r="F2921" i="3" s="1"/>
  <c r="R2920" i="3"/>
  <c r="L2920" i="3"/>
  <c r="K2920" i="3"/>
  <c r="I2920" i="3"/>
  <c r="J2920" i="3" s="1"/>
  <c r="N2920" i="3" s="1"/>
  <c r="G2920" i="3"/>
  <c r="M2920" i="3" s="1"/>
  <c r="E2920" i="3"/>
  <c r="F2920" i="3" s="1"/>
  <c r="R2919" i="3"/>
  <c r="K2919" i="3"/>
  <c r="I2919" i="3"/>
  <c r="J2919" i="3" s="1"/>
  <c r="N2919" i="3" s="1"/>
  <c r="H2919" i="3"/>
  <c r="G2919" i="3"/>
  <c r="E2919" i="3"/>
  <c r="R2918" i="3"/>
  <c r="L2918" i="3"/>
  <c r="K2918" i="3"/>
  <c r="I2918" i="3"/>
  <c r="J2918" i="3" s="1"/>
  <c r="N2918" i="3" s="1"/>
  <c r="G2918" i="3"/>
  <c r="E2918" i="3"/>
  <c r="F2918" i="3" s="1"/>
  <c r="R2917" i="3"/>
  <c r="M2917" i="3"/>
  <c r="K2917" i="3"/>
  <c r="L2917" i="3" s="1"/>
  <c r="I2917" i="3"/>
  <c r="J2917" i="3" s="1"/>
  <c r="N2917" i="3" s="1"/>
  <c r="H2917" i="3"/>
  <c r="G2917" i="3"/>
  <c r="E2917" i="3"/>
  <c r="F2917" i="3" s="1"/>
  <c r="Q2917" i="3" s="1"/>
  <c r="S2916" i="3"/>
  <c r="R2916" i="3"/>
  <c r="L2916" i="3"/>
  <c r="K2916" i="3"/>
  <c r="I2916" i="3"/>
  <c r="J2916" i="3" s="1"/>
  <c r="N2916" i="3" s="1"/>
  <c r="G2916" i="3"/>
  <c r="M2916" i="3" s="1"/>
  <c r="O2916" i="3" s="1"/>
  <c r="P2916" i="3" s="1"/>
  <c r="E2916" i="3"/>
  <c r="F2916" i="3" s="1"/>
  <c r="R2915" i="3"/>
  <c r="K2915" i="3"/>
  <c r="I2915" i="3"/>
  <c r="J2915" i="3" s="1"/>
  <c r="N2915" i="3" s="1"/>
  <c r="H2915" i="3"/>
  <c r="G2915" i="3"/>
  <c r="E2915" i="3"/>
  <c r="T2915" i="3" s="1"/>
  <c r="R2914" i="3"/>
  <c r="L2914" i="3"/>
  <c r="K2914" i="3"/>
  <c r="I2914" i="3"/>
  <c r="J2914" i="3" s="1"/>
  <c r="N2914" i="3" s="1"/>
  <c r="G2914" i="3"/>
  <c r="E2914" i="3"/>
  <c r="F2914" i="3" s="1"/>
  <c r="R2913" i="3"/>
  <c r="M2913" i="3"/>
  <c r="K2913" i="3"/>
  <c r="L2913" i="3" s="1"/>
  <c r="I2913" i="3"/>
  <c r="J2913" i="3" s="1"/>
  <c r="N2913" i="3" s="1"/>
  <c r="H2913" i="3"/>
  <c r="G2913" i="3"/>
  <c r="E2913" i="3"/>
  <c r="F2913" i="3" s="1"/>
  <c r="R2912" i="3"/>
  <c r="L2912" i="3"/>
  <c r="K2912" i="3"/>
  <c r="I2912" i="3"/>
  <c r="J2912" i="3" s="1"/>
  <c r="N2912" i="3" s="1"/>
  <c r="G2912" i="3"/>
  <c r="M2912" i="3" s="1"/>
  <c r="O2912" i="3" s="1"/>
  <c r="P2912" i="3" s="1"/>
  <c r="E2912" i="3"/>
  <c r="F2912" i="3" s="1"/>
  <c r="R2911" i="3"/>
  <c r="K2911" i="3"/>
  <c r="I2911" i="3"/>
  <c r="J2911" i="3" s="1"/>
  <c r="N2911" i="3" s="1"/>
  <c r="H2911" i="3"/>
  <c r="G2911" i="3"/>
  <c r="E2911" i="3"/>
  <c r="R2910" i="3"/>
  <c r="L2910" i="3"/>
  <c r="K2910" i="3"/>
  <c r="I2910" i="3"/>
  <c r="J2910" i="3" s="1"/>
  <c r="N2910" i="3" s="1"/>
  <c r="G2910" i="3"/>
  <c r="E2910" i="3"/>
  <c r="F2910" i="3" s="1"/>
  <c r="R2909" i="3"/>
  <c r="M2909" i="3"/>
  <c r="K2909" i="3"/>
  <c r="L2909" i="3" s="1"/>
  <c r="I2909" i="3"/>
  <c r="J2909" i="3" s="1"/>
  <c r="N2909" i="3" s="1"/>
  <c r="H2909" i="3"/>
  <c r="G2909" i="3"/>
  <c r="E2909" i="3"/>
  <c r="F2909" i="3" s="1"/>
  <c r="Q2909" i="3" s="1"/>
  <c r="S2908" i="3"/>
  <c r="R2908" i="3"/>
  <c r="L2908" i="3"/>
  <c r="K2908" i="3"/>
  <c r="I2908" i="3"/>
  <c r="J2908" i="3" s="1"/>
  <c r="N2908" i="3" s="1"/>
  <c r="G2908" i="3"/>
  <c r="M2908" i="3" s="1"/>
  <c r="E2908" i="3"/>
  <c r="F2908" i="3" s="1"/>
  <c r="R2907" i="3"/>
  <c r="K2907" i="3"/>
  <c r="I2907" i="3"/>
  <c r="J2907" i="3" s="1"/>
  <c r="N2907" i="3" s="1"/>
  <c r="H2907" i="3"/>
  <c r="G2907" i="3"/>
  <c r="E2907" i="3"/>
  <c r="T2907" i="3" s="1"/>
  <c r="R2906" i="3"/>
  <c r="L2906" i="3"/>
  <c r="K2906" i="3"/>
  <c r="I2906" i="3"/>
  <c r="J2906" i="3" s="1"/>
  <c r="N2906" i="3" s="1"/>
  <c r="G2906" i="3"/>
  <c r="E2906" i="3"/>
  <c r="F2906" i="3" s="1"/>
  <c r="R2905" i="3"/>
  <c r="M2905" i="3"/>
  <c r="K2905" i="3"/>
  <c r="L2905" i="3" s="1"/>
  <c r="I2905" i="3"/>
  <c r="J2905" i="3" s="1"/>
  <c r="N2905" i="3" s="1"/>
  <c r="H2905" i="3"/>
  <c r="G2905" i="3"/>
  <c r="E2905" i="3"/>
  <c r="F2905" i="3" s="1"/>
  <c r="R2904" i="3"/>
  <c r="L2904" i="3"/>
  <c r="K2904" i="3"/>
  <c r="I2904" i="3"/>
  <c r="J2904" i="3" s="1"/>
  <c r="N2904" i="3" s="1"/>
  <c r="G2904" i="3"/>
  <c r="M2904" i="3" s="1"/>
  <c r="O2904" i="3" s="1"/>
  <c r="P2904" i="3" s="1"/>
  <c r="E2904" i="3"/>
  <c r="F2904" i="3" s="1"/>
  <c r="R2903" i="3"/>
  <c r="K2903" i="3"/>
  <c r="I2903" i="3"/>
  <c r="J2903" i="3" s="1"/>
  <c r="N2903" i="3" s="1"/>
  <c r="H2903" i="3"/>
  <c r="G2903" i="3"/>
  <c r="E2903" i="3"/>
  <c r="R2902" i="3"/>
  <c r="L2902" i="3"/>
  <c r="K2902" i="3"/>
  <c r="I2902" i="3"/>
  <c r="J2902" i="3" s="1"/>
  <c r="N2902" i="3" s="1"/>
  <c r="G2902" i="3"/>
  <c r="E2902" i="3"/>
  <c r="F2902" i="3" s="1"/>
  <c r="R2901" i="3"/>
  <c r="M2901" i="3"/>
  <c r="K2901" i="3"/>
  <c r="L2901" i="3" s="1"/>
  <c r="I2901" i="3"/>
  <c r="J2901" i="3" s="1"/>
  <c r="N2901" i="3" s="1"/>
  <c r="H2901" i="3"/>
  <c r="G2901" i="3"/>
  <c r="E2901" i="3"/>
  <c r="F2901" i="3" s="1"/>
  <c r="Q2901" i="3" s="1"/>
  <c r="S2900" i="3"/>
  <c r="R2900" i="3"/>
  <c r="L2900" i="3"/>
  <c r="K2900" i="3"/>
  <c r="I2900" i="3"/>
  <c r="J2900" i="3" s="1"/>
  <c r="N2900" i="3" s="1"/>
  <c r="G2900" i="3"/>
  <c r="M2900" i="3" s="1"/>
  <c r="E2900" i="3"/>
  <c r="F2900" i="3" s="1"/>
  <c r="R2899" i="3"/>
  <c r="K2899" i="3"/>
  <c r="I2899" i="3"/>
  <c r="J2899" i="3" s="1"/>
  <c r="N2899" i="3" s="1"/>
  <c r="H2899" i="3"/>
  <c r="G2899" i="3"/>
  <c r="E2899" i="3"/>
  <c r="T2899" i="3" s="1"/>
  <c r="R2898" i="3"/>
  <c r="L2898" i="3"/>
  <c r="K2898" i="3"/>
  <c r="I2898" i="3"/>
  <c r="J2898" i="3" s="1"/>
  <c r="N2898" i="3" s="1"/>
  <c r="G2898" i="3"/>
  <c r="E2898" i="3"/>
  <c r="F2898" i="3" s="1"/>
  <c r="R2897" i="3"/>
  <c r="M2897" i="3"/>
  <c r="K2897" i="3"/>
  <c r="L2897" i="3" s="1"/>
  <c r="I2897" i="3"/>
  <c r="J2897" i="3" s="1"/>
  <c r="N2897" i="3" s="1"/>
  <c r="H2897" i="3"/>
  <c r="G2897" i="3"/>
  <c r="E2897" i="3"/>
  <c r="F2897" i="3" s="1"/>
  <c r="R2896" i="3"/>
  <c r="L2896" i="3"/>
  <c r="K2896" i="3"/>
  <c r="I2896" i="3"/>
  <c r="J2896" i="3" s="1"/>
  <c r="N2896" i="3" s="1"/>
  <c r="G2896" i="3"/>
  <c r="M2896" i="3" s="1"/>
  <c r="O2896" i="3" s="1"/>
  <c r="P2896" i="3" s="1"/>
  <c r="E2896" i="3"/>
  <c r="F2896" i="3" s="1"/>
  <c r="R2895" i="3"/>
  <c r="K2895" i="3"/>
  <c r="I2895" i="3"/>
  <c r="J2895" i="3" s="1"/>
  <c r="N2895" i="3" s="1"/>
  <c r="H2895" i="3"/>
  <c r="G2895" i="3"/>
  <c r="E2895" i="3"/>
  <c r="R2894" i="3"/>
  <c r="L2894" i="3"/>
  <c r="K2894" i="3"/>
  <c r="I2894" i="3"/>
  <c r="J2894" i="3" s="1"/>
  <c r="N2894" i="3" s="1"/>
  <c r="G2894" i="3"/>
  <c r="E2894" i="3"/>
  <c r="F2894" i="3" s="1"/>
  <c r="R2893" i="3"/>
  <c r="M2893" i="3"/>
  <c r="K2893" i="3"/>
  <c r="L2893" i="3" s="1"/>
  <c r="I2893" i="3"/>
  <c r="J2893" i="3" s="1"/>
  <c r="N2893" i="3" s="1"/>
  <c r="H2893" i="3"/>
  <c r="G2893" i="3"/>
  <c r="E2893" i="3"/>
  <c r="F2893" i="3" s="1"/>
  <c r="Q2893" i="3" s="1"/>
  <c r="S2892" i="3"/>
  <c r="R2892" i="3"/>
  <c r="L2892" i="3"/>
  <c r="K2892" i="3"/>
  <c r="I2892" i="3"/>
  <c r="J2892" i="3" s="1"/>
  <c r="N2892" i="3" s="1"/>
  <c r="G2892" i="3"/>
  <c r="M2892" i="3" s="1"/>
  <c r="O2892" i="3" s="1"/>
  <c r="P2892" i="3" s="1"/>
  <c r="E2892" i="3"/>
  <c r="F2892" i="3" s="1"/>
  <c r="R2891" i="3"/>
  <c r="K2891" i="3"/>
  <c r="I2891" i="3"/>
  <c r="J2891" i="3" s="1"/>
  <c r="N2891" i="3" s="1"/>
  <c r="H2891" i="3"/>
  <c r="G2891" i="3"/>
  <c r="E2891" i="3"/>
  <c r="T2891" i="3" s="1"/>
  <c r="R2890" i="3"/>
  <c r="L2890" i="3"/>
  <c r="K2890" i="3"/>
  <c r="I2890" i="3"/>
  <c r="J2890" i="3" s="1"/>
  <c r="N2890" i="3" s="1"/>
  <c r="G2890" i="3"/>
  <c r="E2890" i="3"/>
  <c r="F2890" i="3" s="1"/>
  <c r="R2889" i="3"/>
  <c r="M2889" i="3"/>
  <c r="K2889" i="3"/>
  <c r="L2889" i="3" s="1"/>
  <c r="I2889" i="3"/>
  <c r="J2889" i="3" s="1"/>
  <c r="N2889" i="3" s="1"/>
  <c r="H2889" i="3"/>
  <c r="G2889" i="3"/>
  <c r="E2889" i="3"/>
  <c r="F2889" i="3" s="1"/>
  <c r="R2888" i="3"/>
  <c r="L2888" i="3"/>
  <c r="K2888" i="3"/>
  <c r="I2888" i="3"/>
  <c r="J2888" i="3" s="1"/>
  <c r="N2888" i="3" s="1"/>
  <c r="G2888" i="3"/>
  <c r="M2888" i="3" s="1"/>
  <c r="O2888" i="3" s="1"/>
  <c r="P2888" i="3" s="1"/>
  <c r="E2888" i="3"/>
  <c r="F2888" i="3" s="1"/>
  <c r="T2887" i="3"/>
  <c r="R2887" i="3"/>
  <c r="K2887" i="3"/>
  <c r="I2887" i="3"/>
  <c r="J2887" i="3" s="1"/>
  <c r="N2887" i="3" s="1"/>
  <c r="H2887" i="3"/>
  <c r="G2887" i="3"/>
  <c r="E2887" i="3"/>
  <c r="R2886" i="3"/>
  <c r="L2886" i="3"/>
  <c r="K2886" i="3"/>
  <c r="I2886" i="3"/>
  <c r="J2886" i="3" s="1"/>
  <c r="N2886" i="3" s="1"/>
  <c r="G2886" i="3"/>
  <c r="E2886" i="3"/>
  <c r="F2886" i="3" s="1"/>
  <c r="R2885" i="3"/>
  <c r="M2885" i="3"/>
  <c r="K2885" i="3"/>
  <c r="L2885" i="3" s="1"/>
  <c r="I2885" i="3"/>
  <c r="J2885" i="3" s="1"/>
  <c r="N2885" i="3" s="1"/>
  <c r="H2885" i="3"/>
  <c r="G2885" i="3"/>
  <c r="E2885" i="3"/>
  <c r="F2885" i="3" s="1"/>
  <c r="Q2885" i="3" s="1"/>
  <c r="S2884" i="3"/>
  <c r="R2884" i="3"/>
  <c r="L2884" i="3"/>
  <c r="K2884" i="3"/>
  <c r="I2884" i="3"/>
  <c r="J2884" i="3" s="1"/>
  <c r="N2884" i="3" s="1"/>
  <c r="G2884" i="3"/>
  <c r="M2884" i="3" s="1"/>
  <c r="O2884" i="3" s="1"/>
  <c r="P2884" i="3" s="1"/>
  <c r="E2884" i="3"/>
  <c r="F2884" i="3" s="1"/>
  <c r="T2883" i="3"/>
  <c r="R2883" i="3"/>
  <c r="K2883" i="3"/>
  <c r="I2883" i="3"/>
  <c r="J2883" i="3" s="1"/>
  <c r="N2883" i="3" s="1"/>
  <c r="H2883" i="3"/>
  <c r="G2883" i="3"/>
  <c r="E2883" i="3"/>
  <c r="R2882" i="3"/>
  <c r="L2882" i="3"/>
  <c r="K2882" i="3"/>
  <c r="I2882" i="3"/>
  <c r="J2882" i="3" s="1"/>
  <c r="N2882" i="3" s="1"/>
  <c r="G2882" i="3"/>
  <c r="E2882" i="3"/>
  <c r="F2882" i="3" s="1"/>
  <c r="R2881" i="3"/>
  <c r="M2881" i="3"/>
  <c r="K2881" i="3"/>
  <c r="L2881" i="3" s="1"/>
  <c r="I2881" i="3"/>
  <c r="J2881" i="3" s="1"/>
  <c r="N2881" i="3" s="1"/>
  <c r="H2881" i="3"/>
  <c r="G2881" i="3"/>
  <c r="E2881" i="3"/>
  <c r="F2881" i="3" s="1"/>
  <c r="R2880" i="3"/>
  <c r="L2880" i="3"/>
  <c r="K2880" i="3"/>
  <c r="I2880" i="3"/>
  <c r="J2880" i="3" s="1"/>
  <c r="N2880" i="3" s="1"/>
  <c r="G2880" i="3"/>
  <c r="M2880" i="3" s="1"/>
  <c r="O2880" i="3" s="1"/>
  <c r="P2880" i="3" s="1"/>
  <c r="E2880" i="3"/>
  <c r="F2880" i="3" s="1"/>
  <c r="T2879" i="3"/>
  <c r="R2879" i="3"/>
  <c r="K2879" i="3"/>
  <c r="I2879" i="3"/>
  <c r="J2879" i="3" s="1"/>
  <c r="N2879" i="3" s="1"/>
  <c r="H2879" i="3"/>
  <c r="G2879" i="3"/>
  <c r="E2879" i="3"/>
  <c r="R2878" i="3"/>
  <c r="L2878" i="3"/>
  <c r="K2878" i="3"/>
  <c r="I2878" i="3"/>
  <c r="J2878" i="3" s="1"/>
  <c r="N2878" i="3" s="1"/>
  <c r="G2878" i="3"/>
  <c r="E2878" i="3"/>
  <c r="F2878" i="3" s="1"/>
  <c r="R2877" i="3"/>
  <c r="M2877" i="3"/>
  <c r="K2877" i="3"/>
  <c r="L2877" i="3" s="1"/>
  <c r="I2877" i="3"/>
  <c r="J2877" i="3" s="1"/>
  <c r="N2877" i="3" s="1"/>
  <c r="H2877" i="3"/>
  <c r="G2877" i="3"/>
  <c r="E2877" i="3"/>
  <c r="F2877" i="3" s="1"/>
  <c r="Q2877" i="3" s="1"/>
  <c r="S2876" i="3"/>
  <c r="R2876" i="3"/>
  <c r="L2876" i="3"/>
  <c r="K2876" i="3"/>
  <c r="I2876" i="3"/>
  <c r="J2876" i="3" s="1"/>
  <c r="N2876" i="3" s="1"/>
  <c r="G2876" i="3"/>
  <c r="M2876" i="3" s="1"/>
  <c r="O2876" i="3" s="1"/>
  <c r="P2876" i="3" s="1"/>
  <c r="E2876" i="3"/>
  <c r="F2876" i="3" s="1"/>
  <c r="T2875" i="3"/>
  <c r="R2875" i="3"/>
  <c r="K2875" i="3"/>
  <c r="I2875" i="3"/>
  <c r="J2875" i="3" s="1"/>
  <c r="N2875" i="3" s="1"/>
  <c r="H2875" i="3"/>
  <c r="G2875" i="3"/>
  <c r="E2875" i="3"/>
  <c r="R2874" i="3"/>
  <c r="L2874" i="3"/>
  <c r="K2874" i="3"/>
  <c r="I2874" i="3"/>
  <c r="J2874" i="3" s="1"/>
  <c r="N2874" i="3" s="1"/>
  <c r="G2874" i="3"/>
  <c r="E2874" i="3"/>
  <c r="F2874" i="3" s="1"/>
  <c r="R2873" i="3"/>
  <c r="M2873" i="3"/>
  <c r="K2873" i="3"/>
  <c r="L2873" i="3" s="1"/>
  <c r="I2873" i="3"/>
  <c r="J2873" i="3" s="1"/>
  <c r="N2873" i="3" s="1"/>
  <c r="H2873" i="3"/>
  <c r="G2873" i="3"/>
  <c r="E2873" i="3"/>
  <c r="F2873" i="3" s="1"/>
  <c r="R2872" i="3"/>
  <c r="L2872" i="3"/>
  <c r="K2872" i="3"/>
  <c r="I2872" i="3"/>
  <c r="J2872" i="3" s="1"/>
  <c r="N2872" i="3" s="1"/>
  <c r="G2872" i="3"/>
  <c r="M2872" i="3" s="1"/>
  <c r="O2872" i="3" s="1"/>
  <c r="P2872" i="3" s="1"/>
  <c r="E2872" i="3"/>
  <c r="F2872" i="3" s="1"/>
  <c r="T2871" i="3"/>
  <c r="R2871" i="3"/>
  <c r="K2871" i="3"/>
  <c r="I2871" i="3"/>
  <c r="J2871" i="3" s="1"/>
  <c r="N2871" i="3" s="1"/>
  <c r="H2871" i="3"/>
  <c r="G2871" i="3"/>
  <c r="E2871" i="3"/>
  <c r="R2870" i="3"/>
  <c r="L2870" i="3"/>
  <c r="K2870" i="3"/>
  <c r="I2870" i="3"/>
  <c r="J2870" i="3" s="1"/>
  <c r="N2870" i="3" s="1"/>
  <c r="G2870" i="3"/>
  <c r="E2870" i="3"/>
  <c r="F2870" i="3" s="1"/>
  <c r="R2869" i="3"/>
  <c r="M2869" i="3"/>
  <c r="K2869" i="3"/>
  <c r="L2869" i="3" s="1"/>
  <c r="I2869" i="3"/>
  <c r="J2869" i="3" s="1"/>
  <c r="N2869" i="3" s="1"/>
  <c r="H2869" i="3"/>
  <c r="G2869" i="3"/>
  <c r="E2869" i="3"/>
  <c r="F2869" i="3" s="1"/>
  <c r="Q2869" i="3" s="1"/>
  <c r="S2868" i="3"/>
  <c r="R2868" i="3"/>
  <c r="L2868" i="3"/>
  <c r="K2868" i="3"/>
  <c r="I2868" i="3"/>
  <c r="J2868" i="3" s="1"/>
  <c r="N2868" i="3" s="1"/>
  <c r="G2868" i="3"/>
  <c r="M2868" i="3" s="1"/>
  <c r="O2868" i="3" s="1"/>
  <c r="P2868" i="3" s="1"/>
  <c r="E2868" i="3"/>
  <c r="F2868" i="3" s="1"/>
  <c r="T2867" i="3"/>
  <c r="R2867" i="3"/>
  <c r="K2867" i="3"/>
  <c r="I2867" i="3"/>
  <c r="J2867" i="3" s="1"/>
  <c r="N2867" i="3" s="1"/>
  <c r="H2867" i="3"/>
  <c r="G2867" i="3"/>
  <c r="E2867" i="3"/>
  <c r="R2866" i="3"/>
  <c r="L2866" i="3"/>
  <c r="K2866" i="3"/>
  <c r="I2866" i="3"/>
  <c r="J2866" i="3" s="1"/>
  <c r="N2866" i="3" s="1"/>
  <c r="G2866" i="3"/>
  <c r="E2866" i="3"/>
  <c r="F2866" i="3" s="1"/>
  <c r="R2865" i="3"/>
  <c r="M2865" i="3"/>
  <c r="K2865" i="3"/>
  <c r="L2865" i="3" s="1"/>
  <c r="I2865" i="3"/>
  <c r="J2865" i="3" s="1"/>
  <c r="N2865" i="3" s="1"/>
  <c r="H2865" i="3"/>
  <c r="G2865" i="3"/>
  <c r="E2865" i="3"/>
  <c r="F2865" i="3" s="1"/>
  <c r="R2864" i="3"/>
  <c r="L2864" i="3"/>
  <c r="K2864" i="3"/>
  <c r="I2864" i="3"/>
  <c r="J2864" i="3" s="1"/>
  <c r="N2864" i="3" s="1"/>
  <c r="G2864" i="3"/>
  <c r="M2864" i="3" s="1"/>
  <c r="O2864" i="3" s="1"/>
  <c r="P2864" i="3" s="1"/>
  <c r="E2864" i="3"/>
  <c r="F2864" i="3" s="1"/>
  <c r="T2863" i="3"/>
  <c r="R2863" i="3"/>
  <c r="K2863" i="3"/>
  <c r="I2863" i="3"/>
  <c r="J2863" i="3" s="1"/>
  <c r="N2863" i="3" s="1"/>
  <c r="H2863" i="3"/>
  <c r="G2863" i="3"/>
  <c r="E2863" i="3"/>
  <c r="R2862" i="3"/>
  <c r="L2862" i="3"/>
  <c r="K2862" i="3"/>
  <c r="I2862" i="3"/>
  <c r="J2862" i="3" s="1"/>
  <c r="N2862" i="3" s="1"/>
  <c r="G2862" i="3"/>
  <c r="E2862" i="3"/>
  <c r="F2862" i="3" s="1"/>
  <c r="R2861" i="3"/>
  <c r="M2861" i="3"/>
  <c r="K2861" i="3"/>
  <c r="L2861" i="3" s="1"/>
  <c r="I2861" i="3"/>
  <c r="J2861" i="3" s="1"/>
  <c r="N2861" i="3" s="1"/>
  <c r="H2861" i="3"/>
  <c r="G2861" i="3"/>
  <c r="E2861" i="3"/>
  <c r="F2861" i="3" s="1"/>
  <c r="Q2861" i="3" s="1"/>
  <c r="S2860" i="3"/>
  <c r="R2860" i="3"/>
  <c r="L2860" i="3"/>
  <c r="K2860" i="3"/>
  <c r="I2860" i="3"/>
  <c r="J2860" i="3" s="1"/>
  <c r="N2860" i="3" s="1"/>
  <c r="G2860" i="3"/>
  <c r="M2860" i="3" s="1"/>
  <c r="O2860" i="3" s="1"/>
  <c r="P2860" i="3" s="1"/>
  <c r="E2860" i="3"/>
  <c r="F2860" i="3" s="1"/>
  <c r="T2859" i="3"/>
  <c r="R2859" i="3"/>
  <c r="K2859" i="3"/>
  <c r="I2859" i="3"/>
  <c r="J2859" i="3" s="1"/>
  <c r="N2859" i="3" s="1"/>
  <c r="H2859" i="3"/>
  <c r="G2859" i="3"/>
  <c r="E2859" i="3"/>
  <c r="R2858" i="3"/>
  <c r="L2858" i="3"/>
  <c r="K2858" i="3"/>
  <c r="I2858" i="3"/>
  <c r="J2858" i="3" s="1"/>
  <c r="N2858" i="3" s="1"/>
  <c r="G2858" i="3"/>
  <c r="E2858" i="3"/>
  <c r="F2858" i="3" s="1"/>
  <c r="R2857" i="3"/>
  <c r="M2857" i="3"/>
  <c r="K2857" i="3"/>
  <c r="L2857" i="3" s="1"/>
  <c r="I2857" i="3"/>
  <c r="J2857" i="3" s="1"/>
  <c r="N2857" i="3" s="1"/>
  <c r="H2857" i="3"/>
  <c r="G2857" i="3"/>
  <c r="E2857" i="3"/>
  <c r="F2857" i="3" s="1"/>
  <c r="R2856" i="3"/>
  <c r="L2856" i="3"/>
  <c r="K2856" i="3"/>
  <c r="I2856" i="3"/>
  <c r="J2856" i="3" s="1"/>
  <c r="N2856" i="3" s="1"/>
  <c r="G2856" i="3"/>
  <c r="M2856" i="3" s="1"/>
  <c r="O2856" i="3" s="1"/>
  <c r="P2856" i="3" s="1"/>
  <c r="E2856" i="3"/>
  <c r="F2856" i="3" s="1"/>
  <c r="T2855" i="3"/>
  <c r="R2855" i="3"/>
  <c r="K2855" i="3"/>
  <c r="I2855" i="3"/>
  <c r="J2855" i="3" s="1"/>
  <c r="N2855" i="3" s="1"/>
  <c r="H2855" i="3"/>
  <c r="G2855" i="3"/>
  <c r="E2855" i="3"/>
  <c r="R2854" i="3"/>
  <c r="L2854" i="3"/>
  <c r="K2854" i="3"/>
  <c r="I2854" i="3"/>
  <c r="J2854" i="3" s="1"/>
  <c r="N2854" i="3" s="1"/>
  <c r="G2854" i="3"/>
  <c r="E2854" i="3"/>
  <c r="F2854" i="3" s="1"/>
  <c r="R2853" i="3"/>
  <c r="M2853" i="3"/>
  <c r="K2853" i="3"/>
  <c r="L2853" i="3" s="1"/>
  <c r="I2853" i="3"/>
  <c r="J2853" i="3" s="1"/>
  <c r="N2853" i="3" s="1"/>
  <c r="H2853" i="3"/>
  <c r="G2853" i="3"/>
  <c r="E2853" i="3"/>
  <c r="F2853" i="3" s="1"/>
  <c r="Q2853" i="3" s="1"/>
  <c r="S2852" i="3"/>
  <c r="R2852" i="3"/>
  <c r="L2852" i="3"/>
  <c r="K2852" i="3"/>
  <c r="I2852" i="3"/>
  <c r="J2852" i="3" s="1"/>
  <c r="N2852" i="3" s="1"/>
  <c r="G2852" i="3"/>
  <c r="M2852" i="3" s="1"/>
  <c r="O2852" i="3" s="1"/>
  <c r="P2852" i="3" s="1"/>
  <c r="E2852" i="3"/>
  <c r="F2852" i="3" s="1"/>
  <c r="T2851" i="3"/>
  <c r="R2851" i="3"/>
  <c r="K2851" i="3"/>
  <c r="I2851" i="3"/>
  <c r="J2851" i="3" s="1"/>
  <c r="N2851" i="3" s="1"/>
  <c r="H2851" i="3"/>
  <c r="G2851" i="3"/>
  <c r="E2851" i="3"/>
  <c r="R2850" i="3"/>
  <c r="L2850" i="3"/>
  <c r="K2850" i="3"/>
  <c r="I2850" i="3"/>
  <c r="J2850" i="3" s="1"/>
  <c r="N2850" i="3" s="1"/>
  <c r="G2850" i="3"/>
  <c r="E2850" i="3"/>
  <c r="F2850" i="3" s="1"/>
  <c r="R2849" i="3"/>
  <c r="M2849" i="3"/>
  <c r="K2849" i="3"/>
  <c r="L2849" i="3" s="1"/>
  <c r="I2849" i="3"/>
  <c r="J2849" i="3" s="1"/>
  <c r="N2849" i="3" s="1"/>
  <c r="H2849" i="3"/>
  <c r="G2849" i="3"/>
  <c r="E2849" i="3"/>
  <c r="F2849" i="3" s="1"/>
  <c r="S2848" i="3"/>
  <c r="R2848" i="3"/>
  <c r="L2848" i="3"/>
  <c r="K2848" i="3"/>
  <c r="I2848" i="3"/>
  <c r="J2848" i="3" s="1"/>
  <c r="N2848" i="3" s="1"/>
  <c r="G2848" i="3"/>
  <c r="M2848" i="3" s="1"/>
  <c r="O2848" i="3" s="1"/>
  <c r="P2848" i="3" s="1"/>
  <c r="E2848" i="3"/>
  <c r="F2848" i="3" s="1"/>
  <c r="R2847" i="3"/>
  <c r="K2847" i="3"/>
  <c r="I2847" i="3"/>
  <c r="J2847" i="3" s="1"/>
  <c r="N2847" i="3" s="1"/>
  <c r="H2847" i="3"/>
  <c r="G2847" i="3"/>
  <c r="E2847" i="3"/>
  <c r="M2847" i="3" s="1"/>
  <c r="R2846" i="3"/>
  <c r="L2846" i="3"/>
  <c r="K2846" i="3"/>
  <c r="I2846" i="3"/>
  <c r="J2846" i="3" s="1"/>
  <c r="N2846" i="3" s="1"/>
  <c r="G2846" i="3"/>
  <c r="H2846" i="3" s="1"/>
  <c r="Q2846" i="3" s="1"/>
  <c r="E2846" i="3"/>
  <c r="F2846" i="3" s="1"/>
  <c r="R2845" i="3"/>
  <c r="K2845" i="3"/>
  <c r="I2845" i="3"/>
  <c r="J2845" i="3" s="1"/>
  <c r="N2845" i="3" s="1"/>
  <c r="H2845" i="3"/>
  <c r="G2845" i="3"/>
  <c r="E2845" i="3"/>
  <c r="R2844" i="3"/>
  <c r="L2844" i="3"/>
  <c r="K2844" i="3"/>
  <c r="I2844" i="3"/>
  <c r="J2844" i="3" s="1"/>
  <c r="N2844" i="3" s="1"/>
  <c r="G2844" i="3"/>
  <c r="S2844" i="3" s="1"/>
  <c r="E2844" i="3"/>
  <c r="F2844" i="3" s="1"/>
  <c r="R2843" i="3"/>
  <c r="K2843" i="3"/>
  <c r="I2843" i="3"/>
  <c r="J2843" i="3" s="1"/>
  <c r="N2843" i="3" s="1"/>
  <c r="H2843" i="3"/>
  <c r="G2843" i="3"/>
  <c r="E2843" i="3"/>
  <c r="M2843" i="3" s="1"/>
  <c r="R2842" i="3"/>
  <c r="L2842" i="3"/>
  <c r="K2842" i="3"/>
  <c r="I2842" i="3"/>
  <c r="J2842" i="3" s="1"/>
  <c r="N2842" i="3" s="1"/>
  <c r="G2842" i="3"/>
  <c r="H2842" i="3" s="1"/>
  <c r="Q2842" i="3" s="1"/>
  <c r="E2842" i="3"/>
  <c r="F2842" i="3" s="1"/>
  <c r="R2841" i="3"/>
  <c r="K2841" i="3"/>
  <c r="I2841" i="3"/>
  <c r="J2841" i="3" s="1"/>
  <c r="N2841" i="3" s="1"/>
  <c r="H2841" i="3"/>
  <c r="G2841" i="3"/>
  <c r="E2841" i="3"/>
  <c r="R2840" i="3"/>
  <c r="L2840" i="3"/>
  <c r="K2840" i="3"/>
  <c r="I2840" i="3"/>
  <c r="J2840" i="3" s="1"/>
  <c r="N2840" i="3" s="1"/>
  <c r="G2840" i="3"/>
  <c r="S2840" i="3" s="1"/>
  <c r="E2840" i="3"/>
  <c r="F2840" i="3" s="1"/>
  <c r="R2839" i="3"/>
  <c r="K2839" i="3"/>
  <c r="I2839" i="3"/>
  <c r="J2839" i="3" s="1"/>
  <c r="N2839" i="3" s="1"/>
  <c r="H2839" i="3"/>
  <c r="G2839" i="3"/>
  <c r="E2839" i="3"/>
  <c r="M2839" i="3" s="1"/>
  <c r="R2838" i="3"/>
  <c r="L2838" i="3"/>
  <c r="K2838" i="3"/>
  <c r="I2838" i="3"/>
  <c r="J2838" i="3" s="1"/>
  <c r="N2838" i="3" s="1"/>
  <c r="G2838" i="3"/>
  <c r="H2838" i="3" s="1"/>
  <c r="Q2838" i="3" s="1"/>
  <c r="E2838" i="3"/>
  <c r="F2838" i="3" s="1"/>
  <c r="R2837" i="3"/>
  <c r="K2837" i="3"/>
  <c r="I2837" i="3"/>
  <c r="J2837" i="3" s="1"/>
  <c r="N2837" i="3" s="1"/>
  <c r="H2837" i="3"/>
  <c r="G2837" i="3"/>
  <c r="E2837" i="3"/>
  <c r="R2836" i="3"/>
  <c r="L2836" i="3"/>
  <c r="K2836" i="3"/>
  <c r="I2836" i="3"/>
  <c r="J2836" i="3" s="1"/>
  <c r="N2836" i="3" s="1"/>
  <c r="G2836" i="3"/>
  <c r="S2836" i="3" s="1"/>
  <c r="E2836" i="3"/>
  <c r="F2836" i="3" s="1"/>
  <c r="R2835" i="3"/>
  <c r="K2835" i="3"/>
  <c r="I2835" i="3"/>
  <c r="J2835" i="3" s="1"/>
  <c r="N2835" i="3" s="1"/>
  <c r="H2835" i="3"/>
  <c r="G2835" i="3"/>
  <c r="E2835" i="3"/>
  <c r="M2835" i="3" s="1"/>
  <c r="R2834" i="3"/>
  <c r="L2834" i="3"/>
  <c r="K2834" i="3"/>
  <c r="I2834" i="3"/>
  <c r="J2834" i="3" s="1"/>
  <c r="N2834" i="3" s="1"/>
  <c r="G2834" i="3"/>
  <c r="H2834" i="3" s="1"/>
  <c r="Q2834" i="3" s="1"/>
  <c r="E2834" i="3"/>
  <c r="F2834" i="3" s="1"/>
  <c r="R2833" i="3"/>
  <c r="K2833" i="3"/>
  <c r="I2833" i="3"/>
  <c r="J2833" i="3" s="1"/>
  <c r="N2833" i="3" s="1"/>
  <c r="H2833" i="3"/>
  <c r="G2833" i="3"/>
  <c r="E2833" i="3"/>
  <c r="R2832" i="3"/>
  <c r="L2832" i="3"/>
  <c r="K2832" i="3"/>
  <c r="I2832" i="3"/>
  <c r="J2832" i="3" s="1"/>
  <c r="N2832" i="3" s="1"/>
  <c r="G2832" i="3"/>
  <c r="S2832" i="3" s="1"/>
  <c r="E2832" i="3"/>
  <c r="F2832" i="3" s="1"/>
  <c r="R2831" i="3"/>
  <c r="K2831" i="3"/>
  <c r="I2831" i="3"/>
  <c r="J2831" i="3" s="1"/>
  <c r="N2831" i="3" s="1"/>
  <c r="H2831" i="3"/>
  <c r="G2831" i="3"/>
  <c r="E2831" i="3"/>
  <c r="M2831" i="3" s="1"/>
  <c r="R2830" i="3"/>
  <c r="L2830" i="3"/>
  <c r="K2830" i="3"/>
  <c r="I2830" i="3"/>
  <c r="J2830" i="3" s="1"/>
  <c r="N2830" i="3" s="1"/>
  <c r="G2830" i="3"/>
  <c r="H2830" i="3" s="1"/>
  <c r="Q2830" i="3" s="1"/>
  <c r="E2830" i="3"/>
  <c r="F2830" i="3" s="1"/>
  <c r="R2829" i="3"/>
  <c r="K2829" i="3"/>
  <c r="I2829" i="3"/>
  <c r="J2829" i="3" s="1"/>
  <c r="N2829" i="3" s="1"/>
  <c r="H2829" i="3"/>
  <c r="G2829" i="3"/>
  <c r="E2829" i="3"/>
  <c r="R2828" i="3"/>
  <c r="L2828" i="3"/>
  <c r="K2828" i="3"/>
  <c r="I2828" i="3"/>
  <c r="J2828" i="3" s="1"/>
  <c r="N2828" i="3" s="1"/>
  <c r="G2828" i="3"/>
  <c r="S2828" i="3" s="1"/>
  <c r="E2828" i="3"/>
  <c r="F2828" i="3" s="1"/>
  <c r="R2827" i="3"/>
  <c r="K2827" i="3"/>
  <c r="I2827" i="3"/>
  <c r="J2827" i="3" s="1"/>
  <c r="N2827" i="3" s="1"/>
  <c r="H2827" i="3"/>
  <c r="G2827" i="3"/>
  <c r="E2827" i="3"/>
  <c r="M2827" i="3" s="1"/>
  <c r="R2826" i="3"/>
  <c r="L2826" i="3"/>
  <c r="K2826" i="3"/>
  <c r="I2826" i="3"/>
  <c r="J2826" i="3" s="1"/>
  <c r="N2826" i="3" s="1"/>
  <c r="G2826" i="3"/>
  <c r="H2826" i="3" s="1"/>
  <c r="Q2826" i="3" s="1"/>
  <c r="E2826" i="3"/>
  <c r="F2826" i="3" s="1"/>
  <c r="R2825" i="3"/>
  <c r="K2825" i="3"/>
  <c r="I2825" i="3"/>
  <c r="J2825" i="3" s="1"/>
  <c r="N2825" i="3" s="1"/>
  <c r="H2825" i="3"/>
  <c r="G2825" i="3"/>
  <c r="E2825" i="3"/>
  <c r="R2824" i="3"/>
  <c r="L2824" i="3"/>
  <c r="K2824" i="3"/>
  <c r="I2824" i="3"/>
  <c r="J2824" i="3" s="1"/>
  <c r="N2824" i="3" s="1"/>
  <c r="G2824" i="3"/>
  <c r="S2824" i="3" s="1"/>
  <c r="E2824" i="3"/>
  <c r="F2824" i="3" s="1"/>
  <c r="R2823" i="3"/>
  <c r="K2823" i="3"/>
  <c r="I2823" i="3"/>
  <c r="J2823" i="3" s="1"/>
  <c r="N2823" i="3" s="1"/>
  <c r="H2823" i="3"/>
  <c r="G2823" i="3"/>
  <c r="E2823" i="3"/>
  <c r="M2823" i="3" s="1"/>
  <c r="R2822" i="3"/>
  <c r="L2822" i="3"/>
  <c r="K2822" i="3"/>
  <c r="I2822" i="3"/>
  <c r="J2822" i="3" s="1"/>
  <c r="N2822" i="3" s="1"/>
  <c r="G2822" i="3"/>
  <c r="H2822" i="3" s="1"/>
  <c r="Q2822" i="3" s="1"/>
  <c r="E2822" i="3"/>
  <c r="F2822" i="3" s="1"/>
  <c r="R2821" i="3"/>
  <c r="K2821" i="3"/>
  <c r="I2821" i="3"/>
  <c r="J2821" i="3" s="1"/>
  <c r="N2821" i="3" s="1"/>
  <c r="H2821" i="3"/>
  <c r="G2821" i="3"/>
  <c r="E2821" i="3"/>
  <c r="R2820" i="3"/>
  <c r="L2820" i="3"/>
  <c r="K2820" i="3"/>
  <c r="I2820" i="3"/>
  <c r="J2820" i="3" s="1"/>
  <c r="N2820" i="3" s="1"/>
  <c r="G2820" i="3"/>
  <c r="S2820" i="3" s="1"/>
  <c r="E2820" i="3"/>
  <c r="F2820" i="3" s="1"/>
  <c r="R2819" i="3"/>
  <c r="K2819" i="3"/>
  <c r="I2819" i="3"/>
  <c r="J2819" i="3" s="1"/>
  <c r="N2819" i="3" s="1"/>
  <c r="H2819" i="3"/>
  <c r="G2819" i="3"/>
  <c r="E2819" i="3"/>
  <c r="M2819" i="3" s="1"/>
  <c r="R2818" i="3"/>
  <c r="L2818" i="3"/>
  <c r="K2818" i="3"/>
  <c r="I2818" i="3"/>
  <c r="J2818" i="3" s="1"/>
  <c r="N2818" i="3" s="1"/>
  <c r="G2818" i="3"/>
  <c r="H2818" i="3" s="1"/>
  <c r="Q2818" i="3" s="1"/>
  <c r="E2818" i="3"/>
  <c r="F2818" i="3" s="1"/>
  <c r="R2817" i="3"/>
  <c r="K2817" i="3"/>
  <c r="I2817" i="3"/>
  <c r="J2817" i="3" s="1"/>
  <c r="N2817" i="3" s="1"/>
  <c r="H2817" i="3"/>
  <c r="G2817" i="3"/>
  <c r="E2817" i="3"/>
  <c r="R2816" i="3"/>
  <c r="L2816" i="3"/>
  <c r="K2816" i="3"/>
  <c r="I2816" i="3"/>
  <c r="J2816" i="3" s="1"/>
  <c r="N2816" i="3" s="1"/>
  <c r="G2816" i="3"/>
  <c r="S2816" i="3" s="1"/>
  <c r="E2816" i="3"/>
  <c r="F2816" i="3" s="1"/>
  <c r="R2815" i="3"/>
  <c r="K2815" i="3"/>
  <c r="I2815" i="3"/>
  <c r="J2815" i="3" s="1"/>
  <c r="N2815" i="3" s="1"/>
  <c r="H2815" i="3"/>
  <c r="G2815" i="3"/>
  <c r="E2815" i="3"/>
  <c r="M2815" i="3" s="1"/>
  <c r="R2814" i="3"/>
  <c r="L2814" i="3"/>
  <c r="K2814" i="3"/>
  <c r="I2814" i="3"/>
  <c r="J2814" i="3" s="1"/>
  <c r="N2814" i="3" s="1"/>
  <c r="G2814" i="3"/>
  <c r="H2814" i="3" s="1"/>
  <c r="Q2814" i="3" s="1"/>
  <c r="E2814" i="3"/>
  <c r="F2814" i="3" s="1"/>
  <c r="R2813" i="3"/>
  <c r="K2813" i="3"/>
  <c r="I2813" i="3"/>
  <c r="J2813" i="3" s="1"/>
  <c r="N2813" i="3" s="1"/>
  <c r="H2813" i="3"/>
  <c r="G2813" i="3"/>
  <c r="E2813" i="3"/>
  <c r="R2812" i="3"/>
  <c r="L2812" i="3"/>
  <c r="K2812" i="3"/>
  <c r="I2812" i="3"/>
  <c r="J2812" i="3" s="1"/>
  <c r="N2812" i="3" s="1"/>
  <c r="G2812" i="3"/>
  <c r="S2812" i="3" s="1"/>
  <c r="E2812" i="3"/>
  <c r="F2812" i="3" s="1"/>
  <c r="R2811" i="3"/>
  <c r="K2811" i="3"/>
  <c r="I2811" i="3"/>
  <c r="J2811" i="3" s="1"/>
  <c r="N2811" i="3" s="1"/>
  <c r="H2811" i="3"/>
  <c r="G2811" i="3"/>
  <c r="E2811" i="3"/>
  <c r="M2811" i="3" s="1"/>
  <c r="R2810" i="3"/>
  <c r="L2810" i="3"/>
  <c r="K2810" i="3"/>
  <c r="I2810" i="3"/>
  <c r="J2810" i="3" s="1"/>
  <c r="N2810" i="3" s="1"/>
  <c r="G2810" i="3"/>
  <c r="H2810" i="3" s="1"/>
  <c r="Q2810" i="3" s="1"/>
  <c r="E2810" i="3"/>
  <c r="F2810" i="3" s="1"/>
  <c r="R2809" i="3"/>
  <c r="K2809" i="3"/>
  <c r="I2809" i="3"/>
  <c r="J2809" i="3" s="1"/>
  <c r="N2809" i="3" s="1"/>
  <c r="H2809" i="3"/>
  <c r="G2809" i="3"/>
  <c r="E2809" i="3"/>
  <c r="R2808" i="3"/>
  <c r="L2808" i="3"/>
  <c r="K2808" i="3"/>
  <c r="I2808" i="3"/>
  <c r="J2808" i="3" s="1"/>
  <c r="N2808" i="3" s="1"/>
  <c r="G2808" i="3"/>
  <c r="S2808" i="3" s="1"/>
  <c r="E2808" i="3"/>
  <c r="F2808" i="3" s="1"/>
  <c r="R2807" i="3"/>
  <c r="K2807" i="3"/>
  <c r="I2807" i="3"/>
  <c r="J2807" i="3" s="1"/>
  <c r="N2807" i="3" s="1"/>
  <c r="H2807" i="3"/>
  <c r="G2807" i="3"/>
  <c r="E2807" i="3"/>
  <c r="M2807" i="3" s="1"/>
  <c r="R2806" i="3"/>
  <c r="L2806" i="3"/>
  <c r="K2806" i="3"/>
  <c r="I2806" i="3"/>
  <c r="J2806" i="3" s="1"/>
  <c r="N2806" i="3" s="1"/>
  <c r="G2806" i="3"/>
  <c r="H2806" i="3" s="1"/>
  <c r="Q2806" i="3" s="1"/>
  <c r="E2806" i="3"/>
  <c r="F2806" i="3" s="1"/>
  <c r="R2805" i="3"/>
  <c r="K2805" i="3"/>
  <c r="I2805" i="3"/>
  <c r="J2805" i="3" s="1"/>
  <c r="N2805" i="3" s="1"/>
  <c r="H2805" i="3"/>
  <c r="G2805" i="3"/>
  <c r="E2805" i="3"/>
  <c r="R2804" i="3"/>
  <c r="L2804" i="3"/>
  <c r="K2804" i="3"/>
  <c r="I2804" i="3"/>
  <c r="J2804" i="3" s="1"/>
  <c r="N2804" i="3" s="1"/>
  <c r="G2804" i="3"/>
  <c r="S2804" i="3" s="1"/>
  <c r="E2804" i="3"/>
  <c r="F2804" i="3" s="1"/>
  <c r="R2803" i="3"/>
  <c r="K2803" i="3"/>
  <c r="I2803" i="3"/>
  <c r="J2803" i="3" s="1"/>
  <c r="N2803" i="3" s="1"/>
  <c r="H2803" i="3"/>
  <c r="G2803" i="3"/>
  <c r="E2803" i="3"/>
  <c r="M2803" i="3" s="1"/>
  <c r="R2802" i="3"/>
  <c r="L2802" i="3"/>
  <c r="K2802" i="3"/>
  <c r="I2802" i="3"/>
  <c r="J2802" i="3" s="1"/>
  <c r="N2802" i="3" s="1"/>
  <c r="G2802" i="3"/>
  <c r="H2802" i="3" s="1"/>
  <c r="Q2802" i="3" s="1"/>
  <c r="E2802" i="3"/>
  <c r="F2802" i="3" s="1"/>
  <c r="R2801" i="3"/>
  <c r="K2801" i="3"/>
  <c r="I2801" i="3"/>
  <c r="J2801" i="3" s="1"/>
  <c r="N2801" i="3" s="1"/>
  <c r="H2801" i="3"/>
  <c r="G2801" i="3"/>
  <c r="E2801" i="3"/>
  <c r="R2800" i="3"/>
  <c r="L2800" i="3"/>
  <c r="K2800" i="3"/>
  <c r="I2800" i="3"/>
  <c r="J2800" i="3" s="1"/>
  <c r="N2800" i="3" s="1"/>
  <c r="G2800" i="3"/>
  <c r="S2800" i="3" s="1"/>
  <c r="E2800" i="3"/>
  <c r="F2800" i="3" s="1"/>
  <c r="R2799" i="3"/>
  <c r="K2799" i="3"/>
  <c r="I2799" i="3"/>
  <c r="J2799" i="3" s="1"/>
  <c r="N2799" i="3" s="1"/>
  <c r="H2799" i="3"/>
  <c r="G2799" i="3"/>
  <c r="E2799" i="3"/>
  <c r="M2799" i="3" s="1"/>
  <c r="R2798" i="3"/>
  <c r="L2798" i="3"/>
  <c r="K2798" i="3"/>
  <c r="I2798" i="3"/>
  <c r="J2798" i="3" s="1"/>
  <c r="N2798" i="3" s="1"/>
  <c r="G2798" i="3"/>
  <c r="H2798" i="3" s="1"/>
  <c r="Q2798" i="3" s="1"/>
  <c r="E2798" i="3"/>
  <c r="F2798" i="3" s="1"/>
  <c r="R2797" i="3"/>
  <c r="K2797" i="3"/>
  <c r="I2797" i="3"/>
  <c r="J2797" i="3" s="1"/>
  <c r="N2797" i="3" s="1"/>
  <c r="H2797" i="3"/>
  <c r="G2797" i="3"/>
  <c r="E2797" i="3"/>
  <c r="R2796" i="3"/>
  <c r="L2796" i="3"/>
  <c r="K2796" i="3"/>
  <c r="I2796" i="3"/>
  <c r="J2796" i="3" s="1"/>
  <c r="N2796" i="3" s="1"/>
  <c r="G2796" i="3"/>
  <c r="S2796" i="3" s="1"/>
  <c r="E2796" i="3"/>
  <c r="F2796" i="3" s="1"/>
  <c r="R2795" i="3"/>
  <c r="K2795" i="3"/>
  <c r="I2795" i="3"/>
  <c r="J2795" i="3" s="1"/>
  <c r="N2795" i="3" s="1"/>
  <c r="H2795" i="3"/>
  <c r="G2795" i="3"/>
  <c r="E2795" i="3"/>
  <c r="M2795" i="3" s="1"/>
  <c r="R2794" i="3"/>
  <c r="L2794" i="3"/>
  <c r="K2794" i="3"/>
  <c r="I2794" i="3"/>
  <c r="J2794" i="3" s="1"/>
  <c r="N2794" i="3" s="1"/>
  <c r="G2794" i="3"/>
  <c r="H2794" i="3" s="1"/>
  <c r="Q2794" i="3" s="1"/>
  <c r="E2794" i="3"/>
  <c r="F2794" i="3" s="1"/>
  <c r="R2793" i="3"/>
  <c r="K2793" i="3"/>
  <c r="I2793" i="3"/>
  <c r="J2793" i="3" s="1"/>
  <c r="N2793" i="3" s="1"/>
  <c r="H2793" i="3"/>
  <c r="G2793" i="3"/>
  <c r="E2793" i="3"/>
  <c r="R2792" i="3"/>
  <c r="L2792" i="3"/>
  <c r="K2792" i="3"/>
  <c r="I2792" i="3"/>
  <c r="J2792" i="3" s="1"/>
  <c r="N2792" i="3" s="1"/>
  <c r="G2792" i="3"/>
  <c r="S2792" i="3" s="1"/>
  <c r="E2792" i="3"/>
  <c r="F2792" i="3" s="1"/>
  <c r="R2791" i="3"/>
  <c r="K2791" i="3"/>
  <c r="I2791" i="3"/>
  <c r="J2791" i="3" s="1"/>
  <c r="N2791" i="3" s="1"/>
  <c r="H2791" i="3"/>
  <c r="G2791" i="3"/>
  <c r="E2791" i="3"/>
  <c r="M2791" i="3" s="1"/>
  <c r="R2790" i="3"/>
  <c r="L2790" i="3"/>
  <c r="K2790" i="3"/>
  <c r="I2790" i="3"/>
  <c r="J2790" i="3" s="1"/>
  <c r="N2790" i="3" s="1"/>
  <c r="G2790" i="3"/>
  <c r="H2790" i="3" s="1"/>
  <c r="Q2790" i="3" s="1"/>
  <c r="E2790" i="3"/>
  <c r="F2790" i="3" s="1"/>
  <c r="R2789" i="3"/>
  <c r="K2789" i="3"/>
  <c r="I2789" i="3"/>
  <c r="J2789" i="3" s="1"/>
  <c r="N2789" i="3" s="1"/>
  <c r="H2789" i="3"/>
  <c r="G2789" i="3"/>
  <c r="E2789" i="3"/>
  <c r="R2788" i="3"/>
  <c r="L2788" i="3"/>
  <c r="K2788" i="3"/>
  <c r="I2788" i="3"/>
  <c r="J2788" i="3" s="1"/>
  <c r="N2788" i="3" s="1"/>
  <c r="G2788" i="3"/>
  <c r="S2788" i="3" s="1"/>
  <c r="E2788" i="3"/>
  <c r="F2788" i="3" s="1"/>
  <c r="R2787" i="3"/>
  <c r="K2787" i="3"/>
  <c r="I2787" i="3"/>
  <c r="J2787" i="3" s="1"/>
  <c r="N2787" i="3" s="1"/>
  <c r="H2787" i="3"/>
  <c r="G2787" i="3"/>
  <c r="E2787" i="3"/>
  <c r="M2787" i="3" s="1"/>
  <c r="R2786" i="3"/>
  <c r="L2786" i="3"/>
  <c r="K2786" i="3"/>
  <c r="I2786" i="3"/>
  <c r="J2786" i="3" s="1"/>
  <c r="N2786" i="3" s="1"/>
  <c r="G2786" i="3"/>
  <c r="H2786" i="3" s="1"/>
  <c r="Q2786" i="3" s="1"/>
  <c r="E2786" i="3"/>
  <c r="F2786" i="3" s="1"/>
  <c r="R2785" i="3"/>
  <c r="K2785" i="3"/>
  <c r="I2785" i="3"/>
  <c r="J2785" i="3" s="1"/>
  <c r="N2785" i="3" s="1"/>
  <c r="H2785" i="3"/>
  <c r="G2785" i="3"/>
  <c r="E2785" i="3"/>
  <c r="R2784" i="3"/>
  <c r="L2784" i="3"/>
  <c r="K2784" i="3"/>
  <c r="I2784" i="3"/>
  <c r="J2784" i="3" s="1"/>
  <c r="N2784" i="3" s="1"/>
  <c r="G2784" i="3"/>
  <c r="S2784" i="3" s="1"/>
  <c r="E2784" i="3"/>
  <c r="F2784" i="3" s="1"/>
  <c r="R2783" i="3"/>
  <c r="K2783" i="3"/>
  <c r="I2783" i="3"/>
  <c r="J2783" i="3" s="1"/>
  <c r="N2783" i="3" s="1"/>
  <c r="H2783" i="3"/>
  <c r="G2783" i="3"/>
  <c r="E2783" i="3"/>
  <c r="M2783" i="3" s="1"/>
  <c r="R2782" i="3"/>
  <c r="L2782" i="3"/>
  <c r="K2782" i="3"/>
  <c r="I2782" i="3"/>
  <c r="J2782" i="3" s="1"/>
  <c r="N2782" i="3" s="1"/>
  <c r="G2782" i="3"/>
  <c r="H2782" i="3" s="1"/>
  <c r="Q2782" i="3" s="1"/>
  <c r="E2782" i="3"/>
  <c r="F2782" i="3" s="1"/>
  <c r="R2781" i="3"/>
  <c r="K2781" i="3"/>
  <c r="I2781" i="3"/>
  <c r="J2781" i="3" s="1"/>
  <c r="N2781" i="3" s="1"/>
  <c r="H2781" i="3"/>
  <c r="G2781" i="3"/>
  <c r="E2781" i="3"/>
  <c r="R2780" i="3"/>
  <c r="L2780" i="3"/>
  <c r="K2780" i="3"/>
  <c r="I2780" i="3"/>
  <c r="J2780" i="3" s="1"/>
  <c r="N2780" i="3" s="1"/>
  <c r="G2780" i="3"/>
  <c r="S2780" i="3" s="1"/>
  <c r="E2780" i="3"/>
  <c r="F2780" i="3" s="1"/>
  <c r="R2779" i="3"/>
  <c r="K2779" i="3"/>
  <c r="I2779" i="3"/>
  <c r="J2779" i="3" s="1"/>
  <c r="N2779" i="3" s="1"/>
  <c r="H2779" i="3"/>
  <c r="G2779" i="3"/>
  <c r="E2779" i="3"/>
  <c r="M2779" i="3" s="1"/>
  <c r="R2778" i="3"/>
  <c r="L2778" i="3"/>
  <c r="K2778" i="3"/>
  <c r="I2778" i="3"/>
  <c r="J2778" i="3" s="1"/>
  <c r="N2778" i="3" s="1"/>
  <c r="G2778" i="3"/>
  <c r="H2778" i="3" s="1"/>
  <c r="Q2778" i="3" s="1"/>
  <c r="E2778" i="3"/>
  <c r="F2778" i="3" s="1"/>
  <c r="R2777" i="3"/>
  <c r="K2777" i="3"/>
  <c r="I2777" i="3"/>
  <c r="J2777" i="3" s="1"/>
  <c r="N2777" i="3" s="1"/>
  <c r="H2777" i="3"/>
  <c r="G2777" i="3"/>
  <c r="E2777" i="3"/>
  <c r="R2776" i="3"/>
  <c r="L2776" i="3"/>
  <c r="K2776" i="3"/>
  <c r="I2776" i="3"/>
  <c r="J2776" i="3" s="1"/>
  <c r="N2776" i="3" s="1"/>
  <c r="G2776" i="3"/>
  <c r="S2776" i="3" s="1"/>
  <c r="E2776" i="3"/>
  <c r="F2776" i="3" s="1"/>
  <c r="R2775" i="3"/>
  <c r="K2775" i="3"/>
  <c r="I2775" i="3"/>
  <c r="J2775" i="3" s="1"/>
  <c r="N2775" i="3" s="1"/>
  <c r="H2775" i="3"/>
  <c r="G2775" i="3"/>
  <c r="E2775" i="3"/>
  <c r="M2775" i="3" s="1"/>
  <c r="R2774" i="3"/>
  <c r="L2774" i="3"/>
  <c r="K2774" i="3"/>
  <c r="I2774" i="3"/>
  <c r="J2774" i="3" s="1"/>
  <c r="N2774" i="3" s="1"/>
  <c r="G2774" i="3"/>
  <c r="H2774" i="3" s="1"/>
  <c r="Q2774" i="3" s="1"/>
  <c r="E2774" i="3"/>
  <c r="F2774" i="3" s="1"/>
  <c r="R2773" i="3"/>
  <c r="K2773" i="3"/>
  <c r="I2773" i="3"/>
  <c r="J2773" i="3" s="1"/>
  <c r="N2773" i="3" s="1"/>
  <c r="H2773" i="3"/>
  <c r="G2773" i="3"/>
  <c r="E2773" i="3"/>
  <c r="R2772" i="3"/>
  <c r="L2772" i="3"/>
  <c r="K2772" i="3"/>
  <c r="I2772" i="3"/>
  <c r="J2772" i="3" s="1"/>
  <c r="N2772" i="3" s="1"/>
  <c r="G2772" i="3"/>
  <c r="S2772" i="3" s="1"/>
  <c r="E2772" i="3"/>
  <c r="F2772" i="3" s="1"/>
  <c r="R2771" i="3"/>
  <c r="K2771" i="3"/>
  <c r="I2771" i="3"/>
  <c r="J2771" i="3" s="1"/>
  <c r="N2771" i="3" s="1"/>
  <c r="H2771" i="3"/>
  <c r="G2771" i="3"/>
  <c r="E2771" i="3"/>
  <c r="M2771" i="3" s="1"/>
  <c r="R2770" i="3"/>
  <c r="L2770" i="3"/>
  <c r="K2770" i="3"/>
  <c r="I2770" i="3"/>
  <c r="J2770" i="3" s="1"/>
  <c r="N2770" i="3" s="1"/>
  <c r="G2770" i="3"/>
  <c r="H2770" i="3" s="1"/>
  <c r="Q2770" i="3" s="1"/>
  <c r="E2770" i="3"/>
  <c r="F2770" i="3" s="1"/>
  <c r="R2769" i="3"/>
  <c r="K2769" i="3"/>
  <c r="I2769" i="3"/>
  <c r="J2769" i="3" s="1"/>
  <c r="N2769" i="3" s="1"/>
  <c r="H2769" i="3"/>
  <c r="G2769" i="3"/>
  <c r="E2769" i="3"/>
  <c r="R2768" i="3"/>
  <c r="L2768" i="3"/>
  <c r="K2768" i="3"/>
  <c r="I2768" i="3"/>
  <c r="J2768" i="3" s="1"/>
  <c r="N2768" i="3" s="1"/>
  <c r="G2768" i="3"/>
  <c r="S2768" i="3" s="1"/>
  <c r="E2768" i="3"/>
  <c r="F2768" i="3" s="1"/>
  <c r="R2767" i="3"/>
  <c r="K2767" i="3"/>
  <c r="I2767" i="3"/>
  <c r="J2767" i="3" s="1"/>
  <c r="N2767" i="3" s="1"/>
  <c r="H2767" i="3"/>
  <c r="G2767" i="3"/>
  <c r="E2767" i="3"/>
  <c r="M2767" i="3" s="1"/>
  <c r="R2766" i="3"/>
  <c r="L2766" i="3"/>
  <c r="K2766" i="3"/>
  <c r="I2766" i="3"/>
  <c r="J2766" i="3" s="1"/>
  <c r="N2766" i="3" s="1"/>
  <c r="G2766" i="3"/>
  <c r="H2766" i="3" s="1"/>
  <c r="Q2766" i="3" s="1"/>
  <c r="E2766" i="3"/>
  <c r="F2766" i="3" s="1"/>
  <c r="R2765" i="3"/>
  <c r="K2765" i="3"/>
  <c r="I2765" i="3"/>
  <c r="J2765" i="3" s="1"/>
  <c r="N2765" i="3" s="1"/>
  <c r="H2765" i="3"/>
  <c r="G2765" i="3"/>
  <c r="E2765" i="3"/>
  <c r="R2764" i="3"/>
  <c r="L2764" i="3"/>
  <c r="K2764" i="3"/>
  <c r="I2764" i="3"/>
  <c r="J2764" i="3" s="1"/>
  <c r="N2764" i="3" s="1"/>
  <c r="G2764" i="3"/>
  <c r="S2764" i="3" s="1"/>
  <c r="E2764" i="3"/>
  <c r="F2764" i="3" s="1"/>
  <c r="R2763" i="3"/>
  <c r="K2763" i="3"/>
  <c r="I2763" i="3"/>
  <c r="J2763" i="3" s="1"/>
  <c r="N2763" i="3" s="1"/>
  <c r="H2763" i="3"/>
  <c r="G2763" i="3"/>
  <c r="E2763" i="3"/>
  <c r="M2763" i="3" s="1"/>
  <c r="R2762" i="3"/>
  <c r="L2762" i="3"/>
  <c r="K2762" i="3"/>
  <c r="I2762" i="3"/>
  <c r="J2762" i="3" s="1"/>
  <c r="N2762" i="3" s="1"/>
  <c r="G2762" i="3"/>
  <c r="H2762" i="3" s="1"/>
  <c r="Q2762" i="3" s="1"/>
  <c r="E2762" i="3"/>
  <c r="F2762" i="3" s="1"/>
  <c r="R2761" i="3"/>
  <c r="K2761" i="3"/>
  <c r="I2761" i="3"/>
  <c r="J2761" i="3" s="1"/>
  <c r="N2761" i="3" s="1"/>
  <c r="H2761" i="3"/>
  <c r="G2761" i="3"/>
  <c r="E2761" i="3"/>
  <c r="R2760" i="3"/>
  <c r="L2760" i="3"/>
  <c r="K2760" i="3"/>
  <c r="I2760" i="3"/>
  <c r="J2760" i="3" s="1"/>
  <c r="N2760" i="3" s="1"/>
  <c r="G2760" i="3"/>
  <c r="S2760" i="3" s="1"/>
  <c r="E2760" i="3"/>
  <c r="F2760" i="3" s="1"/>
  <c r="R2759" i="3"/>
  <c r="K2759" i="3"/>
  <c r="I2759" i="3"/>
  <c r="J2759" i="3" s="1"/>
  <c r="N2759" i="3" s="1"/>
  <c r="H2759" i="3"/>
  <c r="G2759" i="3"/>
  <c r="E2759" i="3"/>
  <c r="M2759" i="3" s="1"/>
  <c r="R2758" i="3"/>
  <c r="L2758" i="3"/>
  <c r="K2758" i="3"/>
  <c r="I2758" i="3"/>
  <c r="J2758" i="3" s="1"/>
  <c r="N2758" i="3" s="1"/>
  <c r="G2758" i="3"/>
  <c r="H2758" i="3" s="1"/>
  <c r="Q2758" i="3" s="1"/>
  <c r="E2758" i="3"/>
  <c r="F2758" i="3" s="1"/>
  <c r="R2757" i="3"/>
  <c r="K2757" i="3"/>
  <c r="I2757" i="3"/>
  <c r="J2757" i="3" s="1"/>
  <c r="N2757" i="3" s="1"/>
  <c r="H2757" i="3"/>
  <c r="G2757" i="3"/>
  <c r="E2757" i="3"/>
  <c r="R2756" i="3"/>
  <c r="L2756" i="3"/>
  <c r="K2756" i="3"/>
  <c r="I2756" i="3"/>
  <c r="J2756" i="3" s="1"/>
  <c r="N2756" i="3" s="1"/>
  <c r="G2756" i="3"/>
  <c r="S2756" i="3" s="1"/>
  <c r="E2756" i="3"/>
  <c r="F2756" i="3" s="1"/>
  <c r="R2755" i="3"/>
  <c r="K2755" i="3"/>
  <c r="I2755" i="3"/>
  <c r="J2755" i="3" s="1"/>
  <c r="N2755" i="3" s="1"/>
  <c r="H2755" i="3"/>
  <c r="G2755" i="3"/>
  <c r="E2755" i="3"/>
  <c r="M2755" i="3" s="1"/>
  <c r="R2754" i="3"/>
  <c r="L2754" i="3"/>
  <c r="K2754" i="3"/>
  <c r="I2754" i="3"/>
  <c r="J2754" i="3" s="1"/>
  <c r="N2754" i="3" s="1"/>
  <c r="G2754" i="3"/>
  <c r="H2754" i="3" s="1"/>
  <c r="Q2754" i="3" s="1"/>
  <c r="E2754" i="3"/>
  <c r="F2754" i="3" s="1"/>
  <c r="R2753" i="3"/>
  <c r="K2753" i="3"/>
  <c r="I2753" i="3"/>
  <c r="J2753" i="3" s="1"/>
  <c r="N2753" i="3" s="1"/>
  <c r="H2753" i="3"/>
  <c r="G2753" i="3"/>
  <c r="E2753" i="3"/>
  <c r="R2752" i="3"/>
  <c r="L2752" i="3"/>
  <c r="K2752" i="3"/>
  <c r="I2752" i="3"/>
  <c r="J2752" i="3" s="1"/>
  <c r="N2752" i="3" s="1"/>
  <c r="G2752" i="3"/>
  <c r="S2752" i="3" s="1"/>
  <c r="E2752" i="3"/>
  <c r="F2752" i="3" s="1"/>
  <c r="R2751" i="3"/>
  <c r="K2751" i="3"/>
  <c r="I2751" i="3"/>
  <c r="J2751" i="3" s="1"/>
  <c r="N2751" i="3" s="1"/>
  <c r="H2751" i="3"/>
  <c r="G2751" i="3"/>
  <c r="E2751" i="3"/>
  <c r="M2751" i="3" s="1"/>
  <c r="R2750" i="3"/>
  <c r="L2750" i="3"/>
  <c r="K2750" i="3"/>
  <c r="I2750" i="3"/>
  <c r="J2750" i="3" s="1"/>
  <c r="N2750" i="3" s="1"/>
  <c r="G2750" i="3"/>
  <c r="H2750" i="3" s="1"/>
  <c r="Q2750" i="3" s="1"/>
  <c r="E2750" i="3"/>
  <c r="F2750" i="3" s="1"/>
  <c r="R2749" i="3"/>
  <c r="K2749" i="3"/>
  <c r="I2749" i="3"/>
  <c r="J2749" i="3" s="1"/>
  <c r="N2749" i="3" s="1"/>
  <c r="H2749" i="3"/>
  <c r="G2749" i="3"/>
  <c r="E2749" i="3"/>
  <c r="R2748" i="3"/>
  <c r="L2748" i="3"/>
  <c r="K2748" i="3"/>
  <c r="I2748" i="3"/>
  <c r="J2748" i="3" s="1"/>
  <c r="N2748" i="3" s="1"/>
  <c r="G2748" i="3"/>
  <c r="S2748" i="3" s="1"/>
  <c r="E2748" i="3"/>
  <c r="F2748" i="3" s="1"/>
  <c r="R2747" i="3"/>
  <c r="K2747" i="3"/>
  <c r="I2747" i="3"/>
  <c r="J2747" i="3" s="1"/>
  <c r="N2747" i="3" s="1"/>
  <c r="H2747" i="3"/>
  <c r="G2747" i="3"/>
  <c r="E2747" i="3"/>
  <c r="M2747" i="3" s="1"/>
  <c r="R2746" i="3"/>
  <c r="L2746" i="3"/>
  <c r="K2746" i="3"/>
  <c r="I2746" i="3"/>
  <c r="J2746" i="3" s="1"/>
  <c r="N2746" i="3" s="1"/>
  <c r="G2746" i="3"/>
  <c r="H2746" i="3" s="1"/>
  <c r="Q2746" i="3" s="1"/>
  <c r="E2746" i="3"/>
  <c r="F2746" i="3" s="1"/>
  <c r="R2745" i="3"/>
  <c r="K2745" i="3"/>
  <c r="I2745" i="3"/>
  <c r="J2745" i="3" s="1"/>
  <c r="N2745" i="3" s="1"/>
  <c r="H2745" i="3"/>
  <c r="G2745" i="3"/>
  <c r="E2745" i="3"/>
  <c r="R2744" i="3"/>
  <c r="L2744" i="3"/>
  <c r="K2744" i="3"/>
  <c r="I2744" i="3"/>
  <c r="J2744" i="3" s="1"/>
  <c r="N2744" i="3" s="1"/>
  <c r="G2744" i="3"/>
  <c r="S2744" i="3" s="1"/>
  <c r="E2744" i="3"/>
  <c r="F2744" i="3" s="1"/>
  <c r="R2743" i="3"/>
  <c r="K2743" i="3"/>
  <c r="I2743" i="3"/>
  <c r="J2743" i="3" s="1"/>
  <c r="N2743" i="3" s="1"/>
  <c r="H2743" i="3"/>
  <c r="G2743" i="3"/>
  <c r="E2743" i="3"/>
  <c r="M2743" i="3" s="1"/>
  <c r="R2742" i="3"/>
  <c r="L2742" i="3"/>
  <c r="K2742" i="3"/>
  <c r="I2742" i="3"/>
  <c r="J2742" i="3" s="1"/>
  <c r="N2742" i="3" s="1"/>
  <c r="G2742" i="3"/>
  <c r="H2742" i="3" s="1"/>
  <c r="Q2742" i="3" s="1"/>
  <c r="E2742" i="3"/>
  <c r="F2742" i="3" s="1"/>
  <c r="R2741" i="3"/>
  <c r="K2741" i="3"/>
  <c r="I2741" i="3"/>
  <c r="J2741" i="3" s="1"/>
  <c r="N2741" i="3" s="1"/>
  <c r="H2741" i="3"/>
  <c r="G2741" i="3"/>
  <c r="E2741" i="3"/>
  <c r="R2740" i="3"/>
  <c r="L2740" i="3"/>
  <c r="K2740" i="3"/>
  <c r="I2740" i="3"/>
  <c r="J2740" i="3" s="1"/>
  <c r="N2740" i="3" s="1"/>
  <c r="G2740" i="3"/>
  <c r="S2740" i="3" s="1"/>
  <c r="E2740" i="3"/>
  <c r="F2740" i="3" s="1"/>
  <c r="R2739" i="3"/>
  <c r="K2739" i="3"/>
  <c r="I2739" i="3"/>
  <c r="J2739" i="3" s="1"/>
  <c r="N2739" i="3" s="1"/>
  <c r="H2739" i="3"/>
  <c r="G2739" i="3"/>
  <c r="E2739" i="3"/>
  <c r="M2739" i="3" s="1"/>
  <c r="R2738" i="3"/>
  <c r="L2738" i="3"/>
  <c r="K2738" i="3"/>
  <c r="I2738" i="3"/>
  <c r="J2738" i="3" s="1"/>
  <c r="N2738" i="3" s="1"/>
  <c r="G2738" i="3"/>
  <c r="H2738" i="3" s="1"/>
  <c r="Q2738" i="3" s="1"/>
  <c r="E2738" i="3"/>
  <c r="F2738" i="3" s="1"/>
  <c r="R2737" i="3"/>
  <c r="K2737" i="3"/>
  <c r="I2737" i="3"/>
  <c r="J2737" i="3" s="1"/>
  <c r="N2737" i="3" s="1"/>
  <c r="H2737" i="3"/>
  <c r="G2737" i="3"/>
  <c r="E2737" i="3"/>
  <c r="R2736" i="3"/>
  <c r="L2736" i="3"/>
  <c r="K2736" i="3"/>
  <c r="I2736" i="3"/>
  <c r="J2736" i="3" s="1"/>
  <c r="N2736" i="3" s="1"/>
  <c r="G2736" i="3"/>
  <c r="S2736" i="3" s="1"/>
  <c r="E2736" i="3"/>
  <c r="F2736" i="3" s="1"/>
  <c r="R2735" i="3"/>
  <c r="K2735" i="3"/>
  <c r="I2735" i="3"/>
  <c r="J2735" i="3" s="1"/>
  <c r="N2735" i="3" s="1"/>
  <c r="H2735" i="3"/>
  <c r="G2735" i="3"/>
  <c r="E2735" i="3"/>
  <c r="M2735" i="3" s="1"/>
  <c r="R2734" i="3"/>
  <c r="L2734" i="3"/>
  <c r="K2734" i="3"/>
  <c r="I2734" i="3"/>
  <c r="J2734" i="3" s="1"/>
  <c r="N2734" i="3" s="1"/>
  <c r="G2734" i="3"/>
  <c r="H2734" i="3" s="1"/>
  <c r="Q2734" i="3" s="1"/>
  <c r="E2734" i="3"/>
  <c r="F2734" i="3" s="1"/>
  <c r="R2733" i="3"/>
  <c r="K2733" i="3"/>
  <c r="I2733" i="3"/>
  <c r="J2733" i="3" s="1"/>
  <c r="N2733" i="3" s="1"/>
  <c r="H2733" i="3"/>
  <c r="G2733" i="3"/>
  <c r="E2733" i="3"/>
  <c r="R2732" i="3"/>
  <c r="L2732" i="3"/>
  <c r="K2732" i="3"/>
  <c r="I2732" i="3"/>
  <c r="J2732" i="3" s="1"/>
  <c r="N2732" i="3" s="1"/>
  <c r="G2732" i="3"/>
  <c r="S2732" i="3" s="1"/>
  <c r="E2732" i="3"/>
  <c r="F2732" i="3" s="1"/>
  <c r="R2731" i="3"/>
  <c r="K2731" i="3"/>
  <c r="I2731" i="3"/>
  <c r="J2731" i="3" s="1"/>
  <c r="N2731" i="3" s="1"/>
  <c r="H2731" i="3"/>
  <c r="G2731" i="3"/>
  <c r="E2731" i="3"/>
  <c r="M2731" i="3" s="1"/>
  <c r="R2730" i="3"/>
  <c r="L2730" i="3"/>
  <c r="K2730" i="3"/>
  <c r="I2730" i="3"/>
  <c r="J2730" i="3" s="1"/>
  <c r="N2730" i="3" s="1"/>
  <c r="G2730" i="3"/>
  <c r="H2730" i="3" s="1"/>
  <c r="Q2730" i="3" s="1"/>
  <c r="E2730" i="3"/>
  <c r="F2730" i="3" s="1"/>
  <c r="R2729" i="3"/>
  <c r="K2729" i="3"/>
  <c r="I2729" i="3"/>
  <c r="J2729" i="3" s="1"/>
  <c r="N2729" i="3" s="1"/>
  <c r="H2729" i="3"/>
  <c r="G2729" i="3"/>
  <c r="E2729" i="3"/>
  <c r="R2728" i="3"/>
  <c r="L2728" i="3"/>
  <c r="K2728" i="3"/>
  <c r="I2728" i="3"/>
  <c r="J2728" i="3" s="1"/>
  <c r="N2728" i="3" s="1"/>
  <c r="G2728" i="3"/>
  <c r="S2728" i="3" s="1"/>
  <c r="E2728" i="3"/>
  <c r="F2728" i="3" s="1"/>
  <c r="R2727" i="3"/>
  <c r="K2727" i="3"/>
  <c r="I2727" i="3"/>
  <c r="J2727" i="3" s="1"/>
  <c r="N2727" i="3" s="1"/>
  <c r="H2727" i="3"/>
  <c r="G2727" i="3"/>
  <c r="E2727" i="3"/>
  <c r="M2727" i="3" s="1"/>
  <c r="R2726" i="3"/>
  <c r="L2726" i="3"/>
  <c r="K2726" i="3"/>
  <c r="I2726" i="3"/>
  <c r="J2726" i="3" s="1"/>
  <c r="N2726" i="3" s="1"/>
  <c r="G2726" i="3"/>
  <c r="H2726" i="3" s="1"/>
  <c r="Q2726" i="3" s="1"/>
  <c r="E2726" i="3"/>
  <c r="F2726" i="3" s="1"/>
  <c r="R2725" i="3"/>
  <c r="K2725" i="3"/>
  <c r="I2725" i="3"/>
  <c r="J2725" i="3" s="1"/>
  <c r="N2725" i="3" s="1"/>
  <c r="H2725" i="3"/>
  <c r="G2725" i="3"/>
  <c r="E2725" i="3"/>
  <c r="R2724" i="3"/>
  <c r="L2724" i="3"/>
  <c r="K2724" i="3"/>
  <c r="I2724" i="3"/>
  <c r="J2724" i="3" s="1"/>
  <c r="N2724" i="3" s="1"/>
  <c r="G2724" i="3"/>
  <c r="S2724" i="3" s="1"/>
  <c r="E2724" i="3"/>
  <c r="F2724" i="3" s="1"/>
  <c r="R2723" i="3"/>
  <c r="K2723" i="3"/>
  <c r="I2723" i="3"/>
  <c r="J2723" i="3" s="1"/>
  <c r="N2723" i="3" s="1"/>
  <c r="H2723" i="3"/>
  <c r="G2723" i="3"/>
  <c r="E2723" i="3"/>
  <c r="M2723" i="3" s="1"/>
  <c r="R2722" i="3"/>
  <c r="L2722" i="3"/>
  <c r="K2722" i="3"/>
  <c r="I2722" i="3"/>
  <c r="J2722" i="3" s="1"/>
  <c r="N2722" i="3" s="1"/>
  <c r="G2722" i="3"/>
  <c r="H2722" i="3" s="1"/>
  <c r="Q2722" i="3" s="1"/>
  <c r="E2722" i="3"/>
  <c r="F2722" i="3" s="1"/>
  <c r="R2721" i="3"/>
  <c r="K2721" i="3"/>
  <c r="I2721" i="3"/>
  <c r="J2721" i="3" s="1"/>
  <c r="N2721" i="3" s="1"/>
  <c r="H2721" i="3"/>
  <c r="G2721" i="3"/>
  <c r="E2721" i="3"/>
  <c r="R2720" i="3"/>
  <c r="L2720" i="3"/>
  <c r="K2720" i="3"/>
  <c r="I2720" i="3"/>
  <c r="J2720" i="3" s="1"/>
  <c r="N2720" i="3" s="1"/>
  <c r="G2720" i="3"/>
  <c r="S2720" i="3" s="1"/>
  <c r="E2720" i="3"/>
  <c r="F2720" i="3" s="1"/>
  <c r="R2719" i="3"/>
  <c r="K2719" i="3"/>
  <c r="I2719" i="3"/>
  <c r="J2719" i="3" s="1"/>
  <c r="N2719" i="3" s="1"/>
  <c r="H2719" i="3"/>
  <c r="G2719" i="3"/>
  <c r="E2719" i="3"/>
  <c r="M2719" i="3" s="1"/>
  <c r="R2718" i="3"/>
  <c r="L2718" i="3"/>
  <c r="K2718" i="3"/>
  <c r="I2718" i="3"/>
  <c r="J2718" i="3" s="1"/>
  <c r="N2718" i="3" s="1"/>
  <c r="G2718" i="3"/>
  <c r="H2718" i="3" s="1"/>
  <c r="Q2718" i="3" s="1"/>
  <c r="E2718" i="3"/>
  <c r="F2718" i="3" s="1"/>
  <c r="R2717" i="3"/>
  <c r="K2717" i="3"/>
  <c r="I2717" i="3"/>
  <c r="J2717" i="3" s="1"/>
  <c r="N2717" i="3" s="1"/>
  <c r="H2717" i="3"/>
  <c r="G2717" i="3"/>
  <c r="E2717" i="3"/>
  <c r="R2716" i="3"/>
  <c r="L2716" i="3"/>
  <c r="K2716" i="3"/>
  <c r="I2716" i="3"/>
  <c r="J2716" i="3" s="1"/>
  <c r="N2716" i="3" s="1"/>
  <c r="G2716" i="3"/>
  <c r="S2716" i="3" s="1"/>
  <c r="E2716" i="3"/>
  <c r="F2716" i="3" s="1"/>
  <c r="R2715" i="3"/>
  <c r="K2715" i="3"/>
  <c r="I2715" i="3"/>
  <c r="J2715" i="3" s="1"/>
  <c r="N2715" i="3" s="1"/>
  <c r="H2715" i="3"/>
  <c r="G2715" i="3"/>
  <c r="E2715" i="3"/>
  <c r="M2715" i="3" s="1"/>
  <c r="R2714" i="3"/>
  <c r="L2714" i="3"/>
  <c r="K2714" i="3"/>
  <c r="I2714" i="3"/>
  <c r="J2714" i="3" s="1"/>
  <c r="N2714" i="3" s="1"/>
  <c r="G2714" i="3"/>
  <c r="H2714" i="3" s="1"/>
  <c r="Q2714" i="3" s="1"/>
  <c r="E2714" i="3"/>
  <c r="F2714" i="3" s="1"/>
  <c r="R2713" i="3"/>
  <c r="K2713" i="3"/>
  <c r="I2713" i="3"/>
  <c r="J2713" i="3" s="1"/>
  <c r="N2713" i="3" s="1"/>
  <c r="H2713" i="3"/>
  <c r="G2713" i="3"/>
  <c r="E2713" i="3"/>
  <c r="R2712" i="3"/>
  <c r="L2712" i="3"/>
  <c r="K2712" i="3"/>
  <c r="I2712" i="3"/>
  <c r="J2712" i="3" s="1"/>
  <c r="N2712" i="3" s="1"/>
  <c r="G2712" i="3"/>
  <c r="S2712" i="3" s="1"/>
  <c r="E2712" i="3"/>
  <c r="F2712" i="3" s="1"/>
  <c r="R2711" i="3"/>
  <c r="K2711" i="3"/>
  <c r="I2711" i="3"/>
  <c r="J2711" i="3" s="1"/>
  <c r="N2711" i="3" s="1"/>
  <c r="H2711" i="3"/>
  <c r="G2711" i="3"/>
  <c r="E2711" i="3"/>
  <c r="M2711" i="3" s="1"/>
  <c r="R2710" i="3"/>
  <c r="L2710" i="3"/>
  <c r="K2710" i="3"/>
  <c r="I2710" i="3"/>
  <c r="J2710" i="3" s="1"/>
  <c r="N2710" i="3" s="1"/>
  <c r="G2710" i="3"/>
  <c r="H2710" i="3" s="1"/>
  <c r="Q2710" i="3" s="1"/>
  <c r="E2710" i="3"/>
  <c r="F2710" i="3" s="1"/>
  <c r="R2709" i="3"/>
  <c r="K2709" i="3"/>
  <c r="I2709" i="3"/>
  <c r="J2709" i="3" s="1"/>
  <c r="N2709" i="3" s="1"/>
  <c r="H2709" i="3"/>
  <c r="G2709" i="3"/>
  <c r="E2709" i="3"/>
  <c r="R2708" i="3"/>
  <c r="L2708" i="3"/>
  <c r="K2708" i="3"/>
  <c r="I2708" i="3"/>
  <c r="J2708" i="3" s="1"/>
  <c r="N2708" i="3" s="1"/>
  <c r="G2708" i="3"/>
  <c r="S2708" i="3" s="1"/>
  <c r="E2708" i="3"/>
  <c r="F2708" i="3" s="1"/>
  <c r="R2707" i="3"/>
  <c r="K2707" i="3"/>
  <c r="I2707" i="3"/>
  <c r="J2707" i="3" s="1"/>
  <c r="N2707" i="3" s="1"/>
  <c r="H2707" i="3"/>
  <c r="G2707" i="3"/>
  <c r="E2707" i="3"/>
  <c r="M2707" i="3" s="1"/>
  <c r="R2706" i="3"/>
  <c r="L2706" i="3"/>
  <c r="K2706" i="3"/>
  <c r="I2706" i="3"/>
  <c r="J2706" i="3" s="1"/>
  <c r="N2706" i="3" s="1"/>
  <c r="G2706" i="3"/>
  <c r="H2706" i="3" s="1"/>
  <c r="Q2706" i="3" s="1"/>
  <c r="E2706" i="3"/>
  <c r="F2706" i="3" s="1"/>
  <c r="R2705" i="3"/>
  <c r="K2705" i="3"/>
  <c r="I2705" i="3"/>
  <c r="J2705" i="3" s="1"/>
  <c r="N2705" i="3" s="1"/>
  <c r="H2705" i="3"/>
  <c r="G2705" i="3"/>
  <c r="E2705" i="3"/>
  <c r="R2704" i="3"/>
  <c r="L2704" i="3"/>
  <c r="K2704" i="3"/>
  <c r="I2704" i="3"/>
  <c r="J2704" i="3" s="1"/>
  <c r="N2704" i="3" s="1"/>
  <c r="G2704" i="3"/>
  <c r="S2704" i="3" s="1"/>
  <c r="E2704" i="3"/>
  <c r="F2704" i="3" s="1"/>
  <c r="R2703" i="3"/>
  <c r="K2703" i="3"/>
  <c r="I2703" i="3"/>
  <c r="J2703" i="3" s="1"/>
  <c r="N2703" i="3" s="1"/>
  <c r="H2703" i="3"/>
  <c r="G2703" i="3"/>
  <c r="E2703" i="3"/>
  <c r="M2703" i="3" s="1"/>
  <c r="R2702" i="3"/>
  <c r="L2702" i="3"/>
  <c r="K2702" i="3"/>
  <c r="I2702" i="3"/>
  <c r="J2702" i="3" s="1"/>
  <c r="N2702" i="3" s="1"/>
  <c r="G2702" i="3"/>
  <c r="H2702" i="3" s="1"/>
  <c r="Q2702" i="3" s="1"/>
  <c r="E2702" i="3"/>
  <c r="F2702" i="3" s="1"/>
  <c r="R2701" i="3"/>
  <c r="K2701" i="3"/>
  <c r="I2701" i="3"/>
  <c r="J2701" i="3" s="1"/>
  <c r="N2701" i="3" s="1"/>
  <c r="H2701" i="3"/>
  <c r="G2701" i="3"/>
  <c r="E2701" i="3"/>
  <c r="R2700" i="3"/>
  <c r="L2700" i="3"/>
  <c r="K2700" i="3"/>
  <c r="I2700" i="3"/>
  <c r="J2700" i="3" s="1"/>
  <c r="N2700" i="3" s="1"/>
  <c r="G2700" i="3"/>
  <c r="S2700" i="3" s="1"/>
  <c r="E2700" i="3"/>
  <c r="F2700" i="3" s="1"/>
  <c r="R2699" i="3"/>
  <c r="K2699" i="3"/>
  <c r="I2699" i="3"/>
  <c r="J2699" i="3" s="1"/>
  <c r="N2699" i="3" s="1"/>
  <c r="H2699" i="3"/>
  <c r="G2699" i="3"/>
  <c r="E2699" i="3"/>
  <c r="M2699" i="3" s="1"/>
  <c r="R2698" i="3"/>
  <c r="L2698" i="3"/>
  <c r="K2698" i="3"/>
  <c r="I2698" i="3"/>
  <c r="J2698" i="3" s="1"/>
  <c r="N2698" i="3" s="1"/>
  <c r="G2698" i="3"/>
  <c r="H2698" i="3" s="1"/>
  <c r="Q2698" i="3" s="1"/>
  <c r="E2698" i="3"/>
  <c r="F2698" i="3" s="1"/>
  <c r="R2697" i="3"/>
  <c r="K2697" i="3"/>
  <c r="I2697" i="3"/>
  <c r="J2697" i="3" s="1"/>
  <c r="N2697" i="3" s="1"/>
  <c r="H2697" i="3"/>
  <c r="G2697" i="3"/>
  <c r="E2697" i="3"/>
  <c r="R2696" i="3"/>
  <c r="L2696" i="3"/>
  <c r="K2696" i="3"/>
  <c r="I2696" i="3"/>
  <c r="J2696" i="3" s="1"/>
  <c r="N2696" i="3" s="1"/>
  <c r="G2696" i="3"/>
  <c r="S2696" i="3" s="1"/>
  <c r="E2696" i="3"/>
  <c r="F2696" i="3" s="1"/>
  <c r="R2695" i="3"/>
  <c r="K2695" i="3"/>
  <c r="I2695" i="3"/>
  <c r="J2695" i="3" s="1"/>
  <c r="N2695" i="3" s="1"/>
  <c r="H2695" i="3"/>
  <c r="G2695" i="3"/>
  <c r="E2695" i="3"/>
  <c r="M2695" i="3" s="1"/>
  <c r="R2694" i="3"/>
  <c r="L2694" i="3"/>
  <c r="K2694" i="3"/>
  <c r="I2694" i="3"/>
  <c r="J2694" i="3" s="1"/>
  <c r="N2694" i="3" s="1"/>
  <c r="G2694" i="3"/>
  <c r="H2694" i="3" s="1"/>
  <c r="Q2694" i="3" s="1"/>
  <c r="E2694" i="3"/>
  <c r="F2694" i="3" s="1"/>
  <c r="R2693" i="3"/>
  <c r="K2693" i="3"/>
  <c r="I2693" i="3"/>
  <c r="J2693" i="3" s="1"/>
  <c r="N2693" i="3" s="1"/>
  <c r="H2693" i="3"/>
  <c r="G2693" i="3"/>
  <c r="E2693" i="3"/>
  <c r="R2692" i="3"/>
  <c r="L2692" i="3"/>
  <c r="K2692" i="3"/>
  <c r="I2692" i="3"/>
  <c r="J2692" i="3" s="1"/>
  <c r="N2692" i="3" s="1"/>
  <c r="G2692" i="3"/>
  <c r="S2692" i="3" s="1"/>
  <c r="E2692" i="3"/>
  <c r="F2692" i="3" s="1"/>
  <c r="R2691" i="3"/>
  <c r="K2691" i="3"/>
  <c r="I2691" i="3"/>
  <c r="J2691" i="3" s="1"/>
  <c r="N2691" i="3" s="1"/>
  <c r="H2691" i="3"/>
  <c r="G2691" i="3"/>
  <c r="E2691" i="3"/>
  <c r="M2691" i="3" s="1"/>
  <c r="R2690" i="3"/>
  <c r="L2690" i="3"/>
  <c r="K2690" i="3"/>
  <c r="I2690" i="3"/>
  <c r="J2690" i="3" s="1"/>
  <c r="N2690" i="3" s="1"/>
  <c r="G2690" i="3"/>
  <c r="H2690" i="3" s="1"/>
  <c r="Q2690" i="3" s="1"/>
  <c r="E2690" i="3"/>
  <c r="F2690" i="3" s="1"/>
  <c r="R2689" i="3"/>
  <c r="K2689" i="3"/>
  <c r="I2689" i="3"/>
  <c r="J2689" i="3" s="1"/>
  <c r="N2689" i="3" s="1"/>
  <c r="H2689" i="3"/>
  <c r="G2689" i="3"/>
  <c r="E2689" i="3"/>
  <c r="R2688" i="3"/>
  <c r="L2688" i="3"/>
  <c r="K2688" i="3"/>
  <c r="I2688" i="3"/>
  <c r="J2688" i="3" s="1"/>
  <c r="N2688" i="3" s="1"/>
  <c r="G2688" i="3"/>
  <c r="S2688" i="3" s="1"/>
  <c r="E2688" i="3"/>
  <c r="F2688" i="3" s="1"/>
  <c r="R2687" i="3"/>
  <c r="K2687" i="3"/>
  <c r="I2687" i="3"/>
  <c r="J2687" i="3" s="1"/>
  <c r="N2687" i="3" s="1"/>
  <c r="H2687" i="3"/>
  <c r="G2687" i="3"/>
  <c r="E2687" i="3"/>
  <c r="M2687" i="3" s="1"/>
  <c r="R2686" i="3"/>
  <c r="L2686" i="3"/>
  <c r="K2686" i="3"/>
  <c r="I2686" i="3"/>
  <c r="J2686" i="3" s="1"/>
  <c r="N2686" i="3" s="1"/>
  <c r="G2686" i="3"/>
  <c r="H2686" i="3" s="1"/>
  <c r="Q2686" i="3" s="1"/>
  <c r="E2686" i="3"/>
  <c r="F2686" i="3" s="1"/>
  <c r="R2685" i="3"/>
  <c r="K2685" i="3"/>
  <c r="I2685" i="3"/>
  <c r="J2685" i="3" s="1"/>
  <c r="N2685" i="3" s="1"/>
  <c r="H2685" i="3"/>
  <c r="G2685" i="3"/>
  <c r="E2685" i="3"/>
  <c r="R2684" i="3"/>
  <c r="L2684" i="3"/>
  <c r="K2684" i="3"/>
  <c r="I2684" i="3"/>
  <c r="J2684" i="3" s="1"/>
  <c r="N2684" i="3" s="1"/>
  <c r="G2684" i="3"/>
  <c r="S2684" i="3" s="1"/>
  <c r="E2684" i="3"/>
  <c r="F2684" i="3" s="1"/>
  <c r="R2683" i="3"/>
  <c r="K2683" i="3"/>
  <c r="I2683" i="3"/>
  <c r="J2683" i="3" s="1"/>
  <c r="N2683" i="3" s="1"/>
  <c r="H2683" i="3"/>
  <c r="G2683" i="3"/>
  <c r="E2683" i="3"/>
  <c r="M2683" i="3" s="1"/>
  <c r="R2682" i="3"/>
  <c r="L2682" i="3"/>
  <c r="K2682" i="3"/>
  <c r="I2682" i="3"/>
  <c r="J2682" i="3" s="1"/>
  <c r="N2682" i="3" s="1"/>
  <c r="G2682" i="3"/>
  <c r="H2682" i="3" s="1"/>
  <c r="Q2682" i="3" s="1"/>
  <c r="E2682" i="3"/>
  <c r="F2682" i="3" s="1"/>
  <c r="R2681" i="3"/>
  <c r="K2681" i="3"/>
  <c r="I2681" i="3"/>
  <c r="J2681" i="3" s="1"/>
  <c r="N2681" i="3" s="1"/>
  <c r="H2681" i="3"/>
  <c r="G2681" i="3"/>
  <c r="E2681" i="3"/>
  <c r="R2680" i="3"/>
  <c r="L2680" i="3"/>
  <c r="K2680" i="3"/>
  <c r="I2680" i="3"/>
  <c r="J2680" i="3" s="1"/>
  <c r="N2680" i="3" s="1"/>
  <c r="G2680" i="3"/>
  <c r="E2680" i="3"/>
  <c r="F2680" i="3" s="1"/>
  <c r="R2679" i="3"/>
  <c r="K2679" i="3"/>
  <c r="L2679" i="3" s="1"/>
  <c r="I2679" i="3"/>
  <c r="J2679" i="3" s="1"/>
  <c r="N2679" i="3" s="1"/>
  <c r="H2679" i="3"/>
  <c r="G2679" i="3"/>
  <c r="E2679" i="3"/>
  <c r="F2679" i="3" s="1"/>
  <c r="Q2679" i="3" s="1"/>
  <c r="R2678" i="3"/>
  <c r="K2678" i="3"/>
  <c r="I2678" i="3"/>
  <c r="J2678" i="3" s="1"/>
  <c r="N2678" i="3" s="1"/>
  <c r="G2678" i="3"/>
  <c r="H2678" i="3" s="1"/>
  <c r="E2678" i="3"/>
  <c r="T2677" i="3"/>
  <c r="R2677" i="3"/>
  <c r="M2677" i="3"/>
  <c r="K2677" i="3"/>
  <c r="I2677" i="3"/>
  <c r="J2677" i="3" s="1"/>
  <c r="N2677" i="3" s="1"/>
  <c r="H2677" i="3"/>
  <c r="G2677" i="3"/>
  <c r="E2677" i="3"/>
  <c r="R2676" i="3"/>
  <c r="L2676" i="3"/>
  <c r="K2676" i="3"/>
  <c r="I2676" i="3"/>
  <c r="J2676" i="3" s="1"/>
  <c r="N2676" i="3" s="1"/>
  <c r="G2676" i="3"/>
  <c r="E2676" i="3"/>
  <c r="F2676" i="3" s="1"/>
  <c r="R2675" i="3"/>
  <c r="K2675" i="3"/>
  <c r="L2675" i="3" s="1"/>
  <c r="I2675" i="3"/>
  <c r="J2675" i="3" s="1"/>
  <c r="N2675" i="3" s="1"/>
  <c r="H2675" i="3"/>
  <c r="G2675" i="3"/>
  <c r="E2675" i="3"/>
  <c r="F2675" i="3" s="1"/>
  <c r="Q2675" i="3" s="1"/>
  <c r="R2674" i="3"/>
  <c r="K2674" i="3"/>
  <c r="I2674" i="3"/>
  <c r="J2674" i="3" s="1"/>
  <c r="N2674" i="3" s="1"/>
  <c r="G2674" i="3"/>
  <c r="H2674" i="3" s="1"/>
  <c r="E2674" i="3"/>
  <c r="T2673" i="3"/>
  <c r="R2673" i="3"/>
  <c r="M2673" i="3"/>
  <c r="K2673" i="3"/>
  <c r="I2673" i="3"/>
  <c r="J2673" i="3" s="1"/>
  <c r="N2673" i="3" s="1"/>
  <c r="H2673" i="3"/>
  <c r="G2673" i="3"/>
  <c r="E2673" i="3"/>
  <c r="R2672" i="3"/>
  <c r="L2672" i="3"/>
  <c r="K2672" i="3"/>
  <c r="I2672" i="3"/>
  <c r="J2672" i="3" s="1"/>
  <c r="N2672" i="3" s="1"/>
  <c r="G2672" i="3"/>
  <c r="E2672" i="3"/>
  <c r="F2672" i="3" s="1"/>
  <c r="R2671" i="3"/>
  <c r="K2671" i="3"/>
  <c r="L2671" i="3" s="1"/>
  <c r="I2671" i="3"/>
  <c r="J2671" i="3" s="1"/>
  <c r="N2671" i="3" s="1"/>
  <c r="H2671" i="3"/>
  <c r="G2671" i="3"/>
  <c r="E2671" i="3"/>
  <c r="F2671" i="3" s="1"/>
  <c r="Q2671" i="3" s="1"/>
  <c r="R2670" i="3"/>
  <c r="K2670" i="3"/>
  <c r="I2670" i="3"/>
  <c r="J2670" i="3" s="1"/>
  <c r="N2670" i="3" s="1"/>
  <c r="G2670" i="3"/>
  <c r="H2670" i="3" s="1"/>
  <c r="E2670" i="3"/>
  <c r="T2669" i="3"/>
  <c r="R2669" i="3"/>
  <c r="M2669" i="3"/>
  <c r="K2669" i="3"/>
  <c r="I2669" i="3"/>
  <c r="J2669" i="3" s="1"/>
  <c r="N2669" i="3" s="1"/>
  <c r="H2669" i="3"/>
  <c r="G2669" i="3"/>
  <c r="E2669" i="3"/>
  <c r="R2668" i="3"/>
  <c r="L2668" i="3"/>
  <c r="K2668" i="3"/>
  <c r="I2668" i="3"/>
  <c r="J2668" i="3" s="1"/>
  <c r="N2668" i="3" s="1"/>
  <c r="G2668" i="3"/>
  <c r="E2668" i="3"/>
  <c r="F2668" i="3" s="1"/>
  <c r="R2667" i="3"/>
  <c r="K2667" i="3"/>
  <c r="L2667" i="3" s="1"/>
  <c r="I2667" i="3"/>
  <c r="J2667" i="3" s="1"/>
  <c r="N2667" i="3" s="1"/>
  <c r="H2667" i="3"/>
  <c r="G2667" i="3"/>
  <c r="E2667" i="3"/>
  <c r="F2667" i="3" s="1"/>
  <c r="Q2667" i="3" s="1"/>
  <c r="R2666" i="3"/>
  <c r="K2666" i="3"/>
  <c r="I2666" i="3"/>
  <c r="J2666" i="3" s="1"/>
  <c r="N2666" i="3" s="1"/>
  <c r="G2666" i="3"/>
  <c r="H2666" i="3" s="1"/>
  <c r="E2666" i="3"/>
  <c r="T2665" i="3"/>
  <c r="R2665" i="3"/>
  <c r="M2665" i="3"/>
  <c r="K2665" i="3"/>
  <c r="I2665" i="3"/>
  <c r="J2665" i="3" s="1"/>
  <c r="N2665" i="3" s="1"/>
  <c r="H2665" i="3"/>
  <c r="G2665" i="3"/>
  <c r="E2665" i="3"/>
  <c r="R2664" i="3"/>
  <c r="L2664" i="3"/>
  <c r="K2664" i="3"/>
  <c r="I2664" i="3"/>
  <c r="J2664" i="3" s="1"/>
  <c r="N2664" i="3" s="1"/>
  <c r="G2664" i="3"/>
  <c r="E2664" i="3"/>
  <c r="F2664" i="3" s="1"/>
  <c r="R2663" i="3"/>
  <c r="K2663" i="3"/>
  <c r="L2663" i="3" s="1"/>
  <c r="I2663" i="3"/>
  <c r="J2663" i="3" s="1"/>
  <c r="N2663" i="3" s="1"/>
  <c r="H2663" i="3"/>
  <c r="G2663" i="3"/>
  <c r="E2663" i="3"/>
  <c r="F2663" i="3" s="1"/>
  <c r="Q2663" i="3" s="1"/>
  <c r="R2662" i="3"/>
  <c r="K2662" i="3"/>
  <c r="I2662" i="3"/>
  <c r="J2662" i="3" s="1"/>
  <c r="N2662" i="3" s="1"/>
  <c r="G2662" i="3"/>
  <c r="H2662" i="3" s="1"/>
  <c r="E2662" i="3"/>
  <c r="T2661" i="3"/>
  <c r="R2661" i="3"/>
  <c r="M2661" i="3"/>
  <c r="K2661" i="3"/>
  <c r="I2661" i="3"/>
  <c r="J2661" i="3" s="1"/>
  <c r="N2661" i="3" s="1"/>
  <c r="H2661" i="3"/>
  <c r="G2661" i="3"/>
  <c r="E2661" i="3"/>
  <c r="R2660" i="3"/>
  <c r="M2660" i="3"/>
  <c r="K2660" i="3"/>
  <c r="L2660" i="3" s="1"/>
  <c r="I2660" i="3"/>
  <c r="J2660" i="3" s="1"/>
  <c r="N2660" i="3" s="1"/>
  <c r="H2660" i="3"/>
  <c r="G2660" i="3"/>
  <c r="E2660" i="3"/>
  <c r="S2660" i="3" s="1"/>
  <c r="R2659" i="3"/>
  <c r="L2659" i="3"/>
  <c r="K2659" i="3"/>
  <c r="I2659" i="3"/>
  <c r="J2659" i="3" s="1"/>
  <c r="N2659" i="3" s="1"/>
  <c r="G2659" i="3"/>
  <c r="M2659" i="3" s="1"/>
  <c r="E2659" i="3"/>
  <c r="F2659" i="3" s="1"/>
  <c r="R2658" i="3"/>
  <c r="K2658" i="3"/>
  <c r="I2658" i="3"/>
  <c r="J2658" i="3" s="1"/>
  <c r="N2658" i="3" s="1"/>
  <c r="H2658" i="3"/>
  <c r="G2658" i="3"/>
  <c r="E2658" i="3"/>
  <c r="F2658" i="3" s="1"/>
  <c r="R2657" i="3"/>
  <c r="L2657" i="3"/>
  <c r="K2657" i="3"/>
  <c r="I2657" i="3"/>
  <c r="J2657" i="3" s="1"/>
  <c r="N2657" i="3" s="1"/>
  <c r="G2657" i="3"/>
  <c r="S2657" i="3" s="1"/>
  <c r="E2657" i="3"/>
  <c r="F2657" i="3" s="1"/>
  <c r="R2656" i="3"/>
  <c r="M2656" i="3"/>
  <c r="K2656" i="3"/>
  <c r="L2656" i="3" s="1"/>
  <c r="I2656" i="3"/>
  <c r="J2656" i="3" s="1"/>
  <c r="N2656" i="3" s="1"/>
  <c r="H2656" i="3"/>
  <c r="G2656" i="3"/>
  <c r="E2656" i="3"/>
  <c r="F2656" i="3" s="1"/>
  <c r="Q2656" i="3" s="1"/>
  <c r="R2655" i="3"/>
  <c r="L2655" i="3"/>
  <c r="K2655" i="3"/>
  <c r="I2655" i="3"/>
  <c r="J2655" i="3" s="1"/>
  <c r="N2655" i="3" s="1"/>
  <c r="G2655" i="3"/>
  <c r="M2655" i="3" s="1"/>
  <c r="E2655" i="3"/>
  <c r="F2655" i="3" s="1"/>
  <c r="R2654" i="3"/>
  <c r="K2654" i="3"/>
  <c r="I2654" i="3"/>
  <c r="J2654" i="3" s="1"/>
  <c r="N2654" i="3" s="1"/>
  <c r="H2654" i="3"/>
  <c r="G2654" i="3"/>
  <c r="E2654" i="3"/>
  <c r="F2654" i="3" s="1"/>
  <c r="R2653" i="3"/>
  <c r="L2653" i="3"/>
  <c r="K2653" i="3"/>
  <c r="I2653" i="3"/>
  <c r="J2653" i="3" s="1"/>
  <c r="N2653" i="3" s="1"/>
  <c r="G2653" i="3"/>
  <c r="S2653" i="3" s="1"/>
  <c r="E2653" i="3"/>
  <c r="F2653" i="3" s="1"/>
  <c r="R2652" i="3"/>
  <c r="M2652" i="3"/>
  <c r="K2652" i="3"/>
  <c r="L2652" i="3" s="1"/>
  <c r="I2652" i="3"/>
  <c r="J2652" i="3" s="1"/>
  <c r="N2652" i="3" s="1"/>
  <c r="H2652" i="3"/>
  <c r="G2652" i="3"/>
  <c r="E2652" i="3"/>
  <c r="F2652" i="3" s="1"/>
  <c r="Q2652" i="3" s="1"/>
  <c r="R2651" i="3"/>
  <c r="L2651" i="3"/>
  <c r="K2651" i="3"/>
  <c r="I2651" i="3"/>
  <c r="J2651" i="3" s="1"/>
  <c r="N2651" i="3" s="1"/>
  <c r="G2651" i="3"/>
  <c r="M2651" i="3" s="1"/>
  <c r="E2651" i="3"/>
  <c r="F2651" i="3" s="1"/>
  <c r="R2650" i="3"/>
  <c r="K2650" i="3"/>
  <c r="I2650" i="3"/>
  <c r="J2650" i="3" s="1"/>
  <c r="N2650" i="3" s="1"/>
  <c r="H2650" i="3"/>
  <c r="G2650" i="3"/>
  <c r="E2650" i="3"/>
  <c r="F2650" i="3" s="1"/>
  <c r="R2649" i="3"/>
  <c r="L2649" i="3"/>
  <c r="K2649" i="3"/>
  <c r="I2649" i="3"/>
  <c r="J2649" i="3" s="1"/>
  <c r="N2649" i="3" s="1"/>
  <c r="G2649" i="3"/>
  <c r="S2649" i="3" s="1"/>
  <c r="E2649" i="3"/>
  <c r="F2649" i="3" s="1"/>
  <c r="R2648" i="3"/>
  <c r="M2648" i="3"/>
  <c r="K2648" i="3"/>
  <c r="L2648" i="3" s="1"/>
  <c r="I2648" i="3"/>
  <c r="J2648" i="3" s="1"/>
  <c r="N2648" i="3" s="1"/>
  <c r="H2648" i="3"/>
  <c r="G2648" i="3"/>
  <c r="E2648" i="3"/>
  <c r="F2648" i="3" s="1"/>
  <c r="Q2648" i="3" s="1"/>
  <c r="R2647" i="3"/>
  <c r="L2647" i="3"/>
  <c r="K2647" i="3"/>
  <c r="I2647" i="3"/>
  <c r="J2647" i="3" s="1"/>
  <c r="N2647" i="3" s="1"/>
  <c r="G2647" i="3"/>
  <c r="M2647" i="3" s="1"/>
  <c r="E2647" i="3"/>
  <c r="F2647" i="3" s="1"/>
  <c r="R2646" i="3"/>
  <c r="K2646" i="3"/>
  <c r="I2646" i="3"/>
  <c r="J2646" i="3" s="1"/>
  <c r="N2646" i="3" s="1"/>
  <c r="H2646" i="3"/>
  <c r="G2646" i="3"/>
  <c r="E2646" i="3"/>
  <c r="F2646" i="3" s="1"/>
  <c r="R2645" i="3"/>
  <c r="L2645" i="3"/>
  <c r="K2645" i="3"/>
  <c r="I2645" i="3"/>
  <c r="J2645" i="3" s="1"/>
  <c r="N2645" i="3" s="1"/>
  <c r="G2645" i="3"/>
  <c r="S2645" i="3" s="1"/>
  <c r="E2645" i="3"/>
  <c r="F2645" i="3" s="1"/>
  <c r="R2644" i="3"/>
  <c r="M2644" i="3"/>
  <c r="K2644" i="3"/>
  <c r="L2644" i="3" s="1"/>
  <c r="I2644" i="3"/>
  <c r="J2644" i="3" s="1"/>
  <c r="N2644" i="3" s="1"/>
  <c r="H2644" i="3"/>
  <c r="G2644" i="3"/>
  <c r="E2644" i="3"/>
  <c r="F2644" i="3" s="1"/>
  <c r="Q2644" i="3" s="1"/>
  <c r="R2643" i="3"/>
  <c r="L2643" i="3"/>
  <c r="K2643" i="3"/>
  <c r="I2643" i="3"/>
  <c r="J2643" i="3" s="1"/>
  <c r="N2643" i="3" s="1"/>
  <c r="G2643" i="3"/>
  <c r="M2643" i="3" s="1"/>
  <c r="E2643" i="3"/>
  <c r="F2643" i="3" s="1"/>
  <c r="R2642" i="3"/>
  <c r="K2642" i="3"/>
  <c r="I2642" i="3"/>
  <c r="J2642" i="3" s="1"/>
  <c r="N2642" i="3" s="1"/>
  <c r="H2642" i="3"/>
  <c r="G2642" i="3"/>
  <c r="E2642" i="3"/>
  <c r="F2642" i="3" s="1"/>
  <c r="R2641" i="3"/>
  <c r="L2641" i="3"/>
  <c r="K2641" i="3"/>
  <c r="I2641" i="3"/>
  <c r="J2641" i="3" s="1"/>
  <c r="N2641" i="3" s="1"/>
  <c r="G2641" i="3"/>
  <c r="S2641" i="3" s="1"/>
  <c r="E2641" i="3"/>
  <c r="F2641" i="3" s="1"/>
  <c r="R2640" i="3"/>
  <c r="M2640" i="3"/>
  <c r="K2640" i="3"/>
  <c r="L2640" i="3" s="1"/>
  <c r="I2640" i="3"/>
  <c r="J2640" i="3" s="1"/>
  <c r="N2640" i="3" s="1"/>
  <c r="H2640" i="3"/>
  <c r="G2640" i="3"/>
  <c r="E2640" i="3"/>
  <c r="F2640" i="3" s="1"/>
  <c r="Q2640" i="3" s="1"/>
  <c r="R2639" i="3"/>
  <c r="L2639" i="3"/>
  <c r="K2639" i="3"/>
  <c r="I2639" i="3"/>
  <c r="J2639" i="3" s="1"/>
  <c r="N2639" i="3" s="1"/>
  <c r="G2639" i="3"/>
  <c r="M2639" i="3" s="1"/>
  <c r="E2639" i="3"/>
  <c r="F2639" i="3" s="1"/>
  <c r="R2638" i="3"/>
  <c r="K2638" i="3"/>
  <c r="I2638" i="3"/>
  <c r="J2638" i="3" s="1"/>
  <c r="N2638" i="3" s="1"/>
  <c r="H2638" i="3"/>
  <c r="G2638" i="3"/>
  <c r="E2638" i="3"/>
  <c r="F2638" i="3" s="1"/>
  <c r="R2637" i="3"/>
  <c r="L2637" i="3"/>
  <c r="K2637" i="3"/>
  <c r="I2637" i="3"/>
  <c r="J2637" i="3" s="1"/>
  <c r="N2637" i="3" s="1"/>
  <c r="G2637" i="3"/>
  <c r="S2637" i="3" s="1"/>
  <c r="E2637" i="3"/>
  <c r="F2637" i="3" s="1"/>
  <c r="R2636" i="3"/>
  <c r="M2636" i="3"/>
  <c r="K2636" i="3"/>
  <c r="L2636" i="3" s="1"/>
  <c r="I2636" i="3"/>
  <c r="J2636" i="3" s="1"/>
  <c r="N2636" i="3" s="1"/>
  <c r="H2636" i="3"/>
  <c r="G2636" i="3"/>
  <c r="E2636" i="3"/>
  <c r="F2636" i="3" s="1"/>
  <c r="Q2636" i="3" s="1"/>
  <c r="R2635" i="3"/>
  <c r="L2635" i="3"/>
  <c r="K2635" i="3"/>
  <c r="I2635" i="3"/>
  <c r="J2635" i="3" s="1"/>
  <c r="N2635" i="3" s="1"/>
  <c r="G2635" i="3"/>
  <c r="M2635" i="3" s="1"/>
  <c r="E2635" i="3"/>
  <c r="F2635" i="3" s="1"/>
  <c r="R2634" i="3"/>
  <c r="K2634" i="3"/>
  <c r="I2634" i="3"/>
  <c r="J2634" i="3" s="1"/>
  <c r="N2634" i="3" s="1"/>
  <c r="H2634" i="3"/>
  <c r="G2634" i="3"/>
  <c r="E2634" i="3"/>
  <c r="F2634" i="3" s="1"/>
  <c r="R2633" i="3"/>
  <c r="L2633" i="3"/>
  <c r="K2633" i="3"/>
  <c r="I2633" i="3"/>
  <c r="J2633" i="3" s="1"/>
  <c r="N2633" i="3" s="1"/>
  <c r="G2633" i="3"/>
  <c r="S2633" i="3" s="1"/>
  <c r="E2633" i="3"/>
  <c r="F2633" i="3" s="1"/>
  <c r="R2632" i="3"/>
  <c r="M2632" i="3"/>
  <c r="K2632" i="3"/>
  <c r="L2632" i="3" s="1"/>
  <c r="I2632" i="3"/>
  <c r="J2632" i="3" s="1"/>
  <c r="N2632" i="3" s="1"/>
  <c r="H2632" i="3"/>
  <c r="G2632" i="3"/>
  <c r="E2632" i="3"/>
  <c r="F2632" i="3" s="1"/>
  <c r="Q2632" i="3" s="1"/>
  <c r="R2631" i="3"/>
  <c r="L2631" i="3"/>
  <c r="K2631" i="3"/>
  <c r="I2631" i="3"/>
  <c r="J2631" i="3" s="1"/>
  <c r="N2631" i="3" s="1"/>
  <c r="G2631" i="3"/>
  <c r="M2631" i="3" s="1"/>
  <c r="E2631" i="3"/>
  <c r="F2631" i="3" s="1"/>
  <c r="R2630" i="3"/>
  <c r="K2630" i="3"/>
  <c r="I2630" i="3"/>
  <c r="J2630" i="3" s="1"/>
  <c r="N2630" i="3" s="1"/>
  <c r="H2630" i="3"/>
  <c r="G2630" i="3"/>
  <c r="E2630" i="3"/>
  <c r="F2630" i="3" s="1"/>
  <c r="R2629" i="3"/>
  <c r="L2629" i="3"/>
  <c r="K2629" i="3"/>
  <c r="I2629" i="3"/>
  <c r="J2629" i="3" s="1"/>
  <c r="N2629" i="3" s="1"/>
  <c r="G2629" i="3"/>
  <c r="S2629" i="3" s="1"/>
  <c r="E2629" i="3"/>
  <c r="F2629" i="3" s="1"/>
  <c r="R2628" i="3"/>
  <c r="M2628" i="3"/>
  <c r="K2628" i="3"/>
  <c r="L2628" i="3" s="1"/>
  <c r="I2628" i="3"/>
  <c r="J2628" i="3" s="1"/>
  <c r="N2628" i="3" s="1"/>
  <c r="H2628" i="3"/>
  <c r="G2628" i="3"/>
  <c r="E2628" i="3"/>
  <c r="F2628" i="3" s="1"/>
  <c r="Q2628" i="3" s="1"/>
  <c r="R2627" i="3"/>
  <c r="L2627" i="3"/>
  <c r="K2627" i="3"/>
  <c r="I2627" i="3"/>
  <c r="J2627" i="3" s="1"/>
  <c r="N2627" i="3" s="1"/>
  <c r="G2627" i="3"/>
  <c r="M2627" i="3" s="1"/>
  <c r="E2627" i="3"/>
  <c r="F2627" i="3" s="1"/>
  <c r="R2626" i="3"/>
  <c r="K2626" i="3"/>
  <c r="I2626" i="3"/>
  <c r="J2626" i="3" s="1"/>
  <c r="N2626" i="3" s="1"/>
  <c r="H2626" i="3"/>
  <c r="G2626" i="3"/>
  <c r="E2626" i="3"/>
  <c r="F2626" i="3" s="1"/>
  <c r="R2625" i="3"/>
  <c r="L2625" i="3"/>
  <c r="K2625" i="3"/>
  <c r="I2625" i="3"/>
  <c r="J2625" i="3" s="1"/>
  <c r="N2625" i="3" s="1"/>
  <c r="G2625" i="3"/>
  <c r="S2625" i="3" s="1"/>
  <c r="E2625" i="3"/>
  <c r="F2625" i="3" s="1"/>
  <c r="R2624" i="3"/>
  <c r="M2624" i="3"/>
  <c r="K2624" i="3"/>
  <c r="L2624" i="3" s="1"/>
  <c r="I2624" i="3"/>
  <c r="J2624" i="3" s="1"/>
  <c r="N2624" i="3" s="1"/>
  <c r="H2624" i="3"/>
  <c r="G2624" i="3"/>
  <c r="E2624" i="3"/>
  <c r="F2624" i="3" s="1"/>
  <c r="Q2624" i="3" s="1"/>
  <c r="R2623" i="3"/>
  <c r="L2623" i="3"/>
  <c r="K2623" i="3"/>
  <c r="I2623" i="3"/>
  <c r="J2623" i="3" s="1"/>
  <c r="N2623" i="3" s="1"/>
  <c r="G2623" i="3"/>
  <c r="M2623" i="3" s="1"/>
  <c r="E2623" i="3"/>
  <c r="F2623" i="3" s="1"/>
  <c r="R2622" i="3"/>
  <c r="K2622" i="3"/>
  <c r="I2622" i="3"/>
  <c r="J2622" i="3" s="1"/>
  <c r="N2622" i="3" s="1"/>
  <c r="H2622" i="3"/>
  <c r="G2622" i="3"/>
  <c r="E2622" i="3"/>
  <c r="F2622" i="3" s="1"/>
  <c r="R2621" i="3"/>
  <c r="L2621" i="3"/>
  <c r="K2621" i="3"/>
  <c r="I2621" i="3"/>
  <c r="J2621" i="3" s="1"/>
  <c r="N2621" i="3" s="1"/>
  <c r="G2621" i="3"/>
  <c r="S2621" i="3" s="1"/>
  <c r="E2621" i="3"/>
  <c r="F2621" i="3" s="1"/>
  <c r="R2620" i="3"/>
  <c r="M2620" i="3"/>
  <c r="K2620" i="3"/>
  <c r="L2620" i="3" s="1"/>
  <c r="I2620" i="3"/>
  <c r="J2620" i="3" s="1"/>
  <c r="N2620" i="3" s="1"/>
  <c r="H2620" i="3"/>
  <c r="G2620" i="3"/>
  <c r="E2620" i="3"/>
  <c r="F2620" i="3" s="1"/>
  <c r="Q2620" i="3" s="1"/>
  <c r="R2619" i="3"/>
  <c r="L2619" i="3"/>
  <c r="K2619" i="3"/>
  <c r="I2619" i="3"/>
  <c r="J2619" i="3" s="1"/>
  <c r="N2619" i="3" s="1"/>
  <c r="G2619" i="3"/>
  <c r="M2619" i="3" s="1"/>
  <c r="E2619" i="3"/>
  <c r="F2619" i="3" s="1"/>
  <c r="R2618" i="3"/>
  <c r="K2618" i="3"/>
  <c r="I2618" i="3"/>
  <c r="J2618" i="3" s="1"/>
  <c r="N2618" i="3" s="1"/>
  <c r="H2618" i="3"/>
  <c r="G2618" i="3"/>
  <c r="E2618" i="3"/>
  <c r="F2618" i="3" s="1"/>
  <c r="R2617" i="3"/>
  <c r="L2617" i="3"/>
  <c r="K2617" i="3"/>
  <c r="I2617" i="3"/>
  <c r="J2617" i="3" s="1"/>
  <c r="N2617" i="3" s="1"/>
  <c r="G2617" i="3"/>
  <c r="S2617" i="3" s="1"/>
  <c r="E2617" i="3"/>
  <c r="F2617" i="3" s="1"/>
  <c r="R2616" i="3"/>
  <c r="M2616" i="3"/>
  <c r="K2616" i="3"/>
  <c r="L2616" i="3" s="1"/>
  <c r="I2616" i="3"/>
  <c r="J2616" i="3" s="1"/>
  <c r="N2616" i="3" s="1"/>
  <c r="H2616" i="3"/>
  <c r="G2616" i="3"/>
  <c r="E2616" i="3"/>
  <c r="F2616" i="3" s="1"/>
  <c r="Q2616" i="3" s="1"/>
  <c r="R2615" i="3"/>
  <c r="L2615" i="3"/>
  <c r="K2615" i="3"/>
  <c r="I2615" i="3"/>
  <c r="J2615" i="3" s="1"/>
  <c r="N2615" i="3" s="1"/>
  <c r="G2615" i="3"/>
  <c r="M2615" i="3" s="1"/>
  <c r="E2615" i="3"/>
  <c r="F2615" i="3" s="1"/>
  <c r="R2614" i="3"/>
  <c r="K2614" i="3"/>
  <c r="I2614" i="3"/>
  <c r="J2614" i="3" s="1"/>
  <c r="N2614" i="3" s="1"/>
  <c r="H2614" i="3"/>
  <c r="G2614" i="3"/>
  <c r="E2614" i="3"/>
  <c r="F2614" i="3" s="1"/>
  <c r="R2613" i="3"/>
  <c r="L2613" i="3"/>
  <c r="K2613" i="3"/>
  <c r="I2613" i="3"/>
  <c r="J2613" i="3" s="1"/>
  <c r="N2613" i="3" s="1"/>
  <c r="G2613" i="3"/>
  <c r="S2613" i="3" s="1"/>
  <c r="E2613" i="3"/>
  <c r="F2613" i="3" s="1"/>
  <c r="R2612" i="3"/>
  <c r="M2612" i="3"/>
  <c r="K2612" i="3"/>
  <c r="L2612" i="3" s="1"/>
  <c r="I2612" i="3"/>
  <c r="J2612" i="3" s="1"/>
  <c r="N2612" i="3" s="1"/>
  <c r="H2612" i="3"/>
  <c r="G2612" i="3"/>
  <c r="E2612" i="3"/>
  <c r="F2612" i="3" s="1"/>
  <c r="Q2612" i="3" s="1"/>
  <c r="R2611" i="3"/>
  <c r="L2611" i="3"/>
  <c r="K2611" i="3"/>
  <c r="I2611" i="3"/>
  <c r="J2611" i="3" s="1"/>
  <c r="N2611" i="3" s="1"/>
  <c r="G2611" i="3"/>
  <c r="M2611" i="3" s="1"/>
  <c r="E2611" i="3"/>
  <c r="F2611" i="3" s="1"/>
  <c r="R2610" i="3"/>
  <c r="K2610" i="3"/>
  <c r="I2610" i="3"/>
  <c r="J2610" i="3" s="1"/>
  <c r="N2610" i="3" s="1"/>
  <c r="H2610" i="3"/>
  <c r="G2610" i="3"/>
  <c r="E2610" i="3"/>
  <c r="F2610" i="3" s="1"/>
  <c r="R2609" i="3"/>
  <c r="L2609" i="3"/>
  <c r="K2609" i="3"/>
  <c r="I2609" i="3"/>
  <c r="J2609" i="3" s="1"/>
  <c r="N2609" i="3" s="1"/>
  <c r="G2609" i="3"/>
  <c r="S2609" i="3" s="1"/>
  <c r="E2609" i="3"/>
  <c r="F2609" i="3" s="1"/>
  <c r="R2608" i="3"/>
  <c r="M2608" i="3"/>
  <c r="K2608" i="3"/>
  <c r="L2608" i="3" s="1"/>
  <c r="I2608" i="3"/>
  <c r="J2608" i="3" s="1"/>
  <c r="N2608" i="3" s="1"/>
  <c r="H2608" i="3"/>
  <c r="G2608" i="3"/>
  <c r="E2608" i="3"/>
  <c r="F2608" i="3" s="1"/>
  <c r="Q2608" i="3" s="1"/>
  <c r="R2607" i="3"/>
  <c r="L2607" i="3"/>
  <c r="K2607" i="3"/>
  <c r="I2607" i="3"/>
  <c r="J2607" i="3" s="1"/>
  <c r="N2607" i="3" s="1"/>
  <c r="G2607" i="3"/>
  <c r="M2607" i="3" s="1"/>
  <c r="E2607" i="3"/>
  <c r="F2607" i="3" s="1"/>
  <c r="R2606" i="3"/>
  <c r="K2606" i="3"/>
  <c r="I2606" i="3"/>
  <c r="J2606" i="3" s="1"/>
  <c r="N2606" i="3" s="1"/>
  <c r="H2606" i="3"/>
  <c r="G2606" i="3"/>
  <c r="E2606" i="3"/>
  <c r="F2606" i="3" s="1"/>
  <c r="R2605" i="3"/>
  <c r="L2605" i="3"/>
  <c r="K2605" i="3"/>
  <c r="I2605" i="3"/>
  <c r="J2605" i="3" s="1"/>
  <c r="N2605" i="3" s="1"/>
  <c r="G2605" i="3"/>
  <c r="S2605" i="3" s="1"/>
  <c r="E2605" i="3"/>
  <c r="F2605" i="3" s="1"/>
  <c r="R2604" i="3"/>
  <c r="M2604" i="3"/>
  <c r="K2604" i="3"/>
  <c r="L2604" i="3" s="1"/>
  <c r="I2604" i="3"/>
  <c r="J2604" i="3" s="1"/>
  <c r="N2604" i="3" s="1"/>
  <c r="H2604" i="3"/>
  <c r="G2604" i="3"/>
  <c r="E2604" i="3"/>
  <c r="F2604" i="3" s="1"/>
  <c r="Q2604" i="3" s="1"/>
  <c r="R2603" i="3"/>
  <c r="L2603" i="3"/>
  <c r="K2603" i="3"/>
  <c r="I2603" i="3"/>
  <c r="J2603" i="3" s="1"/>
  <c r="N2603" i="3" s="1"/>
  <c r="G2603" i="3"/>
  <c r="M2603" i="3" s="1"/>
  <c r="E2603" i="3"/>
  <c r="F2603" i="3" s="1"/>
  <c r="R2602" i="3"/>
  <c r="K2602" i="3"/>
  <c r="I2602" i="3"/>
  <c r="J2602" i="3" s="1"/>
  <c r="N2602" i="3" s="1"/>
  <c r="H2602" i="3"/>
  <c r="G2602" i="3"/>
  <c r="E2602" i="3"/>
  <c r="F2602" i="3" s="1"/>
  <c r="R2601" i="3"/>
  <c r="L2601" i="3"/>
  <c r="K2601" i="3"/>
  <c r="I2601" i="3"/>
  <c r="J2601" i="3" s="1"/>
  <c r="N2601" i="3" s="1"/>
  <c r="G2601" i="3"/>
  <c r="S2601" i="3" s="1"/>
  <c r="E2601" i="3"/>
  <c r="F2601" i="3" s="1"/>
  <c r="R2600" i="3"/>
  <c r="M2600" i="3"/>
  <c r="K2600" i="3"/>
  <c r="L2600" i="3" s="1"/>
  <c r="I2600" i="3"/>
  <c r="J2600" i="3" s="1"/>
  <c r="N2600" i="3" s="1"/>
  <c r="H2600" i="3"/>
  <c r="G2600" i="3"/>
  <c r="E2600" i="3"/>
  <c r="F2600" i="3" s="1"/>
  <c r="Q2600" i="3" s="1"/>
  <c r="R2599" i="3"/>
  <c r="L2599" i="3"/>
  <c r="K2599" i="3"/>
  <c r="I2599" i="3"/>
  <c r="J2599" i="3" s="1"/>
  <c r="N2599" i="3" s="1"/>
  <c r="G2599" i="3"/>
  <c r="M2599" i="3" s="1"/>
  <c r="E2599" i="3"/>
  <c r="F2599" i="3" s="1"/>
  <c r="R2598" i="3"/>
  <c r="K2598" i="3"/>
  <c r="I2598" i="3"/>
  <c r="J2598" i="3" s="1"/>
  <c r="N2598" i="3" s="1"/>
  <c r="H2598" i="3"/>
  <c r="G2598" i="3"/>
  <c r="E2598" i="3"/>
  <c r="F2598" i="3" s="1"/>
  <c r="R2597" i="3"/>
  <c r="L2597" i="3"/>
  <c r="K2597" i="3"/>
  <c r="I2597" i="3"/>
  <c r="J2597" i="3" s="1"/>
  <c r="N2597" i="3" s="1"/>
  <c r="G2597" i="3"/>
  <c r="S2597" i="3" s="1"/>
  <c r="E2597" i="3"/>
  <c r="F2597" i="3" s="1"/>
  <c r="R2596" i="3"/>
  <c r="M2596" i="3"/>
  <c r="K2596" i="3"/>
  <c r="L2596" i="3" s="1"/>
  <c r="I2596" i="3"/>
  <c r="J2596" i="3" s="1"/>
  <c r="N2596" i="3" s="1"/>
  <c r="H2596" i="3"/>
  <c r="G2596" i="3"/>
  <c r="E2596" i="3"/>
  <c r="F2596" i="3" s="1"/>
  <c r="Q2596" i="3" s="1"/>
  <c r="R2595" i="3"/>
  <c r="L2595" i="3"/>
  <c r="K2595" i="3"/>
  <c r="I2595" i="3"/>
  <c r="J2595" i="3" s="1"/>
  <c r="N2595" i="3" s="1"/>
  <c r="G2595" i="3"/>
  <c r="M2595" i="3" s="1"/>
  <c r="E2595" i="3"/>
  <c r="F2595" i="3" s="1"/>
  <c r="R2594" i="3"/>
  <c r="K2594" i="3"/>
  <c r="I2594" i="3"/>
  <c r="J2594" i="3" s="1"/>
  <c r="N2594" i="3" s="1"/>
  <c r="H2594" i="3"/>
  <c r="G2594" i="3"/>
  <c r="E2594" i="3"/>
  <c r="F2594" i="3" s="1"/>
  <c r="R2593" i="3"/>
  <c r="L2593" i="3"/>
  <c r="K2593" i="3"/>
  <c r="I2593" i="3"/>
  <c r="J2593" i="3" s="1"/>
  <c r="N2593" i="3" s="1"/>
  <c r="G2593" i="3"/>
  <c r="S2593" i="3" s="1"/>
  <c r="E2593" i="3"/>
  <c r="F2593" i="3" s="1"/>
  <c r="R2592" i="3"/>
  <c r="M2592" i="3"/>
  <c r="K2592" i="3"/>
  <c r="L2592" i="3" s="1"/>
  <c r="I2592" i="3"/>
  <c r="J2592" i="3" s="1"/>
  <c r="N2592" i="3" s="1"/>
  <c r="H2592" i="3"/>
  <c r="G2592" i="3"/>
  <c r="E2592" i="3"/>
  <c r="F2592" i="3" s="1"/>
  <c r="Q2592" i="3" s="1"/>
  <c r="R2591" i="3"/>
  <c r="L2591" i="3"/>
  <c r="K2591" i="3"/>
  <c r="I2591" i="3"/>
  <c r="J2591" i="3" s="1"/>
  <c r="N2591" i="3" s="1"/>
  <c r="G2591" i="3"/>
  <c r="M2591" i="3" s="1"/>
  <c r="E2591" i="3"/>
  <c r="F2591" i="3" s="1"/>
  <c r="R2590" i="3"/>
  <c r="K2590" i="3"/>
  <c r="I2590" i="3"/>
  <c r="J2590" i="3" s="1"/>
  <c r="N2590" i="3" s="1"/>
  <c r="H2590" i="3"/>
  <c r="G2590" i="3"/>
  <c r="E2590" i="3"/>
  <c r="F2590" i="3" s="1"/>
  <c r="R2589" i="3"/>
  <c r="L2589" i="3"/>
  <c r="K2589" i="3"/>
  <c r="I2589" i="3"/>
  <c r="J2589" i="3" s="1"/>
  <c r="N2589" i="3" s="1"/>
  <c r="G2589" i="3"/>
  <c r="S2589" i="3" s="1"/>
  <c r="E2589" i="3"/>
  <c r="F2589" i="3" s="1"/>
  <c r="R2588" i="3"/>
  <c r="M2588" i="3"/>
  <c r="K2588" i="3"/>
  <c r="L2588" i="3" s="1"/>
  <c r="I2588" i="3"/>
  <c r="J2588" i="3" s="1"/>
  <c r="N2588" i="3" s="1"/>
  <c r="H2588" i="3"/>
  <c r="G2588" i="3"/>
  <c r="E2588" i="3"/>
  <c r="F2588" i="3" s="1"/>
  <c r="Q2588" i="3" s="1"/>
  <c r="R2587" i="3"/>
  <c r="L2587" i="3"/>
  <c r="K2587" i="3"/>
  <c r="I2587" i="3"/>
  <c r="J2587" i="3" s="1"/>
  <c r="N2587" i="3" s="1"/>
  <c r="G2587" i="3"/>
  <c r="M2587" i="3" s="1"/>
  <c r="E2587" i="3"/>
  <c r="F2587" i="3" s="1"/>
  <c r="R2586" i="3"/>
  <c r="K2586" i="3"/>
  <c r="I2586" i="3"/>
  <c r="J2586" i="3" s="1"/>
  <c r="N2586" i="3" s="1"/>
  <c r="H2586" i="3"/>
  <c r="G2586" i="3"/>
  <c r="E2586" i="3"/>
  <c r="F2586" i="3" s="1"/>
  <c r="R2585" i="3"/>
  <c r="L2585" i="3"/>
  <c r="K2585" i="3"/>
  <c r="I2585" i="3"/>
  <c r="J2585" i="3" s="1"/>
  <c r="N2585" i="3" s="1"/>
  <c r="G2585" i="3"/>
  <c r="S2585" i="3" s="1"/>
  <c r="E2585" i="3"/>
  <c r="F2585" i="3" s="1"/>
  <c r="R2584" i="3"/>
  <c r="M2584" i="3"/>
  <c r="K2584" i="3"/>
  <c r="L2584" i="3" s="1"/>
  <c r="I2584" i="3"/>
  <c r="J2584" i="3" s="1"/>
  <c r="N2584" i="3" s="1"/>
  <c r="H2584" i="3"/>
  <c r="G2584" i="3"/>
  <c r="E2584" i="3"/>
  <c r="F2584" i="3" s="1"/>
  <c r="Q2584" i="3" s="1"/>
  <c r="R2583" i="3"/>
  <c r="L2583" i="3"/>
  <c r="K2583" i="3"/>
  <c r="I2583" i="3"/>
  <c r="J2583" i="3" s="1"/>
  <c r="N2583" i="3" s="1"/>
  <c r="G2583" i="3"/>
  <c r="M2583" i="3" s="1"/>
  <c r="E2583" i="3"/>
  <c r="F2583" i="3" s="1"/>
  <c r="R2582" i="3"/>
  <c r="K2582" i="3"/>
  <c r="I2582" i="3"/>
  <c r="J2582" i="3" s="1"/>
  <c r="N2582" i="3" s="1"/>
  <c r="H2582" i="3"/>
  <c r="G2582" i="3"/>
  <c r="E2582" i="3"/>
  <c r="F2582" i="3" s="1"/>
  <c r="R2581" i="3"/>
  <c r="L2581" i="3"/>
  <c r="K2581" i="3"/>
  <c r="I2581" i="3"/>
  <c r="J2581" i="3" s="1"/>
  <c r="N2581" i="3" s="1"/>
  <c r="G2581" i="3"/>
  <c r="S2581" i="3" s="1"/>
  <c r="E2581" i="3"/>
  <c r="F2581" i="3" s="1"/>
  <c r="R2580" i="3"/>
  <c r="M2580" i="3"/>
  <c r="K2580" i="3"/>
  <c r="L2580" i="3" s="1"/>
  <c r="I2580" i="3"/>
  <c r="J2580" i="3" s="1"/>
  <c r="N2580" i="3" s="1"/>
  <c r="H2580" i="3"/>
  <c r="G2580" i="3"/>
  <c r="E2580" i="3"/>
  <c r="F2580" i="3" s="1"/>
  <c r="Q2580" i="3" s="1"/>
  <c r="R2579" i="3"/>
  <c r="L2579" i="3"/>
  <c r="K2579" i="3"/>
  <c r="I2579" i="3"/>
  <c r="J2579" i="3" s="1"/>
  <c r="N2579" i="3" s="1"/>
  <c r="G2579" i="3"/>
  <c r="M2579" i="3" s="1"/>
  <c r="E2579" i="3"/>
  <c r="F2579" i="3" s="1"/>
  <c r="R2578" i="3"/>
  <c r="K2578" i="3"/>
  <c r="I2578" i="3"/>
  <c r="J2578" i="3" s="1"/>
  <c r="N2578" i="3" s="1"/>
  <c r="H2578" i="3"/>
  <c r="G2578" i="3"/>
  <c r="E2578" i="3"/>
  <c r="F2578" i="3" s="1"/>
  <c r="R2577" i="3"/>
  <c r="L2577" i="3"/>
  <c r="K2577" i="3"/>
  <c r="I2577" i="3"/>
  <c r="J2577" i="3" s="1"/>
  <c r="N2577" i="3" s="1"/>
  <c r="G2577" i="3"/>
  <c r="S2577" i="3" s="1"/>
  <c r="E2577" i="3"/>
  <c r="F2577" i="3" s="1"/>
  <c r="R2576" i="3"/>
  <c r="M2576" i="3"/>
  <c r="K2576" i="3"/>
  <c r="L2576" i="3" s="1"/>
  <c r="I2576" i="3"/>
  <c r="J2576" i="3" s="1"/>
  <c r="N2576" i="3" s="1"/>
  <c r="H2576" i="3"/>
  <c r="G2576" i="3"/>
  <c r="E2576" i="3"/>
  <c r="F2576" i="3" s="1"/>
  <c r="Q2576" i="3" s="1"/>
  <c r="R2575" i="3"/>
  <c r="L2575" i="3"/>
  <c r="K2575" i="3"/>
  <c r="I2575" i="3"/>
  <c r="J2575" i="3" s="1"/>
  <c r="N2575" i="3" s="1"/>
  <c r="G2575" i="3"/>
  <c r="M2575" i="3" s="1"/>
  <c r="E2575" i="3"/>
  <c r="F2575" i="3" s="1"/>
  <c r="R2574" i="3"/>
  <c r="K2574" i="3"/>
  <c r="I2574" i="3"/>
  <c r="J2574" i="3" s="1"/>
  <c r="N2574" i="3" s="1"/>
  <c r="H2574" i="3"/>
  <c r="G2574" i="3"/>
  <c r="E2574" i="3"/>
  <c r="F2574" i="3" s="1"/>
  <c r="R2573" i="3"/>
  <c r="L2573" i="3"/>
  <c r="K2573" i="3"/>
  <c r="I2573" i="3"/>
  <c r="J2573" i="3" s="1"/>
  <c r="N2573" i="3" s="1"/>
  <c r="G2573" i="3"/>
  <c r="S2573" i="3" s="1"/>
  <c r="E2573" i="3"/>
  <c r="F2573" i="3" s="1"/>
  <c r="R2572" i="3"/>
  <c r="M2572" i="3"/>
  <c r="K2572" i="3"/>
  <c r="L2572" i="3" s="1"/>
  <c r="I2572" i="3"/>
  <c r="J2572" i="3" s="1"/>
  <c r="N2572" i="3" s="1"/>
  <c r="H2572" i="3"/>
  <c r="G2572" i="3"/>
  <c r="E2572" i="3"/>
  <c r="F2572" i="3" s="1"/>
  <c r="Q2572" i="3" s="1"/>
  <c r="R2571" i="3"/>
  <c r="L2571" i="3"/>
  <c r="K2571" i="3"/>
  <c r="I2571" i="3"/>
  <c r="J2571" i="3" s="1"/>
  <c r="N2571" i="3" s="1"/>
  <c r="G2571" i="3"/>
  <c r="M2571" i="3" s="1"/>
  <c r="E2571" i="3"/>
  <c r="F2571" i="3" s="1"/>
  <c r="R2570" i="3"/>
  <c r="K2570" i="3"/>
  <c r="I2570" i="3"/>
  <c r="J2570" i="3" s="1"/>
  <c r="N2570" i="3" s="1"/>
  <c r="H2570" i="3"/>
  <c r="G2570" i="3"/>
  <c r="E2570" i="3"/>
  <c r="F2570" i="3" s="1"/>
  <c r="R2569" i="3"/>
  <c r="L2569" i="3"/>
  <c r="K2569" i="3"/>
  <c r="I2569" i="3"/>
  <c r="J2569" i="3" s="1"/>
  <c r="N2569" i="3" s="1"/>
  <c r="G2569" i="3"/>
  <c r="S2569" i="3" s="1"/>
  <c r="E2569" i="3"/>
  <c r="F2569" i="3" s="1"/>
  <c r="R2568" i="3"/>
  <c r="M2568" i="3"/>
  <c r="K2568" i="3"/>
  <c r="L2568" i="3" s="1"/>
  <c r="I2568" i="3"/>
  <c r="J2568" i="3" s="1"/>
  <c r="N2568" i="3" s="1"/>
  <c r="H2568" i="3"/>
  <c r="G2568" i="3"/>
  <c r="E2568" i="3"/>
  <c r="F2568" i="3" s="1"/>
  <c r="Q2568" i="3" s="1"/>
  <c r="R2567" i="3"/>
  <c r="L2567" i="3"/>
  <c r="K2567" i="3"/>
  <c r="I2567" i="3"/>
  <c r="J2567" i="3" s="1"/>
  <c r="N2567" i="3" s="1"/>
  <c r="G2567" i="3"/>
  <c r="M2567" i="3" s="1"/>
  <c r="E2567" i="3"/>
  <c r="F2567" i="3" s="1"/>
  <c r="R2566" i="3"/>
  <c r="K2566" i="3"/>
  <c r="I2566" i="3"/>
  <c r="J2566" i="3" s="1"/>
  <c r="N2566" i="3" s="1"/>
  <c r="H2566" i="3"/>
  <c r="G2566" i="3"/>
  <c r="E2566" i="3"/>
  <c r="F2566" i="3" s="1"/>
  <c r="R2565" i="3"/>
  <c r="L2565" i="3"/>
  <c r="K2565" i="3"/>
  <c r="I2565" i="3"/>
  <c r="J2565" i="3" s="1"/>
  <c r="N2565" i="3" s="1"/>
  <c r="G2565" i="3"/>
  <c r="S2565" i="3" s="1"/>
  <c r="E2565" i="3"/>
  <c r="F2565" i="3" s="1"/>
  <c r="R2564" i="3"/>
  <c r="M2564" i="3"/>
  <c r="K2564" i="3"/>
  <c r="L2564" i="3" s="1"/>
  <c r="I2564" i="3"/>
  <c r="J2564" i="3" s="1"/>
  <c r="N2564" i="3" s="1"/>
  <c r="H2564" i="3"/>
  <c r="G2564" i="3"/>
  <c r="E2564" i="3"/>
  <c r="F2564" i="3" s="1"/>
  <c r="Q2564" i="3" s="1"/>
  <c r="R2563" i="3"/>
  <c r="L2563" i="3"/>
  <c r="K2563" i="3"/>
  <c r="I2563" i="3"/>
  <c r="J2563" i="3" s="1"/>
  <c r="N2563" i="3" s="1"/>
  <c r="G2563" i="3"/>
  <c r="M2563" i="3" s="1"/>
  <c r="E2563" i="3"/>
  <c r="F2563" i="3" s="1"/>
  <c r="R2562" i="3"/>
  <c r="K2562" i="3"/>
  <c r="I2562" i="3"/>
  <c r="J2562" i="3" s="1"/>
  <c r="N2562" i="3" s="1"/>
  <c r="H2562" i="3"/>
  <c r="G2562" i="3"/>
  <c r="E2562" i="3"/>
  <c r="F2562" i="3" s="1"/>
  <c r="R2561" i="3"/>
  <c r="L2561" i="3"/>
  <c r="K2561" i="3"/>
  <c r="I2561" i="3"/>
  <c r="J2561" i="3" s="1"/>
  <c r="N2561" i="3" s="1"/>
  <c r="G2561" i="3"/>
  <c r="S2561" i="3" s="1"/>
  <c r="E2561" i="3"/>
  <c r="F2561" i="3" s="1"/>
  <c r="R2560" i="3"/>
  <c r="M2560" i="3"/>
  <c r="K2560" i="3"/>
  <c r="L2560" i="3" s="1"/>
  <c r="I2560" i="3"/>
  <c r="J2560" i="3" s="1"/>
  <c r="N2560" i="3" s="1"/>
  <c r="H2560" i="3"/>
  <c r="G2560" i="3"/>
  <c r="E2560" i="3"/>
  <c r="F2560" i="3" s="1"/>
  <c r="Q2560" i="3" s="1"/>
  <c r="R2559" i="3"/>
  <c r="L2559" i="3"/>
  <c r="K2559" i="3"/>
  <c r="I2559" i="3"/>
  <c r="J2559" i="3" s="1"/>
  <c r="N2559" i="3" s="1"/>
  <c r="G2559" i="3"/>
  <c r="M2559" i="3" s="1"/>
  <c r="E2559" i="3"/>
  <c r="F2559" i="3" s="1"/>
  <c r="R2558" i="3"/>
  <c r="K2558" i="3"/>
  <c r="I2558" i="3"/>
  <c r="J2558" i="3" s="1"/>
  <c r="N2558" i="3" s="1"/>
  <c r="H2558" i="3"/>
  <c r="G2558" i="3"/>
  <c r="E2558" i="3"/>
  <c r="F2558" i="3" s="1"/>
  <c r="R2557" i="3"/>
  <c r="L2557" i="3"/>
  <c r="K2557" i="3"/>
  <c r="I2557" i="3"/>
  <c r="J2557" i="3" s="1"/>
  <c r="N2557" i="3" s="1"/>
  <c r="G2557" i="3"/>
  <c r="S2557" i="3" s="1"/>
  <c r="E2557" i="3"/>
  <c r="F2557" i="3" s="1"/>
  <c r="R2556" i="3"/>
  <c r="M2556" i="3"/>
  <c r="K2556" i="3"/>
  <c r="L2556" i="3" s="1"/>
  <c r="I2556" i="3"/>
  <c r="J2556" i="3" s="1"/>
  <c r="N2556" i="3" s="1"/>
  <c r="H2556" i="3"/>
  <c r="G2556" i="3"/>
  <c r="E2556" i="3"/>
  <c r="F2556" i="3" s="1"/>
  <c r="Q2556" i="3" s="1"/>
  <c r="R2555" i="3"/>
  <c r="L2555" i="3"/>
  <c r="K2555" i="3"/>
  <c r="I2555" i="3"/>
  <c r="J2555" i="3" s="1"/>
  <c r="N2555" i="3" s="1"/>
  <c r="G2555" i="3"/>
  <c r="M2555" i="3" s="1"/>
  <c r="E2555" i="3"/>
  <c r="F2555" i="3" s="1"/>
  <c r="R2554" i="3"/>
  <c r="K2554" i="3"/>
  <c r="I2554" i="3"/>
  <c r="J2554" i="3" s="1"/>
  <c r="N2554" i="3" s="1"/>
  <c r="H2554" i="3"/>
  <c r="G2554" i="3"/>
  <c r="E2554" i="3"/>
  <c r="F2554" i="3" s="1"/>
  <c r="R2553" i="3"/>
  <c r="L2553" i="3"/>
  <c r="K2553" i="3"/>
  <c r="I2553" i="3"/>
  <c r="J2553" i="3" s="1"/>
  <c r="N2553" i="3" s="1"/>
  <c r="G2553" i="3"/>
  <c r="S2553" i="3" s="1"/>
  <c r="E2553" i="3"/>
  <c r="F2553" i="3" s="1"/>
  <c r="R2552" i="3"/>
  <c r="M2552" i="3"/>
  <c r="K2552" i="3"/>
  <c r="L2552" i="3" s="1"/>
  <c r="I2552" i="3"/>
  <c r="J2552" i="3" s="1"/>
  <c r="N2552" i="3" s="1"/>
  <c r="H2552" i="3"/>
  <c r="G2552" i="3"/>
  <c r="E2552" i="3"/>
  <c r="F2552" i="3" s="1"/>
  <c r="Q2552" i="3" s="1"/>
  <c r="R2551" i="3"/>
  <c r="L2551" i="3"/>
  <c r="K2551" i="3"/>
  <c r="I2551" i="3"/>
  <c r="J2551" i="3" s="1"/>
  <c r="N2551" i="3" s="1"/>
  <c r="G2551" i="3"/>
  <c r="M2551" i="3" s="1"/>
  <c r="E2551" i="3"/>
  <c r="F2551" i="3" s="1"/>
  <c r="R2550" i="3"/>
  <c r="K2550" i="3"/>
  <c r="I2550" i="3"/>
  <c r="J2550" i="3" s="1"/>
  <c r="N2550" i="3" s="1"/>
  <c r="H2550" i="3"/>
  <c r="G2550" i="3"/>
  <c r="E2550" i="3"/>
  <c r="F2550" i="3" s="1"/>
  <c r="R2549" i="3"/>
  <c r="L2549" i="3"/>
  <c r="K2549" i="3"/>
  <c r="I2549" i="3"/>
  <c r="J2549" i="3" s="1"/>
  <c r="N2549" i="3" s="1"/>
  <c r="G2549" i="3"/>
  <c r="S2549" i="3" s="1"/>
  <c r="E2549" i="3"/>
  <c r="F2549" i="3" s="1"/>
  <c r="T2548" i="3"/>
  <c r="R2548" i="3"/>
  <c r="L2548" i="3"/>
  <c r="K2548" i="3"/>
  <c r="J2548" i="3"/>
  <c r="N2548" i="3" s="1"/>
  <c r="I2548" i="3"/>
  <c r="H2548" i="3"/>
  <c r="G2548" i="3"/>
  <c r="F2548" i="3"/>
  <c r="Q2548" i="3" s="1"/>
  <c r="E2548" i="3"/>
  <c r="M2548" i="3" s="1"/>
  <c r="T2547" i="3"/>
  <c r="R2547" i="3"/>
  <c r="L2547" i="3"/>
  <c r="K2547" i="3"/>
  <c r="J2547" i="3"/>
  <c r="N2547" i="3" s="1"/>
  <c r="I2547" i="3"/>
  <c r="H2547" i="3"/>
  <c r="G2547" i="3"/>
  <c r="F2547" i="3"/>
  <c r="Q2547" i="3" s="1"/>
  <c r="E2547" i="3"/>
  <c r="M2547" i="3" s="1"/>
  <c r="T2546" i="3"/>
  <c r="R2546" i="3"/>
  <c r="L2546" i="3"/>
  <c r="K2546" i="3"/>
  <c r="J2546" i="3"/>
  <c r="N2546" i="3" s="1"/>
  <c r="I2546" i="3"/>
  <c r="H2546" i="3"/>
  <c r="G2546" i="3"/>
  <c r="F2546" i="3"/>
  <c r="Q2546" i="3" s="1"/>
  <c r="E2546" i="3"/>
  <c r="M2546" i="3" s="1"/>
  <c r="T2545" i="3"/>
  <c r="R2545" i="3"/>
  <c r="L2545" i="3"/>
  <c r="K2545" i="3"/>
  <c r="J2545" i="3"/>
  <c r="N2545" i="3" s="1"/>
  <c r="I2545" i="3"/>
  <c r="H2545" i="3"/>
  <c r="G2545" i="3"/>
  <c r="F2545" i="3"/>
  <c r="Q2545" i="3" s="1"/>
  <c r="E2545" i="3"/>
  <c r="M2545" i="3" s="1"/>
  <c r="T2544" i="3"/>
  <c r="R2544" i="3"/>
  <c r="L2544" i="3"/>
  <c r="K2544" i="3"/>
  <c r="J2544" i="3"/>
  <c r="N2544" i="3" s="1"/>
  <c r="I2544" i="3"/>
  <c r="H2544" i="3"/>
  <c r="G2544" i="3"/>
  <c r="F2544" i="3"/>
  <c r="Q2544" i="3" s="1"/>
  <c r="E2544" i="3"/>
  <c r="M2544" i="3" s="1"/>
  <c r="T2543" i="3"/>
  <c r="R2543" i="3"/>
  <c r="L2543" i="3"/>
  <c r="K2543" i="3"/>
  <c r="J2543" i="3"/>
  <c r="N2543" i="3" s="1"/>
  <c r="I2543" i="3"/>
  <c r="H2543" i="3"/>
  <c r="G2543" i="3"/>
  <c r="F2543" i="3"/>
  <c r="Q2543" i="3" s="1"/>
  <c r="E2543" i="3"/>
  <c r="M2543" i="3" s="1"/>
  <c r="T2542" i="3"/>
  <c r="R2542" i="3"/>
  <c r="L2542" i="3"/>
  <c r="K2542" i="3"/>
  <c r="J2542" i="3"/>
  <c r="N2542" i="3" s="1"/>
  <c r="I2542" i="3"/>
  <c r="H2542" i="3"/>
  <c r="G2542" i="3"/>
  <c r="F2542" i="3"/>
  <c r="Q2542" i="3" s="1"/>
  <c r="E2542" i="3"/>
  <c r="M2542" i="3" s="1"/>
  <c r="T2541" i="3"/>
  <c r="R2541" i="3"/>
  <c r="L2541" i="3"/>
  <c r="K2541" i="3"/>
  <c r="J2541" i="3"/>
  <c r="N2541" i="3" s="1"/>
  <c r="I2541" i="3"/>
  <c r="H2541" i="3"/>
  <c r="G2541" i="3"/>
  <c r="F2541" i="3"/>
  <c r="Q2541" i="3" s="1"/>
  <c r="E2541" i="3"/>
  <c r="M2541" i="3" s="1"/>
  <c r="T2540" i="3"/>
  <c r="R2540" i="3"/>
  <c r="L2540" i="3"/>
  <c r="K2540" i="3"/>
  <c r="J2540" i="3"/>
  <c r="N2540" i="3" s="1"/>
  <c r="I2540" i="3"/>
  <c r="H2540" i="3"/>
  <c r="G2540" i="3"/>
  <c r="F2540" i="3"/>
  <c r="Q2540" i="3" s="1"/>
  <c r="E2540" i="3"/>
  <c r="M2540" i="3" s="1"/>
  <c r="T2539" i="3"/>
  <c r="R2539" i="3"/>
  <c r="L2539" i="3"/>
  <c r="K2539" i="3"/>
  <c r="J2539" i="3"/>
  <c r="N2539" i="3" s="1"/>
  <c r="I2539" i="3"/>
  <c r="H2539" i="3"/>
  <c r="G2539" i="3"/>
  <c r="F2539" i="3"/>
  <c r="Q2539" i="3" s="1"/>
  <c r="E2539" i="3"/>
  <c r="M2539" i="3" s="1"/>
  <c r="T2538" i="3"/>
  <c r="R2538" i="3"/>
  <c r="L2538" i="3"/>
  <c r="K2538" i="3"/>
  <c r="J2538" i="3"/>
  <c r="N2538" i="3" s="1"/>
  <c r="I2538" i="3"/>
  <c r="H2538" i="3"/>
  <c r="G2538" i="3"/>
  <c r="F2538" i="3"/>
  <c r="Q2538" i="3" s="1"/>
  <c r="E2538" i="3"/>
  <c r="M2538" i="3" s="1"/>
  <c r="T2537" i="3"/>
  <c r="R2537" i="3"/>
  <c r="L2537" i="3"/>
  <c r="K2537" i="3"/>
  <c r="J2537" i="3"/>
  <c r="N2537" i="3" s="1"/>
  <c r="I2537" i="3"/>
  <c r="H2537" i="3"/>
  <c r="G2537" i="3"/>
  <c r="F2537" i="3"/>
  <c r="Q2537" i="3" s="1"/>
  <c r="E2537" i="3"/>
  <c r="M2537" i="3" s="1"/>
  <c r="T2536" i="3"/>
  <c r="R2536" i="3"/>
  <c r="L2536" i="3"/>
  <c r="K2536" i="3"/>
  <c r="J2536" i="3"/>
  <c r="N2536" i="3" s="1"/>
  <c r="I2536" i="3"/>
  <c r="H2536" i="3"/>
  <c r="G2536" i="3"/>
  <c r="F2536" i="3"/>
  <c r="Q2536" i="3" s="1"/>
  <c r="E2536" i="3"/>
  <c r="M2536" i="3" s="1"/>
  <c r="T2535" i="3"/>
  <c r="R2535" i="3"/>
  <c r="L2535" i="3"/>
  <c r="K2535" i="3"/>
  <c r="J2535" i="3"/>
  <c r="N2535" i="3" s="1"/>
  <c r="I2535" i="3"/>
  <c r="H2535" i="3"/>
  <c r="G2535" i="3"/>
  <c r="F2535" i="3"/>
  <c r="Q2535" i="3" s="1"/>
  <c r="E2535" i="3"/>
  <c r="M2535" i="3" s="1"/>
  <c r="T2534" i="3"/>
  <c r="R2534" i="3"/>
  <c r="L2534" i="3"/>
  <c r="K2534" i="3"/>
  <c r="J2534" i="3"/>
  <c r="N2534" i="3" s="1"/>
  <c r="I2534" i="3"/>
  <c r="H2534" i="3"/>
  <c r="G2534" i="3"/>
  <c r="F2534" i="3"/>
  <c r="Q2534" i="3" s="1"/>
  <c r="E2534" i="3"/>
  <c r="M2534" i="3" s="1"/>
  <c r="T2533" i="3"/>
  <c r="R2533" i="3"/>
  <c r="L2533" i="3"/>
  <c r="K2533" i="3"/>
  <c r="J2533" i="3"/>
  <c r="N2533" i="3" s="1"/>
  <c r="I2533" i="3"/>
  <c r="H2533" i="3"/>
  <c r="G2533" i="3"/>
  <c r="F2533" i="3"/>
  <c r="Q2533" i="3" s="1"/>
  <c r="E2533" i="3"/>
  <c r="M2533" i="3" s="1"/>
  <c r="T2532" i="3"/>
  <c r="R2532" i="3"/>
  <c r="L2532" i="3"/>
  <c r="K2532" i="3"/>
  <c r="J2532" i="3"/>
  <c r="N2532" i="3" s="1"/>
  <c r="I2532" i="3"/>
  <c r="H2532" i="3"/>
  <c r="G2532" i="3"/>
  <c r="F2532" i="3"/>
  <c r="Q2532" i="3" s="1"/>
  <c r="E2532" i="3"/>
  <c r="M2532" i="3" s="1"/>
  <c r="T2531" i="3"/>
  <c r="R2531" i="3"/>
  <c r="L2531" i="3"/>
  <c r="K2531" i="3"/>
  <c r="J2531" i="3"/>
  <c r="N2531" i="3" s="1"/>
  <c r="I2531" i="3"/>
  <c r="H2531" i="3"/>
  <c r="G2531" i="3"/>
  <c r="F2531" i="3"/>
  <c r="Q2531" i="3" s="1"/>
  <c r="E2531" i="3"/>
  <c r="M2531" i="3" s="1"/>
  <c r="T2530" i="3"/>
  <c r="R2530" i="3"/>
  <c r="L2530" i="3"/>
  <c r="K2530" i="3"/>
  <c r="J2530" i="3"/>
  <c r="N2530" i="3" s="1"/>
  <c r="I2530" i="3"/>
  <c r="H2530" i="3"/>
  <c r="G2530" i="3"/>
  <c r="F2530" i="3"/>
  <c r="Q2530" i="3" s="1"/>
  <c r="E2530" i="3"/>
  <c r="M2530" i="3" s="1"/>
  <c r="T2529" i="3"/>
  <c r="R2529" i="3"/>
  <c r="L2529" i="3"/>
  <c r="K2529" i="3"/>
  <c r="J2529" i="3"/>
  <c r="N2529" i="3" s="1"/>
  <c r="I2529" i="3"/>
  <c r="H2529" i="3"/>
  <c r="G2529" i="3"/>
  <c r="F2529" i="3"/>
  <c r="Q2529" i="3" s="1"/>
  <c r="E2529" i="3"/>
  <c r="M2529" i="3" s="1"/>
  <c r="T2528" i="3"/>
  <c r="R2528" i="3"/>
  <c r="L2528" i="3"/>
  <c r="K2528" i="3"/>
  <c r="J2528" i="3"/>
  <c r="N2528" i="3" s="1"/>
  <c r="I2528" i="3"/>
  <c r="H2528" i="3"/>
  <c r="G2528" i="3"/>
  <c r="F2528" i="3"/>
  <c r="Q2528" i="3" s="1"/>
  <c r="E2528" i="3"/>
  <c r="M2528" i="3" s="1"/>
  <c r="T2527" i="3"/>
  <c r="R2527" i="3"/>
  <c r="L2527" i="3"/>
  <c r="K2527" i="3"/>
  <c r="J2527" i="3"/>
  <c r="N2527" i="3" s="1"/>
  <c r="I2527" i="3"/>
  <c r="H2527" i="3"/>
  <c r="G2527" i="3"/>
  <c r="F2527" i="3"/>
  <c r="Q2527" i="3" s="1"/>
  <c r="E2527" i="3"/>
  <c r="M2527" i="3" s="1"/>
  <c r="T2526" i="3"/>
  <c r="R2526" i="3"/>
  <c r="L2526" i="3"/>
  <c r="K2526" i="3"/>
  <c r="J2526" i="3"/>
  <c r="N2526" i="3" s="1"/>
  <c r="I2526" i="3"/>
  <c r="H2526" i="3"/>
  <c r="G2526" i="3"/>
  <c r="F2526" i="3"/>
  <c r="Q2526" i="3" s="1"/>
  <c r="E2526" i="3"/>
  <c r="M2526" i="3" s="1"/>
  <c r="T2525" i="3"/>
  <c r="R2525" i="3"/>
  <c r="L2525" i="3"/>
  <c r="K2525" i="3"/>
  <c r="J2525" i="3"/>
  <c r="N2525" i="3" s="1"/>
  <c r="I2525" i="3"/>
  <c r="H2525" i="3"/>
  <c r="G2525" i="3"/>
  <c r="F2525" i="3"/>
  <c r="Q2525" i="3" s="1"/>
  <c r="E2525" i="3"/>
  <c r="M2525" i="3" s="1"/>
  <c r="T2524" i="3"/>
  <c r="R2524" i="3"/>
  <c r="L2524" i="3"/>
  <c r="K2524" i="3"/>
  <c r="J2524" i="3"/>
  <c r="N2524" i="3" s="1"/>
  <c r="I2524" i="3"/>
  <c r="H2524" i="3"/>
  <c r="G2524" i="3"/>
  <c r="F2524" i="3"/>
  <c r="Q2524" i="3" s="1"/>
  <c r="E2524" i="3"/>
  <c r="M2524" i="3" s="1"/>
  <c r="T2523" i="3"/>
  <c r="R2523" i="3"/>
  <c r="L2523" i="3"/>
  <c r="K2523" i="3"/>
  <c r="J2523" i="3"/>
  <c r="N2523" i="3" s="1"/>
  <c r="I2523" i="3"/>
  <c r="H2523" i="3"/>
  <c r="G2523" i="3"/>
  <c r="F2523" i="3"/>
  <c r="Q2523" i="3" s="1"/>
  <c r="E2523" i="3"/>
  <c r="M2523" i="3" s="1"/>
  <c r="T2522" i="3"/>
  <c r="R2522" i="3"/>
  <c r="L2522" i="3"/>
  <c r="K2522" i="3"/>
  <c r="J2522" i="3"/>
  <c r="N2522" i="3" s="1"/>
  <c r="I2522" i="3"/>
  <c r="H2522" i="3"/>
  <c r="G2522" i="3"/>
  <c r="F2522" i="3"/>
  <c r="Q2522" i="3" s="1"/>
  <c r="E2522" i="3"/>
  <c r="M2522" i="3" s="1"/>
  <c r="T2521" i="3"/>
  <c r="R2521" i="3"/>
  <c r="L2521" i="3"/>
  <c r="K2521" i="3"/>
  <c r="J2521" i="3"/>
  <c r="N2521" i="3" s="1"/>
  <c r="I2521" i="3"/>
  <c r="H2521" i="3"/>
  <c r="G2521" i="3"/>
  <c r="F2521" i="3"/>
  <c r="Q2521" i="3" s="1"/>
  <c r="E2521" i="3"/>
  <c r="M2521" i="3" s="1"/>
  <c r="T2520" i="3"/>
  <c r="R2520" i="3"/>
  <c r="L2520" i="3"/>
  <c r="K2520" i="3"/>
  <c r="J2520" i="3"/>
  <c r="N2520" i="3" s="1"/>
  <c r="I2520" i="3"/>
  <c r="H2520" i="3"/>
  <c r="G2520" i="3"/>
  <c r="F2520" i="3"/>
  <c r="Q2520" i="3" s="1"/>
  <c r="E2520" i="3"/>
  <c r="M2520" i="3" s="1"/>
  <c r="T2519" i="3"/>
  <c r="R2519" i="3"/>
  <c r="L2519" i="3"/>
  <c r="K2519" i="3"/>
  <c r="J2519" i="3"/>
  <c r="N2519" i="3" s="1"/>
  <c r="I2519" i="3"/>
  <c r="H2519" i="3"/>
  <c r="G2519" i="3"/>
  <c r="F2519" i="3"/>
  <c r="Q2519" i="3" s="1"/>
  <c r="E2519" i="3"/>
  <c r="M2519" i="3" s="1"/>
  <c r="T2518" i="3"/>
  <c r="R2518" i="3"/>
  <c r="L2518" i="3"/>
  <c r="K2518" i="3"/>
  <c r="J2518" i="3"/>
  <c r="N2518" i="3" s="1"/>
  <c r="I2518" i="3"/>
  <c r="H2518" i="3"/>
  <c r="G2518" i="3"/>
  <c r="F2518" i="3"/>
  <c r="Q2518" i="3" s="1"/>
  <c r="E2518" i="3"/>
  <c r="M2518" i="3" s="1"/>
  <c r="T2517" i="3"/>
  <c r="R2517" i="3"/>
  <c r="L2517" i="3"/>
  <c r="K2517" i="3"/>
  <c r="J2517" i="3"/>
  <c r="N2517" i="3" s="1"/>
  <c r="I2517" i="3"/>
  <c r="H2517" i="3"/>
  <c r="G2517" i="3"/>
  <c r="F2517" i="3"/>
  <c r="Q2517" i="3" s="1"/>
  <c r="E2517" i="3"/>
  <c r="M2517" i="3" s="1"/>
  <c r="T2516" i="3"/>
  <c r="R2516" i="3"/>
  <c r="L2516" i="3"/>
  <c r="K2516" i="3"/>
  <c r="J2516" i="3"/>
  <c r="N2516" i="3" s="1"/>
  <c r="I2516" i="3"/>
  <c r="H2516" i="3"/>
  <c r="G2516" i="3"/>
  <c r="F2516" i="3"/>
  <c r="Q2516" i="3" s="1"/>
  <c r="E2516" i="3"/>
  <c r="M2516" i="3" s="1"/>
  <c r="T2515" i="3"/>
  <c r="R2515" i="3"/>
  <c r="L2515" i="3"/>
  <c r="K2515" i="3"/>
  <c r="J2515" i="3"/>
  <c r="N2515" i="3" s="1"/>
  <c r="I2515" i="3"/>
  <c r="H2515" i="3"/>
  <c r="G2515" i="3"/>
  <c r="F2515" i="3"/>
  <c r="Q2515" i="3" s="1"/>
  <c r="E2515" i="3"/>
  <c r="M2515" i="3" s="1"/>
  <c r="T2514" i="3"/>
  <c r="R2514" i="3"/>
  <c r="L2514" i="3"/>
  <c r="K2514" i="3"/>
  <c r="J2514" i="3"/>
  <c r="N2514" i="3" s="1"/>
  <c r="I2514" i="3"/>
  <c r="H2514" i="3"/>
  <c r="G2514" i="3"/>
  <c r="F2514" i="3"/>
  <c r="Q2514" i="3" s="1"/>
  <c r="E2514" i="3"/>
  <c r="M2514" i="3" s="1"/>
  <c r="T2513" i="3"/>
  <c r="R2513" i="3"/>
  <c r="L2513" i="3"/>
  <c r="K2513" i="3"/>
  <c r="J2513" i="3"/>
  <c r="N2513" i="3" s="1"/>
  <c r="I2513" i="3"/>
  <c r="H2513" i="3"/>
  <c r="G2513" i="3"/>
  <c r="F2513" i="3"/>
  <c r="Q2513" i="3" s="1"/>
  <c r="E2513" i="3"/>
  <c r="M2513" i="3" s="1"/>
  <c r="T2512" i="3"/>
  <c r="R2512" i="3"/>
  <c r="L2512" i="3"/>
  <c r="K2512" i="3"/>
  <c r="J2512" i="3"/>
  <c r="N2512" i="3" s="1"/>
  <c r="I2512" i="3"/>
  <c r="H2512" i="3"/>
  <c r="G2512" i="3"/>
  <c r="F2512" i="3"/>
  <c r="Q2512" i="3" s="1"/>
  <c r="E2512" i="3"/>
  <c r="M2512" i="3" s="1"/>
  <c r="T2511" i="3"/>
  <c r="R2511" i="3"/>
  <c r="L2511" i="3"/>
  <c r="K2511" i="3"/>
  <c r="J2511" i="3"/>
  <c r="N2511" i="3" s="1"/>
  <c r="I2511" i="3"/>
  <c r="H2511" i="3"/>
  <c r="G2511" i="3"/>
  <c r="F2511" i="3"/>
  <c r="Q2511" i="3" s="1"/>
  <c r="E2511" i="3"/>
  <c r="M2511" i="3" s="1"/>
  <c r="T2510" i="3"/>
  <c r="R2510" i="3"/>
  <c r="L2510" i="3"/>
  <c r="K2510" i="3"/>
  <c r="J2510" i="3"/>
  <c r="N2510" i="3" s="1"/>
  <c r="I2510" i="3"/>
  <c r="H2510" i="3"/>
  <c r="G2510" i="3"/>
  <c r="F2510" i="3"/>
  <c r="Q2510" i="3" s="1"/>
  <c r="E2510" i="3"/>
  <c r="M2510" i="3" s="1"/>
  <c r="T2509" i="3"/>
  <c r="R2509" i="3"/>
  <c r="L2509" i="3"/>
  <c r="K2509" i="3"/>
  <c r="J2509" i="3"/>
  <c r="N2509" i="3" s="1"/>
  <c r="I2509" i="3"/>
  <c r="H2509" i="3"/>
  <c r="G2509" i="3"/>
  <c r="F2509" i="3"/>
  <c r="Q2509" i="3" s="1"/>
  <c r="E2509" i="3"/>
  <c r="M2509" i="3" s="1"/>
  <c r="T2508" i="3"/>
  <c r="R2508" i="3"/>
  <c r="L2508" i="3"/>
  <c r="K2508" i="3"/>
  <c r="J2508" i="3"/>
  <c r="N2508" i="3" s="1"/>
  <c r="I2508" i="3"/>
  <c r="H2508" i="3"/>
  <c r="G2508" i="3"/>
  <c r="F2508" i="3"/>
  <c r="Q2508" i="3" s="1"/>
  <c r="E2508" i="3"/>
  <c r="M2508" i="3" s="1"/>
  <c r="T2507" i="3"/>
  <c r="R2507" i="3"/>
  <c r="L2507" i="3"/>
  <c r="K2507" i="3"/>
  <c r="J2507" i="3"/>
  <c r="N2507" i="3" s="1"/>
  <c r="I2507" i="3"/>
  <c r="H2507" i="3"/>
  <c r="G2507" i="3"/>
  <c r="F2507" i="3"/>
  <c r="Q2507" i="3" s="1"/>
  <c r="E2507" i="3"/>
  <c r="M2507" i="3" s="1"/>
  <c r="T2506" i="3"/>
  <c r="R2506" i="3"/>
  <c r="L2506" i="3"/>
  <c r="K2506" i="3"/>
  <c r="J2506" i="3"/>
  <c r="N2506" i="3" s="1"/>
  <c r="I2506" i="3"/>
  <c r="H2506" i="3"/>
  <c r="G2506" i="3"/>
  <c r="F2506" i="3"/>
  <c r="Q2506" i="3" s="1"/>
  <c r="E2506" i="3"/>
  <c r="M2506" i="3" s="1"/>
  <c r="T2505" i="3"/>
  <c r="R2505" i="3"/>
  <c r="L2505" i="3"/>
  <c r="K2505" i="3"/>
  <c r="J2505" i="3"/>
  <c r="N2505" i="3" s="1"/>
  <c r="I2505" i="3"/>
  <c r="H2505" i="3"/>
  <c r="G2505" i="3"/>
  <c r="F2505" i="3"/>
  <c r="Q2505" i="3" s="1"/>
  <c r="E2505" i="3"/>
  <c r="M2505" i="3" s="1"/>
  <c r="T2504" i="3"/>
  <c r="R2504" i="3"/>
  <c r="L2504" i="3"/>
  <c r="K2504" i="3"/>
  <c r="J2504" i="3"/>
  <c r="N2504" i="3" s="1"/>
  <c r="I2504" i="3"/>
  <c r="H2504" i="3"/>
  <c r="G2504" i="3"/>
  <c r="F2504" i="3"/>
  <c r="Q2504" i="3" s="1"/>
  <c r="E2504" i="3"/>
  <c r="M2504" i="3" s="1"/>
  <c r="T2503" i="3"/>
  <c r="R2503" i="3"/>
  <c r="L2503" i="3"/>
  <c r="K2503" i="3"/>
  <c r="J2503" i="3"/>
  <c r="N2503" i="3" s="1"/>
  <c r="I2503" i="3"/>
  <c r="H2503" i="3"/>
  <c r="G2503" i="3"/>
  <c r="F2503" i="3"/>
  <c r="Q2503" i="3" s="1"/>
  <c r="E2503" i="3"/>
  <c r="M2503" i="3" s="1"/>
  <c r="T2502" i="3"/>
  <c r="R2502" i="3"/>
  <c r="L2502" i="3"/>
  <c r="K2502" i="3"/>
  <c r="J2502" i="3"/>
  <c r="N2502" i="3" s="1"/>
  <c r="I2502" i="3"/>
  <c r="H2502" i="3"/>
  <c r="G2502" i="3"/>
  <c r="F2502" i="3"/>
  <c r="Q2502" i="3" s="1"/>
  <c r="E2502" i="3"/>
  <c r="M2502" i="3" s="1"/>
  <c r="T2501" i="3"/>
  <c r="R2501" i="3"/>
  <c r="L2501" i="3"/>
  <c r="K2501" i="3"/>
  <c r="J2501" i="3"/>
  <c r="N2501" i="3" s="1"/>
  <c r="I2501" i="3"/>
  <c r="H2501" i="3"/>
  <c r="G2501" i="3"/>
  <c r="F2501" i="3"/>
  <c r="Q2501" i="3" s="1"/>
  <c r="E2501" i="3"/>
  <c r="M2501" i="3" s="1"/>
  <c r="T2500" i="3"/>
  <c r="R2500" i="3"/>
  <c r="L2500" i="3"/>
  <c r="K2500" i="3"/>
  <c r="J2500" i="3"/>
  <c r="N2500" i="3" s="1"/>
  <c r="I2500" i="3"/>
  <c r="H2500" i="3"/>
  <c r="G2500" i="3"/>
  <c r="F2500" i="3"/>
  <c r="Q2500" i="3" s="1"/>
  <c r="E2500" i="3"/>
  <c r="M2500" i="3" s="1"/>
  <c r="T2499" i="3"/>
  <c r="R2499" i="3"/>
  <c r="L2499" i="3"/>
  <c r="K2499" i="3"/>
  <c r="J2499" i="3"/>
  <c r="N2499" i="3" s="1"/>
  <c r="I2499" i="3"/>
  <c r="H2499" i="3"/>
  <c r="G2499" i="3"/>
  <c r="F2499" i="3"/>
  <c r="Q2499" i="3" s="1"/>
  <c r="E2499" i="3"/>
  <c r="M2499" i="3" s="1"/>
  <c r="T2498" i="3"/>
  <c r="R2498" i="3"/>
  <c r="L2498" i="3"/>
  <c r="K2498" i="3"/>
  <c r="J2498" i="3"/>
  <c r="N2498" i="3" s="1"/>
  <c r="I2498" i="3"/>
  <c r="H2498" i="3"/>
  <c r="G2498" i="3"/>
  <c r="F2498" i="3"/>
  <c r="Q2498" i="3" s="1"/>
  <c r="E2498" i="3"/>
  <c r="M2498" i="3" s="1"/>
  <c r="T2497" i="3"/>
  <c r="R2497" i="3"/>
  <c r="L2497" i="3"/>
  <c r="K2497" i="3"/>
  <c r="J2497" i="3"/>
  <c r="N2497" i="3" s="1"/>
  <c r="I2497" i="3"/>
  <c r="H2497" i="3"/>
  <c r="G2497" i="3"/>
  <c r="F2497" i="3"/>
  <c r="Q2497" i="3" s="1"/>
  <c r="E2497" i="3"/>
  <c r="M2497" i="3" s="1"/>
  <c r="T2496" i="3"/>
  <c r="R2496" i="3"/>
  <c r="L2496" i="3"/>
  <c r="K2496" i="3"/>
  <c r="J2496" i="3"/>
  <c r="N2496" i="3" s="1"/>
  <c r="I2496" i="3"/>
  <c r="H2496" i="3"/>
  <c r="G2496" i="3"/>
  <c r="F2496" i="3"/>
  <c r="Q2496" i="3" s="1"/>
  <c r="E2496" i="3"/>
  <c r="M2496" i="3" s="1"/>
  <c r="T2495" i="3"/>
  <c r="R2495" i="3"/>
  <c r="L2495" i="3"/>
  <c r="K2495" i="3"/>
  <c r="J2495" i="3"/>
  <c r="N2495" i="3" s="1"/>
  <c r="I2495" i="3"/>
  <c r="H2495" i="3"/>
  <c r="G2495" i="3"/>
  <c r="F2495" i="3"/>
  <c r="Q2495" i="3" s="1"/>
  <c r="E2495" i="3"/>
  <c r="M2495" i="3" s="1"/>
  <c r="T2494" i="3"/>
  <c r="R2494" i="3"/>
  <c r="L2494" i="3"/>
  <c r="K2494" i="3"/>
  <c r="J2494" i="3"/>
  <c r="N2494" i="3" s="1"/>
  <c r="I2494" i="3"/>
  <c r="H2494" i="3"/>
  <c r="G2494" i="3"/>
  <c r="F2494" i="3"/>
  <c r="Q2494" i="3" s="1"/>
  <c r="E2494" i="3"/>
  <c r="M2494" i="3" s="1"/>
  <c r="T2493" i="3"/>
  <c r="R2493" i="3"/>
  <c r="L2493" i="3"/>
  <c r="K2493" i="3"/>
  <c r="J2493" i="3"/>
  <c r="N2493" i="3" s="1"/>
  <c r="I2493" i="3"/>
  <c r="H2493" i="3"/>
  <c r="G2493" i="3"/>
  <c r="F2493" i="3"/>
  <c r="Q2493" i="3" s="1"/>
  <c r="E2493" i="3"/>
  <c r="M2493" i="3" s="1"/>
  <c r="T2492" i="3"/>
  <c r="R2492" i="3"/>
  <c r="L2492" i="3"/>
  <c r="K2492" i="3"/>
  <c r="J2492" i="3"/>
  <c r="N2492" i="3" s="1"/>
  <c r="I2492" i="3"/>
  <c r="H2492" i="3"/>
  <c r="G2492" i="3"/>
  <c r="F2492" i="3"/>
  <c r="Q2492" i="3" s="1"/>
  <c r="E2492" i="3"/>
  <c r="M2492" i="3" s="1"/>
  <c r="T2491" i="3"/>
  <c r="R2491" i="3"/>
  <c r="L2491" i="3"/>
  <c r="K2491" i="3"/>
  <c r="J2491" i="3"/>
  <c r="N2491" i="3" s="1"/>
  <c r="I2491" i="3"/>
  <c r="H2491" i="3"/>
  <c r="G2491" i="3"/>
  <c r="F2491" i="3"/>
  <c r="Q2491" i="3" s="1"/>
  <c r="E2491" i="3"/>
  <c r="M2491" i="3" s="1"/>
  <c r="T2490" i="3"/>
  <c r="R2490" i="3"/>
  <c r="L2490" i="3"/>
  <c r="K2490" i="3"/>
  <c r="J2490" i="3"/>
  <c r="N2490" i="3" s="1"/>
  <c r="I2490" i="3"/>
  <c r="H2490" i="3"/>
  <c r="G2490" i="3"/>
  <c r="F2490" i="3"/>
  <c r="Q2490" i="3" s="1"/>
  <c r="E2490" i="3"/>
  <c r="M2490" i="3" s="1"/>
  <c r="T2489" i="3"/>
  <c r="R2489" i="3"/>
  <c r="L2489" i="3"/>
  <c r="K2489" i="3"/>
  <c r="J2489" i="3"/>
  <c r="N2489" i="3" s="1"/>
  <c r="I2489" i="3"/>
  <c r="H2489" i="3"/>
  <c r="G2489" i="3"/>
  <c r="F2489" i="3"/>
  <c r="Q2489" i="3" s="1"/>
  <c r="E2489" i="3"/>
  <c r="M2489" i="3" s="1"/>
  <c r="T2488" i="3"/>
  <c r="R2488" i="3"/>
  <c r="L2488" i="3"/>
  <c r="K2488" i="3"/>
  <c r="J2488" i="3"/>
  <c r="N2488" i="3" s="1"/>
  <c r="I2488" i="3"/>
  <c r="H2488" i="3"/>
  <c r="G2488" i="3"/>
  <c r="F2488" i="3"/>
  <c r="Q2488" i="3" s="1"/>
  <c r="E2488" i="3"/>
  <c r="M2488" i="3" s="1"/>
  <c r="T2487" i="3"/>
  <c r="R2487" i="3"/>
  <c r="L2487" i="3"/>
  <c r="K2487" i="3"/>
  <c r="J2487" i="3"/>
  <c r="N2487" i="3" s="1"/>
  <c r="I2487" i="3"/>
  <c r="H2487" i="3"/>
  <c r="G2487" i="3"/>
  <c r="F2487" i="3"/>
  <c r="Q2487" i="3" s="1"/>
  <c r="E2487" i="3"/>
  <c r="M2487" i="3" s="1"/>
  <c r="T2486" i="3"/>
  <c r="R2486" i="3"/>
  <c r="L2486" i="3"/>
  <c r="K2486" i="3"/>
  <c r="J2486" i="3"/>
  <c r="N2486" i="3" s="1"/>
  <c r="I2486" i="3"/>
  <c r="H2486" i="3"/>
  <c r="G2486" i="3"/>
  <c r="F2486" i="3"/>
  <c r="Q2486" i="3" s="1"/>
  <c r="E2486" i="3"/>
  <c r="M2486" i="3" s="1"/>
  <c r="T2485" i="3"/>
  <c r="R2485" i="3"/>
  <c r="L2485" i="3"/>
  <c r="K2485" i="3"/>
  <c r="J2485" i="3"/>
  <c r="N2485" i="3" s="1"/>
  <c r="I2485" i="3"/>
  <c r="H2485" i="3"/>
  <c r="G2485" i="3"/>
  <c r="F2485" i="3"/>
  <c r="Q2485" i="3" s="1"/>
  <c r="E2485" i="3"/>
  <c r="M2485" i="3" s="1"/>
  <c r="T2484" i="3"/>
  <c r="R2484" i="3"/>
  <c r="L2484" i="3"/>
  <c r="K2484" i="3"/>
  <c r="J2484" i="3"/>
  <c r="N2484" i="3" s="1"/>
  <c r="I2484" i="3"/>
  <c r="H2484" i="3"/>
  <c r="G2484" i="3"/>
  <c r="F2484" i="3"/>
  <c r="Q2484" i="3" s="1"/>
  <c r="E2484" i="3"/>
  <c r="M2484" i="3" s="1"/>
  <c r="T2483" i="3"/>
  <c r="R2483" i="3"/>
  <c r="L2483" i="3"/>
  <c r="K2483" i="3"/>
  <c r="J2483" i="3"/>
  <c r="N2483" i="3" s="1"/>
  <c r="I2483" i="3"/>
  <c r="H2483" i="3"/>
  <c r="G2483" i="3"/>
  <c r="F2483" i="3"/>
  <c r="Q2483" i="3" s="1"/>
  <c r="E2483" i="3"/>
  <c r="M2483" i="3" s="1"/>
  <c r="T2482" i="3"/>
  <c r="R2482" i="3"/>
  <c r="L2482" i="3"/>
  <c r="K2482" i="3"/>
  <c r="J2482" i="3"/>
  <c r="N2482" i="3" s="1"/>
  <c r="I2482" i="3"/>
  <c r="H2482" i="3"/>
  <c r="G2482" i="3"/>
  <c r="F2482" i="3"/>
  <c r="Q2482" i="3" s="1"/>
  <c r="E2482" i="3"/>
  <c r="M2482" i="3" s="1"/>
  <c r="T2481" i="3"/>
  <c r="R2481" i="3"/>
  <c r="L2481" i="3"/>
  <c r="K2481" i="3"/>
  <c r="J2481" i="3"/>
  <c r="N2481" i="3" s="1"/>
  <c r="I2481" i="3"/>
  <c r="H2481" i="3"/>
  <c r="G2481" i="3"/>
  <c r="F2481" i="3"/>
  <c r="Q2481" i="3" s="1"/>
  <c r="E2481" i="3"/>
  <c r="M2481" i="3" s="1"/>
  <c r="T2480" i="3"/>
  <c r="R2480" i="3"/>
  <c r="L2480" i="3"/>
  <c r="K2480" i="3"/>
  <c r="J2480" i="3"/>
  <c r="N2480" i="3" s="1"/>
  <c r="I2480" i="3"/>
  <c r="H2480" i="3"/>
  <c r="G2480" i="3"/>
  <c r="F2480" i="3"/>
  <c r="Q2480" i="3" s="1"/>
  <c r="E2480" i="3"/>
  <c r="M2480" i="3" s="1"/>
  <c r="T2479" i="3"/>
  <c r="R2479" i="3"/>
  <c r="L2479" i="3"/>
  <c r="K2479" i="3"/>
  <c r="J2479" i="3"/>
  <c r="N2479" i="3" s="1"/>
  <c r="I2479" i="3"/>
  <c r="H2479" i="3"/>
  <c r="G2479" i="3"/>
  <c r="F2479" i="3"/>
  <c r="Q2479" i="3" s="1"/>
  <c r="E2479" i="3"/>
  <c r="M2479" i="3" s="1"/>
  <c r="T2478" i="3"/>
  <c r="R2478" i="3"/>
  <c r="L2478" i="3"/>
  <c r="K2478" i="3"/>
  <c r="J2478" i="3"/>
  <c r="N2478" i="3" s="1"/>
  <c r="I2478" i="3"/>
  <c r="H2478" i="3"/>
  <c r="G2478" i="3"/>
  <c r="F2478" i="3"/>
  <c r="Q2478" i="3" s="1"/>
  <c r="E2478" i="3"/>
  <c r="M2478" i="3" s="1"/>
  <c r="T2477" i="3"/>
  <c r="R2477" i="3"/>
  <c r="L2477" i="3"/>
  <c r="K2477" i="3"/>
  <c r="J2477" i="3"/>
  <c r="N2477" i="3" s="1"/>
  <c r="I2477" i="3"/>
  <c r="H2477" i="3"/>
  <c r="G2477" i="3"/>
  <c r="F2477" i="3"/>
  <c r="Q2477" i="3" s="1"/>
  <c r="E2477" i="3"/>
  <c r="M2477" i="3" s="1"/>
  <c r="T2476" i="3"/>
  <c r="R2476" i="3"/>
  <c r="L2476" i="3"/>
  <c r="K2476" i="3"/>
  <c r="J2476" i="3"/>
  <c r="N2476" i="3" s="1"/>
  <c r="I2476" i="3"/>
  <c r="H2476" i="3"/>
  <c r="G2476" i="3"/>
  <c r="F2476" i="3"/>
  <c r="Q2476" i="3" s="1"/>
  <c r="E2476" i="3"/>
  <c r="M2476" i="3" s="1"/>
  <c r="T2475" i="3"/>
  <c r="R2475" i="3"/>
  <c r="L2475" i="3"/>
  <c r="K2475" i="3"/>
  <c r="J2475" i="3"/>
  <c r="N2475" i="3" s="1"/>
  <c r="I2475" i="3"/>
  <c r="H2475" i="3"/>
  <c r="G2475" i="3"/>
  <c r="F2475" i="3"/>
  <c r="Q2475" i="3" s="1"/>
  <c r="E2475" i="3"/>
  <c r="M2475" i="3" s="1"/>
  <c r="T2474" i="3"/>
  <c r="R2474" i="3"/>
  <c r="L2474" i="3"/>
  <c r="K2474" i="3"/>
  <c r="J2474" i="3"/>
  <c r="N2474" i="3" s="1"/>
  <c r="I2474" i="3"/>
  <c r="H2474" i="3"/>
  <c r="G2474" i="3"/>
  <c r="F2474" i="3"/>
  <c r="Q2474" i="3" s="1"/>
  <c r="E2474" i="3"/>
  <c r="M2474" i="3" s="1"/>
  <c r="T2473" i="3"/>
  <c r="R2473" i="3"/>
  <c r="L2473" i="3"/>
  <c r="K2473" i="3"/>
  <c r="J2473" i="3"/>
  <c r="N2473" i="3" s="1"/>
  <c r="I2473" i="3"/>
  <c r="H2473" i="3"/>
  <c r="G2473" i="3"/>
  <c r="F2473" i="3"/>
  <c r="Q2473" i="3" s="1"/>
  <c r="E2473" i="3"/>
  <c r="M2473" i="3" s="1"/>
  <c r="T2472" i="3"/>
  <c r="R2472" i="3"/>
  <c r="L2472" i="3"/>
  <c r="K2472" i="3"/>
  <c r="J2472" i="3"/>
  <c r="N2472" i="3" s="1"/>
  <c r="I2472" i="3"/>
  <c r="H2472" i="3"/>
  <c r="G2472" i="3"/>
  <c r="F2472" i="3"/>
  <c r="Q2472" i="3" s="1"/>
  <c r="E2472" i="3"/>
  <c r="M2472" i="3" s="1"/>
  <c r="T2471" i="3"/>
  <c r="R2471" i="3"/>
  <c r="L2471" i="3"/>
  <c r="K2471" i="3"/>
  <c r="J2471" i="3"/>
  <c r="N2471" i="3" s="1"/>
  <c r="I2471" i="3"/>
  <c r="H2471" i="3"/>
  <c r="G2471" i="3"/>
  <c r="F2471" i="3"/>
  <c r="Q2471" i="3" s="1"/>
  <c r="E2471" i="3"/>
  <c r="M2471" i="3" s="1"/>
  <c r="T2470" i="3"/>
  <c r="R2470" i="3"/>
  <c r="L2470" i="3"/>
  <c r="K2470" i="3"/>
  <c r="J2470" i="3"/>
  <c r="N2470" i="3" s="1"/>
  <c r="I2470" i="3"/>
  <c r="H2470" i="3"/>
  <c r="G2470" i="3"/>
  <c r="F2470" i="3"/>
  <c r="Q2470" i="3" s="1"/>
  <c r="E2470" i="3"/>
  <c r="M2470" i="3" s="1"/>
  <c r="T2469" i="3"/>
  <c r="R2469" i="3"/>
  <c r="L2469" i="3"/>
  <c r="K2469" i="3"/>
  <c r="J2469" i="3"/>
  <c r="N2469" i="3" s="1"/>
  <c r="I2469" i="3"/>
  <c r="H2469" i="3"/>
  <c r="G2469" i="3"/>
  <c r="F2469" i="3"/>
  <c r="Q2469" i="3" s="1"/>
  <c r="E2469" i="3"/>
  <c r="M2469" i="3" s="1"/>
  <c r="T2468" i="3"/>
  <c r="R2468" i="3"/>
  <c r="L2468" i="3"/>
  <c r="K2468" i="3"/>
  <c r="J2468" i="3"/>
  <c r="N2468" i="3" s="1"/>
  <c r="I2468" i="3"/>
  <c r="H2468" i="3"/>
  <c r="G2468" i="3"/>
  <c r="F2468" i="3"/>
  <c r="Q2468" i="3" s="1"/>
  <c r="E2468" i="3"/>
  <c r="M2468" i="3" s="1"/>
  <c r="T2467" i="3"/>
  <c r="R2467" i="3"/>
  <c r="L2467" i="3"/>
  <c r="K2467" i="3"/>
  <c r="J2467" i="3"/>
  <c r="N2467" i="3" s="1"/>
  <c r="I2467" i="3"/>
  <c r="H2467" i="3"/>
  <c r="G2467" i="3"/>
  <c r="F2467" i="3"/>
  <c r="Q2467" i="3" s="1"/>
  <c r="E2467" i="3"/>
  <c r="M2467" i="3" s="1"/>
  <c r="T2466" i="3"/>
  <c r="R2466" i="3"/>
  <c r="L2466" i="3"/>
  <c r="K2466" i="3"/>
  <c r="J2466" i="3"/>
  <c r="N2466" i="3" s="1"/>
  <c r="I2466" i="3"/>
  <c r="H2466" i="3"/>
  <c r="G2466" i="3"/>
  <c r="F2466" i="3"/>
  <c r="Q2466" i="3" s="1"/>
  <c r="E2466" i="3"/>
  <c r="M2466" i="3" s="1"/>
  <c r="T2465" i="3"/>
  <c r="R2465" i="3"/>
  <c r="L2465" i="3"/>
  <c r="K2465" i="3"/>
  <c r="J2465" i="3"/>
  <c r="N2465" i="3" s="1"/>
  <c r="I2465" i="3"/>
  <c r="H2465" i="3"/>
  <c r="G2465" i="3"/>
  <c r="F2465" i="3"/>
  <c r="Q2465" i="3" s="1"/>
  <c r="E2465" i="3"/>
  <c r="M2465" i="3" s="1"/>
  <c r="T2464" i="3"/>
  <c r="R2464" i="3"/>
  <c r="L2464" i="3"/>
  <c r="K2464" i="3"/>
  <c r="J2464" i="3"/>
  <c r="N2464" i="3" s="1"/>
  <c r="I2464" i="3"/>
  <c r="H2464" i="3"/>
  <c r="G2464" i="3"/>
  <c r="F2464" i="3"/>
  <c r="Q2464" i="3" s="1"/>
  <c r="E2464" i="3"/>
  <c r="M2464" i="3" s="1"/>
  <c r="T2463" i="3"/>
  <c r="R2463" i="3"/>
  <c r="L2463" i="3"/>
  <c r="K2463" i="3"/>
  <c r="J2463" i="3"/>
  <c r="N2463" i="3" s="1"/>
  <c r="I2463" i="3"/>
  <c r="H2463" i="3"/>
  <c r="G2463" i="3"/>
  <c r="F2463" i="3"/>
  <c r="Q2463" i="3" s="1"/>
  <c r="E2463" i="3"/>
  <c r="M2463" i="3" s="1"/>
  <c r="T2462" i="3"/>
  <c r="R2462" i="3"/>
  <c r="L2462" i="3"/>
  <c r="K2462" i="3"/>
  <c r="J2462" i="3"/>
  <c r="N2462" i="3" s="1"/>
  <c r="I2462" i="3"/>
  <c r="H2462" i="3"/>
  <c r="G2462" i="3"/>
  <c r="F2462" i="3"/>
  <c r="Q2462" i="3" s="1"/>
  <c r="E2462" i="3"/>
  <c r="M2462" i="3" s="1"/>
  <c r="T2461" i="3"/>
  <c r="R2461" i="3"/>
  <c r="L2461" i="3"/>
  <c r="K2461" i="3"/>
  <c r="J2461" i="3"/>
  <c r="N2461" i="3" s="1"/>
  <c r="I2461" i="3"/>
  <c r="H2461" i="3"/>
  <c r="G2461" i="3"/>
  <c r="F2461" i="3"/>
  <c r="Q2461" i="3" s="1"/>
  <c r="E2461" i="3"/>
  <c r="M2461" i="3" s="1"/>
  <c r="T2460" i="3"/>
  <c r="R2460" i="3"/>
  <c r="L2460" i="3"/>
  <c r="K2460" i="3"/>
  <c r="J2460" i="3"/>
  <c r="N2460" i="3" s="1"/>
  <c r="I2460" i="3"/>
  <c r="H2460" i="3"/>
  <c r="G2460" i="3"/>
  <c r="F2460" i="3"/>
  <c r="Q2460" i="3" s="1"/>
  <c r="E2460" i="3"/>
  <c r="M2460" i="3" s="1"/>
  <c r="T2459" i="3"/>
  <c r="R2459" i="3"/>
  <c r="L2459" i="3"/>
  <c r="K2459" i="3"/>
  <c r="J2459" i="3"/>
  <c r="N2459" i="3" s="1"/>
  <c r="I2459" i="3"/>
  <c r="H2459" i="3"/>
  <c r="G2459" i="3"/>
  <c r="F2459" i="3"/>
  <c r="Q2459" i="3" s="1"/>
  <c r="E2459" i="3"/>
  <c r="M2459" i="3" s="1"/>
  <c r="T2458" i="3"/>
  <c r="R2458" i="3"/>
  <c r="L2458" i="3"/>
  <c r="K2458" i="3"/>
  <c r="J2458" i="3"/>
  <c r="N2458" i="3" s="1"/>
  <c r="I2458" i="3"/>
  <c r="H2458" i="3"/>
  <c r="G2458" i="3"/>
  <c r="F2458" i="3"/>
  <c r="Q2458" i="3" s="1"/>
  <c r="E2458" i="3"/>
  <c r="M2458" i="3" s="1"/>
  <c r="T2457" i="3"/>
  <c r="R2457" i="3"/>
  <c r="L2457" i="3"/>
  <c r="K2457" i="3"/>
  <c r="J2457" i="3"/>
  <c r="N2457" i="3" s="1"/>
  <c r="I2457" i="3"/>
  <c r="H2457" i="3"/>
  <c r="G2457" i="3"/>
  <c r="F2457" i="3"/>
  <c r="Q2457" i="3" s="1"/>
  <c r="E2457" i="3"/>
  <c r="M2457" i="3" s="1"/>
  <c r="T2456" i="3"/>
  <c r="R2456" i="3"/>
  <c r="L2456" i="3"/>
  <c r="K2456" i="3"/>
  <c r="J2456" i="3"/>
  <c r="N2456" i="3" s="1"/>
  <c r="I2456" i="3"/>
  <c r="H2456" i="3"/>
  <c r="G2456" i="3"/>
  <c r="F2456" i="3"/>
  <c r="Q2456" i="3" s="1"/>
  <c r="E2456" i="3"/>
  <c r="M2456" i="3" s="1"/>
  <c r="T2455" i="3"/>
  <c r="R2455" i="3"/>
  <c r="L2455" i="3"/>
  <c r="K2455" i="3"/>
  <c r="J2455" i="3"/>
  <c r="N2455" i="3" s="1"/>
  <c r="I2455" i="3"/>
  <c r="H2455" i="3"/>
  <c r="G2455" i="3"/>
  <c r="F2455" i="3"/>
  <c r="Q2455" i="3" s="1"/>
  <c r="E2455" i="3"/>
  <c r="M2455" i="3" s="1"/>
  <c r="T2454" i="3"/>
  <c r="R2454" i="3"/>
  <c r="L2454" i="3"/>
  <c r="K2454" i="3"/>
  <c r="J2454" i="3"/>
  <c r="N2454" i="3" s="1"/>
  <c r="I2454" i="3"/>
  <c r="H2454" i="3"/>
  <c r="G2454" i="3"/>
  <c r="F2454" i="3"/>
  <c r="Q2454" i="3" s="1"/>
  <c r="E2454" i="3"/>
  <c r="M2454" i="3" s="1"/>
  <c r="T2453" i="3"/>
  <c r="R2453" i="3"/>
  <c r="L2453" i="3"/>
  <c r="K2453" i="3"/>
  <c r="J2453" i="3"/>
  <c r="N2453" i="3" s="1"/>
  <c r="I2453" i="3"/>
  <c r="H2453" i="3"/>
  <c r="G2453" i="3"/>
  <c r="F2453" i="3"/>
  <c r="Q2453" i="3" s="1"/>
  <c r="E2453" i="3"/>
  <c r="M2453" i="3" s="1"/>
  <c r="T2452" i="3"/>
  <c r="R2452" i="3"/>
  <c r="L2452" i="3"/>
  <c r="K2452" i="3"/>
  <c r="J2452" i="3"/>
  <c r="N2452" i="3" s="1"/>
  <c r="I2452" i="3"/>
  <c r="H2452" i="3"/>
  <c r="G2452" i="3"/>
  <c r="F2452" i="3"/>
  <c r="Q2452" i="3" s="1"/>
  <c r="E2452" i="3"/>
  <c r="M2452" i="3" s="1"/>
  <c r="T2451" i="3"/>
  <c r="R2451" i="3"/>
  <c r="L2451" i="3"/>
  <c r="K2451" i="3"/>
  <c r="O2451" i="3" s="1"/>
  <c r="P2451" i="3" s="1"/>
  <c r="J2451" i="3"/>
  <c r="N2451" i="3" s="1"/>
  <c r="I2451" i="3"/>
  <c r="H2451" i="3"/>
  <c r="G2451" i="3"/>
  <c r="F2451" i="3"/>
  <c r="E2451" i="3"/>
  <c r="M2451" i="3" s="1"/>
  <c r="T2450" i="3"/>
  <c r="R2450" i="3"/>
  <c r="L2450" i="3"/>
  <c r="K2450" i="3"/>
  <c r="J2450" i="3"/>
  <c r="N2450" i="3" s="1"/>
  <c r="I2450" i="3"/>
  <c r="H2450" i="3"/>
  <c r="G2450" i="3"/>
  <c r="F2450" i="3"/>
  <c r="Q2450" i="3" s="1"/>
  <c r="E2450" i="3"/>
  <c r="M2450" i="3" s="1"/>
  <c r="T2449" i="3"/>
  <c r="R2449" i="3"/>
  <c r="L2449" i="3"/>
  <c r="K2449" i="3"/>
  <c r="J2449" i="3"/>
  <c r="N2449" i="3" s="1"/>
  <c r="I2449" i="3"/>
  <c r="H2449" i="3"/>
  <c r="G2449" i="3"/>
  <c r="F2449" i="3"/>
  <c r="Q2449" i="3" s="1"/>
  <c r="E2449" i="3"/>
  <c r="M2449" i="3" s="1"/>
  <c r="T2448" i="3"/>
  <c r="R2448" i="3"/>
  <c r="L2448" i="3"/>
  <c r="K2448" i="3"/>
  <c r="J2448" i="3"/>
  <c r="N2448" i="3" s="1"/>
  <c r="I2448" i="3"/>
  <c r="H2448" i="3"/>
  <c r="G2448" i="3"/>
  <c r="F2448" i="3"/>
  <c r="E2448" i="3"/>
  <c r="M2448" i="3" s="1"/>
  <c r="T2447" i="3"/>
  <c r="R2447" i="3"/>
  <c r="L2447" i="3"/>
  <c r="K2447" i="3"/>
  <c r="O2447" i="3" s="1"/>
  <c r="P2447" i="3" s="1"/>
  <c r="J2447" i="3"/>
  <c r="N2447" i="3" s="1"/>
  <c r="I2447" i="3"/>
  <c r="H2447" i="3"/>
  <c r="G2447" i="3"/>
  <c r="F2447" i="3"/>
  <c r="E2447" i="3"/>
  <c r="M2447" i="3" s="1"/>
  <c r="T2446" i="3"/>
  <c r="R2446" i="3"/>
  <c r="L2446" i="3"/>
  <c r="K2446" i="3"/>
  <c r="J2446" i="3"/>
  <c r="N2446" i="3" s="1"/>
  <c r="I2446" i="3"/>
  <c r="H2446" i="3"/>
  <c r="G2446" i="3"/>
  <c r="F2446" i="3"/>
  <c r="Q2446" i="3" s="1"/>
  <c r="E2446" i="3"/>
  <c r="M2446" i="3" s="1"/>
  <c r="T2445" i="3"/>
  <c r="R2445" i="3"/>
  <c r="L2445" i="3"/>
  <c r="K2445" i="3"/>
  <c r="J2445" i="3"/>
  <c r="N2445" i="3" s="1"/>
  <c r="I2445" i="3"/>
  <c r="H2445" i="3"/>
  <c r="G2445" i="3"/>
  <c r="F2445" i="3"/>
  <c r="Q2445" i="3" s="1"/>
  <c r="E2445" i="3"/>
  <c r="M2445" i="3" s="1"/>
  <c r="T2444" i="3"/>
  <c r="R2444" i="3"/>
  <c r="L2444" i="3"/>
  <c r="K2444" i="3"/>
  <c r="J2444" i="3"/>
  <c r="N2444" i="3" s="1"/>
  <c r="I2444" i="3"/>
  <c r="H2444" i="3"/>
  <c r="G2444" i="3"/>
  <c r="F2444" i="3"/>
  <c r="E2444" i="3"/>
  <c r="M2444" i="3" s="1"/>
  <c r="T2443" i="3"/>
  <c r="R2443" i="3"/>
  <c r="L2443" i="3"/>
  <c r="K2443" i="3"/>
  <c r="O2443" i="3" s="1"/>
  <c r="P2443" i="3" s="1"/>
  <c r="J2443" i="3"/>
  <c r="N2443" i="3" s="1"/>
  <c r="I2443" i="3"/>
  <c r="H2443" i="3"/>
  <c r="G2443" i="3"/>
  <c r="F2443" i="3"/>
  <c r="E2443" i="3"/>
  <c r="M2443" i="3" s="1"/>
  <c r="T2442" i="3"/>
  <c r="R2442" i="3"/>
  <c r="L2442" i="3"/>
  <c r="K2442" i="3"/>
  <c r="J2442" i="3"/>
  <c r="N2442" i="3" s="1"/>
  <c r="I2442" i="3"/>
  <c r="H2442" i="3"/>
  <c r="G2442" i="3"/>
  <c r="F2442" i="3"/>
  <c r="Q2442" i="3" s="1"/>
  <c r="E2442" i="3"/>
  <c r="M2442" i="3" s="1"/>
  <c r="T2441" i="3"/>
  <c r="R2441" i="3"/>
  <c r="L2441" i="3"/>
  <c r="K2441" i="3"/>
  <c r="J2441" i="3"/>
  <c r="N2441" i="3" s="1"/>
  <c r="I2441" i="3"/>
  <c r="H2441" i="3"/>
  <c r="G2441" i="3"/>
  <c r="F2441" i="3"/>
  <c r="Q2441" i="3" s="1"/>
  <c r="E2441" i="3"/>
  <c r="M2441" i="3" s="1"/>
  <c r="T2440" i="3"/>
  <c r="R2440" i="3"/>
  <c r="L2440" i="3"/>
  <c r="K2440" i="3"/>
  <c r="J2440" i="3"/>
  <c r="N2440" i="3" s="1"/>
  <c r="I2440" i="3"/>
  <c r="H2440" i="3"/>
  <c r="G2440" i="3"/>
  <c r="F2440" i="3"/>
  <c r="E2440" i="3"/>
  <c r="M2440" i="3" s="1"/>
  <c r="T2439" i="3"/>
  <c r="R2439" i="3"/>
  <c r="L2439" i="3"/>
  <c r="K2439" i="3"/>
  <c r="O2439" i="3" s="1"/>
  <c r="P2439" i="3" s="1"/>
  <c r="J2439" i="3"/>
  <c r="N2439" i="3" s="1"/>
  <c r="I2439" i="3"/>
  <c r="H2439" i="3"/>
  <c r="G2439" i="3"/>
  <c r="F2439" i="3"/>
  <c r="E2439" i="3"/>
  <c r="M2439" i="3" s="1"/>
  <c r="T2438" i="3"/>
  <c r="R2438" i="3"/>
  <c r="L2438" i="3"/>
  <c r="K2438" i="3"/>
  <c r="J2438" i="3"/>
  <c r="N2438" i="3" s="1"/>
  <c r="I2438" i="3"/>
  <c r="H2438" i="3"/>
  <c r="G2438" i="3"/>
  <c r="F2438" i="3"/>
  <c r="Q2438" i="3" s="1"/>
  <c r="E2438" i="3"/>
  <c r="M2438" i="3" s="1"/>
  <c r="T2437" i="3"/>
  <c r="R2437" i="3"/>
  <c r="L2437" i="3"/>
  <c r="K2437" i="3"/>
  <c r="J2437" i="3"/>
  <c r="N2437" i="3" s="1"/>
  <c r="I2437" i="3"/>
  <c r="H2437" i="3"/>
  <c r="G2437" i="3"/>
  <c r="F2437" i="3"/>
  <c r="Q2437" i="3" s="1"/>
  <c r="E2437" i="3"/>
  <c r="M2437" i="3" s="1"/>
  <c r="T2436" i="3"/>
  <c r="R2436" i="3"/>
  <c r="L2436" i="3"/>
  <c r="K2436" i="3"/>
  <c r="J2436" i="3"/>
  <c r="N2436" i="3" s="1"/>
  <c r="I2436" i="3"/>
  <c r="H2436" i="3"/>
  <c r="G2436" i="3"/>
  <c r="F2436" i="3"/>
  <c r="E2436" i="3"/>
  <c r="M2436" i="3" s="1"/>
  <c r="T2435" i="3"/>
  <c r="R2435" i="3"/>
  <c r="L2435" i="3"/>
  <c r="K2435" i="3"/>
  <c r="O2435" i="3" s="1"/>
  <c r="P2435" i="3" s="1"/>
  <c r="J2435" i="3"/>
  <c r="N2435" i="3" s="1"/>
  <c r="I2435" i="3"/>
  <c r="H2435" i="3"/>
  <c r="G2435" i="3"/>
  <c r="F2435" i="3"/>
  <c r="E2435" i="3"/>
  <c r="M2435" i="3" s="1"/>
  <c r="T2434" i="3"/>
  <c r="R2434" i="3"/>
  <c r="L2434" i="3"/>
  <c r="K2434" i="3"/>
  <c r="J2434" i="3"/>
  <c r="N2434" i="3" s="1"/>
  <c r="I2434" i="3"/>
  <c r="H2434" i="3"/>
  <c r="G2434" i="3"/>
  <c r="F2434" i="3"/>
  <c r="Q2434" i="3" s="1"/>
  <c r="E2434" i="3"/>
  <c r="M2434" i="3" s="1"/>
  <c r="T2433" i="3"/>
  <c r="R2433" i="3"/>
  <c r="L2433" i="3"/>
  <c r="K2433" i="3"/>
  <c r="J2433" i="3"/>
  <c r="N2433" i="3" s="1"/>
  <c r="I2433" i="3"/>
  <c r="H2433" i="3"/>
  <c r="G2433" i="3"/>
  <c r="F2433" i="3"/>
  <c r="Q2433" i="3" s="1"/>
  <c r="E2433" i="3"/>
  <c r="M2433" i="3" s="1"/>
  <c r="T2432" i="3"/>
  <c r="R2432" i="3"/>
  <c r="L2432" i="3"/>
  <c r="K2432" i="3"/>
  <c r="J2432" i="3"/>
  <c r="N2432" i="3" s="1"/>
  <c r="I2432" i="3"/>
  <c r="H2432" i="3"/>
  <c r="G2432" i="3"/>
  <c r="F2432" i="3"/>
  <c r="E2432" i="3"/>
  <c r="M2432" i="3" s="1"/>
  <c r="T2431" i="3"/>
  <c r="R2431" i="3"/>
  <c r="L2431" i="3"/>
  <c r="K2431" i="3"/>
  <c r="O2431" i="3" s="1"/>
  <c r="P2431" i="3" s="1"/>
  <c r="J2431" i="3"/>
  <c r="N2431" i="3" s="1"/>
  <c r="I2431" i="3"/>
  <c r="H2431" i="3"/>
  <c r="G2431" i="3"/>
  <c r="F2431" i="3"/>
  <c r="E2431" i="3"/>
  <c r="M2431" i="3" s="1"/>
  <c r="T2430" i="3"/>
  <c r="R2430" i="3"/>
  <c r="L2430" i="3"/>
  <c r="K2430" i="3"/>
  <c r="J2430" i="3"/>
  <c r="N2430" i="3" s="1"/>
  <c r="I2430" i="3"/>
  <c r="H2430" i="3"/>
  <c r="G2430" i="3"/>
  <c r="F2430" i="3"/>
  <c r="Q2430" i="3" s="1"/>
  <c r="E2430" i="3"/>
  <c r="M2430" i="3" s="1"/>
  <c r="T2429" i="3"/>
  <c r="R2429" i="3"/>
  <c r="L2429" i="3"/>
  <c r="K2429" i="3"/>
  <c r="J2429" i="3"/>
  <c r="N2429" i="3" s="1"/>
  <c r="I2429" i="3"/>
  <c r="H2429" i="3"/>
  <c r="G2429" i="3"/>
  <c r="F2429" i="3"/>
  <c r="Q2429" i="3" s="1"/>
  <c r="E2429" i="3"/>
  <c r="M2429" i="3" s="1"/>
  <c r="T2428" i="3"/>
  <c r="R2428" i="3"/>
  <c r="L2428" i="3"/>
  <c r="K2428" i="3"/>
  <c r="J2428" i="3"/>
  <c r="N2428" i="3" s="1"/>
  <c r="I2428" i="3"/>
  <c r="H2428" i="3"/>
  <c r="G2428" i="3"/>
  <c r="F2428" i="3"/>
  <c r="E2428" i="3"/>
  <c r="M2428" i="3" s="1"/>
  <c r="T2427" i="3"/>
  <c r="R2427" i="3"/>
  <c r="L2427" i="3"/>
  <c r="K2427" i="3"/>
  <c r="O2427" i="3" s="1"/>
  <c r="P2427" i="3" s="1"/>
  <c r="J2427" i="3"/>
  <c r="N2427" i="3" s="1"/>
  <c r="I2427" i="3"/>
  <c r="H2427" i="3"/>
  <c r="G2427" i="3"/>
  <c r="F2427" i="3"/>
  <c r="E2427" i="3"/>
  <c r="M2427" i="3" s="1"/>
  <c r="T2426" i="3"/>
  <c r="R2426" i="3"/>
  <c r="L2426" i="3"/>
  <c r="K2426" i="3"/>
  <c r="J2426" i="3"/>
  <c r="N2426" i="3" s="1"/>
  <c r="I2426" i="3"/>
  <c r="H2426" i="3"/>
  <c r="G2426" i="3"/>
  <c r="F2426" i="3"/>
  <c r="Q2426" i="3" s="1"/>
  <c r="E2426" i="3"/>
  <c r="M2426" i="3" s="1"/>
  <c r="T2425" i="3"/>
  <c r="R2425" i="3"/>
  <c r="L2425" i="3"/>
  <c r="K2425" i="3"/>
  <c r="J2425" i="3"/>
  <c r="N2425" i="3" s="1"/>
  <c r="I2425" i="3"/>
  <c r="H2425" i="3"/>
  <c r="G2425" i="3"/>
  <c r="F2425" i="3"/>
  <c r="Q2425" i="3" s="1"/>
  <c r="E2425" i="3"/>
  <c r="M2425" i="3" s="1"/>
  <c r="T2424" i="3"/>
  <c r="R2424" i="3"/>
  <c r="L2424" i="3"/>
  <c r="K2424" i="3"/>
  <c r="J2424" i="3"/>
  <c r="N2424" i="3" s="1"/>
  <c r="I2424" i="3"/>
  <c r="H2424" i="3"/>
  <c r="G2424" i="3"/>
  <c r="F2424" i="3"/>
  <c r="E2424" i="3"/>
  <c r="M2424" i="3" s="1"/>
  <c r="T2423" i="3"/>
  <c r="R2423" i="3"/>
  <c r="L2423" i="3"/>
  <c r="K2423" i="3"/>
  <c r="O2423" i="3" s="1"/>
  <c r="P2423" i="3" s="1"/>
  <c r="J2423" i="3"/>
  <c r="N2423" i="3" s="1"/>
  <c r="I2423" i="3"/>
  <c r="H2423" i="3"/>
  <c r="G2423" i="3"/>
  <c r="F2423" i="3"/>
  <c r="E2423" i="3"/>
  <c r="M2423" i="3" s="1"/>
  <c r="T2422" i="3"/>
  <c r="R2422" i="3"/>
  <c r="L2422" i="3"/>
  <c r="K2422" i="3"/>
  <c r="J2422" i="3"/>
  <c r="N2422" i="3" s="1"/>
  <c r="I2422" i="3"/>
  <c r="H2422" i="3"/>
  <c r="G2422" i="3"/>
  <c r="F2422" i="3"/>
  <c r="Q2422" i="3" s="1"/>
  <c r="E2422" i="3"/>
  <c r="M2422" i="3" s="1"/>
  <c r="T2421" i="3"/>
  <c r="R2421" i="3"/>
  <c r="L2421" i="3"/>
  <c r="K2421" i="3"/>
  <c r="J2421" i="3"/>
  <c r="N2421" i="3" s="1"/>
  <c r="I2421" i="3"/>
  <c r="H2421" i="3"/>
  <c r="G2421" i="3"/>
  <c r="F2421" i="3"/>
  <c r="Q2421" i="3" s="1"/>
  <c r="E2421" i="3"/>
  <c r="M2421" i="3" s="1"/>
  <c r="T2420" i="3"/>
  <c r="R2420" i="3"/>
  <c r="L2420" i="3"/>
  <c r="K2420" i="3"/>
  <c r="J2420" i="3"/>
  <c r="N2420" i="3" s="1"/>
  <c r="I2420" i="3"/>
  <c r="H2420" i="3"/>
  <c r="G2420" i="3"/>
  <c r="F2420" i="3"/>
  <c r="E2420" i="3"/>
  <c r="M2420" i="3" s="1"/>
  <c r="T2419" i="3"/>
  <c r="R2419" i="3"/>
  <c r="L2419" i="3"/>
  <c r="K2419" i="3"/>
  <c r="O2419" i="3" s="1"/>
  <c r="P2419" i="3" s="1"/>
  <c r="J2419" i="3"/>
  <c r="N2419" i="3" s="1"/>
  <c r="I2419" i="3"/>
  <c r="H2419" i="3"/>
  <c r="G2419" i="3"/>
  <c r="F2419" i="3"/>
  <c r="E2419" i="3"/>
  <c r="M2419" i="3" s="1"/>
  <c r="T2418" i="3"/>
  <c r="R2418" i="3"/>
  <c r="L2418" i="3"/>
  <c r="K2418" i="3"/>
  <c r="J2418" i="3"/>
  <c r="N2418" i="3" s="1"/>
  <c r="I2418" i="3"/>
  <c r="H2418" i="3"/>
  <c r="G2418" i="3"/>
  <c r="F2418" i="3"/>
  <c r="Q2418" i="3" s="1"/>
  <c r="E2418" i="3"/>
  <c r="M2418" i="3" s="1"/>
  <c r="T2417" i="3"/>
  <c r="R2417" i="3"/>
  <c r="L2417" i="3"/>
  <c r="K2417" i="3"/>
  <c r="J2417" i="3"/>
  <c r="N2417" i="3" s="1"/>
  <c r="I2417" i="3"/>
  <c r="H2417" i="3"/>
  <c r="G2417" i="3"/>
  <c r="F2417" i="3"/>
  <c r="Q2417" i="3" s="1"/>
  <c r="E2417" i="3"/>
  <c r="M2417" i="3" s="1"/>
  <c r="T2416" i="3"/>
  <c r="R2416" i="3"/>
  <c r="L2416" i="3"/>
  <c r="K2416" i="3"/>
  <c r="J2416" i="3"/>
  <c r="N2416" i="3" s="1"/>
  <c r="I2416" i="3"/>
  <c r="H2416" i="3"/>
  <c r="G2416" i="3"/>
  <c r="F2416" i="3"/>
  <c r="E2416" i="3"/>
  <c r="M2416" i="3" s="1"/>
  <c r="T2415" i="3"/>
  <c r="R2415" i="3"/>
  <c r="L2415" i="3"/>
  <c r="K2415" i="3"/>
  <c r="O2415" i="3" s="1"/>
  <c r="P2415" i="3" s="1"/>
  <c r="J2415" i="3"/>
  <c r="N2415" i="3" s="1"/>
  <c r="I2415" i="3"/>
  <c r="H2415" i="3"/>
  <c r="G2415" i="3"/>
  <c r="F2415" i="3"/>
  <c r="E2415" i="3"/>
  <c r="M2415" i="3" s="1"/>
  <c r="T2414" i="3"/>
  <c r="R2414" i="3"/>
  <c r="L2414" i="3"/>
  <c r="K2414" i="3"/>
  <c r="J2414" i="3"/>
  <c r="N2414" i="3" s="1"/>
  <c r="I2414" i="3"/>
  <c r="H2414" i="3"/>
  <c r="G2414" i="3"/>
  <c r="F2414" i="3"/>
  <c r="Q2414" i="3" s="1"/>
  <c r="E2414" i="3"/>
  <c r="M2414" i="3" s="1"/>
  <c r="T2413" i="3"/>
  <c r="R2413" i="3"/>
  <c r="L2413" i="3"/>
  <c r="K2413" i="3"/>
  <c r="J2413" i="3"/>
  <c r="N2413" i="3" s="1"/>
  <c r="I2413" i="3"/>
  <c r="H2413" i="3"/>
  <c r="G2413" i="3"/>
  <c r="F2413" i="3"/>
  <c r="Q2413" i="3" s="1"/>
  <c r="E2413" i="3"/>
  <c r="M2413" i="3" s="1"/>
  <c r="T2412" i="3"/>
  <c r="R2412" i="3"/>
  <c r="L2412" i="3"/>
  <c r="K2412" i="3"/>
  <c r="J2412" i="3"/>
  <c r="N2412" i="3" s="1"/>
  <c r="I2412" i="3"/>
  <c r="H2412" i="3"/>
  <c r="G2412" i="3"/>
  <c r="F2412" i="3"/>
  <c r="E2412" i="3"/>
  <c r="M2412" i="3" s="1"/>
  <c r="T2411" i="3"/>
  <c r="R2411" i="3"/>
  <c r="L2411" i="3"/>
  <c r="K2411" i="3"/>
  <c r="O2411" i="3" s="1"/>
  <c r="P2411" i="3" s="1"/>
  <c r="J2411" i="3"/>
  <c r="N2411" i="3" s="1"/>
  <c r="I2411" i="3"/>
  <c r="H2411" i="3"/>
  <c r="G2411" i="3"/>
  <c r="F2411" i="3"/>
  <c r="E2411" i="3"/>
  <c r="M2411" i="3" s="1"/>
  <c r="T2410" i="3"/>
  <c r="R2410" i="3"/>
  <c r="L2410" i="3"/>
  <c r="K2410" i="3"/>
  <c r="J2410" i="3"/>
  <c r="N2410" i="3" s="1"/>
  <c r="I2410" i="3"/>
  <c r="H2410" i="3"/>
  <c r="G2410" i="3"/>
  <c r="F2410" i="3"/>
  <c r="Q2410" i="3" s="1"/>
  <c r="E2410" i="3"/>
  <c r="M2410" i="3" s="1"/>
  <c r="T2409" i="3"/>
  <c r="R2409" i="3"/>
  <c r="L2409" i="3"/>
  <c r="K2409" i="3"/>
  <c r="J2409" i="3"/>
  <c r="N2409" i="3" s="1"/>
  <c r="I2409" i="3"/>
  <c r="H2409" i="3"/>
  <c r="G2409" i="3"/>
  <c r="F2409" i="3"/>
  <c r="Q2409" i="3" s="1"/>
  <c r="E2409" i="3"/>
  <c r="M2409" i="3" s="1"/>
  <c r="T2408" i="3"/>
  <c r="R2408" i="3"/>
  <c r="L2408" i="3"/>
  <c r="K2408" i="3"/>
  <c r="J2408" i="3"/>
  <c r="N2408" i="3" s="1"/>
  <c r="I2408" i="3"/>
  <c r="H2408" i="3"/>
  <c r="G2408" i="3"/>
  <c r="F2408" i="3"/>
  <c r="E2408" i="3"/>
  <c r="M2408" i="3" s="1"/>
  <c r="T2407" i="3"/>
  <c r="R2407" i="3"/>
  <c r="L2407" i="3"/>
  <c r="K2407" i="3"/>
  <c r="O2407" i="3" s="1"/>
  <c r="P2407" i="3" s="1"/>
  <c r="J2407" i="3"/>
  <c r="N2407" i="3" s="1"/>
  <c r="I2407" i="3"/>
  <c r="H2407" i="3"/>
  <c r="G2407" i="3"/>
  <c r="F2407" i="3"/>
  <c r="E2407" i="3"/>
  <c r="M2407" i="3" s="1"/>
  <c r="T2406" i="3"/>
  <c r="R2406" i="3"/>
  <c r="L2406" i="3"/>
  <c r="K2406" i="3"/>
  <c r="J2406" i="3"/>
  <c r="N2406" i="3" s="1"/>
  <c r="I2406" i="3"/>
  <c r="H2406" i="3"/>
  <c r="G2406" i="3"/>
  <c r="F2406" i="3"/>
  <c r="Q2406" i="3" s="1"/>
  <c r="E2406" i="3"/>
  <c r="M2406" i="3" s="1"/>
  <c r="T2405" i="3"/>
  <c r="R2405" i="3"/>
  <c r="L2405" i="3"/>
  <c r="K2405" i="3"/>
  <c r="J2405" i="3"/>
  <c r="N2405" i="3" s="1"/>
  <c r="I2405" i="3"/>
  <c r="H2405" i="3"/>
  <c r="G2405" i="3"/>
  <c r="F2405" i="3"/>
  <c r="Q2405" i="3" s="1"/>
  <c r="E2405" i="3"/>
  <c r="M2405" i="3" s="1"/>
  <c r="T2404" i="3"/>
  <c r="R2404" i="3"/>
  <c r="L2404" i="3"/>
  <c r="K2404" i="3"/>
  <c r="J2404" i="3"/>
  <c r="N2404" i="3" s="1"/>
  <c r="I2404" i="3"/>
  <c r="H2404" i="3"/>
  <c r="G2404" i="3"/>
  <c r="F2404" i="3"/>
  <c r="E2404" i="3"/>
  <c r="M2404" i="3" s="1"/>
  <c r="T2403" i="3"/>
  <c r="R2403" i="3"/>
  <c r="L2403" i="3"/>
  <c r="K2403" i="3"/>
  <c r="O2403" i="3" s="1"/>
  <c r="P2403" i="3" s="1"/>
  <c r="J2403" i="3"/>
  <c r="N2403" i="3" s="1"/>
  <c r="I2403" i="3"/>
  <c r="H2403" i="3"/>
  <c r="G2403" i="3"/>
  <c r="F2403" i="3"/>
  <c r="E2403" i="3"/>
  <c r="M2403" i="3" s="1"/>
  <c r="T2402" i="3"/>
  <c r="R2402" i="3"/>
  <c r="L2402" i="3"/>
  <c r="K2402" i="3"/>
  <c r="J2402" i="3"/>
  <c r="N2402" i="3" s="1"/>
  <c r="I2402" i="3"/>
  <c r="H2402" i="3"/>
  <c r="G2402" i="3"/>
  <c r="F2402" i="3"/>
  <c r="Q2402" i="3" s="1"/>
  <c r="E2402" i="3"/>
  <c r="M2402" i="3" s="1"/>
  <c r="T2401" i="3"/>
  <c r="R2401" i="3"/>
  <c r="L2401" i="3"/>
  <c r="K2401" i="3"/>
  <c r="J2401" i="3"/>
  <c r="N2401" i="3" s="1"/>
  <c r="I2401" i="3"/>
  <c r="H2401" i="3"/>
  <c r="G2401" i="3"/>
  <c r="F2401" i="3"/>
  <c r="Q2401" i="3" s="1"/>
  <c r="E2401" i="3"/>
  <c r="M2401" i="3" s="1"/>
  <c r="T2400" i="3"/>
  <c r="R2400" i="3"/>
  <c r="L2400" i="3"/>
  <c r="K2400" i="3"/>
  <c r="J2400" i="3"/>
  <c r="N2400" i="3" s="1"/>
  <c r="I2400" i="3"/>
  <c r="H2400" i="3"/>
  <c r="G2400" i="3"/>
  <c r="F2400" i="3"/>
  <c r="E2400" i="3"/>
  <c r="M2400" i="3" s="1"/>
  <c r="T2399" i="3"/>
  <c r="R2399" i="3"/>
  <c r="L2399" i="3"/>
  <c r="K2399" i="3"/>
  <c r="O2399" i="3" s="1"/>
  <c r="P2399" i="3" s="1"/>
  <c r="J2399" i="3"/>
  <c r="N2399" i="3" s="1"/>
  <c r="I2399" i="3"/>
  <c r="H2399" i="3"/>
  <c r="G2399" i="3"/>
  <c r="F2399" i="3"/>
  <c r="E2399" i="3"/>
  <c r="M2399" i="3" s="1"/>
  <c r="T2398" i="3"/>
  <c r="R2398" i="3"/>
  <c r="L2398" i="3"/>
  <c r="K2398" i="3"/>
  <c r="I2398" i="3"/>
  <c r="J2398" i="3" s="1"/>
  <c r="N2398" i="3" s="1"/>
  <c r="H2398" i="3"/>
  <c r="G2398" i="3"/>
  <c r="E2398" i="3"/>
  <c r="F2398" i="3" s="1"/>
  <c r="Q2398" i="3" s="1"/>
  <c r="R2397" i="3"/>
  <c r="L2397" i="3"/>
  <c r="K2397" i="3"/>
  <c r="I2397" i="3"/>
  <c r="J2397" i="3" s="1"/>
  <c r="N2397" i="3" s="1"/>
  <c r="H2397" i="3"/>
  <c r="G2397" i="3"/>
  <c r="E2397" i="3"/>
  <c r="R2396" i="3"/>
  <c r="L2396" i="3"/>
  <c r="K2396" i="3"/>
  <c r="I2396" i="3"/>
  <c r="J2396" i="3" s="1"/>
  <c r="N2396" i="3" s="1"/>
  <c r="H2396" i="3"/>
  <c r="G2396" i="3"/>
  <c r="E2396" i="3"/>
  <c r="T2395" i="3"/>
  <c r="R2395" i="3"/>
  <c r="M2395" i="3"/>
  <c r="L2395" i="3"/>
  <c r="K2395" i="3"/>
  <c r="I2395" i="3"/>
  <c r="J2395" i="3" s="1"/>
  <c r="N2395" i="3" s="1"/>
  <c r="H2395" i="3"/>
  <c r="G2395" i="3"/>
  <c r="E2395" i="3"/>
  <c r="T2394" i="3"/>
  <c r="R2394" i="3"/>
  <c r="M2394" i="3"/>
  <c r="L2394" i="3"/>
  <c r="K2394" i="3"/>
  <c r="I2394" i="3"/>
  <c r="J2394" i="3" s="1"/>
  <c r="N2394" i="3" s="1"/>
  <c r="H2394" i="3"/>
  <c r="G2394" i="3"/>
  <c r="E2394" i="3"/>
  <c r="R2393" i="3"/>
  <c r="L2393" i="3"/>
  <c r="K2393" i="3"/>
  <c r="I2393" i="3"/>
  <c r="J2393" i="3" s="1"/>
  <c r="N2393" i="3" s="1"/>
  <c r="H2393" i="3"/>
  <c r="G2393" i="3"/>
  <c r="E2393" i="3"/>
  <c r="T2393" i="3" s="1"/>
  <c r="R2392" i="3"/>
  <c r="L2392" i="3"/>
  <c r="K2392" i="3"/>
  <c r="I2392" i="3"/>
  <c r="J2392" i="3" s="1"/>
  <c r="N2392" i="3" s="1"/>
  <c r="H2392" i="3"/>
  <c r="G2392" i="3"/>
  <c r="E2392" i="3"/>
  <c r="T2391" i="3"/>
  <c r="R2391" i="3"/>
  <c r="M2391" i="3"/>
  <c r="L2391" i="3"/>
  <c r="K2391" i="3"/>
  <c r="I2391" i="3"/>
  <c r="J2391" i="3" s="1"/>
  <c r="N2391" i="3" s="1"/>
  <c r="H2391" i="3"/>
  <c r="G2391" i="3"/>
  <c r="E2391" i="3"/>
  <c r="T2390" i="3"/>
  <c r="R2390" i="3"/>
  <c r="M2390" i="3"/>
  <c r="L2390" i="3"/>
  <c r="K2390" i="3"/>
  <c r="I2390" i="3"/>
  <c r="J2390" i="3" s="1"/>
  <c r="N2390" i="3" s="1"/>
  <c r="H2390" i="3"/>
  <c r="G2390" i="3"/>
  <c r="E2390" i="3"/>
  <c r="R2389" i="3"/>
  <c r="L2389" i="3"/>
  <c r="K2389" i="3"/>
  <c r="I2389" i="3"/>
  <c r="J2389" i="3" s="1"/>
  <c r="N2389" i="3" s="1"/>
  <c r="H2389" i="3"/>
  <c r="G2389" i="3"/>
  <c r="E2389" i="3"/>
  <c r="T2389" i="3" s="1"/>
  <c r="R2388" i="3"/>
  <c r="L2388" i="3"/>
  <c r="K2388" i="3"/>
  <c r="I2388" i="3"/>
  <c r="J2388" i="3" s="1"/>
  <c r="N2388" i="3" s="1"/>
  <c r="H2388" i="3"/>
  <c r="G2388" i="3"/>
  <c r="E2388" i="3"/>
  <c r="T2387" i="3"/>
  <c r="R2387" i="3"/>
  <c r="M2387" i="3"/>
  <c r="L2387" i="3"/>
  <c r="K2387" i="3"/>
  <c r="I2387" i="3"/>
  <c r="J2387" i="3" s="1"/>
  <c r="N2387" i="3" s="1"/>
  <c r="H2387" i="3"/>
  <c r="G2387" i="3"/>
  <c r="E2387" i="3"/>
  <c r="T2386" i="3"/>
  <c r="R2386" i="3"/>
  <c r="M2386" i="3"/>
  <c r="L2386" i="3"/>
  <c r="K2386" i="3"/>
  <c r="I2386" i="3"/>
  <c r="J2386" i="3" s="1"/>
  <c r="N2386" i="3" s="1"/>
  <c r="H2386" i="3"/>
  <c r="G2386" i="3"/>
  <c r="E2386" i="3"/>
  <c r="R2385" i="3"/>
  <c r="L2385" i="3"/>
  <c r="K2385" i="3"/>
  <c r="I2385" i="3"/>
  <c r="J2385" i="3" s="1"/>
  <c r="N2385" i="3" s="1"/>
  <c r="H2385" i="3"/>
  <c r="G2385" i="3"/>
  <c r="E2385" i="3"/>
  <c r="T2385" i="3" s="1"/>
  <c r="R2384" i="3"/>
  <c r="L2384" i="3"/>
  <c r="K2384" i="3"/>
  <c r="I2384" i="3"/>
  <c r="J2384" i="3" s="1"/>
  <c r="N2384" i="3" s="1"/>
  <c r="H2384" i="3"/>
  <c r="G2384" i="3"/>
  <c r="E2384" i="3"/>
  <c r="T2383" i="3"/>
  <c r="R2383" i="3"/>
  <c r="M2383" i="3"/>
  <c r="L2383" i="3"/>
  <c r="K2383" i="3"/>
  <c r="I2383" i="3"/>
  <c r="J2383" i="3" s="1"/>
  <c r="N2383" i="3" s="1"/>
  <c r="H2383" i="3"/>
  <c r="G2383" i="3"/>
  <c r="E2383" i="3"/>
  <c r="T2382" i="3"/>
  <c r="R2382" i="3"/>
  <c r="M2382" i="3"/>
  <c r="L2382" i="3"/>
  <c r="K2382" i="3"/>
  <c r="I2382" i="3"/>
  <c r="J2382" i="3" s="1"/>
  <c r="N2382" i="3" s="1"/>
  <c r="H2382" i="3"/>
  <c r="G2382" i="3"/>
  <c r="E2382" i="3"/>
  <c r="R2381" i="3"/>
  <c r="L2381" i="3"/>
  <c r="K2381" i="3"/>
  <c r="I2381" i="3"/>
  <c r="J2381" i="3" s="1"/>
  <c r="N2381" i="3" s="1"/>
  <c r="H2381" i="3"/>
  <c r="G2381" i="3"/>
  <c r="E2381" i="3"/>
  <c r="T2381" i="3" s="1"/>
  <c r="R2380" i="3"/>
  <c r="L2380" i="3"/>
  <c r="K2380" i="3"/>
  <c r="I2380" i="3"/>
  <c r="J2380" i="3" s="1"/>
  <c r="N2380" i="3" s="1"/>
  <c r="H2380" i="3"/>
  <c r="G2380" i="3"/>
  <c r="E2380" i="3"/>
  <c r="T2379" i="3"/>
  <c r="R2379" i="3"/>
  <c r="M2379" i="3"/>
  <c r="L2379" i="3"/>
  <c r="K2379" i="3"/>
  <c r="I2379" i="3"/>
  <c r="J2379" i="3" s="1"/>
  <c r="N2379" i="3" s="1"/>
  <c r="H2379" i="3"/>
  <c r="G2379" i="3"/>
  <c r="E2379" i="3"/>
  <c r="T2378" i="3"/>
  <c r="R2378" i="3"/>
  <c r="M2378" i="3"/>
  <c r="L2378" i="3"/>
  <c r="K2378" i="3"/>
  <c r="I2378" i="3"/>
  <c r="J2378" i="3" s="1"/>
  <c r="N2378" i="3" s="1"/>
  <c r="H2378" i="3"/>
  <c r="G2378" i="3"/>
  <c r="E2378" i="3"/>
  <c r="R2377" i="3"/>
  <c r="L2377" i="3"/>
  <c r="K2377" i="3"/>
  <c r="I2377" i="3"/>
  <c r="J2377" i="3" s="1"/>
  <c r="N2377" i="3" s="1"/>
  <c r="H2377" i="3"/>
  <c r="G2377" i="3"/>
  <c r="E2377" i="3"/>
  <c r="T2377" i="3" s="1"/>
  <c r="R2376" i="3"/>
  <c r="L2376" i="3"/>
  <c r="K2376" i="3"/>
  <c r="I2376" i="3"/>
  <c r="J2376" i="3" s="1"/>
  <c r="N2376" i="3" s="1"/>
  <c r="H2376" i="3"/>
  <c r="G2376" i="3"/>
  <c r="E2376" i="3"/>
  <c r="T2375" i="3"/>
  <c r="R2375" i="3"/>
  <c r="M2375" i="3"/>
  <c r="L2375" i="3"/>
  <c r="K2375" i="3"/>
  <c r="I2375" i="3"/>
  <c r="J2375" i="3" s="1"/>
  <c r="N2375" i="3" s="1"/>
  <c r="H2375" i="3"/>
  <c r="G2375" i="3"/>
  <c r="E2375" i="3"/>
  <c r="T2374" i="3"/>
  <c r="R2374" i="3"/>
  <c r="M2374" i="3"/>
  <c r="L2374" i="3"/>
  <c r="K2374" i="3"/>
  <c r="I2374" i="3"/>
  <c r="J2374" i="3" s="1"/>
  <c r="N2374" i="3" s="1"/>
  <c r="H2374" i="3"/>
  <c r="G2374" i="3"/>
  <c r="E2374" i="3"/>
  <c r="R2373" i="3"/>
  <c r="L2373" i="3"/>
  <c r="K2373" i="3"/>
  <c r="I2373" i="3"/>
  <c r="J2373" i="3" s="1"/>
  <c r="N2373" i="3" s="1"/>
  <c r="H2373" i="3"/>
  <c r="G2373" i="3"/>
  <c r="E2373" i="3"/>
  <c r="T2373" i="3" s="1"/>
  <c r="R2372" i="3"/>
  <c r="L2372" i="3"/>
  <c r="K2372" i="3"/>
  <c r="I2372" i="3"/>
  <c r="J2372" i="3" s="1"/>
  <c r="N2372" i="3" s="1"/>
  <c r="H2372" i="3"/>
  <c r="G2372" i="3"/>
  <c r="E2372" i="3"/>
  <c r="T2371" i="3"/>
  <c r="R2371" i="3"/>
  <c r="M2371" i="3"/>
  <c r="L2371" i="3"/>
  <c r="K2371" i="3"/>
  <c r="I2371" i="3"/>
  <c r="J2371" i="3" s="1"/>
  <c r="N2371" i="3" s="1"/>
  <c r="H2371" i="3"/>
  <c r="G2371" i="3"/>
  <c r="E2371" i="3"/>
  <c r="T2370" i="3"/>
  <c r="R2370" i="3"/>
  <c r="M2370" i="3"/>
  <c r="L2370" i="3"/>
  <c r="K2370" i="3"/>
  <c r="I2370" i="3"/>
  <c r="J2370" i="3" s="1"/>
  <c r="N2370" i="3" s="1"/>
  <c r="H2370" i="3"/>
  <c r="G2370" i="3"/>
  <c r="E2370" i="3"/>
  <c r="R2369" i="3"/>
  <c r="L2369" i="3"/>
  <c r="K2369" i="3"/>
  <c r="I2369" i="3"/>
  <c r="J2369" i="3" s="1"/>
  <c r="N2369" i="3" s="1"/>
  <c r="H2369" i="3"/>
  <c r="G2369" i="3"/>
  <c r="E2369" i="3"/>
  <c r="T2369" i="3" s="1"/>
  <c r="R2368" i="3"/>
  <c r="L2368" i="3"/>
  <c r="K2368" i="3"/>
  <c r="I2368" i="3"/>
  <c r="J2368" i="3" s="1"/>
  <c r="N2368" i="3" s="1"/>
  <c r="H2368" i="3"/>
  <c r="G2368" i="3"/>
  <c r="E2368" i="3"/>
  <c r="T2367" i="3"/>
  <c r="R2367" i="3"/>
  <c r="M2367" i="3"/>
  <c r="L2367" i="3"/>
  <c r="K2367" i="3"/>
  <c r="I2367" i="3"/>
  <c r="J2367" i="3" s="1"/>
  <c r="N2367" i="3" s="1"/>
  <c r="H2367" i="3"/>
  <c r="G2367" i="3"/>
  <c r="E2367" i="3"/>
  <c r="T2366" i="3"/>
  <c r="R2366" i="3"/>
  <c r="M2366" i="3"/>
  <c r="L2366" i="3"/>
  <c r="K2366" i="3"/>
  <c r="I2366" i="3"/>
  <c r="J2366" i="3" s="1"/>
  <c r="N2366" i="3" s="1"/>
  <c r="H2366" i="3"/>
  <c r="G2366" i="3"/>
  <c r="E2366" i="3"/>
  <c r="R2365" i="3"/>
  <c r="L2365" i="3"/>
  <c r="K2365" i="3"/>
  <c r="I2365" i="3"/>
  <c r="J2365" i="3" s="1"/>
  <c r="N2365" i="3" s="1"/>
  <c r="H2365" i="3"/>
  <c r="G2365" i="3"/>
  <c r="E2365" i="3"/>
  <c r="T2365" i="3" s="1"/>
  <c r="R2364" i="3"/>
  <c r="L2364" i="3"/>
  <c r="K2364" i="3"/>
  <c r="I2364" i="3"/>
  <c r="J2364" i="3" s="1"/>
  <c r="N2364" i="3" s="1"/>
  <c r="H2364" i="3"/>
  <c r="G2364" i="3"/>
  <c r="E2364" i="3"/>
  <c r="T2363" i="3"/>
  <c r="R2363" i="3"/>
  <c r="M2363" i="3"/>
  <c r="L2363" i="3"/>
  <c r="K2363" i="3"/>
  <c r="I2363" i="3"/>
  <c r="J2363" i="3" s="1"/>
  <c r="N2363" i="3" s="1"/>
  <c r="H2363" i="3"/>
  <c r="G2363" i="3"/>
  <c r="E2363" i="3"/>
  <c r="T2362" i="3"/>
  <c r="R2362" i="3"/>
  <c r="M2362" i="3"/>
  <c r="L2362" i="3"/>
  <c r="K2362" i="3"/>
  <c r="I2362" i="3"/>
  <c r="J2362" i="3" s="1"/>
  <c r="N2362" i="3" s="1"/>
  <c r="H2362" i="3"/>
  <c r="G2362" i="3"/>
  <c r="E2362" i="3"/>
  <c r="R2361" i="3"/>
  <c r="L2361" i="3"/>
  <c r="K2361" i="3"/>
  <c r="I2361" i="3"/>
  <c r="J2361" i="3" s="1"/>
  <c r="N2361" i="3" s="1"/>
  <c r="H2361" i="3"/>
  <c r="G2361" i="3"/>
  <c r="E2361" i="3"/>
  <c r="T2361" i="3" s="1"/>
  <c r="R2360" i="3"/>
  <c r="L2360" i="3"/>
  <c r="K2360" i="3"/>
  <c r="I2360" i="3"/>
  <c r="J2360" i="3" s="1"/>
  <c r="N2360" i="3" s="1"/>
  <c r="H2360" i="3"/>
  <c r="G2360" i="3"/>
  <c r="E2360" i="3"/>
  <c r="T2359" i="3"/>
  <c r="R2359" i="3"/>
  <c r="M2359" i="3"/>
  <c r="L2359" i="3"/>
  <c r="K2359" i="3"/>
  <c r="I2359" i="3"/>
  <c r="J2359" i="3" s="1"/>
  <c r="N2359" i="3" s="1"/>
  <c r="H2359" i="3"/>
  <c r="G2359" i="3"/>
  <c r="E2359" i="3"/>
  <c r="T2358" i="3"/>
  <c r="R2358" i="3"/>
  <c r="M2358" i="3"/>
  <c r="L2358" i="3"/>
  <c r="K2358" i="3"/>
  <c r="I2358" i="3"/>
  <c r="J2358" i="3" s="1"/>
  <c r="N2358" i="3" s="1"/>
  <c r="H2358" i="3"/>
  <c r="G2358" i="3"/>
  <c r="E2358" i="3"/>
  <c r="R2357" i="3"/>
  <c r="L2357" i="3"/>
  <c r="K2357" i="3"/>
  <c r="I2357" i="3"/>
  <c r="J2357" i="3" s="1"/>
  <c r="N2357" i="3" s="1"/>
  <c r="H2357" i="3"/>
  <c r="G2357" i="3"/>
  <c r="E2357" i="3"/>
  <c r="T2357" i="3" s="1"/>
  <c r="R2356" i="3"/>
  <c r="L2356" i="3"/>
  <c r="K2356" i="3"/>
  <c r="I2356" i="3"/>
  <c r="J2356" i="3" s="1"/>
  <c r="N2356" i="3" s="1"/>
  <c r="H2356" i="3"/>
  <c r="G2356" i="3"/>
  <c r="E2356" i="3"/>
  <c r="T2355" i="3"/>
  <c r="R2355" i="3"/>
  <c r="M2355" i="3"/>
  <c r="L2355" i="3"/>
  <c r="K2355" i="3"/>
  <c r="I2355" i="3"/>
  <c r="J2355" i="3" s="1"/>
  <c r="N2355" i="3" s="1"/>
  <c r="H2355" i="3"/>
  <c r="G2355" i="3"/>
  <c r="E2355" i="3"/>
  <c r="T2354" i="3"/>
  <c r="R2354" i="3"/>
  <c r="M2354" i="3"/>
  <c r="L2354" i="3"/>
  <c r="K2354" i="3"/>
  <c r="I2354" i="3"/>
  <c r="J2354" i="3" s="1"/>
  <c r="N2354" i="3" s="1"/>
  <c r="H2354" i="3"/>
  <c r="G2354" i="3"/>
  <c r="E2354" i="3"/>
  <c r="R2353" i="3"/>
  <c r="L2353" i="3"/>
  <c r="K2353" i="3"/>
  <c r="I2353" i="3"/>
  <c r="J2353" i="3" s="1"/>
  <c r="N2353" i="3" s="1"/>
  <c r="H2353" i="3"/>
  <c r="G2353" i="3"/>
  <c r="E2353" i="3"/>
  <c r="T2353" i="3" s="1"/>
  <c r="R2352" i="3"/>
  <c r="L2352" i="3"/>
  <c r="K2352" i="3"/>
  <c r="I2352" i="3"/>
  <c r="J2352" i="3" s="1"/>
  <c r="N2352" i="3" s="1"/>
  <c r="H2352" i="3"/>
  <c r="G2352" i="3"/>
  <c r="E2352" i="3"/>
  <c r="T2351" i="3"/>
  <c r="R2351" i="3"/>
  <c r="M2351" i="3"/>
  <c r="L2351" i="3"/>
  <c r="K2351" i="3"/>
  <c r="I2351" i="3"/>
  <c r="J2351" i="3" s="1"/>
  <c r="N2351" i="3" s="1"/>
  <c r="H2351" i="3"/>
  <c r="G2351" i="3"/>
  <c r="E2351" i="3"/>
  <c r="T2350" i="3"/>
  <c r="R2350" i="3"/>
  <c r="M2350" i="3"/>
  <c r="L2350" i="3"/>
  <c r="K2350" i="3"/>
  <c r="I2350" i="3"/>
  <c r="J2350" i="3" s="1"/>
  <c r="N2350" i="3" s="1"/>
  <c r="H2350" i="3"/>
  <c r="G2350" i="3"/>
  <c r="E2350" i="3"/>
  <c r="R2349" i="3"/>
  <c r="L2349" i="3"/>
  <c r="K2349" i="3"/>
  <c r="I2349" i="3"/>
  <c r="J2349" i="3" s="1"/>
  <c r="N2349" i="3" s="1"/>
  <c r="H2349" i="3"/>
  <c r="G2349" i="3"/>
  <c r="E2349" i="3"/>
  <c r="T2349" i="3" s="1"/>
  <c r="R2348" i="3"/>
  <c r="L2348" i="3"/>
  <c r="K2348" i="3"/>
  <c r="I2348" i="3"/>
  <c r="J2348" i="3" s="1"/>
  <c r="N2348" i="3" s="1"/>
  <c r="H2348" i="3"/>
  <c r="G2348" i="3"/>
  <c r="E2348" i="3"/>
  <c r="T2347" i="3"/>
  <c r="R2347" i="3"/>
  <c r="M2347" i="3"/>
  <c r="L2347" i="3"/>
  <c r="K2347" i="3"/>
  <c r="I2347" i="3"/>
  <c r="J2347" i="3" s="1"/>
  <c r="N2347" i="3" s="1"/>
  <c r="H2347" i="3"/>
  <c r="G2347" i="3"/>
  <c r="E2347" i="3"/>
  <c r="T2346" i="3"/>
  <c r="R2346" i="3"/>
  <c r="M2346" i="3"/>
  <c r="L2346" i="3"/>
  <c r="K2346" i="3"/>
  <c r="I2346" i="3"/>
  <c r="J2346" i="3" s="1"/>
  <c r="N2346" i="3" s="1"/>
  <c r="H2346" i="3"/>
  <c r="G2346" i="3"/>
  <c r="E2346" i="3"/>
  <c r="R2345" i="3"/>
  <c r="L2345" i="3"/>
  <c r="K2345" i="3"/>
  <c r="I2345" i="3"/>
  <c r="J2345" i="3" s="1"/>
  <c r="N2345" i="3" s="1"/>
  <c r="H2345" i="3"/>
  <c r="G2345" i="3"/>
  <c r="E2345" i="3"/>
  <c r="T2345" i="3" s="1"/>
  <c r="R2344" i="3"/>
  <c r="L2344" i="3"/>
  <c r="K2344" i="3"/>
  <c r="I2344" i="3"/>
  <c r="J2344" i="3" s="1"/>
  <c r="N2344" i="3" s="1"/>
  <c r="H2344" i="3"/>
  <c r="G2344" i="3"/>
  <c r="E2344" i="3"/>
  <c r="T2343" i="3"/>
  <c r="R2343" i="3"/>
  <c r="M2343" i="3"/>
  <c r="L2343" i="3"/>
  <c r="K2343" i="3"/>
  <c r="I2343" i="3"/>
  <c r="J2343" i="3" s="1"/>
  <c r="N2343" i="3" s="1"/>
  <c r="H2343" i="3"/>
  <c r="G2343" i="3"/>
  <c r="E2343" i="3"/>
  <c r="T2342" i="3"/>
  <c r="R2342" i="3"/>
  <c r="M2342" i="3"/>
  <c r="L2342" i="3"/>
  <c r="K2342" i="3"/>
  <c r="I2342" i="3"/>
  <c r="J2342" i="3" s="1"/>
  <c r="N2342" i="3" s="1"/>
  <c r="H2342" i="3"/>
  <c r="G2342" i="3"/>
  <c r="E2342" i="3"/>
  <c r="R2341" i="3"/>
  <c r="L2341" i="3"/>
  <c r="K2341" i="3"/>
  <c r="I2341" i="3"/>
  <c r="J2341" i="3" s="1"/>
  <c r="N2341" i="3" s="1"/>
  <c r="H2341" i="3"/>
  <c r="G2341" i="3"/>
  <c r="E2341" i="3"/>
  <c r="T2341" i="3" s="1"/>
  <c r="R2340" i="3"/>
  <c r="L2340" i="3"/>
  <c r="K2340" i="3"/>
  <c r="I2340" i="3"/>
  <c r="J2340" i="3" s="1"/>
  <c r="N2340" i="3" s="1"/>
  <c r="H2340" i="3"/>
  <c r="G2340" i="3"/>
  <c r="E2340" i="3"/>
  <c r="T2339" i="3"/>
  <c r="R2339" i="3"/>
  <c r="M2339" i="3"/>
  <c r="L2339" i="3"/>
  <c r="K2339" i="3"/>
  <c r="I2339" i="3"/>
  <c r="J2339" i="3" s="1"/>
  <c r="N2339" i="3" s="1"/>
  <c r="H2339" i="3"/>
  <c r="G2339" i="3"/>
  <c r="E2339" i="3"/>
  <c r="T2338" i="3"/>
  <c r="R2338" i="3"/>
  <c r="M2338" i="3"/>
  <c r="L2338" i="3"/>
  <c r="K2338" i="3"/>
  <c r="I2338" i="3"/>
  <c r="J2338" i="3" s="1"/>
  <c r="N2338" i="3" s="1"/>
  <c r="H2338" i="3"/>
  <c r="G2338" i="3"/>
  <c r="E2338" i="3"/>
  <c r="R2337" i="3"/>
  <c r="L2337" i="3"/>
  <c r="K2337" i="3"/>
  <c r="I2337" i="3"/>
  <c r="J2337" i="3" s="1"/>
  <c r="N2337" i="3" s="1"/>
  <c r="H2337" i="3"/>
  <c r="G2337" i="3"/>
  <c r="E2337" i="3"/>
  <c r="T2337" i="3" s="1"/>
  <c r="R2336" i="3"/>
  <c r="L2336" i="3"/>
  <c r="K2336" i="3"/>
  <c r="I2336" i="3"/>
  <c r="J2336" i="3" s="1"/>
  <c r="N2336" i="3" s="1"/>
  <c r="H2336" i="3"/>
  <c r="G2336" i="3"/>
  <c r="E2336" i="3"/>
  <c r="T2335" i="3"/>
  <c r="R2335" i="3"/>
  <c r="M2335" i="3"/>
  <c r="L2335" i="3"/>
  <c r="K2335" i="3"/>
  <c r="I2335" i="3"/>
  <c r="J2335" i="3" s="1"/>
  <c r="N2335" i="3" s="1"/>
  <c r="H2335" i="3"/>
  <c r="G2335" i="3"/>
  <c r="E2335" i="3"/>
  <c r="T2334" i="3"/>
  <c r="R2334" i="3"/>
  <c r="M2334" i="3"/>
  <c r="L2334" i="3"/>
  <c r="K2334" i="3"/>
  <c r="I2334" i="3"/>
  <c r="J2334" i="3" s="1"/>
  <c r="N2334" i="3" s="1"/>
  <c r="H2334" i="3"/>
  <c r="G2334" i="3"/>
  <c r="E2334" i="3"/>
  <c r="R2333" i="3"/>
  <c r="L2333" i="3"/>
  <c r="K2333" i="3"/>
  <c r="I2333" i="3"/>
  <c r="J2333" i="3" s="1"/>
  <c r="N2333" i="3" s="1"/>
  <c r="H2333" i="3"/>
  <c r="G2333" i="3"/>
  <c r="E2333" i="3"/>
  <c r="T2333" i="3" s="1"/>
  <c r="R2332" i="3"/>
  <c r="L2332" i="3"/>
  <c r="K2332" i="3"/>
  <c r="I2332" i="3"/>
  <c r="J2332" i="3" s="1"/>
  <c r="N2332" i="3" s="1"/>
  <c r="H2332" i="3"/>
  <c r="G2332" i="3"/>
  <c r="E2332" i="3"/>
  <c r="T2331" i="3"/>
  <c r="R2331" i="3"/>
  <c r="M2331" i="3"/>
  <c r="L2331" i="3"/>
  <c r="K2331" i="3"/>
  <c r="I2331" i="3"/>
  <c r="J2331" i="3" s="1"/>
  <c r="N2331" i="3" s="1"/>
  <c r="H2331" i="3"/>
  <c r="G2331" i="3"/>
  <c r="E2331" i="3"/>
  <c r="T2330" i="3"/>
  <c r="R2330" i="3"/>
  <c r="M2330" i="3"/>
  <c r="L2330" i="3"/>
  <c r="K2330" i="3"/>
  <c r="I2330" i="3"/>
  <c r="J2330" i="3" s="1"/>
  <c r="N2330" i="3" s="1"/>
  <c r="H2330" i="3"/>
  <c r="G2330" i="3"/>
  <c r="E2330" i="3"/>
  <c r="R2329" i="3"/>
  <c r="L2329" i="3"/>
  <c r="K2329" i="3"/>
  <c r="I2329" i="3"/>
  <c r="J2329" i="3" s="1"/>
  <c r="N2329" i="3" s="1"/>
  <c r="H2329" i="3"/>
  <c r="G2329" i="3"/>
  <c r="E2329" i="3"/>
  <c r="T2329" i="3" s="1"/>
  <c r="R2328" i="3"/>
  <c r="L2328" i="3"/>
  <c r="K2328" i="3"/>
  <c r="I2328" i="3"/>
  <c r="J2328" i="3" s="1"/>
  <c r="N2328" i="3" s="1"/>
  <c r="H2328" i="3"/>
  <c r="G2328" i="3"/>
  <c r="E2328" i="3"/>
  <c r="T2327" i="3"/>
  <c r="R2327" i="3"/>
  <c r="M2327" i="3"/>
  <c r="L2327" i="3"/>
  <c r="K2327" i="3"/>
  <c r="I2327" i="3"/>
  <c r="J2327" i="3" s="1"/>
  <c r="N2327" i="3" s="1"/>
  <c r="H2327" i="3"/>
  <c r="G2327" i="3"/>
  <c r="E2327" i="3"/>
  <c r="R2326" i="3"/>
  <c r="K2326" i="3"/>
  <c r="L2326" i="3" s="1"/>
  <c r="I2326" i="3"/>
  <c r="J2326" i="3" s="1"/>
  <c r="N2326" i="3" s="1"/>
  <c r="H2326" i="3"/>
  <c r="G2326" i="3"/>
  <c r="E2326" i="3"/>
  <c r="F2326" i="3" s="1"/>
  <c r="Q2326" i="3" s="1"/>
  <c r="R2325" i="3"/>
  <c r="K2325" i="3"/>
  <c r="I2325" i="3"/>
  <c r="J2325" i="3" s="1"/>
  <c r="N2325" i="3" s="1"/>
  <c r="G2325" i="3"/>
  <c r="H2325" i="3" s="1"/>
  <c r="E2325" i="3"/>
  <c r="F2325" i="3" s="1"/>
  <c r="R2324" i="3"/>
  <c r="L2324" i="3"/>
  <c r="K2324" i="3"/>
  <c r="I2324" i="3"/>
  <c r="J2324" i="3" s="1"/>
  <c r="N2324" i="3" s="1"/>
  <c r="G2324" i="3"/>
  <c r="M2324" i="3" s="1"/>
  <c r="E2324" i="3"/>
  <c r="F2324" i="3" s="1"/>
  <c r="R2323" i="3"/>
  <c r="M2323" i="3"/>
  <c r="L2323" i="3"/>
  <c r="K2323" i="3"/>
  <c r="I2323" i="3"/>
  <c r="J2323" i="3" s="1"/>
  <c r="N2323" i="3" s="1"/>
  <c r="H2323" i="3"/>
  <c r="Q2323" i="3" s="1"/>
  <c r="G2323" i="3"/>
  <c r="E2323" i="3"/>
  <c r="F2323" i="3" s="1"/>
  <c r="R2322" i="3"/>
  <c r="K2322" i="3"/>
  <c r="L2322" i="3" s="1"/>
  <c r="I2322" i="3"/>
  <c r="J2322" i="3" s="1"/>
  <c r="N2322" i="3" s="1"/>
  <c r="H2322" i="3"/>
  <c r="G2322" i="3"/>
  <c r="E2322" i="3"/>
  <c r="F2322" i="3" s="1"/>
  <c r="Q2322" i="3" s="1"/>
  <c r="R2321" i="3"/>
  <c r="K2321" i="3"/>
  <c r="I2321" i="3"/>
  <c r="J2321" i="3" s="1"/>
  <c r="N2321" i="3" s="1"/>
  <c r="G2321" i="3"/>
  <c r="H2321" i="3" s="1"/>
  <c r="E2321" i="3"/>
  <c r="F2321" i="3" s="1"/>
  <c r="R2320" i="3"/>
  <c r="L2320" i="3"/>
  <c r="K2320" i="3"/>
  <c r="I2320" i="3"/>
  <c r="J2320" i="3" s="1"/>
  <c r="N2320" i="3" s="1"/>
  <c r="G2320" i="3"/>
  <c r="M2320" i="3" s="1"/>
  <c r="E2320" i="3"/>
  <c r="F2320" i="3" s="1"/>
  <c r="R2319" i="3"/>
  <c r="M2319" i="3"/>
  <c r="L2319" i="3"/>
  <c r="K2319" i="3"/>
  <c r="I2319" i="3"/>
  <c r="J2319" i="3" s="1"/>
  <c r="N2319" i="3" s="1"/>
  <c r="H2319" i="3"/>
  <c r="Q2319" i="3" s="1"/>
  <c r="G2319" i="3"/>
  <c r="E2319" i="3"/>
  <c r="F2319" i="3" s="1"/>
  <c r="R2318" i="3"/>
  <c r="K2318" i="3"/>
  <c r="L2318" i="3" s="1"/>
  <c r="I2318" i="3"/>
  <c r="J2318" i="3" s="1"/>
  <c r="N2318" i="3" s="1"/>
  <c r="H2318" i="3"/>
  <c r="G2318" i="3"/>
  <c r="E2318" i="3"/>
  <c r="F2318" i="3" s="1"/>
  <c r="Q2318" i="3" s="1"/>
  <c r="R2317" i="3"/>
  <c r="K2317" i="3"/>
  <c r="I2317" i="3"/>
  <c r="J2317" i="3" s="1"/>
  <c r="N2317" i="3" s="1"/>
  <c r="G2317" i="3"/>
  <c r="H2317" i="3" s="1"/>
  <c r="E2317" i="3"/>
  <c r="F2317" i="3" s="1"/>
  <c r="R2316" i="3"/>
  <c r="L2316" i="3"/>
  <c r="K2316" i="3"/>
  <c r="O2316" i="3" s="1"/>
  <c r="P2316" i="3" s="1"/>
  <c r="I2316" i="3"/>
  <c r="J2316" i="3" s="1"/>
  <c r="N2316" i="3" s="1"/>
  <c r="G2316" i="3"/>
  <c r="M2316" i="3" s="1"/>
  <c r="E2316" i="3"/>
  <c r="F2316" i="3" s="1"/>
  <c r="R2315" i="3"/>
  <c r="M2315" i="3"/>
  <c r="L2315" i="3"/>
  <c r="K2315" i="3"/>
  <c r="I2315" i="3"/>
  <c r="J2315" i="3" s="1"/>
  <c r="N2315" i="3" s="1"/>
  <c r="H2315" i="3"/>
  <c r="Q2315" i="3" s="1"/>
  <c r="G2315" i="3"/>
  <c r="E2315" i="3"/>
  <c r="F2315" i="3" s="1"/>
  <c r="R2314" i="3"/>
  <c r="K2314" i="3"/>
  <c r="L2314" i="3" s="1"/>
  <c r="I2314" i="3"/>
  <c r="J2314" i="3" s="1"/>
  <c r="N2314" i="3" s="1"/>
  <c r="H2314" i="3"/>
  <c r="G2314" i="3"/>
  <c r="E2314" i="3"/>
  <c r="F2314" i="3" s="1"/>
  <c r="Q2314" i="3" s="1"/>
  <c r="R2313" i="3"/>
  <c r="K2313" i="3"/>
  <c r="I2313" i="3"/>
  <c r="J2313" i="3" s="1"/>
  <c r="N2313" i="3" s="1"/>
  <c r="G2313" i="3"/>
  <c r="H2313" i="3" s="1"/>
  <c r="E2313" i="3"/>
  <c r="F2313" i="3" s="1"/>
  <c r="R2312" i="3"/>
  <c r="L2312" i="3"/>
  <c r="K2312" i="3"/>
  <c r="O2312" i="3" s="1"/>
  <c r="P2312" i="3" s="1"/>
  <c r="I2312" i="3"/>
  <c r="J2312" i="3" s="1"/>
  <c r="N2312" i="3" s="1"/>
  <c r="G2312" i="3"/>
  <c r="M2312" i="3" s="1"/>
  <c r="E2312" i="3"/>
  <c r="F2312" i="3" s="1"/>
  <c r="R2311" i="3"/>
  <c r="M2311" i="3"/>
  <c r="L2311" i="3"/>
  <c r="K2311" i="3"/>
  <c r="I2311" i="3"/>
  <c r="J2311" i="3" s="1"/>
  <c r="N2311" i="3" s="1"/>
  <c r="H2311" i="3"/>
  <c r="Q2311" i="3" s="1"/>
  <c r="G2311" i="3"/>
  <c r="E2311" i="3"/>
  <c r="F2311" i="3" s="1"/>
  <c r="R2310" i="3"/>
  <c r="K2310" i="3"/>
  <c r="L2310" i="3" s="1"/>
  <c r="I2310" i="3"/>
  <c r="J2310" i="3" s="1"/>
  <c r="N2310" i="3" s="1"/>
  <c r="H2310" i="3"/>
  <c r="G2310" i="3"/>
  <c r="E2310" i="3"/>
  <c r="F2310" i="3" s="1"/>
  <c r="Q2310" i="3" s="1"/>
  <c r="R2309" i="3"/>
  <c r="K2309" i="3"/>
  <c r="I2309" i="3"/>
  <c r="J2309" i="3" s="1"/>
  <c r="N2309" i="3" s="1"/>
  <c r="G2309" i="3"/>
  <c r="H2309" i="3" s="1"/>
  <c r="E2309" i="3"/>
  <c r="T2309" i="3" s="1"/>
  <c r="R2308" i="3"/>
  <c r="L2308" i="3"/>
  <c r="K2308" i="3"/>
  <c r="I2308" i="3"/>
  <c r="J2308" i="3" s="1"/>
  <c r="N2308" i="3" s="1"/>
  <c r="G2308" i="3"/>
  <c r="E2308" i="3"/>
  <c r="F2308" i="3" s="1"/>
  <c r="R2307" i="3"/>
  <c r="M2307" i="3"/>
  <c r="L2307" i="3"/>
  <c r="K2307" i="3"/>
  <c r="I2307" i="3"/>
  <c r="J2307" i="3" s="1"/>
  <c r="N2307" i="3" s="1"/>
  <c r="H2307" i="3"/>
  <c r="Q2307" i="3" s="1"/>
  <c r="G2307" i="3"/>
  <c r="E2307" i="3"/>
  <c r="F2307" i="3" s="1"/>
  <c r="R2306" i="3"/>
  <c r="K2306" i="3"/>
  <c r="L2306" i="3" s="1"/>
  <c r="I2306" i="3"/>
  <c r="J2306" i="3" s="1"/>
  <c r="N2306" i="3" s="1"/>
  <c r="H2306" i="3"/>
  <c r="G2306" i="3"/>
  <c r="E2306" i="3"/>
  <c r="F2306" i="3" s="1"/>
  <c r="Q2306" i="3" s="1"/>
  <c r="T2305" i="3"/>
  <c r="R2305" i="3"/>
  <c r="K2305" i="3"/>
  <c r="I2305" i="3"/>
  <c r="J2305" i="3" s="1"/>
  <c r="N2305" i="3" s="1"/>
  <c r="G2305" i="3"/>
  <c r="H2305" i="3" s="1"/>
  <c r="E2305" i="3"/>
  <c r="R2304" i="3"/>
  <c r="L2304" i="3"/>
  <c r="K2304" i="3"/>
  <c r="I2304" i="3"/>
  <c r="J2304" i="3" s="1"/>
  <c r="N2304" i="3" s="1"/>
  <c r="G2304" i="3"/>
  <c r="E2304" i="3"/>
  <c r="F2304" i="3" s="1"/>
  <c r="R2303" i="3"/>
  <c r="M2303" i="3"/>
  <c r="L2303" i="3"/>
  <c r="K2303" i="3"/>
  <c r="I2303" i="3"/>
  <c r="J2303" i="3" s="1"/>
  <c r="N2303" i="3" s="1"/>
  <c r="H2303" i="3"/>
  <c r="Q2303" i="3" s="1"/>
  <c r="G2303" i="3"/>
  <c r="E2303" i="3"/>
  <c r="F2303" i="3" s="1"/>
  <c r="R2302" i="3"/>
  <c r="K2302" i="3"/>
  <c r="L2302" i="3" s="1"/>
  <c r="I2302" i="3"/>
  <c r="J2302" i="3" s="1"/>
  <c r="N2302" i="3" s="1"/>
  <c r="H2302" i="3"/>
  <c r="G2302" i="3"/>
  <c r="E2302" i="3"/>
  <c r="F2302" i="3" s="1"/>
  <c r="Q2302" i="3" s="1"/>
  <c r="R2301" i="3"/>
  <c r="K2301" i="3"/>
  <c r="I2301" i="3"/>
  <c r="J2301" i="3" s="1"/>
  <c r="N2301" i="3" s="1"/>
  <c r="G2301" i="3"/>
  <c r="H2301" i="3" s="1"/>
  <c r="E2301" i="3"/>
  <c r="T2301" i="3" s="1"/>
  <c r="R2300" i="3"/>
  <c r="L2300" i="3"/>
  <c r="K2300" i="3"/>
  <c r="I2300" i="3"/>
  <c r="J2300" i="3" s="1"/>
  <c r="N2300" i="3" s="1"/>
  <c r="G2300" i="3"/>
  <c r="E2300" i="3"/>
  <c r="F2300" i="3" s="1"/>
  <c r="R2299" i="3"/>
  <c r="M2299" i="3"/>
  <c r="L2299" i="3"/>
  <c r="K2299" i="3"/>
  <c r="I2299" i="3"/>
  <c r="J2299" i="3" s="1"/>
  <c r="N2299" i="3" s="1"/>
  <c r="H2299" i="3"/>
  <c r="Q2299" i="3" s="1"/>
  <c r="G2299" i="3"/>
  <c r="E2299" i="3"/>
  <c r="F2299" i="3" s="1"/>
  <c r="R2298" i="3"/>
  <c r="K2298" i="3"/>
  <c r="L2298" i="3" s="1"/>
  <c r="I2298" i="3"/>
  <c r="J2298" i="3" s="1"/>
  <c r="N2298" i="3" s="1"/>
  <c r="H2298" i="3"/>
  <c r="G2298" i="3"/>
  <c r="E2298" i="3"/>
  <c r="F2298" i="3" s="1"/>
  <c r="Q2298" i="3" s="1"/>
  <c r="R2297" i="3"/>
  <c r="K2297" i="3"/>
  <c r="T2297" i="3" s="1"/>
  <c r="I2297" i="3"/>
  <c r="J2297" i="3" s="1"/>
  <c r="N2297" i="3" s="1"/>
  <c r="G2297" i="3"/>
  <c r="H2297" i="3" s="1"/>
  <c r="E2297" i="3"/>
  <c r="R2296" i="3"/>
  <c r="L2296" i="3"/>
  <c r="K2296" i="3"/>
  <c r="I2296" i="3"/>
  <c r="J2296" i="3" s="1"/>
  <c r="N2296" i="3" s="1"/>
  <c r="G2296" i="3"/>
  <c r="E2296" i="3"/>
  <c r="F2296" i="3" s="1"/>
  <c r="R2295" i="3"/>
  <c r="M2295" i="3"/>
  <c r="L2295" i="3"/>
  <c r="K2295" i="3"/>
  <c r="I2295" i="3"/>
  <c r="J2295" i="3" s="1"/>
  <c r="N2295" i="3" s="1"/>
  <c r="H2295" i="3"/>
  <c r="Q2295" i="3" s="1"/>
  <c r="G2295" i="3"/>
  <c r="E2295" i="3"/>
  <c r="F2295" i="3" s="1"/>
  <c r="R2294" i="3"/>
  <c r="K2294" i="3"/>
  <c r="L2294" i="3" s="1"/>
  <c r="I2294" i="3"/>
  <c r="J2294" i="3" s="1"/>
  <c r="N2294" i="3" s="1"/>
  <c r="H2294" i="3"/>
  <c r="G2294" i="3"/>
  <c r="E2294" i="3"/>
  <c r="F2294" i="3" s="1"/>
  <c r="Q2294" i="3" s="1"/>
  <c r="R2293" i="3"/>
  <c r="K2293" i="3"/>
  <c r="I2293" i="3"/>
  <c r="J2293" i="3" s="1"/>
  <c r="N2293" i="3" s="1"/>
  <c r="G2293" i="3"/>
  <c r="H2293" i="3" s="1"/>
  <c r="E2293" i="3"/>
  <c r="T2293" i="3" s="1"/>
  <c r="R2292" i="3"/>
  <c r="L2292" i="3"/>
  <c r="K2292" i="3"/>
  <c r="I2292" i="3"/>
  <c r="J2292" i="3" s="1"/>
  <c r="N2292" i="3" s="1"/>
  <c r="G2292" i="3"/>
  <c r="E2292" i="3"/>
  <c r="F2292" i="3" s="1"/>
  <c r="R2291" i="3"/>
  <c r="M2291" i="3"/>
  <c r="L2291" i="3"/>
  <c r="K2291" i="3"/>
  <c r="I2291" i="3"/>
  <c r="J2291" i="3" s="1"/>
  <c r="N2291" i="3" s="1"/>
  <c r="H2291" i="3"/>
  <c r="Q2291" i="3" s="1"/>
  <c r="G2291" i="3"/>
  <c r="E2291" i="3"/>
  <c r="F2291" i="3" s="1"/>
  <c r="R2290" i="3"/>
  <c r="K2290" i="3"/>
  <c r="L2290" i="3" s="1"/>
  <c r="I2290" i="3"/>
  <c r="J2290" i="3" s="1"/>
  <c r="N2290" i="3" s="1"/>
  <c r="H2290" i="3"/>
  <c r="G2290" i="3"/>
  <c r="E2290" i="3"/>
  <c r="F2290" i="3" s="1"/>
  <c r="Q2290" i="3" s="1"/>
  <c r="R2289" i="3"/>
  <c r="K2289" i="3"/>
  <c r="T2289" i="3" s="1"/>
  <c r="I2289" i="3"/>
  <c r="J2289" i="3" s="1"/>
  <c r="N2289" i="3" s="1"/>
  <c r="G2289" i="3"/>
  <c r="H2289" i="3" s="1"/>
  <c r="E2289" i="3"/>
  <c r="R2288" i="3"/>
  <c r="L2288" i="3"/>
  <c r="K2288" i="3"/>
  <c r="I2288" i="3"/>
  <c r="J2288" i="3" s="1"/>
  <c r="N2288" i="3" s="1"/>
  <c r="G2288" i="3"/>
  <c r="E2288" i="3"/>
  <c r="F2288" i="3" s="1"/>
  <c r="R2287" i="3"/>
  <c r="M2287" i="3"/>
  <c r="L2287" i="3"/>
  <c r="K2287" i="3"/>
  <c r="I2287" i="3"/>
  <c r="J2287" i="3" s="1"/>
  <c r="N2287" i="3" s="1"/>
  <c r="H2287" i="3"/>
  <c r="Q2287" i="3" s="1"/>
  <c r="G2287" i="3"/>
  <c r="E2287" i="3"/>
  <c r="F2287" i="3" s="1"/>
  <c r="R2286" i="3"/>
  <c r="K2286" i="3"/>
  <c r="L2286" i="3" s="1"/>
  <c r="I2286" i="3"/>
  <c r="J2286" i="3" s="1"/>
  <c r="N2286" i="3" s="1"/>
  <c r="H2286" i="3"/>
  <c r="G2286" i="3"/>
  <c r="E2286" i="3"/>
  <c r="F2286" i="3" s="1"/>
  <c r="Q2286" i="3" s="1"/>
  <c r="R2285" i="3"/>
  <c r="K2285" i="3"/>
  <c r="I2285" i="3"/>
  <c r="J2285" i="3" s="1"/>
  <c r="N2285" i="3" s="1"/>
  <c r="G2285" i="3"/>
  <c r="H2285" i="3" s="1"/>
  <c r="E2285" i="3"/>
  <c r="T2285" i="3" s="1"/>
  <c r="R2284" i="3"/>
  <c r="L2284" i="3"/>
  <c r="K2284" i="3"/>
  <c r="I2284" i="3"/>
  <c r="J2284" i="3" s="1"/>
  <c r="N2284" i="3" s="1"/>
  <c r="G2284" i="3"/>
  <c r="E2284" i="3"/>
  <c r="F2284" i="3" s="1"/>
  <c r="R2283" i="3"/>
  <c r="M2283" i="3"/>
  <c r="L2283" i="3"/>
  <c r="K2283" i="3"/>
  <c r="I2283" i="3"/>
  <c r="J2283" i="3" s="1"/>
  <c r="N2283" i="3" s="1"/>
  <c r="H2283" i="3"/>
  <c r="Q2283" i="3" s="1"/>
  <c r="G2283" i="3"/>
  <c r="E2283" i="3"/>
  <c r="F2283" i="3" s="1"/>
  <c r="R2282" i="3"/>
  <c r="K2282" i="3"/>
  <c r="L2282" i="3" s="1"/>
  <c r="I2282" i="3"/>
  <c r="J2282" i="3" s="1"/>
  <c r="N2282" i="3" s="1"/>
  <c r="H2282" i="3"/>
  <c r="G2282" i="3"/>
  <c r="E2282" i="3"/>
  <c r="F2282" i="3" s="1"/>
  <c r="Q2282" i="3" s="1"/>
  <c r="R2281" i="3"/>
  <c r="K2281" i="3"/>
  <c r="T2281" i="3" s="1"/>
  <c r="I2281" i="3"/>
  <c r="J2281" i="3" s="1"/>
  <c r="N2281" i="3" s="1"/>
  <c r="G2281" i="3"/>
  <c r="H2281" i="3" s="1"/>
  <c r="E2281" i="3"/>
  <c r="R2280" i="3"/>
  <c r="L2280" i="3"/>
  <c r="K2280" i="3"/>
  <c r="I2280" i="3"/>
  <c r="J2280" i="3" s="1"/>
  <c r="N2280" i="3" s="1"/>
  <c r="G2280" i="3"/>
  <c r="E2280" i="3"/>
  <c r="F2280" i="3" s="1"/>
  <c r="R2279" i="3"/>
  <c r="M2279" i="3"/>
  <c r="L2279" i="3"/>
  <c r="K2279" i="3"/>
  <c r="I2279" i="3"/>
  <c r="J2279" i="3" s="1"/>
  <c r="N2279" i="3" s="1"/>
  <c r="H2279" i="3"/>
  <c r="Q2279" i="3" s="1"/>
  <c r="G2279" i="3"/>
  <c r="E2279" i="3"/>
  <c r="F2279" i="3" s="1"/>
  <c r="R2278" i="3"/>
  <c r="K2278" i="3"/>
  <c r="L2278" i="3" s="1"/>
  <c r="I2278" i="3"/>
  <c r="J2278" i="3" s="1"/>
  <c r="N2278" i="3" s="1"/>
  <c r="H2278" i="3"/>
  <c r="G2278" i="3"/>
  <c r="E2278" i="3"/>
  <c r="F2278" i="3" s="1"/>
  <c r="Q2278" i="3" s="1"/>
  <c r="R2277" i="3"/>
  <c r="K2277" i="3"/>
  <c r="L2277" i="3" s="1"/>
  <c r="I2277" i="3"/>
  <c r="J2277" i="3" s="1"/>
  <c r="N2277" i="3" s="1"/>
  <c r="G2277" i="3"/>
  <c r="H2277" i="3" s="1"/>
  <c r="E2277" i="3"/>
  <c r="R2276" i="3"/>
  <c r="M2276" i="3"/>
  <c r="L2276" i="3"/>
  <c r="K2276" i="3"/>
  <c r="I2276" i="3"/>
  <c r="J2276" i="3" s="1"/>
  <c r="N2276" i="3" s="1"/>
  <c r="H2276" i="3"/>
  <c r="Q2276" i="3" s="1"/>
  <c r="G2276" i="3"/>
  <c r="E2276" i="3"/>
  <c r="F2276" i="3" s="1"/>
  <c r="R2275" i="3"/>
  <c r="M2275" i="3"/>
  <c r="L2275" i="3"/>
  <c r="K2275" i="3"/>
  <c r="I2275" i="3"/>
  <c r="J2275" i="3" s="1"/>
  <c r="N2275" i="3" s="1"/>
  <c r="H2275" i="3"/>
  <c r="Q2275" i="3" s="1"/>
  <c r="G2275" i="3"/>
  <c r="E2275" i="3"/>
  <c r="F2275" i="3" s="1"/>
  <c r="R2274" i="3"/>
  <c r="K2274" i="3"/>
  <c r="L2274" i="3" s="1"/>
  <c r="I2274" i="3"/>
  <c r="J2274" i="3" s="1"/>
  <c r="N2274" i="3" s="1"/>
  <c r="H2274" i="3"/>
  <c r="G2274" i="3"/>
  <c r="E2274" i="3"/>
  <c r="T2274" i="3" s="1"/>
  <c r="R2273" i="3"/>
  <c r="K2273" i="3"/>
  <c r="I2273" i="3"/>
  <c r="J2273" i="3" s="1"/>
  <c r="N2273" i="3" s="1"/>
  <c r="G2273" i="3"/>
  <c r="H2273" i="3" s="1"/>
  <c r="E2273" i="3"/>
  <c r="R2272" i="3"/>
  <c r="M2272" i="3"/>
  <c r="L2272" i="3"/>
  <c r="K2272" i="3"/>
  <c r="I2272" i="3"/>
  <c r="J2272" i="3" s="1"/>
  <c r="N2272" i="3" s="1"/>
  <c r="H2272" i="3"/>
  <c r="Q2272" i="3" s="1"/>
  <c r="G2272" i="3"/>
  <c r="E2272" i="3"/>
  <c r="F2272" i="3" s="1"/>
  <c r="R2271" i="3"/>
  <c r="M2271" i="3"/>
  <c r="L2271" i="3"/>
  <c r="K2271" i="3"/>
  <c r="I2271" i="3"/>
  <c r="J2271" i="3" s="1"/>
  <c r="N2271" i="3" s="1"/>
  <c r="H2271" i="3"/>
  <c r="Q2271" i="3" s="1"/>
  <c r="G2271" i="3"/>
  <c r="E2271" i="3"/>
  <c r="F2271" i="3" s="1"/>
  <c r="R2270" i="3"/>
  <c r="K2270" i="3"/>
  <c r="L2270" i="3" s="1"/>
  <c r="I2270" i="3"/>
  <c r="J2270" i="3" s="1"/>
  <c r="N2270" i="3" s="1"/>
  <c r="H2270" i="3"/>
  <c r="G2270" i="3"/>
  <c r="E2270" i="3"/>
  <c r="R2269" i="3"/>
  <c r="K2269" i="3"/>
  <c r="L2269" i="3" s="1"/>
  <c r="I2269" i="3"/>
  <c r="J2269" i="3" s="1"/>
  <c r="N2269" i="3" s="1"/>
  <c r="G2269" i="3"/>
  <c r="H2269" i="3" s="1"/>
  <c r="E2269" i="3"/>
  <c r="R2268" i="3"/>
  <c r="M2268" i="3"/>
  <c r="L2268" i="3"/>
  <c r="K2268" i="3"/>
  <c r="I2268" i="3"/>
  <c r="J2268" i="3" s="1"/>
  <c r="N2268" i="3" s="1"/>
  <c r="H2268" i="3"/>
  <c r="Q2268" i="3" s="1"/>
  <c r="G2268" i="3"/>
  <c r="E2268" i="3"/>
  <c r="F2268" i="3" s="1"/>
  <c r="R2267" i="3"/>
  <c r="M2267" i="3"/>
  <c r="L2267" i="3"/>
  <c r="K2267" i="3"/>
  <c r="I2267" i="3"/>
  <c r="J2267" i="3" s="1"/>
  <c r="N2267" i="3" s="1"/>
  <c r="H2267" i="3"/>
  <c r="Q2267" i="3" s="1"/>
  <c r="G2267" i="3"/>
  <c r="E2267" i="3"/>
  <c r="F2267" i="3" s="1"/>
  <c r="R2266" i="3"/>
  <c r="K2266" i="3"/>
  <c r="L2266" i="3" s="1"/>
  <c r="I2266" i="3"/>
  <c r="J2266" i="3" s="1"/>
  <c r="N2266" i="3" s="1"/>
  <c r="H2266" i="3"/>
  <c r="G2266" i="3"/>
  <c r="E2266" i="3"/>
  <c r="T2266" i="3" s="1"/>
  <c r="R2265" i="3"/>
  <c r="K2265" i="3"/>
  <c r="I2265" i="3"/>
  <c r="J2265" i="3" s="1"/>
  <c r="N2265" i="3" s="1"/>
  <c r="G2265" i="3"/>
  <c r="H2265" i="3" s="1"/>
  <c r="E2265" i="3"/>
  <c r="R2264" i="3"/>
  <c r="M2264" i="3"/>
  <c r="L2264" i="3"/>
  <c r="K2264" i="3"/>
  <c r="I2264" i="3"/>
  <c r="J2264" i="3" s="1"/>
  <c r="N2264" i="3" s="1"/>
  <c r="H2264" i="3"/>
  <c r="Q2264" i="3" s="1"/>
  <c r="G2264" i="3"/>
  <c r="E2264" i="3"/>
  <c r="F2264" i="3" s="1"/>
  <c r="R2263" i="3"/>
  <c r="M2263" i="3"/>
  <c r="L2263" i="3"/>
  <c r="K2263" i="3"/>
  <c r="I2263" i="3"/>
  <c r="J2263" i="3" s="1"/>
  <c r="N2263" i="3" s="1"/>
  <c r="H2263" i="3"/>
  <c r="Q2263" i="3" s="1"/>
  <c r="G2263" i="3"/>
  <c r="E2263" i="3"/>
  <c r="F2263" i="3" s="1"/>
  <c r="R2262" i="3"/>
  <c r="K2262" i="3"/>
  <c r="L2262" i="3" s="1"/>
  <c r="I2262" i="3"/>
  <c r="J2262" i="3" s="1"/>
  <c r="N2262" i="3" s="1"/>
  <c r="H2262" i="3"/>
  <c r="G2262" i="3"/>
  <c r="E2262" i="3"/>
  <c r="R2261" i="3"/>
  <c r="K2261" i="3"/>
  <c r="L2261" i="3" s="1"/>
  <c r="I2261" i="3"/>
  <c r="J2261" i="3" s="1"/>
  <c r="N2261" i="3" s="1"/>
  <c r="G2261" i="3"/>
  <c r="H2261" i="3" s="1"/>
  <c r="E2261" i="3"/>
  <c r="R2260" i="3"/>
  <c r="M2260" i="3"/>
  <c r="L2260" i="3"/>
  <c r="K2260" i="3"/>
  <c r="I2260" i="3"/>
  <c r="J2260" i="3" s="1"/>
  <c r="N2260" i="3" s="1"/>
  <c r="H2260" i="3"/>
  <c r="Q2260" i="3" s="1"/>
  <c r="G2260" i="3"/>
  <c r="E2260" i="3"/>
  <c r="F2260" i="3" s="1"/>
  <c r="R2259" i="3"/>
  <c r="M2259" i="3"/>
  <c r="L2259" i="3"/>
  <c r="K2259" i="3"/>
  <c r="I2259" i="3"/>
  <c r="J2259" i="3" s="1"/>
  <c r="N2259" i="3" s="1"/>
  <c r="H2259" i="3"/>
  <c r="Q2259" i="3" s="1"/>
  <c r="G2259" i="3"/>
  <c r="E2259" i="3"/>
  <c r="F2259" i="3" s="1"/>
  <c r="R2258" i="3"/>
  <c r="K2258" i="3"/>
  <c r="L2258" i="3" s="1"/>
  <c r="I2258" i="3"/>
  <c r="J2258" i="3" s="1"/>
  <c r="N2258" i="3" s="1"/>
  <c r="H2258" i="3"/>
  <c r="G2258" i="3"/>
  <c r="E2258" i="3"/>
  <c r="T2258" i="3" s="1"/>
  <c r="R2257" i="3"/>
  <c r="K2257" i="3"/>
  <c r="I2257" i="3"/>
  <c r="J2257" i="3" s="1"/>
  <c r="N2257" i="3" s="1"/>
  <c r="G2257" i="3"/>
  <c r="H2257" i="3" s="1"/>
  <c r="E2257" i="3"/>
  <c r="R2256" i="3"/>
  <c r="M2256" i="3"/>
  <c r="L2256" i="3"/>
  <c r="K2256" i="3"/>
  <c r="I2256" i="3"/>
  <c r="J2256" i="3" s="1"/>
  <c r="N2256" i="3" s="1"/>
  <c r="H2256" i="3"/>
  <c r="Q2256" i="3" s="1"/>
  <c r="G2256" i="3"/>
  <c r="E2256" i="3"/>
  <c r="F2256" i="3" s="1"/>
  <c r="R2255" i="3"/>
  <c r="M2255" i="3"/>
  <c r="L2255" i="3"/>
  <c r="K2255" i="3"/>
  <c r="I2255" i="3"/>
  <c r="J2255" i="3" s="1"/>
  <c r="N2255" i="3" s="1"/>
  <c r="H2255" i="3"/>
  <c r="Q2255" i="3" s="1"/>
  <c r="G2255" i="3"/>
  <c r="E2255" i="3"/>
  <c r="F2255" i="3" s="1"/>
  <c r="R2254" i="3"/>
  <c r="K2254" i="3"/>
  <c r="L2254" i="3" s="1"/>
  <c r="I2254" i="3"/>
  <c r="J2254" i="3" s="1"/>
  <c r="N2254" i="3" s="1"/>
  <c r="H2254" i="3"/>
  <c r="G2254" i="3"/>
  <c r="E2254" i="3"/>
  <c r="R2253" i="3"/>
  <c r="K2253" i="3"/>
  <c r="L2253" i="3" s="1"/>
  <c r="I2253" i="3"/>
  <c r="J2253" i="3" s="1"/>
  <c r="N2253" i="3" s="1"/>
  <c r="G2253" i="3"/>
  <c r="H2253" i="3" s="1"/>
  <c r="E2253" i="3"/>
  <c r="R2252" i="3"/>
  <c r="M2252" i="3"/>
  <c r="L2252" i="3"/>
  <c r="K2252" i="3"/>
  <c r="I2252" i="3"/>
  <c r="J2252" i="3" s="1"/>
  <c r="N2252" i="3" s="1"/>
  <c r="H2252" i="3"/>
  <c r="Q2252" i="3" s="1"/>
  <c r="G2252" i="3"/>
  <c r="E2252" i="3"/>
  <c r="F2252" i="3" s="1"/>
  <c r="R2251" i="3"/>
  <c r="M2251" i="3"/>
  <c r="L2251" i="3"/>
  <c r="K2251" i="3"/>
  <c r="I2251" i="3"/>
  <c r="J2251" i="3" s="1"/>
  <c r="N2251" i="3" s="1"/>
  <c r="H2251" i="3"/>
  <c r="Q2251" i="3" s="1"/>
  <c r="G2251" i="3"/>
  <c r="E2251" i="3"/>
  <c r="F2251" i="3" s="1"/>
  <c r="R2250" i="3"/>
  <c r="K2250" i="3"/>
  <c r="L2250" i="3" s="1"/>
  <c r="I2250" i="3"/>
  <c r="J2250" i="3" s="1"/>
  <c r="N2250" i="3" s="1"/>
  <c r="H2250" i="3"/>
  <c r="G2250" i="3"/>
  <c r="E2250" i="3"/>
  <c r="T2250" i="3" s="1"/>
  <c r="R2249" i="3"/>
  <c r="K2249" i="3"/>
  <c r="I2249" i="3"/>
  <c r="J2249" i="3" s="1"/>
  <c r="N2249" i="3" s="1"/>
  <c r="G2249" i="3"/>
  <c r="H2249" i="3" s="1"/>
  <c r="E2249" i="3"/>
  <c r="R2248" i="3"/>
  <c r="M2248" i="3"/>
  <c r="L2248" i="3"/>
  <c r="K2248" i="3"/>
  <c r="I2248" i="3"/>
  <c r="J2248" i="3" s="1"/>
  <c r="N2248" i="3" s="1"/>
  <c r="H2248" i="3"/>
  <c r="G2248" i="3"/>
  <c r="E2248" i="3"/>
  <c r="F2248" i="3" s="1"/>
  <c r="Q2248" i="3" s="1"/>
  <c r="R2247" i="3"/>
  <c r="L2247" i="3"/>
  <c r="K2247" i="3"/>
  <c r="I2247" i="3"/>
  <c r="J2247" i="3" s="1"/>
  <c r="N2247" i="3" s="1"/>
  <c r="G2247" i="3"/>
  <c r="E2247" i="3"/>
  <c r="F2247" i="3" s="1"/>
  <c r="R2246" i="3"/>
  <c r="K2246" i="3"/>
  <c r="L2246" i="3" s="1"/>
  <c r="I2246" i="3"/>
  <c r="J2246" i="3" s="1"/>
  <c r="N2246" i="3" s="1"/>
  <c r="H2246" i="3"/>
  <c r="G2246" i="3"/>
  <c r="E2246" i="3"/>
  <c r="F2246" i="3" s="1"/>
  <c r="Q2246" i="3" s="1"/>
  <c r="R2245" i="3"/>
  <c r="K2245" i="3"/>
  <c r="I2245" i="3"/>
  <c r="J2245" i="3" s="1"/>
  <c r="N2245" i="3" s="1"/>
  <c r="G2245" i="3"/>
  <c r="H2245" i="3" s="1"/>
  <c r="E2245" i="3"/>
  <c r="T2244" i="3"/>
  <c r="R2244" i="3"/>
  <c r="M2244" i="3"/>
  <c r="K2244" i="3"/>
  <c r="I2244" i="3"/>
  <c r="J2244" i="3" s="1"/>
  <c r="N2244" i="3" s="1"/>
  <c r="H2244" i="3"/>
  <c r="G2244" i="3"/>
  <c r="E2244" i="3"/>
  <c r="R2243" i="3"/>
  <c r="L2243" i="3"/>
  <c r="K2243" i="3"/>
  <c r="I2243" i="3"/>
  <c r="J2243" i="3" s="1"/>
  <c r="N2243" i="3" s="1"/>
  <c r="G2243" i="3"/>
  <c r="E2243" i="3"/>
  <c r="F2243" i="3" s="1"/>
  <c r="R2242" i="3"/>
  <c r="K2242" i="3"/>
  <c r="L2242" i="3" s="1"/>
  <c r="I2242" i="3"/>
  <c r="J2242" i="3" s="1"/>
  <c r="N2242" i="3" s="1"/>
  <c r="H2242" i="3"/>
  <c r="G2242" i="3"/>
  <c r="E2242" i="3"/>
  <c r="F2242" i="3" s="1"/>
  <c r="Q2242" i="3" s="1"/>
  <c r="R2241" i="3"/>
  <c r="K2241" i="3"/>
  <c r="I2241" i="3"/>
  <c r="J2241" i="3" s="1"/>
  <c r="N2241" i="3" s="1"/>
  <c r="G2241" i="3"/>
  <c r="H2241" i="3" s="1"/>
  <c r="E2241" i="3"/>
  <c r="T2240" i="3"/>
  <c r="R2240" i="3"/>
  <c r="M2240" i="3"/>
  <c r="K2240" i="3"/>
  <c r="I2240" i="3"/>
  <c r="J2240" i="3" s="1"/>
  <c r="N2240" i="3" s="1"/>
  <c r="H2240" i="3"/>
  <c r="G2240" i="3"/>
  <c r="E2240" i="3"/>
  <c r="R2239" i="3"/>
  <c r="L2239" i="3"/>
  <c r="K2239" i="3"/>
  <c r="I2239" i="3"/>
  <c r="J2239" i="3" s="1"/>
  <c r="N2239" i="3" s="1"/>
  <c r="G2239" i="3"/>
  <c r="E2239" i="3"/>
  <c r="F2239" i="3" s="1"/>
  <c r="R2238" i="3"/>
  <c r="K2238" i="3"/>
  <c r="L2238" i="3" s="1"/>
  <c r="I2238" i="3"/>
  <c r="J2238" i="3" s="1"/>
  <c r="N2238" i="3" s="1"/>
  <c r="H2238" i="3"/>
  <c r="G2238" i="3"/>
  <c r="E2238" i="3"/>
  <c r="F2238" i="3" s="1"/>
  <c r="Q2238" i="3" s="1"/>
  <c r="R2237" i="3"/>
  <c r="K2237" i="3"/>
  <c r="I2237" i="3"/>
  <c r="J2237" i="3" s="1"/>
  <c r="N2237" i="3" s="1"/>
  <c r="G2237" i="3"/>
  <c r="H2237" i="3" s="1"/>
  <c r="E2237" i="3"/>
  <c r="T2236" i="3"/>
  <c r="R2236" i="3"/>
  <c r="M2236" i="3"/>
  <c r="K2236" i="3"/>
  <c r="I2236" i="3"/>
  <c r="J2236" i="3" s="1"/>
  <c r="N2236" i="3" s="1"/>
  <c r="H2236" i="3"/>
  <c r="G2236" i="3"/>
  <c r="E2236" i="3"/>
  <c r="R2235" i="3"/>
  <c r="L2235" i="3"/>
  <c r="K2235" i="3"/>
  <c r="I2235" i="3"/>
  <c r="J2235" i="3" s="1"/>
  <c r="N2235" i="3" s="1"/>
  <c r="G2235" i="3"/>
  <c r="E2235" i="3"/>
  <c r="F2235" i="3" s="1"/>
  <c r="R2234" i="3"/>
  <c r="K2234" i="3"/>
  <c r="L2234" i="3" s="1"/>
  <c r="I2234" i="3"/>
  <c r="J2234" i="3" s="1"/>
  <c r="N2234" i="3" s="1"/>
  <c r="H2234" i="3"/>
  <c r="G2234" i="3"/>
  <c r="E2234" i="3"/>
  <c r="F2234" i="3" s="1"/>
  <c r="Q2234" i="3" s="1"/>
  <c r="R2233" i="3"/>
  <c r="K2233" i="3"/>
  <c r="I2233" i="3"/>
  <c r="J2233" i="3" s="1"/>
  <c r="N2233" i="3" s="1"/>
  <c r="G2233" i="3"/>
  <c r="H2233" i="3" s="1"/>
  <c r="E2233" i="3"/>
  <c r="T2232" i="3"/>
  <c r="R2232" i="3"/>
  <c r="M2232" i="3"/>
  <c r="K2232" i="3"/>
  <c r="I2232" i="3"/>
  <c r="J2232" i="3" s="1"/>
  <c r="N2232" i="3" s="1"/>
  <c r="H2232" i="3"/>
  <c r="G2232" i="3"/>
  <c r="E2232" i="3"/>
  <c r="R2231" i="3"/>
  <c r="L2231" i="3"/>
  <c r="K2231" i="3"/>
  <c r="I2231" i="3"/>
  <c r="J2231" i="3" s="1"/>
  <c r="N2231" i="3" s="1"/>
  <c r="G2231" i="3"/>
  <c r="E2231" i="3"/>
  <c r="F2231" i="3" s="1"/>
  <c r="R2230" i="3"/>
  <c r="K2230" i="3"/>
  <c r="L2230" i="3" s="1"/>
  <c r="I2230" i="3"/>
  <c r="J2230" i="3" s="1"/>
  <c r="N2230" i="3" s="1"/>
  <c r="H2230" i="3"/>
  <c r="G2230" i="3"/>
  <c r="E2230" i="3"/>
  <c r="F2230" i="3" s="1"/>
  <c r="Q2230" i="3" s="1"/>
  <c r="R2229" i="3"/>
  <c r="K2229" i="3"/>
  <c r="I2229" i="3"/>
  <c r="J2229" i="3" s="1"/>
  <c r="N2229" i="3" s="1"/>
  <c r="G2229" i="3"/>
  <c r="H2229" i="3" s="1"/>
  <c r="E2229" i="3"/>
  <c r="T2228" i="3"/>
  <c r="R2228" i="3"/>
  <c r="M2228" i="3"/>
  <c r="K2228" i="3"/>
  <c r="I2228" i="3"/>
  <c r="J2228" i="3" s="1"/>
  <c r="N2228" i="3" s="1"/>
  <c r="H2228" i="3"/>
  <c r="G2228" i="3"/>
  <c r="E2228" i="3"/>
  <c r="R2227" i="3"/>
  <c r="L2227" i="3"/>
  <c r="K2227" i="3"/>
  <c r="I2227" i="3"/>
  <c r="J2227" i="3" s="1"/>
  <c r="N2227" i="3" s="1"/>
  <c r="G2227" i="3"/>
  <c r="E2227" i="3"/>
  <c r="F2227" i="3" s="1"/>
  <c r="R2226" i="3"/>
  <c r="K2226" i="3"/>
  <c r="L2226" i="3" s="1"/>
  <c r="I2226" i="3"/>
  <c r="J2226" i="3" s="1"/>
  <c r="N2226" i="3" s="1"/>
  <c r="H2226" i="3"/>
  <c r="G2226" i="3"/>
  <c r="E2226" i="3"/>
  <c r="F2226" i="3" s="1"/>
  <c r="Q2226" i="3" s="1"/>
  <c r="R2225" i="3"/>
  <c r="K2225" i="3"/>
  <c r="I2225" i="3"/>
  <c r="J2225" i="3" s="1"/>
  <c r="N2225" i="3" s="1"/>
  <c r="G2225" i="3"/>
  <c r="H2225" i="3" s="1"/>
  <c r="E2225" i="3"/>
  <c r="T2224" i="3"/>
  <c r="R2224" i="3"/>
  <c r="M2224" i="3"/>
  <c r="K2224" i="3"/>
  <c r="I2224" i="3"/>
  <c r="J2224" i="3" s="1"/>
  <c r="N2224" i="3" s="1"/>
  <c r="H2224" i="3"/>
  <c r="G2224" i="3"/>
  <c r="E2224" i="3"/>
  <c r="R2223" i="3"/>
  <c r="L2223" i="3"/>
  <c r="K2223" i="3"/>
  <c r="I2223" i="3"/>
  <c r="J2223" i="3" s="1"/>
  <c r="N2223" i="3" s="1"/>
  <c r="G2223" i="3"/>
  <c r="E2223" i="3"/>
  <c r="F2223" i="3" s="1"/>
  <c r="R2222" i="3"/>
  <c r="K2222" i="3"/>
  <c r="L2222" i="3" s="1"/>
  <c r="I2222" i="3"/>
  <c r="J2222" i="3" s="1"/>
  <c r="N2222" i="3" s="1"/>
  <c r="H2222" i="3"/>
  <c r="G2222" i="3"/>
  <c r="E2222" i="3"/>
  <c r="F2222" i="3" s="1"/>
  <c r="Q2222" i="3" s="1"/>
  <c r="R2221" i="3"/>
  <c r="K2221" i="3"/>
  <c r="I2221" i="3"/>
  <c r="J2221" i="3" s="1"/>
  <c r="N2221" i="3" s="1"/>
  <c r="G2221" i="3"/>
  <c r="H2221" i="3" s="1"/>
  <c r="E2221" i="3"/>
  <c r="T2220" i="3"/>
  <c r="R2220" i="3"/>
  <c r="M2220" i="3"/>
  <c r="K2220" i="3"/>
  <c r="I2220" i="3"/>
  <c r="J2220" i="3" s="1"/>
  <c r="N2220" i="3" s="1"/>
  <c r="H2220" i="3"/>
  <c r="G2220" i="3"/>
  <c r="E2220" i="3"/>
  <c r="R2219" i="3"/>
  <c r="L2219" i="3"/>
  <c r="K2219" i="3"/>
  <c r="I2219" i="3"/>
  <c r="J2219" i="3" s="1"/>
  <c r="N2219" i="3" s="1"/>
  <c r="G2219" i="3"/>
  <c r="E2219" i="3"/>
  <c r="F2219" i="3" s="1"/>
  <c r="R2218" i="3"/>
  <c r="K2218" i="3"/>
  <c r="L2218" i="3" s="1"/>
  <c r="I2218" i="3"/>
  <c r="J2218" i="3" s="1"/>
  <c r="N2218" i="3" s="1"/>
  <c r="H2218" i="3"/>
  <c r="G2218" i="3"/>
  <c r="E2218" i="3"/>
  <c r="F2218" i="3" s="1"/>
  <c r="Q2218" i="3" s="1"/>
  <c r="R2217" i="3"/>
  <c r="K2217" i="3"/>
  <c r="I2217" i="3"/>
  <c r="J2217" i="3" s="1"/>
  <c r="N2217" i="3" s="1"/>
  <c r="G2217" i="3"/>
  <c r="H2217" i="3" s="1"/>
  <c r="E2217" i="3"/>
  <c r="T2216" i="3"/>
  <c r="R2216" i="3"/>
  <c r="M2216" i="3"/>
  <c r="K2216" i="3"/>
  <c r="I2216" i="3"/>
  <c r="J2216" i="3" s="1"/>
  <c r="N2216" i="3" s="1"/>
  <c r="H2216" i="3"/>
  <c r="G2216" i="3"/>
  <c r="E2216" i="3"/>
  <c r="R2215" i="3"/>
  <c r="L2215" i="3"/>
  <c r="K2215" i="3"/>
  <c r="I2215" i="3"/>
  <c r="J2215" i="3" s="1"/>
  <c r="N2215" i="3" s="1"/>
  <c r="G2215" i="3"/>
  <c r="E2215" i="3"/>
  <c r="F2215" i="3" s="1"/>
  <c r="R2214" i="3"/>
  <c r="K2214" i="3"/>
  <c r="L2214" i="3" s="1"/>
  <c r="I2214" i="3"/>
  <c r="J2214" i="3" s="1"/>
  <c r="N2214" i="3" s="1"/>
  <c r="H2214" i="3"/>
  <c r="G2214" i="3"/>
  <c r="E2214" i="3"/>
  <c r="F2214" i="3" s="1"/>
  <c r="Q2214" i="3" s="1"/>
  <c r="R2213" i="3"/>
  <c r="K2213" i="3"/>
  <c r="I2213" i="3"/>
  <c r="J2213" i="3" s="1"/>
  <c r="N2213" i="3" s="1"/>
  <c r="G2213" i="3"/>
  <c r="H2213" i="3" s="1"/>
  <c r="E2213" i="3"/>
  <c r="T2212" i="3"/>
  <c r="R2212" i="3"/>
  <c r="M2212" i="3"/>
  <c r="K2212" i="3"/>
  <c r="I2212" i="3"/>
  <c r="J2212" i="3" s="1"/>
  <c r="N2212" i="3" s="1"/>
  <c r="H2212" i="3"/>
  <c r="G2212" i="3"/>
  <c r="E2212" i="3"/>
  <c r="R2211" i="3"/>
  <c r="L2211" i="3"/>
  <c r="K2211" i="3"/>
  <c r="I2211" i="3"/>
  <c r="J2211" i="3" s="1"/>
  <c r="N2211" i="3" s="1"/>
  <c r="G2211" i="3"/>
  <c r="E2211" i="3"/>
  <c r="F2211" i="3" s="1"/>
  <c r="R2210" i="3"/>
  <c r="K2210" i="3"/>
  <c r="L2210" i="3" s="1"/>
  <c r="I2210" i="3"/>
  <c r="J2210" i="3" s="1"/>
  <c r="N2210" i="3" s="1"/>
  <c r="H2210" i="3"/>
  <c r="G2210" i="3"/>
  <c r="E2210" i="3"/>
  <c r="F2210" i="3" s="1"/>
  <c r="Q2210" i="3" s="1"/>
  <c r="R2209" i="3"/>
  <c r="K2209" i="3"/>
  <c r="I2209" i="3"/>
  <c r="J2209" i="3" s="1"/>
  <c r="N2209" i="3" s="1"/>
  <c r="G2209" i="3"/>
  <c r="H2209" i="3" s="1"/>
  <c r="E2209" i="3"/>
  <c r="T2208" i="3"/>
  <c r="R2208" i="3"/>
  <c r="M2208" i="3"/>
  <c r="K2208" i="3"/>
  <c r="I2208" i="3"/>
  <c r="J2208" i="3" s="1"/>
  <c r="N2208" i="3" s="1"/>
  <c r="H2208" i="3"/>
  <c r="G2208" i="3"/>
  <c r="E2208" i="3"/>
  <c r="R2207" i="3"/>
  <c r="L2207" i="3"/>
  <c r="K2207" i="3"/>
  <c r="I2207" i="3"/>
  <c r="J2207" i="3" s="1"/>
  <c r="N2207" i="3" s="1"/>
  <c r="G2207" i="3"/>
  <c r="E2207" i="3"/>
  <c r="F2207" i="3" s="1"/>
  <c r="R2206" i="3"/>
  <c r="K2206" i="3"/>
  <c r="L2206" i="3" s="1"/>
  <c r="I2206" i="3"/>
  <c r="J2206" i="3" s="1"/>
  <c r="N2206" i="3" s="1"/>
  <c r="H2206" i="3"/>
  <c r="G2206" i="3"/>
  <c r="E2206" i="3"/>
  <c r="F2206" i="3" s="1"/>
  <c r="Q2206" i="3" s="1"/>
  <c r="R2205" i="3"/>
  <c r="K2205" i="3"/>
  <c r="I2205" i="3"/>
  <c r="J2205" i="3" s="1"/>
  <c r="N2205" i="3" s="1"/>
  <c r="G2205" i="3"/>
  <c r="H2205" i="3" s="1"/>
  <c r="E2205" i="3"/>
  <c r="T2204" i="3"/>
  <c r="R2204" i="3"/>
  <c r="M2204" i="3"/>
  <c r="K2204" i="3"/>
  <c r="I2204" i="3"/>
  <c r="J2204" i="3" s="1"/>
  <c r="N2204" i="3" s="1"/>
  <c r="H2204" i="3"/>
  <c r="G2204" i="3"/>
  <c r="E2204" i="3"/>
  <c r="R2203" i="3"/>
  <c r="L2203" i="3"/>
  <c r="K2203" i="3"/>
  <c r="I2203" i="3"/>
  <c r="J2203" i="3" s="1"/>
  <c r="N2203" i="3" s="1"/>
  <c r="G2203" i="3"/>
  <c r="E2203" i="3"/>
  <c r="F2203" i="3" s="1"/>
  <c r="R2202" i="3"/>
  <c r="K2202" i="3"/>
  <c r="L2202" i="3" s="1"/>
  <c r="I2202" i="3"/>
  <c r="J2202" i="3" s="1"/>
  <c r="N2202" i="3" s="1"/>
  <c r="H2202" i="3"/>
  <c r="G2202" i="3"/>
  <c r="E2202" i="3"/>
  <c r="F2202" i="3" s="1"/>
  <c r="Q2202" i="3" s="1"/>
  <c r="R2201" i="3"/>
  <c r="K2201" i="3"/>
  <c r="I2201" i="3"/>
  <c r="J2201" i="3" s="1"/>
  <c r="N2201" i="3" s="1"/>
  <c r="G2201" i="3"/>
  <c r="H2201" i="3" s="1"/>
  <c r="E2201" i="3"/>
  <c r="T2200" i="3"/>
  <c r="R2200" i="3"/>
  <c r="M2200" i="3"/>
  <c r="K2200" i="3"/>
  <c r="I2200" i="3"/>
  <c r="J2200" i="3" s="1"/>
  <c r="N2200" i="3" s="1"/>
  <c r="H2200" i="3"/>
  <c r="G2200" i="3"/>
  <c r="E2200" i="3"/>
  <c r="R2199" i="3"/>
  <c r="L2199" i="3"/>
  <c r="K2199" i="3"/>
  <c r="I2199" i="3"/>
  <c r="J2199" i="3" s="1"/>
  <c r="N2199" i="3" s="1"/>
  <c r="G2199" i="3"/>
  <c r="E2199" i="3"/>
  <c r="F2199" i="3" s="1"/>
  <c r="R2198" i="3"/>
  <c r="K2198" i="3"/>
  <c r="L2198" i="3" s="1"/>
  <c r="I2198" i="3"/>
  <c r="J2198" i="3" s="1"/>
  <c r="N2198" i="3" s="1"/>
  <c r="H2198" i="3"/>
  <c r="G2198" i="3"/>
  <c r="E2198" i="3"/>
  <c r="F2198" i="3" s="1"/>
  <c r="Q2198" i="3" s="1"/>
  <c r="R2197" i="3"/>
  <c r="K2197" i="3"/>
  <c r="I2197" i="3"/>
  <c r="J2197" i="3" s="1"/>
  <c r="N2197" i="3" s="1"/>
  <c r="G2197" i="3"/>
  <c r="H2197" i="3" s="1"/>
  <c r="E2197" i="3"/>
  <c r="T2196" i="3"/>
  <c r="R2196" i="3"/>
  <c r="M2196" i="3"/>
  <c r="K2196" i="3"/>
  <c r="I2196" i="3"/>
  <c r="J2196" i="3" s="1"/>
  <c r="N2196" i="3" s="1"/>
  <c r="H2196" i="3"/>
  <c r="G2196" i="3"/>
  <c r="E2196" i="3"/>
  <c r="R2195" i="3"/>
  <c r="L2195" i="3"/>
  <c r="K2195" i="3"/>
  <c r="I2195" i="3"/>
  <c r="J2195" i="3" s="1"/>
  <c r="N2195" i="3" s="1"/>
  <c r="G2195" i="3"/>
  <c r="E2195" i="3"/>
  <c r="F2195" i="3" s="1"/>
  <c r="R2194" i="3"/>
  <c r="K2194" i="3"/>
  <c r="L2194" i="3" s="1"/>
  <c r="I2194" i="3"/>
  <c r="J2194" i="3" s="1"/>
  <c r="N2194" i="3" s="1"/>
  <c r="H2194" i="3"/>
  <c r="G2194" i="3"/>
  <c r="E2194" i="3"/>
  <c r="F2194" i="3" s="1"/>
  <c r="Q2194" i="3" s="1"/>
  <c r="R2193" i="3"/>
  <c r="K2193" i="3"/>
  <c r="I2193" i="3"/>
  <c r="J2193" i="3" s="1"/>
  <c r="N2193" i="3" s="1"/>
  <c r="G2193" i="3"/>
  <c r="H2193" i="3" s="1"/>
  <c r="E2193" i="3"/>
  <c r="T2192" i="3"/>
  <c r="R2192" i="3"/>
  <c r="M2192" i="3"/>
  <c r="K2192" i="3"/>
  <c r="I2192" i="3"/>
  <c r="J2192" i="3" s="1"/>
  <c r="N2192" i="3" s="1"/>
  <c r="H2192" i="3"/>
  <c r="G2192" i="3"/>
  <c r="E2192" i="3"/>
  <c r="R2191" i="3"/>
  <c r="L2191" i="3"/>
  <c r="K2191" i="3"/>
  <c r="I2191" i="3"/>
  <c r="J2191" i="3" s="1"/>
  <c r="N2191" i="3" s="1"/>
  <c r="G2191" i="3"/>
  <c r="E2191" i="3"/>
  <c r="F2191" i="3" s="1"/>
  <c r="R2190" i="3"/>
  <c r="K2190" i="3"/>
  <c r="L2190" i="3" s="1"/>
  <c r="I2190" i="3"/>
  <c r="J2190" i="3" s="1"/>
  <c r="N2190" i="3" s="1"/>
  <c r="H2190" i="3"/>
  <c r="G2190" i="3"/>
  <c r="E2190" i="3"/>
  <c r="F2190" i="3" s="1"/>
  <c r="Q2190" i="3" s="1"/>
  <c r="R2189" i="3"/>
  <c r="K2189" i="3"/>
  <c r="I2189" i="3"/>
  <c r="J2189" i="3" s="1"/>
  <c r="N2189" i="3" s="1"/>
  <c r="G2189" i="3"/>
  <c r="H2189" i="3" s="1"/>
  <c r="E2189" i="3"/>
  <c r="T2188" i="3"/>
  <c r="R2188" i="3"/>
  <c r="M2188" i="3"/>
  <c r="K2188" i="3"/>
  <c r="I2188" i="3"/>
  <c r="J2188" i="3" s="1"/>
  <c r="N2188" i="3" s="1"/>
  <c r="H2188" i="3"/>
  <c r="G2188" i="3"/>
  <c r="E2188" i="3"/>
  <c r="R2187" i="3"/>
  <c r="L2187" i="3"/>
  <c r="K2187" i="3"/>
  <c r="I2187" i="3"/>
  <c r="J2187" i="3" s="1"/>
  <c r="N2187" i="3" s="1"/>
  <c r="G2187" i="3"/>
  <c r="E2187" i="3"/>
  <c r="F2187" i="3" s="1"/>
  <c r="R2186" i="3"/>
  <c r="K2186" i="3"/>
  <c r="L2186" i="3" s="1"/>
  <c r="I2186" i="3"/>
  <c r="J2186" i="3" s="1"/>
  <c r="N2186" i="3" s="1"/>
  <c r="H2186" i="3"/>
  <c r="G2186" i="3"/>
  <c r="E2186" i="3"/>
  <c r="F2186" i="3" s="1"/>
  <c r="Q2186" i="3" s="1"/>
  <c r="R2185" i="3"/>
  <c r="K2185" i="3"/>
  <c r="I2185" i="3"/>
  <c r="J2185" i="3" s="1"/>
  <c r="N2185" i="3" s="1"/>
  <c r="G2185" i="3"/>
  <c r="H2185" i="3" s="1"/>
  <c r="E2185" i="3"/>
  <c r="T2184" i="3"/>
  <c r="R2184" i="3"/>
  <c r="M2184" i="3"/>
  <c r="K2184" i="3"/>
  <c r="I2184" i="3"/>
  <c r="J2184" i="3" s="1"/>
  <c r="N2184" i="3" s="1"/>
  <c r="H2184" i="3"/>
  <c r="G2184" i="3"/>
  <c r="E2184" i="3"/>
  <c r="R2183" i="3"/>
  <c r="L2183" i="3"/>
  <c r="K2183" i="3"/>
  <c r="I2183" i="3"/>
  <c r="J2183" i="3" s="1"/>
  <c r="N2183" i="3" s="1"/>
  <c r="G2183" i="3"/>
  <c r="E2183" i="3"/>
  <c r="F2183" i="3" s="1"/>
  <c r="R2182" i="3"/>
  <c r="K2182" i="3"/>
  <c r="L2182" i="3" s="1"/>
  <c r="I2182" i="3"/>
  <c r="J2182" i="3" s="1"/>
  <c r="N2182" i="3" s="1"/>
  <c r="H2182" i="3"/>
  <c r="G2182" i="3"/>
  <c r="E2182" i="3"/>
  <c r="F2182" i="3" s="1"/>
  <c r="Q2182" i="3" s="1"/>
  <c r="R2181" i="3"/>
  <c r="K2181" i="3"/>
  <c r="I2181" i="3"/>
  <c r="J2181" i="3" s="1"/>
  <c r="N2181" i="3" s="1"/>
  <c r="G2181" i="3"/>
  <c r="H2181" i="3" s="1"/>
  <c r="E2181" i="3"/>
  <c r="T2180" i="3"/>
  <c r="R2180" i="3"/>
  <c r="M2180" i="3"/>
  <c r="K2180" i="3"/>
  <c r="I2180" i="3"/>
  <c r="J2180" i="3" s="1"/>
  <c r="N2180" i="3" s="1"/>
  <c r="H2180" i="3"/>
  <c r="G2180" i="3"/>
  <c r="E2180" i="3"/>
  <c r="R2179" i="3"/>
  <c r="L2179" i="3"/>
  <c r="K2179" i="3"/>
  <c r="I2179" i="3"/>
  <c r="J2179" i="3" s="1"/>
  <c r="N2179" i="3" s="1"/>
  <c r="G2179" i="3"/>
  <c r="E2179" i="3"/>
  <c r="F2179" i="3" s="1"/>
  <c r="R2178" i="3"/>
  <c r="K2178" i="3"/>
  <c r="L2178" i="3" s="1"/>
  <c r="I2178" i="3"/>
  <c r="J2178" i="3" s="1"/>
  <c r="N2178" i="3" s="1"/>
  <c r="H2178" i="3"/>
  <c r="G2178" i="3"/>
  <c r="E2178" i="3"/>
  <c r="F2178" i="3" s="1"/>
  <c r="Q2178" i="3" s="1"/>
  <c r="R2177" i="3"/>
  <c r="K2177" i="3"/>
  <c r="I2177" i="3"/>
  <c r="J2177" i="3" s="1"/>
  <c r="N2177" i="3" s="1"/>
  <c r="G2177" i="3"/>
  <c r="H2177" i="3" s="1"/>
  <c r="E2177" i="3"/>
  <c r="T2176" i="3"/>
  <c r="R2176" i="3"/>
  <c r="M2176" i="3"/>
  <c r="K2176" i="3"/>
  <c r="I2176" i="3"/>
  <c r="J2176" i="3" s="1"/>
  <c r="N2176" i="3" s="1"/>
  <c r="H2176" i="3"/>
  <c r="G2176" i="3"/>
  <c r="E2176" i="3"/>
  <c r="R2175" i="3"/>
  <c r="L2175" i="3"/>
  <c r="K2175" i="3"/>
  <c r="I2175" i="3"/>
  <c r="J2175" i="3" s="1"/>
  <c r="N2175" i="3" s="1"/>
  <c r="G2175" i="3"/>
  <c r="E2175" i="3"/>
  <c r="F2175" i="3" s="1"/>
  <c r="R2174" i="3"/>
  <c r="K2174" i="3"/>
  <c r="L2174" i="3" s="1"/>
  <c r="I2174" i="3"/>
  <c r="J2174" i="3" s="1"/>
  <c r="N2174" i="3" s="1"/>
  <c r="H2174" i="3"/>
  <c r="G2174" i="3"/>
  <c r="E2174" i="3"/>
  <c r="F2174" i="3" s="1"/>
  <c r="Q2174" i="3" s="1"/>
  <c r="R2173" i="3"/>
  <c r="K2173" i="3"/>
  <c r="I2173" i="3"/>
  <c r="J2173" i="3" s="1"/>
  <c r="N2173" i="3" s="1"/>
  <c r="G2173" i="3"/>
  <c r="H2173" i="3" s="1"/>
  <c r="E2173" i="3"/>
  <c r="T2172" i="3"/>
  <c r="R2172" i="3"/>
  <c r="M2172" i="3"/>
  <c r="K2172" i="3"/>
  <c r="I2172" i="3"/>
  <c r="J2172" i="3" s="1"/>
  <c r="N2172" i="3" s="1"/>
  <c r="H2172" i="3"/>
  <c r="G2172" i="3"/>
  <c r="E2172" i="3"/>
  <c r="R2171" i="3"/>
  <c r="L2171" i="3"/>
  <c r="K2171" i="3"/>
  <c r="I2171" i="3"/>
  <c r="J2171" i="3" s="1"/>
  <c r="N2171" i="3" s="1"/>
  <c r="G2171" i="3"/>
  <c r="E2171" i="3"/>
  <c r="F2171" i="3" s="1"/>
  <c r="R2170" i="3"/>
  <c r="K2170" i="3"/>
  <c r="L2170" i="3" s="1"/>
  <c r="I2170" i="3"/>
  <c r="J2170" i="3" s="1"/>
  <c r="N2170" i="3" s="1"/>
  <c r="H2170" i="3"/>
  <c r="G2170" i="3"/>
  <c r="E2170" i="3"/>
  <c r="F2170" i="3" s="1"/>
  <c r="Q2170" i="3" s="1"/>
  <c r="R2169" i="3"/>
  <c r="K2169" i="3"/>
  <c r="I2169" i="3"/>
  <c r="J2169" i="3" s="1"/>
  <c r="N2169" i="3" s="1"/>
  <c r="G2169" i="3"/>
  <c r="H2169" i="3" s="1"/>
  <c r="E2169" i="3"/>
  <c r="T2168" i="3"/>
  <c r="R2168" i="3"/>
  <c r="M2168" i="3"/>
  <c r="K2168" i="3"/>
  <c r="I2168" i="3"/>
  <c r="J2168" i="3" s="1"/>
  <c r="N2168" i="3" s="1"/>
  <c r="H2168" i="3"/>
  <c r="G2168" i="3"/>
  <c r="E2168" i="3"/>
  <c r="R2167" i="3"/>
  <c r="L2167" i="3"/>
  <c r="K2167" i="3"/>
  <c r="I2167" i="3"/>
  <c r="J2167" i="3" s="1"/>
  <c r="N2167" i="3" s="1"/>
  <c r="G2167" i="3"/>
  <c r="E2167" i="3"/>
  <c r="F2167" i="3" s="1"/>
  <c r="R2166" i="3"/>
  <c r="K2166" i="3"/>
  <c r="L2166" i="3" s="1"/>
  <c r="I2166" i="3"/>
  <c r="J2166" i="3" s="1"/>
  <c r="N2166" i="3" s="1"/>
  <c r="H2166" i="3"/>
  <c r="G2166" i="3"/>
  <c r="E2166" i="3"/>
  <c r="F2166" i="3" s="1"/>
  <c r="Q2166" i="3" s="1"/>
  <c r="R2165" i="3"/>
  <c r="K2165" i="3"/>
  <c r="I2165" i="3"/>
  <c r="J2165" i="3" s="1"/>
  <c r="N2165" i="3" s="1"/>
  <c r="G2165" i="3"/>
  <c r="H2165" i="3" s="1"/>
  <c r="E2165" i="3"/>
  <c r="T2164" i="3"/>
  <c r="R2164" i="3"/>
  <c r="M2164" i="3"/>
  <c r="K2164" i="3"/>
  <c r="I2164" i="3"/>
  <c r="J2164" i="3" s="1"/>
  <c r="N2164" i="3" s="1"/>
  <c r="H2164" i="3"/>
  <c r="G2164" i="3"/>
  <c r="E2164" i="3"/>
  <c r="R2163" i="3"/>
  <c r="L2163" i="3"/>
  <c r="K2163" i="3"/>
  <c r="I2163" i="3"/>
  <c r="J2163" i="3" s="1"/>
  <c r="N2163" i="3" s="1"/>
  <c r="G2163" i="3"/>
  <c r="E2163" i="3"/>
  <c r="F2163" i="3" s="1"/>
  <c r="R2162" i="3"/>
  <c r="K2162" i="3"/>
  <c r="L2162" i="3" s="1"/>
  <c r="I2162" i="3"/>
  <c r="J2162" i="3" s="1"/>
  <c r="N2162" i="3" s="1"/>
  <c r="H2162" i="3"/>
  <c r="G2162" i="3"/>
  <c r="E2162" i="3"/>
  <c r="F2162" i="3" s="1"/>
  <c r="Q2162" i="3" s="1"/>
  <c r="R2161" i="3"/>
  <c r="K2161" i="3"/>
  <c r="I2161" i="3"/>
  <c r="J2161" i="3" s="1"/>
  <c r="N2161" i="3" s="1"/>
  <c r="G2161" i="3"/>
  <c r="H2161" i="3" s="1"/>
  <c r="E2161" i="3"/>
  <c r="T2160" i="3"/>
  <c r="R2160" i="3"/>
  <c r="M2160" i="3"/>
  <c r="K2160" i="3"/>
  <c r="I2160" i="3"/>
  <c r="J2160" i="3" s="1"/>
  <c r="N2160" i="3" s="1"/>
  <c r="H2160" i="3"/>
  <c r="G2160" i="3"/>
  <c r="E2160" i="3"/>
  <c r="R2159" i="3"/>
  <c r="L2159" i="3"/>
  <c r="K2159" i="3"/>
  <c r="I2159" i="3"/>
  <c r="J2159" i="3" s="1"/>
  <c r="N2159" i="3" s="1"/>
  <c r="G2159" i="3"/>
  <c r="E2159" i="3"/>
  <c r="F2159" i="3" s="1"/>
  <c r="R2158" i="3"/>
  <c r="K2158" i="3"/>
  <c r="L2158" i="3" s="1"/>
  <c r="I2158" i="3"/>
  <c r="J2158" i="3" s="1"/>
  <c r="N2158" i="3" s="1"/>
  <c r="H2158" i="3"/>
  <c r="G2158" i="3"/>
  <c r="E2158" i="3"/>
  <c r="F2158" i="3" s="1"/>
  <c r="Q2158" i="3" s="1"/>
  <c r="R2157" i="3"/>
  <c r="K2157" i="3"/>
  <c r="I2157" i="3"/>
  <c r="J2157" i="3" s="1"/>
  <c r="N2157" i="3" s="1"/>
  <c r="G2157" i="3"/>
  <c r="H2157" i="3" s="1"/>
  <c r="E2157" i="3"/>
  <c r="T2156" i="3"/>
  <c r="R2156" i="3"/>
  <c r="M2156" i="3"/>
  <c r="K2156" i="3"/>
  <c r="I2156" i="3"/>
  <c r="J2156" i="3" s="1"/>
  <c r="N2156" i="3" s="1"/>
  <c r="H2156" i="3"/>
  <c r="G2156" i="3"/>
  <c r="E2156" i="3"/>
  <c r="R2155" i="3"/>
  <c r="L2155" i="3"/>
  <c r="K2155" i="3"/>
  <c r="I2155" i="3"/>
  <c r="J2155" i="3" s="1"/>
  <c r="N2155" i="3" s="1"/>
  <c r="G2155" i="3"/>
  <c r="E2155" i="3"/>
  <c r="F2155" i="3" s="1"/>
  <c r="R2154" i="3"/>
  <c r="K2154" i="3"/>
  <c r="L2154" i="3" s="1"/>
  <c r="I2154" i="3"/>
  <c r="J2154" i="3" s="1"/>
  <c r="N2154" i="3" s="1"/>
  <c r="H2154" i="3"/>
  <c r="G2154" i="3"/>
  <c r="E2154" i="3"/>
  <c r="F2154" i="3" s="1"/>
  <c r="Q2154" i="3" s="1"/>
  <c r="R2153" i="3"/>
  <c r="K2153" i="3"/>
  <c r="I2153" i="3"/>
  <c r="J2153" i="3" s="1"/>
  <c r="N2153" i="3" s="1"/>
  <c r="G2153" i="3"/>
  <c r="H2153" i="3" s="1"/>
  <c r="E2153" i="3"/>
  <c r="T2152" i="3"/>
  <c r="R2152" i="3"/>
  <c r="M2152" i="3"/>
  <c r="K2152" i="3"/>
  <c r="I2152" i="3"/>
  <c r="J2152" i="3" s="1"/>
  <c r="N2152" i="3" s="1"/>
  <c r="H2152" i="3"/>
  <c r="G2152" i="3"/>
  <c r="E2152" i="3"/>
  <c r="R2151" i="3"/>
  <c r="L2151" i="3"/>
  <c r="K2151" i="3"/>
  <c r="I2151" i="3"/>
  <c r="J2151" i="3" s="1"/>
  <c r="N2151" i="3" s="1"/>
  <c r="G2151" i="3"/>
  <c r="E2151" i="3"/>
  <c r="F2151" i="3" s="1"/>
  <c r="R2150" i="3"/>
  <c r="K2150" i="3"/>
  <c r="L2150" i="3" s="1"/>
  <c r="I2150" i="3"/>
  <c r="J2150" i="3" s="1"/>
  <c r="N2150" i="3" s="1"/>
  <c r="H2150" i="3"/>
  <c r="G2150" i="3"/>
  <c r="E2150" i="3"/>
  <c r="F2150" i="3" s="1"/>
  <c r="Q2150" i="3" s="1"/>
  <c r="R2149" i="3"/>
  <c r="K2149" i="3"/>
  <c r="I2149" i="3"/>
  <c r="J2149" i="3" s="1"/>
  <c r="N2149" i="3" s="1"/>
  <c r="G2149" i="3"/>
  <c r="H2149" i="3" s="1"/>
  <c r="E2149" i="3"/>
  <c r="T2148" i="3"/>
  <c r="R2148" i="3"/>
  <c r="M2148" i="3"/>
  <c r="K2148" i="3"/>
  <c r="I2148" i="3"/>
  <c r="J2148" i="3" s="1"/>
  <c r="N2148" i="3" s="1"/>
  <c r="H2148" i="3"/>
  <c r="G2148" i="3"/>
  <c r="E2148" i="3"/>
  <c r="R2147" i="3"/>
  <c r="L2147" i="3"/>
  <c r="K2147" i="3"/>
  <c r="I2147" i="3"/>
  <c r="J2147" i="3" s="1"/>
  <c r="N2147" i="3" s="1"/>
  <c r="G2147" i="3"/>
  <c r="E2147" i="3"/>
  <c r="F2147" i="3" s="1"/>
  <c r="R2146" i="3"/>
  <c r="K2146" i="3"/>
  <c r="L2146" i="3" s="1"/>
  <c r="I2146" i="3"/>
  <c r="J2146" i="3" s="1"/>
  <c r="N2146" i="3" s="1"/>
  <c r="H2146" i="3"/>
  <c r="G2146" i="3"/>
  <c r="E2146" i="3"/>
  <c r="F2146" i="3" s="1"/>
  <c r="Q2146" i="3" s="1"/>
  <c r="R2145" i="3"/>
  <c r="K2145" i="3"/>
  <c r="I2145" i="3"/>
  <c r="J2145" i="3" s="1"/>
  <c r="N2145" i="3" s="1"/>
  <c r="G2145" i="3"/>
  <c r="H2145" i="3" s="1"/>
  <c r="E2145" i="3"/>
  <c r="T2144" i="3"/>
  <c r="R2144" i="3"/>
  <c r="M2144" i="3"/>
  <c r="K2144" i="3"/>
  <c r="I2144" i="3"/>
  <c r="J2144" i="3" s="1"/>
  <c r="N2144" i="3" s="1"/>
  <c r="H2144" i="3"/>
  <c r="G2144" i="3"/>
  <c r="E2144" i="3"/>
  <c r="R2143" i="3"/>
  <c r="L2143" i="3"/>
  <c r="K2143" i="3"/>
  <c r="I2143" i="3"/>
  <c r="J2143" i="3" s="1"/>
  <c r="N2143" i="3" s="1"/>
  <c r="G2143" i="3"/>
  <c r="E2143" i="3"/>
  <c r="F2143" i="3" s="1"/>
  <c r="R2142" i="3"/>
  <c r="K2142" i="3"/>
  <c r="L2142" i="3" s="1"/>
  <c r="I2142" i="3"/>
  <c r="J2142" i="3" s="1"/>
  <c r="N2142" i="3" s="1"/>
  <c r="H2142" i="3"/>
  <c r="G2142" i="3"/>
  <c r="E2142" i="3"/>
  <c r="F2142" i="3" s="1"/>
  <c r="Q2142" i="3" s="1"/>
  <c r="R2141" i="3"/>
  <c r="K2141" i="3"/>
  <c r="I2141" i="3"/>
  <c r="J2141" i="3" s="1"/>
  <c r="N2141" i="3" s="1"/>
  <c r="G2141" i="3"/>
  <c r="H2141" i="3" s="1"/>
  <c r="E2141" i="3"/>
  <c r="T2140" i="3"/>
  <c r="R2140" i="3"/>
  <c r="M2140" i="3"/>
  <c r="K2140" i="3"/>
  <c r="I2140" i="3"/>
  <c r="J2140" i="3" s="1"/>
  <c r="N2140" i="3" s="1"/>
  <c r="H2140" i="3"/>
  <c r="G2140" i="3"/>
  <c r="E2140" i="3"/>
  <c r="R2139" i="3"/>
  <c r="L2139" i="3"/>
  <c r="K2139" i="3"/>
  <c r="I2139" i="3"/>
  <c r="J2139" i="3" s="1"/>
  <c r="N2139" i="3" s="1"/>
  <c r="G2139" i="3"/>
  <c r="E2139" i="3"/>
  <c r="F2139" i="3" s="1"/>
  <c r="R2138" i="3"/>
  <c r="K2138" i="3"/>
  <c r="L2138" i="3" s="1"/>
  <c r="I2138" i="3"/>
  <c r="J2138" i="3" s="1"/>
  <c r="N2138" i="3" s="1"/>
  <c r="H2138" i="3"/>
  <c r="G2138" i="3"/>
  <c r="E2138" i="3"/>
  <c r="F2138" i="3" s="1"/>
  <c r="Q2138" i="3" s="1"/>
  <c r="R2137" i="3"/>
  <c r="K2137" i="3"/>
  <c r="I2137" i="3"/>
  <c r="J2137" i="3" s="1"/>
  <c r="N2137" i="3" s="1"/>
  <c r="G2137" i="3"/>
  <c r="H2137" i="3" s="1"/>
  <c r="E2137" i="3"/>
  <c r="T2136" i="3"/>
  <c r="R2136" i="3"/>
  <c r="M2136" i="3"/>
  <c r="K2136" i="3"/>
  <c r="I2136" i="3"/>
  <c r="J2136" i="3" s="1"/>
  <c r="N2136" i="3" s="1"/>
  <c r="H2136" i="3"/>
  <c r="G2136" i="3"/>
  <c r="E2136" i="3"/>
  <c r="R2135" i="3"/>
  <c r="L2135" i="3"/>
  <c r="K2135" i="3"/>
  <c r="I2135" i="3"/>
  <c r="J2135" i="3" s="1"/>
  <c r="N2135" i="3" s="1"/>
  <c r="G2135" i="3"/>
  <c r="E2135" i="3"/>
  <c r="F2135" i="3" s="1"/>
  <c r="R2134" i="3"/>
  <c r="K2134" i="3"/>
  <c r="L2134" i="3" s="1"/>
  <c r="I2134" i="3"/>
  <c r="J2134" i="3" s="1"/>
  <c r="N2134" i="3" s="1"/>
  <c r="H2134" i="3"/>
  <c r="G2134" i="3"/>
  <c r="E2134" i="3"/>
  <c r="F2134" i="3" s="1"/>
  <c r="Q2134" i="3" s="1"/>
  <c r="R2133" i="3"/>
  <c r="K2133" i="3"/>
  <c r="I2133" i="3"/>
  <c r="J2133" i="3" s="1"/>
  <c r="N2133" i="3" s="1"/>
  <c r="G2133" i="3"/>
  <c r="H2133" i="3" s="1"/>
  <c r="E2133" i="3"/>
  <c r="T2132" i="3"/>
  <c r="R2132" i="3"/>
  <c r="M2132" i="3"/>
  <c r="K2132" i="3"/>
  <c r="I2132" i="3"/>
  <c r="J2132" i="3" s="1"/>
  <c r="N2132" i="3" s="1"/>
  <c r="H2132" i="3"/>
  <c r="G2132" i="3"/>
  <c r="E2132" i="3"/>
  <c r="R2131" i="3"/>
  <c r="K2131" i="3"/>
  <c r="L2131" i="3" s="1"/>
  <c r="J2131" i="3"/>
  <c r="N2131" i="3" s="1"/>
  <c r="I2131" i="3"/>
  <c r="G2131" i="3"/>
  <c r="H2131" i="3" s="1"/>
  <c r="E2131" i="3"/>
  <c r="S2131" i="3" s="1"/>
  <c r="R2130" i="3"/>
  <c r="K2130" i="3"/>
  <c r="L2130" i="3" s="1"/>
  <c r="J2130" i="3"/>
  <c r="N2130" i="3" s="1"/>
  <c r="I2130" i="3"/>
  <c r="G2130" i="3"/>
  <c r="H2130" i="3" s="1"/>
  <c r="E2130" i="3"/>
  <c r="S2130" i="3" s="1"/>
  <c r="R2129" i="3"/>
  <c r="K2129" i="3"/>
  <c r="L2129" i="3" s="1"/>
  <c r="J2129" i="3"/>
  <c r="N2129" i="3" s="1"/>
  <c r="I2129" i="3"/>
  <c r="G2129" i="3"/>
  <c r="H2129" i="3" s="1"/>
  <c r="E2129" i="3"/>
  <c r="S2129" i="3" s="1"/>
  <c r="R2128" i="3"/>
  <c r="K2128" i="3"/>
  <c r="L2128" i="3" s="1"/>
  <c r="J2128" i="3"/>
  <c r="N2128" i="3" s="1"/>
  <c r="I2128" i="3"/>
  <c r="G2128" i="3"/>
  <c r="H2128" i="3" s="1"/>
  <c r="E2128" i="3"/>
  <c r="S2128" i="3" s="1"/>
  <c r="R2127" i="3"/>
  <c r="K2127" i="3"/>
  <c r="L2127" i="3" s="1"/>
  <c r="J2127" i="3"/>
  <c r="N2127" i="3" s="1"/>
  <c r="I2127" i="3"/>
  <c r="G2127" i="3"/>
  <c r="H2127" i="3" s="1"/>
  <c r="E2127" i="3"/>
  <c r="S2127" i="3" s="1"/>
  <c r="R2126" i="3"/>
  <c r="K2126" i="3"/>
  <c r="L2126" i="3" s="1"/>
  <c r="J2126" i="3"/>
  <c r="N2126" i="3" s="1"/>
  <c r="I2126" i="3"/>
  <c r="G2126" i="3"/>
  <c r="H2126" i="3" s="1"/>
  <c r="E2126" i="3"/>
  <c r="S2126" i="3" s="1"/>
  <c r="R2125" i="3"/>
  <c r="K2125" i="3"/>
  <c r="L2125" i="3" s="1"/>
  <c r="J2125" i="3"/>
  <c r="N2125" i="3" s="1"/>
  <c r="I2125" i="3"/>
  <c r="G2125" i="3"/>
  <c r="H2125" i="3" s="1"/>
  <c r="E2125" i="3"/>
  <c r="S2125" i="3" s="1"/>
  <c r="R2124" i="3"/>
  <c r="K2124" i="3"/>
  <c r="L2124" i="3" s="1"/>
  <c r="J2124" i="3"/>
  <c r="N2124" i="3" s="1"/>
  <c r="I2124" i="3"/>
  <c r="G2124" i="3"/>
  <c r="H2124" i="3" s="1"/>
  <c r="E2124" i="3"/>
  <c r="S2124" i="3" s="1"/>
  <c r="R2123" i="3"/>
  <c r="K2123" i="3"/>
  <c r="L2123" i="3" s="1"/>
  <c r="J2123" i="3"/>
  <c r="N2123" i="3" s="1"/>
  <c r="I2123" i="3"/>
  <c r="G2123" i="3"/>
  <c r="H2123" i="3" s="1"/>
  <c r="E2123" i="3"/>
  <c r="S2123" i="3" s="1"/>
  <c r="R2122" i="3"/>
  <c r="K2122" i="3"/>
  <c r="L2122" i="3" s="1"/>
  <c r="J2122" i="3"/>
  <c r="N2122" i="3" s="1"/>
  <c r="I2122" i="3"/>
  <c r="G2122" i="3"/>
  <c r="H2122" i="3" s="1"/>
  <c r="E2122" i="3"/>
  <c r="S2122" i="3" s="1"/>
  <c r="R2121" i="3"/>
  <c r="K2121" i="3"/>
  <c r="L2121" i="3" s="1"/>
  <c r="J2121" i="3"/>
  <c r="N2121" i="3" s="1"/>
  <c r="I2121" i="3"/>
  <c r="G2121" i="3"/>
  <c r="H2121" i="3" s="1"/>
  <c r="E2121" i="3"/>
  <c r="S2121" i="3" s="1"/>
  <c r="R2120" i="3"/>
  <c r="K2120" i="3"/>
  <c r="L2120" i="3" s="1"/>
  <c r="J2120" i="3"/>
  <c r="N2120" i="3" s="1"/>
  <c r="I2120" i="3"/>
  <c r="G2120" i="3"/>
  <c r="H2120" i="3" s="1"/>
  <c r="E2120" i="3"/>
  <c r="S2120" i="3" s="1"/>
  <c r="R2119" i="3"/>
  <c r="K2119" i="3"/>
  <c r="L2119" i="3" s="1"/>
  <c r="J2119" i="3"/>
  <c r="N2119" i="3" s="1"/>
  <c r="I2119" i="3"/>
  <c r="G2119" i="3"/>
  <c r="H2119" i="3" s="1"/>
  <c r="E2119" i="3"/>
  <c r="S2119" i="3" s="1"/>
  <c r="R2118" i="3"/>
  <c r="K2118" i="3"/>
  <c r="L2118" i="3" s="1"/>
  <c r="J2118" i="3"/>
  <c r="N2118" i="3" s="1"/>
  <c r="I2118" i="3"/>
  <c r="G2118" i="3"/>
  <c r="H2118" i="3" s="1"/>
  <c r="E2118" i="3"/>
  <c r="S2118" i="3" s="1"/>
  <c r="R2117" i="3"/>
  <c r="K2117" i="3"/>
  <c r="L2117" i="3" s="1"/>
  <c r="J2117" i="3"/>
  <c r="N2117" i="3" s="1"/>
  <c r="I2117" i="3"/>
  <c r="G2117" i="3"/>
  <c r="H2117" i="3" s="1"/>
  <c r="E2117" i="3"/>
  <c r="S2117" i="3" s="1"/>
  <c r="R2116" i="3"/>
  <c r="K2116" i="3"/>
  <c r="L2116" i="3" s="1"/>
  <c r="J2116" i="3"/>
  <c r="N2116" i="3" s="1"/>
  <c r="I2116" i="3"/>
  <c r="G2116" i="3"/>
  <c r="H2116" i="3" s="1"/>
  <c r="E2116" i="3"/>
  <c r="S2116" i="3" s="1"/>
  <c r="R2115" i="3"/>
  <c r="K2115" i="3"/>
  <c r="L2115" i="3" s="1"/>
  <c r="J2115" i="3"/>
  <c r="N2115" i="3" s="1"/>
  <c r="I2115" i="3"/>
  <c r="G2115" i="3"/>
  <c r="H2115" i="3" s="1"/>
  <c r="E2115" i="3"/>
  <c r="S2115" i="3" s="1"/>
  <c r="R2114" i="3"/>
  <c r="K2114" i="3"/>
  <c r="L2114" i="3" s="1"/>
  <c r="J2114" i="3"/>
  <c r="N2114" i="3" s="1"/>
  <c r="I2114" i="3"/>
  <c r="G2114" i="3"/>
  <c r="H2114" i="3" s="1"/>
  <c r="E2114" i="3"/>
  <c r="S2114" i="3" s="1"/>
  <c r="R2113" i="3"/>
  <c r="K2113" i="3"/>
  <c r="L2113" i="3" s="1"/>
  <c r="J2113" i="3"/>
  <c r="N2113" i="3" s="1"/>
  <c r="I2113" i="3"/>
  <c r="G2113" i="3"/>
  <c r="H2113" i="3" s="1"/>
  <c r="E2113" i="3"/>
  <c r="S2113" i="3" s="1"/>
  <c r="R2112" i="3"/>
  <c r="K2112" i="3"/>
  <c r="L2112" i="3" s="1"/>
  <c r="J2112" i="3"/>
  <c r="N2112" i="3" s="1"/>
  <c r="I2112" i="3"/>
  <c r="G2112" i="3"/>
  <c r="H2112" i="3" s="1"/>
  <c r="E2112" i="3"/>
  <c r="S2112" i="3" s="1"/>
  <c r="R2111" i="3"/>
  <c r="K2111" i="3"/>
  <c r="L2111" i="3" s="1"/>
  <c r="J2111" i="3"/>
  <c r="N2111" i="3" s="1"/>
  <c r="I2111" i="3"/>
  <c r="G2111" i="3"/>
  <c r="H2111" i="3" s="1"/>
  <c r="E2111" i="3"/>
  <c r="S2111" i="3" s="1"/>
  <c r="R2110" i="3"/>
  <c r="K2110" i="3"/>
  <c r="L2110" i="3" s="1"/>
  <c r="J2110" i="3"/>
  <c r="N2110" i="3" s="1"/>
  <c r="I2110" i="3"/>
  <c r="G2110" i="3"/>
  <c r="H2110" i="3" s="1"/>
  <c r="E2110" i="3"/>
  <c r="S2110" i="3" s="1"/>
  <c r="R2109" i="3"/>
  <c r="K2109" i="3"/>
  <c r="L2109" i="3" s="1"/>
  <c r="J2109" i="3"/>
  <c r="N2109" i="3" s="1"/>
  <c r="I2109" i="3"/>
  <c r="G2109" i="3"/>
  <c r="H2109" i="3" s="1"/>
  <c r="E2109" i="3"/>
  <c r="S2109" i="3" s="1"/>
  <c r="R2108" i="3"/>
  <c r="K2108" i="3"/>
  <c r="L2108" i="3" s="1"/>
  <c r="J2108" i="3"/>
  <c r="N2108" i="3" s="1"/>
  <c r="I2108" i="3"/>
  <c r="G2108" i="3"/>
  <c r="H2108" i="3" s="1"/>
  <c r="E2108" i="3"/>
  <c r="S2108" i="3" s="1"/>
  <c r="R2107" i="3"/>
  <c r="K2107" i="3"/>
  <c r="L2107" i="3" s="1"/>
  <c r="J2107" i="3"/>
  <c r="N2107" i="3" s="1"/>
  <c r="I2107" i="3"/>
  <c r="G2107" i="3"/>
  <c r="H2107" i="3" s="1"/>
  <c r="E2107" i="3"/>
  <c r="S2107" i="3" s="1"/>
  <c r="R2106" i="3"/>
  <c r="K2106" i="3"/>
  <c r="L2106" i="3" s="1"/>
  <c r="J2106" i="3"/>
  <c r="N2106" i="3" s="1"/>
  <c r="I2106" i="3"/>
  <c r="G2106" i="3"/>
  <c r="H2106" i="3" s="1"/>
  <c r="E2106" i="3"/>
  <c r="S2106" i="3" s="1"/>
  <c r="R2105" i="3"/>
  <c r="K2105" i="3"/>
  <c r="L2105" i="3" s="1"/>
  <c r="J2105" i="3"/>
  <c r="N2105" i="3" s="1"/>
  <c r="I2105" i="3"/>
  <c r="G2105" i="3"/>
  <c r="H2105" i="3" s="1"/>
  <c r="E2105" i="3"/>
  <c r="S2105" i="3" s="1"/>
  <c r="R2104" i="3"/>
  <c r="K2104" i="3"/>
  <c r="L2104" i="3" s="1"/>
  <c r="J2104" i="3"/>
  <c r="N2104" i="3" s="1"/>
  <c r="I2104" i="3"/>
  <c r="G2104" i="3"/>
  <c r="H2104" i="3" s="1"/>
  <c r="E2104" i="3"/>
  <c r="S2104" i="3" s="1"/>
  <c r="R2103" i="3"/>
  <c r="K2103" i="3"/>
  <c r="L2103" i="3" s="1"/>
  <c r="J2103" i="3"/>
  <c r="N2103" i="3" s="1"/>
  <c r="I2103" i="3"/>
  <c r="G2103" i="3"/>
  <c r="H2103" i="3" s="1"/>
  <c r="E2103" i="3"/>
  <c r="S2103" i="3" s="1"/>
  <c r="R2102" i="3"/>
  <c r="K2102" i="3"/>
  <c r="L2102" i="3" s="1"/>
  <c r="J2102" i="3"/>
  <c r="N2102" i="3" s="1"/>
  <c r="I2102" i="3"/>
  <c r="G2102" i="3"/>
  <c r="H2102" i="3" s="1"/>
  <c r="E2102" i="3"/>
  <c r="S2102" i="3" s="1"/>
  <c r="R2101" i="3"/>
  <c r="K2101" i="3"/>
  <c r="L2101" i="3" s="1"/>
  <c r="J2101" i="3"/>
  <c r="N2101" i="3" s="1"/>
  <c r="I2101" i="3"/>
  <c r="G2101" i="3"/>
  <c r="H2101" i="3" s="1"/>
  <c r="E2101" i="3"/>
  <c r="S2101" i="3" s="1"/>
  <c r="R2100" i="3"/>
  <c r="K2100" i="3"/>
  <c r="L2100" i="3" s="1"/>
  <c r="J2100" i="3"/>
  <c r="N2100" i="3" s="1"/>
  <c r="I2100" i="3"/>
  <c r="G2100" i="3"/>
  <c r="H2100" i="3" s="1"/>
  <c r="E2100" i="3"/>
  <c r="S2100" i="3" s="1"/>
  <c r="R2099" i="3"/>
  <c r="K2099" i="3"/>
  <c r="L2099" i="3" s="1"/>
  <c r="J2099" i="3"/>
  <c r="N2099" i="3" s="1"/>
  <c r="I2099" i="3"/>
  <c r="G2099" i="3"/>
  <c r="H2099" i="3" s="1"/>
  <c r="E2099" i="3"/>
  <c r="S2099" i="3" s="1"/>
  <c r="R2098" i="3"/>
  <c r="K2098" i="3"/>
  <c r="L2098" i="3" s="1"/>
  <c r="J2098" i="3"/>
  <c r="N2098" i="3" s="1"/>
  <c r="I2098" i="3"/>
  <c r="G2098" i="3"/>
  <c r="H2098" i="3" s="1"/>
  <c r="E2098" i="3"/>
  <c r="S2098" i="3" s="1"/>
  <c r="R2097" i="3"/>
  <c r="K2097" i="3"/>
  <c r="L2097" i="3" s="1"/>
  <c r="J2097" i="3"/>
  <c r="N2097" i="3" s="1"/>
  <c r="I2097" i="3"/>
  <c r="G2097" i="3"/>
  <c r="H2097" i="3" s="1"/>
  <c r="E2097" i="3"/>
  <c r="S2097" i="3" s="1"/>
  <c r="R2096" i="3"/>
  <c r="K2096" i="3"/>
  <c r="L2096" i="3" s="1"/>
  <c r="J2096" i="3"/>
  <c r="N2096" i="3" s="1"/>
  <c r="I2096" i="3"/>
  <c r="G2096" i="3"/>
  <c r="H2096" i="3" s="1"/>
  <c r="E2096" i="3"/>
  <c r="S2096" i="3" s="1"/>
  <c r="R2095" i="3"/>
  <c r="K2095" i="3"/>
  <c r="L2095" i="3" s="1"/>
  <c r="J2095" i="3"/>
  <c r="N2095" i="3" s="1"/>
  <c r="I2095" i="3"/>
  <c r="G2095" i="3"/>
  <c r="H2095" i="3" s="1"/>
  <c r="E2095" i="3"/>
  <c r="S2095" i="3" s="1"/>
  <c r="R2094" i="3"/>
  <c r="K2094" i="3"/>
  <c r="L2094" i="3" s="1"/>
  <c r="J2094" i="3"/>
  <c r="N2094" i="3" s="1"/>
  <c r="I2094" i="3"/>
  <c r="G2094" i="3"/>
  <c r="H2094" i="3" s="1"/>
  <c r="E2094" i="3"/>
  <c r="S2094" i="3" s="1"/>
  <c r="R2093" i="3"/>
  <c r="K2093" i="3"/>
  <c r="L2093" i="3" s="1"/>
  <c r="J2093" i="3"/>
  <c r="N2093" i="3" s="1"/>
  <c r="I2093" i="3"/>
  <c r="G2093" i="3"/>
  <c r="H2093" i="3" s="1"/>
  <c r="E2093" i="3"/>
  <c r="S2093" i="3" s="1"/>
  <c r="R2092" i="3"/>
  <c r="K2092" i="3"/>
  <c r="L2092" i="3" s="1"/>
  <c r="J2092" i="3"/>
  <c r="N2092" i="3" s="1"/>
  <c r="I2092" i="3"/>
  <c r="G2092" i="3"/>
  <c r="H2092" i="3" s="1"/>
  <c r="E2092" i="3"/>
  <c r="S2092" i="3" s="1"/>
  <c r="R2091" i="3"/>
  <c r="K2091" i="3"/>
  <c r="L2091" i="3" s="1"/>
  <c r="J2091" i="3"/>
  <c r="N2091" i="3" s="1"/>
  <c r="I2091" i="3"/>
  <c r="G2091" i="3"/>
  <c r="H2091" i="3" s="1"/>
  <c r="E2091" i="3"/>
  <c r="S2091" i="3" s="1"/>
  <c r="R2090" i="3"/>
  <c r="K2090" i="3"/>
  <c r="L2090" i="3" s="1"/>
  <c r="J2090" i="3"/>
  <c r="N2090" i="3" s="1"/>
  <c r="I2090" i="3"/>
  <c r="G2090" i="3"/>
  <c r="H2090" i="3" s="1"/>
  <c r="E2090" i="3"/>
  <c r="S2090" i="3" s="1"/>
  <c r="R2089" i="3"/>
  <c r="K2089" i="3"/>
  <c r="L2089" i="3" s="1"/>
  <c r="J2089" i="3"/>
  <c r="N2089" i="3" s="1"/>
  <c r="I2089" i="3"/>
  <c r="G2089" i="3"/>
  <c r="H2089" i="3" s="1"/>
  <c r="E2089" i="3"/>
  <c r="S2089" i="3" s="1"/>
  <c r="R2088" i="3"/>
  <c r="K2088" i="3"/>
  <c r="L2088" i="3" s="1"/>
  <c r="J2088" i="3"/>
  <c r="N2088" i="3" s="1"/>
  <c r="I2088" i="3"/>
  <c r="G2088" i="3"/>
  <c r="H2088" i="3" s="1"/>
  <c r="E2088" i="3"/>
  <c r="S2088" i="3" s="1"/>
  <c r="R2087" i="3"/>
  <c r="K2087" i="3"/>
  <c r="L2087" i="3" s="1"/>
  <c r="J2087" i="3"/>
  <c r="N2087" i="3" s="1"/>
  <c r="I2087" i="3"/>
  <c r="G2087" i="3"/>
  <c r="H2087" i="3" s="1"/>
  <c r="E2087" i="3"/>
  <c r="S2087" i="3" s="1"/>
  <c r="R2086" i="3"/>
  <c r="K2086" i="3"/>
  <c r="L2086" i="3" s="1"/>
  <c r="J2086" i="3"/>
  <c r="N2086" i="3" s="1"/>
  <c r="I2086" i="3"/>
  <c r="G2086" i="3"/>
  <c r="H2086" i="3" s="1"/>
  <c r="E2086" i="3"/>
  <c r="S2086" i="3" s="1"/>
  <c r="R2085" i="3"/>
  <c r="K2085" i="3"/>
  <c r="L2085" i="3" s="1"/>
  <c r="J2085" i="3"/>
  <c r="N2085" i="3" s="1"/>
  <c r="I2085" i="3"/>
  <c r="G2085" i="3"/>
  <c r="H2085" i="3" s="1"/>
  <c r="E2085" i="3"/>
  <c r="S2085" i="3" s="1"/>
  <c r="R2084" i="3"/>
  <c r="K2084" i="3"/>
  <c r="L2084" i="3" s="1"/>
  <c r="J2084" i="3"/>
  <c r="N2084" i="3" s="1"/>
  <c r="I2084" i="3"/>
  <c r="G2084" i="3"/>
  <c r="H2084" i="3" s="1"/>
  <c r="E2084" i="3"/>
  <c r="S2084" i="3" s="1"/>
  <c r="R2083" i="3"/>
  <c r="K2083" i="3"/>
  <c r="L2083" i="3" s="1"/>
  <c r="J2083" i="3"/>
  <c r="N2083" i="3" s="1"/>
  <c r="I2083" i="3"/>
  <c r="G2083" i="3"/>
  <c r="H2083" i="3" s="1"/>
  <c r="E2083" i="3"/>
  <c r="S2083" i="3" s="1"/>
  <c r="R2082" i="3"/>
  <c r="K2082" i="3"/>
  <c r="L2082" i="3" s="1"/>
  <c r="J2082" i="3"/>
  <c r="N2082" i="3" s="1"/>
  <c r="I2082" i="3"/>
  <c r="G2082" i="3"/>
  <c r="H2082" i="3" s="1"/>
  <c r="E2082" i="3"/>
  <c r="S2082" i="3" s="1"/>
  <c r="R2081" i="3"/>
  <c r="K2081" i="3"/>
  <c r="L2081" i="3" s="1"/>
  <c r="J2081" i="3"/>
  <c r="N2081" i="3" s="1"/>
  <c r="I2081" i="3"/>
  <c r="G2081" i="3"/>
  <c r="H2081" i="3" s="1"/>
  <c r="E2081" i="3"/>
  <c r="S2081" i="3" s="1"/>
  <c r="R2080" i="3"/>
  <c r="K2080" i="3"/>
  <c r="L2080" i="3" s="1"/>
  <c r="J2080" i="3"/>
  <c r="N2080" i="3" s="1"/>
  <c r="I2080" i="3"/>
  <c r="G2080" i="3"/>
  <c r="H2080" i="3" s="1"/>
  <c r="E2080" i="3"/>
  <c r="S2080" i="3" s="1"/>
  <c r="R2079" i="3"/>
  <c r="K2079" i="3"/>
  <c r="L2079" i="3" s="1"/>
  <c r="J2079" i="3"/>
  <c r="N2079" i="3" s="1"/>
  <c r="I2079" i="3"/>
  <c r="G2079" i="3"/>
  <c r="H2079" i="3" s="1"/>
  <c r="E2079" i="3"/>
  <c r="S2079" i="3" s="1"/>
  <c r="R2078" i="3"/>
  <c r="K2078" i="3"/>
  <c r="L2078" i="3" s="1"/>
  <c r="J2078" i="3"/>
  <c r="N2078" i="3" s="1"/>
  <c r="I2078" i="3"/>
  <c r="G2078" i="3"/>
  <c r="H2078" i="3" s="1"/>
  <c r="E2078" i="3"/>
  <c r="S2078" i="3" s="1"/>
  <c r="R2077" i="3"/>
  <c r="K2077" i="3"/>
  <c r="L2077" i="3" s="1"/>
  <c r="J2077" i="3"/>
  <c r="N2077" i="3" s="1"/>
  <c r="I2077" i="3"/>
  <c r="G2077" i="3"/>
  <c r="H2077" i="3" s="1"/>
  <c r="E2077" i="3"/>
  <c r="S2077" i="3" s="1"/>
  <c r="R2076" i="3"/>
  <c r="K2076" i="3"/>
  <c r="L2076" i="3" s="1"/>
  <c r="J2076" i="3"/>
  <c r="N2076" i="3" s="1"/>
  <c r="I2076" i="3"/>
  <c r="G2076" i="3"/>
  <c r="H2076" i="3" s="1"/>
  <c r="E2076" i="3"/>
  <c r="S2076" i="3" s="1"/>
  <c r="R2075" i="3"/>
  <c r="K2075" i="3"/>
  <c r="L2075" i="3" s="1"/>
  <c r="J2075" i="3"/>
  <c r="N2075" i="3" s="1"/>
  <c r="I2075" i="3"/>
  <c r="G2075" i="3"/>
  <c r="H2075" i="3" s="1"/>
  <c r="E2075" i="3"/>
  <c r="S2075" i="3" s="1"/>
  <c r="R2074" i="3"/>
  <c r="K2074" i="3"/>
  <c r="L2074" i="3" s="1"/>
  <c r="J2074" i="3"/>
  <c r="N2074" i="3" s="1"/>
  <c r="I2074" i="3"/>
  <c r="G2074" i="3"/>
  <c r="H2074" i="3" s="1"/>
  <c r="E2074" i="3"/>
  <c r="S2074" i="3" s="1"/>
  <c r="R2073" i="3"/>
  <c r="K2073" i="3"/>
  <c r="L2073" i="3" s="1"/>
  <c r="J2073" i="3"/>
  <c r="N2073" i="3" s="1"/>
  <c r="I2073" i="3"/>
  <c r="G2073" i="3"/>
  <c r="H2073" i="3" s="1"/>
  <c r="E2073" i="3"/>
  <c r="S2073" i="3" s="1"/>
  <c r="R2072" i="3"/>
  <c r="K2072" i="3"/>
  <c r="L2072" i="3" s="1"/>
  <c r="J2072" i="3"/>
  <c r="N2072" i="3" s="1"/>
  <c r="I2072" i="3"/>
  <c r="G2072" i="3"/>
  <c r="H2072" i="3" s="1"/>
  <c r="E2072" i="3"/>
  <c r="S2072" i="3" s="1"/>
  <c r="R2071" i="3"/>
  <c r="K2071" i="3"/>
  <c r="L2071" i="3" s="1"/>
  <c r="J2071" i="3"/>
  <c r="N2071" i="3" s="1"/>
  <c r="I2071" i="3"/>
  <c r="G2071" i="3"/>
  <c r="H2071" i="3" s="1"/>
  <c r="E2071" i="3"/>
  <c r="S2071" i="3" s="1"/>
  <c r="R2070" i="3"/>
  <c r="K2070" i="3"/>
  <c r="L2070" i="3" s="1"/>
  <c r="J2070" i="3"/>
  <c r="N2070" i="3" s="1"/>
  <c r="I2070" i="3"/>
  <c r="G2070" i="3"/>
  <c r="H2070" i="3" s="1"/>
  <c r="E2070" i="3"/>
  <c r="S2070" i="3" s="1"/>
  <c r="R2069" i="3"/>
  <c r="K2069" i="3"/>
  <c r="L2069" i="3" s="1"/>
  <c r="J2069" i="3"/>
  <c r="N2069" i="3" s="1"/>
  <c r="I2069" i="3"/>
  <c r="G2069" i="3"/>
  <c r="H2069" i="3" s="1"/>
  <c r="E2069" i="3"/>
  <c r="S2069" i="3" s="1"/>
  <c r="R2068" i="3"/>
  <c r="K2068" i="3"/>
  <c r="L2068" i="3" s="1"/>
  <c r="J2068" i="3"/>
  <c r="N2068" i="3" s="1"/>
  <c r="I2068" i="3"/>
  <c r="G2068" i="3"/>
  <c r="H2068" i="3" s="1"/>
  <c r="E2068" i="3"/>
  <c r="S2068" i="3" s="1"/>
  <c r="R2067" i="3"/>
  <c r="K2067" i="3"/>
  <c r="L2067" i="3" s="1"/>
  <c r="J2067" i="3"/>
  <c r="N2067" i="3" s="1"/>
  <c r="I2067" i="3"/>
  <c r="G2067" i="3"/>
  <c r="H2067" i="3" s="1"/>
  <c r="E2067" i="3"/>
  <c r="S2067" i="3" s="1"/>
  <c r="R2066" i="3"/>
  <c r="K2066" i="3"/>
  <c r="L2066" i="3" s="1"/>
  <c r="J2066" i="3"/>
  <c r="N2066" i="3" s="1"/>
  <c r="I2066" i="3"/>
  <c r="G2066" i="3"/>
  <c r="H2066" i="3" s="1"/>
  <c r="E2066" i="3"/>
  <c r="S2066" i="3" s="1"/>
  <c r="R2065" i="3"/>
  <c r="K2065" i="3"/>
  <c r="L2065" i="3" s="1"/>
  <c r="J2065" i="3"/>
  <c r="N2065" i="3" s="1"/>
  <c r="I2065" i="3"/>
  <c r="G2065" i="3"/>
  <c r="H2065" i="3" s="1"/>
  <c r="E2065" i="3"/>
  <c r="S2065" i="3" s="1"/>
  <c r="R2064" i="3"/>
  <c r="K2064" i="3"/>
  <c r="L2064" i="3" s="1"/>
  <c r="J2064" i="3"/>
  <c r="N2064" i="3" s="1"/>
  <c r="I2064" i="3"/>
  <c r="G2064" i="3"/>
  <c r="H2064" i="3" s="1"/>
  <c r="E2064" i="3"/>
  <c r="S2064" i="3" s="1"/>
  <c r="R2063" i="3"/>
  <c r="K2063" i="3"/>
  <c r="L2063" i="3" s="1"/>
  <c r="J2063" i="3"/>
  <c r="N2063" i="3" s="1"/>
  <c r="I2063" i="3"/>
  <c r="G2063" i="3"/>
  <c r="H2063" i="3" s="1"/>
  <c r="E2063" i="3"/>
  <c r="S2063" i="3" s="1"/>
  <c r="R2062" i="3"/>
  <c r="K2062" i="3"/>
  <c r="L2062" i="3" s="1"/>
  <c r="J2062" i="3"/>
  <c r="N2062" i="3" s="1"/>
  <c r="I2062" i="3"/>
  <c r="G2062" i="3"/>
  <c r="H2062" i="3" s="1"/>
  <c r="E2062" i="3"/>
  <c r="S2062" i="3" s="1"/>
  <c r="R2061" i="3"/>
  <c r="K2061" i="3"/>
  <c r="L2061" i="3" s="1"/>
  <c r="J2061" i="3"/>
  <c r="N2061" i="3" s="1"/>
  <c r="I2061" i="3"/>
  <c r="G2061" i="3"/>
  <c r="H2061" i="3" s="1"/>
  <c r="E2061" i="3"/>
  <c r="S2061" i="3" s="1"/>
  <c r="R2060" i="3"/>
  <c r="K2060" i="3"/>
  <c r="L2060" i="3" s="1"/>
  <c r="J2060" i="3"/>
  <c r="N2060" i="3" s="1"/>
  <c r="I2060" i="3"/>
  <c r="G2060" i="3"/>
  <c r="H2060" i="3" s="1"/>
  <c r="E2060" i="3"/>
  <c r="S2060" i="3" s="1"/>
  <c r="R2059" i="3"/>
  <c r="K2059" i="3"/>
  <c r="L2059" i="3" s="1"/>
  <c r="J2059" i="3"/>
  <c r="N2059" i="3" s="1"/>
  <c r="I2059" i="3"/>
  <c r="G2059" i="3"/>
  <c r="H2059" i="3" s="1"/>
  <c r="E2059" i="3"/>
  <c r="S2059" i="3" s="1"/>
  <c r="R2058" i="3"/>
  <c r="K2058" i="3"/>
  <c r="L2058" i="3" s="1"/>
  <c r="J2058" i="3"/>
  <c r="N2058" i="3" s="1"/>
  <c r="I2058" i="3"/>
  <c r="G2058" i="3"/>
  <c r="H2058" i="3" s="1"/>
  <c r="E2058" i="3"/>
  <c r="S2058" i="3" s="1"/>
  <c r="R2057" i="3"/>
  <c r="K2057" i="3"/>
  <c r="L2057" i="3" s="1"/>
  <c r="J2057" i="3"/>
  <c r="N2057" i="3" s="1"/>
  <c r="I2057" i="3"/>
  <c r="G2057" i="3"/>
  <c r="H2057" i="3" s="1"/>
  <c r="E2057" i="3"/>
  <c r="S2057" i="3" s="1"/>
  <c r="R2056" i="3"/>
  <c r="K2056" i="3"/>
  <c r="L2056" i="3" s="1"/>
  <c r="J2056" i="3"/>
  <c r="N2056" i="3" s="1"/>
  <c r="I2056" i="3"/>
  <c r="G2056" i="3"/>
  <c r="H2056" i="3" s="1"/>
  <c r="E2056" i="3"/>
  <c r="S2056" i="3" s="1"/>
  <c r="R2055" i="3"/>
  <c r="K2055" i="3"/>
  <c r="L2055" i="3" s="1"/>
  <c r="J2055" i="3"/>
  <c r="N2055" i="3" s="1"/>
  <c r="I2055" i="3"/>
  <c r="G2055" i="3"/>
  <c r="H2055" i="3" s="1"/>
  <c r="E2055" i="3"/>
  <c r="S2055" i="3" s="1"/>
  <c r="R2054" i="3"/>
  <c r="K2054" i="3"/>
  <c r="L2054" i="3" s="1"/>
  <c r="J2054" i="3"/>
  <c r="N2054" i="3" s="1"/>
  <c r="I2054" i="3"/>
  <c r="G2054" i="3"/>
  <c r="H2054" i="3" s="1"/>
  <c r="E2054" i="3"/>
  <c r="S2054" i="3" s="1"/>
  <c r="R2053" i="3"/>
  <c r="K2053" i="3"/>
  <c r="L2053" i="3" s="1"/>
  <c r="J2053" i="3"/>
  <c r="N2053" i="3" s="1"/>
  <c r="I2053" i="3"/>
  <c r="G2053" i="3"/>
  <c r="H2053" i="3" s="1"/>
  <c r="E2053" i="3"/>
  <c r="S2053" i="3" s="1"/>
  <c r="R2052" i="3"/>
  <c r="K2052" i="3"/>
  <c r="L2052" i="3" s="1"/>
  <c r="J2052" i="3"/>
  <c r="N2052" i="3" s="1"/>
  <c r="I2052" i="3"/>
  <c r="G2052" i="3"/>
  <c r="H2052" i="3" s="1"/>
  <c r="E2052" i="3"/>
  <c r="S2052" i="3" s="1"/>
  <c r="R2051" i="3"/>
  <c r="K2051" i="3"/>
  <c r="L2051" i="3" s="1"/>
  <c r="J2051" i="3"/>
  <c r="N2051" i="3" s="1"/>
  <c r="I2051" i="3"/>
  <c r="G2051" i="3"/>
  <c r="H2051" i="3" s="1"/>
  <c r="E2051" i="3"/>
  <c r="S2051" i="3" s="1"/>
  <c r="R2050" i="3"/>
  <c r="K2050" i="3"/>
  <c r="L2050" i="3" s="1"/>
  <c r="J2050" i="3"/>
  <c r="N2050" i="3" s="1"/>
  <c r="I2050" i="3"/>
  <c r="G2050" i="3"/>
  <c r="H2050" i="3" s="1"/>
  <c r="E2050" i="3"/>
  <c r="S2050" i="3" s="1"/>
  <c r="R2049" i="3"/>
  <c r="K2049" i="3"/>
  <c r="L2049" i="3" s="1"/>
  <c r="J2049" i="3"/>
  <c r="N2049" i="3" s="1"/>
  <c r="I2049" i="3"/>
  <c r="G2049" i="3"/>
  <c r="H2049" i="3" s="1"/>
  <c r="E2049" i="3"/>
  <c r="S2049" i="3" s="1"/>
  <c r="R2048" i="3"/>
  <c r="K2048" i="3"/>
  <c r="L2048" i="3" s="1"/>
  <c r="J2048" i="3"/>
  <c r="N2048" i="3" s="1"/>
  <c r="I2048" i="3"/>
  <c r="G2048" i="3"/>
  <c r="H2048" i="3" s="1"/>
  <c r="E2048" i="3"/>
  <c r="S2048" i="3" s="1"/>
  <c r="R2047" i="3"/>
  <c r="K2047" i="3"/>
  <c r="L2047" i="3" s="1"/>
  <c r="J2047" i="3"/>
  <c r="N2047" i="3" s="1"/>
  <c r="I2047" i="3"/>
  <c r="G2047" i="3"/>
  <c r="H2047" i="3" s="1"/>
  <c r="E2047" i="3"/>
  <c r="S2047" i="3" s="1"/>
  <c r="R2046" i="3"/>
  <c r="K2046" i="3"/>
  <c r="L2046" i="3" s="1"/>
  <c r="J2046" i="3"/>
  <c r="N2046" i="3" s="1"/>
  <c r="I2046" i="3"/>
  <c r="G2046" i="3"/>
  <c r="H2046" i="3" s="1"/>
  <c r="E2046" i="3"/>
  <c r="S2046" i="3" s="1"/>
  <c r="R2045" i="3"/>
  <c r="K2045" i="3"/>
  <c r="L2045" i="3" s="1"/>
  <c r="J2045" i="3"/>
  <c r="N2045" i="3" s="1"/>
  <c r="I2045" i="3"/>
  <c r="G2045" i="3"/>
  <c r="H2045" i="3" s="1"/>
  <c r="E2045" i="3"/>
  <c r="S2045" i="3" s="1"/>
  <c r="R2044" i="3"/>
  <c r="K2044" i="3"/>
  <c r="L2044" i="3" s="1"/>
  <c r="J2044" i="3"/>
  <c r="N2044" i="3" s="1"/>
  <c r="I2044" i="3"/>
  <c r="G2044" i="3"/>
  <c r="H2044" i="3" s="1"/>
  <c r="E2044" i="3"/>
  <c r="S2044" i="3" s="1"/>
  <c r="R2043" i="3"/>
  <c r="K2043" i="3"/>
  <c r="L2043" i="3" s="1"/>
  <c r="J2043" i="3"/>
  <c r="N2043" i="3" s="1"/>
  <c r="I2043" i="3"/>
  <c r="G2043" i="3"/>
  <c r="H2043" i="3" s="1"/>
  <c r="E2043" i="3"/>
  <c r="S2043" i="3" s="1"/>
  <c r="R2042" i="3"/>
  <c r="K2042" i="3"/>
  <c r="L2042" i="3" s="1"/>
  <c r="J2042" i="3"/>
  <c r="N2042" i="3" s="1"/>
  <c r="I2042" i="3"/>
  <c r="G2042" i="3"/>
  <c r="H2042" i="3" s="1"/>
  <c r="E2042" i="3"/>
  <c r="S2042" i="3" s="1"/>
  <c r="R2041" i="3"/>
  <c r="K2041" i="3"/>
  <c r="L2041" i="3" s="1"/>
  <c r="J2041" i="3"/>
  <c r="N2041" i="3" s="1"/>
  <c r="I2041" i="3"/>
  <c r="G2041" i="3"/>
  <c r="H2041" i="3" s="1"/>
  <c r="E2041" i="3"/>
  <c r="S2041" i="3" s="1"/>
  <c r="R2040" i="3"/>
  <c r="K2040" i="3"/>
  <c r="L2040" i="3" s="1"/>
  <c r="J2040" i="3"/>
  <c r="N2040" i="3" s="1"/>
  <c r="I2040" i="3"/>
  <c r="G2040" i="3"/>
  <c r="H2040" i="3" s="1"/>
  <c r="E2040" i="3"/>
  <c r="S2040" i="3" s="1"/>
  <c r="R2039" i="3"/>
  <c r="K2039" i="3"/>
  <c r="L2039" i="3" s="1"/>
  <c r="J2039" i="3"/>
  <c r="N2039" i="3" s="1"/>
  <c r="I2039" i="3"/>
  <c r="G2039" i="3"/>
  <c r="H2039" i="3" s="1"/>
  <c r="E2039" i="3"/>
  <c r="S2039" i="3" s="1"/>
  <c r="R2038" i="3"/>
  <c r="K2038" i="3"/>
  <c r="L2038" i="3" s="1"/>
  <c r="J2038" i="3"/>
  <c r="N2038" i="3" s="1"/>
  <c r="I2038" i="3"/>
  <c r="G2038" i="3"/>
  <c r="H2038" i="3" s="1"/>
  <c r="E2038" i="3"/>
  <c r="S2038" i="3" s="1"/>
  <c r="R2037" i="3"/>
  <c r="K2037" i="3"/>
  <c r="L2037" i="3" s="1"/>
  <c r="J2037" i="3"/>
  <c r="N2037" i="3" s="1"/>
  <c r="I2037" i="3"/>
  <c r="G2037" i="3"/>
  <c r="H2037" i="3" s="1"/>
  <c r="E2037" i="3"/>
  <c r="S2037" i="3" s="1"/>
  <c r="R2036" i="3"/>
  <c r="K2036" i="3"/>
  <c r="L2036" i="3" s="1"/>
  <c r="J2036" i="3"/>
  <c r="N2036" i="3" s="1"/>
  <c r="I2036" i="3"/>
  <c r="G2036" i="3"/>
  <c r="H2036" i="3" s="1"/>
  <c r="E2036" i="3"/>
  <c r="S2036" i="3" s="1"/>
  <c r="R2035" i="3"/>
  <c r="K2035" i="3"/>
  <c r="L2035" i="3" s="1"/>
  <c r="J2035" i="3"/>
  <c r="N2035" i="3" s="1"/>
  <c r="I2035" i="3"/>
  <c r="G2035" i="3"/>
  <c r="H2035" i="3" s="1"/>
  <c r="E2035" i="3"/>
  <c r="S2035" i="3" s="1"/>
  <c r="R2034" i="3"/>
  <c r="K2034" i="3"/>
  <c r="L2034" i="3" s="1"/>
  <c r="J2034" i="3"/>
  <c r="N2034" i="3" s="1"/>
  <c r="I2034" i="3"/>
  <c r="G2034" i="3"/>
  <c r="H2034" i="3" s="1"/>
  <c r="E2034" i="3"/>
  <c r="S2034" i="3" s="1"/>
  <c r="R2033" i="3"/>
  <c r="K2033" i="3"/>
  <c r="L2033" i="3" s="1"/>
  <c r="J2033" i="3"/>
  <c r="N2033" i="3" s="1"/>
  <c r="I2033" i="3"/>
  <c r="G2033" i="3"/>
  <c r="H2033" i="3" s="1"/>
  <c r="E2033" i="3"/>
  <c r="S2033" i="3" s="1"/>
  <c r="R2032" i="3"/>
  <c r="K2032" i="3"/>
  <c r="L2032" i="3" s="1"/>
  <c r="J2032" i="3"/>
  <c r="N2032" i="3" s="1"/>
  <c r="I2032" i="3"/>
  <c r="G2032" i="3"/>
  <c r="H2032" i="3" s="1"/>
  <c r="E2032" i="3"/>
  <c r="S2032" i="3" s="1"/>
  <c r="R2031" i="3"/>
  <c r="K2031" i="3"/>
  <c r="L2031" i="3" s="1"/>
  <c r="J2031" i="3"/>
  <c r="N2031" i="3" s="1"/>
  <c r="I2031" i="3"/>
  <c r="G2031" i="3"/>
  <c r="H2031" i="3" s="1"/>
  <c r="E2031" i="3"/>
  <c r="S2031" i="3" s="1"/>
  <c r="R2030" i="3"/>
  <c r="K2030" i="3"/>
  <c r="L2030" i="3" s="1"/>
  <c r="J2030" i="3"/>
  <c r="N2030" i="3" s="1"/>
  <c r="I2030" i="3"/>
  <c r="G2030" i="3"/>
  <c r="H2030" i="3" s="1"/>
  <c r="E2030" i="3"/>
  <c r="S2030" i="3" s="1"/>
  <c r="R2029" i="3"/>
  <c r="K2029" i="3"/>
  <c r="L2029" i="3" s="1"/>
  <c r="J2029" i="3"/>
  <c r="N2029" i="3" s="1"/>
  <c r="I2029" i="3"/>
  <c r="G2029" i="3"/>
  <c r="H2029" i="3" s="1"/>
  <c r="E2029" i="3"/>
  <c r="S2029" i="3" s="1"/>
  <c r="R2028" i="3"/>
  <c r="K2028" i="3"/>
  <c r="L2028" i="3" s="1"/>
  <c r="J2028" i="3"/>
  <c r="N2028" i="3" s="1"/>
  <c r="I2028" i="3"/>
  <c r="G2028" i="3"/>
  <c r="H2028" i="3" s="1"/>
  <c r="E2028" i="3"/>
  <c r="S2028" i="3" s="1"/>
  <c r="R2027" i="3"/>
  <c r="K2027" i="3"/>
  <c r="L2027" i="3" s="1"/>
  <c r="J2027" i="3"/>
  <c r="N2027" i="3" s="1"/>
  <c r="I2027" i="3"/>
  <c r="G2027" i="3"/>
  <c r="H2027" i="3" s="1"/>
  <c r="E2027" i="3"/>
  <c r="S2027" i="3" s="1"/>
  <c r="R2026" i="3"/>
  <c r="K2026" i="3"/>
  <c r="L2026" i="3" s="1"/>
  <c r="J2026" i="3"/>
  <c r="N2026" i="3" s="1"/>
  <c r="I2026" i="3"/>
  <c r="G2026" i="3"/>
  <c r="H2026" i="3" s="1"/>
  <c r="E2026" i="3"/>
  <c r="S2026" i="3" s="1"/>
  <c r="R2025" i="3"/>
  <c r="K2025" i="3"/>
  <c r="L2025" i="3" s="1"/>
  <c r="J2025" i="3"/>
  <c r="N2025" i="3" s="1"/>
  <c r="I2025" i="3"/>
  <c r="G2025" i="3"/>
  <c r="H2025" i="3" s="1"/>
  <c r="E2025" i="3"/>
  <c r="S2025" i="3" s="1"/>
  <c r="R2024" i="3"/>
  <c r="K2024" i="3"/>
  <c r="L2024" i="3" s="1"/>
  <c r="J2024" i="3"/>
  <c r="N2024" i="3" s="1"/>
  <c r="I2024" i="3"/>
  <c r="G2024" i="3"/>
  <c r="H2024" i="3" s="1"/>
  <c r="E2024" i="3"/>
  <c r="S2024" i="3" s="1"/>
  <c r="R2023" i="3"/>
  <c r="K2023" i="3"/>
  <c r="L2023" i="3" s="1"/>
  <c r="J2023" i="3"/>
  <c r="N2023" i="3" s="1"/>
  <c r="I2023" i="3"/>
  <c r="G2023" i="3"/>
  <c r="H2023" i="3" s="1"/>
  <c r="E2023" i="3"/>
  <c r="S2023" i="3" s="1"/>
  <c r="R2022" i="3"/>
  <c r="K2022" i="3"/>
  <c r="L2022" i="3" s="1"/>
  <c r="J2022" i="3"/>
  <c r="N2022" i="3" s="1"/>
  <c r="I2022" i="3"/>
  <c r="G2022" i="3"/>
  <c r="H2022" i="3" s="1"/>
  <c r="E2022" i="3"/>
  <c r="S2022" i="3" s="1"/>
  <c r="R2021" i="3"/>
  <c r="K2021" i="3"/>
  <c r="L2021" i="3" s="1"/>
  <c r="J2021" i="3"/>
  <c r="N2021" i="3" s="1"/>
  <c r="I2021" i="3"/>
  <c r="G2021" i="3"/>
  <c r="H2021" i="3" s="1"/>
  <c r="E2021" i="3"/>
  <c r="S2021" i="3" s="1"/>
  <c r="R2020" i="3"/>
  <c r="K2020" i="3"/>
  <c r="L2020" i="3" s="1"/>
  <c r="J2020" i="3"/>
  <c r="N2020" i="3" s="1"/>
  <c r="I2020" i="3"/>
  <c r="G2020" i="3"/>
  <c r="H2020" i="3" s="1"/>
  <c r="E2020" i="3"/>
  <c r="S2020" i="3" s="1"/>
  <c r="R2019" i="3"/>
  <c r="K2019" i="3"/>
  <c r="L2019" i="3" s="1"/>
  <c r="J2019" i="3"/>
  <c r="N2019" i="3" s="1"/>
  <c r="I2019" i="3"/>
  <c r="G2019" i="3"/>
  <c r="H2019" i="3" s="1"/>
  <c r="E2019" i="3"/>
  <c r="S2019" i="3" s="1"/>
  <c r="R2018" i="3"/>
  <c r="K2018" i="3"/>
  <c r="L2018" i="3" s="1"/>
  <c r="J2018" i="3"/>
  <c r="N2018" i="3" s="1"/>
  <c r="I2018" i="3"/>
  <c r="G2018" i="3"/>
  <c r="H2018" i="3" s="1"/>
  <c r="E2018" i="3"/>
  <c r="S2018" i="3" s="1"/>
  <c r="R2017" i="3"/>
  <c r="K2017" i="3"/>
  <c r="L2017" i="3" s="1"/>
  <c r="J2017" i="3"/>
  <c r="N2017" i="3" s="1"/>
  <c r="I2017" i="3"/>
  <c r="G2017" i="3"/>
  <c r="H2017" i="3" s="1"/>
  <c r="E2017" i="3"/>
  <c r="S2017" i="3" s="1"/>
  <c r="R2016" i="3"/>
  <c r="K2016" i="3"/>
  <c r="L2016" i="3" s="1"/>
  <c r="J2016" i="3"/>
  <c r="N2016" i="3" s="1"/>
  <c r="I2016" i="3"/>
  <c r="G2016" i="3"/>
  <c r="H2016" i="3" s="1"/>
  <c r="E2016" i="3"/>
  <c r="S2016" i="3" s="1"/>
  <c r="R2015" i="3"/>
  <c r="K2015" i="3"/>
  <c r="L2015" i="3" s="1"/>
  <c r="J2015" i="3"/>
  <c r="N2015" i="3" s="1"/>
  <c r="I2015" i="3"/>
  <c r="G2015" i="3"/>
  <c r="H2015" i="3" s="1"/>
  <c r="E2015" i="3"/>
  <c r="S2015" i="3" s="1"/>
  <c r="R2014" i="3"/>
  <c r="K2014" i="3"/>
  <c r="L2014" i="3" s="1"/>
  <c r="J2014" i="3"/>
  <c r="N2014" i="3" s="1"/>
  <c r="I2014" i="3"/>
  <c r="G2014" i="3"/>
  <c r="H2014" i="3" s="1"/>
  <c r="E2014" i="3"/>
  <c r="S2014" i="3" s="1"/>
  <c r="R2013" i="3"/>
  <c r="K2013" i="3"/>
  <c r="L2013" i="3" s="1"/>
  <c r="J2013" i="3"/>
  <c r="N2013" i="3" s="1"/>
  <c r="I2013" i="3"/>
  <c r="G2013" i="3"/>
  <c r="H2013" i="3" s="1"/>
  <c r="E2013" i="3"/>
  <c r="S2013" i="3" s="1"/>
  <c r="R2012" i="3"/>
  <c r="K2012" i="3"/>
  <c r="L2012" i="3" s="1"/>
  <c r="J2012" i="3"/>
  <c r="N2012" i="3" s="1"/>
  <c r="I2012" i="3"/>
  <c r="G2012" i="3"/>
  <c r="H2012" i="3" s="1"/>
  <c r="E2012" i="3"/>
  <c r="S2012" i="3" s="1"/>
  <c r="R2011" i="3"/>
  <c r="K2011" i="3"/>
  <c r="L2011" i="3" s="1"/>
  <c r="J2011" i="3"/>
  <c r="N2011" i="3" s="1"/>
  <c r="I2011" i="3"/>
  <c r="G2011" i="3"/>
  <c r="H2011" i="3" s="1"/>
  <c r="E2011" i="3"/>
  <c r="S2011" i="3" s="1"/>
  <c r="R2010" i="3"/>
  <c r="K2010" i="3"/>
  <c r="L2010" i="3" s="1"/>
  <c r="J2010" i="3"/>
  <c r="N2010" i="3" s="1"/>
  <c r="I2010" i="3"/>
  <c r="G2010" i="3"/>
  <c r="H2010" i="3" s="1"/>
  <c r="E2010" i="3"/>
  <c r="S2010" i="3" s="1"/>
  <c r="R2009" i="3"/>
  <c r="K2009" i="3"/>
  <c r="L2009" i="3" s="1"/>
  <c r="J2009" i="3"/>
  <c r="N2009" i="3" s="1"/>
  <c r="I2009" i="3"/>
  <c r="G2009" i="3"/>
  <c r="H2009" i="3" s="1"/>
  <c r="E2009" i="3"/>
  <c r="S2009" i="3" s="1"/>
  <c r="R2008" i="3"/>
  <c r="K2008" i="3"/>
  <c r="L2008" i="3" s="1"/>
  <c r="J2008" i="3"/>
  <c r="N2008" i="3" s="1"/>
  <c r="I2008" i="3"/>
  <c r="G2008" i="3"/>
  <c r="H2008" i="3" s="1"/>
  <c r="E2008" i="3"/>
  <c r="S2008" i="3" s="1"/>
  <c r="R2007" i="3"/>
  <c r="K2007" i="3"/>
  <c r="L2007" i="3" s="1"/>
  <c r="J2007" i="3"/>
  <c r="N2007" i="3" s="1"/>
  <c r="I2007" i="3"/>
  <c r="G2007" i="3"/>
  <c r="H2007" i="3" s="1"/>
  <c r="E2007" i="3"/>
  <c r="S2007" i="3" s="1"/>
  <c r="R2006" i="3"/>
  <c r="K2006" i="3"/>
  <c r="L2006" i="3" s="1"/>
  <c r="J2006" i="3"/>
  <c r="N2006" i="3" s="1"/>
  <c r="I2006" i="3"/>
  <c r="G2006" i="3"/>
  <c r="H2006" i="3" s="1"/>
  <c r="E2006" i="3"/>
  <c r="S2006" i="3" s="1"/>
  <c r="R2005" i="3"/>
  <c r="K2005" i="3"/>
  <c r="L2005" i="3" s="1"/>
  <c r="J2005" i="3"/>
  <c r="N2005" i="3" s="1"/>
  <c r="I2005" i="3"/>
  <c r="G2005" i="3"/>
  <c r="H2005" i="3" s="1"/>
  <c r="E2005" i="3"/>
  <c r="S2005" i="3" s="1"/>
  <c r="R2004" i="3"/>
  <c r="K2004" i="3"/>
  <c r="L2004" i="3" s="1"/>
  <c r="J2004" i="3"/>
  <c r="N2004" i="3" s="1"/>
  <c r="I2004" i="3"/>
  <c r="G2004" i="3"/>
  <c r="H2004" i="3" s="1"/>
  <c r="E2004" i="3"/>
  <c r="S2004" i="3" s="1"/>
  <c r="R2003" i="3"/>
  <c r="K2003" i="3"/>
  <c r="L2003" i="3" s="1"/>
  <c r="J2003" i="3"/>
  <c r="N2003" i="3" s="1"/>
  <c r="I2003" i="3"/>
  <c r="G2003" i="3"/>
  <c r="H2003" i="3" s="1"/>
  <c r="E2003" i="3"/>
  <c r="S2003" i="3" s="1"/>
  <c r="R2002" i="3"/>
  <c r="K2002" i="3"/>
  <c r="L2002" i="3" s="1"/>
  <c r="J2002" i="3"/>
  <c r="N2002" i="3" s="1"/>
  <c r="I2002" i="3"/>
  <c r="G2002" i="3"/>
  <c r="H2002" i="3" s="1"/>
  <c r="E2002" i="3"/>
  <c r="S2002" i="3" s="1"/>
  <c r="R2001" i="3"/>
  <c r="K2001" i="3"/>
  <c r="L2001" i="3" s="1"/>
  <c r="J2001" i="3"/>
  <c r="N2001" i="3" s="1"/>
  <c r="I2001" i="3"/>
  <c r="G2001" i="3"/>
  <c r="H2001" i="3" s="1"/>
  <c r="E2001" i="3"/>
  <c r="S2001" i="3" s="1"/>
  <c r="R2000" i="3"/>
  <c r="K2000" i="3"/>
  <c r="L2000" i="3" s="1"/>
  <c r="J2000" i="3"/>
  <c r="N2000" i="3" s="1"/>
  <c r="I2000" i="3"/>
  <c r="G2000" i="3"/>
  <c r="H2000" i="3" s="1"/>
  <c r="E2000" i="3"/>
  <c r="S2000" i="3" s="1"/>
  <c r="R1999" i="3"/>
  <c r="K1999" i="3"/>
  <c r="L1999" i="3" s="1"/>
  <c r="J1999" i="3"/>
  <c r="N1999" i="3" s="1"/>
  <c r="I1999" i="3"/>
  <c r="G1999" i="3"/>
  <c r="H1999" i="3" s="1"/>
  <c r="E1999" i="3"/>
  <c r="S1999" i="3" s="1"/>
  <c r="R1998" i="3"/>
  <c r="K1998" i="3"/>
  <c r="L1998" i="3" s="1"/>
  <c r="J1998" i="3"/>
  <c r="N1998" i="3" s="1"/>
  <c r="I1998" i="3"/>
  <c r="G1998" i="3"/>
  <c r="H1998" i="3" s="1"/>
  <c r="E1998" i="3"/>
  <c r="S1998" i="3" s="1"/>
  <c r="R1997" i="3"/>
  <c r="K1997" i="3"/>
  <c r="L1997" i="3" s="1"/>
  <c r="J1997" i="3"/>
  <c r="N1997" i="3" s="1"/>
  <c r="I1997" i="3"/>
  <c r="G1997" i="3"/>
  <c r="H1997" i="3" s="1"/>
  <c r="E1997" i="3"/>
  <c r="S1997" i="3" s="1"/>
  <c r="R1996" i="3"/>
  <c r="K1996" i="3"/>
  <c r="L1996" i="3" s="1"/>
  <c r="J1996" i="3"/>
  <c r="N1996" i="3" s="1"/>
  <c r="I1996" i="3"/>
  <c r="G1996" i="3"/>
  <c r="H1996" i="3" s="1"/>
  <c r="E1996" i="3"/>
  <c r="S1996" i="3" s="1"/>
  <c r="R1995" i="3"/>
  <c r="K1995" i="3"/>
  <c r="L1995" i="3" s="1"/>
  <c r="J1995" i="3"/>
  <c r="N1995" i="3" s="1"/>
  <c r="I1995" i="3"/>
  <c r="G1995" i="3"/>
  <c r="H1995" i="3" s="1"/>
  <c r="E1995" i="3"/>
  <c r="S1995" i="3" s="1"/>
  <c r="R1994" i="3"/>
  <c r="K1994" i="3"/>
  <c r="L1994" i="3" s="1"/>
  <c r="J1994" i="3"/>
  <c r="N1994" i="3" s="1"/>
  <c r="I1994" i="3"/>
  <c r="G1994" i="3"/>
  <c r="H1994" i="3" s="1"/>
  <c r="E1994" i="3"/>
  <c r="S1994" i="3" s="1"/>
  <c r="R1993" i="3"/>
  <c r="K1993" i="3"/>
  <c r="L1993" i="3" s="1"/>
  <c r="J1993" i="3"/>
  <c r="N1993" i="3" s="1"/>
  <c r="I1993" i="3"/>
  <c r="G1993" i="3"/>
  <c r="H1993" i="3" s="1"/>
  <c r="E1993" i="3"/>
  <c r="S1993" i="3" s="1"/>
  <c r="R1992" i="3"/>
  <c r="K1992" i="3"/>
  <c r="L1992" i="3" s="1"/>
  <c r="J1992" i="3"/>
  <c r="N1992" i="3" s="1"/>
  <c r="I1992" i="3"/>
  <c r="G1992" i="3"/>
  <c r="H1992" i="3" s="1"/>
  <c r="E1992" i="3"/>
  <c r="S1992" i="3" s="1"/>
  <c r="R1991" i="3"/>
  <c r="K1991" i="3"/>
  <c r="L1991" i="3" s="1"/>
  <c r="J1991" i="3"/>
  <c r="N1991" i="3" s="1"/>
  <c r="I1991" i="3"/>
  <c r="G1991" i="3"/>
  <c r="H1991" i="3" s="1"/>
  <c r="E1991" i="3"/>
  <c r="S1991" i="3" s="1"/>
  <c r="R1990" i="3"/>
  <c r="K1990" i="3"/>
  <c r="L1990" i="3" s="1"/>
  <c r="J1990" i="3"/>
  <c r="N1990" i="3" s="1"/>
  <c r="I1990" i="3"/>
  <c r="G1990" i="3"/>
  <c r="H1990" i="3" s="1"/>
  <c r="E1990" i="3"/>
  <c r="S1990" i="3" s="1"/>
  <c r="R1989" i="3"/>
  <c r="K1989" i="3"/>
  <c r="L1989" i="3" s="1"/>
  <c r="J1989" i="3"/>
  <c r="N1989" i="3" s="1"/>
  <c r="I1989" i="3"/>
  <c r="G1989" i="3"/>
  <c r="H1989" i="3" s="1"/>
  <c r="E1989" i="3"/>
  <c r="S1989" i="3" s="1"/>
  <c r="R1988" i="3"/>
  <c r="K1988" i="3"/>
  <c r="L1988" i="3" s="1"/>
  <c r="J1988" i="3"/>
  <c r="N1988" i="3" s="1"/>
  <c r="I1988" i="3"/>
  <c r="G1988" i="3"/>
  <c r="H1988" i="3" s="1"/>
  <c r="E1988" i="3"/>
  <c r="S1988" i="3" s="1"/>
  <c r="R1987" i="3"/>
  <c r="K1987" i="3"/>
  <c r="L1987" i="3" s="1"/>
  <c r="J1987" i="3"/>
  <c r="N1987" i="3" s="1"/>
  <c r="I1987" i="3"/>
  <c r="G1987" i="3"/>
  <c r="H1987" i="3" s="1"/>
  <c r="E1987" i="3"/>
  <c r="S1987" i="3" s="1"/>
  <c r="R1986" i="3"/>
  <c r="K1986" i="3"/>
  <c r="L1986" i="3" s="1"/>
  <c r="J1986" i="3"/>
  <c r="N1986" i="3" s="1"/>
  <c r="I1986" i="3"/>
  <c r="G1986" i="3"/>
  <c r="H1986" i="3" s="1"/>
  <c r="E1986" i="3"/>
  <c r="S1986" i="3" s="1"/>
  <c r="R1985" i="3"/>
  <c r="K1985" i="3"/>
  <c r="L1985" i="3" s="1"/>
  <c r="J1985" i="3"/>
  <c r="N1985" i="3" s="1"/>
  <c r="I1985" i="3"/>
  <c r="G1985" i="3"/>
  <c r="H1985" i="3" s="1"/>
  <c r="E1985" i="3"/>
  <c r="S1985" i="3" s="1"/>
  <c r="R1984" i="3"/>
  <c r="K1984" i="3"/>
  <c r="L1984" i="3" s="1"/>
  <c r="J1984" i="3"/>
  <c r="N1984" i="3" s="1"/>
  <c r="I1984" i="3"/>
  <c r="G1984" i="3"/>
  <c r="H1984" i="3" s="1"/>
  <c r="E1984" i="3"/>
  <c r="S1984" i="3" s="1"/>
  <c r="R1983" i="3"/>
  <c r="K1983" i="3"/>
  <c r="L1983" i="3" s="1"/>
  <c r="J1983" i="3"/>
  <c r="N1983" i="3" s="1"/>
  <c r="I1983" i="3"/>
  <c r="G1983" i="3"/>
  <c r="H1983" i="3" s="1"/>
  <c r="E1983" i="3"/>
  <c r="S1983" i="3" s="1"/>
  <c r="R1982" i="3"/>
  <c r="K1982" i="3"/>
  <c r="L1982" i="3" s="1"/>
  <c r="J1982" i="3"/>
  <c r="N1982" i="3" s="1"/>
  <c r="I1982" i="3"/>
  <c r="G1982" i="3"/>
  <c r="H1982" i="3" s="1"/>
  <c r="E1982" i="3"/>
  <c r="S1982" i="3" s="1"/>
  <c r="R1981" i="3"/>
  <c r="K1981" i="3"/>
  <c r="L1981" i="3" s="1"/>
  <c r="J1981" i="3"/>
  <c r="N1981" i="3" s="1"/>
  <c r="I1981" i="3"/>
  <c r="G1981" i="3"/>
  <c r="H1981" i="3" s="1"/>
  <c r="E1981" i="3"/>
  <c r="S1981" i="3" s="1"/>
  <c r="R1980" i="3"/>
  <c r="K1980" i="3"/>
  <c r="L1980" i="3" s="1"/>
  <c r="J1980" i="3"/>
  <c r="N1980" i="3" s="1"/>
  <c r="I1980" i="3"/>
  <c r="G1980" i="3"/>
  <c r="H1980" i="3" s="1"/>
  <c r="E1980" i="3"/>
  <c r="S1980" i="3" s="1"/>
  <c r="R1979" i="3"/>
  <c r="K1979" i="3"/>
  <c r="L1979" i="3" s="1"/>
  <c r="J1979" i="3"/>
  <c r="N1979" i="3" s="1"/>
  <c r="I1979" i="3"/>
  <c r="G1979" i="3"/>
  <c r="H1979" i="3" s="1"/>
  <c r="E1979" i="3"/>
  <c r="S1979" i="3" s="1"/>
  <c r="R1978" i="3"/>
  <c r="K1978" i="3"/>
  <c r="L1978" i="3" s="1"/>
  <c r="J1978" i="3"/>
  <c r="N1978" i="3" s="1"/>
  <c r="I1978" i="3"/>
  <c r="G1978" i="3"/>
  <c r="H1978" i="3" s="1"/>
  <c r="E1978" i="3"/>
  <c r="S1978" i="3" s="1"/>
  <c r="R1977" i="3"/>
  <c r="K1977" i="3"/>
  <c r="L1977" i="3" s="1"/>
  <c r="J1977" i="3"/>
  <c r="N1977" i="3" s="1"/>
  <c r="I1977" i="3"/>
  <c r="G1977" i="3"/>
  <c r="H1977" i="3" s="1"/>
  <c r="E1977" i="3"/>
  <c r="S1977" i="3" s="1"/>
  <c r="R1976" i="3"/>
  <c r="K1976" i="3"/>
  <c r="L1976" i="3" s="1"/>
  <c r="J1976" i="3"/>
  <c r="N1976" i="3" s="1"/>
  <c r="I1976" i="3"/>
  <c r="G1976" i="3"/>
  <c r="H1976" i="3" s="1"/>
  <c r="E1976" i="3"/>
  <c r="S1976" i="3" s="1"/>
  <c r="R1975" i="3"/>
  <c r="K1975" i="3"/>
  <c r="L1975" i="3" s="1"/>
  <c r="J1975" i="3"/>
  <c r="N1975" i="3" s="1"/>
  <c r="I1975" i="3"/>
  <c r="G1975" i="3"/>
  <c r="H1975" i="3" s="1"/>
  <c r="E1975" i="3"/>
  <c r="S1975" i="3" s="1"/>
  <c r="R1974" i="3"/>
  <c r="K1974" i="3"/>
  <c r="L1974" i="3" s="1"/>
  <c r="J1974" i="3"/>
  <c r="N1974" i="3" s="1"/>
  <c r="I1974" i="3"/>
  <c r="G1974" i="3"/>
  <c r="H1974" i="3" s="1"/>
  <c r="E1974" i="3"/>
  <c r="S1974" i="3" s="1"/>
  <c r="R1973" i="3"/>
  <c r="K1973" i="3"/>
  <c r="L1973" i="3" s="1"/>
  <c r="J1973" i="3"/>
  <c r="N1973" i="3" s="1"/>
  <c r="I1973" i="3"/>
  <c r="G1973" i="3"/>
  <c r="H1973" i="3" s="1"/>
  <c r="E1973" i="3"/>
  <c r="S1973" i="3" s="1"/>
  <c r="R1972" i="3"/>
  <c r="K1972" i="3"/>
  <c r="L1972" i="3" s="1"/>
  <c r="J1972" i="3"/>
  <c r="N1972" i="3" s="1"/>
  <c r="I1972" i="3"/>
  <c r="G1972" i="3"/>
  <c r="H1972" i="3" s="1"/>
  <c r="E1972" i="3"/>
  <c r="S1972" i="3" s="1"/>
  <c r="R1971" i="3"/>
  <c r="K1971" i="3"/>
  <c r="L1971" i="3" s="1"/>
  <c r="J1971" i="3"/>
  <c r="N1971" i="3" s="1"/>
  <c r="I1971" i="3"/>
  <c r="G1971" i="3"/>
  <c r="H1971" i="3" s="1"/>
  <c r="E1971" i="3"/>
  <c r="S1971" i="3" s="1"/>
  <c r="R1970" i="3"/>
  <c r="K1970" i="3"/>
  <c r="L1970" i="3" s="1"/>
  <c r="J1970" i="3"/>
  <c r="N1970" i="3" s="1"/>
  <c r="I1970" i="3"/>
  <c r="G1970" i="3"/>
  <c r="H1970" i="3" s="1"/>
  <c r="E1970" i="3"/>
  <c r="S1970" i="3" s="1"/>
  <c r="R1969" i="3"/>
  <c r="K1969" i="3"/>
  <c r="L1969" i="3" s="1"/>
  <c r="J1969" i="3"/>
  <c r="N1969" i="3" s="1"/>
  <c r="I1969" i="3"/>
  <c r="G1969" i="3"/>
  <c r="H1969" i="3" s="1"/>
  <c r="E1969" i="3"/>
  <c r="S1969" i="3" s="1"/>
  <c r="R1968" i="3"/>
  <c r="K1968" i="3"/>
  <c r="L1968" i="3" s="1"/>
  <c r="J1968" i="3"/>
  <c r="N1968" i="3" s="1"/>
  <c r="I1968" i="3"/>
  <c r="G1968" i="3"/>
  <c r="H1968" i="3" s="1"/>
  <c r="E1968" i="3"/>
  <c r="S1968" i="3" s="1"/>
  <c r="R1967" i="3"/>
  <c r="K1967" i="3"/>
  <c r="L1967" i="3" s="1"/>
  <c r="J1967" i="3"/>
  <c r="N1967" i="3" s="1"/>
  <c r="I1967" i="3"/>
  <c r="G1967" i="3"/>
  <c r="H1967" i="3" s="1"/>
  <c r="E1967" i="3"/>
  <c r="S1967" i="3" s="1"/>
  <c r="R1966" i="3"/>
  <c r="K1966" i="3"/>
  <c r="L1966" i="3" s="1"/>
  <c r="J1966" i="3"/>
  <c r="N1966" i="3" s="1"/>
  <c r="I1966" i="3"/>
  <c r="G1966" i="3"/>
  <c r="H1966" i="3" s="1"/>
  <c r="E1966" i="3"/>
  <c r="S1966" i="3" s="1"/>
  <c r="R1965" i="3"/>
  <c r="K1965" i="3"/>
  <c r="L1965" i="3" s="1"/>
  <c r="J1965" i="3"/>
  <c r="N1965" i="3" s="1"/>
  <c r="I1965" i="3"/>
  <c r="G1965" i="3"/>
  <c r="H1965" i="3" s="1"/>
  <c r="E1965" i="3"/>
  <c r="S1965" i="3" s="1"/>
  <c r="R1964" i="3"/>
  <c r="K1964" i="3"/>
  <c r="L1964" i="3" s="1"/>
  <c r="J1964" i="3"/>
  <c r="N1964" i="3" s="1"/>
  <c r="I1964" i="3"/>
  <c r="G1964" i="3"/>
  <c r="H1964" i="3" s="1"/>
  <c r="E1964" i="3"/>
  <c r="S1964" i="3" s="1"/>
  <c r="R1963" i="3"/>
  <c r="K1963" i="3"/>
  <c r="L1963" i="3" s="1"/>
  <c r="J1963" i="3"/>
  <c r="N1963" i="3" s="1"/>
  <c r="I1963" i="3"/>
  <c r="G1963" i="3"/>
  <c r="H1963" i="3" s="1"/>
  <c r="E1963" i="3"/>
  <c r="S1963" i="3" s="1"/>
  <c r="R1962" i="3"/>
  <c r="K1962" i="3"/>
  <c r="L1962" i="3" s="1"/>
  <c r="J1962" i="3"/>
  <c r="N1962" i="3" s="1"/>
  <c r="I1962" i="3"/>
  <c r="G1962" i="3"/>
  <c r="H1962" i="3" s="1"/>
  <c r="E1962" i="3"/>
  <c r="S1962" i="3" s="1"/>
  <c r="R1961" i="3"/>
  <c r="K1961" i="3"/>
  <c r="L1961" i="3" s="1"/>
  <c r="J1961" i="3"/>
  <c r="N1961" i="3" s="1"/>
  <c r="I1961" i="3"/>
  <c r="G1961" i="3"/>
  <c r="H1961" i="3" s="1"/>
  <c r="E1961" i="3"/>
  <c r="S1961" i="3" s="1"/>
  <c r="R1960" i="3"/>
  <c r="K1960" i="3"/>
  <c r="L1960" i="3" s="1"/>
  <c r="J1960" i="3"/>
  <c r="N1960" i="3" s="1"/>
  <c r="I1960" i="3"/>
  <c r="G1960" i="3"/>
  <c r="H1960" i="3" s="1"/>
  <c r="E1960" i="3"/>
  <c r="S1960" i="3" s="1"/>
  <c r="R1959" i="3"/>
  <c r="K1959" i="3"/>
  <c r="L1959" i="3" s="1"/>
  <c r="J1959" i="3"/>
  <c r="N1959" i="3" s="1"/>
  <c r="I1959" i="3"/>
  <c r="G1959" i="3"/>
  <c r="H1959" i="3" s="1"/>
  <c r="E1959" i="3"/>
  <c r="S1959" i="3" s="1"/>
  <c r="R1958" i="3"/>
  <c r="K1958" i="3"/>
  <c r="L1958" i="3" s="1"/>
  <c r="J1958" i="3"/>
  <c r="N1958" i="3" s="1"/>
  <c r="I1958" i="3"/>
  <c r="G1958" i="3"/>
  <c r="H1958" i="3" s="1"/>
  <c r="E1958" i="3"/>
  <c r="S1958" i="3" s="1"/>
  <c r="R1957" i="3"/>
  <c r="K1957" i="3"/>
  <c r="L1957" i="3" s="1"/>
  <c r="J1957" i="3"/>
  <c r="N1957" i="3" s="1"/>
  <c r="I1957" i="3"/>
  <c r="G1957" i="3"/>
  <c r="H1957" i="3" s="1"/>
  <c r="E1957" i="3"/>
  <c r="S1957" i="3" s="1"/>
  <c r="R1956" i="3"/>
  <c r="K1956" i="3"/>
  <c r="L1956" i="3" s="1"/>
  <c r="J1956" i="3"/>
  <c r="N1956" i="3" s="1"/>
  <c r="I1956" i="3"/>
  <c r="G1956" i="3"/>
  <c r="H1956" i="3" s="1"/>
  <c r="E1956" i="3"/>
  <c r="S1956" i="3" s="1"/>
  <c r="R1955" i="3"/>
  <c r="K1955" i="3"/>
  <c r="L1955" i="3" s="1"/>
  <c r="J1955" i="3"/>
  <c r="N1955" i="3" s="1"/>
  <c r="I1955" i="3"/>
  <c r="G1955" i="3"/>
  <c r="H1955" i="3" s="1"/>
  <c r="E1955" i="3"/>
  <c r="S1955" i="3" s="1"/>
  <c r="R1954" i="3"/>
  <c r="K1954" i="3"/>
  <c r="L1954" i="3" s="1"/>
  <c r="J1954" i="3"/>
  <c r="N1954" i="3" s="1"/>
  <c r="I1954" i="3"/>
  <c r="G1954" i="3"/>
  <c r="H1954" i="3" s="1"/>
  <c r="E1954" i="3"/>
  <c r="S1954" i="3" s="1"/>
  <c r="R1953" i="3"/>
  <c r="K1953" i="3"/>
  <c r="L1953" i="3" s="1"/>
  <c r="J1953" i="3"/>
  <c r="N1953" i="3" s="1"/>
  <c r="I1953" i="3"/>
  <c r="G1953" i="3"/>
  <c r="H1953" i="3" s="1"/>
  <c r="E1953" i="3"/>
  <c r="S1953" i="3" s="1"/>
  <c r="R1952" i="3"/>
  <c r="K1952" i="3"/>
  <c r="L1952" i="3" s="1"/>
  <c r="J1952" i="3"/>
  <c r="N1952" i="3" s="1"/>
  <c r="I1952" i="3"/>
  <c r="G1952" i="3"/>
  <c r="H1952" i="3" s="1"/>
  <c r="E1952" i="3"/>
  <c r="S1952" i="3" s="1"/>
  <c r="R1951" i="3"/>
  <c r="K1951" i="3"/>
  <c r="L1951" i="3" s="1"/>
  <c r="J1951" i="3"/>
  <c r="N1951" i="3" s="1"/>
  <c r="I1951" i="3"/>
  <c r="G1951" i="3"/>
  <c r="H1951" i="3" s="1"/>
  <c r="E1951" i="3"/>
  <c r="S1951" i="3" s="1"/>
  <c r="R1950" i="3"/>
  <c r="K1950" i="3"/>
  <c r="L1950" i="3" s="1"/>
  <c r="J1950" i="3"/>
  <c r="N1950" i="3" s="1"/>
  <c r="I1950" i="3"/>
  <c r="G1950" i="3"/>
  <c r="H1950" i="3" s="1"/>
  <c r="E1950" i="3"/>
  <c r="S1950" i="3" s="1"/>
  <c r="R1949" i="3"/>
  <c r="K1949" i="3"/>
  <c r="L1949" i="3" s="1"/>
  <c r="J1949" i="3"/>
  <c r="N1949" i="3" s="1"/>
  <c r="I1949" i="3"/>
  <c r="G1949" i="3"/>
  <c r="H1949" i="3" s="1"/>
  <c r="E1949" i="3"/>
  <c r="S1949" i="3" s="1"/>
  <c r="R1948" i="3"/>
  <c r="K1948" i="3"/>
  <c r="L1948" i="3" s="1"/>
  <c r="J1948" i="3"/>
  <c r="N1948" i="3" s="1"/>
  <c r="I1948" i="3"/>
  <c r="G1948" i="3"/>
  <c r="H1948" i="3" s="1"/>
  <c r="E1948" i="3"/>
  <c r="S1948" i="3" s="1"/>
  <c r="R1947" i="3"/>
  <c r="K1947" i="3"/>
  <c r="L1947" i="3" s="1"/>
  <c r="J1947" i="3"/>
  <c r="N1947" i="3" s="1"/>
  <c r="I1947" i="3"/>
  <c r="G1947" i="3"/>
  <c r="H1947" i="3" s="1"/>
  <c r="E1947" i="3"/>
  <c r="S1947" i="3" s="1"/>
  <c r="R1946" i="3"/>
  <c r="K1946" i="3"/>
  <c r="L1946" i="3" s="1"/>
  <c r="J1946" i="3"/>
  <c r="N1946" i="3" s="1"/>
  <c r="I1946" i="3"/>
  <c r="G1946" i="3"/>
  <c r="H1946" i="3" s="1"/>
  <c r="E1946" i="3"/>
  <c r="S1946" i="3" s="1"/>
  <c r="R1945" i="3"/>
  <c r="K1945" i="3"/>
  <c r="L1945" i="3" s="1"/>
  <c r="J1945" i="3"/>
  <c r="N1945" i="3" s="1"/>
  <c r="I1945" i="3"/>
  <c r="G1945" i="3"/>
  <c r="H1945" i="3" s="1"/>
  <c r="E1945" i="3"/>
  <c r="S1945" i="3" s="1"/>
  <c r="R1944" i="3"/>
  <c r="K1944" i="3"/>
  <c r="L1944" i="3" s="1"/>
  <c r="J1944" i="3"/>
  <c r="N1944" i="3" s="1"/>
  <c r="I1944" i="3"/>
  <c r="G1944" i="3"/>
  <c r="H1944" i="3" s="1"/>
  <c r="E1944" i="3"/>
  <c r="S1944" i="3" s="1"/>
  <c r="R1943" i="3"/>
  <c r="K1943" i="3"/>
  <c r="L1943" i="3" s="1"/>
  <c r="J1943" i="3"/>
  <c r="N1943" i="3" s="1"/>
  <c r="I1943" i="3"/>
  <c r="G1943" i="3"/>
  <c r="H1943" i="3" s="1"/>
  <c r="E1943" i="3"/>
  <c r="S1943" i="3" s="1"/>
  <c r="R1942" i="3"/>
  <c r="K1942" i="3"/>
  <c r="L1942" i="3" s="1"/>
  <c r="J1942" i="3"/>
  <c r="N1942" i="3" s="1"/>
  <c r="I1942" i="3"/>
  <c r="G1942" i="3"/>
  <c r="H1942" i="3" s="1"/>
  <c r="E1942" i="3"/>
  <c r="S1942" i="3" s="1"/>
  <c r="R1941" i="3"/>
  <c r="K1941" i="3"/>
  <c r="L1941" i="3" s="1"/>
  <c r="J1941" i="3"/>
  <c r="N1941" i="3" s="1"/>
  <c r="I1941" i="3"/>
  <c r="G1941" i="3"/>
  <c r="H1941" i="3" s="1"/>
  <c r="E1941" i="3"/>
  <c r="S1941" i="3" s="1"/>
  <c r="R1940" i="3"/>
  <c r="K1940" i="3"/>
  <c r="L1940" i="3" s="1"/>
  <c r="J1940" i="3"/>
  <c r="N1940" i="3" s="1"/>
  <c r="I1940" i="3"/>
  <c r="G1940" i="3"/>
  <c r="H1940" i="3" s="1"/>
  <c r="E1940" i="3"/>
  <c r="S1940" i="3" s="1"/>
  <c r="R1939" i="3"/>
  <c r="K1939" i="3"/>
  <c r="L1939" i="3" s="1"/>
  <c r="J1939" i="3"/>
  <c r="N1939" i="3" s="1"/>
  <c r="I1939" i="3"/>
  <c r="G1939" i="3"/>
  <c r="H1939" i="3" s="1"/>
  <c r="E1939" i="3"/>
  <c r="S1939" i="3" s="1"/>
  <c r="R1938" i="3"/>
  <c r="K1938" i="3"/>
  <c r="L1938" i="3" s="1"/>
  <c r="J1938" i="3"/>
  <c r="N1938" i="3" s="1"/>
  <c r="I1938" i="3"/>
  <c r="G1938" i="3"/>
  <c r="H1938" i="3" s="1"/>
  <c r="E1938" i="3"/>
  <c r="S1938" i="3" s="1"/>
  <c r="R1937" i="3"/>
  <c r="K1937" i="3"/>
  <c r="L1937" i="3" s="1"/>
  <c r="J1937" i="3"/>
  <c r="N1937" i="3" s="1"/>
  <c r="I1937" i="3"/>
  <c r="G1937" i="3"/>
  <c r="H1937" i="3" s="1"/>
  <c r="E1937" i="3"/>
  <c r="S1937" i="3" s="1"/>
  <c r="R1936" i="3"/>
  <c r="K1936" i="3"/>
  <c r="L1936" i="3" s="1"/>
  <c r="J1936" i="3"/>
  <c r="N1936" i="3" s="1"/>
  <c r="I1936" i="3"/>
  <c r="G1936" i="3"/>
  <c r="H1936" i="3" s="1"/>
  <c r="E1936" i="3"/>
  <c r="S1936" i="3" s="1"/>
  <c r="R1935" i="3"/>
  <c r="K1935" i="3"/>
  <c r="L1935" i="3" s="1"/>
  <c r="J1935" i="3"/>
  <c r="N1935" i="3" s="1"/>
  <c r="I1935" i="3"/>
  <c r="G1935" i="3"/>
  <c r="H1935" i="3" s="1"/>
  <c r="E1935" i="3"/>
  <c r="S1935" i="3" s="1"/>
  <c r="R1934" i="3"/>
  <c r="K1934" i="3"/>
  <c r="L1934" i="3" s="1"/>
  <c r="J1934" i="3"/>
  <c r="N1934" i="3" s="1"/>
  <c r="I1934" i="3"/>
  <c r="G1934" i="3"/>
  <c r="H1934" i="3" s="1"/>
  <c r="E1934" i="3"/>
  <c r="S1934" i="3" s="1"/>
  <c r="R1933" i="3"/>
  <c r="K1933" i="3"/>
  <c r="L1933" i="3" s="1"/>
  <c r="J1933" i="3"/>
  <c r="N1933" i="3" s="1"/>
  <c r="I1933" i="3"/>
  <c r="G1933" i="3"/>
  <c r="H1933" i="3" s="1"/>
  <c r="E1933" i="3"/>
  <c r="S1933" i="3" s="1"/>
  <c r="R1932" i="3"/>
  <c r="K1932" i="3"/>
  <c r="L1932" i="3" s="1"/>
  <c r="J1932" i="3"/>
  <c r="N1932" i="3" s="1"/>
  <c r="I1932" i="3"/>
  <c r="G1932" i="3"/>
  <c r="H1932" i="3" s="1"/>
  <c r="E1932" i="3"/>
  <c r="S1932" i="3" s="1"/>
  <c r="R1931" i="3"/>
  <c r="K1931" i="3"/>
  <c r="L1931" i="3" s="1"/>
  <c r="J1931" i="3"/>
  <c r="N1931" i="3" s="1"/>
  <c r="I1931" i="3"/>
  <c r="G1931" i="3"/>
  <c r="H1931" i="3" s="1"/>
  <c r="E1931" i="3"/>
  <c r="S1931" i="3" s="1"/>
  <c r="R1930" i="3"/>
  <c r="K1930" i="3"/>
  <c r="L1930" i="3" s="1"/>
  <c r="J1930" i="3"/>
  <c r="N1930" i="3" s="1"/>
  <c r="I1930" i="3"/>
  <c r="G1930" i="3"/>
  <c r="H1930" i="3" s="1"/>
  <c r="E1930" i="3"/>
  <c r="S1930" i="3" s="1"/>
  <c r="R1929" i="3"/>
  <c r="K1929" i="3"/>
  <c r="L1929" i="3" s="1"/>
  <c r="J1929" i="3"/>
  <c r="N1929" i="3" s="1"/>
  <c r="I1929" i="3"/>
  <c r="G1929" i="3"/>
  <c r="H1929" i="3" s="1"/>
  <c r="E1929" i="3"/>
  <c r="S1929" i="3" s="1"/>
  <c r="R1928" i="3"/>
  <c r="K1928" i="3"/>
  <c r="L1928" i="3" s="1"/>
  <c r="J1928" i="3"/>
  <c r="N1928" i="3" s="1"/>
  <c r="I1928" i="3"/>
  <c r="G1928" i="3"/>
  <c r="H1928" i="3" s="1"/>
  <c r="E1928" i="3"/>
  <c r="S1928" i="3" s="1"/>
  <c r="R1927" i="3"/>
  <c r="K1927" i="3"/>
  <c r="L1927" i="3" s="1"/>
  <c r="J1927" i="3"/>
  <c r="N1927" i="3" s="1"/>
  <c r="I1927" i="3"/>
  <c r="G1927" i="3"/>
  <c r="H1927" i="3" s="1"/>
  <c r="E1927" i="3"/>
  <c r="S1927" i="3" s="1"/>
  <c r="R1926" i="3"/>
  <c r="K1926" i="3"/>
  <c r="L1926" i="3" s="1"/>
  <c r="J1926" i="3"/>
  <c r="N1926" i="3" s="1"/>
  <c r="I1926" i="3"/>
  <c r="G1926" i="3"/>
  <c r="H1926" i="3" s="1"/>
  <c r="E1926" i="3"/>
  <c r="S1926" i="3" s="1"/>
  <c r="R1925" i="3"/>
  <c r="K1925" i="3"/>
  <c r="L1925" i="3" s="1"/>
  <c r="J1925" i="3"/>
  <c r="N1925" i="3" s="1"/>
  <c r="I1925" i="3"/>
  <c r="G1925" i="3"/>
  <c r="H1925" i="3" s="1"/>
  <c r="E1925" i="3"/>
  <c r="S1925" i="3" s="1"/>
  <c r="R1924" i="3"/>
  <c r="K1924" i="3"/>
  <c r="L1924" i="3" s="1"/>
  <c r="J1924" i="3"/>
  <c r="N1924" i="3" s="1"/>
  <c r="I1924" i="3"/>
  <c r="G1924" i="3"/>
  <c r="H1924" i="3" s="1"/>
  <c r="E1924" i="3"/>
  <c r="S1924" i="3" s="1"/>
  <c r="R1923" i="3"/>
  <c r="K1923" i="3"/>
  <c r="L1923" i="3" s="1"/>
  <c r="J1923" i="3"/>
  <c r="N1923" i="3" s="1"/>
  <c r="I1923" i="3"/>
  <c r="G1923" i="3"/>
  <c r="H1923" i="3" s="1"/>
  <c r="E1923" i="3"/>
  <c r="S1923" i="3" s="1"/>
  <c r="R1922" i="3"/>
  <c r="K1922" i="3"/>
  <c r="L1922" i="3" s="1"/>
  <c r="J1922" i="3"/>
  <c r="N1922" i="3" s="1"/>
  <c r="I1922" i="3"/>
  <c r="G1922" i="3"/>
  <c r="H1922" i="3" s="1"/>
  <c r="E1922" i="3"/>
  <c r="S1922" i="3" s="1"/>
  <c r="R1921" i="3"/>
  <c r="K1921" i="3"/>
  <c r="L1921" i="3" s="1"/>
  <c r="J1921" i="3"/>
  <c r="N1921" i="3" s="1"/>
  <c r="I1921" i="3"/>
  <c r="G1921" i="3"/>
  <c r="H1921" i="3" s="1"/>
  <c r="E1921" i="3"/>
  <c r="S1921" i="3" s="1"/>
  <c r="R1920" i="3"/>
  <c r="K1920" i="3"/>
  <c r="L1920" i="3" s="1"/>
  <c r="J1920" i="3"/>
  <c r="N1920" i="3" s="1"/>
  <c r="I1920" i="3"/>
  <c r="G1920" i="3"/>
  <c r="H1920" i="3" s="1"/>
  <c r="E1920" i="3"/>
  <c r="S1920" i="3" s="1"/>
  <c r="R1919" i="3"/>
  <c r="K1919" i="3"/>
  <c r="L1919" i="3" s="1"/>
  <c r="J1919" i="3"/>
  <c r="N1919" i="3" s="1"/>
  <c r="I1919" i="3"/>
  <c r="G1919" i="3"/>
  <c r="H1919" i="3" s="1"/>
  <c r="E1919" i="3"/>
  <c r="S1919" i="3" s="1"/>
  <c r="R1918" i="3"/>
  <c r="K1918" i="3"/>
  <c r="L1918" i="3" s="1"/>
  <c r="J1918" i="3"/>
  <c r="N1918" i="3" s="1"/>
  <c r="I1918" i="3"/>
  <c r="G1918" i="3"/>
  <c r="H1918" i="3" s="1"/>
  <c r="E1918" i="3"/>
  <c r="S1918" i="3" s="1"/>
  <c r="R1917" i="3"/>
  <c r="K1917" i="3"/>
  <c r="L1917" i="3" s="1"/>
  <c r="J1917" i="3"/>
  <c r="N1917" i="3" s="1"/>
  <c r="I1917" i="3"/>
  <c r="G1917" i="3"/>
  <c r="H1917" i="3" s="1"/>
  <c r="E1917" i="3"/>
  <c r="S1917" i="3" s="1"/>
  <c r="R1916" i="3"/>
  <c r="K1916" i="3"/>
  <c r="L1916" i="3" s="1"/>
  <c r="J1916" i="3"/>
  <c r="N1916" i="3" s="1"/>
  <c r="I1916" i="3"/>
  <c r="G1916" i="3"/>
  <c r="H1916" i="3" s="1"/>
  <c r="E1916" i="3"/>
  <c r="S1916" i="3" s="1"/>
  <c r="R1915" i="3"/>
  <c r="K1915" i="3"/>
  <c r="L1915" i="3" s="1"/>
  <c r="J1915" i="3"/>
  <c r="N1915" i="3" s="1"/>
  <c r="I1915" i="3"/>
  <c r="G1915" i="3"/>
  <c r="H1915" i="3" s="1"/>
  <c r="E1915" i="3"/>
  <c r="S1915" i="3" s="1"/>
  <c r="R1914" i="3"/>
  <c r="K1914" i="3"/>
  <c r="L1914" i="3" s="1"/>
  <c r="J1914" i="3"/>
  <c r="N1914" i="3" s="1"/>
  <c r="I1914" i="3"/>
  <c r="G1914" i="3"/>
  <c r="H1914" i="3" s="1"/>
  <c r="E1914" i="3"/>
  <c r="S1914" i="3" s="1"/>
  <c r="R1913" i="3"/>
  <c r="K1913" i="3"/>
  <c r="L1913" i="3" s="1"/>
  <c r="J1913" i="3"/>
  <c r="N1913" i="3" s="1"/>
  <c r="I1913" i="3"/>
  <c r="G1913" i="3"/>
  <c r="H1913" i="3" s="1"/>
  <c r="E1913" i="3"/>
  <c r="S1913" i="3" s="1"/>
  <c r="R1912" i="3"/>
  <c r="K1912" i="3"/>
  <c r="L1912" i="3" s="1"/>
  <c r="J1912" i="3"/>
  <c r="N1912" i="3" s="1"/>
  <c r="I1912" i="3"/>
  <c r="G1912" i="3"/>
  <c r="H1912" i="3" s="1"/>
  <c r="E1912" i="3"/>
  <c r="S1912" i="3" s="1"/>
  <c r="R1911" i="3"/>
  <c r="K1911" i="3"/>
  <c r="L1911" i="3" s="1"/>
  <c r="J1911" i="3"/>
  <c r="N1911" i="3" s="1"/>
  <c r="I1911" i="3"/>
  <c r="G1911" i="3"/>
  <c r="H1911" i="3" s="1"/>
  <c r="E1911" i="3"/>
  <c r="S1911" i="3" s="1"/>
  <c r="R1910" i="3"/>
  <c r="K1910" i="3"/>
  <c r="L1910" i="3" s="1"/>
  <c r="J1910" i="3"/>
  <c r="N1910" i="3" s="1"/>
  <c r="I1910" i="3"/>
  <c r="G1910" i="3"/>
  <c r="H1910" i="3" s="1"/>
  <c r="E1910" i="3"/>
  <c r="S1910" i="3" s="1"/>
  <c r="R1909" i="3"/>
  <c r="K1909" i="3"/>
  <c r="L1909" i="3" s="1"/>
  <c r="J1909" i="3"/>
  <c r="N1909" i="3" s="1"/>
  <c r="I1909" i="3"/>
  <c r="G1909" i="3"/>
  <c r="H1909" i="3" s="1"/>
  <c r="E1909" i="3"/>
  <c r="S1909" i="3" s="1"/>
  <c r="R1908" i="3"/>
  <c r="K1908" i="3"/>
  <c r="L1908" i="3" s="1"/>
  <c r="J1908" i="3"/>
  <c r="N1908" i="3" s="1"/>
  <c r="I1908" i="3"/>
  <c r="G1908" i="3"/>
  <c r="H1908" i="3" s="1"/>
  <c r="E1908" i="3"/>
  <c r="S1908" i="3" s="1"/>
  <c r="R1907" i="3"/>
  <c r="K1907" i="3"/>
  <c r="L1907" i="3" s="1"/>
  <c r="J1907" i="3"/>
  <c r="N1907" i="3" s="1"/>
  <c r="I1907" i="3"/>
  <c r="G1907" i="3"/>
  <c r="H1907" i="3" s="1"/>
  <c r="E1907" i="3"/>
  <c r="S1907" i="3" s="1"/>
  <c r="R1906" i="3"/>
  <c r="K1906" i="3"/>
  <c r="L1906" i="3" s="1"/>
  <c r="J1906" i="3"/>
  <c r="N1906" i="3" s="1"/>
  <c r="I1906" i="3"/>
  <c r="G1906" i="3"/>
  <c r="H1906" i="3" s="1"/>
  <c r="E1906" i="3"/>
  <c r="S1906" i="3" s="1"/>
  <c r="R1905" i="3"/>
  <c r="K1905" i="3"/>
  <c r="L1905" i="3" s="1"/>
  <c r="J1905" i="3"/>
  <c r="N1905" i="3" s="1"/>
  <c r="I1905" i="3"/>
  <c r="G1905" i="3"/>
  <c r="H1905" i="3" s="1"/>
  <c r="E1905" i="3"/>
  <c r="S1905" i="3" s="1"/>
  <c r="R1904" i="3"/>
  <c r="K1904" i="3"/>
  <c r="L1904" i="3" s="1"/>
  <c r="J1904" i="3"/>
  <c r="N1904" i="3" s="1"/>
  <c r="I1904" i="3"/>
  <c r="G1904" i="3"/>
  <c r="H1904" i="3" s="1"/>
  <c r="E1904" i="3"/>
  <c r="S1904" i="3" s="1"/>
  <c r="R1903" i="3"/>
  <c r="K1903" i="3"/>
  <c r="L1903" i="3" s="1"/>
  <c r="J1903" i="3"/>
  <c r="N1903" i="3" s="1"/>
  <c r="I1903" i="3"/>
  <c r="G1903" i="3"/>
  <c r="H1903" i="3" s="1"/>
  <c r="E1903" i="3"/>
  <c r="S1903" i="3" s="1"/>
  <c r="R1902" i="3"/>
  <c r="K1902" i="3"/>
  <c r="L1902" i="3" s="1"/>
  <c r="J1902" i="3"/>
  <c r="N1902" i="3" s="1"/>
  <c r="I1902" i="3"/>
  <c r="G1902" i="3"/>
  <c r="H1902" i="3" s="1"/>
  <c r="E1902" i="3"/>
  <c r="S1902" i="3" s="1"/>
  <c r="R1901" i="3"/>
  <c r="K1901" i="3"/>
  <c r="L1901" i="3" s="1"/>
  <c r="J1901" i="3"/>
  <c r="N1901" i="3" s="1"/>
  <c r="I1901" i="3"/>
  <c r="G1901" i="3"/>
  <c r="H1901" i="3" s="1"/>
  <c r="E1901" i="3"/>
  <c r="S1901" i="3" s="1"/>
  <c r="R1900" i="3"/>
  <c r="K1900" i="3"/>
  <c r="L1900" i="3" s="1"/>
  <c r="J1900" i="3"/>
  <c r="N1900" i="3" s="1"/>
  <c r="I1900" i="3"/>
  <c r="G1900" i="3"/>
  <c r="H1900" i="3" s="1"/>
  <c r="E1900" i="3"/>
  <c r="S1900" i="3" s="1"/>
  <c r="R1899" i="3"/>
  <c r="K1899" i="3"/>
  <c r="L1899" i="3" s="1"/>
  <c r="J1899" i="3"/>
  <c r="N1899" i="3" s="1"/>
  <c r="I1899" i="3"/>
  <c r="G1899" i="3"/>
  <c r="H1899" i="3" s="1"/>
  <c r="E1899" i="3"/>
  <c r="S1899" i="3" s="1"/>
  <c r="R1898" i="3"/>
  <c r="K1898" i="3"/>
  <c r="L1898" i="3" s="1"/>
  <c r="J1898" i="3"/>
  <c r="N1898" i="3" s="1"/>
  <c r="I1898" i="3"/>
  <c r="G1898" i="3"/>
  <c r="H1898" i="3" s="1"/>
  <c r="E1898" i="3"/>
  <c r="S1898" i="3" s="1"/>
  <c r="R1897" i="3"/>
  <c r="K1897" i="3"/>
  <c r="L1897" i="3" s="1"/>
  <c r="J1897" i="3"/>
  <c r="N1897" i="3" s="1"/>
  <c r="I1897" i="3"/>
  <c r="G1897" i="3"/>
  <c r="H1897" i="3" s="1"/>
  <c r="E1897" i="3"/>
  <c r="S1897" i="3" s="1"/>
  <c r="R1896" i="3"/>
  <c r="K1896" i="3"/>
  <c r="L1896" i="3" s="1"/>
  <c r="J1896" i="3"/>
  <c r="N1896" i="3" s="1"/>
  <c r="I1896" i="3"/>
  <c r="G1896" i="3"/>
  <c r="H1896" i="3" s="1"/>
  <c r="E1896" i="3"/>
  <c r="S1896" i="3" s="1"/>
  <c r="R1895" i="3"/>
  <c r="K1895" i="3"/>
  <c r="L1895" i="3" s="1"/>
  <c r="J1895" i="3"/>
  <c r="N1895" i="3" s="1"/>
  <c r="I1895" i="3"/>
  <c r="G1895" i="3"/>
  <c r="H1895" i="3" s="1"/>
  <c r="E1895" i="3"/>
  <c r="S1895" i="3" s="1"/>
  <c r="R1894" i="3"/>
  <c r="K1894" i="3"/>
  <c r="L1894" i="3" s="1"/>
  <c r="J1894" i="3"/>
  <c r="N1894" i="3" s="1"/>
  <c r="I1894" i="3"/>
  <c r="G1894" i="3"/>
  <c r="H1894" i="3" s="1"/>
  <c r="E1894" i="3"/>
  <c r="S1894" i="3" s="1"/>
  <c r="R1893" i="3"/>
  <c r="K1893" i="3"/>
  <c r="L1893" i="3" s="1"/>
  <c r="J1893" i="3"/>
  <c r="N1893" i="3" s="1"/>
  <c r="I1893" i="3"/>
  <c r="G1893" i="3"/>
  <c r="H1893" i="3" s="1"/>
  <c r="E1893" i="3"/>
  <c r="S1893" i="3" s="1"/>
  <c r="R1892" i="3"/>
  <c r="K1892" i="3"/>
  <c r="L1892" i="3" s="1"/>
  <c r="J1892" i="3"/>
  <c r="N1892" i="3" s="1"/>
  <c r="I1892" i="3"/>
  <c r="G1892" i="3"/>
  <c r="H1892" i="3" s="1"/>
  <c r="E1892" i="3"/>
  <c r="S1892" i="3" s="1"/>
  <c r="R1891" i="3"/>
  <c r="K1891" i="3"/>
  <c r="L1891" i="3" s="1"/>
  <c r="J1891" i="3"/>
  <c r="N1891" i="3" s="1"/>
  <c r="I1891" i="3"/>
  <c r="G1891" i="3"/>
  <c r="H1891" i="3" s="1"/>
  <c r="E1891" i="3"/>
  <c r="S1891" i="3" s="1"/>
  <c r="R1890" i="3"/>
  <c r="K1890" i="3"/>
  <c r="L1890" i="3" s="1"/>
  <c r="J1890" i="3"/>
  <c r="N1890" i="3" s="1"/>
  <c r="I1890" i="3"/>
  <c r="G1890" i="3"/>
  <c r="H1890" i="3" s="1"/>
  <c r="E1890" i="3"/>
  <c r="S1890" i="3" s="1"/>
  <c r="R1889" i="3"/>
  <c r="K1889" i="3"/>
  <c r="L1889" i="3" s="1"/>
  <c r="J1889" i="3"/>
  <c r="N1889" i="3" s="1"/>
  <c r="I1889" i="3"/>
  <c r="G1889" i="3"/>
  <c r="H1889" i="3" s="1"/>
  <c r="E1889" i="3"/>
  <c r="S1889" i="3" s="1"/>
  <c r="R1888" i="3"/>
  <c r="K1888" i="3"/>
  <c r="L1888" i="3" s="1"/>
  <c r="J1888" i="3"/>
  <c r="N1888" i="3" s="1"/>
  <c r="I1888" i="3"/>
  <c r="G1888" i="3"/>
  <c r="H1888" i="3" s="1"/>
  <c r="E1888" i="3"/>
  <c r="S1888" i="3" s="1"/>
  <c r="R1887" i="3"/>
  <c r="K1887" i="3"/>
  <c r="L1887" i="3" s="1"/>
  <c r="J1887" i="3"/>
  <c r="N1887" i="3" s="1"/>
  <c r="I1887" i="3"/>
  <c r="G1887" i="3"/>
  <c r="H1887" i="3" s="1"/>
  <c r="E1887" i="3"/>
  <c r="S1887" i="3" s="1"/>
  <c r="R1886" i="3"/>
  <c r="K1886" i="3"/>
  <c r="L1886" i="3" s="1"/>
  <c r="J1886" i="3"/>
  <c r="N1886" i="3" s="1"/>
  <c r="I1886" i="3"/>
  <c r="G1886" i="3"/>
  <c r="H1886" i="3" s="1"/>
  <c r="E1886" i="3"/>
  <c r="S1886" i="3" s="1"/>
  <c r="R1885" i="3"/>
  <c r="K1885" i="3"/>
  <c r="L1885" i="3" s="1"/>
  <c r="J1885" i="3"/>
  <c r="N1885" i="3" s="1"/>
  <c r="I1885" i="3"/>
  <c r="G1885" i="3"/>
  <c r="H1885" i="3" s="1"/>
  <c r="E1885" i="3"/>
  <c r="S1885" i="3" s="1"/>
  <c r="R1884" i="3"/>
  <c r="K1884" i="3"/>
  <c r="L1884" i="3" s="1"/>
  <c r="J1884" i="3"/>
  <c r="N1884" i="3" s="1"/>
  <c r="I1884" i="3"/>
  <c r="G1884" i="3"/>
  <c r="H1884" i="3" s="1"/>
  <c r="E1884" i="3"/>
  <c r="S1884" i="3" s="1"/>
  <c r="R1883" i="3"/>
  <c r="K1883" i="3"/>
  <c r="L1883" i="3" s="1"/>
  <c r="J1883" i="3"/>
  <c r="N1883" i="3" s="1"/>
  <c r="I1883" i="3"/>
  <c r="G1883" i="3"/>
  <c r="H1883" i="3" s="1"/>
  <c r="E1883" i="3"/>
  <c r="S1883" i="3" s="1"/>
  <c r="R1882" i="3"/>
  <c r="K1882" i="3"/>
  <c r="L1882" i="3" s="1"/>
  <c r="J1882" i="3"/>
  <c r="N1882" i="3" s="1"/>
  <c r="I1882" i="3"/>
  <c r="G1882" i="3"/>
  <c r="H1882" i="3" s="1"/>
  <c r="E1882" i="3"/>
  <c r="S1882" i="3" s="1"/>
  <c r="R1881" i="3"/>
  <c r="K1881" i="3"/>
  <c r="L1881" i="3" s="1"/>
  <c r="J1881" i="3"/>
  <c r="N1881" i="3" s="1"/>
  <c r="I1881" i="3"/>
  <c r="G1881" i="3"/>
  <c r="H1881" i="3" s="1"/>
  <c r="E1881" i="3"/>
  <c r="S1881" i="3" s="1"/>
  <c r="R1880" i="3"/>
  <c r="K1880" i="3"/>
  <c r="L1880" i="3" s="1"/>
  <c r="J1880" i="3"/>
  <c r="N1880" i="3" s="1"/>
  <c r="I1880" i="3"/>
  <c r="G1880" i="3"/>
  <c r="H1880" i="3" s="1"/>
  <c r="E1880" i="3"/>
  <c r="S1880" i="3" s="1"/>
  <c r="R1879" i="3"/>
  <c r="K1879" i="3"/>
  <c r="L1879" i="3" s="1"/>
  <c r="J1879" i="3"/>
  <c r="N1879" i="3" s="1"/>
  <c r="I1879" i="3"/>
  <c r="G1879" i="3"/>
  <c r="H1879" i="3" s="1"/>
  <c r="E1879" i="3"/>
  <c r="S1879" i="3" s="1"/>
  <c r="R1878" i="3"/>
  <c r="K1878" i="3"/>
  <c r="L1878" i="3" s="1"/>
  <c r="J1878" i="3"/>
  <c r="N1878" i="3" s="1"/>
  <c r="I1878" i="3"/>
  <c r="G1878" i="3"/>
  <c r="H1878" i="3" s="1"/>
  <c r="E1878" i="3"/>
  <c r="S1878" i="3" s="1"/>
  <c r="R1877" i="3"/>
  <c r="K1877" i="3"/>
  <c r="L1877" i="3" s="1"/>
  <c r="J1877" i="3"/>
  <c r="N1877" i="3" s="1"/>
  <c r="I1877" i="3"/>
  <c r="G1877" i="3"/>
  <c r="H1877" i="3" s="1"/>
  <c r="E1877" i="3"/>
  <c r="S1877" i="3" s="1"/>
  <c r="R1876" i="3"/>
  <c r="K1876" i="3"/>
  <c r="L1876" i="3" s="1"/>
  <c r="J1876" i="3"/>
  <c r="N1876" i="3" s="1"/>
  <c r="I1876" i="3"/>
  <c r="G1876" i="3"/>
  <c r="H1876" i="3" s="1"/>
  <c r="E1876" i="3"/>
  <c r="S1876" i="3" s="1"/>
  <c r="R1875" i="3"/>
  <c r="K1875" i="3"/>
  <c r="L1875" i="3" s="1"/>
  <c r="J1875" i="3"/>
  <c r="N1875" i="3" s="1"/>
  <c r="I1875" i="3"/>
  <c r="G1875" i="3"/>
  <c r="H1875" i="3" s="1"/>
  <c r="E1875" i="3"/>
  <c r="S1875" i="3" s="1"/>
  <c r="R1874" i="3"/>
  <c r="K1874" i="3"/>
  <c r="L1874" i="3" s="1"/>
  <c r="J1874" i="3"/>
  <c r="N1874" i="3" s="1"/>
  <c r="I1874" i="3"/>
  <c r="G1874" i="3"/>
  <c r="H1874" i="3" s="1"/>
  <c r="E1874" i="3"/>
  <c r="S1874" i="3" s="1"/>
  <c r="R1873" i="3"/>
  <c r="K1873" i="3"/>
  <c r="L1873" i="3" s="1"/>
  <c r="J1873" i="3"/>
  <c r="N1873" i="3" s="1"/>
  <c r="I1873" i="3"/>
  <c r="G1873" i="3"/>
  <c r="H1873" i="3" s="1"/>
  <c r="E1873" i="3"/>
  <c r="S1873" i="3" s="1"/>
  <c r="R1872" i="3"/>
  <c r="K1872" i="3"/>
  <c r="L1872" i="3" s="1"/>
  <c r="J1872" i="3"/>
  <c r="N1872" i="3" s="1"/>
  <c r="I1872" i="3"/>
  <c r="G1872" i="3"/>
  <c r="H1872" i="3" s="1"/>
  <c r="E1872" i="3"/>
  <c r="S1872" i="3" s="1"/>
  <c r="R1871" i="3"/>
  <c r="K1871" i="3"/>
  <c r="L1871" i="3" s="1"/>
  <c r="J1871" i="3"/>
  <c r="N1871" i="3" s="1"/>
  <c r="I1871" i="3"/>
  <c r="G1871" i="3"/>
  <c r="H1871" i="3" s="1"/>
  <c r="E1871" i="3"/>
  <c r="S1871" i="3" s="1"/>
  <c r="R1870" i="3"/>
  <c r="K1870" i="3"/>
  <c r="L1870" i="3" s="1"/>
  <c r="J1870" i="3"/>
  <c r="N1870" i="3" s="1"/>
  <c r="I1870" i="3"/>
  <c r="G1870" i="3"/>
  <c r="H1870" i="3" s="1"/>
  <c r="E1870" i="3"/>
  <c r="S1870" i="3" s="1"/>
  <c r="R1869" i="3"/>
  <c r="K1869" i="3"/>
  <c r="L1869" i="3" s="1"/>
  <c r="J1869" i="3"/>
  <c r="N1869" i="3" s="1"/>
  <c r="I1869" i="3"/>
  <c r="G1869" i="3"/>
  <c r="H1869" i="3" s="1"/>
  <c r="E1869" i="3"/>
  <c r="S1869" i="3" s="1"/>
  <c r="R1868" i="3"/>
  <c r="K1868" i="3"/>
  <c r="L1868" i="3" s="1"/>
  <c r="J1868" i="3"/>
  <c r="N1868" i="3" s="1"/>
  <c r="I1868" i="3"/>
  <c r="G1868" i="3"/>
  <c r="H1868" i="3" s="1"/>
  <c r="E1868" i="3"/>
  <c r="S1868" i="3" s="1"/>
  <c r="R1867" i="3"/>
  <c r="K1867" i="3"/>
  <c r="L1867" i="3" s="1"/>
  <c r="J1867" i="3"/>
  <c r="N1867" i="3" s="1"/>
  <c r="I1867" i="3"/>
  <c r="G1867" i="3"/>
  <c r="H1867" i="3" s="1"/>
  <c r="E1867" i="3"/>
  <c r="S1867" i="3" s="1"/>
  <c r="R1866" i="3"/>
  <c r="K1866" i="3"/>
  <c r="L1866" i="3" s="1"/>
  <c r="J1866" i="3"/>
  <c r="N1866" i="3" s="1"/>
  <c r="I1866" i="3"/>
  <c r="G1866" i="3"/>
  <c r="H1866" i="3" s="1"/>
  <c r="E1866" i="3"/>
  <c r="S1866" i="3" s="1"/>
  <c r="R1865" i="3"/>
  <c r="K1865" i="3"/>
  <c r="L1865" i="3" s="1"/>
  <c r="J1865" i="3"/>
  <c r="N1865" i="3" s="1"/>
  <c r="I1865" i="3"/>
  <c r="G1865" i="3"/>
  <c r="H1865" i="3" s="1"/>
  <c r="E1865" i="3"/>
  <c r="S1865" i="3" s="1"/>
  <c r="R1864" i="3"/>
  <c r="K1864" i="3"/>
  <c r="L1864" i="3" s="1"/>
  <c r="J1864" i="3"/>
  <c r="N1864" i="3" s="1"/>
  <c r="I1864" i="3"/>
  <c r="G1864" i="3"/>
  <c r="H1864" i="3" s="1"/>
  <c r="E1864" i="3"/>
  <c r="S1864" i="3" s="1"/>
  <c r="R1863" i="3"/>
  <c r="K1863" i="3"/>
  <c r="L1863" i="3" s="1"/>
  <c r="J1863" i="3"/>
  <c r="N1863" i="3" s="1"/>
  <c r="I1863" i="3"/>
  <c r="G1863" i="3"/>
  <c r="H1863" i="3" s="1"/>
  <c r="E1863" i="3"/>
  <c r="S1863" i="3" s="1"/>
  <c r="R1862" i="3"/>
  <c r="K1862" i="3"/>
  <c r="L1862" i="3" s="1"/>
  <c r="J1862" i="3"/>
  <c r="N1862" i="3" s="1"/>
  <c r="I1862" i="3"/>
  <c r="G1862" i="3"/>
  <c r="H1862" i="3" s="1"/>
  <c r="E1862" i="3"/>
  <c r="S1862" i="3" s="1"/>
  <c r="R1861" i="3"/>
  <c r="K1861" i="3"/>
  <c r="L1861" i="3" s="1"/>
  <c r="J1861" i="3"/>
  <c r="N1861" i="3" s="1"/>
  <c r="I1861" i="3"/>
  <c r="G1861" i="3"/>
  <c r="H1861" i="3" s="1"/>
  <c r="E1861" i="3"/>
  <c r="S1861" i="3" s="1"/>
  <c r="R1860" i="3"/>
  <c r="K1860" i="3"/>
  <c r="L1860" i="3" s="1"/>
  <c r="J1860" i="3"/>
  <c r="N1860" i="3" s="1"/>
  <c r="I1860" i="3"/>
  <c r="G1860" i="3"/>
  <c r="H1860" i="3" s="1"/>
  <c r="E1860" i="3"/>
  <c r="S1860" i="3" s="1"/>
  <c r="R1859" i="3"/>
  <c r="K1859" i="3"/>
  <c r="L1859" i="3" s="1"/>
  <c r="J1859" i="3"/>
  <c r="N1859" i="3" s="1"/>
  <c r="I1859" i="3"/>
  <c r="G1859" i="3"/>
  <c r="H1859" i="3" s="1"/>
  <c r="E1859" i="3"/>
  <c r="S1859" i="3" s="1"/>
  <c r="R1858" i="3"/>
  <c r="K1858" i="3"/>
  <c r="L1858" i="3" s="1"/>
  <c r="J1858" i="3"/>
  <c r="N1858" i="3" s="1"/>
  <c r="I1858" i="3"/>
  <c r="G1858" i="3"/>
  <c r="H1858" i="3" s="1"/>
  <c r="E1858" i="3"/>
  <c r="S1858" i="3" s="1"/>
  <c r="R1857" i="3"/>
  <c r="K1857" i="3"/>
  <c r="L1857" i="3" s="1"/>
  <c r="J1857" i="3"/>
  <c r="N1857" i="3" s="1"/>
  <c r="I1857" i="3"/>
  <c r="G1857" i="3"/>
  <c r="H1857" i="3" s="1"/>
  <c r="E1857" i="3"/>
  <c r="S1857" i="3" s="1"/>
  <c r="R1856" i="3"/>
  <c r="K1856" i="3"/>
  <c r="L1856" i="3" s="1"/>
  <c r="J1856" i="3"/>
  <c r="N1856" i="3" s="1"/>
  <c r="I1856" i="3"/>
  <c r="G1856" i="3"/>
  <c r="H1856" i="3" s="1"/>
  <c r="E1856" i="3"/>
  <c r="S1856" i="3" s="1"/>
  <c r="R1855" i="3"/>
  <c r="K1855" i="3"/>
  <c r="L1855" i="3" s="1"/>
  <c r="J1855" i="3"/>
  <c r="N1855" i="3" s="1"/>
  <c r="I1855" i="3"/>
  <c r="G1855" i="3"/>
  <c r="H1855" i="3" s="1"/>
  <c r="E1855" i="3"/>
  <c r="S1855" i="3" s="1"/>
  <c r="R1854" i="3"/>
  <c r="K1854" i="3"/>
  <c r="L1854" i="3" s="1"/>
  <c r="J1854" i="3"/>
  <c r="N1854" i="3" s="1"/>
  <c r="I1854" i="3"/>
  <c r="G1854" i="3"/>
  <c r="H1854" i="3" s="1"/>
  <c r="E1854" i="3"/>
  <c r="S1854" i="3" s="1"/>
  <c r="R1853" i="3"/>
  <c r="K1853" i="3"/>
  <c r="L1853" i="3" s="1"/>
  <c r="J1853" i="3"/>
  <c r="N1853" i="3" s="1"/>
  <c r="I1853" i="3"/>
  <c r="G1853" i="3"/>
  <c r="H1853" i="3" s="1"/>
  <c r="E1853" i="3"/>
  <c r="S1853" i="3" s="1"/>
  <c r="R1852" i="3"/>
  <c r="K1852" i="3"/>
  <c r="L1852" i="3" s="1"/>
  <c r="J1852" i="3"/>
  <c r="N1852" i="3" s="1"/>
  <c r="I1852" i="3"/>
  <c r="G1852" i="3"/>
  <c r="H1852" i="3" s="1"/>
  <c r="E1852" i="3"/>
  <c r="S1852" i="3" s="1"/>
  <c r="R1851" i="3"/>
  <c r="K1851" i="3"/>
  <c r="L1851" i="3" s="1"/>
  <c r="J1851" i="3"/>
  <c r="N1851" i="3" s="1"/>
  <c r="I1851" i="3"/>
  <c r="G1851" i="3"/>
  <c r="H1851" i="3" s="1"/>
  <c r="E1851" i="3"/>
  <c r="S1851" i="3" s="1"/>
  <c r="R1850" i="3"/>
  <c r="K1850" i="3"/>
  <c r="L1850" i="3" s="1"/>
  <c r="J1850" i="3"/>
  <c r="N1850" i="3" s="1"/>
  <c r="I1850" i="3"/>
  <c r="G1850" i="3"/>
  <c r="H1850" i="3" s="1"/>
  <c r="E1850" i="3"/>
  <c r="S1850" i="3" s="1"/>
  <c r="R1849" i="3"/>
  <c r="K1849" i="3"/>
  <c r="L1849" i="3" s="1"/>
  <c r="J1849" i="3"/>
  <c r="N1849" i="3" s="1"/>
  <c r="I1849" i="3"/>
  <c r="G1849" i="3"/>
  <c r="H1849" i="3" s="1"/>
  <c r="E1849" i="3"/>
  <c r="S1849" i="3" s="1"/>
  <c r="R1848" i="3"/>
  <c r="K1848" i="3"/>
  <c r="L1848" i="3" s="1"/>
  <c r="J1848" i="3"/>
  <c r="N1848" i="3" s="1"/>
  <c r="I1848" i="3"/>
  <c r="G1848" i="3"/>
  <c r="H1848" i="3" s="1"/>
  <c r="E1848" i="3"/>
  <c r="S1848" i="3" s="1"/>
  <c r="R1847" i="3"/>
  <c r="K1847" i="3"/>
  <c r="L1847" i="3" s="1"/>
  <c r="J1847" i="3"/>
  <c r="N1847" i="3" s="1"/>
  <c r="I1847" i="3"/>
  <c r="G1847" i="3"/>
  <c r="H1847" i="3" s="1"/>
  <c r="E1847" i="3"/>
  <c r="S1847" i="3" s="1"/>
  <c r="R1846" i="3"/>
  <c r="K1846" i="3"/>
  <c r="L1846" i="3" s="1"/>
  <c r="J1846" i="3"/>
  <c r="N1846" i="3" s="1"/>
  <c r="I1846" i="3"/>
  <c r="G1846" i="3"/>
  <c r="H1846" i="3" s="1"/>
  <c r="E1846" i="3"/>
  <c r="S1846" i="3" s="1"/>
  <c r="R1845" i="3"/>
  <c r="K1845" i="3"/>
  <c r="L1845" i="3" s="1"/>
  <c r="J1845" i="3"/>
  <c r="N1845" i="3" s="1"/>
  <c r="I1845" i="3"/>
  <c r="G1845" i="3"/>
  <c r="H1845" i="3" s="1"/>
  <c r="E1845" i="3"/>
  <c r="S1845" i="3" s="1"/>
  <c r="R1844" i="3"/>
  <c r="K1844" i="3"/>
  <c r="L1844" i="3" s="1"/>
  <c r="J1844" i="3"/>
  <c r="N1844" i="3" s="1"/>
  <c r="I1844" i="3"/>
  <c r="G1844" i="3"/>
  <c r="H1844" i="3" s="1"/>
  <c r="E1844" i="3"/>
  <c r="S1844" i="3" s="1"/>
  <c r="R1843" i="3"/>
  <c r="K1843" i="3"/>
  <c r="L1843" i="3" s="1"/>
  <c r="J1843" i="3"/>
  <c r="N1843" i="3" s="1"/>
  <c r="I1843" i="3"/>
  <c r="G1843" i="3"/>
  <c r="H1843" i="3" s="1"/>
  <c r="E1843" i="3"/>
  <c r="S1843" i="3" s="1"/>
  <c r="R1842" i="3"/>
  <c r="K1842" i="3"/>
  <c r="L1842" i="3" s="1"/>
  <c r="J1842" i="3"/>
  <c r="N1842" i="3" s="1"/>
  <c r="I1842" i="3"/>
  <c r="G1842" i="3"/>
  <c r="H1842" i="3" s="1"/>
  <c r="E1842" i="3"/>
  <c r="S1842" i="3" s="1"/>
  <c r="R1841" i="3"/>
  <c r="K1841" i="3"/>
  <c r="L1841" i="3" s="1"/>
  <c r="J1841" i="3"/>
  <c r="N1841" i="3" s="1"/>
  <c r="I1841" i="3"/>
  <c r="G1841" i="3"/>
  <c r="H1841" i="3" s="1"/>
  <c r="E1841" i="3"/>
  <c r="S1841" i="3" s="1"/>
  <c r="R1840" i="3"/>
  <c r="K1840" i="3"/>
  <c r="L1840" i="3" s="1"/>
  <c r="J1840" i="3"/>
  <c r="N1840" i="3" s="1"/>
  <c r="I1840" i="3"/>
  <c r="G1840" i="3"/>
  <c r="H1840" i="3" s="1"/>
  <c r="E1840" i="3"/>
  <c r="S1840" i="3" s="1"/>
  <c r="R1839" i="3"/>
  <c r="K1839" i="3"/>
  <c r="L1839" i="3" s="1"/>
  <c r="J1839" i="3"/>
  <c r="N1839" i="3" s="1"/>
  <c r="I1839" i="3"/>
  <c r="G1839" i="3"/>
  <c r="H1839" i="3" s="1"/>
  <c r="E1839" i="3"/>
  <c r="S1839" i="3" s="1"/>
  <c r="R1838" i="3"/>
  <c r="K1838" i="3"/>
  <c r="L1838" i="3" s="1"/>
  <c r="J1838" i="3"/>
  <c r="N1838" i="3" s="1"/>
  <c r="I1838" i="3"/>
  <c r="G1838" i="3"/>
  <c r="H1838" i="3" s="1"/>
  <c r="E1838" i="3"/>
  <c r="S1838" i="3" s="1"/>
  <c r="R1837" i="3"/>
  <c r="K1837" i="3"/>
  <c r="L1837" i="3" s="1"/>
  <c r="J1837" i="3"/>
  <c r="N1837" i="3" s="1"/>
  <c r="I1837" i="3"/>
  <c r="G1837" i="3"/>
  <c r="H1837" i="3" s="1"/>
  <c r="E1837" i="3"/>
  <c r="S1837" i="3" s="1"/>
  <c r="R1836" i="3"/>
  <c r="K1836" i="3"/>
  <c r="L1836" i="3" s="1"/>
  <c r="J1836" i="3"/>
  <c r="N1836" i="3" s="1"/>
  <c r="I1836" i="3"/>
  <c r="G1836" i="3"/>
  <c r="H1836" i="3" s="1"/>
  <c r="E1836" i="3"/>
  <c r="R1835" i="3"/>
  <c r="K1835" i="3"/>
  <c r="L1835" i="3" s="1"/>
  <c r="J1835" i="3"/>
  <c r="N1835" i="3" s="1"/>
  <c r="I1835" i="3"/>
  <c r="G1835" i="3"/>
  <c r="H1835" i="3" s="1"/>
  <c r="E1835" i="3"/>
  <c r="S1835" i="3" s="1"/>
  <c r="R1834" i="3"/>
  <c r="K1834" i="3"/>
  <c r="L1834" i="3" s="1"/>
  <c r="J1834" i="3"/>
  <c r="N1834" i="3" s="1"/>
  <c r="I1834" i="3"/>
  <c r="G1834" i="3"/>
  <c r="H1834" i="3" s="1"/>
  <c r="E1834" i="3"/>
  <c r="R1833" i="3"/>
  <c r="K1833" i="3"/>
  <c r="L1833" i="3" s="1"/>
  <c r="J1833" i="3"/>
  <c r="N1833" i="3" s="1"/>
  <c r="I1833" i="3"/>
  <c r="G1833" i="3"/>
  <c r="H1833" i="3" s="1"/>
  <c r="E1833" i="3"/>
  <c r="S1833" i="3" s="1"/>
  <c r="R1832" i="3"/>
  <c r="K1832" i="3"/>
  <c r="L1832" i="3" s="1"/>
  <c r="J1832" i="3"/>
  <c r="N1832" i="3" s="1"/>
  <c r="I1832" i="3"/>
  <c r="G1832" i="3"/>
  <c r="H1832" i="3" s="1"/>
  <c r="E1832" i="3"/>
  <c r="R1831" i="3"/>
  <c r="K1831" i="3"/>
  <c r="L1831" i="3" s="1"/>
  <c r="J1831" i="3"/>
  <c r="N1831" i="3" s="1"/>
  <c r="I1831" i="3"/>
  <c r="G1831" i="3"/>
  <c r="H1831" i="3" s="1"/>
  <c r="E1831" i="3"/>
  <c r="S1831" i="3" s="1"/>
  <c r="R1830" i="3"/>
  <c r="K1830" i="3"/>
  <c r="L1830" i="3" s="1"/>
  <c r="J1830" i="3"/>
  <c r="N1830" i="3" s="1"/>
  <c r="I1830" i="3"/>
  <c r="G1830" i="3"/>
  <c r="H1830" i="3" s="1"/>
  <c r="E1830" i="3"/>
  <c r="R1829" i="3"/>
  <c r="K1829" i="3"/>
  <c r="L1829" i="3" s="1"/>
  <c r="J1829" i="3"/>
  <c r="N1829" i="3" s="1"/>
  <c r="I1829" i="3"/>
  <c r="G1829" i="3"/>
  <c r="H1829" i="3" s="1"/>
  <c r="E1829" i="3"/>
  <c r="S1829" i="3" s="1"/>
  <c r="R1828" i="3"/>
  <c r="K1828" i="3"/>
  <c r="L1828" i="3" s="1"/>
  <c r="J1828" i="3"/>
  <c r="N1828" i="3" s="1"/>
  <c r="I1828" i="3"/>
  <c r="G1828" i="3"/>
  <c r="H1828" i="3" s="1"/>
  <c r="E1828" i="3"/>
  <c r="R1827" i="3"/>
  <c r="K1827" i="3"/>
  <c r="L1827" i="3" s="1"/>
  <c r="J1827" i="3"/>
  <c r="N1827" i="3" s="1"/>
  <c r="I1827" i="3"/>
  <c r="G1827" i="3"/>
  <c r="H1827" i="3" s="1"/>
  <c r="E1827" i="3"/>
  <c r="S1827" i="3" s="1"/>
  <c r="R1826" i="3"/>
  <c r="K1826" i="3"/>
  <c r="L1826" i="3" s="1"/>
  <c r="J1826" i="3"/>
  <c r="N1826" i="3" s="1"/>
  <c r="I1826" i="3"/>
  <c r="G1826" i="3"/>
  <c r="H1826" i="3" s="1"/>
  <c r="E1826" i="3"/>
  <c r="R1825" i="3"/>
  <c r="K1825" i="3"/>
  <c r="L1825" i="3" s="1"/>
  <c r="J1825" i="3"/>
  <c r="N1825" i="3" s="1"/>
  <c r="I1825" i="3"/>
  <c r="G1825" i="3"/>
  <c r="H1825" i="3" s="1"/>
  <c r="E1825" i="3"/>
  <c r="S1825" i="3" s="1"/>
  <c r="R1824" i="3"/>
  <c r="K1824" i="3"/>
  <c r="L1824" i="3" s="1"/>
  <c r="J1824" i="3"/>
  <c r="N1824" i="3" s="1"/>
  <c r="I1824" i="3"/>
  <c r="G1824" i="3"/>
  <c r="H1824" i="3" s="1"/>
  <c r="E1824" i="3"/>
  <c r="R1823" i="3"/>
  <c r="K1823" i="3"/>
  <c r="L1823" i="3" s="1"/>
  <c r="J1823" i="3"/>
  <c r="N1823" i="3" s="1"/>
  <c r="I1823" i="3"/>
  <c r="G1823" i="3"/>
  <c r="H1823" i="3" s="1"/>
  <c r="E1823" i="3"/>
  <c r="S1823" i="3" s="1"/>
  <c r="R1822" i="3"/>
  <c r="K1822" i="3"/>
  <c r="L1822" i="3" s="1"/>
  <c r="J1822" i="3"/>
  <c r="N1822" i="3" s="1"/>
  <c r="I1822" i="3"/>
  <c r="G1822" i="3"/>
  <c r="H1822" i="3" s="1"/>
  <c r="E1822" i="3"/>
  <c r="R1821" i="3"/>
  <c r="K1821" i="3"/>
  <c r="L1821" i="3" s="1"/>
  <c r="J1821" i="3"/>
  <c r="N1821" i="3" s="1"/>
  <c r="I1821" i="3"/>
  <c r="G1821" i="3"/>
  <c r="H1821" i="3" s="1"/>
  <c r="E1821" i="3"/>
  <c r="S1821" i="3" s="1"/>
  <c r="R1820" i="3"/>
  <c r="K1820" i="3"/>
  <c r="L1820" i="3" s="1"/>
  <c r="J1820" i="3"/>
  <c r="N1820" i="3" s="1"/>
  <c r="I1820" i="3"/>
  <c r="G1820" i="3"/>
  <c r="H1820" i="3" s="1"/>
  <c r="E1820" i="3"/>
  <c r="R1819" i="3"/>
  <c r="K1819" i="3"/>
  <c r="L1819" i="3" s="1"/>
  <c r="J1819" i="3"/>
  <c r="N1819" i="3" s="1"/>
  <c r="I1819" i="3"/>
  <c r="G1819" i="3"/>
  <c r="H1819" i="3" s="1"/>
  <c r="E1819" i="3"/>
  <c r="S1819" i="3" s="1"/>
  <c r="R1818" i="3"/>
  <c r="K1818" i="3"/>
  <c r="L1818" i="3" s="1"/>
  <c r="J1818" i="3"/>
  <c r="N1818" i="3" s="1"/>
  <c r="I1818" i="3"/>
  <c r="G1818" i="3"/>
  <c r="H1818" i="3" s="1"/>
  <c r="E1818" i="3"/>
  <c r="R1817" i="3"/>
  <c r="K1817" i="3"/>
  <c r="L1817" i="3" s="1"/>
  <c r="J1817" i="3"/>
  <c r="N1817" i="3" s="1"/>
  <c r="I1817" i="3"/>
  <c r="G1817" i="3"/>
  <c r="H1817" i="3" s="1"/>
  <c r="E1817" i="3"/>
  <c r="S1817" i="3" s="1"/>
  <c r="R1816" i="3"/>
  <c r="K1816" i="3"/>
  <c r="L1816" i="3" s="1"/>
  <c r="J1816" i="3"/>
  <c r="N1816" i="3" s="1"/>
  <c r="I1816" i="3"/>
  <c r="G1816" i="3"/>
  <c r="H1816" i="3" s="1"/>
  <c r="E1816" i="3"/>
  <c r="R1815" i="3"/>
  <c r="K1815" i="3"/>
  <c r="L1815" i="3" s="1"/>
  <c r="J1815" i="3"/>
  <c r="N1815" i="3" s="1"/>
  <c r="I1815" i="3"/>
  <c r="G1815" i="3"/>
  <c r="H1815" i="3" s="1"/>
  <c r="E1815" i="3"/>
  <c r="S1815" i="3" s="1"/>
  <c r="R1814" i="3"/>
  <c r="K1814" i="3"/>
  <c r="L1814" i="3" s="1"/>
  <c r="J1814" i="3"/>
  <c r="N1814" i="3" s="1"/>
  <c r="I1814" i="3"/>
  <c r="G1814" i="3"/>
  <c r="H1814" i="3" s="1"/>
  <c r="E1814" i="3"/>
  <c r="R1813" i="3"/>
  <c r="K1813" i="3"/>
  <c r="L1813" i="3" s="1"/>
  <c r="J1813" i="3"/>
  <c r="N1813" i="3" s="1"/>
  <c r="I1813" i="3"/>
  <c r="G1813" i="3"/>
  <c r="H1813" i="3" s="1"/>
  <c r="E1813" i="3"/>
  <c r="S1813" i="3" s="1"/>
  <c r="R1812" i="3"/>
  <c r="K1812" i="3"/>
  <c r="L1812" i="3" s="1"/>
  <c r="J1812" i="3"/>
  <c r="N1812" i="3" s="1"/>
  <c r="I1812" i="3"/>
  <c r="G1812" i="3"/>
  <c r="H1812" i="3" s="1"/>
  <c r="E1812" i="3"/>
  <c r="R1811" i="3"/>
  <c r="K1811" i="3"/>
  <c r="L1811" i="3" s="1"/>
  <c r="J1811" i="3"/>
  <c r="N1811" i="3" s="1"/>
  <c r="I1811" i="3"/>
  <c r="G1811" i="3"/>
  <c r="H1811" i="3" s="1"/>
  <c r="E1811" i="3"/>
  <c r="S1811" i="3" s="1"/>
  <c r="R1810" i="3"/>
  <c r="K1810" i="3"/>
  <c r="L1810" i="3" s="1"/>
  <c r="J1810" i="3"/>
  <c r="N1810" i="3" s="1"/>
  <c r="I1810" i="3"/>
  <c r="G1810" i="3"/>
  <c r="H1810" i="3" s="1"/>
  <c r="E1810" i="3"/>
  <c r="R1809" i="3"/>
  <c r="K1809" i="3"/>
  <c r="L1809" i="3" s="1"/>
  <c r="J1809" i="3"/>
  <c r="N1809" i="3" s="1"/>
  <c r="I1809" i="3"/>
  <c r="G1809" i="3"/>
  <c r="H1809" i="3" s="1"/>
  <c r="E1809" i="3"/>
  <c r="S1809" i="3" s="1"/>
  <c r="R1808" i="3"/>
  <c r="K1808" i="3"/>
  <c r="L1808" i="3" s="1"/>
  <c r="J1808" i="3"/>
  <c r="N1808" i="3" s="1"/>
  <c r="I1808" i="3"/>
  <c r="G1808" i="3"/>
  <c r="H1808" i="3" s="1"/>
  <c r="E1808" i="3"/>
  <c r="R1807" i="3"/>
  <c r="K1807" i="3"/>
  <c r="L1807" i="3" s="1"/>
  <c r="J1807" i="3"/>
  <c r="N1807" i="3" s="1"/>
  <c r="I1807" i="3"/>
  <c r="G1807" i="3"/>
  <c r="H1807" i="3" s="1"/>
  <c r="E1807" i="3"/>
  <c r="S1807" i="3" s="1"/>
  <c r="R1806" i="3"/>
  <c r="K1806" i="3"/>
  <c r="L1806" i="3" s="1"/>
  <c r="J1806" i="3"/>
  <c r="N1806" i="3" s="1"/>
  <c r="I1806" i="3"/>
  <c r="G1806" i="3"/>
  <c r="H1806" i="3" s="1"/>
  <c r="E1806" i="3"/>
  <c r="R1805" i="3"/>
  <c r="K1805" i="3"/>
  <c r="L1805" i="3" s="1"/>
  <c r="J1805" i="3"/>
  <c r="N1805" i="3" s="1"/>
  <c r="I1805" i="3"/>
  <c r="G1805" i="3"/>
  <c r="H1805" i="3" s="1"/>
  <c r="E1805" i="3"/>
  <c r="S1805" i="3" s="1"/>
  <c r="R1804" i="3"/>
  <c r="K1804" i="3"/>
  <c r="L1804" i="3" s="1"/>
  <c r="J1804" i="3"/>
  <c r="N1804" i="3" s="1"/>
  <c r="I1804" i="3"/>
  <c r="G1804" i="3"/>
  <c r="H1804" i="3" s="1"/>
  <c r="E1804" i="3"/>
  <c r="R1803" i="3"/>
  <c r="K1803" i="3"/>
  <c r="L1803" i="3" s="1"/>
  <c r="J1803" i="3"/>
  <c r="N1803" i="3" s="1"/>
  <c r="I1803" i="3"/>
  <c r="G1803" i="3"/>
  <c r="H1803" i="3" s="1"/>
  <c r="E1803" i="3"/>
  <c r="S1803" i="3" s="1"/>
  <c r="R1802" i="3"/>
  <c r="K1802" i="3"/>
  <c r="L1802" i="3" s="1"/>
  <c r="J1802" i="3"/>
  <c r="N1802" i="3" s="1"/>
  <c r="I1802" i="3"/>
  <c r="G1802" i="3"/>
  <c r="H1802" i="3" s="1"/>
  <c r="E1802" i="3"/>
  <c r="R1801" i="3"/>
  <c r="K1801" i="3"/>
  <c r="L1801" i="3" s="1"/>
  <c r="J1801" i="3"/>
  <c r="N1801" i="3" s="1"/>
  <c r="I1801" i="3"/>
  <c r="G1801" i="3"/>
  <c r="H1801" i="3" s="1"/>
  <c r="E1801" i="3"/>
  <c r="S1801" i="3" s="1"/>
  <c r="R1800" i="3"/>
  <c r="K1800" i="3"/>
  <c r="L1800" i="3" s="1"/>
  <c r="J1800" i="3"/>
  <c r="N1800" i="3" s="1"/>
  <c r="I1800" i="3"/>
  <c r="G1800" i="3"/>
  <c r="H1800" i="3" s="1"/>
  <c r="E1800" i="3"/>
  <c r="R1799" i="3"/>
  <c r="K1799" i="3"/>
  <c r="L1799" i="3" s="1"/>
  <c r="J1799" i="3"/>
  <c r="N1799" i="3" s="1"/>
  <c r="I1799" i="3"/>
  <c r="G1799" i="3"/>
  <c r="H1799" i="3" s="1"/>
  <c r="E1799" i="3"/>
  <c r="S1799" i="3" s="1"/>
  <c r="R1798" i="3"/>
  <c r="K1798" i="3"/>
  <c r="L1798" i="3" s="1"/>
  <c r="J1798" i="3"/>
  <c r="N1798" i="3" s="1"/>
  <c r="I1798" i="3"/>
  <c r="G1798" i="3"/>
  <c r="H1798" i="3" s="1"/>
  <c r="E1798" i="3"/>
  <c r="R1797" i="3"/>
  <c r="K1797" i="3"/>
  <c r="L1797" i="3" s="1"/>
  <c r="J1797" i="3"/>
  <c r="N1797" i="3" s="1"/>
  <c r="I1797" i="3"/>
  <c r="G1797" i="3"/>
  <c r="H1797" i="3" s="1"/>
  <c r="E1797" i="3"/>
  <c r="S1797" i="3" s="1"/>
  <c r="R1796" i="3"/>
  <c r="K1796" i="3"/>
  <c r="L1796" i="3" s="1"/>
  <c r="J1796" i="3"/>
  <c r="N1796" i="3" s="1"/>
  <c r="I1796" i="3"/>
  <c r="G1796" i="3"/>
  <c r="H1796" i="3" s="1"/>
  <c r="E1796" i="3"/>
  <c r="R1795" i="3"/>
  <c r="K1795" i="3"/>
  <c r="L1795" i="3" s="1"/>
  <c r="J1795" i="3"/>
  <c r="N1795" i="3" s="1"/>
  <c r="I1795" i="3"/>
  <c r="G1795" i="3"/>
  <c r="H1795" i="3" s="1"/>
  <c r="E1795" i="3"/>
  <c r="S1795" i="3" s="1"/>
  <c r="R1794" i="3"/>
  <c r="K1794" i="3"/>
  <c r="L1794" i="3" s="1"/>
  <c r="J1794" i="3"/>
  <c r="N1794" i="3" s="1"/>
  <c r="I1794" i="3"/>
  <c r="G1794" i="3"/>
  <c r="H1794" i="3" s="1"/>
  <c r="E1794" i="3"/>
  <c r="R1793" i="3"/>
  <c r="K1793" i="3"/>
  <c r="L1793" i="3" s="1"/>
  <c r="J1793" i="3"/>
  <c r="N1793" i="3" s="1"/>
  <c r="I1793" i="3"/>
  <c r="G1793" i="3"/>
  <c r="H1793" i="3" s="1"/>
  <c r="E1793" i="3"/>
  <c r="S1793" i="3" s="1"/>
  <c r="R1792" i="3"/>
  <c r="K1792" i="3"/>
  <c r="L1792" i="3" s="1"/>
  <c r="J1792" i="3"/>
  <c r="N1792" i="3" s="1"/>
  <c r="I1792" i="3"/>
  <c r="G1792" i="3"/>
  <c r="H1792" i="3" s="1"/>
  <c r="E1792" i="3"/>
  <c r="R1791" i="3"/>
  <c r="K1791" i="3"/>
  <c r="L1791" i="3" s="1"/>
  <c r="J1791" i="3"/>
  <c r="N1791" i="3" s="1"/>
  <c r="I1791" i="3"/>
  <c r="G1791" i="3"/>
  <c r="H1791" i="3" s="1"/>
  <c r="E1791" i="3"/>
  <c r="S1791" i="3" s="1"/>
  <c r="R1790" i="3"/>
  <c r="K1790" i="3"/>
  <c r="L1790" i="3" s="1"/>
  <c r="J1790" i="3"/>
  <c r="N1790" i="3" s="1"/>
  <c r="I1790" i="3"/>
  <c r="G1790" i="3"/>
  <c r="H1790" i="3" s="1"/>
  <c r="E1790" i="3"/>
  <c r="R1789" i="3"/>
  <c r="K1789" i="3"/>
  <c r="L1789" i="3" s="1"/>
  <c r="J1789" i="3"/>
  <c r="N1789" i="3" s="1"/>
  <c r="I1789" i="3"/>
  <c r="G1789" i="3"/>
  <c r="H1789" i="3" s="1"/>
  <c r="E1789" i="3"/>
  <c r="S1789" i="3" s="1"/>
  <c r="R1788" i="3"/>
  <c r="K1788" i="3"/>
  <c r="L1788" i="3" s="1"/>
  <c r="J1788" i="3"/>
  <c r="N1788" i="3" s="1"/>
  <c r="I1788" i="3"/>
  <c r="G1788" i="3"/>
  <c r="H1788" i="3" s="1"/>
  <c r="E1788" i="3"/>
  <c r="R1787" i="3"/>
  <c r="K1787" i="3"/>
  <c r="L1787" i="3" s="1"/>
  <c r="J1787" i="3"/>
  <c r="N1787" i="3" s="1"/>
  <c r="I1787" i="3"/>
  <c r="G1787" i="3"/>
  <c r="H1787" i="3" s="1"/>
  <c r="E1787" i="3"/>
  <c r="S1787" i="3" s="1"/>
  <c r="R1786" i="3"/>
  <c r="K1786" i="3"/>
  <c r="L1786" i="3" s="1"/>
  <c r="J1786" i="3"/>
  <c r="N1786" i="3" s="1"/>
  <c r="I1786" i="3"/>
  <c r="G1786" i="3"/>
  <c r="H1786" i="3" s="1"/>
  <c r="E1786" i="3"/>
  <c r="R1785" i="3"/>
  <c r="K1785" i="3"/>
  <c r="L1785" i="3" s="1"/>
  <c r="J1785" i="3"/>
  <c r="N1785" i="3" s="1"/>
  <c r="I1785" i="3"/>
  <c r="G1785" i="3"/>
  <c r="H1785" i="3" s="1"/>
  <c r="E1785" i="3"/>
  <c r="S1785" i="3" s="1"/>
  <c r="R1784" i="3"/>
  <c r="K1784" i="3"/>
  <c r="L1784" i="3" s="1"/>
  <c r="J1784" i="3"/>
  <c r="N1784" i="3" s="1"/>
  <c r="I1784" i="3"/>
  <c r="G1784" i="3"/>
  <c r="H1784" i="3" s="1"/>
  <c r="E1784" i="3"/>
  <c r="R1783" i="3"/>
  <c r="K1783" i="3"/>
  <c r="L1783" i="3" s="1"/>
  <c r="J1783" i="3"/>
  <c r="N1783" i="3" s="1"/>
  <c r="I1783" i="3"/>
  <c r="G1783" i="3"/>
  <c r="H1783" i="3" s="1"/>
  <c r="E1783" i="3"/>
  <c r="S1783" i="3" s="1"/>
  <c r="R1782" i="3"/>
  <c r="K1782" i="3"/>
  <c r="L1782" i="3" s="1"/>
  <c r="J1782" i="3"/>
  <c r="N1782" i="3" s="1"/>
  <c r="I1782" i="3"/>
  <c r="G1782" i="3"/>
  <c r="H1782" i="3" s="1"/>
  <c r="E1782" i="3"/>
  <c r="R1781" i="3"/>
  <c r="K1781" i="3"/>
  <c r="L1781" i="3" s="1"/>
  <c r="J1781" i="3"/>
  <c r="N1781" i="3" s="1"/>
  <c r="I1781" i="3"/>
  <c r="G1781" i="3"/>
  <c r="H1781" i="3" s="1"/>
  <c r="E1781" i="3"/>
  <c r="S1781" i="3" s="1"/>
  <c r="R1780" i="3"/>
  <c r="K1780" i="3"/>
  <c r="L1780" i="3" s="1"/>
  <c r="J1780" i="3"/>
  <c r="N1780" i="3" s="1"/>
  <c r="I1780" i="3"/>
  <c r="G1780" i="3"/>
  <c r="H1780" i="3" s="1"/>
  <c r="E1780" i="3"/>
  <c r="R1779" i="3"/>
  <c r="K1779" i="3"/>
  <c r="L1779" i="3" s="1"/>
  <c r="J1779" i="3"/>
  <c r="N1779" i="3" s="1"/>
  <c r="I1779" i="3"/>
  <c r="G1779" i="3"/>
  <c r="H1779" i="3" s="1"/>
  <c r="E1779" i="3"/>
  <c r="S1779" i="3" s="1"/>
  <c r="R1778" i="3"/>
  <c r="K1778" i="3"/>
  <c r="L1778" i="3" s="1"/>
  <c r="J1778" i="3"/>
  <c r="N1778" i="3" s="1"/>
  <c r="I1778" i="3"/>
  <c r="G1778" i="3"/>
  <c r="H1778" i="3" s="1"/>
  <c r="E1778" i="3"/>
  <c r="R1777" i="3"/>
  <c r="K1777" i="3"/>
  <c r="L1777" i="3" s="1"/>
  <c r="J1777" i="3"/>
  <c r="N1777" i="3" s="1"/>
  <c r="I1777" i="3"/>
  <c r="G1777" i="3"/>
  <c r="H1777" i="3" s="1"/>
  <c r="E1777" i="3"/>
  <c r="S1777" i="3" s="1"/>
  <c r="R1776" i="3"/>
  <c r="K1776" i="3"/>
  <c r="L1776" i="3" s="1"/>
  <c r="J1776" i="3"/>
  <c r="N1776" i="3" s="1"/>
  <c r="I1776" i="3"/>
  <c r="G1776" i="3"/>
  <c r="H1776" i="3" s="1"/>
  <c r="E1776" i="3"/>
  <c r="R1775" i="3"/>
  <c r="K1775" i="3"/>
  <c r="L1775" i="3" s="1"/>
  <c r="J1775" i="3"/>
  <c r="N1775" i="3" s="1"/>
  <c r="I1775" i="3"/>
  <c r="G1775" i="3"/>
  <c r="H1775" i="3" s="1"/>
  <c r="E1775" i="3"/>
  <c r="S1775" i="3" s="1"/>
  <c r="R1774" i="3"/>
  <c r="K1774" i="3"/>
  <c r="L1774" i="3" s="1"/>
  <c r="J1774" i="3"/>
  <c r="N1774" i="3" s="1"/>
  <c r="I1774" i="3"/>
  <c r="G1774" i="3"/>
  <c r="H1774" i="3" s="1"/>
  <c r="E1774" i="3"/>
  <c r="R1773" i="3"/>
  <c r="K1773" i="3"/>
  <c r="L1773" i="3" s="1"/>
  <c r="J1773" i="3"/>
  <c r="N1773" i="3" s="1"/>
  <c r="I1773" i="3"/>
  <c r="G1773" i="3"/>
  <c r="H1773" i="3" s="1"/>
  <c r="E1773" i="3"/>
  <c r="S1773" i="3" s="1"/>
  <c r="R1772" i="3"/>
  <c r="K1772" i="3"/>
  <c r="L1772" i="3" s="1"/>
  <c r="J1772" i="3"/>
  <c r="N1772" i="3" s="1"/>
  <c r="I1772" i="3"/>
  <c r="G1772" i="3"/>
  <c r="H1772" i="3" s="1"/>
  <c r="E1772" i="3"/>
  <c r="R1771" i="3"/>
  <c r="K1771" i="3"/>
  <c r="L1771" i="3" s="1"/>
  <c r="J1771" i="3"/>
  <c r="N1771" i="3" s="1"/>
  <c r="I1771" i="3"/>
  <c r="G1771" i="3"/>
  <c r="H1771" i="3" s="1"/>
  <c r="E1771" i="3"/>
  <c r="S1771" i="3" s="1"/>
  <c r="R1770" i="3"/>
  <c r="K1770" i="3"/>
  <c r="L1770" i="3" s="1"/>
  <c r="J1770" i="3"/>
  <c r="N1770" i="3" s="1"/>
  <c r="I1770" i="3"/>
  <c r="G1770" i="3"/>
  <c r="H1770" i="3" s="1"/>
  <c r="E1770" i="3"/>
  <c r="R1769" i="3"/>
  <c r="K1769" i="3"/>
  <c r="L1769" i="3" s="1"/>
  <c r="J1769" i="3"/>
  <c r="N1769" i="3" s="1"/>
  <c r="I1769" i="3"/>
  <c r="G1769" i="3"/>
  <c r="H1769" i="3" s="1"/>
  <c r="E1769" i="3"/>
  <c r="S1769" i="3" s="1"/>
  <c r="R1768" i="3"/>
  <c r="K1768" i="3"/>
  <c r="L1768" i="3" s="1"/>
  <c r="J1768" i="3"/>
  <c r="N1768" i="3" s="1"/>
  <c r="I1768" i="3"/>
  <c r="G1768" i="3"/>
  <c r="H1768" i="3" s="1"/>
  <c r="E1768" i="3"/>
  <c r="R1767" i="3"/>
  <c r="K1767" i="3"/>
  <c r="L1767" i="3" s="1"/>
  <c r="J1767" i="3"/>
  <c r="N1767" i="3" s="1"/>
  <c r="I1767" i="3"/>
  <c r="G1767" i="3"/>
  <c r="H1767" i="3" s="1"/>
  <c r="E1767" i="3"/>
  <c r="S1767" i="3" s="1"/>
  <c r="R1766" i="3"/>
  <c r="K1766" i="3"/>
  <c r="L1766" i="3" s="1"/>
  <c r="J1766" i="3"/>
  <c r="N1766" i="3" s="1"/>
  <c r="I1766" i="3"/>
  <c r="G1766" i="3"/>
  <c r="H1766" i="3" s="1"/>
  <c r="E1766" i="3"/>
  <c r="R1765" i="3"/>
  <c r="K1765" i="3"/>
  <c r="L1765" i="3" s="1"/>
  <c r="J1765" i="3"/>
  <c r="N1765" i="3" s="1"/>
  <c r="I1765" i="3"/>
  <c r="G1765" i="3"/>
  <c r="H1765" i="3" s="1"/>
  <c r="E1765" i="3"/>
  <c r="S1765" i="3" s="1"/>
  <c r="R1764" i="3"/>
  <c r="K1764" i="3"/>
  <c r="L1764" i="3" s="1"/>
  <c r="J1764" i="3"/>
  <c r="N1764" i="3" s="1"/>
  <c r="I1764" i="3"/>
  <c r="G1764" i="3"/>
  <c r="H1764" i="3" s="1"/>
  <c r="E1764" i="3"/>
  <c r="R1763" i="3"/>
  <c r="K1763" i="3"/>
  <c r="L1763" i="3" s="1"/>
  <c r="J1763" i="3"/>
  <c r="N1763" i="3" s="1"/>
  <c r="I1763" i="3"/>
  <c r="G1763" i="3"/>
  <c r="H1763" i="3" s="1"/>
  <c r="E1763" i="3"/>
  <c r="S1763" i="3" s="1"/>
  <c r="R1762" i="3"/>
  <c r="K1762" i="3"/>
  <c r="L1762" i="3" s="1"/>
  <c r="J1762" i="3"/>
  <c r="N1762" i="3" s="1"/>
  <c r="I1762" i="3"/>
  <c r="G1762" i="3"/>
  <c r="H1762" i="3" s="1"/>
  <c r="E1762" i="3"/>
  <c r="R1761" i="3"/>
  <c r="K1761" i="3"/>
  <c r="L1761" i="3" s="1"/>
  <c r="J1761" i="3"/>
  <c r="N1761" i="3" s="1"/>
  <c r="I1761" i="3"/>
  <c r="G1761" i="3"/>
  <c r="H1761" i="3" s="1"/>
  <c r="E1761" i="3"/>
  <c r="S1761" i="3" s="1"/>
  <c r="R1760" i="3"/>
  <c r="K1760" i="3"/>
  <c r="L1760" i="3" s="1"/>
  <c r="J1760" i="3"/>
  <c r="N1760" i="3" s="1"/>
  <c r="I1760" i="3"/>
  <c r="G1760" i="3"/>
  <c r="H1760" i="3" s="1"/>
  <c r="E1760" i="3"/>
  <c r="R1759" i="3"/>
  <c r="K1759" i="3"/>
  <c r="L1759" i="3" s="1"/>
  <c r="J1759" i="3"/>
  <c r="N1759" i="3" s="1"/>
  <c r="I1759" i="3"/>
  <c r="G1759" i="3"/>
  <c r="H1759" i="3" s="1"/>
  <c r="E1759" i="3"/>
  <c r="S1759" i="3" s="1"/>
  <c r="R1758" i="3"/>
  <c r="K1758" i="3"/>
  <c r="L1758" i="3" s="1"/>
  <c r="J1758" i="3"/>
  <c r="N1758" i="3" s="1"/>
  <c r="I1758" i="3"/>
  <c r="G1758" i="3"/>
  <c r="H1758" i="3" s="1"/>
  <c r="E1758" i="3"/>
  <c r="R1757" i="3"/>
  <c r="K1757" i="3"/>
  <c r="L1757" i="3" s="1"/>
  <c r="J1757" i="3"/>
  <c r="N1757" i="3" s="1"/>
  <c r="I1757" i="3"/>
  <c r="G1757" i="3"/>
  <c r="H1757" i="3" s="1"/>
  <c r="E1757" i="3"/>
  <c r="S1757" i="3" s="1"/>
  <c r="R1756" i="3"/>
  <c r="K1756" i="3"/>
  <c r="L1756" i="3" s="1"/>
  <c r="J1756" i="3"/>
  <c r="N1756" i="3" s="1"/>
  <c r="I1756" i="3"/>
  <c r="G1756" i="3"/>
  <c r="H1756" i="3" s="1"/>
  <c r="E1756" i="3"/>
  <c r="R1755" i="3"/>
  <c r="K1755" i="3"/>
  <c r="L1755" i="3" s="1"/>
  <c r="J1755" i="3"/>
  <c r="N1755" i="3" s="1"/>
  <c r="I1755" i="3"/>
  <c r="G1755" i="3"/>
  <c r="H1755" i="3" s="1"/>
  <c r="E1755" i="3"/>
  <c r="S1755" i="3" s="1"/>
  <c r="R1754" i="3"/>
  <c r="K1754" i="3"/>
  <c r="L1754" i="3" s="1"/>
  <c r="J1754" i="3"/>
  <c r="N1754" i="3" s="1"/>
  <c r="I1754" i="3"/>
  <c r="G1754" i="3"/>
  <c r="H1754" i="3" s="1"/>
  <c r="E1754" i="3"/>
  <c r="R1753" i="3"/>
  <c r="K1753" i="3"/>
  <c r="L1753" i="3" s="1"/>
  <c r="J1753" i="3"/>
  <c r="N1753" i="3" s="1"/>
  <c r="I1753" i="3"/>
  <c r="G1753" i="3"/>
  <c r="H1753" i="3" s="1"/>
  <c r="E1753" i="3"/>
  <c r="S1753" i="3" s="1"/>
  <c r="R1752" i="3"/>
  <c r="K1752" i="3"/>
  <c r="L1752" i="3" s="1"/>
  <c r="J1752" i="3"/>
  <c r="N1752" i="3" s="1"/>
  <c r="I1752" i="3"/>
  <c r="G1752" i="3"/>
  <c r="H1752" i="3" s="1"/>
  <c r="E1752" i="3"/>
  <c r="R1751" i="3"/>
  <c r="K1751" i="3"/>
  <c r="L1751" i="3" s="1"/>
  <c r="J1751" i="3"/>
  <c r="N1751" i="3" s="1"/>
  <c r="I1751" i="3"/>
  <c r="G1751" i="3"/>
  <c r="H1751" i="3" s="1"/>
  <c r="E1751" i="3"/>
  <c r="S1751" i="3" s="1"/>
  <c r="R1750" i="3"/>
  <c r="K1750" i="3"/>
  <c r="L1750" i="3" s="1"/>
  <c r="J1750" i="3"/>
  <c r="N1750" i="3" s="1"/>
  <c r="I1750" i="3"/>
  <c r="G1750" i="3"/>
  <c r="H1750" i="3" s="1"/>
  <c r="E1750" i="3"/>
  <c r="R1749" i="3"/>
  <c r="K1749" i="3"/>
  <c r="L1749" i="3" s="1"/>
  <c r="J1749" i="3"/>
  <c r="N1749" i="3" s="1"/>
  <c r="I1749" i="3"/>
  <c r="G1749" i="3"/>
  <c r="H1749" i="3" s="1"/>
  <c r="E1749" i="3"/>
  <c r="S1749" i="3" s="1"/>
  <c r="R1748" i="3"/>
  <c r="K1748" i="3"/>
  <c r="L1748" i="3" s="1"/>
  <c r="J1748" i="3"/>
  <c r="N1748" i="3" s="1"/>
  <c r="I1748" i="3"/>
  <c r="G1748" i="3"/>
  <c r="H1748" i="3" s="1"/>
  <c r="E1748" i="3"/>
  <c r="R1747" i="3"/>
  <c r="K1747" i="3"/>
  <c r="L1747" i="3" s="1"/>
  <c r="J1747" i="3"/>
  <c r="N1747" i="3" s="1"/>
  <c r="I1747" i="3"/>
  <c r="G1747" i="3"/>
  <c r="H1747" i="3" s="1"/>
  <c r="E1747" i="3"/>
  <c r="S1747" i="3" s="1"/>
  <c r="R1746" i="3"/>
  <c r="K1746" i="3"/>
  <c r="L1746" i="3" s="1"/>
  <c r="J1746" i="3"/>
  <c r="N1746" i="3" s="1"/>
  <c r="I1746" i="3"/>
  <c r="G1746" i="3"/>
  <c r="H1746" i="3" s="1"/>
  <c r="E1746" i="3"/>
  <c r="R1745" i="3"/>
  <c r="K1745" i="3"/>
  <c r="L1745" i="3" s="1"/>
  <c r="J1745" i="3"/>
  <c r="N1745" i="3" s="1"/>
  <c r="I1745" i="3"/>
  <c r="G1745" i="3"/>
  <c r="H1745" i="3" s="1"/>
  <c r="E1745" i="3"/>
  <c r="S1745" i="3" s="1"/>
  <c r="R1744" i="3"/>
  <c r="K1744" i="3"/>
  <c r="L1744" i="3" s="1"/>
  <c r="J1744" i="3"/>
  <c r="N1744" i="3" s="1"/>
  <c r="I1744" i="3"/>
  <c r="G1744" i="3"/>
  <c r="H1744" i="3" s="1"/>
  <c r="E1744" i="3"/>
  <c r="R1743" i="3"/>
  <c r="K1743" i="3"/>
  <c r="L1743" i="3" s="1"/>
  <c r="J1743" i="3"/>
  <c r="N1743" i="3" s="1"/>
  <c r="I1743" i="3"/>
  <c r="G1743" i="3"/>
  <c r="H1743" i="3" s="1"/>
  <c r="E1743" i="3"/>
  <c r="S1743" i="3" s="1"/>
  <c r="R1742" i="3"/>
  <c r="K1742" i="3"/>
  <c r="L1742" i="3" s="1"/>
  <c r="J1742" i="3"/>
  <c r="N1742" i="3" s="1"/>
  <c r="I1742" i="3"/>
  <c r="G1742" i="3"/>
  <c r="H1742" i="3" s="1"/>
  <c r="E1742" i="3"/>
  <c r="R1741" i="3"/>
  <c r="K1741" i="3"/>
  <c r="L1741" i="3" s="1"/>
  <c r="J1741" i="3"/>
  <c r="N1741" i="3" s="1"/>
  <c r="I1741" i="3"/>
  <c r="G1741" i="3"/>
  <c r="H1741" i="3" s="1"/>
  <c r="E1741" i="3"/>
  <c r="S1741" i="3" s="1"/>
  <c r="R1740" i="3"/>
  <c r="K1740" i="3"/>
  <c r="L1740" i="3" s="1"/>
  <c r="J1740" i="3"/>
  <c r="N1740" i="3" s="1"/>
  <c r="I1740" i="3"/>
  <c r="G1740" i="3"/>
  <c r="H1740" i="3" s="1"/>
  <c r="E1740" i="3"/>
  <c r="R1739" i="3"/>
  <c r="K1739" i="3"/>
  <c r="L1739" i="3" s="1"/>
  <c r="J1739" i="3"/>
  <c r="N1739" i="3" s="1"/>
  <c r="I1739" i="3"/>
  <c r="G1739" i="3"/>
  <c r="H1739" i="3" s="1"/>
  <c r="E1739" i="3"/>
  <c r="S1739" i="3" s="1"/>
  <c r="R1738" i="3"/>
  <c r="K1738" i="3"/>
  <c r="L1738" i="3" s="1"/>
  <c r="J1738" i="3"/>
  <c r="N1738" i="3" s="1"/>
  <c r="I1738" i="3"/>
  <c r="G1738" i="3"/>
  <c r="H1738" i="3" s="1"/>
  <c r="E1738" i="3"/>
  <c r="R1737" i="3"/>
  <c r="K1737" i="3"/>
  <c r="L1737" i="3" s="1"/>
  <c r="J1737" i="3"/>
  <c r="N1737" i="3" s="1"/>
  <c r="I1737" i="3"/>
  <c r="G1737" i="3"/>
  <c r="H1737" i="3" s="1"/>
  <c r="E1737" i="3"/>
  <c r="S1737" i="3" s="1"/>
  <c r="R1736" i="3"/>
  <c r="K1736" i="3"/>
  <c r="L1736" i="3" s="1"/>
  <c r="J1736" i="3"/>
  <c r="N1736" i="3" s="1"/>
  <c r="I1736" i="3"/>
  <c r="G1736" i="3"/>
  <c r="H1736" i="3" s="1"/>
  <c r="E1736" i="3"/>
  <c r="R1735" i="3"/>
  <c r="K1735" i="3"/>
  <c r="L1735" i="3" s="1"/>
  <c r="J1735" i="3"/>
  <c r="N1735" i="3" s="1"/>
  <c r="I1735" i="3"/>
  <c r="G1735" i="3"/>
  <c r="H1735" i="3" s="1"/>
  <c r="E1735" i="3"/>
  <c r="S1735" i="3" s="1"/>
  <c r="R1734" i="3"/>
  <c r="K1734" i="3"/>
  <c r="L1734" i="3" s="1"/>
  <c r="J1734" i="3"/>
  <c r="N1734" i="3" s="1"/>
  <c r="I1734" i="3"/>
  <c r="G1734" i="3"/>
  <c r="H1734" i="3" s="1"/>
  <c r="E1734" i="3"/>
  <c r="R1733" i="3"/>
  <c r="K1733" i="3"/>
  <c r="L1733" i="3" s="1"/>
  <c r="J1733" i="3"/>
  <c r="N1733" i="3" s="1"/>
  <c r="I1733" i="3"/>
  <c r="G1733" i="3"/>
  <c r="H1733" i="3" s="1"/>
  <c r="E1733" i="3"/>
  <c r="S1733" i="3" s="1"/>
  <c r="R1732" i="3"/>
  <c r="K1732" i="3"/>
  <c r="L1732" i="3" s="1"/>
  <c r="J1732" i="3"/>
  <c r="N1732" i="3" s="1"/>
  <c r="I1732" i="3"/>
  <c r="G1732" i="3"/>
  <c r="H1732" i="3" s="1"/>
  <c r="E1732" i="3"/>
  <c r="R1731" i="3"/>
  <c r="K1731" i="3"/>
  <c r="L1731" i="3" s="1"/>
  <c r="J1731" i="3"/>
  <c r="N1731" i="3" s="1"/>
  <c r="I1731" i="3"/>
  <c r="G1731" i="3"/>
  <c r="H1731" i="3" s="1"/>
  <c r="E1731" i="3"/>
  <c r="S1731" i="3" s="1"/>
  <c r="R1730" i="3"/>
  <c r="K1730" i="3"/>
  <c r="L1730" i="3" s="1"/>
  <c r="J1730" i="3"/>
  <c r="N1730" i="3" s="1"/>
  <c r="I1730" i="3"/>
  <c r="G1730" i="3"/>
  <c r="H1730" i="3" s="1"/>
  <c r="E1730" i="3"/>
  <c r="R1729" i="3"/>
  <c r="K1729" i="3"/>
  <c r="L1729" i="3" s="1"/>
  <c r="J1729" i="3"/>
  <c r="N1729" i="3" s="1"/>
  <c r="I1729" i="3"/>
  <c r="G1729" i="3"/>
  <c r="H1729" i="3" s="1"/>
  <c r="E1729" i="3"/>
  <c r="S1729" i="3" s="1"/>
  <c r="R1728" i="3"/>
  <c r="K1728" i="3"/>
  <c r="L1728" i="3" s="1"/>
  <c r="J1728" i="3"/>
  <c r="N1728" i="3" s="1"/>
  <c r="I1728" i="3"/>
  <c r="G1728" i="3"/>
  <c r="H1728" i="3" s="1"/>
  <c r="E1728" i="3"/>
  <c r="R1727" i="3"/>
  <c r="K1727" i="3"/>
  <c r="L1727" i="3" s="1"/>
  <c r="J1727" i="3"/>
  <c r="N1727" i="3" s="1"/>
  <c r="I1727" i="3"/>
  <c r="G1727" i="3"/>
  <c r="H1727" i="3" s="1"/>
  <c r="E1727" i="3"/>
  <c r="S1727" i="3" s="1"/>
  <c r="R1726" i="3"/>
  <c r="K1726" i="3"/>
  <c r="L1726" i="3" s="1"/>
  <c r="J1726" i="3"/>
  <c r="N1726" i="3" s="1"/>
  <c r="I1726" i="3"/>
  <c r="G1726" i="3"/>
  <c r="H1726" i="3" s="1"/>
  <c r="E1726" i="3"/>
  <c r="R1725" i="3"/>
  <c r="K1725" i="3"/>
  <c r="L1725" i="3" s="1"/>
  <c r="J1725" i="3"/>
  <c r="N1725" i="3" s="1"/>
  <c r="I1725" i="3"/>
  <c r="G1725" i="3"/>
  <c r="H1725" i="3" s="1"/>
  <c r="E1725" i="3"/>
  <c r="S1725" i="3" s="1"/>
  <c r="R1724" i="3"/>
  <c r="K1724" i="3"/>
  <c r="L1724" i="3" s="1"/>
  <c r="J1724" i="3"/>
  <c r="N1724" i="3" s="1"/>
  <c r="I1724" i="3"/>
  <c r="G1724" i="3"/>
  <c r="H1724" i="3" s="1"/>
  <c r="E1724" i="3"/>
  <c r="R1723" i="3"/>
  <c r="K1723" i="3"/>
  <c r="L1723" i="3" s="1"/>
  <c r="J1723" i="3"/>
  <c r="N1723" i="3" s="1"/>
  <c r="I1723" i="3"/>
  <c r="G1723" i="3"/>
  <c r="H1723" i="3" s="1"/>
  <c r="E1723" i="3"/>
  <c r="S1723" i="3" s="1"/>
  <c r="R1722" i="3"/>
  <c r="K1722" i="3"/>
  <c r="L1722" i="3" s="1"/>
  <c r="J1722" i="3"/>
  <c r="N1722" i="3" s="1"/>
  <c r="I1722" i="3"/>
  <c r="G1722" i="3"/>
  <c r="H1722" i="3" s="1"/>
  <c r="E1722" i="3"/>
  <c r="R1721" i="3"/>
  <c r="K1721" i="3"/>
  <c r="L1721" i="3" s="1"/>
  <c r="J1721" i="3"/>
  <c r="N1721" i="3" s="1"/>
  <c r="I1721" i="3"/>
  <c r="G1721" i="3"/>
  <c r="H1721" i="3" s="1"/>
  <c r="E1721" i="3"/>
  <c r="S1721" i="3" s="1"/>
  <c r="R1720" i="3"/>
  <c r="K1720" i="3"/>
  <c r="L1720" i="3" s="1"/>
  <c r="J1720" i="3"/>
  <c r="N1720" i="3" s="1"/>
  <c r="I1720" i="3"/>
  <c r="G1720" i="3"/>
  <c r="H1720" i="3" s="1"/>
  <c r="E1720" i="3"/>
  <c r="R1719" i="3"/>
  <c r="K1719" i="3"/>
  <c r="L1719" i="3" s="1"/>
  <c r="J1719" i="3"/>
  <c r="N1719" i="3" s="1"/>
  <c r="I1719" i="3"/>
  <c r="G1719" i="3"/>
  <c r="H1719" i="3" s="1"/>
  <c r="E1719" i="3"/>
  <c r="S1719" i="3" s="1"/>
  <c r="R1718" i="3"/>
  <c r="K1718" i="3"/>
  <c r="L1718" i="3" s="1"/>
  <c r="J1718" i="3"/>
  <c r="N1718" i="3" s="1"/>
  <c r="I1718" i="3"/>
  <c r="G1718" i="3"/>
  <c r="H1718" i="3" s="1"/>
  <c r="E1718" i="3"/>
  <c r="R1717" i="3"/>
  <c r="K1717" i="3"/>
  <c r="L1717" i="3" s="1"/>
  <c r="J1717" i="3"/>
  <c r="N1717" i="3" s="1"/>
  <c r="I1717" i="3"/>
  <c r="G1717" i="3"/>
  <c r="H1717" i="3" s="1"/>
  <c r="E1717" i="3"/>
  <c r="S1717" i="3" s="1"/>
  <c r="R1716" i="3"/>
  <c r="K1716" i="3"/>
  <c r="L1716" i="3" s="1"/>
  <c r="J1716" i="3"/>
  <c r="N1716" i="3" s="1"/>
  <c r="I1716" i="3"/>
  <c r="G1716" i="3"/>
  <c r="H1716" i="3" s="1"/>
  <c r="E1716" i="3"/>
  <c r="R1715" i="3"/>
  <c r="K1715" i="3"/>
  <c r="L1715" i="3" s="1"/>
  <c r="J1715" i="3"/>
  <c r="N1715" i="3" s="1"/>
  <c r="I1715" i="3"/>
  <c r="G1715" i="3"/>
  <c r="H1715" i="3" s="1"/>
  <c r="E1715" i="3"/>
  <c r="S1715" i="3" s="1"/>
  <c r="R1714" i="3"/>
  <c r="K1714" i="3"/>
  <c r="L1714" i="3" s="1"/>
  <c r="J1714" i="3"/>
  <c r="N1714" i="3" s="1"/>
  <c r="I1714" i="3"/>
  <c r="G1714" i="3"/>
  <c r="H1714" i="3" s="1"/>
  <c r="E1714" i="3"/>
  <c r="R1713" i="3"/>
  <c r="K1713" i="3"/>
  <c r="L1713" i="3" s="1"/>
  <c r="J1713" i="3"/>
  <c r="N1713" i="3" s="1"/>
  <c r="I1713" i="3"/>
  <c r="G1713" i="3"/>
  <c r="H1713" i="3" s="1"/>
  <c r="E1713" i="3"/>
  <c r="S1713" i="3" s="1"/>
  <c r="R1712" i="3"/>
  <c r="K1712" i="3"/>
  <c r="L1712" i="3" s="1"/>
  <c r="J1712" i="3"/>
  <c r="N1712" i="3" s="1"/>
  <c r="I1712" i="3"/>
  <c r="G1712" i="3"/>
  <c r="H1712" i="3" s="1"/>
  <c r="E1712" i="3"/>
  <c r="R1711" i="3"/>
  <c r="K1711" i="3"/>
  <c r="L1711" i="3" s="1"/>
  <c r="J1711" i="3"/>
  <c r="N1711" i="3" s="1"/>
  <c r="I1711" i="3"/>
  <c r="G1711" i="3"/>
  <c r="H1711" i="3" s="1"/>
  <c r="E1711" i="3"/>
  <c r="S1711" i="3" s="1"/>
  <c r="R1710" i="3"/>
  <c r="K1710" i="3"/>
  <c r="L1710" i="3" s="1"/>
  <c r="J1710" i="3"/>
  <c r="N1710" i="3" s="1"/>
  <c r="I1710" i="3"/>
  <c r="G1710" i="3"/>
  <c r="H1710" i="3" s="1"/>
  <c r="E1710" i="3"/>
  <c r="R1709" i="3"/>
  <c r="K1709" i="3"/>
  <c r="L1709" i="3" s="1"/>
  <c r="J1709" i="3"/>
  <c r="N1709" i="3" s="1"/>
  <c r="I1709" i="3"/>
  <c r="G1709" i="3"/>
  <c r="H1709" i="3" s="1"/>
  <c r="E1709" i="3"/>
  <c r="S1709" i="3" s="1"/>
  <c r="R1708" i="3"/>
  <c r="K1708" i="3"/>
  <c r="L1708" i="3" s="1"/>
  <c r="J1708" i="3"/>
  <c r="N1708" i="3" s="1"/>
  <c r="I1708" i="3"/>
  <c r="G1708" i="3"/>
  <c r="H1708" i="3" s="1"/>
  <c r="E1708" i="3"/>
  <c r="R1707" i="3"/>
  <c r="K1707" i="3"/>
  <c r="L1707" i="3" s="1"/>
  <c r="J1707" i="3"/>
  <c r="N1707" i="3" s="1"/>
  <c r="I1707" i="3"/>
  <c r="G1707" i="3"/>
  <c r="H1707" i="3" s="1"/>
  <c r="E1707" i="3"/>
  <c r="S1707" i="3" s="1"/>
  <c r="R1706" i="3"/>
  <c r="K1706" i="3"/>
  <c r="L1706" i="3" s="1"/>
  <c r="J1706" i="3"/>
  <c r="N1706" i="3" s="1"/>
  <c r="I1706" i="3"/>
  <c r="G1706" i="3"/>
  <c r="H1706" i="3" s="1"/>
  <c r="E1706" i="3"/>
  <c r="R1705" i="3"/>
  <c r="K1705" i="3"/>
  <c r="L1705" i="3" s="1"/>
  <c r="J1705" i="3"/>
  <c r="N1705" i="3" s="1"/>
  <c r="I1705" i="3"/>
  <c r="G1705" i="3"/>
  <c r="H1705" i="3" s="1"/>
  <c r="E1705" i="3"/>
  <c r="S1705" i="3" s="1"/>
  <c r="R1704" i="3"/>
  <c r="K1704" i="3"/>
  <c r="L1704" i="3" s="1"/>
  <c r="J1704" i="3"/>
  <c r="N1704" i="3" s="1"/>
  <c r="I1704" i="3"/>
  <c r="G1704" i="3"/>
  <c r="H1704" i="3" s="1"/>
  <c r="E1704" i="3"/>
  <c r="R1703" i="3"/>
  <c r="K1703" i="3"/>
  <c r="L1703" i="3" s="1"/>
  <c r="J1703" i="3"/>
  <c r="N1703" i="3" s="1"/>
  <c r="I1703" i="3"/>
  <c r="G1703" i="3"/>
  <c r="H1703" i="3" s="1"/>
  <c r="E1703" i="3"/>
  <c r="S1703" i="3" s="1"/>
  <c r="R1702" i="3"/>
  <c r="K1702" i="3"/>
  <c r="L1702" i="3" s="1"/>
  <c r="J1702" i="3"/>
  <c r="N1702" i="3" s="1"/>
  <c r="I1702" i="3"/>
  <c r="G1702" i="3"/>
  <c r="H1702" i="3" s="1"/>
  <c r="E1702" i="3"/>
  <c r="R1701" i="3"/>
  <c r="K1701" i="3"/>
  <c r="L1701" i="3" s="1"/>
  <c r="J1701" i="3"/>
  <c r="N1701" i="3" s="1"/>
  <c r="I1701" i="3"/>
  <c r="G1701" i="3"/>
  <c r="H1701" i="3" s="1"/>
  <c r="E1701" i="3"/>
  <c r="S1701" i="3" s="1"/>
  <c r="R1700" i="3"/>
  <c r="K1700" i="3"/>
  <c r="L1700" i="3" s="1"/>
  <c r="J1700" i="3"/>
  <c r="N1700" i="3" s="1"/>
  <c r="I1700" i="3"/>
  <c r="G1700" i="3"/>
  <c r="H1700" i="3" s="1"/>
  <c r="E1700" i="3"/>
  <c r="R1699" i="3"/>
  <c r="K1699" i="3"/>
  <c r="L1699" i="3" s="1"/>
  <c r="J1699" i="3"/>
  <c r="N1699" i="3" s="1"/>
  <c r="I1699" i="3"/>
  <c r="G1699" i="3"/>
  <c r="H1699" i="3" s="1"/>
  <c r="E1699" i="3"/>
  <c r="S1699" i="3" s="1"/>
  <c r="R1698" i="3"/>
  <c r="K1698" i="3"/>
  <c r="L1698" i="3" s="1"/>
  <c r="J1698" i="3"/>
  <c r="N1698" i="3" s="1"/>
  <c r="I1698" i="3"/>
  <c r="G1698" i="3"/>
  <c r="H1698" i="3" s="1"/>
  <c r="E1698" i="3"/>
  <c r="R1697" i="3"/>
  <c r="K1697" i="3"/>
  <c r="L1697" i="3" s="1"/>
  <c r="J1697" i="3"/>
  <c r="N1697" i="3" s="1"/>
  <c r="I1697" i="3"/>
  <c r="G1697" i="3"/>
  <c r="H1697" i="3" s="1"/>
  <c r="E1697" i="3"/>
  <c r="S1697" i="3" s="1"/>
  <c r="R1696" i="3"/>
  <c r="K1696" i="3"/>
  <c r="L1696" i="3" s="1"/>
  <c r="J1696" i="3"/>
  <c r="N1696" i="3" s="1"/>
  <c r="I1696" i="3"/>
  <c r="G1696" i="3"/>
  <c r="H1696" i="3" s="1"/>
  <c r="E1696" i="3"/>
  <c r="R1695" i="3"/>
  <c r="K1695" i="3"/>
  <c r="L1695" i="3" s="1"/>
  <c r="J1695" i="3"/>
  <c r="N1695" i="3" s="1"/>
  <c r="I1695" i="3"/>
  <c r="G1695" i="3"/>
  <c r="H1695" i="3" s="1"/>
  <c r="E1695" i="3"/>
  <c r="S1695" i="3" s="1"/>
  <c r="R1694" i="3"/>
  <c r="K1694" i="3"/>
  <c r="L1694" i="3" s="1"/>
  <c r="J1694" i="3"/>
  <c r="N1694" i="3" s="1"/>
  <c r="I1694" i="3"/>
  <c r="G1694" i="3"/>
  <c r="H1694" i="3" s="1"/>
  <c r="E1694" i="3"/>
  <c r="R1693" i="3"/>
  <c r="K1693" i="3"/>
  <c r="L1693" i="3" s="1"/>
  <c r="J1693" i="3"/>
  <c r="N1693" i="3" s="1"/>
  <c r="I1693" i="3"/>
  <c r="G1693" i="3"/>
  <c r="H1693" i="3" s="1"/>
  <c r="E1693" i="3"/>
  <c r="S1693" i="3" s="1"/>
  <c r="R1692" i="3"/>
  <c r="K1692" i="3"/>
  <c r="L1692" i="3" s="1"/>
  <c r="J1692" i="3"/>
  <c r="N1692" i="3" s="1"/>
  <c r="I1692" i="3"/>
  <c r="G1692" i="3"/>
  <c r="H1692" i="3" s="1"/>
  <c r="E1692" i="3"/>
  <c r="R1691" i="3"/>
  <c r="K1691" i="3"/>
  <c r="L1691" i="3" s="1"/>
  <c r="J1691" i="3"/>
  <c r="N1691" i="3" s="1"/>
  <c r="I1691" i="3"/>
  <c r="G1691" i="3"/>
  <c r="H1691" i="3" s="1"/>
  <c r="E1691" i="3"/>
  <c r="S1691" i="3" s="1"/>
  <c r="R1690" i="3"/>
  <c r="K1690" i="3"/>
  <c r="L1690" i="3" s="1"/>
  <c r="J1690" i="3"/>
  <c r="N1690" i="3" s="1"/>
  <c r="I1690" i="3"/>
  <c r="G1690" i="3"/>
  <c r="H1690" i="3" s="1"/>
  <c r="E1690" i="3"/>
  <c r="R1689" i="3"/>
  <c r="K1689" i="3"/>
  <c r="L1689" i="3" s="1"/>
  <c r="J1689" i="3"/>
  <c r="N1689" i="3" s="1"/>
  <c r="I1689" i="3"/>
  <c r="G1689" i="3"/>
  <c r="H1689" i="3" s="1"/>
  <c r="E1689" i="3"/>
  <c r="S1689" i="3" s="1"/>
  <c r="R1688" i="3"/>
  <c r="K1688" i="3"/>
  <c r="L1688" i="3" s="1"/>
  <c r="J1688" i="3"/>
  <c r="N1688" i="3" s="1"/>
  <c r="I1688" i="3"/>
  <c r="G1688" i="3"/>
  <c r="H1688" i="3" s="1"/>
  <c r="E1688" i="3"/>
  <c r="R1687" i="3"/>
  <c r="K1687" i="3"/>
  <c r="L1687" i="3" s="1"/>
  <c r="J1687" i="3"/>
  <c r="N1687" i="3" s="1"/>
  <c r="I1687" i="3"/>
  <c r="G1687" i="3"/>
  <c r="H1687" i="3" s="1"/>
  <c r="E1687" i="3"/>
  <c r="S1687" i="3" s="1"/>
  <c r="R1686" i="3"/>
  <c r="K1686" i="3"/>
  <c r="L1686" i="3" s="1"/>
  <c r="J1686" i="3"/>
  <c r="N1686" i="3" s="1"/>
  <c r="I1686" i="3"/>
  <c r="G1686" i="3"/>
  <c r="H1686" i="3" s="1"/>
  <c r="E1686" i="3"/>
  <c r="R1685" i="3"/>
  <c r="K1685" i="3"/>
  <c r="L1685" i="3" s="1"/>
  <c r="J1685" i="3"/>
  <c r="N1685" i="3" s="1"/>
  <c r="I1685" i="3"/>
  <c r="G1685" i="3"/>
  <c r="H1685" i="3" s="1"/>
  <c r="E1685" i="3"/>
  <c r="S1685" i="3" s="1"/>
  <c r="R1684" i="3"/>
  <c r="K1684" i="3"/>
  <c r="L1684" i="3" s="1"/>
  <c r="J1684" i="3"/>
  <c r="N1684" i="3" s="1"/>
  <c r="I1684" i="3"/>
  <c r="G1684" i="3"/>
  <c r="H1684" i="3" s="1"/>
  <c r="E1684" i="3"/>
  <c r="R1683" i="3"/>
  <c r="K1683" i="3"/>
  <c r="L1683" i="3" s="1"/>
  <c r="J1683" i="3"/>
  <c r="N1683" i="3" s="1"/>
  <c r="I1683" i="3"/>
  <c r="G1683" i="3"/>
  <c r="H1683" i="3" s="1"/>
  <c r="E1683" i="3"/>
  <c r="S1683" i="3" s="1"/>
  <c r="R1682" i="3"/>
  <c r="K1682" i="3"/>
  <c r="L1682" i="3" s="1"/>
  <c r="J1682" i="3"/>
  <c r="N1682" i="3" s="1"/>
  <c r="I1682" i="3"/>
  <c r="G1682" i="3"/>
  <c r="H1682" i="3" s="1"/>
  <c r="E1682" i="3"/>
  <c r="R1681" i="3"/>
  <c r="K1681" i="3"/>
  <c r="L1681" i="3" s="1"/>
  <c r="J1681" i="3"/>
  <c r="N1681" i="3" s="1"/>
  <c r="I1681" i="3"/>
  <c r="G1681" i="3"/>
  <c r="H1681" i="3" s="1"/>
  <c r="E1681" i="3"/>
  <c r="S1681" i="3" s="1"/>
  <c r="R1680" i="3"/>
  <c r="K1680" i="3"/>
  <c r="L1680" i="3" s="1"/>
  <c r="J1680" i="3"/>
  <c r="N1680" i="3" s="1"/>
  <c r="I1680" i="3"/>
  <c r="G1680" i="3"/>
  <c r="H1680" i="3" s="1"/>
  <c r="E1680" i="3"/>
  <c r="R1679" i="3"/>
  <c r="K1679" i="3"/>
  <c r="L1679" i="3" s="1"/>
  <c r="J1679" i="3"/>
  <c r="N1679" i="3" s="1"/>
  <c r="I1679" i="3"/>
  <c r="G1679" i="3"/>
  <c r="H1679" i="3" s="1"/>
  <c r="E1679" i="3"/>
  <c r="S1679" i="3" s="1"/>
  <c r="R1678" i="3"/>
  <c r="K1678" i="3"/>
  <c r="L1678" i="3" s="1"/>
  <c r="J1678" i="3"/>
  <c r="N1678" i="3" s="1"/>
  <c r="I1678" i="3"/>
  <c r="G1678" i="3"/>
  <c r="H1678" i="3" s="1"/>
  <c r="E1678" i="3"/>
  <c r="R1677" i="3"/>
  <c r="K1677" i="3"/>
  <c r="L1677" i="3" s="1"/>
  <c r="J1677" i="3"/>
  <c r="N1677" i="3" s="1"/>
  <c r="I1677" i="3"/>
  <c r="G1677" i="3"/>
  <c r="H1677" i="3" s="1"/>
  <c r="E1677" i="3"/>
  <c r="S1677" i="3" s="1"/>
  <c r="R1676" i="3"/>
  <c r="K1676" i="3"/>
  <c r="L1676" i="3" s="1"/>
  <c r="J1676" i="3"/>
  <c r="N1676" i="3" s="1"/>
  <c r="I1676" i="3"/>
  <c r="G1676" i="3"/>
  <c r="H1676" i="3" s="1"/>
  <c r="E1676" i="3"/>
  <c r="R1675" i="3"/>
  <c r="K1675" i="3"/>
  <c r="L1675" i="3" s="1"/>
  <c r="J1675" i="3"/>
  <c r="N1675" i="3" s="1"/>
  <c r="I1675" i="3"/>
  <c r="G1675" i="3"/>
  <c r="H1675" i="3" s="1"/>
  <c r="E1675" i="3"/>
  <c r="S1675" i="3" s="1"/>
  <c r="R1674" i="3"/>
  <c r="K1674" i="3"/>
  <c r="L1674" i="3" s="1"/>
  <c r="J1674" i="3"/>
  <c r="N1674" i="3" s="1"/>
  <c r="I1674" i="3"/>
  <c r="G1674" i="3"/>
  <c r="H1674" i="3" s="1"/>
  <c r="E1674" i="3"/>
  <c r="R1673" i="3"/>
  <c r="K1673" i="3"/>
  <c r="L1673" i="3" s="1"/>
  <c r="J1673" i="3"/>
  <c r="N1673" i="3" s="1"/>
  <c r="I1673" i="3"/>
  <c r="G1673" i="3"/>
  <c r="H1673" i="3" s="1"/>
  <c r="E1673" i="3"/>
  <c r="S1673" i="3" s="1"/>
  <c r="R1672" i="3"/>
  <c r="K1672" i="3"/>
  <c r="L1672" i="3" s="1"/>
  <c r="J1672" i="3"/>
  <c r="N1672" i="3" s="1"/>
  <c r="I1672" i="3"/>
  <c r="G1672" i="3"/>
  <c r="H1672" i="3" s="1"/>
  <c r="E1672" i="3"/>
  <c r="R1671" i="3"/>
  <c r="K1671" i="3"/>
  <c r="L1671" i="3" s="1"/>
  <c r="J1671" i="3"/>
  <c r="N1671" i="3" s="1"/>
  <c r="I1671" i="3"/>
  <c r="G1671" i="3"/>
  <c r="H1671" i="3" s="1"/>
  <c r="E1671" i="3"/>
  <c r="S1671" i="3" s="1"/>
  <c r="R1670" i="3"/>
  <c r="K1670" i="3"/>
  <c r="L1670" i="3" s="1"/>
  <c r="J1670" i="3"/>
  <c r="N1670" i="3" s="1"/>
  <c r="I1670" i="3"/>
  <c r="G1670" i="3"/>
  <c r="H1670" i="3" s="1"/>
  <c r="E1670" i="3"/>
  <c r="R1669" i="3"/>
  <c r="K1669" i="3"/>
  <c r="L1669" i="3" s="1"/>
  <c r="J1669" i="3"/>
  <c r="N1669" i="3" s="1"/>
  <c r="I1669" i="3"/>
  <c r="G1669" i="3"/>
  <c r="H1669" i="3" s="1"/>
  <c r="E1669" i="3"/>
  <c r="S1669" i="3" s="1"/>
  <c r="R1668" i="3"/>
  <c r="K1668" i="3"/>
  <c r="L1668" i="3" s="1"/>
  <c r="J1668" i="3"/>
  <c r="N1668" i="3" s="1"/>
  <c r="I1668" i="3"/>
  <c r="G1668" i="3"/>
  <c r="H1668" i="3" s="1"/>
  <c r="E1668" i="3"/>
  <c r="R1667" i="3"/>
  <c r="K1667" i="3"/>
  <c r="L1667" i="3" s="1"/>
  <c r="J1667" i="3"/>
  <c r="N1667" i="3" s="1"/>
  <c r="I1667" i="3"/>
  <c r="G1667" i="3"/>
  <c r="H1667" i="3" s="1"/>
  <c r="E1667" i="3"/>
  <c r="S1667" i="3" s="1"/>
  <c r="R1666" i="3"/>
  <c r="K1666" i="3"/>
  <c r="L1666" i="3" s="1"/>
  <c r="J1666" i="3"/>
  <c r="N1666" i="3" s="1"/>
  <c r="I1666" i="3"/>
  <c r="G1666" i="3"/>
  <c r="H1666" i="3" s="1"/>
  <c r="E1666" i="3"/>
  <c r="R1665" i="3"/>
  <c r="K1665" i="3"/>
  <c r="L1665" i="3" s="1"/>
  <c r="J1665" i="3"/>
  <c r="N1665" i="3" s="1"/>
  <c r="I1665" i="3"/>
  <c r="G1665" i="3"/>
  <c r="H1665" i="3" s="1"/>
  <c r="E1665" i="3"/>
  <c r="S1665" i="3" s="1"/>
  <c r="R1664" i="3"/>
  <c r="K1664" i="3"/>
  <c r="L1664" i="3" s="1"/>
  <c r="J1664" i="3"/>
  <c r="N1664" i="3" s="1"/>
  <c r="I1664" i="3"/>
  <c r="G1664" i="3"/>
  <c r="H1664" i="3" s="1"/>
  <c r="E1664" i="3"/>
  <c r="R1663" i="3"/>
  <c r="K1663" i="3"/>
  <c r="L1663" i="3" s="1"/>
  <c r="J1663" i="3"/>
  <c r="N1663" i="3" s="1"/>
  <c r="I1663" i="3"/>
  <c r="G1663" i="3"/>
  <c r="H1663" i="3" s="1"/>
  <c r="E1663" i="3"/>
  <c r="S1663" i="3" s="1"/>
  <c r="R1662" i="3"/>
  <c r="K1662" i="3"/>
  <c r="L1662" i="3" s="1"/>
  <c r="J1662" i="3"/>
  <c r="N1662" i="3" s="1"/>
  <c r="I1662" i="3"/>
  <c r="G1662" i="3"/>
  <c r="H1662" i="3" s="1"/>
  <c r="E1662" i="3"/>
  <c r="R1661" i="3"/>
  <c r="K1661" i="3"/>
  <c r="L1661" i="3" s="1"/>
  <c r="J1661" i="3"/>
  <c r="N1661" i="3" s="1"/>
  <c r="I1661" i="3"/>
  <c r="G1661" i="3"/>
  <c r="H1661" i="3" s="1"/>
  <c r="E1661" i="3"/>
  <c r="S1661" i="3" s="1"/>
  <c r="R1660" i="3"/>
  <c r="K1660" i="3"/>
  <c r="L1660" i="3" s="1"/>
  <c r="J1660" i="3"/>
  <c r="N1660" i="3" s="1"/>
  <c r="I1660" i="3"/>
  <c r="G1660" i="3"/>
  <c r="H1660" i="3" s="1"/>
  <c r="E1660" i="3"/>
  <c r="R1659" i="3"/>
  <c r="K1659" i="3"/>
  <c r="L1659" i="3" s="1"/>
  <c r="J1659" i="3"/>
  <c r="N1659" i="3" s="1"/>
  <c r="I1659" i="3"/>
  <c r="G1659" i="3"/>
  <c r="H1659" i="3" s="1"/>
  <c r="E1659" i="3"/>
  <c r="S1659" i="3" s="1"/>
  <c r="R1658" i="3"/>
  <c r="K1658" i="3"/>
  <c r="L1658" i="3" s="1"/>
  <c r="J1658" i="3"/>
  <c r="N1658" i="3" s="1"/>
  <c r="I1658" i="3"/>
  <c r="G1658" i="3"/>
  <c r="H1658" i="3" s="1"/>
  <c r="E1658" i="3"/>
  <c r="R1657" i="3"/>
  <c r="K1657" i="3"/>
  <c r="L1657" i="3" s="1"/>
  <c r="J1657" i="3"/>
  <c r="N1657" i="3" s="1"/>
  <c r="I1657" i="3"/>
  <c r="G1657" i="3"/>
  <c r="H1657" i="3" s="1"/>
  <c r="E1657" i="3"/>
  <c r="S1657" i="3" s="1"/>
  <c r="R1656" i="3"/>
  <c r="K1656" i="3"/>
  <c r="L1656" i="3" s="1"/>
  <c r="J1656" i="3"/>
  <c r="N1656" i="3" s="1"/>
  <c r="I1656" i="3"/>
  <c r="G1656" i="3"/>
  <c r="H1656" i="3" s="1"/>
  <c r="E1656" i="3"/>
  <c r="R1655" i="3"/>
  <c r="K1655" i="3"/>
  <c r="L1655" i="3" s="1"/>
  <c r="J1655" i="3"/>
  <c r="N1655" i="3" s="1"/>
  <c r="I1655" i="3"/>
  <c r="G1655" i="3"/>
  <c r="H1655" i="3" s="1"/>
  <c r="E1655" i="3"/>
  <c r="S1655" i="3" s="1"/>
  <c r="R1654" i="3"/>
  <c r="K1654" i="3"/>
  <c r="L1654" i="3" s="1"/>
  <c r="J1654" i="3"/>
  <c r="N1654" i="3" s="1"/>
  <c r="I1654" i="3"/>
  <c r="G1654" i="3"/>
  <c r="H1654" i="3" s="1"/>
  <c r="E1654" i="3"/>
  <c r="R1653" i="3"/>
  <c r="K1653" i="3"/>
  <c r="L1653" i="3" s="1"/>
  <c r="J1653" i="3"/>
  <c r="N1653" i="3" s="1"/>
  <c r="I1653" i="3"/>
  <c r="G1653" i="3"/>
  <c r="H1653" i="3" s="1"/>
  <c r="E1653" i="3"/>
  <c r="S1653" i="3" s="1"/>
  <c r="R1652" i="3"/>
  <c r="K1652" i="3"/>
  <c r="L1652" i="3" s="1"/>
  <c r="J1652" i="3"/>
  <c r="N1652" i="3" s="1"/>
  <c r="I1652" i="3"/>
  <c r="G1652" i="3"/>
  <c r="H1652" i="3" s="1"/>
  <c r="E1652" i="3"/>
  <c r="R1651" i="3"/>
  <c r="K1651" i="3"/>
  <c r="L1651" i="3" s="1"/>
  <c r="J1651" i="3"/>
  <c r="N1651" i="3" s="1"/>
  <c r="I1651" i="3"/>
  <c r="G1651" i="3"/>
  <c r="H1651" i="3" s="1"/>
  <c r="E1651" i="3"/>
  <c r="S1651" i="3" s="1"/>
  <c r="R1650" i="3"/>
  <c r="K1650" i="3"/>
  <c r="L1650" i="3" s="1"/>
  <c r="J1650" i="3"/>
  <c r="N1650" i="3" s="1"/>
  <c r="I1650" i="3"/>
  <c r="G1650" i="3"/>
  <c r="H1650" i="3" s="1"/>
  <c r="E1650" i="3"/>
  <c r="R1649" i="3"/>
  <c r="K1649" i="3"/>
  <c r="L1649" i="3" s="1"/>
  <c r="J1649" i="3"/>
  <c r="N1649" i="3" s="1"/>
  <c r="I1649" i="3"/>
  <c r="G1649" i="3"/>
  <c r="H1649" i="3" s="1"/>
  <c r="E1649" i="3"/>
  <c r="S1649" i="3" s="1"/>
  <c r="R1648" i="3"/>
  <c r="K1648" i="3"/>
  <c r="L1648" i="3" s="1"/>
  <c r="J1648" i="3"/>
  <c r="N1648" i="3" s="1"/>
  <c r="I1648" i="3"/>
  <c r="G1648" i="3"/>
  <c r="H1648" i="3" s="1"/>
  <c r="E1648" i="3"/>
  <c r="R1647" i="3"/>
  <c r="K1647" i="3"/>
  <c r="L1647" i="3" s="1"/>
  <c r="J1647" i="3"/>
  <c r="N1647" i="3" s="1"/>
  <c r="I1647" i="3"/>
  <c r="G1647" i="3"/>
  <c r="H1647" i="3" s="1"/>
  <c r="E1647" i="3"/>
  <c r="S1647" i="3" s="1"/>
  <c r="R1646" i="3"/>
  <c r="K1646" i="3"/>
  <c r="L1646" i="3" s="1"/>
  <c r="J1646" i="3"/>
  <c r="N1646" i="3" s="1"/>
  <c r="I1646" i="3"/>
  <c r="G1646" i="3"/>
  <c r="H1646" i="3" s="1"/>
  <c r="E1646" i="3"/>
  <c r="R1645" i="3"/>
  <c r="K1645" i="3"/>
  <c r="L1645" i="3" s="1"/>
  <c r="J1645" i="3"/>
  <c r="N1645" i="3" s="1"/>
  <c r="I1645" i="3"/>
  <c r="G1645" i="3"/>
  <c r="H1645" i="3" s="1"/>
  <c r="E1645" i="3"/>
  <c r="S1645" i="3" s="1"/>
  <c r="R1644" i="3"/>
  <c r="K1644" i="3"/>
  <c r="L1644" i="3" s="1"/>
  <c r="J1644" i="3"/>
  <c r="N1644" i="3" s="1"/>
  <c r="I1644" i="3"/>
  <c r="G1644" i="3"/>
  <c r="H1644" i="3" s="1"/>
  <c r="E1644" i="3"/>
  <c r="R1643" i="3"/>
  <c r="K1643" i="3"/>
  <c r="L1643" i="3" s="1"/>
  <c r="J1643" i="3"/>
  <c r="N1643" i="3" s="1"/>
  <c r="I1643" i="3"/>
  <c r="G1643" i="3"/>
  <c r="H1643" i="3" s="1"/>
  <c r="E1643" i="3"/>
  <c r="S1643" i="3" s="1"/>
  <c r="R1642" i="3"/>
  <c r="K1642" i="3"/>
  <c r="L1642" i="3" s="1"/>
  <c r="J1642" i="3"/>
  <c r="N1642" i="3" s="1"/>
  <c r="I1642" i="3"/>
  <c r="G1642" i="3"/>
  <c r="H1642" i="3" s="1"/>
  <c r="E1642" i="3"/>
  <c r="R1641" i="3"/>
  <c r="K1641" i="3"/>
  <c r="L1641" i="3" s="1"/>
  <c r="J1641" i="3"/>
  <c r="N1641" i="3" s="1"/>
  <c r="I1641" i="3"/>
  <c r="G1641" i="3"/>
  <c r="H1641" i="3" s="1"/>
  <c r="E1641" i="3"/>
  <c r="S1641" i="3" s="1"/>
  <c r="R1640" i="3"/>
  <c r="K1640" i="3"/>
  <c r="L1640" i="3" s="1"/>
  <c r="J1640" i="3"/>
  <c r="N1640" i="3" s="1"/>
  <c r="I1640" i="3"/>
  <c r="G1640" i="3"/>
  <c r="H1640" i="3" s="1"/>
  <c r="E1640" i="3"/>
  <c r="R1639" i="3"/>
  <c r="K1639" i="3"/>
  <c r="L1639" i="3" s="1"/>
  <c r="J1639" i="3"/>
  <c r="N1639" i="3" s="1"/>
  <c r="I1639" i="3"/>
  <c r="G1639" i="3"/>
  <c r="H1639" i="3" s="1"/>
  <c r="E1639" i="3"/>
  <c r="S1639" i="3" s="1"/>
  <c r="R1638" i="3"/>
  <c r="K1638" i="3"/>
  <c r="L1638" i="3" s="1"/>
  <c r="J1638" i="3"/>
  <c r="N1638" i="3" s="1"/>
  <c r="I1638" i="3"/>
  <c r="G1638" i="3"/>
  <c r="H1638" i="3" s="1"/>
  <c r="E1638" i="3"/>
  <c r="R1637" i="3"/>
  <c r="K1637" i="3"/>
  <c r="L1637" i="3" s="1"/>
  <c r="J1637" i="3"/>
  <c r="N1637" i="3" s="1"/>
  <c r="I1637" i="3"/>
  <c r="G1637" i="3"/>
  <c r="H1637" i="3" s="1"/>
  <c r="E1637" i="3"/>
  <c r="S1637" i="3" s="1"/>
  <c r="R1636" i="3"/>
  <c r="K1636" i="3"/>
  <c r="L1636" i="3" s="1"/>
  <c r="J1636" i="3"/>
  <c r="N1636" i="3" s="1"/>
  <c r="I1636" i="3"/>
  <c r="G1636" i="3"/>
  <c r="H1636" i="3" s="1"/>
  <c r="E1636" i="3"/>
  <c r="R1635" i="3"/>
  <c r="K1635" i="3"/>
  <c r="L1635" i="3" s="1"/>
  <c r="J1635" i="3"/>
  <c r="N1635" i="3" s="1"/>
  <c r="I1635" i="3"/>
  <c r="G1635" i="3"/>
  <c r="H1635" i="3" s="1"/>
  <c r="E1635" i="3"/>
  <c r="S1635" i="3" s="1"/>
  <c r="R1634" i="3"/>
  <c r="K1634" i="3"/>
  <c r="L1634" i="3" s="1"/>
  <c r="J1634" i="3"/>
  <c r="N1634" i="3" s="1"/>
  <c r="I1634" i="3"/>
  <c r="G1634" i="3"/>
  <c r="H1634" i="3" s="1"/>
  <c r="E1634" i="3"/>
  <c r="R1633" i="3"/>
  <c r="K1633" i="3"/>
  <c r="L1633" i="3" s="1"/>
  <c r="J1633" i="3"/>
  <c r="N1633" i="3" s="1"/>
  <c r="I1633" i="3"/>
  <c r="G1633" i="3"/>
  <c r="H1633" i="3" s="1"/>
  <c r="E1633" i="3"/>
  <c r="S1633" i="3" s="1"/>
  <c r="R1632" i="3"/>
  <c r="K1632" i="3"/>
  <c r="L1632" i="3" s="1"/>
  <c r="J1632" i="3"/>
  <c r="N1632" i="3" s="1"/>
  <c r="I1632" i="3"/>
  <c r="G1632" i="3"/>
  <c r="H1632" i="3" s="1"/>
  <c r="E1632" i="3"/>
  <c r="R1631" i="3"/>
  <c r="K1631" i="3"/>
  <c r="L1631" i="3" s="1"/>
  <c r="J1631" i="3"/>
  <c r="N1631" i="3" s="1"/>
  <c r="I1631" i="3"/>
  <c r="G1631" i="3"/>
  <c r="H1631" i="3" s="1"/>
  <c r="E1631" i="3"/>
  <c r="S1631" i="3" s="1"/>
  <c r="R1630" i="3"/>
  <c r="K1630" i="3"/>
  <c r="L1630" i="3" s="1"/>
  <c r="J1630" i="3"/>
  <c r="N1630" i="3" s="1"/>
  <c r="I1630" i="3"/>
  <c r="G1630" i="3"/>
  <c r="H1630" i="3" s="1"/>
  <c r="E1630" i="3"/>
  <c r="R1629" i="3"/>
  <c r="K1629" i="3"/>
  <c r="L1629" i="3" s="1"/>
  <c r="J1629" i="3"/>
  <c r="N1629" i="3" s="1"/>
  <c r="I1629" i="3"/>
  <c r="G1629" i="3"/>
  <c r="H1629" i="3" s="1"/>
  <c r="E1629" i="3"/>
  <c r="S1629" i="3" s="1"/>
  <c r="R1628" i="3"/>
  <c r="K1628" i="3"/>
  <c r="L1628" i="3" s="1"/>
  <c r="J1628" i="3"/>
  <c r="N1628" i="3" s="1"/>
  <c r="I1628" i="3"/>
  <c r="G1628" i="3"/>
  <c r="H1628" i="3" s="1"/>
  <c r="E1628" i="3"/>
  <c r="R1627" i="3"/>
  <c r="K1627" i="3"/>
  <c r="L1627" i="3" s="1"/>
  <c r="J1627" i="3"/>
  <c r="N1627" i="3" s="1"/>
  <c r="I1627" i="3"/>
  <c r="G1627" i="3"/>
  <c r="H1627" i="3" s="1"/>
  <c r="E1627" i="3"/>
  <c r="S1627" i="3" s="1"/>
  <c r="R1626" i="3"/>
  <c r="K1626" i="3"/>
  <c r="L1626" i="3" s="1"/>
  <c r="J1626" i="3"/>
  <c r="N1626" i="3" s="1"/>
  <c r="I1626" i="3"/>
  <c r="G1626" i="3"/>
  <c r="H1626" i="3" s="1"/>
  <c r="E1626" i="3"/>
  <c r="R1625" i="3"/>
  <c r="K1625" i="3"/>
  <c r="L1625" i="3" s="1"/>
  <c r="J1625" i="3"/>
  <c r="N1625" i="3" s="1"/>
  <c r="I1625" i="3"/>
  <c r="G1625" i="3"/>
  <c r="H1625" i="3" s="1"/>
  <c r="E1625" i="3"/>
  <c r="S1625" i="3" s="1"/>
  <c r="R1624" i="3"/>
  <c r="K1624" i="3"/>
  <c r="L1624" i="3" s="1"/>
  <c r="J1624" i="3"/>
  <c r="N1624" i="3" s="1"/>
  <c r="I1624" i="3"/>
  <c r="G1624" i="3"/>
  <c r="H1624" i="3" s="1"/>
  <c r="E1624" i="3"/>
  <c r="R1623" i="3"/>
  <c r="K1623" i="3"/>
  <c r="L1623" i="3" s="1"/>
  <c r="J1623" i="3"/>
  <c r="N1623" i="3" s="1"/>
  <c r="I1623" i="3"/>
  <c r="G1623" i="3"/>
  <c r="H1623" i="3" s="1"/>
  <c r="E1623" i="3"/>
  <c r="S1623" i="3" s="1"/>
  <c r="R1622" i="3"/>
  <c r="K1622" i="3"/>
  <c r="L1622" i="3" s="1"/>
  <c r="J1622" i="3"/>
  <c r="N1622" i="3" s="1"/>
  <c r="I1622" i="3"/>
  <c r="G1622" i="3"/>
  <c r="H1622" i="3" s="1"/>
  <c r="E1622" i="3"/>
  <c r="R1621" i="3"/>
  <c r="K1621" i="3"/>
  <c r="L1621" i="3" s="1"/>
  <c r="J1621" i="3"/>
  <c r="N1621" i="3" s="1"/>
  <c r="I1621" i="3"/>
  <c r="G1621" i="3"/>
  <c r="H1621" i="3" s="1"/>
  <c r="E1621" i="3"/>
  <c r="S1621" i="3" s="1"/>
  <c r="R1620" i="3"/>
  <c r="K1620" i="3"/>
  <c r="L1620" i="3" s="1"/>
  <c r="J1620" i="3"/>
  <c r="N1620" i="3" s="1"/>
  <c r="I1620" i="3"/>
  <c r="G1620" i="3"/>
  <c r="H1620" i="3" s="1"/>
  <c r="E1620" i="3"/>
  <c r="R1619" i="3"/>
  <c r="K1619" i="3"/>
  <c r="L1619" i="3" s="1"/>
  <c r="J1619" i="3"/>
  <c r="N1619" i="3" s="1"/>
  <c r="I1619" i="3"/>
  <c r="G1619" i="3"/>
  <c r="H1619" i="3" s="1"/>
  <c r="E1619" i="3"/>
  <c r="S1619" i="3" s="1"/>
  <c r="R1618" i="3"/>
  <c r="K1618" i="3"/>
  <c r="L1618" i="3" s="1"/>
  <c r="J1618" i="3"/>
  <c r="N1618" i="3" s="1"/>
  <c r="I1618" i="3"/>
  <c r="G1618" i="3"/>
  <c r="H1618" i="3" s="1"/>
  <c r="E1618" i="3"/>
  <c r="R1617" i="3"/>
  <c r="K1617" i="3"/>
  <c r="L1617" i="3" s="1"/>
  <c r="J1617" i="3"/>
  <c r="N1617" i="3" s="1"/>
  <c r="I1617" i="3"/>
  <c r="G1617" i="3"/>
  <c r="H1617" i="3" s="1"/>
  <c r="E1617" i="3"/>
  <c r="S1617" i="3" s="1"/>
  <c r="R1616" i="3"/>
  <c r="K1616" i="3"/>
  <c r="L1616" i="3" s="1"/>
  <c r="J1616" i="3"/>
  <c r="N1616" i="3" s="1"/>
  <c r="I1616" i="3"/>
  <c r="G1616" i="3"/>
  <c r="H1616" i="3" s="1"/>
  <c r="E1616" i="3"/>
  <c r="R1615" i="3"/>
  <c r="K1615" i="3"/>
  <c r="L1615" i="3" s="1"/>
  <c r="J1615" i="3"/>
  <c r="N1615" i="3" s="1"/>
  <c r="I1615" i="3"/>
  <c r="G1615" i="3"/>
  <c r="H1615" i="3" s="1"/>
  <c r="E1615" i="3"/>
  <c r="S1615" i="3" s="1"/>
  <c r="R1614" i="3"/>
  <c r="K1614" i="3"/>
  <c r="L1614" i="3" s="1"/>
  <c r="J1614" i="3"/>
  <c r="N1614" i="3" s="1"/>
  <c r="I1614" i="3"/>
  <c r="G1614" i="3"/>
  <c r="H1614" i="3" s="1"/>
  <c r="E1614" i="3"/>
  <c r="R1613" i="3"/>
  <c r="K1613" i="3"/>
  <c r="L1613" i="3" s="1"/>
  <c r="J1613" i="3"/>
  <c r="N1613" i="3" s="1"/>
  <c r="I1613" i="3"/>
  <c r="G1613" i="3"/>
  <c r="H1613" i="3" s="1"/>
  <c r="E1613" i="3"/>
  <c r="S1613" i="3" s="1"/>
  <c r="R1612" i="3"/>
  <c r="K1612" i="3"/>
  <c r="L1612" i="3" s="1"/>
  <c r="J1612" i="3"/>
  <c r="N1612" i="3" s="1"/>
  <c r="I1612" i="3"/>
  <c r="G1612" i="3"/>
  <c r="H1612" i="3" s="1"/>
  <c r="E1612" i="3"/>
  <c r="R1611" i="3"/>
  <c r="K1611" i="3"/>
  <c r="L1611" i="3" s="1"/>
  <c r="J1611" i="3"/>
  <c r="N1611" i="3" s="1"/>
  <c r="I1611" i="3"/>
  <c r="G1611" i="3"/>
  <c r="H1611" i="3" s="1"/>
  <c r="E1611" i="3"/>
  <c r="S1611" i="3" s="1"/>
  <c r="R1610" i="3"/>
  <c r="K1610" i="3"/>
  <c r="L1610" i="3" s="1"/>
  <c r="J1610" i="3"/>
  <c r="N1610" i="3" s="1"/>
  <c r="I1610" i="3"/>
  <c r="G1610" i="3"/>
  <c r="H1610" i="3" s="1"/>
  <c r="E1610" i="3"/>
  <c r="R1609" i="3"/>
  <c r="K1609" i="3"/>
  <c r="L1609" i="3" s="1"/>
  <c r="J1609" i="3"/>
  <c r="N1609" i="3" s="1"/>
  <c r="I1609" i="3"/>
  <c r="G1609" i="3"/>
  <c r="H1609" i="3" s="1"/>
  <c r="E1609" i="3"/>
  <c r="S1609" i="3" s="1"/>
  <c r="R1608" i="3"/>
  <c r="K1608" i="3"/>
  <c r="L1608" i="3" s="1"/>
  <c r="J1608" i="3"/>
  <c r="N1608" i="3" s="1"/>
  <c r="I1608" i="3"/>
  <c r="G1608" i="3"/>
  <c r="H1608" i="3" s="1"/>
  <c r="E1608" i="3"/>
  <c r="R1607" i="3"/>
  <c r="K1607" i="3"/>
  <c r="L1607" i="3" s="1"/>
  <c r="J1607" i="3"/>
  <c r="N1607" i="3" s="1"/>
  <c r="I1607" i="3"/>
  <c r="G1607" i="3"/>
  <c r="H1607" i="3" s="1"/>
  <c r="E1607" i="3"/>
  <c r="S1607" i="3" s="1"/>
  <c r="R1606" i="3"/>
  <c r="K1606" i="3"/>
  <c r="L1606" i="3" s="1"/>
  <c r="J1606" i="3"/>
  <c r="N1606" i="3" s="1"/>
  <c r="I1606" i="3"/>
  <c r="G1606" i="3"/>
  <c r="H1606" i="3" s="1"/>
  <c r="E1606" i="3"/>
  <c r="R1605" i="3"/>
  <c r="K1605" i="3"/>
  <c r="L1605" i="3" s="1"/>
  <c r="J1605" i="3"/>
  <c r="N1605" i="3" s="1"/>
  <c r="I1605" i="3"/>
  <c r="G1605" i="3"/>
  <c r="H1605" i="3" s="1"/>
  <c r="E1605" i="3"/>
  <c r="S1605" i="3" s="1"/>
  <c r="R1604" i="3"/>
  <c r="K1604" i="3"/>
  <c r="L1604" i="3" s="1"/>
  <c r="J1604" i="3"/>
  <c r="N1604" i="3" s="1"/>
  <c r="I1604" i="3"/>
  <c r="G1604" i="3"/>
  <c r="H1604" i="3" s="1"/>
  <c r="E1604" i="3"/>
  <c r="R1603" i="3"/>
  <c r="K1603" i="3"/>
  <c r="L1603" i="3" s="1"/>
  <c r="J1603" i="3"/>
  <c r="N1603" i="3" s="1"/>
  <c r="I1603" i="3"/>
  <c r="G1603" i="3"/>
  <c r="H1603" i="3" s="1"/>
  <c r="E1603" i="3"/>
  <c r="S1603" i="3" s="1"/>
  <c r="R1602" i="3"/>
  <c r="K1602" i="3"/>
  <c r="L1602" i="3" s="1"/>
  <c r="J1602" i="3"/>
  <c r="N1602" i="3" s="1"/>
  <c r="I1602" i="3"/>
  <c r="G1602" i="3"/>
  <c r="H1602" i="3" s="1"/>
  <c r="E1602" i="3"/>
  <c r="R1601" i="3"/>
  <c r="K1601" i="3"/>
  <c r="L1601" i="3" s="1"/>
  <c r="J1601" i="3"/>
  <c r="N1601" i="3" s="1"/>
  <c r="I1601" i="3"/>
  <c r="G1601" i="3"/>
  <c r="H1601" i="3" s="1"/>
  <c r="E1601" i="3"/>
  <c r="S1601" i="3" s="1"/>
  <c r="R1600" i="3"/>
  <c r="K1600" i="3"/>
  <c r="L1600" i="3" s="1"/>
  <c r="J1600" i="3"/>
  <c r="N1600" i="3" s="1"/>
  <c r="I1600" i="3"/>
  <c r="G1600" i="3"/>
  <c r="H1600" i="3" s="1"/>
  <c r="E1600" i="3"/>
  <c r="R1599" i="3"/>
  <c r="K1599" i="3"/>
  <c r="L1599" i="3" s="1"/>
  <c r="J1599" i="3"/>
  <c r="N1599" i="3" s="1"/>
  <c r="I1599" i="3"/>
  <c r="G1599" i="3"/>
  <c r="H1599" i="3" s="1"/>
  <c r="E1599" i="3"/>
  <c r="S1599" i="3" s="1"/>
  <c r="R1598" i="3"/>
  <c r="K1598" i="3"/>
  <c r="L1598" i="3" s="1"/>
  <c r="J1598" i="3"/>
  <c r="N1598" i="3" s="1"/>
  <c r="I1598" i="3"/>
  <c r="G1598" i="3"/>
  <c r="H1598" i="3" s="1"/>
  <c r="E1598" i="3"/>
  <c r="R1597" i="3"/>
  <c r="K1597" i="3"/>
  <c r="L1597" i="3" s="1"/>
  <c r="J1597" i="3"/>
  <c r="N1597" i="3" s="1"/>
  <c r="I1597" i="3"/>
  <c r="G1597" i="3"/>
  <c r="H1597" i="3" s="1"/>
  <c r="E1597" i="3"/>
  <c r="S1597" i="3" s="1"/>
  <c r="R1596" i="3"/>
  <c r="K1596" i="3"/>
  <c r="L1596" i="3" s="1"/>
  <c r="J1596" i="3"/>
  <c r="N1596" i="3" s="1"/>
  <c r="I1596" i="3"/>
  <c r="G1596" i="3"/>
  <c r="H1596" i="3" s="1"/>
  <c r="E1596" i="3"/>
  <c r="R1595" i="3"/>
  <c r="K1595" i="3"/>
  <c r="L1595" i="3" s="1"/>
  <c r="J1595" i="3"/>
  <c r="N1595" i="3" s="1"/>
  <c r="I1595" i="3"/>
  <c r="G1595" i="3"/>
  <c r="H1595" i="3" s="1"/>
  <c r="E1595" i="3"/>
  <c r="S1595" i="3" s="1"/>
  <c r="R1594" i="3"/>
  <c r="K1594" i="3"/>
  <c r="L1594" i="3" s="1"/>
  <c r="J1594" i="3"/>
  <c r="N1594" i="3" s="1"/>
  <c r="I1594" i="3"/>
  <c r="G1594" i="3"/>
  <c r="H1594" i="3" s="1"/>
  <c r="E1594" i="3"/>
  <c r="R1593" i="3"/>
  <c r="K1593" i="3"/>
  <c r="L1593" i="3" s="1"/>
  <c r="J1593" i="3"/>
  <c r="N1593" i="3" s="1"/>
  <c r="I1593" i="3"/>
  <c r="G1593" i="3"/>
  <c r="H1593" i="3" s="1"/>
  <c r="E1593" i="3"/>
  <c r="S1593" i="3" s="1"/>
  <c r="R1592" i="3"/>
  <c r="K1592" i="3"/>
  <c r="L1592" i="3" s="1"/>
  <c r="J1592" i="3"/>
  <c r="N1592" i="3" s="1"/>
  <c r="I1592" i="3"/>
  <c r="G1592" i="3"/>
  <c r="H1592" i="3" s="1"/>
  <c r="E1592" i="3"/>
  <c r="R1591" i="3"/>
  <c r="K1591" i="3"/>
  <c r="L1591" i="3" s="1"/>
  <c r="J1591" i="3"/>
  <c r="N1591" i="3" s="1"/>
  <c r="I1591" i="3"/>
  <c r="G1591" i="3"/>
  <c r="H1591" i="3" s="1"/>
  <c r="E1591" i="3"/>
  <c r="S1591" i="3" s="1"/>
  <c r="R1590" i="3"/>
  <c r="K1590" i="3"/>
  <c r="L1590" i="3" s="1"/>
  <c r="J1590" i="3"/>
  <c r="N1590" i="3" s="1"/>
  <c r="I1590" i="3"/>
  <c r="G1590" i="3"/>
  <c r="H1590" i="3" s="1"/>
  <c r="E1590" i="3"/>
  <c r="R1589" i="3"/>
  <c r="K1589" i="3"/>
  <c r="L1589" i="3" s="1"/>
  <c r="J1589" i="3"/>
  <c r="N1589" i="3" s="1"/>
  <c r="I1589" i="3"/>
  <c r="G1589" i="3"/>
  <c r="H1589" i="3" s="1"/>
  <c r="E1589" i="3"/>
  <c r="S1589" i="3" s="1"/>
  <c r="R1588" i="3"/>
  <c r="K1588" i="3"/>
  <c r="L1588" i="3" s="1"/>
  <c r="J1588" i="3"/>
  <c r="N1588" i="3" s="1"/>
  <c r="I1588" i="3"/>
  <c r="G1588" i="3"/>
  <c r="H1588" i="3" s="1"/>
  <c r="E1588" i="3"/>
  <c r="R1587" i="3"/>
  <c r="K1587" i="3"/>
  <c r="L1587" i="3" s="1"/>
  <c r="J1587" i="3"/>
  <c r="N1587" i="3" s="1"/>
  <c r="I1587" i="3"/>
  <c r="G1587" i="3"/>
  <c r="H1587" i="3" s="1"/>
  <c r="E1587" i="3"/>
  <c r="S1587" i="3" s="1"/>
  <c r="R1586" i="3"/>
  <c r="K1586" i="3"/>
  <c r="L1586" i="3" s="1"/>
  <c r="J1586" i="3"/>
  <c r="N1586" i="3" s="1"/>
  <c r="I1586" i="3"/>
  <c r="G1586" i="3"/>
  <c r="H1586" i="3" s="1"/>
  <c r="E1586" i="3"/>
  <c r="R1585" i="3"/>
  <c r="K1585" i="3"/>
  <c r="L1585" i="3" s="1"/>
  <c r="J1585" i="3"/>
  <c r="N1585" i="3" s="1"/>
  <c r="I1585" i="3"/>
  <c r="G1585" i="3"/>
  <c r="H1585" i="3" s="1"/>
  <c r="E1585" i="3"/>
  <c r="S1585" i="3" s="1"/>
  <c r="R1584" i="3"/>
  <c r="N1584" i="3"/>
  <c r="L1584" i="3"/>
  <c r="K1584" i="3"/>
  <c r="J1584" i="3"/>
  <c r="I1584" i="3"/>
  <c r="H1584" i="3"/>
  <c r="G1584" i="3"/>
  <c r="S1584" i="3" s="1"/>
  <c r="F1584" i="3"/>
  <c r="Q1584" i="3" s="1"/>
  <c r="E1584" i="3"/>
  <c r="T1583" i="3"/>
  <c r="R1583" i="3"/>
  <c r="L1583" i="3"/>
  <c r="K1583" i="3"/>
  <c r="J1583" i="3"/>
  <c r="N1583" i="3" s="1"/>
  <c r="I1583" i="3"/>
  <c r="H1583" i="3"/>
  <c r="G1583" i="3"/>
  <c r="S1583" i="3" s="1"/>
  <c r="F1583" i="3"/>
  <c r="Q1583" i="3" s="1"/>
  <c r="E1583" i="3"/>
  <c r="M1583" i="3" s="1"/>
  <c r="T1582" i="3"/>
  <c r="R1582" i="3"/>
  <c r="N1582" i="3"/>
  <c r="L1582" i="3"/>
  <c r="K1582" i="3"/>
  <c r="J1582" i="3"/>
  <c r="I1582" i="3"/>
  <c r="H1582" i="3"/>
  <c r="G1582" i="3"/>
  <c r="S1582" i="3" s="1"/>
  <c r="F1582" i="3"/>
  <c r="Q1582" i="3" s="1"/>
  <c r="E1582" i="3"/>
  <c r="M1582" i="3" s="1"/>
  <c r="T1581" i="3"/>
  <c r="R1581" i="3"/>
  <c r="L1581" i="3"/>
  <c r="K1581" i="3"/>
  <c r="J1581" i="3"/>
  <c r="N1581" i="3" s="1"/>
  <c r="I1581" i="3"/>
  <c r="H1581" i="3"/>
  <c r="G1581" i="3"/>
  <c r="S1581" i="3" s="1"/>
  <c r="F1581" i="3"/>
  <c r="Q1581" i="3" s="1"/>
  <c r="E1581" i="3"/>
  <c r="M1581" i="3" s="1"/>
  <c r="T1580" i="3"/>
  <c r="R1580" i="3"/>
  <c r="N1580" i="3"/>
  <c r="L1580" i="3"/>
  <c r="K1580" i="3"/>
  <c r="J1580" i="3"/>
  <c r="I1580" i="3"/>
  <c r="H1580" i="3"/>
  <c r="G1580" i="3"/>
  <c r="S1580" i="3" s="1"/>
  <c r="F1580" i="3"/>
  <c r="Q1580" i="3" s="1"/>
  <c r="E1580" i="3"/>
  <c r="M1580" i="3" s="1"/>
  <c r="T1579" i="3"/>
  <c r="R1579" i="3"/>
  <c r="L1579" i="3"/>
  <c r="K1579" i="3"/>
  <c r="J1579" i="3"/>
  <c r="N1579" i="3" s="1"/>
  <c r="I1579" i="3"/>
  <c r="H1579" i="3"/>
  <c r="G1579" i="3"/>
  <c r="S1579" i="3" s="1"/>
  <c r="F1579" i="3"/>
  <c r="Q1579" i="3" s="1"/>
  <c r="E1579" i="3"/>
  <c r="M1579" i="3" s="1"/>
  <c r="T1578" i="3"/>
  <c r="R1578" i="3"/>
  <c r="N1578" i="3"/>
  <c r="L1578" i="3"/>
  <c r="K1578" i="3"/>
  <c r="J1578" i="3"/>
  <c r="I1578" i="3"/>
  <c r="H1578" i="3"/>
  <c r="G1578" i="3"/>
  <c r="S1578" i="3" s="1"/>
  <c r="F1578" i="3"/>
  <c r="Q1578" i="3" s="1"/>
  <c r="E1578" i="3"/>
  <c r="M1578" i="3" s="1"/>
  <c r="T1577" i="3"/>
  <c r="R1577" i="3"/>
  <c r="L1577" i="3"/>
  <c r="K1577" i="3"/>
  <c r="J1577" i="3"/>
  <c r="N1577" i="3" s="1"/>
  <c r="I1577" i="3"/>
  <c r="H1577" i="3"/>
  <c r="G1577" i="3"/>
  <c r="S1577" i="3" s="1"/>
  <c r="F1577" i="3"/>
  <c r="Q1577" i="3" s="1"/>
  <c r="E1577" i="3"/>
  <c r="M1577" i="3" s="1"/>
  <c r="T1576" i="3"/>
  <c r="R1576" i="3"/>
  <c r="N1576" i="3"/>
  <c r="L1576" i="3"/>
  <c r="K1576" i="3"/>
  <c r="J1576" i="3"/>
  <c r="I1576" i="3"/>
  <c r="H1576" i="3"/>
  <c r="G1576" i="3"/>
  <c r="S1576" i="3" s="1"/>
  <c r="F1576" i="3"/>
  <c r="Q1576" i="3" s="1"/>
  <c r="E1576" i="3"/>
  <c r="M1576" i="3" s="1"/>
  <c r="T1575" i="3"/>
  <c r="R1575" i="3"/>
  <c r="L1575" i="3"/>
  <c r="K1575" i="3"/>
  <c r="J1575" i="3"/>
  <c r="N1575" i="3" s="1"/>
  <c r="I1575" i="3"/>
  <c r="H1575" i="3"/>
  <c r="G1575" i="3"/>
  <c r="S1575" i="3" s="1"/>
  <c r="F1575" i="3"/>
  <c r="Q1575" i="3" s="1"/>
  <c r="E1575" i="3"/>
  <c r="M1575" i="3" s="1"/>
  <c r="T1574" i="3"/>
  <c r="R1574" i="3"/>
  <c r="N1574" i="3"/>
  <c r="L1574" i="3"/>
  <c r="K1574" i="3"/>
  <c r="J1574" i="3"/>
  <c r="I1574" i="3"/>
  <c r="H1574" i="3"/>
  <c r="G1574" i="3"/>
  <c r="S1574" i="3" s="1"/>
  <c r="F1574" i="3"/>
  <c r="Q1574" i="3" s="1"/>
  <c r="E1574" i="3"/>
  <c r="M1574" i="3" s="1"/>
  <c r="T1573" i="3"/>
  <c r="R1573" i="3"/>
  <c r="L1573" i="3"/>
  <c r="K1573" i="3"/>
  <c r="J1573" i="3"/>
  <c r="N1573" i="3" s="1"/>
  <c r="I1573" i="3"/>
  <c r="H1573" i="3"/>
  <c r="G1573" i="3"/>
  <c r="S1573" i="3" s="1"/>
  <c r="F1573" i="3"/>
  <c r="Q1573" i="3" s="1"/>
  <c r="E1573" i="3"/>
  <c r="M1573" i="3" s="1"/>
  <c r="T1572" i="3"/>
  <c r="R1572" i="3"/>
  <c r="N1572" i="3"/>
  <c r="L1572" i="3"/>
  <c r="K1572" i="3"/>
  <c r="J1572" i="3"/>
  <c r="I1572" i="3"/>
  <c r="H1572" i="3"/>
  <c r="G1572" i="3"/>
  <c r="S1572" i="3" s="1"/>
  <c r="F1572" i="3"/>
  <c r="Q1572" i="3" s="1"/>
  <c r="E1572" i="3"/>
  <c r="M1572" i="3" s="1"/>
  <c r="T1571" i="3"/>
  <c r="R1571" i="3"/>
  <c r="L1571" i="3"/>
  <c r="K1571" i="3"/>
  <c r="J1571" i="3"/>
  <c r="N1571" i="3" s="1"/>
  <c r="I1571" i="3"/>
  <c r="H1571" i="3"/>
  <c r="G1571" i="3"/>
  <c r="S1571" i="3" s="1"/>
  <c r="F1571" i="3"/>
  <c r="Q1571" i="3" s="1"/>
  <c r="E1571" i="3"/>
  <c r="M1571" i="3" s="1"/>
  <c r="T1570" i="3"/>
  <c r="R1570" i="3"/>
  <c r="N1570" i="3"/>
  <c r="L1570" i="3"/>
  <c r="K1570" i="3"/>
  <c r="J1570" i="3"/>
  <c r="I1570" i="3"/>
  <c r="H1570" i="3"/>
  <c r="G1570" i="3"/>
  <c r="S1570" i="3" s="1"/>
  <c r="F1570" i="3"/>
  <c r="Q1570" i="3" s="1"/>
  <c r="E1570" i="3"/>
  <c r="M1570" i="3" s="1"/>
  <c r="T1569" i="3"/>
  <c r="R1569" i="3"/>
  <c r="L1569" i="3"/>
  <c r="K1569" i="3"/>
  <c r="J1569" i="3"/>
  <c r="N1569" i="3" s="1"/>
  <c r="I1569" i="3"/>
  <c r="H1569" i="3"/>
  <c r="G1569" i="3"/>
  <c r="S1569" i="3" s="1"/>
  <c r="F1569" i="3"/>
  <c r="Q1569" i="3" s="1"/>
  <c r="E1569" i="3"/>
  <c r="M1569" i="3" s="1"/>
  <c r="T1568" i="3"/>
  <c r="R1568" i="3"/>
  <c r="N1568" i="3"/>
  <c r="L1568" i="3"/>
  <c r="K1568" i="3"/>
  <c r="J1568" i="3"/>
  <c r="I1568" i="3"/>
  <c r="H1568" i="3"/>
  <c r="G1568" i="3"/>
  <c r="S1568" i="3" s="1"/>
  <c r="F1568" i="3"/>
  <c r="Q1568" i="3" s="1"/>
  <c r="E1568" i="3"/>
  <c r="M1568" i="3" s="1"/>
  <c r="T1567" i="3"/>
  <c r="R1567" i="3"/>
  <c r="L1567" i="3"/>
  <c r="K1567" i="3"/>
  <c r="J1567" i="3"/>
  <c r="N1567" i="3" s="1"/>
  <c r="I1567" i="3"/>
  <c r="H1567" i="3"/>
  <c r="G1567" i="3"/>
  <c r="S1567" i="3" s="1"/>
  <c r="F1567" i="3"/>
  <c r="Q1567" i="3" s="1"/>
  <c r="E1567" i="3"/>
  <c r="M1567" i="3" s="1"/>
  <c r="T1566" i="3"/>
  <c r="R1566" i="3"/>
  <c r="N1566" i="3"/>
  <c r="L1566" i="3"/>
  <c r="K1566" i="3"/>
  <c r="J1566" i="3"/>
  <c r="I1566" i="3"/>
  <c r="H1566" i="3"/>
  <c r="G1566" i="3"/>
  <c r="S1566" i="3" s="1"/>
  <c r="F1566" i="3"/>
  <c r="Q1566" i="3" s="1"/>
  <c r="E1566" i="3"/>
  <c r="M1566" i="3" s="1"/>
  <c r="T1565" i="3"/>
  <c r="R1565" i="3"/>
  <c r="L1565" i="3"/>
  <c r="K1565" i="3"/>
  <c r="J1565" i="3"/>
  <c r="N1565" i="3" s="1"/>
  <c r="I1565" i="3"/>
  <c r="H1565" i="3"/>
  <c r="G1565" i="3"/>
  <c r="S1565" i="3" s="1"/>
  <c r="F1565" i="3"/>
  <c r="Q1565" i="3" s="1"/>
  <c r="E1565" i="3"/>
  <c r="M1565" i="3" s="1"/>
  <c r="T1564" i="3"/>
  <c r="R1564" i="3"/>
  <c r="N1564" i="3"/>
  <c r="L1564" i="3"/>
  <c r="K1564" i="3"/>
  <c r="J1564" i="3"/>
  <c r="I1564" i="3"/>
  <c r="H1564" i="3"/>
  <c r="G1564" i="3"/>
  <c r="S1564" i="3" s="1"/>
  <c r="F1564" i="3"/>
  <c r="Q1564" i="3" s="1"/>
  <c r="E1564" i="3"/>
  <c r="M1564" i="3" s="1"/>
  <c r="T1563" i="3"/>
  <c r="R1563" i="3"/>
  <c r="L1563" i="3"/>
  <c r="K1563" i="3"/>
  <c r="J1563" i="3"/>
  <c r="N1563" i="3" s="1"/>
  <c r="I1563" i="3"/>
  <c r="H1563" i="3"/>
  <c r="G1563" i="3"/>
  <c r="S1563" i="3" s="1"/>
  <c r="F1563" i="3"/>
  <c r="Q1563" i="3" s="1"/>
  <c r="E1563" i="3"/>
  <c r="M1563" i="3" s="1"/>
  <c r="T1562" i="3"/>
  <c r="R1562" i="3"/>
  <c r="N1562" i="3"/>
  <c r="L1562" i="3"/>
  <c r="K1562" i="3"/>
  <c r="J1562" i="3"/>
  <c r="I1562" i="3"/>
  <c r="H1562" i="3"/>
  <c r="G1562" i="3"/>
  <c r="S1562" i="3" s="1"/>
  <c r="F1562" i="3"/>
  <c r="Q1562" i="3" s="1"/>
  <c r="E1562" i="3"/>
  <c r="M1562" i="3" s="1"/>
  <c r="T1561" i="3"/>
  <c r="R1561" i="3"/>
  <c r="L1561" i="3"/>
  <c r="K1561" i="3"/>
  <c r="J1561" i="3"/>
  <c r="N1561" i="3" s="1"/>
  <c r="I1561" i="3"/>
  <c r="H1561" i="3"/>
  <c r="G1561" i="3"/>
  <c r="S1561" i="3" s="1"/>
  <c r="F1561" i="3"/>
  <c r="Q1561" i="3" s="1"/>
  <c r="E1561" i="3"/>
  <c r="M1561" i="3" s="1"/>
  <c r="T1560" i="3"/>
  <c r="R1560" i="3"/>
  <c r="N1560" i="3"/>
  <c r="L1560" i="3"/>
  <c r="K1560" i="3"/>
  <c r="J1560" i="3"/>
  <c r="I1560" i="3"/>
  <c r="H1560" i="3"/>
  <c r="G1560" i="3"/>
  <c r="S1560" i="3" s="1"/>
  <c r="F1560" i="3"/>
  <c r="Q1560" i="3" s="1"/>
  <c r="E1560" i="3"/>
  <c r="M1560" i="3" s="1"/>
  <c r="T1559" i="3"/>
  <c r="R1559" i="3"/>
  <c r="L1559" i="3"/>
  <c r="K1559" i="3"/>
  <c r="J1559" i="3"/>
  <c r="N1559" i="3" s="1"/>
  <c r="I1559" i="3"/>
  <c r="H1559" i="3"/>
  <c r="G1559" i="3"/>
  <c r="S1559" i="3" s="1"/>
  <c r="F1559" i="3"/>
  <c r="Q1559" i="3" s="1"/>
  <c r="E1559" i="3"/>
  <c r="M1559" i="3" s="1"/>
  <c r="T1558" i="3"/>
  <c r="R1558" i="3"/>
  <c r="N1558" i="3"/>
  <c r="L1558" i="3"/>
  <c r="K1558" i="3"/>
  <c r="J1558" i="3"/>
  <c r="I1558" i="3"/>
  <c r="H1558" i="3"/>
  <c r="G1558" i="3"/>
  <c r="S1558" i="3" s="1"/>
  <c r="F1558" i="3"/>
  <c r="Q1558" i="3" s="1"/>
  <c r="E1558" i="3"/>
  <c r="M1558" i="3" s="1"/>
  <c r="T1557" i="3"/>
  <c r="R1557" i="3"/>
  <c r="L1557" i="3"/>
  <c r="K1557" i="3"/>
  <c r="J1557" i="3"/>
  <c r="N1557" i="3" s="1"/>
  <c r="I1557" i="3"/>
  <c r="H1557" i="3"/>
  <c r="G1557" i="3"/>
  <c r="S1557" i="3" s="1"/>
  <c r="F1557" i="3"/>
  <c r="Q1557" i="3" s="1"/>
  <c r="E1557" i="3"/>
  <c r="M1557" i="3" s="1"/>
  <c r="T1556" i="3"/>
  <c r="R1556" i="3"/>
  <c r="N1556" i="3"/>
  <c r="L1556" i="3"/>
  <c r="K1556" i="3"/>
  <c r="J1556" i="3"/>
  <c r="I1556" i="3"/>
  <c r="H1556" i="3"/>
  <c r="G1556" i="3"/>
  <c r="S1556" i="3" s="1"/>
  <c r="F1556" i="3"/>
  <c r="Q1556" i="3" s="1"/>
  <c r="E1556" i="3"/>
  <c r="M1556" i="3" s="1"/>
  <c r="T1555" i="3"/>
  <c r="R1555" i="3"/>
  <c r="L1555" i="3"/>
  <c r="K1555" i="3"/>
  <c r="J1555" i="3"/>
  <c r="N1555" i="3" s="1"/>
  <c r="I1555" i="3"/>
  <c r="H1555" i="3"/>
  <c r="G1555" i="3"/>
  <c r="S1555" i="3" s="1"/>
  <c r="F1555" i="3"/>
  <c r="Q1555" i="3" s="1"/>
  <c r="E1555" i="3"/>
  <c r="M1555" i="3" s="1"/>
  <c r="T1554" i="3"/>
  <c r="R1554" i="3"/>
  <c r="N1554" i="3"/>
  <c r="L1554" i="3"/>
  <c r="K1554" i="3"/>
  <c r="J1554" i="3"/>
  <c r="I1554" i="3"/>
  <c r="H1554" i="3"/>
  <c r="G1554" i="3"/>
  <c r="S1554" i="3" s="1"/>
  <c r="F1554" i="3"/>
  <c r="Q1554" i="3" s="1"/>
  <c r="E1554" i="3"/>
  <c r="M1554" i="3" s="1"/>
  <c r="T1553" i="3"/>
  <c r="R1553" i="3"/>
  <c r="L1553" i="3"/>
  <c r="K1553" i="3"/>
  <c r="J1553" i="3"/>
  <c r="N1553" i="3" s="1"/>
  <c r="I1553" i="3"/>
  <c r="H1553" i="3"/>
  <c r="G1553" i="3"/>
  <c r="S1553" i="3" s="1"/>
  <c r="F1553" i="3"/>
  <c r="Q1553" i="3" s="1"/>
  <c r="E1553" i="3"/>
  <c r="M1553" i="3" s="1"/>
  <c r="T1552" i="3"/>
  <c r="R1552" i="3"/>
  <c r="N1552" i="3"/>
  <c r="L1552" i="3"/>
  <c r="K1552" i="3"/>
  <c r="J1552" i="3"/>
  <c r="I1552" i="3"/>
  <c r="H1552" i="3"/>
  <c r="G1552" i="3"/>
  <c r="S1552" i="3" s="1"/>
  <c r="F1552" i="3"/>
  <c r="Q1552" i="3" s="1"/>
  <c r="E1552" i="3"/>
  <c r="M1552" i="3" s="1"/>
  <c r="T1551" i="3"/>
  <c r="R1551" i="3"/>
  <c r="L1551" i="3"/>
  <c r="K1551" i="3"/>
  <c r="J1551" i="3"/>
  <c r="N1551" i="3" s="1"/>
  <c r="I1551" i="3"/>
  <c r="H1551" i="3"/>
  <c r="G1551" i="3"/>
  <c r="S1551" i="3" s="1"/>
  <c r="F1551" i="3"/>
  <c r="Q1551" i="3" s="1"/>
  <c r="E1551" i="3"/>
  <c r="M1551" i="3" s="1"/>
  <c r="T1550" i="3"/>
  <c r="R1550" i="3"/>
  <c r="N1550" i="3"/>
  <c r="L1550" i="3"/>
  <c r="K1550" i="3"/>
  <c r="J1550" i="3"/>
  <c r="I1550" i="3"/>
  <c r="H1550" i="3"/>
  <c r="G1550" i="3"/>
  <c r="S1550" i="3" s="1"/>
  <c r="F1550" i="3"/>
  <c r="Q1550" i="3" s="1"/>
  <c r="E1550" i="3"/>
  <c r="M1550" i="3" s="1"/>
  <c r="T1549" i="3"/>
  <c r="R1549" i="3"/>
  <c r="L1549" i="3"/>
  <c r="K1549" i="3"/>
  <c r="J1549" i="3"/>
  <c r="N1549" i="3" s="1"/>
  <c r="I1549" i="3"/>
  <c r="H1549" i="3"/>
  <c r="G1549" i="3"/>
  <c r="S1549" i="3" s="1"/>
  <c r="F1549" i="3"/>
  <c r="Q1549" i="3" s="1"/>
  <c r="E1549" i="3"/>
  <c r="M1549" i="3" s="1"/>
  <c r="T1548" i="3"/>
  <c r="R1548" i="3"/>
  <c r="N1548" i="3"/>
  <c r="L1548" i="3"/>
  <c r="K1548" i="3"/>
  <c r="J1548" i="3"/>
  <c r="I1548" i="3"/>
  <c r="H1548" i="3"/>
  <c r="G1548" i="3"/>
  <c r="S1548" i="3" s="1"/>
  <c r="F1548" i="3"/>
  <c r="Q1548" i="3" s="1"/>
  <c r="E1548" i="3"/>
  <c r="M1548" i="3" s="1"/>
  <c r="T1547" i="3"/>
  <c r="R1547" i="3"/>
  <c r="L1547" i="3"/>
  <c r="K1547" i="3"/>
  <c r="J1547" i="3"/>
  <c r="N1547" i="3" s="1"/>
  <c r="I1547" i="3"/>
  <c r="H1547" i="3"/>
  <c r="G1547" i="3"/>
  <c r="S1547" i="3" s="1"/>
  <c r="F1547" i="3"/>
  <c r="Q1547" i="3" s="1"/>
  <c r="E1547" i="3"/>
  <c r="M1547" i="3" s="1"/>
  <c r="T1546" i="3"/>
  <c r="R1546" i="3"/>
  <c r="N1546" i="3"/>
  <c r="L1546" i="3"/>
  <c r="K1546" i="3"/>
  <c r="J1546" i="3"/>
  <c r="I1546" i="3"/>
  <c r="H1546" i="3"/>
  <c r="G1546" i="3"/>
  <c r="S1546" i="3" s="1"/>
  <c r="F1546" i="3"/>
  <c r="Q1546" i="3" s="1"/>
  <c r="E1546" i="3"/>
  <c r="M1546" i="3" s="1"/>
  <c r="T1545" i="3"/>
  <c r="R1545" i="3"/>
  <c r="L1545" i="3"/>
  <c r="K1545" i="3"/>
  <c r="J1545" i="3"/>
  <c r="N1545" i="3" s="1"/>
  <c r="I1545" i="3"/>
  <c r="H1545" i="3"/>
  <c r="G1545" i="3"/>
  <c r="S1545" i="3" s="1"/>
  <c r="F1545" i="3"/>
  <c r="Q1545" i="3" s="1"/>
  <c r="E1545" i="3"/>
  <c r="M1545" i="3" s="1"/>
  <c r="T1544" i="3"/>
  <c r="R1544" i="3"/>
  <c r="N1544" i="3"/>
  <c r="L1544" i="3"/>
  <c r="K1544" i="3"/>
  <c r="J1544" i="3"/>
  <c r="I1544" i="3"/>
  <c r="H1544" i="3"/>
  <c r="G1544" i="3"/>
  <c r="S1544" i="3" s="1"/>
  <c r="F1544" i="3"/>
  <c r="Q1544" i="3" s="1"/>
  <c r="E1544" i="3"/>
  <c r="M1544" i="3" s="1"/>
  <c r="T1543" i="3"/>
  <c r="R1543" i="3"/>
  <c r="L1543" i="3"/>
  <c r="K1543" i="3"/>
  <c r="J1543" i="3"/>
  <c r="N1543" i="3" s="1"/>
  <c r="I1543" i="3"/>
  <c r="H1543" i="3"/>
  <c r="G1543" i="3"/>
  <c r="S1543" i="3" s="1"/>
  <c r="F1543" i="3"/>
  <c r="Q1543" i="3" s="1"/>
  <c r="E1543" i="3"/>
  <c r="M1543" i="3" s="1"/>
  <c r="T1542" i="3"/>
  <c r="R1542" i="3"/>
  <c r="N1542" i="3"/>
  <c r="L1542" i="3"/>
  <c r="K1542" i="3"/>
  <c r="J1542" i="3"/>
  <c r="I1542" i="3"/>
  <c r="H1542" i="3"/>
  <c r="G1542" i="3"/>
  <c r="S1542" i="3" s="1"/>
  <c r="F1542" i="3"/>
  <c r="Q1542" i="3" s="1"/>
  <c r="E1542" i="3"/>
  <c r="M1542" i="3" s="1"/>
  <c r="T1541" i="3"/>
  <c r="R1541" i="3"/>
  <c r="L1541" i="3"/>
  <c r="K1541" i="3"/>
  <c r="J1541" i="3"/>
  <c r="N1541" i="3" s="1"/>
  <c r="I1541" i="3"/>
  <c r="H1541" i="3"/>
  <c r="G1541" i="3"/>
  <c r="S1541" i="3" s="1"/>
  <c r="F1541" i="3"/>
  <c r="Q1541" i="3" s="1"/>
  <c r="E1541" i="3"/>
  <c r="M1541" i="3" s="1"/>
  <c r="T1540" i="3"/>
  <c r="R1540" i="3"/>
  <c r="N1540" i="3"/>
  <c r="L1540" i="3"/>
  <c r="K1540" i="3"/>
  <c r="O1540" i="3" s="1"/>
  <c r="P1540" i="3" s="1"/>
  <c r="J1540" i="3"/>
  <c r="I1540" i="3"/>
  <c r="H1540" i="3"/>
  <c r="G1540" i="3"/>
  <c r="S1540" i="3" s="1"/>
  <c r="F1540" i="3"/>
  <c r="Q1540" i="3" s="1"/>
  <c r="E1540" i="3"/>
  <c r="M1540" i="3" s="1"/>
  <c r="T1539" i="3"/>
  <c r="R1539" i="3"/>
  <c r="L1539" i="3"/>
  <c r="K1539" i="3"/>
  <c r="J1539" i="3"/>
  <c r="N1539" i="3" s="1"/>
  <c r="I1539" i="3"/>
  <c r="H1539" i="3"/>
  <c r="G1539" i="3"/>
  <c r="S1539" i="3" s="1"/>
  <c r="F1539" i="3"/>
  <c r="Q1539" i="3" s="1"/>
  <c r="E1539" i="3"/>
  <c r="M1539" i="3" s="1"/>
  <c r="T1538" i="3"/>
  <c r="R1538" i="3"/>
  <c r="N1538" i="3"/>
  <c r="L1538" i="3"/>
  <c r="K1538" i="3"/>
  <c r="J1538" i="3"/>
  <c r="I1538" i="3"/>
  <c r="H1538" i="3"/>
  <c r="G1538" i="3"/>
  <c r="S1538" i="3" s="1"/>
  <c r="F1538" i="3"/>
  <c r="Q1538" i="3" s="1"/>
  <c r="E1538" i="3"/>
  <c r="M1538" i="3" s="1"/>
  <c r="T1537" i="3"/>
  <c r="R1537" i="3"/>
  <c r="L1537" i="3"/>
  <c r="K1537" i="3"/>
  <c r="J1537" i="3"/>
  <c r="N1537" i="3" s="1"/>
  <c r="I1537" i="3"/>
  <c r="H1537" i="3"/>
  <c r="G1537" i="3"/>
  <c r="S1537" i="3" s="1"/>
  <c r="F1537" i="3"/>
  <c r="Q1537" i="3" s="1"/>
  <c r="E1537" i="3"/>
  <c r="M1537" i="3" s="1"/>
  <c r="T1536" i="3"/>
  <c r="R1536" i="3"/>
  <c r="N1536" i="3"/>
  <c r="L1536" i="3"/>
  <c r="K1536" i="3"/>
  <c r="J1536" i="3"/>
  <c r="I1536" i="3"/>
  <c r="H1536" i="3"/>
  <c r="G1536" i="3"/>
  <c r="S1536" i="3" s="1"/>
  <c r="F1536" i="3"/>
  <c r="Q1536" i="3" s="1"/>
  <c r="E1536" i="3"/>
  <c r="M1536" i="3" s="1"/>
  <c r="T1535" i="3"/>
  <c r="R1535" i="3"/>
  <c r="L1535" i="3"/>
  <c r="K1535" i="3"/>
  <c r="J1535" i="3"/>
  <c r="N1535" i="3" s="1"/>
  <c r="I1535" i="3"/>
  <c r="H1535" i="3"/>
  <c r="G1535" i="3"/>
  <c r="S1535" i="3" s="1"/>
  <c r="F1535" i="3"/>
  <c r="Q1535" i="3" s="1"/>
  <c r="E1535" i="3"/>
  <c r="M1535" i="3" s="1"/>
  <c r="T1534" i="3"/>
  <c r="R1534" i="3"/>
  <c r="N1534" i="3"/>
  <c r="L1534" i="3"/>
  <c r="K1534" i="3"/>
  <c r="J1534" i="3"/>
  <c r="I1534" i="3"/>
  <c r="H1534" i="3"/>
  <c r="G1534" i="3"/>
  <c r="S1534" i="3" s="1"/>
  <c r="F1534" i="3"/>
  <c r="Q1534" i="3" s="1"/>
  <c r="E1534" i="3"/>
  <c r="M1534" i="3" s="1"/>
  <c r="T1533" i="3"/>
  <c r="R1533" i="3"/>
  <c r="L1533" i="3"/>
  <c r="K1533" i="3"/>
  <c r="J1533" i="3"/>
  <c r="N1533" i="3" s="1"/>
  <c r="I1533" i="3"/>
  <c r="H1533" i="3"/>
  <c r="G1533" i="3"/>
  <c r="S1533" i="3" s="1"/>
  <c r="F1533" i="3"/>
  <c r="Q1533" i="3" s="1"/>
  <c r="E1533" i="3"/>
  <c r="M1533" i="3" s="1"/>
  <c r="T1532" i="3"/>
  <c r="R1532" i="3"/>
  <c r="N1532" i="3"/>
  <c r="L1532" i="3"/>
  <c r="K1532" i="3"/>
  <c r="J1532" i="3"/>
  <c r="I1532" i="3"/>
  <c r="H1532" i="3"/>
  <c r="G1532" i="3"/>
  <c r="S1532" i="3" s="1"/>
  <c r="F1532" i="3"/>
  <c r="Q1532" i="3" s="1"/>
  <c r="E1532" i="3"/>
  <c r="M1532" i="3" s="1"/>
  <c r="T1531" i="3"/>
  <c r="R1531" i="3"/>
  <c r="L1531" i="3"/>
  <c r="K1531" i="3"/>
  <c r="J1531" i="3"/>
  <c r="N1531" i="3" s="1"/>
  <c r="I1531" i="3"/>
  <c r="H1531" i="3"/>
  <c r="G1531" i="3"/>
  <c r="S1531" i="3" s="1"/>
  <c r="F1531" i="3"/>
  <c r="Q1531" i="3" s="1"/>
  <c r="E1531" i="3"/>
  <c r="M1531" i="3" s="1"/>
  <c r="T1530" i="3"/>
  <c r="R1530" i="3"/>
  <c r="N1530" i="3"/>
  <c r="L1530" i="3"/>
  <c r="K1530" i="3"/>
  <c r="J1530" i="3"/>
  <c r="I1530" i="3"/>
  <c r="H1530" i="3"/>
  <c r="G1530" i="3"/>
  <c r="S1530" i="3" s="1"/>
  <c r="F1530" i="3"/>
  <c r="Q1530" i="3" s="1"/>
  <c r="E1530" i="3"/>
  <c r="M1530" i="3" s="1"/>
  <c r="T1529" i="3"/>
  <c r="R1529" i="3"/>
  <c r="L1529" i="3"/>
  <c r="K1529" i="3"/>
  <c r="J1529" i="3"/>
  <c r="N1529" i="3" s="1"/>
  <c r="I1529" i="3"/>
  <c r="H1529" i="3"/>
  <c r="G1529" i="3"/>
  <c r="S1529" i="3" s="1"/>
  <c r="F1529" i="3"/>
  <c r="Q1529" i="3" s="1"/>
  <c r="E1529" i="3"/>
  <c r="M1529" i="3" s="1"/>
  <c r="T1528" i="3"/>
  <c r="R1528" i="3"/>
  <c r="N1528" i="3"/>
  <c r="L1528" i="3"/>
  <c r="K1528" i="3"/>
  <c r="O1528" i="3" s="1"/>
  <c r="P1528" i="3" s="1"/>
  <c r="J1528" i="3"/>
  <c r="I1528" i="3"/>
  <c r="H1528" i="3"/>
  <c r="G1528" i="3"/>
  <c r="S1528" i="3" s="1"/>
  <c r="F1528" i="3"/>
  <c r="Q1528" i="3" s="1"/>
  <c r="E1528" i="3"/>
  <c r="M1528" i="3" s="1"/>
  <c r="T1527" i="3"/>
  <c r="R1527" i="3"/>
  <c r="L1527" i="3"/>
  <c r="K1527" i="3"/>
  <c r="J1527" i="3"/>
  <c r="N1527" i="3" s="1"/>
  <c r="I1527" i="3"/>
  <c r="H1527" i="3"/>
  <c r="G1527" i="3"/>
  <c r="S1527" i="3" s="1"/>
  <c r="F1527" i="3"/>
  <c r="Q1527" i="3" s="1"/>
  <c r="E1527" i="3"/>
  <c r="M1527" i="3" s="1"/>
  <c r="T1526" i="3"/>
  <c r="R1526" i="3"/>
  <c r="N1526" i="3"/>
  <c r="L1526" i="3"/>
  <c r="K1526" i="3"/>
  <c r="J1526" i="3"/>
  <c r="I1526" i="3"/>
  <c r="H1526" i="3"/>
  <c r="G1526" i="3"/>
  <c r="S1526" i="3" s="1"/>
  <c r="F1526" i="3"/>
  <c r="Q1526" i="3" s="1"/>
  <c r="E1526" i="3"/>
  <c r="M1526" i="3" s="1"/>
  <c r="T1525" i="3"/>
  <c r="R1525" i="3"/>
  <c r="L1525" i="3"/>
  <c r="K1525" i="3"/>
  <c r="J1525" i="3"/>
  <c r="N1525" i="3" s="1"/>
  <c r="I1525" i="3"/>
  <c r="H1525" i="3"/>
  <c r="G1525" i="3"/>
  <c r="S1525" i="3" s="1"/>
  <c r="F1525" i="3"/>
  <c r="Q1525" i="3" s="1"/>
  <c r="E1525" i="3"/>
  <c r="M1525" i="3" s="1"/>
  <c r="T1524" i="3"/>
  <c r="R1524" i="3"/>
  <c r="N1524" i="3"/>
  <c r="L1524" i="3"/>
  <c r="K1524" i="3"/>
  <c r="O1524" i="3" s="1"/>
  <c r="P1524" i="3" s="1"/>
  <c r="J1524" i="3"/>
  <c r="I1524" i="3"/>
  <c r="H1524" i="3"/>
  <c r="G1524" i="3"/>
  <c r="S1524" i="3" s="1"/>
  <c r="F1524" i="3"/>
  <c r="Q1524" i="3" s="1"/>
  <c r="E1524" i="3"/>
  <c r="M1524" i="3" s="1"/>
  <c r="T1523" i="3"/>
  <c r="R1523" i="3"/>
  <c r="L1523" i="3"/>
  <c r="K1523" i="3"/>
  <c r="J1523" i="3"/>
  <c r="N1523" i="3" s="1"/>
  <c r="I1523" i="3"/>
  <c r="H1523" i="3"/>
  <c r="G1523" i="3"/>
  <c r="S1523" i="3" s="1"/>
  <c r="F1523" i="3"/>
  <c r="Q1523" i="3" s="1"/>
  <c r="E1523" i="3"/>
  <c r="M1523" i="3" s="1"/>
  <c r="T1522" i="3"/>
  <c r="R1522" i="3"/>
  <c r="N1522" i="3"/>
  <c r="L1522" i="3"/>
  <c r="K1522" i="3"/>
  <c r="J1522" i="3"/>
  <c r="I1522" i="3"/>
  <c r="H1522" i="3"/>
  <c r="G1522" i="3"/>
  <c r="S1522" i="3" s="1"/>
  <c r="F1522" i="3"/>
  <c r="Q1522" i="3" s="1"/>
  <c r="E1522" i="3"/>
  <c r="M1522" i="3" s="1"/>
  <c r="T1521" i="3"/>
  <c r="R1521" i="3"/>
  <c r="L1521" i="3"/>
  <c r="K1521" i="3"/>
  <c r="J1521" i="3"/>
  <c r="N1521" i="3" s="1"/>
  <c r="I1521" i="3"/>
  <c r="H1521" i="3"/>
  <c r="G1521" i="3"/>
  <c r="S1521" i="3" s="1"/>
  <c r="F1521" i="3"/>
  <c r="Q1521" i="3" s="1"/>
  <c r="E1521" i="3"/>
  <c r="M1521" i="3" s="1"/>
  <c r="T1520" i="3"/>
  <c r="R1520" i="3"/>
  <c r="N1520" i="3"/>
  <c r="L1520" i="3"/>
  <c r="K1520" i="3"/>
  <c r="O1520" i="3" s="1"/>
  <c r="P1520" i="3" s="1"/>
  <c r="J1520" i="3"/>
  <c r="I1520" i="3"/>
  <c r="H1520" i="3"/>
  <c r="G1520" i="3"/>
  <c r="S1520" i="3" s="1"/>
  <c r="F1520" i="3"/>
  <c r="Q1520" i="3" s="1"/>
  <c r="E1520" i="3"/>
  <c r="M1520" i="3" s="1"/>
  <c r="T1519" i="3"/>
  <c r="R1519" i="3"/>
  <c r="L1519" i="3"/>
  <c r="K1519" i="3"/>
  <c r="J1519" i="3"/>
  <c r="N1519" i="3" s="1"/>
  <c r="I1519" i="3"/>
  <c r="H1519" i="3"/>
  <c r="G1519" i="3"/>
  <c r="S1519" i="3" s="1"/>
  <c r="F1519" i="3"/>
  <c r="Q1519" i="3" s="1"/>
  <c r="E1519" i="3"/>
  <c r="M1519" i="3" s="1"/>
  <c r="T1518" i="3"/>
  <c r="R1518" i="3"/>
  <c r="N1518" i="3"/>
  <c r="L1518" i="3"/>
  <c r="K1518" i="3"/>
  <c r="J1518" i="3"/>
  <c r="I1518" i="3"/>
  <c r="H1518" i="3"/>
  <c r="G1518" i="3"/>
  <c r="S1518" i="3" s="1"/>
  <c r="F1518" i="3"/>
  <c r="Q1518" i="3" s="1"/>
  <c r="E1518" i="3"/>
  <c r="M1518" i="3" s="1"/>
  <c r="T1517" i="3"/>
  <c r="R1517" i="3"/>
  <c r="L1517" i="3"/>
  <c r="K1517" i="3"/>
  <c r="J1517" i="3"/>
  <c r="N1517" i="3" s="1"/>
  <c r="I1517" i="3"/>
  <c r="H1517" i="3"/>
  <c r="G1517" i="3"/>
  <c r="S1517" i="3" s="1"/>
  <c r="F1517" i="3"/>
  <c r="Q1517" i="3" s="1"/>
  <c r="E1517" i="3"/>
  <c r="M1517" i="3" s="1"/>
  <c r="T1516" i="3"/>
  <c r="R1516" i="3"/>
  <c r="N1516" i="3"/>
  <c r="L1516" i="3"/>
  <c r="K1516" i="3"/>
  <c r="O1516" i="3" s="1"/>
  <c r="P1516" i="3" s="1"/>
  <c r="J1516" i="3"/>
  <c r="I1516" i="3"/>
  <c r="H1516" i="3"/>
  <c r="G1516" i="3"/>
  <c r="S1516" i="3" s="1"/>
  <c r="F1516" i="3"/>
  <c r="Q1516" i="3" s="1"/>
  <c r="E1516" i="3"/>
  <c r="M1516" i="3" s="1"/>
  <c r="T1515" i="3"/>
  <c r="R1515" i="3"/>
  <c r="L1515" i="3"/>
  <c r="K1515" i="3"/>
  <c r="J1515" i="3"/>
  <c r="N1515" i="3" s="1"/>
  <c r="I1515" i="3"/>
  <c r="H1515" i="3"/>
  <c r="G1515" i="3"/>
  <c r="S1515" i="3" s="1"/>
  <c r="F1515" i="3"/>
  <c r="Q1515" i="3" s="1"/>
  <c r="E1515" i="3"/>
  <c r="M1515" i="3" s="1"/>
  <c r="T1514" i="3"/>
  <c r="R1514" i="3"/>
  <c r="N1514" i="3"/>
  <c r="L1514" i="3"/>
  <c r="K1514" i="3"/>
  <c r="J1514" i="3"/>
  <c r="I1514" i="3"/>
  <c r="H1514" i="3"/>
  <c r="G1514" i="3"/>
  <c r="S1514" i="3" s="1"/>
  <c r="F1514" i="3"/>
  <c r="Q1514" i="3" s="1"/>
  <c r="E1514" i="3"/>
  <c r="M1514" i="3" s="1"/>
  <c r="T1513" i="3"/>
  <c r="R1513" i="3"/>
  <c r="L1513" i="3"/>
  <c r="K1513" i="3"/>
  <c r="J1513" i="3"/>
  <c r="N1513" i="3" s="1"/>
  <c r="I1513" i="3"/>
  <c r="H1513" i="3"/>
  <c r="G1513" i="3"/>
  <c r="S1513" i="3" s="1"/>
  <c r="F1513" i="3"/>
  <c r="Q1513" i="3" s="1"/>
  <c r="E1513" i="3"/>
  <c r="M1513" i="3" s="1"/>
  <c r="T1512" i="3"/>
  <c r="R1512" i="3"/>
  <c r="N1512" i="3"/>
  <c r="L1512" i="3"/>
  <c r="K1512" i="3"/>
  <c r="O1512" i="3" s="1"/>
  <c r="P1512" i="3" s="1"/>
  <c r="J1512" i="3"/>
  <c r="I1512" i="3"/>
  <c r="H1512" i="3"/>
  <c r="G1512" i="3"/>
  <c r="S1512" i="3" s="1"/>
  <c r="F1512" i="3"/>
  <c r="Q1512" i="3" s="1"/>
  <c r="E1512" i="3"/>
  <c r="M1512" i="3" s="1"/>
  <c r="T1511" i="3"/>
  <c r="R1511" i="3"/>
  <c r="L1511" i="3"/>
  <c r="K1511" i="3"/>
  <c r="J1511" i="3"/>
  <c r="N1511" i="3" s="1"/>
  <c r="I1511" i="3"/>
  <c r="H1511" i="3"/>
  <c r="G1511" i="3"/>
  <c r="S1511" i="3" s="1"/>
  <c r="F1511" i="3"/>
  <c r="Q1511" i="3" s="1"/>
  <c r="E1511" i="3"/>
  <c r="M1511" i="3" s="1"/>
  <c r="T1510" i="3"/>
  <c r="R1510" i="3"/>
  <c r="N1510" i="3"/>
  <c r="L1510" i="3"/>
  <c r="K1510" i="3"/>
  <c r="J1510" i="3"/>
  <c r="I1510" i="3"/>
  <c r="H1510" i="3"/>
  <c r="G1510" i="3"/>
  <c r="S1510" i="3" s="1"/>
  <c r="F1510" i="3"/>
  <c r="Q1510" i="3" s="1"/>
  <c r="E1510" i="3"/>
  <c r="M1510" i="3" s="1"/>
  <c r="T1509" i="3"/>
  <c r="R1509" i="3"/>
  <c r="L1509" i="3"/>
  <c r="K1509" i="3"/>
  <c r="J1509" i="3"/>
  <c r="N1509" i="3" s="1"/>
  <c r="I1509" i="3"/>
  <c r="H1509" i="3"/>
  <c r="G1509" i="3"/>
  <c r="S1509" i="3" s="1"/>
  <c r="F1509" i="3"/>
  <c r="Q1509" i="3" s="1"/>
  <c r="E1509" i="3"/>
  <c r="M1509" i="3" s="1"/>
  <c r="T1508" i="3"/>
  <c r="R1508" i="3"/>
  <c r="N1508" i="3"/>
  <c r="L1508" i="3"/>
  <c r="K1508" i="3"/>
  <c r="J1508" i="3"/>
  <c r="I1508" i="3"/>
  <c r="H1508" i="3"/>
  <c r="G1508" i="3"/>
  <c r="S1508" i="3" s="1"/>
  <c r="F1508" i="3"/>
  <c r="Q1508" i="3" s="1"/>
  <c r="E1508" i="3"/>
  <c r="M1508" i="3" s="1"/>
  <c r="T1507" i="3"/>
  <c r="R1507" i="3"/>
  <c r="L1507" i="3"/>
  <c r="K1507" i="3"/>
  <c r="J1507" i="3"/>
  <c r="N1507" i="3" s="1"/>
  <c r="I1507" i="3"/>
  <c r="H1507" i="3"/>
  <c r="G1507" i="3"/>
  <c r="S1507" i="3" s="1"/>
  <c r="F1507" i="3"/>
  <c r="Q1507" i="3" s="1"/>
  <c r="E1507" i="3"/>
  <c r="M1507" i="3" s="1"/>
  <c r="T1506" i="3"/>
  <c r="R1506" i="3"/>
  <c r="N1506" i="3"/>
  <c r="L1506" i="3"/>
  <c r="K1506" i="3"/>
  <c r="J1506" i="3"/>
  <c r="I1506" i="3"/>
  <c r="H1506" i="3"/>
  <c r="G1506" i="3"/>
  <c r="S1506" i="3" s="1"/>
  <c r="F1506" i="3"/>
  <c r="Q1506" i="3" s="1"/>
  <c r="E1506" i="3"/>
  <c r="M1506" i="3" s="1"/>
  <c r="T1505" i="3"/>
  <c r="R1505" i="3"/>
  <c r="L1505" i="3"/>
  <c r="K1505" i="3"/>
  <c r="J1505" i="3"/>
  <c r="N1505" i="3" s="1"/>
  <c r="I1505" i="3"/>
  <c r="H1505" i="3"/>
  <c r="G1505" i="3"/>
  <c r="S1505" i="3" s="1"/>
  <c r="F1505" i="3"/>
  <c r="Q1505" i="3" s="1"/>
  <c r="E1505" i="3"/>
  <c r="M1505" i="3" s="1"/>
  <c r="T1504" i="3"/>
  <c r="R1504" i="3"/>
  <c r="N1504" i="3"/>
  <c r="L1504" i="3"/>
  <c r="K1504" i="3"/>
  <c r="J1504" i="3"/>
  <c r="I1504" i="3"/>
  <c r="H1504" i="3"/>
  <c r="G1504" i="3"/>
  <c r="S1504" i="3" s="1"/>
  <c r="F1504" i="3"/>
  <c r="Q1504" i="3" s="1"/>
  <c r="E1504" i="3"/>
  <c r="M1504" i="3" s="1"/>
  <c r="T1503" i="3"/>
  <c r="R1503" i="3"/>
  <c r="L1503" i="3"/>
  <c r="K1503" i="3"/>
  <c r="J1503" i="3"/>
  <c r="N1503" i="3" s="1"/>
  <c r="I1503" i="3"/>
  <c r="H1503" i="3"/>
  <c r="G1503" i="3"/>
  <c r="S1503" i="3" s="1"/>
  <c r="F1503" i="3"/>
  <c r="Q1503" i="3" s="1"/>
  <c r="E1503" i="3"/>
  <c r="M1503" i="3" s="1"/>
  <c r="T1502" i="3"/>
  <c r="R1502" i="3"/>
  <c r="N1502" i="3"/>
  <c r="L1502" i="3"/>
  <c r="K1502" i="3"/>
  <c r="J1502" i="3"/>
  <c r="I1502" i="3"/>
  <c r="H1502" i="3"/>
  <c r="G1502" i="3"/>
  <c r="S1502" i="3" s="1"/>
  <c r="F1502" i="3"/>
  <c r="Q1502" i="3" s="1"/>
  <c r="E1502" i="3"/>
  <c r="M1502" i="3" s="1"/>
  <c r="T1501" i="3"/>
  <c r="R1501" i="3"/>
  <c r="L1501" i="3"/>
  <c r="K1501" i="3"/>
  <c r="J1501" i="3"/>
  <c r="N1501" i="3" s="1"/>
  <c r="I1501" i="3"/>
  <c r="H1501" i="3"/>
  <c r="G1501" i="3"/>
  <c r="S1501" i="3" s="1"/>
  <c r="F1501" i="3"/>
  <c r="Q1501" i="3" s="1"/>
  <c r="E1501" i="3"/>
  <c r="M1501" i="3" s="1"/>
  <c r="T1500" i="3"/>
  <c r="R1500" i="3"/>
  <c r="N1500" i="3"/>
  <c r="L1500" i="3"/>
  <c r="K1500" i="3"/>
  <c r="J1500" i="3"/>
  <c r="I1500" i="3"/>
  <c r="H1500" i="3"/>
  <c r="G1500" i="3"/>
  <c r="S1500" i="3" s="1"/>
  <c r="F1500" i="3"/>
  <c r="Q1500" i="3" s="1"/>
  <c r="E1500" i="3"/>
  <c r="M1500" i="3" s="1"/>
  <c r="T1499" i="3"/>
  <c r="R1499" i="3"/>
  <c r="L1499" i="3"/>
  <c r="K1499" i="3"/>
  <c r="J1499" i="3"/>
  <c r="N1499" i="3" s="1"/>
  <c r="I1499" i="3"/>
  <c r="H1499" i="3"/>
  <c r="G1499" i="3"/>
  <c r="S1499" i="3" s="1"/>
  <c r="F1499" i="3"/>
  <c r="Q1499" i="3" s="1"/>
  <c r="E1499" i="3"/>
  <c r="M1499" i="3" s="1"/>
  <c r="T1498" i="3"/>
  <c r="R1498" i="3"/>
  <c r="N1498" i="3"/>
  <c r="L1498" i="3"/>
  <c r="K1498" i="3"/>
  <c r="J1498" i="3"/>
  <c r="I1498" i="3"/>
  <c r="H1498" i="3"/>
  <c r="G1498" i="3"/>
  <c r="S1498" i="3" s="1"/>
  <c r="F1498" i="3"/>
  <c r="Q1498" i="3" s="1"/>
  <c r="E1498" i="3"/>
  <c r="M1498" i="3" s="1"/>
  <c r="T1497" i="3"/>
  <c r="R1497" i="3"/>
  <c r="L1497" i="3"/>
  <c r="K1497" i="3"/>
  <c r="J1497" i="3"/>
  <c r="N1497" i="3" s="1"/>
  <c r="I1497" i="3"/>
  <c r="H1497" i="3"/>
  <c r="G1497" i="3"/>
  <c r="S1497" i="3" s="1"/>
  <c r="F1497" i="3"/>
  <c r="Q1497" i="3" s="1"/>
  <c r="E1497" i="3"/>
  <c r="M1497" i="3" s="1"/>
  <c r="T1496" i="3"/>
  <c r="R1496" i="3"/>
  <c r="N1496" i="3"/>
  <c r="L1496" i="3"/>
  <c r="K1496" i="3"/>
  <c r="O1496" i="3" s="1"/>
  <c r="P1496" i="3" s="1"/>
  <c r="J1496" i="3"/>
  <c r="I1496" i="3"/>
  <c r="H1496" i="3"/>
  <c r="G1496" i="3"/>
  <c r="S1496" i="3" s="1"/>
  <c r="F1496" i="3"/>
  <c r="Q1496" i="3" s="1"/>
  <c r="E1496" i="3"/>
  <c r="M1496" i="3" s="1"/>
  <c r="T1495" i="3"/>
  <c r="R1495" i="3"/>
  <c r="L1495" i="3"/>
  <c r="K1495" i="3"/>
  <c r="J1495" i="3"/>
  <c r="N1495" i="3" s="1"/>
  <c r="I1495" i="3"/>
  <c r="H1495" i="3"/>
  <c r="G1495" i="3"/>
  <c r="S1495" i="3" s="1"/>
  <c r="F1495" i="3"/>
  <c r="Q1495" i="3" s="1"/>
  <c r="E1495" i="3"/>
  <c r="M1495" i="3" s="1"/>
  <c r="T1494" i="3"/>
  <c r="R1494" i="3"/>
  <c r="N1494" i="3"/>
  <c r="L1494" i="3"/>
  <c r="K1494" i="3"/>
  <c r="J1494" i="3"/>
  <c r="I1494" i="3"/>
  <c r="H1494" i="3"/>
  <c r="G1494" i="3"/>
  <c r="S1494" i="3" s="1"/>
  <c r="F1494" i="3"/>
  <c r="Q1494" i="3" s="1"/>
  <c r="E1494" i="3"/>
  <c r="M1494" i="3" s="1"/>
  <c r="T1493" i="3"/>
  <c r="R1493" i="3"/>
  <c r="L1493" i="3"/>
  <c r="K1493" i="3"/>
  <c r="J1493" i="3"/>
  <c r="N1493" i="3" s="1"/>
  <c r="I1493" i="3"/>
  <c r="H1493" i="3"/>
  <c r="G1493" i="3"/>
  <c r="S1493" i="3" s="1"/>
  <c r="F1493" i="3"/>
  <c r="Q1493" i="3" s="1"/>
  <c r="E1493" i="3"/>
  <c r="M1493" i="3" s="1"/>
  <c r="T1492" i="3"/>
  <c r="R1492" i="3"/>
  <c r="N1492" i="3"/>
  <c r="L1492" i="3"/>
  <c r="K1492" i="3"/>
  <c r="O1492" i="3" s="1"/>
  <c r="P1492" i="3" s="1"/>
  <c r="J1492" i="3"/>
  <c r="I1492" i="3"/>
  <c r="H1492" i="3"/>
  <c r="G1492" i="3"/>
  <c r="S1492" i="3" s="1"/>
  <c r="F1492" i="3"/>
  <c r="Q1492" i="3" s="1"/>
  <c r="E1492" i="3"/>
  <c r="M1492" i="3" s="1"/>
  <c r="T1491" i="3"/>
  <c r="R1491" i="3"/>
  <c r="L1491" i="3"/>
  <c r="K1491" i="3"/>
  <c r="J1491" i="3"/>
  <c r="N1491" i="3" s="1"/>
  <c r="I1491" i="3"/>
  <c r="H1491" i="3"/>
  <c r="G1491" i="3"/>
  <c r="S1491" i="3" s="1"/>
  <c r="F1491" i="3"/>
  <c r="Q1491" i="3" s="1"/>
  <c r="E1491" i="3"/>
  <c r="M1491" i="3" s="1"/>
  <c r="T1490" i="3"/>
  <c r="R1490" i="3"/>
  <c r="N1490" i="3"/>
  <c r="L1490" i="3"/>
  <c r="K1490" i="3"/>
  <c r="J1490" i="3"/>
  <c r="I1490" i="3"/>
  <c r="H1490" i="3"/>
  <c r="G1490" i="3"/>
  <c r="S1490" i="3" s="1"/>
  <c r="F1490" i="3"/>
  <c r="Q1490" i="3" s="1"/>
  <c r="E1490" i="3"/>
  <c r="M1490" i="3" s="1"/>
  <c r="T1489" i="3"/>
  <c r="R1489" i="3"/>
  <c r="L1489" i="3"/>
  <c r="K1489" i="3"/>
  <c r="J1489" i="3"/>
  <c r="N1489" i="3" s="1"/>
  <c r="I1489" i="3"/>
  <c r="H1489" i="3"/>
  <c r="G1489" i="3"/>
  <c r="S1489" i="3" s="1"/>
  <c r="F1489" i="3"/>
  <c r="Q1489" i="3" s="1"/>
  <c r="E1489" i="3"/>
  <c r="M1489" i="3" s="1"/>
  <c r="T1488" i="3"/>
  <c r="R1488" i="3"/>
  <c r="N1488" i="3"/>
  <c r="L1488" i="3"/>
  <c r="K1488" i="3"/>
  <c r="O1488" i="3" s="1"/>
  <c r="P1488" i="3" s="1"/>
  <c r="J1488" i="3"/>
  <c r="I1488" i="3"/>
  <c r="H1488" i="3"/>
  <c r="G1488" i="3"/>
  <c r="S1488" i="3" s="1"/>
  <c r="F1488" i="3"/>
  <c r="Q1488" i="3" s="1"/>
  <c r="E1488" i="3"/>
  <c r="M1488" i="3" s="1"/>
  <c r="T1487" i="3"/>
  <c r="R1487" i="3"/>
  <c r="L1487" i="3"/>
  <c r="K1487" i="3"/>
  <c r="J1487" i="3"/>
  <c r="N1487" i="3" s="1"/>
  <c r="I1487" i="3"/>
  <c r="H1487" i="3"/>
  <c r="G1487" i="3"/>
  <c r="S1487" i="3" s="1"/>
  <c r="F1487" i="3"/>
  <c r="Q1487" i="3" s="1"/>
  <c r="E1487" i="3"/>
  <c r="M1487" i="3" s="1"/>
  <c r="T1486" i="3"/>
  <c r="R1486" i="3"/>
  <c r="N1486" i="3"/>
  <c r="L1486" i="3"/>
  <c r="K1486" i="3"/>
  <c r="J1486" i="3"/>
  <c r="I1486" i="3"/>
  <c r="H1486" i="3"/>
  <c r="G1486" i="3"/>
  <c r="S1486" i="3" s="1"/>
  <c r="F1486" i="3"/>
  <c r="Q1486" i="3" s="1"/>
  <c r="E1486" i="3"/>
  <c r="M1486" i="3" s="1"/>
  <c r="T1485" i="3"/>
  <c r="R1485" i="3"/>
  <c r="L1485" i="3"/>
  <c r="K1485" i="3"/>
  <c r="J1485" i="3"/>
  <c r="N1485" i="3" s="1"/>
  <c r="I1485" i="3"/>
  <c r="H1485" i="3"/>
  <c r="G1485" i="3"/>
  <c r="S1485" i="3" s="1"/>
  <c r="F1485" i="3"/>
  <c r="Q1485" i="3" s="1"/>
  <c r="E1485" i="3"/>
  <c r="M1485" i="3" s="1"/>
  <c r="T1484" i="3"/>
  <c r="R1484" i="3"/>
  <c r="N1484" i="3"/>
  <c r="L1484" i="3"/>
  <c r="K1484" i="3"/>
  <c r="O1484" i="3" s="1"/>
  <c r="P1484" i="3" s="1"/>
  <c r="J1484" i="3"/>
  <c r="I1484" i="3"/>
  <c r="H1484" i="3"/>
  <c r="G1484" i="3"/>
  <c r="S1484" i="3" s="1"/>
  <c r="F1484" i="3"/>
  <c r="Q1484" i="3" s="1"/>
  <c r="E1484" i="3"/>
  <c r="M1484" i="3" s="1"/>
  <c r="T1483" i="3"/>
  <c r="R1483" i="3"/>
  <c r="L1483" i="3"/>
  <c r="K1483" i="3"/>
  <c r="J1483" i="3"/>
  <c r="N1483" i="3" s="1"/>
  <c r="I1483" i="3"/>
  <c r="H1483" i="3"/>
  <c r="G1483" i="3"/>
  <c r="S1483" i="3" s="1"/>
  <c r="F1483" i="3"/>
  <c r="Q1483" i="3" s="1"/>
  <c r="E1483" i="3"/>
  <c r="M1483" i="3" s="1"/>
  <c r="T1482" i="3"/>
  <c r="R1482" i="3"/>
  <c r="N1482" i="3"/>
  <c r="L1482" i="3"/>
  <c r="K1482" i="3"/>
  <c r="J1482" i="3"/>
  <c r="I1482" i="3"/>
  <c r="H1482" i="3"/>
  <c r="G1482" i="3"/>
  <c r="S1482" i="3" s="1"/>
  <c r="F1482" i="3"/>
  <c r="Q1482" i="3" s="1"/>
  <c r="E1482" i="3"/>
  <c r="M1482" i="3" s="1"/>
  <c r="T1481" i="3"/>
  <c r="R1481" i="3"/>
  <c r="L1481" i="3"/>
  <c r="K1481" i="3"/>
  <c r="J1481" i="3"/>
  <c r="N1481" i="3" s="1"/>
  <c r="I1481" i="3"/>
  <c r="H1481" i="3"/>
  <c r="G1481" i="3"/>
  <c r="S1481" i="3" s="1"/>
  <c r="F1481" i="3"/>
  <c r="Q1481" i="3" s="1"/>
  <c r="E1481" i="3"/>
  <c r="M1481" i="3" s="1"/>
  <c r="T1480" i="3"/>
  <c r="R1480" i="3"/>
  <c r="N1480" i="3"/>
  <c r="L1480" i="3"/>
  <c r="K1480" i="3"/>
  <c r="O1480" i="3" s="1"/>
  <c r="P1480" i="3" s="1"/>
  <c r="J1480" i="3"/>
  <c r="I1480" i="3"/>
  <c r="H1480" i="3"/>
  <c r="G1480" i="3"/>
  <c r="S1480" i="3" s="1"/>
  <c r="F1480" i="3"/>
  <c r="Q1480" i="3" s="1"/>
  <c r="E1480" i="3"/>
  <c r="M1480" i="3" s="1"/>
  <c r="T1479" i="3"/>
  <c r="R1479" i="3"/>
  <c r="L1479" i="3"/>
  <c r="K1479" i="3"/>
  <c r="J1479" i="3"/>
  <c r="N1479" i="3" s="1"/>
  <c r="I1479" i="3"/>
  <c r="H1479" i="3"/>
  <c r="G1479" i="3"/>
  <c r="S1479" i="3" s="1"/>
  <c r="F1479" i="3"/>
  <c r="Q1479" i="3" s="1"/>
  <c r="E1479" i="3"/>
  <c r="M1479" i="3" s="1"/>
  <c r="T1478" i="3"/>
  <c r="R1478" i="3"/>
  <c r="N1478" i="3"/>
  <c r="L1478" i="3"/>
  <c r="K1478" i="3"/>
  <c r="J1478" i="3"/>
  <c r="I1478" i="3"/>
  <c r="H1478" i="3"/>
  <c r="G1478" i="3"/>
  <c r="S1478" i="3" s="1"/>
  <c r="F1478" i="3"/>
  <c r="Q1478" i="3" s="1"/>
  <c r="E1478" i="3"/>
  <c r="M1478" i="3" s="1"/>
  <c r="T1477" i="3"/>
  <c r="R1477" i="3"/>
  <c r="L1477" i="3"/>
  <c r="K1477" i="3"/>
  <c r="J1477" i="3"/>
  <c r="N1477" i="3" s="1"/>
  <c r="I1477" i="3"/>
  <c r="H1477" i="3"/>
  <c r="G1477" i="3"/>
  <c r="S1477" i="3" s="1"/>
  <c r="F1477" i="3"/>
  <c r="Q1477" i="3" s="1"/>
  <c r="E1477" i="3"/>
  <c r="M1477" i="3" s="1"/>
  <c r="T1476" i="3"/>
  <c r="R1476" i="3"/>
  <c r="N1476" i="3"/>
  <c r="L1476" i="3"/>
  <c r="K1476" i="3"/>
  <c r="O1476" i="3" s="1"/>
  <c r="P1476" i="3" s="1"/>
  <c r="J1476" i="3"/>
  <c r="I1476" i="3"/>
  <c r="H1476" i="3"/>
  <c r="G1476" i="3"/>
  <c r="S1476" i="3" s="1"/>
  <c r="F1476" i="3"/>
  <c r="Q1476" i="3" s="1"/>
  <c r="E1476" i="3"/>
  <c r="M1476" i="3" s="1"/>
  <c r="T1475" i="3"/>
  <c r="R1475" i="3"/>
  <c r="L1475" i="3"/>
  <c r="K1475" i="3"/>
  <c r="J1475" i="3"/>
  <c r="N1475" i="3" s="1"/>
  <c r="I1475" i="3"/>
  <c r="H1475" i="3"/>
  <c r="G1475" i="3"/>
  <c r="S1475" i="3" s="1"/>
  <c r="F1475" i="3"/>
  <c r="Q1475" i="3" s="1"/>
  <c r="E1475" i="3"/>
  <c r="M1475" i="3" s="1"/>
  <c r="T1474" i="3"/>
  <c r="R1474" i="3"/>
  <c r="N1474" i="3"/>
  <c r="L1474" i="3"/>
  <c r="K1474" i="3"/>
  <c r="J1474" i="3"/>
  <c r="I1474" i="3"/>
  <c r="H1474" i="3"/>
  <c r="G1474" i="3"/>
  <c r="S1474" i="3" s="1"/>
  <c r="F1474" i="3"/>
  <c r="Q1474" i="3" s="1"/>
  <c r="E1474" i="3"/>
  <c r="M1474" i="3" s="1"/>
  <c r="T1473" i="3"/>
  <c r="R1473" i="3"/>
  <c r="L1473" i="3"/>
  <c r="K1473" i="3"/>
  <c r="J1473" i="3"/>
  <c r="N1473" i="3" s="1"/>
  <c r="I1473" i="3"/>
  <c r="H1473" i="3"/>
  <c r="G1473" i="3"/>
  <c r="S1473" i="3" s="1"/>
  <c r="F1473" i="3"/>
  <c r="Q1473" i="3" s="1"/>
  <c r="E1473" i="3"/>
  <c r="M1473" i="3" s="1"/>
  <c r="T1472" i="3"/>
  <c r="R1472" i="3"/>
  <c r="N1472" i="3"/>
  <c r="L1472" i="3"/>
  <c r="K1472" i="3"/>
  <c r="O1472" i="3" s="1"/>
  <c r="P1472" i="3" s="1"/>
  <c r="J1472" i="3"/>
  <c r="I1472" i="3"/>
  <c r="H1472" i="3"/>
  <c r="G1472" i="3"/>
  <c r="S1472" i="3" s="1"/>
  <c r="F1472" i="3"/>
  <c r="Q1472" i="3" s="1"/>
  <c r="E1472" i="3"/>
  <c r="M1472" i="3" s="1"/>
  <c r="T1471" i="3"/>
  <c r="R1471" i="3"/>
  <c r="L1471" i="3"/>
  <c r="K1471" i="3"/>
  <c r="J1471" i="3"/>
  <c r="N1471" i="3" s="1"/>
  <c r="I1471" i="3"/>
  <c r="H1471" i="3"/>
  <c r="G1471" i="3"/>
  <c r="S1471" i="3" s="1"/>
  <c r="F1471" i="3"/>
  <c r="Q1471" i="3" s="1"/>
  <c r="E1471" i="3"/>
  <c r="M1471" i="3" s="1"/>
  <c r="T1470" i="3"/>
  <c r="R1470" i="3"/>
  <c r="N1470" i="3"/>
  <c r="L1470" i="3"/>
  <c r="K1470" i="3"/>
  <c r="J1470" i="3"/>
  <c r="I1470" i="3"/>
  <c r="H1470" i="3"/>
  <c r="G1470" i="3"/>
  <c r="S1470" i="3" s="1"/>
  <c r="F1470" i="3"/>
  <c r="Q1470" i="3" s="1"/>
  <c r="E1470" i="3"/>
  <c r="M1470" i="3" s="1"/>
  <c r="T1469" i="3"/>
  <c r="R1469" i="3"/>
  <c r="L1469" i="3"/>
  <c r="K1469" i="3"/>
  <c r="J1469" i="3"/>
  <c r="N1469" i="3" s="1"/>
  <c r="I1469" i="3"/>
  <c r="H1469" i="3"/>
  <c r="G1469" i="3"/>
  <c r="S1469" i="3" s="1"/>
  <c r="F1469" i="3"/>
  <c r="Q1469" i="3" s="1"/>
  <c r="E1469" i="3"/>
  <c r="M1469" i="3" s="1"/>
  <c r="T1468" i="3"/>
  <c r="R1468" i="3"/>
  <c r="N1468" i="3"/>
  <c r="L1468" i="3"/>
  <c r="K1468" i="3"/>
  <c r="O1468" i="3" s="1"/>
  <c r="P1468" i="3" s="1"/>
  <c r="J1468" i="3"/>
  <c r="I1468" i="3"/>
  <c r="H1468" i="3"/>
  <c r="G1468" i="3"/>
  <c r="S1468" i="3" s="1"/>
  <c r="F1468" i="3"/>
  <c r="Q1468" i="3" s="1"/>
  <c r="E1468" i="3"/>
  <c r="M1468" i="3" s="1"/>
  <c r="T1467" i="3"/>
  <c r="R1467" i="3"/>
  <c r="L1467" i="3"/>
  <c r="K1467" i="3"/>
  <c r="J1467" i="3"/>
  <c r="N1467" i="3" s="1"/>
  <c r="I1467" i="3"/>
  <c r="H1467" i="3"/>
  <c r="G1467" i="3"/>
  <c r="S1467" i="3" s="1"/>
  <c r="F1467" i="3"/>
  <c r="Q1467" i="3" s="1"/>
  <c r="E1467" i="3"/>
  <c r="M1467" i="3" s="1"/>
  <c r="T1466" i="3"/>
  <c r="R1466" i="3"/>
  <c r="N1466" i="3"/>
  <c r="L1466" i="3"/>
  <c r="K1466" i="3"/>
  <c r="J1466" i="3"/>
  <c r="I1466" i="3"/>
  <c r="H1466" i="3"/>
  <c r="G1466" i="3"/>
  <c r="S1466" i="3" s="1"/>
  <c r="F1466" i="3"/>
  <c r="Q1466" i="3" s="1"/>
  <c r="E1466" i="3"/>
  <c r="M1466" i="3" s="1"/>
  <c r="T1465" i="3"/>
  <c r="R1465" i="3"/>
  <c r="L1465" i="3"/>
  <c r="K1465" i="3"/>
  <c r="J1465" i="3"/>
  <c r="N1465" i="3" s="1"/>
  <c r="I1465" i="3"/>
  <c r="H1465" i="3"/>
  <c r="G1465" i="3"/>
  <c r="S1465" i="3" s="1"/>
  <c r="F1465" i="3"/>
  <c r="Q1465" i="3" s="1"/>
  <c r="E1465" i="3"/>
  <c r="M1465" i="3" s="1"/>
  <c r="T1464" i="3"/>
  <c r="R1464" i="3"/>
  <c r="N1464" i="3"/>
  <c r="L1464" i="3"/>
  <c r="K1464" i="3"/>
  <c r="J1464" i="3"/>
  <c r="I1464" i="3"/>
  <c r="H1464" i="3"/>
  <c r="G1464" i="3"/>
  <c r="S1464" i="3" s="1"/>
  <c r="F1464" i="3"/>
  <c r="Q1464" i="3" s="1"/>
  <c r="E1464" i="3"/>
  <c r="M1464" i="3" s="1"/>
  <c r="T1463" i="3"/>
  <c r="R1463" i="3"/>
  <c r="L1463" i="3"/>
  <c r="K1463" i="3"/>
  <c r="J1463" i="3"/>
  <c r="N1463" i="3" s="1"/>
  <c r="I1463" i="3"/>
  <c r="H1463" i="3"/>
  <c r="G1463" i="3"/>
  <c r="S1463" i="3" s="1"/>
  <c r="F1463" i="3"/>
  <c r="Q1463" i="3" s="1"/>
  <c r="E1463" i="3"/>
  <c r="M1463" i="3" s="1"/>
  <c r="T1462" i="3"/>
  <c r="R1462" i="3"/>
  <c r="N1462" i="3"/>
  <c r="L1462" i="3"/>
  <c r="K1462" i="3"/>
  <c r="J1462" i="3"/>
  <c r="I1462" i="3"/>
  <c r="H1462" i="3"/>
  <c r="G1462" i="3"/>
  <c r="S1462" i="3" s="1"/>
  <c r="F1462" i="3"/>
  <c r="Q1462" i="3" s="1"/>
  <c r="E1462" i="3"/>
  <c r="M1462" i="3" s="1"/>
  <c r="T1461" i="3"/>
  <c r="R1461" i="3"/>
  <c r="L1461" i="3"/>
  <c r="K1461" i="3"/>
  <c r="J1461" i="3"/>
  <c r="N1461" i="3" s="1"/>
  <c r="I1461" i="3"/>
  <c r="H1461" i="3"/>
  <c r="G1461" i="3"/>
  <c r="S1461" i="3" s="1"/>
  <c r="F1461" i="3"/>
  <c r="Q1461" i="3" s="1"/>
  <c r="E1461" i="3"/>
  <c r="M1461" i="3" s="1"/>
  <c r="T1460" i="3"/>
  <c r="R1460" i="3"/>
  <c r="N1460" i="3"/>
  <c r="L1460" i="3"/>
  <c r="K1460" i="3"/>
  <c r="J1460" i="3"/>
  <c r="I1460" i="3"/>
  <c r="H1460" i="3"/>
  <c r="G1460" i="3"/>
  <c r="S1460" i="3" s="1"/>
  <c r="F1460" i="3"/>
  <c r="Q1460" i="3" s="1"/>
  <c r="E1460" i="3"/>
  <c r="M1460" i="3" s="1"/>
  <c r="T1459" i="3"/>
  <c r="R1459" i="3"/>
  <c r="L1459" i="3"/>
  <c r="K1459" i="3"/>
  <c r="J1459" i="3"/>
  <c r="N1459" i="3" s="1"/>
  <c r="I1459" i="3"/>
  <c r="H1459" i="3"/>
  <c r="G1459" i="3"/>
  <c r="S1459" i="3" s="1"/>
  <c r="F1459" i="3"/>
  <c r="Q1459" i="3" s="1"/>
  <c r="E1459" i="3"/>
  <c r="M1459" i="3" s="1"/>
  <c r="T1458" i="3"/>
  <c r="R1458" i="3"/>
  <c r="N1458" i="3"/>
  <c r="L1458" i="3"/>
  <c r="K1458" i="3"/>
  <c r="J1458" i="3"/>
  <c r="I1458" i="3"/>
  <c r="H1458" i="3"/>
  <c r="G1458" i="3"/>
  <c r="S1458" i="3" s="1"/>
  <c r="F1458" i="3"/>
  <c r="Q1458" i="3" s="1"/>
  <c r="E1458" i="3"/>
  <c r="M1458" i="3" s="1"/>
  <c r="T1457" i="3"/>
  <c r="R1457" i="3"/>
  <c r="L1457" i="3"/>
  <c r="K1457" i="3"/>
  <c r="J1457" i="3"/>
  <c r="N1457" i="3" s="1"/>
  <c r="I1457" i="3"/>
  <c r="H1457" i="3"/>
  <c r="G1457" i="3"/>
  <c r="S1457" i="3" s="1"/>
  <c r="F1457" i="3"/>
  <c r="Q1457" i="3" s="1"/>
  <c r="E1457" i="3"/>
  <c r="M1457" i="3" s="1"/>
  <c r="T1456" i="3"/>
  <c r="R1456" i="3"/>
  <c r="N1456" i="3"/>
  <c r="L1456" i="3"/>
  <c r="K1456" i="3"/>
  <c r="J1456" i="3"/>
  <c r="I1456" i="3"/>
  <c r="H1456" i="3"/>
  <c r="G1456" i="3"/>
  <c r="S1456" i="3" s="1"/>
  <c r="F1456" i="3"/>
  <c r="Q1456" i="3" s="1"/>
  <c r="E1456" i="3"/>
  <c r="M1456" i="3" s="1"/>
  <c r="T1455" i="3"/>
  <c r="R1455" i="3"/>
  <c r="L1455" i="3"/>
  <c r="K1455" i="3"/>
  <c r="J1455" i="3"/>
  <c r="N1455" i="3" s="1"/>
  <c r="I1455" i="3"/>
  <c r="H1455" i="3"/>
  <c r="G1455" i="3"/>
  <c r="S1455" i="3" s="1"/>
  <c r="F1455" i="3"/>
  <c r="Q1455" i="3" s="1"/>
  <c r="E1455" i="3"/>
  <c r="M1455" i="3" s="1"/>
  <c r="T1454" i="3"/>
  <c r="R1454" i="3"/>
  <c r="N1454" i="3"/>
  <c r="L1454" i="3"/>
  <c r="K1454" i="3"/>
  <c r="J1454" i="3"/>
  <c r="I1454" i="3"/>
  <c r="H1454" i="3"/>
  <c r="G1454" i="3"/>
  <c r="S1454" i="3" s="1"/>
  <c r="F1454" i="3"/>
  <c r="Q1454" i="3" s="1"/>
  <c r="E1454" i="3"/>
  <c r="M1454" i="3" s="1"/>
  <c r="T1453" i="3"/>
  <c r="R1453" i="3"/>
  <c r="L1453" i="3"/>
  <c r="K1453" i="3"/>
  <c r="J1453" i="3"/>
  <c r="N1453" i="3" s="1"/>
  <c r="I1453" i="3"/>
  <c r="H1453" i="3"/>
  <c r="G1453" i="3"/>
  <c r="S1453" i="3" s="1"/>
  <c r="F1453" i="3"/>
  <c r="Q1453" i="3" s="1"/>
  <c r="E1453" i="3"/>
  <c r="M1453" i="3" s="1"/>
  <c r="T1452" i="3"/>
  <c r="R1452" i="3"/>
  <c r="N1452" i="3"/>
  <c r="L1452" i="3"/>
  <c r="K1452" i="3"/>
  <c r="O1452" i="3" s="1"/>
  <c r="P1452" i="3" s="1"/>
  <c r="J1452" i="3"/>
  <c r="I1452" i="3"/>
  <c r="H1452" i="3"/>
  <c r="G1452" i="3"/>
  <c r="S1452" i="3" s="1"/>
  <c r="F1452" i="3"/>
  <c r="Q1452" i="3" s="1"/>
  <c r="E1452" i="3"/>
  <c r="M1452" i="3" s="1"/>
  <c r="T1451" i="3"/>
  <c r="R1451" i="3"/>
  <c r="L1451" i="3"/>
  <c r="K1451" i="3"/>
  <c r="J1451" i="3"/>
  <c r="N1451" i="3" s="1"/>
  <c r="I1451" i="3"/>
  <c r="H1451" i="3"/>
  <c r="G1451" i="3"/>
  <c r="S1451" i="3" s="1"/>
  <c r="F1451" i="3"/>
  <c r="Q1451" i="3" s="1"/>
  <c r="E1451" i="3"/>
  <c r="M1451" i="3" s="1"/>
  <c r="T1450" i="3"/>
  <c r="R1450" i="3"/>
  <c r="N1450" i="3"/>
  <c r="L1450" i="3"/>
  <c r="K1450" i="3"/>
  <c r="J1450" i="3"/>
  <c r="I1450" i="3"/>
  <c r="H1450" i="3"/>
  <c r="G1450" i="3"/>
  <c r="S1450" i="3" s="1"/>
  <c r="F1450" i="3"/>
  <c r="Q1450" i="3" s="1"/>
  <c r="E1450" i="3"/>
  <c r="M1450" i="3" s="1"/>
  <c r="T1449" i="3"/>
  <c r="R1449" i="3"/>
  <c r="L1449" i="3"/>
  <c r="K1449" i="3"/>
  <c r="J1449" i="3"/>
  <c r="N1449" i="3" s="1"/>
  <c r="I1449" i="3"/>
  <c r="H1449" i="3"/>
  <c r="G1449" i="3"/>
  <c r="S1449" i="3" s="1"/>
  <c r="F1449" i="3"/>
  <c r="Q1449" i="3" s="1"/>
  <c r="E1449" i="3"/>
  <c r="M1449" i="3" s="1"/>
  <c r="T1448" i="3"/>
  <c r="R1448" i="3"/>
  <c r="N1448" i="3"/>
  <c r="L1448" i="3"/>
  <c r="K1448" i="3"/>
  <c r="O1448" i="3" s="1"/>
  <c r="P1448" i="3" s="1"/>
  <c r="J1448" i="3"/>
  <c r="I1448" i="3"/>
  <c r="H1448" i="3"/>
  <c r="G1448" i="3"/>
  <c r="S1448" i="3" s="1"/>
  <c r="F1448" i="3"/>
  <c r="Q1448" i="3" s="1"/>
  <c r="E1448" i="3"/>
  <c r="M1448" i="3" s="1"/>
  <c r="T1447" i="3"/>
  <c r="R1447" i="3"/>
  <c r="L1447" i="3"/>
  <c r="K1447" i="3"/>
  <c r="J1447" i="3"/>
  <c r="N1447" i="3" s="1"/>
  <c r="I1447" i="3"/>
  <c r="H1447" i="3"/>
  <c r="G1447" i="3"/>
  <c r="S1447" i="3" s="1"/>
  <c r="F1447" i="3"/>
  <c r="Q1447" i="3" s="1"/>
  <c r="E1447" i="3"/>
  <c r="M1447" i="3" s="1"/>
  <c r="T1446" i="3"/>
  <c r="R1446" i="3"/>
  <c r="N1446" i="3"/>
  <c r="L1446" i="3"/>
  <c r="K1446" i="3"/>
  <c r="J1446" i="3"/>
  <c r="I1446" i="3"/>
  <c r="H1446" i="3"/>
  <c r="G1446" i="3"/>
  <c r="S1446" i="3" s="1"/>
  <c r="F1446" i="3"/>
  <c r="Q1446" i="3" s="1"/>
  <c r="E1446" i="3"/>
  <c r="M1446" i="3" s="1"/>
  <c r="T1445" i="3"/>
  <c r="R1445" i="3"/>
  <c r="L1445" i="3"/>
  <c r="K1445" i="3"/>
  <c r="J1445" i="3"/>
  <c r="N1445" i="3" s="1"/>
  <c r="I1445" i="3"/>
  <c r="H1445" i="3"/>
  <c r="G1445" i="3"/>
  <c r="S1445" i="3" s="1"/>
  <c r="F1445" i="3"/>
  <c r="Q1445" i="3" s="1"/>
  <c r="E1445" i="3"/>
  <c r="M1445" i="3" s="1"/>
  <c r="T1444" i="3"/>
  <c r="R1444" i="3"/>
  <c r="N1444" i="3"/>
  <c r="L1444" i="3"/>
  <c r="K1444" i="3"/>
  <c r="J1444" i="3"/>
  <c r="I1444" i="3"/>
  <c r="H1444" i="3"/>
  <c r="G1444" i="3"/>
  <c r="S1444" i="3" s="1"/>
  <c r="F1444" i="3"/>
  <c r="Q1444" i="3" s="1"/>
  <c r="E1444" i="3"/>
  <c r="M1444" i="3" s="1"/>
  <c r="T1443" i="3"/>
  <c r="R1443" i="3"/>
  <c r="L1443" i="3"/>
  <c r="K1443" i="3"/>
  <c r="J1443" i="3"/>
  <c r="N1443" i="3" s="1"/>
  <c r="I1443" i="3"/>
  <c r="H1443" i="3"/>
  <c r="G1443" i="3"/>
  <c r="S1443" i="3" s="1"/>
  <c r="F1443" i="3"/>
  <c r="Q1443" i="3" s="1"/>
  <c r="E1443" i="3"/>
  <c r="M1443" i="3" s="1"/>
  <c r="T1442" i="3"/>
  <c r="R1442" i="3"/>
  <c r="N1442" i="3"/>
  <c r="L1442" i="3"/>
  <c r="K1442" i="3"/>
  <c r="J1442" i="3"/>
  <c r="I1442" i="3"/>
  <c r="H1442" i="3"/>
  <c r="G1442" i="3"/>
  <c r="S1442" i="3" s="1"/>
  <c r="F1442" i="3"/>
  <c r="Q1442" i="3" s="1"/>
  <c r="E1442" i="3"/>
  <c r="M1442" i="3" s="1"/>
  <c r="T1441" i="3"/>
  <c r="R1441" i="3"/>
  <c r="L1441" i="3"/>
  <c r="K1441" i="3"/>
  <c r="J1441" i="3"/>
  <c r="N1441" i="3" s="1"/>
  <c r="I1441" i="3"/>
  <c r="H1441" i="3"/>
  <c r="G1441" i="3"/>
  <c r="S1441" i="3" s="1"/>
  <c r="F1441" i="3"/>
  <c r="Q1441" i="3" s="1"/>
  <c r="E1441" i="3"/>
  <c r="M1441" i="3" s="1"/>
  <c r="T1440" i="3"/>
  <c r="R1440" i="3"/>
  <c r="N1440" i="3"/>
  <c r="L1440" i="3"/>
  <c r="K1440" i="3"/>
  <c r="O1440" i="3" s="1"/>
  <c r="P1440" i="3" s="1"/>
  <c r="J1440" i="3"/>
  <c r="I1440" i="3"/>
  <c r="H1440" i="3"/>
  <c r="G1440" i="3"/>
  <c r="S1440" i="3" s="1"/>
  <c r="F1440" i="3"/>
  <c r="Q1440" i="3" s="1"/>
  <c r="E1440" i="3"/>
  <c r="M1440" i="3" s="1"/>
  <c r="T1439" i="3"/>
  <c r="R1439" i="3"/>
  <c r="L1439" i="3"/>
  <c r="K1439" i="3"/>
  <c r="J1439" i="3"/>
  <c r="N1439" i="3" s="1"/>
  <c r="I1439" i="3"/>
  <c r="H1439" i="3"/>
  <c r="G1439" i="3"/>
  <c r="S1439" i="3" s="1"/>
  <c r="F1439" i="3"/>
  <c r="Q1439" i="3" s="1"/>
  <c r="E1439" i="3"/>
  <c r="M1439" i="3" s="1"/>
  <c r="T1438" i="3"/>
  <c r="R1438" i="3"/>
  <c r="N1438" i="3"/>
  <c r="L1438" i="3"/>
  <c r="K1438" i="3"/>
  <c r="J1438" i="3"/>
  <c r="I1438" i="3"/>
  <c r="H1438" i="3"/>
  <c r="G1438" i="3"/>
  <c r="S1438" i="3" s="1"/>
  <c r="F1438" i="3"/>
  <c r="Q1438" i="3" s="1"/>
  <c r="E1438" i="3"/>
  <c r="M1438" i="3" s="1"/>
  <c r="T1437" i="3"/>
  <c r="R1437" i="3"/>
  <c r="L1437" i="3"/>
  <c r="K1437" i="3"/>
  <c r="J1437" i="3"/>
  <c r="N1437" i="3" s="1"/>
  <c r="I1437" i="3"/>
  <c r="H1437" i="3"/>
  <c r="G1437" i="3"/>
  <c r="S1437" i="3" s="1"/>
  <c r="F1437" i="3"/>
  <c r="Q1437" i="3" s="1"/>
  <c r="E1437" i="3"/>
  <c r="M1437" i="3" s="1"/>
  <c r="T1436" i="3"/>
  <c r="R1436" i="3"/>
  <c r="N1436" i="3"/>
  <c r="L1436" i="3"/>
  <c r="K1436" i="3"/>
  <c r="O1436" i="3" s="1"/>
  <c r="P1436" i="3" s="1"/>
  <c r="J1436" i="3"/>
  <c r="I1436" i="3"/>
  <c r="H1436" i="3"/>
  <c r="G1436" i="3"/>
  <c r="S1436" i="3" s="1"/>
  <c r="F1436" i="3"/>
  <c r="Q1436" i="3" s="1"/>
  <c r="E1436" i="3"/>
  <c r="M1436" i="3" s="1"/>
  <c r="T1435" i="3"/>
  <c r="R1435" i="3"/>
  <c r="L1435" i="3"/>
  <c r="K1435" i="3"/>
  <c r="J1435" i="3"/>
  <c r="N1435" i="3" s="1"/>
  <c r="I1435" i="3"/>
  <c r="H1435" i="3"/>
  <c r="G1435" i="3"/>
  <c r="S1435" i="3" s="1"/>
  <c r="F1435" i="3"/>
  <c r="Q1435" i="3" s="1"/>
  <c r="E1435" i="3"/>
  <c r="M1435" i="3" s="1"/>
  <c r="T1434" i="3"/>
  <c r="R1434" i="3"/>
  <c r="N1434" i="3"/>
  <c r="L1434" i="3"/>
  <c r="K1434" i="3"/>
  <c r="J1434" i="3"/>
  <c r="I1434" i="3"/>
  <c r="H1434" i="3"/>
  <c r="G1434" i="3"/>
  <c r="S1434" i="3" s="1"/>
  <c r="F1434" i="3"/>
  <c r="Q1434" i="3" s="1"/>
  <c r="E1434" i="3"/>
  <c r="M1434" i="3" s="1"/>
  <c r="T1433" i="3"/>
  <c r="R1433" i="3"/>
  <c r="L1433" i="3"/>
  <c r="K1433" i="3"/>
  <c r="J1433" i="3"/>
  <c r="N1433" i="3" s="1"/>
  <c r="I1433" i="3"/>
  <c r="H1433" i="3"/>
  <c r="G1433" i="3"/>
  <c r="S1433" i="3" s="1"/>
  <c r="F1433" i="3"/>
  <c r="Q1433" i="3" s="1"/>
  <c r="E1433" i="3"/>
  <c r="M1433" i="3" s="1"/>
  <c r="T1432" i="3"/>
  <c r="R1432" i="3"/>
  <c r="N1432" i="3"/>
  <c r="L1432" i="3"/>
  <c r="K1432" i="3"/>
  <c r="J1432" i="3"/>
  <c r="I1432" i="3"/>
  <c r="H1432" i="3"/>
  <c r="G1432" i="3"/>
  <c r="S1432" i="3" s="1"/>
  <c r="F1432" i="3"/>
  <c r="Q1432" i="3" s="1"/>
  <c r="E1432" i="3"/>
  <c r="M1432" i="3" s="1"/>
  <c r="T1431" i="3"/>
  <c r="R1431" i="3"/>
  <c r="L1431" i="3"/>
  <c r="K1431" i="3"/>
  <c r="J1431" i="3"/>
  <c r="N1431" i="3" s="1"/>
  <c r="I1431" i="3"/>
  <c r="H1431" i="3"/>
  <c r="G1431" i="3"/>
  <c r="S1431" i="3" s="1"/>
  <c r="F1431" i="3"/>
  <c r="Q1431" i="3" s="1"/>
  <c r="E1431" i="3"/>
  <c r="M1431" i="3" s="1"/>
  <c r="T1430" i="3"/>
  <c r="R1430" i="3"/>
  <c r="N1430" i="3"/>
  <c r="L1430" i="3"/>
  <c r="K1430" i="3"/>
  <c r="J1430" i="3"/>
  <c r="I1430" i="3"/>
  <c r="H1430" i="3"/>
  <c r="G1430" i="3"/>
  <c r="S1430" i="3" s="1"/>
  <c r="F1430" i="3"/>
  <c r="Q1430" i="3" s="1"/>
  <c r="E1430" i="3"/>
  <c r="M1430" i="3" s="1"/>
  <c r="T1429" i="3"/>
  <c r="R1429" i="3"/>
  <c r="L1429" i="3"/>
  <c r="K1429" i="3"/>
  <c r="J1429" i="3"/>
  <c r="N1429" i="3" s="1"/>
  <c r="I1429" i="3"/>
  <c r="H1429" i="3"/>
  <c r="G1429" i="3"/>
  <c r="S1429" i="3" s="1"/>
  <c r="F1429" i="3"/>
  <c r="Q1429" i="3" s="1"/>
  <c r="E1429" i="3"/>
  <c r="M1429" i="3" s="1"/>
  <c r="T1428" i="3"/>
  <c r="R1428" i="3"/>
  <c r="N1428" i="3"/>
  <c r="L1428" i="3"/>
  <c r="K1428" i="3"/>
  <c r="O1428" i="3" s="1"/>
  <c r="P1428" i="3" s="1"/>
  <c r="J1428" i="3"/>
  <c r="I1428" i="3"/>
  <c r="H1428" i="3"/>
  <c r="G1428" i="3"/>
  <c r="S1428" i="3" s="1"/>
  <c r="F1428" i="3"/>
  <c r="Q1428" i="3" s="1"/>
  <c r="E1428" i="3"/>
  <c r="M1428" i="3" s="1"/>
  <c r="T1427" i="3"/>
  <c r="R1427" i="3"/>
  <c r="L1427" i="3"/>
  <c r="K1427" i="3"/>
  <c r="J1427" i="3"/>
  <c r="N1427" i="3" s="1"/>
  <c r="I1427" i="3"/>
  <c r="H1427" i="3"/>
  <c r="G1427" i="3"/>
  <c r="S1427" i="3" s="1"/>
  <c r="F1427" i="3"/>
  <c r="Q1427" i="3" s="1"/>
  <c r="E1427" i="3"/>
  <c r="M1427" i="3" s="1"/>
  <c r="T1426" i="3"/>
  <c r="R1426" i="3"/>
  <c r="N1426" i="3"/>
  <c r="L1426" i="3"/>
  <c r="K1426" i="3"/>
  <c r="J1426" i="3"/>
  <c r="I1426" i="3"/>
  <c r="H1426" i="3"/>
  <c r="G1426" i="3"/>
  <c r="S1426" i="3" s="1"/>
  <c r="F1426" i="3"/>
  <c r="Q1426" i="3" s="1"/>
  <c r="E1426" i="3"/>
  <c r="M1426" i="3" s="1"/>
  <c r="T1425" i="3"/>
  <c r="R1425" i="3"/>
  <c r="L1425" i="3"/>
  <c r="K1425" i="3"/>
  <c r="J1425" i="3"/>
  <c r="N1425" i="3" s="1"/>
  <c r="I1425" i="3"/>
  <c r="H1425" i="3"/>
  <c r="G1425" i="3"/>
  <c r="S1425" i="3" s="1"/>
  <c r="F1425" i="3"/>
  <c r="Q1425" i="3" s="1"/>
  <c r="E1425" i="3"/>
  <c r="M1425" i="3" s="1"/>
  <c r="T1424" i="3"/>
  <c r="R1424" i="3"/>
  <c r="N1424" i="3"/>
  <c r="L1424" i="3"/>
  <c r="K1424" i="3"/>
  <c r="O1424" i="3" s="1"/>
  <c r="P1424" i="3" s="1"/>
  <c r="J1424" i="3"/>
  <c r="I1424" i="3"/>
  <c r="H1424" i="3"/>
  <c r="G1424" i="3"/>
  <c r="S1424" i="3" s="1"/>
  <c r="F1424" i="3"/>
  <c r="Q1424" i="3" s="1"/>
  <c r="E1424" i="3"/>
  <c r="M1424" i="3" s="1"/>
  <c r="T1423" i="3"/>
  <c r="R1423" i="3"/>
  <c r="L1423" i="3"/>
  <c r="K1423" i="3"/>
  <c r="J1423" i="3"/>
  <c r="N1423" i="3" s="1"/>
  <c r="I1423" i="3"/>
  <c r="H1423" i="3"/>
  <c r="G1423" i="3"/>
  <c r="S1423" i="3" s="1"/>
  <c r="F1423" i="3"/>
  <c r="Q1423" i="3" s="1"/>
  <c r="E1423" i="3"/>
  <c r="M1423" i="3" s="1"/>
  <c r="T1422" i="3"/>
  <c r="R1422" i="3"/>
  <c r="N1422" i="3"/>
  <c r="L1422" i="3"/>
  <c r="K1422" i="3"/>
  <c r="J1422" i="3"/>
  <c r="I1422" i="3"/>
  <c r="H1422" i="3"/>
  <c r="G1422" i="3"/>
  <c r="S1422" i="3" s="1"/>
  <c r="F1422" i="3"/>
  <c r="Q1422" i="3" s="1"/>
  <c r="E1422" i="3"/>
  <c r="M1422" i="3" s="1"/>
  <c r="T1421" i="3"/>
  <c r="R1421" i="3"/>
  <c r="L1421" i="3"/>
  <c r="K1421" i="3"/>
  <c r="J1421" i="3"/>
  <c r="N1421" i="3" s="1"/>
  <c r="I1421" i="3"/>
  <c r="H1421" i="3"/>
  <c r="G1421" i="3"/>
  <c r="S1421" i="3" s="1"/>
  <c r="F1421" i="3"/>
  <c r="Q1421" i="3" s="1"/>
  <c r="E1421" i="3"/>
  <c r="M1421" i="3" s="1"/>
  <c r="T1420" i="3"/>
  <c r="R1420" i="3"/>
  <c r="N1420" i="3"/>
  <c r="L1420" i="3"/>
  <c r="K1420" i="3"/>
  <c r="O1420" i="3" s="1"/>
  <c r="P1420" i="3" s="1"/>
  <c r="J1420" i="3"/>
  <c r="I1420" i="3"/>
  <c r="H1420" i="3"/>
  <c r="G1420" i="3"/>
  <c r="S1420" i="3" s="1"/>
  <c r="F1420" i="3"/>
  <c r="Q1420" i="3" s="1"/>
  <c r="E1420" i="3"/>
  <c r="M1420" i="3" s="1"/>
  <c r="T1419" i="3"/>
  <c r="R1419" i="3"/>
  <c r="L1419" i="3"/>
  <c r="K1419" i="3"/>
  <c r="J1419" i="3"/>
  <c r="N1419" i="3" s="1"/>
  <c r="I1419" i="3"/>
  <c r="H1419" i="3"/>
  <c r="G1419" i="3"/>
  <c r="S1419" i="3" s="1"/>
  <c r="F1419" i="3"/>
  <c r="Q1419" i="3" s="1"/>
  <c r="E1419" i="3"/>
  <c r="M1419" i="3" s="1"/>
  <c r="T1418" i="3"/>
  <c r="R1418" i="3"/>
  <c r="N1418" i="3"/>
  <c r="L1418" i="3"/>
  <c r="K1418" i="3"/>
  <c r="J1418" i="3"/>
  <c r="I1418" i="3"/>
  <c r="H1418" i="3"/>
  <c r="G1418" i="3"/>
  <c r="S1418" i="3" s="1"/>
  <c r="F1418" i="3"/>
  <c r="Q1418" i="3" s="1"/>
  <c r="E1418" i="3"/>
  <c r="M1418" i="3" s="1"/>
  <c r="T1417" i="3"/>
  <c r="R1417" i="3"/>
  <c r="L1417" i="3"/>
  <c r="K1417" i="3"/>
  <c r="J1417" i="3"/>
  <c r="N1417" i="3" s="1"/>
  <c r="I1417" i="3"/>
  <c r="H1417" i="3"/>
  <c r="G1417" i="3"/>
  <c r="S1417" i="3" s="1"/>
  <c r="F1417" i="3"/>
  <c r="Q1417" i="3" s="1"/>
  <c r="E1417" i="3"/>
  <c r="M1417" i="3" s="1"/>
  <c r="T1416" i="3"/>
  <c r="R1416" i="3"/>
  <c r="N1416" i="3"/>
  <c r="L1416" i="3"/>
  <c r="K1416" i="3"/>
  <c r="J1416" i="3"/>
  <c r="I1416" i="3"/>
  <c r="H1416" i="3"/>
  <c r="G1416" i="3"/>
  <c r="S1416" i="3" s="1"/>
  <c r="F1416" i="3"/>
  <c r="Q1416" i="3" s="1"/>
  <c r="E1416" i="3"/>
  <c r="M1416" i="3" s="1"/>
  <c r="T1415" i="3"/>
  <c r="R1415" i="3"/>
  <c r="L1415" i="3"/>
  <c r="K1415" i="3"/>
  <c r="J1415" i="3"/>
  <c r="N1415" i="3" s="1"/>
  <c r="I1415" i="3"/>
  <c r="H1415" i="3"/>
  <c r="G1415" i="3"/>
  <c r="S1415" i="3" s="1"/>
  <c r="F1415" i="3"/>
  <c r="Q1415" i="3" s="1"/>
  <c r="E1415" i="3"/>
  <c r="M1415" i="3" s="1"/>
  <c r="T1414" i="3"/>
  <c r="R1414" i="3"/>
  <c r="N1414" i="3"/>
  <c r="L1414" i="3"/>
  <c r="K1414" i="3"/>
  <c r="J1414" i="3"/>
  <c r="I1414" i="3"/>
  <c r="H1414" i="3"/>
  <c r="G1414" i="3"/>
  <c r="S1414" i="3" s="1"/>
  <c r="F1414" i="3"/>
  <c r="Q1414" i="3" s="1"/>
  <c r="E1414" i="3"/>
  <c r="M1414" i="3" s="1"/>
  <c r="T1413" i="3"/>
  <c r="R1413" i="3"/>
  <c r="L1413" i="3"/>
  <c r="K1413" i="3"/>
  <c r="J1413" i="3"/>
  <c r="N1413" i="3" s="1"/>
  <c r="I1413" i="3"/>
  <c r="H1413" i="3"/>
  <c r="G1413" i="3"/>
  <c r="S1413" i="3" s="1"/>
  <c r="F1413" i="3"/>
  <c r="Q1413" i="3" s="1"/>
  <c r="E1413" i="3"/>
  <c r="M1413" i="3" s="1"/>
  <c r="T1412" i="3"/>
  <c r="R1412" i="3"/>
  <c r="N1412" i="3"/>
  <c r="L1412" i="3"/>
  <c r="K1412" i="3"/>
  <c r="J1412" i="3"/>
  <c r="I1412" i="3"/>
  <c r="H1412" i="3"/>
  <c r="G1412" i="3"/>
  <c r="S1412" i="3" s="1"/>
  <c r="F1412" i="3"/>
  <c r="Q1412" i="3" s="1"/>
  <c r="E1412" i="3"/>
  <c r="M1412" i="3" s="1"/>
  <c r="T1411" i="3"/>
  <c r="R1411" i="3"/>
  <c r="L1411" i="3"/>
  <c r="K1411" i="3"/>
  <c r="J1411" i="3"/>
  <c r="N1411" i="3" s="1"/>
  <c r="I1411" i="3"/>
  <c r="H1411" i="3"/>
  <c r="G1411" i="3"/>
  <c r="S1411" i="3" s="1"/>
  <c r="F1411" i="3"/>
  <c r="Q1411" i="3" s="1"/>
  <c r="E1411" i="3"/>
  <c r="M1411" i="3" s="1"/>
  <c r="T1410" i="3"/>
  <c r="R1410" i="3"/>
  <c r="N1410" i="3"/>
  <c r="L1410" i="3"/>
  <c r="K1410" i="3"/>
  <c r="J1410" i="3"/>
  <c r="I1410" i="3"/>
  <c r="H1410" i="3"/>
  <c r="G1410" i="3"/>
  <c r="S1410" i="3" s="1"/>
  <c r="F1410" i="3"/>
  <c r="Q1410" i="3" s="1"/>
  <c r="E1410" i="3"/>
  <c r="M1410" i="3" s="1"/>
  <c r="T1409" i="3"/>
  <c r="R1409" i="3"/>
  <c r="L1409" i="3"/>
  <c r="K1409" i="3"/>
  <c r="J1409" i="3"/>
  <c r="N1409" i="3" s="1"/>
  <c r="I1409" i="3"/>
  <c r="H1409" i="3"/>
  <c r="G1409" i="3"/>
  <c r="S1409" i="3" s="1"/>
  <c r="F1409" i="3"/>
  <c r="Q1409" i="3" s="1"/>
  <c r="E1409" i="3"/>
  <c r="M1409" i="3" s="1"/>
  <c r="T1408" i="3"/>
  <c r="R1408" i="3"/>
  <c r="N1408" i="3"/>
  <c r="L1408" i="3"/>
  <c r="K1408" i="3"/>
  <c r="J1408" i="3"/>
  <c r="I1408" i="3"/>
  <c r="H1408" i="3"/>
  <c r="G1408" i="3"/>
  <c r="S1408" i="3" s="1"/>
  <c r="F1408" i="3"/>
  <c r="Q1408" i="3" s="1"/>
  <c r="E1408" i="3"/>
  <c r="M1408" i="3" s="1"/>
  <c r="T1407" i="3"/>
  <c r="R1407" i="3"/>
  <c r="L1407" i="3"/>
  <c r="K1407" i="3"/>
  <c r="J1407" i="3"/>
  <c r="N1407" i="3" s="1"/>
  <c r="I1407" i="3"/>
  <c r="H1407" i="3"/>
  <c r="G1407" i="3"/>
  <c r="S1407" i="3" s="1"/>
  <c r="F1407" i="3"/>
  <c r="Q1407" i="3" s="1"/>
  <c r="E1407" i="3"/>
  <c r="M1407" i="3" s="1"/>
  <c r="T1406" i="3"/>
  <c r="R1406" i="3"/>
  <c r="N1406" i="3"/>
  <c r="L1406" i="3"/>
  <c r="K1406" i="3"/>
  <c r="J1406" i="3"/>
  <c r="I1406" i="3"/>
  <c r="H1406" i="3"/>
  <c r="G1406" i="3"/>
  <c r="S1406" i="3" s="1"/>
  <c r="F1406" i="3"/>
  <c r="Q1406" i="3" s="1"/>
  <c r="E1406" i="3"/>
  <c r="M1406" i="3" s="1"/>
  <c r="T1405" i="3"/>
  <c r="R1405" i="3"/>
  <c r="L1405" i="3"/>
  <c r="K1405" i="3"/>
  <c r="J1405" i="3"/>
  <c r="N1405" i="3" s="1"/>
  <c r="I1405" i="3"/>
  <c r="H1405" i="3"/>
  <c r="G1405" i="3"/>
  <c r="S1405" i="3" s="1"/>
  <c r="F1405" i="3"/>
  <c r="Q1405" i="3" s="1"/>
  <c r="E1405" i="3"/>
  <c r="M1405" i="3" s="1"/>
  <c r="T1404" i="3"/>
  <c r="R1404" i="3"/>
  <c r="N1404" i="3"/>
  <c r="L1404" i="3"/>
  <c r="K1404" i="3"/>
  <c r="J1404" i="3"/>
  <c r="I1404" i="3"/>
  <c r="H1404" i="3"/>
  <c r="G1404" i="3"/>
  <c r="S1404" i="3" s="1"/>
  <c r="F1404" i="3"/>
  <c r="Q1404" i="3" s="1"/>
  <c r="E1404" i="3"/>
  <c r="M1404" i="3" s="1"/>
  <c r="T1403" i="3"/>
  <c r="R1403" i="3"/>
  <c r="L1403" i="3"/>
  <c r="K1403" i="3"/>
  <c r="J1403" i="3"/>
  <c r="N1403" i="3" s="1"/>
  <c r="I1403" i="3"/>
  <c r="H1403" i="3"/>
  <c r="G1403" i="3"/>
  <c r="S1403" i="3" s="1"/>
  <c r="F1403" i="3"/>
  <c r="Q1403" i="3" s="1"/>
  <c r="E1403" i="3"/>
  <c r="M1403" i="3" s="1"/>
  <c r="T1402" i="3"/>
  <c r="R1402" i="3"/>
  <c r="N1402" i="3"/>
  <c r="L1402" i="3"/>
  <c r="K1402" i="3"/>
  <c r="J1402" i="3"/>
  <c r="I1402" i="3"/>
  <c r="H1402" i="3"/>
  <c r="G1402" i="3"/>
  <c r="S1402" i="3" s="1"/>
  <c r="F1402" i="3"/>
  <c r="Q1402" i="3" s="1"/>
  <c r="E1402" i="3"/>
  <c r="M1402" i="3" s="1"/>
  <c r="T1401" i="3"/>
  <c r="R1401" i="3"/>
  <c r="L1401" i="3"/>
  <c r="K1401" i="3"/>
  <c r="J1401" i="3"/>
  <c r="N1401" i="3" s="1"/>
  <c r="I1401" i="3"/>
  <c r="H1401" i="3"/>
  <c r="G1401" i="3"/>
  <c r="S1401" i="3" s="1"/>
  <c r="F1401" i="3"/>
  <c r="Q1401" i="3" s="1"/>
  <c r="E1401" i="3"/>
  <c r="M1401" i="3" s="1"/>
  <c r="T1400" i="3"/>
  <c r="R1400" i="3"/>
  <c r="N1400" i="3"/>
  <c r="L1400" i="3"/>
  <c r="K1400" i="3"/>
  <c r="J1400" i="3"/>
  <c r="I1400" i="3"/>
  <c r="H1400" i="3"/>
  <c r="G1400" i="3"/>
  <c r="S1400" i="3" s="1"/>
  <c r="F1400" i="3"/>
  <c r="Q1400" i="3" s="1"/>
  <c r="E1400" i="3"/>
  <c r="M1400" i="3" s="1"/>
  <c r="T1399" i="3"/>
  <c r="R1399" i="3"/>
  <c r="L1399" i="3"/>
  <c r="K1399" i="3"/>
  <c r="J1399" i="3"/>
  <c r="N1399" i="3" s="1"/>
  <c r="I1399" i="3"/>
  <c r="H1399" i="3"/>
  <c r="G1399" i="3"/>
  <c r="S1399" i="3" s="1"/>
  <c r="F1399" i="3"/>
  <c r="Q1399" i="3" s="1"/>
  <c r="E1399" i="3"/>
  <c r="M1399" i="3" s="1"/>
  <c r="T1398" i="3"/>
  <c r="R1398" i="3"/>
  <c r="N1398" i="3"/>
  <c r="L1398" i="3"/>
  <c r="K1398" i="3"/>
  <c r="J1398" i="3"/>
  <c r="I1398" i="3"/>
  <c r="H1398" i="3"/>
  <c r="G1398" i="3"/>
  <c r="S1398" i="3" s="1"/>
  <c r="F1398" i="3"/>
  <c r="Q1398" i="3" s="1"/>
  <c r="E1398" i="3"/>
  <c r="M1398" i="3" s="1"/>
  <c r="T1397" i="3"/>
  <c r="R1397" i="3"/>
  <c r="L1397" i="3"/>
  <c r="K1397" i="3"/>
  <c r="J1397" i="3"/>
  <c r="N1397" i="3" s="1"/>
  <c r="I1397" i="3"/>
  <c r="H1397" i="3"/>
  <c r="G1397" i="3"/>
  <c r="S1397" i="3" s="1"/>
  <c r="F1397" i="3"/>
  <c r="Q1397" i="3" s="1"/>
  <c r="E1397" i="3"/>
  <c r="M1397" i="3" s="1"/>
  <c r="T1396" i="3"/>
  <c r="R1396" i="3"/>
  <c r="N1396" i="3"/>
  <c r="L1396" i="3"/>
  <c r="K1396" i="3"/>
  <c r="J1396" i="3"/>
  <c r="I1396" i="3"/>
  <c r="H1396" i="3"/>
  <c r="G1396" i="3"/>
  <c r="S1396" i="3" s="1"/>
  <c r="F1396" i="3"/>
  <c r="Q1396" i="3" s="1"/>
  <c r="E1396" i="3"/>
  <c r="M1396" i="3" s="1"/>
  <c r="T1395" i="3"/>
  <c r="R1395" i="3"/>
  <c r="L1395" i="3"/>
  <c r="K1395" i="3"/>
  <c r="J1395" i="3"/>
  <c r="N1395" i="3" s="1"/>
  <c r="I1395" i="3"/>
  <c r="H1395" i="3"/>
  <c r="G1395" i="3"/>
  <c r="S1395" i="3" s="1"/>
  <c r="F1395" i="3"/>
  <c r="Q1395" i="3" s="1"/>
  <c r="E1395" i="3"/>
  <c r="M1395" i="3" s="1"/>
  <c r="T1394" i="3"/>
  <c r="R1394" i="3"/>
  <c r="N1394" i="3"/>
  <c r="L1394" i="3"/>
  <c r="K1394" i="3"/>
  <c r="J1394" i="3"/>
  <c r="I1394" i="3"/>
  <c r="H1394" i="3"/>
  <c r="G1394" i="3"/>
  <c r="S1394" i="3" s="1"/>
  <c r="F1394" i="3"/>
  <c r="Q1394" i="3" s="1"/>
  <c r="E1394" i="3"/>
  <c r="M1394" i="3" s="1"/>
  <c r="T1393" i="3"/>
  <c r="R1393" i="3"/>
  <c r="L1393" i="3"/>
  <c r="K1393" i="3"/>
  <c r="J1393" i="3"/>
  <c r="N1393" i="3" s="1"/>
  <c r="I1393" i="3"/>
  <c r="H1393" i="3"/>
  <c r="G1393" i="3"/>
  <c r="S1393" i="3" s="1"/>
  <c r="F1393" i="3"/>
  <c r="Q1393" i="3" s="1"/>
  <c r="E1393" i="3"/>
  <c r="M1393" i="3" s="1"/>
  <c r="T1392" i="3"/>
  <c r="R1392" i="3"/>
  <c r="N1392" i="3"/>
  <c r="L1392" i="3"/>
  <c r="K1392" i="3"/>
  <c r="J1392" i="3"/>
  <c r="I1392" i="3"/>
  <c r="H1392" i="3"/>
  <c r="G1392" i="3"/>
  <c r="S1392" i="3" s="1"/>
  <c r="F1392" i="3"/>
  <c r="Q1392" i="3" s="1"/>
  <c r="E1392" i="3"/>
  <c r="M1392" i="3" s="1"/>
  <c r="T1391" i="3"/>
  <c r="R1391" i="3"/>
  <c r="L1391" i="3"/>
  <c r="K1391" i="3"/>
  <c r="J1391" i="3"/>
  <c r="N1391" i="3" s="1"/>
  <c r="I1391" i="3"/>
  <c r="H1391" i="3"/>
  <c r="G1391" i="3"/>
  <c r="S1391" i="3" s="1"/>
  <c r="F1391" i="3"/>
  <c r="Q1391" i="3" s="1"/>
  <c r="E1391" i="3"/>
  <c r="M1391" i="3" s="1"/>
  <c r="T1390" i="3"/>
  <c r="R1390" i="3"/>
  <c r="N1390" i="3"/>
  <c r="L1390" i="3"/>
  <c r="K1390" i="3"/>
  <c r="J1390" i="3"/>
  <c r="I1390" i="3"/>
  <c r="H1390" i="3"/>
  <c r="G1390" i="3"/>
  <c r="S1390" i="3" s="1"/>
  <c r="F1390" i="3"/>
  <c r="Q1390" i="3" s="1"/>
  <c r="E1390" i="3"/>
  <c r="M1390" i="3" s="1"/>
  <c r="T1389" i="3"/>
  <c r="R1389" i="3"/>
  <c r="L1389" i="3"/>
  <c r="K1389" i="3"/>
  <c r="J1389" i="3"/>
  <c r="N1389" i="3" s="1"/>
  <c r="I1389" i="3"/>
  <c r="H1389" i="3"/>
  <c r="G1389" i="3"/>
  <c r="S1389" i="3" s="1"/>
  <c r="F1389" i="3"/>
  <c r="Q1389" i="3" s="1"/>
  <c r="E1389" i="3"/>
  <c r="M1389" i="3" s="1"/>
  <c r="T1388" i="3"/>
  <c r="R1388" i="3"/>
  <c r="N1388" i="3"/>
  <c r="L1388" i="3"/>
  <c r="K1388" i="3"/>
  <c r="J1388" i="3"/>
  <c r="I1388" i="3"/>
  <c r="H1388" i="3"/>
  <c r="G1388" i="3"/>
  <c r="S1388" i="3" s="1"/>
  <c r="F1388" i="3"/>
  <c r="Q1388" i="3" s="1"/>
  <c r="E1388" i="3"/>
  <c r="M1388" i="3" s="1"/>
  <c r="T1387" i="3"/>
  <c r="R1387" i="3"/>
  <c r="L1387" i="3"/>
  <c r="K1387" i="3"/>
  <c r="J1387" i="3"/>
  <c r="N1387" i="3" s="1"/>
  <c r="I1387" i="3"/>
  <c r="H1387" i="3"/>
  <c r="G1387" i="3"/>
  <c r="S1387" i="3" s="1"/>
  <c r="F1387" i="3"/>
  <c r="Q1387" i="3" s="1"/>
  <c r="E1387" i="3"/>
  <c r="M1387" i="3" s="1"/>
  <c r="T1386" i="3"/>
  <c r="R1386" i="3"/>
  <c r="N1386" i="3"/>
  <c r="L1386" i="3"/>
  <c r="K1386" i="3"/>
  <c r="J1386" i="3"/>
  <c r="I1386" i="3"/>
  <c r="H1386" i="3"/>
  <c r="G1386" i="3"/>
  <c r="S1386" i="3" s="1"/>
  <c r="F1386" i="3"/>
  <c r="Q1386" i="3" s="1"/>
  <c r="E1386" i="3"/>
  <c r="M1386" i="3" s="1"/>
  <c r="T1385" i="3"/>
  <c r="R1385" i="3"/>
  <c r="L1385" i="3"/>
  <c r="K1385" i="3"/>
  <c r="J1385" i="3"/>
  <c r="N1385" i="3" s="1"/>
  <c r="I1385" i="3"/>
  <c r="H1385" i="3"/>
  <c r="G1385" i="3"/>
  <c r="S1385" i="3" s="1"/>
  <c r="F1385" i="3"/>
  <c r="Q1385" i="3" s="1"/>
  <c r="E1385" i="3"/>
  <c r="M1385" i="3" s="1"/>
  <c r="T1384" i="3"/>
  <c r="R1384" i="3"/>
  <c r="N1384" i="3"/>
  <c r="L1384" i="3"/>
  <c r="K1384" i="3"/>
  <c r="J1384" i="3"/>
  <c r="I1384" i="3"/>
  <c r="H1384" i="3"/>
  <c r="G1384" i="3"/>
  <c r="S1384" i="3" s="1"/>
  <c r="F1384" i="3"/>
  <c r="Q1384" i="3" s="1"/>
  <c r="E1384" i="3"/>
  <c r="M1384" i="3" s="1"/>
  <c r="T1383" i="3"/>
  <c r="R1383" i="3"/>
  <c r="L1383" i="3"/>
  <c r="K1383" i="3"/>
  <c r="J1383" i="3"/>
  <c r="N1383" i="3" s="1"/>
  <c r="I1383" i="3"/>
  <c r="H1383" i="3"/>
  <c r="G1383" i="3"/>
  <c r="S1383" i="3" s="1"/>
  <c r="F1383" i="3"/>
  <c r="Q1383" i="3" s="1"/>
  <c r="E1383" i="3"/>
  <c r="M1383" i="3" s="1"/>
  <c r="T1382" i="3"/>
  <c r="R1382" i="3"/>
  <c r="N1382" i="3"/>
  <c r="L1382" i="3"/>
  <c r="K1382" i="3"/>
  <c r="J1382" i="3"/>
  <c r="I1382" i="3"/>
  <c r="H1382" i="3"/>
  <c r="G1382" i="3"/>
  <c r="S1382" i="3" s="1"/>
  <c r="F1382" i="3"/>
  <c r="Q1382" i="3" s="1"/>
  <c r="E1382" i="3"/>
  <c r="M1382" i="3" s="1"/>
  <c r="T1381" i="3"/>
  <c r="R1381" i="3"/>
  <c r="L1381" i="3"/>
  <c r="K1381" i="3"/>
  <c r="J1381" i="3"/>
  <c r="N1381" i="3" s="1"/>
  <c r="I1381" i="3"/>
  <c r="H1381" i="3"/>
  <c r="G1381" i="3"/>
  <c r="S1381" i="3" s="1"/>
  <c r="F1381" i="3"/>
  <c r="Q1381" i="3" s="1"/>
  <c r="E1381" i="3"/>
  <c r="M1381" i="3" s="1"/>
  <c r="T1380" i="3"/>
  <c r="R1380" i="3"/>
  <c r="N1380" i="3"/>
  <c r="L1380" i="3"/>
  <c r="K1380" i="3"/>
  <c r="J1380" i="3"/>
  <c r="I1380" i="3"/>
  <c r="H1380" i="3"/>
  <c r="G1380" i="3"/>
  <c r="S1380" i="3" s="1"/>
  <c r="F1380" i="3"/>
  <c r="Q1380" i="3" s="1"/>
  <c r="E1380" i="3"/>
  <c r="M1380" i="3" s="1"/>
  <c r="T1379" i="3"/>
  <c r="R1379" i="3"/>
  <c r="L1379" i="3"/>
  <c r="K1379" i="3"/>
  <c r="J1379" i="3"/>
  <c r="N1379" i="3" s="1"/>
  <c r="I1379" i="3"/>
  <c r="H1379" i="3"/>
  <c r="G1379" i="3"/>
  <c r="S1379" i="3" s="1"/>
  <c r="F1379" i="3"/>
  <c r="Q1379" i="3" s="1"/>
  <c r="E1379" i="3"/>
  <c r="M1379" i="3" s="1"/>
  <c r="T1378" i="3"/>
  <c r="R1378" i="3"/>
  <c r="N1378" i="3"/>
  <c r="L1378" i="3"/>
  <c r="K1378" i="3"/>
  <c r="J1378" i="3"/>
  <c r="I1378" i="3"/>
  <c r="H1378" i="3"/>
  <c r="G1378" i="3"/>
  <c r="S1378" i="3" s="1"/>
  <c r="F1378" i="3"/>
  <c r="Q1378" i="3" s="1"/>
  <c r="E1378" i="3"/>
  <c r="M1378" i="3" s="1"/>
  <c r="T1377" i="3"/>
  <c r="R1377" i="3"/>
  <c r="L1377" i="3"/>
  <c r="K1377" i="3"/>
  <c r="J1377" i="3"/>
  <c r="N1377" i="3" s="1"/>
  <c r="I1377" i="3"/>
  <c r="H1377" i="3"/>
  <c r="G1377" i="3"/>
  <c r="S1377" i="3" s="1"/>
  <c r="F1377" i="3"/>
  <c r="Q1377" i="3" s="1"/>
  <c r="E1377" i="3"/>
  <c r="M1377" i="3" s="1"/>
  <c r="T1376" i="3"/>
  <c r="R1376" i="3"/>
  <c r="N1376" i="3"/>
  <c r="L1376" i="3"/>
  <c r="K1376" i="3"/>
  <c r="O1376" i="3" s="1"/>
  <c r="P1376" i="3" s="1"/>
  <c r="J1376" i="3"/>
  <c r="I1376" i="3"/>
  <c r="H1376" i="3"/>
  <c r="G1376" i="3"/>
  <c r="S1376" i="3" s="1"/>
  <c r="F1376" i="3"/>
  <c r="Q1376" i="3" s="1"/>
  <c r="E1376" i="3"/>
  <c r="M1376" i="3" s="1"/>
  <c r="T1375" i="3"/>
  <c r="R1375" i="3"/>
  <c r="L1375" i="3"/>
  <c r="K1375" i="3"/>
  <c r="J1375" i="3"/>
  <c r="N1375" i="3" s="1"/>
  <c r="I1375" i="3"/>
  <c r="H1375" i="3"/>
  <c r="G1375" i="3"/>
  <c r="S1375" i="3" s="1"/>
  <c r="F1375" i="3"/>
  <c r="Q1375" i="3" s="1"/>
  <c r="E1375" i="3"/>
  <c r="M1375" i="3" s="1"/>
  <c r="T1374" i="3"/>
  <c r="R1374" i="3"/>
  <c r="N1374" i="3"/>
  <c r="L1374" i="3"/>
  <c r="K1374" i="3"/>
  <c r="J1374" i="3"/>
  <c r="I1374" i="3"/>
  <c r="H1374" i="3"/>
  <c r="G1374" i="3"/>
  <c r="S1374" i="3" s="1"/>
  <c r="F1374" i="3"/>
  <c r="Q1374" i="3" s="1"/>
  <c r="E1374" i="3"/>
  <c r="M1374" i="3" s="1"/>
  <c r="T1373" i="3"/>
  <c r="R1373" i="3"/>
  <c r="L1373" i="3"/>
  <c r="K1373" i="3"/>
  <c r="J1373" i="3"/>
  <c r="N1373" i="3" s="1"/>
  <c r="I1373" i="3"/>
  <c r="H1373" i="3"/>
  <c r="G1373" i="3"/>
  <c r="S1373" i="3" s="1"/>
  <c r="F1373" i="3"/>
  <c r="Q1373" i="3" s="1"/>
  <c r="E1373" i="3"/>
  <c r="M1373" i="3" s="1"/>
  <c r="T1372" i="3"/>
  <c r="R1372" i="3"/>
  <c r="N1372" i="3"/>
  <c r="L1372" i="3"/>
  <c r="K1372" i="3"/>
  <c r="O1372" i="3" s="1"/>
  <c r="P1372" i="3" s="1"/>
  <c r="J1372" i="3"/>
  <c r="I1372" i="3"/>
  <c r="H1372" i="3"/>
  <c r="G1372" i="3"/>
  <c r="S1372" i="3" s="1"/>
  <c r="F1372" i="3"/>
  <c r="Q1372" i="3" s="1"/>
  <c r="E1372" i="3"/>
  <c r="M1372" i="3" s="1"/>
  <c r="T1371" i="3"/>
  <c r="R1371" i="3"/>
  <c r="L1371" i="3"/>
  <c r="K1371" i="3"/>
  <c r="J1371" i="3"/>
  <c r="N1371" i="3" s="1"/>
  <c r="I1371" i="3"/>
  <c r="H1371" i="3"/>
  <c r="G1371" i="3"/>
  <c r="S1371" i="3" s="1"/>
  <c r="F1371" i="3"/>
  <c r="Q1371" i="3" s="1"/>
  <c r="E1371" i="3"/>
  <c r="M1371" i="3" s="1"/>
  <c r="T1370" i="3"/>
  <c r="R1370" i="3"/>
  <c r="N1370" i="3"/>
  <c r="L1370" i="3"/>
  <c r="K1370" i="3"/>
  <c r="J1370" i="3"/>
  <c r="I1370" i="3"/>
  <c r="H1370" i="3"/>
  <c r="G1370" i="3"/>
  <c r="S1370" i="3" s="1"/>
  <c r="F1370" i="3"/>
  <c r="Q1370" i="3" s="1"/>
  <c r="E1370" i="3"/>
  <c r="M1370" i="3" s="1"/>
  <c r="T1369" i="3"/>
  <c r="R1369" i="3"/>
  <c r="L1369" i="3"/>
  <c r="K1369" i="3"/>
  <c r="J1369" i="3"/>
  <c r="N1369" i="3" s="1"/>
  <c r="I1369" i="3"/>
  <c r="H1369" i="3"/>
  <c r="G1369" i="3"/>
  <c r="S1369" i="3" s="1"/>
  <c r="F1369" i="3"/>
  <c r="Q1369" i="3" s="1"/>
  <c r="E1369" i="3"/>
  <c r="M1369" i="3" s="1"/>
  <c r="T1368" i="3"/>
  <c r="R1368" i="3"/>
  <c r="N1368" i="3"/>
  <c r="L1368" i="3"/>
  <c r="K1368" i="3"/>
  <c r="O1368" i="3" s="1"/>
  <c r="P1368" i="3" s="1"/>
  <c r="J1368" i="3"/>
  <c r="I1368" i="3"/>
  <c r="H1368" i="3"/>
  <c r="G1368" i="3"/>
  <c r="S1368" i="3" s="1"/>
  <c r="F1368" i="3"/>
  <c r="Q1368" i="3" s="1"/>
  <c r="E1368" i="3"/>
  <c r="M1368" i="3" s="1"/>
  <c r="T1367" i="3"/>
  <c r="R1367" i="3"/>
  <c r="L1367" i="3"/>
  <c r="K1367" i="3"/>
  <c r="J1367" i="3"/>
  <c r="N1367" i="3" s="1"/>
  <c r="I1367" i="3"/>
  <c r="H1367" i="3"/>
  <c r="G1367" i="3"/>
  <c r="S1367" i="3" s="1"/>
  <c r="F1367" i="3"/>
  <c r="Q1367" i="3" s="1"/>
  <c r="E1367" i="3"/>
  <c r="M1367" i="3" s="1"/>
  <c r="T1366" i="3"/>
  <c r="R1366" i="3"/>
  <c r="N1366" i="3"/>
  <c r="L1366" i="3"/>
  <c r="K1366" i="3"/>
  <c r="J1366" i="3"/>
  <c r="I1366" i="3"/>
  <c r="H1366" i="3"/>
  <c r="G1366" i="3"/>
  <c r="S1366" i="3" s="1"/>
  <c r="F1366" i="3"/>
  <c r="Q1366" i="3" s="1"/>
  <c r="E1366" i="3"/>
  <c r="M1366" i="3" s="1"/>
  <c r="T1365" i="3"/>
  <c r="R1365" i="3"/>
  <c r="L1365" i="3"/>
  <c r="K1365" i="3"/>
  <c r="J1365" i="3"/>
  <c r="N1365" i="3" s="1"/>
  <c r="I1365" i="3"/>
  <c r="H1365" i="3"/>
  <c r="G1365" i="3"/>
  <c r="S1365" i="3" s="1"/>
  <c r="F1365" i="3"/>
  <c r="Q1365" i="3" s="1"/>
  <c r="E1365" i="3"/>
  <c r="M1365" i="3" s="1"/>
  <c r="T1364" i="3"/>
  <c r="R1364" i="3"/>
  <c r="N1364" i="3"/>
  <c r="L1364" i="3"/>
  <c r="K1364" i="3"/>
  <c r="O1364" i="3" s="1"/>
  <c r="P1364" i="3" s="1"/>
  <c r="J1364" i="3"/>
  <c r="I1364" i="3"/>
  <c r="H1364" i="3"/>
  <c r="G1364" i="3"/>
  <c r="S1364" i="3" s="1"/>
  <c r="F1364" i="3"/>
  <c r="Q1364" i="3" s="1"/>
  <c r="E1364" i="3"/>
  <c r="M1364" i="3" s="1"/>
  <c r="T1363" i="3"/>
  <c r="R1363" i="3"/>
  <c r="L1363" i="3"/>
  <c r="K1363" i="3"/>
  <c r="J1363" i="3"/>
  <c r="N1363" i="3" s="1"/>
  <c r="I1363" i="3"/>
  <c r="H1363" i="3"/>
  <c r="G1363" i="3"/>
  <c r="S1363" i="3" s="1"/>
  <c r="F1363" i="3"/>
  <c r="Q1363" i="3" s="1"/>
  <c r="E1363" i="3"/>
  <c r="M1363" i="3" s="1"/>
  <c r="T1362" i="3"/>
  <c r="R1362" i="3"/>
  <c r="N1362" i="3"/>
  <c r="L1362" i="3"/>
  <c r="K1362" i="3"/>
  <c r="J1362" i="3"/>
  <c r="I1362" i="3"/>
  <c r="H1362" i="3"/>
  <c r="G1362" i="3"/>
  <c r="S1362" i="3" s="1"/>
  <c r="F1362" i="3"/>
  <c r="Q1362" i="3" s="1"/>
  <c r="E1362" i="3"/>
  <c r="M1362" i="3" s="1"/>
  <c r="T1361" i="3"/>
  <c r="R1361" i="3"/>
  <c r="L1361" i="3"/>
  <c r="K1361" i="3"/>
  <c r="J1361" i="3"/>
  <c r="N1361" i="3" s="1"/>
  <c r="I1361" i="3"/>
  <c r="H1361" i="3"/>
  <c r="G1361" i="3"/>
  <c r="S1361" i="3" s="1"/>
  <c r="F1361" i="3"/>
  <c r="Q1361" i="3" s="1"/>
  <c r="E1361" i="3"/>
  <c r="M1361" i="3" s="1"/>
  <c r="T1360" i="3"/>
  <c r="R1360" i="3"/>
  <c r="N1360" i="3"/>
  <c r="L1360" i="3"/>
  <c r="K1360" i="3"/>
  <c r="J1360" i="3"/>
  <c r="I1360" i="3"/>
  <c r="H1360" i="3"/>
  <c r="G1360" i="3"/>
  <c r="S1360" i="3" s="1"/>
  <c r="F1360" i="3"/>
  <c r="Q1360" i="3" s="1"/>
  <c r="E1360" i="3"/>
  <c r="M1360" i="3" s="1"/>
  <c r="T1359" i="3"/>
  <c r="R1359" i="3"/>
  <c r="L1359" i="3"/>
  <c r="K1359" i="3"/>
  <c r="J1359" i="3"/>
  <c r="N1359" i="3" s="1"/>
  <c r="I1359" i="3"/>
  <c r="H1359" i="3"/>
  <c r="G1359" i="3"/>
  <c r="S1359" i="3" s="1"/>
  <c r="F1359" i="3"/>
  <c r="Q1359" i="3" s="1"/>
  <c r="E1359" i="3"/>
  <c r="M1359" i="3" s="1"/>
  <c r="T1358" i="3"/>
  <c r="R1358" i="3"/>
  <c r="N1358" i="3"/>
  <c r="L1358" i="3"/>
  <c r="K1358" i="3"/>
  <c r="J1358" i="3"/>
  <c r="I1358" i="3"/>
  <c r="H1358" i="3"/>
  <c r="G1358" i="3"/>
  <c r="S1358" i="3" s="1"/>
  <c r="F1358" i="3"/>
  <c r="Q1358" i="3" s="1"/>
  <c r="E1358" i="3"/>
  <c r="M1358" i="3" s="1"/>
  <c r="T1357" i="3"/>
  <c r="R1357" i="3"/>
  <c r="L1357" i="3"/>
  <c r="K1357" i="3"/>
  <c r="J1357" i="3"/>
  <c r="N1357" i="3" s="1"/>
  <c r="I1357" i="3"/>
  <c r="H1357" i="3"/>
  <c r="G1357" i="3"/>
  <c r="S1357" i="3" s="1"/>
  <c r="F1357" i="3"/>
  <c r="Q1357" i="3" s="1"/>
  <c r="E1357" i="3"/>
  <c r="M1357" i="3" s="1"/>
  <c r="T1356" i="3"/>
  <c r="R1356" i="3"/>
  <c r="N1356" i="3"/>
  <c r="L1356" i="3"/>
  <c r="K1356" i="3"/>
  <c r="J1356" i="3"/>
  <c r="I1356" i="3"/>
  <c r="H1356" i="3"/>
  <c r="G1356" i="3"/>
  <c r="S1356" i="3" s="1"/>
  <c r="F1356" i="3"/>
  <c r="Q1356" i="3" s="1"/>
  <c r="E1356" i="3"/>
  <c r="M1356" i="3" s="1"/>
  <c r="T1355" i="3"/>
  <c r="R1355" i="3"/>
  <c r="L1355" i="3"/>
  <c r="K1355" i="3"/>
  <c r="J1355" i="3"/>
  <c r="N1355" i="3" s="1"/>
  <c r="I1355" i="3"/>
  <c r="H1355" i="3"/>
  <c r="G1355" i="3"/>
  <c r="S1355" i="3" s="1"/>
  <c r="F1355" i="3"/>
  <c r="Q1355" i="3" s="1"/>
  <c r="E1355" i="3"/>
  <c r="M1355" i="3" s="1"/>
  <c r="T1354" i="3"/>
  <c r="R1354" i="3"/>
  <c r="N1354" i="3"/>
  <c r="L1354" i="3"/>
  <c r="K1354" i="3"/>
  <c r="J1354" i="3"/>
  <c r="I1354" i="3"/>
  <c r="H1354" i="3"/>
  <c r="G1354" i="3"/>
  <c r="S1354" i="3" s="1"/>
  <c r="F1354" i="3"/>
  <c r="Q1354" i="3" s="1"/>
  <c r="E1354" i="3"/>
  <c r="M1354" i="3" s="1"/>
  <c r="T1353" i="3"/>
  <c r="R1353" i="3"/>
  <c r="L1353" i="3"/>
  <c r="K1353" i="3"/>
  <c r="J1353" i="3"/>
  <c r="N1353" i="3" s="1"/>
  <c r="I1353" i="3"/>
  <c r="H1353" i="3"/>
  <c r="G1353" i="3"/>
  <c r="S1353" i="3" s="1"/>
  <c r="F1353" i="3"/>
  <c r="Q1353" i="3" s="1"/>
  <c r="E1353" i="3"/>
  <c r="M1353" i="3" s="1"/>
  <c r="T1352" i="3"/>
  <c r="R1352" i="3"/>
  <c r="N1352" i="3"/>
  <c r="L1352" i="3"/>
  <c r="K1352" i="3"/>
  <c r="J1352" i="3"/>
  <c r="I1352" i="3"/>
  <c r="H1352" i="3"/>
  <c r="G1352" i="3"/>
  <c r="S1352" i="3" s="1"/>
  <c r="F1352" i="3"/>
  <c r="Q1352" i="3" s="1"/>
  <c r="E1352" i="3"/>
  <c r="M1352" i="3" s="1"/>
  <c r="T1351" i="3"/>
  <c r="R1351" i="3"/>
  <c r="L1351" i="3"/>
  <c r="K1351" i="3"/>
  <c r="J1351" i="3"/>
  <c r="N1351" i="3" s="1"/>
  <c r="I1351" i="3"/>
  <c r="H1351" i="3"/>
  <c r="G1351" i="3"/>
  <c r="S1351" i="3" s="1"/>
  <c r="F1351" i="3"/>
  <c r="Q1351" i="3" s="1"/>
  <c r="E1351" i="3"/>
  <c r="M1351" i="3" s="1"/>
  <c r="T1350" i="3"/>
  <c r="R1350" i="3"/>
  <c r="N1350" i="3"/>
  <c r="L1350" i="3"/>
  <c r="K1350" i="3"/>
  <c r="J1350" i="3"/>
  <c r="I1350" i="3"/>
  <c r="H1350" i="3"/>
  <c r="G1350" i="3"/>
  <c r="S1350" i="3" s="1"/>
  <c r="F1350" i="3"/>
  <c r="Q1350" i="3" s="1"/>
  <c r="E1350" i="3"/>
  <c r="M1350" i="3" s="1"/>
  <c r="T1349" i="3"/>
  <c r="R1349" i="3"/>
  <c r="L1349" i="3"/>
  <c r="K1349" i="3"/>
  <c r="J1349" i="3"/>
  <c r="N1349" i="3" s="1"/>
  <c r="I1349" i="3"/>
  <c r="H1349" i="3"/>
  <c r="G1349" i="3"/>
  <c r="S1349" i="3" s="1"/>
  <c r="F1349" i="3"/>
  <c r="Q1349" i="3" s="1"/>
  <c r="E1349" i="3"/>
  <c r="M1349" i="3" s="1"/>
  <c r="T1348" i="3"/>
  <c r="R1348" i="3"/>
  <c r="N1348" i="3"/>
  <c r="L1348" i="3"/>
  <c r="K1348" i="3"/>
  <c r="J1348" i="3"/>
  <c r="I1348" i="3"/>
  <c r="H1348" i="3"/>
  <c r="G1348" i="3"/>
  <c r="S1348" i="3" s="1"/>
  <c r="F1348" i="3"/>
  <c r="Q1348" i="3" s="1"/>
  <c r="E1348" i="3"/>
  <c r="M1348" i="3" s="1"/>
  <c r="T1347" i="3"/>
  <c r="R1347" i="3"/>
  <c r="L1347" i="3"/>
  <c r="K1347" i="3"/>
  <c r="J1347" i="3"/>
  <c r="N1347" i="3" s="1"/>
  <c r="I1347" i="3"/>
  <c r="H1347" i="3"/>
  <c r="G1347" i="3"/>
  <c r="S1347" i="3" s="1"/>
  <c r="F1347" i="3"/>
  <c r="Q1347" i="3" s="1"/>
  <c r="E1347" i="3"/>
  <c r="M1347" i="3" s="1"/>
  <c r="T1346" i="3"/>
  <c r="R1346" i="3"/>
  <c r="N1346" i="3"/>
  <c r="L1346" i="3"/>
  <c r="K1346" i="3"/>
  <c r="J1346" i="3"/>
  <c r="I1346" i="3"/>
  <c r="H1346" i="3"/>
  <c r="G1346" i="3"/>
  <c r="S1346" i="3" s="1"/>
  <c r="F1346" i="3"/>
  <c r="Q1346" i="3" s="1"/>
  <c r="E1346" i="3"/>
  <c r="M1346" i="3" s="1"/>
  <c r="T1345" i="3"/>
  <c r="R1345" i="3"/>
  <c r="L1345" i="3"/>
  <c r="K1345" i="3"/>
  <c r="J1345" i="3"/>
  <c r="N1345" i="3" s="1"/>
  <c r="I1345" i="3"/>
  <c r="H1345" i="3"/>
  <c r="G1345" i="3"/>
  <c r="S1345" i="3" s="1"/>
  <c r="F1345" i="3"/>
  <c r="Q1345" i="3" s="1"/>
  <c r="E1345" i="3"/>
  <c r="M1345" i="3" s="1"/>
  <c r="T1344" i="3"/>
  <c r="R1344" i="3"/>
  <c r="N1344" i="3"/>
  <c r="L1344" i="3"/>
  <c r="K1344" i="3"/>
  <c r="J1344" i="3"/>
  <c r="I1344" i="3"/>
  <c r="H1344" i="3"/>
  <c r="G1344" i="3"/>
  <c r="S1344" i="3" s="1"/>
  <c r="F1344" i="3"/>
  <c r="Q1344" i="3" s="1"/>
  <c r="E1344" i="3"/>
  <c r="M1344" i="3" s="1"/>
  <c r="T1343" i="3"/>
  <c r="R1343" i="3"/>
  <c r="L1343" i="3"/>
  <c r="K1343" i="3"/>
  <c r="J1343" i="3"/>
  <c r="N1343" i="3" s="1"/>
  <c r="I1343" i="3"/>
  <c r="H1343" i="3"/>
  <c r="G1343" i="3"/>
  <c r="S1343" i="3" s="1"/>
  <c r="F1343" i="3"/>
  <c r="Q1343" i="3" s="1"/>
  <c r="E1343" i="3"/>
  <c r="M1343" i="3" s="1"/>
  <c r="T1342" i="3"/>
  <c r="R1342" i="3"/>
  <c r="N1342" i="3"/>
  <c r="L1342" i="3"/>
  <c r="K1342" i="3"/>
  <c r="J1342" i="3"/>
  <c r="I1342" i="3"/>
  <c r="H1342" i="3"/>
  <c r="G1342" i="3"/>
  <c r="S1342" i="3" s="1"/>
  <c r="F1342" i="3"/>
  <c r="Q1342" i="3" s="1"/>
  <c r="E1342" i="3"/>
  <c r="M1342" i="3" s="1"/>
  <c r="T1341" i="3"/>
  <c r="R1341" i="3"/>
  <c r="L1341" i="3"/>
  <c r="K1341" i="3"/>
  <c r="J1341" i="3"/>
  <c r="N1341" i="3" s="1"/>
  <c r="I1341" i="3"/>
  <c r="H1341" i="3"/>
  <c r="G1341" i="3"/>
  <c r="S1341" i="3" s="1"/>
  <c r="F1341" i="3"/>
  <c r="Q1341" i="3" s="1"/>
  <c r="E1341" i="3"/>
  <c r="M1341" i="3" s="1"/>
  <c r="T1340" i="3"/>
  <c r="R1340" i="3"/>
  <c r="N1340" i="3"/>
  <c r="L1340" i="3"/>
  <c r="K1340" i="3"/>
  <c r="J1340" i="3"/>
  <c r="I1340" i="3"/>
  <c r="H1340" i="3"/>
  <c r="G1340" i="3"/>
  <c r="S1340" i="3" s="1"/>
  <c r="F1340" i="3"/>
  <c r="Q1340" i="3" s="1"/>
  <c r="E1340" i="3"/>
  <c r="M1340" i="3" s="1"/>
  <c r="T1339" i="3"/>
  <c r="R1339" i="3"/>
  <c r="L1339" i="3"/>
  <c r="K1339" i="3"/>
  <c r="J1339" i="3"/>
  <c r="N1339" i="3" s="1"/>
  <c r="I1339" i="3"/>
  <c r="H1339" i="3"/>
  <c r="G1339" i="3"/>
  <c r="S1339" i="3" s="1"/>
  <c r="F1339" i="3"/>
  <c r="Q1339" i="3" s="1"/>
  <c r="E1339" i="3"/>
  <c r="M1339" i="3" s="1"/>
  <c r="T1338" i="3"/>
  <c r="R1338" i="3"/>
  <c r="N1338" i="3"/>
  <c r="L1338" i="3"/>
  <c r="K1338" i="3"/>
  <c r="J1338" i="3"/>
  <c r="I1338" i="3"/>
  <c r="H1338" i="3"/>
  <c r="G1338" i="3"/>
  <c r="S1338" i="3" s="1"/>
  <c r="F1338" i="3"/>
  <c r="Q1338" i="3" s="1"/>
  <c r="E1338" i="3"/>
  <c r="M1338" i="3" s="1"/>
  <c r="T1337" i="3"/>
  <c r="R1337" i="3"/>
  <c r="L1337" i="3"/>
  <c r="K1337" i="3"/>
  <c r="J1337" i="3"/>
  <c r="N1337" i="3" s="1"/>
  <c r="I1337" i="3"/>
  <c r="H1337" i="3"/>
  <c r="G1337" i="3"/>
  <c r="S1337" i="3" s="1"/>
  <c r="F1337" i="3"/>
  <c r="Q1337" i="3" s="1"/>
  <c r="E1337" i="3"/>
  <c r="M1337" i="3" s="1"/>
  <c r="T1336" i="3"/>
  <c r="R1336" i="3"/>
  <c r="N1336" i="3"/>
  <c r="L1336" i="3"/>
  <c r="K1336" i="3"/>
  <c r="J1336" i="3"/>
  <c r="I1336" i="3"/>
  <c r="H1336" i="3"/>
  <c r="G1336" i="3"/>
  <c r="S1336" i="3" s="1"/>
  <c r="F1336" i="3"/>
  <c r="Q1336" i="3" s="1"/>
  <c r="E1336" i="3"/>
  <c r="M1336" i="3" s="1"/>
  <c r="T1335" i="3"/>
  <c r="R1335" i="3"/>
  <c r="L1335" i="3"/>
  <c r="K1335" i="3"/>
  <c r="J1335" i="3"/>
  <c r="N1335" i="3" s="1"/>
  <c r="I1335" i="3"/>
  <c r="H1335" i="3"/>
  <c r="G1335" i="3"/>
  <c r="S1335" i="3" s="1"/>
  <c r="F1335" i="3"/>
  <c r="Q1335" i="3" s="1"/>
  <c r="E1335" i="3"/>
  <c r="M1335" i="3" s="1"/>
  <c r="T1334" i="3"/>
  <c r="R1334" i="3"/>
  <c r="N1334" i="3"/>
  <c r="L1334" i="3"/>
  <c r="K1334" i="3"/>
  <c r="J1334" i="3"/>
  <c r="I1334" i="3"/>
  <c r="H1334" i="3"/>
  <c r="G1334" i="3"/>
  <c r="S1334" i="3" s="1"/>
  <c r="F1334" i="3"/>
  <c r="Q1334" i="3" s="1"/>
  <c r="E1334" i="3"/>
  <c r="M1334" i="3" s="1"/>
  <c r="T1333" i="3"/>
  <c r="R1333" i="3"/>
  <c r="L1333" i="3"/>
  <c r="K1333" i="3"/>
  <c r="J1333" i="3"/>
  <c r="N1333" i="3" s="1"/>
  <c r="I1333" i="3"/>
  <c r="H1333" i="3"/>
  <c r="G1333" i="3"/>
  <c r="S1333" i="3" s="1"/>
  <c r="F1333" i="3"/>
  <c r="Q1333" i="3" s="1"/>
  <c r="E1333" i="3"/>
  <c r="M1333" i="3" s="1"/>
  <c r="T1332" i="3"/>
  <c r="R1332" i="3"/>
  <c r="N1332" i="3"/>
  <c r="L1332" i="3"/>
  <c r="K1332" i="3"/>
  <c r="J1332" i="3"/>
  <c r="I1332" i="3"/>
  <c r="H1332" i="3"/>
  <c r="G1332" i="3"/>
  <c r="S1332" i="3" s="1"/>
  <c r="F1332" i="3"/>
  <c r="Q1332" i="3" s="1"/>
  <c r="E1332" i="3"/>
  <c r="M1332" i="3" s="1"/>
  <c r="T1331" i="3"/>
  <c r="R1331" i="3"/>
  <c r="L1331" i="3"/>
  <c r="K1331" i="3"/>
  <c r="J1331" i="3"/>
  <c r="N1331" i="3" s="1"/>
  <c r="I1331" i="3"/>
  <c r="H1331" i="3"/>
  <c r="G1331" i="3"/>
  <c r="S1331" i="3" s="1"/>
  <c r="F1331" i="3"/>
  <c r="Q1331" i="3" s="1"/>
  <c r="E1331" i="3"/>
  <c r="M1331" i="3" s="1"/>
  <c r="T1330" i="3"/>
  <c r="R1330" i="3"/>
  <c r="N1330" i="3"/>
  <c r="L1330" i="3"/>
  <c r="K1330" i="3"/>
  <c r="O1330" i="3" s="1"/>
  <c r="P1330" i="3" s="1"/>
  <c r="J1330" i="3"/>
  <c r="I1330" i="3"/>
  <c r="H1330" i="3"/>
  <c r="G1330" i="3"/>
  <c r="S1330" i="3" s="1"/>
  <c r="F1330" i="3"/>
  <c r="Q1330" i="3" s="1"/>
  <c r="E1330" i="3"/>
  <c r="M1330" i="3" s="1"/>
  <c r="T1329" i="3"/>
  <c r="R1329" i="3"/>
  <c r="L1329" i="3"/>
  <c r="K1329" i="3"/>
  <c r="J1329" i="3"/>
  <c r="N1329" i="3" s="1"/>
  <c r="I1329" i="3"/>
  <c r="H1329" i="3"/>
  <c r="G1329" i="3"/>
  <c r="S1329" i="3" s="1"/>
  <c r="F1329" i="3"/>
  <c r="Q1329" i="3" s="1"/>
  <c r="E1329" i="3"/>
  <c r="M1329" i="3" s="1"/>
  <c r="T1328" i="3"/>
  <c r="R1328" i="3"/>
  <c r="N1328" i="3"/>
  <c r="L1328" i="3"/>
  <c r="K1328" i="3"/>
  <c r="J1328" i="3"/>
  <c r="I1328" i="3"/>
  <c r="H1328" i="3"/>
  <c r="G1328" i="3"/>
  <c r="S1328" i="3" s="1"/>
  <c r="F1328" i="3"/>
  <c r="Q1328" i="3" s="1"/>
  <c r="E1328" i="3"/>
  <c r="M1328" i="3" s="1"/>
  <c r="T1327" i="3"/>
  <c r="R1327" i="3"/>
  <c r="L1327" i="3"/>
  <c r="K1327" i="3"/>
  <c r="J1327" i="3"/>
  <c r="N1327" i="3" s="1"/>
  <c r="I1327" i="3"/>
  <c r="H1327" i="3"/>
  <c r="G1327" i="3"/>
  <c r="S1327" i="3" s="1"/>
  <c r="F1327" i="3"/>
  <c r="Q1327" i="3" s="1"/>
  <c r="E1327" i="3"/>
  <c r="M1327" i="3" s="1"/>
  <c r="T1326" i="3"/>
  <c r="R1326" i="3"/>
  <c r="N1326" i="3"/>
  <c r="L1326" i="3"/>
  <c r="K1326" i="3"/>
  <c r="O1326" i="3" s="1"/>
  <c r="P1326" i="3" s="1"/>
  <c r="J1326" i="3"/>
  <c r="I1326" i="3"/>
  <c r="H1326" i="3"/>
  <c r="G1326" i="3"/>
  <c r="S1326" i="3" s="1"/>
  <c r="F1326" i="3"/>
  <c r="Q1326" i="3" s="1"/>
  <c r="E1326" i="3"/>
  <c r="M1326" i="3" s="1"/>
  <c r="T1325" i="3"/>
  <c r="R1325" i="3"/>
  <c r="L1325" i="3"/>
  <c r="K1325" i="3"/>
  <c r="J1325" i="3"/>
  <c r="N1325" i="3" s="1"/>
  <c r="I1325" i="3"/>
  <c r="H1325" i="3"/>
  <c r="G1325" i="3"/>
  <c r="S1325" i="3" s="1"/>
  <c r="F1325" i="3"/>
  <c r="Q1325" i="3" s="1"/>
  <c r="E1325" i="3"/>
  <c r="M1325" i="3" s="1"/>
  <c r="T1324" i="3"/>
  <c r="R1324" i="3"/>
  <c r="N1324" i="3"/>
  <c r="L1324" i="3"/>
  <c r="K1324" i="3"/>
  <c r="J1324" i="3"/>
  <c r="I1324" i="3"/>
  <c r="H1324" i="3"/>
  <c r="G1324" i="3"/>
  <c r="S1324" i="3" s="1"/>
  <c r="F1324" i="3"/>
  <c r="Q1324" i="3" s="1"/>
  <c r="E1324" i="3"/>
  <c r="M1324" i="3" s="1"/>
  <c r="T1323" i="3"/>
  <c r="R1323" i="3"/>
  <c r="L1323" i="3"/>
  <c r="K1323" i="3"/>
  <c r="J1323" i="3"/>
  <c r="N1323" i="3" s="1"/>
  <c r="I1323" i="3"/>
  <c r="H1323" i="3"/>
  <c r="G1323" i="3"/>
  <c r="S1323" i="3" s="1"/>
  <c r="F1323" i="3"/>
  <c r="Q1323" i="3" s="1"/>
  <c r="E1323" i="3"/>
  <c r="M1323" i="3" s="1"/>
  <c r="T1322" i="3"/>
  <c r="R1322" i="3"/>
  <c r="N1322" i="3"/>
  <c r="L1322" i="3"/>
  <c r="K1322" i="3"/>
  <c r="O1322" i="3" s="1"/>
  <c r="P1322" i="3" s="1"/>
  <c r="J1322" i="3"/>
  <c r="I1322" i="3"/>
  <c r="H1322" i="3"/>
  <c r="G1322" i="3"/>
  <c r="S1322" i="3" s="1"/>
  <c r="F1322" i="3"/>
  <c r="Q1322" i="3" s="1"/>
  <c r="E1322" i="3"/>
  <c r="M1322" i="3" s="1"/>
  <c r="T1321" i="3"/>
  <c r="R1321" i="3"/>
  <c r="L1321" i="3"/>
  <c r="K1321" i="3"/>
  <c r="J1321" i="3"/>
  <c r="N1321" i="3" s="1"/>
  <c r="I1321" i="3"/>
  <c r="H1321" i="3"/>
  <c r="G1321" i="3"/>
  <c r="S1321" i="3" s="1"/>
  <c r="F1321" i="3"/>
  <c r="Q1321" i="3" s="1"/>
  <c r="E1321" i="3"/>
  <c r="M1321" i="3" s="1"/>
  <c r="T1320" i="3"/>
  <c r="R1320" i="3"/>
  <c r="N1320" i="3"/>
  <c r="L1320" i="3"/>
  <c r="K1320" i="3"/>
  <c r="J1320" i="3"/>
  <c r="I1320" i="3"/>
  <c r="H1320" i="3"/>
  <c r="G1320" i="3"/>
  <c r="S1320" i="3" s="1"/>
  <c r="F1320" i="3"/>
  <c r="Q1320" i="3" s="1"/>
  <c r="E1320" i="3"/>
  <c r="M1320" i="3" s="1"/>
  <c r="T1319" i="3"/>
  <c r="R1319" i="3"/>
  <c r="L1319" i="3"/>
  <c r="K1319" i="3"/>
  <c r="J1319" i="3"/>
  <c r="N1319" i="3" s="1"/>
  <c r="I1319" i="3"/>
  <c r="H1319" i="3"/>
  <c r="G1319" i="3"/>
  <c r="S1319" i="3" s="1"/>
  <c r="F1319" i="3"/>
  <c r="Q1319" i="3" s="1"/>
  <c r="E1319" i="3"/>
  <c r="M1319" i="3" s="1"/>
  <c r="T1318" i="3"/>
  <c r="R1318" i="3"/>
  <c r="N1318" i="3"/>
  <c r="L1318" i="3"/>
  <c r="K1318" i="3"/>
  <c r="O1318" i="3" s="1"/>
  <c r="P1318" i="3" s="1"/>
  <c r="J1318" i="3"/>
  <c r="I1318" i="3"/>
  <c r="H1318" i="3"/>
  <c r="G1318" i="3"/>
  <c r="S1318" i="3" s="1"/>
  <c r="F1318" i="3"/>
  <c r="Q1318" i="3" s="1"/>
  <c r="E1318" i="3"/>
  <c r="M1318" i="3" s="1"/>
  <c r="T1317" i="3"/>
  <c r="R1317" i="3"/>
  <c r="L1317" i="3"/>
  <c r="K1317" i="3"/>
  <c r="J1317" i="3"/>
  <c r="N1317" i="3" s="1"/>
  <c r="I1317" i="3"/>
  <c r="H1317" i="3"/>
  <c r="G1317" i="3"/>
  <c r="S1317" i="3" s="1"/>
  <c r="F1317" i="3"/>
  <c r="Q1317" i="3" s="1"/>
  <c r="E1317" i="3"/>
  <c r="M1317" i="3" s="1"/>
  <c r="T1316" i="3"/>
  <c r="R1316" i="3"/>
  <c r="N1316" i="3"/>
  <c r="L1316" i="3"/>
  <c r="K1316" i="3"/>
  <c r="J1316" i="3"/>
  <c r="I1316" i="3"/>
  <c r="H1316" i="3"/>
  <c r="G1316" i="3"/>
  <c r="S1316" i="3" s="1"/>
  <c r="F1316" i="3"/>
  <c r="Q1316" i="3" s="1"/>
  <c r="E1316" i="3"/>
  <c r="M1316" i="3" s="1"/>
  <c r="T1315" i="3"/>
  <c r="R1315" i="3"/>
  <c r="L1315" i="3"/>
  <c r="K1315" i="3"/>
  <c r="J1315" i="3"/>
  <c r="N1315" i="3" s="1"/>
  <c r="I1315" i="3"/>
  <c r="H1315" i="3"/>
  <c r="G1315" i="3"/>
  <c r="S1315" i="3" s="1"/>
  <c r="F1315" i="3"/>
  <c r="Q1315" i="3" s="1"/>
  <c r="E1315" i="3"/>
  <c r="M1315" i="3" s="1"/>
  <c r="T1314" i="3"/>
  <c r="R1314" i="3"/>
  <c r="N1314" i="3"/>
  <c r="L1314" i="3"/>
  <c r="K1314" i="3"/>
  <c r="O1314" i="3" s="1"/>
  <c r="P1314" i="3" s="1"/>
  <c r="J1314" i="3"/>
  <c r="I1314" i="3"/>
  <c r="H1314" i="3"/>
  <c r="G1314" i="3"/>
  <c r="S1314" i="3" s="1"/>
  <c r="F1314" i="3"/>
  <c r="Q1314" i="3" s="1"/>
  <c r="E1314" i="3"/>
  <c r="M1314" i="3" s="1"/>
  <c r="T1313" i="3"/>
  <c r="R1313" i="3"/>
  <c r="L1313" i="3"/>
  <c r="K1313" i="3"/>
  <c r="J1313" i="3"/>
  <c r="N1313" i="3" s="1"/>
  <c r="I1313" i="3"/>
  <c r="H1313" i="3"/>
  <c r="G1313" i="3"/>
  <c r="S1313" i="3" s="1"/>
  <c r="F1313" i="3"/>
  <c r="Q1313" i="3" s="1"/>
  <c r="E1313" i="3"/>
  <c r="M1313" i="3" s="1"/>
  <c r="T1312" i="3"/>
  <c r="R1312" i="3"/>
  <c r="N1312" i="3"/>
  <c r="L1312" i="3"/>
  <c r="K1312" i="3"/>
  <c r="J1312" i="3"/>
  <c r="I1312" i="3"/>
  <c r="H1312" i="3"/>
  <c r="G1312" i="3"/>
  <c r="S1312" i="3" s="1"/>
  <c r="F1312" i="3"/>
  <c r="Q1312" i="3" s="1"/>
  <c r="E1312" i="3"/>
  <c r="M1312" i="3" s="1"/>
  <c r="T1311" i="3"/>
  <c r="R1311" i="3"/>
  <c r="L1311" i="3"/>
  <c r="K1311" i="3"/>
  <c r="J1311" i="3"/>
  <c r="N1311" i="3" s="1"/>
  <c r="I1311" i="3"/>
  <c r="H1311" i="3"/>
  <c r="G1311" i="3"/>
  <c r="S1311" i="3" s="1"/>
  <c r="F1311" i="3"/>
  <c r="Q1311" i="3" s="1"/>
  <c r="E1311" i="3"/>
  <c r="M1311" i="3" s="1"/>
  <c r="T1310" i="3"/>
  <c r="R1310" i="3"/>
  <c r="N1310" i="3"/>
  <c r="L1310" i="3"/>
  <c r="K1310" i="3"/>
  <c r="O1310" i="3" s="1"/>
  <c r="P1310" i="3" s="1"/>
  <c r="J1310" i="3"/>
  <c r="I1310" i="3"/>
  <c r="H1310" i="3"/>
  <c r="G1310" i="3"/>
  <c r="S1310" i="3" s="1"/>
  <c r="F1310" i="3"/>
  <c r="Q1310" i="3" s="1"/>
  <c r="E1310" i="3"/>
  <c r="M1310" i="3" s="1"/>
  <c r="T1309" i="3"/>
  <c r="R1309" i="3"/>
  <c r="L1309" i="3"/>
  <c r="K1309" i="3"/>
  <c r="J1309" i="3"/>
  <c r="N1309" i="3" s="1"/>
  <c r="I1309" i="3"/>
  <c r="H1309" i="3"/>
  <c r="G1309" i="3"/>
  <c r="S1309" i="3" s="1"/>
  <c r="F1309" i="3"/>
  <c r="Q1309" i="3" s="1"/>
  <c r="E1309" i="3"/>
  <c r="M1309" i="3" s="1"/>
  <c r="T1308" i="3"/>
  <c r="R1308" i="3"/>
  <c r="N1308" i="3"/>
  <c r="L1308" i="3"/>
  <c r="K1308" i="3"/>
  <c r="J1308" i="3"/>
  <c r="I1308" i="3"/>
  <c r="H1308" i="3"/>
  <c r="G1308" i="3"/>
  <c r="S1308" i="3" s="1"/>
  <c r="F1308" i="3"/>
  <c r="Q1308" i="3" s="1"/>
  <c r="E1308" i="3"/>
  <c r="M1308" i="3" s="1"/>
  <c r="T1307" i="3"/>
  <c r="R1307" i="3"/>
  <c r="L1307" i="3"/>
  <c r="K1307" i="3"/>
  <c r="J1307" i="3"/>
  <c r="N1307" i="3" s="1"/>
  <c r="I1307" i="3"/>
  <c r="H1307" i="3"/>
  <c r="G1307" i="3"/>
  <c r="S1307" i="3" s="1"/>
  <c r="F1307" i="3"/>
  <c r="Q1307" i="3" s="1"/>
  <c r="E1307" i="3"/>
  <c r="M1307" i="3" s="1"/>
  <c r="T1306" i="3"/>
  <c r="R1306" i="3"/>
  <c r="N1306" i="3"/>
  <c r="L1306" i="3"/>
  <c r="K1306" i="3"/>
  <c r="O1306" i="3" s="1"/>
  <c r="P1306" i="3" s="1"/>
  <c r="J1306" i="3"/>
  <c r="I1306" i="3"/>
  <c r="H1306" i="3"/>
  <c r="G1306" i="3"/>
  <c r="S1306" i="3" s="1"/>
  <c r="F1306" i="3"/>
  <c r="Q1306" i="3" s="1"/>
  <c r="E1306" i="3"/>
  <c r="M1306" i="3" s="1"/>
  <c r="T1305" i="3"/>
  <c r="R1305" i="3"/>
  <c r="L1305" i="3"/>
  <c r="K1305" i="3"/>
  <c r="J1305" i="3"/>
  <c r="N1305" i="3" s="1"/>
  <c r="I1305" i="3"/>
  <c r="H1305" i="3"/>
  <c r="G1305" i="3"/>
  <c r="S1305" i="3" s="1"/>
  <c r="F1305" i="3"/>
  <c r="Q1305" i="3" s="1"/>
  <c r="E1305" i="3"/>
  <c r="M1305" i="3" s="1"/>
  <c r="T1304" i="3"/>
  <c r="R1304" i="3"/>
  <c r="N1304" i="3"/>
  <c r="L1304" i="3"/>
  <c r="K1304" i="3"/>
  <c r="J1304" i="3"/>
  <c r="I1304" i="3"/>
  <c r="H1304" i="3"/>
  <c r="G1304" i="3"/>
  <c r="S1304" i="3" s="1"/>
  <c r="F1304" i="3"/>
  <c r="Q1304" i="3" s="1"/>
  <c r="E1304" i="3"/>
  <c r="M1304" i="3" s="1"/>
  <c r="T1303" i="3"/>
  <c r="R1303" i="3"/>
  <c r="L1303" i="3"/>
  <c r="K1303" i="3"/>
  <c r="J1303" i="3"/>
  <c r="N1303" i="3" s="1"/>
  <c r="I1303" i="3"/>
  <c r="H1303" i="3"/>
  <c r="G1303" i="3"/>
  <c r="S1303" i="3" s="1"/>
  <c r="F1303" i="3"/>
  <c r="Q1303" i="3" s="1"/>
  <c r="E1303" i="3"/>
  <c r="M1303" i="3" s="1"/>
  <c r="T1302" i="3"/>
  <c r="R1302" i="3"/>
  <c r="N1302" i="3"/>
  <c r="L1302" i="3"/>
  <c r="K1302" i="3"/>
  <c r="O1302" i="3" s="1"/>
  <c r="P1302" i="3" s="1"/>
  <c r="J1302" i="3"/>
  <c r="I1302" i="3"/>
  <c r="H1302" i="3"/>
  <c r="G1302" i="3"/>
  <c r="S1302" i="3" s="1"/>
  <c r="F1302" i="3"/>
  <c r="Q1302" i="3" s="1"/>
  <c r="E1302" i="3"/>
  <c r="M1302" i="3" s="1"/>
  <c r="T1301" i="3"/>
  <c r="R1301" i="3"/>
  <c r="L1301" i="3"/>
  <c r="K1301" i="3"/>
  <c r="J1301" i="3"/>
  <c r="N1301" i="3" s="1"/>
  <c r="I1301" i="3"/>
  <c r="H1301" i="3"/>
  <c r="G1301" i="3"/>
  <c r="S1301" i="3" s="1"/>
  <c r="F1301" i="3"/>
  <c r="Q1301" i="3" s="1"/>
  <c r="E1301" i="3"/>
  <c r="M1301" i="3" s="1"/>
  <c r="T1300" i="3"/>
  <c r="R1300" i="3"/>
  <c r="N1300" i="3"/>
  <c r="L1300" i="3"/>
  <c r="K1300" i="3"/>
  <c r="J1300" i="3"/>
  <c r="I1300" i="3"/>
  <c r="H1300" i="3"/>
  <c r="G1300" i="3"/>
  <c r="S1300" i="3" s="1"/>
  <c r="F1300" i="3"/>
  <c r="Q1300" i="3" s="1"/>
  <c r="E1300" i="3"/>
  <c r="M1300" i="3" s="1"/>
  <c r="T1299" i="3"/>
  <c r="R1299" i="3"/>
  <c r="L1299" i="3"/>
  <c r="K1299" i="3"/>
  <c r="J1299" i="3"/>
  <c r="N1299" i="3" s="1"/>
  <c r="I1299" i="3"/>
  <c r="H1299" i="3"/>
  <c r="G1299" i="3"/>
  <c r="S1299" i="3" s="1"/>
  <c r="F1299" i="3"/>
  <c r="Q1299" i="3" s="1"/>
  <c r="E1299" i="3"/>
  <c r="M1299" i="3" s="1"/>
  <c r="T1298" i="3"/>
  <c r="R1298" i="3"/>
  <c r="N1298" i="3"/>
  <c r="L1298" i="3"/>
  <c r="K1298" i="3"/>
  <c r="O1298" i="3" s="1"/>
  <c r="P1298" i="3" s="1"/>
  <c r="J1298" i="3"/>
  <c r="I1298" i="3"/>
  <c r="H1298" i="3"/>
  <c r="G1298" i="3"/>
  <c r="S1298" i="3" s="1"/>
  <c r="F1298" i="3"/>
  <c r="Q1298" i="3" s="1"/>
  <c r="E1298" i="3"/>
  <c r="M1298" i="3" s="1"/>
  <c r="T1297" i="3"/>
  <c r="R1297" i="3"/>
  <c r="L1297" i="3"/>
  <c r="K1297" i="3"/>
  <c r="J1297" i="3"/>
  <c r="N1297" i="3" s="1"/>
  <c r="I1297" i="3"/>
  <c r="H1297" i="3"/>
  <c r="G1297" i="3"/>
  <c r="S1297" i="3" s="1"/>
  <c r="F1297" i="3"/>
  <c r="Q1297" i="3" s="1"/>
  <c r="E1297" i="3"/>
  <c r="M1297" i="3" s="1"/>
  <c r="T1296" i="3"/>
  <c r="R1296" i="3"/>
  <c r="N1296" i="3"/>
  <c r="L1296" i="3"/>
  <c r="K1296" i="3"/>
  <c r="J1296" i="3"/>
  <c r="I1296" i="3"/>
  <c r="H1296" i="3"/>
  <c r="G1296" i="3"/>
  <c r="S1296" i="3" s="1"/>
  <c r="F1296" i="3"/>
  <c r="Q1296" i="3" s="1"/>
  <c r="E1296" i="3"/>
  <c r="M1296" i="3" s="1"/>
  <c r="T1295" i="3"/>
  <c r="R1295" i="3"/>
  <c r="L1295" i="3"/>
  <c r="K1295" i="3"/>
  <c r="J1295" i="3"/>
  <c r="N1295" i="3" s="1"/>
  <c r="I1295" i="3"/>
  <c r="H1295" i="3"/>
  <c r="G1295" i="3"/>
  <c r="S1295" i="3" s="1"/>
  <c r="F1295" i="3"/>
  <c r="Q1295" i="3" s="1"/>
  <c r="E1295" i="3"/>
  <c r="M1295" i="3" s="1"/>
  <c r="T1294" i="3"/>
  <c r="R1294" i="3"/>
  <c r="N1294" i="3"/>
  <c r="L1294" i="3"/>
  <c r="K1294" i="3"/>
  <c r="O1294" i="3" s="1"/>
  <c r="P1294" i="3" s="1"/>
  <c r="J1294" i="3"/>
  <c r="I1294" i="3"/>
  <c r="H1294" i="3"/>
  <c r="G1294" i="3"/>
  <c r="S1294" i="3" s="1"/>
  <c r="F1294" i="3"/>
  <c r="Q1294" i="3" s="1"/>
  <c r="E1294" i="3"/>
  <c r="M1294" i="3" s="1"/>
  <c r="T1293" i="3"/>
  <c r="R1293" i="3"/>
  <c r="L1293" i="3"/>
  <c r="K1293" i="3"/>
  <c r="J1293" i="3"/>
  <c r="N1293" i="3" s="1"/>
  <c r="I1293" i="3"/>
  <c r="H1293" i="3"/>
  <c r="G1293" i="3"/>
  <c r="S1293" i="3" s="1"/>
  <c r="F1293" i="3"/>
  <c r="Q1293" i="3" s="1"/>
  <c r="E1293" i="3"/>
  <c r="M1293" i="3" s="1"/>
  <c r="T1292" i="3"/>
  <c r="R1292" i="3"/>
  <c r="N1292" i="3"/>
  <c r="L1292" i="3"/>
  <c r="K1292" i="3"/>
  <c r="J1292" i="3"/>
  <c r="I1292" i="3"/>
  <c r="H1292" i="3"/>
  <c r="G1292" i="3"/>
  <c r="S1292" i="3" s="1"/>
  <c r="F1292" i="3"/>
  <c r="Q1292" i="3" s="1"/>
  <c r="E1292" i="3"/>
  <c r="M1292" i="3" s="1"/>
  <c r="T1291" i="3"/>
  <c r="R1291" i="3"/>
  <c r="L1291" i="3"/>
  <c r="K1291" i="3"/>
  <c r="J1291" i="3"/>
  <c r="N1291" i="3" s="1"/>
  <c r="I1291" i="3"/>
  <c r="H1291" i="3"/>
  <c r="G1291" i="3"/>
  <c r="S1291" i="3" s="1"/>
  <c r="F1291" i="3"/>
  <c r="Q1291" i="3" s="1"/>
  <c r="E1291" i="3"/>
  <c r="M1291" i="3" s="1"/>
  <c r="T1290" i="3"/>
  <c r="R1290" i="3"/>
  <c r="N1290" i="3"/>
  <c r="L1290" i="3"/>
  <c r="K1290" i="3"/>
  <c r="O1290" i="3" s="1"/>
  <c r="P1290" i="3" s="1"/>
  <c r="J1290" i="3"/>
  <c r="I1290" i="3"/>
  <c r="H1290" i="3"/>
  <c r="G1290" i="3"/>
  <c r="S1290" i="3" s="1"/>
  <c r="F1290" i="3"/>
  <c r="Q1290" i="3" s="1"/>
  <c r="E1290" i="3"/>
  <c r="M1290" i="3" s="1"/>
  <c r="T1289" i="3"/>
  <c r="R1289" i="3"/>
  <c r="L1289" i="3"/>
  <c r="K1289" i="3"/>
  <c r="J1289" i="3"/>
  <c r="N1289" i="3" s="1"/>
  <c r="I1289" i="3"/>
  <c r="H1289" i="3"/>
  <c r="G1289" i="3"/>
  <c r="S1289" i="3" s="1"/>
  <c r="F1289" i="3"/>
  <c r="Q1289" i="3" s="1"/>
  <c r="E1289" i="3"/>
  <c r="M1289" i="3" s="1"/>
  <c r="T1288" i="3"/>
  <c r="R1288" i="3"/>
  <c r="N1288" i="3"/>
  <c r="L1288" i="3"/>
  <c r="K1288" i="3"/>
  <c r="J1288" i="3"/>
  <c r="I1288" i="3"/>
  <c r="H1288" i="3"/>
  <c r="G1288" i="3"/>
  <c r="S1288" i="3" s="1"/>
  <c r="F1288" i="3"/>
  <c r="Q1288" i="3" s="1"/>
  <c r="E1288" i="3"/>
  <c r="M1288" i="3" s="1"/>
  <c r="T1287" i="3"/>
  <c r="R1287" i="3"/>
  <c r="L1287" i="3"/>
  <c r="K1287" i="3"/>
  <c r="J1287" i="3"/>
  <c r="N1287" i="3" s="1"/>
  <c r="I1287" i="3"/>
  <c r="H1287" i="3"/>
  <c r="G1287" i="3"/>
  <c r="S1287" i="3" s="1"/>
  <c r="F1287" i="3"/>
  <c r="Q1287" i="3" s="1"/>
  <c r="E1287" i="3"/>
  <c r="M1287" i="3" s="1"/>
  <c r="T1286" i="3"/>
  <c r="R1286" i="3"/>
  <c r="N1286" i="3"/>
  <c r="L1286" i="3"/>
  <c r="K1286" i="3"/>
  <c r="O1286" i="3" s="1"/>
  <c r="P1286" i="3" s="1"/>
  <c r="J1286" i="3"/>
  <c r="I1286" i="3"/>
  <c r="H1286" i="3"/>
  <c r="G1286" i="3"/>
  <c r="S1286" i="3" s="1"/>
  <c r="F1286" i="3"/>
  <c r="Q1286" i="3" s="1"/>
  <c r="E1286" i="3"/>
  <c r="M1286" i="3" s="1"/>
  <c r="T1285" i="3"/>
  <c r="R1285" i="3"/>
  <c r="L1285" i="3"/>
  <c r="K1285" i="3"/>
  <c r="J1285" i="3"/>
  <c r="N1285" i="3" s="1"/>
  <c r="I1285" i="3"/>
  <c r="H1285" i="3"/>
  <c r="G1285" i="3"/>
  <c r="S1285" i="3" s="1"/>
  <c r="F1285" i="3"/>
  <c r="Q1285" i="3" s="1"/>
  <c r="E1285" i="3"/>
  <c r="M1285" i="3" s="1"/>
  <c r="T1284" i="3"/>
  <c r="R1284" i="3"/>
  <c r="N1284" i="3"/>
  <c r="L1284" i="3"/>
  <c r="K1284" i="3"/>
  <c r="J1284" i="3"/>
  <c r="I1284" i="3"/>
  <c r="H1284" i="3"/>
  <c r="G1284" i="3"/>
  <c r="S1284" i="3" s="1"/>
  <c r="F1284" i="3"/>
  <c r="Q1284" i="3" s="1"/>
  <c r="E1284" i="3"/>
  <c r="M1284" i="3" s="1"/>
  <c r="T1283" i="3"/>
  <c r="R1283" i="3"/>
  <c r="L1283" i="3"/>
  <c r="K1283" i="3"/>
  <c r="J1283" i="3"/>
  <c r="N1283" i="3" s="1"/>
  <c r="I1283" i="3"/>
  <c r="H1283" i="3"/>
  <c r="G1283" i="3"/>
  <c r="S1283" i="3" s="1"/>
  <c r="F1283" i="3"/>
  <c r="Q1283" i="3" s="1"/>
  <c r="E1283" i="3"/>
  <c r="M1283" i="3" s="1"/>
  <c r="T1282" i="3"/>
  <c r="R1282" i="3"/>
  <c r="N1282" i="3"/>
  <c r="L1282" i="3"/>
  <c r="K1282" i="3"/>
  <c r="O1282" i="3" s="1"/>
  <c r="P1282" i="3" s="1"/>
  <c r="J1282" i="3"/>
  <c r="I1282" i="3"/>
  <c r="H1282" i="3"/>
  <c r="G1282" i="3"/>
  <c r="S1282" i="3" s="1"/>
  <c r="F1282" i="3"/>
  <c r="Q1282" i="3" s="1"/>
  <c r="E1282" i="3"/>
  <c r="M1282" i="3" s="1"/>
  <c r="T1281" i="3"/>
  <c r="R1281" i="3"/>
  <c r="L1281" i="3"/>
  <c r="K1281" i="3"/>
  <c r="J1281" i="3"/>
  <c r="N1281" i="3" s="1"/>
  <c r="I1281" i="3"/>
  <c r="H1281" i="3"/>
  <c r="G1281" i="3"/>
  <c r="S1281" i="3" s="1"/>
  <c r="F1281" i="3"/>
  <c r="Q1281" i="3" s="1"/>
  <c r="E1281" i="3"/>
  <c r="M1281" i="3" s="1"/>
  <c r="T1280" i="3"/>
  <c r="R1280" i="3"/>
  <c r="N1280" i="3"/>
  <c r="L1280" i="3"/>
  <c r="K1280" i="3"/>
  <c r="J1280" i="3"/>
  <c r="I1280" i="3"/>
  <c r="H1280" i="3"/>
  <c r="G1280" i="3"/>
  <c r="S1280" i="3" s="1"/>
  <c r="F1280" i="3"/>
  <c r="Q1280" i="3" s="1"/>
  <c r="E1280" i="3"/>
  <c r="M1280" i="3" s="1"/>
  <c r="T1279" i="3"/>
  <c r="R1279" i="3"/>
  <c r="L1279" i="3"/>
  <c r="K1279" i="3"/>
  <c r="J1279" i="3"/>
  <c r="N1279" i="3" s="1"/>
  <c r="I1279" i="3"/>
  <c r="H1279" i="3"/>
  <c r="G1279" i="3"/>
  <c r="S1279" i="3" s="1"/>
  <c r="F1279" i="3"/>
  <c r="Q1279" i="3" s="1"/>
  <c r="E1279" i="3"/>
  <c r="M1279" i="3" s="1"/>
  <c r="T1278" i="3"/>
  <c r="R1278" i="3"/>
  <c r="N1278" i="3"/>
  <c r="L1278" i="3"/>
  <c r="K1278" i="3"/>
  <c r="O1278" i="3" s="1"/>
  <c r="P1278" i="3" s="1"/>
  <c r="J1278" i="3"/>
  <c r="I1278" i="3"/>
  <c r="H1278" i="3"/>
  <c r="G1278" i="3"/>
  <c r="S1278" i="3" s="1"/>
  <c r="F1278" i="3"/>
  <c r="Q1278" i="3" s="1"/>
  <c r="E1278" i="3"/>
  <c r="M1278" i="3" s="1"/>
  <c r="T1277" i="3"/>
  <c r="R1277" i="3"/>
  <c r="L1277" i="3"/>
  <c r="K1277" i="3"/>
  <c r="J1277" i="3"/>
  <c r="N1277" i="3" s="1"/>
  <c r="I1277" i="3"/>
  <c r="H1277" i="3"/>
  <c r="G1277" i="3"/>
  <c r="S1277" i="3" s="1"/>
  <c r="F1277" i="3"/>
  <c r="Q1277" i="3" s="1"/>
  <c r="E1277" i="3"/>
  <c r="M1277" i="3" s="1"/>
  <c r="T1276" i="3"/>
  <c r="R1276" i="3"/>
  <c r="N1276" i="3"/>
  <c r="L1276" i="3"/>
  <c r="K1276" i="3"/>
  <c r="J1276" i="3"/>
  <c r="I1276" i="3"/>
  <c r="H1276" i="3"/>
  <c r="G1276" i="3"/>
  <c r="S1276" i="3" s="1"/>
  <c r="F1276" i="3"/>
  <c r="Q1276" i="3" s="1"/>
  <c r="E1276" i="3"/>
  <c r="M1276" i="3" s="1"/>
  <c r="T1275" i="3"/>
  <c r="R1275" i="3"/>
  <c r="L1275" i="3"/>
  <c r="K1275" i="3"/>
  <c r="J1275" i="3"/>
  <c r="N1275" i="3" s="1"/>
  <c r="I1275" i="3"/>
  <c r="H1275" i="3"/>
  <c r="G1275" i="3"/>
  <c r="S1275" i="3" s="1"/>
  <c r="F1275" i="3"/>
  <c r="Q1275" i="3" s="1"/>
  <c r="E1275" i="3"/>
  <c r="M1275" i="3" s="1"/>
  <c r="T1274" i="3"/>
  <c r="R1274" i="3"/>
  <c r="N1274" i="3"/>
  <c r="L1274" i="3"/>
  <c r="K1274" i="3"/>
  <c r="O1274" i="3" s="1"/>
  <c r="P1274" i="3" s="1"/>
  <c r="J1274" i="3"/>
  <c r="I1274" i="3"/>
  <c r="H1274" i="3"/>
  <c r="G1274" i="3"/>
  <c r="S1274" i="3" s="1"/>
  <c r="F1274" i="3"/>
  <c r="Q1274" i="3" s="1"/>
  <c r="E1274" i="3"/>
  <c r="M1274" i="3" s="1"/>
  <c r="T1273" i="3"/>
  <c r="R1273" i="3"/>
  <c r="L1273" i="3"/>
  <c r="K1273" i="3"/>
  <c r="J1273" i="3"/>
  <c r="N1273" i="3" s="1"/>
  <c r="I1273" i="3"/>
  <c r="H1273" i="3"/>
  <c r="G1273" i="3"/>
  <c r="S1273" i="3" s="1"/>
  <c r="F1273" i="3"/>
  <c r="Q1273" i="3" s="1"/>
  <c r="E1273" i="3"/>
  <c r="M1273" i="3" s="1"/>
  <c r="T1272" i="3"/>
  <c r="R1272" i="3"/>
  <c r="N1272" i="3"/>
  <c r="L1272" i="3"/>
  <c r="K1272" i="3"/>
  <c r="J1272" i="3"/>
  <c r="I1272" i="3"/>
  <c r="H1272" i="3"/>
  <c r="G1272" i="3"/>
  <c r="S1272" i="3" s="1"/>
  <c r="F1272" i="3"/>
  <c r="Q1272" i="3" s="1"/>
  <c r="E1272" i="3"/>
  <c r="M1272" i="3" s="1"/>
  <c r="T1271" i="3"/>
  <c r="R1271" i="3"/>
  <c r="L1271" i="3"/>
  <c r="K1271" i="3"/>
  <c r="J1271" i="3"/>
  <c r="N1271" i="3" s="1"/>
  <c r="I1271" i="3"/>
  <c r="H1271" i="3"/>
  <c r="G1271" i="3"/>
  <c r="S1271" i="3" s="1"/>
  <c r="F1271" i="3"/>
  <c r="Q1271" i="3" s="1"/>
  <c r="E1271" i="3"/>
  <c r="M1271" i="3" s="1"/>
  <c r="T1270" i="3"/>
  <c r="R1270" i="3"/>
  <c r="N1270" i="3"/>
  <c r="L1270" i="3"/>
  <c r="K1270" i="3"/>
  <c r="O1270" i="3" s="1"/>
  <c r="P1270" i="3" s="1"/>
  <c r="J1270" i="3"/>
  <c r="I1270" i="3"/>
  <c r="H1270" i="3"/>
  <c r="G1270" i="3"/>
  <c r="S1270" i="3" s="1"/>
  <c r="F1270" i="3"/>
  <c r="Q1270" i="3" s="1"/>
  <c r="E1270" i="3"/>
  <c r="M1270" i="3" s="1"/>
  <c r="T1269" i="3"/>
  <c r="R1269" i="3"/>
  <c r="L1269" i="3"/>
  <c r="K1269" i="3"/>
  <c r="J1269" i="3"/>
  <c r="N1269" i="3" s="1"/>
  <c r="I1269" i="3"/>
  <c r="H1269" i="3"/>
  <c r="G1269" i="3"/>
  <c r="S1269" i="3" s="1"/>
  <c r="F1269" i="3"/>
  <c r="Q1269" i="3" s="1"/>
  <c r="E1269" i="3"/>
  <c r="M1269" i="3" s="1"/>
  <c r="T1268" i="3"/>
  <c r="R1268" i="3"/>
  <c r="N1268" i="3"/>
  <c r="L1268" i="3"/>
  <c r="K1268" i="3"/>
  <c r="J1268" i="3"/>
  <c r="I1268" i="3"/>
  <c r="H1268" i="3"/>
  <c r="G1268" i="3"/>
  <c r="S1268" i="3" s="1"/>
  <c r="F1268" i="3"/>
  <c r="Q1268" i="3" s="1"/>
  <c r="E1268" i="3"/>
  <c r="M1268" i="3" s="1"/>
  <c r="T1267" i="3"/>
  <c r="R1267" i="3"/>
  <c r="L1267" i="3"/>
  <c r="K1267" i="3"/>
  <c r="J1267" i="3"/>
  <c r="N1267" i="3" s="1"/>
  <c r="I1267" i="3"/>
  <c r="H1267" i="3"/>
  <c r="G1267" i="3"/>
  <c r="S1267" i="3" s="1"/>
  <c r="F1267" i="3"/>
  <c r="Q1267" i="3" s="1"/>
  <c r="E1267" i="3"/>
  <c r="M1267" i="3" s="1"/>
  <c r="T1266" i="3"/>
  <c r="R1266" i="3"/>
  <c r="N1266" i="3"/>
  <c r="L1266" i="3"/>
  <c r="K1266" i="3"/>
  <c r="O1266" i="3" s="1"/>
  <c r="P1266" i="3" s="1"/>
  <c r="J1266" i="3"/>
  <c r="I1266" i="3"/>
  <c r="H1266" i="3"/>
  <c r="G1266" i="3"/>
  <c r="S1266" i="3" s="1"/>
  <c r="F1266" i="3"/>
  <c r="Q1266" i="3" s="1"/>
  <c r="E1266" i="3"/>
  <c r="M1266" i="3" s="1"/>
  <c r="T1265" i="3"/>
  <c r="R1265" i="3"/>
  <c r="L1265" i="3"/>
  <c r="K1265" i="3"/>
  <c r="J1265" i="3"/>
  <c r="N1265" i="3" s="1"/>
  <c r="I1265" i="3"/>
  <c r="H1265" i="3"/>
  <c r="G1265" i="3"/>
  <c r="S1265" i="3" s="1"/>
  <c r="F1265" i="3"/>
  <c r="Q1265" i="3" s="1"/>
  <c r="E1265" i="3"/>
  <c r="M1265" i="3" s="1"/>
  <c r="T1264" i="3"/>
  <c r="R1264" i="3"/>
  <c r="N1264" i="3"/>
  <c r="L1264" i="3"/>
  <c r="K1264" i="3"/>
  <c r="J1264" i="3"/>
  <c r="I1264" i="3"/>
  <c r="H1264" i="3"/>
  <c r="G1264" i="3"/>
  <c r="S1264" i="3" s="1"/>
  <c r="F1264" i="3"/>
  <c r="Q1264" i="3" s="1"/>
  <c r="E1264" i="3"/>
  <c r="M1264" i="3" s="1"/>
  <c r="T1263" i="3"/>
  <c r="R1263" i="3"/>
  <c r="L1263" i="3"/>
  <c r="K1263" i="3"/>
  <c r="J1263" i="3"/>
  <c r="N1263" i="3" s="1"/>
  <c r="I1263" i="3"/>
  <c r="H1263" i="3"/>
  <c r="G1263" i="3"/>
  <c r="S1263" i="3" s="1"/>
  <c r="F1263" i="3"/>
  <c r="Q1263" i="3" s="1"/>
  <c r="E1263" i="3"/>
  <c r="M1263" i="3" s="1"/>
  <c r="T1262" i="3"/>
  <c r="R1262" i="3"/>
  <c r="N1262" i="3"/>
  <c r="L1262" i="3"/>
  <c r="K1262" i="3"/>
  <c r="O1262" i="3" s="1"/>
  <c r="P1262" i="3" s="1"/>
  <c r="J1262" i="3"/>
  <c r="I1262" i="3"/>
  <c r="H1262" i="3"/>
  <c r="G1262" i="3"/>
  <c r="S1262" i="3" s="1"/>
  <c r="F1262" i="3"/>
  <c r="Q1262" i="3" s="1"/>
  <c r="E1262" i="3"/>
  <c r="M1262" i="3" s="1"/>
  <c r="T1261" i="3"/>
  <c r="R1261" i="3"/>
  <c r="L1261" i="3"/>
  <c r="K1261" i="3"/>
  <c r="J1261" i="3"/>
  <c r="N1261" i="3" s="1"/>
  <c r="I1261" i="3"/>
  <c r="H1261" i="3"/>
  <c r="G1261" i="3"/>
  <c r="S1261" i="3" s="1"/>
  <c r="F1261" i="3"/>
  <c r="Q1261" i="3" s="1"/>
  <c r="E1261" i="3"/>
  <c r="M1261" i="3" s="1"/>
  <c r="T1260" i="3"/>
  <c r="R1260" i="3"/>
  <c r="N1260" i="3"/>
  <c r="L1260" i="3"/>
  <c r="K1260" i="3"/>
  <c r="J1260" i="3"/>
  <c r="I1260" i="3"/>
  <c r="H1260" i="3"/>
  <c r="G1260" i="3"/>
  <c r="S1260" i="3" s="1"/>
  <c r="F1260" i="3"/>
  <c r="Q1260" i="3" s="1"/>
  <c r="E1260" i="3"/>
  <c r="M1260" i="3" s="1"/>
  <c r="T1259" i="3"/>
  <c r="R1259" i="3"/>
  <c r="L1259" i="3"/>
  <c r="K1259" i="3"/>
  <c r="J1259" i="3"/>
  <c r="N1259" i="3" s="1"/>
  <c r="I1259" i="3"/>
  <c r="H1259" i="3"/>
  <c r="G1259" i="3"/>
  <c r="S1259" i="3" s="1"/>
  <c r="F1259" i="3"/>
  <c r="Q1259" i="3" s="1"/>
  <c r="E1259" i="3"/>
  <c r="M1259" i="3" s="1"/>
  <c r="T1258" i="3"/>
  <c r="R1258" i="3"/>
  <c r="N1258" i="3"/>
  <c r="L1258" i="3"/>
  <c r="K1258" i="3"/>
  <c r="O1258" i="3" s="1"/>
  <c r="P1258" i="3" s="1"/>
  <c r="J1258" i="3"/>
  <c r="I1258" i="3"/>
  <c r="H1258" i="3"/>
  <c r="G1258" i="3"/>
  <c r="S1258" i="3" s="1"/>
  <c r="F1258" i="3"/>
  <c r="Q1258" i="3" s="1"/>
  <c r="E1258" i="3"/>
  <c r="M1258" i="3" s="1"/>
  <c r="T1257" i="3"/>
  <c r="R1257" i="3"/>
  <c r="L1257" i="3"/>
  <c r="K1257" i="3"/>
  <c r="J1257" i="3"/>
  <c r="N1257" i="3" s="1"/>
  <c r="I1257" i="3"/>
  <c r="H1257" i="3"/>
  <c r="G1257" i="3"/>
  <c r="S1257" i="3" s="1"/>
  <c r="F1257" i="3"/>
  <c r="Q1257" i="3" s="1"/>
  <c r="E1257" i="3"/>
  <c r="M1257" i="3" s="1"/>
  <c r="T1256" i="3"/>
  <c r="R1256" i="3"/>
  <c r="N1256" i="3"/>
  <c r="L1256" i="3"/>
  <c r="K1256" i="3"/>
  <c r="J1256" i="3"/>
  <c r="I1256" i="3"/>
  <c r="H1256" i="3"/>
  <c r="G1256" i="3"/>
  <c r="S1256" i="3" s="1"/>
  <c r="F1256" i="3"/>
  <c r="Q1256" i="3" s="1"/>
  <c r="E1256" i="3"/>
  <c r="M1256" i="3" s="1"/>
  <c r="T1255" i="3"/>
  <c r="R1255" i="3"/>
  <c r="L1255" i="3"/>
  <c r="K1255" i="3"/>
  <c r="J1255" i="3"/>
  <c r="N1255" i="3" s="1"/>
  <c r="I1255" i="3"/>
  <c r="H1255" i="3"/>
  <c r="G1255" i="3"/>
  <c r="S1255" i="3" s="1"/>
  <c r="F1255" i="3"/>
  <c r="Q1255" i="3" s="1"/>
  <c r="E1255" i="3"/>
  <c r="M1255" i="3" s="1"/>
  <c r="T1254" i="3"/>
  <c r="R1254" i="3"/>
  <c r="N1254" i="3"/>
  <c r="L1254" i="3"/>
  <c r="K1254" i="3"/>
  <c r="O1254" i="3" s="1"/>
  <c r="P1254" i="3" s="1"/>
  <c r="J1254" i="3"/>
  <c r="I1254" i="3"/>
  <c r="H1254" i="3"/>
  <c r="G1254" i="3"/>
  <c r="S1254" i="3" s="1"/>
  <c r="F1254" i="3"/>
  <c r="Q1254" i="3" s="1"/>
  <c r="E1254" i="3"/>
  <c r="M1254" i="3" s="1"/>
  <c r="T1253" i="3"/>
  <c r="R1253" i="3"/>
  <c r="L1253" i="3"/>
  <c r="K1253" i="3"/>
  <c r="J1253" i="3"/>
  <c r="N1253" i="3" s="1"/>
  <c r="I1253" i="3"/>
  <c r="H1253" i="3"/>
  <c r="G1253" i="3"/>
  <c r="S1253" i="3" s="1"/>
  <c r="F1253" i="3"/>
  <c r="Q1253" i="3" s="1"/>
  <c r="E1253" i="3"/>
  <c r="M1253" i="3" s="1"/>
  <c r="T1252" i="3"/>
  <c r="R1252" i="3"/>
  <c r="N1252" i="3"/>
  <c r="L1252" i="3"/>
  <c r="K1252" i="3"/>
  <c r="J1252" i="3"/>
  <c r="I1252" i="3"/>
  <c r="H1252" i="3"/>
  <c r="G1252" i="3"/>
  <c r="S1252" i="3" s="1"/>
  <c r="F1252" i="3"/>
  <c r="Q1252" i="3" s="1"/>
  <c r="E1252" i="3"/>
  <c r="M1252" i="3" s="1"/>
  <c r="T1251" i="3"/>
  <c r="R1251" i="3"/>
  <c r="L1251" i="3"/>
  <c r="K1251" i="3"/>
  <c r="J1251" i="3"/>
  <c r="N1251" i="3" s="1"/>
  <c r="I1251" i="3"/>
  <c r="H1251" i="3"/>
  <c r="G1251" i="3"/>
  <c r="S1251" i="3" s="1"/>
  <c r="F1251" i="3"/>
  <c r="Q1251" i="3" s="1"/>
  <c r="E1251" i="3"/>
  <c r="M1251" i="3" s="1"/>
  <c r="T1250" i="3"/>
  <c r="R1250" i="3"/>
  <c r="N1250" i="3"/>
  <c r="L1250" i="3"/>
  <c r="K1250" i="3"/>
  <c r="O1250" i="3" s="1"/>
  <c r="P1250" i="3" s="1"/>
  <c r="J1250" i="3"/>
  <c r="I1250" i="3"/>
  <c r="H1250" i="3"/>
  <c r="G1250" i="3"/>
  <c r="S1250" i="3" s="1"/>
  <c r="F1250" i="3"/>
  <c r="Q1250" i="3" s="1"/>
  <c r="E1250" i="3"/>
  <c r="M1250" i="3" s="1"/>
  <c r="T1249" i="3"/>
  <c r="R1249" i="3"/>
  <c r="L1249" i="3"/>
  <c r="K1249" i="3"/>
  <c r="J1249" i="3"/>
  <c r="N1249" i="3" s="1"/>
  <c r="I1249" i="3"/>
  <c r="H1249" i="3"/>
  <c r="G1249" i="3"/>
  <c r="S1249" i="3" s="1"/>
  <c r="F1249" i="3"/>
  <c r="Q1249" i="3" s="1"/>
  <c r="E1249" i="3"/>
  <c r="M1249" i="3" s="1"/>
  <c r="T1248" i="3"/>
  <c r="R1248" i="3"/>
  <c r="N1248" i="3"/>
  <c r="L1248" i="3"/>
  <c r="K1248" i="3"/>
  <c r="J1248" i="3"/>
  <c r="I1248" i="3"/>
  <c r="H1248" i="3"/>
  <c r="G1248" i="3"/>
  <c r="S1248" i="3" s="1"/>
  <c r="F1248" i="3"/>
  <c r="Q1248" i="3" s="1"/>
  <c r="E1248" i="3"/>
  <c r="M1248" i="3" s="1"/>
  <c r="T1247" i="3"/>
  <c r="R1247" i="3"/>
  <c r="L1247" i="3"/>
  <c r="K1247" i="3"/>
  <c r="J1247" i="3"/>
  <c r="N1247" i="3" s="1"/>
  <c r="I1247" i="3"/>
  <c r="H1247" i="3"/>
  <c r="G1247" i="3"/>
  <c r="S1247" i="3" s="1"/>
  <c r="F1247" i="3"/>
  <c r="Q1247" i="3" s="1"/>
  <c r="E1247" i="3"/>
  <c r="M1247" i="3" s="1"/>
  <c r="T1246" i="3"/>
  <c r="R1246" i="3"/>
  <c r="N1246" i="3"/>
  <c r="L1246" i="3"/>
  <c r="K1246" i="3"/>
  <c r="O1246" i="3" s="1"/>
  <c r="P1246" i="3" s="1"/>
  <c r="J1246" i="3"/>
  <c r="I1246" i="3"/>
  <c r="H1246" i="3"/>
  <c r="G1246" i="3"/>
  <c r="S1246" i="3" s="1"/>
  <c r="F1246" i="3"/>
  <c r="Q1246" i="3" s="1"/>
  <c r="E1246" i="3"/>
  <c r="M1246" i="3" s="1"/>
  <c r="T1245" i="3"/>
  <c r="R1245" i="3"/>
  <c r="L1245" i="3"/>
  <c r="K1245" i="3"/>
  <c r="J1245" i="3"/>
  <c r="N1245" i="3" s="1"/>
  <c r="I1245" i="3"/>
  <c r="H1245" i="3"/>
  <c r="G1245" i="3"/>
  <c r="S1245" i="3" s="1"/>
  <c r="F1245" i="3"/>
  <c r="Q1245" i="3" s="1"/>
  <c r="E1245" i="3"/>
  <c r="M1245" i="3" s="1"/>
  <c r="T1244" i="3"/>
  <c r="R1244" i="3"/>
  <c r="N1244" i="3"/>
  <c r="L1244" i="3"/>
  <c r="K1244" i="3"/>
  <c r="J1244" i="3"/>
  <c r="I1244" i="3"/>
  <c r="H1244" i="3"/>
  <c r="G1244" i="3"/>
  <c r="S1244" i="3" s="1"/>
  <c r="F1244" i="3"/>
  <c r="Q1244" i="3" s="1"/>
  <c r="E1244" i="3"/>
  <c r="M1244" i="3" s="1"/>
  <c r="T1243" i="3"/>
  <c r="R1243" i="3"/>
  <c r="L1243" i="3"/>
  <c r="K1243" i="3"/>
  <c r="J1243" i="3"/>
  <c r="N1243" i="3" s="1"/>
  <c r="I1243" i="3"/>
  <c r="H1243" i="3"/>
  <c r="G1243" i="3"/>
  <c r="S1243" i="3" s="1"/>
  <c r="F1243" i="3"/>
  <c r="Q1243" i="3" s="1"/>
  <c r="E1243" i="3"/>
  <c r="M1243" i="3" s="1"/>
  <c r="T1242" i="3"/>
  <c r="R1242" i="3"/>
  <c r="N1242" i="3"/>
  <c r="L1242" i="3"/>
  <c r="K1242" i="3"/>
  <c r="O1242" i="3" s="1"/>
  <c r="P1242" i="3" s="1"/>
  <c r="J1242" i="3"/>
  <c r="I1242" i="3"/>
  <c r="H1242" i="3"/>
  <c r="G1242" i="3"/>
  <c r="S1242" i="3" s="1"/>
  <c r="F1242" i="3"/>
  <c r="Q1242" i="3" s="1"/>
  <c r="E1242" i="3"/>
  <c r="M1242" i="3" s="1"/>
  <c r="T1241" i="3"/>
  <c r="R1241" i="3"/>
  <c r="L1241" i="3"/>
  <c r="K1241" i="3"/>
  <c r="J1241" i="3"/>
  <c r="N1241" i="3" s="1"/>
  <c r="I1241" i="3"/>
  <c r="H1241" i="3"/>
  <c r="G1241" i="3"/>
  <c r="S1241" i="3" s="1"/>
  <c r="F1241" i="3"/>
  <c r="Q1241" i="3" s="1"/>
  <c r="E1241" i="3"/>
  <c r="M1241" i="3" s="1"/>
  <c r="T1240" i="3"/>
  <c r="R1240" i="3"/>
  <c r="N1240" i="3"/>
  <c r="L1240" i="3"/>
  <c r="K1240" i="3"/>
  <c r="J1240" i="3"/>
  <c r="I1240" i="3"/>
  <c r="H1240" i="3"/>
  <c r="G1240" i="3"/>
  <c r="S1240" i="3" s="1"/>
  <c r="F1240" i="3"/>
  <c r="Q1240" i="3" s="1"/>
  <c r="E1240" i="3"/>
  <c r="M1240" i="3" s="1"/>
  <c r="T1239" i="3"/>
  <c r="R1239" i="3"/>
  <c r="L1239" i="3"/>
  <c r="K1239" i="3"/>
  <c r="J1239" i="3"/>
  <c r="N1239" i="3" s="1"/>
  <c r="I1239" i="3"/>
  <c r="H1239" i="3"/>
  <c r="G1239" i="3"/>
  <c r="S1239" i="3" s="1"/>
  <c r="F1239" i="3"/>
  <c r="Q1239" i="3" s="1"/>
  <c r="E1239" i="3"/>
  <c r="M1239" i="3" s="1"/>
  <c r="R1238" i="3"/>
  <c r="L1238" i="3"/>
  <c r="K1238" i="3"/>
  <c r="J1238" i="3"/>
  <c r="N1238" i="3" s="1"/>
  <c r="I1238" i="3"/>
  <c r="G1238" i="3"/>
  <c r="T1238" i="3" s="1"/>
  <c r="F1238" i="3"/>
  <c r="E1238" i="3"/>
  <c r="M1238" i="3" s="1"/>
  <c r="R1237" i="3"/>
  <c r="K1237" i="3"/>
  <c r="L1237" i="3" s="1"/>
  <c r="J1237" i="3"/>
  <c r="N1237" i="3" s="1"/>
  <c r="I1237" i="3"/>
  <c r="G1237" i="3"/>
  <c r="T1237" i="3" s="1"/>
  <c r="F1237" i="3"/>
  <c r="E1237" i="3"/>
  <c r="M1237" i="3" s="1"/>
  <c r="R1236" i="3"/>
  <c r="N1236" i="3"/>
  <c r="K1236" i="3"/>
  <c r="L1236" i="3" s="1"/>
  <c r="J1236" i="3"/>
  <c r="I1236" i="3"/>
  <c r="G1236" i="3"/>
  <c r="F1236" i="3"/>
  <c r="E1236" i="3"/>
  <c r="R1235" i="3"/>
  <c r="K1235" i="3"/>
  <c r="L1235" i="3" s="1"/>
  <c r="J1235" i="3"/>
  <c r="N1235" i="3" s="1"/>
  <c r="I1235" i="3"/>
  <c r="G1235" i="3"/>
  <c r="S1235" i="3" s="1"/>
  <c r="F1235" i="3"/>
  <c r="E1235" i="3"/>
  <c r="M1235" i="3" s="1"/>
  <c r="R1234" i="3"/>
  <c r="N1234" i="3"/>
  <c r="K1234" i="3"/>
  <c r="L1234" i="3" s="1"/>
  <c r="J1234" i="3"/>
  <c r="I1234" i="3"/>
  <c r="G1234" i="3"/>
  <c r="F1234" i="3"/>
  <c r="E1234" i="3"/>
  <c r="R1233" i="3"/>
  <c r="K1233" i="3"/>
  <c r="L1233" i="3" s="1"/>
  <c r="J1233" i="3"/>
  <c r="N1233" i="3" s="1"/>
  <c r="I1233" i="3"/>
  <c r="G1233" i="3"/>
  <c r="S1233" i="3" s="1"/>
  <c r="F1233" i="3"/>
  <c r="E1233" i="3"/>
  <c r="M1233" i="3" s="1"/>
  <c r="R1232" i="3"/>
  <c r="N1232" i="3"/>
  <c r="K1232" i="3"/>
  <c r="L1232" i="3" s="1"/>
  <c r="J1232" i="3"/>
  <c r="I1232" i="3"/>
  <c r="G1232" i="3"/>
  <c r="F1232" i="3"/>
  <c r="E1232" i="3"/>
  <c r="R1231" i="3"/>
  <c r="K1231" i="3"/>
  <c r="L1231" i="3" s="1"/>
  <c r="J1231" i="3"/>
  <c r="N1231" i="3" s="1"/>
  <c r="I1231" i="3"/>
  <c r="G1231" i="3"/>
  <c r="S1231" i="3" s="1"/>
  <c r="F1231" i="3"/>
  <c r="E1231" i="3"/>
  <c r="M1231" i="3" s="1"/>
  <c r="R1230" i="3"/>
  <c r="N1230" i="3"/>
  <c r="K1230" i="3"/>
  <c r="L1230" i="3" s="1"/>
  <c r="J1230" i="3"/>
  <c r="I1230" i="3"/>
  <c r="G1230" i="3"/>
  <c r="F1230" i="3"/>
  <c r="E1230" i="3"/>
  <c r="R1229" i="3"/>
  <c r="K1229" i="3"/>
  <c r="L1229" i="3" s="1"/>
  <c r="J1229" i="3"/>
  <c r="N1229" i="3" s="1"/>
  <c r="I1229" i="3"/>
  <c r="G1229" i="3"/>
  <c r="S1229" i="3" s="1"/>
  <c r="F1229" i="3"/>
  <c r="E1229" i="3"/>
  <c r="M1229" i="3" s="1"/>
  <c r="R1228" i="3"/>
  <c r="N1228" i="3"/>
  <c r="K1228" i="3"/>
  <c r="L1228" i="3" s="1"/>
  <c r="J1228" i="3"/>
  <c r="I1228" i="3"/>
  <c r="G1228" i="3"/>
  <c r="F1228" i="3"/>
  <c r="E1228" i="3"/>
  <c r="R1227" i="3"/>
  <c r="K1227" i="3"/>
  <c r="L1227" i="3" s="1"/>
  <c r="J1227" i="3"/>
  <c r="N1227" i="3" s="1"/>
  <c r="I1227" i="3"/>
  <c r="G1227" i="3"/>
  <c r="S1227" i="3" s="1"/>
  <c r="F1227" i="3"/>
  <c r="E1227" i="3"/>
  <c r="M1227" i="3" s="1"/>
  <c r="R1226" i="3"/>
  <c r="N1226" i="3"/>
  <c r="K1226" i="3"/>
  <c r="L1226" i="3" s="1"/>
  <c r="J1226" i="3"/>
  <c r="I1226" i="3"/>
  <c r="G1226" i="3"/>
  <c r="F1226" i="3"/>
  <c r="E1226" i="3"/>
  <c r="R1225" i="3"/>
  <c r="K1225" i="3"/>
  <c r="L1225" i="3" s="1"/>
  <c r="J1225" i="3"/>
  <c r="N1225" i="3" s="1"/>
  <c r="I1225" i="3"/>
  <c r="G1225" i="3"/>
  <c r="S1225" i="3" s="1"/>
  <c r="F1225" i="3"/>
  <c r="E1225" i="3"/>
  <c r="M1225" i="3" s="1"/>
  <c r="R1224" i="3"/>
  <c r="N1224" i="3"/>
  <c r="K1224" i="3"/>
  <c r="L1224" i="3" s="1"/>
  <c r="J1224" i="3"/>
  <c r="I1224" i="3"/>
  <c r="G1224" i="3"/>
  <c r="F1224" i="3"/>
  <c r="E1224" i="3"/>
  <c r="R1223" i="3"/>
  <c r="K1223" i="3"/>
  <c r="L1223" i="3" s="1"/>
  <c r="J1223" i="3"/>
  <c r="N1223" i="3" s="1"/>
  <c r="I1223" i="3"/>
  <c r="G1223" i="3"/>
  <c r="S1223" i="3" s="1"/>
  <c r="F1223" i="3"/>
  <c r="E1223" i="3"/>
  <c r="M1223" i="3" s="1"/>
  <c r="R1222" i="3"/>
  <c r="N1222" i="3"/>
  <c r="K1222" i="3"/>
  <c r="L1222" i="3" s="1"/>
  <c r="J1222" i="3"/>
  <c r="I1222" i="3"/>
  <c r="G1222" i="3"/>
  <c r="F1222" i="3"/>
  <c r="E1222" i="3"/>
  <c r="R1221" i="3"/>
  <c r="K1221" i="3"/>
  <c r="L1221" i="3" s="1"/>
  <c r="J1221" i="3"/>
  <c r="N1221" i="3" s="1"/>
  <c r="I1221" i="3"/>
  <c r="G1221" i="3"/>
  <c r="S1221" i="3" s="1"/>
  <c r="F1221" i="3"/>
  <c r="E1221" i="3"/>
  <c r="M1221" i="3" s="1"/>
  <c r="R1220" i="3"/>
  <c r="N1220" i="3"/>
  <c r="K1220" i="3"/>
  <c r="L1220" i="3" s="1"/>
  <c r="J1220" i="3"/>
  <c r="I1220" i="3"/>
  <c r="G1220" i="3"/>
  <c r="F1220" i="3"/>
  <c r="E1220" i="3"/>
  <c r="R1219" i="3"/>
  <c r="K1219" i="3"/>
  <c r="L1219" i="3" s="1"/>
  <c r="J1219" i="3"/>
  <c r="N1219" i="3" s="1"/>
  <c r="I1219" i="3"/>
  <c r="G1219" i="3"/>
  <c r="S1219" i="3" s="1"/>
  <c r="F1219" i="3"/>
  <c r="E1219" i="3"/>
  <c r="M1219" i="3" s="1"/>
  <c r="R1218" i="3"/>
  <c r="N1218" i="3"/>
  <c r="K1218" i="3"/>
  <c r="L1218" i="3" s="1"/>
  <c r="J1218" i="3"/>
  <c r="I1218" i="3"/>
  <c r="G1218" i="3"/>
  <c r="F1218" i="3"/>
  <c r="E1218" i="3"/>
  <c r="R1217" i="3"/>
  <c r="K1217" i="3"/>
  <c r="L1217" i="3" s="1"/>
  <c r="J1217" i="3"/>
  <c r="N1217" i="3" s="1"/>
  <c r="I1217" i="3"/>
  <c r="G1217" i="3"/>
  <c r="S1217" i="3" s="1"/>
  <c r="F1217" i="3"/>
  <c r="E1217" i="3"/>
  <c r="M1217" i="3" s="1"/>
  <c r="R1216" i="3"/>
  <c r="N1216" i="3"/>
  <c r="K1216" i="3"/>
  <c r="L1216" i="3" s="1"/>
  <c r="J1216" i="3"/>
  <c r="I1216" i="3"/>
  <c r="G1216" i="3"/>
  <c r="F1216" i="3"/>
  <c r="E1216" i="3"/>
  <c r="R1215" i="3"/>
  <c r="K1215" i="3"/>
  <c r="L1215" i="3" s="1"/>
  <c r="J1215" i="3"/>
  <c r="N1215" i="3" s="1"/>
  <c r="I1215" i="3"/>
  <c r="G1215" i="3"/>
  <c r="H1215" i="3" s="1"/>
  <c r="F1215" i="3"/>
  <c r="E1215" i="3"/>
  <c r="M1215" i="3" s="1"/>
  <c r="R1214" i="3"/>
  <c r="N1214" i="3"/>
  <c r="K1214" i="3"/>
  <c r="L1214" i="3" s="1"/>
  <c r="J1214" i="3"/>
  <c r="I1214" i="3"/>
  <c r="G1214" i="3"/>
  <c r="H1214" i="3" s="1"/>
  <c r="F1214" i="3"/>
  <c r="E1214" i="3"/>
  <c r="R1213" i="3"/>
  <c r="K1213" i="3"/>
  <c r="L1213" i="3" s="1"/>
  <c r="J1213" i="3"/>
  <c r="N1213" i="3" s="1"/>
  <c r="I1213" i="3"/>
  <c r="G1213" i="3"/>
  <c r="H1213" i="3" s="1"/>
  <c r="E1213" i="3"/>
  <c r="S1213" i="3" s="1"/>
  <c r="R1212" i="3"/>
  <c r="K1212" i="3"/>
  <c r="L1212" i="3" s="1"/>
  <c r="J1212" i="3"/>
  <c r="N1212" i="3" s="1"/>
  <c r="I1212" i="3"/>
  <c r="G1212" i="3"/>
  <c r="H1212" i="3" s="1"/>
  <c r="E1212" i="3"/>
  <c r="S1212" i="3" s="1"/>
  <c r="R1211" i="3"/>
  <c r="K1211" i="3"/>
  <c r="L1211" i="3" s="1"/>
  <c r="J1211" i="3"/>
  <c r="N1211" i="3" s="1"/>
  <c r="I1211" i="3"/>
  <c r="G1211" i="3"/>
  <c r="H1211" i="3" s="1"/>
  <c r="E1211" i="3"/>
  <c r="S1211" i="3" s="1"/>
  <c r="R1210" i="3"/>
  <c r="K1210" i="3"/>
  <c r="L1210" i="3" s="1"/>
  <c r="J1210" i="3"/>
  <c r="N1210" i="3" s="1"/>
  <c r="I1210" i="3"/>
  <c r="G1210" i="3"/>
  <c r="H1210" i="3" s="1"/>
  <c r="E1210" i="3"/>
  <c r="S1210" i="3" s="1"/>
  <c r="R1209" i="3"/>
  <c r="K1209" i="3"/>
  <c r="L1209" i="3" s="1"/>
  <c r="J1209" i="3"/>
  <c r="N1209" i="3" s="1"/>
  <c r="I1209" i="3"/>
  <c r="G1209" i="3"/>
  <c r="H1209" i="3" s="1"/>
  <c r="E1209" i="3"/>
  <c r="S1209" i="3" s="1"/>
  <c r="R1208" i="3"/>
  <c r="K1208" i="3"/>
  <c r="L1208" i="3" s="1"/>
  <c r="J1208" i="3"/>
  <c r="N1208" i="3" s="1"/>
  <c r="I1208" i="3"/>
  <c r="G1208" i="3"/>
  <c r="H1208" i="3" s="1"/>
  <c r="E1208" i="3"/>
  <c r="S1208" i="3" s="1"/>
  <c r="R1207" i="3"/>
  <c r="K1207" i="3"/>
  <c r="L1207" i="3" s="1"/>
  <c r="J1207" i="3"/>
  <c r="N1207" i="3" s="1"/>
  <c r="I1207" i="3"/>
  <c r="G1207" i="3"/>
  <c r="H1207" i="3" s="1"/>
  <c r="E1207" i="3"/>
  <c r="S1207" i="3" s="1"/>
  <c r="R1206" i="3"/>
  <c r="K1206" i="3"/>
  <c r="L1206" i="3" s="1"/>
  <c r="J1206" i="3"/>
  <c r="N1206" i="3" s="1"/>
  <c r="I1206" i="3"/>
  <c r="G1206" i="3"/>
  <c r="H1206" i="3" s="1"/>
  <c r="E1206" i="3"/>
  <c r="S1206" i="3" s="1"/>
  <c r="R1205" i="3"/>
  <c r="K1205" i="3"/>
  <c r="L1205" i="3" s="1"/>
  <c r="J1205" i="3"/>
  <c r="N1205" i="3" s="1"/>
  <c r="I1205" i="3"/>
  <c r="G1205" i="3"/>
  <c r="H1205" i="3" s="1"/>
  <c r="E1205" i="3"/>
  <c r="S1205" i="3" s="1"/>
  <c r="R1204" i="3"/>
  <c r="K1204" i="3"/>
  <c r="L1204" i="3" s="1"/>
  <c r="J1204" i="3"/>
  <c r="N1204" i="3" s="1"/>
  <c r="I1204" i="3"/>
  <c r="G1204" i="3"/>
  <c r="H1204" i="3" s="1"/>
  <c r="E1204" i="3"/>
  <c r="S1204" i="3" s="1"/>
  <c r="R1203" i="3"/>
  <c r="K1203" i="3"/>
  <c r="L1203" i="3" s="1"/>
  <c r="J1203" i="3"/>
  <c r="N1203" i="3" s="1"/>
  <c r="I1203" i="3"/>
  <c r="G1203" i="3"/>
  <c r="H1203" i="3" s="1"/>
  <c r="E1203" i="3"/>
  <c r="S1203" i="3" s="1"/>
  <c r="R1202" i="3"/>
  <c r="K1202" i="3"/>
  <c r="L1202" i="3" s="1"/>
  <c r="J1202" i="3"/>
  <c r="N1202" i="3" s="1"/>
  <c r="I1202" i="3"/>
  <c r="G1202" i="3"/>
  <c r="H1202" i="3" s="1"/>
  <c r="E1202" i="3"/>
  <c r="S1202" i="3" s="1"/>
  <c r="R1201" i="3"/>
  <c r="K1201" i="3"/>
  <c r="L1201" i="3" s="1"/>
  <c r="J1201" i="3"/>
  <c r="N1201" i="3" s="1"/>
  <c r="I1201" i="3"/>
  <c r="G1201" i="3"/>
  <c r="H1201" i="3" s="1"/>
  <c r="E1201" i="3"/>
  <c r="S1201" i="3" s="1"/>
  <c r="R1200" i="3"/>
  <c r="K1200" i="3"/>
  <c r="L1200" i="3" s="1"/>
  <c r="J1200" i="3"/>
  <c r="N1200" i="3" s="1"/>
  <c r="I1200" i="3"/>
  <c r="G1200" i="3"/>
  <c r="H1200" i="3" s="1"/>
  <c r="E1200" i="3"/>
  <c r="S1200" i="3" s="1"/>
  <c r="R1199" i="3"/>
  <c r="K1199" i="3"/>
  <c r="L1199" i="3" s="1"/>
  <c r="J1199" i="3"/>
  <c r="N1199" i="3" s="1"/>
  <c r="I1199" i="3"/>
  <c r="G1199" i="3"/>
  <c r="H1199" i="3" s="1"/>
  <c r="E1199" i="3"/>
  <c r="S1199" i="3" s="1"/>
  <c r="R1198" i="3"/>
  <c r="K1198" i="3"/>
  <c r="L1198" i="3" s="1"/>
  <c r="J1198" i="3"/>
  <c r="N1198" i="3" s="1"/>
  <c r="I1198" i="3"/>
  <c r="G1198" i="3"/>
  <c r="H1198" i="3" s="1"/>
  <c r="E1198" i="3"/>
  <c r="S1198" i="3" s="1"/>
  <c r="R1197" i="3"/>
  <c r="K1197" i="3"/>
  <c r="L1197" i="3" s="1"/>
  <c r="J1197" i="3"/>
  <c r="N1197" i="3" s="1"/>
  <c r="I1197" i="3"/>
  <c r="G1197" i="3"/>
  <c r="H1197" i="3" s="1"/>
  <c r="E1197" i="3"/>
  <c r="S1197" i="3" s="1"/>
  <c r="R1196" i="3"/>
  <c r="K1196" i="3"/>
  <c r="L1196" i="3" s="1"/>
  <c r="J1196" i="3"/>
  <c r="N1196" i="3" s="1"/>
  <c r="I1196" i="3"/>
  <c r="G1196" i="3"/>
  <c r="H1196" i="3" s="1"/>
  <c r="E1196" i="3"/>
  <c r="S1196" i="3" s="1"/>
  <c r="R1195" i="3"/>
  <c r="K1195" i="3"/>
  <c r="L1195" i="3" s="1"/>
  <c r="J1195" i="3"/>
  <c r="N1195" i="3" s="1"/>
  <c r="I1195" i="3"/>
  <c r="G1195" i="3"/>
  <c r="H1195" i="3" s="1"/>
  <c r="E1195" i="3"/>
  <c r="S1195" i="3" s="1"/>
  <c r="R1194" i="3"/>
  <c r="K1194" i="3"/>
  <c r="L1194" i="3" s="1"/>
  <c r="J1194" i="3"/>
  <c r="N1194" i="3" s="1"/>
  <c r="I1194" i="3"/>
  <c r="G1194" i="3"/>
  <c r="H1194" i="3" s="1"/>
  <c r="E1194" i="3"/>
  <c r="S1194" i="3" s="1"/>
  <c r="R1193" i="3"/>
  <c r="K1193" i="3"/>
  <c r="L1193" i="3" s="1"/>
  <c r="J1193" i="3"/>
  <c r="N1193" i="3" s="1"/>
  <c r="I1193" i="3"/>
  <c r="G1193" i="3"/>
  <c r="H1193" i="3" s="1"/>
  <c r="E1193" i="3"/>
  <c r="S1193" i="3" s="1"/>
  <c r="R1192" i="3"/>
  <c r="K1192" i="3"/>
  <c r="L1192" i="3" s="1"/>
  <c r="J1192" i="3"/>
  <c r="N1192" i="3" s="1"/>
  <c r="I1192" i="3"/>
  <c r="G1192" i="3"/>
  <c r="H1192" i="3" s="1"/>
  <c r="E1192" i="3"/>
  <c r="S1192" i="3" s="1"/>
  <c r="R1191" i="3"/>
  <c r="K1191" i="3"/>
  <c r="L1191" i="3" s="1"/>
  <c r="J1191" i="3"/>
  <c r="N1191" i="3" s="1"/>
  <c r="I1191" i="3"/>
  <c r="G1191" i="3"/>
  <c r="H1191" i="3" s="1"/>
  <c r="E1191" i="3"/>
  <c r="S1191" i="3" s="1"/>
  <c r="R1190" i="3"/>
  <c r="K1190" i="3"/>
  <c r="L1190" i="3" s="1"/>
  <c r="J1190" i="3"/>
  <c r="N1190" i="3" s="1"/>
  <c r="I1190" i="3"/>
  <c r="G1190" i="3"/>
  <c r="H1190" i="3" s="1"/>
  <c r="E1190" i="3"/>
  <c r="S1190" i="3" s="1"/>
  <c r="R1189" i="3"/>
  <c r="K1189" i="3"/>
  <c r="L1189" i="3" s="1"/>
  <c r="J1189" i="3"/>
  <c r="N1189" i="3" s="1"/>
  <c r="I1189" i="3"/>
  <c r="G1189" i="3"/>
  <c r="H1189" i="3" s="1"/>
  <c r="E1189" i="3"/>
  <c r="S1189" i="3" s="1"/>
  <c r="R1188" i="3"/>
  <c r="K1188" i="3"/>
  <c r="L1188" i="3" s="1"/>
  <c r="J1188" i="3"/>
  <c r="N1188" i="3" s="1"/>
  <c r="I1188" i="3"/>
  <c r="G1188" i="3"/>
  <c r="H1188" i="3" s="1"/>
  <c r="E1188" i="3"/>
  <c r="S1188" i="3" s="1"/>
  <c r="R1187" i="3"/>
  <c r="K1187" i="3"/>
  <c r="L1187" i="3" s="1"/>
  <c r="J1187" i="3"/>
  <c r="N1187" i="3" s="1"/>
  <c r="I1187" i="3"/>
  <c r="G1187" i="3"/>
  <c r="H1187" i="3" s="1"/>
  <c r="E1187" i="3"/>
  <c r="S1187" i="3" s="1"/>
  <c r="R1186" i="3"/>
  <c r="K1186" i="3"/>
  <c r="L1186" i="3" s="1"/>
  <c r="J1186" i="3"/>
  <c r="N1186" i="3" s="1"/>
  <c r="I1186" i="3"/>
  <c r="G1186" i="3"/>
  <c r="H1186" i="3" s="1"/>
  <c r="E1186" i="3"/>
  <c r="S1186" i="3" s="1"/>
  <c r="R1185" i="3"/>
  <c r="K1185" i="3"/>
  <c r="L1185" i="3" s="1"/>
  <c r="J1185" i="3"/>
  <c r="N1185" i="3" s="1"/>
  <c r="I1185" i="3"/>
  <c r="G1185" i="3"/>
  <c r="H1185" i="3" s="1"/>
  <c r="E1185" i="3"/>
  <c r="S1185" i="3" s="1"/>
  <c r="R1184" i="3"/>
  <c r="K1184" i="3"/>
  <c r="L1184" i="3" s="1"/>
  <c r="J1184" i="3"/>
  <c r="N1184" i="3" s="1"/>
  <c r="I1184" i="3"/>
  <c r="G1184" i="3"/>
  <c r="H1184" i="3" s="1"/>
  <c r="E1184" i="3"/>
  <c r="S1184" i="3" s="1"/>
  <c r="R1183" i="3"/>
  <c r="K1183" i="3"/>
  <c r="L1183" i="3" s="1"/>
  <c r="J1183" i="3"/>
  <c r="N1183" i="3" s="1"/>
  <c r="I1183" i="3"/>
  <c r="G1183" i="3"/>
  <c r="H1183" i="3" s="1"/>
  <c r="E1183" i="3"/>
  <c r="S1183" i="3" s="1"/>
  <c r="R1182" i="3"/>
  <c r="K1182" i="3"/>
  <c r="L1182" i="3" s="1"/>
  <c r="J1182" i="3"/>
  <c r="N1182" i="3" s="1"/>
  <c r="I1182" i="3"/>
  <c r="G1182" i="3"/>
  <c r="H1182" i="3" s="1"/>
  <c r="E1182" i="3"/>
  <c r="S1182" i="3" s="1"/>
  <c r="R1181" i="3"/>
  <c r="K1181" i="3"/>
  <c r="L1181" i="3" s="1"/>
  <c r="J1181" i="3"/>
  <c r="N1181" i="3" s="1"/>
  <c r="I1181" i="3"/>
  <c r="G1181" i="3"/>
  <c r="H1181" i="3" s="1"/>
  <c r="E1181" i="3"/>
  <c r="S1181" i="3" s="1"/>
  <c r="R1180" i="3"/>
  <c r="K1180" i="3"/>
  <c r="L1180" i="3" s="1"/>
  <c r="J1180" i="3"/>
  <c r="N1180" i="3" s="1"/>
  <c r="I1180" i="3"/>
  <c r="G1180" i="3"/>
  <c r="H1180" i="3" s="1"/>
  <c r="E1180" i="3"/>
  <c r="S1180" i="3" s="1"/>
  <c r="R1179" i="3"/>
  <c r="K1179" i="3"/>
  <c r="L1179" i="3" s="1"/>
  <c r="J1179" i="3"/>
  <c r="N1179" i="3" s="1"/>
  <c r="I1179" i="3"/>
  <c r="G1179" i="3"/>
  <c r="H1179" i="3" s="1"/>
  <c r="E1179" i="3"/>
  <c r="S1179" i="3" s="1"/>
  <c r="R1178" i="3"/>
  <c r="K1178" i="3"/>
  <c r="L1178" i="3" s="1"/>
  <c r="J1178" i="3"/>
  <c r="N1178" i="3" s="1"/>
  <c r="I1178" i="3"/>
  <c r="G1178" i="3"/>
  <c r="H1178" i="3" s="1"/>
  <c r="E1178" i="3"/>
  <c r="S1178" i="3" s="1"/>
  <c r="R1177" i="3"/>
  <c r="K1177" i="3"/>
  <c r="L1177" i="3" s="1"/>
  <c r="J1177" i="3"/>
  <c r="N1177" i="3" s="1"/>
  <c r="I1177" i="3"/>
  <c r="G1177" i="3"/>
  <c r="H1177" i="3" s="1"/>
  <c r="E1177" i="3"/>
  <c r="S1177" i="3" s="1"/>
  <c r="R1176" i="3"/>
  <c r="K1176" i="3"/>
  <c r="L1176" i="3" s="1"/>
  <c r="J1176" i="3"/>
  <c r="N1176" i="3" s="1"/>
  <c r="I1176" i="3"/>
  <c r="G1176" i="3"/>
  <c r="H1176" i="3" s="1"/>
  <c r="E1176" i="3"/>
  <c r="S1176" i="3" s="1"/>
  <c r="R1175" i="3"/>
  <c r="K1175" i="3"/>
  <c r="L1175" i="3" s="1"/>
  <c r="J1175" i="3"/>
  <c r="N1175" i="3" s="1"/>
  <c r="I1175" i="3"/>
  <c r="G1175" i="3"/>
  <c r="H1175" i="3" s="1"/>
  <c r="E1175" i="3"/>
  <c r="S1175" i="3" s="1"/>
  <c r="R1174" i="3"/>
  <c r="K1174" i="3"/>
  <c r="L1174" i="3" s="1"/>
  <c r="J1174" i="3"/>
  <c r="N1174" i="3" s="1"/>
  <c r="I1174" i="3"/>
  <c r="G1174" i="3"/>
  <c r="H1174" i="3" s="1"/>
  <c r="E1174" i="3"/>
  <c r="S1174" i="3" s="1"/>
  <c r="R1173" i="3"/>
  <c r="K1173" i="3"/>
  <c r="L1173" i="3" s="1"/>
  <c r="J1173" i="3"/>
  <c r="N1173" i="3" s="1"/>
  <c r="I1173" i="3"/>
  <c r="G1173" i="3"/>
  <c r="H1173" i="3" s="1"/>
  <c r="E1173" i="3"/>
  <c r="S1173" i="3" s="1"/>
  <c r="R1172" i="3"/>
  <c r="K1172" i="3"/>
  <c r="L1172" i="3" s="1"/>
  <c r="J1172" i="3"/>
  <c r="N1172" i="3" s="1"/>
  <c r="I1172" i="3"/>
  <c r="G1172" i="3"/>
  <c r="H1172" i="3" s="1"/>
  <c r="E1172" i="3"/>
  <c r="S1172" i="3" s="1"/>
  <c r="R1171" i="3"/>
  <c r="K1171" i="3"/>
  <c r="L1171" i="3" s="1"/>
  <c r="J1171" i="3"/>
  <c r="N1171" i="3" s="1"/>
  <c r="I1171" i="3"/>
  <c r="G1171" i="3"/>
  <c r="H1171" i="3" s="1"/>
  <c r="E1171" i="3"/>
  <c r="S1171" i="3" s="1"/>
  <c r="R1170" i="3"/>
  <c r="K1170" i="3"/>
  <c r="L1170" i="3" s="1"/>
  <c r="J1170" i="3"/>
  <c r="N1170" i="3" s="1"/>
  <c r="I1170" i="3"/>
  <c r="G1170" i="3"/>
  <c r="H1170" i="3" s="1"/>
  <c r="E1170" i="3"/>
  <c r="S1170" i="3" s="1"/>
  <c r="R1169" i="3"/>
  <c r="K1169" i="3"/>
  <c r="L1169" i="3" s="1"/>
  <c r="J1169" i="3"/>
  <c r="N1169" i="3" s="1"/>
  <c r="I1169" i="3"/>
  <c r="G1169" i="3"/>
  <c r="H1169" i="3" s="1"/>
  <c r="E1169" i="3"/>
  <c r="S1169" i="3" s="1"/>
  <c r="R1168" i="3"/>
  <c r="K1168" i="3"/>
  <c r="L1168" i="3" s="1"/>
  <c r="J1168" i="3"/>
  <c r="N1168" i="3" s="1"/>
  <c r="I1168" i="3"/>
  <c r="G1168" i="3"/>
  <c r="H1168" i="3" s="1"/>
  <c r="E1168" i="3"/>
  <c r="S1168" i="3" s="1"/>
  <c r="R1167" i="3"/>
  <c r="K1167" i="3"/>
  <c r="L1167" i="3" s="1"/>
  <c r="J1167" i="3"/>
  <c r="N1167" i="3" s="1"/>
  <c r="I1167" i="3"/>
  <c r="G1167" i="3"/>
  <c r="H1167" i="3" s="1"/>
  <c r="E1167" i="3"/>
  <c r="S1167" i="3" s="1"/>
  <c r="R1166" i="3"/>
  <c r="K1166" i="3"/>
  <c r="L1166" i="3" s="1"/>
  <c r="J1166" i="3"/>
  <c r="N1166" i="3" s="1"/>
  <c r="I1166" i="3"/>
  <c r="G1166" i="3"/>
  <c r="H1166" i="3" s="1"/>
  <c r="E1166" i="3"/>
  <c r="S1166" i="3" s="1"/>
  <c r="R1165" i="3"/>
  <c r="K1165" i="3"/>
  <c r="L1165" i="3" s="1"/>
  <c r="J1165" i="3"/>
  <c r="N1165" i="3" s="1"/>
  <c r="I1165" i="3"/>
  <c r="G1165" i="3"/>
  <c r="H1165" i="3" s="1"/>
  <c r="E1165" i="3"/>
  <c r="S1165" i="3" s="1"/>
  <c r="R1164" i="3"/>
  <c r="K1164" i="3"/>
  <c r="L1164" i="3" s="1"/>
  <c r="J1164" i="3"/>
  <c r="N1164" i="3" s="1"/>
  <c r="I1164" i="3"/>
  <c r="G1164" i="3"/>
  <c r="H1164" i="3" s="1"/>
  <c r="E1164" i="3"/>
  <c r="S1164" i="3" s="1"/>
  <c r="R1163" i="3"/>
  <c r="K1163" i="3"/>
  <c r="L1163" i="3" s="1"/>
  <c r="J1163" i="3"/>
  <c r="N1163" i="3" s="1"/>
  <c r="I1163" i="3"/>
  <c r="G1163" i="3"/>
  <c r="H1163" i="3" s="1"/>
  <c r="E1163" i="3"/>
  <c r="S1163" i="3" s="1"/>
  <c r="R1162" i="3"/>
  <c r="K1162" i="3"/>
  <c r="L1162" i="3" s="1"/>
  <c r="J1162" i="3"/>
  <c r="N1162" i="3" s="1"/>
  <c r="I1162" i="3"/>
  <c r="G1162" i="3"/>
  <c r="H1162" i="3" s="1"/>
  <c r="E1162" i="3"/>
  <c r="S1162" i="3" s="1"/>
  <c r="R1161" i="3"/>
  <c r="K1161" i="3"/>
  <c r="L1161" i="3" s="1"/>
  <c r="J1161" i="3"/>
  <c r="N1161" i="3" s="1"/>
  <c r="I1161" i="3"/>
  <c r="G1161" i="3"/>
  <c r="H1161" i="3" s="1"/>
  <c r="E1161" i="3"/>
  <c r="S1161" i="3" s="1"/>
  <c r="R1160" i="3"/>
  <c r="K1160" i="3"/>
  <c r="L1160" i="3" s="1"/>
  <c r="J1160" i="3"/>
  <c r="N1160" i="3" s="1"/>
  <c r="I1160" i="3"/>
  <c r="G1160" i="3"/>
  <c r="H1160" i="3" s="1"/>
  <c r="E1160" i="3"/>
  <c r="S1160" i="3" s="1"/>
  <c r="R1159" i="3"/>
  <c r="K1159" i="3"/>
  <c r="L1159" i="3" s="1"/>
  <c r="J1159" i="3"/>
  <c r="N1159" i="3" s="1"/>
  <c r="I1159" i="3"/>
  <c r="G1159" i="3"/>
  <c r="H1159" i="3" s="1"/>
  <c r="E1159" i="3"/>
  <c r="S1159" i="3" s="1"/>
  <c r="R1158" i="3"/>
  <c r="K1158" i="3"/>
  <c r="L1158" i="3" s="1"/>
  <c r="J1158" i="3"/>
  <c r="N1158" i="3" s="1"/>
  <c r="I1158" i="3"/>
  <c r="G1158" i="3"/>
  <c r="H1158" i="3" s="1"/>
  <c r="E1158" i="3"/>
  <c r="S1158" i="3" s="1"/>
  <c r="R1157" i="3"/>
  <c r="K1157" i="3"/>
  <c r="L1157" i="3" s="1"/>
  <c r="J1157" i="3"/>
  <c r="N1157" i="3" s="1"/>
  <c r="I1157" i="3"/>
  <c r="G1157" i="3"/>
  <c r="H1157" i="3" s="1"/>
  <c r="E1157" i="3"/>
  <c r="S1157" i="3" s="1"/>
  <c r="R1156" i="3"/>
  <c r="K1156" i="3"/>
  <c r="L1156" i="3" s="1"/>
  <c r="J1156" i="3"/>
  <c r="N1156" i="3" s="1"/>
  <c r="I1156" i="3"/>
  <c r="G1156" i="3"/>
  <c r="H1156" i="3" s="1"/>
  <c r="E1156" i="3"/>
  <c r="S1156" i="3" s="1"/>
  <c r="R1155" i="3"/>
  <c r="K1155" i="3"/>
  <c r="L1155" i="3" s="1"/>
  <c r="J1155" i="3"/>
  <c r="N1155" i="3" s="1"/>
  <c r="I1155" i="3"/>
  <c r="G1155" i="3"/>
  <c r="H1155" i="3" s="1"/>
  <c r="E1155" i="3"/>
  <c r="S1155" i="3" s="1"/>
  <c r="R1154" i="3"/>
  <c r="K1154" i="3"/>
  <c r="L1154" i="3" s="1"/>
  <c r="J1154" i="3"/>
  <c r="N1154" i="3" s="1"/>
  <c r="I1154" i="3"/>
  <c r="G1154" i="3"/>
  <c r="H1154" i="3" s="1"/>
  <c r="E1154" i="3"/>
  <c r="S1154" i="3" s="1"/>
  <c r="R1153" i="3"/>
  <c r="K1153" i="3"/>
  <c r="L1153" i="3" s="1"/>
  <c r="J1153" i="3"/>
  <c r="N1153" i="3" s="1"/>
  <c r="I1153" i="3"/>
  <c r="G1153" i="3"/>
  <c r="H1153" i="3" s="1"/>
  <c r="E1153" i="3"/>
  <c r="S1153" i="3" s="1"/>
  <c r="R1152" i="3"/>
  <c r="K1152" i="3"/>
  <c r="L1152" i="3" s="1"/>
  <c r="J1152" i="3"/>
  <c r="N1152" i="3" s="1"/>
  <c r="I1152" i="3"/>
  <c r="G1152" i="3"/>
  <c r="H1152" i="3" s="1"/>
  <c r="E1152" i="3"/>
  <c r="S1152" i="3" s="1"/>
  <c r="R1151" i="3"/>
  <c r="K1151" i="3"/>
  <c r="L1151" i="3" s="1"/>
  <c r="J1151" i="3"/>
  <c r="N1151" i="3" s="1"/>
  <c r="I1151" i="3"/>
  <c r="G1151" i="3"/>
  <c r="H1151" i="3" s="1"/>
  <c r="E1151" i="3"/>
  <c r="S1151" i="3" s="1"/>
  <c r="R1150" i="3"/>
  <c r="K1150" i="3"/>
  <c r="L1150" i="3" s="1"/>
  <c r="J1150" i="3"/>
  <c r="N1150" i="3" s="1"/>
  <c r="I1150" i="3"/>
  <c r="G1150" i="3"/>
  <c r="H1150" i="3" s="1"/>
  <c r="E1150" i="3"/>
  <c r="S1150" i="3" s="1"/>
  <c r="R1149" i="3"/>
  <c r="K1149" i="3"/>
  <c r="L1149" i="3" s="1"/>
  <c r="J1149" i="3"/>
  <c r="N1149" i="3" s="1"/>
  <c r="I1149" i="3"/>
  <c r="G1149" i="3"/>
  <c r="H1149" i="3" s="1"/>
  <c r="E1149" i="3"/>
  <c r="S1149" i="3" s="1"/>
  <c r="R1148" i="3"/>
  <c r="K1148" i="3"/>
  <c r="L1148" i="3" s="1"/>
  <c r="J1148" i="3"/>
  <c r="N1148" i="3" s="1"/>
  <c r="I1148" i="3"/>
  <c r="G1148" i="3"/>
  <c r="H1148" i="3" s="1"/>
  <c r="E1148" i="3"/>
  <c r="S1148" i="3" s="1"/>
  <c r="R1147" i="3"/>
  <c r="K1147" i="3"/>
  <c r="L1147" i="3" s="1"/>
  <c r="J1147" i="3"/>
  <c r="N1147" i="3" s="1"/>
  <c r="I1147" i="3"/>
  <c r="G1147" i="3"/>
  <c r="H1147" i="3" s="1"/>
  <c r="E1147" i="3"/>
  <c r="S1147" i="3" s="1"/>
  <c r="R1146" i="3"/>
  <c r="K1146" i="3"/>
  <c r="L1146" i="3" s="1"/>
  <c r="J1146" i="3"/>
  <c r="N1146" i="3" s="1"/>
  <c r="I1146" i="3"/>
  <c r="G1146" i="3"/>
  <c r="H1146" i="3" s="1"/>
  <c r="E1146" i="3"/>
  <c r="S1146" i="3" s="1"/>
  <c r="R1145" i="3"/>
  <c r="K1145" i="3"/>
  <c r="L1145" i="3" s="1"/>
  <c r="J1145" i="3"/>
  <c r="N1145" i="3" s="1"/>
  <c r="I1145" i="3"/>
  <c r="G1145" i="3"/>
  <c r="H1145" i="3" s="1"/>
  <c r="E1145" i="3"/>
  <c r="S1145" i="3" s="1"/>
  <c r="R1144" i="3"/>
  <c r="K1144" i="3"/>
  <c r="L1144" i="3" s="1"/>
  <c r="J1144" i="3"/>
  <c r="N1144" i="3" s="1"/>
  <c r="I1144" i="3"/>
  <c r="G1144" i="3"/>
  <c r="H1144" i="3" s="1"/>
  <c r="E1144" i="3"/>
  <c r="S1144" i="3" s="1"/>
  <c r="R1143" i="3"/>
  <c r="K1143" i="3"/>
  <c r="L1143" i="3" s="1"/>
  <c r="J1143" i="3"/>
  <c r="N1143" i="3" s="1"/>
  <c r="I1143" i="3"/>
  <c r="G1143" i="3"/>
  <c r="H1143" i="3" s="1"/>
  <c r="E1143" i="3"/>
  <c r="S1143" i="3" s="1"/>
  <c r="R1142" i="3"/>
  <c r="K1142" i="3"/>
  <c r="L1142" i="3" s="1"/>
  <c r="J1142" i="3"/>
  <c r="N1142" i="3" s="1"/>
  <c r="I1142" i="3"/>
  <c r="G1142" i="3"/>
  <c r="H1142" i="3" s="1"/>
  <c r="E1142" i="3"/>
  <c r="S1142" i="3" s="1"/>
  <c r="R1141" i="3"/>
  <c r="K1141" i="3"/>
  <c r="L1141" i="3" s="1"/>
  <c r="J1141" i="3"/>
  <c r="N1141" i="3" s="1"/>
  <c r="I1141" i="3"/>
  <c r="G1141" i="3"/>
  <c r="H1141" i="3" s="1"/>
  <c r="E1141" i="3"/>
  <c r="S1141" i="3" s="1"/>
  <c r="R1140" i="3"/>
  <c r="K1140" i="3"/>
  <c r="L1140" i="3" s="1"/>
  <c r="J1140" i="3"/>
  <c r="N1140" i="3" s="1"/>
  <c r="I1140" i="3"/>
  <c r="G1140" i="3"/>
  <c r="H1140" i="3" s="1"/>
  <c r="E1140" i="3"/>
  <c r="S1140" i="3" s="1"/>
  <c r="R1139" i="3"/>
  <c r="K1139" i="3"/>
  <c r="L1139" i="3" s="1"/>
  <c r="J1139" i="3"/>
  <c r="N1139" i="3" s="1"/>
  <c r="I1139" i="3"/>
  <c r="G1139" i="3"/>
  <c r="H1139" i="3" s="1"/>
  <c r="E1139" i="3"/>
  <c r="S1139" i="3" s="1"/>
  <c r="R1138" i="3"/>
  <c r="K1138" i="3"/>
  <c r="L1138" i="3" s="1"/>
  <c r="J1138" i="3"/>
  <c r="N1138" i="3" s="1"/>
  <c r="I1138" i="3"/>
  <c r="G1138" i="3"/>
  <c r="H1138" i="3" s="1"/>
  <c r="E1138" i="3"/>
  <c r="S1138" i="3" s="1"/>
  <c r="R1137" i="3"/>
  <c r="K1137" i="3"/>
  <c r="L1137" i="3" s="1"/>
  <c r="J1137" i="3"/>
  <c r="N1137" i="3" s="1"/>
  <c r="I1137" i="3"/>
  <c r="G1137" i="3"/>
  <c r="H1137" i="3" s="1"/>
  <c r="E1137" i="3"/>
  <c r="S1137" i="3" s="1"/>
  <c r="R1136" i="3"/>
  <c r="K1136" i="3"/>
  <c r="L1136" i="3" s="1"/>
  <c r="J1136" i="3"/>
  <c r="N1136" i="3" s="1"/>
  <c r="I1136" i="3"/>
  <c r="G1136" i="3"/>
  <c r="H1136" i="3" s="1"/>
  <c r="E1136" i="3"/>
  <c r="S1136" i="3" s="1"/>
  <c r="R1135" i="3"/>
  <c r="K1135" i="3"/>
  <c r="L1135" i="3" s="1"/>
  <c r="J1135" i="3"/>
  <c r="N1135" i="3" s="1"/>
  <c r="I1135" i="3"/>
  <c r="G1135" i="3"/>
  <c r="H1135" i="3" s="1"/>
  <c r="E1135" i="3"/>
  <c r="S1135" i="3" s="1"/>
  <c r="R1134" i="3"/>
  <c r="K1134" i="3"/>
  <c r="L1134" i="3" s="1"/>
  <c r="J1134" i="3"/>
  <c r="N1134" i="3" s="1"/>
  <c r="I1134" i="3"/>
  <c r="G1134" i="3"/>
  <c r="H1134" i="3" s="1"/>
  <c r="E1134" i="3"/>
  <c r="S1134" i="3" s="1"/>
  <c r="R1133" i="3"/>
  <c r="K1133" i="3"/>
  <c r="L1133" i="3" s="1"/>
  <c r="J1133" i="3"/>
  <c r="N1133" i="3" s="1"/>
  <c r="I1133" i="3"/>
  <c r="G1133" i="3"/>
  <c r="H1133" i="3" s="1"/>
  <c r="E1133" i="3"/>
  <c r="S1133" i="3" s="1"/>
  <c r="R1132" i="3"/>
  <c r="K1132" i="3"/>
  <c r="L1132" i="3" s="1"/>
  <c r="J1132" i="3"/>
  <c r="N1132" i="3" s="1"/>
  <c r="I1132" i="3"/>
  <c r="G1132" i="3"/>
  <c r="H1132" i="3" s="1"/>
  <c r="E1132" i="3"/>
  <c r="S1132" i="3" s="1"/>
  <c r="R1131" i="3"/>
  <c r="K1131" i="3"/>
  <c r="L1131" i="3" s="1"/>
  <c r="J1131" i="3"/>
  <c r="N1131" i="3" s="1"/>
  <c r="I1131" i="3"/>
  <c r="G1131" i="3"/>
  <c r="H1131" i="3" s="1"/>
  <c r="E1131" i="3"/>
  <c r="S1131" i="3" s="1"/>
  <c r="R1130" i="3"/>
  <c r="K1130" i="3"/>
  <c r="L1130" i="3" s="1"/>
  <c r="J1130" i="3"/>
  <c r="N1130" i="3" s="1"/>
  <c r="I1130" i="3"/>
  <c r="G1130" i="3"/>
  <c r="H1130" i="3" s="1"/>
  <c r="E1130" i="3"/>
  <c r="S1130" i="3" s="1"/>
  <c r="R1129" i="3"/>
  <c r="K1129" i="3"/>
  <c r="L1129" i="3" s="1"/>
  <c r="J1129" i="3"/>
  <c r="N1129" i="3" s="1"/>
  <c r="I1129" i="3"/>
  <c r="G1129" i="3"/>
  <c r="H1129" i="3" s="1"/>
  <c r="E1129" i="3"/>
  <c r="S1129" i="3" s="1"/>
  <c r="R1128" i="3"/>
  <c r="K1128" i="3"/>
  <c r="L1128" i="3" s="1"/>
  <c r="J1128" i="3"/>
  <c r="N1128" i="3" s="1"/>
  <c r="I1128" i="3"/>
  <c r="G1128" i="3"/>
  <c r="H1128" i="3" s="1"/>
  <c r="E1128" i="3"/>
  <c r="S1128" i="3" s="1"/>
  <c r="R1127" i="3"/>
  <c r="K1127" i="3"/>
  <c r="L1127" i="3" s="1"/>
  <c r="J1127" i="3"/>
  <c r="N1127" i="3" s="1"/>
  <c r="I1127" i="3"/>
  <c r="G1127" i="3"/>
  <c r="H1127" i="3" s="1"/>
  <c r="E1127" i="3"/>
  <c r="S1127" i="3" s="1"/>
  <c r="R1126" i="3"/>
  <c r="K1126" i="3"/>
  <c r="L1126" i="3" s="1"/>
  <c r="J1126" i="3"/>
  <c r="N1126" i="3" s="1"/>
  <c r="I1126" i="3"/>
  <c r="G1126" i="3"/>
  <c r="H1126" i="3" s="1"/>
  <c r="E1126" i="3"/>
  <c r="S1126" i="3" s="1"/>
  <c r="R1125" i="3"/>
  <c r="K1125" i="3"/>
  <c r="L1125" i="3" s="1"/>
  <c r="J1125" i="3"/>
  <c r="N1125" i="3" s="1"/>
  <c r="I1125" i="3"/>
  <c r="G1125" i="3"/>
  <c r="H1125" i="3" s="1"/>
  <c r="E1125" i="3"/>
  <c r="S1125" i="3" s="1"/>
  <c r="R1124" i="3"/>
  <c r="K1124" i="3"/>
  <c r="L1124" i="3" s="1"/>
  <c r="J1124" i="3"/>
  <c r="N1124" i="3" s="1"/>
  <c r="I1124" i="3"/>
  <c r="G1124" i="3"/>
  <c r="H1124" i="3" s="1"/>
  <c r="E1124" i="3"/>
  <c r="S1124" i="3" s="1"/>
  <c r="R1123" i="3"/>
  <c r="K1123" i="3"/>
  <c r="L1123" i="3" s="1"/>
  <c r="J1123" i="3"/>
  <c r="N1123" i="3" s="1"/>
  <c r="I1123" i="3"/>
  <c r="G1123" i="3"/>
  <c r="H1123" i="3" s="1"/>
  <c r="E1123" i="3"/>
  <c r="S1123" i="3" s="1"/>
  <c r="R1122" i="3"/>
  <c r="K1122" i="3"/>
  <c r="L1122" i="3" s="1"/>
  <c r="J1122" i="3"/>
  <c r="N1122" i="3" s="1"/>
  <c r="I1122" i="3"/>
  <c r="G1122" i="3"/>
  <c r="H1122" i="3" s="1"/>
  <c r="E1122" i="3"/>
  <c r="S1122" i="3" s="1"/>
  <c r="R1121" i="3"/>
  <c r="K1121" i="3"/>
  <c r="L1121" i="3" s="1"/>
  <c r="J1121" i="3"/>
  <c r="N1121" i="3" s="1"/>
  <c r="I1121" i="3"/>
  <c r="G1121" i="3"/>
  <c r="H1121" i="3" s="1"/>
  <c r="E1121" i="3"/>
  <c r="S1121" i="3" s="1"/>
  <c r="R1120" i="3"/>
  <c r="K1120" i="3"/>
  <c r="L1120" i="3" s="1"/>
  <c r="J1120" i="3"/>
  <c r="N1120" i="3" s="1"/>
  <c r="I1120" i="3"/>
  <c r="G1120" i="3"/>
  <c r="H1120" i="3" s="1"/>
  <c r="E1120" i="3"/>
  <c r="S1120" i="3" s="1"/>
  <c r="R1119" i="3"/>
  <c r="K1119" i="3"/>
  <c r="L1119" i="3" s="1"/>
  <c r="J1119" i="3"/>
  <c r="N1119" i="3" s="1"/>
  <c r="I1119" i="3"/>
  <c r="G1119" i="3"/>
  <c r="H1119" i="3" s="1"/>
  <c r="E1119" i="3"/>
  <c r="S1119" i="3" s="1"/>
  <c r="R1118" i="3"/>
  <c r="K1118" i="3"/>
  <c r="L1118" i="3" s="1"/>
  <c r="J1118" i="3"/>
  <c r="N1118" i="3" s="1"/>
  <c r="I1118" i="3"/>
  <c r="G1118" i="3"/>
  <c r="H1118" i="3" s="1"/>
  <c r="E1118" i="3"/>
  <c r="S1118" i="3" s="1"/>
  <c r="R1117" i="3"/>
  <c r="K1117" i="3"/>
  <c r="L1117" i="3" s="1"/>
  <c r="J1117" i="3"/>
  <c r="N1117" i="3" s="1"/>
  <c r="I1117" i="3"/>
  <c r="G1117" i="3"/>
  <c r="H1117" i="3" s="1"/>
  <c r="E1117" i="3"/>
  <c r="S1117" i="3" s="1"/>
  <c r="R1116" i="3"/>
  <c r="K1116" i="3"/>
  <c r="L1116" i="3" s="1"/>
  <c r="J1116" i="3"/>
  <c r="N1116" i="3" s="1"/>
  <c r="I1116" i="3"/>
  <c r="G1116" i="3"/>
  <c r="H1116" i="3" s="1"/>
  <c r="E1116" i="3"/>
  <c r="S1116" i="3" s="1"/>
  <c r="R1115" i="3"/>
  <c r="K1115" i="3"/>
  <c r="L1115" i="3" s="1"/>
  <c r="J1115" i="3"/>
  <c r="N1115" i="3" s="1"/>
  <c r="I1115" i="3"/>
  <c r="G1115" i="3"/>
  <c r="H1115" i="3" s="1"/>
  <c r="E1115" i="3"/>
  <c r="S1115" i="3" s="1"/>
  <c r="R1114" i="3"/>
  <c r="K1114" i="3"/>
  <c r="L1114" i="3" s="1"/>
  <c r="J1114" i="3"/>
  <c r="N1114" i="3" s="1"/>
  <c r="I1114" i="3"/>
  <c r="G1114" i="3"/>
  <c r="H1114" i="3" s="1"/>
  <c r="E1114" i="3"/>
  <c r="S1114" i="3" s="1"/>
  <c r="R1113" i="3"/>
  <c r="K1113" i="3"/>
  <c r="L1113" i="3" s="1"/>
  <c r="J1113" i="3"/>
  <c r="N1113" i="3" s="1"/>
  <c r="I1113" i="3"/>
  <c r="G1113" i="3"/>
  <c r="H1113" i="3" s="1"/>
  <c r="E1113" i="3"/>
  <c r="S1113" i="3" s="1"/>
  <c r="R1112" i="3"/>
  <c r="K1112" i="3"/>
  <c r="L1112" i="3" s="1"/>
  <c r="J1112" i="3"/>
  <c r="N1112" i="3" s="1"/>
  <c r="I1112" i="3"/>
  <c r="G1112" i="3"/>
  <c r="H1112" i="3" s="1"/>
  <c r="E1112" i="3"/>
  <c r="S1112" i="3" s="1"/>
  <c r="R1111" i="3"/>
  <c r="K1111" i="3"/>
  <c r="L1111" i="3" s="1"/>
  <c r="J1111" i="3"/>
  <c r="N1111" i="3" s="1"/>
  <c r="I1111" i="3"/>
  <c r="G1111" i="3"/>
  <c r="H1111" i="3" s="1"/>
  <c r="E1111" i="3"/>
  <c r="S1111" i="3" s="1"/>
  <c r="R1110" i="3"/>
  <c r="K1110" i="3"/>
  <c r="L1110" i="3" s="1"/>
  <c r="J1110" i="3"/>
  <c r="N1110" i="3" s="1"/>
  <c r="I1110" i="3"/>
  <c r="G1110" i="3"/>
  <c r="H1110" i="3" s="1"/>
  <c r="E1110" i="3"/>
  <c r="S1110" i="3" s="1"/>
  <c r="R1109" i="3"/>
  <c r="K1109" i="3"/>
  <c r="L1109" i="3" s="1"/>
  <c r="J1109" i="3"/>
  <c r="N1109" i="3" s="1"/>
  <c r="I1109" i="3"/>
  <c r="G1109" i="3"/>
  <c r="H1109" i="3" s="1"/>
  <c r="E1109" i="3"/>
  <c r="S1109" i="3" s="1"/>
  <c r="R1108" i="3"/>
  <c r="K1108" i="3"/>
  <c r="L1108" i="3" s="1"/>
  <c r="J1108" i="3"/>
  <c r="N1108" i="3" s="1"/>
  <c r="I1108" i="3"/>
  <c r="G1108" i="3"/>
  <c r="H1108" i="3" s="1"/>
  <c r="E1108" i="3"/>
  <c r="S1108" i="3" s="1"/>
  <c r="R1107" i="3"/>
  <c r="K1107" i="3"/>
  <c r="L1107" i="3" s="1"/>
  <c r="J1107" i="3"/>
  <c r="N1107" i="3" s="1"/>
  <c r="I1107" i="3"/>
  <c r="G1107" i="3"/>
  <c r="H1107" i="3" s="1"/>
  <c r="E1107" i="3"/>
  <c r="S1107" i="3" s="1"/>
  <c r="R1106" i="3"/>
  <c r="K1106" i="3"/>
  <c r="L1106" i="3" s="1"/>
  <c r="J1106" i="3"/>
  <c r="N1106" i="3" s="1"/>
  <c r="I1106" i="3"/>
  <c r="G1106" i="3"/>
  <c r="H1106" i="3" s="1"/>
  <c r="E1106" i="3"/>
  <c r="S1106" i="3" s="1"/>
  <c r="R1105" i="3"/>
  <c r="K1105" i="3"/>
  <c r="L1105" i="3" s="1"/>
  <c r="J1105" i="3"/>
  <c r="N1105" i="3" s="1"/>
  <c r="I1105" i="3"/>
  <c r="G1105" i="3"/>
  <c r="H1105" i="3" s="1"/>
  <c r="E1105" i="3"/>
  <c r="S1105" i="3" s="1"/>
  <c r="R1104" i="3"/>
  <c r="K1104" i="3"/>
  <c r="L1104" i="3" s="1"/>
  <c r="J1104" i="3"/>
  <c r="N1104" i="3" s="1"/>
  <c r="I1104" i="3"/>
  <c r="G1104" i="3"/>
  <c r="H1104" i="3" s="1"/>
  <c r="E1104" i="3"/>
  <c r="S1104" i="3" s="1"/>
  <c r="R1103" i="3"/>
  <c r="K1103" i="3"/>
  <c r="L1103" i="3" s="1"/>
  <c r="J1103" i="3"/>
  <c r="N1103" i="3" s="1"/>
  <c r="I1103" i="3"/>
  <c r="G1103" i="3"/>
  <c r="H1103" i="3" s="1"/>
  <c r="E1103" i="3"/>
  <c r="S1103" i="3" s="1"/>
  <c r="R1102" i="3"/>
  <c r="K1102" i="3"/>
  <c r="L1102" i="3" s="1"/>
  <c r="J1102" i="3"/>
  <c r="N1102" i="3" s="1"/>
  <c r="I1102" i="3"/>
  <c r="G1102" i="3"/>
  <c r="H1102" i="3" s="1"/>
  <c r="E1102" i="3"/>
  <c r="S1102" i="3" s="1"/>
  <c r="R1101" i="3"/>
  <c r="K1101" i="3"/>
  <c r="L1101" i="3" s="1"/>
  <c r="J1101" i="3"/>
  <c r="N1101" i="3" s="1"/>
  <c r="I1101" i="3"/>
  <c r="G1101" i="3"/>
  <c r="H1101" i="3" s="1"/>
  <c r="E1101" i="3"/>
  <c r="S1101" i="3" s="1"/>
  <c r="R1100" i="3"/>
  <c r="K1100" i="3"/>
  <c r="L1100" i="3" s="1"/>
  <c r="J1100" i="3"/>
  <c r="N1100" i="3" s="1"/>
  <c r="I1100" i="3"/>
  <c r="G1100" i="3"/>
  <c r="H1100" i="3" s="1"/>
  <c r="E1100" i="3"/>
  <c r="S1100" i="3" s="1"/>
  <c r="R1099" i="3"/>
  <c r="K1099" i="3"/>
  <c r="L1099" i="3" s="1"/>
  <c r="J1099" i="3"/>
  <c r="N1099" i="3" s="1"/>
  <c r="I1099" i="3"/>
  <c r="G1099" i="3"/>
  <c r="H1099" i="3" s="1"/>
  <c r="E1099" i="3"/>
  <c r="S1099" i="3" s="1"/>
  <c r="R1098" i="3"/>
  <c r="K1098" i="3"/>
  <c r="L1098" i="3" s="1"/>
  <c r="J1098" i="3"/>
  <c r="N1098" i="3" s="1"/>
  <c r="I1098" i="3"/>
  <c r="G1098" i="3"/>
  <c r="H1098" i="3" s="1"/>
  <c r="E1098" i="3"/>
  <c r="S1098" i="3" s="1"/>
  <c r="R1097" i="3"/>
  <c r="K1097" i="3"/>
  <c r="L1097" i="3" s="1"/>
  <c r="J1097" i="3"/>
  <c r="N1097" i="3" s="1"/>
  <c r="I1097" i="3"/>
  <c r="G1097" i="3"/>
  <c r="H1097" i="3" s="1"/>
  <c r="E1097" i="3"/>
  <c r="S1097" i="3" s="1"/>
  <c r="R1096" i="3"/>
  <c r="K1096" i="3"/>
  <c r="L1096" i="3" s="1"/>
  <c r="J1096" i="3"/>
  <c r="N1096" i="3" s="1"/>
  <c r="I1096" i="3"/>
  <c r="G1096" i="3"/>
  <c r="H1096" i="3" s="1"/>
  <c r="E1096" i="3"/>
  <c r="S1096" i="3" s="1"/>
  <c r="R1095" i="3"/>
  <c r="K1095" i="3"/>
  <c r="L1095" i="3" s="1"/>
  <c r="J1095" i="3"/>
  <c r="N1095" i="3" s="1"/>
  <c r="I1095" i="3"/>
  <c r="G1095" i="3"/>
  <c r="H1095" i="3" s="1"/>
  <c r="E1095" i="3"/>
  <c r="S1095" i="3" s="1"/>
  <c r="R1094" i="3"/>
  <c r="K1094" i="3"/>
  <c r="L1094" i="3" s="1"/>
  <c r="J1094" i="3"/>
  <c r="N1094" i="3" s="1"/>
  <c r="I1094" i="3"/>
  <c r="G1094" i="3"/>
  <c r="H1094" i="3" s="1"/>
  <c r="E1094" i="3"/>
  <c r="S1094" i="3" s="1"/>
  <c r="R1093" i="3"/>
  <c r="K1093" i="3"/>
  <c r="L1093" i="3" s="1"/>
  <c r="J1093" i="3"/>
  <c r="N1093" i="3" s="1"/>
  <c r="I1093" i="3"/>
  <c r="G1093" i="3"/>
  <c r="H1093" i="3" s="1"/>
  <c r="E1093" i="3"/>
  <c r="S1093" i="3" s="1"/>
  <c r="R1092" i="3"/>
  <c r="K1092" i="3"/>
  <c r="L1092" i="3" s="1"/>
  <c r="J1092" i="3"/>
  <c r="N1092" i="3" s="1"/>
  <c r="I1092" i="3"/>
  <c r="G1092" i="3"/>
  <c r="H1092" i="3" s="1"/>
  <c r="E1092" i="3"/>
  <c r="S1092" i="3" s="1"/>
  <c r="R1091" i="3"/>
  <c r="K1091" i="3"/>
  <c r="L1091" i="3" s="1"/>
  <c r="J1091" i="3"/>
  <c r="N1091" i="3" s="1"/>
  <c r="I1091" i="3"/>
  <c r="G1091" i="3"/>
  <c r="H1091" i="3" s="1"/>
  <c r="E1091" i="3"/>
  <c r="S1091" i="3" s="1"/>
  <c r="R1090" i="3"/>
  <c r="K1090" i="3"/>
  <c r="L1090" i="3" s="1"/>
  <c r="J1090" i="3"/>
  <c r="N1090" i="3" s="1"/>
  <c r="I1090" i="3"/>
  <c r="G1090" i="3"/>
  <c r="H1090" i="3" s="1"/>
  <c r="E1090" i="3"/>
  <c r="S1090" i="3" s="1"/>
  <c r="R1089" i="3"/>
  <c r="K1089" i="3"/>
  <c r="L1089" i="3" s="1"/>
  <c r="J1089" i="3"/>
  <c r="N1089" i="3" s="1"/>
  <c r="I1089" i="3"/>
  <c r="G1089" i="3"/>
  <c r="H1089" i="3" s="1"/>
  <c r="E1089" i="3"/>
  <c r="S1089" i="3" s="1"/>
  <c r="R1088" i="3"/>
  <c r="K1088" i="3"/>
  <c r="L1088" i="3" s="1"/>
  <c r="J1088" i="3"/>
  <c r="N1088" i="3" s="1"/>
  <c r="I1088" i="3"/>
  <c r="G1088" i="3"/>
  <c r="H1088" i="3" s="1"/>
  <c r="E1088" i="3"/>
  <c r="S1088" i="3" s="1"/>
  <c r="R1087" i="3"/>
  <c r="K1087" i="3"/>
  <c r="L1087" i="3" s="1"/>
  <c r="J1087" i="3"/>
  <c r="N1087" i="3" s="1"/>
  <c r="I1087" i="3"/>
  <c r="G1087" i="3"/>
  <c r="H1087" i="3" s="1"/>
  <c r="E1087" i="3"/>
  <c r="S1087" i="3" s="1"/>
  <c r="R1086" i="3"/>
  <c r="K1086" i="3"/>
  <c r="L1086" i="3" s="1"/>
  <c r="J1086" i="3"/>
  <c r="N1086" i="3" s="1"/>
  <c r="I1086" i="3"/>
  <c r="G1086" i="3"/>
  <c r="H1086" i="3" s="1"/>
  <c r="E1086" i="3"/>
  <c r="S1086" i="3" s="1"/>
  <c r="R1085" i="3"/>
  <c r="K1085" i="3"/>
  <c r="L1085" i="3" s="1"/>
  <c r="J1085" i="3"/>
  <c r="N1085" i="3" s="1"/>
  <c r="I1085" i="3"/>
  <c r="G1085" i="3"/>
  <c r="H1085" i="3" s="1"/>
  <c r="E1085" i="3"/>
  <c r="S1085" i="3" s="1"/>
  <c r="R1084" i="3"/>
  <c r="K1084" i="3"/>
  <c r="L1084" i="3" s="1"/>
  <c r="J1084" i="3"/>
  <c r="N1084" i="3" s="1"/>
  <c r="I1084" i="3"/>
  <c r="G1084" i="3"/>
  <c r="H1084" i="3" s="1"/>
  <c r="E1084" i="3"/>
  <c r="S1084" i="3" s="1"/>
  <c r="R1083" i="3"/>
  <c r="K1083" i="3"/>
  <c r="L1083" i="3" s="1"/>
  <c r="J1083" i="3"/>
  <c r="N1083" i="3" s="1"/>
  <c r="I1083" i="3"/>
  <c r="G1083" i="3"/>
  <c r="H1083" i="3" s="1"/>
  <c r="E1083" i="3"/>
  <c r="S1083" i="3" s="1"/>
  <c r="R1082" i="3"/>
  <c r="K1082" i="3"/>
  <c r="L1082" i="3" s="1"/>
  <c r="J1082" i="3"/>
  <c r="N1082" i="3" s="1"/>
  <c r="I1082" i="3"/>
  <c r="G1082" i="3"/>
  <c r="H1082" i="3" s="1"/>
  <c r="E1082" i="3"/>
  <c r="S1082" i="3" s="1"/>
  <c r="R1081" i="3"/>
  <c r="K1081" i="3"/>
  <c r="L1081" i="3" s="1"/>
  <c r="J1081" i="3"/>
  <c r="N1081" i="3" s="1"/>
  <c r="I1081" i="3"/>
  <c r="G1081" i="3"/>
  <c r="H1081" i="3" s="1"/>
  <c r="E1081" i="3"/>
  <c r="S1081" i="3" s="1"/>
  <c r="R1080" i="3"/>
  <c r="K1080" i="3"/>
  <c r="L1080" i="3" s="1"/>
  <c r="J1080" i="3"/>
  <c r="N1080" i="3" s="1"/>
  <c r="I1080" i="3"/>
  <c r="G1080" i="3"/>
  <c r="H1080" i="3" s="1"/>
  <c r="E1080" i="3"/>
  <c r="S1080" i="3" s="1"/>
  <c r="R1079" i="3"/>
  <c r="K1079" i="3"/>
  <c r="L1079" i="3" s="1"/>
  <c r="J1079" i="3"/>
  <c r="N1079" i="3" s="1"/>
  <c r="I1079" i="3"/>
  <c r="G1079" i="3"/>
  <c r="H1079" i="3" s="1"/>
  <c r="E1079" i="3"/>
  <c r="S1079" i="3" s="1"/>
  <c r="R1078" i="3"/>
  <c r="K1078" i="3"/>
  <c r="L1078" i="3" s="1"/>
  <c r="J1078" i="3"/>
  <c r="N1078" i="3" s="1"/>
  <c r="I1078" i="3"/>
  <c r="G1078" i="3"/>
  <c r="H1078" i="3" s="1"/>
  <c r="E1078" i="3"/>
  <c r="S1078" i="3" s="1"/>
  <c r="R1077" i="3"/>
  <c r="K1077" i="3"/>
  <c r="L1077" i="3" s="1"/>
  <c r="J1077" i="3"/>
  <c r="N1077" i="3" s="1"/>
  <c r="I1077" i="3"/>
  <c r="G1077" i="3"/>
  <c r="H1077" i="3" s="1"/>
  <c r="E1077" i="3"/>
  <c r="S1077" i="3" s="1"/>
  <c r="R1076" i="3"/>
  <c r="K1076" i="3"/>
  <c r="L1076" i="3" s="1"/>
  <c r="J1076" i="3"/>
  <c r="N1076" i="3" s="1"/>
  <c r="I1076" i="3"/>
  <c r="G1076" i="3"/>
  <c r="H1076" i="3" s="1"/>
  <c r="E1076" i="3"/>
  <c r="S1076" i="3" s="1"/>
  <c r="R1075" i="3"/>
  <c r="K1075" i="3"/>
  <c r="L1075" i="3" s="1"/>
  <c r="J1075" i="3"/>
  <c r="N1075" i="3" s="1"/>
  <c r="I1075" i="3"/>
  <c r="G1075" i="3"/>
  <c r="H1075" i="3" s="1"/>
  <c r="E1075" i="3"/>
  <c r="S1075" i="3" s="1"/>
  <c r="R1074" i="3"/>
  <c r="K1074" i="3"/>
  <c r="L1074" i="3" s="1"/>
  <c r="J1074" i="3"/>
  <c r="N1074" i="3" s="1"/>
  <c r="I1074" i="3"/>
  <c r="G1074" i="3"/>
  <c r="H1074" i="3" s="1"/>
  <c r="E1074" i="3"/>
  <c r="S1074" i="3" s="1"/>
  <c r="R1073" i="3"/>
  <c r="K1073" i="3"/>
  <c r="L1073" i="3" s="1"/>
  <c r="J1073" i="3"/>
  <c r="N1073" i="3" s="1"/>
  <c r="I1073" i="3"/>
  <c r="G1073" i="3"/>
  <c r="H1073" i="3" s="1"/>
  <c r="E1073" i="3"/>
  <c r="S1073" i="3" s="1"/>
  <c r="R1072" i="3"/>
  <c r="K1072" i="3"/>
  <c r="L1072" i="3" s="1"/>
  <c r="J1072" i="3"/>
  <c r="N1072" i="3" s="1"/>
  <c r="I1072" i="3"/>
  <c r="G1072" i="3"/>
  <c r="H1072" i="3" s="1"/>
  <c r="E1072" i="3"/>
  <c r="S1072" i="3" s="1"/>
  <c r="R1071" i="3"/>
  <c r="K1071" i="3"/>
  <c r="L1071" i="3" s="1"/>
  <c r="J1071" i="3"/>
  <c r="N1071" i="3" s="1"/>
  <c r="I1071" i="3"/>
  <c r="G1071" i="3"/>
  <c r="H1071" i="3" s="1"/>
  <c r="E1071" i="3"/>
  <c r="S1071" i="3" s="1"/>
  <c r="R1070" i="3"/>
  <c r="K1070" i="3"/>
  <c r="L1070" i="3" s="1"/>
  <c r="J1070" i="3"/>
  <c r="N1070" i="3" s="1"/>
  <c r="I1070" i="3"/>
  <c r="G1070" i="3"/>
  <c r="H1070" i="3" s="1"/>
  <c r="E1070" i="3"/>
  <c r="S1070" i="3" s="1"/>
  <c r="R1069" i="3"/>
  <c r="K1069" i="3"/>
  <c r="L1069" i="3" s="1"/>
  <c r="J1069" i="3"/>
  <c r="N1069" i="3" s="1"/>
  <c r="I1069" i="3"/>
  <c r="G1069" i="3"/>
  <c r="H1069" i="3" s="1"/>
  <c r="E1069" i="3"/>
  <c r="S1069" i="3" s="1"/>
  <c r="R1068" i="3"/>
  <c r="K1068" i="3"/>
  <c r="L1068" i="3" s="1"/>
  <c r="J1068" i="3"/>
  <c r="N1068" i="3" s="1"/>
  <c r="I1068" i="3"/>
  <c r="G1068" i="3"/>
  <c r="H1068" i="3" s="1"/>
  <c r="E1068" i="3"/>
  <c r="S1068" i="3" s="1"/>
  <c r="R1067" i="3"/>
  <c r="K1067" i="3"/>
  <c r="L1067" i="3" s="1"/>
  <c r="J1067" i="3"/>
  <c r="N1067" i="3" s="1"/>
  <c r="I1067" i="3"/>
  <c r="G1067" i="3"/>
  <c r="H1067" i="3" s="1"/>
  <c r="E1067" i="3"/>
  <c r="S1067" i="3" s="1"/>
  <c r="R1066" i="3"/>
  <c r="K1066" i="3"/>
  <c r="L1066" i="3" s="1"/>
  <c r="J1066" i="3"/>
  <c r="N1066" i="3" s="1"/>
  <c r="I1066" i="3"/>
  <c r="G1066" i="3"/>
  <c r="H1066" i="3" s="1"/>
  <c r="E1066" i="3"/>
  <c r="S1066" i="3" s="1"/>
  <c r="R1065" i="3"/>
  <c r="K1065" i="3"/>
  <c r="L1065" i="3" s="1"/>
  <c r="J1065" i="3"/>
  <c r="N1065" i="3" s="1"/>
  <c r="I1065" i="3"/>
  <c r="G1065" i="3"/>
  <c r="H1065" i="3" s="1"/>
  <c r="E1065" i="3"/>
  <c r="S1065" i="3" s="1"/>
  <c r="R1064" i="3"/>
  <c r="K1064" i="3"/>
  <c r="L1064" i="3" s="1"/>
  <c r="J1064" i="3"/>
  <c r="N1064" i="3" s="1"/>
  <c r="I1064" i="3"/>
  <c r="G1064" i="3"/>
  <c r="H1064" i="3" s="1"/>
  <c r="E1064" i="3"/>
  <c r="S1064" i="3" s="1"/>
  <c r="R1063" i="3"/>
  <c r="K1063" i="3"/>
  <c r="L1063" i="3" s="1"/>
  <c r="J1063" i="3"/>
  <c r="N1063" i="3" s="1"/>
  <c r="I1063" i="3"/>
  <c r="G1063" i="3"/>
  <c r="H1063" i="3" s="1"/>
  <c r="E1063" i="3"/>
  <c r="S1063" i="3" s="1"/>
  <c r="R1062" i="3"/>
  <c r="K1062" i="3"/>
  <c r="L1062" i="3" s="1"/>
  <c r="J1062" i="3"/>
  <c r="N1062" i="3" s="1"/>
  <c r="I1062" i="3"/>
  <c r="G1062" i="3"/>
  <c r="H1062" i="3" s="1"/>
  <c r="E1062" i="3"/>
  <c r="S1062" i="3" s="1"/>
  <c r="R1061" i="3"/>
  <c r="K1061" i="3"/>
  <c r="L1061" i="3" s="1"/>
  <c r="J1061" i="3"/>
  <c r="N1061" i="3" s="1"/>
  <c r="I1061" i="3"/>
  <c r="G1061" i="3"/>
  <c r="H1061" i="3" s="1"/>
  <c r="E1061" i="3"/>
  <c r="S1061" i="3" s="1"/>
  <c r="R1060" i="3"/>
  <c r="K1060" i="3"/>
  <c r="L1060" i="3" s="1"/>
  <c r="J1060" i="3"/>
  <c r="N1060" i="3" s="1"/>
  <c r="I1060" i="3"/>
  <c r="G1060" i="3"/>
  <c r="H1060" i="3" s="1"/>
  <c r="E1060" i="3"/>
  <c r="S1060" i="3" s="1"/>
  <c r="R1059" i="3"/>
  <c r="K1059" i="3"/>
  <c r="L1059" i="3" s="1"/>
  <c r="J1059" i="3"/>
  <c r="N1059" i="3" s="1"/>
  <c r="I1059" i="3"/>
  <c r="G1059" i="3"/>
  <c r="H1059" i="3" s="1"/>
  <c r="E1059" i="3"/>
  <c r="S1059" i="3" s="1"/>
  <c r="R1058" i="3"/>
  <c r="K1058" i="3"/>
  <c r="L1058" i="3" s="1"/>
  <c r="J1058" i="3"/>
  <c r="N1058" i="3" s="1"/>
  <c r="I1058" i="3"/>
  <c r="G1058" i="3"/>
  <c r="H1058" i="3" s="1"/>
  <c r="E1058" i="3"/>
  <c r="S1058" i="3" s="1"/>
  <c r="R1057" i="3"/>
  <c r="K1057" i="3"/>
  <c r="L1057" i="3" s="1"/>
  <c r="J1057" i="3"/>
  <c r="N1057" i="3" s="1"/>
  <c r="I1057" i="3"/>
  <c r="G1057" i="3"/>
  <c r="H1057" i="3" s="1"/>
  <c r="E1057" i="3"/>
  <c r="S1057" i="3" s="1"/>
  <c r="R1056" i="3"/>
  <c r="K1056" i="3"/>
  <c r="L1056" i="3" s="1"/>
  <c r="J1056" i="3"/>
  <c r="N1056" i="3" s="1"/>
  <c r="I1056" i="3"/>
  <c r="G1056" i="3"/>
  <c r="H1056" i="3" s="1"/>
  <c r="E1056" i="3"/>
  <c r="S1056" i="3" s="1"/>
  <c r="R1055" i="3"/>
  <c r="K1055" i="3"/>
  <c r="L1055" i="3" s="1"/>
  <c r="J1055" i="3"/>
  <c r="N1055" i="3" s="1"/>
  <c r="I1055" i="3"/>
  <c r="G1055" i="3"/>
  <c r="H1055" i="3" s="1"/>
  <c r="E1055" i="3"/>
  <c r="S1055" i="3" s="1"/>
  <c r="R1054" i="3"/>
  <c r="K1054" i="3"/>
  <c r="L1054" i="3" s="1"/>
  <c r="J1054" i="3"/>
  <c r="N1054" i="3" s="1"/>
  <c r="I1054" i="3"/>
  <c r="G1054" i="3"/>
  <c r="H1054" i="3" s="1"/>
  <c r="E1054" i="3"/>
  <c r="S1054" i="3" s="1"/>
  <c r="R1053" i="3"/>
  <c r="K1053" i="3"/>
  <c r="L1053" i="3" s="1"/>
  <c r="J1053" i="3"/>
  <c r="N1053" i="3" s="1"/>
  <c r="I1053" i="3"/>
  <c r="G1053" i="3"/>
  <c r="H1053" i="3" s="1"/>
  <c r="E1053" i="3"/>
  <c r="S1053" i="3" s="1"/>
  <c r="R1052" i="3"/>
  <c r="K1052" i="3"/>
  <c r="L1052" i="3" s="1"/>
  <c r="J1052" i="3"/>
  <c r="N1052" i="3" s="1"/>
  <c r="I1052" i="3"/>
  <c r="G1052" i="3"/>
  <c r="H1052" i="3" s="1"/>
  <c r="E1052" i="3"/>
  <c r="S1052" i="3" s="1"/>
  <c r="R1051" i="3"/>
  <c r="K1051" i="3"/>
  <c r="L1051" i="3" s="1"/>
  <c r="J1051" i="3"/>
  <c r="N1051" i="3" s="1"/>
  <c r="I1051" i="3"/>
  <c r="G1051" i="3"/>
  <c r="H1051" i="3" s="1"/>
  <c r="E1051" i="3"/>
  <c r="S1051" i="3" s="1"/>
  <c r="R1050" i="3"/>
  <c r="K1050" i="3"/>
  <c r="L1050" i="3" s="1"/>
  <c r="J1050" i="3"/>
  <c r="N1050" i="3" s="1"/>
  <c r="I1050" i="3"/>
  <c r="G1050" i="3"/>
  <c r="H1050" i="3" s="1"/>
  <c r="E1050" i="3"/>
  <c r="S1050" i="3" s="1"/>
  <c r="R1049" i="3"/>
  <c r="K1049" i="3"/>
  <c r="L1049" i="3" s="1"/>
  <c r="J1049" i="3"/>
  <c r="N1049" i="3" s="1"/>
  <c r="I1049" i="3"/>
  <c r="G1049" i="3"/>
  <c r="H1049" i="3" s="1"/>
  <c r="E1049" i="3"/>
  <c r="S1049" i="3" s="1"/>
  <c r="R1048" i="3"/>
  <c r="K1048" i="3"/>
  <c r="L1048" i="3" s="1"/>
  <c r="J1048" i="3"/>
  <c r="N1048" i="3" s="1"/>
  <c r="I1048" i="3"/>
  <c r="G1048" i="3"/>
  <c r="H1048" i="3" s="1"/>
  <c r="E1048" i="3"/>
  <c r="S1048" i="3" s="1"/>
  <c r="R1047" i="3"/>
  <c r="K1047" i="3"/>
  <c r="L1047" i="3" s="1"/>
  <c r="J1047" i="3"/>
  <c r="N1047" i="3" s="1"/>
  <c r="I1047" i="3"/>
  <c r="G1047" i="3"/>
  <c r="H1047" i="3" s="1"/>
  <c r="E1047" i="3"/>
  <c r="S1047" i="3" s="1"/>
  <c r="R1046" i="3"/>
  <c r="K1046" i="3"/>
  <c r="L1046" i="3" s="1"/>
  <c r="J1046" i="3"/>
  <c r="N1046" i="3" s="1"/>
  <c r="I1046" i="3"/>
  <c r="G1046" i="3"/>
  <c r="H1046" i="3" s="1"/>
  <c r="E1046" i="3"/>
  <c r="S1046" i="3" s="1"/>
  <c r="R1045" i="3"/>
  <c r="K1045" i="3"/>
  <c r="L1045" i="3" s="1"/>
  <c r="J1045" i="3"/>
  <c r="N1045" i="3" s="1"/>
  <c r="I1045" i="3"/>
  <c r="G1045" i="3"/>
  <c r="H1045" i="3" s="1"/>
  <c r="E1045" i="3"/>
  <c r="S1045" i="3" s="1"/>
  <c r="R1044" i="3"/>
  <c r="K1044" i="3"/>
  <c r="L1044" i="3" s="1"/>
  <c r="J1044" i="3"/>
  <c r="N1044" i="3" s="1"/>
  <c r="I1044" i="3"/>
  <c r="G1044" i="3"/>
  <c r="H1044" i="3" s="1"/>
  <c r="E1044" i="3"/>
  <c r="S1044" i="3" s="1"/>
  <c r="R1043" i="3"/>
  <c r="K1043" i="3"/>
  <c r="L1043" i="3" s="1"/>
  <c r="J1043" i="3"/>
  <c r="N1043" i="3" s="1"/>
  <c r="I1043" i="3"/>
  <c r="G1043" i="3"/>
  <c r="H1043" i="3" s="1"/>
  <c r="E1043" i="3"/>
  <c r="S1043" i="3" s="1"/>
  <c r="R1042" i="3"/>
  <c r="K1042" i="3"/>
  <c r="L1042" i="3" s="1"/>
  <c r="J1042" i="3"/>
  <c r="N1042" i="3" s="1"/>
  <c r="I1042" i="3"/>
  <c r="G1042" i="3"/>
  <c r="H1042" i="3" s="1"/>
  <c r="E1042" i="3"/>
  <c r="S1042" i="3" s="1"/>
  <c r="R1041" i="3"/>
  <c r="K1041" i="3"/>
  <c r="L1041" i="3" s="1"/>
  <c r="J1041" i="3"/>
  <c r="N1041" i="3" s="1"/>
  <c r="I1041" i="3"/>
  <c r="G1041" i="3"/>
  <c r="H1041" i="3" s="1"/>
  <c r="E1041" i="3"/>
  <c r="S1041" i="3" s="1"/>
  <c r="R1040" i="3"/>
  <c r="K1040" i="3"/>
  <c r="L1040" i="3" s="1"/>
  <c r="J1040" i="3"/>
  <c r="N1040" i="3" s="1"/>
  <c r="I1040" i="3"/>
  <c r="G1040" i="3"/>
  <c r="H1040" i="3" s="1"/>
  <c r="E1040" i="3"/>
  <c r="S1040" i="3" s="1"/>
  <c r="R1039" i="3"/>
  <c r="K1039" i="3"/>
  <c r="L1039" i="3" s="1"/>
  <c r="J1039" i="3"/>
  <c r="N1039" i="3" s="1"/>
  <c r="I1039" i="3"/>
  <c r="G1039" i="3"/>
  <c r="H1039" i="3" s="1"/>
  <c r="E1039" i="3"/>
  <c r="S1039" i="3" s="1"/>
  <c r="R1038" i="3"/>
  <c r="K1038" i="3"/>
  <c r="L1038" i="3" s="1"/>
  <c r="J1038" i="3"/>
  <c r="N1038" i="3" s="1"/>
  <c r="I1038" i="3"/>
  <c r="G1038" i="3"/>
  <c r="H1038" i="3" s="1"/>
  <c r="E1038" i="3"/>
  <c r="S1038" i="3" s="1"/>
  <c r="R1037" i="3"/>
  <c r="K1037" i="3"/>
  <c r="L1037" i="3" s="1"/>
  <c r="J1037" i="3"/>
  <c r="N1037" i="3" s="1"/>
  <c r="I1037" i="3"/>
  <c r="G1037" i="3"/>
  <c r="H1037" i="3" s="1"/>
  <c r="E1037" i="3"/>
  <c r="S1037" i="3" s="1"/>
  <c r="R1036" i="3"/>
  <c r="K1036" i="3"/>
  <c r="L1036" i="3" s="1"/>
  <c r="J1036" i="3"/>
  <c r="N1036" i="3" s="1"/>
  <c r="I1036" i="3"/>
  <c r="G1036" i="3"/>
  <c r="H1036" i="3" s="1"/>
  <c r="E1036" i="3"/>
  <c r="S1036" i="3" s="1"/>
  <c r="R1035" i="3"/>
  <c r="K1035" i="3"/>
  <c r="L1035" i="3" s="1"/>
  <c r="J1035" i="3"/>
  <c r="N1035" i="3" s="1"/>
  <c r="I1035" i="3"/>
  <c r="G1035" i="3"/>
  <c r="H1035" i="3" s="1"/>
  <c r="E1035" i="3"/>
  <c r="S1035" i="3" s="1"/>
  <c r="R1034" i="3"/>
  <c r="K1034" i="3"/>
  <c r="L1034" i="3" s="1"/>
  <c r="J1034" i="3"/>
  <c r="N1034" i="3" s="1"/>
  <c r="I1034" i="3"/>
  <c r="G1034" i="3"/>
  <c r="H1034" i="3" s="1"/>
  <c r="E1034" i="3"/>
  <c r="S1034" i="3" s="1"/>
  <c r="R1033" i="3"/>
  <c r="K1033" i="3"/>
  <c r="L1033" i="3" s="1"/>
  <c r="J1033" i="3"/>
  <c r="N1033" i="3" s="1"/>
  <c r="I1033" i="3"/>
  <c r="G1033" i="3"/>
  <c r="H1033" i="3" s="1"/>
  <c r="E1033" i="3"/>
  <c r="S1033" i="3" s="1"/>
  <c r="R1032" i="3"/>
  <c r="K1032" i="3"/>
  <c r="L1032" i="3" s="1"/>
  <c r="J1032" i="3"/>
  <c r="N1032" i="3" s="1"/>
  <c r="I1032" i="3"/>
  <c r="G1032" i="3"/>
  <c r="H1032" i="3" s="1"/>
  <c r="E1032" i="3"/>
  <c r="S1032" i="3" s="1"/>
  <c r="R1031" i="3"/>
  <c r="K1031" i="3"/>
  <c r="L1031" i="3" s="1"/>
  <c r="J1031" i="3"/>
  <c r="N1031" i="3" s="1"/>
  <c r="I1031" i="3"/>
  <c r="G1031" i="3"/>
  <c r="H1031" i="3" s="1"/>
  <c r="E1031" i="3"/>
  <c r="S1031" i="3" s="1"/>
  <c r="R1030" i="3"/>
  <c r="K1030" i="3"/>
  <c r="L1030" i="3" s="1"/>
  <c r="J1030" i="3"/>
  <c r="N1030" i="3" s="1"/>
  <c r="I1030" i="3"/>
  <c r="G1030" i="3"/>
  <c r="H1030" i="3" s="1"/>
  <c r="E1030" i="3"/>
  <c r="S1030" i="3" s="1"/>
  <c r="R1029" i="3"/>
  <c r="K1029" i="3"/>
  <c r="L1029" i="3" s="1"/>
  <c r="J1029" i="3"/>
  <c r="N1029" i="3" s="1"/>
  <c r="I1029" i="3"/>
  <c r="G1029" i="3"/>
  <c r="H1029" i="3" s="1"/>
  <c r="E1029" i="3"/>
  <c r="S1029" i="3" s="1"/>
  <c r="R1028" i="3"/>
  <c r="K1028" i="3"/>
  <c r="L1028" i="3" s="1"/>
  <c r="J1028" i="3"/>
  <c r="N1028" i="3" s="1"/>
  <c r="I1028" i="3"/>
  <c r="G1028" i="3"/>
  <c r="H1028" i="3" s="1"/>
  <c r="E1028" i="3"/>
  <c r="S1028" i="3" s="1"/>
  <c r="R1027" i="3"/>
  <c r="K1027" i="3"/>
  <c r="L1027" i="3" s="1"/>
  <c r="J1027" i="3"/>
  <c r="N1027" i="3" s="1"/>
  <c r="I1027" i="3"/>
  <c r="G1027" i="3"/>
  <c r="H1027" i="3" s="1"/>
  <c r="E1027" i="3"/>
  <c r="S1027" i="3" s="1"/>
  <c r="R1026" i="3"/>
  <c r="K1026" i="3"/>
  <c r="L1026" i="3" s="1"/>
  <c r="J1026" i="3"/>
  <c r="N1026" i="3" s="1"/>
  <c r="I1026" i="3"/>
  <c r="G1026" i="3"/>
  <c r="H1026" i="3" s="1"/>
  <c r="E1026" i="3"/>
  <c r="S1026" i="3" s="1"/>
  <c r="R1025" i="3"/>
  <c r="K1025" i="3"/>
  <c r="L1025" i="3" s="1"/>
  <c r="J1025" i="3"/>
  <c r="N1025" i="3" s="1"/>
  <c r="I1025" i="3"/>
  <c r="G1025" i="3"/>
  <c r="H1025" i="3" s="1"/>
  <c r="E1025" i="3"/>
  <c r="S1025" i="3" s="1"/>
  <c r="R1024" i="3"/>
  <c r="K1024" i="3"/>
  <c r="L1024" i="3" s="1"/>
  <c r="J1024" i="3"/>
  <c r="N1024" i="3" s="1"/>
  <c r="I1024" i="3"/>
  <c r="G1024" i="3"/>
  <c r="H1024" i="3" s="1"/>
  <c r="E1024" i="3"/>
  <c r="S1024" i="3" s="1"/>
  <c r="R1023" i="3"/>
  <c r="K1023" i="3"/>
  <c r="L1023" i="3" s="1"/>
  <c r="J1023" i="3"/>
  <c r="N1023" i="3" s="1"/>
  <c r="I1023" i="3"/>
  <c r="G1023" i="3"/>
  <c r="H1023" i="3" s="1"/>
  <c r="E1023" i="3"/>
  <c r="S1023" i="3" s="1"/>
  <c r="R1022" i="3"/>
  <c r="K1022" i="3"/>
  <c r="L1022" i="3" s="1"/>
  <c r="J1022" i="3"/>
  <c r="N1022" i="3" s="1"/>
  <c r="I1022" i="3"/>
  <c r="G1022" i="3"/>
  <c r="H1022" i="3" s="1"/>
  <c r="E1022" i="3"/>
  <c r="S1022" i="3" s="1"/>
  <c r="R1021" i="3"/>
  <c r="K1021" i="3"/>
  <c r="L1021" i="3" s="1"/>
  <c r="J1021" i="3"/>
  <c r="N1021" i="3" s="1"/>
  <c r="I1021" i="3"/>
  <c r="G1021" i="3"/>
  <c r="H1021" i="3" s="1"/>
  <c r="E1021" i="3"/>
  <c r="S1021" i="3" s="1"/>
  <c r="R1020" i="3"/>
  <c r="K1020" i="3"/>
  <c r="L1020" i="3" s="1"/>
  <c r="J1020" i="3"/>
  <c r="N1020" i="3" s="1"/>
  <c r="I1020" i="3"/>
  <c r="G1020" i="3"/>
  <c r="H1020" i="3" s="1"/>
  <c r="E1020" i="3"/>
  <c r="S1020" i="3" s="1"/>
  <c r="R1019" i="3"/>
  <c r="K1019" i="3"/>
  <c r="L1019" i="3" s="1"/>
  <c r="J1019" i="3"/>
  <c r="N1019" i="3" s="1"/>
  <c r="I1019" i="3"/>
  <c r="G1019" i="3"/>
  <c r="H1019" i="3" s="1"/>
  <c r="E1019" i="3"/>
  <c r="S1019" i="3" s="1"/>
  <c r="R1018" i="3"/>
  <c r="K1018" i="3"/>
  <c r="L1018" i="3" s="1"/>
  <c r="J1018" i="3"/>
  <c r="N1018" i="3" s="1"/>
  <c r="I1018" i="3"/>
  <c r="G1018" i="3"/>
  <c r="H1018" i="3" s="1"/>
  <c r="E1018" i="3"/>
  <c r="S1018" i="3" s="1"/>
  <c r="R1017" i="3"/>
  <c r="K1017" i="3"/>
  <c r="L1017" i="3" s="1"/>
  <c r="J1017" i="3"/>
  <c r="N1017" i="3" s="1"/>
  <c r="I1017" i="3"/>
  <c r="G1017" i="3"/>
  <c r="H1017" i="3" s="1"/>
  <c r="E1017" i="3"/>
  <c r="S1017" i="3" s="1"/>
  <c r="R1016" i="3"/>
  <c r="K1016" i="3"/>
  <c r="L1016" i="3" s="1"/>
  <c r="J1016" i="3"/>
  <c r="N1016" i="3" s="1"/>
  <c r="I1016" i="3"/>
  <c r="G1016" i="3"/>
  <c r="H1016" i="3" s="1"/>
  <c r="E1016" i="3"/>
  <c r="S1016" i="3" s="1"/>
  <c r="R1015" i="3"/>
  <c r="K1015" i="3"/>
  <c r="L1015" i="3" s="1"/>
  <c r="J1015" i="3"/>
  <c r="N1015" i="3" s="1"/>
  <c r="I1015" i="3"/>
  <c r="G1015" i="3"/>
  <c r="H1015" i="3" s="1"/>
  <c r="E1015" i="3"/>
  <c r="S1015" i="3" s="1"/>
  <c r="R1014" i="3"/>
  <c r="K1014" i="3"/>
  <c r="L1014" i="3" s="1"/>
  <c r="J1014" i="3"/>
  <c r="N1014" i="3" s="1"/>
  <c r="I1014" i="3"/>
  <c r="G1014" i="3"/>
  <c r="H1014" i="3" s="1"/>
  <c r="E1014" i="3"/>
  <c r="S1014" i="3" s="1"/>
  <c r="R1013" i="3"/>
  <c r="K1013" i="3"/>
  <c r="L1013" i="3" s="1"/>
  <c r="J1013" i="3"/>
  <c r="N1013" i="3" s="1"/>
  <c r="I1013" i="3"/>
  <c r="G1013" i="3"/>
  <c r="H1013" i="3" s="1"/>
  <c r="E1013" i="3"/>
  <c r="S1013" i="3" s="1"/>
  <c r="R1012" i="3"/>
  <c r="K1012" i="3"/>
  <c r="L1012" i="3" s="1"/>
  <c r="J1012" i="3"/>
  <c r="N1012" i="3" s="1"/>
  <c r="I1012" i="3"/>
  <c r="G1012" i="3"/>
  <c r="H1012" i="3" s="1"/>
  <c r="E1012" i="3"/>
  <c r="S1012" i="3" s="1"/>
  <c r="R1011" i="3"/>
  <c r="K1011" i="3"/>
  <c r="L1011" i="3" s="1"/>
  <c r="J1011" i="3"/>
  <c r="N1011" i="3" s="1"/>
  <c r="I1011" i="3"/>
  <c r="G1011" i="3"/>
  <c r="H1011" i="3" s="1"/>
  <c r="E1011" i="3"/>
  <c r="S1011" i="3" s="1"/>
  <c r="R1010" i="3"/>
  <c r="K1010" i="3"/>
  <c r="L1010" i="3" s="1"/>
  <c r="J1010" i="3"/>
  <c r="N1010" i="3" s="1"/>
  <c r="I1010" i="3"/>
  <c r="G1010" i="3"/>
  <c r="H1010" i="3" s="1"/>
  <c r="E1010" i="3"/>
  <c r="S1010" i="3" s="1"/>
  <c r="R1009" i="3"/>
  <c r="K1009" i="3"/>
  <c r="L1009" i="3" s="1"/>
  <c r="J1009" i="3"/>
  <c r="N1009" i="3" s="1"/>
  <c r="I1009" i="3"/>
  <c r="G1009" i="3"/>
  <c r="H1009" i="3" s="1"/>
  <c r="E1009" i="3"/>
  <c r="S1009" i="3" s="1"/>
  <c r="R1008" i="3"/>
  <c r="K1008" i="3"/>
  <c r="L1008" i="3" s="1"/>
  <c r="J1008" i="3"/>
  <c r="N1008" i="3" s="1"/>
  <c r="I1008" i="3"/>
  <c r="G1008" i="3"/>
  <c r="H1008" i="3" s="1"/>
  <c r="E1008" i="3"/>
  <c r="S1008" i="3" s="1"/>
  <c r="R1007" i="3"/>
  <c r="K1007" i="3"/>
  <c r="L1007" i="3" s="1"/>
  <c r="J1007" i="3"/>
  <c r="N1007" i="3" s="1"/>
  <c r="I1007" i="3"/>
  <c r="G1007" i="3"/>
  <c r="H1007" i="3" s="1"/>
  <c r="E1007" i="3"/>
  <c r="S1007" i="3" s="1"/>
  <c r="R1006" i="3"/>
  <c r="K1006" i="3"/>
  <c r="L1006" i="3" s="1"/>
  <c r="J1006" i="3"/>
  <c r="N1006" i="3" s="1"/>
  <c r="I1006" i="3"/>
  <c r="G1006" i="3"/>
  <c r="H1006" i="3" s="1"/>
  <c r="E1006" i="3"/>
  <c r="S1006" i="3" s="1"/>
  <c r="R1005" i="3"/>
  <c r="K1005" i="3"/>
  <c r="L1005" i="3" s="1"/>
  <c r="J1005" i="3"/>
  <c r="N1005" i="3" s="1"/>
  <c r="I1005" i="3"/>
  <c r="G1005" i="3"/>
  <c r="H1005" i="3" s="1"/>
  <c r="E1005" i="3"/>
  <c r="S1005" i="3" s="1"/>
  <c r="R1004" i="3"/>
  <c r="K1004" i="3"/>
  <c r="L1004" i="3" s="1"/>
  <c r="J1004" i="3"/>
  <c r="N1004" i="3" s="1"/>
  <c r="I1004" i="3"/>
  <c r="G1004" i="3"/>
  <c r="H1004" i="3" s="1"/>
  <c r="E1004" i="3"/>
  <c r="S1004" i="3" s="1"/>
  <c r="R1003" i="3"/>
  <c r="K1003" i="3"/>
  <c r="L1003" i="3" s="1"/>
  <c r="J1003" i="3"/>
  <c r="N1003" i="3" s="1"/>
  <c r="I1003" i="3"/>
  <c r="G1003" i="3"/>
  <c r="H1003" i="3" s="1"/>
  <c r="E1003" i="3"/>
  <c r="S1003" i="3" s="1"/>
  <c r="R1002" i="3"/>
  <c r="K1002" i="3"/>
  <c r="L1002" i="3" s="1"/>
  <c r="J1002" i="3"/>
  <c r="N1002" i="3" s="1"/>
  <c r="I1002" i="3"/>
  <c r="G1002" i="3"/>
  <c r="H1002" i="3" s="1"/>
  <c r="E1002" i="3"/>
  <c r="S1002" i="3" s="1"/>
  <c r="R1001" i="3"/>
  <c r="K1001" i="3"/>
  <c r="L1001" i="3" s="1"/>
  <c r="J1001" i="3"/>
  <c r="N1001" i="3" s="1"/>
  <c r="I1001" i="3"/>
  <c r="G1001" i="3"/>
  <c r="H1001" i="3" s="1"/>
  <c r="E1001" i="3"/>
  <c r="S1001" i="3" s="1"/>
  <c r="R1000" i="3"/>
  <c r="K1000" i="3"/>
  <c r="L1000" i="3" s="1"/>
  <c r="J1000" i="3"/>
  <c r="N1000" i="3" s="1"/>
  <c r="I1000" i="3"/>
  <c r="G1000" i="3"/>
  <c r="H1000" i="3" s="1"/>
  <c r="E1000" i="3"/>
  <c r="S1000" i="3" s="1"/>
  <c r="R999" i="3"/>
  <c r="K999" i="3"/>
  <c r="L999" i="3" s="1"/>
  <c r="J999" i="3"/>
  <c r="N999" i="3" s="1"/>
  <c r="I999" i="3"/>
  <c r="G999" i="3"/>
  <c r="H999" i="3" s="1"/>
  <c r="E999" i="3"/>
  <c r="S999" i="3" s="1"/>
  <c r="R998" i="3"/>
  <c r="K998" i="3"/>
  <c r="L998" i="3" s="1"/>
  <c r="J998" i="3"/>
  <c r="N998" i="3" s="1"/>
  <c r="I998" i="3"/>
  <c r="G998" i="3"/>
  <c r="H998" i="3" s="1"/>
  <c r="E998" i="3"/>
  <c r="S998" i="3" s="1"/>
  <c r="R997" i="3"/>
  <c r="K997" i="3"/>
  <c r="L997" i="3" s="1"/>
  <c r="J997" i="3"/>
  <c r="N997" i="3" s="1"/>
  <c r="I997" i="3"/>
  <c r="G997" i="3"/>
  <c r="H997" i="3" s="1"/>
  <c r="E997" i="3"/>
  <c r="S997" i="3" s="1"/>
  <c r="R996" i="3"/>
  <c r="K996" i="3"/>
  <c r="L996" i="3" s="1"/>
  <c r="J996" i="3"/>
  <c r="N996" i="3" s="1"/>
  <c r="I996" i="3"/>
  <c r="G996" i="3"/>
  <c r="H996" i="3" s="1"/>
  <c r="E996" i="3"/>
  <c r="S996" i="3" s="1"/>
  <c r="R995" i="3"/>
  <c r="K995" i="3"/>
  <c r="L995" i="3" s="1"/>
  <c r="J995" i="3"/>
  <c r="N995" i="3" s="1"/>
  <c r="I995" i="3"/>
  <c r="G995" i="3"/>
  <c r="H995" i="3" s="1"/>
  <c r="E995" i="3"/>
  <c r="S995" i="3" s="1"/>
  <c r="R994" i="3"/>
  <c r="K994" i="3"/>
  <c r="L994" i="3" s="1"/>
  <c r="J994" i="3"/>
  <c r="N994" i="3" s="1"/>
  <c r="I994" i="3"/>
  <c r="G994" i="3"/>
  <c r="H994" i="3" s="1"/>
  <c r="E994" i="3"/>
  <c r="S994" i="3" s="1"/>
  <c r="R993" i="3"/>
  <c r="K993" i="3"/>
  <c r="L993" i="3" s="1"/>
  <c r="J993" i="3"/>
  <c r="N993" i="3" s="1"/>
  <c r="I993" i="3"/>
  <c r="G993" i="3"/>
  <c r="H993" i="3" s="1"/>
  <c r="E993" i="3"/>
  <c r="S993" i="3" s="1"/>
  <c r="R992" i="3"/>
  <c r="K992" i="3"/>
  <c r="L992" i="3" s="1"/>
  <c r="J992" i="3"/>
  <c r="N992" i="3" s="1"/>
  <c r="I992" i="3"/>
  <c r="G992" i="3"/>
  <c r="H992" i="3" s="1"/>
  <c r="E992" i="3"/>
  <c r="S992" i="3" s="1"/>
  <c r="R991" i="3"/>
  <c r="K991" i="3"/>
  <c r="L991" i="3" s="1"/>
  <c r="J991" i="3"/>
  <c r="N991" i="3" s="1"/>
  <c r="I991" i="3"/>
  <c r="G991" i="3"/>
  <c r="H991" i="3" s="1"/>
  <c r="E991" i="3"/>
  <c r="S991" i="3" s="1"/>
  <c r="R990" i="3"/>
  <c r="K990" i="3"/>
  <c r="L990" i="3" s="1"/>
  <c r="J990" i="3"/>
  <c r="N990" i="3" s="1"/>
  <c r="I990" i="3"/>
  <c r="G990" i="3"/>
  <c r="H990" i="3" s="1"/>
  <c r="E990" i="3"/>
  <c r="S990" i="3" s="1"/>
  <c r="R989" i="3"/>
  <c r="K989" i="3"/>
  <c r="L989" i="3" s="1"/>
  <c r="J989" i="3"/>
  <c r="N989" i="3" s="1"/>
  <c r="I989" i="3"/>
  <c r="G989" i="3"/>
  <c r="H989" i="3" s="1"/>
  <c r="E989" i="3"/>
  <c r="S989" i="3" s="1"/>
  <c r="R988" i="3"/>
  <c r="K988" i="3"/>
  <c r="L988" i="3" s="1"/>
  <c r="J988" i="3"/>
  <c r="N988" i="3" s="1"/>
  <c r="I988" i="3"/>
  <c r="G988" i="3"/>
  <c r="H988" i="3" s="1"/>
  <c r="E988" i="3"/>
  <c r="S988" i="3" s="1"/>
  <c r="R987" i="3"/>
  <c r="K987" i="3"/>
  <c r="L987" i="3" s="1"/>
  <c r="J987" i="3"/>
  <c r="N987" i="3" s="1"/>
  <c r="I987" i="3"/>
  <c r="G987" i="3"/>
  <c r="H987" i="3" s="1"/>
  <c r="E987" i="3"/>
  <c r="S987" i="3" s="1"/>
  <c r="R986" i="3"/>
  <c r="K986" i="3"/>
  <c r="L986" i="3" s="1"/>
  <c r="J986" i="3"/>
  <c r="N986" i="3" s="1"/>
  <c r="I986" i="3"/>
  <c r="G986" i="3"/>
  <c r="H986" i="3" s="1"/>
  <c r="E986" i="3"/>
  <c r="S986" i="3" s="1"/>
  <c r="R985" i="3"/>
  <c r="K985" i="3"/>
  <c r="L985" i="3" s="1"/>
  <c r="J985" i="3"/>
  <c r="N985" i="3" s="1"/>
  <c r="I985" i="3"/>
  <c r="G985" i="3"/>
  <c r="H985" i="3" s="1"/>
  <c r="E985" i="3"/>
  <c r="S985" i="3" s="1"/>
  <c r="R984" i="3"/>
  <c r="K984" i="3"/>
  <c r="L984" i="3" s="1"/>
  <c r="J984" i="3"/>
  <c r="N984" i="3" s="1"/>
  <c r="I984" i="3"/>
  <c r="G984" i="3"/>
  <c r="H984" i="3" s="1"/>
  <c r="E984" i="3"/>
  <c r="S984" i="3" s="1"/>
  <c r="R983" i="3"/>
  <c r="K983" i="3"/>
  <c r="L983" i="3" s="1"/>
  <c r="J983" i="3"/>
  <c r="N983" i="3" s="1"/>
  <c r="I983" i="3"/>
  <c r="G983" i="3"/>
  <c r="H983" i="3" s="1"/>
  <c r="E983" i="3"/>
  <c r="S983" i="3" s="1"/>
  <c r="R982" i="3"/>
  <c r="K982" i="3"/>
  <c r="L982" i="3" s="1"/>
  <c r="J982" i="3"/>
  <c r="N982" i="3" s="1"/>
  <c r="I982" i="3"/>
  <c r="G982" i="3"/>
  <c r="H982" i="3" s="1"/>
  <c r="E982" i="3"/>
  <c r="S982" i="3" s="1"/>
  <c r="R981" i="3"/>
  <c r="K981" i="3"/>
  <c r="L981" i="3" s="1"/>
  <c r="J981" i="3"/>
  <c r="N981" i="3" s="1"/>
  <c r="I981" i="3"/>
  <c r="G981" i="3"/>
  <c r="H981" i="3" s="1"/>
  <c r="E981" i="3"/>
  <c r="S981" i="3" s="1"/>
  <c r="R980" i="3"/>
  <c r="K980" i="3"/>
  <c r="L980" i="3" s="1"/>
  <c r="J980" i="3"/>
  <c r="N980" i="3" s="1"/>
  <c r="I980" i="3"/>
  <c r="G980" i="3"/>
  <c r="H980" i="3" s="1"/>
  <c r="E980" i="3"/>
  <c r="S980" i="3" s="1"/>
  <c r="R979" i="3"/>
  <c r="K979" i="3"/>
  <c r="L979" i="3" s="1"/>
  <c r="J979" i="3"/>
  <c r="N979" i="3" s="1"/>
  <c r="I979" i="3"/>
  <c r="G979" i="3"/>
  <c r="H979" i="3" s="1"/>
  <c r="E979" i="3"/>
  <c r="S979" i="3" s="1"/>
  <c r="R978" i="3"/>
  <c r="K978" i="3"/>
  <c r="L978" i="3" s="1"/>
  <c r="J978" i="3"/>
  <c r="N978" i="3" s="1"/>
  <c r="I978" i="3"/>
  <c r="G978" i="3"/>
  <c r="H978" i="3" s="1"/>
  <c r="E978" i="3"/>
  <c r="S978" i="3" s="1"/>
  <c r="R977" i="3"/>
  <c r="K977" i="3"/>
  <c r="L977" i="3" s="1"/>
  <c r="J977" i="3"/>
  <c r="N977" i="3" s="1"/>
  <c r="I977" i="3"/>
  <c r="G977" i="3"/>
  <c r="H977" i="3" s="1"/>
  <c r="E977" i="3"/>
  <c r="S977" i="3" s="1"/>
  <c r="R976" i="3"/>
  <c r="K976" i="3"/>
  <c r="L976" i="3" s="1"/>
  <c r="J976" i="3"/>
  <c r="N976" i="3" s="1"/>
  <c r="I976" i="3"/>
  <c r="G976" i="3"/>
  <c r="H976" i="3" s="1"/>
  <c r="E976" i="3"/>
  <c r="S976" i="3" s="1"/>
  <c r="R975" i="3"/>
  <c r="K975" i="3"/>
  <c r="L975" i="3" s="1"/>
  <c r="J975" i="3"/>
  <c r="N975" i="3" s="1"/>
  <c r="I975" i="3"/>
  <c r="G975" i="3"/>
  <c r="H975" i="3" s="1"/>
  <c r="E975" i="3"/>
  <c r="S975" i="3" s="1"/>
  <c r="R974" i="3"/>
  <c r="K974" i="3"/>
  <c r="L974" i="3" s="1"/>
  <c r="J974" i="3"/>
  <c r="N974" i="3" s="1"/>
  <c r="I974" i="3"/>
  <c r="G974" i="3"/>
  <c r="H974" i="3" s="1"/>
  <c r="E974" i="3"/>
  <c r="S974" i="3" s="1"/>
  <c r="R973" i="3"/>
  <c r="K973" i="3"/>
  <c r="L973" i="3" s="1"/>
  <c r="J973" i="3"/>
  <c r="N973" i="3" s="1"/>
  <c r="I973" i="3"/>
  <c r="G973" i="3"/>
  <c r="H973" i="3" s="1"/>
  <c r="E973" i="3"/>
  <c r="S973" i="3" s="1"/>
  <c r="R972" i="3"/>
  <c r="K972" i="3"/>
  <c r="L972" i="3" s="1"/>
  <c r="J972" i="3"/>
  <c r="N972" i="3" s="1"/>
  <c r="I972" i="3"/>
  <c r="G972" i="3"/>
  <c r="H972" i="3" s="1"/>
  <c r="E972" i="3"/>
  <c r="S972" i="3" s="1"/>
  <c r="R971" i="3"/>
  <c r="K971" i="3"/>
  <c r="L971" i="3" s="1"/>
  <c r="J971" i="3"/>
  <c r="N971" i="3" s="1"/>
  <c r="I971" i="3"/>
  <c r="G971" i="3"/>
  <c r="H971" i="3" s="1"/>
  <c r="E971" i="3"/>
  <c r="S971" i="3" s="1"/>
  <c r="R970" i="3"/>
  <c r="K970" i="3"/>
  <c r="L970" i="3" s="1"/>
  <c r="J970" i="3"/>
  <c r="N970" i="3" s="1"/>
  <c r="I970" i="3"/>
  <c r="G970" i="3"/>
  <c r="H970" i="3" s="1"/>
  <c r="E970" i="3"/>
  <c r="S970" i="3" s="1"/>
  <c r="R969" i="3"/>
  <c r="K969" i="3"/>
  <c r="L969" i="3" s="1"/>
  <c r="J969" i="3"/>
  <c r="N969" i="3" s="1"/>
  <c r="I969" i="3"/>
  <c r="G969" i="3"/>
  <c r="H969" i="3" s="1"/>
  <c r="E969" i="3"/>
  <c r="S969" i="3" s="1"/>
  <c r="R968" i="3"/>
  <c r="K968" i="3"/>
  <c r="L968" i="3" s="1"/>
  <c r="J968" i="3"/>
  <c r="N968" i="3" s="1"/>
  <c r="I968" i="3"/>
  <c r="G968" i="3"/>
  <c r="H968" i="3" s="1"/>
  <c r="E968" i="3"/>
  <c r="S968" i="3" s="1"/>
  <c r="R967" i="3"/>
  <c r="K967" i="3"/>
  <c r="L967" i="3" s="1"/>
  <c r="J967" i="3"/>
  <c r="N967" i="3" s="1"/>
  <c r="I967" i="3"/>
  <c r="G967" i="3"/>
  <c r="H967" i="3" s="1"/>
  <c r="E967" i="3"/>
  <c r="S967" i="3" s="1"/>
  <c r="R966" i="3"/>
  <c r="K966" i="3"/>
  <c r="L966" i="3" s="1"/>
  <c r="J966" i="3"/>
  <c r="N966" i="3" s="1"/>
  <c r="I966" i="3"/>
  <c r="G966" i="3"/>
  <c r="H966" i="3" s="1"/>
  <c r="E966" i="3"/>
  <c r="S966" i="3" s="1"/>
  <c r="R965" i="3"/>
  <c r="K965" i="3"/>
  <c r="L965" i="3" s="1"/>
  <c r="J965" i="3"/>
  <c r="N965" i="3" s="1"/>
  <c r="I965" i="3"/>
  <c r="G965" i="3"/>
  <c r="H965" i="3" s="1"/>
  <c r="E965" i="3"/>
  <c r="S965" i="3" s="1"/>
  <c r="R964" i="3"/>
  <c r="K964" i="3"/>
  <c r="L964" i="3" s="1"/>
  <c r="J964" i="3"/>
  <c r="N964" i="3" s="1"/>
  <c r="I964" i="3"/>
  <c r="G964" i="3"/>
  <c r="H964" i="3" s="1"/>
  <c r="E964" i="3"/>
  <c r="S964" i="3" s="1"/>
  <c r="R963" i="3"/>
  <c r="K963" i="3"/>
  <c r="L963" i="3" s="1"/>
  <c r="J963" i="3"/>
  <c r="N963" i="3" s="1"/>
  <c r="I963" i="3"/>
  <c r="G963" i="3"/>
  <c r="H963" i="3" s="1"/>
  <c r="E963" i="3"/>
  <c r="S963" i="3" s="1"/>
  <c r="R962" i="3"/>
  <c r="K962" i="3"/>
  <c r="L962" i="3" s="1"/>
  <c r="J962" i="3"/>
  <c r="N962" i="3" s="1"/>
  <c r="I962" i="3"/>
  <c r="G962" i="3"/>
  <c r="H962" i="3" s="1"/>
  <c r="E962" i="3"/>
  <c r="S962" i="3" s="1"/>
  <c r="R961" i="3"/>
  <c r="K961" i="3"/>
  <c r="L961" i="3" s="1"/>
  <c r="J961" i="3"/>
  <c r="N961" i="3" s="1"/>
  <c r="I961" i="3"/>
  <c r="G961" i="3"/>
  <c r="H961" i="3" s="1"/>
  <c r="E961" i="3"/>
  <c r="S961" i="3" s="1"/>
  <c r="R960" i="3"/>
  <c r="K960" i="3"/>
  <c r="L960" i="3" s="1"/>
  <c r="J960" i="3"/>
  <c r="N960" i="3" s="1"/>
  <c r="I960" i="3"/>
  <c r="G960" i="3"/>
  <c r="H960" i="3" s="1"/>
  <c r="E960" i="3"/>
  <c r="S960" i="3" s="1"/>
  <c r="R959" i="3"/>
  <c r="K959" i="3"/>
  <c r="L959" i="3" s="1"/>
  <c r="J959" i="3"/>
  <c r="N959" i="3" s="1"/>
  <c r="I959" i="3"/>
  <c r="G959" i="3"/>
  <c r="H959" i="3" s="1"/>
  <c r="E959" i="3"/>
  <c r="S959" i="3" s="1"/>
  <c r="R958" i="3"/>
  <c r="K958" i="3"/>
  <c r="L958" i="3" s="1"/>
  <c r="J958" i="3"/>
  <c r="N958" i="3" s="1"/>
  <c r="I958" i="3"/>
  <c r="G958" i="3"/>
  <c r="H958" i="3" s="1"/>
  <c r="E958" i="3"/>
  <c r="S958" i="3" s="1"/>
  <c r="R957" i="3"/>
  <c r="K957" i="3"/>
  <c r="L957" i="3" s="1"/>
  <c r="J957" i="3"/>
  <c r="N957" i="3" s="1"/>
  <c r="I957" i="3"/>
  <c r="G957" i="3"/>
  <c r="H957" i="3" s="1"/>
  <c r="E957" i="3"/>
  <c r="S957" i="3" s="1"/>
  <c r="R956" i="3"/>
  <c r="K956" i="3"/>
  <c r="L956" i="3" s="1"/>
  <c r="J956" i="3"/>
  <c r="N956" i="3" s="1"/>
  <c r="I956" i="3"/>
  <c r="G956" i="3"/>
  <c r="H956" i="3" s="1"/>
  <c r="E956" i="3"/>
  <c r="S956" i="3" s="1"/>
  <c r="R955" i="3"/>
  <c r="K955" i="3"/>
  <c r="L955" i="3" s="1"/>
  <c r="J955" i="3"/>
  <c r="N955" i="3" s="1"/>
  <c r="I955" i="3"/>
  <c r="G955" i="3"/>
  <c r="H955" i="3" s="1"/>
  <c r="E955" i="3"/>
  <c r="S955" i="3" s="1"/>
  <c r="R954" i="3"/>
  <c r="K954" i="3"/>
  <c r="L954" i="3" s="1"/>
  <c r="J954" i="3"/>
  <c r="N954" i="3" s="1"/>
  <c r="I954" i="3"/>
  <c r="G954" i="3"/>
  <c r="H954" i="3" s="1"/>
  <c r="E954" i="3"/>
  <c r="S954" i="3" s="1"/>
  <c r="R953" i="3"/>
  <c r="K953" i="3"/>
  <c r="L953" i="3" s="1"/>
  <c r="J953" i="3"/>
  <c r="N953" i="3" s="1"/>
  <c r="I953" i="3"/>
  <c r="G953" i="3"/>
  <c r="H953" i="3" s="1"/>
  <c r="E953" i="3"/>
  <c r="S953" i="3" s="1"/>
  <c r="R952" i="3"/>
  <c r="K952" i="3"/>
  <c r="L952" i="3" s="1"/>
  <c r="J952" i="3"/>
  <c r="N952" i="3" s="1"/>
  <c r="I952" i="3"/>
  <c r="G952" i="3"/>
  <c r="H952" i="3" s="1"/>
  <c r="E952" i="3"/>
  <c r="S952" i="3" s="1"/>
  <c r="R951" i="3"/>
  <c r="K951" i="3"/>
  <c r="L951" i="3" s="1"/>
  <c r="J951" i="3"/>
  <c r="N951" i="3" s="1"/>
  <c r="I951" i="3"/>
  <c r="G951" i="3"/>
  <c r="H951" i="3" s="1"/>
  <c r="E951" i="3"/>
  <c r="S951" i="3" s="1"/>
  <c r="R950" i="3"/>
  <c r="K950" i="3"/>
  <c r="L950" i="3" s="1"/>
  <c r="J950" i="3"/>
  <c r="N950" i="3" s="1"/>
  <c r="I950" i="3"/>
  <c r="G950" i="3"/>
  <c r="H950" i="3" s="1"/>
  <c r="E950" i="3"/>
  <c r="S950" i="3" s="1"/>
  <c r="R949" i="3"/>
  <c r="K949" i="3"/>
  <c r="L949" i="3" s="1"/>
  <c r="J949" i="3"/>
  <c r="N949" i="3" s="1"/>
  <c r="I949" i="3"/>
  <c r="G949" i="3"/>
  <c r="H949" i="3" s="1"/>
  <c r="E949" i="3"/>
  <c r="S949" i="3" s="1"/>
  <c r="R948" i="3"/>
  <c r="K948" i="3"/>
  <c r="L948" i="3" s="1"/>
  <c r="J948" i="3"/>
  <c r="N948" i="3" s="1"/>
  <c r="I948" i="3"/>
  <c r="G948" i="3"/>
  <c r="H948" i="3" s="1"/>
  <c r="E948" i="3"/>
  <c r="S948" i="3" s="1"/>
  <c r="R947" i="3"/>
  <c r="K947" i="3"/>
  <c r="L947" i="3" s="1"/>
  <c r="J947" i="3"/>
  <c r="N947" i="3" s="1"/>
  <c r="I947" i="3"/>
  <c r="G947" i="3"/>
  <c r="H947" i="3" s="1"/>
  <c r="E947" i="3"/>
  <c r="S947" i="3" s="1"/>
  <c r="R946" i="3"/>
  <c r="K946" i="3"/>
  <c r="L946" i="3" s="1"/>
  <c r="J946" i="3"/>
  <c r="N946" i="3" s="1"/>
  <c r="I946" i="3"/>
  <c r="G946" i="3"/>
  <c r="H946" i="3" s="1"/>
  <c r="E946" i="3"/>
  <c r="S946" i="3" s="1"/>
  <c r="R945" i="3"/>
  <c r="K945" i="3"/>
  <c r="L945" i="3" s="1"/>
  <c r="J945" i="3"/>
  <c r="N945" i="3" s="1"/>
  <c r="I945" i="3"/>
  <c r="G945" i="3"/>
  <c r="H945" i="3" s="1"/>
  <c r="E945" i="3"/>
  <c r="S945" i="3" s="1"/>
  <c r="R944" i="3"/>
  <c r="K944" i="3"/>
  <c r="L944" i="3" s="1"/>
  <c r="J944" i="3"/>
  <c r="N944" i="3" s="1"/>
  <c r="I944" i="3"/>
  <c r="G944" i="3"/>
  <c r="H944" i="3" s="1"/>
  <c r="E944" i="3"/>
  <c r="S944" i="3" s="1"/>
  <c r="R943" i="3"/>
  <c r="K943" i="3"/>
  <c r="L943" i="3" s="1"/>
  <c r="J943" i="3"/>
  <c r="N943" i="3" s="1"/>
  <c r="I943" i="3"/>
  <c r="G943" i="3"/>
  <c r="H943" i="3" s="1"/>
  <c r="E943" i="3"/>
  <c r="S943" i="3" s="1"/>
  <c r="R942" i="3"/>
  <c r="K942" i="3"/>
  <c r="L942" i="3" s="1"/>
  <c r="J942" i="3"/>
  <c r="N942" i="3" s="1"/>
  <c r="I942" i="3"/>
  <c r="G942" i="3"/>
  <c r="H942" i="3" s="1"/>
  <c r="E942" i="3"/>
  <c r="S942" i="3" s="1"/>
  <c r="R941" i="3"/>
  <c r="K941" i="3"/>
  <c r="L941" i="3" s="1"/>
  <c r="J941" i="3"/>
  <c r="N941" i="3" s="1"/>
  <c r="I941" i="3"/>
  <c r="G941" i="3"/>
  <c r="H941" i="3" s="1"/>
  <c r="E941" i="3"/>
  <c r="S941" i="3" s="1"/>
  <c r="R940" i="3"/>
  <c r="K940" i="3"/>
  <c r="L940" i="3" s="1"/>
  <c r="J940" i="3"/>
  <c r="N940" i="3" s="1"/>
  <c r="I940" i="3"/>
  <c r="G940" i="3"/>
  <c r="H940" i="3" s="1"/>
  <c r="E940" i="3"/>
  <c r="S940" i="3" s="1"/>
  <c r="R939" i="3"/>
  <c r="K939" i="3"/>
  <c r="L939" i="3" s="1"/>
  <c r="J939" i="3"/>
  <c r="N939" i="3" s="1"/>
  <c r="I939" i="3"/>
  <c r="G939" i="3"/>
  <c r="H939" i="3" s="1"/>
  <c r="E939" i="3"/>
  <c r="S939" i="3" s="1"/>
  <c r="R938" i="3"/>
  <c r="K938" i="3"/>
  <c r="L938" i="3" s="1"/>
  <c r="J938" i="3"/>
  <c r="N938" i="3" s="1"/>
  <c r="I938" i="3"/>
  <c r="G938" i="3"/>
  <c r="H938" i="3" s="1"/>
  <c r="E938" i="3"/>
  <c r="S938" i="3" s="1"/>
  <c r="R937" i="3"/>
  <c r="K937" i="3"/>
  <c r="L937" i="3" s="1"/>
  <c r="J937" i="3"/>
  <c r="N937" i="3" s="1"/>
  <c r="I937" i="3"/>
  <c r="G937" i="3"/>
  <c r="H937" i="3" s="1"/>
  <c r="E937" i="3"/>
  <c r="S937" i="3" s="1"/>
  <c r="R936" i="3"/>
  <c r="K936" i="3"/>
  <c r="L936" i="3" s="1"/>
  <c r="J936" i="3"/>
  <c r="N936" i="3" s="1"/>
  <c r="I936" i="3"/>
  <c r="G936" i="3"/>
  <c r="H936" i="3" s="1"/>
  <c r="E936" i="3"/>
  <c r="S936" i="3" s="1"/>
  <c r="R935" i="3"/>
  <c r="K935" i="3"/>
  <c r="L935" i="3" s="1"/>
  <c r="J935" i="3"/>
  <c r="N935" i="3" s="1"/>
  <c r="I935" i="3"/>
  <c r="G935" i="3"/>
  <c r="H935" i="3" s="1"/>
  <c r="E935" i="3"/>
  <c r="S935" i="3" s="1"/>
  <c r="R934" i="3"/>
  <c r="K934" i="3"/>
  <c r="L934" i="3" s="1"/>
  <c r="J934" i="3"/>
  <c r="N934" i="3" s="1"/>
  <c r="I934" i="3"/>
  <c r="G934" i="3"/>
  <c r="H934" i="3" s="1"/>
  <c r="E934" i="3"/>
  <c r="S934" i="3" s="1"/>
  <c r="R933" i="3"/>
  <c r="K933" i="3"/>
  <c r="L933" i="3" s="1"/>
  <c r="J933" i="3"/>
  <c r="N933" i="3" s="1"/>
  <c r="I933" i="3"/>
  <c r="G933" i="3"/>
  <c r="H933" i="3" s="1"/>
  <c r="E933" i="3"/>
  <c r="S933" i="3" s="1"/>
  <c r="R932" i="3"/>
  <c r="K932" i="3"/>
  <c r="L932" i="3" s="1"/>
  <c r="J932" i="3"/>
  <c r="N932" i="3" s="1"/>
  <c r="I932" i="3"/>
  <c r="G932" i="3"/>
  <c r="H932" i="3" s="1"/>
  <c r="E932" i="3"/>
  <c r="S932" i="3" s="1"/>
  <c r="R931" i="3"/>
  <c r="K931" i="3"/>
  <c r="L931" i="3" s="1"/>
  <c r="J931" i="3"/>
  <c r="N931" i="3" s="1"/>
  <c r="I931" i="3"/>
  <c r="G931" i="3"/>
  <c r="H931" i="3" s="1"/>
  <c r="E931" i="3"/>
  <c r="S931" i="3" s="1"/>
  <c r="R930" i="3"/>
  <c r="K930" i="3"/>
  <c r="L930" i="3" s="1"/>
  <c r="J930" i="3"/>
  <c r="N930" i="3" s="1"/>
  <c r="I930" i="3"/>
  <c r="G930" i="3"/>
  <c r="H930" i="3" s="1"/>
  <c r="E930" i="3"/>
  <c r="S930" i="3" s="1"/>
  <c r="R929" i="3"/>
  <c r="K929" i="3"/>
  <c r="L929" i="3" s="1"/>
  <c r="J929" i="3"/>
  <c r="N929" i="3" s="1"/>
  <c r="I929" i="3"/>
  <c r="G929" i="3"/>
  <c r="H929" i="3" s="1"/>
  <c r="E929" i="3"/>
  <c r="S929" i="3" s="1"/>
  <c r="R928" i="3"/>
  <c r="K928" i="3"/>
  <c r="L928" i="3" s="1"/>
  <c r="J928" i="3"/>
  <c r="N928" i="3" s="1"/>
  <c r="I928" i="3"/>
  <c r="G928" i="3"/>
  <c r="H928" i="3" s="1"/>
  <c r="E928" i="3"/>
  <c r="S928" i="3" s="1"/>
  <c r="R927" i="3"/>
  <c r="K927" i="3"/>
  <c r="L927" i="3" s="1"/>
  <c r="J927" i="3"/>
  <c r="N927" i="3" s="1"/>
  <c r="I927" i="3"/>
  <c r="G927" i="3"/>
  <c r="H927" i="3" s="1"/>
  <c r="E927" i="3"/>
  <c r="S927" i="3" s="1"/>
  <c r="R926" i="3"/>
  <c r="K926" i="3"/>
  <c r="L926" i="3" s="1"/>
  <c r="J926" i="3"/>
  <c r="N926" i="3" s="1"/>
  <c r="I926" i="3"/>
  <c r="G926" i="3"/>
  <c r="H926" i="3" s="1"/>
  <c r="E926" i="3"/>
  <c r="S926" i="3" s="1"/>
  <c r="R925" i="3"/>
  <c r="K925" i="3"/>
  <c r="L925" i="3" s="1"/>
  <c r="J925" i="3"/>
  <c r="N925" i="3" s="1"/>
  <c r="I925" i="3"/>
  <c r="G925" i="3"/>
  <c r="H925" i="3" s="1"/>
  <c r="E925" i="3"/>
  <c r="S925" i="3" s="1"/>
  <c r="R924" i="3"/>
  <c r="K924" i="3"/>
  <c r="L924" i="3" s="1"/>
  <c r="J924" i="3"/>
  <c r="N924" i="3" s="1"/>
  <c r="I924" i="3"/>
  <c r="G924" i="3"/>
  <c r="H924" i="3" s="1"/>
  <c r="E924" i="3"/>
  <c r="S924" i="3" s="1"/>
  <c r="R923" i="3"/>
  <c r="K923" i="3"/>
  <c r="L923" i="3" s="1"/>
  <c r="J923" i="3"/>
  <c r="N923" i="3" s="1"/>
  <c r="I923" i="3"/>
  <c r="G923" i="3"/>
  <c r="H923" i="3" s="1"/>
  <c r="E923" i="3"/>
  <c r="S923" i="3" s="1"/>
  <c r="R922" i="3"/>
  <c r="K922" i="3"/>
  <c r="L922" i="3" s="1"/>
  <c r="J922" i="3"/>
  <c r="N922" i="3" s="1"/>
  <c r="I922" i="3"/>
  <c r="G922" i="3"/>
  <c r="H922" i="3" s="1"/>
  <c r="E922" i="3"/>
  <c r="S922" i="3" s="1"/>
  <c r="R921" i="3"/>
  <c r="K921" i="3"/>
  <c r="L921" i="3" s="1"/>
  <c r="J921" i="3"/>
  <c r="N921" i="3" s="1"/>
  <c r="I921" i="3"/>
  <c r="G921" i="3"/>
  <c r="H921" i="3" s="1"/>
  <c r="E921" i="3"/>
  <c r="S921" i="3" s="1"/>
  <c r="R920" i="3"/>
  <c r="K920" i="3"/>
  <c r="L920" i="3" s="1"/>
  <c r="J920" i="3"/>
  <c r="N920" i="3" s="1"/>
  <c r="I920" i="3"/>
  <c r="G920" i="3"/>
  <c r="H920" i="3" s="1"/>
  <c r="E920" i="3"/>
  <c r="S920" i="3" s="1"/>
  <c r="R919" i="3"/>
  <c r="K919" i="3"/>
  <c r="L919" i="3" s="1"/>
  <c r="J919" i="3"/>
  <c r="N919" i="3" s="1"/>
  <c r="I919" i="3"/>
  <c r="G919" i="3"/>
  <c r="H919" i="3" s="1"/>
  <c r="E919" i="3"/>
  <c r="S919" i="3" s="1"/>
  <c r="R918" i="3"/>
  <c r="K918" i="3"/>
  <c r="L918" i="3" s="1"/>
  <c r="J918" i="3"/>
  <c r="N918" i="3" s="1"/>
  <c r="I918" i="3"/>
  <c r="G918" i="3"/>
  <c r="H918" i="3" s="1"/>
  <c r="E918" i="3"/>
  <c r="S918" i="3" s="1"/>
  <c r="R917" i="3"/>
  <c r="K917" i="3"/>
  <c r="L917" i="3" s="1"/>
  <c r="J917" i="3"/>
  <c r="N917" i="3" s="1"/>
  <c r="I917" i="3"/>
  <c r="G917" i="3"/>
  <c r="H917" i="3" s="1"/>
  <c r="E917" i="3"/>
  <c r="S917" i="3" s="1"/>
  <c r="R916" i="3"/>
  <c r="K916" i="3"/>
  <c r="L916" i="3" s="1"/>
  <c r="J916" i="3"/>
  <c r="N916" i="3" s="1"/>
  <c r="I916" i="3"/>
  <c r="G916" i="3"/>
  <c r="H916" i="3" s="1"/>
  <c r="E916" i="3"/>
  <c r="S916" i="3" s="1"/>
  <c r="R915" i="3"/>
  <c r="K915" i="3"/>
  <c r="L915" i="3" s="1"/>
  <c r="J915" i="3"/>
  <c r="N915" i="3" s="1"/>
  <c r="I915" i="3"/>
  <c r="G915" i="3"/>
  <c r="H915" i="3" s="1"/>
  <c r="E915" i="3"/>
  <c r="S915" i="3" s="1"/>
  <c r="R914" i="3"/>
  <c r="K914" i="3"/>
  <c r="L914" i="3" s="1"/>
  <c r="J914" i="3"/>
  <c r="N914" i="3" s="1"/>
  <c r="I914" i="3"/>
  <c r="G914" i="3"/>
  <c r="H914" i="3" s="1"/>
  <c r="E914" i="3"/>
  <c r="S914" i="3" s="1"/>
  <c r="R913" i="3"/>
  <c r="K913" i="3"/>
  <c r="L913" i="3" s="1"/>
  <c r="J913" i="3"/>
  <c r="N913" i="3" s="1"/>
  <c r="I913" i="3"/>
  <c r="G913" i="3"/>
  <c r="H913" i="3" s="1"/>
  <c r="E913" i="3"/>
  <c r="S913" i="3" s="1"/>
  <c r="R912" i="3"/>
  <c r="K912" i="3"/>
  <c r="L912" i="3" s="1"/>
  <c r="J912" i="3"/>
  <c r="N912" i="3" s="1"/>
  <c r="I912" i="3"/>
  <c r="G912" i="3"/>
  <c r="H912" i="3" s="1"/>
  <c r="E912" i="3"/>
  <c r="S912" i="3" s="1"/>
  <c r="R911" i="3"/>
  <c r="K911" i="3"/>
  <c r="L911" i="3" s="1"/>
  <c r="J911" i="3"/>
  <c r="N911" i="3" s="1"/>
  <c r="I911" i="3"/>
  <c r="G911" i="3"/>
  <c r="H911" i="3" s="1"/>
  <c r="E911" i="3"/>
  <c r="S911" i="3" s="1"/>
  <c r="R910" i="3"/>
  <c r="K910" i="3"/>
  <c r="L910" i="3" s="1"/>
  <c r="J910" i="3"/>
  <c r="N910" i="3" s="1"/>
  <c r="I910" i="3"/>
  <c r="G910" i="3"/>
  <c r="H910" i="3" s="1"/>
  <c r="E910" i="3"/>
  <c r="S910" i="3" s="1"/>
  <c r="R909" i="3"/>
  <c r="K909" i="3"/>
  <c r="L909" i="3" s="1"/>
  <c r="J909" i="3"/>
  <c r="N909" i="3" s="1"/>
  <c r="I909" i="3"/>
  <c r="G909" i="3"/>
  <c r="H909" i="3" s="1"/>
  <c r="E909" i="3"/>
  <c r="S909" i="3" s="1"/>
  <c r="R908" i="3"/>
  <c r="K908" i="3"/>
  <c r="L908" i="3" s="1"/>
  <c r="J908" i="3"/>
  <c r="N908" i="3" s="1"/>
  <c r="I908" i="3"/>
  <c r="G908" i="3"/>
  <c r="H908" i="3" s="1"/>
  <c r="E908" i="3"/>
  <c r="S908" i="3" s="1"/>
  <c r="R907" i="3"/>
  <c r="K907" i="3"/>
  <c r="L907" i="3" s="1"/>
  <c r="J907" i="3"/>
  <c r="N907" i="3" s="1"/>
  <c r="I907" i="3"/>
  <c r="G907" i="3"/>
  <c r="H907" i="3" s="1"/>
  <c r="E907" i="3"/>
  <c r="S907" i="3" s="1"/>
  <c r="R906" i="3"/>
  <c r="K906" i="3"/>
  <c r="L906" i="3" s="1"/>
  <c r="J906" i="3"/>
  <c r="N906" i="3" s="1"/>
  <c r="I906" i="3"/>
  <c r="G906" i="3"/>
  <c r="H906" i="3" s="1"/>
  <c r="E906" i="3"/>
  <c r="S906" i="3" s="1"/>
  <c r="R905" i="3"/>
  <c r="K905" i="3"/>
  <c r="L905" i="3" s="1"/>
  <c r="J905" i="3"/>
  <c r="N905" i="3" s="1"/>
  <c r="I905" i="3"/>
  <c r="G905" i="3"/>
  <c r="H905" i="3" s="1"/>
  <c r="E905" i="3"/>
  <c r="S905" i="3" s="1"/>
  <c r="R904" i="3"/>
  <c r="K904" i="3"/>
  <c r="L904" i="3" s="1"/>
  <c r="J904" i="3"/>
  <c r="N904" i="3" s="1"/>
  <c r="I904" i="3"/>
  <c r="G904" i="3"/>
  <c r="H904" i="3" s="1"/>
  <c r="E904" i="3"/>
  <c r="S904" i="3" s="1"/>
  <c r="R903" i="3"/>
  <c r="K903" i="3"/>
  <c r="L903" i="3" s="1"/>
  <c r="J903" i="3"/>
  <c r="N903" i="3" s="1"/>
  <c r="I903" i="3"/>
  <c r="G903" i="3"/>
  <c r="H903" i="3" s="1"/>
  <c r="E903" i="3"/>
  <c r="S903" i="3" s="1"/>
  <c r="R902" i="3"/>
  <c r="K902" i="3"/>
  <c r="L902" i="3" s="1"/>
  <c r="J902" i="3"/>
  <c r="N902" i="3" s="1"/>
  <c r="I902" i="3"/>
  <c r="G902" i="3"/>
  <c r="H902" i="3" s="1"/>
  <c r="E902" i="3"/>
  <c r="S902" i="3" s="1"/>
  <c r="R901" i="3"/>
  <c r="K901" i="3"/>
  <c r="L901" i="3" s="1"/>
  <c r="J901" i="3"/>
  <c r="N901" i="3" s="1"/>
  <c r="I901" i="3"/>
  <c r="G901" i="3"/>
  <c r="H901" i="3" s="1"/>
  <c r="E901" i="3"/>
  <c r="S901" i="3" s="1"/>
  <c r="R900" i="3"/>
  <c r="K900" i="3"/>
  <c r="L900" i="3" s="1"/>
  <c r="J900" i="3"/>
  <c r="N900" i="3" s="1"/>
  <c r="I900" i="3"/>
  <c r="G900" i="3"/>
  <c r="H900" i="3" s="1"/>
  <c r="E900" i="3"/>
  <c r="S900" i="3" s="1"/>
  <c r="R899" i="3"/>
  <c r="K899" i="3"/>
  <c r="L899" i="3" s="1"/>
  <c r="J899" i="3"/>
  <c r="N899" i="3" s="1"/>
  <c r="I899" i="3"/>
  <c r="G899" i="3"/>
  <c r="H899" i="3" s="1"/>
  <c r="E899" i="3"/>
  <c r="S899" i="3" s="1"/>
  <c r="R898" i="3"/>
  <c r="K898" i="3"/>
  <c r="L898" i="3" s="1"/>
  <c r="J898" i="3"/>
  <c r="N898" i="3" s="1"/>
  <c r="I898" i="3"/>
  <c r="G898" i="3"/>
  <c r="H898" i="3" s="1"/>
  <c r="E898" i="3"/>
  <c r="S898" i="3" s="1"/>
  <c r="R897" i="3"/>
  <c r="K897" i="3"/>
  <c r="L897" i="3" s="1"/>
  <c r="J897" i="3"/>
  <c r="N897" i="3" s="1"/>
  <c r="I897" i="3"/>
  <c r="G897" i="3"/>
  <c r="H897" i="3" s="1"/>
  <c r="E897" i="3"/>
  <c r="S897" i="3" s="1"/>
  <c r="R896" i="3"/>
  <c r="K896" i="3"/>
  <c r="L896" i="3" s="1"/>
  <c r="J896" i="3"/>
  <c r="N896" i="3" s="1"/>
  <c r="I896" i="3"/>
  <c r="G896" i="3"/>
  <c r="H896" i="3" s="1"/>
  <c r="E896" i="3"/>
  <c r="S896" i="3" s="1"/>
  <c r="R895" i="3"/>
  <c r="K895" i="3"/>
  <c r="L895" i="3" s="1"/>
  <c r="J895" i="3"/>
  <c r="N895" i="3" s="1"/>
  <c r="I895" i="3"/>
  <c r="G895" i="3"/>
  <c r="H895" i="3" s="1"/>
  <c r="E895" i="3"/>
  <c r="S895" i="3" s="1"/>
  <c r="R894" i="3"/>
  <c r="K894" i="3"/>
  <c r="L894" i="3" s="1"/>
  <c r="J894" i="3"/>
  <c r="N894" i="3" s="1"/>
  <c r="I894" i="3"/>
  <c r="G894" i="3"/>
  <c r="H894" i="3" s="1"/>
  <c r="E894" i="3"/>
  <c r="S894" i="3" s="1"/>
  <c r="R893" i="3"/>
  <c r="K893" i="3"/>
  <c r="L893" i="3" s="1"/>
  <c r="J893" i="3"/>
  <c r="N893" i="3" s="1"/>
  <c r="I893" i="3"/>
  <c r="G893" i="3"/>
  <c r="H893" i="3" s="1"/>
  <c r="E893" i="3"/>
  <c r="S893" i="3" s="1"/>
  <c r="R892" i="3"/>
  <c r="K892" i="3"/>
  <c r="L892" i="3" s="1"/>
  <c r="J892" i="3"/>
  <c r="N892" i="3" s="1"/>
  <c r="I892" i="3"/>
  <c r="G892" i="3"/>
  <c r="H892" i="3" s="1"/>
  <c r="E892" i="3"/>
  <c r="S892" i="3" s="1"/>
  <c r="R891" i="3"/>
  <c r="K891" i="3"/>
  <c r="L891" i="3" s="1"/>
  <c r="J891" i="3"/>
  <c r="N891" i="3" s="1"/>
  <c r="I891" i="3"/>
  <c r="G891" i="3"/>
  <c r="H891" i="3" s="1"/>
  <c r="E891" i="3"/>
  <c r="S891" i="3" s="1"/>
  <c r="R890" i="3"/>
  <c r="K890" i="3"/>
  <c r="L890" i="3" s="1"/>
  <c r="J890" i="3"/>
  <c r="N890" i="3" s="1"/>
  <c r="I890" i="3"/>
  <c r="G890" i="3"/>
  <c r="H890" i="3" s="1"/>
  <c r="E890" i="3"/>
  <c r="S890" i="3" s="1"/>
  <c r="R889" i="3"/>
  <c r="K889" i="3"/>
  <c r="L889" i="3" s="1"/>
  <c r="J889" i="3"/>
  <c r="N889" i="3" s="1"/>
  <c r="I889" i="3"/>
  <c r="G889" i="3"/>
  <c r="H889" i="3" s="1"/>
  <c r="E889" i="3"/>
  <c r="S889" i="3" s="1"/>
  <c r="R888" i="3"/>
  <c r="K888" i="3"/>
  <c r="L888" i="3" s="1"/>
  <c r="J888" i="3"/>
  <c r="N888" i="3" s="1"/>
  <c r="I888" i="3"/>
  <c r="G888" i="3"/>
  <c r="H888" i="3" s="1"/>
  <c r="E888" i="3"/>
  <c r="S888" i="3" s="1"/>
  <c r="R887" i="3"/>
  <c r="K887" i="3"/>
  <c r="L887" i="3" s="1"/>
  <c r="J887" i="3"/>
  <c r="N887" i="3" s="1"/>
  <c r="I887" i="3"/>
  <c r="G887" i="3"/>
  <c r="H887" i="3" s="1"/>
  <c r="E887" i="3"/>
  <c r="S887" i="3" s="1"/>
  <c r="R886" i="3"/>
  <c r="K886" i="3"/>
  <c r="L886" i="3" s="1"/>
  <c r="J886" i="3"/>
  <c r="N886" i="3" s="1"/>
  <c r="I886" i="3"/>
  <c r="G886" i="3"/>
  <c r="H886" i="3" s="1"/>
  <c r="E886" i="3"/>
  <c r="S886" i="3" s="1"/>
  <c r="R885" i="3"/>
  <c r="K885" i="3"/>
  <c r="L885" i="3" s="1"/>
  <c r="J885" i="3"/>
  <c r="N885" i="3" s="1"/>
  <c r="I885" i="3"/>
  <c r="G885" i="3"/>
  <c r="H885" i="3" s="1"/>
  <c r="E885" i="3"/>
  <c r="S885" i="3" s="1"/>
  <c r="R884" i="3"/>
  <c r="K884" i="3"/>
  <c r="L884" i="3" s="1"/>
  <c r="J884" i="3"/>
  <c r="N884" i="3" s="1"/>
  <c r="I884" i="3"/>
  <c r="G884" i="3"/>
  <c r="H884" i="3" s="1"/>
  <c r="E884" i="3"/>
  <c r="S884" i="3" s="1"/>
  <c r="R883" i="3"/>
  <c r="K883" i="3"/>
  <c r="L883" i="3" s="1"/>
  <c r="J883" i="3"/>
  <c r="N883" i="3" s="1"/>
  <c r="I883" i="3"/>
  <c r="G883" i="3"/>
  <c r="H883" i="3" s="1"/>
  <c r="E883" i="3"/>
  <c r="S883" i="3" s="1"/>
  <c r="R882" i="3"/>
  <c r="K882" i="3"/>
  <c r="L882" i="3" s="1"/>
  <c r="J882" i="3"/>
  <c r="N882" i="3" s="1"/>
  <c r="I882" i="3"/>
  <c r="G882" i="3"/>
  <c r="H882" i="3" s="1"/>
  <c r="E882" i="3"/>
  <c r="S882" i="3" s="1"/>
  <c r="R881" i="3"/>
  <c r="K881" i="3"/>
  <c r="L881" i="3" s="1"/>
  <c r="J881" i="3"/>
  <c r="N881" i="3" s="1"/>
  <c r="I881" i="3"/>
  <c r="G881" i="3"/>
  <c r="H881" i="3" s="1"/>
  <c r="E881" i="3"/>
  <c r="S881" i="3" s="1"/>
  <c r="R880" i="3"/>
  <c r="K880" i="3"/>
  <c r="L880" i="3" s="1"/>
  <c r="J880" i="3"/>
  <c r="N880" i="3" s="1"/>
  <c r="I880" i="3"/>
  <c r="G880" i="3"/>
  <c r="H880" i="3" s="1"/>
  <c r="E880" i="3"/>
  <c r="S880" i="3" s="1"/>
  <c r="R879" i="3"/>
  <c r="K879" i="3"/>
  <c r="L879" i="3" s="1"/>
  <c r="J879" i="3"/>
  <c r="N879" i="3" s="1"/>
  <c r="I879" i="3"/>
  <c r="G879" i="3"/>
  <c r="H879" i="3" s="1"/>
  <c r="E879" i="3"/>
  <c r="S879" i="3" s="1"/>
  <c r="R878" i="3"/>
  <c r="K878" i="3"/>
  <c r="L878" i="3" s="1"/>
  <c r="J878" i="3"/>
  <c r="N878" i="3" s="1"/>
  <c r="I878" i="3"/>
  <c r="G878" i="3"/>
  <c r="H878" i="3" s="1"/>
  <c r="E878" i="3"/>
  <c r="S878" i="3" s="1"/>
  <c r="R877" i="3"/>
  <c r="K877" i="3"/>
  <c r="L877" i="3" s="1"/>
  <c r="J877" i="3"/>
  <c r="N877" i="3" s="1"/>
  <c r="I877" i="3"/>
  <c r="G877" i="3"/>
  <c r="H877" i="3" s="1"/>
  <c r="E877" i="3"/>
  <c r="S877" i="3" s="1"/>
  <c r="R876" i="3"/>
  <c r="K876" i="3"/>
  <c r="L876" i="3" s="1"/>
  <c r="J876" i="3"/>
  <c r="N876" i="3" s="1"/>
  <c r="I876" i="3"/>
  <c r="G876" i="3"/>
  <c r="H876" i="3" s="1"/>
  <c r="E876" i="3"/>
  <c r="S876" i="3" s="1"/>
  <c r="R875" i="3"/>
  <c r="K875" i="3"/>
  <c r="L875" i="3" s="1"/>
  <c r="J875" i="3"/>
  <c r="N875" i="3" s="1"/>
  <c r="I875" i="3"/>
  <c r="G875" i="3"/>
  <c r="H875" i="3" s="1"/>
  <c r="E875" i="3"/>
  <c r="R874" i="3"/>
  <c r="K874" i="3"/>
  <c r="L874" i="3" s="1"/>
  <c r="J874" i="3"/>
  <c r="N874" i="3" s="1"/>
  <c r="I874" i="3"/>
  <c r="G874" i="3"/>
  <c r="H874" i="3" s="1"/>
  <c r="E874" i="3"/>
  <c r="S874" i="3" s="1"/>
  <c r="R873" i="3"/>
  <c r="K873" i="3"/>
  <c r="L873" i="3" s="1"/>
  <c r="J873" i="3"/>
  <c r="N873" i="3" s="1"/>
  <c r="I873" i="3"/>
  <c r="G873" i="3"/>
  <c r="H873" i="3" s="1"/>
  <c r="E873" i="3"/>
  <c r="R872" i="3"/>
  <c r="K872" i="3"/>
  <c r="L872" i="3" s="1"/>
  <c r="J872" i="3"/>
  <c r="N872" i="3" s="1"/>
  <c r="I872" i="3"/>
  <c r="G872" i="3"/>
  <c r="H872" i="3" s="1"/>
  <c r="E872" i="3"/>
  <c r="S872" i="3" s="1"/>
  <c r="R871" i="3"/>
  <c r="K871" i="3"/>
  <c r="L871" i="3" s="1"/>
  <c r="J871" i="3"/>
  <c r="N871" i="3" s="1"/>
  <c r="I871" i="3"/>
  <c r="G871" i="3"/>
  <c r="H871" i="3" s="1"/>
  <c r="E871" i="3"/>
  <c r="R870" i="3"/>
  <c r="K870" i="3"/>
  <c r="L870" i="3" s="1"/>
  <c r="J870" i="3"/>
  <c r="N870" i="3" s="1"/>
  <c r="I870" i="3"/>
  <c r="G870" i="3"/>
  <c r="H870" i="3" s="1"/>
  <c r="E870" i="3"/>
  <c r="S870" i="3" s="1"/>
  <c r="R869" i="3"/>
  <c r="K869" i="3"/>
  <c r="L869" i="3" s="1"/>
  <c r="J869" i="3"/>
  <c r="N869" i="3" s="1"/>
  <c r="I869" i="3"/>
  <c r="G869" i="3"/>
  <c r="H869" i="3" s="1"/>
  <c r="E869" i="3"/>
  <c r="R868" i="3"/>
  <c r="K868" i="3"/>
  <c r="L868" i="3" s="1"/>
  <c r="J868" i="3"/>
  <c r="N868" i="3" s="1"/>
  <c r="I868" i="3"/>
  <c r="G868" i="3"/>
  <c r="H868" i="3" s="1"/>
  <c r="E868" i="3"/>
  <c r="S868" i="3" s="1"/>
  <c r="R867" i="3"/>
  <c r="K867" i="3"/>
  <c r="L867" i="3" s="1"/>
  <c r="J867" i="3"/>
  <c r="N867" i="3" s="1"/>
  <c r="I867" i="3"/>
  <c r="G867" i="3"/>
  <c r="H867" i="3" s="1"/>
  <c r="E867" i="3"/>
  <c r="R866" i="3"/>
  <c r="K866" i="3"/>
  <c r="L866" i="3" s="1"/>
  <c r="J866" i="3"/>
  <c r="N866" i="3" s="1"/>
  <c r="I866" i="3"/>
  <c r="G866" i="3"/>
  <c r="H866" i="3" s="1"/>
  <c r="E866" i="3"/>
  <c r="S866" i="3" s="1"/>
  <c r="R865" i="3"/>
  <c r="K865" i="3"/>
  <c r="L865" i="3" s="1"/>
  <c r="J865" i="3"/>
  <c r="N865" i="3" s="1"/>
  <c r="I865" i="3"/>
  <c r="G865" i="3"/>
  <c r="H865" i="3" s="1"/>
  <c r="E865" i="3"/>
  <c r="R864" i="3"/>
  <c r="K864" i="3"/>
  <c r="L864" i="3" s="1"/>
  <c r="J864" i="3"/>
  <c r="N864" i="3" s="1"/>
  <c r="I864" i="3"/>
  <c r="G864" i="3"/>
  <c r="H864" i="3" s="1"/>
  <c r="E864" i="3"/>
  <c r="S864" i="3" s="1"/>
  <c r="R863" i="3"/>
  <c r="K863" i="3"/>
  <c r="L863" i="3" s="1"/>
  <c r="J863" i="3"/>
  <c r="N863" i="3" s="1"/>
  <c r="I863" i="3"/>
  <c r="G863" i="3"/>
  <c r="H863" i="3" s="1"/>
  <c r="E863" i="3"/>
  <c r="R862" i="3"/>
  <c r="K862" i="3"/>
  <c r="L862" i="3" s="1"/>
  <c r="J862" i="3"/>
  <c r="N862" i="3" s="1"/>
  <c r="I862" i="3"/>
  <c r="G862" i="3"/>
  <c r="H862" i="3" s="1"/>
  <c r="E862" i="3"/>
  <c r="S862" i="3" s="1"/>
  <c r="R861" i="3"/>
  <c r="K861" i="3"/>
  <c r="L861" i="3" s="1"/>
  <c r="J861" i="3"/>
  <c r="N861" i="3" s="1"/>
  <c r="I861" i="3"/>
  <c r="G861" i="3"/>
  <c r="H861" i="3" s="1"/>
  <c r="E861" i="3"/>
  <c r="R860" i="3"/>
  <c r="K860" i="3"/>
  <c r="L860" i="3" s="1"/>
  <c r="J860" i="3"/>
  <c r="N860" i="3" s="1"/>
  <c r="I860" i="3"/>
  <c r="G860" i="3"/>
  <c r="H860" i="3" s="1"/>
  <c r="E860" i="3"/>
  <c r="S860" i="3" s="1"/>
  <c r="R859" i="3"/>
  <c r="K859" i="3"/>
  <c r="L859" i="3" s="1"/>
  <c r="J859" i="3"/>
  <c r="N859" i="3" s="1"/>
  <c r="I859" i="3"/>
  <c r="G859" i="3"/>
  <c r="H859" i="3" s="1"/>
  <c r="E859" i="3"/>
  <c r="R858" i="3"/>
  <c r="K858" i="3"/>
  <c r="L858" i="3" s="1"/>
  <c r="J858" i="3"/>
  <c r="N858" i="3" s="1"/>
  <c r="I858" i="3"/>
  <c r="G858" i="3"/>
  <c r="H858" i="3" s="1"/>
  <c r="E858" i="3"/>
  <c r="S858" i="3" s="1"/>
  <c r="R857" i="3"/>
  <c r="K857" i="3"/>
  <c r="L857" i="3" s="1"/>
  <c r="J857" i="3"/>
  <c r="N857" i="3" s="1"/>
  <c r="I857" i="3"/>
  <c r="G857" i="3"/>
  <c r="H857" i="3" s="1"/>
  <c r="E857" i="3"/>
  <c r="R856" i="3"/>
  <c r="K856" i="3"/>
  <c r="L856" i="3" s="1"/>
  <c r="J856" i="3"/>
  <c r="N856" i="3" s="1"/>
  <c r="I856" i="3"/>
  <c r="G856" i="3"/>
  <c r="H856" i="3" s="1"/>
  <c r="E856" i="3"/>
  <c r="S856" i="3" s="1"/>
  <c r="R855" i="3"/>
  <c r="K855" i="3"/>
  <c r="L855" i="3" s="1"/>
  <c r="J855" i="3"/>
  <c r="N855" i="3" s="1"/>
  <c r="I855" i="3"/>
  <c r="G855" i="3"/>
  <c r="H855" i="3" s="1"/>
  <c r="E855" i="3"/>
  <c r="R854" i="3"/>
  <c r="K854" i="3"/>
  <c r="L854" i="3" s="1"/>
  <c r="J854" i="3"/>
  <c r="N854" i="3" s="1"/>
  <c r="I854" i="3"/>
  <c r="G854" i="3"/>
  <c r="H854" i="3" s="1"/>
  <c r="E854" i="3"/>
  <c r="S854" i="3" s="1"/>
  <c r="R853" i="3"/>
  <c r="K853" i="3"/>
  <c r="L853" i="3" s="1"/>
  <c r="J853" i="3"/>
  <c r="N853" i="3" s="1"/>
  <c r="I853" i="3"/>
  <c r="G853" i="3"/>
  <c r="H853" i="3" s="1"/>
  <c r="E853" i="3"/>
  <c r="R852" i="3"/>
  <c r="K852" i="3"/>
  <c r="L852" i="3" s="1"/>
  <c r="J852" i="3"/>
  <c r="N852" i="3" s="1"/>
  <c r="I852" i="3"/>
  <c r="G852" i="3"/>
  <c r="H852" i="3" s="1"/>
  <c r="E852" i="3"/>
  <c r="S852" i="3" s="1"/>
  <c r="R851" i="3"/>
  <c r="K851" i="3"/>
  <c r="L851" i="3" s="1"/>
  <c r="J851" i="3"/>
  <c r="N851" i="3" s="1"/>
  <c r="I851" i="3"/>
  <c r="G851" i="3"/>
  <c r="H851" i="3" s="1"/>
  <c r="E851" i="3"/>
  <c r="R850" i="3"/>
  <c r="K850" i="3"/>
  <c r="L850" i="3" s="1"/>
  <c r="J850" i="3"/>
  <c r="N850" i="3" s="1"/>
  <c r="I850" i="3"/>
  <c r="G850" i="3"/>
  <c r="H850" i="3" s="1"/>
  <c r="E850" i="3"/>
  <c r="S850" i="3" s="1"/>
  <c r="R849" i="3"/>
  <c r="K849" i="3"/>
  <c r="L849" i="3" s="1"/>
  <c r="J849" i="3"/>
  <c r="N849" i="3" s="1"/>
  <c r="I849" i="3"/>
  <c r="G849" i="3"/>
  <c r="H849" i="3" s="1"/>
  <c r="E849" i="3"/>
  <c r="R848" i="3"/>
  <c r="K848" i="3"/>
  <c r="L848" i="3" s="1"/>
  <c r="J848" i="3"/>
  <c r="N848" i="3" s="1"/>
  <c r="I848" i="3"/>
  <c r="G848" i="3"/>
  <c r="H848" i="3" s="1"/>
  <c r="E848" i="3"/>
  <c r="S848" i="3" s="1"/>
  <c r="R847" i="3"/>
  <c r="K847" i="3"/>
  <c r="L847" i="3" s="1"/>
  <c r="J847" i="3"/>
  <c r="N847" i="3" s="1"/>
  <c r="I847" i="3"/>
  <c r="G847" i="3"/>
  <c r="H847" i="3" s="1"/>
  <c r="E847" i="3"/>
  <c r="R846" i="3"/>
  <c r="K846" i="3"/>
  <c r="L846" i="3" s="1"/>
  <c r="J846" i="3"/>
  <c r="N846" i="3" s="1"/>
  <c r="I846" i="3"/>
  <c r="G846" i="3"/>
  <c r="H846" i="3" s="1"/>
  <c r="E846" i="3"/>
  <c r="S846" i="3" s="1"/>
  <c r="R845" i="3"/>
  <c r="K845" i="3"/>
  <c r="L845" i="3" s="1"/>
  <c r="J845" i="3"/>
  <c r="N845" i="3" s="1"/>
  <c r="I845" i="3"/>
  <c r="G845" i="3"/>
  <c r="H845" i="3" s="1"/>
  <c r="E845" i="3"/>
  <c r="R844" i="3"/>
  <c r="K844" i="3"/>
  <c r="L844" i="3" s="1"/>
  <c r="J844" i="3"/>
  <c r="N844" i="3" s="1"/>
  <c r="I844" i="3"/>
  <c r="G844" i="3"/>
  <c r="H844" i="3" s="1"/>
  <c r="E844" i="3"/>
  <c r="S844" i="3" s="1"/>
  <c r="R843" i="3"/>
  <c r="K843" i="3"/>
  <c r="L843" i="3" s="1"/>
  <c r="J843" i="3"/>
  <c r="N843" i="3" s="1"/>
  <c r="I843" i="3"/>
  <c r="G843" i="3"/>
  <c r="H843" i="3" s="1"/>
  <c r="E843" i="3"/>
  <c r="R842" i="3"/>
  <c r="K842" i="3"/>
  <c r="L842" i="3" s="1"/>
  <c r="J842" i="3"/>
  <c r="N842" i="3" s="1"/>
  <c r="I842" i="3"/>
  <c r="G842" i="3"/>
  <c r="H842" i="3" s="1"/>
  <c r="E842" i="3"/>
  <c r="S842" i="3" s="1"/>
  <c r="R841" i="3"/>
  <c r="K841" i="3"/>
  <c r="L841" i="3" s="1"/>
  <c r="J841" i="3"/>
  <c r="N841" i="3" s="1"/>
  <c r="I841" i="3"/>
  <c r="G841" i="3"/>
  <c r="H841" i="3" s="1"/>
  <c r="E841" i="3"/>
  <c r="R840" i="3"/>
  <c r="K840" i="3"/>
  <c r="L840" i="3" s="1"/>
  <c r="J840" i="3"/>
  <c r="N840" i="3" s="1"/>
  <c r="I840" i="3"/>
  <c r="G840" i="3"/>
  <c r="H840" i="3" s="1"/>
  <c r="E840" i="3"/>
  <c r="S840" i="3" s="1"/>
  <c r="R839" i="3"/>
  <c r="K839" i="3"/>
  <c r="L839" i="3" s="1"/>
  <c r="J839" i="3"/>
  <c r="N839" i="3" s="1"/>
  <c r="I839" i="3"/>
  <c r="G839" i="3"/>
  <c r="H839" i="3" s="1"/>
  <c r="E839" i="3"/>
  <c r="R838" i="3"/>
  <c r="K838" i="3"/>
  <c r="L838" i="3" s="1"/>
  <c r="J838" i="3"/>
  <c r="N838" i="3" s="1"/>
  <c r="I838" i="3"/>
  <c r="G838" i="3"/>
  <c r="H838" i="3" s="1"/>
  <c r="E838" i="3"/>
  <c r="S838" i="3" s="1"/>
  <c r="R837" i="3"/>
  <c r="K837" i="3"/>
  <c r="L837" i="3" s="1"/>
  <c r="J837" i="3"/>
  <c r="N837" i="3" s="1"/>
  <c r="I837" i="3"/>
  <c r="G837" i="3"/>
  <c r="H837" i="3" s="1"/>
  <c r="E837" i="3"/>
  <c r="R836" i="3"/>
  <c r="K836" i="3"/>
  <c r="L836" i="3" s="1"/>
  <c r="J836" i="3"/>
  <c r="N836" i="3" s="1"/>
  <c r="I836" i="3"/>
  <c r="G836" i="3"/>
  <c r="H836" i="3" s="1"/>
  <c r="E836" i="3"/>
  <c r="S836" i="3" s="1"/>
  <c r="R835" i="3"/>
  <c r="K835" i="3"/>
  <c r="L835" i="3" s="1"/>
  <c r="J835" i="3"/>
  <c r="N835" i="3" s="1"/>
  <c r="I835" i="3"/>
  <c r="G835" i="3"/>
  <c r="H835" i="3" s="1"/>
  <c r="E835" i="3"/>
  <c r="R834" i="3"/>
  <c r="K834" i="3"/>
  <c r="L834" i="3" s="1"/>
  <c r="J834" i="3"/>
  <c r="N834" i="3" s="1"/>
  <c r="I834" i="3"/>
  <c r="G834" i="3"/>
  <c r="H834" i="3" s="1"/>
  <c r="E834" i="3"/>
  <c r="S834" i="3" s="1"/>
  <c r="R833" i="3"/>
  <c r="K833" i="3"/>
  <c r="L833" i="3" s="1"/>
  <c r="J833" i="3"/>
  <c r="N833" i="3" s="1"/>
  <c r="I833" i="3"/>
  <c r="G833" i="3"/>
  <c r="H833" i="3" s="1"/>
  <c r="E833" i="3"/>
  <c r="R832" i="3"/>
  <c r="K832" i="3"/>
  <c r="L832" i="3" s="1"/>
  <c r="J832" i="3"/>
  <c r="N832" i="3" s="1"/>
  <c r="I832" i="3"/>
  <c r="G832" i="3"/>
  <c r="H832" i="3" s="1"/>
  <c r="E832" i="3"/>
  <c r="S832" i="3" s="1"/>
  <c r="R831" i="3"/>
  <c r="K831" i="3"/>
  <c r="L831" i="3" s="1"/>
  <c r="J831" i="3"/>
  <c r="N831" i="3" s="1"/>
  <c r="I831" i="3"/>
  <c r="G831" i="3"/>
  <c r="H831" i="3" s="1"/>
  <c r="E831" i="3"/>
  <c r="R830" i="3"/>
  <c r="K830" i="3"/>
  <c r="L830" i="3" s="1"/>
  <c r="J830" i="3"/>
  <c r="N830" i="3" s="1"/>
  <c r="I830" i="3"/>
  <c r="G830" i="3"/>
  <c r="H830" i="3" s="1"/>
  <c r="E830" i="3"/>
  <c r="S830" i="3" s="1"/>
  <c r="R829" i="3"/>
  <c r="K829" i="3"/>
  <c r="L829" i="3" s="1"/>
  <c r="J829" i="3"/>
  <c r="N829" i="3" s="1"/>
  <c r="I829" i="3"/>
  <c r="G829" i="3"/>
  <c r="H829" i="3" s="1"/>
  <c r="E829" i="3"/>
  <c r="R828" i="3"/>
  <c r="K828" i="3"/>
  <c r="L828" i="3" s="1"/>
  <c r="J828" i="3"/>
  <c r="N828" i="3" s="1"/>
  <c r="I828" i="3"/>
  <c r="G828" i="3"/>
  <c r="H828" i="3" s="1"/>
  <c r="E828" i="3"/>
  <c r="S828" i="3" s="1"/>
  <c r="R827" i="3"/>
  <c r="K827" i="3"/>
  <c r="L827" i="3" s="1"/>
  <c r="J827" i="3"/>
  <c r="N827" i="3" s="1"/>
  <c r="I827" i="3"/>
  <c r="G827" i="3"/>
  <c r="H827" i="3" s="1"/>
  <c r="E827" i="3"/>
  <c r="R826" i="3"/>
  <c r="K826" i="3"/>
  <c r="L826" i="3" s="1"/>
  <c r="J826" i="3"/>
  <c r="N826" i="3" s="1"/>
  <c r="I826" i="3"/>
  <c r="G826" i="3"/>
  <c r="H826" i="3" s="1"/>
  <c r="E826" i="3"/>
  <c r="S826" i="3" s="1"/>
  <c r="R825" i="3"/>
  <c r="K825" i="3"/>
  <c r="L825" i="3" s="1"/>
  <c r="J825" i="3"/>
  <c r="N825" i="3" s="1"/>
  <c r="I825" i="3"/>
  <c r="G825" i="3"/>
  <c r="H825" i="3" s="1"/>
  <c r="E825" i="3"/>
  <c r="R824" i="3"/>
  <c r="K824" i="3"/>
  <c r="L824" i="3" s="1"/>
  <c r="J824" i="3"/>
  <c r="N824" i="3" s="1"/>
  <c r="I824" i="3"/>
  <c r="G824" i="3"/>
  <c r="H824" i="3" s="1"/>
  <c r="E824" i="3"/>
  <c r="S824" i="3" s="1"/>
  <c r="R823" i="3"/>
  <c r="K823" i="3"/>
  <c r="L823" i="3" s="1"/>
  <c r="J823" i="3"/>
  <c r="N823" i="3" s="1"/>
  <c r="I823" i="3"/>
  <c r="G823" i="3"/>
  <c r="H823" i="3" s="1"/>
  <c r="E823" i="3"/>
  <c r="R822" i="3"/>
  <c r="K822" i="3"/>
  <c r="L822" i="3" s="1"/>
  <c r="J822" i="3"/>
  <c r="N822" i="3" s="1"/>
  <c r="I822" i="3"/>
  <c r="G822" i="3"/>
  <c r="H822" i="3" s="1"/>
  <c r="E822" i="3"/>
  <c r="S822" i="3" s="1"/>
  <c r="R821" i="3"/>
  <c r="K821" i="3"/>
  <c r="L821" i="3" s="1"/>
  <c r="J821" i="3"/>
  <c r="N821" i="3" s="1"/>
  <c r="I821" i="3"/>
  <c r="G821" i="3"/>
  <c r="H821" i="3" s="1"/>
  <c r="E821" i="3"/>
  <c r="R820" i="3"/>
  <c r="K820" i="3"/>
  <c r="L820" i="3" s="1"/>
  <c r="J820" i="3"/>
  <c r="N820" i="3" s="1"/>
  <c r="I820" i="3"/>
  <c r="G820" i="3"/>
  <c r="H820" i="3" s="1"/>
  <c r="E820" i="3"/>
  <c r="S820" i="3" s="1"/>
  <c r="R819" i="3"/>
  <c r="K819" i="3"/>
  <c r="L819" i="3" s="1"/>
  <c r="J819" i="3"/>
  <c r="N819" i="3" s="1"/>
  <c r="I819" i="3"/>
  <c r="G819" i="3"/>
  <c r="H819" i="3" s="1"/>
  <c r="E819" i="3"/>
  <c r="R818" i="3"/>
  <c r="K818" i="3"/>
  <c r="L818" i="3" s="1"/>
  <c r="J818" i="3"/>
  <c r="N818" i="3" s="1"/>
  <c r="I818" i="3"/>
  <c r="G818" i="3"/>
  <c r="H818" i="3" s="1"/>
  <c r="E818" i="3"/>
  <c r="S818" i="3" s="1"/>
  <c r="R817" i="3"/>
  <c r="K817" i="3"/>
  <c r="L817" i="3" s="1"/>
  <c r="J817" i="3"/>
  <c r="N817" i="3" s="1"/>
  <c r="I817" i="3"/>
  <c r="G817" i="3"/>
  <c r="H817" i="3" s="1"/>
  <c r="E817" i="3"/>
  <c r="R816" i="3"/>
  <c r="K816" i="3"/>
  <c r="L816" i="3" s="1"/>
  <c r="J816" i="3"/>
  <c r="N816" i="3" s="1"/>
  <c r="I816" i="3"/>
  <c r="G816" i="3"/>
  <c r="H816" i="3" s="1"/>
  <c r="E816" i="3"/>
  <c r="S816" i="3" s="1"/>
  <c r="R815" i="3"/>
  <c r="K815" i="3"/>
  <c r="L815" i="3" s="1"/>
  <c r="J815" i="3"/>
  <c r="N815" i="3" s="1"/>
  <c r="I815" i="3"/>
  <c r="G815" i="3"/>
  <c r="H815" i="3" s="1"/>
  <c r="E815" i="3"/>
  <c r="R814" i="3"/>
  <c r="K814" i="3"/>
  <c r="L814" i="3" s="1"/>
  <c r="J814" i="3"/>
  <c r="N814" i="3" s="1"/>
  <c r="I814" i="3"/>
  <c r="G814" i="3"/>
  <c r="H814" i="3" s="1"/>
  <c r="E814" i="3"/>
  <c r="T814" i="3" s="1"/>
  <c r="R813" i="3"/>
  <c r="K813" i="3"/>
  <c r="L813" i="3" s="1"/>
  <c r="J813" i="3"/>
  <c r="N813" i="3" s="1"/>
  <c r="I813" i="3"/>
  <c r="G813" i="3"/>
  <c r="H813" i="3" s="1"/>
  <c r="E813" i="3"/>
  <c r="R812" i="3"/>
  <c r="K812" i="3"/>
  <c r="L812" i="3" s="1"/>
  <c r="J812" i="3"/>
  <c r="N812" i="3" s="1"/>
  <c r="I812" i="3"/>
  <c r="G812" i="3"/>
  <c r="H812" i="3" s="1"/>
  <c r="E812" i="3"/>
  <c r="R811" i="3"/>
  <c r="K811" i="3"/>
  <c r="L811" i="3" s="1"/>
  <c r="J811" i="3"/>
  <c r="N811" i="3" s="1"/>
  <c r="I811" i="3"/>
  <c r="G811" i="3"/>
  <c r="H811" i="3" s="1"/>
  <c r="E811" i="3"/>
  <c r="R810" i="3"/>
  <c r="K810" i="3"/>
  <c r="L810" i="3" s="1"/>
  <c r="J810" i="3"/>
  <c r="N810" i="3" s="1"/>
  <c r="I810" i="3"/>
  <c r="G810" i="3"/>
  <c r="H810" i="3" s="1"/>
  <c r="E810" i="3"/>
  <c r="R809" i="3"/>
  <c r="K809" i="3"/>
  <c r="L809" i="3" s="1"/>
  <c r="J809" i="3"/>
  <c r="N809" i="3" s="1"/>
  <c r="I809" i="3"/>
  <c r="G809" i="3"/>
  <c r="H809" i="3" s="1"/>
  <c r="E809" i="3"/>
  <c r="R808" i="3"/>
  <c r="K808" i="3"/>
  <c r="L808" i="3" s="1"/>
  <c r="J808" i="3"/>
  <c r="N808" i="3" s="1"/>
  <c r="I808" i="3"/>
  <c r="G808" i="3"/>
  <c r="H808" i="3" s="1"/>
  <c r="E808" i="3"/>
  <c r="R807" i="3"/>
  <c r="K807" i="3"/>
  <c r="L807" i="3" s="1"/>
  <c r="J807" i="3"/>
  <c r="N807" i="3" s="1"/>
  <c r="I807" i="3"/>
  <c r="G807" i="3"/>
  <c r="H807" i="3" s="1"/>
  <c r="E807" i="3"/>
  <c r="R806" i="3"/>
  <c r="K806" i="3"/>
  <c r="L806" i="3" s="1"/>
  <c r="J806" i="3"/>
  <c r="N806" i="3" s="1"/>
  <c r="I806" i="3"/>
  <c r="G806" i="3"/>
  <c r="H806" i="3" s="1"/>
  <c r="E806" i="3"/>
  <c r="R805" i="3"/>
  <c r="K805" i="3"/>
  <c r="L805" i="3" s="1"/>
  <c r="J805" i="3"/>
  <c r="N805" i="3" s="1"/>
  <c r="I805" i="3"/>
  <c r="G805" i="3"/>
  <c r="H805" i="3" s="1"/>
  <c r="E805" i="3"/>
  <c r="R804" i="3"/>
  <c r="K804" i="3"/>
  <c r="L804" i="3" s="1"/>
  <c r="J804" i="3"/>
  <c r="N804" i="3" s="1"/>
  <c r="I804" i="3"/>
  <c r="G804" i="3"/>
  <c r="H804" i="3" s="1"/>
  <c r="E804" i="3"/>
  <c r="R803" i="3"/>
  <c r="K803" i="3"/>
  <c r="L803" i="3" s="1"/>
  <c r="J803" i="3"/>
  <c r="N803" i="3" s="1"/>
  <c r="I803" i="3"/>
  <c r="G803" i="3"/>
  <c r="H803" i="3" s="1"/>
  <c r="E803" i="3"/>
  <c r="R802" i="3"/>
  <c r="K802" i="3"/>
  <c r="L802" i="3" s="1"/>
  <c r="J802" i="3"/>
  <c r="N802" i="3" s="1"/>
  <c r="I802" i="3"/>
  <c r="G802" i="3"/>
  <c r="H802" i="3" s="1"/>
  <c r="E802" i="3"/>
  <c r="R801" i="3"/>
  <c r="K801" i="3"/>
  <c r="L801" i="3" s="1"/>
  <c r="J801" i="3"/>
  <c r="N801" i="3" s="1"/>
  <c r="I801" i="3"/>
  <c r="G801" i="3"/>
  <c r="H801" i="3" s="1"/>
  <c r="E801" i="3"/>
  <c r="R800" i="3"/>
  <c r="K800" i="3"/>
  <c r="L800" i="3" s="1"/>
  <c r="J800" i="3"/>
  <c r="N800" i="3" s="1"/>
  <c r="I800" i="3"/>
  <c r="G800" i="3"/>
  <c r="H800" i="3" s="1"/>
  <c r="E800" i="3"/>
  <c r="R799" i="3"/>
  <c r="K799" i="3"/>
  <c r="L799" i="3" s="1"/>
  <c r="J799" i="3"/>
  <c r="N799" i="3" s="1"/>
  <c r="I799" i="3"/>
  <c r="G799" i="3"/>
  <c r="H799" i="3" s="1"/>
  <c r="E799" i="3"/>
  <c r="R798" i="3"/>
  <c r="K798" i="3"/>
  <c r="L798" i="3" s="1"/>
  <c r="J798" i="3"/>
  <c r="N798" i="3" s="1"/>
  <c r="I798" i="3"/>
  <c r="G798" i="3"/>
  <c r="H798" i="3" s="1"/>
  <c r="E798" i="3"/>
  <c r="R797" i="3"/>
  <c r="K797" i="3"/>
  <c r="L797" i="3" s="1"/>
  <c r="J797" i="3"/>
  <c r="N797" i="3" s="1"/>
  <c r="I797" i="3"/>
  <c r="G797" i="3"/>
  <c r="H797" i="3" s="1"/>
  <c r="E797" i="3"/>
  <c r="R796" i="3"/>
  <c r="K796" i="3"/>
  <c r="L796" i="3" s="1"/>
  <c r="J796" i="3"/>
  <c r="N796" i="3" s="1"/>
  <c r="I796" i="3"/>
  <c r="G796" i="3"/>
  <c r="H796" i="3" s="1"/>
  <c r="E796" i="3"/>
  <c r="R795" i="3"/>
  <c r="K795" i="3"/>
  <c r="L795" i="3" s="1"/>
  <c r="J795" i="3"/>
  <c r="N795" i="3" s="1"/>
  <c r="I795" i="3"/>
  <c r="G795" i="3"/>
  <c r="H795" i="3" s="1"/>
  <c r="E795" i="3"/>
  <c r="R794" i="3"/>
  <c r="K794" i="3"/>
  <c r="L794" i="3" s="1"/>
  <c r="J794" i="3"/>
  <c r="N794" i="3" s="1"/>
  <c r="I794" i="3"/>
  <c r="G794" i="3"/>
  <c r="H794" i="3" s="1"/>
  <c r="E794" i="3"/>
  <c r="R793" i="3"/>
  <c r="K793" i="3"/>
  <c r="L793" i="3" s="1"/>
  <c r="J793" i="3"/>
  <c r="N793" i="3" s="1"/>
  <c r="I793" i="3"/>
  <c r="G793" i="3"/>
  <c r="H793" i="3" s="1"/>
  <c r="E793" i="3"/>
  <c r="R792" i="3"/>
  <c r="K792" i="3"/>
  <c r="L792" i="3" s="1"/>
  <c r="J792" i="3"/>
  <c r="N792" i="3" s="1"/>
  <c r="I792" i="3"/>
  <c r="G792" i="3"/>
  <c r="H792" i="3" s="1"/>
  <c r="E792" i="3"/>
  <c r="R791" i="3"/>
  <c r="K791" i="3"/>
  <c r="L791" i="3" s="1"/>
  <c r="J791" i="3"/>
  <c r="N791" i="3" s="1"/>
  <c r="I791" i="3"/>
  <c r="G791" i="3"/>
  <c r="H791" i="3" s="1"/>
  <c r="E791" i="3"/>
  <c r="R790" i="3"/>
  <c r="K790" i="3"/>
  <c r="L790" i="3" s="1"/>
  <c r="J790" i="3"/>
  <c r="N790" i="3" s="1"/>
  <c r="I790" i="3"/>
  <c r="G790" i="3"/>
  <c r="H790" i="3" s="1"/>
  <c r="E790" i="3"/>
  <c r="R789" i="3"/>
  <c r="K789" i="3"/>
  <c r="L789" i="3" s="1"/>
  <c r="J789" i="3"/>
  <c r="N789" i="3" s="1"/>
  <c r="I789" i="3"/>
  <c r="G789" i="3"/>
  <c r="H789" i="3" s="1"/>
  <c r="E789" i="3"/>
  <c r="R788" i="3"/>
  <c r="K788" i="3"/>
  <c r="L788" i="3" s="1"/>
  <c r="J788" i="3"/>
  <c r="N788" i="3" s="1"/>
  <c r="I788" i="3"/>
  <c r="G788" i="3"/>
  <c r="H788" i="3" s="1"/>
  <c r="E788" i="3"/>
  <c r="R787" i="3"/>
  <c r="K787" i="3"/>
  <c r="L787" i="3" s="1"/>
  <c r="J787" i="3"/>
  <c r="N787" i="3" s="1"/>
  <c r="I787" i="3"/>
  <c r="G787" i="3"/>
  <c r="H787" i="3" s="1"/>
  <c r="E787" i="3"/>
  <c r="R786" i="3"/>
  <c r="K786" i="3"/>
  <c r="L786" i="3" s="1"/>
  <c r="J786" i="3"/>
  <c r="N786" i="3" s="1"/>
  <c r="I786" i="3"/>
  <c r="G786" i="3"/>
  <c r="H786" i="3" s="1"/>
  <c r="E786" i="3"/>
  <c r="R785" i="3"/>
  <c r="K785" i="3"/>
  <c r="L785" i="3" s="1"/>
  <c r="J785" i="3"/>
  <c r="N785" i="3" s="1"/>
  <c r="I785" i="3"/>
  <c r="G785" i="3"/>
  <c r="H785" i="3" s="1"/>
  <c r="E785" i="3"/>
  <c r="R784" i="3"/>
  <c r="K784" i="3"/>
  <c r="L784" i="3" s="1"/>
  <c r="J784" i="3"/>
  <c r="N784" i="3" s="1"/>
  <c r="I784" i="3"/>
  <c r="G784" i="3"/>
  <c r="H784" i="3" s="1"/>
  <c r="E784" i="3"/>
  <c r="R783" i="3"/>
  <c r="K783" i="3"/>
  <c r="L783" i="3" s="1"/>
  <c r="J783" i="3"/>
  <c r="N783" i="3" s="1"/>
  <c r="I783" i="3"/>
  <c r="G783" i="3"/>
  <c r="H783" i="3" s="1"/>
  <c r="E783" i="3"/>
  <c r="R782" i="3"/>
  <c r="K782" i="3"/>
  <c r="L782" i="3" s="1"/>
  <c r="J782" i="3"/>
  <c r="N782" i="3" s="1"/>
  <c r="I782" i="3"/>
  <c r="G782" i="3"/>
  <c r="H782" i="3" s="1"/>
  <c r="E782" i="3"/>
  <c r="R781" i="3"/>
  <c r="K781" i="3"/>
  <c r="L781" i="3" s="1"/>
  <c r="J781" i="3"/>
  <c r="N781" i="3" s="1"/>
  <c r="I781" i="3"/>
  <c r="G781" i="3"/>
  <c r="H781" i="3" s="1"/>
  <c r="E781" i="3"/>
  <c r="R780" i="3"/>
  <c r="K780" i="3"/>
  <c r="L780" i="3" s="1"/>
  <c r="J780" i="3"/>
  <c r="N780" i="3" s="1"/>
  <c r="I780" i="3"/>
  <c r="G780" i="3"/>
  <c r="H780" i="3" s="1"/>
  <c r="E780" i="3"/>
  <c r="R779" i="3"/>
  <c r="K779" i="3"/>
  <c r="L779" i="3" s="1"/>
  <c r="J779" i="3"/>
  <c r="N779" i="3" s="1"/>
  <c r="I779" i="3"/>
  <c r="G779" i="3"/>
  <c r="H779" i="3" s="1"/>
  <c r="E779" i="3"/>
  <c r="R778" i="3"/>
  <c r="K778" i="3"/>
  <c r="L778" i="3" s="1"/>
  <c r="J778" i="3"/>
  <c r="N778" i="3" s="1"/>
  <c r="I778" i="3"/>
  <c r="G778" i="3"/>
  <c r="H778" i="3" s="1"/>
  <c r="E778" i="3"/>
  <c r="R777" i="3"/>
  <c r="K777" i="3"/>
  <c r="L777" i="3" s="1"/>
  <c r="J777" i="3"/>
  <c r="N777" i="3" s="1"/>
  <c r="I777" i="3"/>
  <c r="G777" i="3"/>
  <c r="H777" i="3" s="1"/>
  <c r="E777" i="3"/>
  <c r="R776" i="3"/>
  <c r="K776" i="3"/>
  <c r="L776" i="3" s="1"/>
  <c r="J776" i="3"/>
  <c r="N776" i="3" s="1"/>
  <c r="I776" i="3"/>
  <c r="G776" i="3"/>
  <c r="H776" i="3" s="1"/>
  <c r="E776" i="3"/>
  <c r="R775" i="3"/>
  <c r="K775" i="3"/>
  <c r="L775" i="3" s="1"/>
  <c r="J775" i="3"/>
  <c r="N775" i="3" s="1"/>
  <c r="I775" i="3"/>
  <c r="G775" i="3"/>
  <c r="H775" i="3" s="1"/>
  <c r="E775" i="3"/>
  <c r="R774" i="3"/>
  <c r="K774" i="3"/>
  <c r="L774" i="3" s="1"/>
  <c r="J774" i="3"/>
  <c r="N774" i="3" s="1"/>
  <c r="I774" i="3"/>
  <c r="G774" i="3"/>
  <c r="H774" i="3" s="1"/>
  <c r="E774" i="3"/>
  <c r="R773" i="3"/>
  <c r="K773" i="3"/>
  <c r="L773" i="3" s="1"/>
  <c r="J773" i="3"/>
  <c r="N773" i="3" s="1"/>
  <c r="I773" i="3"/>
  <c r="G773" i="3"/>
  <c r="H773" i="3" s="1"/>
  <c r="E773" i="3"/>
  <c r="R772" i="3"/>
  <c r="K772" i="3"/>
  <c r="L772" i="3" s="1"/>
  <c r="J772" i="3"/>
  <c r="N772" i="3" s="1"/>
  <c r="I772" i="3"/>
  <c r="G772" i="3"/>
  <c r="H772" i="3" s="1"/>
  <c r="E772" i="3"/>
  <c r="R771" i="3"/>
  <c r="K771" i="3"/>
  <c r="L771" i="3" s="1"/>
  <c r="J771" i="3"/>
  <c r="N771" i="3" s="1"/>
  <c r="I771" i="3"/>
  <c r="G771" i="3"/>
  <c r="H771" i="3" s="1"/>
  <c r="E771" i="3"/>
  <c r="R770" i="3"/>
  <c r="K770" i="3"/>
  <c r="L770" i="3" s="1"/>
  <c r="J770" i="3"/>
  <c r="N770" i="3" s="1"/>
  <c r="I770" i="3"/>
  <c r="G770" i="3"/>
  <c r="H770" i="3" s="1"/>
  <c r="E770" i="3"/>
  <c r="R769" i="3"/>
  <c r="K769" i="3"/>
  <c r="L769" i="3" s="1"/>
  <c r="J769" i="3"/>
  <c r="N769" i="3" s="1"/>
  <c r="I769" i="3"/>
  <c r="G769" i="3"/>
  <c r="H769" i="3" s="1"/>
  <c r="E769" i="3"/>
  <c r="R768" i="3"/>
  <c r="K768" i="3"/>
  <c r="L768" i="3" s="1"/>
  <c r="J768" i="3"/>
  <c r="N768" i="3" s="1"/>
  <c r="I768" i="3"/>
  <c r="G768" i="3"/>
  <c r="H768" i="3" s="1"/>
  <c r="E768" i="3"/>
  <c r="R767" i="3"/>
  <c r="K767" i="3"/>
  <c r="L767" i="3" s="1"/>
  <c r="J767" i="3"/>
  <c r="N767" i="3" s="1"/>
  <c r="I767" i="3"/>
  <c r="G767" i="3"/>
  <c r="H767" i="3" s="1"/>
  <c r="E767" i="3"/>
  <c r="R766" i="3"/>
  <c r="K766" i="3"/>
  <c r="L766" i="3" s="1"/>
  <c r="J766" i="3"/>
  <c r="N766" i="3" s="1"/>
  <c r="I766" i="3"/>
  <c r="G766" i="3"/>
  <c r="H766" i="3" s="1"/>
  <c r="E766" i="3"/>
  <c r="R765" i="3"/>
  <c r="K765" i="3"/>
  <c r="L765" i="3" s="1"/>
  <c r="J765" i="3"/>
  <c r="N765" i="3" s="1"/>
  <c r="I765" i="3"/>
  <c r="G765" i="3"/>
  <c r="H765" i="3" s="1"/>
  <c r="E765" i="3"/>
  <c r="R764" i="3"/>
  <c r="K764" i="3"/>
  <c r="L764" i="3" s="1"/>
  <c r="J764" i="3"/>
  <c r="N764" i="3" s="1"/>
  <c r="I764" i="3"/>
  <c r="G764" i="3"/>
  <c r="H764" i="3" s="1"/>
  <c r="E764" i="3"/>
  <c r="R763" i="3"/>
  <c r="K763" i="3"/>
  <c r="L763" i="3" s="1"/>
  <c r="J763" i="3"/>
  <c r="N763" i="3" s="1"/>
  <c r="I763" i="3"/>
  <c r="G763" i="3"/>
  <c r="H763" i="3" s="1"/>
  <c r="E763" i="3"/>
  <c r="R762" i="3"/>
  <c r="K762" i="3"/>
  <c r="L762" i="3" s="1"/>
  <c r="J762" i="3"/>
  <c r="N762" i="3" s="1"/>
  <c r="I762" i="3"/>
  <c r="G762" i="3"/>
  <c r="H762" i="3" s="1"/>
  <c r="E762" i="3"/>
  <c r="R761" i="3"/>
  <c r="K761" i="3"/>
  <c r="L761" i="3" s="1"/>
  <c r="J761" i="3"/>
  <c r="N761" i="3" s="1"/>
  <c r="I761" i="3"/>
  <c r="G761" i="3"/>
  <c r="H761" i="3" s="1"/>
  <c r="E761" i="3"/>
  <c r="R760" i="3"/>
  <c r="K760" i="3"/>
  <c r="L760" i="3" s="1"/>
  <c r="J760" i="3"/>
  <c r="N760" i="3" s="1"/>
  <c r="I760" i="3"/>
  <c r="G760" i="3"/>
  <c r="H760" i="3" s="1"/>
  <c r="E760" i="3"/>
  <c r="R759" i="3"/>
  <c r="K759" i="3"/>
  <c r="L759" i="3" s="1"/>
  <c r="J759" i="3"/>
  <c r="N759" i="3" s="1"/>
  <c r="I759" i="3"/>
  <c r="G759" i="3"/>
  <c r="H759" i="3" s="1"/>
  <c r="E759" i="3"/>
  <c r="R758" i="3"/>
  <c r="K758" i="3"/>
  <c r="L758" i="3" s="1"/>
  <c r="J758" i="3"/>
  <c r="N758" i="3" s="1"/>
  <c r="I758" i="3"/>
  <c r="G758" i="3"/>
  <c r="H758" i="3" s="1"/>
  <c r="E758" i="3"/>
  <c r="R757" i="3"/>
  <c r="K757" i="3"/>
  <c r="L757" i="3" s="1"/>
  <c r="J757" i="3"/>
  <c r="N757" i="3" s="1"/>
  <c r="I757" i="3"/>
  <c r="G757" i="3"/>
  <c r="H757" i="3" s="1"/>
  <c r="E757" i="3"/>
  <c r="R756" i="3"/>
  <c r="K756" i="3"/>
  <c r="L756" i="3" s="1"/>
  <c r="J756" i="3"/>
  <c r="N756" i="3" s="1"/>
  <c r="I756" i="3"/>
  <c r="G756" i="3"/>
  <c r="H756" i="3" s="1"/>
  <c r="E756" i="3"/>
  <c r="R755" i="3"/>
  <c r="K755" i="3"/>
  <c r="L755" i="3" s="1"/>
  <c r="J755" i="3"/>
  <c r="N755" i="3" s="1"/>
  <c r="I755" i="3"/>
  <c r="G755" i="3"/>
  <c r="H755" i="3" s="1"/>
  <c r="E755" i="3"/>
  <c r="R754" i="3"/>
  <c r="K754" i="3"/>
  <c r="L754" i="3" s="1"/>
  <c r="J754" i="3"/>
  <c r="N754" i="3" s="1"/>
  <c r="I754" i="3"/>
  <c r="G754" i="3"/>
  <c r="H754" i="3" s="1"/>
  <c r="E754" i="3"/>
  <c r="R753" i="3"/>
  <c r="K753" i="3"/>
  <c r="L753" i="3" s="1"/>
  <c r="J753" i="3"/>
  <c r="N753" i="3" s="1"/>
  <c r="I753" i="3"/>
  <c r="G753" i="3"/>
  <c r="H753" i="3" s="1"/>
  <c r="E753" i="3"/>
  <c r="R752" i="3"/>
  <c r="K752" i="3"/>
  <c r="L752" i="3" s="1"/>
  <c r="J752" i="3"/>
  <c r="N752" i="3" s="1"/>
  <c r="I752" i="3"/>
  <c r="G752" i="3"/>
  <c r="H752" i="3" s="1"/>
  <c r="E752" i="3"/>
  <c r="R751" i="3"/>
  <c r="K751" i="3"/>
  <c r="L751" i="3" s="1"/>
  <c r="J751" i="3"/>
  <c r="N751" i="3" s="1"/>
  <c r="I751" i="3"/>
  <c r="G751" i="3"/>
  <c r="H751" i="3" s="1"/>
  <c r="E751" i="3"/>
  <c r="R750" i="3"/>
  <c r="K750" i="3"/>
  <c r="L750" i="3" s="1"/>
  <c r="J750" i="3"/>
  <c r="N750" i="3" s="1"/>
  <c r="I750" i="3"/>
  <c r="G750" i="3"/>
  <c r="H750" i="3" s="1"/>
  <c r="E750" i="3"/>
  <c r="R749" i="3"/>
  <c r="K749" i="3"/>
  <c r="L749" i="3" s="1"/>
  <c r="J749" i="3"/>
  <c r="N749" i="3" s="1"/>
  <c r="I749" i="3"/>
  <c r="G749" i="3"/>
  <c r="H749" i="3" s="1"/>
  <c r="E749" i="3"/>
  <c r="R748" i="3"/>
  <c r="K748" i="3"/>
  <c r="L748" i="3" s="1"/>
  <c r="J748" i="3"/>
  <c r="N748" i="3" s="1"/>
  <c r="I748" i="3"/>
  <c r="G748" i="3"/>
  <c r="H748" i="3" s="1"/>
  <c r="E748" i="3"/>
  <c r="R747" i="3"/>
  <c r="K747" i="3"/>
  <c r="L747" i="3" s="1"/>
  <c r="J747" i="3"/>
  <c r="N747" i="3" s="1"/>
  <c r="I747" i="3"/>
  <c r="G747" i="3"/>
  <c r="H747" i="3" s="1"/>
  <c r="E747" i="3"/>
  <c r="R746" i="3"/>
  <c r="K746" i="3"/>
  <c r="L746" i="3" s="1"/>
  <c r="J746" i="3"/>
  <c r="N746" i="3" s="1"/>
  <c r="I746" i="3"/>
  <c r="G746" i="3"/>
  <c r="H746" i="3" s="1"/>
  <c r="E746" i="3"/>
  <c r="R745" i="3"/>
  <c r="K745" i="3"/>
  <c r="L745" i="3" s="1"/>
  <c r="J745" i="3"/>
  <c r="N745" i="3" s="1"/>
  <c r="I745" i="3"/>
  <c r="G745" i="3"/>
  <c r="H745" i="3" s="1"/>
  <c r="E745" i="3"/>
  <c r="R744" i="3"/>
  <c r="K744" i="3"/>
  <c r="L744" i="3" s="1"/>
  <c r="J744" i="3"/>
  <c r="N744" i="3" s="1"/>
  <c r="I744" i="3"/>
  <c r="G744" i="3"/>
  <c r="H744" i="3" s="1"/>
  <c r="E744" i="3"/>
  <c r="R743" i="3"/>
  <c r="K743" i="3"/>
  <c r="L743" i="3" s="1"/>
  <c r="J743" i="3"/>
  <c r="N743" i="3" s="1"/>
  <c r="I743" i="3"/>
  <c r="G743" i="3"/>
  <c r="H743" i="3" s="1"/>
  <c r="E743" i="3"/>
  <c r="R742" i="3"/>
  <c r="K742" i="3"/>
  <c r="L742" i="3" s="1"/>
  <c r="J742" i="3"/>
  <c r="N742" i="3" s="1"/>
  <c r="I742" i="3"/>
  <c r="G742" i="3"/>
  <c r="H742" i="3" s="1"/>
  <c r="E742" i="3"/>
  <c r="R741" i="3"/>
  <c r="K741" i="3"/>
  <c r="L741" i="3" s="1"/>
  <c r="J741" i="3"/>
  <c r="N741" i="3" s="1"/>
  <c r="I741" i="3"/>
  <c r="G741" i="3"/>
  <c r="H741" i="3" s="1"/>
  <c r="E741" i="3"/>
  <c r="R740" i="3"/>
  <c r="K740" i="3"/>
  <c r="L740" i="3" s="1"/>
  <c r="J740" i="3"/>
  <c r="N740" i="3" s="1"/>
  <c r="I740" i="3"/>
  <c r="G740" i="3"/>
  <c r="H740" i="3" s="1"/>
  <c r="E740" i="3"/>
  <c r="R739" i="3"/>
  <c r="K739" i="3"/>
  <c r="L739" i="3" s="1"/>
  <c r="J739" i="3"/>
  <c r="N739" i="3" s="1"/>
  <c r="I739" i="3"/>
  <c r="G739" i="3"/>
  <c r="H739" i="3" s="1"/>
  <c r="E739" i="3"/>
  <c r="R738" i="3"/>
  <c r="K738" i="3"/>
  <c r="L738" i="3" s="1"/>
  <c r="J738" i="3"/>
  <c r="N738" i="3" s="1"/>
  <c r="I738" i="3"/>
  <c r="G738" i="3"/>
  <c r="H738" i="3" s="1"/>
  <c r="E738" i="3"/>
  <c r="R737" i="3"/>
  <c r="K737" i="3"/>
  <c r="L737" i="3" s="1"/>
  <c r="J737" i="3"/>
  <c r="N737" i="3" s="1"/>
  <c r="I737" i="3"/>
  <c r="G737" i="3"/>
  <c r="H737" i="3" s="1"/>
  <c r="E737" i="3"/>
  <c r="R736" i="3"/>
  <c r="K736" i="3"/>
  <c r="L736" i="3" s="1"/>
  <c r="J736" i="3"/>
  <c r="N736" i="3" s="1"/>
  <c r="I736" i="3"/>
  <c r="G736" i="3"/>
  <c r="H736" i="3" s="1"/>
  <c r="E736" i="3"/>
  <c r="R735" i="3"/>
  <c r="K735" i="3"/>
  <c r="L735" i="3" s="1"/>
  <c r="J735" i="3"/>
  <c r="N735" i="3" s="1"/>
  <c r="I735" i="3"/>
  <c r="G735" i="3"/>
  <c r="H735" i="3" s="1"/>
  <c r="E735" i="3"/>
  <c r="R734" i="3"/>
  <c r="K734" i="3"/>
  <c r="L734" i="3" s="1"/>
  <c r="J734" i="3"/>
  <c r="N734" i="3" s="1"/>
  <c r="I734" i="3"/>
  <c r="G734" i="3"/>
  <c r="H734" i="3" s="1"/>
  <c r="E734" i="3"/>
  <c r="R733" i="3"/>
  <c r="K733" i="3"/>
  <c r="L733" i="3" s="1"/>
  <c r="J733" i="3"/>
  <c r="N733" i="3" s="1"/>
  <c r="I733" i="3"/>
  <c r="G733" i="3"/>
  <c r="H733" i="3" s="1"/>
  <c r="E733" i="3"/>
  <c r="R732" i="3"/>
  <c r="K732" i="3"/>
  <c r="L732" i="3" s="1"/>
  <c r="J732" i="3"/>
  <c r="N732" i="3" s="1"/>
  <c r="I732" i="3"/>
  <c r="G732" i="3"/>
  <c r="H732" i="3" s="1"/>
  <c r="E732" i="3"/>
  <c r="R731" i="3"/>
  <c r="K731" i="3"/>
  <c r="L731" i="3" s="1"/>
  <c r="J731" i="3"/>
  <c r="N731" i="3" s="1"/>
  <c r="I731" i="3"/>
  <c r="G731" i="3"/>
  <c r="H731" i="3" s="1"/>
  <c r="E731" i="3"/>
  <c r="R730" i="3"/>
  <c r="K730" i="3"/>
  <c r="L730" i="3" s="1"/>
  <c r="J730" i="3"/>
  <c r="N730" i="3" s="1"/>
  <c r="I730" i="3"/>
  <c r="G730" i="3"/>
  <c r="H730" i="3" s="1"/>
  <c r="E730" i="3"/>
  <c r="R729" i="3"/>
  <c r="K729" i="3"/>
  <c r="L729" i="3" s="1"/>
  <c r="J729" i="3"/>
  <c r="N729" i="3" s="1"/>
  <c r="I729" i="3"/>
  <c r="G729" i="3"/>
  <c r="H729" i="3" s="1"/>
  <c r="E729" i="3"/>
  <c r="R728" i="3"/>
  <c r="K728" i="3"/>
  <c r="L728" i="3" s="1"/>
  <c r="J728" i="3"/>
  <c r="N728" i="3" s="1"/>
  <c r="I728" i="3"/>
  <c r="G728" i="3"/>
  <c r="H728" i="3" s="1"/>
  <c r="E728" i="3"/>
  <c r="R727" i="3"/>
  <c r="K727" i="3"/>
  <c r="L727" i="3" s="1"/>
  <c r="J727" i="3"/>
  <c r="N727" i="3" s="1"/>
  <c r="I727" i="3"/>
  <c r="G727" i="3"/>
  <c r="H727" i="3" s="1"/>
  <c r="E727" i="3"/>
  <c r="R726" i="3"/>
  <c r="K726" i="3"/>
  <c r="L726" i="3" s="1"/>
  <c r="J726" i="3"/>
  <c r="N726" i="3" s="1"/>
  <c r="I726" i="3"/>
  <c r="G726" i="3"/>
  <c r="H726" i="3" s="1"/>
  <c r="E726" i="3"/>
  <c r="R725" i="3"/>
  <c r="K725" i="3"/>
  <c r="L725" i="3" s="1"/>
  <c r="J725" i="3"/>
  <c r="N725" i="3" s="1"/>
  <c r="I725" i="3"/>
  <c r="G725" i="3"/>
  <c r="H725" i="3" s="1"/>
  <c r="E725" i="3"/>
  <c r="R724" i="3"/>
  <c r="K724" i="3"/>
  <c r="L724" i="3" s="1"/>
  <c r="J724" i="3"/>
  <c r="N724" i="3" s="1"/>
  <c r="I724" i="3"/>
  <c r="G724" i="3"/>
  <c r="H724" i="3" s="1"/>
  <c r="E724" i="3"/>
  <c r="R723" i="3"/>
  <c r="K723" i="3"/>
  <c r="L723" i="3" s="1"/>
  <c r="J723" i="3"/>
  <c r="N723" i="3" s="1"/>
  <c r="I723" i="3"/>
  <c r="G723" i="3"/>
  <c r="H723" i="3" s="1"/>
  <c r="E723" i="3"/>
  <c r="R722" i="3"/>
  <c r="K722" i="3"/>
  <c r="L722" i="3" s="1"/>
  <c r="J722" i="3"/>
  <c r="N722" i="3" s="1"/>
  <c r="I722" i="3"/>
  <c r="G722" i="3"/>
  <c r="H722" i="3" s="1"/>
  <c r="E722" i="3"/>
  <c r="R721" i="3"/>
  <c r="K721" i="3"/>
  <c r="L721" i="3" s="1"/>
  <c r="J721" i="3"/>
  <c r="N721" i="3" s="1"/>
  <c r="I721" i="3"/>
  <c r="G721" i="3"/>
  <c r="H721" i="3" s="1"/>
  <c r="E721" i="3"/>
  <c r="R720" i="3"/>
  <c r="K720" i="3"/>
  <c r="L720" i="3" s="1"/>
  <c r="J720" i="3"/>
  <c r="N720" i="3" s="1"/>
  <c r="I720" i="3"/>
  <c r="G720" i="3"/>
  <c r="H720" i="3" s="1"/>
  <c r="E720" i="3"/>
  <c r="R719" i="3"/>
  <c r="K719" i="3"/>
  <c r="L719" i="3" s="1"/>
  <c r="J719" i="3"/>
  <c r="N719" i="3" s="1"/>
  <c r="I719" i="3"/>
  <c r="G719" i="3"/>
  <c r="H719" i="3" s="1"/>
  <c r="E719" i="3"/>
  <c r="R718" i="3"/>
  <c r="K718" i="3"/>
  <c r="L718" i="3" s="1"/>
  <c r="J718" i="3"/>
  <c r="N718" i="3" s="1"/>
  <c r="I718" i="3"/>
  <c r="G718" i="3"/>
  <c r="H718" i="3" s="1"/>
  <c r="E718" i="3"/>
  <c r="R717" i="3"/>
  <c r="K717" i="3"/>
  <c r="L717" i="3" s="1"/>
  <c r="J717" i="3"/>
  <c r="N717" i="3" s="1"/>
  <c r="I717" i="3"/>
  <c r="G717" i="3"/>
  <c r="H717" i="3" s="1"/>
  <c r="E717" i="3"/>
  <c r="R716" i="3"/>
  <c r="K716" i="3"/>
  <c r="L716" i="3" s="1"/>
  <c r="J716" i="3"/>
  <c r="N716" i="3" s="1"/>
  <c r="I716" i="3"/>
  <c r="G716" i="3"/>
  <c r="H716" i="3" s="1"/>
  <c r="E716" i="3"/>
  <c r="R715" i="3"/>
  <c r="K715" i="3"/>
  <c r="L715" i="3" s="1"/>
  <c r="J715" i="3"/>
  <c r="N715" i="3" s="1"/>
  <c r="I715" i="3"/>
  <c r="G715" i="3"/>
  <c r="H715" i="3" s="1"/>
  <c r="E715" i="3"/>
  <c r="R714" i="3"/>
  <c r="K714" i="3"/>
  <c r="L714" i="3" s="1"/>
  <c r="J714" i="3"/>
  <c r="N714" i="3" s="1"/>
  <c r="I714" i="3"/>
  <c r="G714" i="3"/>
  <c r="H714" i="3" s="1"/>
  <c r="E714" i="3"/>
  <c r="R713" i="3"/>
  <c r="K713" i="3"/>
  <c r="L713" i="3" s="1"/>
  <c r="J713" i="3"/>
  <c r="N713" i="3" s="1"/>
  <c r="I713" i="3"/>
  <c r="G713" i="3"/>
  <c r="H713" i="3" s="1"/>
  <c r="E713" i="3"/>
  <c r="R712" i="3"/>
  <c r="K712" i="3"/>
  <c r="L712" i="3" s="1"/>
  <c r="J712" i="3"/>
  <c r="N712" i="3" s="1"/>
  <c r="I712" i="3"/>
  <c r="G712" i="3"/>
  <c r="H712" i="3" s="1"/>
  <c r="E712" i="3"/>
  <c r="R711" i="3"/>
  <c r="K711" i="3"/>
  <c r="L711" i="3" s="1"/>
  <c r="J711" i="3"/>
  <c r="N711" i="3" s="1"/>
  <c r="I711" i="3"/>
  <c r="G711" i="3"/>
  <c r="H711" i="3" s="1"/>
  <c r="E711" i="3"/>
  <c r="R710" i="3"/>
  <c r="K710" i="3"/>
  <c r="L710" i="3" s="1"/>
  <c r="J710" i="3"/>
  <c r="N710" i="3" s="1"/>
  <c r="I710" i="3"/>
  <c r="G710" i="3"/>
  <c r="H710" i="3" s="1"/>
  <c r="E710" i="3"/>
  <c r="R709" i="3"/>
  <c r="K709" i="3"/>
  <c r="L709" i="3" s="1"/>
  <c r="J709" i="3"/>
  <c r="N709" i="3" s="1"/>
  <c r="I709" i="3"/>
  <c r="G709" i="3"/>
  <c r="H709" i="3" s="1"/>
  <c r="E709" i="3"/>
  <c r="R708" i="3"/>
  <c r="K708" i="3"/>
  <c r="L708" i="3" s="1"/>
  <c r="J708" i="3"/>
  <c r="N708" i="3" s="1"/>
  <c r="I708" i="3"/>
  <c r="G708" i="3"/>
  <c r="H708" i="3" s="1"/>
  <c r="E708" i="3"/>
  <c r="R707" i="3"/>
  <c r="K707" i="3"/>
  <c r="L707" i="3" s="1"/>
  <c r="J707" i="3"/>
  <c r="N707" i="3" s="1"/>
  <c r="I707" i="3"/>
  <c r="G707" i="3"/>
  <c r="H707" i="3" s="1"/>
  <c r="E707" i="3"/>
  <c r="R706" i="3"/>
  <c r="K706" i="3"/>
  <c r="L706" i="3" s="1"/>
  <c r="J706" i="3"/>
  <c r="N706" i="3" s="1"/>
  <c r="I706" i="3"/>
  <c r="G706" i="3"/>
  <c r="H706" i="3" s="1"/>
  <c r="E706" i="3"/>
  <c r="R705" i="3"/>
  <c r="K705" i="3"/>
  <c r="L705" i="3" s="1"/>
  <c r="J705" i="3"/>
  <c r="N705" i="3" s="1"/>
  <c r="I705" i="3"/>
  <c r="G705" i="3"/>
  <c r="H705" i="3" s="1"/>
  <c r="E705" i="3"/>
  <c r="R704" i="3"/>
  <c r="K704" i="3"/>
  <c r="L704" i="3" s="1"/>
  <c r="J704" i="3"/>
  <c r="N704" i="3" s="1"/>
  <c r="I704" i="3"/>
  <c r="G704" i="3"/>
  <c r="H704" i="3" s="1"/>
  <c r="E704" i="3"/>
  <c r="R703" i="3"/>
  <c r="K703" i="3"/>
  <c r="L703" i="3" s="1"/>
  <c r="J703" i="3"/>
  <c r="N703" i="3" s="1"/>
  <c r="I703" i="3"/>
  <c r="G703" i="3"/>
  <c r="H703" i="3" s="1"/>
  <c r="E703" i="3"/>
  <c r="R702" i="3"/>
  <c r="K702" i="3"/>
  <c r="L702" i="3" s="1"/>
  <c r="J702" i="3"/>
  <c r="N702" i="3" s="1"/>
  <c r="I702" i="3"/>
  <c r="G702" i="3"/>
  <c r="H702" i="3" s="1"/>
  <c r="E702" i="3"/>
  <c r="R701" i="3"/>
  <c r="K701" i="3"/>
  <c r="L701" i="3" s="1"/>
  <c r="J701" i="3"/>
  <c r="N701" i="3" s="1"/>
  <c r="I701" i="3"/>
  <c r="G701" i="3"/>
  <c r="H701" i="3" s="1"/>
  <c r="E701" i="3"/>
  <c r="R700" i="3"/>
  <c r="K700" i="3"/>
  <c r="L700" i="3" s="1"/>
  <c r="J700" i="3"/>
  <c r="N700" i="3" s="1"/>
  <c r="I700" i="3"/>
  <c r="G700" i="3"/>
  <c r="H700" i="3" s="1"/>
  <c r="E700" i="3"/>
  <c r="R699" i="3"/>
  <c r="K699" i="3"/>
  <c r="L699" i="3" s="1"/>
  <c r="J699" i="3"/>
  <c r="N699" i="3" s="1"/>
  <c r="I699" i="3"/>
  <c r="G699" i="3"/>
  <c r="H699" i="3" s="1"/>
  <c r="E699" i="3"/>
  <c r="R698" i="3"/>
  <c r="K698" i="3"/>
  <c r="L698" i="3" s="1"/>
  <c r="J698" i="3"/>
  <c r="N698" i="3" s="1"/>
  <c r="I698" i="3"/>
  <c r="G698" i="3"/>
  <c r="H698" i="3" s="1"/>
  <c r="E698" i="3"/>
  <c r="R697" i="3"/>
  <c r="K697" i="3"/>
  <c r="L697" i="3" s="1"/>
  <c r="J697" i="3"/>
  <c r="N697" i="3" s="1"/>
  <c r="I697" i="3"/>
  <c r="G697" i="3"/>
  <c r="H697" i="3" s="1"/>
  <c r="E697" i="3"/>
  <c r="R696" i="3"/>
  <c r="K696" i="3"/>
  <c r="L696" i="3" s="1"/>
  <c r="J696" i="3"/>
  <c r="N696" i="3" s="1"/>
  <c r="I696" i="3"/>
  <c r="G696" i="3"/>
  <c r="H696" i="3" s="1"/>
  <c r="E696" i="3"/>
  <c r="R695" i="3"/>
  <c r="K695" i="3"/>
  <c r="L695" i="3" s="1"/>
  <c r="J695" i="3"/>
  <c r="N695" i="3" s="1"/>
  <c r="I695" i="3"/>
  <c r="G695" i="3"/>
  <c r="H695" i="3" s="1"/>
  <c r="E695" i="3"/>
  <c r="R694" i="3"/>
  <c r="K694" i="3"/>
  <c r="L694" i="3" s="1"/>
  <c r="J694" i="3"/>
  <c r="N694" i="3" s="1"/>
  <c r="I694" i="3"/>
  <c r="G694" i="3"/>
  <c r="H694" i="3" s="1"/>
  <c r="E694" i="3"/>
  <c r="R693" i="3"/>
  <c r="K693" i="3"/>
  <c r="L693" i="3" s="1"/>
  <c r="J693" i="3"/>
  <c r="N693" i="3" s="1"/>
  <c r="I693" i="3"/>
  <c r="G693" i="3"/>
  <c r="H693" i="3" s="1"/>
  <c r="E693" i="3"/>
  <c r="R692" i="3"/>
  <c r="K692" i="3"/>
  <c r="L692" i="3" s="1"/>
  <c r="J692" i="3"/>
  <c r="N692" i="3" s="1"/>
  <c r="I692" i="3"/>
  <c r="G692" i="3"/>
  <c r="H692" i="3" s="1"/>
  <c r="E692" i="3"/>
  <c r="R691" i="3"/>
  <c r="K691" i="3"/>
  <c r="L691" i="3" s="1"/>
  <c r="J691" i="3"/>
  <c r="N691" i="3" s="1"/>
  <c r="I691" i="3"/>
  <c r="G691" i="3"/>
  <c r="H691" i="3" s="1"/>
  <c r="E691" i="3"/>
  <c r="R690" i="3"/>
  <c r="K690" i="3"/>
  <c r="L690" i="3" s="1"/>
  <c r="J690" i="3"/>
  <c r="N690" i="3" s="1"/>
  <c r="I690" i="3"/>
  <c r="G690" i="3"/>
  <c r="H690" i="3" s="1"/>
  <c r="E690" i="3"/>
  <c r="R689" i="3"/>
  <c r="K689" i="3"/>
  <c r="L689" i="3" s="1"/>
  <c r="J689" i="3"/>
  <c r="N689" i="3" s="1"/>
  <c r="I689" i="3"/>
  <c r="G689" i="3"/>
  <c r="H689" i="3" s="1"/>
  <c r="E689" i="3"/>
  <c r="R688" i="3"/>
  <c r="K688" i="3"/>
  <c r="L688" i="3" s="1"/>
  <c r="J688" i="3"/>
  <c r="N688" i="3" s="1"/>
  <c r="I688" i="3"/>
  <c r="G688" i="3"/>
  <c r="H688" i="3" s="1"/>
  <c r="E688" i="3"/>
  <c r="R687" i="3"/>
  <c r="K687" i="3"/>
  <c r="L687" i="3" s="1"/>
  <c r="J687" i="3"/>
  <c r="N687" i="3" s="1"/>
  <c r="I687" i="3"/>
  <c r="G687" i="3"/>
  <c r="H687" i="3" s="1"/>
  <c r="E687" i="3"/>
  <c r="R686" i="3"/>
  <c r="K686" i="3"/>
  <c r="L686" i="3" s="1"/>
  <c r="J686" i="3"/>
  <c r="N686" i="3" s="1"/>
  <c r="I686" i="3"/>
  <c r="G686" i="3"/>
  <c r="H686" i="3" s="1"/>
  <c r="E686" i="3"/>
  <c r="R685" i="3"/>
  <c r="K685" i="3"/>
  <c r="L685" i="3" s="1"/>
  <c r="J685" i="3"/>
  <c r="N685" i="3" s="1"/>
  <c r="I685" i="3"/>
  <c r="G685" i="3"/>
  <c r="H685" i="3" s="1"/>
  <c r="E685" i="3"/>
  <c r="R684" i="3"/>
  <c r="K684" i="3"/>
  <c r="L684" i="3" s="1"/>
  <c r="J684" i="3"/>
  <c r="N684" i="3" s="1"/>
  <c r="I684" i="3"/>
  <c r="G684" i="3"/>
  <c r="H684" i="3" s="1"/>
  <c r="E684" i="3"/>
  <c r="R683" i="3"/>
  <c r="K683" i="3"/>
  <c r="L683" i="3" s="1"/>
  <c r="J683" i="3"/>
  <c r="N683" i="3" s="1"/>
  <c r="I683" i="3"/>
  <c r="G683" i="3"/>
  <c r="H683" i="3" s="1"/>
  <c r="E683" i="3"/>
  <c r="R682" i="3"/>
  <c r="K682" i="3"/>
  <c r="L682" i="3" s="1"/>
  <c r="J682" i="3"/>
  <c r="N682" i="3" s="1"/>
  <c r="I682" i="3"/>
  <c r="G682" i="3"/>
  <c r="H682" i="3" s="1"/>
  <c r="E682" i="3"/>
  <c r="R681" i="3"/>
  <c r="K681" i="3"/>
  <c r="L681" i="3" s="1"/>
  <c r="J681" i="3"/>
  <c r="N681" i="3" s="1"/>
  <c r="I681" i="3"/>
  <c r="G681" i="3"/>
  <c r="H681" i="3" s="1"/>
  <c r="E681" i="3"/>
  <c r="R680" i="3"/>
  <c r="K680" i="3"/>
  <c r="L680" i="3" s="1"/>
  <c r="J680" i="3"/>
  <c r="N680" i="3" s="1"/>
  <c r="I680" i="3"/>
  <c r="G680" i="3"/>
  <c r="H680" i="3" s="1"/>
  <c r="E680" i="3"/>
  <c r="R679" i="3"/>
  <c r="K679" i="3"/>
  <c r="L679" i="3" s="1"/>
  <c r="J679" i="3"/>
  <c r="N679" i="3" s="1"/>
  <c r="I679" i="3"/>
  <c r="G679" i="3"/>
  <c r="H679" i="3" s="1"/>
  <c r="E679" i="3"/>
  <c r="R678" i="3"/>
  <c r="K678" i="3"/>
  <c r="L678" i="3" s="1"/>
  <c r="J678" i="3"/>
  <c r="N678" i="3" s="1"/>
  <c r="I678" i="3"/>
  <c r="G678" i="3"/>
  <c r="H678" i="3" s="1"/>
  <c r="E678" i="3"/>
  <c r="R677" i="3"/>
  <c r="K677" i="3"/>
  <c r="L677" i="3" s="1"/>
  <c r="J677" i="3"/>
  <c r="N677" i="3" s="1"/>
  <c r="I677" i="3"/>
  <c r="G677" i="3"/>
  <c r="H677" i="3" s="1"/>
  <c r="E677" i="3"/>
  <c r="R676" i="3"/>
  <c r="K676" i="3"/>
  <c r="L676" i="3" s="1"/>
  <c r="J676" i="3"/>
  <c r="N676" i="3" s="1"/>
  <c r="I676" i="3"/>
  <c r="G676" i="3"/>
  <c r="H676" i="3" s="1"/>
  <c r="E676" i="3"/>
  <c r="R675" i="3"/>
  <c r="K675" i="3"/>
  <c r="L675" i="3" s="1"/>
  <c r="J675" i="3"/>
  <c r="N675" i="3" s="1"/>
  <c r="I675" i="3"/>
  <c r="G675" i="3"/>
  <c r="H675" i="3" s="1"/>
  <c r="E675" i="3"/>
  <c r="R674" i="3"/>
  <c r="K674" i="3"/>
  <c r="L674" i="3" s="1"/>
  <c r="J674" i="3"/>
  <c r="N674" i="3" s="1"/>
  <c r="I674" i="3"/>
  <c r="G674" i="3"/>
  <c r="H674" i="3" s="1"/>
  <c r="E674" i="3"/>
  <c r="R673" i="3"/>
  <c r="K673" i="3"/>
  <c r="L673" i="3" s="1"/>
  <c r="J673" i="3"/>
  <c r="N673" i="3" s="1"/>
  <c r="I673" i="3"/>
  <c r="G673" i="3"/>
  <c r="H673" i="3" s="1"/>
  <c r="E673" i="3"/>
  <c r="R672" i="3"/>
  <c r="K672" i="3"/>
  <c r="L672" i="3" s="1"/>
  <c r="J672" i="3"/>
  <c r="N672" i="3" s="1"/>
  <c r="I672" i="3"/>
  <c r="G672" i="3"/>
  <c r="H672" i="3" s="1"/>
  <c r="E672" i="3"/>
  <c r="R671" i="3"/>
  <c r="K671" i="3"/>
  <c r="L671" i="3" s="1"/>
  <c r="J671" i="3"/>
  <c r="N671" i="3" s="1"/>
  <c r="I671" i="3"/>
  <c r="G671" i="3"/>
  <c r="H671" i="3" s="1"/>
  <c r="E671" i="3"/>
  <c r="R670" i="3"/>
  <c r="K670" i="3"/>
  <c r="L670" i="3" s="1"/>
  <c r="J670" i="3"/>
  <c r="N670" i="3" s="1"/>
  <c r="I670" i="3"/>
  <c r="G670" i="3"/>
  <c r="H670" i="3" s="1"/>
  <c r="E670" i="3"/>
  <c r="R669" i="3"/>
  <c r="K669" i="3"/>
  <c r="L669" i="3" s="1"/>
  <c r="J669" i="3"/>
  <c r="N669" i="3" s="1"/>
  <c r="I669" i="3"/>
  <c r="G669" i="3"/>
  <c r="H669" i="3" s="1"/>
  <c r="E669" i="3"/>
  <c r="R668" i="3"/>
  <c r="K668" i="3"/>
  <c r="L668" i="3" s="1"/>
  <c r="J668" i="3"/>
  <c r="N668" i="3" s="1"/>
  <c r="I668" i="3"/>
  <c r="G668" i="3"/>
  <c r="H668" i="3" s="1"/>
  <c r="E668" i="3"/>
  <c r="R667" i="3"/>
  <c r="K667" i="3"/>
  <c r="L667" i="3" s="1"/>
  <c r="J667" i="3"/>
  <c r="N667" i="3" s="1"/>
  <c r="I667" i="3"/>
  <c r="G667" i="3"/>
  <c r="H667" i="3" s="1"/>
  <c r="E667" i="3"/>
  <c r="R666" i="3"/>
  <c r="K666" i="3"/>
  <c r="L666" i="3" s="1"/>
  <c r="J666" i="3"/>
  <c r="N666" i="3" s="1"/>
  <c r="I666" i="3"/>
  <c r="G666" i="3"/>
  <c r="H666" i="3" s="1"/>
  <c r="E666" i="3"/>
  <c r="R665" i="3"/>
  <c r="K665" i="3"/>
  <c r="L665" i="3" s="1"/>
  <c r="J665" i="3"/>
  <c r="N665" i="3" s="1"/>
  <c r="I665" i="3"/>
  <c r="G665" i="3"/>
  <c r="H665" i="3" s="1"/>
  <c r="E665" i="3"/>
  <c r="R664" i="3"/>
  <c r="K664" i="3"/>
  <c r="L664" i="3" s="1"/>
  <c r="J664" i="3"/>
  <c r="N664" i="3" s="1"/>
  <c r="I664" i="3"/>
  <c r="G664" i="3"/>
  <c r="H664" i="3" s="1"/>
  <c r="E664" i="3"/>
  <c r="R663" i="3"/>
  <c r="K663" i="3"/>
  <c r="L663" i="3" s="1"/>
  <c r="J663" i="3"/>
  <c r="N663" i="3" s="1"/>
  <c r="I663" i="3"/>
  <c r="G663" i="3"/>
  <c r="H663" i="3" s="1"/>
  <c r="E663" i="3"/>
  <c r="R662" i="3"/>
  <c r="K662" i="3"/>
  <c r="L662" i="3" s="1"/>
  <c r="J662" i="3"/>
  <c r="N662" i="3" s="1"/>
  <c r="I662" i="3"/>
  <c r="G662" i="3"/>
  <c r="H662" i="3" s="1"/>
  <c r="E662" i="3"/>
  <c r="R661" i="3"/>
  <c r="K661" i="3"/>
  <c r="L661" i="3" s="1"/>
  <c r="J661" i="3"/>
  <c r="N661" i="3" s="1"/>
  <c r="I661" i="3"/>
  <c r="G661" i="3"/>
  <c r="H661" i="3" s="1"/>
  <c r="E661" i="3"/>
  <c r="R660" i="3"/>
  <c r="K660" i="3"/>
  <c r="L660" i="3" s="1"/>
  <c r="J660" i="3"/>
  <c r="N660" i="3" s="1"/>
  <c r="I660" i="3"/>
  <c r="G660" i="3"/>
  <c r="H660" i="3" s="1"/>
  <c r="E660" i="3"/>
  <c r="R659" i="3"/>
  <c r="K659" i="3"/>
  <c r="L659" i="3" s="1"/>
  <c r="J659" i="3"/>
  <c r="N659" i="3" s="1"/>
  <c r="I659" i="3"/>
  <c r="G659" i="3"/>
  <c r="H659" i="3" s="1"/>
  <c r="E659" i="3"/>
  <c r="R658" i="3"/>
  <c r="K658" i="3"/>
  <c r="L658" i="3" s="1"/>
  <c r="J658" i="3"/>
  <c r="N658" i="3" s="1"/>
  <c r="I658" i="3"/>
  <c r="G658" i="3"/>
  <c r="H658" i="3" s="1"/>
  <c r="E658" i="3"/>
  <c r="R657" i="3"/>
  <c r="K657" i="3"/>
  <c r="L657" i="3" s="1"/>
  <c r="J657" i="3"/>
  <c r="N657" i="3" s="1"/>
  <c r="I657" i="3"/>
  <c r="G657" i="3"/>
  <c r="H657" i="3" s="1"/>
  <c r="E657" i="3"/>
  <c r="R656" i="3"/>
  <c r="K656" i="3"/>
  <c r="L656" i="3" s="1"/>
  <c r="J656" i="3"/>
  <c r="N656" i="3" s="1"/>
  <c r="I656" i="3"/>
  <c r="G656" i="3"/>
  <c r="H656" i="3" s="1"/>
  <c r="E656" i="3"/>
  <c r="R655" i="3"/>
  <c r="K655" i="3"/>
  <c r="L655" i="3" s="1"/>
  <c r="J655" i="3"/>
  <c r="N655" i="3" s="1"/>
  <c r="I655" i="3"/>
  <c r="G655" i="3"/>
  <c r="H655" i="3" s="1"/>
  <c r="E655" i="3"/>
  <c r="R654" i="3"/>
  <c r="K654" i="3"/>
  <c r="L654" i="3" s="1"/>
  <c r="J654" i="3"/>
  <c r="N654" i="3" s="1"/>
  <c r="I654" i="3"/>
  <c r="G654" i="3"/>
  <c r="H654" i="3" s="1"/>
  <c r="E654" i="3"/>
  <c r="R653" i="3"/>
  <c r="K653" i="3"/>
  <c r="L653" i="3" s="1"/>
  <c r="J653" i="3"/>
  <c r="N653" i="3" s="1"/>
  <c r="I653" i="3"/>
  <c r="G653" i="3"/>
  <c r="H653" i="3" s="1"/>
  <c r="E653" i="3"/>
  <c r="R652" i="3"/>
  <c r="K652" i="3"/>
  <c r="L652" i="3" s="1"/>
  <c r="J652" i="3"/>
  <c r="N652" i="3" s="1"/>
  <c r="I652" i="3"/>
  <c r="G652" i="3"/>
  <c r="H652" i="3" s="1"/>
  <c r="E652" i="3"/>
  <c r="R651" i="3"/>
  <c r="K651" i="3"/>
  <c r="L651" i="3" s="1"/>
  <c r="J651" i="3"/>
  <c r="N651" i="3" s="1"/>
  <c r="I651" i="3"/>
  <c r="G651" i="3"/>
  <c r="H651" i="3" s="1"/>
  <c r="E651" i="3"/>
  <c r="R650" i="3"/>
  <c r="K650" i="3"/>
  <c r="L650" i="3" s="1"/>
  <c r="J650" i="3"/>
  <c r="N650" i="3" s="1"/>
  <c r="I650" i="3"/>
  <c r="G650" i="3"/>
  <c r="H650" i="3" s="1"/>
  <c r="E650" i="3"/>
  <c r="R649" i="3"/>
  <c r="K649" i="3"/>
  <c r="L649" i="3" s="1"/>
  <c r="J649" i="3"/>
  <c r="N649" i="3" s="1"/>
  <c r="I649" i="3"/>
  <c r="G649" i="3"/>
  <c r="H649" i="3" s="1"/>
  <c r="E649" i="3"/>
  <c r="R648" i="3"/>
  <c r="K648" i="3"/>
  <c r="L648" i="3" s="1"/>
  <c r="J648" i="3"/>
  <c r="N648" i="3" s="1"/>
  <c r="I648" i="3"/>
  <c r="G648" i="3"/>
  <c r="H648" i="3" s="1"/>
  <c r="E648" i="3"/>
  <c r="R647" i="3"/>
  <c r="K647" i="3"/>
  <c r="L647" i="3" s="1"/>
  <c r="J647" i="3"/>
  <c r="N647" i="3" s="1"/>
  <c r="I647" i="3"/>
  <c r="G647" i="3"/>
  <c r="H647" i="3" s="1"/>
  <c r="E647" i="3"/>
  <c r="R646" i="3"/>
  <c r="K646" i="3"/>
  <c r="L646" i="3" s="1"/>
  <c r="J646" i="3"/>
  <c r="N646" i="3" s="1"/>
  <c r="I646" i="3"/>
  <c r="G646" i="3"/>
  <c r="H646" i="3" s="1"/>
  <c r="E646" i="3"/>
  <c r="R645" i="3"/>
  <c r="K645" i="3"/>
  <c r="L645" i="3" s="1"/>
  <c r="J645" i="3"/>
  <c r="N645" i="3" s="1"/>
  <c r="I645" i="3"/>
  <c r="G645" i="3"/>
  <c r="H645" i="3" s="1"/>
  <c r="E645" i="3"/>
  <c r="R644" i="3"/>
  <c r="K644" i="3"/>
  <c r="L644" i="3" s="1"/>
  <c r="J644" i="3"/>
  <c r="N644" i="3" s="1"/>
  <c r="I644" i="3"/>
  <c r="G644" i="3"/>
  <c r="H644" i="3" s="1"/>
  <c r="E644" i="3"/>
  <c r="R643" i="3"/>
  <c r="K643" i="3"/>
  <c r="L643" i="3" s="1"/>
  <c r="J643" i="3"/>
  <c r="N643" i="3" s="1"/>
  <c r="I643" i="3"/>
  <c r="G643" i="3"/>
  <c r="H643" i="3" s="1"/>
  <c r="E643" i="3"/>
  <c r="R642" i="3"/>
  <c r="K642" i="3"/>
  <c r="L642" i="3" s="1"/>
  <c r="J642" i="3"/>
  <c r="N642" i="3" s="1"/>
  <c r="I642" i="3"/>
  <c r="G642" i="3"/>
  <c r="H642" i="3" s="1"/>
  <c r="E642" i="3"/>
  <c r="R641" i="3"/>
  <c r="K641" i="3"/>
  <c r="L641" i="3" s="1"/>
  <c r="J641" i="3"/>
  <c r="N641" i="3" s="1"/>
  <c r="I641" i="3"/>
  <c r="G641" i="3"/>
  <c r="H641" i="3" s="1"/>
  <c r="E641" i="3"/>
  <c r="R640" i="3"/>
  <c r="K640" i="3"/>
  <c r="L640" i="3" s="1"/>
  <c r="J640" i="3"/>
  <c r="N640" i="3" s="1"/>
  <c r="I640" i="3"/>
  <c r="G640" i="3"/>
  <c r="H640" i="3" s="1"/>
  <c r="E640" i="3"/>
  <c r="R639" i="3"/>
  <c r="K639" i="3"/>
  <c r="L639" i="3" s="1"/>
  <c r="J639" i="3"/>
  <c r="N639" i="3" s="1"/>
  <c r="I639" i="3"/>
  <c r="G639" i="3"/>
  <c r="H639" i="3" s="1"/>
  <c r="E639" i="3"/>
  <c r="R638" i="3"/>
  <c r="K638" i="3"/>
  <c r="L638" i="3" s="1"/>
  <c r="J638" i="3"/>
  <c r="N638" i="3" s="1"/>
  <c r="I638" i="3"/>
  <c r="G638" i="3"/>
  <c r="H638" i="3" s="1"/>
  <c r="E638" i="3"/>
  <c r="R637" i="3"/>
  <c r="K637" i="3"/>
  <c r="L637" i="3" s="1"/>
  <c r="J637" i="3"/>
  <c r="N637" i="3" s="1"/>
  <c r="I637" i="3"/>
  <c r="G637" i="3"/>
  <c r="H637" i="3" s="1"/>
  <c r="E637" i="3"/>
  <c r="R636" i="3"/>
  <c r="K636" i="3"/>
  <c r="L636" i="3" s="1"/>
  <c r="J636" i="3"/>
  <c r="N636" i="3" s="1"/>
  <c r="I636" i="3"/>
  <c r="G636" i="3"/>
  <c r="H636" i="3" s="1"/>
  <c r="E636" i="3"/>
  <c r="R635" i="3"/>
  <c r="K635" i="3"/>
  <c r="L635" i="3" s="1"/>
  <c r="J635" i="3"/>
  <c r="N635" i="3" s="1"/>
  <c r="I635" i="3"/>
  <c r="G635" i="3"/>
  <c r="H635" i="3" s="1"/>
  <c r="E635" i="3"/>
  <c r="R634" i="3"/>
  <c r="K634" i="3"/>
  <c r="L634" i="3" s="1"/>
  <c r="J634" i="3"/>
  <c r="N634" i="3" s="1"/>
  <c r="I634" i="3"/>
  <c r="G634" i="3"/>
  <c r="H634" i="3" s="1"/>
  <c r="E634" i="3"/>
  <c r="R633" i="3"/>
  <c r="K633" i="3"/>
  <c r="L633" i="3" s="1"/>
  <c r="J633" i="3"/>
  <c r="N633" i="3" s="1"/>
  <c r="I633" i="3"/>
  <c r="G633" i="3"/>
  <c r="H633" i="3" s="1"/>
  <c r="E633" i="3"/>
  <c r="R632" i="3"/>
  <c r="K632" i="3"/>
  <c r="L632" i="3" s="1"/>
  <c r="J632" i="3"/>
  <c r="N632" i="3" s="1"/>
  <c r="I632" i="3"/>
  <c r="G632" i="3"/>
  <c r="H632" i="3" s="1"/>
  <c r="E632" i="3"/>
  <c r="R631" i="3"/>
  <c r="K631" i="3"/>
  <c r="L631" i="3" s="1"/>
  <c r="J631" i="3"/>
  <c r="N631" i="3" s="1"/>
  <c r="I631" i="3"/>
  <c r="G631" i="3"/>
  <c r="H631" i="3" s="1"/>
  <c r="E631" i="3"/>
  <c r="R630" i="3"/>
  <c r="K630" i="3"/>
  <c r="L630" i="3" s="1"/>
  <c r="J630" i="3"/>
  <c r="N630" i="3" s="1"/>
  <c r="I630" i="3"/>
  <c r="G630" i="3"/>
  <c r="H630" i="3" s="1"/>
  <c r="E630" i="3"/>
  <c r="R629" i="3"/>
  <c r="K629" i="3"/>
  <c r="L629" i="3" s="1"/>
  <c r="J629" i="3"/>
  <c r="N629" i="3" s="1"/>
  <c r="I629" i="3"/>
  <c r="G629" i="3"/>
  <c r="H629" i="3" s="1"/>
  <c r="E629" i="3"/>
  <c r="R628" i="3"/>
  <c r="K628" i="3"/>
  <c r="L628" i="3" s="1"/>
  <c r="J628" i="3"/>
  <c r="N628" i="3" s="1"/>
  <c r="I628" i="3"/>
  <c r="G628" i="3"/>
  <c r="H628" i="3" s="1"/>
  <c r="E628" i="3"/>
  <c r="R627" i="3"/>
  <c r="K627" i="3"/>
  <c r="L627" i="3" s="1"/>
  <c r="J627" i="3"/>
  <c r="N627" i="3" s="1"/>
  <c r="I627" i="3"/>
  <c r="G627" i="3"/>
  <c r="H627" i="3" s="1"/>
  <c r="E627" i="3"/>
  <c r="R626" i="3"/>
  <c r="K626" i="3"/>
  <c r="L626" i="3" s="1"/>
  <c r="J626" i="3"/>
  <c r="N626" i="3" s="1"/>
  <c r="I626" i="3"/>
  <c r="G626" i="3"/>
  <c r="H626" i="3" s="1"/>
  <c r="E626" i="3"/>
  <c r="R625" i="3"/>
  <c r="K625" i="3"/>
  <c r="L625" i="3" s="1"/>
  <c r="J625" i="3"/>
  <c r="N625" i="3" s="1"/>
  <c r="I625" i="3"/>
  <c r="G625" i="3"/>
  <c r="H625" i="3" s="1"/>
  <c r="E625" i="3"/>
  <c r="R624" i="3"/>
  <c r="K624" i="3"/>
  <c r="L624" i="3" s="1"/>
  <c r="J624" i="3"/>
  <c r="N624" i="3" s="1"/>
  <c r="I624" i="3"/>
  <c r="G624" i="3"/>
  <c r="H624" i="3" s="1"/>
  <c r="E624" i="3"/>
  <c r="R623" i="3"/>
  <c r="K623" i="3"/>
  <c r="L623" i="3" s="1"/>
  <c r="J623" i="3"/>
  <c r="N623" i="3" s="1"/>
  <c r="I623" i="3"/>
  <c r="G623" i="3"/>
  <c r="H623" i="3" s="1"/>
  <c r="E623" i="3"/>
  <c r="R622" i="3"/>
  <c r="K622" i="3"/>
  <c r="L622" i="3" s="1"/>
  <c r="J622" i="3"/>
  <c r="N622" i="3" s="1"/>
  <c r="I622" i="3"/>
  <c r="G622" i="3"/>
  <c r="H622" i="3" s="1"/>
  <c r="E622" i="3"/>
  <c r="R621" i="3"/>
  <c r="K621" i="3"/>
  <c r="L621" i="3" s="1"/>
  <c r="J621" i="3"/>
  <c r="N621" i="3" s="1"/>
  <c r="I621" i="3"/>
  <c r="G621" i="3"/>
  <c r="H621" i="3" s="1"/>
  <c r="E621" i="3"/>
  <c r="R620" i="3"/>
  <c r="K620" i="3"/>
  <c r="L620" i="3" s="1"/>
  <c r="J620" i="3"/>
  <c r="N620" i="3" s="1"/>
  <c r="I620" i="3"/>
  <c r="G620" i="3"/>
  <c r="H620" i="3" s="1"/>
  <c r="E620" i="3"/>
  <c r="R619" i="3"/>
  <c r="K619" i="3"/>
  <c r="L619" i="3" s="1"/>
  <c r="J619" i="3"/>
  <c r="N619" i="3" s="1"/>
  <c r="I619" i="3"/>
  <c r="G619" i="3"/>
  <c r="H619" i="3" s="1"/>
  <c r="E619" i="3"/>
  <c r="R618" i="3"/>
  <c r="K618" i="3"/>
  <c r="L618" i="3" s="1"/>
  <c r="J618" i="3"/>
  <c r="N618" i="3" s="1"/>
  <c r="I618" i="3"/>
  <c r="G618" i="3"/>
  <c r="H618" i="3" s="1"/>
  <c r="E618" i="3"/>
  <c r="R617" i="3"/>
  <c r="K617" i="3"/>
  <c r="L617" i="3" s="1"/>
  <c r="J617" i="3"/>
  <c r="N617" i="3" s="1"/>
  <c r="I617" i="3"/>
  <c r="G617" i="3"/>
  <c r="H617" i="3" s="1"/>
  <c r="E617" i="3"/>
  <c r="R616" i="3"/>
  <c r="K616" i="3"/>
  <c r="L616" i="3" s="1"/>
  <c r="J616" i="3"/>
  <c r="N616" i="3" s="1"/>
  <c r="I616" i="3"/>
  <c r="G616" i="3"/>
  <c r="H616" i="3" s="1"/>
  <c r="E616" i="3"/>
  <c r="R615" i="3"/>
  <c r="K615" i="3"/>
  <c r="L615" i="3" s="1"/>
  <c r="J615" i="3"/>
  <c r="N615" i="3" s="1"/>
  <c r="I615" i="3"/>
  <c r="G615" i="3"/>
  <c r="H615" i="3" s="1"/>
  <c r="E615" i="3"/>
  <c r="R614" i="3"/>
  <c r="K614" i="3"/>
  <c r="L614" i="3" s="1"/>
  <c r="J614" i="3"/>
  <c r="N614" i="3" s="1"/>
  <c r="I614" i="3"/>
  <c r="G614" i="3"/>
  <c r="H614" i="3" s="1"/>
  <c r="E614" i="3"/>
  <c r="R613" i="3"/>
  <c r="K613" i="3"/>
  <c r="L613" i="3" s="1"/>
  <c r="J613" i="3"/>
  <c r="N613" i="3" s="1"/>
  <c r="I613" i="3"/>
  <c r="G613" i="3"/>
  <c r="H613" i="3" s="1"/>
  <c r="E613" i="3"/>
  <c r="R612" i="3"/>
  <c r="K612" i="3"/>
  <c r="L612" i="3" s="1"/>
  <c r="J612" i="3"/>
  <c r="N612" i="3" s="1"/>
  <c r="I612" i="3"/>
  <c r="G612" i="3"/>
  <c r="H612" i="3" s="1"/>
  <c r="E612" i="3"/>
  <c r="R611" i="3"/>
  <c r="K611" i="3"/>
  <c r="L611" i="3" s="1"/>
  <c r="J611" i="3"/>
  <c r="N611" i="3" s="1"/>
  <c r="I611" i="3"/>
  <c r="G611" i="3"/>
  <c r="H611" i="3" s="1"/>
  <c r="E611" i="3"/>
  <c r="R610" i="3"/>
  <c r="K610" i="3"/>
  <c r="L610" i="3" s="1"/>
  <c r="J610" i="3"/>
  <c r="N610" i="3" s="1"/>
  <c r="I610" i="3"/>
  <c r="G610" i="3"/>
  <c r="H610" i="3" s="1"/>
  <c r="E610" i="3"/>
  <c r="R609" i="3"/>
  <c r="K609" i="3"/>
  <c r="L609" i="3" s="1"/>
  <c r="J609" i="3"/>
  <c r="N609" i="3" s="1"/>
  <c r="I609" i="3"/>
  <c r="G609" i="3"/>
  <c r="H609" i="3" s="1"/>
  <c r="E609" i="3"/>
  <c r="R608" i="3"/>
  <c r="K608" i="3"/>
  <c r="L608" i="3" s="1"/>
  <c r="J608" i="3"/>
  <c r="N608" i="3" s="1"/>
  <c r="I608" i="3"/>
  <c r="G608" i="3"/>
  <c r="H608" i="3" s="1"/>
  <c r="E608" i="3"/>
  <c r="R607" i="3"/>
  <c r="K607" i="3"/>
  <c r="L607" i="3" s="1"/>
  <c r="J607" i="3"/>
  <c r="N607" i="3" s="1"/>
  <c r="I607" i="3"/>
  <c r="G607" i="3"/>
  <c r="H607" i="3" s="1"/>
  <c r="E607" i="3"/>
  <c r="R606" i="3"/>
  <c r="K606" i="3"/>
  <c r="L606" i="3" s="1"/>
  <c r="J606" i="3"/>
  <c r="N606" i="3" s="1"/>
  <c r="I606" i="3"/>
  <c r="G606" i="3"/>
  <c r="H606" i="3" s="1"/>
  <c r="E606" i="3"/>
  <c r="R605" i="3"/>
  <c r="K605" i="3"/>
  <c r="L605" i="3" s="1"/>
  <c r="J605" i="3"/>
  <c r="N605" i="3" s="1"/>
  <c r="I605" i="3"/>
  <c r="G605" i="3"/>
  <c r="H605" i="3" s="1"/>
  <c r="E605" i="3"/>
  <c r="R604" i="3"/>
  <c r="K604" i="3"/>
  <c r="L604" i="3" s="1"/>
  <c r="J604" i="3"/>
  <c r="N604" i="3" s="1"/>
  <c r="I604" i="3"/>
  <c r="G604" i="3"/>
  <c r="H604" i="3" s="1"/>
  <c r="E604" i="3"/>
  <c r="R603" i="3"/>
  <c r="K603" i="3"/>
  <c r="L603" i="3" s="1"/>
  <c r="J603" i="3"/>
  <c r="N603" i="3" s="1"/>
  <c r="I603" i="3"/>
  <c r="G603" i="3"/>
  <c r="H603" i="3" s="1"/>
  <c r="E603" i="3"/>
  <c r="R602" i="3"/>
  <c r="K602" i="3"/>
  <c r="L602" i="3" s="1"/>
  <c r="J602" i="3"/>
  <c r="N602" i="3" s="1"/>
  <c r="I602" i="3"/>
  <c r="G602" i="3"/>
  <c r="H602" i="3" s="1"/>
  <c r="E602" i="3"/>
  <c r="R601" i="3"/>
  <c r="K601" i="3"/>
  <c r="L601" i="3" s="1"/>
  <c r="J601" i="3"/>
  <c r="N601" i="3" s="1"/>
  <c r="I601" i="3"/>
  <c r="G601" i="3"/>
  <c r="H601" i="3" s="1"/>
  <c r="E601" i="3"/>
  <c r="R600" i="3"/>
  <c r="K600" i="3"/>
  <c r="L600" i="3" s="1"/>
  <c r="J600" i="3"/>
  <c r="N600" i="3" s="1"/>
  <c r="I600" i="3"/>
  <c r="G600" i="3"/>
  <c r="H600" i="3" s="1"/>
  <c r="E600" i="3"/>
  <c r="R599" i="3"/>
  <c r="K599" i="3"/>
  <c r="L599" i="3" s="1"/>
  <c r="J599" i="3"/>
  <c r="N599" i="3" s="1"/>
  <c r="I599" i="3"/>
  <c r="G599" i="3"/>
  <c r="H599" i="3" s="1"/>
  <c r="E599" i="3"/>
  <c r="R598" i="3"/>
  <c r="K598" i="3"/>
  <c r="L598" i="3" s="1"/>
  <c r="J598" i="3"/>
  <c r="N598" i="3" s="1"/>
  <c r="I598" i="3"/>
  <c r="G598" i="3"/>
  <c r="H598" i="3" s="1"/>
  <c r="E598" i="3"/>
  <c r="R597" i="3"/>
  <c r="K597" i="3"/>
  <c r="L597" i="3" s="1"/>
  <c r="J597" i="3"/>
  <c r="N597" i="3" s="1"/>
  <c r="I597" i="3"/>
  <c r="G597" i="3"/>
  <c r="H597" i="3" s="1"/>
  <c r="E597" i="3"/>
  <c r="R596" i="3"/>
  <c r="K596" i="3"/>
  <c r="L596" i="3" s="1"/>
  <c r="J596" i="3"/>
  <c r="N596" i="3" s="1"/>
  <c r="I596" i="3"/>
  <c r="G596" i="3"/>
  <c r="H596" i="3" s="1"/>
  <c r="E596" i="3"/>
  <c r="R595" i="3"/>
  <c r="K595" i="3"/>
  <c r="L595" i="3" s="1"/>
  <c r="J595" i="3"/>
  <c r="N595" i="3" s="1"/>
  <c r="I595" i="3"/>
  <c r="G595" i="3"/>
  <c r="H595" i="3" s="1"/>
  <c r="E595" i="3"/>
  <c r="R594" i="3"/>
  <c r="K594" i="3"/>
  <c r="L594" i="3" s="1"/>
  <c r="J594" i="3"/>
  <c r="N594" i="3" s="1"/>
  <c r="I594" i="3"/>
  <c r="G594" i="3"/>
  <c r="H594" i="3" s="1"/>
  <c r="E594" i="3"/>
  <c r="R593" i="3"/>
  <c r="K593" i="3"/>
  <c r="L593" i="3" s="1"/>
  <c r="J593" i="3"/>
  <c r="N593" i="3" s="1"/>
  <c r="I593" i="3"/>
  <c r="G593" i="3"/>
  <c r="H593" i="3" s="1"/>
  <c r="E593" i="3"/>
  <c r="R592" i="3"/>
  <c r="K592" i="3"/>
  <c r="L592" i="3" s="1"/>
  <c r="J592" i="3"/>
  <c r="N592" i="3" s="1"/>
  <c r="I592" i="3"/>
  <c r="G592" i="3"/>
  <c r="H592" i="3" s="1"/>
  <c r="E592" i="3"/>
  <c r="R591" i="3"/>
  <c r="K591" i="3"/>
  <c r="L591" i="3" s="1"/>
  <c r="J591" i="3"/>
  <c r="N591" i="3" s="1"/>
  <c r="I591" i="3"/>
  <c r="G591" i="3"/>
  <c r="H591" i="3" s="1"/>
  <c r="E591" i="3"/>
  <c r="R590" i="3"/>
  <c r="K590" i="3"/>
  <c r="L590" i="3" s="1"/>
  <c r="J590" i="3"/>
  <c r="N590" i="3" s="1"/>
  <c r="I590" i="3"/>
  <c r="G590" i="3"/>
  <c r="H590" i="3" s="1"/>
  <c r="E590" i="3"/>
  <c r="R589" i="3"/>
  <c r="K589" i="3"/>
  <c r="L589" i="3" s="1"/>
  <c r="J589" i="3"/>
  <c r="N589" i="3" s="1"/>
  <c r="I589" i="3"/>
  <c r="G589" i="3"/>
  <c r="H589" i="3" s="1"/>
  <c r="E589" i="3"/>
  <c r="R588" i="3"/>
  <c r="K588" i="3"/>
  <c r="L588" i="3" s="1"/>
  <c r="J588" i="3"/>
  <c r="N588" i="3" s="1"/>
  <c r="I588" i="3"/>
  <c r="G588" i="3"/>
  <c r="H588" i="3" s="1"/>
  <c r="E588" i="3"/>
  <c r="R587" i="3"/>
  <c r="K587" i="3"/>
  <c r="L587" i="3" s="1"/>
  <c r="J587" i="3"/>
  <c r="N587" i="3" s="1"/>
  <c r="I587" i="3"/>
  <c r="G587" i="3"/>
  <c r="H587" i="3" s="1"/>
  <c r="E587" i="3"/>
  <c r="R586" i="3"/>
  <c r="K586" i="3"/>
  <c r="L586" i="3" s="1"/>
  <c r="J586" i="3"/>
  <c r="N586" i="3" s="1"/>
  <c r="I586" i="3"/>
  <c r="G586" i="3"/>
  <c r="H586" i="3" s="1"/>
  <c r="E586" i="3"/>
  <c r="R585" i="3"/>
  <c r="K585" i="3"/>
  <c r="L585" i="3" s="1"/>
  <c r="J585" i="3"/>
  <c r="N585" i="3" s="1"/>
  <c r="I585" i="3"/>
  <c r="G585" i="3"/>
  <c r="H585" i="3" s="1"/>
  <c r="E585" i="3"/>
  <c r="R584" i="3"/>
  <c r="K584" i="3"/>
  <c r="L584" i="3" s="1"/>
  <c r="J584" i="3"/>
  <c r="N584" i="3" s="1"/>
  <c r="I584" i="3"/>
  <c r="G584" i="3"/>
  <c r="H584" i="3" s="1"/>
  <c r="E584" i="3"/>
  <c r="R583" i="3"/>
  <c r="K583" i="3"/>
  <c r="L583" i="3" s="1"/>
  <c r="J583" i="3"/>
  <c r="N583" i="3" s="1"/>
  <c r="I583" i="3"/>
  <c r="G583" i="3"/>
  <c r="H583" i="3" s="1"/>
  <c r="E583" i="3"/>
  <c r="R582" i="3"/>
  <c r="K582" i="3"/>
  <c r="L582" i="3" s="1"/>
  <c r="J582" i="3"/>
  <c r="N582" i="3" s="1"/>
  <c r="I582" i="3"/>
  <c r="G582" i="3"/>
  <c r="H582" i="3" s="1"/>
  <c r="E582" i="3"/>
  <c r="R581" i="3"/>
  <c r="K581" i="3"/>
  <c r="L581" i="3" s="1"/>
  <c r="J581" i="3"/>
  <c r="N581" i="3" s="1"/>
  <c r="I581" i="3"/>
  <c r="G581" i="3"/>
  <c r="H581" i="3" s="1"/>
  <c r="E581" i="3"/>
  <c r="R580" i="3"/>
  <c r="K580" i="3"/>
  <c r="L580" i="3" s="1"/>
  <c r="J580" i="3"/>
  <c r="N580" i="3" s="1"/>
  <c r="I580" i="3"/>
  <c r="G580" i="3"/>
  <c r="H580" i="3" s="1"/>
  <c r="E580" i="3"/>
  <c r="R579" i="3"/>
  <c r="K579" i="3"/>
  <c r="L579" i="3" s="1"/>
  <c r="J579" i="3"/>
  <c r="N579" i="3" s="1"/>
  <c r="I579" i="3"/>
  <c r="G579" i="3"/>
  <c r="H579" i="3" s="1"/>
  <c r="E579" i="3"/>
  <c r="R578" i="3"/>
  <c r="K578" i="3"/>
  <c r="L578" i="3" s="1"/>
  <c r="J578" i="3"/>
  <c r="N578" i="3" s="1"/>
  <c r="I578" i="3"/>
  <c r="G578" i="3"/>
  <c r="H578" i="3" s="1"/>
  <c r="E578" i="3"/>
  <c r="R577" i="3"/>
  <c r="K577" i="3"/>
  <c r="L577" i="3" s="1"/>
  <c r="J577" i="3"/>
  <c r="N577" i="3" s="1"/>
  <c r="I577" i="3"/>
  <c r="G577" i="3"/>
  <c r="H577" i="3" s="1"/>
  <c r="E577" i="3"/>
  <c r="R576" i="3"/>
  <c r="K576" i="3"/>
  <c r="L576" i="3" s="1"/>
  <c r="J576" i="3"/>
  <c r="N576" i="3" s="1"/>
  <c r="I576" i="3"/>
  <c r="G576" i="3"/>
  <c r="H576" i="3" s="1"/>
  <c r="E576" i="3"/>
  <c r="R575" i="3"/>
  <c r="K575" i="3"/>
  <c r="L575" i="3" s="1"/>
  <c r="J575" i="3"/>
  <c r="N575" i="3" s="1"/>
  <c r="I575" i="3"/>
  <c r="G575" i="3"/>
  <c r="H575" i="3" s="1"/>
  <c r="E575" i="3"/>
  <c r="R574" i="3"/>
  <c r="K574" i="3"/>
  <c r="L574" i="3" s="1"/>
  <c r="J574" i="3"/>
  <c r="N574" i="3" s="1"/>
  <c r="I574" i="3"/>
  <c r="G574" i="3"/>
  <c r="H574" i="3" s="1"/>
  <c r="E574" i="3"/>
  <c r="R573" i="3"/>
  <c r="K573" i="3"/>
  <c r="L573" i="3" s="1"/>
  <c r="J573" i="3"/>
  <c r="N573" i="3" s="1"/>
  <c r="I573" i="3"/>
  <c r="G573" i="3"/>
  <c r="H573" i="3" s="1"/>
  <c r="E573" i="3"/>
  <c r="R572" i="3"/>
  <c r="K572" i="3"/>
  <c r="L572" i="3" s="1"/>
  <c r="J572" i="3"/>
  <c r="N572" i="3" s="1"/>
  <c r="I572" i="3"/>
  <c r="G572" i="3"/>
  <c r="H572" i="3" s="1"/>
  <c r="E572" i="3"/>
  <c r="R571" i="3"/>
  <c r="K571" i="3"/>
  <c r="L571" i="3" s="1"/>
  <c r="J571" i="3"/>
  <c r="N571" i="3" s="1"/>
  <c r="I571" i="3"/>
  <c r="G571" i="3"/>
  <c r="H571" i="3" s="1"/>
  <c r="E571" i="3"/>
  <c r="R570" i="3"/>
  <c r="K570" i="3"/>
  <c r="L570" i="3" s="1"/>
  <c r="J570" i="3"/>
  <c r="N570" i="3" s="1"/>
  <c r="I570" i="3"/>
  <c r="G570" i="3"/>
  <c r="H570" i="3" s="1"/>
  <c r="E570" i="3"/>
  <c r="R569" i="3"/>
  <c r="K569" i="3"/>
  <c r="L569" i="3" s="1"/>
  <c r="J569" i="3"/>
  <c r="N569" i="3" s="1"/>
  <c r="I569" i="3"/>
  <c r="G569" i="3"/>
  <c r="H569" i="3" s="1"/>
  <c r="E569" i="3"/>
  <c r="R568" i="3"/>
  <c r="K568" i="3"/>
  <c r="L568" i="3" s="1"/>
  <c r="J568" i="3"/>
  <c r="N568" i="3" s="1"/>
  <c r="I568" i="3"/>
  <c r="G568" i="3"/>
  <c r="H568" i="3" s="1"/>
  <c r="E568" i="3"/>
  <c r="R567" i="3"/>
  <c r="K567" i="3"/>
  <c r="L567" i="3" s="1"/>
  <c r="J567" i="3"/>
  <c r="N567" i="3" s="1"/>
  <c r="I567" i="3"/>
  <c r="G567" i="3"/>
  <c r="H567" i="3" s="1"/>
  <c r="E567" i="3"/>
  <c r="R566" i="3"/>
  <c r="K566" i="3"/>
  <c r="L566" i="3" s="1"/>
  <c r="J566" i="3"/>
  <c r="N566" i="3" s="1"/>
  <c r="I566" i="3"/>
  <c r="G566" i="3"/>
  <c r="H566" i="3" s="1"/>
  <c r="E566" i="3"/>
  <c r="R565" i="3"/>
  <c r="K565" i="3"/>
  <c r="L565" i="3" s="1"/>
  <c r="J565" i="3"/>
  <c r="N565" i="3" s="1"/>
  <c r="I565" i="3"/>
  <c r="G565" i="3"/>
  <c r="H565" i="3" s="1"/>
  <c r="E565" i="3"/>
  <c r="R564" i="3"/>
  <c r="K564" i="3"/>
  <c r="L564" i="3" s="1"/>
  <c r="J564" i="3"/>
  <c r="N564" i="3" s="1"/>
  <c r="I564" i="3"/>
  <c r="G564" i="3"/>
  <c r="H564" i="3" s="1"/>
  <c r="E564" i="3"/>
  <c r="R563" i="3"/>
  <c r="K563" i="3"/>
  <c r="L563" i="3" s="1"/>
  <c r="J563" i="3"/>
  <c r="N563" i="3" s="1"/>
  <c r="I563" i="3"/>
  <c r="G563" i="3"/>
  <c r="H563" i="3" s="1"/>
  <c r="E563" i="3"/>
  <c r="R562" i="3"/>
  <c r="K562" i="3"/>
  <c r="L562" i="3" s="1"/>
  <c r="J562" i="3"/>
  <c r="N562" i="3" s="1"/>
  <c r="I562" i="3"/>
  <c r="G562" i="3"/>
  <c r="H562" i="3" s="1"/>
  <c r="E562" i="3"/>
  <c r="R561" i="3"/>
  <c r="K561" i="3"/>
  <c r="L561" i="3" s="1"/>
  <c r="J561" i="3"/>
  <c r="N561" i="3" s="1"/>
  <c r="I561" i="3"/>
  <c r="G561" i="3"/>
  <c r="H561" i="3" s="1"/>
  <c r="E561" i="3"/>
  <c r="R560" i="3"/>
  <c r="K560" i="3"/>
  <c r="L560" i="3" s="1"/>
  <c r="J560" i="3"/>
  <c r="N560" i="3" s="1"/>
  <c r="I560" i="3"/>
  <c r="G560" i="3"/>
  <c r="H560" i="3" s="1"/>
  <c r="E560" i="3"/>
  <c r="R559" i="3"/>
  <c r="K559" i="3"/>
  <c r="L559" i="3" s="1"/>
  <c r="J559" i="3"/>
  <c r="N559" i="3" s="1"/>
  <c r="I559" i="3"/>
  <c r="G559" i="3"/>
  <c r="H559" i="3" s="1"/>
  <c r="E559" i="3"/>
  <c r="R558" i="3"/>
  <c r="K558" i="3"/>
  <c r="L558" i="3" s="1"/>
  <c r="J558" i="3"/>
  <c r="N558" i="3" s="1"/>
  <c r="I558" i="3"/>
  <c r="G558" i="3"/>
  <c r="H558" i="3" s="1"/>
  <c r="E558" i="3"/>
  <c r="R557" i="3"/>
  <c r="K557" i="3"/>
  <c r="L557" i="3" s="1"/>
  <c r="J557" i="3"/>
  <c r="N557" i="3" s="1"/>
  <c r="I557" i="3"/>
  <c r="G557" i="3"/>
  <c r="H557" i="3" s="1"/>
  <c r="E557" i="3"/>
  <c r="R556" i="3"/>
  <c r="K556" i="3"/>
  <c r="L556" i="3" s="1"/>
  <c r="J556" i="3"/>
  <c r="N556" i="3" s="1"/>
  <c r="I556" i="3"/>
  <c r="G556" i="3"/>
  <c r="H556" i="3" s="1"/>
  <c r="E556" i="3"/>
  <c r="R555" i="3"/>
  <c r="K555" i="3"/>
  <c r="L555" i="3" s="1"/>
  <c r="J555" i="3"/>
  <c r="N555" i="3" s="1"/>
  <c r="I555" i="3"/>
  <c r="G555" i="3"/>
  <c r="H555" i="3" s="1"/>
  <c r="E555" i="3"/>
  <c r="R554" i="3"/>
  <c r="K554" i="3"/>
  <c r="L554" i="3" s="1"/>
  <c r="J554" i="3"/>
  <c r="N554" i="3" s="1"/>
  <c r="I554" i="3"/>
  <c r="G554" i="3"/>
  <c r="H554" i="3" s="1"/>
  <c r="E554" i="3"/>
  <c r="R553" i="3"/>
  <c r="K553" i="3"/>
  <c r="L553" i="3" s="1"/>
  <c r="J553" i="3"/>
  <c r="N553" i="3" s="1"/>
  <c r="I553" i="3"/>
  <c r="G553" i="3"/>
  <c r="H553" i="3" s="1"/>
  <c r="E553" i="3"/>
  <c r="R552" i="3"/>
  <c r="K552" i="3"/>
  <c r="L552" i="3" s="1"/>
  <c r="J552" i="3"/>
  <c r="N552" i="3" s="1"/>
  <c r="I552" i="3"/>
  <c r="G552" i="3"/>
  <c r="H552" i="3" s="1"/>
  <c r="E552" i="3"/>
  <c r="R551" i="3"/>
  <c r="K551" i="3"/>
  <c r="L551" i="3" s="1"/>
  <c r="J551" i="3"/>
  <c r="N551" i="3" s="1"/>
  <c r="I551" i="3"/>
  <c r="G551" i="3"/>
  <c r="H551" i="3" s="1"/>
  <c r="E551" i="3"/>
  <c r="R550" i="3"/>
  <c r="K550" i="3"/>
  <c r="L550" i="3" s="1"/>
  <c r="J550" i="3"/>
  <c r="N550" i="3" s="1"/>
  <c r="I550" i="3"/>
  <c r="G550" i="3"/>
  <c r="H550" i="3" s="1"/>
  <c r="E550" i="3"/>
  <c r="R549" i="3"/>
  <c r="K549" i="3"/>
  <c r="L549" i="3" s="1"/>
  <c r="J549" i="3"/>
  <c r="N549" i="3" s="1"/>
  <c r="I549" i="3"/>
  <c r="G549" i="3"/>
  <c r="H549" i="3" s="1"/>
  <c r="E549" i="3"/>
  <c r="R548" i="3"/>
  <c r="K548" i="3"/>
  <c r="L548" i="3" s="1"/>
  <c r="J548" i="3"/>
  <c r="N548" i="3" s="1"/>
  <c r="I548" i="3"/>
  <c r="G548" i="3"/>
  <c r="H548" i="3" s="1"/>
  <c r="E548" i="3"/>
  <c r="R547" i="3"/>
  <c r="K547" i="3"/>
  <c r="L547" i="3" s="1"/>
  <c r="J547" i="3"/>
  <c r="N547" i="3" s="1"/>
  <c r="I547" i="3"/>
  <c r="G547" i="3"/>
  <c r="H547" i="3" s="1"/>
  <c r="E547" i="3"/>
  <c r="R546" i="3"/>
  <c r="K546" i="3"/>
  <c r="L546" i="3" s="1"/>
  <c r="J546" i="3"/>
  <c r="N546" i="3" s="1"/>
  <c r="I546" i="3"/>
  <c r="G546" i="3"/>
  <c r="H546" i="3" s="1"/>
  <c r="E546" i="3"/>
  <c r="R545" i="3"/>
  <c r="K545" i="3"/>
  <c r="L545" i="3" s="1"/>
  <c r="J545" i="3"/>
  <c r="N545" i="3" s="1"/>
  <c r="I545" i="3"/>
  <c r="G545" i="3"/>
  <c r="H545" i="3" s="1"/>
  <c r="E545" i="3"/>
  <c r="R544" i="3"/>
  <c r="K544" i="3"/>
  <c r="L544" i="3" s="1"/>
  <c r="J544" i="3"/>
  <c r="N544" i="3" s="1"/>
  <c r="I544" i="3"/>
  <c r="G544" i="3"/>
  <c r="H544" i="3" s="1"/>
  <c r="E544" i="3"/>
  <c r="R543" i="3"/>
  <c r="K543" i="3"/>
  <c r="L543" i="3" s="1"/>
  <c r="J543" i="3"/>
  <c r="N543" i="3" s="1"/>
  <c r="I543" i="3"/>
  <c r="G543" i="3"/>
  <c r="H543" i="3" s="1"/>
  <c r="E543" i="3"/>
  <c r="R542" i="3"/>
  <c r="K542" i="3"/>
  <c r="L542" i="3" s="1"/>
  <c r="J542" i="3"/>
  <c r="N542" i="3" s="1"/>
  <c r="I542" i="3"/>
  <c r="G542" i="3"/>
  <c r="H542" i="3" s="1"/>
  <c r="E542" i="3"/>
  <c r="R541" i="3"/>
  <c r="K541" i="3"/>
  <c r="L541" i="3" s="1"/>
  <c r="J541" i="3"/>
  <c r="N541" i="3" s="1"/>
  <c r="I541" i="3"/>
  <c r="G541" i="3"/>
  <c r="H541" i="3" s="1"/>
  <c r="E541" i="3"/>
  <c r="R540" i="3"/>
  <c r="K540" i="3"/>
  <c r="L540" i="3" s="1"/>
  <c r="J540" i="3"/>
  <c r="N540" i="3" s="1"/>
  <c r="I540" i="3"/>
  <c r="G540" i="3"/>
  <c r="H540" i="3" s="1"/>
  <c r="E540" i="3"/>
  <c r="R539" i="3"/>
  <c r="K539" i="3"/>
  <c r="L539" i="3" s="1"/>
  <c r="J539" i="3"/>
  <c r="N539" i="3" s="1"/>
  <c r="I539" i="3"/>
  <c r="G539" i="3"/>
  <c r="H539" i="3" s="1"/>
  <c r="E539" i="3"/>
  <c r="R538" i="3"/>
  <c r="K538" i="3"/>
  <c r="L538" i="3" s="1"/>
  <c r="J538" i="3"/>
  <c r="N538" i="3" s="1"/>
  <c r="I538" i="3"/>
  <c r="G538" i="3"/>
  <c r="H538" i="3" s="1"/>
  <c r="E538" i="3"/>
  <c r="R537" i="3"/>
  <c r="K537" i="3"/>
  <c r="L537" i="3" s="1"/>
  <c r="J537" i="3"/>
  <c r="N537" i="3" s="1"/>
  <c r="I537" i="3"/>
  <c r="G537" i="3"/>
  <c r="H537" i="3" s="1"/>
  <c r="E537" i="3"/>
  <c r="R536" i="3"/>
  <c r="K536" i="3"/>
  <c r="L536" i="3" s="1"/>
  <c r="J536" i="3"/>
  <c r="N536" i="3" s="1"/>
  <c r="I536" i="3"/>
  <c r="G536" i="3"/>
  <c r="H536" i="3" s="1"/>
  <c r="E536" i="3"/>
  <c r="R535" i="3"/>
  <c r="K535" i="3"/>
  <c r="L535" i="3" s="1"/>
  <c r="J535" i="3"/>
  <c r="N535" i="3" s="1"/>
  <c r="I535" i="3"/>
  <c r="G535" i="3"/>
  <c r="H535" i="3" s="1"/>
  <c r="E535" i="3"/>
  <c r="R534" i="3"/>
  <c r="K534" i="3"/>
  <c r="L534" i="3" s="1"/>
  <c r="J534" i="3"/>
  <c r="N534" i="3" s="1"/>
  <c r="I534" i="3"/>
  <c r="G534" i="3"/>
  <c r="H534" i="3" s="1"/>
  <c r="E534" i="3"/>
  <c r="R533" i="3"/>
  <c r="K533" i="3"/>
  <c r="L533" i="3" s="1"/>
  <c r="J533" i="3"/>
  <c r="N533" i="3" s="1"/>
  <c r="I533" i="3"/>
  <c r="G533" i="3"/>
  <c r="H533" i="3" s="1"/>
  <c r="E533" i="3"/>
  <c r="R532" i="3"/>
  <c r="K532" i="3"/>
  <c r="L532" i="3" s="1"/>
  <c r="J532" i="3"/>
  <c r="N532" i="3" s="1"/>
  <c r="I532" i="3"/>
  <c r="G532" i="3"/>
  <c r="H532" i="3" s="1"/>
  <c r="E532" i="3"/>
  <c r="R531" i="3"/>
  <c r="K531" i="3"/>
  <c r="L531" i="3" s="1"/>
  <c r="J531" i="3"/>
  <c r="N531" i="3" s="1"/>
  <c r="I531" i="3"/>
  <c r="G531" i="3"/>
  <c r="H531" i="3" s="1"/>
  <c r="E531" i="3"/>
  <c r="R530" i="3"/>
  <c r="K530" i="3"/>
  <c r="L530" i="3" s="1"/>
  <c r="J530" i="3"/>
  <c r="N530" i="3" s="1"/>
  <c r="I530" i="3"/>
  <c r="G530" i="3"/>
  <c r="H530" i="3" s="1"/>
  <c r="E530" i="3"/>
  <c r="R529" i="3"/>
  <c r="K529" i="3"/>
  <c r="L529" i="3" s="1"/>
  <c r="J529" i="3"/>
  <c r="N529" i="3" s="1"/>
  <c r="I529" i="3"/>
  <c r="G529" i="3"/>
  <c r="H529" i="3" s="1"/>
  <c r="E529" i="3"/>
  <c r="R528" i="3"/>
  <c r="K528" i="3"/>
  <c r="L528" i="3" s="1"/>
  <c r="J528" i="3"/>
  <c r="N528" i="3" s="1"/>
  <c r="I528" i="3"/>
  <c r="G528" i="3"/>
  <c r="H528" i="3" s="1"/>
  <c r="E528" i="3"/>
  <c r="R527" i="3"/>
  <c r="K527" i="3"/>
  <c r="L527" i="3" s="1"/>
  <c r="J527" i="3"/>
  <c r="N527" i="3" s="1"/>
  <c r="I527" i="3"/>
  <c r="G527" i="3"/>
  <c r="H527" i="3" s="1"/>
  <c r="E527" i="3"/>
  <c r="R526" i="3"/>
  <c r="K526" i="3"/>
  <c r="L526" i="3" s="1"/>
  <c r="J526" i="3"/>
  <c r="N526" i="3" s="1"/>
  <c r="I526" i="3"/>
  <c r="G526" i="3"/>
  <c r="H526" i="3" s="1"/>
  <c r="E526" i="3"/>
  <c r="R525" i="3"/>
  <c r="K525" i="3"/>
  <c r="L525" i="3" s="1"/>
  <c r="J525" i="3"/>
  <c r="N525" i="3" s="1"/>
  <c r="I525" i="3"/>
  <c r="G525" i="3"/>
  <c r="H525" i="3" s="1"/>
  <c r="E525" i="3"/>
  <c r="R524" i="3"/>
  <c r="K524" i="3"/>
  <c r="L524" i="3" s="1"/>
  <c r="J524" i="3"/>
  <c r="N524" i="3" s="1"/>
  <c r="I524" i="3"/>
  <c r="G524" i="3"/>
  <c r="H524" i="3" s="1"/>
  <c r="E524" i="3"/>
  <c r="R523" i="3"/>
  <c r="K523" i="3"/>
  <c r="L523" i="3" s="1"/>
  <c r="J523" i="3"/>
  <c r="N523" i="3" s="1"/>
  <c r="I523" i="3"/>
  <c r="G523" i="3"/>
  <c r="H523" i="3" s="1"/>
  <c r="E523" i="3"/>
  <c r="R522" i="3"/>
  <c r="K522" i="3"/>
  <c r="L522" i="3" s="1"/>
  <c r="J522" i="3"/>
  <c r="N522" i="3" s="1"/>
  <c r="I522" i="3"/>
  <c r="G522" i="3"/>
  <c r="H522" i="3" s="1"/>
  <c r="E522" i="3"/>
  <c r="R521" i="3"/>
  <c r="K521" i="3"/>
  <c r="L521" i="3" s="1"/>
  <c r="J521" i="3"/>
  <c r="N521" i="3" s="1"/>
  <c r="I521" i="3"/>
  <c r="G521" i="3"/>
  <c r="H521" i="3" s="1"/>
  <c r="E521" i="3"/>
  <c r="R520" i="3"/>
  <c r="K520" i="3"/>
  <c r="L520" i="3" s="1"/>
  <c r="J520" i="3"/>
  <c r="N520" i="3" s="1"/>
  <c r="I520" i="3"/>
  <c r="G520" i="3"/>
  <c r="H520" i="3" s="1"/>
  <c r="E520" i="3"/>
  <c r="R519" i="3"/>
  <c r="K519" i="3"/>
  <c r="L519" i="3" s="1"/>
  <c r="J519" i="3"/>
  <c r="N519" i="3" s="1"/>
  <c r="I519" i="3"/>
  <c r="G519" i="3"/>
  <c r="H519" i="3" s="1"/>
  <c r="E519" i="3"/>
  <c r="R518" i="3"/>
  <c r="K518" i="3"/>
  <c r="L518" i="3" s="1"/>
  <c r="J518" i="3"/>
  <c r="N518" i="3" s="1"/>
  <c r="I518" i="3"/>
  <c r="G518" i="3"/>
  <c r="H518" i="3" s="1"/>
  <c r="E518" i="3"/>
  <c r="R517" i="3"/>
  <c r="K517" i="3"/>
  <c r="L517" i="3" s="1"/>
  <c r="J517" i="3"/>
  <c r="N517" i="3" s="1"/>
  <c r="I517" i="3"/>
  <c r="G517" i="3"/>
  <c r="H517" i="3" s="1"/>
  <c r="E517" i="3"/>
  <c r="R516" i="3"/>
  <c r="K516" i="3"/>
  <c r="L516" i="3" s="1"/>
  <c r="J516" i="3"/>
  <c r="N516" i="3" s="1"/>
  <c r="I516" i="3"/>
  <c r="G516" i="3"/>
  <c r="H516" i="3" s="1"/>
  <c r="E516" i="3"/>
  <c r="R515" i="3"/>
  <c r="K515" i="3"/>
  <c r="L515" i="3" s="1"/>
  <c r="J515" i="3"/>
  <c r="N515" i="3" s="1"/>
  <c r="I515" i="3"/>
  <c r="G515" i="3"/>
  <c r="H515" i="3" s="1"/>
  <c r="E515" i="3"/>
  <c r="R514" i="3"/>
  <c r="K514" i="3"/>
  <c r="L514" i="3" s="1"/>
  <c r="J514" i="3"/>
  <c r="N514" i="3" s="1"/>
  <c r="I514" i="3"/>
  <c r="G514" i="3"/>
  <c r="H514" i="3" s="1"/>
  <c r="E514" i="3"/>
  <c r="R513" i="3"/>
  <c r="K513" i="3"/>
  <c r="L513" i="3" s="1"/>
  <c r="J513" i="3"/>
  <c r="N513" i="3" s="1"/>
  <c r="I513" i="3"/>
  <c r="G513" i="3"/>
  <c r="H513" i="3" s="1"/>
  <c r="E513" i="3"/>
  <c r="R512" i="3"/>
  <c r="K512" i="3"/>
  <c r="L512" i="3" s="1"/>
  <c r="J512" i="3"/>
  <c r="N512" i="3" s="1"/>
  <c r="I512" i="3"/>
  <c r="G512" i="3"/>
  <c r="H512" i="3" s="1"/>
  <c r="E512" i="3"/>
  <c r="R511" i="3"/>
  <c r="K511" i="3"/>
  <c r="L511" i="3" s="1"/>
  <c r="J511" i="3"/>
  <c r="N511" i="3" s="1"/>
  <c r="I511" i="3"/>
  <c r="G511" i="3"/>
  <c r="H511" i="3" s="1"/>
  <c r="E511" i="3"/>
  <c r="R510" i="3"/>
  <c r="K510" i="3"/>
  <c r="L510" i="3" s="1"/>
  <c r="J510" i="3"/>
  <c r="N510" i="3" s="1"/>
  <c r="I510" i="3"/>
  <c r="G510" i="3"/>
  <c r="H510" i="3" s="1"/>
  <c r="E510" i="3"/>
  <c r="R509" i="3"/>
  <c r="K509" i="3"/>
  <c r="L509" i="3" s="1"/>
  <c r="J509" i="3"/>
  <c r="N509" i="3" s="1"/>
  <c r="I509" i="3"/>
  <c r="G509" i="3"/>
  <c r="H509" i="3" s="1"/>
  <c r="E509" i="3"/>
  <c r="R508" i="3"/>
  <c r="K508" i="3"/>
  <c r="L508" i="3" s="1"/>
  <c r="J508" i="3"/>
  <c r="N508" i="3" s="1"/>
  <c r="I508" i="3"/>
  <c r="G508" i="3"/>
  <c r="H508" i="3" s="1"/>
  <c r="E508" i="3"/>
  <c r="R507" i="3"/>
  <c r="K507" i="3"/>
  <c r="L507" i="3" s="1"/>
  <c r="J507" i="3"/>
  <c r="N507" i="3" s="1"/>
  <c r="I507" i="3"/>
  <c r="G507" i="3"/>
  <c r="H507" i="3" s="1"/>
  <c r="E507" i="3"/>
  <c r="R506" i="3"/>
  <c r="K506" i="3"/>
  <c r="L506" i="3" s="1"/>
  <c r="J506" i="3"/>
  <c r="N506" i="3" s="1"/>
  <c r="I506" i="3"/>
  <c r="G506" i="3"/>
  <c r="H506" i="3" s="1"/>
  <c r="E506" i="3"/>
  <c r="R505" i="3"/>
  <c r="K505" i="3"/>
  <c r="L505" i="3" s="1"/>
  <c r="J505" i="3"/>
  <c r="N505" i="3" s="1"/>
  <c r="I505" i="3"/>
  <c r="G505" i="3"/>
  <c r="H505" i="3" s="1"/>
  <c r="E505" i="3"/>
  <c r="R504" i="3"/>
  <c r="K504" i="3"/>
  <c r="L504" i="3" s="1"/>
  <c r="J504" i="3"/>
  <c r="N504" i="3" s="1"/>
  <c r="I504" i="3"/>
  <c r="G504" i="3"/>
  <c r="H504" i="3" s="1"/>
  <c r="E504" i="3"/>
  <c r="R503" i="3"/>
  <c r="K503" i="3"/>
  <c r="L503" i="3" s="1"/>
  <c r="J503" i="3"/>
  <c r="N503" i="3" s="1"/>
  <c r="I503" i="3"/>
  <c r="G503" i="3"/>
  <c r="H503" i="3" s="1"/>
  <c r="E503" i="3"/>
  <c r="R502" i="3"/>
  <c r="K502" i="3"/>
  <c r="L502" i="3" s="1"/>
  <c r="J502" i="3"/>
  <c r="N502" i="3" s="1"/>
  <c r="I502" i="3"/>
  <c r="G502" i="3"/>
  <c r="H502" i="3" s="1"/>
  <c r="E502" i="3"/>
  <c r="R501" i="3"/>
  <c r="K501" i="3"/>
  <c r="L501" i="3" s="1"/>
  <c r="J501" i="3"/>
  <c r="N501" i="3" s="1"/>
  <c r="I501" i="3"/>
  <c r="G501" i="3"/>
  <c r="H501" i="3" s="1"/>
  <c r="E501" i="3"/>
  <c r="R500" i="3"/>
  <c r="K500" i="3"/>
  <c r="L500" i="3" s="1"/>
  <c r="J500" i="3"/>
  <c r="N500" i="3" s="1"/>
  <c r="I500" i="3"/>
  <c r="G500" i="3"/>
  <c r="H500" i="3" s="1"/>
  <c r="E500" i="3"/>
  <c r="R499" i="3"/>
  <c r="K499" i="3"/>
  <c r="L499" i="3" s="1"/>
  <c r="J499" i="3"/>
  <c r="N499" i="3" s="1"/>
  <c r="I499" i="3"/>
  <c r="G499" i="3"/>
  <c r="H499" i="3" s="1"/>
  <c r="E499" i="3"/>
  <c r="R498" i="3"/>
  <c r="K498" i="3"/>
  <c r="L498" i="3" s="1"/>
  <c r="J498" i="3"/>
  <c r="N498" i="3" s="1"/>
  <c r="I498" i="3"/>
  <c r="G498" i="3"/>
  <c r="H498" i="3" s="1"/>
  <c r="E498" i="3"/>
  <c r="R497" i="3"/>
  <c r="K497" i="3"/>
  <c r="L497" i="3" s="1"/>
  <c r="J497" i="3"/>
  <c r="N497" i="3" s="1"/>
  <c r="I497" i="3"/>
  <c r="G497" i="3"/>
  <c r="H497" i="3" s="1"/>
  <c r="E497" i="3"/>
  <c r="R496" i="3"/>
  <c r="K496" i="3"/>
  <c r="L496" i="3" s="1"/>
  <c r="J496" i="3"/>
  <c r="N496" i="3" s="1"/>
  <c r="I496" i="3"/>
  <c r="G496" i="3"/>
  <c r="H496" i="3" s="1"/>
  <c r="E496" i="3"/>
  <c r="R495" i="3"/>
  <c r="K495" i="3"/>
  <c r="L495" i="3" s="1"/>
  <c r="J495" i="3"/>
  <c r="N495" i="3" s="1"/>
  <c r="I495" i="3"/>
  <c r="G495" i="3"/>
  <c r="H495" i="3" s="1"/>
  <c r="E495" i="3"/>
  <c r="R494" i="3"/>
  <c r="K494" i="3"/>
  <c r="L494" i="3" s="1"/>
  <c r="J494" i="3"/>
  <c r="N494" i="3" s="1"/>
  <c r="I494" i="3"/>
  <c r="G494" i="3"/>
  <c r="H494" i="3" s="1"/>
  <c r="E494" i="3"/>
  <c r="R493" i="3"/>
  <c r="K493" i="3"/>
  <c r="L493" i="3" s="1"/>
  <c r="J493" i="3"/>
  <c r="N493" i="3" s="1"/>
  <c r="I493" i="3"/>
  <c r="G493" i="3"/>
  <c r="H493" i="3" s="1"/>
  <c r="E493" i="3"/>
  <c r="R492" i="3"/>
  <c r="K492" i="3"/>
  <c r="L492" i="3" s="1"/>
  <c r="J492" i="3"/>
  <c r="N492" i="3" s="1"/>
  <c r="I492" i="3"/>
  <c r="G492" i="3"/>
  <c r="H492" i="3" s="1"/>
  <c r="E492" i="3"/>
  <c r="R491" i="3"/>
  <c r="K491" i="3"/>
  <c r="L491" i="3" s="1"/>
  <c r="J491" i="3"/>
  <c r="N491" i="3" s="1"/>
  <c r="I491" i="3"/>
  <c r="G491" i="3"/>
  <c r="H491" i="3" s="1"/>
  <c r="E491" i="3"/>
  <c r="R490" i="3"/>
  <c r="K490" i="3"/>
  <c r="L490" i="3" s="1"/>
  <c r="J490" i="3"/>
  <c r="N490" i="3" s="1"/>
  <c r="I490" i="3"/>
  <c r="G490" i="3"/>
  <c r="H490" i="3" s="1"/>
  <c r="E490" i="3"/>
  <c r="R489" i="3"/>
  <c r="K489" i="3"/>
  <c r="L489" i="3" s="1"/>
  <c r="J489" i="3"/>
  <c r="N489" i="3" s="1"/>
  <c r="I489" i="3"/>
  <c r="G489" i="3"/>
  <c r="H489" i="3" s="1"/>
  <c r="E489" i="3"/>
  <c r="R488" i="3"/>
  <c r="K488" i="3"/>
  <c r="L488" i="3" s="1"/>
  <c r="J488" i="3"/>
  <c r="N488" i="3" s="1"/>
  <c r="I488" i="3"/>
  <c r="G488" i="3"/>
  <c r="H488" i="3" s="1"/>
  <c r="E488" i="3"/>
  <c r="R487" i="3"/>
  <c r="K487" i="3"/>
  <c r="L487" i="3" s="1"/>
  <c r="J487" i="3"/>
  <c r="N487" i="3" s="1"/>
  <c r="I487" i="3"/>
  <c r="G487" i="3"/>
  <c r="H487" i="3" s="1"/>
  <c r="E487" i="3"/>
  <c r="R486" i="3"/>
  <c r="K486" i="3"/>
  <c r="L486" i="3" s="1"/>
  <c r="J486" i="3"/>
  <c r="N486" i="3" s="1"/>
  <c r="I486" i="3"/>
  <c r="G486" i="3"/>
  <c r="H486" i="3" s="1"/>
  <c r="E486" i="3"/>
  <c r="R485" i="3"/>
  <c r="K485" i="3"/>
  <c r="L485" i="3" s="1"/>
  <c r="J485" i="3"/>
  <c r="N485" i="3" s="1"/>
  <c r="I485" i="3"/>
  <c r="G485" i="3"/>
  <c r="H485" i="3" s="1"/>
  <c r="E485" i="3"/>
  <c r="R484" i="3"/>
  <c r="K484" i="3"/>
  <c r="L484" i="3" s="1"/>
  <c r="J484" i="3"/>
  <c r="N484" i="3" s="1"/>
  <c r="I484" i="3"/>
  <c r="G484" i="3"/>
  <c r="H484" i="3" s="1"/>
  <c r="E484" i="3"/>
  <c r="R483" i="3"/>
  <c r="K483" i="3"/>
  <c r="L483" i="3" s="1"/>
  <c r="J483" i="3"/>
  <c r="N483" i="3" s="1"/>
  <c r="I483" i="3"/>
  <c r="G483" i="3"/>
  <c r="H483" i="3" s="1"/>
  <c r="E483" i="3"/>
  <c r="R482" i="3"/>
  <c r="K482" i="3"/>
  <c r="L482" i="3" s="1"/>
  <c r="J482" i="3"/>
  <c r="N482" i="3" s="1"/>
  <c r="I482" i="3"/>
  <c r="G482" i="3"/>
  <c r="H482" i="3" s="1"/>
  <c r="E482" i="3"/>
  <c r="R481" i="3"/>
  <c r="K481" i="3"/>
  <c r="L481" i="3" s="1"/>
  <c r="J481" i="3"/>
  <c r="N481" i="3" s="1"/>
  <c r="I481" i="3"/>
  <c r="G481" i="3"/>
  <c r="H481" i="3" s="1"/>
  <c r="E481" i="3"/>
  <c r="R480" i="3"/>
  <c r="K480" i="3"/>
  <c r="L480" i="3" s="1"/>
  <c r="J480" i="3"/>
  <c r="N480" i="3" s="1"/>
  <c r="I480" i="3"/>
  <c r="G480" i="3"/>
  <c r="H480" i="3" s="1"/>
  <c r="E480" i="3"/>
  <c r="R479" i="3"/>
  <c r="K479" i="3"/>
  <c r="L479" i="3" s="1"/>
  <c r="J479" i="3"/>
  <c r="N479" i="3" s="1"/>
  <c r="I479" i="3"/>
  <c r="G479" i="3"/>
  <c r="H479" i="3" s="1"/>
  <c r="E479" i="3"/>
  <c r="R478" i="3"/>
  <c r="K478" i="3"/>
  <c r="L478" i="3" s="1"/>
  <c r="J478" i="3"/>
  <c r="N478" i="3" s="1"/>
  <c r="I478" i="3"/>
  <c r="G478" i="3"/>
  <c r="H478" i="3" s="1"/>
  <c r="E478" i="3"/>
  <c r="R477" i="3"/>
  <c r="K477" i="3"/>
  <c r="L477" i="3" s="1"/>
  <c r="J477" i="3"/>
  <c r="N477" i="3" s="1"/>
  <c r="I477" i="3"/>
  <c r="G477" i="3"/>
  <c r="H477" i="3" s="1"/>
  <c r="E477" i="3"/>
  <c r="R476" i="3"/>
  <c r="K476" i="3"/>
  <c r="L476" i="3" s="1"/>
  <c r="J476" i="3"/>
  <c r="N476" i="3" s="1"/>
  <c r="I476" i="3"/>
  <c r="G476" i="3"/>
  <c r="H476" i="3" s="1"/>
  <c r="E476" i="3"/>
  <c r="R475" i="3"/>
  <c r="K475" i="3"/>
  <c r="L475" i="3" s="1"/>
  <c r="J475" i="3"/>
  <c r="N475" i="3" s="1"/>
  <c r="I475" i="3"/>
  <c r="G475" i="3"/>
  <c r="H475" i="3" s="1"/>
  <c r="E475" i="3"/>
  <c r="R474" i="3"/>
  <c r="K474" i="3"/>
  <c r="L474" i="3" s="1"/>
  <c r="J474" i="3"/>
  <c r="N474" i="3" s="1"/>
  <c r="I474" i="3"/>
  <c r="G474" i="3"/>
  <c r="H474" i="3" s="1"/>
  <c r="E474" i="3"/>
  <c r="R473" i="3"/>
  <c r="K473" i="3"/>
  <c r="L473" i="3" s="1"/>
  <c r="J473" i="3"/>
  <c r="N473" i="3" s="1"/>
  <c r="I473" i="3"/>
  <c r="G473" i="3"/>
  <c r="H473" i="3" s="1"/>
  <c r="E473" i="3"/>
  <c r="R472" i="3"/>
  <c r="K472" i="3"/>
  <c r="L472" i="3" s="1"/>
  <c r="J472" i="3"/>
  <c r="N472" i="3" s="1"/>
  <c r="I472" i="3"/>
  <c r="G472" i="3"/>
  <c r="H472" i="3" s="1"/>
  <c r="E472" i="3"/>
  <c r="R471" i="3"/>
  <c r="K471" i="3"/>
  <c r="L471" i="3" s="1"/>
  <c r="J471" i="3"/>
  <c r="N471" i="3" s="1"/>
  <c r="I471" i="3"/>
  <c r="G471" i="3"/>
  <c r="H471" i="3" s="1"/>
  <c r="E471" i="3"/>
  <c r="R470" i="3"/>
  <c r="K470" i="3"/>
  <c r="L470" i="3" s="1"/>
  <c r="J470" i="3"/>
  <c r="N470" i="3" s="1"/>
  <c r="I470" i="3"/>
  <c r="G470" i="3"/>
  <c r="H470" i="3" s="1"/>
  <c r="E470" i="3"/>
  <c r="R469" i="3"/>
  <c r="K469" i="3"/>
  <c r="L469" i="3" s="1"/>
  <c r="J469" i="3"/>
  <c r="N469" i="3" s="1"/>
  <c r="I469" i="3"/>
  <c r="G469" i="3"/>
  <c r="H469" i="3" s="1"/>
  <c r="E469" i="3"/>
  <c r="R468" i="3"/>
  <c r="K468" i="3"/>
  <c r="L468" i="3" s="1"/>
  <c r="J468" i="3"/>
  <c r="N468" i="3" s="1"/>
  <c r="I468" i="3"/>
  <c r="G468" i="3"/>
  <c r="H468" i="3" s="1"/>
  <c r="E468" i="3"/>
  <c r="R467" i="3"/>
  <c r="K467" i="3"/>
  <c r="L467" i="3" s="1"/>
  <c r="J467" i="3"/>
  <c r="N467" i="3" s="1"/>
  <c r="I467" i="3"/>
  <c r="G467" i="3"/>
  <c r="H467" i="3" s="1"/>
  <c r="E467" i="3"/>
  <c r="R466" i="3"/>
  <c r="K466" i="3"/>
  <c r="L466" i="3" s="1"/>
  <c r="J466" i="3"/>
  <c r="N466" i="3" s="1"/>
  <c r="I466" i="3"/>
  <c r="G466" i="3"/>
  <c r="H466" i="3" s="1"/>
  <c r="E466" i="3"/>
  <c r="R465" i="3"/>
  <c r="K465" i="3"/>
  <c r="L465" i="3" s="1"/>
  <c r="J465" i="3"/>
  <c r="N465" i="3" s="1"/>
  <c r="I465" i="3"/>
  <c r="G465" i="3"/>
  <c r="H465" i="3" s="1"/>
  <c r="E465" i="3"/>
  <c r="R464" i="3"/>
  <c r="K464" i="3"/>
  <c r="L464" i="3" s="1"/>
  <c r="J464" i="3"/>
  <c r="N464" i="3" s="1"/>
  <c r="I464" i="3"/>
  <c r="G464" i="3"/>
  <c r="H464" i="3" s="1"/>
  <c r="E464" i="3"/>
  <c r="R463" i="3"/>
  <c r="K463" i="3"/>
  <c r="L463" i="3" s="1"/>
  <c r="J463" i="3"/>
  <c r="N463" i="3" s="1"/>
  <c r="I463" i="3"/>
  <c r="G463" i="3"/>
  <c r="H463" i="3" s="1"/>
  <c r="E463" i="3"/>
  <c r="R462" i="3"/>
  <c r="K462" i="3"/>
  <c r="L462" i="3" s="1"/>
  <c r="J462" i="3"/>
  <c r="N462" i="3" s="1"/>
  <c r="I462" i="3"/>
  <c r="G462" i="3"/>
  <c r="H462" i="3" s="1"/>
  <c r="E462" i="3"/>
  <c r="R461" i="3"/>
  <c r="K461" i="3"/>
  <c r="L461" i="3" s="1"/>
  <c r="J461" i="3"/>
  <c r="N461" i="3" s="1"/>
  <c r="I461" i="3"/>
  <c r="G461" i="3"/>
  <c r="H461" i="3" s="1"/>
  <c r="E461" i="3"/>
  <c r="R460" i="3"/>
  <c r="K460" i="3"/>
  <c r="L460" i="3" s="1"/>
  <c r="J460" i="3"/>
  <c r="N460" i="3" s="1"/>
  <c r="I460" i="3"/>
  <c r="G460" i="3"/>
  <c r="H460" i="3" s="1"/>
  <c r="E460" i="3"/>
  <c r="R459" i="3"/>
  <c r="K459" i="3"/>
  <c r="L459" i="3" s="1"/>
  <c r="J459" i="3"/>
  <c r="N459" i="3" s="1"/>
  <c r="I459" i="3"/>
  <c r="G459" i="3"/>
  <c r="H459" i="3" s="1"/>
  <c r="E459" i="3"/>
  <c r="R458" i="3"/>
  <c r="K458" i="3"/>
  <c r="L458" i="3" s="1"/>
  <c r="J458" i="3"/>
  <c r="N458" i="3" s="1"/>
  <c r="I458" i="3"/>
  <c r="G458" i="3"/>
  <c r="H458" i="3" s="1"/>
  <c r="E458" i="3"/>
  <c r="R457" i="3"/>
  <c r="K457" i="3"/>
  <c r="L457" i="3" s="1"/>
  <c r="J457" i="3"/>
  <c r="N457" i="3" s="1"/>
  <c r="I457" i="3"/>
  <c r="G457" i="3"/>
  <c r="H457" i="3" s="1"/>
  <c r="E457" i="3"/>
  <c r="R456" i="3"/>
  <c r="K456" i="3"/>
  <c r="L456" i="3" s="1"/>
  <c r="J456" i="3"/>
  <c r="N456" i="3" s="1"/>
  <c r="I456" i="3"/>
  <c r="G456" i="3"/>
  <c r="H456" i="3" s="1"/>
  <c r="E456" i="3"/>
  <c r="R455" i="3"/>
  <c r="K455" i="3"/>
  <c r="L455" i="3" s="1"/>
  <c r="J455" i="3"/>
  <c r="N455" i="3" s="1"/>
  <c r="I455" i="3"/>
  <c r="G455" i="3"/>
  <c r="H455" i="3" s="1"/>
  <c r="E455" i="3"/>
  <c r="R454" i="3"/>
  <c r="K454" i="3"/>
  <c r="L454" i="3" s="1"/>
  <c r="J454" i="3"/>
  <c r="N454" i="3" s="1"/>
  <c r="I454" i="3"/>
  <c r="G454" i="3"/>
  <c r="H454" i="3" s="1"/>
  <c r="E454" i="3"/>
  <c r="R453" i="3"/>
  <c r="K453" i="3"/>
  <c r="L453" i="3" s="1"/>
  <c r="J453" i="3"/>
  <c r="N453" i="3" s="1"/>
  <c r="I453" i="3"/>
  <c r="G453" i="3"/>
  <c r="H453" i="3" s="1"/>
  <c r="E453" i="3"/>
  <c r="R452" i="3"/>
  <c r="K452" i="3"/>
  <c r="L452" i="3" s="1"/>
  <c r="J452" i="3"/>
  <c r="N452" i="3" s="1"/>
  <c r="I452" i="3"/>
  <c r="G452" i="3"/>
  <c r="H452" i="3" s="1"/>
  <c r="E452" i="3"/>
  <c r="R451" i="3"/>
  <c r="K451" i="3"/>
  <c r="L451" i="3" s="1"/>
  <c r="J451" i="3"/>
  <c r="N451" i="3" s="1"/>
  <c r="I451" i="3"/>
  <c r="G451" i="3"/>
  <c r="H451" i="3" s="1"/>
  <c r="E451" i="3"/>
  <c r="R450" i="3"/>
  <c r="K450" i="3"/>
  <c r="L450" i="3" s="1"/>
  <c r="J450" i="3"/>
  <c r="N450" i="3" s="1"/>
  <c r="I450" i="3"/>
  <c r="G450" i="3"/>
  <c r="H450" i="3" s="1"/>
  <c r="E450" i="3"/>
  <c r="R449" i="3"/>
  <c r="K449" i="3"/>
  <c r="L449" i="3" s="1"/>
  <c r="J449" i="3"/>
  <c r="N449" i="3" s="1"/>
  <c r="I449" i="3"/>
  <c r="G449" i="3"/>
  <c r="H449" i="3" s="1"/>
  <c r="E449" i="3"/>
  <c r="R448" i="3"/>
  <c r="K448" i="3"/>
  <c r="L448" i="3" s="1"/>
  <c r="J448" i="3"/>
  <c r="N448" i="3" s="1"/>
  <c r="I448" i="3"/>
  <c r="G448" i="3"/>
  <c r="H448" i="3" s="1"/>
  <c r="E448" i="3"/>
  <c r="R447" i="3"/>
  <c r="K447" i="3"/>
  <c r="L447" i="3" s="1"/>
  <c r="J447" i="3"/>
  <c r="N447" i="3" s="1"/>
  <c r="I447" i="3"/>
  <c r="G447" i="3"/>
  <c r="H447" i="3" s="1"/>
  <c r="E447" i="3"/>
  <c r="R446" i="3"/>
  <c r="K446" i="3"/>
  <c r="L446" i="3" s="1"/>
  <c r="J446" i="3"/>
  <c r="N446" i="3" s="1"/>
  <c r="I446" i="3"/>
  <c r="G446" i="3"/>
  <c r="H446" i="3" s="1"/>
  <c r="E446" i="3"/>
  <c r="R445" i="3"/>
  <c r="K445" i="3"/>
  <c r="L445" i="3" s="1"/>
  <c r="J445" i="3"/>
  <c r="N445" i="3" s="1"/>
  <c r="I445" i="3"/>
  <c r="G445" i="3"/>
  <c r="H445" i="3" s="1"/>
  <c r="E445" i="3"/>
  <c r="R444" i="3"/>
  <c r="K444" i="3"/>
  <c r="L444" i="3" s="1"/>
  <c r="J444" i="3"/>
  <c r="N444" i="3" s="1"/>
  <c r="I444" i="3"/>
  <c r="G444" i="3"/>
  <c r="H444" i="3" s="1"/>
  <c r="E444" i="3"/>
  <c r="R443" i="3"/>
  <c r="K443" i="3"/>
  <c r="L443" i="3" s="1"/>
  <c r="J443" i="3"/>
  <c r="N443" i="3" s="1"/>
  <c r="I443" i="3"/>
  <c r="G443" i="3"/>
  <c r="H443" i="3" s="1"/>
  <c r="E443" i="3"/>
  <c r="R442" i="3"/>
  <c r="K442" i="3"/>
  <c r="L442" i="3" s="1"/>
  <c r="J442" i="3"/>
  <c r="N442" i="3" s="1"/>
  <c r="I442" i="3"/>
  <c r="G442" i="3"/>
  <c r="H442" i="3" s="1"/>
  <c r="E442" i="3"/>
  <c r="R441" i="3"/>
  <c r="K441" i="3"/>
  <c r="L441" i="3" s="1"/>
  <c r="J441" i="3"/>
  <c r="N441" i="3" s="1"/>
  <c r="I441" i="3"/>
  <c r="G441" i="3"/>
  <c r="H441" i="3" s="1"/>
  <c r="E441" i="3"/>
  <c r="R440" i="3"/>
  <c r="K440" i="3"/>
  <c r="L440" i="3" s="1"/>
  <c r="J440" i="3"/>
  <c r="N440" i="3" s="1"/>
  <c r="I440" i="3"/>
  <c r="G440" i="3"/>
  <c r="H440" i="3" s="1"/>
  <c r="E440" i="3"/>
  <c r="R439" i="3"/>
  <c r="K439" i="3"/>
  <c r="L439" i="3" s="1"/>
  <c r="J439" i="3"/>
  <c r="N439" i="3" s="1"/>
  <c r="I439" i="3"/>
  <c r="G439" i="3"/>
  <c r="H439" i="3" s="1"/>
  <c r="E439" i="3"/>
  <c r="R438" i="3"/>
  <c r="K438" i="3"/>
  <c r="L438" i="3" s="1"/>
  <c r="J438" i="3"/>
  <c r="N438" i="3" s="1"/>
  <c r="I438" i="3"/>
  <c r="G438" i="3"/>
  <c r="H438" i="3" s="1"/>
  <c r="E438" i="3"/>
  <c r="R437" i="3"/>
  <c r="K437" i="3"/>
  <c r="L437" i="3" s="1"/>
  <c r="J437" i="3"/>
  <c r="N437" i="3" s="1"/>
  <c r="I437" i="3"/>
  <c r="G437" i="3"/>
  <c r="H437" i="3" s="1"/>
  <c r="E437" i="3"/>
  <c r="R436" i="3"/>
  <c r="K436" i="3"/>
  <c r="L436" i="3" s="1"/>
  <c r="J436" i="3"/>
  <c r="N436" i="3" s="1"/>
  <c r="I436" i="3"/>
  <c r="G436" i="3"/>
  <c r="H436" i="3" s="1"/>
  <c r="E436" i="3"/>
  <c r="R435" i="3"/>
  <c r="K435" i="3"/>
  <c r="L435" i="3" s="1"/>
  <c r="J435" i="3"/>
  <c r="N435" i="3" s="1"/>
  <c r="I435" i="3"/>
  <c r="G435" i="3"/>
  <c r="H435" i="3" s="1"/>
  <c r="E435" i="3"/>
  <c r="R434" i="3"/>
  <c r="K434" i="3"/>
  <c r="L434" i="3" s="1"/>
  <c r="J434" i="3"/>
  <c r="N434" i="3" s="1"/>
  <c r="I434" i="3"/>
  <c r="G434" i="3"/>
  <c r="H434" i="3" s="1"/>
  <c r="E434" i="3"/>
  <c r="R433" i="3"/>
  <c r="K433" i="3"/>
  <c r="L433" i="3" s="1"/>
  <c r="J433" i="3"/>
  <c r="N433" i="3" s="1"/>
  <c r="I433" i="3"/>
  <c r="G433" i="3"/>
  <c r="H433" i="3" s="1"/>
  <c r="E433" i="3"/>
  <c r="R432" i="3"/>
  <c r="K432" i="3"/>
  <c r="L432" i="3" s="1"/>
  <c r="J432" i="3"/>
  <c r="N432" i="3" s="1"/>
  <c r="I432" i="3"/>
  <c r="G432" i="3"/>
  <c r="H432" i="3" s="1"/>
  <c r="E432" i="3"/>
  <c r="R431" i="3"/>
  <c r="K431" i="3"/>
  <c r="L431" i="3" s="1"/>
  <c r="J431" i="3"/>
  <c r="N431" i="3" s="1"/>
  <c r="I431" i="3"/>
  <c r="G431" i="3"/>
  <c r="H431" i="3" s="1"/>
  <c r="E431" i="3"/>
  <c r="R430" i="3"/>
  <c r="K430" i="3"/>
  <c r="L430" i="3" s="1"/>
  <c r="J430" i="3"/>
  <c r="N430" i="3" s="1"/>
  <c r="I430" i="3"/>
  <c r="G430" i="3"/>
  <c r="H430" i="3" s="1"/>
  <c r="E430" i="3"/>
  <c r="R429" i="3"/>
  <c r="K429" i="3"/>
  <c r="L429" i="3" s="1"/>
  <c r="J429" i="3"/>
  <c r="N429" i="3" s="1"/>
  <c r="I429" i="3"/>
  <c r="G429" i="3"/>
  <c r="H429" i="3" s="1"/>
  <c r="E429" i="3"/>
  <c r="R428" i="3"/>
  <c r="K428" i="3"/>
  <c r="L428" i="3" s="1"/>
  <c r="J428" i="3"/>
  <c r="N428" i="3" s="1"/>
  <c r="I428" i="3"/>
  <c r="G428" i="3"/>
  <c r="H428" i="3" s="1"/>
  <c r="E428" i="3"/>
  <c r="R427" i="3"/>
  <c r="K427" i="3"/>
  <c r="L427" i="3" s="1"/>
  <c r="J427" i="3"/>
  <c r="N427" i="3" s="1"/>
  <c r="I427" i="3"/>
  <c r="G427" i="3"/>
  <c r="H427" i="3" s="1"/>
  <c r="E427" i="3"/>
  <c r="R426" i="3"/>
  <c r="K426" i="3"/>
  <c r="L426" i="3" s="1"/>
  <c r="J426" i="3"/>
  <c r="N426" i="3" s="1"/>
  <c r="I426" i="3"/>
  <c r="G426" i="3"/>
  <c r="H426" i="3" s="1"/>
  <c r="E426" i="3"/>
  <c r="R425" i="3"/>
  <c r="K425" i="3"/>
  <c r="L425" i="3" s="1"/>
  <c r="J425" i="3"/>
  <c r="N425" i="3" s="1"/>
  <c r="I425" i="3"/>
  <c r="G425" i="3"/>
  <c r="H425" i="3" s="1"/>
  <c r="E425" i="3"/>
  <c r="R424" i="3"/>
  <c r="K424" i="3"/>
  <c r="L424" i="3" s="1"/>
  <c r="J424" i="3"/>
  <c r="N424" i="3" s="1"/>
  <c r="I424" i="3"/>
  <c r="G424" i="3"/>
  <c r="H424" i="3" s="1"/>
  <c r="E424" i="3"/>
  <c r="R423" i="3"/>
  <c r="K423" i="3"/>
  <c r="L423" i="3" s="1"/>
  <c r="J423" i="3"/>
  <c r="N423" i="3" s="1"/>
  <c r="I423" i="3"/>
  <c r="G423" i="3"/>
  <c r="H423" i="3" s="1"/>
  <c r="E423" i="3"/>
  <c r="R422" i="3"/>
  <c r="K422" i="3"/>
  <c r="L422" i="3" s="1"/>
  <c r="J422" i="3"/>
  <c r="N422" i="3" s="1"/>
  <c r="I422" i="3"/>
  <c r="G422" i="3"/>
  <c r="H422" i="3" s="1"/>
  <c r="E422" i="3"/>
  <c r="R421" i="3"/>
  <c r="K421" i="3"/>
  <c r="L421" i="3" s="1"/>
  <c r="J421" i="3"/>
  <c r="N421" i="3" s="1"/>
  <c r="I421" i="3"/>
  <c r="G421" i="3"/>
  <c r="H421" i="3" s="1"/>
  <c r="E421" i="3"/>
  <c r="R420" i="3"/>
  <c r="K420" i="3"/>
  <c r="L420" i="3" s="1"/>
  <c r="J420" i="3"/>
  <c r="N420" i="3" s="1"/>
  <c r="I420" i="3"/>
  <c r="G420" i="3"/>
  <c r="H420" i="3" s="1"/>
  <c r="E420" i="3"/>
  <c r="R419" i="3"/>
  <c r="K419" i="3"/>
  <c r="L419" i="3" s="1"/>
  <c r="J419" i="3"/>
  <c r="N419" i="3" s="1"/>
  <c r="I419" i="3"/>
  <c r="G419" i="3"/>
  <c r="H419" i="3" s="1"/>
  <c r="E419" i="3"/>
  <c r="R418" i="3"/>
  <c r="K418" i="3"/>
  <c r="L418" i="3" s="1"/>
  <c r="J418" i="3"/>
  <c r="N418" i="3" s="1"/>
  <c r="I418" i="3"/>
  <c r="G418" i="3"/>
  <c r="H418" i="3" s="1"/>
  <c r="E418" i="3"/>
  <c r="R417" i="3"/>
  <c r="K417" i="3"/>
  <c r="L417" i="3" s="1"/>
  <c r="J417" i="3"/>
  <c r="N417" i="3" s="1"/>
  <c r="I417" i="3"/>
  <c r="G417" i="3"/>
  <c r="H417" i="3" s="1"/>
  <c r="E417" i="3"/>
  <c r="R416" i="3"/>
  <c r="K416" i="3"/>
  <c r="L416" i="3" s="1"/>
  <c r="J416" i="3"/>
  <c r="N416" i="3" s="1"/>
  <c r="I416" i="3"/>
  <c r="G416" i="3"/>
  <c r="H416" i="3" s="1"/>
  <c r="E416" i="3"/>
  <c r="R415" i="3"/>
  <c r="K415" i="3"/>
  <c r="L415" i="3" s="1"/>
  <c r="J415" i="3"/>
  <c r="N415" i="3" s="1"/>
  <c r="I415" i="3"/>
  <c r="G415" i="3"/>
  <c r="H415" i="3" s="1"/>
  <c r="E415" i="3"/>
  <c r="R414" i="3"/>
  <c r="K414" i="3"/>
  <c r="L414" i="3" s="1"/>
  <c r="J414" i="3"/>
  <c r="N414" i="3" s="1"/>
  <c r="I414" i="3"/>
  <c r="G414" i="3"/>
  <c r="H414" i="3" s="1"/>
  <c r="E414" i="3"/>
  <c r="R413" i="3"/>
  <c r="K413" i="3"/>
  <c r="L413" i="3" s="1"/>
  <c r="J413" i="3"/>
  <c r="N413" i="3" s="1"/>
  <c r="I413" i="3"/>
  <c r="G413" i="3"/>
  <c r="H413" i="3" s="1"/>
  <c r="E413" i="3"/>
  <c r="R412" i="3"/>
  <c r="K412" i="3"/>
  <c r="L412" i="3" s="1"/>
  <c r="J412" i="3"/>
  <c r="N412" i="3" s="1"/>
  <c r="I412" i="3"/>
  <c r="G412" i="3"/>
  <c r="H412" i="3" s="1"/>
  <c r="E412" i="3"/>
  <c r="R411" i="3"/>
  <c r="K411" i="3"/>
  <c r="L411" i="3" s="1"/>
  <c r="J411" i="3"/>
  <c r="N411" i="3" s="1"/>
  <c r="I411" i="3"/>
  <c r="G411" i="3"/>
  <c r="H411" i="3" s="1"/>
  <c r="E411" i="3"/>
  <c r="R410" i="3"/>
  <c r="K410" i="3"/>
  <c r="L410" i="3" s="1"/>
  <c r="J410" i="3"/>
  <c r="N410" i="3" s="1"/>
  <c r="I410" i="3"/>
  <c r="G410" i="3"/>
  <c r="H410" i="3" s="1"/>
  <c r="E410" i="3"/>
  <c r="R409" i="3"/>
  <c r="K409" i="3"/>
  <c r="L409" i="3" s="1"/>
  <c r="J409" i="3"/>
  <c r="N409" i="3" s="1"/>
  <c r="I409" i="3"/>
  <c r="G409" i="3"/>
  <c r="H409" i="3" s="1"/>
  <c r="E409" i="3"/>
  <c r="R408" i="3"/>
  <c r="K408" i="3"/>
  <c r="L408" i="3" s="1"/>
  <c r="J408" i="3"/>
  <c r="N408" i="3" s="1"/>
  <c r="I408" i="3"/>
  <c r="G408" i="3"/>
  <c r="H408" i="3" s="1"/>
  <c r="E408" i="3"/>
  <c r="R407" i="3"/>
  <c r="K407" i="3"/>
  <c r="L407" i="3" s="1"/>
  <c r="J407" i="3"/>
  <c r="N407" i="3" s="1"/>
  <c r="I407" i="3"/>
  <c r="G407" i="3"/>
  <c r="H407" i="3" s="1"/>
  <c r="E407" i="3"/>
  <c r="R406" i="3"/>
  <c r="K406" i="3"/>
  <c r="L406" i="3" s="1"/>
  <c r="J406" i="3"/>
  <c r="N406" i="3" s="1"/>
  <c r="I406" i="3"/>
  <c r="G406" i="3"/>
  <c r="H406" i="3" s="1"/>
  <c r="E406" i="3"/>
  <c r="R405" i="3"/>
  <c r="K405" i="3"/>
  <c r="L405" i="3" s="1"/>
  <c r="J405" i="3"/>
  <c r="N405" i="3" s="1"/>
  <c r="I405" i="3"/>
  <c r="G405" i="3"/>
  <c r="H405" i="3" s="1"/>
  <c r="E405" i="3"/>
  <c r="R404" i="3"/>
  <c r="K404" i="3"/>
  <c r="L404" i="3" s="1"/>
  <c r="J404" i="3"/>
  <c r="N404" i="3" s="1"/>
  <c r="I404" i="3"/>
  <c r="G404" i="3"/>
  <c r="H404" i="3" s="1"/>
  <c r="E404" i="3"/>
  <c r="R403" i="3"/>
  <c r="K403" i="3"/>
  <c r="L403" i="3" s="1"/>
  <c r="J403" i="3"/>
  <c r="N403" i="3" s="1"/>
  <c r="I403" i="3"/>
  <c r="G403" i="3"/>
  <c r="H403" i="3" s="1"/>
  <c r="E403" i="3"/>
  <c r="R402" i="3"/>
  <c r="K402" i="3"/>
  <c r="L402" i="3" s="1"/>
  <c r="J402" i="3"/>
  <c r="N402" i="3" s="1"/>
  <c r="I402" i="3"/>
  <c r="G402" i="3"/>
  <c r="H402" i="3" s="1"/>
  <c r="E402" i="3"/>
  <c r="R401" i="3"/>
  <c r="K401" i="3"/>
  <c r="L401" i="3" s="1"/>
  <c r="J401" i="3"/>
  <c r="N401" i="3" s="1"/>
  <c r="I401" i="3"/>
  <c r="G401" i="3"/>
  <c r="H401" i="3" s="1"/>
  <c r="E401" i="3"/>
  <c r="R400" i="3"/>
  <c r="K400" i="3"/>
  <c r="L400" i="3" s="1"/>
  <c r="J400" i="3"/>
  <c r="N400" i="3" s="1"/>
  <c r="I400" i="3"/>
  <c r="G400" i="3"/>
  <c r="H400" i="3" s="1"/>
  <c r="E400" i="3"/>
  <c r="R399" i="3"/>
  <c r="K399" i="3"/>
  <c r="L399" i="3" s="1"/>
  <c r="J399" i="3"/>
  <c r="N399" i="3" s="1"/>
  <c r="I399" i="3"/>
  <c r="G399" i="3"/>
  <c r="H399" i="3" s="1"/>
  <c r="E399" i="3"/>
  <c r="R398" i="3"/>
  <c r="K398" i="3"/>
  <c r="L398" i="3" s="1"/>
  <c r="J398" i="3"/>
  <c r="N398" i="3" s="1"/>
  <c r="I398" i="3"/>
  <c r="G398" i="3"/>
  <c r="H398" i="3" s="1"/>
  <c r="E398" i="3"/>
  <c r="R397" i="3"/>
  <c r="K397" i="3"/>
  <c r="L397" i="3" s="1"/>
  <c r="J397" i="3"/>
  <c r="N397" i="3" s="1"/>
  <c r="I397" i="3"/>
  <c r="G397" i="3"/>
  <c r="H397" i="3" s="1"/>
  <c r="E397" i="3"/>
  <c r="R396" i="3"/>
  <c r="K396" i="3"/>
  <c r="L396" i="3" s="1"/>
  <c r="J396" i="3"/>
  <c r="N396" i="3" s="1"/>
  <c r="I396" i="3"/>
  <c r="G396" i="3"/>
  <c r="H396" i="3" s="1"/>
  <c r="E396" i="3"/>
  <c r="R395" i="3"/>
  <c r="K395" i="3"/>
  <c r="L395" i="3" s="1"/>
  <c r="J395" i="3"/>
  <c r="N395" i="3" s="1"/>
  <c r="I395" i="3"/>
  <c r="G395" i="3"/>
  <c r="H395" i="3" s="1"/>
  <c r="E395" i="3"/>
  <c r="R394" i="3"/>
  <c r="K394" i="3"/>
  <c r="L394" i="3" s="1"/>
  <c r="J394" i="3"/>
  <c r="N394" i="3" s="1"/>
  <c r="I394" i="3"/>
  <c r="G394" i="3"/>
  <c r="H394" i="3" s="1"/>
  <c r="E394" i="3"/>
  <c r="R393" i="3"/>
  <c r="K393" i="3"/>
  <c r="L393" i="3" s="1"/>
  <c r="J393" i="3"/>
  <c r="N393" i="3" s="1"/>
  <c r="I393" i="3"/>
  <c r="G393" i="3"/>
  <c r="H393" i="3" s="1"/>
  <c r="E393" i="3"/>
  <c r="R392" i="3"/>
  <c r="K392" i="3"/>
  <c r="L392" i="3" s="1"/>
  <c r="J392" i="3"/>
  <c r="N392" i="3" s="1"/>
  <c r="I392" i="3"/>
  <c r="G392" i="3"/>
  <c r="H392" i="3" s="1"/>
  <c r="E392" i="3"/>
  <c r="R391" i="3"/>
  <c r="K391" i="3"/>
  <c r="L391" i="3" s="1"/>
  <c r="J391" i="3"/>
  <c r="N391" i="3" s="1"/>
  <c r="I391" i="3"/>
  <c r="G391" i="3"/>
  <c r="H391" i="3" s="1"/>
  <c r="E391" i="3"/>
  <c r="R390" i="3"/>
  <c r="K390" i="3"/>
  <c r="L390" i="3" s="1"/>
  <c r="J390" i="3"/>
  <c r="N390" i="3" s="1"/>
  <c r="I390" i="3"/>
  <c r="G390" i="3"/>
  <c r="H390" i="3" s="1"/>
  <c r="E390" i="3"/>
  <c r="R389" i="3"/>
  <c r="K389" i="3"/>
  <c r="L389" i="3" s="1"/>
  <c r="J389" i="3"/>
  <c r="N389" i="3" s="1"/>
  <c r="I389" i="3"/>
  <c r="G389" i="3"/>
  <c r="H389" i="3" s="1"/>
  <c r="E389" i="3"/>
  <c r="R388" i="3"/>
  <c r="K388" i="3"/>
  <c r="L388" i="3" s="1"/>
  <c r="J388" i="3"/>
  <c r="N388" i="3" s="1"/>
  <c r="I388" i="3"/>
  <c r="G388" i="3"/>
  <c r="H388" i="3" s="1"/>
  <c r="E388" i="3"/>
  <c r="R387" i="3"/>
  <c r="K387" i="3"/>
  <c r="L387" i="3" s="1"/>
  <c r="J387" i="3"/>
  <c r="N387" i="3" s="1"/>
  <c r="I387" i="3"/>
  <c r="G387" i="3"/>
  <c r="H387" i="3" s="1"/>
  <c r="E387" i="3"/>
  <c r="R386" i="3"/>
  <c r="K386" i="3"/>
  <c r="L386" i="3" s="1"/>
  <c r="J386" i="3"/>
  <c r="N386" i="3" s="1"/>
  <c r="I386" i="3"/>
  <c r="G386" i="3"/>
  <c r="H386" i="3" s="1"/>
  <c r="E386" i="3"/>
  <c r="R385" i="3"/>
  <c r="K385" i="3"/>
  <c r="L385" i="3" s="1"/>
  <c r="J385" i="3"/>
  <c r="N385" i="3" s="1"/>
  <c r="I385" i="3"/>
  <c r="G385" i="3"/>
  <c r="H385" i="3" s="1"/>
  <c r="E385" i="3"/>
  <c r="R384" i="3"/>
  <c r="K384" i="3"/>
  <c r="L384" i="3" s="1"/>
  <c r="J384" i="3"/>
  <c r="N384" i="3" s="1"/>
  <c r="I384" i="3"/>
  <c r="G384" i="3"/>
  <c r="H384" i="3" s="1"/>
  <c r="E384" i="3"/>
  <c r="R383" i="3"/>
  <c r="K383" i="3"/>
  <c r="L383" i="3" s="1"/>
  <c r="J383" i="3"/>
  <c r="N383" i="3" s="1"/>
  <c r="I383" i="3"/>
  <c r="G383" i="3"/>
  <c r="H383" i="3" s="1"/>
  <c r="E383" i="3"/>
  <c r="R382" i="3"/>
  <c r="K382" i="3"/>
  <c r="L382" i="3" s="1"/>
  <c r="J382" i="3"/>
  <c r="N382" i="3" s="1"/>
  <c r="I382" i="3"/>
  <c r="G382" i="3"/>
  <c r="H382" i="3" s="1"/>
  <c r="E382" i="3"/>
  <c r="R381" i="3"/>
  <c r="K381" i="3"/>
  <c r="L381" i="3" s="1"/>
  <c r="J381" i="3"/>
  <c r="N381" i="3" s="1"/>
  <c r="I381" i="3"/>
  <c r="G381" i="3"/>
  <c r="H381" i="3" s="1"/>
  <c r="E381" i="3"/>
  <c r="R380" i="3"/>
  <c r="K380" i="3"/>
  <c r="L380" i="3" s="1"/>
  <c r="J380" i="3"/>
  <c r="N380" i="3" s="1"/>
  <c r="I380" i="3"/>
  <c r="G380" i="3"/>
  <c r="H380" i="3" s="1"/>
  <c r="E380" i="3"/>
  <c r="R379" i="3"/>
  <c r="K379" i="3"/>
  <c r="L379" i="3" s="1"/>
  <c r="J379" i="3"/>
  <c r="N379" i="3" s="1"/>
  <c r="I379" i="3"/>
  <c r="G379" i="3"/>
  <c r="H379" i="3" s="1"/>
  <c r="E379" i="3"/>
  <c r="R378" i="3"/>
  <c r="K378" i="3"/>
  <c r="L378" i="3" s="1"/>
  <c r="J378" i="3"/>
  <c r="N378" i="3" s="1"/>
  <c r="I378" i="3"/>
  <c r="G378" i="3"/>
  <c r="H378" i="3" s="1"/>
  <c r="E378" i="3"/>
  <c r="R377" i="3"/>
  <c r="K377" i="3"/>
  <c r="L377" i="3" s="1"/>
  <c r="J377" i="3"/>
  <c r="N377" i="3" s="1"/>
  <c r="I377" i="3"/>
  <c r="G377" i="3"/>
  <c r="H377" i="3" s="1"/>
  <c r="E377" i="3"/>
  <c r="R376" i="3"/>
  <c r="K376" i="3"/>
  <c r="L376" i="3" s="1"/>
  <c r="J376" i="3"/>
  <c r="N376" i="3" s="1"/>
  <c r="I376" i="3"/>
  <c r="G376" i="3"/>
  <c r="H376" i="3" s="1"/>
  <c r="E376" i="3"/>
  <c r="R375" i="3"/>
  <c r="K375" i="3"/>
  <c r="L375" i="3" s="1"/>
  <c r="J375" i="3"/>
  <c r="N375" i="3" s="1"/>
  <c r="I375" i="3"/>
  <c r="G375" i="3"/>
  <c r="H375" i="3" s="1"/>
  <c r="E375" i="3"/>
  <c r="R374" i="3"/>
  <c r="K374" i="3"/>
  <c r="L374" i="3" s="1"/>
  <c r="J374" i="3"/>
  <c r="N374" i="3" s="1"/>
  <c r="I374" i="3"/>
  <c r="G374" i="3"/>
  <c r="H374" i="3" s="1"/>
  <c r="E374" i="3"/>
  <c r="R373" i="3"/>
  <c r="K373" i="3"/>
  <c r="L373" i="3" s="1"/>
  <c r="J373" i="3"/>
  <c r="N373" i="3" s="1"/>
  <c r="I373" i="3"/>
  <c r="G373" i="3"/>
  <c r="H373" i="3" s="1"/>
  <c r="E373" i="3"/>
  <c r="R372" i="3"/>
  <c r="K372" i="3"/>
  <c r="L372" i="3" s="1"/>
  <c r="J372" i="3"/>
  <c r="N372" i="3" s="1"/>
  <c r="I372" i="3"/>
  <c r="G372" i="3"/>
  <c r="H372" i="3" s="1"/>
  <c r="E372" i="3"/>
  <c r="R371" i="3"/>
  <c r="K371" i="3"/>
  <c r="L371" i="3" s="1"/>
  <c r="J371" i="3"/>
  <c r="N371" i="3" s="1"/>
  <c r="I371" i="3"/>
  <c r="G371" i="3"/>
  <c r="H371" i="3" s="1"/>
  <c r="E371" i="3"/>
  <c r="R370" i="3"/>
  <c r="K370" i="3"/>
  <c r="L370" i="3" s="1"/>
  <c r="J370" i="3"/>
  <c r="N370" i="3" s="1"/>
  <c r="I370" i="3"/>
  <c r="G370" i="3"/>
  <c r="H370" i="3" s="1"/>
  <c r="E370" i="3"/>
  <c r="R369" i="3"/>
  <c r="K369" i="3"/>
  <c r="L369" i="3" s="1"/>
  <c r="J369" i="3"/>
  <c r="N369" i="3" s="1"/>
  <c r="I369" i="3"/>
  <c r="G369" i="3"/>
  <c r="H369" i="3" s="1"/>
  <c r="E369" i="3"/>
  <c r="R368" i="3"/>
  <c r="K368" i="3"/>
  <c r="L368" i="3" s="1"/>
  <c r="J368" i="3"/>
  <c r="N368" i="3" s="1"/>
  <c r="I368" i="3"/>
  <c r="G368" i="3"/>
  <c r="H368" i="3" s="1"/>
  <c r="E368" i="3"/>
  <c r="R367" i="3"/>
  <c r="K367" i="3"/>
  <c r="L367" i="3" s="1"/>
  <c r="J367" i="3"/>
  <c r="N367" i="3" s="1"/>
  <c r="I367" i="3"/>
  <c r="G367" i="3"/>
  <c r="H367" i="3" s="1"/>
  <c r="E367" i="3"/>
  <c r="R366" i="3"/>
  <c r="K366" i="3"/>
  <c r="L366" i="3" s="1"/>
  <c r="J366" i="3"/>
  <c r="N366" i="3" s="1"/>
  <c r="I366" i="3"/>
  <c r="G366" i="3"/>
  <c r="H366" i="3" s="1"/>
  <c r="E366" i="3"/>
  <c r="R365" i="3"/>
  <c r="K365" i="3"/>
  <c r="L365" i="3" s="1"/>
  <c r="J365" i="3"/>
  <c r="N365" i="3" s="1"/>
  <c r="I365" i="3"/>
  <c r="G365" i="3"/>
  <c r="H365" i="3" s="1"/>
  <c r="E365" i="3"/>
  <c r="R364" i="3"/>
  <c r="K364" i="3"/>
  <c r="L364" i="3" s="1"/>
  <c r="J364" i="3"/>
  <c r="N364" i="3" s="1"/>
  <c r="I364" i="3"/>
  <c r="G364" i="3"/>
  <c r="H364" i="3" s="1"/>
  <c r="E364" i="3"/>
  <c r="R363" i="3"/>
  <c r="K363" i="3"/>
  <c r="L363" i="3" s="1"/>
  <c r="J363" i="3"/>
  <c r="N363" i="3" s="1"/>
  <c r="I363" i="3"/>
  <c r="G363" i="3"/>
  <c r="H363" i="3" s="1"/>
  <c r="E363" i="3"/>
  <c r="R362" i="3"/>
  <c r="K362" i="3"/>
  <c r="L362" i="3" s="1"/>
  <c r="J362" i="3"/>
  <c r="N362" i="3" s="1"/>
  <c r="I362" i="3"/>
  <c r="G362" i="3"/>
  <c r="H362" i="3" s="1"/>
  <c r="E362" i="3"/>
  <c r="R361" i="3"/>
  <c r="K361" i="3"/>
  <c r="L361" i="3" s="1"/>
  <c r="J361" i="3"/>
  <c r="N361" i="3" s="1"/>
  <c r="I361" i="3"/>
  <c r="G361" i="3"/>
  <c r="H361" i="3" s="1"/>
  <c r="E361" i="3"/>
  <c r="R360" i="3"/>
  <c r="K360" i="3"/>
  <c r="L360" i="3" s="1"/>
  <c r="J360" i="3"/>
  <c r="N360" i="3" s="1"/>
  <c r="I360" i="3"/>
  <c r="G360" i="3"/>
  <c r="H360" i="3" s="1"/>
  <c r="E360" i="3"/>
  <c r="R359" i="3"/>
  <c r="K359" i="3"/>
  <c r="L359" i="3" s="1"/>
  <c r="J359" i="3"/>
  <c r="N359" i="3" s="1"/>
  <c r="I359" i="3"/>
  <c r="G359" i="3"/>
  <c r="H359" i="3" s="1"/>
  <c r="E359" i="3"/>
  <c r="R358" i="3"/>
  <c r="K358" i="3"/>
  <c r="L358" i="3" s="1"/>
  <c r="J358" i="3"/>
  <c r="N358" i="3" s="1"/>
  <c r="I358" i="3"/>
  <c r="G358" i="3"/>
  <c r="H358" i="3" s="1"/>
  <c r="E358" i="3"/>
  <c r="R357" i="3"/>
  <c r="K357" i="3"/>
  <c r="L357" i="3" s="1"/>
  <c r="J357" i="3"/>
  <c r="N357" i="3" s="1"/>
  <c r="I357" i="3"/>
  <c r="G357" i="3"/>
  <c r="H357" i="3" s="1"/>
  <c r="E357" i="3"/>
  <c r="R356" i="3"/>
  <c r="K356" i="3"/>
  <c r="L356" i="3" s="1"/>
  <c r="J356" i="3"/>
  <c r="N356" i="3" s="1"/>
  <c r="I356" i="3"/>
  <c r="G356" i="3"/>
  <c r="H356" i="3" s="1"/>
  <c r="E356" i="3"/>
  <c r="R355" i="3"/>
  <c r="K355" i="3"/>
  <c r="L355" i="3" s="1"/>
  <c r="J355" i="3"/>
  <c r="N355" i="3" s="1"/>
  <c r="I355" i="3"/>
  <c r="G355" i="3"/>
  <c r="H355" i="3" s="1"/>
  <c r="E355" i="3"/>
  <c r="R354" i="3"/>
  <c r="K354" i="3"/>
  <c r="L354" i="3" s="1"/>
  <c r="J354" i="3"/>
  <c r="N354" i="3" s="1"/>
  <c r="I354" i="3"/>
  <c r="G354" i="3"/>
  <c r="H354" i="3" s="1"/>
  <c r="E354" i="3"/>
  <c r="R353" i="3"/>
  <c r="K353" i="3"/>
  <c r="L353" i="3" s="1"/>
  <c r="J353" i="3"/>
  <c r="N353" i="3" s="1"/>
  <c r="I353" i="3"/>
  <c r="G353" i="3"/>
  <c r="H353" i="3" s="1"/>
  <c r="E353" i="3"/>
  <c r="R352" i="3"/>
  <c r="K352" i="3"/>
  <c r="L352" i="3" s="1"/>
  <c r="J352" i="3"/>
  <c r="N352" i="3" s="1"/>
  <c r="I352" i="3"/>
  <c r="G352" i="3"/>
  <c r="H352" i="3" s="1"/>
  <c r="E352" i="3"/>
  <c r="R351" i="3"/>
  <c r="K351" i="3"/>
  <c r="L351" i="3" s="1"/>
  <c r="J351" i="3"/>
  <c r="N351" i="3" s="1"/>
  <c r="I351" i="3"/>
  <c r="G351" i="3"/>
  <c r="H351" i="3" s="1"/>
  <c r="E351" i="3"/>
  <c r="R350" i="3"/>
  <c r="K350" i="3"/>
  <c r="L350" i="3" s="1"/>
  <c r="J350" i="3"/>
  <c r="N350" i="3" s="1"/>
  <c r="I350" i="3"/>
  <c r="G350" i="3"/>
  <c r="H350" i="3" s="1"/>
  <c r="E350" i="3"/>
  <c r="R349" i="3"/>
  <c r="K349" i="3"/>
  <c r="L349" i="3" s="1"/>
  <c r="J349" i="3"/>
  <c r="N349" i="3" s="1"/>
  <c r="I349" i="3"/>
  <c r="G349" i="3"/>
  <c r="H349" i="3" s="1"/>
  <c r="E349" i="3"/>
  <c r="R348" i="3"/>
  <c r="K348" i="3"/>
  <c r="L348" i="3" s="1"/>
  <c r="J348" i="3"/>
  <c r="N348" i="3" s="1"/>
  <c r="I348" i="3"/>
  <c r="G348" i="3"/>
  <c r="H348" i="3" s="1"/>
  <c r="E348" i="3"/>
  <c r="R347" i="3"/>
  <c r="K347" i="3"/>
  <c r="L347" i="3" s="1"/>
  <c r="J347" i="3"/>
  <c r="N347" i="3" s="1"/>
  <c r="I347" i="3"/>
  <c r="G347" i="3"/>
  <c r="H347" i="3" s="1"/>
  <c r="E347" i="3"/>
  <c r="R346" i="3"/>
  <c r="K346" i="3"/>
  <c r="L346" i="3" s="1"/>
  <c r="J346" i="3"/>
  <c r="N346" i="3" s="1"/>
  <c r="I346" i="3"/>
  <c r="G346" i="3"/>
  <c r="H346" i="3" s="1"/>
  <c r="E346" i="3"/>
  <c r="R345" i="3"/>
  <c r="K345" i="3"/>
  <c r="L345" i="3" s="1"/>
  <c r="J345" i="3"/>
  <c r="N345" i="3" s="1"/>
  <c r="I345" i="3"/>
  <c r="G345" i="3"/>
  <c r="H345" i="3" s="1"/>
  <c r="E345" i="3"/>
  <c r="R344" i="3"/>
  <c r="K344" i="3"/>
  <c r="L344" i="3" s="1"/>
  <c r="J344" i="3"/>
  <c r="N344" i="3" s="1"/>
  <c r="I344" i="3"/>
  <c r="G344" i="3"/>
  <c r="H344" i="3" s="1"/>
  <c r="E344" i="3"/>
  <c r="R343" i="3"/>
  <c r="K343" i="3"/>
  <c r="L343" i="3" s="1"/>
  <c r="J343" i="3"/>
  <c r="N343" i="3" s="1"/>
  <c r="I343" i="3"/>
  <c r="G343" i="3"/>
  <c r="H343" i="3" s="1"/>
  <c r="E343" i="3"/>
  <c r="R342" i="3"/>
  <c r="K342" i="3"/>
  <c r="L342" i="3" s="1"/>
  <c r="J342" i="3"/>
  <c r="N342" i="3" s="1"/>
  <c r="I342" i="3"/>
  <c r="G342" i="3"/>
  <c r="H342" i="3" s="1"/>
  <c r="E342" i="3"/>
  <c r="R341" i="3"/>
  <c r="K341" i="3"/>
  <c r="L341" i="3" s="1"/>
  <c r="J341" i="3"/>
  <c r="N341" i="3" s="1"/>
  <c r="I341" i="3"/>
  <c r="G341" i="3"/>
  <c r="H341" i="3" s="1"/>
  <c r="E341" i="3"/>
  <c r="R340" i="3"/>
  <c r="K340" i="3"/>
  <c r="L340" i="3" s="1"/>
  <c r="J340" i="3"/>
  <c r="N340" i="3" s="1"/>
  <c r="I340" i="3"/>
  <c r="G340" i="3"/>
  <c r="H340" i="3" s="1"/>
  <c r="E340" i="3"/>
  <c r="R339" i="3"/>
  <c r="K339" i="3"/>
  <c r="L339" i="3" s="1"/>
  <c r="J339" i="3"/>
  <c r="N339" i="3" s="1"/>
  <c r="I339" i="3"/>
  <c r="G339" i="3"/>
  <c r="H339" i="3" s="1"/>
  <c r="E339" i="3"/>
  <c r="R338" i="3"/>
  <c r="K338" i="3"/>
  <c r="L338" i="3" s="1"/>
  <c r="J338" i="3"/>
  <c r="N338" i="3" s="1"/>
  <c r="I338" i="3"/>
  <c r="G338" i="3"/>
  <c r="H338" i="3" s="1"/>
  <c r="E338" i="3"/>
  <c r="R337" i="3"/>
  <c r="K337" i="3"/>
  <c r="L337" i="3" s="1"/>
  <c r="J337" i="3"/>
  <c r="N337" i="3" s="1"/>
  <c r="I337" i="3"/>
  <c r="G337" i="3"/>
  <c r="H337" i="3" s="1"/>
  <c r="E337" i="3"/>
  <c r="R336" i="3"/>
  <c r="K336" i="3"/>
  <c r="L336" i="3" s="1"/>
  <c r="J336" i="3"/>
  <c r="N336" i="3" s="1"/>
  <c r="I336" i="3"/>
  <c r="G336" i="3"/>
  <c r="H336" i="3" s="1"/>
  <c r="E336" i="3"/>
  <c r="R335" i="3"/>
  <c r="K335" i="3"/>
  <c r="L335" i="3" s="1"/>
  <c r="J335" i="3"/>
  <c r="N335" i="3" s="1"/>
  <c r="I335" i="3"/>
  <c r="G335" i="3"/>
  <c r="H335" i="3" s="1"/>
  <c r="E335" i="3"/>
  <c r="R334" i="3"/>
  <c r="K334" i="3"/>
  <c r="L334" i="3" s="1"/>
  <c r="J334" i="3"/>
  <c r="N334" i="3" s="1"/>
  <c r="I334" i="3"/>
  <c r="G334" i="3"/>
  <c r="H334" i="3" s="1"/>
  <c r="E334" i="3"/>
  <c r="R333" i="3"/>
  <c r="K333" i="3"/>
  <c r="L333" i="3" s="1"/>
  <c r="J333" i="3"/>
  <c r="N333" i="3" s="1"/>
  <c r="I333" i="3"/>
  <c r="G333" i="3"/>
  <c r="H333" i="3" s="1"/>
  <c r="E333" i="3"/>
  <c r="R332" i="3"/>
  <c r="K332" i="3"/>
  <c r="L332" i="3" s="1"/>
  <c r="J332" i="3"/>
  <c r="N332" i="3" s="1"/>
  <c r="I332" i="3"/>
  <c r="G332" i="3"/>
  <c r="H332" i="3" s="1"/>
  <c r="E332" i="3"/>
  <c r="R331" i="3"/>
  <c r="K331" i="3"/>
  <c r="L331" i="3" s="1"/>
  <c r="J331" i="3"/>
  <c r="N331" i="3" s="1"/>
  <c r="I331" i="3"/>
  <c r="G331" i="3"/>
  <c r="H331" i="3" s="1"/>
  <c r="E331" i="3"/>
  <c r="R330" i="3"/>
  <c r="K330" i="3"/>
  <c r="L330" i="3" s="1"/>
  <c r="J330" i="3"/>
  <c r="N330" i="3" s="1"/>
  <c r="I330" i="3"/>
  <c r="G330" i="3"/>
  <c r="H330" i="3" s="1"/>
  <c r="E330" i="3"/>
  <c r="R329" i="3"/>
  <c r="K329" i="3"/>
  <c r="L329" i="3" s="1"/>
  <c r="J329" i="3"/>
  <c r="N329" i="3" s="1"/>
  <c r="I329" i="3"/>
  <c r="G329" i="3"/>
  <c r="H329" i="3" s="1"/>
  <c r="E329" i="3"/>
  <c r="R328" i="3"/>
  <c r="K328" i="3"/>
  <c r="L328" i="3" s="1"/>
  <c r="J328" i="3"/>
  <c r="N328" i="3" s="1"/>
  <c r="I328" i="3"/>
  <c r="G328" i="3"/>
  <c r="H328" i="3" s="1"/>
  <c r="E328" i="3"/>
  <c r="R327" i="3"/>
  <c r="K327" i="3"/>
  <c r="L327" i="3" s="1"/>
  <c r="J327" i="3"/>
  <c r="N327" i="3" s="1"/>
  <c r="I327" i="3"/>
  <c r="G327" i="3"/>
  <c r="H327" i="3" s="1"/>
  <c r="E327" i="3"/>
  <c r="R326" i="3"/>
  <c r="K326" i="3"/>
  <c r="L326" i="3" s="1"/>
  <c r="J326" i="3"/>
  <c r="N326" i="3" s="1"/>
  <c r="I326" i="3"/>
  <c r="G326" i="3"/>
  <c r="H326" i="3" s="1"/>
  <c r="E326" i="3"/>
  <c r="R325" i="3"/>
  <c r="K325" i="3"/>
  <c r="L325" i="3" s="1"/>
  <c r="J325" i="3"/>
  <c r="N325" i="3" s="1"/>
  <c r="I325" i="3"/>
  <c r="G325" i="3"/>
  <c r="H325" i="3" s="1"/>
  <c r="E325" i="3"/>
  <c r="R324" i="3"/>
  <c r="K324" i="3"/>
  <c r="L324" i="3" s="1"/>
  <c r="J324" i="3"/>
  <c r="N324" i="3" s="1"/>
  <c r="I324" i="3"/>
  <c r="G324" i="3"/>
  <c r="H324" i="3" s="1"/>
  <c r="E324" i="3"/>
  <c r="R323" i="3"/>
  <c r="K323" i="3"/>
  <c r="L323" i="3" s="1"/>
  <c r="J323" i="3"/>
  <c r="N323" i="3" s="1"/>
  <c r="I323" i="3"/>
  <c r="G323" i="3"/>
  <c r="H323" i="3" s="1"/>
  <c r="E323" i="3"/>
  <c r="R322" i="3"/>
  <c r="K322" i="3"/>
  <c r="L322" i="3" s="1"/>
  <c r="J322" i="3"/>
  <c r="N322" i="3" s="1"/>
  <c r="I322" i="3"/>
  <c r="G322" i="3"/>
  <c r="H322" i="3" s="1"/>
  <c r="E322" i="3"/>
  <c r="R321" i="3"/>
  <c r="K321" i="3"/>
  <c r="L321" i="3" s="1"/>
  <c r="J321" i="3"/>
  <c r="N321" i="3" s="1"/>
  <c r="I321" i="3"/>
  <c r="G321" i="3"/>
  <c r="H321" i="3" s="1"/>
  <c r="E321" i="3"/>
  <c r="R320" i="3"/>
  <c r="K320" i="3"/>
  <c r="L320" i="3" s="1"/>
  <c r="J320" i="3"/>
  <c r="N320" i="3" s="1"/>
  <c r="I320" i="3"/>
  <c r="G320" i="3"/>
  <c r="H320" i="3" s="1"/>
  <c r="E320" i="3"/>
  <c r="R319" i="3"/>
  <c r="K319" i="3"/>
  <c r="L319" i="3" s="1"/>
  <c r="J319" i="3"/>
  <c r="N319" i="3" s="1"/>
  <c r="I319" i="3"/>
  <c r="G319" i="3"/>
  <c r="H319" i="3" s="1"/>
  <c r="E319" i="3"/>
  <c r="R318" i="3"/>
  <c r="K318" i="3"/>
  <c r="L318" i="3" s="1"/>
  <c r="J318" i="3"/>
  <c r="N318" i="3" s="1"/>
  <c r="I318" i="3"/>
  <c r="G318" i="3"/>
  <c r="H318" i="3" s="1"/>
  <c r="E318" i="3"/>
  <c r="R317" i="3"/>
  <c r="K317" i="3"/>
  <c r="L317" i="3" s="1"/>
  <c r="J317" i="3"/>
  <c r="N317" i="3" s="1"/>
  <c r="I317" i="3"/>
  <c r="G317" i="3"/>
  <c r="H317" i="3" s="1"/>
  <c r="E317" i="3"/>
  <c r="R316" i="3"/>
  <c r="K316" i="3"/>
  <c r="L316" i="3" s="1"/>
  <c r="J316" i="3"/>
  <c r="N316" i="3" s="1"/>
  <c r="I316" i="3"/>
  <c r="G316" i="3"/>
  <c r="H316" i="3" s="1"/>
  <c r="E316" i="3"/>
  <c r="R315" i="3"/>
  <c r="K315" i="3"/>
  <c r="L315" i="3" s="1"/>
  <c r="J315" i="3"/>
  <c r="N315" i="3" s="1"/>
  <c r="I315" i="3"/>
  <c r="G315" i="3"/>
  <c r="H315" i="3" s="1"/>
  <c r="E315" i="3"/>
  <c r="R314" i="3"/>
  <c r="K314" i="3"/>
  <c r="L314" i="3" s="1"/>
  <c r="J314" i="3"/>
  <c r="N314" i="3" s="1"/>
  <c r="I314" i="3"/>
  <c r="G314" i="3"/>
  <c r="H314" i="3" s="1"/>
  <c r="E314" i="3"/>
  <c r="R313" i="3"/>
  <c r="K313" i="3"/>
  <c r="L313" i="3" s="1"/>
  <c r="J313" i="3"/>
  <c r="N313" i="3" s="1"/>
  <c r="I313" i="3"/>
  <c r="G313" i="3"/>
  <c r="H313" i="3" s="1"/>
  <c r="E313" i="3"/>
  <c r="R312" i="3"/>
  <c r="K312" i="3"/>
  <c r="L312" i="3" s="1"/>
  <c r="J312" i="3"/>
  <c r="N312" i="3" s="1"/>
  <c r="I312" i="3"/>
  <c r="G312" i="3"/>
  <c r="H312" i="3" s="1"/>
  <c r="E312" i="3"/>
  <c r="R311" i="3"/>
  <c r="K311" i="3"/>
  <c r="L311" i="3" s="1"/>
  <c r="J311" i="3"/>
  <c r="N311" i="3" s="1"/>
  <c r="I311" i="3"/>
  <c r="G311" i="3"/>
  <c r="H311" i="3" s="1"/>
  <c r="E311" i="3"/>
  <c r="R310" i="3"/>
  <c r="K310" i="3"/>
  <c r="L310" i="3" s="1"/>
  <c r="J310" i="3"/>
  <c r="N310" i="3" s="1"/>
  <c r="I310" i="3"/>
  <c r="G310" i="3"/>
  <c r="H310" i="3" s="1"/>
  <c r="E310" i="3"/>
  <c r="R309" i="3"/>
  <c r="K309" i="3"/>
  <c r="L309" i="3" s="1"/>
  <c r="J309" i="3"/>
  <c r="N309" i="3" s="1"/>
  <c r="I309" i="3"/>
  <c r="G309" i="3"/>
  <c r="H309" i="3" s="1"/>
  <c r="E309" i="3"/>
  <c r="R308" i="3"/>
  <c r="K308" i="3"/>
  <c r="L308" i="3" s="1"/>
  <c r="J308" i="3"/>
  <c r="N308" i="3" s="1"/>
  <c r="I308" i="3"/>
  <c r="G308" i="3"/>
  <c r="H308" i="3" s="1"/>
  <c r="E308" i="3"/>
  <c r="R307" i="3"/>
  <c r="K307" i="3"/>
  <c r="L307" i="3" s="1"/>
  <c r="J307" i="3"/>
  <c r="N307" i="3" s="1"/>
  <c r="I307" i="3"/>
  <c r="G307" i="3"/>
  <c r="H307" i="3" s="1"/>
  <c r="E307" i="3"/>
  <c r="R306" i="3"/>
  <c r="K306" i="3"/>
  <c r="L306" i="3" s="1"/>
  <c r="J306" i="3"/>
  <c r="N306" i="3" s="1"/>
  <c r="I306" i="3"/>
  <c r="G306" i="3"/>
  <c r="H306" i="3" s="1"/>
  <c r="E306" i="3"/>
  <c r="R305" i="3"/>
  <c r="K305" i="3"/>
  <c r="L305" i="3" s="1"/>
  <c r="J305" i="3"/>
  <c r="N305" i="3" s="1"/>
  <c r="I305" i="3"/>
  <c r="G305" i="3"/>
  <c r="H305" i="3" s="1"/>
  <c r="E305" i="3"/>
  <c r="R304" i="3"/>
  <c r="K304" i="3"/>
  <c r="L304" i="3" s="1"/>
  <c r="J304" i="3"/>
  <c r="N304" i="3" s="1"/>
  <c r="I304" i="3"/>
  <c r="G304" i="3"/>
  <c r="H304" i="3" s="1"/>
  <c r="E304" i="3"/>
  <c r="R303" i="3"/>
  <c r="K303" i="3"/>
  <c r="L303" i="3" s="1"/>
  <c r="J303" i="3"/>
  <c r="N303" i="3" s="1"/>
  <c r="I303" i="3"/>
  <c r="G303" i="3"/>
  <c r="H303" i="3" s="1"/>
  <c r="E303" i="3"/>
  <c r="R302" i="3"/>
  <c r="K302" i="3"/>
  <c r="L302" i="3" s="1"/>
  <c r="J302" i="3"/>
  <c r="N302" i="3" s="1"/>
  <c r="I302" i="3"/>
  <c r="G302" i="3"/>
  <c r="H302" i="3" s="1"/>
  <c r="E302" i="3"/>
  <c r="R301" i="3"/>
  <c r="K301" i="3"/>
  <c r="L301" i="3" s="1"/>
  <c r="I301" i="3"/>
  <c r="G301" i="3"/>
  <c r="H301" i="3" s="1"/>
  <c r="E301" i="3"/>
  <c r="R300" i="3"/>
  <c r="K300" i="3"/>
  <c r="L300" i="3" s="1"/>
  <c r="J300" i="3"/>
  <c r="N300" i="3" s="1"/>
  <c r="I300" i="3"/>
  <c r="G300" i="3"/>
  <c r="H300" i="3" s="1"/>
  <c r="E300" i="3"/>
  <c r="R299" i="3"/>
  <c r="K299" i="3"/>
  <c r="L299" i="3" s="1"/>
  <c r="I299" i="3"/>
  <c r="G299" i="3"/>
  <c r="H299" i="3" s="1"/>
  <c r="E299" i="3"/>
  <c r="R298" i="3"/>
  <c r="K298" i="3"/>
  <c r="L298" i="3" s="1"/>
  <c r="J298" i="3"/>
  <c r="N298" i="3" s="1"/>
  <c r="I298" i="3"/>
  <c r="G298" i="3"/>
  <c r="H298" i="3" s="1"/>
  <c r="E298" i="3"/>
  <c r="R297" i="3"/>
  <c r="K297" i="3"/>
  <c r="L297" i="3" s="1"/>
  <c r="I297" i="3"/>
  <c r="G297" i="3"/>
  <c r="H297" i="3" s="1"/>
  <c r="E297" i="3"/>
  <c r="R296" i="3"/>
  <c r="K296" i="3"/>
  <c r="L296" i="3" s="1"/>
  <c r="J296" i="3"/>
  <c r="N296" i="3" s="1"/>
  <c r="I296" i="3"/>
  <c r="G296" i="3"/>
  <c r="H296" i="3" s="1"/>
  <c r="E296" i="3"/>
  <c r="R295" i="3"/>
  <c r="K295" i="3"/>
  <c r="L295" i="3" s="1"/>
  <c r="I295" i="3"/>
  <c r="G295" i="3"/>
  <c r="H295" i="3" s="1"/>
  <c r="E295" i="3"/>
  <c r="R294" i="3"/>
  <c r="K294" i="3"/>
  <c r="L294" i="3" s="1"/>
  <c r="J294" i="3"/>
  <c r="N294" i="3" s="1"/>
  <c r="I294" i="3"/>
  <c r="G294" i="3"/>
  <c r="H294" i="3" s="1"/>
  <c r="E294" i="3"/>
  <c r="R293" i="3"/>
  <c r="K293" i="3"/>
  <c r="L293" i="3" s="1"/>
  <c r="I293" i="3"/>
  <c r="G293" i="3"/>
  <c r="H293" i="3" s="1"/>
  <c r="E293" i="3"/>
  <c r="S292" i="3"/>
  <c r="R292" i="3"/>
  <c r="N292" i="3"/>
  <c r="L292" i="3"/>
  <c r="K292" i="3"/>
  <c r="J292" i="3"/>
  <c r="I292" i="3"/>
  <c r="H292" i="3"/>
  <c r="G292" i="3"/>
  <c r="F292" i="3"/>
  <c r="E292" i="3"/>
  <c r="T291" i="3"/>
  <c r="R291" i="3"/>
  <c r="K291" i="3"/>
  <c r="L291" i="3" s="1"/>
  <c r="J291" i="3"/>
  <c r="N291" i="3" s="1"/>
  <c r="I291" i="3"/>
  <c r="G291" i="3"/>
  <c r="S291" i="3" s="1"/>
  <c r="F291" i="3"/>
  <c r="E291" i="3"/>
  <c r="S290" i="3"/>
  <c r="R290" i="3"/>
  <c r="N290" i="3"/>
  <c r="L290" i="3"/>
  <c r="K290" i="3"/>
  <c r="O290" i="3" s="1"/>
  <c r="P290" i="3" s="1"/>
  <c r="J290" i="3"/>
  <c r="I290" i="3"/>
  <c r="H290" i="3"/>
  <c r="G290" i="3"/>
  <c r="T290" i="3" s="1"/>
  <c r="F290" i="3"/>
  <c r="E290" i="3"/>
  <c r="M290" i="3" s="1"/>
  <c r="T289" i="3"/>
  <c r="R289" i="3"/>
  <c r="K289" i="3"/>
  <c r="L289" i="3" s="1"/>
  <c r="J289" i="3"/>
  <c r="N289" i="3" s="1"/>
  <c r="I289" i="3"/>
  <c r="G289" i="3"/>
  <c r="S289" i="3" s="1"/>
  <c r="F289" i="3"/>
  <c r="E289" i="3"/>
  <c r="S288" i="3"/>
  <c r="R288" i="3"/>
  <c r="N288" i="3"/>
  <c r="L288" i="3"/>
  <c r="K288" i="3"/>
  <c r="O288" i="3" s="1"/>
  <c r="P288" i="3" s="1"/>
  <c r="J288" i="3"/>
  <c r="I288" i="3"/>
  <c r="H288" i="3"/>
  <c r="G288" i="3"/>
  <c r="T288" i="3" s="1"/>
  <c r="F288" i="3"/>
  <c r="E288" i="3"/>
  <c r="M288" i="3" s="1"/>
  <c r="T287" i="3"/>
  <c r="R287" i="3"/>
  <c r="K287" i="3"/>
  <c r="L287" i="3" s="1"/>
  <c r="J287" i="3"/>
  <c r="N287" i="3" s="1"/>
  <c r="I287" i="3"/>
  <c r="G287" i="3"/>
  <c r="S287" i="3" s="1"/>
  <c r="F287" i="3"/>
  <c r="E287" i="3"/>
  <c r="S286" i="3"/>
  <c r="R286" i="3"/>
  <c r="N286" i="3"/>
  <c r="L286" i="3"/>
  <c r="K286" i="3"/>
  <c r="O286" i="3" s="1"/>
  <c r="P286" i="3" s="1"/>
  <c r="J286" i="3"/>
  <c r="I286" i="3"/>
  <c r="H286" i="3"/>
  <c r="G286" i="3"/>
  <c r="T286" i="3" s="1"/>
  <c r="F286" i="3"/>
  <c r="E286" i="3"/>
  <c r="M286" i="3" s="1"/>
  <c r="T285" i="3"/>
  <c r="R285" i="3"/>
  <c r="K285" i="3"/>
  <c r="L285" i="3" s="1"/>
  <c r="J285" i="3"/>
  <c r="N285" i="3" s="1"/>
  <c r="I285" i="3"/>
  <c r="G285" i="3"/>
  <c r="S285" i="3" s="1"/>
  <c r="F285" i="3"/>
  <c r="E285" i="3"/>
  <c r="S284" i="3"/>
  <c r="R284" i="3"/>
  <c r="N284" i="3"/>
  <c r="L284" i="3"/>
  <c r="K284" i="3"/>
  <c r="O284" i="3" s="1"/>
  <c r="P284" i="3" s="1"/>
  <c r="J284" i="3"/>
  <c r="I284" i="3"/>
  <c r="H284" i="3"/>
  <c r="G284" i="3"/>
  <c r="T284" i="3" s="1"/>
  <c r="F284" i="3"/>
  <c r="E284" i="3"/>
  <c r="M284" i="3" s="1"/>
  <c r="T283" i="3"/>
  <c r="R283" i="3"/>
  <c r="K283" i="3"/>
  <c r="L283" i="3" s="1"/>
  <c r="J283" i="3"/>
  <c r="N283" i="3" s="1"/>
  <c r="I283" i="3"/>
  <c r="G283" i="3"/>
  <c r="S283" i="3" s="1"/>
  <c r="F283" i="3"/>
  <c r="E283" i="3"/>
  <c r="S282" i="3"/>
  <c r="R282" i="3"/>
  <c r="N282" i="3"/>
  <c r="L282" i="3"/>
  <c r="K282" i="3"/>
  <c r="O282" i="3" s="1"/>
  <c r="P282" i="3" s="1"/>
  <c r="J282" i="3"/>
  <c r="I282" i="3"/>
  <c r="H282" i="3"/>
  <c r="G282" i="3"/>
  <c r="T282" i="3" s="1"/>
  <c r="F282" i="3"/>
  <c r="E282" i="3"/>
  <c r="M282" i="3" s="1"/>
  <c r="T281" i="3"/>
  <c r="R281" i="3"/>
  <c r="K281" i="3"/>
  <c r="L281" i="3" s="1"/>
  <c r="J281" i="3"/>
  <c r="N281" i="3" s="1"/>
  <c r="I281" i="3"/>
  <c r="G281" i="3"/>
  <c r="S281" i="3" s="1"/>
  <c r="F281" i="3"/>
  <c r="E281" i="3"/>
  <c r="S280" i="3"/>
  <c r="R280" i="3"/>
  <c r="N280" i="3"/>
  <c r="L280" i="3"/>
  <c r="K280" i="3"/>
  <c r="O280" i="3" s="1"/>
  <c r="P280" i="3" s="1"/>
  <c r="J280" i="3"/>
  <c r="I280" i="3"/>
  <c r="H280" i="3"/>
  <c r="G280" i="3"/>
  <c r="T280" i="3" s="1"/>
  <c r="F280" i="3"/>
  <c r="E280" i="3"/>
  <c r="M280" i="3" s="1"/>
  <c r="T279" i="3"/>
  <c r="R279" i="3"/>
  <c r="K279" i="3"/>
  <c r="L279" i="3" s="1"/>
  <c r="J279" i="3"/>
  <c r="N279" i="3" s="1"/>
  <c r="I279" i="3"/>
  <c r="G279" i="3"/>
  <c r="S279" i="3" s="1"/>
  <c r="F279" i="3"/>
  <c r="E279" i="3"/>
  <c r="S278" i="3"/>
  <c r="R278" i="3"/>
  <c r="N278" i="3"/>
  <c r="L278" i="3"/>
  <c r="K278" i="3"/>
  <c r="O278" i="3" s="1"/>
  <c r="P278" i="3" s="1"/>
  <c r="J278" i="3"/>
  <c r="I278" i="3"/>
  <c r="H278" i="3"/>
  <c r="G278" i="3"/>
  <c r="T278" i="3" s="1"/>
  <c r="F278" i="3"/>
  <c r="E278" i="3"/>
  <c r="M278" i="3" s="1"/>
  <c r="T277" i="3"/>
  <c r="R277" i="3"/>
  <c r="K277" i="3"/>
  <c r="L277" i="3" s="1"/>
  <c r="J277" i="3"/>
  <c r="N277" i="3" s="1"/>
  <c r="I277" i="3"/>
  <c r="G277" i="3"/>
  <c r="S277" i="3" s="1"/>
  <c r="F277" i="3"/>
  <c r="E277" i="3"/>
  <c r="S276" i="3"/>
  <c r="R276" i="3"/>
  <c r="N276" i="3"/>
  <c r="L276" i="3"/>
  <c r="K276" i="3"/>
  <c r="O276" i="3" s="1"/>
  <c r="P276" i="3" s="1"/>
  <c r="J276" i="3"/>
  <c r="I276" i="3"/>
  <c r="H276" i="3"/>
  <c r="G276" i="3"/>
  <c r="T276" i="3" s="1"/>
  <c r="F276" i="3"/>
  <c r="E276" i="3"/>
  <c r="M276" i="3" s="1"/>
  <c r="T275" i="3"/>
  <c r="R275" i="3"/>
  <c r="K275" i="3"/>
  <c r="L275" i="3" s="1"/>
  <c r="J275" i="3"/>
  <c r="N275" i="3" s="1"/>
  <c r="I275" i="3"/>
  <c r="G275" i="3"/>
  <c r="S275" i="3" s="1"/>
  <c r="F275" i="3"/>
  <c r="E275" i="3"/>
  <c r="S274" i="3"/>
  <c r="R274" i="3"/>
  <c r="N274" i="3"/>
  <c r="L274" i="3"/>
  <c r="K274" i="3"/>
  <c r="O274" i="3" s="1"/>
  <c r="P274" i="3" s="1"/>
  <c r="J274" i="3"/>
  <c r="I274" i="3"/>
  <c r="H274" i="3"/>
  <c r="G274" i="3"/>
  <c r="T274" i="3" s="1"/>
  <c r="F274" i="3"/>
  <c r="E274" i="3"/>
  <c r="M274" i="3" s="1"/>
  <c r="T273" i="3"/>
  <c r="R273" i="3"/>
  <c r="K273" i="3"/>
  <c r="L273" i="3" s="1"/>
  <c r="J273" i="3"/>
  <c r="N273" i="3" s="1"/>
  <c r="I273" i="3"/>
  <c r="G273" i="3"/>
  <c r="S273" i="3" s="1"/>
  <c r="F273" i="3"/>
  <c r="E273" i="3"/>
  <c r="S272" i="3"/>
  <c r="R272" i="3"/>
  <c r="N272" i="3"/>
  <c r="L272" i="3"/>
  <c r="K272" i="3"/>
  <c r="O272" i="3" s="1"/>
  <c r="P272" i="3" s="1"/>
  <c r="J272" i="3"/>
  <c r="I272" i="3"/>
  <c r="H272" i="3"/>
  <c r="G272" i="3"/>
  <c r="T272" i="3" s="1"/>
  <c r="F272" i="3"/>
  <c r="E272" i="3"/>
  <c r="M272" i="3" s="1"/>
  <c r="T271" i="3"/>
  <c r="R271" i="3"/>
  <c r="K271" i="3"/>
  <c r="L271" i="3" s="1"/>
  <c r="J271" i="3"/>
  <c r="N271" i="3" s="1"/>
  <c r="I271" i="3"/>
  <c r="G271" i="3"/>
  <c r="S271" i="3" s="1"/>
  <c r="F271" i="3"/>
  <c r="E271" i="3"/>
  <c r="S270" i="3"/>
  <c r="R270" i="3"/>
  <c r="N270" i="3"/>
  <c r="L270" i="3"/>
  <c r="K270" i="3"/>
  <c r="O270" i="3" s="1"/>
  <c r="P270" i="3" s="1"/>
  <c r="J270" i="3"/>
  <c r="I270" i="3"/>
  <c r="H270" i="3"/>
  <c r="G270" i="3"/>
  <c r="T270" i="3" s="1"/>
  <c r="F270" i="3"/>
  <c r="E270" i="3"/>
  <c r="M270" i="3" s="1"/>
  <c r="T269" i="3"/>
  <c r="R269" i="3"/>
  <c r="K269" i="3"/>
  <c r="L269" i="3" s="1"/>
  <c r="J269" i="3"/>
  <c r="N269" i="3" s="1"/>
  <c r="I269" i="3"/>
  <c r="G269" i="3"/>
  <c r="S269" i="3" s="1"/>
  <c r="F269" i="3"/>
  <c r="E269" i="3"/>
  <c r="S268" i="3"/>
  <c r="R268" i="3"/>
  <c r="N268" i="3"/>
  <c r="L268" i="3"/>
  <c r="K268" i="3"/>
  <c r="O268" i="3" s="1"/>
  <c r="P268" i="3" s="1"/>
  <c r="J268" i="3"/>
  <c r="I268" i="3"/>
  <c r="H268" i="3"/>
  <c r="G268" i="3"/>
  <c r="T268" i="3" s="1"/>
  <c r="F268" i="3"/>
  <c r="E268" i="3"/>
  <c r="M268" i="3" s="1"/>
  <c r="T267" i="3"/>
  <c r="R267" i="3"/>
  <c r="K267" i="3"/>
  <c r="L267" i="3" s="1"/>
  <c r="J267" i="3"/>
  <c r="N267" i="3" s="1"/>
  <c r="I267" i="3"/>
  <c r="G267" i="3"/>
  <c r="S267" i="3" s="1"/>
  <c r="F267" i="3"/>
  <c r="E267" i="3"/>
  <c r="S266" i="3"/>
  <c r="R266" i="3"/>
  <c r="N266" i="3"/>
  <c r="L266" i="3"/>
  <c r="K266" i="3"/>
  <c r="O266" i="3" s="1"/>
  <c r="P266" i="3" s="1"/>
  <c r="J266" i="3"/>
  <c r="I266" i="3"/>
  <c r="H266" i="3"/>
  <c r="G266" i="3"/>
  <c r="T266" i="3" s="1"/>
  <c r="F266" i="3"/>
  <c r="E266" i="3"/>
  <c r="M266" i="3" s="1"/>
  <c r="T265" i="3"/>
  <c r="R265" i="3"/>
  <c r="K265" i="3"/>
  <c r="L265" i="3" s="1"/>
  <c r="J265" i="3"/>
  <c r="N265" i="3" s="1"/>
  <c r="I265" i="3"/>
  <c r="G265" i="3"/>
  <c r="S265" i="3" s="1"/>
  <c r="F265" i="3"/>
  <c r="E265" i="3"/>
  <c r="S264" i="3"/>
  <c r="R264" i="3"/>
  <c r="N264" i="3"/>
  <c r="L264" i="3"/>
  <c r="K264" i="3"/>
  <c r="O264" i="3" s="1"/>
  <c r="P264" i="3" s="1"/>
  <c r="J264" i="3"/>
  <c r="I264" i="3"/>
  <c r="H264" i="3"/>
  <c r="G264" i="3"/>
  <c r="T264" i="3" s="1"/>
  <c r="F264" i="3"/>
  <c r="E264" i="3"/>
  <c r="M264" i="3" s="1"/>
  <c r="T263" i="3"/>
  <c r="R263" i="3"/>
  <c r="K263" i="3"/>
  <c r="L263" i="3" s="1"/>
  <c r="J263" i="3"/>
  <c r="N263" i="3" s="1"/>
  <c r="I263" i="3"/>
  <c r="G263" i="3"/>
  <c r="S263" i="3" s="1"/>
  <c r="F263" i="3"/>
  <c r="E263" i="3"/>
  <c r="S262" i="3"/>
  <c r="R262" i="3"/>
  <c r="N262" i="3"/>
  <c r="L262" i="3"/>
  <c r="K262" i="3"/>
  <c r="O262" i="3" s="1"/>
  <c r="P262" i="3" s="1"/>
  <c r="J262" i="3"/>
  <c r="I262" i="3"/>
  <c r="H262" i="3"/>
  <c r="G262" i="3"/>
  <c r="T262" i="3" s="1"/>
  <c r="F262" i="3"/>
  <c r="E262" i="3"/>
  <c r="M262" i="3" s="1"/>
  <c r="T261" i="3"/>
  <c r="R261" i="3"/>
  <c r="K261" i="3"/>
  <c r="L261" i="3" s="1"/>
  <c r="J261" i="3"/>
  <c r="N261" i="3" s="1"/>
  <c r="I261" i="3"/>
  <c r="G261" i="3"/>
  <c r="S261" i="3" s="1"/>
  <c r="F261" i="3"/>
  <c r="E261" i="3"/>
  <c r="S260" i="3"/>
  <c r="R260" i="3"/>
  <c r="N260" i="3"/>
  <c r="L260" i="3"/>
  <c r="K260" i="3"/>
  <c r="O260" i="3" s="1"/>
  <c r="P260" i="3" s="1"/>
  <c r="J260" i="3"/>
  <c r="I260" i="3"/>
  <c r="H260" i="3"/>
  <c r="G260" i="3"/>
  <c r="T260" i="3" s="1"/>
  <c r="F260" i="3"/>
  <c r="E260" i="3"/>
  <c r="M260" i="3" s="1"/>
  <c r="T259" i="3"/>
  <c r="R259" i="3"/>
  <c r="K259" i="3"/>
  <c r="L259" i="3" s="1"/>
  <c r="J259" i="3"/>
  <c r="N259" i="3" s="1"/>
  <c r="I259" i="3"/>
  <c r="G259" i="3"/>
  <c r="S259" i="3" s="1"/>
  <c r="F259" i="3"/>
  <c r="E259" i="3"/>
  <c r="S258" i="3"/>
  <c r="R258" i="3"/>
  <c r="N258" i="3"/>
  <c r="L258" i="3"/>
  <c r="K258" i="3"/>
  <c r="O258" i="3" s="1"/>
  <c r="P258" i="3" s="1"/>
  <c r="J258" i="3"/>
  <c r="I258" i="3"/>
  <c r="H258" i="3"/>
  <c r="G258" i="3"/>
  <c r="T258" i="3" s="1"/>
  <c r="F258" i="3"/>
  <c r="E258" i="3"/>
  <c r="M258" i="3" s="1"/>
  <c r="T257" i="3"/>
  <c r="R257" i="3"/>
  <c r="K257" i="3"/>
  <c r="L257" i="3" s="1"/>
  <c r="J257" i="3"/>
  <c r="N257" i="3" s="1"/>
  <c r="I257" i="3"/>
  <c r="G257" i="3"/>
  <c r="S257" i="3" s="1"/>
  <c r="F257" i="3"/>
  <c r="E257" i="3"/>
  <c r="S256" i="3"/>
  <c r="R256" i="3"/>
  <c r="N256" i="3"/>
  <c r="L256" i="3"/>
  <c r="K256" i="3"/>
  <c r="O256" i="3" s="1"/>
  <c r="P256" i="3" s="1"/>
  <c r="J256" i="3"/>
  <c r="I256" i="3"/>
  <c r="H256" i="3"/>
  <c r="G256" i="3"/>
  <c r="T256" i="3" s="1"/>
  <c r="F256" i="3"/>
  <c r="E256" i="3"/>
  <c r="M256" i="3" s="1"/>
  <c r="T255" i="3"/>
  <c r="R255" i="3"/>
  <c r="K255" i="3"/>
  <c r="L255" i="3" s="1"/>
  <c r="J255" i="3"/>
  <c r="N255" i="3" s="1"/>
  <c r="I255" i="3"/>
  <c r="G255" i="3"/>
  <c r="S255" i="3" s="1"/>
  <c r="F255" i="3"/>
  <c r="E255" i="3"/>
  <c r="S254" i="3"/>
  <c r="R254" i="3"/>
  <c r="N254" i="3"/>
  <c r="L254" i="3"/>
  <c r="K254" i="3"/>
  <c r="O254" i="3" s="1"/>
  <c r="P254" i="3" s="1"/>
  <c r="J254" i="3"/>
  <c r="I254" i="3"/>
  <c r="H254" i="3"/>
  <c r="G254" i="3"/>
  <c r="T254" i="3" s="1"/>
  <c r="F254" i="3"/>
  <c r="E254" i="3"/>
  <c r="M254" i="3" s="1"/>
  <c r="T253" i="3"/>
  <c r="R253" i="3"/>
  <c r="K253" i="3"/>
  <c r="L253" i="3" s="1"/>
  <c r="J253" i="3"/>
  <c r="N253" i="3" s="1"/>
  <c r="I253" i="3"/>
  <c r="G253" i="3"/>
  <c r="S253" i="3" s="1"/>
  <c r="F253" i="3"/>
  <c r="E253" i="3"/>
  <c r="S252" i="3"/>
  <c r="R252" i="3"/>
  <c r="N252" i="3"/>
  <c r="L252" i="3"/>
  <c r="K252" i="3"/>
  <c r="O252" i="3" s="1"/>
  <c r="P252" i="3" s="1"/>
  <c r="J252" i="3"/>
  <c r="I252" i="3"/>
  <c r="H252" i="3"/>
  <c r="G252" i="3"/>
  <c r="T252" i="3" s="1"/>
  <c r="F252" i="3"/>
  <c r="E252" i="3"/>
  <c r="M252" i="3" s="1"/>
  <c r="T251" i="3"/>
  <c r="R251" i="3"/>
  <c r="K251" i="3"/>
  <c r="L251" i="3" s="1"/>
  <c r="J251" i="3"/>
  <c r="N251" i="3" s="1"/>
  <c r="I251" i="3"/>
  <c r="G251" i="3"/>
  <c r="S251" i="3" s="1"/>
  <c r="F251" i="3"/>
  <c r="E251" i="3"/>
  <c r="S250" i="3"/>
  <c r="R250" i="3"/>
  <c r="N250" i="3"/>
  <c r="L250" i="3"/>
  <c r="K250" i="3"/>
  <c r="O250" i="3" s="1"/>
  <c r="P250" i="3" s="1"/>
  <c r="J250" i="3"/>
  <c r="I250" i="3"/>
  <c r="H250" i="3"/>
  <c r="G250" i="3"/>
  <c r="T250" i="3" s="1"/>
  <c r="F250" i="3"/>
  <c r="E250" i="3"/>
  <c r="M250" i="3" s="1"/>
  <c r="T249" i="3"/>
  <c r="R249" i="3"/>
  <c r="K249" i="3"/>
  <c r="L249" i="3" s="1"/>
  <c r="J249" i="3"/>
  <c r="N249" i="3" s="1"/>
  <c r="I249" i="3"/>
  <c r="G249" i="3"/>
  <c r="S249" i="3" s="1"/>
  <c r="F249" i="3"/>
  <c r="E249" i="3"/>
  <c r="S248" i="3"/>
  <c r="R248" i="3"/>
  <c r="N248" i="3"/>
  <c r="L248" i="3"/>
  <c r="K248" i="3"/>
  <c r="O248" i="3" s="1"/>
  <c r="P248" i="3" s="1"/>
  <c r="J248" i="3"/>
  <c r="I248" i="3"/>
  <c r="H248" i="3"/>
  <c r="G248" i="3"/>
  <c r="T248" i="3" s="1"/>
  <c r="F248" i="3"/>
  <c r="E248" i="3"/>
  <c r="M248" i="3" s="1"/>
  <c r="T247" i="3"/>
  <c r="R247" i="3"/>
  <c r="K247" i="3"/>
  <c r="L247" i="3" s="1"/>
  <c r="J247" i="3"/>
  <c r="N247" i="3" s="1"/>
  <c r="I247" i="3"/>
  <c r="G247" i="3"/>
  <c r="S247" i="3" s="1"/>
  <c r="F247" i="3"/>
  <c r="E247" i="3"/>
  <c r="S246" i="3"/>
  <c r="R246" i="3"/>
  <c r="N246" i="3"/>
  <c r="L246" i="3"/>
  <c r="K246" i="3"/>
  <c r="O246" i="3" s="1"/>
  <c r="P246" i="3" s="1"/>
  <c r="J246" i="3"/>
  <c r="I246" i="3"/>
  <c r="H246" i="3"/>
  <c r="G246" i="3"/>
  <c r="T246" i="3" s="1"/>
  <c r="F246" i="3"/>
  <c r="E246" i="3"/>
  <c r="M246" i="3" s="1"/>
  <c r="T245" i="3"/>
  <c r="R245" i="3"/>
  <c r="K245" i="3"/>
  <c r="L245" i="3" s="1"/>
  <c r="J245" i="3"/>
  <c r="N245" i="3" s="1"/>
  <c r="I245" i="3"/>
  <c r="G245" i="3"/>
  <c r="S245" i="3" s="1"/>
  <c r="F245" i="3"/>
  <c r="E245" i="3"/>
  <c r="S244" i="3"/>
  <c r="R244" i="3"/>
  <c r="N244" i="3"/>
  <c r="L244" i="3"/>
  <c r="K244" i="3"/>
  <c r="O244" i="3" s="1"/>
  <c r="P244" i="3" s="1"/>
  <c r="J244" i="3"/>
  <c r="I244" i="3"/>
  <c r="H244" i="3"/>
  <c r="G244" i="3"/>
  <c r="T244" i="3" s="1"/>
  <c r="F244" i="3"/>
  <c r="E244" i="3"/>
  <c r="M244" i="3" s="1"/>
  <c r="T243" i="3"/>
  <c r="R243" i="3"/>
  <c r="K243" i="3"/>
  <c r="L243" i="3" s="1"/>
  <c r="J243" i="3"/>
  <c r="N243" i="3" s="1"/>
  <c r="I243" i="3"/>
  <c r="G243" i="3"/>
  <c r="S243" i="3" s="1"/>
  <c r="F243" i="3"/>
  <c r="E243" i="3"/>
  <c r="S242" i="3"/>
  <c r="R242" i="3"/>
  <c r="N242" i="3"/>
  <c r="L242" i="3"/>
  <c r="K242" i="3"/>
  <c r="O242" i="3" s="1"/>
  <c r="P242" i="3" s="1"/>
  <c r="J242" i="3"/>
  <c r="I242" i="3"/>
  <c r="H242" i="3"/>
  <c r="G242" i="3"/>
  <c r="T242" i="3" s="1"/>
  <c r="F242" i="3"/>
  <c r="E242" i="3"/>
  <c r="M242" i="3" s="1"/>
  <c r="T241" i="3"/>
  <c r="R241" i="3"/>
  <c r="K241" i="3"/>
  <c r="L241" i="3" s="1"/>
  <c r="J241" i="3"/>
  <c r="N241" i="3" s="1"/>
  <c r="I241" i="3"/>
  <c r="G241" i="3"/>
  <c r="S241" i="3" s="1"/>
  <c r="F241" i="3"/>
  <c r="E241" i="3"/>
  <c r="S240" i="3"/>
  <c r="R240" i="3"/>
  <c r="N240" i="3"/>
  <c r="L240" i="3"/>
  <c r="K240" i="3"/>
  <c r="O240" i="3" s="1"/>
  <c r="P240" i="3" s="1"/>
  <c r="J240" i="3"/>
  <c r="I240" i="3"/>
  <c r="H240" i="3"/>
  <c r="G240" i="3"/>
  <c r="T240" i="3" s="1"/>
  <c r="F240" i="3"/>
  <c r="E240" i="3"/>
  <c r="M240" i="3" s="1"/>
  <c r="T239" i="3"/>
  <c r="R239" i="3"/>
  <c r="K239" i="3"/>
  <c r="L239" i="3" s="1"/>
  <c r="J239" i="3"/>
  <c r="N239" i="3" s="1"/>
  <c r="I239" i="3"/>
  <c r="G239" i="3"/>
  <c r="S239" i="3" s="1"/>
  <c r="F239" i="3"/>
  <c r="E239" i="3"/>
  <c r="S238" i="3"/>
  <c r="R238" i="3"/>
  <c r="N238" i="3"/>
  <c r="L238" i="3"/>
  <c r="K238" i="3"/>
  <c r="O238" i="3" s="1"/>
  <c r="P238" i="3" s="1"/>
  <c r="J238" i="3"/>
  <c r="I238" i="3"/>
  <c r="H238" i="3"/>
  <c r="G238" i="3"/>
  <c r="T238" i="3" s="1"/>
  <c r="F238" i="3"/>
  <c r="E238" i="3"/>
  <c r="M238" i="3" s="1"/>
  <c r="T237" i="3"/>
  <c r="R237" i="3"/>
  <c r="K237" i="3"/>
  <c r="L237" i="3" s="1"/>
  <c r="J237" i="3"/>
  <c r="N237" i="3" s="1"/>
  <c r="I237" i="3"/>
  <c r="G237" i="3"/>
  <c r="S237" i="3" s="1"/>
  <c r="F237" i="3"/>
  <c r="E237" i="3"/>
  <c r="S236" i="3"/>
  <c r="R236" i="3"/>
  <c r="N236" i="3"/>
  <c r="L236" i="3"/>
  <c r="K236" i="3"/>
  <c r="O236" i="3" s="1"/>
  <c r="P236" i="3" s="1"/>
  <c r="J236" i="3"/>
  <c r="I236" i="3"/>
  <c r="H236" i="3"/>
  <c r="G236" i="3"/>
  <c r="T236" i="3" s="1"/>
  <c r="F236" i="3"/>
  <c r="E236" i="3"/>
  <c r="M236" i="3" s="1"/>
  <c r="T235" i="3"/>
  <c r="R235" i="3"/>
  <c r="K235" i="3"/>
  <c r="L235" i="3" s="1"/>
  <c r="J235" i="3"/>
  <c r="N235" i="3" s="1"/>
  <c r="I235" i="3"/>
  <c r="G235" i="3"/>
  <c r="S235" i="3" s="1"/>
  <c r="F235" i="3"/>
  <c r="E235" i="3"/>
  <c r="S234" i="3"/>
  <c r="R234" i="3"/>
  <c r="N234" i="3"/>
  <c r="L234" i="3"/>
  <c r="K234" i="3"/>
  <c r="O234" i="3" s="1"/>
  <c r="P234" i="3" s="1"/>
  <c r="J234" i="3"/>
  <c r="I234" i="3"/>
  <c r="H234" i="3"/>
  <c r="G234" i="3"/>
  <c r="T234" i="3" s="1"/>
  <c r="F234" i="3"/>
  <c r="E234" i="3"/>
  <c r="M234" i="3" s="1"/>
  <c r="T233" i="3"/>
  <c r="R233" i="3"/>
  <c r="K233" i="3"/>
  <c r="L233" i="3" s="1"/>
  <c r="J233" i="3"/>
  <c r="N233" i="3" s="1"/>
  <c r="I233" i="3"/>
  <c r="G233" i="3"/>
  <c r="S233" i="3" s="1"/>
  <c r="F233" i="3"/>
  <c r="E233" i="3"/>
  <c r="S232" i="3"/>
  <c r="R232" i="3"/>
  <c r="N232" i="3"/>
  <c r="L232" i="3"/>
  <c r="K232" i="3"/>
  <c r="O232" i="3" s="1"/>
  <c r="P232" i="3" s="1"/>
  <c r="J232" i="3"/>
  <c r="I232" i="3"/>
  <c r="H232" i="3"/>
  <c r="G232" i="3"/>
  <c r="T232" i="3" s="1"/>
  <c r="F232" i="3"/>
  <c r="E232" i="3"/>
  <c r="M232" i="3" s="1"/>
  <c r="T231" i="3"/>
  <c r="R231" i="3"/>
  <c r="K231" i="3"/>
  <c r="L231" i="3" s="1"/>
  <c r="J231" i="3"/>
  <c r="N231" i="3" s="1"/>
  <c r="I231" i="3"/>
  <c r="G231" i="3"/>
  <c r="S231" i="3" s="1"/>
  <c r="F231" i="3"/>
  <c r="E231" i="3"/>
  <c r="S230" i="3"/>
  <c r="R230" i="3"/>
  <c r="N230" i="3"/>
  <c r="L230" i="3"/>
  <c r="K230" i="3"/>
  <c r="O230" i="3" s="1"/>
  <c r="P230" i="3" s="1"/>
  <c r="J230" i="3"/>
  <c r="I230" i="3"/>
  <c r="H230" i="3"/>
  <c r="G230" i="3"/>
  <c r="T230" i="3" s="1"/>
  <c r="F230" i="3"/>
  <c r="E230" i="3"/>
  <c r="M230" i="3" s="1"/>
  <c r="T229" i="3"/>
  <c r="R229" i="3"/>
  <c r="K229" i="3"/>
  <c r="L229" i="3" s="1"/>
  <c r="J229" i="3"/>
  <c r="N229" i="3" s="1"/>
  <c r="I229" i="3"/>
  <c r="G229" i="3"/>
  <c r="S229" i="3" s="1"/>
  <c r="F229" i="3"/>
  <c r="E229" i="3"/>
  <c r="S228" i="3"/>
  <c r="R228" i="3"/>
  <c r="N228" i="3"/>
  <c r="L228" i="3"/>
  <c r="K228" i="3"/>
  <c r="O228" i="3" s="1"/>
  <c r="P228" i="3" s="1"/>
  <c r="J228" i="3"/>
  <c r="I228" i="3"/>
  <c r="H228" i="3"/>
  <c r="G228" i="3"/>
  <c r="T228" i="3" s="1"/>
  <c r="F228" i="3"/>
  <c r="E228" i="3"/>
  <c r="M228" i="3" s="1"/>
  <c r="T227" i="3"/>
  <c r="R227" i="3"/>
  <c r="K227" i="3"/>
  <c r="L227" i="3" s="1"/>
  <c r="J227" i="3"/>
  <c r="N227" i="3" s="1"/>
  <c r="I227" i="3"/>
  <c r="G227" i="3"/>
  <c r="S227" i="3" s="1"/>
  <c r="F227" i="3"/>
  <c r="E227" i="3"/>
  <c r="S226" i="3"/>
  <c r="R226" i="3"/>
  <c r="N226" i="3"/>
  <c r="L226" i="3"/>
  <c r="K226" i="3"/>
  <c r="O226" i="3" s="1"/>
  <c r="P226" i="3" s="1"/>
  <c r="J226" i="3"/>
  <c r="I226" i="3"/>
  <c r="H226" i="3"/>
  <c r="G226" i="3"/>
  <c r="T226" i="3" s="1"/>
  <c r="F226" i="3"/>
  <c r="E226" i="3"/>
  <c r="M226" i="3" s="1"/>
  <c r="T225" i="3"/>
  <c r="R225" i="3"/>
  <c r="K225" i="3"/>
  <c r="L225" i="3" s="1"/>
  <c r="J225" i="3"/>
  <c r="N225" i="3" s="1"/>
  <c r="I225" i="3"/>
  <c r="G225" i="3"/>
  <c r="S225" i="3" s="1"/>
  <c r="F225" i="3"/>
  <c r="E225" i="3"/>
  <c r="S224" i="3"/>
  <c r="R224" i="3"/>
  <c r="N224" i="3"/>
  <c r="L224" i="3"/>
  <c r="K224" i="3"/>
  <c r="O224" i="3" s="1"/>
  <c r="P224" i="3" s="1"/>
  <c r="J224" i="3"/>
  <c r="I224" i="3"/>
  <c r="H224" i="3"/>
  <c r="G224" i="3"/>
  <c r="T224" i="3" s="1"/>
  <c r="F224" i="3"/>
  <c r="E224" i="3"/>
  <c r="M224" i="3" s="1"/>
  <c r="T223" i="3"/>
  <c r="R223" i="3"/>
  <c r="K223" i="3"/>
  <c r="L223" i="3" s="1"/>
  <c r="J223" i="3"/>
  <c r="N223" i="3" s="1"/>
  <c r="I223" i="3"/>
  <c r="G223" i="3"/>
  <c r="S223" i="3" s="1"/>
  <c r="F223" i="3"/>
  <c r="E223" i="3"/>
  <c r="S222" i="3"/>
  <c r="R222" i="3"/>
  <c r="N222" i="3"/>
  <c r="L222" i="3"/>
  <c r="K222" i="3"/>
  <c r="O222" i="3" s="1"/>
  <c r="P222" i="3" s="1"/>
  <c r="J222" i="3"/>
  <c r="I222" i="3"/>
  <c r="H222" i="3"/>
  <c r="G222" i="3"/>
  <c r="T222" i="3" s="1"/>
  <c r="F222" i="3"/>
  <c r="E222" i="3"/>
  <c r="M222" i="3" s="1"/>
  <c r="T221" i="3"/>
  <c r="R221" i="3"/>
  <c r="K221" i="3"/>
  <c r="L221" i="3" s="1"/>
  <c r="J221" i="3"/>
  <c r="N221" i="3" s="1"/>
  <c r="I221" i="3"/>
  <c r="G221" i="3"/>
  <c r="S221" i="3" s="1"/>
  <c r="F221" i="3"/>
  <c r="E221" i="3"/>
  <c r="S220" i="3"/>
  <c r="R220" i="3"/>
  <c r="N220" i="3"/>
  <c r="L220" i="3"/>
  <c r="K220" i="3"/>
  <c r="O220" i="3" s="1"/>
  <c r="P220" i="3" s="1"/>
  <c r="J220" i="3"/>
  <c r="I220" i="3"/>
  <c r="H220" i="3"/>
  <c r="G220" i="3"/>
  <c r="T220" i="3" s="1"/>
  <c r="F220" i="3"/>
  <c r="E220" i="3"/>
  <c r="M220" i="3" s="1"/>
  <c r="T219" i="3"/>
  <c r="R219" i="3"/>
  <c r="K219" i="3"/>
  <c r="L219" i="3" s="1"/>
  <c r="J219" i="3"/>
  <c r="N219" i="3" s="1"/>
  <c r="I219" i="3"/>
  <c r="G219" i="3"/>
  <c r="S219" i="3" s="1"/>
  <c r="F219" i="3"/>
  <c r="E219" i="3"/>
  <c r="S218" i="3"/>
  <c r="R218" i="3"/>
  <c r="N218" i="3"/>
  <c r="L218" i="3"/>
  <c r="K218" i="3"/>
  <c r="O218" i="3" s="1"/>
  <c r="P218" i="3" s="1"/>
  <c r="J218" i="3"/>
  <c r="I218" i="3"/>
  <c r="H218" i="3"/>
  <c r="G218" i="3"/>
  <c r="T218" i="3" s="1"/>
  <c r="F218" i="3"/>
  <c r="E218" i="3"/>
  <c r="M218" i="3" s="1"/>
  <c r="T217" i="3"/>
  <c r="R217" i="3"/>
  <c r="K217" i="3"/>
  <c r="L217" i="3" s="1"/>
  <c r="J217" i="3"/>
  <c r="N217" i="3" s="1"/>
  <c r="I217" i="3"/>
  <c r="G217" i="3"/>
  <c r="S217" i="3" s="1"/>
  <c r="F217" i="3"/>
  <c r="E217" i="3"/>
  <c r="S216" i="3"/>
  <c r="R216" i="3"/>
  <c r="N216" i="3"/>
  <c r="L216" i="3"/>
  <c r="K216" i="3"/>
  <c r="O216" i="3" s="1"/>
  <c r="P216" i="3" s="1"/>
  <c r="J216" i="3"/>
  <c r="I216" i="3"/>
  <c r="H216" i="3"/>
  <c r="G216" i="3"/>
  <c r="T216" i="3" s="1"/>
  <c r="F216" i="3"/>
  <c r="E216" i="3"/>
  <c r="M216" i="3" s="1"/>
  <c r="T215" i="3"/>
  <c r="R215" i="3"/>
  <c r="K215" i="3"/>
  <c r="L215" i="3" s="1"/>
  <c r="J215" i="3"/>
  <c r="N215" i="3" s="1"/>
  <c r="I215" i="3"/>
  <c r="G215" i="3"/>
  <c r="S215" i="3" s="1"/>
  <c r="F215" i="3"/>
  <c r="E215" i="3"/>
  <c r="S214" i="3"/>
  <c r="R214" i="3"/>
  <c r="N214" i="3"/>
  <c r="L214" i="3"/>
  <c r="K214" i="3"/>
  <c r="O214" i="3" s="1"/>
  <c r="P214" i="3" s="1"/>
  <c r="J214" i="3"/>
  <c r="I214" i="3"/>
  <c r="H214" i="3"/>
  <c r="G214" i="3"/>
  <c r="T214" i="3" s="1"/>
  <c r="F214" i="3"/>
  <c r="E214" i="3"/>
  <c r="M214" i="3" s="1"/>
  <c r="T213" i="3"/>
  <c r="R213" i="3"/>
  <c r="K213" i="3"/>
  <c r="L213" i="3" s="1"/>
  <c r="J213" i="3"/>
  <c r="N213" i="3" s="1"/>
  <c r="I213" i="3"/>
  <c r="G213" i="3"/>
  <c r="S213" i="3" s="1"/>
  <c r="F213" i="3"/>
  <c r="E213" i="3"/>
  <c r="S212" i="3"/>
  <c r="R212" i="3"/>
  <c r="N212" i="3"/>
  <c r="L212" i="3"/>
  <c r="K212" i="3"/>
  <c r="O212" i="3" s="1"/>
  <c r="P212" i="3" s="1"/>
  <c r="J212" i="3"/>
  <c r="I212" i="3"/>
  <c r="H212" i="3"/>
  <c r="G212" i="3"/>
  <c r="T212" i="3" s="1"/>
  <c r="F212" i="3"/>
  <c r="E212" i="3"/>
  <c r="M212" i="3" s="1"/>
  <c r="T211" i="3"/>
  <c r="R211" i="3"/>
  <c r="K211" i="3"/>
  <c r="L211" i="3" s="1"/>
  <c r="J211" i="3"/>
  <c r="N211" i="3" s="1"/>
  <c r="I211" i="3"/>
  <c r="G211" i="3"/>
  <c r="S211" i="3" s="1"/>
  <c r="F211" i="3"/>
  <c r="E211" i="3"/>
  <c r="S210" i="3"/>
  <c r="R210" i="3"/>
  <c r="N210" i="3"/>
  <c r="L210" i="3"/>
  <c r="K210" i="3"/>
  <c r="O210" i="3" s="1"/>
  <c r="P210" i="3" s="1"/>
  <c r="J210" i="3"/>
  <c r="I210" i="3"/>
  <c r="H210" i="3"/>
  <c r="G210" i="3"/>
  <c r="T210" i="3" s="1"/>
  <c r="F210" i="3"/>
  <c r="E210" i="3"/>
  <c r="M210" i="3" s="1"/>
  <c r="T209" i="3"/>
  <c r="R209" i="3"/>
  <c r="K209" i="3"/>
  <c r="L209" i="3" s="1"/>
  <c r="J209" i="3"/>
  <c r="N209" i="3" s="1"/>
  <c r="I209" i="3"/>
  <c r="G209" i="3"/>
  <c r="S209" i="3" s="1"/>
  <c r="F209" i="3"/>
  <c r="E209" i="3"/>
  <c r="S208" i="3"/>
  <c r="R208" i="3"/>
  <c r="N208" i="3"/>
  <c r="L208" i="3"/>
  <c r="K208" i="3"/>
  <c r="O208" i="3" s="1"/>
  <c r="P208" i="3" s="1"/>
  <c r="J208" i="3"/>
  <c r="I208" i="3"/>
  <c r="H208" i="3"/>
  <c r="G208" i="3"/>
  <c r="T208" i="3" s="1"/>
  <c r="F208" i="3"/>
  <c r="E208" i="3"/>
  <c r="M208" i="3" s="1"/>
  <c r="T207" i="3"/>
  <c r="R207" i="3"/>
  <c r="K207" i="3"/>
  <c r="L207" i="3" s="1"/>
  <c r="J207" i="3"/>
  <c r="N207" i="3" s="1"/>
  <c r="I207" i="3"/>
  <c r="G207" i="3"/>
  <c r="S207" i="3" s="1"/>
  <c r="F207" i="3"/>
  <c r="E207" i="3"/>
  <c r="S206" i="3"/>
  <c r="R206" i="3"/>
  <c r="N206" i="3"/>
  <c r="L206" i="3"/>
  <c r="K206" i="3"/>
  <c r="O206" i="3" s="1"/>
  <c r="P206" i="3" s="1"/>
  <c r="J206" i="3"/>
  <c r="I206" i="3"/>
  <c r="H206" i="3"/>
  <c r="G206" i="3"/>
  <c r="T206" i="3" s="1"/>
  <c r="F206" i="3"/>
  <c r="E206" i="3"/>
  <c r="M206" i="3" s="1"/>
  <c r="T205" i="3"/>
  <c r="R205" i="3"/>
  <c r="K205" i="3"/>
  <c r="L205" i="3" s="1"/>
  <c r="J205" i="3"/>
  <c r="N205" i="3" s="1"/>
  <c r="I205" i="3"/>
  <c r="G205" i="3"/>
  <c r="S205" i="3" s="1"/>
  <c r="F205" i="3"/>
  <c r="E205" i="3"/>
  <c r="S204" i="3"/>
  <c r="R204" i="3"/>
  <c r="N204" i="3"/>
  <c r="L204" i="3"/>
  <c r="K204" i="3"/>
  <c r="O204" i="3" s="1"/>
  <c r="P204" i="3" s="1"/>
  <c r="J204" i="3"/>
  <c r="I204" i="3"/>
  <c r="H204" i="3"/>
  <c r="G204" i="3"/>
  <c r="T204" i="3" s="1"/>
  <c r="F204" i="3"/>
  <c r="E204" i="3"/>
  <c r="M204" i="3" s="1"/>
  <c r="T203" i="3"/>
  <c r="R203" i="3"/>
  <c r="K203" i="3"/>
  <c r="L203" i="3" s="1"/>
  <c r="J203" i="3"/>
  <c r="N203" i="3" s="1"/>
  <c r="I203" i="3"/>
  <c r="G203" i="3"/>
  <c r="S203" i="3" s="1"/>
  <c r="F203" i="3"/>
  <c r="E203" i="3"/>
  <c r="S202" i="3"/>
  <c r="R202" i="3"/>
  <c r="N202" i="3"/>
  <c r="L202" i="3"/>
  <c r="K202" i="3"/>
  <c r="O202" i="3" s="1"/>
  <c r="P202" i="3" s="1"/>
  <c r="J202" i="3"/>
  <c r="I202" i="3"/>
  <c r="H202" i="3"/>
  <c r="G202" i="3"/>
  <c r="T202" i="3" s="1"/>
  <c r="F202" i="3"/>
  <c r="E202" i="3"/>
  <c r="M202" i="3" s="1"/>
  <c r="T201" i="3"/>
  <c r="R201" i="3"/>
  <c r="K201" i="3"/>
  <c r="L201" i="3" s="1"/>
  <c r="J201" i="3"/>
  <c r="N201" i="3" s="1"/>
  <c r="I201" i="3"/>
  <c r="G201" i="3"/>
  <c r="S201" i="3" s="1"/>
  <c r="F201" i="3"/>
  <c r="E201" i="3"/>
  <c r="S200" i="3"/>
  <c r="R200" i="3"/>
  <c r="N200" i="3"/>
  <c r="L200" i="3"/>
  <c r="K200" i="3"/>
  <c r="O200" i="3" s="1"/>
  <c r="P200" i="3" s="1"/>
  <c r="J200" i="3"/>
  <c r="I200" i="3"/>
  <c r="H200" i="3"/>
  <c r="G200" i="3"/>
  <c r="T200" i="3" s="1"/>
  <c r="F200" i="3"/>
  <c r="E200" i="3"/>
  <c r="M200" i="3" s="1"/>
  <c r="T199" i="3"/>
  <c r="R199" i="3"/>
  <c r="K199" i="3"/>
  <c r="L199" i="3" s="1"/>
  <c r="J199" i="3"/>
  <c r="N199" i="3" s="1"/>
  <c r="I199" i="3"/>
  <c r="G199" i="3"/>
  <c r="S199" i="3" s="1"/>
  <c r="F199" i="3"/>
  <c r="E199" i="3"/>
  <c r="S198" i="3"/>
  <c r="R198" i="3"/>
  <c r="N198" i="3"/>
  <c r="L198" i="3"/>
  <c r="K198" i="3"/>
  <c r="O198" i="3" s="1"/>
  <c r="P198" i="3" s="1"/>
  <c r="J198" i="3"/>
  <c r="I198" i="3"/>
  <c r="H198" i="3"/>
  <c r="G198" i="3"/>
  <c r="T198" i="3" s="1"/>
  <c r="F198" i="3"/>
  <c r="E198" i="3"/>
  <c r="M198" i="3" s="1"/>
  <c r="T197" i="3"/>
  <c r="R197" i="3"/>
  <c r="K197" i="3"/>
  <c r="L197" i="3" s="1"/>
  <c r="J197" i="3"/>
  <c r="N197" i="3" s="1"/>
  <c r="I197" i="3"/>
  <c r="G197" i="3"/>
  <c r="S197" i="3" s="1"/>
  <c r="F197" i="3"/>
  <c r="E197" i="3"/>
  <c r="S196" i="3"/>
  <c r="R196" i="3"/>
  <c r="N196" i="3"/>
  <c r="L196" i="3"/>
  <c r="K196" i="3"/>
  <c r="O196" i="3" s="1"/>
  <c r="P196" i="3" s="1"/>
  <c r="J196" i="3"/>
  <c r="I196" i="3"/>
  <c r="H196" i="3"/>
  <c r="G196" i="3"/>
  <c r="T196" i="3" s="1"/>
  <c r="F196" i="3"/>
  <c r="E196" i="3"/>
  <c r="M196" i="3" s="1"/>
  <c r="T195" i="3"/>
  <c r="R195" i="3"/>
  <c r="K195" i="3"/>
  <c r="L195" i="3" s="1"/>
  <c r="J195" i="3"/>
  <c r="N195" i="3" s="1"/>
  <c r="I195" i="3"/>
  <c r="G195" i="3"/>
  <c r="S195" i="3" s="1"/>
  <c r="F195" i="3"/>
  <c r="E195" i="3"/>
  <c r="S194" i="3"/>
  <c r="R194" i="3"/>
  <c r="N194" i="3"/>
  <c r="L194" i="3"/>
  <c r="K194" i="3"/>
  <c r="O194" i="3" s="1"/>
  <c r="P194" i="3" s="1"/>
  <c r="J194" i="3"/>
  <c r="I194" i="3"/>
  <c r="H194" i="3"/>
  <c r="G194" i="3"/>
  <c r="T194" i="3" s="1"/>
  <c r="F194" i="3"/>
  <c r="E194" i="3"/>
  <c r="M194" i="3" s="1"/>
  <c r="T193" i="3"/>
  <c r="R193" i="3"/>
  <c r="K193" i="3"/>
  <c r="L193" i="3" s="1"/>
  <c r="J193" i="3"/>
  <c r="N193" i="3" s="1"/>
  <c r="I193" i="3"/>
  <c r="G193" i="3"/>
  <c r="S193" i="3" s="1"/>
  <c r="F193" i="3"/>
  <c r="E193" i="3"/>
  <c r="S192" i="3"/>
  <c r="R192" i="3"/>
  <c r="N192" i="3"/>
  <c r="L192" i="3"/>
  <c r="K192" i="3"/>
  <c r="O192" i="3" s="1"/>
  <c r="P192" i="3" s="1"/>
  <c r="J192" i="3"/>
  <c r="I192" i="3"/>
  <c r="H192" i="3"/>
  <c r="G192" i="3"/>
  <c r="T192" i="3" s="1"/>
  <c r="F192" i="3"/>
  <c r="E192" i="3"/>
  <c r="M192" i="3" s="1"/>
  <c r="T191" i="3"/>
  <c r="R191" i="3"/>
  <c r="K191" i="3"/>
  <c r="L191" i="3" s="1"/>
  <c r="J191" i="3"/>
  <c r="N191" i="3" s="1"/>
  <c r="I191" i="3"/>
  <c r="G191" i="3"/>
  <c r="S191" i="3" s="1"/>
  <c r="F191" i="3"/>
  <c r="E191" i="3"/>
  <c r="S190" i="3"/>
  <c r="R190" i="3"/>
  <c r="N190" i="3"/>
  <c r="L190" i="3"/>
  <c r="K190" i="3"/>
  <c r="O190" i="3" s="1"/>
  <c r="P190" i="3" s="1"/>
  <c r="J190" i="3"/>
  <c r="I190" i="3"/>
  <c r="H190" i="3"/>
  <c r="G190" i="3"/>
  <c r="T190" i="3" s="1"/>
  <c r="F190" i="3"/>
  <c r="E190" i="3"/>
  <c r="M190" i="3" s="1"/>
  <c r="T189" i="3"/>
  <c r="R189" i="3"/>
  <c r="K189" i="3"/>
  <c r="L189" i="3" s="1"/>
  <c r="J189" i="3"/>
  <c r="N189" i="3" s="1"/>
  <c r="I189" i="3"/>
  <c r="G189" i="3"/>
  <c r="S189" i="3" s="1"/>
  <c r="F189" i="3"/>
  <c r="E189" i="3"/>
  <c r="S188" i="3"/>
  <c r="R188" i="3"/>
  <c r="N188" i="3"/>
  <c r="L188" i="3"/>
  <c r="K188" i="3"/>
  <c r="O188" i="3" s="1"/>
  <c r="P188" i="3" s="1"/>
  <c r="J188" i="3"/>
  <c r="I188" i="3"/>
  <c r="H188" i="3"/>
  <c r="G188" i="3"/>
  <c r="T188" i="3" s="1"/>
  <c r="F188" i="3"/>
  <c r="E188" i="3"/>
  <c r="M188" i="3" s="1"/>
  <c r="T187" i="3"/>
  <c r="R187" i="3"/>
  <c r="K187" i="3"/>
  <c r="L187" i="3" s="1"/>
  <c r="J187" i="3"/>
  <c r="N187" i="3" s="1"/>
  <c r="I187" i="3"/>
  <c r="G187" i="3"/>
  <c r="S187" i="3" s="1"/>
  <c r="F187" i="3"/>
  <c r="E187" i="3"/>
  <c r="S186" i="3"/>
  <c r="R186" i="3"/>
  <c r="N186" i="3"/>
  <c r="L186" i="3"/>
  <c r="K186" i="3"/>
  <c r="O186" i="3" s="1"/>
  <c r="P186" i="3" s="1"/>
  <c r="J186" i="3"/>
  <c r="I186" i="3"/>
  <c r="H186" i="3"/>
  <c r="G186" i="3"/>
  <c r="T186" i="3" s="1"/>
  <c r="F186" i="3"/>
  <c r="E186" i="3"/>
  <c r="M186" i="3" s="1"/>
  <c r="T185" i="3"/>
  <c r="R185" i="3"/>
  <c r="K185" i="3"/>
  <c r="L185" i="3" s="1"/>
  <c r="J185" i="3"/>
  <c r="N185" i="3" s="1"/>
  <c r="I185" i="3"/>
  <c r="G185" i="3"/>
  <c r="S185" i="3" s="1"/>
  <c r="F185" i="3"/>
  <c r="E185" i="3"/>
  <c r="S184" i="3"/>
  <c r="R184" i="3"/>
  <c r="N184" i="3"/>
  <c r="L184" i="3"/>
  <c r="K184" i="3"/>
  <c r="O184" i="3" s="1"/>
  <c r="P184" i="3" s="1"/>
  <c r="J184" i="3"/>
  <c r="I184" i="3"/>
  <c r="H184" i="3"/>
  <c r="G184" i="3"/>
  <c r="T184" i="3" s="1"/>
  <c r="F184" i="3"/>
  <c r="E184" i="3"/>
  <c r="M184" i="3" s="1"/>
  <c r="T183" i="3"/>
  <c r="R183" i="3"/>
  <c r="K183" i="3"/>
  <c r="L183" i="3" s="1"/>
  <c r="J183" i="3"/>
  <c r="N183" i="3" s="1"/>
  <c r="I183" i="3"/>
  <c r="G183" i="3"/>
  <c r="S183" i="3" s="1"/>
  <c r="F183" i="3"/>
  <c r="E183" i="3"/>
  <c r="S182" i="3"/>
  <c r="R182" i="3"/>
  <c r="N182" i="3"/>
  <c r="L182" i="3"/>
  <c r="K182" i="3"/>
  <c r="O182" i="3" s="1"/>
  <c r="P182" i="3" s="1"/>
  <c r="J182" i="3"/>
  <c r="I182" i="3"/>
  <c r="H182" i="3"/>
  <c r="G182" i="3"/>
  <c r="T182" i="3" s="1"/>
  <c r="F182" i="3"/>
  <c r="E182" i="3"/>
  <c r="M182" i="3" s="1"/>
  <c r="T181" i="3"/>
  <c r="R181" i="3"/>
  <c r="K181" i="3"/>
  <c r="L181" i="3" s="1"/>
  <c r="J181" i="3"/>
  <c r="N181" i="3" s="1"/>
  <c r="I181" i="3"/>
  <c r="G181" i="3"/>
  <c r="S181" i="3" s="1"/>
  <c r="F181" i="3"/>
  <c r="E181" i="3"/>
  <c r="S180" i="3"/>
  <c r="R180" i="3"/>
  <c r="N180" i="3"/>
  <c r="L180" i="3"/>
  <c r="K180" i="3"/>
  <c r="O180" i="3" s="1"/>
  <c r="P180" i="3" s="1"/>
  <c r="J180" i="3"/>
  <c r="I180" i="3"/>
  <c r="H180" i="3"/>
  <c r="G180" i="3"/>
  <c r="T180" i="3" s="1"/>
  <c r="F180" i="3"/>
  <c r="E180" i="3"/>
  <c r="M180" i="3" s="1"/>
  <c r="T179" i="3"/>
  <c r="R179" i="3"/>
  <c r="K179" i="3"/>
  <c r="L179" i="3" s="1"/>
  <c r="J179" i="3"/>
  <c r="N179" i="3" s="1"/>
  <c r="I179" i="3"/>
  <c r="G179" i="3"/>
  <c r="S179" i="3" s="1"/>
  <c r="F179" i="3"/>
  <c r="E179" i="3"/>
  <c r="S178" i="3"/>
  <c r="R178" i="3"/>
  <c r="N178" i="3"/>
  <c r="L178" i="3"/>
  <c r="K178" i="3"/>
  <c r="O178" i="3" s="1"/>
  <c r="P178" i="3" s="1"/>
  <c r="J178" i="3"/>
  <c r="I178" i="3"/>
  <c r="H178" i="3"/>
  <c r="G178" i="3"/>
  <c r="T178" i="3" s="1"/>
  <c r="F178" i="3"/>
  <c r="E178" i="3"/>
  <c r="M178" i="3" s="1"/>
  <c r="T177" i="3"/>
  <c r="R177" i="3"/>
  <c r="K177" i="3"/>
  <c r="L177" i="3" s="1"/>
  <c r="J177" i="3"/>
  <c r="N177" i="3" s="1"/>
  <c r="I177" i="3"/>
  <c r="G177" i="3"/>
  <c r="S177" i="3" s="1"/>
  <c r="F177" i="3"/>
  <c r="E177" i="3"/>
  <c r="S176" i="3"/>
  <c r="R176" i="3"/>
  <c r="N176" i="3"/>
  <c r="L176" i="3"/>
  <c r="K176" i="3"/>
  <c r="O176" i="3" s="1"/>
  <c r="P176" i="3" s="1"/>
  <c r="J176" i="3"/>
  <c r="I176" i="3"/>
  <c r="H176" i="3"/>
  <c r="G176" i="3"/>
  <c r="T176" i="3" s="1"/>
  <c r="F176" i="3"/>
  <c r="E176" i="3"/>
  <c r="M176" i="3" s="1"/>
  <c r="T175" i="3"/>
  <c r="R175" i="3"/>
  <c r="K175" i="3"/>
  <c r="L175" i="3" s="1"/>
  <c r="J175" i="3"/>
  <c r="N175" i="3" s="1"/>
  <c r="I175" i="3"/>
  <c r="G175" i="3"/>
  <c r="S175" i="3" s="1"/>
  <c r="F175" i="3"/>
  <c r="E175" i="3"/>
  <c r="S174" i="3"/>
  <c r="R174" i="3"/>
  <c r="N174" i="3"/>
  <c r="L174" i="3"/>
  <c r="K174" i="3"/>
  <c r="O174" i="3" s="1"/>
  <c r="P174" i="3" s="1"/>
  <c r="J174" i="3"/>
  <c r="I174" i="3"/>
  <c r="H174" i="3"/>
  <c r="G174" i="3"/>
  <c r="T174" i="3" s="1"/>
  <c r="F174" i="3"/>
  <c r="E174" i="3"/>
  <c r="M174" i="3" s="1"/>
  <c r="T173" i="3"/>
  <c r="R173" i="3"/>
  <c r="K173" i="3"/>
  <c r="L173" i="3" s="1"/>
  <c r="J173" i="3"/>
  <c r="N173" i="3" s="1"/>
  <c r="I173" i="3"/>
  <c r="G173" i="3"/>
  <c r="S173" i="3" s="1"/>
  <c r="F173" i="3"/>
  <c r="E173" i="3"/>
  <c r="S172" i="3"/>
  <c r="R172" i="3"/>
  <c r="N172" i="3"/>
  <c r="L172" i="3"/>
  <c r="K172" i="3"/>
  <c r="O172" i="3" s="1"/>
  <c r="P172" i="3" s="1"/>
  <c r="J172" i="3"/>
  <c r="I172" i="3"/>
  <c r="H172" i="3"/>
  <c r="G172" i="3"/>
  <c r="T172" i="3" s="1"/>
  <c r="F172" i="3"/>
  <c r="E172" i="3"/>
  <c r="M172" i="3" s="1"/>
  <c r="T171" i="3"/>
  <c r="R171" i="3"/>
  <c r="K171" i="3"/>
  <c r="L171" i="3" s="1"/>
  <c r="J171" i="3"/>
  <c r="N171" i="3" s="1"/>
  <c r="I171" i="3"/>
  <c r="G171" i="3"/>
  <c r="S171" i="3" s="1"/>
  <c r="F171" i="3"/>
  <c r="E171" i="3"/>
  <c r="S170" i="3"/>
  <c r="R170" i="3"/>
  <c r="N170" i="3"/>
  <c r="L170" i="3"/>
  <c r="K170" i="3"/>
  <c r="O170" i="3" s="1"/>
  <c r="P170" i="3" s="1"/>
  <c r="J170" i="3"/>
  <c r="I170" i="3"/>
  <c r="H170" i="3"/>
  <c r="G170" i="3"/>
  <c r="T170" i="3" s="1"/>
  <c r="F170" i="3"/>
  <c r="E170" i="3"/>
  <c r="M170" i="3" s="1"/>
  <c r="T169" i="3"/>
  <c r="R169" i="3"/>
  <c r="K169" i="3"/>
  <c r="L169" i="3" s="1"/>
  <c r="J169" i="3"/>
  <c r="N169" i="3" s="1"/>
  <c r="I169" i="3"/>
  <c r="G169" i="3"/>
  <c r="S169" i="3" s="1"/>
  <c r="F169" i="3"/>
  <c r="E169" i="3"/>
  <c r="S168" i="3"/>
  <c r="R168" i="3"/>
  <c r="N168" i="3"/>
  <c r="L168" i="3"/>
  <c r="K168" i="3"/>
  <c r="O168" i="3" s="1"/>
  <c r="P168" i="3" s="1"/>
  <c r="J168" i="3"/>
  <c r="I168" i="3"/>
  <c r="H168" i="3"/>
  <c r="G168" i="3"/>
  <c r="T168" i="3" s="1"/>
  <c r="F168" i="3"/>
  <c r="E168" i="3"/>
  <c r="M168" i="3" s="1"/>
  <c r="T167" i="3"/>
  <c r="R167" i="3"/>
  <c r="K167" i="3"/>
  <c r="L167" i="3" s="1"/>
  <c r="J167" i="3"/>
  <c r="N167" i="3" s="1"/>
  <c r="I167" i="3"/>
  <c r="G167" i="3"/>
  <c r="S167" i="3" s="1"/>
  <c r="F167" i="3"/>
  <c r="E167" i="3"/>
  <c r="S166" i="3"/>
  <c r="R166" i="3"/>
  <c r="N166" i="3"/>
  <c r="L166" i="3"/>
  <c r="K166" i="3"/>
  <c r="O166" i="3" s="1"/>
  <c r="P166" i="3" s="1"/>
  <c r="J166" i="3"/>
  <c r="I166" i="3"/>
  <c r="H166" i="3"/>
  <c r="G166" i="3"/>
  <c r="T166" i="3" s="1"/>
  <c r="F166" i="3"/>
  <c r="E166" i="3"/>
  <c r="M166" i="3" s="1"/>
  <c r="T165" i="3"/>
  <c r="R165" i="3"/>
  <c r="K165" i="3"/>
  <c r="L165" i="3" s="1"/>
  <c r="J165" i="3"/>
  <c r="N165" i="3" s="1"/>
  <c r="I165" i="3"/>
  <c r="G165" i="3"/>
  <c r="S165" i="3" s="1"/>
  <c r="F165" i="3"/>
  <c r="E165" i="3"/>
  <c r="S164" i="3"/>
  <c r="R164" i="3"/>
  <c r="N164" i="3"/>
  <c r="L164" i="3"/>
  <c r="K164" i="3"/>
  <c r="O164" i="3" s="1"/>
  <c r="P164" i="3" s="1"/>
  <c r="J164" i="3"/>
  <c r="I164" i="3"/>
  <c r="H164" i="3"/>
  <c r="G164" i="3"/>
  <c r="T164" i="3" s="1"/>
  <c r="F164" i="3"/>
  <c r="E164" i="3"/>
  <c r="M164" i="3" s="1"/>
  <c r="T163" i="3"/>
  <c r="R163" i="3"/>
  <c r="K163" i="3"/>
  <c r="L163" i="3" s="1"/>
  <c r="J163" i="3"/>
  <c r="N163" i="3" s="1"/>
  <c r="I163" i="3"/>
  <c r="G163" i="3"/>
  <c r="S163" i="3" s="1"/>
  <c r="F163" i="3"/>
  <c r="E163" i="3"/>
  <c r="S162" i="3"/>
  <c r="R162" i="3"/>
  <c r="N162" i="3"/>
  <c r="L162" i="3"/>
  <c r="K162" i="3"/>
  <c r="O162" i="3" s="1"/>
  <c r="P162" i="3" s="1"/>
  <c r="J162" i="3"/>
  <c r="I162" i="3"/>
  <c r="H162" i="3"/>
  <c r="G162" i="3"/>
  <c r="T162" i="3" s="1"/>
  <c r="F162" i="3"/>
  <c r="E162" i="3"/>
  <c r="M162" i="3" s="1"/>
  <c r="T161" i="3"/>
  <c r="R161" i="3"/>
  <c r="K161" i="3"/>
  <c r="L161" i="3" s="1"/>
  <c r="J161" i="3"/>
  <c r="N161" i="3" s="1"/>
  <c r="I161" i="3"/>
  <c r="G161" i="3"/>
  <c r="S161" i="3" s="1"/>
  <c r="F161" i="3"/>
  <c r="E161" i="3"/>
  <c r="S160" i="3"/>
  <c r="R160" i="3"/>
  <c r="N160" i="3"/>
  <c r="L160" i="3"/>
  <c r="K160" i="3"/>
  <c r="O160" i="3" s="1"/>
  <c r="P160" i="3" s="1"/>
  <c r="J160" i="3"/>
  <c r="I160" i="3"/>
  <c r="H160" i="3"/>
  <c r="G160" i="3"/>
  <c r="T160" i="3" s="1"/>
  <c r="F160" i="3"/>
  <c r="E160" i="3"/>
  <c r="M160" i="3" s="1"/>
  <c r="T159" i="3"/>
  <c r="R159" i="3"/>
  <c r="K159" i="3"/>
  <c r="L159" i="3" s="1"/>
  <c r="J159" i="3"/>
  <c r="N159" i="3" s="1"/>
  <c r="I159" i="3"/>
  <c r="G159" i="3"/>
  <c r="S159" i="3" s="1"/>
  <c r="F159" i="3"/>
  <c r="E159" i="3"/>
  <c r="S158" i="3"/>
  <c r="R158" i="3"/>
  <c r="N158" i="3"/>
  <c r="L158" i="3"/>
  <c r="K158" i="3"/>
  <c r="O158" i="3" s="1"/>
  <c r="P158" i="3" s="1"/>
  <c r="J158" i="3"/>
  <c r="I158" i="3"/>
  <c r="H158" i="3"/>
  <c r="G158" i="3"/>
  <c r="T158" i="3" s="1"/>
  <c r="F158" i="3"/>
  <c r="E158" i="3"/>
  <c r="M158" i="3" s="1"/>
  <c r="T157" i="3"/>
  <c r="R157" i="3"/>
  <c r="K157" i="3"/>
  <c r="L157" i="3" s="1"/>
  <c r="J157" i="3"/>
  <c r="N157" i="3" s="1"/>
  <c r="I157" i="3"/>
  <c r="G157" i="3"/>
  <c r="S157" i="3" s="1"/>
  <c r="F157" i="3"/>
  <c r="E157" i="3"/>
  <c r="S156" i="3"/>
  <c r="R156" i="3"/>
  <c r="N156" i="3"/>
  <c r="L156" i="3"/>
  <c r="K156" i="3"/>
  <c r="O156" i="3" s="1"/>
  <c r="P156" i="3" s="1"/>
  <c r="J156" i="3"/>
  <c r="I156" i="3"/>
  <c r="H156" i="3"/>
  <c r="G156" i="3"/>
  <c r="T156" i="3" s="1"/>
  <c r="F156" i="3"/>
  <c r="E156" i="3"/>
  <c r="M156" i="3" s="1"/>
  <c r="T155" i="3"/>
  <c r="R155" i="3"/>
  <c r="K155" i="3"/>
  <c r="L155" i="3" s="1"/>
  <c r="J155" i="3"/>
  <c r="N155" i="3" s="1"/>
  <c r="I155" i="3"/>
  <c r="G155" i="3"/>
  <c r="S155" i="3" s="1"/>
  <c r="F155" i="3"/>
  <c r="E155" i="3"/>
  <c r="S154" i="3"/>
  <c r="R154" i="3"/>
  <c r="N154" i="3"/>
  <c r="L154" i="3"/>
  <c r="K154" i="3"/>
  <c r="O154" i="3" s="1"/>
  <c r="P154" i="3" s="1"/>
  <c r="J154" i="3"/>
  <c r="I154" i="3"/>
  <c r="H154" i="3"/>
  <c r="G154" i="3"/>
  <c r="T154" i="3" s="1"/>
  <c r="F154" i="3"/>
  <c r="E154" i="3"/>
  <c r="M154" i="3" s="1"/>
  <c r="T153" i="3"/>
  <c r="R153" i="3"/>
  <c r="K153" i="3"/>
  <c r="L153" i="3" s="1"/>
  <c r="J153" i="3"/>
  <c r="N153" i="3" s="1"/>
  <c r="I153" i="3"/>
  <c r="G153" i="3"/>
  <c r="S153" i="3" s="1"/>
  <c r="F153" i="3"/>
  <c r="E153" i="3"/>
  <c r="S152" i="3"/>
  <c r="R152" i="3"/>
  <c r="N152" i="3"/>
  <c r="L152" i="3"/>
  <c r="K152" i="3"/>
  <c r="O152" i="3" s="1"/>
  <c r="P152" i="3" s="1"/>
  <c r="J152" i="3"/>
  <c r="I152" i="3"/>
  <c r="H152" i="3"/>
  <c r="G152" i="3"/>
  <c r="T152" i="3" s="1"/>
  <c r="F152" i="3"/>
  <c r="E152" i="3"/>
  <c r="M152" i="3" s="1"/>
  <c r="T151" i="3"/>
  <c r="R151" i="3"/>
  <c r="K151" i="3"/>
  <c r="L151" i="3" s="1"/>
  <c r="J151" i="3"/>
  <c r="N151" i="3" s="1"/>
  <c r="I151" i="3"/>
  <c r="G151" i="3"/>
  <c r="S151" i="3" s="1"/>
  <c r="F151" i="3"/>
  <c r="E151" i="3"/>
  <c r="S150" i="3"/>
  <c r="R150" i="3"/>
  <c r="N150" i="3"/>
  <c r="L150" i="3"/>
  <c r="K150" i="3"/>
  <c r="O150" i="3" s="1"/>
  <c r="P150" i="3" s="1"/>
  <c r="J150" i="3"/>
  <c r="I150" i="3"/>
  <c r="H150" i="3"/>
  <c r="G150" i="3"/>
  <c r="T150" i="3" s="1"/>
  <c r="F150" i="3"/>
  <c r="E150" i="3"/>
  <c r="M150" i="3" s="1"/>
  <c r="T149" i="3"/>
  <c r="R149" i="3"/>
  <c r="K149" i="3"/>
  <c r="L149" i="3" s="1"/>
  <c r="J149" i="3"/>
  <c r="N149" i="3" s="1"/>
  <c r="I149" i="3"/>
  <c r="G149" i="3"/>
  <c r="S149" i="3" s="1"/>
  <c r="F149" i="3"/>
  <c r="E149" i="3"/>
  <c r="S148" i="3"/>
  <c r="R148" i="3"/>
  <c r="N148" i="3"/>
  <c r="L148" i="3"/>
  <c r="K148" i="3"/>
  <c r="O148" i="3" s="1"/>
  <c r="P148" i="3" s="1"/>
  <c r="J148" i="3"/>
  <c r="I148" i="3"/>
  <c r="H148" i="3"/>
  <c r="G148" i="3"/>
  <c r="T148" i="3" s="1"/>
  <c r="F148" i="3"/>
  <c r="E148" i="3"/>
  <c r="M148" i="3" s="1"/>
  <c r="T147" i="3"/>
  <c r="R147" i="3"/>
  <c r="K147" i="3"/>
  <c r="L147" i="3" s="1"/>
  <c r="J147" i="3"/>
  <c r="N147" i="3" s="1"/>
  <c r="I147" i="3"/>
  <c r="G147" i="3"/>
  <c r="S147" i="3" s="1"/>
  <c r="F147" i="3"/>
  <c r="E147" i="3"/>
  <c r="S146" i="3"/>
  <c r="R146" i="3"/>
  <c r="N146" i="3"/>
  <c r="L146" i="3"/>
  <c r="K146" i="3"/>
  <c r="O146" i="3" s="1"/>
  <c r="P146" i="3" s="1"/>
  <c r="J146" i="3"/>
  <c r="I146" i="3"/>
  <c r="H146" i="3"/>
  <c r="G146" i="3"/>
  <c r="T146" i="3" s="1"/>
  <c r="F146" i="3"/>
  <c r="E146" i="3"/>
  <c r="M146" i="3" s="1"/>
  <c r="T145" i="3"/>
  <c r="R145" i="3"/>
  <c r="K145" i="3"/>
  <c r="L145" i="3" s="1"/>
  <c r="J145" i="3"/>
  <c r="N145" i="3" s="1"/>
  <c r="I145" i="3"/>
  <c r="G145" i="3"/>
  <c r="S145" i="3" s="1"/>
  <c r="F145" i="3"/>
  <c r="E145" i="3"/>
  <c r="S144" i="3"/>
  <c r="R144" i="3"/>
  <c r="N144" i="3"/>
  <c r="L144" i="3"/>
  <c r="K144" i="3"/>
  <c r="O144" i="3" s="1"/>
  <c r="P144" i="3" s="1"/>
  <c r="J144" i="3"/>
  <c r="I144" i="3"/>
  <c r="H144" i="3"/>
  <c r="G144" i="3"/>
  <c r="T144" i="3" s="1"/>
  <c r="F144" i="3"/>
  <c r="E144" i="3"/>
  <c r="M144" i="3" s="1"/>
  <c r="T143" i="3"/>
  <c r="R143" i="3"/>
  <c r="K143" i="3"/>
  <c r="L143" i="3" s="1"/>
  <c r="J143" i="3"/>
  <c r="N143" i="3" s="1"/>
  <c r="I143" i="3"/>
  <c r="G143" i="3"/>
  <c r="S143" i="3" s="1"/>
  <c r="F143" i="3"/>
  <c r="E143" i="3"/>
  <c r="S142" i="3"/>
  <c r="R142" i="3"/>
  <c r="N142" i="3"/>
  <c r="L142" i="3"/>
  <c r="K142" i="3"/>
  <c r="O142" i="3" s="1"/>
  <c r="P142" i="3" s="1"/>
  <c r="J142" i="3"/>
  <c r="I142" i="3"/>
  <c r="H142" i="3"/>
  <c r="G142" i="3"/>
  <c r="T142" i="3" s="1"/>
  <c r="F142" i="3"/>
  <c r="E142" i="3"/>
  <c r="M142" i="3" s="1"/>
  <c r="T141" i="3"/>
  <c r="R141" i="3"/>
  <c r="K141" i="3"/>
  <c r="L141" i="3" s="1"/>
  <c r="J141" i="3"/>
  <c r="N141" i="3" s="1"/>
  <c r="I141" i="3"/>
  <c r="G141" i="3"/>
  <c r="S141" i="3" s="1"/>
  <c r="F141" i="3"/>
  <c r="E141" i="3"/>
  <c r="S140" i="3"/>
  <c r="R140" i="3"/>
  <c r="N140" i="3"/>
  <c r="L140" i="3"/>
  <c r="K140" i="3"/>
  <c r="O140" i="3" s="1"/>
  <c r="P140" i="3" s="1"/>
  <c r="J140" i="3"/>
  <c r="I140" i="3"/>
  <c r="H140" i="3"/>
  <c r="G140" i="3"/>
  <c r="T140" i="3" s="1"/>
  <c r="F140" i="3"/>
  <c r="E140" i="3"/>
  <c r="M140" i="3" s="1"/>
  <c r="T139" i="3"/>
  <c r="R139" i="3"/>
  <c r="K139" i="3"/>
  <c r="L139" i="3" s="1"/>
  <c r="J139" i="3"/>
  <c r="N139" i="3" s="1"/>
  <c r="I139" i="3"/>
  <c r="G139" i="3"/>
  <c r="S139" i="3" s="1"/>
  <c r="F139" i="3"/>
  <c r="E139" i="3"/>
  <c r="S138" i="3"/>
  <c r="R138" i="3"/>
  <c r="N138" i="3"/>
  <c r="L138" i="3"/>
  <c r="K138" i="3"/>
  <c r="O138" i="3" s="1"/>
  <c r="P138" i="3" s="1"/>
  <c r="J138" i="3"/>
  <c r="I138" i="3"/>
  <c r="H138" i="3"/>
  <c r="G138" i="3"/>
  <c r="T138" i="3" s="1"/>
  <c r="F138" i="3"/>
  <c r="E138" i="3"/>
  <c r="M138" i="3" s="1"/>
  <c r="T137" i="3"/>
  <c r="R137" i="3"/>
  <c r="K137" i="3"/>
  <c r="L137" i="3" s="1"/>
  <c r="J137" i="3"/>
  <c r="N137" i="3" s="1"/>
  <c r="I137" i="3"/>
  <c r="G137" i="3"/>
  <c r="S137" i="3" s="1"/>
  <c r="F137" i="3"/>
  <c r="E137" i="3"/>
  <c r="S136" i="3"/>
  <c r="R136" i="3"/>
  <c r="N136" i="3"/>
  <c r="L136" i="3"/>
  <c r="K136" i="3"/>
  <c r="O136" i="3" s="1"/>
  <c r="P136" i="3" s="1"/>
  <c r="J136" i="3"/>
  <c r="I136" i="3"/>
  <c r="H136" i="3"/>
  <c r="G136" i="3"/>
  <c r="T136" i="3" s="1"/>
  <c r="F136" i="3"/>
  <c r="E136" i="3"/>
  <c r="M136" i="3" s="1"/>
  <c r="T135" i="3"/>
  <c r="R135" i="3"/>
  <c r="K135" i="3"/>
  <c r="L135" i="3" s="1"/>
  <c r="J135" i="3"/>
  <c r="N135" i="3" s="1"/>
  <c r="I135" i="3"/>
  <c r="G135" i="3"/>
  <c r="S135" i="3" s="1"/>
  <c r="F135" i="3"/>
  <c r="E135" i="3"/>
  <c r="S134" i="3"/>
  <c r="R134" i="3"/>
  <c r="N134" i="3"/>
  <c r="L134" i="3"/>
  <c r="K134" i="3"/>
  <c r="O134" i="3" s="1"/>
  <c r="P134" i="3" s="1"/>
  <c r="J134" i="3"/>
  <c r="I134" i="3"/>
  <c r="H134" i="3"/>
  <c r="G134" i="3"/>
  <c r="T134" i="3" s="1"/>
  <c r="F134" i="3"/>
  <c r="E134" i="3"/>
  <c r="M134" i="3" s="1"/>
  <c r="T133" i="3"/>
  <c r="R133" i="3"/>
  <c r="K133" i="3"/>
  <c r="L133" i="3" s="1"/>
  <c r="J133" i="3"/>
  <c r="N133" i="3" s="1"/>
  <c r="I133" i="3"/>
  <c r="G133" i="3"/>
  <c r="S133" i="3" s="1"/>
  <c r="F133" i="3"/>
  <c r="E133" i="3"/>
  <c r="S132" i="3"/>
  <c r="R132" i="3"/>
  <c r="N132" i="3"/>
  <c r="L132" i="3"/>
  <c r="K132" i="3"/>
  <c r="O132" i="3" s="1"/>
  <c r="P132" i="3" s="1"/>
  <c r="J132" i="3"/>
  <c r="I132" i="3"/>
  <c r="H132" i="3"/>
  <c r="G132" i="3"/>
  <c r="T132" i="3" s="1"/>
  <c r="F132" i="3"/>
  <c r="E132" i="3"/>
  <c r="M132" i="3" s="1"/>
  <c r="T131" i="3"/>
  <c r="R131" i="3"/>
  <c r="K131" i="3"/>
  <c r="L131" i="3" s="1"/>
  <c r="J131" i="3"/>
  <c r="N131" i="3" s="1"/>
  <c r="I131" i="3"/>
  <c r="G131" i="3"/>
  <c r="S131" i="3" s="1"/>
  <c r="F131" i="3"/>
  <c r="E131" i="3"/>
  <c r="S130" i="3"/>
  <c r="R130" i="3"/>
  <c r="N130" i="3"/>
  <c r="L130" i="3"/>
  <c r="K130" i="3"/>
  <c r="O130" i="3" s="1"/>
  <c r="P130" i="3" s="1"/>
  <c r="J130" i="3"/>
  <c r="I130" i="3"/>
  <c r="H130" i="3"/>
  <c r="G130" i="3"/>
  <c r="T130" i="3" s="1"/>
  <c r="F130" i="3"/>
  <c r="E130" i="3"/>
  <c r="M130" i="3" s="1"/>
  <c r="T129" i="3"/>
  <c r="R129" i="3"/>
  <c r="K129" i="3"/>
  <c r="L129" i="3" s="1"/>
  <c r="J129" i="3"/>
  <c r="N129" i="3" s="1"/>
  <c r="I129" i="3"/>
  <c r="G129" i="3"/>
  <c r="S129" i="3" s="1"/>
  <c r="F129" i="3"/>
  <c r="E129" i="3"/>
  <c r="S128" i="3"/>
  <c r="R128" i="3"/>
  <c r="N128" i="3"/>
  <c r="L128" i="3"/>
  <c r="K128" i="3"/>
  <c r="O128" i="3" s="1"/>
  <c r="P128" i="3" s="1"/>
  <c r="J128" i="3"/>
  <c r="I128" i="3"/>
  <c r="H128" i="3"/>
  <c r="G128" i="3"/>
  <c r="T128" i="3" s="1"/>
  <c r="F128" i="3"/>
  <c r="E128" i="3"/>
  <c r="M128" i="3" s="1"/>
  <c r="T127" i="3"/>
  <c r="R127" i="3"/>
  <c r="K127" i="3"/>
  <c r="L127" i="3" s="1"/>
  <c r="J127" i="3"/>
  <c r="N127" i="3" s="1"/>
  <c r="I127" i="3"/>
  <c r="G127" i="3"/>
  <c r="S127" i="3" s="1"/>
  <c r="F127" i="3"/>
  <c r="E127" i="3"/>
  <c r="S126" i="3"/>
  <c r="R126" i="3"/>
  <c r="N126" i="3"/>
  <c r="L126" i="3"/>
  <c r="K126" i="3"/>
  <c r="O126" i="3" s="1"/>
  <c r="P126" i="3" s="1"/>
  <c r="J126" i="3"/>
  <c r="I126" i="3"/>
  <c r="H126" i="3"/>
  <c r="G126" i="3"/>
  <c r="T126" i="3" s="1"/>
  <c r="F126" i="3"/>
  <c r="E126" i="3"/>
  <c r="M126" i="3" s="1"/>
  <c r="T125" i="3"/>
  <c r="R125" i="3"/>
  <c r="K125" i="3"/>
  <c r="L125" i="3" s="1"/>
  <c r="J125" i="3"/>
  <c r="N125" i="3" s="1"/>
  <c r="I125" i="3"/>
  <c r="G125" i="3"/>
  <c r="S125" i="3" s="1"/>
  <c r="F125" i="3"/>
  <c r="E125" i="3"/>
  <c r="S124" i="3"/>
  <c r="R124" i="3"/>
  <c r="N124" i="3"/>
  <c r="L124" i="3"/>
  <c r="K124" i="3"/>
  <c r="O124" i="3" s="1"/>
  <c r="P124" i="3" s="1"/>
  <c r="J124" i="3"/>
  <c r="I124" i="3"/>
  <c r="H124" i="3"/>
  <c r="G124" i="3"/>
  <c r="T124" i="3" s="1"/>
  <c r="F124" i="3"/>
  <c r="E124" i="3"/>
  <c r="M124" i="3" s="1"/>
  <c r="T123" i="3"/>
  <c r="R123" i="3"/>
  <c r="K123" i="3"/>
  <c r="L123" i="3" s="1"/>
  <c r="J123" i="3"/>
  <c r="N123" i="3" s="1"/>
  <c r="I123" i="3"/>
  <c r="G123" i="3"/>
  <c r="S123" i="3" s="1"/>
  <c r="F123" i="3"/>
  <c r="E123" i="3"/>
  <c r="S122" i="3"/>
  <c r="R122" i="3"/>
  <c r="N122" i="3"/>
  <c r="L122" i="3"/>
  <c r="K122" i="3"/>
  <c r="O122" i="3" s="1"/>
  <c r="P122" i="3" s="1"/>
  <c r="J122" i="3"/>
  <c r="I122" i="3"/>
  <c r="H122" i="3"/>
  <c r="G122" i="3"/>
  <c r="T122" i="3" s="1"/>
  <c r="F122" i="3"/>
  <c r="E122" i="3"/>
  <c r="M122" i="3" s="1"/>
  <c r="T121" i="3"/>
  <c r="R121" i="3"/>
  <c r="K121" i="3"/>
  <c r="L121" i="3" s="1"/>
  <c r="J121" i="3"/>
  <c r="N121" i="3" s="1"/>
  <c r="I121" i="3"/>
  <c r="G121" i="3"/>
  <c r="S121" i="3" s="1"/>
  <c r="F121" i="3"/>
  <c r="E121" i="3"/>
  <c r="S120" i="3"/>
  <c r="R120" i="3"/>
  <c r="N120" i="3"/>
  <c r="L120" i="3"/>
  <c r="K120" i="3"/>
  <c r="O120" i="3" s="1"/>
  <c r="P120" i="3" s="1"/>
  <c r="J120" i="3"/>
  <c r="I120" i="3"/>
  <c r="H120" i="3"/>
  <c r="G120" i="3"/>
  <c r="T120" i="3" s="1"/>
  <c r="F120" i="3"/>
  <c r="E120" i="3"/>
  <c r="M120" i="3" s="1"/>
  <c r="T119" i="3"/>
  <c r="R119" i="3"/>
  <c r="K119" i="3"/>
  <c r="L119" i="3" s="1"/>
  <c r="J119" i="3"/>
  <c r="N119" i="3" s="1"/>
  <c r="I119" i="3"/>
  <c r="G119" i="3"/>
  <c r="S119" i="3" s="1"/>
  <c r="F119" i="3"/>
  <c r="E119" i="3"/>
  <c r="S118" i="3"/>
  <c r="R118" i="3"/>
  <c r="N118" i="3"/>
  <c r="L118" i="3"/>
  <c r="K118" i="3"/>
  <c r="O118" i="3" s="1"/>
  <c r="P118" i="3" s="1"/>
  <c r="J118" i="3"/>
  <c r="I118" i="3"/>
  <c r="H118" i="3"/>
  <c r="G118" i="3"/>
  <c r="T118" i="3" s="1"/>
  <c r="F118" i="3"/>
  <c r="E118" i="3"/>
  <c r="M118" i="3" s="1"/>
  <c r="T117" i="3"/>
  <c r="R117" i="3"/>
  <c r="K117" i="3"/>
  <c r="L117" i="3" s="1"/>
  <c r="J117" i="3"/>
  <c r="N117" i="3" s="1"/>
  <c r="I117" i="3"/>
  <c r="G117" i="3"/>
  <c r="S117" i="3" s="1"/>
  <c r="F117" i="3"/>
  <c r="E117" i="3"/>
  <c r="S116" i="3"/>
  <c r="R116" i="3"/>
  <c r="N116" i="3"/>
  <c r="L116" i="3"/>
  <c r="K116" i="3"/>
  <c r="O116" i="3" s="1"/>
  <c r="P116" i="3" s="1"/>
  <c r="J116" i="3"/>
  <c r="I116" i="3"/>
  <c r="H116" i="3"/>
  <c r="G116" i="3"/>
  <c r="T116" i="3" s="1"/>
  <c r="F116" i="3"/>
  <c r="E116" i="3"/>
  <c r="M116" i="3" s="1"/>
  <c r="T115" i="3"/>
  <c r="R115" i="3"/>
  <c r="K115" i="3"/>
  <c r="L115" i="3" s="1"/>
  <c r="J115" i="3"/>
  <c r="N115" i="3" s="1"/>
  <c r="I115" i="3"/>
  <c r="G115" i="3"/>
  <c r="S115" i="3" s="1"/>
  <c r="F115" i="3"/>
  <c r="E115" i="3"/>
  <c r="S114" i="3"/>
  <c r="R114" i="3"/>
  <c r="N114" i="3"/>
  <c r="L114" i="3"/>
  <c r="K114" i="3"/>
  <c r="O114" i="3" s="1"/>
  <c r="P114" i="3" s="1"/>
  <c r="J114" i="3"/>
  <c r="I114" i="3"/>
  <c r="H114" i="3"/>
  <c r="G114" i="3"/>
  <c r="T114" i="3" s="1"/>
  <c r="F114" i="3"/>
  <c r="E114" i="3"/>
  <c r="M114" i="3" s="1"/>
  <c r="T113" i="3"/>
  <c r="R113" i="3"/>
  <c r="K113" i="3"/>
  <c r="L113" i="3" s="1"/>
  <c r="J113" i="3"/>
  <c r="N113" i="3" s="1"/>
  <c r="I113" i="3"/>
  <c r="G113" i="3"/>
  <c r="S113" i="3" s="1"/>
  <c r="F113" i="3"/>
  <c r="E113" i="3"/>
  <c r="S112" i="3"/>
  <c r="R112" i="3"/>
  <c r="N112" i="3"/>
  <c r="L112" i="3"/>
  <c r="K112" i="3"/>
  <c r="O112" i="3" s="1"/>
  <c r="P112" i="3" s="1"/>
  <c r="J112" i="3"/>
  <c r="I112" i="3"/>
  <c r="H112" i="3"/>
  <c r="G112" i="3"/>
  <c r="T112" i="3" s="1"/>
  <c r="F112" i="3"/>
  <c r="E112" i="3"/>
  <c r="M112" i="3" s="1"/>
  <c r="T111" i="3"/>
  <c r="R111" i="3"/>
  <c r="K111" i="3"/>
  <c r="L111" i="3" s="1"/>
  <c r="J111" i="3"/>
  <c r="N111" i="3" s="1"/>
  <c r="I111" i="3"/>
  <c r="G111" i="3"/>
  <c r="S111" i="3" s="1"/>
  <c r="F111" i="3"/>
  <c r="E111" i="3"/>
  <c r="S110" i="3"/>
  <c r="R110" i="3"/>
  <c r="N110" i="3"/>
  <c r="L110" i="3"/>
  <c r="K110" i="3"/>
  <c r="O110" i="3" s="1"/>
  <c r="P110" i="3" s="1"/>
  <c r="J110" i="3"/>
  <c r="I110" i="3"/>
  <c r="H110" i="3"/>
  <c r="G110" i="3"/>
  <c r="T110" i="3" s="1"/>
  <c r="F110" i="3"/>
  <c r="E110" i="3"/>
  <c r="M110" i="3" s="1"/>
  <c r="T109" i="3"/>
  <c r="R109" i="3"/>
  <c r="K109" i="3"/>
  <c r="L109" i="3" s="1"/>
  <c r="J109" i="3"/>
  <c r="N109" i="3" s="1"/>
  <c r="I109" i="3"/>
  <c r="G109" i="3"/>
  <c r="S109" i="3" s="1"/>
  <c r="F109" i="3"/>
  <c r="E109" i="3"/>
  <c r="S108" i="3"/>
  <c r="R108" i="3"/>
  <c r="N108" i="3"/>
  <c r="L108" i="3"/>
  <c r="K108" i="3"/>
  <c r="O108" i="3" s="1"/>
  <c r="P108" i="3" s="1"/>
  <c r="J108" i="3"/>
  <c r="I108" i="3"/>
  <c r="H108" i="3"/>
  <c r="G108" i="3"/>
  <c r="T108" i="3" s="1"/>
  <c r="F108" i="3"/>
  <c r="E108" i="3"/>
  <c r="M108" i="3" s="1"/>
  <c r="T107" i="3"/>
  <c r="R107" i="3"/>
  <c r="K107" i="3"/>
  <c r="L107" i="3" s="1"/>
  <c r="J107" i="3"/>
  <c r="N107" i="3" s="1"/>
  <c r="I107" i="3"/>
  <c r="G107" i="3"/>
  <c r="S107" i="3" s="1"/>
  <c r="F107" i="3"/>
  <c r="E107" i="3"/>
  <c r="S106" i="3"/>
  <c r="R106" i="3"/>
  <c r="N106" i="3"/>
  <c r="L106" i="3"/>
  <c r="K106" i="3"/>
  <c r="O106" i="3" s="1"/>
  <c r="P106" i="3" s="1"/>
  <c r="J106" i="3"/>
  <c r="I106" i="3"/>
  <c r="H106" i="3"/>
  <c r="G106" i="3"/>
  <c r="T106" i="3" s="1"/>
  <c r="F106" i="3"/>
  <c r="E106" i="3"/>
  <c r="M106" i="3" s="1"/>
  <c r="T105" i="3"/>
  <c r="R105" i="3"/>
  <c r="K105" i="3"/>
  <c r="L105" i="3" s="1"/>
  <c r="J105" i="3"/>
  <c r="N105" i="3" s="1"/>
  <c r="I105" i="3"/>
  <c r="G105" i="3"/>
  <c r="S105" i="3" s="1"/>
  <c r="F105" i="3"/>
  <c r="E105" i="3"/>
  <c r="S104" i="3"/>
  <c r="R104" i="3"/>
  <c r="N104" i="3"/>
  <c r="L104" i="3"/>
  <c r="K104" i="3"/>
  <c r="O104" i="3" s="1"/>
  <c r="P104" i="3" s="1"/>
  <c r="J104" i="3"/>
  <c r="I104" i="3"/>
  <c r="H104" i="3"/>
  <c r="G104" i="3"/>
  <c r="T104" i="3" s="1"/>
  <c r="F104" i="3"/>
  <c r="E104" i="3"/>
  <c r="M104" i="3" s="1"/>
  <c r="T103" i="3"/>
  <c r="R103" i="3"/>
  <c r="K103" i="3"/>
  <c r="L103" i="3" s="1"/>
  <c r="J103" i="3"/>
  <c r="N103" i="3" s="1"/>
  <c r="I103" i="3"/>
  <c r="G103" i="3"/>
  <c r="S103" i="3" s="1"/>
  <c r="F103" i="3"/>
  <c r="E103" i="3"/>
  <c r="S102" i="3"/>
  <c r="R102" i="3"/>
  <c r="N102" i="3"/>
  <c r="L102" i="3"/>
  <c r="K102" i="3"/>
  <c r="O102" i="3" s="1"/>
  <c r="P102" i="3" s="1"/>
  <c r="J102" i="3"/>
  <c r="I102" i="3"/>
  <c r="H102" i="3"/>
  <c r="G102" i="3"/>
  <c r="T102" i="3" s="1"/>
  <c r="F102" i="3"/>
  <c r="E102" i="3"/>
  <c r="M102" i="3" s="1"/>
  <c r="T101" i="3"/>
  <c r="R101" i="3"/>
  <c r="K101" i="3"/>
  <c r="L101" i="3" s="1"/>
  <c r="J101" i="3"/>
  <c r="N101" i="3" s="1"/>
  <c r="I101" i="3"/>
  <c r="G101" i="3"/>
  <c r="S101" i="3" s="1"/>
  <c r="F101" i="3"/>
  <c r="E101" i="3"/>
  <c r="S100" i="3"/>
  <c r="R100" i="3"/>
  <c r="N100" i="3"/>
  <c r="L100" i="3"/>
  <c r="K100" i="3"/>
  <c r="O100" i="3" s="1"/>
  <c r="P100" i="3" s="1"/>
  <c r="J100" i="3"/>
  <c r="I100" i="3"/>
  <c r="H100" i="3"/>
  <c r="G100" i="3"/>
  <c r="T100" i="3" s="1"/>
  <c r="F100" i="3"/>
  <c r="E100" i="3"/>
  <c r="M100" i="3" s="1"/>
  <c r="T99" i="3"/>
  <c r="R99" i="3"/>
  <c r="K99" i="3"/>
  <c r="L99" i="3" s="1"/>
  <c r="J99" i="3"/>
  <c r="N99" i="3" s="1"/>
  <c r="I99" i="3"/>
  <c r="G99" i="3"/>
  <c r="S99" i="3" s="1"/>
  <c r="F99" i="3"/>
  <c r="E99" i="3"/>
  <c r="S98" i="3"/>
  <c r="R98" i="3"/>
  <c r="N98" i="3"/>
  <c r="L98" i="3"/>
  <c r="K98" i="3"/>
  <c r="O98" i="3" s="1"/>
  <c r="P98" i="3" s="1"/>
  <c r="J98" i="3"/>
  <c r="I98" i="3"/>
  <c r="H98" i="3"/>
  <c r="G98" i="3"/>
  <c r="T98" i="3" s="1"/>
  <c r="F98" i="3"/>
  <c r="E98" i="3"/>
  <c r="M98" i="3" s="1"/>
  <c r="T97" i="3"/>
  <c r="R97" i="3"/>
  <c r="K97" i="3"/>
  <c r="L97" i="3" s="1"/>
  <c r="J97" i="3"/>
  <c r="N97" i="3" s="1"/>
  <c r="I97" i="3"/>
  <c r="G97" i="3"/>
  <c r="S97" i="3" s="1"/>
  <c r="F97" i="3"/>
  <c r="E97" i="3"/>
  <c r="S96" i="3"/>
  <c r="R96" i="3"/>
  <c r="N96" i="3"/>
  <c r="L96" i="3"/>
  <c r="K96" i="3"/>
  <c r="O96" i="3" s="1"/>
  <c r="P96" i="3" s="1"/>
  <c r="J96" i="3"/>
  <c r="I96" i="3"/>
  <c r="H96" i="3"/>
  <c r="G96" i="3"/>
  <c r="T96" i="3" s="1"/>
  <c r="F96" i="3"/>
  <c r="E96" i="3"/>
  <c r="M96" i="3" s="1"/>
  <c r="T95" i="3"/>
  <c r="R95" i="3"/>
  <c r="K95" i="3"/>
  <c r="L95" i="3" s="1"/>
  <c r="J95" i="3"/>
  <c r="N95" i="3" s="1"/>
  <c r="I95" i="3"/>
  <c r="G95" i="3"/>
  <c r="S95" i="3" s="1"/>
  <c r="F95" i="3"/>
  <c r="E95" i="3"/>
  <c r="S94" i="3"/>
  <c r="R94" i="3"/>
  <c r="N94" i="3"/>
  <c r="L94" i="3"/>
  <c r="K94" i="3"/>
  <c r="O94" i="3" s="1"/>
  <c r="P94" i="3" s="1"/>
  <c r="J94" i="3"/>
  <c r="I94" i="3"/>
  <c r="H94" i="3"/>
  <c r="G94" i="3"/>
  <c r="T94" i="3" s="1"/>
  <c r="F94" i="3"/>
  <c r="E94" i="3"/>
  <c r="M94" i="3" s="1"/>
  <c r="T93" i="3"/>
  <c r="R93" i="3"/>
  <c r="K93" i="3"/>
  <c r="L93" i="3" s="1"/>
  <c r="J93" i="3"/>
  <c r="N93" i="3" s="1"/>
  <c r="I93" i="3"/>
  <c r="G93" i="3"/>
  <c r="S93" i="3" s="1"/>
  <c r="F93" i="3"/>
  <c r="E93" i="3"/>
  <c r="S92" i="3"/>
  <c r="R92" i="3"/>
  <c r="N92" i="3"/>
  <c r="L92" i="3"/>
  <c r="K92" i="3"/>
  <c r="O92" i="3" s="1"/>
  <c r="P92" i="3" s="1"/>
  <c r="J92" i="3"/>
  <c r="I92" i="3"/>
  <c r="H92" i="3"/>
  <c r="G92" i="3"/>
  <c r="T92" i="3" s="1"/>
  <c r="F92" i="3"/>
  <c r="E92" i="3"/>
  <c r="M92" i="3" s="1"/>
  <c r="T91" i="3"/>
  <c r="R91" i="3"/>
  <c r="K91" i="3"/>
  <c r="L91" i="3" s="1"/>
  <c r="J91" i="3"/>
  <c r="N91" i="3" s="1"/>
  <c r="I91" i="3"/>
  <c r="G91" i="3"/>
  <c r="S91" i="3" s="1"/>
  <c r="F91" i="3"/>
  <c r="E91" i="3"/>
  <c r="S90" i="3"/>
  <c r="R90" i="3"/>
  <c r="N90" i="3"/>
  <c r="L90" i="3"/>
  <c r="K90" i="3"/>
  <c r="O90" i="3" s="1"/>
  <c r="P90" i="3" s="1"/>
  <c r="J90" i="3"/>
  <c r="I90" i="3"/>
  <c r="H90" i="3"/>
  <c r="G90" i="3"/>
  <c r="T90" i="3" s="1"/>
  <c r="F90" i="3"/>
  <c r="E90" i="3"/>
  <c r="M90" i="3" s="1"/>
  <c r="T89" i="3"/>
  <c r="R89" i="3"/>
  <c r="K89" i="3"/>
  <c r="L89" i="3" s="1"/>
  <c r="J89" i="3"/>
  <c r="N89" i="3" s="1"/>
  <c r="I89" i="3"/>
  <c r="G89" i="3"/>
  <c r="S89" i="3" s="1"/>
  <c r="F89" i="3"/>
  <c r="E89" i="3"/>
  <c r="S88" i="3"/>
  <c r="R88" i="3"/>
  <c r="N88" i="3"/>
  <c r="L88" i="3"/>
  <c r="K88" i="3"/>
  <c r="O88" i="3" s="1"/>
  <c r="P88" i="3" s="1"/>
  <c r="J88" i="3"/>
  <c r="I88" i="3"/>
  <c r="H88" i="3"/>
  <c r="G88" i="3"/>
  <c r="T88" i="3" s="1"/>
  <c r="F88" i="3"/>
  <c r="E88" i="3"/>
  <c r="M88" i="3" s="1"/>
  <c r="T87" i="3"/>
  <c r="R87" i="3"/>
  <c r="K87" i="3"/>
  <c r="L87" i="3" s="1"/>
  <c r="J87" i="3"/>
  <c r="N87" i="3" s="1"/>
  <c r="I87" i="3"/>
  <c r="G87" i="3"/>
  <c r="S87" i="3" s="1"/>
  <c r="F87" i="3"/>
  <c r="E87" i="3"/>
  <c r="S86" i="3"/>
  <c r="R86" i="3"/>
  <c r="N86" i="3"/>
  <c r="L86" i="3"/>
  <c r="K86" i="3"/>
  <c r="O86" i="3" s="1"/>
  <c r="P86" i="3" s="1"/>
  <c r="J86" i="3"/>
  <c r="I86" i="3"/>
  <c r="H86" i="3"/>
  <c r="G86" i="3"/>
  <c r="T86" i="3" s="1"/>
  <c r="F86" i="3"/>
  <c r="E86" i="3"/>
  <c r="M86" i="3" s="1"/>
  <c r="T85" i="3"/>
  <c r="R85" i="3"/>
  <c r="K85" i="3"/>
  <c r="L85" i="3" s="1"/>
  <c r="J85" i="3"/>
  <c r="N85" i="3" s="1"/>
  <c r="I85" i="3"/>
  <c r="G85" i="3"/>
  <c r="S85" i="3" s="1"/>
  <c r="F85" i="3"/>
  <c r="E85" i="3"/>
  <c r="S84" i="3"/>
  <c r="R84" i="3"/>
  <c r="N84" i="3"/>
  <c r="L84" i="3"/>
  <c r="K84" i="3"/>
  <c r="O84" i="3" s="1"/>
  <c r="P84" i="3" s="1"/>
  <c r="J84" i="3"/>
  <c r="I84" i="3"/>
  <c r="H84" i="3"/>
  <c r="G84" i="3"/>
  <c r="T84" i="3" s="1"/>
  <c r="F84" i="3"/>
  <c r="E84" i="3"/>
  <c r="M84" i="3" s="1"/>
  <c r="T83" i="3"/>
  <c r="R83" i="3"/>
  <c r="K83" i="3"/>
  <c r="L83" i="3" s="1"/>
  <c r="J83" i="3"/>
  <c r="N83" i="3" s="1"/>
  <c r="I83" i="3"/>
  <c r="G83" i="3"/>
  <c r="S83" i="3" s="1"/>
  <c r="F83" i="3"/>
  <c r="E83" i="3"/>
  <c r="S82" i="3"/>
  <c r="R82" i="3"/>
  <c r="N82" i="3"/>
  <c r="L82" i="3"/>
  <c r="K82" i="3"/>
  <c r="O82" i="3" s="1"/>
  <c r="P82" i="3" s="1"/>
  <c r="J82" i="3"/>
  <c r="I82" i="3"/>
  <c r="H82" i="3"/>
  <c r="G82" i="3"/>
  <c r="T82" i="3" s="1"/>
  <c r="F82" i="3"/>
  <c r="E82" i="3"/>
  <c r="M82" i="3" s="1"/>
  <c r="T81" i="3"/>
  <c r="R81" i="3"/>
  <c r="K81" i="3"/>
  <c r="L81" i="3" s="1"/>
  <c r="J81" i="3"/>
  <c r="N81" i="3" s="1"/>
  <c r="I81" i="3"/>
  <c r="G81" i="3"/>
  <c r="S81" i="3" s="1"/>
  <c r="F81" i="3"/>
  <c r="E81" i="3"/>
  <c r="S80" i="3"/>
  <c r="R80" i="3"/>
  <c r="N80" i="3"/>
  <c r="L80" i="3"/>
  <c r="K80" i="3"/>
  <c r="O80" i="3" s="1"/>
  <c r="P80" i="3" s="1"/>
  <c r="J80" i="3"/>
  <c r="I80" i="3"/>
  <c r="H80" i="3"/>
  <c r="G80" i="3"/>
  <c r="T80" i="3" s="1"/>
  <c r="F80" i="3"/>
  <c r="E80" i="3"/>
  <c r="M80" i="3" s="1"/>
  <c r="T79" i="3"/>
  <c r="R79" i="3"/>
  <c r="K79" i="3"/>
  <c r="L79" i="3" s="1"/>
  <c r="J79" i="3"/>
  <c r="N79" i="3" s="1"/>
  <c r="I79" i="3"/>
  <c r="G79" i="3"/>
  <c r="S79" i="3" s="1"/>
  <c r="F79" i="3"/>
  <c r="E79" i="3"/>
  <c r="S78" i="3"/>
  <c r="R78" i="3"/>
  <c r="N78" i="3"/>
  <c r="L78" i="3"/>
  <c r="K78" i="3"/>
  <c r="O78" i="3" s="1"/>
  <c r="P78" i="3" s="1"/>
  <c r="J78" i="3"/>
  <c r="I78" i="3"/>
  <c r="H78" i="3"/>
  <c r="G78" i="3"/>
  <c r="T78" i="3" s="1"/>
  <c r="F78" i="3"/>
  <c r="E78" i="3"/>
  <c r="M78" i="3" s="1"/>
  <c r="T77" i="3"/>
  <c r="R77" i="3"/>
  <c r="K77" i="3"/>
  <c r="L77" i="3" s="1"/>
  <c r="J77" i="3"/>
  <c r="N77" i="3" s="1"/>
  <c r="I77" i="3"/>
  <c r="G77" i="3"/>
  <c r="S77" i="3" s="1"/>
  <c r="F77" i="3"/>
  <c r="E77" i="3"/>
  <c r="S76" i="3"/>
  <c r="R76" i="3"/>
  <c r="N76" i="3"/>
  <c r="L76" i="3"/>
  <c r="K76" i="3"/>
  <c r="O76" i="3" s="1"/>
  <c r="P76" i="3" s="1"/>
  <c r="J76" i="3"/>
  <c r="I76" i="3"/>
  <c r="H76" i="3"/>
  <c r="G76" i="3"/>
  <c r="T76" i="3" s="1"/>
  <c r="F76" i="3"/>
  <c r="E76" i="3"/>
  <c r="M76" i="3" s="1"/>
  <c r="T75" i="3"/>
  <c r="R75" i="3"/>
  <c r="K75" i="3"/>
  <c r="L75" i="3" s="1"/>
  <c r="J75" i="3"/>
  <c r="N75" i="3" s="1"/>
  <c r="I75" i="3"/>
  <c r="G75" i="3"/>
  <c r="S75" i="3" s="1"/>
  <c r="F75" i="3"/>
  <c r="E75" i="3"/>
  <c r="S74" i="3"/>
  <c r="R74" i="3"/>
  <c r="N74" i="3"/>
  <c r="L74" i="3"/>
  <c r="K74" i="3"/>
  <c r="O74" i="3" s="1"/>
  <c r="P74" i="3" s="1"/>
  <c r="J74" i="3"/>
  <c r="I74" i="3"/>
  <c r="H74" i="3"/>
  <c r="G74" i="3"/>
  <c r="T74" i="3" s="1"/>
  <c r="F74" i="3"/>
  <c r="E74" i="3"/>
  <c r="M74" i="3" s="1"/>
  <c r="T73" i="3"/>
  <c r="R73" i="3"/>
  <c r="K73" i="3"/>
  <c r="L73" i="3" s="1"/>
  <c r="J73" i="3"/>
  <c r="N73" i="3" s="1"/>
  <c r="I73" i="3"/>
  <c r="G73" i="3"/>
  <c r="S73" i="3" s="1"/>
  <c r="F73" i="3"/>
  <c r="E73" i="3"/>
  <c r="S72" i="3"/>
  <c r="R72" i="3"/>
  <c r="N72" i="3"/>
  <c r="L72" i="3"/>
  <c r="K72" i="3"/>
  <c r="O72" i="3" s="1"/>
  <c r="P72" i="3" s="1"/>
  <c r="J72" i="3"/>
  <c r="I72" i="3"/>
  <c r="H72" i="3"/>
  <c r="G72" i="3"/>
  <c r="T72" i="3" s="1"/>
  <c r="F72" i="3"/>
  <c r="E72" i="3"/>
  <c r="M72" i="3" s="1"/>
  <c r="T71" i="3"/>
  <c r="R71" i="3"/>
  <c r="K71" i="3"/>
  <c r="L71" i="3" s="1"/>
  <c r="J71" i="3"/>
  <c r="N71" i="3" s="1"/>
  <c r="I71" i="3"/>
  <c r="G71" i="3"/>
  <c r="S71" i="3" s="1"/>
  <c r="F71" i="3"/>
  <c r="E71" i="3"/>
  <c r="S70" i="3"/>
  <c r="R70" i="3"/>
  <c r="N70" i="3"/>
  <c r="L70" i="3"/>
  <c r="K70" i="3"/>
  <c r="O70" i="3" s="1"/>
  <c r="P70" i="3" s="1"/>
  <c r="J70" i="3"/>
  <c r="I70" i="3"/>
  <c r="H70" i="3"/>
  <c r="G70" i="3"/>
  <c r="T70" i="3" s="1"/>
  <c r="F70" i="3"/>
  <c r="E70" i="3"/>
  <c r="M70" i="3" s="1"/>
  <c r="T69" i="3"/>
  <c r="R69" i="3"/>
  <c r="K69" i="3"/>
  <c r="L69" i="3" s="1"/>
  <c r="J69" i="3"/>
  <c r="N69" i="3" s="1"/>
  <c r="I69" i="3"/>
  <c r="G69" i="3"/>
  <c r="S69" i="3" s="1"/>
  <c r="F69" i="3"/>
  <c r="E69" i="3"/>
  <c r="S68" i="3"/>
  <c r="R68" i="3"/>
  <c r="N68" i="3"/>
  <c r="L68" i="3"/>
  <c r="K68" i="3"/>
  <c r="O68" i="3" s="1"/>
  <c r="P68" i="3" s="1"/>
  <c r="J68" i="3"/>
  <c r="I68" i="3"/>
  <c r="H68" i="3"/>
  <c r="G68" i="3"/>
  <c r="T68" i="3" s="1"/>
  <c r="F68" i="3"/>
  <c r="E68" i="3"/>
  <c r="M68" i="3" s="1"/>
  <c r="T67" i="3"/>
  <c r="R67" i="3"/>
  <c r="K67" i="3"/>
  <c r="L67" i="3" s="1"/>
  <c r="J67" i="3"/>
  <c r="N67" i="3" s="1"/>
  <c r="I67" i="3"/>
  <c r="G67" i="3"/>
  <c r="S67" i="3" s="1"/>
  <c r="F67" i="3"/>
  <c r="E67" i="3"/>
  <c r="S66" i="3"/>
  <c r="R66" i="3"/>
  <c r="N66" i="3"/>
  <c r="L66" i="3"/>
  <c r="K66" i="3"/>
  <c r="O66" i="3" s="1"/>
  <c r="P66" i="3" s="1"/>
  <c r="J66" i="3"/>
  <c r="I66" i="3"/>
  <c r="H66" i="3"/>
  <c r="G66" i="3"/>
  <c r="T66" i="3" s="1"/>
  <c r="F66" i="3"/>
  <c r="E66" i="3"/>
  <c r="M66" i="3" s="1"/>
  <c r="T65" i="3"/>
  <c r="R65" i="3"/>
  <c r="K65" i="3"/>
  <c r="L65" i="3" s="1"/>
  <c r="J65" i="3"/>
  <c r="N65" i="3" s="1"/>
  <c r="I65" i="3"/>
  <c r="G65" i="3"/>
  <c r="S65" i="3" s="1"/>
  <c r="F65" i="3"/>
  <c r="E65" i="3"/>
  <c r="S64" i="3"/>
  <c r="R64" i="3"/>
  <c r="N64" i="3"/>
  <c r="L64" i="3"/>
  <c r="K64" i="3"/>
  <c r="O64" i="3" s="1"/>
  <c r="P64" i="3" s="1"/>
  <c r="J64" i="3"/>
  <c r="I64" i="3"/>
  <c r="H64" i="3"/>
  <c r="G64" i="3"/>
  <c r="T64" i="3" s="1"/>
  <c r="F64" i="3"/>
  <c r="E64" i="3"/>
  <c r="M64" i="3" s="1"/>
  <c r="T63" i="3"/>
  <c r="R63" i="3"/>
  <c r="K63" i="3"/>
  <c r="L63" i="3" s="1"/>
  <c r="J63" i="3"/>
  <c r="N63" i="3" s="1"/>
  <c r="I63" i="3"/>
  <c r="G63" i="3"/>
  <c r="S63" i="3" s="1"/>
  <c r="F63" i="3"/>
  <c r="E63" i="3"/>
  <c r="S62" i="3"/>
  <c r="R62" i="3"/>
  <c r="N62" i="3"/>
  <c r="L62" i="3"/>
  <c r="K62" i="3"/>
  <c r="O62" i="3" s="1"/>
  <c r="P62" i="3" s="1"/>
  <c r="J62" i="3"/>
  <c r="I62" i="3"/>
  <c r="H62" i="3"/>
  <c r="G62" i="3"/>
  <c r="T62" i="3" s="1"/>
  <c r="F62" i="3"/>
  <c r="E62" i="3"/>
  <c r="M62" i="3" s="1"/>
  <c r="T61" i="3"/>
  <c r="R61" i="3"/>
  <c r="K61" i="3"/>
  <c r="L61" i="3" s="1"/>
  <c r="J61" i="3"/>
  <c r="N61" i="3" s="1"/>
  <c r="I61" i="3"/>
  <c r="G61" i="3"/>
  <c r="S61" i="3" s="1"/>
  <c r="F61" i="3"/>
  <c r="E61" i="3"/>
  <c r="S60" i="3"/>
  <c r="R60" i="3"/>
  <c r="N60" i="3"/>
  <c r="L60" i="3"/>
  <c r="K60" i="3"/>
  <c r="O60" i="3" s="1"/>
  <c r="P60" i="3" s="1"/>
  <c r="J60" i="3"/>
  <c r="I60" i="3"/>
  <c r="H60" i="3"/>
  <c r="G60" i="3"/>
  <c r="T60" i="3" s="1"/>
  <c r="F60" i="3"/>
  <c r="E60" i="3"/>
  <c r="M60" i="3" s="1"/>
  <c r="T59" i="3"/>
  <c r="R59" i="3"/>
  <c r="K59" i="3"/>
  <c r="L59" i="3" s="1"/>
  <c r="J59" i="3"/>
  <c r="N59" i="3" s="1"/>
  <c r="I59" i="3"/>
  <c r="G59" i="3"/>
  <c r="S59" i="3" s="1"/>
  <c r="F59" i="3"/>
  <c r="E59" i="3"/>
  <c r="S58" i="3"/>
  <c r="R58" i="3"/>
  <c r="N58" i="3"/>
  <c r="L58" i="3"/>
  <c r="K58" i="3"/>
  <c r="O58" i="3" s="1"/>
  <c r="P58" i="3" s="1"/>
  <c r="J58" i="3"/>
  <c r="I58" i="3"/>
  <c r="H58" i="3"/>
  <c r="G58" i="3"/>
  <c r="T58" i="3" s="1"/>
  <c r="F58" i="3"/>
  <c r="E58" i="3"/>
  <c r="M58" i="3" s="1"/>
  <c r="T57" i="3"/>
  <c r="R57" i="3"/>
  <c r="K57" i="3"/>
  <c r="L57" i="3" s="1"/>
  <c r="J57" i="3"/>
  <c r="N57" i="3" s="1"/>
  <c r="I57" i="3"/>
  <c r="G57" i="3"/>
  <c r="S57" i="3" s="1"/>
  <c r="F57" i="3"/>
  <c r="E57" i="3"/>
  <c r="S56" i="3"/>
  <c r="R56" i="3"/>
  <c r="N56" i="3"/>
  <c r="L56" i="3"/>
  <c r="K56" i="3"/>
  <c r="O56" i="3" s="1"/>
  <c r="P56" i="3" s="1"/>
  <c r="J56" i="3"/>
  <c r="I56" i="3"/>
  <c r="H56" i="3"/>
  <c r="G56" i="3"/>
  <c r="T56" i="3" s="1"/>
  <c r="F56" i="3"/>
  <c r="E56" i="3"/>
  <c r="M56" i="3" s="1"/>
  <c r="T55" i="3"/>
  <c r="R55" i="3"/>
  <c r="K55" i="3"/>
  <c r="L55" i="3" s="1"/>
  <c r="J55" i="3"/>
  <c r="N55" i="3" s="1"/>
  <c r="I55" i="3"/>
  <c r="G55" i="3"/>
  <c r="S55" i="3" s="1"/>
  <c r="F55" i="3"/>
  <c r="E55" i="3"/>
  <c r="S54" i="3"/>
  <c r="R54" i="3"/>
  <c r="N54" i="3"/>
  <c r="L54" i="3"/>
  <c r="K54" i="3"/>
  <c r="O54" i="3" s="1"/>
  <c r="P54" i="3" s="1"/>
  <c r="J54" i="3"/>
  <c r="I54" i="3"/>
  <c r="H54" i="3"/>
  <c r="G54" i="3"/>
  <c r="T54" i="3" s="1"/>
  <c r="F54" i="3"/>
  <c r="E54" i="3"/>
  <c r="M54" i="3" s="1"/>
  <c r="T53" i="3"/>
  <c r="R53" i="3"/>
  <c r="K53" i="3"/>
  <c r="L53" i="3" s="1"/>
  <c r="J53" i="3"/>
  <c r="N53" i="3" s="1"/>
  <c r="I53" i="3"/>
  <c r="G53" i="3"/>
  <c r="S53" i="3" s="1"/>
  <c r="F53" i="3"/>
  <c r="E53" i="3"/>
  <c r="S52" i="3"/>
  <c r="R52" i="3"/>
  <c r="N52" i="3"/>
  <c r="L52" i="3"/>
  <c r="K52" i="3"/>
  <c r="O52" i="3" s="1"/>
  <c r="P52" i="3" s="1"/>
  <c r="J52" i="3"/>
  <c r="I52" i="3"/>
  <c r="H52" i="3"/>
  <c r="G52" i="3"/>
  <c r="T52" i="3" s="1"/>
  <c r="F52" i="3"/>
  <c r="E52" i="3"/>
  <c r="M52" i="3" s="1"/>
  <c r="T51" i="3"/>
  <c r="R51" i="3"/>
  <c r="K51" i="3"/>
  <c r="L51" i="3" s="1"/>
  <c r="J51" i="3"/>
  <c r="N51" i="3" s="1"/>
  <c r="I51" i="3"/>
  <c r="G51" i="3"/>
  <c r="S51" i="3" s="1"/>
  <c r="F51" i="3"/>
  <c r="E51" i="3"/>
  <c r="S50" i="3"/>
  <c r="R50" i="3"/>
  <c r="N50" i="3"/>
  <c r="L50" i="3"/>
  <c r="K50" i="3"/>
  <c r="O50" i="3" s="1"/>
  <c r="P50" i="3" s="1"/>
  <c r="J50" i="3"/>
  <c r="I50" i="3"/>
  <c r="H50" i="3"/>
  <c r="G50" i="3"/>
  <c r="T50" i="3" s="1"/>
  <c r="F50" i="3"/>
  <c r="E50" i="3"/>
  <c r="M50" i="3" s="1"/>
  <c r="T49" i="3"/>
  <c r="R49" i="3"/>
  <c r="K49" i="3"/>
  <c r="L49" i="3" s="1"/>
  <c r="J49" i="3"/>
  <c r="N49" i="3" s="1"/>
  <c r="I49" i="3"/>
  <c r="G49" i="3"/>
  <c r="S49" i="3" s="1"/>
  <c r="F49" i="3"/>
  <c r="E49" i="3"/>
  <c r="S48" i="3"/>
  <c r="R48" i="3"/>
  <c r="N48" i="3"/>
  <c r="L48" i="3"/>
  <c r="K48" i="3"/>
  <c r="O48" i="3" s="1"/>
  <c r="P48" i="3" s="1"/>
  <c r="J48" i="3"/>
  <c r="I48" i="3"/>
  <c r="H48" i="3"/>
  <c r="G48" i="3"/>
  <c r="T48" i="3" s="1"/>
  <c r="F48" i="3"/>
  <c r="E48" i="3"/>
  <c r="M48" i="3" s="1"/>
  <c r="R47" i="3"/>
  <c r="K47" i="3"/>
  <c r="L47" i="3" s="1"/>
  <c r="J47" i="3"/>
  <c r="N47" i="3" s="1"/>
  <c r="I47" i="3"/>
  <c r="G47" i="3"/>
  <c r="S47" i="3" s="1"/>
  <c r="F47" i="3"/>
  <c r="E47" i="3"/>
  <c r="S46" i="3"/>
  <c r="R46" i="3"/>
  <c r="N46" i="3"/>
  <c r="L46" i="3"/>
  <c r="K46" i="3"/>
  <c r="O46" i="3" s="1"/>
  <c r="P46" i="3" s="1"/>
  <c r="J46" i="3"/>
  <c r="I46" i="3"/>
  <c r="H46" i="3"/>
  <c r="G46" i="3"/>
  <c r="T46" i="3" s="1"/>
  <c r="F46" i="3"/>
  <c r="E46" i="3"/>
  <c r="M46" i="3" s="1"/>
  <c r="T45" i="3"/>
  <c r="R45" i="3"/>
  <c r="K45" i="3"/>
  <c r="L45" i="3" s="1"/>
  <c r="J45" i="3"/>
  <c r="N45" i="3" s="1"/>
  <c r="I45" i="3"/>
  <c r="G45" i="3"/>
  <c r="S45" i="3" s="1"/>
  <c r="F45" i="3"/>
  <c r="E45" i="3"/>
  <c r="S44" i="3"/>
  <c r="R44" i="3"/>
  <c r="N44" i="3"/>
  <c r="L44" i="3"/>
  <c r="K44" i="3"/>
  <c r="O44" i="3" s="1"/>
  <c r="P44" i="3" s="1"/>
  <c r="J44" i="3"/>
  <c r="I44" i="3"/>
  <c r="H44" i="3"/>
  <c r="G44" i="3"/>
  <c r="T44" i="3" s="1"/>
  <c r="F44" i="3"/>
  <c r="E44" i="3"/>
  <c r="M44" i="3" s="1"/>
  <c r="T43" i="3"/>
  <c r="R43" i="3"/>
  <c r="K43" i="3"/>
  <c r="L43" i="3" s="1"/>
  <c r="J43" i="3"/>
  <c r="N43" i="3" s="1"/>
  <c r="I43" i="3"/>
  <c r="G43" i="3"/>
  <c r="S43" i="3" s="1"/>
  <c r="F43" i="3"/>
  <c r="E43" i="3"/>
  <c r="S42" i="3"/>
  <c r="R42" i="3"/>
  <c r="N42" i="3"/>
  <c r="L42" i="3"/>
  <c r="K42" i="3"/>
  <c r="O42" i="3" s="1"/>
  <c r="P42" i="3" s="1"/>
  <c r="J42" i="3"/>
  <c r="I42" i="3"/>
  <c r="H42" i="3"/>
  <c r="G42" i="3"/>
  <c r="T42" i="3" s="1"/>
  <c r="F42" i="3"/>
  <c r="E42" i="3"/>
  <c r="M42" i="3" s="1"/>
  <c r="R41" i="3"/>
  <c r="K41" i="3"/>
  <c r="L41" i="3" s="1"/>
  <c r="J41" i="3"/>
  <c r="N41" i="3" s="1"/>
  <c r="I41" i="3"/>
  <c r="G41" i="3"/>
  <c r="S41" i="3" s="1"/>
  <c r="F41" i="3"/>
  <c r="E41" i="3"/>
  <c r="S40" i="3"/>
  <c r="R40" i="3"/>
  <c r="N40" i="3"/>
  <c r="L40" i="3"/>
  <c r="K40" i="3"/>
  <c r="O40" i="3" s="1"/>
  <c r="P40" i="3" s="1"/>
  <c r="J40" i="3"/>
  <c r="I40" i="3"/>
  <c r="H40" i="3"/>
  <c r="G40" i="3"/>
  <c r="T40" i="3" s="1"/>
  <c r="F40" i="3"/>
  <c r="E40" i="3"/>
  <c r="M40" i="3" s="1"/>
  <c r="R39" i="3"/>
  <c r="K39" i="3"/>
  <c r="L39" i="3" s="1"/>
  <c r="J39" i="3"/>
  <c r="N39" i="3" s="1"/>
  <c r="I39" i="3"/>
  <c r="G39" i="3"/>
  <c r="S39" i="3" s="1"/>
  <c r="F39" i="3"/>
  <c r="E39" i="3"/>
  <c r="S38" i="3"/>
  <c r="R38" i="3"/>
  <c r="N38" i="3"/>
  <c r="L38" i="3"/>
  <c r="K38" i="3"/>
  <c r="O38" i="3" s="1"/>
  <c r="P38" i="3" s="1"/>
  <c r="J38" i="3"/>
  <c r="I38" i="3"/>
  <c r="H38" i="3"/>
  <c r="G38" i="3"/>
  <c r="T38" i="3" s="1"/>
  <c r="F38" i="3"/>
  <c r="E38" i="3"/>
  <c r="M38" i="3" s="1"/>
  <c r="R37" i="3"/>
  <c r="K37" i="3"/>
  <c r="L37" i="3" s="1"/>
  <c r="J37" i="3"/>
  <c r="N37" i="3" s="1"/>
  <c r="I37" i="3"/>
  <c r="G37" i="3"/>
  <c r="S37" i="3" s="1"/>
  <c r="F37" i="3"/>
  <c r="E37" i="3"/>
  <c r="S36" i="3"/>
  <c r="R36" i="3"/>
  <c r="N36" i="3"/>
  <c r="L36" i="3"/>
  <c r="K36" i="3"/>
  <c r="O36" i="3" s="1"/>
  <c r="P36" i="3" s="1"/>
  <c r="J36" i="3"/>
  <c r="I36" i="3"/>
  <c r="H36" i="3"/>
  <c r="G36" i="3"/>
  <c r="T36" i="3" s="1"/>
  <c r="F36" i="3"/>
  <c r="E36" i="3"/>
  <c r="M36" i="3" s="1"/>
  <c r="R35" i="3"/>
  <c r="K35" i="3"/>
  <c r="L35" i="3" s="1"/>
  <c r="J35" i="3"/>
  <c r="N35" i="3" s="1"/>
  <c r="I35" i="3"/>
  <c r="G35" i="3"/>
  <c r="S35" i="3" s="1"/>
  <c r="F35" i="3"/>
  <c r="E35" i="3"/>
  <c r="S34" i="3"/>
  <c r="R34" i="3"/>
  <c r="N34" i="3"/>
  <c r="L34" i="3"/>
  <c r="K34" i="3"/>
  <c r="O34" i="3" s="1"/>
  <c r="P34" i="3" s="1"/>
  <c r="J34" i="3"/>
  <c r="I34" i="3"/>
  <c r="H34" i="3"/>
  <c r="G34" i="3"/>
  <c r="T34" i="3" s="1"/>
  <c r="F34" i="3"/>
  <c r="E34" i="3"/>
  <c r="M34" i="3" s="1"/>
  <c r="R33" i="3"/>
  <c r="K33" i="3"/>
  <c r="L33" i="3" s="1"/>
  <c r="J33" i="3"/>
  <c r="N33" i="3" s="1"/>
  <c r="I33" i="3"/>
  <c r="G33" i="3"/>
  <c r="S33" i="3" s="1"/>
  <c r="F33" i="3"/>
  <c r="E33" i="3"/>
  <c r="S32" i="3"/>
  <c r="R32" i="3"/>
  <c r="N32" i="3"/>
  <c r="L32" i="3"/>
  <c r="K32" i="3"/>
  <c r="O32" i="3" s="1"/>
  <c r="P32" i="3" s="1"/>
  <c r="J32" i="3"/>
  <c r="I32" i="3"/>
  <c r="H32" i="3"/>
  <c r="G32" i="3"/>
  <c r="T32" i="3" s="1"/>
  <c r="F32" i="3"/>
  <c r="E32" i="3"/>
  <c r="M32" i="3" s="1"/>
  <c r="R31" i="3"/>
  <c r="K31" i="3"/>
  <c r="L31" i="3" s="1"/>
  <c r="J31" i="3"/>
  <c r="N31" i="3" s="1"/>
  <c r="I31" i="3"/>
  <c r="G31" i="3"/>
  <c r="S31" i="3" s="1"/>
  <c r="F31" i="3"/>
  <c r="E31" i="3"/>
  <c r="S30" i="3"/>
  <c r="R30" i="3"/>
  <c r="N30" i="3"/>
  <c r="L30" i="3"/>
  <c r="K30" i="3"/>
  <c r="O30" i="3" s="1"/>
  <c r="P30" i="3" s="1"/>
  <c r="J30" i="3"/>
  <c r="I30" i="3"/>
  <c r="H30" i="3"/>
  <c r="G30" i="3"/>
  <c r="T30" i="3" s="1"/>
  <c r="F30" i="3"/>
  <c r="E30" i="3"/>
  <c r="M30" i="3" s="1"/>
  <c r="R29" i="3"/>
  <c r="K29" i="3"/>
  <c r="L29" i="3" s="1"/>
  <c r="J29" i="3"/>
  <c r="N29" i="3" s="1"/>
  <c r="I29" i="3"/>
  <c r="G29" i="3"/>
  <c r="S29" i="3" s="1"/>
  <c r="F29" i="3"/>
  <c r="E29" i="3"/>
  <c r="S28" i="3"/>
  <c r="R28" i="3"/>
  <c r="N28" i="3"/>
  <c r="L28" i="3"/>
  <c r="K28" i="3"/>
  <c r="O28" i="3" s="1"/>
  <c r="P28" i="3" s="1"/>
  <c r="J28" i="3"/>
  <c r="I28" i="3"/>
  <c r="H28" i="3"/>
  <c r="G28" i="3"/>
  <c r="T28" i="3" s="1"/>
  <c r="F28" i="3"/>
  <c r="E28" i="3"/>
  <c r="M28" i="3" s="1"/>
  <c r="R27" i="3"/>
  <c r="K27" i="3"/>
  <c r="L27" i="3" s="1"/>
  <c r="J27" i="3"/>
  <c r="N27" i="3" s="1"/>
  <c r="I27" i="3"/>
  <c r="G27" i="3"/>
  <c r="S27" i="3" s="1"/>
  <c r="F27" i="3"/>
  <c r="E27" i="3"/>
  <c r="S26" i="3"/>
  <c r="R26" i="3"/>
  <c r="N26" i="3"/>
  <c r="L26" i="3"/>
  <c r="K26" i="3"/>
  <c r="O26" i="3" s="1"/>
  <c r="P26" i="3" s="1"/>
  <c r="J26" i="3"/>
  <c r="I26" i="3"/>
  <c r="H26" i="3"/>
  <c r="G26" i="3"/>
  <c r="T26" i="3" s="1"/>
  <c r="F26" i="3"/>
  <c r="E26" i="3"/>
  <c r="M26" i="3" s="1"/>
  <c r="R25" i="3"/>
  <c r="K25" i="3"/>
  <c r="L25" i="3" s="1"/>
  <c r="J25" i="3"/>
  <c r="N25" i="3" s="1"/>
  <c r="I25" i="3"/>
  <c r="G25" i="3"/>
  <c r="S25" i="3" s="1"/>
  <c r="F25" i="3"/>
  <c r="E25" i="3"/>
  <c r="R24" i="3"/>
  <c r="L24" i="3"/>
  <c r="K24" i="3"/>
  <c r="J24" i="3"/>
  <c r="N24" i="3" s="1"/>
  <c r="I24" i="3"/>
  <c r="H24" i="3"/>
  <c r="G24" i="3"/>
  <c r="E24" i="3"/>
  <c r="S24" i="3" s="1"/>
  <c r="R23" i="3"/>
  <c r="L23" i="3"/>
  <c r="K23" i="3"/>
  <c r="I23" i="3"/>
  <c r="J23" i="3" s="1"/>
  <c r="N23" i="3" s="1"/>
  <c r="H23" i="3"/>
  <c r="G23" i="3"/>
  <c r="E23" i="3"/>
  <c r="T23" i="3" s="1"/>
  <c r="R22" i="3"/>
  <c r="L22" i="3"/>
  <c r="K22" i="3"/>
  <c r="I22" i="3"/>
  <c r="J22" i="3" s="1"/>
  <c r="N22" i="3" s="1"/>
  <c r="H22" i="3"/>
  <c r="G22" i="3"/>
  <c r="E22" i="3"/>
  <c r="T22" i="3" s="1"/>
  <c r="R21" i="3"/>
  <c r="L21" i="3"/>
  <c r="K21" i="3"/>
  <c r="I21" i="3"/>
  <c r="J21" i="3" s="1"/>
  <c r="N21" i="3" s="1"/>
  <c r="H21" i="3"/>
  <c r="G21" i="3"/>
  <c r="E21" i="3"/>
  <c r="T21" i="3" s="1"/>
  <c r="R20" i="3"/>
  <c r="L20" i="3"/>
  <c r="K20" i="3"/>
  <c r="I20" i="3"/>
  <c r="J20" i="3" s="1"/>
  <c r="N20" i="3" s="1"/>
  <c r="H20" i="3"/>
  <c r="G20" i="3"/>
  <c r="E20" i="3"/>
  <c r="T20" i="3" s="1"/>
  <c r="R19" i="3"/>
  <c r="L19" i="3"/>
  <c r="K19" i="3"/>
  <c r="I19" i="3"/>
  <c r="J19" i="3" s="1"/>
  <c r="N19" i="3" s="1"/>
  <c r="H19" i="3"/>
  <c r="G19" i="3"/>
  <c r="E19" i="3"/>
  <c r="T19" i="3" s="1"/>
  <c r="R18" i="3"/>
  <c r="L18" i="3"/>
  <c r="K18" i="3"/>
  <c r="I18" i="3"/>
  <c r="J18" i="3" s="1"/>
  <c r="N18" i="3" s="1"/>
  <c r="H18" i="3"/>
  <c r="G18" i="3"/>
  <c r="E18" i="3"/>
  <c r="T18" i="3" s="1"/>
  <c r="R17" i="3"/>
  <c r="L17" i="3"/>
  <c r="K17" i="3"/>
  <c r="I17" i="3"/>
  <c r="J17" i="3" s="1"/>
  <c r="N17" i="3" s="1"/>
  <c r="H17" i="3"/>
  <c r="G17" i="3"/>
  <c r="E17" i="3"/>
  <c r="T17" i="3" s="1"/>
  <c r="R16" i="3"/>
  <c r="L16" i="3"/>
  <c r="K16" i="3"/>
  <c r="I16" i="3"/>
  <c r="J16" i="3" s="1"/>
  <c r="N16" i="3" s="1"/>
  <c r="H16" i="3"/>
  <c r="G16" i="3"/>
  <c r="E16" i="3"/>
  <c r="T16" i="3" s="1"/>
  <c r="R15" i="3"/>
  <c r="L15" i="3"/>
  <c r="K15" i="3"/>
  <c r="I15" i="3"/>
  <c r="J15" i="3" s="1"/>
  <c r="N15" i="3" s="1"/>
  <c r="H15" i="3"/>
  <c r="G15" i="3"/>
  <c r="E15" i="3"/>
  <c r="T15" i="3" s="1"/>
  <c r="R14" i="3"/>
  <c r="L14" i="3"/>
  <c r="K14" i="3"/>
  <c r="I14" i="3"/>
  <c r="J14" i="3" s="1"/>
  <c r="N14" i="3" s="1"/>
  <c r="H14" i="3"/>
  <c r="G14" i="3"/>
  <c r="E14" i="3"/>
  <c r="T14" i="3" s="1"/>
  <c r="R13" i="3"/>
  <c r="L13" i="3"/>
  <c r="K13" i="3"/>
  <c r="I13" i="3"/>
  <c r="J13" i="3" s="1"/>
  <c r="N13" i="3" s="1"/>
  <c r="H13" i="3"/>
  <c r="G13" i="3"/>
  <c r="E13" i="3"/>
  <c r="T13" i="3" s="1"/>
  <c r="R12" i="3"/>
  <c r="L12" i="3"/>
  <c r="K12" i="3"/>
  <c r="I12" i="3"/>
  <c r="J12" i="3" s="1"/>
  <c r="N12" i="3" s="1"/>
  <c r="H12" i="3"/>
  <c r="G12" i="3"/>
  <c r="E12" i="3"/>
  <c r="T12" i="3" s="1"/>
  <c r="R11" i="3"/>
  <c r="L11" i="3"/>
  <c r="K11" i="3"/>
  <c r="I11" i="3"/>
  <c r="J11" i="3" s="1"/>
  <c r="N11" i="3" s="1"/>
  <c r="H11" i="3"/>
  <c r="G11" i="3"/>
  <c r="E11" i="3"/>
  <c r="T11" i="3" s="1"/>
  <c r="R10" i="3"/>
  <c r="L10" i="3"/>
  <c r="K10" i="3"/>
  <c r="I10" i="3"/>
  <c r="J10" i="3" s="1"/>
  <c r="N10" i="3" s="1"/>
  <c r="H10" i="3"/>
  <c r="G10" i="3"/>
  <c r="E10" i="3"/>
  <c r="T10" i="3" s="1"/>
  <c r="R9" i="3"/>
  <c r="L9" i="3"/>
  <c r="K9" i="3"/>
  <c r="I9" i="3"/>
  <c r="J9" i="3" s="1"/>
  <c r="N9" i="3" s="1"/>
  <c r="H9" i="3"/>
  <c r="G9" i="3"/>
  <c r="E9" i="3"/>
  <c r="T9" i="3" s="1"/>
  <c r="R8" i="3"/>
  <c r="L8" i="3"/>
  <c r="K8" i="3"/>
  <c r="I8" i="3"/>
  <c r="J8" i="3" s="1"/>
  <c r="N8" i="3" s="1"/>
  <c r="H8" i="3"/>
  <c r="G8" i="3"/>
  <c r="E8" i="3"/>
  <c r="T8" i="3" s="1"/>
  <c r="R7" i="3"/>
  <c r="L7" i="3"/>
  <c r="K7" i="3"/>
  <c r="I7" i="3"/>
  <c r="J7" i="3" s="1"/>
  <c r="N7" i="3" s="1"/>
  <c r="H7" i="3"/>
  <c r="G7" i="3"/>
  <c r="E7" i="3"/>
  <c r="T7" i="3" s="1"/>
  <c r="R6" i="3"/>
  <c r="L6" i="3"/>
  <c r="K6" i="3"/>
  <c r="I6" i="3"/>
  <c r="J6" i="3" s="1"/>
  <c r="N6" i="3" s="1"/>
  <c r="H6" i="3"/>
  <c r="G6" i="3"/>
  <c r="E6" i="3"/>
  <c r="T6" i="3" s="1"/>
  <c r="R5" i="3"/>
  <c r="L5" i="3"/>
  <c r="K5" i="3"/>
  <c r="I5" i="3"/>
  <c r="J5" i="3" s="1"/>
  <c r="N5" i="3" s="1"/>
  <c r="H5" i="3"/>
  <c r="G5" i="3"/>
  <c r="E5" i="3"/>
  <c r="T5" i="3" s="1"/>
  <c r="R4" i="3"/>
  <c r="L4" i="3"/>
  <c r="K4" i="3"/>
  <c r="I4" i="3"/>
  <c r="J4" i="3" s="1"/>
  <c r="N4" i="3" s="1"/>
  <c r="H4" i="3"/>
  <c r="G4" i="3"/>
  <c r="E4" i="3"/>
  <c r="T4" i="3" s="1"/>
  <c r="R3" i="3"/>
  <c r="L3" i="3"/>
  <c r="K3" i="3"/>
  <c r="I3" i="3"/>
  <c r="J3" i="3" s="1"/>
  <c r="N3" i="3" s="1"/>
  <c r="H3" i="3"/>
  <c r="G3" i="3"/>
  <c r="E3" i="3"/>
  <c r="T3" i="3" s="1"/>
  <c r="R2" i="3"/>
  <c r="L2" i="3"/>
  <c r="K2" i="3"/>
  <c r="I2" i="3"/>
  <c r="J2" i="3" s="1"/>
  <c r="N2" i="3" s="1"/>
  <c r="H2" i="3"/>
  <c r="G2" i="3"/>
  <c r="E2" i="3"/>
  <c r="L208" i="2"/>
  <c r="L204" i="2"/>
  <c r="L200" i="2"/>
  <c r="L196" i="2"/>
  <c r="L192" i="2"/>
  <c r="L188" i="2"/>
  <c r="L184" i="2"/>
  <c r="L180" i="2"/>
  <c r="L176" i="2"/>
  <c r="L172" i="2"/>
  <c r="L168" i="2"/>
  <c r="L164" i="2"/>
  <c r="L160" i="2"/>
  <c r="L156" i="2"/>
  <c r="L152" i="2"/>
  <c r="L148" i="2"/>
  <c r="L144" i="2"/>
  <c r="L140" i="2"/>
  <c r="L136" i="2"/>
  <c r="L132" i="2"/>
  <c r="L128" i="2"/>
  <c r="L124" i="2"/>
  <c r="L120" i="2"/>
  <c r="L116" i="2"/>
  <c r="L112" i="2"/>
  <c r="L108" i="2"/>
  <c r="L105" i="2"/>
  <c r="L104" i="2"/>
  <c r="L101" i="2"/>
  <c r="L100" i="2"/>
  <c r="L97" i="2"/>
  <c r="L96" i="2"/>
  <c r="L93" i="2"/>
  <c r="L92" i="2"/>
  <c r="L89" i="2"/>
  <c r="L88" i="2"/>
  <c r="L85" i="2"/>
  <c r="L84" i="2"/>
  <c r="L81" i="2"/>
  <c r="L80" i="2"/>
  <c r="L77" i="2"/>
  <c r="L76" i="2"/>
  <c r="L73" i="2"/>
  <c r="L72" i="2"/>
  <c r="L69" i="2"/>
  <c r="L68" i="2"/>
  <c r="L65" i="2"/>
  <c r="L64" i="2"/>
  <c r="L61" i="2"/>
  <c r="L60" i="2"/>
  <c r="L57" i="2"/>
  <c r="L56" i="2"/>
  <c r="L53" i="2"/>
  <c r="L52" i="2"/>
  <c r="L49" i="2"/>
  <c r="L48" i="2"/>
  <c r="L45" i="2"/>
  <c r="L44" i="2"/>
  <c r="L41" i="2"/>
  <c r="L40" i="2"/>
  <c r="L37" i="2"/>
  <c r="L36" i="2"/>
  <c r="L33" i="2"/>
  <c r="L32" i="2"/>
  <c r="L29" i="2"/>
  <c r="L28" i="2"/>
  <c r="L25" i="2"/>
  <c r="L24" i="2"/>
  <c r="L21" i="2"/>
  <c r="L20" i="2"/>
  <c r="L17" i="2"/>
  <c r="L16" i="2"/>
  <c r="L13" i="2"/>
  <c r="L12" i="2"/>
  <c r="L9" i="2"/>
  <c r="L8" i="2"/>
  <c r="L5" i="2"/>
  <c r="L4" i="2"/>
  <c r="B23" i="4" l="1"/>
  <c r="B19" i="4"/>
  <c r="B26" i="4"/>
  <c r="B22" i="4"/>
  <c r="B18" i="4"/>
  <c r="B25" i="4"/>
  <c r="B21" i="4"/>
  <c r="B24" i="4"/>
  <c r="B20" i="4"/>
  <c r="M2" i="3"/>
  <c r="O2" i="3" s="1"/>
  <c r="M3" i="3"/>
  <c r="O3" i="3" s="1"/>
  <c r="P3" i="3" s="1"/>
  <c r="M4" i="3"/>
  <c r="O4" i="3" s="1"/>
  <c r="P4" i="3" s="1"/>
  <c r="M5" i="3"/>
  <c r="O5" i="3" s="1"/>
  <c r="P5" i="3" s="1"/>
  <c r="M6" i="3"/>
  <c r="O6" i="3" s="1"/>
  <c r="P6" i="3" s="1"/>
  <c r="M7" i="3"/>
  <c r="O7" i="3" s="1"/>
  <c r="P7" i="3" s="1"/>
  <c r="M8" i="3"/>
  <c r="O8" i="3" s="1"/>
  <c r="P8" i="3" s="1"/>
  <c r="M9" i="3"/>
  <c r="O9" i="3" s="1"/>
  <c r="P9" i="3" s="1"/>
  <c r="M10" i="3"/>
  <c r="O10" i="3" s="1"/>
  <c r="P10" i="3" s="1"/>
  <c r="M11" i="3"/>
  <c r="O11" i="3" s="1"/>
  <c r="P11" i="3" s="1"/>
  <c r="M12" i="3"/>
  <c r="O12" i="3" s="1"/>
  <c r="P12" i="3" s="1"/>
  <c r="M13" i="3"/>
  <c r="O13" i="3" s="1"/>
  <c r="P13" i="3" s="1"/>
  <c r="M14" i="3"/>
  <c r="O14" i="3" s="1"/>
  <c r="P14" i="3" s="1"/>
  <c r="M15" i="3"/>
  <c r="O15" i="3" s="1"/>
  <c r="P15" i="3" s="1"/>
  <c r="M16" i="3"/>
  <c r="O16" i="3" s="1"/>
  <c r="P16" i="3" s="1"/>
  <c r="M17" i="3"/>
  <c r="O17" i="3" s="1"/>
  <c r="P17" i="3" s="1"/>
  <c r="M18" i="3"/>
  <c r="O18" i="3" s="1"/>
  <c r="P18" i="3" s="1"/>
  <c r="M19" i="3"/>
  <c r="O19" i="3" s="1"/>
  <c r="P19" i="3" s="1"/>
  <c r="M20" i="3"/>
  <c r="O20" i="3" s="1"/>
  <c r="P20" i="3" s="1"/>
  <c r="M21" i="3"/>
  <c r="O21" i="3" s="1"/>
  <c r="P21" i="3" s="1"/>
  <c r="M22" i="3"/>
  <c r="O22" i="3" s="1"/>
  <c r="P22" i="3" s="1"/>
  <c r="M23" i="3"/>
  <c r="O23" i="3" s="1"/>
  <c r="P23" i="3" s="1"/>
  <c r="M24" i="3"/>
  <c r="O24" i="3" s="1"/>
  <c r="P24" i="3" s="1"/>
  <c r="T25" i="3"/>
  <c r="T27" i="3"/>
  <c r="T29" i="3"/>
  <c r="T31" i="3"/>
  <c r="T33" i="3"/>
  <c r="T35" i="3"/>
  <c r="T37" i="3"/>
  <c r="T39" i="3"/>
  <c r="T41" i="3"/>
  <c r="T47" i="3"/>
  <c r="T294" i="3"/>
  <c r="F294" i="3"/>
  <c r="Q294" i="3" s="1"/>
  <c r="T296" i="3"/>
  <c r="F296" i="3"/>
  <c r="Q296" i="3" s="1"/>
  <c r="T298" i="3"/>
  <c r="F298" i="3"/>
  <c r="Q298" i="3" s="1"/>
  <c r="T300" i="3"/>
  <c r="F300" i="3"/>
  <c r="Q300" i="3" s="1"/>
  <c r="T302" i="3"/>
  <c r="F302" i="3"/>
  <c r="Q302" i="3" s="1"/>
  <c r="S302" i="3"/>
  <c r="T303" i="3"/>
  <c r="F303" i="3"/>
  <c r="Q303" i="3" s="1"/>
  <c r="S303" i="3"/>
  <c r="T304" i="3"/>
  <c r="F304" i="3"/>
  <c r="Q304" i="3" s="1"/>
  <c r="S304" i="3"/>
  <c r="T305" i="3"/>
  <c r="F305" i="3"/>
  <c r="Q305" i="3" s="1"/>
  <c r="S305" i="3"/>
  <c r="T306" i="3"/>
  <c r="F306" i="3"/>
  <c r="Q306" i="3" s="1"/>
  <c r="S306" i="3"/>
  <c r="T307" i="3"/>
  <c r="F307" i="3"/>
  <c r="Q307" i="3" s="1"/>
  <c r="S307" i="3"/>
  <c r="T308" i="3"/>
  <c r="F308" i="3"/>
  <c r="Q308" i="3" s="1"/>
  <c r="S308" i="3"/>
  <c r="T309" i="3"/>
  <c r="F309" i="3"/>
  <c r="Q309" i="3" s="1"/>
  <c r="S309" i="3"/>
  <c r="T310" i="3"/>
  <c r="F310" i="3"/>
  <c r="Q310" i="3" s="1"/>
  <c r="S310" i="3"/>
  <c r="T311" i="3"/>
  <c r="F311" i="3"/>
  <c r="Q311" i="3" s="1"/>
  <c r="S311" i="3"/>
  <c r="T312" i="3"/>
  <c r="F312" i="3"/>
  <c r="Q312" i="3" s="1"/>
  <c r="S312" i="3"/>
  <c r="T313" i="3"/>
  <c r="F313" i="3"/>
  <c r="Q313" i="3" s="1"/>
  <c r="S313" i="3"/>
  <c r="T314" i="3"/>
  <c r="F314" i="3"/>
  <c r="Q314" i="3" s="1"/>
  <c r="S314" i="3"/>
  <c r="T315" i="3"/>
  <c r="F315" i="3"/>
  <c r="Q315" i="3" s="1"/>
  <c r="S315" i="3"/>
  <c r="T316" i="3"/>
  <c r="F316" i="3"/>
  <c r="Q316" i="3" s="1"/>
  <c r="S316" i="3"/>
  <c r="T317" i="3"/>
  <c r="F317" i="3"/>
  <c r="Q317" i="3" s="1"/>
  <c r="S317" i="3"/>
  <c r="T318" i="3"/>
  <c r="F318" i="3"/>
  <c r="Q318" i="3" s="1"/>
  <c r="S318" i="3"/>
  <c r="T319" i="3"/>
  <c r="F319" i="3"/>
  <c r="Q319" i="3" s="1"/>
  <c r="S319" i="3"/>
  <c r="T320" i="3"/>
  <c r="F320" i="3"/>
  <c r="Q320" i="3" s="1"/>
  <c r="S320" i="3"/>
  <c r="T321" i="3"/>
  <c r="F321" i="3"/>
  <c r="Q321" i="3" s="1"/>
  <c r="S321" i="3"/>
  <c r="T322" i="3"/>
  <c r="F322" i="3"/>
  <c r="Q322" i="3" s="1"/>
  <c r="S322" i="3"/>
  <c r="T323" i="3"/>
  <c r="F323" i="3"/>
  <c r="Q323" i="3" s="1"/>
  <c r="S323" i="3"/>
  <c r="T324" i="3"/>
  <c r="F324" i="3"/>
  <c r="Q324" i="3" s="1"/>
  <c r="S324" i="3"/>
  <c r="T325" i="3"/>
  <c r="F325" i="3"/>
  <c r="Q325" i="3" s="1"/>
  <c r="S325" i="3"/>
  <c r="T326" i="3"/>
  <c r="F326" i="3"/>
  <c r="Q326" i="3" s="1"/>
  <c r="S326" i="3"/>
  <c r="T327" i="3"/>
  <c r="F327" i="3"/>
  <c r="Q327" i="3" s="1"/>
  <c r="S327" i="3"/>
  <c r="T328" i="3"/>
  <c r="F328" i="3"/>
  <c r="Q328" i="3" s="1"/>
  <c r="S328" i="3"/>
  <c r="T329" i="3"/>
  <c r="F329" i="3"/>
  <c r="Q329" i="3" s="1"/>
  <c r="S329" i="3"/>
  <c r="T330" i="3"/>
  <c r="F330" i="3"/>
  <c r="Q330" i="3" s="1"/>
  <c r="S330" i="3"/>
  <c r="T331" i="3"/>
  <c r="F331" i="3"/>
  <c r="Q331" i="3" s="1"/>
  <c r="S331" i="3"/>
  <c r="T332" i="3"/>
  <c r="F332" i="3"/>
  <c r="Q332" i="3" s="1"/>
  <c r="S332" i="3"/>
  <c r="T333" i="3"/>
  <c r="F333" i="3"/>
  <c r="Q333" i="3" s="1"/>
  <c r="S333" i="3"/>
  <c r="T334" i="3"/>
  <c r="F334" i="3"/>
  <c r="Q334" i="3" s="1"/>
  <c r="S334" i="3"/>
  <c r="T335" i="3"/>
  <c r="F335" i="3"/>
  <c r="Q335" i="3" s="1"/>
  <c r="S335" i="3"/>
  <c r="T336" i="3"/>
  <c r="F336" i="3"/>
  <c r="Q336" i="3" s="1"/>
  <c r="S336" i="3"/>
  <c r="T337" i="3"/>
  <c r="F337" i="3"/>
  <c r="Q337" i="3" s="1"/>
  <c r="S337" i="3"/>
  <c r="T338" i="3"/>
  <c r="F338" i="3"/>
  <c r="Q338" i="3" s="1"/>
  <c r="S338" i="3"/>
  <c r="T339" i="3"/>
  <c r="F339" i="3"/>
  <c r="Q339" i="3" s="1"/>
  <c r="S339" i="3"/>
  <c r="T340" i="3"/>
  <c r="F340" i="3"/>
  <c r="Q340" i="3" s="1"/>
  <c r="S340" i="3"/>
  <c r="T341" i="3"/>
  <c r="F341" i="3"/>
  <c r="Q341" i="3" s="1"/>
  <c r="S341" i="3"/>
  <c r="T342" i="3"/>
  <c r="F342" i="3"/>
  <c r="Q342" i="3" s="1"/>
  <c r="S342" i="3"/>
  <c r="T343" i="3"/>
  <c r="F343" i="3"/>
  <c r="Q343" i="3" s="1"/>
  <c r="S343" i="3"/>
  <c r="T344" i="3"/>
  <c r="F344" i="3"/>
  <c r="Q344" i="3" s="1"/>
  <c r="S344" i="3"/>
  <c r="T345" i="3"/>
  <c r="F345" i="3"/>
  <c r="Q345" i="3" s="1"/>
  <c r="S345" i="3"/>
  <c r="T346" i="3"/>
  <c r="F346" i="3"/>
  <c r="Q346" i="3" s="1"/>
  <c r="S346" i="3"/>
  <c r="T347" i="3"/>
  <c r="F347" i="3"/>
  <c r="Q347" i="3" s="1"/>
  <c r="S347" i="3"/>
  <c r="T348" i="3"/>
  <c r="F348" i="3"/>
  <c r="Q348" i="3" s="1"/>
  <c r="S348" i="3"/>
  <c r="T349" i="3"/>
  <c r="F349" i="3"/>
  <c r="Q349" i="3" s="1"/>
  <c r="S349" i="3"/>
  <c r="T350" i="3"/>
  <c r="F350" i="3"/>
  <c r="Q350" i="3" s="1"/>
  <c r="S350" i="3"/>
  <c r="T351" i="3"/>
  <c r="F351" i="3"/>
  <c r="Q351" i="3" s="1"/>
  <c r="S351" i="3"/>
  <c r="T352" i="3"/>
  <c r="F352" i="3"/>
  <c r="Q352" i="3" s="1"/>
  <c r="S352" i="3"/>
  <c r="T353" i="3"/>
  <c r="F353" i="3"/>
  <c r="Q353" i="3" s="1"/>
  <c r="S353" i="3"/>
  <c r="T354" i="3"/>
  <c r="F354" i="3"/>
  <c r="Q354" i="3" s="1"/>
  <c r="S354" i="3"/>
  <c r="T355" i="3"/>
  <c r="F355" i="3"/>
  <c r="Q355" i="3" s="1"/>
  <c r="S355" i="3"/>
  <c r="T356" i="3"/>
  <c r="F356" i="3"/>
  <c r="Q356" i="3" s="1"/>
  <c r="S356" i="3"/>
  <c r="T357" i="3"/>
  <c r="F357" i="3"/>
  <c r="Q357" i="3" s="1"/>
  <c r="S357" i="3"/>
  <c r="T358" i="3"/>
  <c r="F358" i="3"/>
  <c r="Q358" i="3" s="1"/>
  <c r="S358" i="3"/>
  <c r="T359" i="3"/>
  <c r="F359" i="3"/>
  <c r="Q359" i="3" s="1"/>
  <c r="S359" i="3"/>
  <c r="T360" i="3"/>
  <c r="F360" i="3"/>
  <c r="Q360" i="3" s="1"/>
  <c r="S360" i="3"/>
  <c r="T361" i="3"/>
  <c r="F361" i="3"/>
  <c r="Q361" i="3" s="1"/>
  <c r="S361" i="3"/>
  <c r="T362" i="3"/>
  <c r="F362" i="3"/>
  <c r="Q362" i="3" s="1"/>
  <c r="S362" i="3"/>
  <c r="T363" i="3"/>
  <c r="F363" i="3"/>
  <c r="Q363" i="3" s="1"/>
  <c r="S363" i="3"/>
  <c r="T364" i="3"/>
  <c r="F364" i="3"/>
  <c r="Q364" i="3" s="1"/>
  <c r="S364" i="3"/>
  <c r="T365" i="3"/>
  <c r="F365" i="3"/>
  <c r="Q365" i="3" s="1"/>
  <c r="S365" i="3"/>
  <c r="T366" i="3"/>
  <c r="F366" i="3"/>
  <c r="Q366" i="3" s="1"/>
  <c r="S366" i="3"/>
  <c r="T367" i="3"/>
  <c r="F367" i="3"/>
  <c r="Q367" i="3" s="1"/>
  <c r="S367" i="3"/>
  <c r="T368" i="3"/>
  <c r="F368" i="3"/>
  <c r="Q368" i="3" s="1"/>
  <c r="S368" i="3"/>
  <c r="T369" i="3"/>
  <c r="F369" i="3"/>
  <c r="Q369" i="3" s="1"/>
  <c r="S369" i="3"/>
  <c r="T370" i="3"/>
  <c r="F370" i="3"/>
  <c r="Q370" i="3" s="1"/>
  <c r="S370" i="3"/>
  <c r="T371" i="3"/>
  <c r="F371" i="3"/>
  <c r="Q371" i="3" s="1"/>
  <c r="S371" i="3"/>
  <c r="T372" i="3"/>
  <c r="F372" i="3"/>
  <c r="Q372" i="3" s="1"/>
  <c r="S372" i="3"/>
  <c r="T373" i="3"/>
  <c r="F373" i="3"/>
  <c r="Q373" i="3" s="1"/>
  <c r="S373" i="3"/>
  <c r="T374" i="3"/>
  <c r="F374" i="3"/>
  <c r="Q374" i="3" s="1"/>
  <c r="S374" i="3"/>
  <c r="T375" i="3"/>
  <c r="F375" i="3"/>
  <c r="Q375" i="3" s="1"/>
  <c r="S375" i="3"/>
  <c r="T376" i="3"/>
  <c r="F376" i="3"/>
  <c r="Q376" i="3" s="1"/>
  <c r="S376" i="3"/>
  <c r="T377" i="3"/>
  <c r="F377" i="3"/>
  <c r="Q377" i="3" s="1"/>
  <c r="S377" i="3"/>
  <c r="T378" i="3"/>
  <c r="F378" i="3"/>
  <c r="Q378" i="3" s="1"/>
  <c r="S378" i="3"/>
  <c r="T379" i="3"/>
  <c r="F379" i="3"/>
  <c r="Q379" i="3" s="1"/>
  <c r="S379" i="3"/>
  <c r="T380" i="3"/>
  <c r="F380" i="3"/>
  <c r="Q380" i="3" s="1"/>
  <c r="S380" i="3"/>
  <c r="T381" i="3"/>
  <c r="F381" i="3"/>
  <c r="Q381" i="3" s="1"/>
  <c r="S381" i="3"/>
  <c r="T382" i="3"/>
  <c r="F382" i="3"/>
  <c r="Q382" i="3" s="1"/>
  <c r="S382" i="3"/>
  <c r="T383" i="3"/>
  <c r="F383" i="3"/>
  <c r="Q383" i="3" s="1"/>
  <c r="S383" i="3"/>
  <c r="T384" i="3"/>
  <c r="F384" i="3"/>
  <c r="Q384" i="3" s="1"/>
  <c r="S384" i="3"/>
  <c r="T385" i="3"/>
  <c r="F385" i="3"/>
  <c r="Q385" i="3" s="1"/>
  <c r="S385" i="3"/>
  <c r="T386" i="3"/>
  <c r="F386" i="3"/>
  <c r="Q386" i="3" s="1"/>
  <c r="S386" i="3"/>
  <c r="T387" i="3"/>
  <c r="F387" i="3"/>
  <c r="Q387" i="3" s="1"/>
  <c r="S387" i="3"/>
  <c r="T388" i="3"/>
  <c r="F388" i="3"/>
  <c r="Q388" i="3" s="1"/>
  <c r="S388" i="3"/>
  <c r="T389" i="3"/>
  <c r="F389" i="3"/>
  <c r="Q389" i="3" s="1"/>
  <c r="S389" i="3"/>
  <c r="T390" i="3"/>
  <c r="F390" i="3"/>
  <c r="Q390" i="3" s="1"/>
  <c r="S390" i="3"/>
  <c r="T391" i="3"/>
  <c r="F391" i="3"/>
  <c r="Q391" i="3" s="1"/>
  <c r="S391" i="3"/>
  <c r="T392" i="3"/>
  <c r="F392" i="3"/>
  <c r="Q392" i="3" s="1"/>
  <c r="S392" i="3"/>
  <c r="T393" i="3"/>
  <c r="F393" i="3"/>
  <c r="Q393" i="3" s="1"/>
  <c r="S393" i="3"/>
  <c r="T394" i="3"/>
  <c r="F394" i="3"/>
  <c r="Q394" i="3" s="1"/>
  <c r="S394" i="3"/>
  <c r="T395" i="3"/>
  <c r="F395" i="3"/>
  <c r="Q395" i="3" s="1"/>
  <c r="S395" i="3"/>
  <c r="T396" i="3"/>
  <c r="F396" i="3"/>
  <c r="Q396" i="3" s="1"/>
  <c r="S396" i="3"/>
  <c r="T397" i="3"/>
  <c r="F397" i="3"/>
  <c r="Q397" i="3" s="1"/>
  <c r="S397" i="3"/>
  <c r="T398" i="3"/>
  <c r="F398" i="3"/>
  <c r="Q398" i="3" s="1"/>
  <c r="S398" i="3"/>
  <c r="T399" i="3"/>
  <c r="F399" i="3"/>
  <c r="Q399" i="3" s="1"/>
  <c r="S399" i="3"/>
  <c r="T400" i="3"/>
  <c r="F400" i="3"/>
  <c r="Q400" i="3" s="1"/>
  <c r="S400" i="3"/>
  <c r="T401" i="3"/>
  <c r="F401" i="3"/>
  <c r="Q401" i="3" s="1"/>
  <c r="S401" i="3"/>
  <c r="T402" i="3"/>
  <c r="F402" i="3"/>
  <c r="Q402" i="3" s="1"/>
  <c r="S402" i="3"/>
  <c r="T403" i="3"/>
  <c r="F403" i="3"/>
  <c r="Q403" i="3" s="1"/>
  <c r="S403" i="3"/>
  <c r="T404" i="3"/>
  <c r="F404" i="3"/>
  <c r="Q404" i="3" s="1"/>
  <c r="S404" i="3"/>
  <c r="T405" i="3"/>
  <c r="F405" i="3"/>
  <c r="Q405" i="3" s="1"/>
  <c r="S405" i="3"/>
  <c r="T406" i="3"/>
  <c r="F406" i="3"/>
  <c r="Q406" i="3" s="1"/>
  <c r="S406" i="3"/>
  <c r="T407" i="3"/>
  <c r="F407" i="3"/>
  <c r="Q407" i="3" s="1"/>
  <c r="S407" i="3"/>
  <c r="T408" i="3"/>
  <c r="F408" i="3"/>
  <c r="Q408" i="3" s="1"/>
  <c r="S408" i="3"/>
  <c r="T409" i="3"/>
  <c r="F409" i="3"/>
  <c r="Q409" i="3" s="1"/>
  <c r="S409" i="3"/>
  <c r="T410" i="3"/>
  <c r="F410" i="3"/>
  <c r="Q410" i="3" s="1"/>
  <c r="S410" i="3"/>
  <c r="T411" i="3"/>
  <c r="F411" i="3"/>
  <c r="Q411" i="3" s="1"/>
  <c r="S411" i="3"/>
  <c r="T412" i="3"/>
  <c r="F412" i="3"/>
  <c r="Q412" i="3" s="1"/>
  <c r="S412" i="3"/>
  <c r="T413" i="3"/>
  <c r="F413" i="3"/>
  <c r="Q413" i="3" s="1"/>
  <c r="S413" i="3"/>
  <c r="T414" i="3"/>
  <c r="F414" i="3"/>
  <c r="Q414" i="3" s="1"/>
  <c r="S414" i="3"/>
  <c r="T415" i="3"/>
  <c r="F415" i="3"/>
  <c r="Q415" i="3" s="1"/>
  <c r="S415" i="3"/>
  <c r="T416" i="3"/>
  <c r="F416" i="3"/>
  <c r="Q416" i="3" s="1"/>
  <c r="S416" i="3"/>
  <c r="T417" i="3"/>
  <c r="F417" i="3"/>
  <c r="Q417" i="3" s="1"/>
  <c r="S417" i="3"/>
  <c r="T418" i="3"/>
  <c r="F418" i="3"/>
  <c r="Q418" i="3" s="1"/>
  <c r="S418" i="3"/>
  <c r="T419" i="3"/>
  <c r="F419" i="3"/>
  <c r="Q419" i="3" s="1"/>
  <c r="S419" i="3"/>
  <c r="T420" i="3"/>
  <c r="F420" i="3"/>
  <c r="Q420" i="3" s="1"/>
  <c r="S420" i="3"/>
  <c r="T421" i="3"/>
  <c r="F421" i="3"/>
  <c r="Q421" i="3" s="1"/>
  <c r="S421" i="3"/>
  <c r="T422" i="3"/>
  <c r="F422" i="3"/>
  <c r="Q422" i="3" s="1"/>
  <c r="S422" i="3"/>
  <c r="T423" i="3"/>
  <c r="F423" i="3"/>
  <c r="Q423" i="3" s="1"/>
  <c r="S423" i="3"/>
  <c r="T424" i="3"/>
  <c r="F424" i="3"/>
  <c r="Q424" i="3" s="1"/>
  <c r="S424" i="3"/>
  <c r="T425" i="3"/>
  <c r="F425" i="3"/>
  <c r="Q425" i="3" s="1"/>
  <c r="S425" i="3"/>
  <c r="T426" i="3"/>
  <c r="F426" i="3"/>
  <c r="Q426" i="3" s="1"/>
  <c r="S426" i="3"/>
  <c r="T427" i="3"/>
  <c r="F427" i="3"/>
  <c r="Q427" i="3" s="1"/>
  <c r="S427" i="3"/>
  <c r="T428" i="3"/>
  <c r="F428" i="3"/>
  <c r="Q428" i="3" s="1"/>
  <c r="S428" i="3"/>
  <c r="T429" i="3"/>
  <c r="F429" i="3"/>
  <c r="Q429" i="3" s="1"/>
  <c r="S429" i="3"/>
  <c r="T430" i="3"/>
  <c r="F430" i="3"/>
  <c r="Q430" i="3" s="1"/>
  <c r="S430" i="3"/>
  <c r="T431" i="3"/>
  <c r="F431" i="3"/>
  <c r="Q431" i="3" s="1"/>
  <c r="S431" i="3"/>
  <c r="T432" i="3"/>
  <c r="F432" i="3"/>
  <c r="Q432" i="3" s="1"/>
  <c r="S432" i="3"/>
  <c r="T433" i="3"/>
  <c r="F433" i="3"/>
  <c r="Q433" i="3" s="1"/>
  <c r="S433" i="3"/>
  <c r="T434" i="3"/>
  <c r="F434" i="3"/>
  <c r="Q434" i="3" s="1"/>
  <c r="S434" i="3"/>
  <c r="T435" i="3"/>
  <c r="F435" i="3"/>
  <c r="Q435" i="3" s="1"/>
  <c r="S435" i="3"/>
  <c r="T436" i="3"/>
  <c r="F436" i="3"/>
  <c r="Q436" i="3" s="1"/>
  <c r="S436" i="3"/>
  <c r="T437" i="3"/>
  <c r="F437" i="3"/>
  <c r="Q437" i="3" s="1"/>
  <c r="S437" i="3"/>
  <c r="T438" i="3"/>
  <c r="F438" i="3"/>
  <c r="Q438" i="3" s="1"/>
  <c r="S438" i="3"/>
  <c r="T439" i="3"/>
  <c r="F439" i="3"/>
  <c r="Q439" i="3" s="1"/>
  <c r="S439" i="3"/>
  <c r="T440" i="3"/>
  <c r="F440" i="3"/>
  <c r="Q440" i="3" s="1"/>
  <c r="S440" i="3"/>
  <c r="T441" i="3"/>
  <c r="F441" i="3"/>
  <c r="Q441" i="3" s="1"/>
  <c r="S441" i="3"/>
  <c r="T442" i="3"/>
  <c r="F442" i="3"/>
  <c r="Q442" i="3" s="1"/>
  <c r="S442" i="3"/>
  <c r="T443" i="3"/>
  <c r="F443" i="3"/>
  <c r="Q443" i="3" s="1"/>
  <c r="S443" i="3"/>
  <c r="T444" i="3"/>
  <c r="F444" i="3"/>
  <c r="Q444" i="3" s="1"/>
  <c r="S444" i="3"/>
  <c r="T445" i="3"/>
  <c r="F445" i="3"/>
  <c r="Q445" i="3" s="1"/>
  <c r="S445" i="3"/>
  <c r="T446" i="3"/>
  <c r="F446" i="3"/>
  <c r="Q446" i="3" s="1"/>
  <c r="S446" i="3"/>
  <c r="T447" i="3"/>
  <c r="F447" i="3"/>
  <c r="Q447" i="3" s="1"/>
  <c r="S447" i="3"/>
  <c r="T448" i="3"/>
  <c r="F448" i="3"/>
  <c r="Q448" i="3" s="1"/>
  <c r="S448" i="3"/>
  <c r="T449" i="3"/>
  <c r="F449" i="3"/>
  <c r="Q449" i="3" s="1"/>
  <c r="S449" i="3"/>
  <c r="T450" i="3"/>
  <c r="F450" i="3"/>
  <c r="Q450" i="3" s="1"/>
  <c r="S450" i="3"/>
  <c r="T451" i="3"/>
  <c r="F451" i="3"/>
  <c r="Q451" i="3" s="1"/>
  <c r="S451" i="3"/>
  <c r="T452" i="3"/>
  <c r="F452" i="3"/>
  <c r="Q452" i="3" s="1"/>
  <c r="S452" i="3"/>
  <c r="T453" i="3"/>
  <c r="F453" i="3"/>
  <c r="Q453" i="3" s="1"/>
  <c r="S453" i="3"/>
  <c r="T454" i="3"/>
  <c r="F454" i="3"/>
  <c r="Q454" i="3" s="1"/>
  <c r="S454" i="3"/>
  <c r="T455" i="3"/>
  <c r="F455" i="3"/>
  <c r="Q455" i="3" s="1"/>
  <c r="S455" i="3"/>
  <c r="T456" i="3"/>
  <c r="F456" i="3"/>
  <c r="Q456" i="3" s="1"/>
  <c r="S456" i="3"/>
  <c r="T457" i="3"/>
  <c r="F457" i="3"/>
  <c r="Q457" i="3" s="1"/>
  <c r="S457" i="3"/>
  <c r="T458" i="3"/>
  <c r="F458" i="3"/>
  <c r="Q458" i="3" s="1"/>
  <c r="S458" i="3"/>
  <c r="T459" i="3"/>
  <c r="F459" i="3"/>
  <c r="Q459" i="3" s="1"/>
  <c r="S459" i="3"/>
  <c r="T460" i="3"/>
  <c r="F460" i="3"/>
  <c r="Q460" i="3" s="1"/>
  <c r="S460" i="3"/>
  <c r="T461" i="3"/>
  <c r="F461" i="3"/>
  <c r="Q461" i="3" s="1"/>
  <c r="S461" i="3"/>
  <c r="T462" i="3"/>
  <c r="F462" i="3"/>
  <c r="Q462" i="3" s="1"/>
  <c r="S462" i="3"/>
  <c r="T463" i="3"/>
  <c r="F463" i="3"/>
  <c r="Q463" i="3" s="1"/>
  <c r="S463" i="3"/>
  <c r="T464" i="3"/>
  <c r="F464" i="3"/>
  <c r="Q464" i="3" s="1"/>
  <c r="S464" i="3"/>
  <c r="T465" i="3"/>
  <c r="F465" i="3"/>
  <c r="Q465" i="3" s="1"/>
  <c r="S465" i="3"/>
  <c r="T466" i="3"/>
  <c r="F466" i="3"/>
  <c r="Q466" i="3" s="1"/>
  <c r="S466" i="3"/>
  <c r="T467" i="3"/>
  <c r="F467" i="3"/>
  <c r="Q467" i="3" s="1"/>
  <c r="S467" i="3"/>
  <c r="T468" i="3"/>
  <c r="F468" i="3"/>
  <c r="Q468" i="3" s="1"/>
  <c r="S468" i="3"/>
  <c r="T469" i="3"/>
  <c r="F469" i="3"/>
  <c r="Q469" i="3" s="1"/>
  <c r="S469" i="3"/>
  <c r="T470" i="3"/>
  <c r="F470" i="3"/>
  <c r="Q470" i="3" s="1"/>
  <c r="S470" i="3"/>
  <c r="T471" i="3"/>
  <c r="F471" i="3"/>
  <c r="Q471" i="3" s="1"/>
  <c r="S471" i="3"/>
  <c r="T472" i="3"/>
  <c r="F472" i="3"/>
  <c r="Q472" i="3" s="1"/>
  <c r="S472" i="3"/>
  <c r="T473" i="3"/>
  <c r="F473" i="3"/>
  <c r="Q473" i="3" s="1"/>
  <c r="S473" i="3"/>
  <c r="T474" i="3"/>
  <c r="F474" i="3"/>
  <c r="Q474" i="3" s="1"/>
  <c r="S474" i="3"/>
  <c r="T475" i="3"/>
  <c r="F475" i="3"/>
  <c r="Q475" i="3" s="1"/>
  <c r="S475" i="3"/>
  <c r="T476" i="3"/>
  <c r="F476" i="3"/>
  <c r="Q476" i="3" s="1"/>
  <c r="S476" i="3"/>
  <c r="T477" i="3"/>
  <c r="F477" i="3"/>
  <c r="Q477" i="3" s="1"/>
  <c r="S477" i="3"/>
  <c r="T478" i="3"/>
  <c r="F478" i="3"/>
  <c r="Q478" i="3" s="1"/>
  <c r="S478" i="3"/>
  <c r="T479" i="3"/>
  <c r="F479" i="3"/>
  <c r="Q479" i="3" s="1"/>
  <c r="S479" i="3"/>
  <c r="T480" i="3"/>
  <c r="F480" i="3"/>
  <c r="Q480" i="3" s="1"/>
  <c r="S480" i="3"/>
  <c r="T481" i="3"/>
  <c r="F481" i="3"/>
  <c r="Q481" i="3" s="1"/>
  <c r="S481" i="3"/>
  <c r="T482" i="3"/>
  <c r="F482" i="3"/>
  <c r="Q482" i="3" s="1"/>
  <c r="S482" i="3"/>
  <c r="T483" i="3"/>
  <c r="F483" i="3"/>
  <c r="Q483" i="3" s="1"/>
  <c r="S483" i="3"/>
  <c r="T484" i="3"/>
  <c r="F484" i="3"/>
  <c r="Q484" i="3" s="1"/>
  <c r="S484" i="3"/>
  <c r="T485" i="3"/>
  <c r="F485" i="3"/>
  <c r="Q485" i="3" s="1"/>
  <c r="S485" i="3"/>
  <c r="T486" i="3"/>
  <c r="F486" i="3"/>
  <c r="Q486" i="3" s="1"/>
  <c r="S486" i="3"/>
  <c r="T487" i="3"/>
  <c r="F487" i="3"/>
  <c r="Q487" i="3" s="1"/>
  <c r="S487" i="3"/>
  <c r="T488" i="3"/>
  <c r="F488" i="3"/>
  <c r="Q488" i="3" s="1"/>
  <c r="S488" i="3"/>
  <c r="T489" i="3"/>
  <c r="F489" i="3"/>
  <c r="Q489" i="3" s="1"/>
  <c r="S489" i="3"/>
  <c r="T490" i="3"/>
  <c r="F490" i="3"/>
  <c r="Q490" i="3" s="1"/>
  <c r="S490" i="3"/>
  <c r="T491" i="3"/>
  <c r="F491" i="3"/>
  <c r="Q491" i="3" s="1"/>
  <c r="S491" i="3"/>
  <c r="T492" i="3"/>
  <c r="F492" i="3"/>
  <c r="Q492" i="3" s="1"/>
  <c r="S492" i="3"/>
  <c r="T493" i="3"/>
  <c r="F493" i="3"/>
  <c r="Q493" i="3" s="1"/>
  <c r="S493" i="3"/>
  <c r="T494" i="3"/>
  <c r="F494" i="3"/>
  <c r="Q494" i="3" s="1"/>
  <c r="S494" i="3"/>
  <c r="T495" i="3"/>
  <c r="F495" i="3"/>
  <c r="Q495" i="3" s="1"/>
  <c r="S495" i="3"/>
  <c r="T496" i="3"/>
  <c r="F496" i="3"/>
  <c r="Q496" i="3" s="1"/>
  <c r="S496" i="3"/>
  <c r="T497" i="3"/>
  <c r="F497" i="3"/>
  <c r="Q497" i="3" s="1"/>
  <c r="S497" i="3"/>
  <c r="T498" i="3"/>
  <c r="F498" i="3"/>
  <c r="Q498" i="3" s="1"/>
  <c r="S498" i="3"/>
  <c r="T499" i="3"/>
  <c r="F499" i="3"/>
  <c r="Q499" i="3" s="1"/>
  <c r="S499" i="3"/>
  <c r="T500" i="3"/>
  <c r="F500" i="3"/>
  <c r="Q500" i="3" s="1"/>
  <c r="S500" i="3"/>
  <c r="T501" i="3"/>
  <c r="F501" i="3"/>
  <c r="Q501" i="3" s="1"/>
  <c r="S501" i="3"/>
  <c r="T502" i="3"/>
  <c r="F502" i="3"/>
  <c r="Q502" i="3" s="1"/>
  <c r="S502" i="3"/>
  <c r="T503" i="3"/>
  <c r="F503" i="3"/>
  <c r="Q503" i="3" s="1"/>
  <c r="S503" i="3"/>
  <c r="T504" i="3"/>
  <c r="F504" i="3"/>
  <c r="Q504" i="3" s="1"/>
  <c r="S504" i="3"/>
  <c r="T505" i="3"/>
  <c r="F505" i="3"/>
  <c r="Q505" i="3" s="1"/>
  <c r="S505" i="3"/>
  <c r="T506" i="3"/>
  <c r="F506" i="3"/>
  <c r="Q506" i="3" s="1"/>
  <c r="S506" i="3"/>
  <c r="T507" i="3"/>
  <c r="F507" i="3"/>
  <c r="Q507" i="3" s="1"/>
  <c r="S507" i="3"/>
  <c r="T508" i="3"/>
  <c r="F508" i="3"/>
  <c r="Q508" i="3" s="1"/>
  <c r="S508" i="3"/>
  <c r="T509" i="3"/>
  <c r="F509" i="3"/>
  <c r="Q509" i="3" s="1"/>
  <c r="S509" i="3"/>
  <c r="T510" i="3"/>
  <c r="F510" i="3"/>
  <c r="Q510" i="3" s="1"/>
  <c r="S510" i="3"/>
  <c r="T511" i="3"/>
  <c r="F511" i="3"/>
  <c r="Q511" i="3" s="1"/>
  <c r="S511" i="3"/>
  <c r="T512" i="3"/>
  <c r="F512" i="3"/>
  <c r="Q512" i="3" s="1"/>
  <c r="S512" i="3"/>
  <c r="T513" i="3"/>
  <c r="F513" i="3"/>
  <c r="Q513" i="3" s="1"/>
  <c r="S513" i="3"/>
  <c r="T514" i="3"/>
  <c r="F514" i="3"/>
  <c r="Q514" i="3" s="1"/>
  <c r="S514" i="3"/>
  <c r="T515" i="3"/>
  <c r="F515" i="3"/>
  <c r="Q515" i="3" s="1"/>
  <c r="S515" i="3"/>
  <c r="T516" i="3"/>
  <c r="F516" i="3"/>
  <c r="Q516" i="3" s="1"/>
  <c r="S516" i="3"/>
  <c r="T517" i="3"/>
  <c r="F517" i="3"/>
  <c r="Q517" i="3" s="1"/>
  <c r="S517" i="3"/>
  <c r="T518" i="3"/>
  <c r="F518" i="3"/>
  <c r="Q518" i="3" s="1"/>
  <c r="S518" i="3"/>
  <c r="T519" i="3"/>
  <c r="F519" i="3"/>
  <c r="Q519" i="3" s="1"/>
  <c r="S519" i="3"/>
  <c r="T520" i="3"/>
  <c r="F520" i="3"/>
  <c r="Q520" i="3" s="1"/>
  <c r="S520" i="3"/>
  <c r="T521" i="3"/>
  <c r="F521" i="3"/>
  <c r="Q521" i="3" s="1"/>
  <c r="S521" i="3"/>
  <c r="T522" i="3"/>
  <c r="F522" i="3"/>
  <c r="Q522" i="3" s="1"/>
  <c r="S522" i="3"/>
  <c r="T523" i="3"/>
  <c r="F523" i="3"/>
  <c r="Q523" i="3" s="1"/>
  <c r="S523" i="3"/>
  <c r="T524" i="3"/>
  <c r="F524" i="3"/>
  <c r="Q524" i="3" s="1"/>
  <c r="S524" i="3"/>
  <c r="T525" i="3"/>
  <c r="F525" i="3"/>
  <c r="Q525" i="3" s="1"/>
  <c r="S525" i="3"/>
  <c r="T526" i="3"/>
  <c r="F526" i="3"/>
  <c r="Q526" i="3" s="1"/>
  <c r="S526" i="3"/>
  <c r="T527" i="3"/>
  <c r="F527" i="3"/>
  <c r="Q527" i="3" s="1"/>
  <c r="S527" i="3"/>
  <c r="T528" i="3"/>
  <c r="F528" i="3"/>
  <c r="Q528" i="3" s="1"/>
  <c r="S528" i="3"/>
  <c r="T529" i="3"/>
  <c r="F529" i="3"/>
  <c r="Q529" i="3" s="1"/>
  <c r="S529" i="3"/>
  <c r="T530" i="3"/>
  <c r="F530" i="3"/>
  <c r="Q530" i="3" s="1"/>
  <c r="S530" i="3"/>
  <c r="T531" i="3"/>
  <c r="F531" i="3"/>
  <c r="Q531" i="3" s="1"/>
  <c r="S531" i="3"/>
  <c r="T532" i="3"/>
  <c r="F532" i="3"/>
  <c r="Q532" i="3" s="1"/>
  <c r="S532" i="3"/>
  <c r="T533" i="3"/>
  <c r="F533" i="3"/>
  <c r="Q533" i="3" s="1"/>
  <c r="S533" i="3"/>
  <c r="T534" i="3"/>
  <c r="F534" i="3"/>
  <c r="Q534" i="3" s="1"/>
  <c r="S534" i="3"/>
  <c r="T535" i="3"/>
  <c r="F535" i="3"/>
  <c r="Q535" i="3" s="1"/>
  <c r="S535" i="3"/>
  <c r="T536" i="3"/>
  <c r="F536" i="3"/>
  <c r="Q536" i="3" s="1"/>
  <c r="S536" i="3"/>
  <c r="T537" i="3"/>
  <c r="F537" i="3"/>
  <c r="Q537" i="3" s="1"/>
  <c r="S537" i="3"/>
  <c r="T538" i="3"/>
  <c r="F538" i="3"/>
  <c r="Q538" i="3" s="1"/>
  <c r="S538" i="3"/>
  <c r="T539" i="3"/>
  <c r="F539" i="3"/>
  <c r="Q539" i="3" s="1"/>
  <c r="S539" i="3"/>
  <c r="T540" i="3"/>
  <c r="F540" i="3"/>
  <c r="Q540" i="3" s="1"/>
  <c r="S540" i="3"/>
  <c r="T541" i="3"/>
  <c r="F541" i="3"/>
  <c r="Q541" i="3" s="1"/>
  <c r="S541" i="3"/>
  <c r="T542" i="3"/>
  <c r="F542" i="3"/>
  <c r="Q542" i="3" s="1"/>
  <c r="S542" i="3"/>
  <c r="T543" i="3"/>
  <c r="F543" i="3"/>
  <c r="Q543" i="3" s="1"/>
  <c r="S543" i="3"/>
  <c r="T544" i="3"/>
  <c r="F544" i="3"/>
  <c r="Q544" i="3" s="1"/>
  <c r="S544" i="3"/>
  <c r="T545" i="3"/>
  <c r="F545" i="3"/>
  <c r="Q545" i="3" s="1"/>
  <c r="S545" i="3"/>
  <c r="T546" i="3"/>
  <c r="F546" i="3"/>
  <c r="Q546" i="3" s="1"/>
  <c r="S546" i="3"/>
  <c r="T547" i="3"/>
  <c r="F547" i="3"/>
  <c r="Q547" i="3" s="1"/>
  <c r="S547" i="3"/>
  <c r="T548" i="3"/>
  <c r="F548" i="3"/>
  <c r="Q548" i="3" s="1"/>
  <c r="S548" i="3"/>
  <c r="T549" i="3"/>
  <c r="F549" i="3"/>
  <c r="Q549" i="3" s="1"/>
  <c r="S549" i="3"/>
  <c r="T550" i="3"/>
  <c r="F550" i="3"/>
  <c r="Q550" i="3" s="1"/>
  <c r="S550" i="3"/>
  <c r="T551" i="3"/>
  <c r="F551" i="3"/>
  <c r="Q551" i="3" s="1"/>
  <c r="S551" i="3"/>
  <c r="T552" i="3"/>
  <c r="F552" i="3"/>
  <c r="Q552" i="3" s="1"/>
  <c r="S552" i="3"/>
  <c r="T553" i="3"/>
  <c r="F553" i="3"/>
  <c r="Q553" i="3" s="1"/>
  <c r="S553" i="3"/>
  <c r="T554" i="3"/>
  <c r="F554" i="3"/>
  <c r="Q554" i="3" s="1"/>
  <c r="S554" i="3"/>
  <c r="T555" i="3"/>
  <c r="F555" i="3"/>
  <c r="Q555" i="3" s="1"/>
  <c r="S555" i="3"/>
  <c r="T556" i="3"/>
  <c r="F556" i="3"/>
  <c r="Q556" i="3" s="1"/>
  <c r="S556" i="3"/>
  <c r="T557" i="3"/>
  <c r="F557" i="3"/>
  <c r="Q557" i="3" s="1"/>
  <c r="S557" i="3"/>
  <c r="T558" i="3"/>
  <c r="F558" i="3"/>
  <c r="Q558" i="3" s="1"/>
  <c r="S558" i="3"/>
  <c r="T559" i="3"/>
  <c r="F559" i="3"/>
  <c r="Q559" i="3" s="1"/>
  <c r="S559" i="3"/>
  <c r="T560" i="3"/>
  <c r="F560" i="3"/>
  <c r="Q560" i="3" s="1"/>
  <c r="S560" i="3"/>
  <c r="T561" i="3"/>
  <c r="F561" i="3"/>
  <c r="Q561" i="3" s="1"/>
  <c r="S561" i="3"/>
  <c r="T562" i="3"/>
  <c r="F562" i="3"/>
  <c r="Q562" i="3" s="1"/>
  <c r="S562" i="3"/>
  <c r="T563" i="3"/>
  <c r="F563" i="3"/>
  <c r="Q563" i="3" s="1"/>
  <c r="S563" i="3"/>
  <c r="T564" i="3"/>
  <c r="F564" i="3"/>
  <c r="Q564" i="3" s="1"/>
  <c r="S564" i="3"/>
  <c r="T565" i="3"/>
  <c r="F565" i="3"/>
  <c r="Q565" i="3" s="1"/>
  <c r="S565" i="3"/>
  <c r="T566" i="3"/>
  <c r="F566" i="3"/>
  <c r="Q566" i="3" s="1"/>
  <c r="S566" i="3"/>
  <c r="T567" i="3"/>
  <c r="F567" i="3"/>
  <c r="Q567" i="3" s="1"/>
  <c r="S567" i="3"/>
  <c r="T568" i="3"/>
  <c r="F568" i="3"/>
  <c r="Q568" i="3" s="1"/>
  <c r="S568" i="3"/>
  <c r="T569" i="3"/>
  <c r="F569" i="3"/>
  <c r="Q569" i="3" s="1"/>
  <c r="S569" i="3"/>
  <c r="T570" i="3"/>
  <c r="F570" i="3"/>
  <c r="Q570" i="3" s="1"/>
  <c r="S570" i="3"/>
  <c r="T571" i="3"/>
  <c r="F571" i="3"/>
  <c r="Q571" i="3" s="1"/>
  <c r="S571" i="3"/>
  <c r="T572" i="3"/>
  <c r="F572" i="3"/>
  <c r="Q572" i="3" s="1"/>
  <c r="S572" i="3"/>
  <c r="T573" i="3"/>
  <c r="F573" i="3"/>
  <c r="Q573" i="3" s="1"/>
  <c r="S573" i="3"/>
  <c r="T574" i="3"/>
  <c r="F574" i="3"/>
  <c r="Q574" i="3" s="1"/>
  <c r="S574" i="3"/>
  <c r="T575" i="3"/>
  <c r="F575" i="3"/>
  <c r="Q575" i="3" s="1"/>
  <c r="S575" i="3"/>
  <c r="T576" i="3"/>
  <c r="F576" i="3"/>
  <c r="Q576" i="3" s="1"/>
  <c r="S576" i="3"/>
  <c r="T577" i="3"/>
  <c r="F577" i="3"/>
  <c r="Q577" i="3" s="1"/>
  <c r="S577" i="3"/>
  <c r="T578" i="3"/>
  <c r="F578" i="3"/>
  <c r="Q578" i="3" s="1"/>
  <c r="S578" i="3"/>
  <c r="T579" i="3"/>
  <c r="F579" i="3"/>
  <c r="Q579" i="3" s="1"/>
  <c r="S579" i="3"/>
  <c r="T580" i="3"/>
  <c r="F580" i="3"/>
  <c r="Q580" i="3" s="1"/>
  <c r="S580" i="3"/>
  <c r="T581" i="3"/>
  <c r="F581" i="3"/>
  <c r="Q581" i="3" s="1"/>
  <c r="S581" i="3"/>
  <c r="T582" i="3"/>
  <c r="F582" i="3"/>
  <c r="Q582" i="3" s="1"/>
  <c r="S582" i="3"/>
  <c r="T583" i="3"/>
  <c r="F583" i="3"/>
  <c r="Q583" i="3" s="1"/>
  <c r="S583" i="3"/>
  <c r="T584" i="3"/>
  <c r="F584" i="3"/>
  <c r="Q584" i="3" s="1"/>
  <c r="S584" i="3"/>
  <c r="T585" i="3"/>
  <c r="F585" i="3"/>
  <c r="Q585" i="3" s="1"/>
  <c r="S585" i="3"/>
  <c r="T586" i="3"/>
  <c r="F586" i="3"/>
  <c r="Q586" i="3" s="1"/>
  <c r="S586" i="3"/>
  <c r="T587" i="3"/>
  <c r="F587" i="3"/>
  <c r="Q587" i="3" s="1"/>
  <c r="S587" i="3"/>
  <c r="T588" i="3"/>
  <c r="F588" i="3"/>
  <c r="Q588" i="3" s="1"/>
  <c r="S588" i="3"/>
  <c r="T589" i="3"/>
  <c r="F589" i="3"/>
  <c r="Q589" i="3" s="1"/>
  <c r="S589" i="3"/>
  <c r="T590" i="3"/>
  <c r="F590" i="3"/>
  <c r="Q590" i="3" s="1"/>
  <c r="S590" i="3"/>
  <c r="T591" i="3"/>
  <c r="F591" i="3"/>
  <c r="Q591" i="3" s="1"/>
  <c r="S591" i="3"/>
  <c r="T592" i="3"/>
  <c r="F592" i="3"/>
  <c r="Q592" i="3" s="1"/>
  <c r="S592" i="3"/>
  <c r="T593" i="3"/>
  <c r="F593" i="3"/>
  <c r="Q593" i="3" s="1"/>
  <c r="S593" i="3"/>
  <c r="T594" i="3"/>
  <c r="F594" i="3"/>
  <c r="Q594" i="3" s="1"/>
  <c r="S594" i="3"/>
  <c r="T595" i="3"/>
  <c r="F595" i="3"/>
  <c r="Q595" i="3" s="1"/>
  <c r="S595" i="3"/>
  <c r="T596" i="3"/>
  <c r="F596" i="3"/>
  <c r="Q596" i="3" s="1"/>
  <c r="S596" i="3"/>
  <c r="T597" i="3"/>
  <c r="F597" i="3"/>
  <c r="Q597" i="3" s="1"/>
  <c r="S597" i="3"/>
  <c r="T598" i="3"/>
  <c r="F598" i="3"/>
  <c r="Q598" i="3" s="1"/>
  <c r="S598" i="3"/>
  <c r="T599" i="3"/>
  <c r="F599" i="3"/>
  <c r="Q599" i="3" s="1"/>
  <c r="S599" i="3"/>
  <c r="T600" i="3"/>
  <c r="F600" i="3"/>
  <c r="Q600" i="3" s="1"/>
  <c r="S600" i="3"/>
  <c r="T601" i="3"/>
  <c r="F601" i="3"/>
  <c r="Q601" i="3" s="1"/>
  <c r="S601" i="3"/>
  <c r="T602" i="3"/>
  <c r="F602" i="3"/>
  <c r="Q602" i="3" s="1"/>
  <c r="S602" i="3"/>
  <c r="T603" i="3"/>
  <c r="F603" i="3"/>
  <c r="Q603" i="3" s="1"/>
  <c r="S603" i="3"/>
  <c r="T604" i="3"/>
  <c r="F604" i="3"/>
  <c r="Q604" i="3" s="1"/>
  <c r="S604" i="3"/>
  <c r="T605" i="3"/>
  <c r="F605" i="3"/>
  <c r="Q605" i="3" s="1"/>
  <c r="S605" i="3"/>
  <c r="T606" i="3"/>
  <c r="F606" i="3"/>
  <c r="Q606" i="3" s="1"/>
  <c r="S606" i="3"/>
  <c r="T607" i="3"/>
  <c r="F607" i="3"/>
  <c r="Q607" i="3" s="1"/>
  <c r="S607" i="3"/>
  <c r="T608" i="3"/>
  <c r="F608" i="3"/>
  <c r="Q608" i="3" s="1"/>
  <c r="S608" i="3"/>
  <c r="T609" i="3"/>
  <c r="F609" i="3"/>
  <c r="Q609" i="3" s="1"/>
  <c r="S609" i="3"/>
  <c r="T610" i="3"/>
  <c r="F610" i="3"/>
  <c r="Q610" i="3" s="1"/>
  <c r="S610" i="3"/>
  <c r="T611" i="3"/>
  <c r="F611" i="3"/>
  <c r="Q611" i="3" s="1"/>
  <c r="S611" i="3"/>
  <c r="T612" i="3"/>
  <c r="F612" i="3"/>
  <c r="Q612" i="3" s="1"/>
  <c r="S612" i="3"/>
  <c r="T613" i="3"/>
  <c r="F613" i="3"/>
  <c r="Q613" i="3" s="1"/>
  <c r="S613" i="3"/>
  <c r="T614" i="3"/>
  <c r="F614" i="3"/>
  <c r="Q614" i="3" s="1"/>
  <c r="S614" i="3"/>
  <c r="T615" i="3"/>
  <c r="F615" i="3"/>
  <c r="Q615" i="3" s="1"/>
  <c r="S615" i="3"/>
  <c r="T616" i="3"/>
  <c r="F616" i="3"/>
  <c r="Q616" i="3" s="1"/>
  <c r="S616" i="3"/>
  <c r="T617" i="3"/>
  <c r="F617" i="3"/>
  <c r="Q617" i="3" s="1"/>
  <c r="S617" i="3"/>
  <c r="T618" i="3"/>
  <c r="F618" i="3"/>
  <c r="Q618" i="3" s="1"/>
  <c r="S618" i="3"/>
  <c r="T619" i="3"/>
  <c r="F619" i="3"/>
  <c r="Q619" i="3" s="1"/>
  <c r="S619" i="3"/>
  <c r="T620" i="3"/>
  <c r="F620" i="3"/>
  <c r="Q620" i="3" s="1"/>
  <c r="S620" i="3"/>
  <c r="T621" i="3"/>
  <c r="F621" i="3"/>
  <c r="Q621" i="3" s="1"/>
  <c r="S621" i="3"/>
  <c r="T622" i="3"/>
  <c r="F622" i="3"/>
  <c r="Q622" i="3" s="1"/>
  <c r="S622" i="3"/>
  <c r="T623" i="3"/>
  <c r="F623" i="3"/>
  <c r="Q623" i="3" s="1"/>
  <c r="S623" i="3"/>
  <c r="T624" i="3"/>
  <c r="F624" i="3"/>
  <c r="Q624" i="3" s="1"/>
  <c r="S624" i="3"/>
  <c r="T625" i="3"/>
  <c r="F625" i="3"/>
  <c r="Q625" i="3" s="1"/>
  <c r="S625" i="3"/>
  <c r="T626" i="3"/>
  <c r="F626" i="3"/>
  <c r="Q626" i="3" s="1"/>
  <c r="S626" i="3"/>
  <c r="T627" i="3"/>
  <c r="F627" i="3"/>
  <c r="Q627" i="3" s="1"/>
  <c r="S627" i="3"/>
  <c r="T628" i="3"/>
  <c r="F628" i="3"/>
  <c r="Q628" i="3" s="1"/>
  <c r="S628" i="3"/>
  <c r="T629" i="3"/>
  <c r="F629" i="3"/>
  <c r="Q629" i="3" s="1"/>
  <c r="S629" i="3"/>
  <c r="T630" i="3"/>
  <c r="F630" i="3"/>
  <c r="Q630" i="3" s="1"/>
  <c r="S630" i="3"/>
  <c r="T631" i="3"/>
  <c r="F631" i="3"/>
  <c r="Q631" i="3" s="1"/>
  <c r="S631" i="3"/>
  <c r="T632" i="3"/>
  <c r="F632" i="3"/>
  <c r="Q632" i="3" s="1"/>
  <c r="S632" i="3"/>
  <c r="T633" i="3"/>
  <c r="F633" i="3"/>
  <c r="Q633" i="3" s="1"/>
  <c r="S633" i="3"/>
  <c r="T634" i="3"/>
  <c r="F634" i="3"/>
  <c r="Q634" i="3" s="1"/>
  <c r="S634" i="3"/>
  <c r="T635" i="3"/>
  <c r="F635" i="3"/>
  <c r="Q635" i="3" s="1"/>
  <c r="S635" i="3"/>
  <c r="T636" i="3"/>
  <c r="F636" i="3"/>
  <c r="Q636" i="3" s="1"/>
  <c r="S636" i="3"/>
  <c r="T637" i="3"/>
  <c r="F637" i="3"/>
  <c r="Q637" i="3" s="1"/>
  <c r="S637" i="3"/>
  <c r="T638" i="3"/>
  <c r="F638" i="3"/>
  <c r="Q638" i="3" s="1"/>
  <c r="S638" i="3"/>
  <c r="T639" i="3"/>
  <c r="F639" i="3"/>
  <c r="Q639" i="3" s="1"/>
  <c r="S639" i="3"/>
  <c r="T640" i="3"/>
  <c r="F640" i="3"/>
  <c r="Q640" i="3" s="1"/>
  <c r="S640" i="3"/>
  <c r="T641" i="3"/>
  <c r="F641" i="3"/>
  <c r="Q641" i="3" s="1"/>
  <c r="S641" i="3"/>
  <c r="T642" i="3"/>
  <c r="F642" i="3"/>
  <c r="Q642" i="3" s="1"/>
  <c r="S642" i="3"/>
  <c r="T643" i="3"/>
  <c r="F643" i="3"/>
  <c r="Q643" i="3" s="1"/>
  <c r="S643" i="3"/>
  <c r="T644" i="3"/>
  <c r="F644" i="3"/>
  <c r="Q644" i="3" s="1"/>
  <c r="S644" i="3"/>
  <c r="T645" i="3"/>
  <c r="F645" i="3"/>
  <c r="Q645" i="3" s="1"/>
  <c r="S645" i="3"/>
  <c r="T646" i="3"/>
  <c r="F646" i="3"/>
  <c r="Q646" i="3" s="1"/>
  <c r="S646" i="3"/>
  <c r="T647" i="3"/>
  <c r="F647" i="3"/>
  <c r="Q647" i="3" s="1"/>
  <c r="S647" i="3"/>
  <c r="T648" i="3"/>
  <c r="F648" i="3"/>
  <c r="Q648" i="3" s="1"/>
  <c r="S648" i="3"/>
  <c r="T649" i="3"/>
  <c r="F649" i="3"/>
  <c r="Q649" i="3" s="1"/>
  <c r="S649" i="3"/>
  <c r="T650" i="3"/>
  <c r="F650" i="3"/>
  <c r="Q650" i="3" s="1"/>
  <c r="S650" i="3"/>
  <c r="T651" i="3"/>
  <c r="F651" i="3"/>
  <c r="Q651" i="3" s="1"/>
  <c r="S651" i="3"/>
  <c r="T652" i="3"/>
  <c r="F652" i="3"/>
  <c r="Q652" i="3" s="1"/>
  <c r="S652" i="3"/>
  <c r="T653" i="3"/>
  <c r="F653" i="3"/>
  <c r="Q653" i="3" s="1"/>
  <c r="S653" i="3"/>
  <c r="T654" i="3"/>
  <c r="F654" i="3"/>
  <c r="Q654" i="3" s="1"/>
  <c r="S654" i="3"/>
  <c r="T655" i="3"/>
  <c r="F655" i="3"/>
  <c r="Q655" i="3" s="1"/>
  <c r="S655" i="3"/>
  <c r="T656" i="3"/>
  <c r="F656" i="3"/>
  <c r="Q656" i="3" s="1"/>
  <c r="S656" i="3"/>
  <c r="T657" i="3"/>
  <c r="F657" i="3"/>
  <c r="Q657" i="3" s="1"/>
  <c r="S657" i="3"/>
  <c r="T658" i="3"/>
  <c r="F658" i="3"/>
  <c r="Q658" i="3" s="1"/>
  <c r="S658" i="3"/>
  <c r="T659" i="3"/>
  <c r="F659" i="3"/>
  <c r="Q659" i="3" s="1"/>
  <c r="S659" i="3"/>
  <c r="T660" i="3"/>
  <c r="F660" i="3"/>
  <c r="Q660" i="3" s="1"/>
  <c r="S660" i="3"/>
  <c r="T661" i="3"/>
  <c r="F661" i="3"/>
  <c r="Q661" i="3" s="1"/>
  <c r="S661" i="3"/>
  <c r="T662" i="3"/>
  <c r="F662" i="3"/>
  <c r="Q662" i="3" s="1"/>
  <c r="S662" i="3"/>
  <c r="T663" i="3"/>
  <c r="F663" i="3"/>
  <c r="Q663" i="3" s="1"/>
  <c r="S663" i="3"/>
  <c r="T664" i="3"/>
  <c r="F664" i="3"/>
  <c r="Q664" i="3" s="1"/>
  <c r="S664" i="3"/>
  <c r="T665" i="3"/>
  <c r="F665" i="3"/>
  <c r="Q665" i="3" s="1"/>
  <c r="S665" i="3"/>
  <c r="T666" i="3"/>
  <c r="F666" i="3"/>
  <c r="Q666" i="3" s="1"/>
  <c r="S666" i="3"/>
  <c r="T667" i="3"/>
  <c r="F667" i="3"/>
  <c r="Q667" i="3" s="1"/>
  <c r="S667" i="3"/>
  <c r="T668" i="3"/>
  <c r="F668" i="3"/>
  <c r="Q668" i="3" s="1"/>
  <c r="S668" i="3"/>
  <c r="T669" i="3"/>
  <c r="F669" i="3"/>
  <c r="Q669" i="3" s="1"/>
  <c r="S669" i="3"/>
  <c r="T670" i="3"/>
  <c r="F670" i="3"/>
  <c r="Q670" i="3" s="1"/>
  <c r="S670" i="3"/>
  <c r="T671" i="3"/>
  <c r="F671" i="3"/>
  <c r="Q671" i="3" s="1"/>
  <c r="S671" i="3"/>
  <c r="T672" i="3"/>
  <c r="F672" i="3"/>
  <c r="Q672" i="3" s="1"/>
  <c r="S672" i="3"/>
  <c r="T673" i="3"/>
  <c r="F673" i="3"/>
  <c r="Q673" i="3" s="1"/>
  <c r="S673" i="3"/>
  <c r="T674" i="3"/>
  <c r="F674" i="3"/>
  <c r="Q674" i="3" s="1"/>
  <c r="S674" i="3"/>
  <c r="T675" i="3"/>
  <c r="F675" i="3"/>
  <c r="Q675" i="3" s="1"/>
  <c r="S675" i="3"/>
  <c r="T676" i="3"/>
  <c r="F676" i="3"/>
  <c r="Q676" i="3" s="1"/>
  <c r="S676" i="3"/>
  <c r="T677" i="3"/>
  <c r="F677" i="3"/>
  <c r="Q677" i="3" s="1"/>
  <c r="S677" i="3"/>
  <c r="T678" i="3"/>
  <c r="F678" i="3"/>
  <c r="Q678" i="3" s="1"/>
  <c r="S678" i="3"/>
  <c r="T679" i="3"/>
  <c r="F679" i="3"/>
  <c r="Q679" i="3" s="1"/>
  <c r="S679" i="3"/>
  <c r="T680" i="3"/>
  <c r="F680" i="3"/>
  <c r="Q680" i="3" s="1"/>
  <c r="S680" i="3"/>
  <c r="T681" i="3"/>
  <c r="F681" i="3"/>
  <c r="Q681" i="3" s="1"/>
  <c r="S681" i="3"/>
  <c r="T682" i="3"/>
  <c r="F682" i="3"/>
  <c r="Q682" i="3" s="1"/>
  <c r="S682" i="3"/>
  <c r="T683" i="3"/>
  <c r="F683" i="3"/>
  <c r="Q683" i="3" s="1"/>
  <c r="S683" i="3"/>
  <c r="T684" i="3"/>
  <c r="F684" i="3"/>
  <c r="Q684" i="3" s="1"/>
  <c r="S684" i="3"/>
  <c r="T685" i="3"/>
  <c r="F685" i="3"/>
  <c r="Q685" i="3" s="1"/>
  <c r="S685" i="3"/>
  <c r="T686" i="3"/>
  <c r="F686" i="3"/>
  <c r="Q686" i="3" s="1"/>
  <c r="S686" i="3"/>
  <c r="T687" i="3"/>
  <c r="F687" i="3"/>
  <c r="Q687" i="3" s="1"/>
  <c r="S687" i="3"/>
  <c r="T688" i="3"/>
  <c r="F688" i="3"/>
  <c r="Q688" i="3" s="1"/>
  <c r="S688" i="3"/>
  <c r="T689" i="3"/>
  <c r="F689" i="3"/>
  <c r="Q689" i="3" s="1"/>
  <c r="S689" i="3"/>
  <c r="T690" i="3"/>
  <c r="F690" i="3"/>
  <c r="Q690" i="3" s="1"/>
  <c r="S690" i="3"/>
  <c r="T691" i="3"/>
  <c r="F691" i="3"/>
  <c r="Q691" i="3" s="1"/>
  <c r="S691" i="3"/>
  <c r="T692" i="3"/>
  <c r="F692" i="3"/>
  <c r="Q692" i="3" s="1"/>
  <c r="S692" i="3"/>
  <c r="T693" i="3"/>
  <c r="F693" i="3"/>
  <c r="Q693" i="3" s="1"/>
  <c r="S693" i="3"/>
  <c r="T694" i="3"/>
  <c r="F694" i="3"/>
  <c r="Q694" i="3" s="1"/>
  <c r="S694" i="3"/>
  <c r="T695" i="3"/>
  <c r="F695" i="3"/>
  <c r="Q695" i="3" s="1"/>
  <c r="S695" i="3"/>
  <c r="T696" i="3"/>
  <c r="F696" i="3"/>
  <c r="Q696" i="3" s="1"/>
  <c r="S696" i="3"/>
  <c r="T697" i="3"/>
  <c r="F697" i="3"/>
  <c r="Q697" i="3" s="1"/>
  <c r="S697" i="3"/>
  <c r="T698" i="3"/>
  <c r="F698" i="3"/>
  <c r="Q698" i="3" s="1"/>
  <c r="S698" i="3"/>
  <c r="T699" i="3"/>
  <c r="F699" i="3"/>
  <c r="Q699" i="3" s="1"/>
  <c r="S699" i="3"/>
  <c r="T700" i="3"/>
  <c r="F700" i="3"/>
  <c r="Q700" i="3" s="1"/>
  <c r="S700" i="3"/>
  <c r="T701" i="3"/>
  <c r="F701" i="3"/>
  <c r="Q701" i="3" s="1"/>
  <c r="S701" i="3"/>
  <c r="T702" i="3"/>
  <c r="F702" i="3"/>
  <c r="Q702" i="3" s="1"/>
  <c r="S702" i="3"/>
  <c r="T703" i="3"/>
  <c r="F703" i="3"/>
  <c r="Q703" i="3" s="1"/>
  <c r="S703" i="3"/>
  <c r="T704" i="3"/>
  <c r="F704" i="3"/>
  <c r="Q704" i="3" s="1"/>
  <c r="S704" i="3"/>
  <c r="T705" i="3"/>
  <c r="F705" i="3"/>
  <c r="Q705" i="3" s="1"/>
  <c r="S705" i="3"/>
  <c r="T706" i="3"/>
  <c r="F706" i="3"/>
  <c r="Q706" i="3" s="1"/>
  <c r="S706" i="3"/>
  <c r="T707" i="3"/>
  <c r="F707" i="3"/>
  <c r="Q707" i="3" s="1"/>
  <c r="S707" i="3"/>
  <c r="T708" i="3"/>
  <c r="F708" i="3"/>
  <c r="Q708" i="3" s="1"/>
  <c r="S708" i="3"/>
  <c r="T709" i="3"/>
  <c r="F709" i="3"/>
  <c r="Q709" i="3" s="1"/>
  <c r="S709" i="3"/>
  <c r="T710" i="3"/>
  <c r="F710" i="3"/>
  <c r="Q710" i="3" s="1"/>
  <c r="S710" i="3"/>
  <c r="T711" i="3"/>
  <c r="F711" i="3"/>
  <c r="Q711" i="3" s="1"/>
  <c r="S711" i="3"/>
  <c r="T712" i="3"/>
  <c r="F712" i="3"/>
  <c r="Q712" i="3" s="1"/>
  <c r="S712" i="3"/>
  <c r="T713" i="3"/>
  <c r="F713" i="3"/>
  <c r="Q713" i="3" s="1"/>
  <c r="S713" i="3"/>
  <c r="T714" i="3"/>
  <c r="F714" i="3"/>
  <c r="Q714" i="3" s="1"/>
  <c r="S714" i="3"/>
  <c r="T715" i="3"/>
  <c r="F715" i="3"/>
  <c r="Q715" i="3" s="1"/>
  <c r="S715" i="3"/>
  <c r="T716" i="3"/>
  <c r="F716" i="3"/>
  <c r="Q716" i="3" s="1"/>
  <c r="S716" i="3"/>
  <c r="T717" i="3"/>
  <c r="F717" i="3"/>
  <c r="Q717" i="3" s="1"/>
  <c r="S717" i="3"/>
  <c r="T718" i="3"/>
  <c r="F718" i="3"/>
  <c r="Q718" i="3" s="1"/>
  <c r="S718" i="3"/>
  <c r="T719" i="3"/>
  <c r="F719" i="3"/>
  <c r="Q719" i="3" s="1"/>
  <c r="S719" i="3"/>
  <c r="T720" i="3"/>
  <c r="F720" i="3"/>
  <c r="Q720" i="3" s="1"/>
  <c r="S720" i="3"/>
  <c r="T721" i="3"/>
  <c r="F721" i="3"/>
  <c r="Q721" i="3" s="1"/>
  <c r="S721" i="3"/>
  <c r="T722" i="3"/>
  <c r="F722" i="3"/>
  <c r="Q722" i="3" s="1"/>
  <c r="S722" i="3"/>
  <c r="T723" i="3"/>
  <c r="F723" i="3"/>
  <c r="Q723" i="3" s="1"/>
  <c r="S723" i="3"/>
  <c r="T724" i="3"/>
  <c r="F724" i="3"/>
  <c r="Q724" i="3" s="1"/>
  <c r="S724" i="3"/>
  <c r="T725" i="3"/>
  <c r="F725" i="3"/>
  <c r="Q725" i="3" s="1"/>
  <c r="S725" i="3"/>
  <c r="T726" i="3"/>
  <c r="F726" i="3"/>
  <c r="Q726" i="3" s="1"/>
  <c r="S726" i="3"/>
  <c r="T727" i="3"/>
  <c r="F727" i="3"/>
  <c r="Q727" i="3" s="1"/>
  <c r="S727" i="3"/>
  <c r="T728" i="3"/>
  <c r="F728" i="3"/>
  <c r="Q728" i="3" s="1"/>
  <c r="S728" i="3"/>
  <c r="T729" i="3"/>
  <c r="F729" i="3"/>
  <c r="Q729" i="3" s="1"/>
  <c r="S729" i="3"/>
  <c r="T730" i="3"/>
  <c r="F730" i="3"/>
  <c r="Q730" i="3" s="1"/>
  <c r="S730" i="3"/>
  <c r="T731" i="3"/>
  <c r="F731" i="3"/>
  <c r="Q731" i="3" s="1"/>
  <c r="S731" i="3"/>
  <c r="T732" i="3"/>
  <c r="F732" i="3"/>
  <c r="Q732" i="3" s="1"/>
  <c r="S732" i="3"/>
  <c r="T733" i="3"/>
  <c r="F733" i="3"/>
  <c r="Q733" i="3" s="1"/>
  <c r="S733" i="3"/>
  <c r="T734" i="3"/>
  <c r="F734" i="3"/>
  <c r="Q734" i="3" s="1"/>
  <c r="S734" i="3"/>
  <c r="T735" i="3"/>
  <c r="F735" i="3"/>
  <c r="Q735" i="3" s="1"/>
  <c r="S735" i="3"/>
  <c r="T736" i="3"/>
  <c r="F736" i="3"/>
  <c r="Q736" i="3" s="1"/>
  <c r="S736" i="3"/>
  <c r="T737" i="3"/>
  <c r="F737" i="3"/>
  <c r="Q737" i="3" s="1"/>
  <c r="S737" i="3"/>
  <c r="T738" i="3"/>
  <c r="F738" i="3"/>
  <c r="Q738" i="3" s="1"/>
  <c r="S738" i="3"/>
  <c r="T739" i="3"/>
  <c r="F739" i="3"/>
  <c r="Q739" i="3" s="1"/>
  <c r="S739" i="3"/>
  <c r="T740" i="3"/>
  <c r="F740" i="3"/>
  <c r="Q740" i="3" s="1"/>
  <c r="S740" i="3"/>
  <c r="T741" i="3"/>
  <c r="F741" i="3"/>
  <c r="Q741" i="3" s="1"/>
  <c r="S741" i="3"/>
  <c r="T742" i="3"/>
  <c r="F742" i="3"/>
  <c r="Q742" i="3" s="1"/>
  <c r="S742" i="3"/>
  <c r="T743" i="3"/>
  <c r="F743" i="3"/>
  <c r="Q743" i="3" s="1"/>
  <c r="S743" i="3"/>
  <c r="T744" i="3"/>
  <c r="F744" i="3"/>
  <c r="Q744" i="3" s="1"/>
  <c r="S744" i="3"/>
  <c r="T745" i="3"/>
  <c r="F745" i="3"/>
  <c r="Q745" i="3" s="1"/>
  <c r="S745" i="3"/>
  <c r="T746" i="3"/>
  <c r="F746" i="3"/>
  <c r="Q746" i="3" s="1"/>
  <c r="S746" i="3"/>
  <c r="T747" i="3"/>
  <c r="F747" i="3"/>
  <c r="Q747" i="3" s="1"/>
  <c r="S747" i="3"/>
  <c r="T748" i="3"/>
  <c r="F748" i="3"/>
  <c r="Q748" i="3" s="1"/>
  <c r="S748" i="3"/>
  <c r="T749" i="3"/>
  <c r="F749" i="3"/>
  <c r="Q749" i="3" s="1"/>
  <c r="S749" i="3"/>
  <c r="T750" i="3"/>
  <c r="F750" i="3"/>
  <c r="Q750" i="3" s="1"/>
  <c r="S750" i="3"/>
  <c r="T751" i="3"/>
  <c r="F751" i="3"/>
  <c r="Q751" i="3" s="1"/>
  <c r="S751" i="3"/>
  <c r="T752" i="3"/>
  <c r="F752" i="3"/>
  <c r="Q752" i="3" s="1"/>
  <c r="S752" i="3"/>
  <c r="T753" i="3"/>
  <c r="F753" i="3"/>
  <c r="Q753" i="3" s="1"/>
  <c r="S753" i="3"/>
  <c r="T754" i="3"/>
  <c r="F754" i="3"/>
  <c r="Q754" i="3" s="1"/>
  <c r="S754" i="3"/>
  <c r="T755" i="3"/>
  <c r="F755" i="3"/>
  <c r="Q755" i="3" s="1"/>
  <c r="S755" i="3"/>
  <c r="T756" i="3"/>
  <c r="F756" i="3"/>
  <c r="Q756" i="3" s="1"/>
  <c r="S756" i="3"/>
  <c r="T757" i="3"/>
  <c r="F757" i="3"/>
  <c r="Q757" i="3" s="1"/>
  <c r="S757" i="3"/>
  <c r="T758" i="3"/>
  <c r="F758" i="3"/>
  <c r="Q758" i="3" s="1"/>
  <c r="S758" i="3"/>
  <c r="T759" i="3"/>
  <c r="F759" i="3"/>
  <c r="Q759" i="3" s="1"/>
  <c r="S759" i="3"/>
  <c r="T760" i="3"/>
  <c r="F760" i="3"/>
  <c r="Q760" i="3" s="1"/>
  <c r="S760" i="3"/>
  <c r="T761" i="3"/>
  <c r="F761" i="3"/>
  <c r="Q761" i="3" s="1"/>
  <c r="S761" i="3"/>
  <c r="T762" i="3"/>
  <c r="F762" i="3"/>
  <c r="Q762" i="3" s="1"/>
  <c r="S762" i="3"/>
  <c r="T763" i="3"/>
  <c r="F763" i="3"/>
  <c r="Q763" i="3" s="1"/>
  <c r="S763" i="3"/>
  <c r="T764" i="3"/>
  <c r="F764" i="3"/>
  <c r="Q764" i="3" s="1"/>
  <c r="S764" i="3"/>
  <c r="T765" i="3"/>
  <c r="F765" i="3"/>
  <c r="Q765" i="3" s="1"/>
  <c r="S765" i="3"/>
  <c r="T766" i="3"/>
  <c r="F766" i="3"/>
  <c r="Q766" i="3" s="1"/>
  <c r="S766" i="3"/>
  <c r="T767" i="3"/>
  <c r="F767" i="3"/>
  <c r="Q767" i="3" s="1"/>
  <c r="S767" i="3"/>
  <c r="T768" i="3"/>
  <c r="F768" i="3"/>
  <c r="Q768" i="3" s="1"/>
  <c r="S768" i="3"/>
  <c r="T769" i="3"/>
  <c r="F769" i="3"/>
  <c r="Q769" i="3" s="1"/>
  <c r="S769" i="3"/>
  <c r="T770" i="3"/>
  <c r="F770" i="3"/>
  <c r="Q770" i="3" s="1"/>
  <c r="S770" i="3"/>
  <c r="T771" i="3"/>
  <c r="F771" i="3"/>
  <c r="Q771" i="3" s="1"/>
  <c r="S771" i="3"/>
  <c r="T772" i="3"/>
  <c r="F772" i="3"/>
  <c r="Q772" i="3" s="1"/>
  <c r="S772" i="3"/>
  <c r="T773" i="3"/>
  <c r="F773" i="3"/>
  <c r="Q773" i="3" s="1"/>
  <c r="S773" i="3"/>
  <c r="T774" i="3"/>
  <c r="F774" i="3"/>
  <c r="Q774" i="3" s="1"/>
  <c r="S774" i="3"/>
  <c r="T775" i="3"/>
  <c r="F775" i="3"/>
  <c r="Q775" i="3" s="1"/>
  <c r="S775" i="3"/>
  <c r="T776" i="3"/>
  <c r="F776" i="3"/>
  <c r="Q776" i="3" s="1"/>
  <c r="S776" i="3"/>
  <c r="T777" i="3"/>
  <c r="F777" i="3"/>
  <c r="Q777" i="3" s="1"/>
  <c r="S777" i="3"/>
  <c r="T778" i="3"/>
  <c r="F778" i="3"/>
  <c r="Q778" i="3" s="1"/>
  <c r="S778" i="3"/>
  <c r="T779" i="3"/>
  <c r="F779" i="3"/>
  <c r="Q779" i="3" s="1"/>
  <c r="S779" i="3"/>
  <c r="T780" i="3"/>
  <c r="F780" i="3"/>
  <c r="Q780" i="3" s="1"/>
  <c r="S780" i="3"/>
  <c r="T781" i="3"/>
  <c r="F781" i="3"/>
  <c r="Q781" i="3" s="1"/>
  <c r="S781" i="3"/>
  <c r="T782" i="3"/>
  <c r="F782" i="3"/>
  <c r="Q782" i="3" s="1"/>
  <c r="S782" i="3"/>
  <c r="T783" i="3"/>
  <c r="F783" i="3"/>
  <c r="Q783" i="3" s="1"/>
  <c r="S783" i="3"/>
  <c r="T784" i="3"/>
  <c r="F784" i="3"/>
  <c r="Q784" i="3" s="1"/>
  <c r="S784" i="3"/>
  <c r="T785" i="3"/>
  <c r="F785" i="3"/>
  <c r="Q785" i="3" s="1"/>
  <c r="S785" i="3"/>
  <c r="T786" i="3"/>
  <c r="F786" i="3"/>
  <c r="Q786" i="3" s="1"/>
  <c r="S786" i="3"/>
  <c r="T787" i="3"/>
  <c r="F787" i="3"/>
  <c r="Q787" i="3" s="1"/>
  <c r="S787" i="3"/>
  <c r="T788" i="3"/>
  <c r="F788" i="3"/>
  <c r="Q788" i="3" s="1"/>
  <c r="S788" i="3"/>
  <c r="T789" i="3"/>
  <c r="F789" i="3"/>
  <c r="Q789" i="3" s="1"/>
  <c r="S789" i="3"/>
  <c r="T790" i="3"/>
  <c r="F790" i="3"/>
  <c r="Q790" i="3" s="1"/>
  <c r="S790" i="3"/>
  <c r="T791" i="3"/>
  <c r="F791" i="3"/>
  <c r="Q791" i="3" s="1"/>
  <c r="S791" i="3"/>
  <c r="T792" i="3"/>
  <c r="F792" i="3"/>
  <c r="Q792" i="3" s="1"/>
  <c r="S792" i="3"/>
  <c r="T793" i="3"/>
  <c r="F793" i="3"/>
  <c r="Q793" i="3" s="1"/>
  <c r="S793" i="3"/>
  <c r="T794" i="3"/>
  <c r="F794" i="3"/>
  <c r="Q794" i="3" s="1"/>
  <c r="S794" i="3"/>
  <c r="T795" i="3"/>
  <c r="F795" i="3"/>
  <c r="Q795" i="3" s="1"/>
  <c r="S795" i="3"/>
  <c r="T796" i="3"/>
  <c r="F796" i="3"/>
  <c r="Q796" i="3" s="1"/>
  <c r="S796" i="3"/>
  <c r="T797" i="3"/>
  <c r="F797" i="3"/>
  <c r="Q797" i="3" s="1"/>
  <c r="S797" i="3"/>
  <c r="T798" i="3"/>
  <c r="F798" i="3"/>
  <c r="Q798" i="3" s="1"/>
  <c r="S798" i="3"/>
  <c r="T799" i="3"/>
  <c r="F799" i="3"/>
  <c r="Q799" i="3" s="1"/>
  <c r="S799" i="3"/>
  <c r="T800" i="3"/>
  <c r="F800" i="3"/>
  <c r="Q800" i="3" s="1"/>
  <c r="S800" i="3"/>
  <c r="T801" i="3"/>
  <c r="F801" i="3"/>
  <c r="Q801" i="3" s="1"/>
  <c r="S801" i="3"/>
  <c r="T802" i="3"/>
  <c r="F802" i="3"/>
  <c r="Q802" i="3" s="1"/>
  <c r="S802" i="3"/>
  <c r="T803" i="3"/>
  <c r="F803" i="3"/>
  <c r="Q803" i="3" s="1"/>
  <c r="S803" i="3"/>
  <c r="T804" i="3"/>
  <c r="F804" i="3"/>
  <c r="Q804" i="3" s="1"/>
  <c r="S804" i="3"/>
  <c r="T805" i="3"/>
  <c r="F805" i="3"/>
  <c r="Q805" i="3" s="1"/>
  <c r="S805" i="3"/>
  <c r="T806" i="3"/>
  <c r="F806" i="3"/>
  <c r="Q806" i="3" s="1"/>
  <c r="S806" i="3"/>
  <c r="T807" i="3"/>
  <c r="F807" i="3"/>
  <c r="Q807" i="3" s="1"/>
  <c r="S807" i="3"/>
  <c r="T808" i="3"/>
  <c r="F808" i="3"/>
  <c r="Q808" i="3" s="1"/>
  <c r="S808" i="3"/>
  <c r="T809" i="3"/>
  <c r="F809" i="3"/>
  <c r="Q809" i="3" s="1"/>
  <c r="S809" i="3"/>
  <c r="T810" i="3"/>
  <c r="F810" i="3"/>
  <c r="Q810" i="3" s="1"/>
  <c r="S810" i="3"/>
  <c r="T811" i="3"/>
  <c r="F811" i="3"/>
  <c r="Q811" i="3" s="1"/>
  <c r="S811" i="3"/>
  <c r="T812" i="3"/>
  <c r="F812" i="3"/>
  <c r="Q812" i="3" s="1"/>
  <c r="S812" i="3"/>
  <c r="T813" i="3"/>
  <c r="F813" i="3"/>
  <c r="Q813" i="3" s="1"/>
  <c r="S813" i="3"/>
  <c r="M815" i="3"/>
  <c r="M819" i="3"/>
  <c r="M823" i="3"/>
  <c r="M827" i="3"/>
  <c r="M831" i="3"/>
  <c r="M835" i="3"/>
  <c r="M839" i="3"/>
  <c r="M843" i="3"/>
  <c r="M847" i="3"/>
  <c r="M851" i="3"/>
  <c r="M855" i="3"/>
  <c r="M859" i="3"/>
  <c r="M863" i="3"/>
  <c r="M867" i="3"/>
  <c r="M871" i="3"/>
  <c r="M875" i="3"/>
  <c r="L109" i="2"/>
  <c r="L125" i="2"/>
  <c r="L137" i="2"/>
  <c r="L149" i="2"/>
  <c r="L165" i="2"/>
  <c r="L177" i="2"/>
  <c r="L193" i="2"/>
  <c r="L205" i="2"/>
  <c r="J293" i="3"/>
  <c r="N293" i="3" s="1"/>
  <c r="M298" i="3"/>
  <c r="S298" i="3"/>
  <c r="J299" i="3"/>
  <c r="N299" i="3" s="1"/>
  <c r="M300" i="3"/>
  <c r="S300" i="3"/>
  <c r="J301" i="3"/>
  <c r="N301" i="3" s="1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S817" i="3"/>
  <c r="M818" i="3"/>
  <c r="S821" i="3"/>
  <c r="M822" i="3"/>
  <c r="S825" i="3"/>
  <c r="M826" i="3"/>
  <c r="S829" i="3"/>
  <c r="M830" i="3"/>
  <c r="S833" i="3"/>
  <c r="M834" i="3"/>
  <c r="S837" i="3"/>
  <c r="M838" i="3"/>
  <c r="S841" i="3"/>
  <c r="M842" i="3"/>
  <c r="S845" i="3"/>
  <c r="M846" i="3"/>
  <c r="S849" i="3"/>
  <c r="M850" i="3"/>
  <c r="S853" i="3"/>
  <c r="M854" i="3"/>
  <c r="S857" i="3"/>
  <c r="M858" i="3"/>
  <c r="S861" i="3"/>
  <c r="M862" i="3"/>
  <c r="S865" i="3"/>
  <c r="M866" i="3"/>
  <c r="S869" i="3"/>
  <c r="M870" i="3"/>
  <c r="S873" i="3"/>
  <c r="M874" i="3"/>
  <c r="L117" i="2"/>
  <c r="L129" i="2"/>
  <c r="L145" i="2"/>
  <c r="L157" i="2"/>
  <c r="L169" i="2"/>
  <c r="L181" i="2"/>
  <c r="L189" i="2"/>
  <c r="L201" i="2"/>
  <c r="M294" i="3"/>
  <c r="S294" i="3"/>
  <c r="J295" i="3"/>
  <c r="N295" i="3" s="1"/>
  <c r="M296" i="3"/>
  <c r="S296" i="3"/>
  <c r="J297" i="3"/>
  <c r="N297" i="3" s="1"/>
  <c r="L2" i="2"/>
  <c r="L6" i="2"/>
  <c r="L10" i="2"/>
  <c r="L14" i="2"/>
  <c r="L18" i="2"/>
  <c r="L22" i="2"/>
  <c r="L26" i="2"/>
  <c r="L30" i="2"/>
  <c r="L34" i="2"/>
  <c r="L38" i="2"/>
  <c r="L42" i="2"/>
  <c r="L46" i="2"/>
  <c r="L50" i="2"/>
  <c r="L54" i="2"/>
  <c r="L58" i="2"/>
  <c r="L62" i="2"/>
  <c r="L66" i="2"/>
  <c r="L70" i="2"/>
  <c r="L74" i="2"/>
  <c r="L78" i="2"/>
  <c r="L82" i="2"/>
  <c r="L86" i="2"/>
  <c r="L90" i="2"/>
  <c r="L94" i="2"/>
  <c r="L98" i="2"/>
  <c r="L102" i="2"/>
  <c r="L106" i="2"/>
  <c r="L110" i="2"/>
  <c r="L114" i="2"/>
  <c r="L118" i="2"/>
  <c r="L122" i="2"/>
  <c r="L126" i="2"/>
  <c r="L130" i="2"/>
  <c r="L134" i="2"/>
  <c r="L138" i="2"/>
  <c r="L142" i="2"/>
  <c r="L146" i="2"/>
  <c r="L150" i="2"/>
  <c r="L154" i="2"/>
  <c r="L158" i="2"/>
  <c r="L162" i="2"/>
  <c r="L166" i="2"/>
  <c r="L170" i="2"/>
  <c r="L174" i="2"/>
  <c r="L178" i="2"/>
  <c r="L182" i="2"/>
  <c r="L186" i="2"/>
  <c r="L190" i="2"/>
  <c r="L194" i="2"/>
  <c r="L198" i="2"/>
  <c r="L202" i="2"/>
  <c r="L206" i="2"/>
  <c r="L210" i="2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T24" i="3"/>
  <c r="H25" i="3"/>
  <c r="Q25" i="3" s="1"/>
  <c r="Q26" i="3"/>
  <c r="H27" i="3"/>
  <c r="Q27" i="3" s="1"/>
  <c r="Q28" i="3"/>
  <c r="H29" i="3"/>
  <c r="Q29" i="3" s="1"/>
  <c r="Q30" i="3"/>
  <c r="H31" i="3"/>
  <c r="Q31" i="3" s="1"/>
  <c r="Q32" i="3"/>
  <c r="H33" i="3"/>
  <c r="Q33" i="3" s="1"/>
  <c r="Q34" i="3"/>
  <c r="H35" i="3"/>
  <c r="Q35" i="3" s="1"/>
  <c r="Q36" i="3"/>
  <c r="H37" i="3"/>
  <c r="Q37" i="3" s="1"/>
  <c r="Q38" i="3"/>
  <c r="H39" i="3"/>
  <c r="Q39" i="3" s="1"/>
  <c r="Q40" i="3"/>
  <c r="H41" i="3"/>
  <c r="Q41" i="3" s="1"/>
  <c r="Q42" i="3"/>
  <c r="H43" i="3"/>
  <c r="Q43" i="3" s="1"/>
  <c r="Q44" i="3"/>
  <c r="H45" i="3"/>
  <c r="Q45" i="3" s="1"/>
  <c r="Q46" i="3"/>
  <c r="H47" i="3"/>
  <c r="Q47" i="3" s="1"/>
  <c r="Q48" i="3"/>
  <c r="H49" i="3"/>
  <c r="Q49" i="3" s="1"/>
  <c r="Q50" i="3"/>
  <c r="H51" i="3"/>
  <c r="Q51" i="3" s="1"/>
  <c r="Q52" i="3"/>
  <c r="H53" i="3"/>
  <c r="Q53" i="3" s="1"/>
  <c r="Q54" i="3"/>
  <c r="H55" i="3"/>
  <c r="Q55" i="3" s="1"/>
  <c r="Q56" i="3"/>
  <c r="H57" i="3"/>
  <c r="Q57" i="3" s="1"/>
  <c r="Q58" i="3"/>
  <c r="H59" i="3"/>
  <c r="Q59" i="3" s="1"/>
  <c r="Q60" i="3"/>
  <c r="H61" i="3"/>
  <c r="Q61" i="3" s="1"/>
  <c r="Q62" i="3"/>
  <c r="H63" i="3"/>
  <c r="Q63" i="3" s="1"/>
  <c r="Q64" i="3"/>
  <c r="H65" i="3"/>
  <c r="Q65" i="3" s="1"/>
  <c r="Q66" i="3"/>
  <c r="H67" i="3"/>
  <c r="Q67" i="3" s="1"/>
  <c r="Q68" i="3"/>
  <c r="H69" i="3"/>
  <c r="Q69" i="3" s="1"/>
  <c r="Q70" i="3"/>
  <c r="H71" i="3"/>
  <c r="Q71" i="3" s="1"/>
  <c r="Q72" i="3"/>
  <c r="H73" i="3"/>
  <c r="Q73" i="3" s="1"/>
  <c r="Q74" i="3"/>
  <c r="H75" i="3"/>
  <c r="Q75" i="3" s="1"/>
  <c r="Q76" i="3"/>
  <c r="H77" i="3"/>
  <c r="Q77" i="3" s="1"/>
  <c r="Q78" i="3"/>
  <c r="H79" i="3"/>
  <c r="Q79" i="3" s="1"/>
  <c r="Q80" i="3"/>
  <c r="H81" i="3"/>
  <c r="Q81" i="3" s="1"/>
  <c r="Q82" i="3"/>
  <c r="H83" i="3"/>
  <c r="Q83" i="3" s="1"/>
  <c r="Q84" i="3"/>
  <c r="H85" i="3"/>
  <c r="Q85" i="3" s="1"/>
  <c r="Q86" i="3"/>
  <c r="H87" i="3"/>
  <c r="Q87" i="3" s="1"/>
  <c r="Q88" i="3"/>
  <c r="H89" i="3"/>
  <c r="Q89" i="3" s="1"/>
  <c r="Q90" i="3"/>
  <c r="H91" i="3"/>
  <c r="Q91" i="3" s="1"/>
  <c r="Q92" i="3"/>
  <c r="H93" i="3"/>
  <c r="Q93" i="3" s="1"/>
  <c r="Q94" i="3"/>
  <c r="H95" i="3"/>
  <c r="Q95" i="3" s="1"/>
  <c r="Q96" i="3"/>
  <c r="H97" i="3"/>
  <c r="Q97" i="3" s="1"/>
  <c r="Q98" i="3"/>
  <c r="H99" i="3"/>
  <c r="Q99" i="3" s="1"/>
  <c r="Q100" i="3"/>
  <c r="H101" i="3"/>
  <c r="Q101" i="3" s="1"/>
  <c r="Q102" i="3"/>
  <c r="H103" i="3"/>
  <c r="Q103" i="3" s="1"/>
  <c r="Q104" i="3"/>
  <c r="H105" i="3"/>
  <c r="Q105" i="3" s="1"/>
  <c r="Q106" i="3"/>
  <c r="H107" i="3"/>
  <c r="Q107" i="3" s="1"/>
  <c r="Q108" i="3"/>
  <c r="H109" i="3"/>
  <c r="Q109" i="3" s="1"/>
  <c r="Q110" i="3"/>
  <c r="H111" i="3"/>
  <c r="Q111" i="3" s="1"/>
  <c r="Q112" i="3"/>
  <c r="H113" i="3"/>
  <c r="Q113" i="3" s="1"/>
  <c r="Q114" i="3"/>
  <c r="H115" i="3"/>
  <c r="Q115" i="3" s="1"/>
  <c r="Q116" i="3"/>
  <c r="H117" i="3"/>
  <c r="Q117" i="3" s="1"/>
  <c r="Q118" i="3"/>
  <c r="H119" i="3"/>
  <c r="Q119" i="3" s="1"/>
  <c r="Q120" i="3"/>
  <c r="H121" i="3"/>
  <c r="Q121" i="3" s="1"/>
  <c r="Q122" i="3"/>
  <c r="H123" i="3"/>
  <c r="Q123" i="3" s="1"/>
  <c r="Q124" i="3"/>
  <c r="H125" i="3"/>
  <c r="Q125" i="3" s="1"/>
  <c r="Q126" i="3"/>
  <c r="H127" i="3"/>
  <c r="Q127" i="3" s="1"/>
  <c r="Q128" i="3"/>
  <c r="H129" i="3"/>
  <c r="Q129" i="3" s="1"/>
  <c r="Q130" i="3"/>
  <c r="H131" i="3"/>
  <c r="Q131" i="3" s="1"/>
  <c r="Q132" i="3"/>
  <c r="H133" i="3"/>
  <c r="Q133" i="3" s="1"/>
  <c r="Q134" i="3"/>
  <c r="H135" i="3"/>
  <c r="Q135" i="3" s="1"/>
  <c r="Q136" i="3"/>
  <c r="H137" i="3"/>
  <c r="Q137" i="3" s="1"/>
  <c r="Q138" i="3"/>
  <c r="H139" i="3"/>
  <c r="Q139" i="3" s="1"/>
  <c r="Q140" i="3"/>
  <c r="H141" i="3"/>
  <c r="Q141" i="3" s="1"/>
  <c r="Q142" i="3"/>
  <c r="H143" i="3"/>
  <c r="Q143" i="3" s="1"/>
  <c r="Q144" i="3"/>
  <c r="H145" i="3"/>
  <c r="Q145" i="3" s="1"/>
  <c r="Q146" i="3"/>
  <c r="H147" i="3"/>
  <c r="Q147" i="3" s="1"/>
  <c r="Q148" i="3"/>
  <c r="H149" i="3"/>
  <c r="Q149" i="3" s="1"/>
  <c r="Q150" i="3"/>
  <c r="H151" i="3"/>
  <c r="Q151" i="3" s="1"/>
  <c r="Q152" i="3"/>
  <c r="H153" i="3"/>
  <c r="Q153" i="3" s="1"/>
  <c r="Q154" i="3"/>
  <c r="H155" i="3"/>
  <c r="Q155" i="3" s="1"/>
  <c r="Q156" i="3"/>
  <c r="H157" i="3"/>
  <c r="Q157" i="3" s="1"/>
  <c r="Q158" i="3"/>
  <c r="H159" i="3"/>
  <c r="Q159" i="3" s="1"/>
  <c r="Q160" i="3"/>
  <c r="H161" i="3"/>
  <c r="Q161" i="3" s="1"/>
  <c r="Q162" i="3"/>
  <c r="H163" i="3"/>
  <c r="Q163" i="3" s="1"/>
  <c r="Q164" i="3"/>
  <c r="H165" i="3"/>
  <c r="Q165" i="3" s="1"/>
  <c r="Q166" i="3"/>
  <c r="H167" i="3"/>
  <c r="Q167" i="3" s="1"/>
  <c r="Q168" i="3"/>
  <c r="H169" i="3"/>
  <c r="Q169" i="3" s="1"/>
  <c r="Q170" i="3"/>
  <c r="H171" i="3"/>
  <c r="Q171" i="3" s="1"/>
  <c r="Q172" i="3"/>
  <c r="H173" i="3"/>
  <c r="Q173" i="3" s="1"/>
  <c r="Q174" i="3"/>
  <c r="H175" i="3"/>
  <c r="Q175" i="3" s="1"/>
  <c r="Q176" i="3"/>
  <c r="H177" i="3"/>
  <c r="Q177" i="3" s="1"/>
  <c r="Q178" i="3"/>
  <c r="H179" i="3"/>
  <c r="Q179" i="3" s="1"/>
  <c r="Q180" i="3"/>
  <c r="H181" i="3"/>
  <c r="Q181" i="3" s="1"/>
  <c r="Q182" i="3"/>
  <c r="H183" i="3"/>
  <c r="Q183" i="3" s="1"/>
  <c r="Q184" i="3"/>
  <c r="H185" i="3"/>
  <c r="Q185" i="3" s="1"/>
  <c r="Q186" i="3"/>
  <c r="H187" i="3"/>
  <c r="Q187" i="3" s="1"/>
  <c r="Q188" i="3"/>
  <c r="H189" i="3"/>
  <c r="Q189" i="3" s="1"/>
  <c r="Q190" i="3"/>
  <c r="H191" i="3"/>
  <c r="Q191" i="3" s="1"/>
  <c r="Q192" i="3"/>
  <c r="H193" i="3"/>
  <c r="Q193" i="3" s="1"/>
  <c r="Q194" i="3"/>
  <c r="H195" i="3"/>
  <c r="Q195" i="3" s="1"/>
  <c r="Q196" i="3"/>
  <c r="H197" i="3"/>
  <c r="Q197" i="3" s="1"/>
  <c r="Q198" i="3"/>
  <c r="H199" i="3"/>
  <c r="Q199" i="3" s="1"/>
  <c r="Q200" i="3"/>
  <c r="H201" i="3"/>
  <c r="Q201" i="3" s="1"/>
  <c r="Q202" i="3"/>
  <c r="H203" i="3"/>
  <c r="Q203" i="3" s="1"/>
  <c r="Q204" i="3"/>
  <c r="H205" i="3"/>
  <c r="Q205" i="3" s="1"/>
  <c r="Q206" i="3"/>
  <c r="H207" i="3"/>
  <c r="Q207" i="3" s="1"/>
  <c r="Q208" i="3"/>
  <c r="H209" i="3"/>
  <c r="Q209" i="3" s="1"/>
  <c r="Q210" i="3"/>
  <c r="H211" i="3"/>
  <c r="Q211" i="3" s="1"/>
  <c r="Q212" i="3"/>
  <c r="H213" i="3"/>
  <c r="Q213" i="3" s="1"/>
  <c r="Q214" i="3"/>
  <c r="H215" i="3"/>
  <c r="Q215" i="3" s="1"/>
  <c r="Q216" i="3"/>
  <c r="H217" i="3"/>
  <c r="Q217" i="3" s="1"/>
  <c r="Q218" i="3"/>
  <c r="H219" i="3"/>
  <c r="Q219" i="3" s="1"/>
  <c r="Q220" i="3"/>
  <c r="H221" i="3"/>
  <c r="Q221" i="3" s="1"/>
  <c r="Q222" i="3"/>
  <c r="H223" i="3"/>
  <c r="Q223" i="3" s="1"/>
  <c r="Q224" i="3"/>
  <c r="H225" i="3"/>
  <c r="Q225" i="3" s="1"/>
  <c r="Q226" i="3"/>
  <c r="H227" i="3"/>
  <c r="Q227" i="3" s="1"/>
  <c r="Q228" i="3"/>
  <c r="H229" i="3"/>
  <c r="Q229" i="3" s="1"/>
  <c r="Q230" i="3"/>
  <c r="H231" i="3"/>
  <c r="Q231" i="3" s="1"/>
  <c r="Q232" i="3"/>
  <c r="H233" i="3"/>
  <c r="Q233" i="3" s="1"/>
  <c r="Q234" i="3"/>
  <c r="H235" i="3"/>
  <c r="Q235" i="3" s="1"/>
  <c r="Q236" i="3"/>
  <c r="H237" i="3"/>
  <c r="Q237" i="3" s="1"/>
  <c r="Q238" i="3"/>
  <c r="H239" i="3"/>
  <c r="Q239" i="3" s="1"/>
  <c r="Q240" i="3"/>
  <c r="H241" i="3"/>
  <c r="Q241" i="3" s="1"/>
  <c r="Q242" i="3"/>
  <c r="H243" i="3"/>
  <c r="Q243" i="3" s="1"/>
  <c r="Q244" i="3"/>
  <c r="H245" i="3"/>
  <c r="Q245" i="3" s="1"/>
  <c r="Q246" i="3"/>
  <c r="H247" i="3"/>
  <c r="Q247" i="3" s="1"/>
  <c r="Q248" i="3"/>
  <c r="H249" i="3"/>
  <c r="Q249" i="3" s="1"/>
  <c r="Q250" i="3"/>
  <c r="H251" i="3"/>
  <c r="Q251" i="3" s="1"/>
  <c r="Q252" i="3"/>
  <c r="H253" i="3"/>
  <c r="Q253" i="3" s="1"/>
  <c r="Q254" i="3"/>
  <c r="H255" i="3"/>
  <c r="Q255" i="3" s="1"/>
  <c r="Q256" i="3"/>
  <c r="H257" i="3"/>
  <c r="Q257" i="3" s="1"/>
  <c r="Q258" i="3"/>
  <c r="H259" i="3"/>
  <c r="Q259" i="3" s="1"/>
  <c r="Q260" i="3"/>
  <c r="H261" i="3"/>
  <c r="Q261" i="3" s="1"/>
  <c r="Q262" i="3"/>
  <c r="H263" i="3"/>
  <c r="Q263" i="3" s="1"/>
  <c r="Q264" i="3"/>
  <c r="H265" i="3"/>
  <c r="Q265" i="3" s="1"/>
  <c r="Q266" i="3"/>
  <c r="H267" i="3"/>
  <c r="Q267" i="3" s="1"/>
  <c r="Q268" i="3"/>
  <c r="H269" i="3"/>
  <c r="Q269" i="3" s="1"/>
  <c r="Q270" i="3"/>
  <c r="H271" i="3"/>
  <c r="Q271" i="3" s="1"/>
  <c r="Q272" i="3"/>
  <c r="H273" i="3"/>
  <c r="Q273" i="3" s="1"/>
  <c r="Q274" i="3"/>
  <c r="H275" i="3"/>
  <c r="Q275" i="3" s="1"/>
  <c r="Q276" i="3"/>
  <c r="H277" i="3"/>
  <c r="Q277" i="3" s="1"/>
  <c r="Q278" i="3"/>
  <c r="H279" i="3"/>
  <c r="Q279" i="3" s="1"/>
  <c r="Q280" i="3"/>
  <c r="H281" i="3"/>
  <c r="Q281" i="3" s="1"/>
  <c r="Q282" i="3"/>
  <c r="H283" i="3"/>
  <c r="Q283" i="3" s="1"/>
  <c r="Q284" i="3"/>
  <c r="H285" i="3"/>
  <c r="Q285" i="3" s="1"/>
  <c r="Q286" i="3"/>
  <c r="H287" i="3"/>
  <c r="Q287" i="3" s="1"/>
  <c r="Q288" i="3"/>
  <c r="H289" i="3"/>
  <c r="Q289" i="3" s="1"/>
  <c r="Q290" i="3"/>
  <c r="H291" i="3"/>
  <c r="Q291" i="3" s="1"/>
  <c r="Q292" i="3"/>
  <c r="T293" i="3"/>
  <c r="F293" i="3"/>
  <c r="Q293" i="3" s="1"/>
  <c r="T295" i="3"/>
  <c r="F295" i="3"/>
  <c r="Q295" i="3" s="1"/>
  <c r="T297" i="3"/>
  <c r="F297" i="3"/>
  <c r="Q297" i="3" s="1"/>
  <c r="T299" i="3"/>
  <c r="F299" i="3"/>
  <c r="Q299" i="3" s="1"/>
  <c r="T301" i="3"/>
  <c r="F301" i="3"/>
  <c r="Q301" i="3" s="1"/>
  <c r="O302" i="3"/>
  <c r="P302" i="3" s="1"/>
  <c r="O303" i="3"/>
  <c r="P303" i="3" s="1"/>
  <c r="O304" i="3"/>
  <c r="P304" i="3" s="1"/>
  <c r="O305" i="3"/>
  <c r="P305" i="3" s="1"/>
  <c r="O306" i="3"/>
  <c r="P306" i="3" s="1"/>
  <c r="O307" i="3"/>
  <c r="P307" i="3" s="1"/>
  <c r="O308" i="3"/>
  <c r="P308" i="3" s="1"/>
  <c r="O309" i="3"/>
  <c r="P309" i="3" s="1"/>
  <c r="O310" i="3"/>
  <c r="P310" i="3" s="1"/>
  <c r="O311" i="3"/>
  <c r="P311" i="3" s="1"/>
  <c r="O312" i="3"/>
  <c r="P312" i="3" s="1"/>
  <c r="O313" i="3"/>
  <c r="P313" i="3" s="1"/>
  <c r="O314" i="3"/>
  <c r="P314" i="3" s="1"/>
  <c r="O315" i="3"/>
  <c r="P315" i="3" s="1"/>
  <c r="O316" i="3"/>
  <c r="P316" i="3" s="1"/>
  <c r="O317" i="3"/>
  <c r="P317" i="3" s="1"/>
  <c r="O318" i="3"/>
  <c r="P318" i="3" s="1"/>
  <c r="O319" i="3"/>
  <c r="P319" i="3" s="1"/>
  <c r="O320" i="3"/>
  <c r="P320" i="3" s="1"/>
  <c r="O321" i="3"/>
  <c r="P321" i="3" s="1"/>
  <c r="O322" i="3"/>
  <c r="P322" i="3" s="1"/>
  <c r="O323" i="3"/>
  <c r="P323" i="3" s="1"/>
  <c r="O324" i="3"/>
  <c r="P324" i="3" s="1"/>
  <c r="O325" i="3"/>
  <c r="P325" i="3" s="1"/>
  <c r="O326" i="3"/>
  <c r="P326" i="3" s="1"/>
  <c r="O327" i="3"/>
  <c r="P327" i="3" s="1"/>
  <c r="O328" i="3"/>
  <c r="P328" i="3" s="1"/>
  <c r="O329" i="3"/>
  <c r="P329" i="3" s="1"/>
  <c r="O330" i="3"/>
  <c r="P330" i="3" s="1"/>
  <c r="O331" i="3"/>
  <c r="P331" i="3" s="1"/>
  <c r="O332" i="3"/>
  <c r="P332" i="3" s="1"/>
  <c r="O333" i="3"/>
  <c r="P333" i="3" s="1"/>
  <c r="O334" i="3"/>
  <c r="P334" i="3" s="1"/>
  <c r="O335" i="3"/>
  <c r="P335" i="3" s="1"/>
  <c r="O336" i="3"/>
  <c r="P336" i="3" s="1"/>
  <c r="O337" i="3"/>
  <c r="P337" i="3" s="1"/>
  <c r="O338" i="3"/>
  <c r="P338" i="3" s="1"/>
  <c r="O339" i="3"/>
  <c r="P339" i="3" s="1"/>
  <c r="O340" i="3"/>
  <c r="P340" i="3" s="1"/>
  <c r="O341" i="3"/>
  <c r="P341" i="3" s="1"/>
  <c r="O342" i="3"/>
  <c r="P342" i="3" s="1"/>
  <c r="O343" i="3"/>
  <c r="P343" i="3" s="1"/>
  <c r="O344" i="3"/>
  <c r="P344" i="3" s="1"/>
  <c r="O345" i="3"/>
  <c r="P345" i="3" s="1"/>
  <c r="O346" i="3"/>
  <c r="P346" i="3" s="1"/>
  <c r="O347" i="3"/>
  <c r="P347" i="3" s="1"/>
  <c r="O348" i="3"/>
  <c r="P348" i="3" s="1"/>
  <c r="O349" i="3"/>
  <c r="P349" i="3" s="1"/>
  <c r="O350" i="3"/>
  <c r="P350" i="3" s="1"/>
  <c r="O351" i="3"/>
  <c r="P351" i="3" s="1"/>
  <c r="O352" i="3"/>
  <c r="P352" i="3" s="1"/>
  <c r="O353" i="3"/>
  <c r="P353" i="3" s="1"/>
  <c r="O354" i="3"/>
  <c r="P354" i="3" s="1"/>
  <c r="O355" i="3"/>
  <c r="P355" i="3" s="1"/>
  <c r="O356" i="3"/>
  <c r="P356" i="3" s="1"/>
  <c r="O357" i="3"/>
  <c r="P357" i="3" s="1"/>
  <c r="O358" i="3"/>
  <c r="P358" i="3" s="1"/>
  <c r="O359" i="3"/>
  <c r="P359" i="3" s="1"/>
  <c r="O360" i="3"/>
  <c r="P360" i="3" s="1"/>
  <c r="O361" i="3"/>
  <c r="P361" i="3" s="1"/>
  <c r="O362" i="3"/>
  <c r="P362" i="3" s="1"/>
  <c r="O363" i="3"/>
  <c r="P363" i="3" s="1"/>
  <c r="O364" i="3"/>
  <c r="P364" i="3" s="1"/>
  <c r="O365" i="3"/>
  <c r="P365" i="3" s="1"/>
  <c r="O366" i="3"/>
  <c r="P366" i="3" s="1"/>
  <c r="O367" i="3"/>
  <c r="P367" i="3" s="1"/>
  <c r="O368" i="3"/>
  <c r="P368" i="3" s="1"/>
  <c r="O369" i="3"/>
  <c r="P369" i="3" s="1"/>
  <c r="O370" i="3"/>
  <c r="P370" i="3" s="1"/>
  <c r="O371" i="3"/>
  <c r="P371" i="3" s="1"/>
  <c r="O372" i="3"/>
  <c r="P372" i="3" s="1"/>
  <c r="O373" i="3"/>
  <c r="P373" i="3" s="1"/>
  <c r="O374" i="3"/>
  <c r="P374" i="3" s="1"/>
  <c r="O375" i="3"/>
  <c r="P375" i="3" s="1"/>
  <c r="O376" i="3"/>
  <c r="P376" i="3" s="1"/>
  <c r="O377" i="3"/>
  <c r="P377" i="3" s="1"/>
  <c r="O378" i="3"/>
  <c r="P378" i="3" s="1"/>
  <c r="O379" i="3"/>
  <c r="P379" i="3" s="1"/>
  <c r="O380" i="3"/>
  <c r="P380" i="3" s="1"/>
  <c r="O381" i="3"/>
  <c r="P381" i="3" s="1"/>
  <c r="O382" i="3"/>
  <c r="P382" i="3" s="1"/>
  <c r="O383" i="3"/>
  <c r="P383" i="3" s="1"/>
  <c r="O384" i="3"/>
  <c r="P384" i="3" s="1"/>
  <c r="O385" i="3"/>
  <c r="P385" i="3" s="1"/>
  <c r="O386" i="3"/>
  <c r="P386" i="3" s="1"/>
  <c r="O387" i="3"/>
  <c r="P387" i="3" s="1"/>
  <c r="O388" i="3"/>
  <c r="P388" i="3" s="1"/>
  <c r="O389" i="3"/>
  <c r="P389" i="3" s="1"/>
  <c r="O390" i="3"/>
  <c r="P390" i="3" s="1"/>
  <c r="O391" i="3"/>
  <c r="P391" i="3" s="1"/>
  <c r="O392" i="3"/>
  <c r="P392" i="3" s="1"/>
  <c r="O393" i="3"/>
  <c r="P393" i="3" s="1"/>
  <c r="O394" i="3"/>
  <c r="P394" i="3" s="1"/>
  <c r="O395" i="3"/>
  <c r="P395" i="3" s="1"/>
  <c r="O396" i="3"/>
  <c r="P396" i="3" s="1"/>
  <c r="O397" i="3"/>
  <c r="P397" i="3" s="1"/>
  <c r="O398" i="3"/>
  <c r="P398" i="3" s="1"/>
  <c r="O399" i="3"/>
  <c r="P399" i="3" s="1"/>
  <c r="O400" i="3"/>
  <c r="P400" i="3" s="1"/>
  <c r="O401" i="3"/>
  <c r="P401" i="3" s="1"/>
  <c r="O402" i="3"/>
  <c r="P402" i="3" s="1"/>
  <c r="O403" i="3"/>
  <c r="P403" i="3" s="1"/>
  <c r="O404" i="3"/>
  <c r="P404" i="3" s="1"/>
  <c r="O405" i="3"/>
  <c r="P405" i="3" s="1"/>
  <c r="O406" i="3"/>
  <c r="P406" i="3" s="1"/>
  <c r="O407" i="3"/>
  <c r="P407" i="3" s="1"/>
  <c r="O408" i="3"/>
  <c r="P408" i="3" s="1"/>
  <c r="O409" i="3"/>
  <c r="P409" i="3" s="1"/>
  <c r="O410" i="3"/>
  <c r="P410" i="3" s="1"/>
  <c r="O411" i="3"/>
  <c r="P411" i="3" s="1"/>
  <c r="O412" i="3"/>
  <c r="P412" i="3" s="1"/>
  <c r="O413" i="3"/>
  <c r="P413" i="3" s="1"/>
  <c r="O414" i="3"/>
  <c r="P414" i="3" s="1"/>
  <c r="O415" i="3"/>
  <c r="P415" i="3" s="1"/>
  <c r="O416" i="3"/>
  <c r="P416" i="3" s="1"/>
  <c r="O417" i="3"/>
  <c r="P417" i="3" s="1"/>
  <c r="O418" i="3"/>
  <c r="P418" i="3" s="1"/>
  <c r="O419" i="3"/>
  <c r="P419" i="3" s="1"/>
  <c r="O420" i="3"/>
  <c r="P420" i="3" s="1"/>
  <c r="O421" i="3"/>
  <c r="P421" i="3" s="1"/>
  <c r="O422" i="3"/>
  <c r="P422" i="3" s="1"/>
  <c r="O423" i="3"/>
  <c r="P423" i="3" s="1"/>
  <c r="O424" i="3"/>
  <c r="P424" i="3" s="1"/>
  <c r="O425" i="3"/>
  <c r="P425" i="3" s="1"/>
  <c r="O426" i="3"/>
  <c r="P426" i="3" s="1"/>
  <c r="O427" i="3"/>
  <c r="P427" i="3" s="1"/>
  <c r="O428" i="3"/>
  <c r="P428" i="3" s="1"/>
  <c r="O429" i="3"/>
  <c r="P429" i="3" s="1"/>
  <c r="O430" i="3"/>
  <c r="P430" i="3" s="1"/>
  <c r="O431" i="3"/>
  <c r="P431" i="3" s="1"/>
  <c r="O432" i="3"/>
  <c r="P432" i="3" s="1"/>
  <c r="O433" i="3"/>
  <c r="P433" i="3" s="1"/>
  <c r="O434" i="3"/>
  <c r="P434" i="3" s="1"/>
  <c r="O435" i="3"/>
  <c r="P435" i="3" s="1"/>
  <c r="O436" i="3"/>
  <c r="P436" i="3" s="1"/>
  <c r="O437" i="3"/>
  <c r="P437" i="3" s="1"/>
  <c r="O438" i="3"/>
  <c r="P438" i="3" s="1"/>
  <c r="O439" i="3"/>
  <c r="P439" i="3" s="1"/>
  <c r="O440" i="3"/>
  <c r="P440" i="3" s="1"/>
  <c r="O441" i="3"/>
  <c r="P441" i="3" s="1"/>
  <c r="O442" i="3"/>
  <c r="P442" i="3" s="1"/>
  <c r="O443" i="3"/>
  <c r="P443" i="3" s="1"/>
  <c r="O444" i="3"/>
  <c r="P444" i="3" s="1"/>
  <c r="O445" i="3"/>
  <c r="P445" i="3" s="1"/>
  <c r="O446" i="3"/>
  <c r="P446" i="3" s="1"/>
  <c r="O447" i="3"/>
  <c r="P447" i="3" s="1"/>
  <c r="O448" i="3"/>
  <c r="P448" i="3" s="1"/>
  <c r="O449" i="3"/>
  <c r="P449" i="3" s="1"/>
  <c r="O450" i="3"/>
  <c r="P450" i="3" s="1"/>
  <c r="O451" i="3"/>
  <c r="P451" i="3" s="1"/>
  <c r="O452" i="3"/>
  <c r="P452" i="3" s="1"/>
  <c r="O453" i="3"/>
  <c r="P453" i="3" s="1"/>
  <c r="O454" i="3"/>
  <c r="P454" i="3" s="1"/>
  <c r="O455" i="3"/>
  <c r="P455" i="3" s="1"/>
  <c r="O456" i="3"/>
  <c r="P456" i="3" s="1"/>
  <c r="O457" i="3"/>
  <c r="P457" i="3" s="1"/>
  <c r="O458" i="3"/>
  <c r="P458" i="3" s="1"/>
  <c r="O459" i="3"/>
  <c r="P459" i="3" s="1"/>
  <c r="O460" i="3"/>
  <c r="P460" i="3" s="1"/>
  <c r="O461" i="3"/>
  <c r="P461" i="3" s="1"/>
  <c r="O462" i="3"/>
  <c r="P462" i="3" s="1"/>
  <c r="O463" i="3"/>
  <c r="P463" i="3" s="1"/>
  <c r="O464" i="3"/>
  <c r="P464" i="3" s="1"/>
  <c r="O465" i="3"/>
  <c r="P465" i="3" s="1"/>
  <c r="O466" i="3"/>
  <c r="P466" i="3" s="1"/>
  <c r="O467" i="3"/>
  <c r="P467" i="3" s="1"/>
  <c r="O468" i="3"/>
  <c r="P468" i="3" s="1"/>
  <c r="O469" i="3"/>
  <c r="P469" i="3" s="1"/>
  <c r="O470" i="3"/>
  <c r="P470" i="3" s="1"/>
  <c r="O471" i="3"/>
  <c r="P471" i="3" s="1"/>
  <c r="O472" i="3"/>
  <c r="P472" i="3" s="1"/>
  <c r="O473" i="3"/>
  <c r="P473" i="3" s="1"/>
  <c r="O474" i="3"/>
  <c r="P474" i="3" s="1"/>
  <c r="O475" i="3"/>
  <c r="P475" i="3" s="1"/>
  <c r="O476" i="3"/>
  <c r="P476" i="3" s="1"/>
  <c r="O477" i="3"/>
  <c r="P477" i="3" s="1"/>
  <c r="O478" i="3"/>
  <c r="P478" i="3" s="1"/>
  <c r="O479" i="3"/>
  <c r="P479" i="3" s="1"/>
  <c r="O480" i="3"/>
  <c r="P480" i="3" s="1"/>
  <c r="O481" i="3"/>
  <c r="P481" i="3" s="1"/>
  <c r="O482" i="3"/>
  <c r="P482" i="3" s="1"/>
  <c r="O483" i="3"/>
  <c r="P483" i="3" s="1"/>
  <c r="O484" i="3"/>
  <c r="P484" i="3" s="1"/>
  <c r="O485" i="3"/>
  <c r="P485" i="3" s="1"/>
  <c r="O486" i="3"/>
  <c r="P486" i="3" s="1"/>
  <c r="O487" i="3"/>
  <c r="P487" i="3" s="1"/>
  <c r="O488" i="3"/>
  <c r="P488" i="3" s="1"/>
  <c r="O489" i="3"/>
  <c r="P489" i="3" s="1"/>
  <c r="O490" i="3"/>
  <c r="P490" i="3" s="1"/>
  <c r="O491" i="3"/>
  <c r="P491" i="3" s="1"/>
  <c r="O492" i="3"/>
  <c r="P492" i="3" s="1"/>
  <c r="O493" i="3"/>
  <c r="P493" i="3" s="1"/>
  <c r="O494" i="3"/>
  <c r="P494" i="3" s="1"/>
  <c r="O495" i="3"/>
  <c r="P495" i="3" s="1"/>
  <c r="O496" i="3"/>
  <c r="P496" i="3" s="1"/>
  <c r="O497" i="3"/>
  <c r="P497" i="3" s="1"/>
  <c r="O498" i="3"/>
  <c r="P498" i="3" s="1"/>
  <c r="O499" i="3"/>
  <c r="P499" i="3" s="1"/>
  <c r="O500" i="3"/>
  <c r="P500" i="3" s="1"/>
  <c r="O501" i="3"/>
  <c r="P501" i="3" s="1"/>
  <c r="O502" i="3"/>
  <c r="P502" i="3" s="1"/>
  <c r="O503" i="3"/>
  <c r="P503" i="3" s="1"/>
  <c r="O504" i="3"/>
  <c r="P504" i="3" s="1"/>
  <c r="O505" i="3"/>
  <c r="P505" i="3" s="1"/>
  <c r="O506" i="3"/>
  <c r="P506" i="3" s="1"/>
  <c r="O507" i="3"/>
  <c r="P507" i="3" s="1"/>
  <c r="O508" i="3"/>
  <c r="P508" i="3" s="1"/>
  <c r="O509" i="3"/>
  <c r="P509" i="3" s="1"/>
  <c r="O510" i="3"/>
  <c r="P510" i="3" s="1"/>
  <c r="O511" i="3"/>
  <c r="P511" i="3" s="1"/>
  <c r="O512" i="3"/>
  <c r="P512" i="3" s="1"/>
  <c r="O513" i="3"/>
  <c r="P513" i="3" s="1"/>
  <c r="O514" i="3"/>
  <c r="P514" i="3" s="1"/>
  <c r="O515" i="3"/>
  <c r="P515" i="3" s="1"/>
  <c r="O516" i="3"/>
  <c r="P516" i="3" s="1"/>
  <c r="O517" i="3"/>
  <c r="P517" i="3" s="1"/>
  <c r="O518" i="3"/>
  <c r="P518" i="3" s="1"/>
  <c r="O519" i="3"/>
  <c r="P519" i="3" s="1"/>
  <c r="O520" i="3"/>
  <c r="P520" i="3" s="1"/>
  <c r="O521" i="3"/>
  <c r="P521" i="3" s="1"/>
  <c r="O522" i="3"/>
  <c r="P522" i="3" s="1"/>
  <c r="O523" i="3"/>
  <c r="P523" i="3" s="1"/>
  <c r="O524" i="3"/>
  <c r="P524" i="3" s="1"/>
  <c r="O525" i="3"/>
  <c r="P525" i="3" s="1"/>
  <c r="O526" i="3"/>
  <c r="P526" i="3" s="1"/>
  <c r="O527" i="3"/>
  <c r="P527" i="3" s="1"/>
  <c r="O528" i="3"/>
  <c r="P528" i="3" s="1"/>
  <c r="O529" i="3"/>
  <c r="P529" i="3" s="1"/>
  <c r="O530" i="3"/>
  <c r="P530" i="3" s="1"/>
  <c r="O531" i="3"/>
  <c r="P531" i="3" s="1"/>
  <c r="O532" i="3"/>
  <c r="P532" i="3" s="1"/>
  <c r="O533" i="3"/>
  <c r="P533" i="3" s="1"/>
  <c r="O534" i="3"/>
  <c r="P534" i="3" s="1"/>
  <c r="O535" i="3"/>
  <c r="P535" i="3" s="1"/>
  <c r="O536" i="3"/>
  <c r="P536" i="3" s="1"/>
  <c r="O537" i="3"/>
  <c r="P537" i="3" s="1"/>
  <c r="O538" i="3"/>
  <c r="P538" i="3" s="1"/>
  <c r="O539" i="3"/>
  <c r="P539" i="3" s="1"/>
  <c r="O540" i="3"/>
  <c r="P540" i="3" s="1"/>
  <c r="O541" i="3"/>
  <c r="P541" i="3" s="1"/>
  <c r="O542" i="3"/>
  <c r="P542" i="3" s="1"/>
  <c r="O543" i="3"/>
  <c r="P543" i="3" s="1"/>
  <c r="O544" i="3"/>
  <c r="P544" i="3" s="1"/>
  <c r="O545" i="3"/>
  <c r="P545" i="3" s="1"/>
  <c r="O546" i="3"/>
  <c r="P546" i="3" s="1"/>
  <c r="O547" i="3"/>
  <c r="P547" i="3" s="1"/>
  <c r="O548" i="3"/>
  <c r="P548" i="3" s="1"/>
  <c r="O549" i="3"/>
  <c r="P549" i="3" s="1"/>
  <c r="O550" i="3"/>
  <c r="P550" i="3" s="1"/>
  <c r="O551" i="3"/>
  <c r="P551" i="3" s="1"/>
  <c r="O552" i="3"/>
  <c r="P552" i="3" s="1"/>
  <c r="O553" i="3"/>
  <c r="P553" i="3" s="1"/>
  <c r="O554" i="3"/>
  <c r="P554" i="3" s="1"/>
  <c r="O555" i="3"/>
  <c r="P555" i="3" s="1"/>
  <c r="O556" i="3"/>
  <c r="P556" i="3" s="1"/>
  <c r="O557" i="3"/>
  <c r="P557" i="3" s="1"/>
  <c r="O558" i="3"/>
  <c r="P558" i="3" s="1"/>
  <c r="O559" i="3"/>
  <c r="P559" i="3" s="1"/>
  <c r="O560" i="3"/>
  <c r="P560" i="3" s="1"/>
  <c r="O561" i="3"/>
  <c r="P561" i="3" s="1"/>
  <c r="O562" i="3"/>
  <c r="P562" i="3" s="1"/>
  <c r="O563" i="3"/>
  <c r="P563" i="3" s="1"/>
  <c r="O564" i="3"/>
  <c r="P564" i="3" s="1"/>
  <c r="O565" i="3"/>
  <c r="P565" i="3" s="1"/>
  <c r="O566" i="3"/>
  <c r="P566" i="3" s="1"/>
  <c r="O567" i="3"/>
  <c r="P567" i="3" s="1"/>
  <c r="O568" i="3"/>
  <c r="P568" i="3" s="1"/>
  <c r="O569" i="3"/>
  <c r="P569" i="3" s="1"/>
  <c r="O570" i="3"/>
  <c r="P570" i="3" s="1"/>
  <c r="O571" i="3"/>
  <c r="P571" i="3" s="1"/>
  <c r="O572" i="3"/>
  <c r="P572" i="3" s="1"/>
  <c r="O573" i="3"/>
  <c r="P573" i="3" s="1"/>
  <c r="O574" i="3"/>
  <c r="P574" i="3" s="1"/>
  <c r="O575" i="3"/>
  <c r="P575" i="3" s="1"/>
  <c r="O576" i="3"/>
  <c r="P576" i="3" s="1"/>
  <c r="O577" i="3"/>
  <c r="P577" i="3" s="1"/>
  <c r="O578" i="3"/>
  <c r="P578" i="3" s="1"/>
  <c r="O579" i="3"/>
  <c r="P579" i="3" s="1"/>
  <c r="O580" i="3"/>
  <c r="P580" i="3" s="1"/>
  <c r="O581" i="3"/>
  <c r="P581" i="3" s="1"/>
  <c r="O582" i="3"/>
  <c r="P582" i="3" s="1"/>
  <c r="O583" i="3"/>
  <c r="P583" i="3" s="1"/>
  <c r="O584" i="3"/>
  <c r="P584" i="3" s="1"/>
  <c r="O585" i="3"/>
  <c r="P585" i="3" s="1"/>
  <c r="O586" i="3"/>
  <c r="P586" i="3" s="1"/>
  <c r="O587" i="3"/>
  <c r="P587" i="3" s="1"/>
  <c r="O588" i="3"/>
  <c r="P588" i="3" s="1"/>
  <c r="O589" i="3"/>
  <c r="P589" i="3" s="1"/>
  <c r="O590" i="3"/>
  <c r="P590" i="3" s="1"/>
  <c r="O591" i="3"/>
  <c r="P591" i="3" s="1"/>
  <c r="O592" i="3"/>
  <c r="P592" i="3" s="1"/>
  <c r="O593" i="3"/>
  <c r="P593" i="3" s="1"/>
  <c r="O594" i="3"/>
  <c r="P594" i="3" s="1"/>
  <c r="O595" i="3"/>
  <c r="P595" i="3" s="1"/>
  <c r="O596" i="3"/>
  <c r="P596" i="3" s="1"/>
  <c r="O597" i="3"/>
  <c r="P597" i="3" s="1"/>
  <c r="O598" i="3"/>
  <c r="P598" i="3" s="1"/>
  <c r="O599" i="3"/>
  <c r="P599" i="3" s="1"/>
  <c r="O600" i="3"/>
  <c r="P600" i="3" s="1"/>
  <c r="O601" i="3"/>
  <c r="P601" i="3" s="1"/>
  <c r="O602" i="3"/>
  <c r="P602" i="3" s="1"/>
  <c r="O603" i="3"/>
  <c r="P603" i="3" s="1"/>
  <c r="O604" i="3"/>
  <c r="P604" i="3" s="1"/>
  <c r="O605" i="3"/>
  <c r="P605" i="3" s="1"/>
  <c r="O606" i="3"/>
  <c r="P606" i="3" s="1"/>
  <c r="O607" i="3"/>
  <c r="P607" i="3" s="1"/>
  <c r="O608" i="3"/>
  <c r="P608" i="3" s="1"/>
  <c r="O609" i="3"/>
  <c r="P609" i="3" s="1"/>
  <c r="O610" i="3"/>
  <c r="P610" i="3" s="1"/>
  <c r="O611" i="3"/>
  <c r="P611" i="3" s="1"/>
  <c r="O612" i="3"/>
  <c r="P612" i="3" s="1"/>
  <c r="O613" i="3"/>
  <c r="P613" i="3" s="1"/>
  <c r="O614" i="3"/>
  <c r="P614" i="3" s="1"/>
  <c r="O615" i="3"/>
  <c r="P615" i="3" s="1"/>
  <c r="O616" i="3"/>
  <c r="P616" i="3" s="1"/>
  <c r="O617" i="3"/>
  <c r="P617" i="3" s="1"/>
  <c r="O618" i="3"/>
  <c r="P618" i="3" s="1"/>
  <c r="O619" i="3"/>
  <c r="P619" i="3" s="1"/>
  <c r="O620" i="3"/>
  <c r="P620" i="3" s="1"/>
  <c r="O621" i="3"/>
  <c r="P621" i="3" s="1"/>
  <c r="O622" i="3"/>
  <c r="P622" i="3" s="1"/>
  <c r="O623" i="3"/>
  <c r="P623" i="3" s="1"/>
  <c r="O624" i="3"/>
  <c r="P624" i="3" s="1"/>
  <c r="O625" i="3"/>
  <c r="P625" i="3" s="1"/>
  <c r="O626" i="3"/>
  <c r="P626" i="3" s="1"/>
  <c r="O627" i="3"/>
  <c r="P627" i="3" s="1"/>
  <c r="O628" i="3"/>
  <c r="P628" i="3" s="1"/>
  <c r="O629" i="3"/>
  <c r="P629" i="3" s="1"/>
  <c r="O630" i="3"/>
  <c r="P630" i="3" s="1"/>
  <c r="O631" i="3"/>
  <c r="P631" i="3" s="1"/>
  <c r="O632" i="3"/>
  <c r="P632" i="3" s="1"/>
  <c r="O633" i="3"/>
  <c r="P633" i="3" s="1"/>
  <c r="O634" i="3"/>
  <c r="P634" i="3" s="1"/>
  <c r="O635" i="3"/>
  <c r="P635" i="3" s="1"/>
  <c r="O636" i="3"/>
  <c r="P636" i="3" s="1"/>
  <c r="O637" i="3"/>
  <c r="P637" i="3" s="1"/>
  <c r="O638" i="3"/>
  <c r="P638" i="3" s="1"/>
  <c r="O639" i="3"/>
  <c r="P639" i="3" s="1"/>
  <c r="O640" i="3"/>
  <c r="P640" i="3" s="1"/>
  <c r="O641" i="3"/>
  <c r="P641" i="3" s="1"/>
  <c r="O642" i="3"/>
  <c r="P642" i="3" s="1"/>
  <c r="O643" i="3"/>
  <c r="P643" i="3" s="1"/>
  <c r="O644" i="3"/>
  <c r="P644" i="3" s="1"/>
  <c r="O645" i="3"/>
  <c r="P645" i="3" s="1"/>
  <c r="O646" i="3"/>
  <c r="P646" i="3" s="1"/>
  <c r="O647" i="3"/>
  <c r="P647" i="3" s="1"/>
  <c r="O648" i="3"/>
  <c r="P648" i="3" s="1"/>
  <c r="O649" i="3"/>
  <c r="P649" i="3" s="1"/>
  <c r="O650" i="3"/>
  <c r="P650" i="3" s="1"/>
  <c r="O651" i="3"/>
  <c r="P651" i="3" s="1"/>
  <c r="O652" i="3"/>
  <c r="P652" i="3" s="1"/>
  <c r="O653" i="3"/>
  <c r="P653" i="3" s="1"/>
  <c r="O654" i="3"/>
  <c r="P654" i="3" s="1"/>
  <c r="O655" i="3"/>
  <c r="P655" i="3" s="1"/>
  <c r="O656" i="3"/>
  <c r="P656" i="3" s="1"/>
  <c r="O657" i="3"/>
  <c r="P657" i="3" s="1"/>
  <c r="O658" i="3"/>
  <c r="P658" i="3" s="1"/>
  <c r="O659" i="3"/>
  <c r="P659" i="3" s="1"/>
  <c r="O660" i="3"/>
  <c r="P660" i="3" s="1"/>
  <c r="O661" i="3"/>
  <c r="P661" i="3" s="1"/>
  <c r="O662" i="3"/>
  <c r="P662" i="3" s="1"/>
  <c r="O663" i="3"/>
  <c r="P663" i="3" s="1"/>
  <c r="O664" i="3"/>
  <c r="P664" i="3" s="1"/>
  <c r="O665" i="3"/>
  <c r="P665" i="3" s="1"/>
  <c r="O666" i="3"/>
  <c r="P666" i="3" s="1"/>
  <c r="O667" i="3"/>
  <c r="P667" i="3" s="1"/>
  <c r="O668" i="3"/>
  <c r="P668" i="3" s="1"/>
  <c r="O669" i="3"/>
  <c r="P669" i="3" s="1"/>
  <c r="O670" i="3"/>
  <c r="P670" i="3" s="1"/>
  <c r="O671" i="3"/>
  <c r="P671" i="3" s="1"/>
  <c r="O672" i="3"/>
  <c r="P672" i="3" s="1"/>
  <c r="O673" i="3"/>
  <c r="P673" i="3" s="1"/>
  <c r="O674" i="3"/>
  <c r="P674" i="3" s="1"/>
  <c r="O675" i="3"/>
  <c r="P675" i="3" s="1"/>
  <c r="O676" i="3"/>
  <c r="P676" i="3" s="1"/>
  <c r="O677" i="3"/>
  <c r="P677" i="3" s="1"/>
  <c r="O678" i="3"/>
  <c r="P678" i="3" s="1"/>
  <c r="O679" i="3"/>
  <c r="P679" i="3" s="1"/>
  <c r="O680" i="3"/>
  <c r="P680" i="3" s="1"/>
  <c r="O681" i="3"/>
  <c r="P681" i="3" s="1"/>
  <c r="O682" i="3"/>
  <c r="P682" i="3" s="1"/>
  <c r="O683" i="3"/>
  <c r="P683" i="3" s="1"/>
  <c r="O684" i="3"/>
  <c r="P684" i="3" s="1"/>
  <c r="O685" i="3"/>
  <c r="P685" i="3" s="1"/>
  <c r="O686" i="3"/>
  <c r="P686" i="3" s="1"/>
  <c r="O687" i="3"/>
  <c r="P687" i="3" s="1"/>
  <c r="O688" i="3"/>
  <c r="P688" i="3" s="1"/>
  <c r="O689" i="3"/>
  <c r="P689" i="3" s="1"/>
  <c r="O690" i="3"/>
  <c r="P690" i="3" s="1"/>
  <c r="O691" i="3"/>
  <c r="P691" i="3" s="1"/>
  <c r="O692" i="3"/>
  <c r="P692" i="3" s="1"/>
  <c r="O693" i="3"/>
  <c r="P693" i="3" s="1"/>
  <c r="O694" i="3"/>
  <c r="P694" i="3" s="1"/>
  <c r="O695" i="3"/>
  <c r="P695" i="3" s="1"/>
  <c r="O696" i="3"/>
  <c r="P696" i="3" s="1"/>
  <c r="O697" i="3"/>
  <c r="P697" i="3" s="1"/>
  <c r="O698" i="3"/>
  <c r="P698" i="3" s="1"/>
  <c r="O699" i="3"/>
  <c r="P699" i="3" s="1"/>
  <c r="O700" i="3"/>
  <c r="P700" i="3" s="1"/>
  <c r="O701" i="3"/>
  <c r="P701" i="3" s="1"/>
  <c r="O702" i="3"/>
  <c r="P702" i="3" s="1"/>
  <c r="O703" i="3"/>
  <c r="P703" i="3" s="1"/>
  <c r="O704" i="3"/>
  <c r="P704" i="3" s="1"/>
  <c r="O705" i="3"/>
  <c r="P705" i="3" s="1"/>
  <c r="O706" i="3"/>
  <c r="P706" i="3" s="1"/>
  <c r="O707" i="3"/>
  <c r="P707" i="3" s="1"/>
  <c r="O708" i="3"/>
  <c r="P708" i="3" s="1"/>
  <c r="O709" i="3"/>
  <c r="P709" i="3" s="1"/>
  <c r="O710" i="3"/>
  <c r="P710" i="3" s="1"/>
  <c r="O711" i="3"/>
  <c r="P711" i="3" s="1"/>
  <c r="O712" i="3"/>
  <c r="P712" i="3" s="1"/>
  <c r="O713" i="3"/>
  <c r="P713" i="3" s="1"/>
  <c r="O714" i="3"/>
  <c r="P714" i="3" s="1"/>
  <c r="O715" i="3"/>
  <c r="P715" i="3" s="1"/>
  <c r="O716" i="3"/>
  <c r="P716" i="3" s="1"/>
  <c r="O717" i="3"/>
  <c r="P717" i="3" s="1"/>
  <c r="O718" i="3"/>
  <c r="P718" i="3" s="1"/>
  <c r="O719" i="3"/>
  <c r="P719" i="3" s="1"/>
  <c r="O720" i="3"/>
  <c r="P720" i="3" s="1"/>
  <c r="O721" i="3"/>
  <c r="P721" i="3" s="1"/>
  <c r="O722" i="3"/>
  <c r="P722" i="3" s="1"/>
  <c r="O723" i="3"/>
  <c r="P723" i="3" s="1"/>
  <c r="O724" i="3"/>
  <c r="P724" i="3" s="1"/>
  <c r="O725" i="3"/>
  <c r="P725" i="3" s="1"/>
  <c r="O726" i="3"/>
  <c r="P726" i="3" s="1"/>
  <c r="O727" i="3"/>
  <c r="P727" i="3" s="1"/>
  <c r="O728" i="3"/>
  <c r="P728" i="3" s="1"/>
  <c r="O729" i="3"/>
  <c r="P729" i="3" s="1"/>
  <c r="O730" i="3"/>
  <c r="P730" i="3" s="1"/>
  <c r="O731" i="3"/>
  <c r="P731" i="3" s="1"/>
  <c r="O732" i="3"/>
  <c r="P732" i="3" s="1"/>
  <c r="O733" i="3"/>
  <c r="P733" i="3" s="1"/>
  <c r="O734" i="3"/>
  <c r="P734" i="3" s="1"/>
  <c r="O735" i="3"/>
  <c r="P735" i="3" s="1"/>
  <c r="O736" i="3"/>
  <c r="P736" i="3" s="1"/>
  <c r="O737" i="3"/>
  <c r="P737" i="3" s="1"/>
  <c r="O738" i="3"/>
  <c r="P738" i="3" s="1"/>
  <c r="O739" i="3"/>
  <c r="P739" i="3" s="1"/>
  <c r="O740" i="3"/>
  <c r="P740" i="3" s="1"/>
  <c r="O741" i="3"/>
  <c r="P741" i="3" s="1"/>
  <c r="O742" i="3"/>
  <c r="P742" i="3" s="1"/>
  <c r="O743" i="3"/>
  <c r="P743" i="3" s="1"/>
  <c r="O744" i="3"/>
  <c r="P744" i="3" s="1"/>
  <c r="O745" i="3"/>
  <c r="P745" i="3" s="1"/>
  <c r="O746" i="3"/>
  <c r="P746" i="3" s="1"/>
  <c r="O747" i="3"/>
  <c r="P747" i="3" s="1"/>
  <c r="O748" i="3"/>
  <c r="P748" i="3" s="1"/>
  <c r="O749" i="3"/>
  <c r="P749" i="3" s="1"/>
  <c r="O750" i="3"/>
  <c r="P750" i="3" s="1"/>
  <c r="O751" i="3"/>
  <c r="P751" i="3" s="1"/>
  <c r="O752" i="3"/>
  <c r="P752" i="3" s="1"/>
  <c r="O753" i="3"/>
  <c r="P753" i="3" s="1"/>
  <c r="O754" i="3"/>
  <c r="P754" i="3" s="1"/>
  <c r="O755" i="3"/>
  <c r="P755" i="3" s="1"/>
  <c r="O756" i="3"/>
  <c r="P756" i="3" s="1"/>
  <c r="O757" i="3"/>
  <c r="P757" i="3" s="1"/>
  <c r="O758" i="3"/>
  <c r="P758" i="3" s="1"/>
  <c r="O759" i="3"/>
  <c r="P759" i="3" s="1"/>
  <c r="O760" i="3"/>
  <c r="P760" i="3" s="1"/>
  <c r="O761" i="3"/>
  <c r="P761" i="3" s="1"/>
  <c r="O762" i="3"/>
  <c r="P762" i="3" s="1"/>
  <c r="O763" i="3"/>
  <c r="P763" i="3" s="1"/>
  <c r="O764" i="3"/>
  <c r="P764" i="3" s="1"/>
  <c r="O765" i="3"/>
  <c r="P765" i="3" s="1"/>
  <c r="O766" i="3"/>
  <c r="P766" i="3" s="1"/>
  <c r="O767" i="3"/>
  <c r="P767" i="3" s="1"/>
  <c r="O768" i="3"/>
  <c r="P768" i="3" s="1"/>
  <c r="O769" i="3"/>
  <c r="P769" i="3" s="1"/>
  <c r="O770" i="3"/>
  <c r="P770" i="3" s="1"/>
  <c r="O771" i="3"/>
  <c r="P771" i="3" s="1"/>
  <c r="O772" i="3"/>
  <c r="P772" i="3" s="1"/>
  <c r="O773" i="3"/>
  <c r="P773" i="3" s="1"/>
  <c r="O774" i="3"/>
  <c r="P774" i="3" s="1"/>
  <c r="O775" i="3"/>
  <c r="P775" i="3" s="1"/>
  <c r="O776" i="3"/>
  <c r="P776" i="3" s="1"/>
  <c r="O777" i="3"/>
  <c r="P777" i="3" s="1"/>
  <c r="O778" i="3"/>
  <c r="P778" i="3" s="1"/>
  <c r="O779" i="3"/>
  <c r="P779" i="3" s="1"/>
  <c r="O780" i="3"/>
  <c r="P780" i="3" s="1"/>
  <c r="O781" i="3"/>
  <c r="P781" i="3" s="1"/>
  <c r="O782" i="3"/>
  <c r="P782" i="3" s="1"/>
  <c r="O783" i="3"/>
  <c r="P783" i="3" s="1"/>
  <c r="O784" i="3"/>
  <c r="P784" i="3" s="1"/>
  <c r="O785" i="3"/>
  <c r="P785" i="3" s="1"/>
  <c r="O786" i="3"/>
  <c r="P786" i="3" s="1"/>
  <c r="O787" i="3"/>
  <c r="P787" i="3" s="1"/>
  <c r="O788" i="3"/>
  <c r="P788" i="3" s="1"/>
  <c r="O789" i="3"/>
  <c r="P789" i="3" s="1"/>
  <c r="O790" i="3"/>
  <c r="P790" i="3" s="1"/>
  <c r="O791" i="3"/>
  <c r="P791" i="3" s="1"/>
  <c r="O792" i="3"/>
  <c r="P792" i="3" s="1"/>
  <c r="O793" i="3"/>
  <c r="P793" i="3" s="1"/>
  <c r="O794" i="3"/>
  <c r="P794" i="3" s="1"/>
  <c r="O795" i="3"/>
  <c r="P795" i="3" s="1"/>
  <c r="O796" i="3"/>
  <c r="P796" i="3" s="1"/>
  <c r="O797" i="3"/>
  <c r="P797" i="3" s="1"/>
  <c r="O798" i="3"/>
  <c r="P798" i="3" s="1"/>
  <c r="O799" i="3"/>
  <c r="P799" i="3" s="1"/>
  <c r="O800" i="3"/>
  <c r="P800" i="3" s="1"/>
  <c r="O801" i="3"/>
  <c r="P801" i="3" s="1"/>
  <c r="O802" i="3"/>
  <c r="P802" i="3" s="1"/>
  <c r="O803" i="3"/>
  <c r="P803" i="3" s="1"/>
  <c r="O804" i="3"/>
  <c r="P804" i="3" s="1"/>
  <c r="O805" i="3"/>
  <c r="P805" i="3" s="1"/>
  <c r="O806" i="3"/>
  <c r="P806" i="3" s="1"/>
  <c r="O807" i="3"/>
  <c r="P807" i="3" s="1"/>
  <c r="O808" i="3"/>
  <c r="P808" i="3" s="1"/>
  <c r="O809" i="3"/>
  <c r="P809" i="3" s="1"/>
  <c r="O810" i="3"/>
  <c r="P810" i="3" s="1"/>
  <c r="O811" i="3"/>
  <c r="P811" i="3" s="1"/>
  <c r="O812" i="3"/>
  <c r="P812" i="3" s="1"/>
  <c r="O813" i="3"/>
  <c r="P813" i="3" s="1"/>
  <c r="M817" i="3"/>
  <c r="M821" i="3"/>
  <c r="M825" i="3"/>
  <c r="M829" i="3"/>
  <c r="M833" i="3"/>
  <c r="M837" i="3"/>
  <c r="M841" i="3"/>
  <c r="M845" i="3"/>
  <c r="M849" i="3"/>
  <c r="M853" i="3"/>
  <c r="M857" i="3"/>
  <c r="M861" i="3"/>
  <c r="M865" i="3"/>
  <c r="M869" i="3"/>
  <c r="M873" i="3"/>
  <c r="L113" i="2"/>
  <c r="L121" i="2"/>
  <c r="L133" i="2"/>
  <c r="L141" i="2"/>
  <c r="L153" i="2"/>
  <c r="L161" i="2"/>
  <c r="L173" i="2"/>
  <c r="L185" i="2"/>
  <c r="L197" i="2"/>
  <c r="L209" i="2"/>
  <c r="F2" i="3"/>
  <c r="F3" i="3"/>
  <c r="Q3" i="3" s="1"/>
  <c r="F4" i="3"/>
  <c r="Q4" i="3" s="1"/>
  <c r="F5" i="3"/>
  <c r="Q5" i="3" s="1"/>
  <c r="F6" i="3"/>
  <c r="Q6" i="3" s="1"/>
  <c r="F7" i="3"/>
  <c r="Q7" i="3" s="1"/>
  <c r="F8" i="3"/>
  <c r="Q8" i="3" s="1"/>
  <c r="F9" i="3"/>
  <c r="Q9" i="3" s="1"/>
  <c r="F10" i="3"/>
  <c r="Q10" i="3" s="1"/>
  <c r="F11" i="3"/>
  <c r="Q11" i="3" s="1"/>
  <c r="F12" i="3"/>
  <c r="Q12" i="3" s="1"/>
  <c r="F13" i="3"/>
  <c r="Q13" i="3" s="1"/>
  <c r="F14" i="3"/>
  <c r="Q14" i="3" s="1"/>
  <c r="F15" i="3"/>
  <c r="Q15" i="3" s="1"/>
  <c r="F16" i="3"/>
  <c r="Q16" i="3" s="1"/>
  <c r="F17" i="3"/>
  <c r="Q17" i="3" s="1"/>
  <c r="F18" i="3"/>
  <c r="Q18" i="3" s="1"/>
  <c r="F19" i="3"/>
  <c r="Q19" i="3" s="1"/>
  <c r="F20" i="3"/>
  <c r="Q20" i="3" s="1"/>
  <c r="F21" i="3"/>
  <c r="Q21" i="3" s="1"/>
  <c r="F22" i="3"/>
  <c r="Q22" i="3" s="1"/>
  <c r="F23" i="3"/>
  <c r="Q23" i="3" s="1"/>
  <c r="F24" i="3"/>
  <c r="Q24" i="3" s="1"/>
  <c r="L3" i="2"/>
  <c r="L7" i="2"/>
  <c r="L11" i="2"/>
  <c r="L15" i="2"/>
  <c r="L19" i="2"/>
  <c r="L23" i="2"/>
  <c r="L27" i="2"/>
  <c r="L31" i="2"/>
  <c r="L35" i="2"/>
  <c r="L39" i="2"/>
  <c r="L43" i="2"/>
  <c r="L47" i="2"/>
  <c r="L51" i="2"/>
  <c r="L55" i="2"/>
  <c r="L59" i="2"/>
  <c r="L63" i="2"/>
  <c r="L67" i="2"/>
  <c r="L71" i="2"/>
  <c r="L75" i="2"/>
  <c r="L79" i="2"/>
  <c r="L83" i="2"/>
  <c r="L87" i="2"/>
  <c r="L91" i="2"/>
  <c r="L95" i="2"/>
  <c r="L99" i="2"/>
  <c r="L103" i="2"/>
  <c r="L107" i="2"/>
  <c r="L111" i="2"/>
  <c r="L115" i="2"/>
  <c r="L119" i="2"/>
  <c r="L123" i="2"/>
  <c r="L127" i="2"/>
  <c r="L131" i="2"/>
  <c r="L135" i="2"/>
  <c r="L139" i="2"/>
  <c r="L143" i="2"/>
  <c r="L147" i="2"/>
  <c r="L151" i="2"/>
  <c r="L155" i="2"/>
  <c r="L159" i="2"/>
  <c r="L163" i="2"/>
  <c r="L167" i="2"/>
  <c r="L171" i="2"/>
  <c r="L175" i="2"/>
  <c r="L179" i="2"/>
  <c r="L183" i="2"/>
  <c r="L187" i="2"/>
  <c r="L191" i="2"/>
  <c r="L195" i="2"/>
  <c r="L199" i="2"/>
  <c r="L203" i="2"/>
  <c r="L207" i="2"/>
  <c r="L211" i="2"/>
  <c r="T2" i="3"/>
  <c r="M25" i="3"/>
  <c r="O25" i="3" s="1"/>
  <c r="P25" i="3" s="1"/>
  <c r="M27" i="3"/>
  <c r="O27" i="3" s="1"/>
  <c r="P27" i="3" s="1"/>
  <c r="M29" i="3"/>
  <c r="O29" i="3" s="1"/>
  <c r="P29" i="3" s="1"/>
  <c r="M31" i="3"/>
  <c r="O31" i="3" s="1"/>
  <c r="P31" i="3" s="1"/>
  <c r="M33" i="3"/>
  <c r="O33" i="3" s="1"/>
  <c r="P33" i="3" s="1"/>
  <c r="M35" i="3"/>
  <c r="O35" i="3" s="1"/>
  <c r="P35" i="3" s="1"/>
  <c r="M37" i="3"/>
  <c r="O37" i="3" s="1"/>
  <c r="P37" i="3" s="1"/>
  <c r="M39" i="3"/>
  <c r="O39" i="3" s="1"/>
  <c r="P39" i="3" s="1"/>
  <c r="M41" i="3"/>
  <c r="O41" i="3" s="1"/>
  <c r="P41" i="3" s="1"/>
  <c r="M43" i="3"/>
  <c r="O43" i="3" s="1"/>
  <c r="P43" i="3" s="1"/>
  <c r="M45" i="3"/>
  <c r="O45" i="3" s="1"/>
  <c r="P45" i="3" s="1"/>
  <c r="M47" i="3"/>
  <c r="O47" i="3" s="1"/>
  <c r="P47" i="3" s="1"/>
  <c r="M49" i="3"/>
  <c r="O49" i="3" s="1"/>
  <c r="P49" i="3" s="1"/>
  <c r="M51" i="3"/>
  <c r="O51" i="3" s="1"/>
  <c r="P51" i="3" s="1"/>
  <c r="M53" i="3"/>
  <c r="O53" i="3" s="1"/>
  <c r="P53" i="3" s="1"/>
  <c r="M55" i="3"/>
  <c r="O55" i="3" s="1"/>
  <c r="P55" i="3" s="1"/>
  <c r="M57" i="3"/>
  <c r="O57" i="3" s="1"/>
  <c r="P57" i="3" s="1"/>
  <c r="M59" i="3"/>
  <c r="O59" i="3" s="1"/>
  <c r="P59" i="3" s="1"/>
  <c r="M61" i="3"/>
  <c r="O61" i="3" s="1"/>
  <c r="P61" i="3" s="1"/>
  <c r="M63" i="3"/>
  <c r="O63" i="3" s="1"/>
  <c r="P63" i="3" s="1"/>
  <c r="M65" i="3"/>
  <c r="O65" i="3" s="1"/>
  <c r="P65" i="3" s="1"/>
  <c r="M67" i="3"/>
  <c r="O67" i="3" s="1"/>
  <c r="P67" i="3" s="1"/>
  <c r="M69" i="3"/>
  <c r="O69" i="3" s="1"/>
  <c r="P69" i="3" s="1"/>
  <c r="M71" i="3"/>
  <c r="O71" i="3" s="1"/>
  <c r="P71" i="3" s="1"/>
  <c r="M73" i="3"/>
  <c r="O73" i="3" s="1"/>
  <c r="P73" i="3" s="1"/>
  <c r="M75" i="3"/>
  <c r="O75" i="3" s="1"/>
  <c r="P75" i="3" s="1"/>
  <c r="M77" i="3"/>
  <c r="O77" i="3" s="1"/>
  <c r="P77" i="3" s="1"/>
  <c r="M79" i="3"/>
  <c r="O79" i="3" s="1"/>
  <c r="P79" i="3" s="1"/>
  <c r="M81" i="3"/>
  <c r="O81" i="3" s="1"/>
  <c r="P81" i="3" s="1"/>
  <c r="M83" i="3"/>
  <c r="O83" i="3" s="1"/>
  <c r="P83" i="3" s="1"/>
  <c r="M85" i="3"/>
  <c r="O85" i="3" s="1"/>
  <c r="P85" i="3" s="1"/>
  <c r="M87" i="3"/>
  <c r="O87" i="3" s="1"/>
  <c r="P87" i="3" s="1"/>
  <c r="M89" i="3"/>
  <c r="O89" i="3" s="1"/>
  <c r="P89" i="3" s="1"/>
  <c r="M91" i="3"/>
  <c r="O91" i="3" s="1"/>
  <c r="P91" i="3" s="1"/>
  <c r="M93" i="3"/>
  <c r="O93" i="3" s="1"/>
  <c r="P93" i="3" s="1"/>
  <c r="M95" i="3"/>
  <c r="O95" i="3" s="1"/>
  <c r="P95" i="3" s="1"/>
  <c r="M97" i="3"/>
  <c r="O97" i="3" s="1"/>
  <c r="P97" i="3" s="1"/>
  <c r="M99" i="3"/>
  <c r="O99" i="3" s="1"/>
  <c r="P99" i="3" s="1"/>
  <c r="M101" i="3"/>
  <c r="O101" i="3" s="1"/>
  <c r="P101" i="3" s="1"/>
  <c r="M103" i="3"/>
  <c r="O103" i="3" s="1"/>
  <c r="P103" i="3" s="1"/>
  <c r="M105" i="3"/>
  <c r="O105" i="3" s="1"/>
  <c r="P105" i="3" s="1"/>
  <c r="M107" i="3"/>
  <c r="O107" i="3" s="1"/>
  <c r="P107" i="3" s="1"/>
  <c r="M109" i="3"/>
  <c r="O109" i="3" s="1"/>
  <c r="P109" i="3" s="1"/>
  <c r="M111" i="3"/>
  <c r="O111" i="3" s="1"/>
  <c r="P111" i="3" s="1"/>
  <c r="M113" i="3"/>
  <c r="O113" i="3" s="1"/>
  <c r="P113" i="3" s="1"/>
  <c r="M115" i="3"/>
  <c r="O115" i="3" s="1"/>
  <c r="P115" i="3" s="1"/>
  <c r="M117" i="3"/>
  <c r="O117" i="3" s="1"/>
  <c r="P117" i="3" s="1"/>
  <c r="M119" i="3"/>
  <c r="O119" i="3" s="1"/>
  <c r="P119" i="3" s="1"/>
  <c r="M121" i="3"/>
  <c r="O121" i="3" s="1"/>
  <c r="P121" i="3" s="1"/>
  <c r="M123" i="3"/>
  <c r="O123" i="3" s="1"/>
  <c r="P123" i="3" s="1"/>
  <c r="M125" i="3"/>
  <c r="O125" i="3" s="1"/>
  <c r="P125" i="3" s="1"/>
  <c r="M127" i="3"/>
  <c r="O127" i="3" s="1"/>
  <c r="P127" i="3" s="1"/>
  <c r="M129" i="3"/>
  <c r="O129" i="3" s="1"/>
  <c r="P129" i="3" s="1"/>
  <c r="M131" i="3"/>
  <c r="O131" i="3" s="1"/>
  <c r="P131" i="3" s="1"/>
  <c r="M133" i="3"/>
  <c r="O133" i="3" s="1"/>
  <c r="P133" i="3" s="1"/>
  <c r="M135" i="3"/>
  <c r="O135" i="3" s="1"/>
  <c r="P135" i="3" s="1"/>
  <c r="M137" i="3"/>
  <c r="O137" i="3" s="1"/>
  <c r="P137" i="3" s="1"/>
  <c r="M139" i="3"/>
  <c r="O139" i="3" s="1"/>
  <c r="P139" i="3" s="1"/>
  <c r="M141" i="3"/>
  <c r="O141" i="3" s="1"/>
  <c r="P141" i="3" s="1"/>
  <c r="M143" i="3"/>
  <c r="O143" i="3" s="1"/>
  <c r="P143" i="3" s="1"/>
  <c r="M145" i="3"/>
  <c r="O145" i="3" s="1"/>
  <c r="P145" i="3" s="1"/>
  <c r="M147" i="3"/>
  <c r="O147" i="3" s="1"/>
  <c r="P147" i="3" s="1"/>
  <c r="M149" i="3"/>
  <c r="O149" i="3" s="1"/>
  <c r="P149" i="3" s="1"/>
  <c r="M151" i="3"/>
  <c r="O151" i="3" s="1"/>
  <c r="P151" i="3" s="1"/>
  <c r="M153" i="3"/>
  <c r="O153" i="3" s="1"/>
  <c r="P153" i="3" s="1"/>
  <c r="M155" i="3"/>
  <c r="O155" i="3" s="1"/>
  <c r="P155" i="3" s="1"/>
  <c r="M157" i="3"/>
  <c r="O157" i="3" s="1"/>
  <c r="P157" i="3" s="1"/>
  <c r="M159" i="3"/>
  <c r="O159" i="3" s="1"/>
  <c r="P159" i="3" s="1"/>
  <c r="M161" i="3"/>
  <c r="O161" i="3" s="1"/>
  <c r="P161" i="3" s="1"/>
  <c r="M163" i="3"/>
  <c r="O163" i="3" s="1"/>
  <c r="P163" i="3" s="1"/>
  <c r="M165" i="3"/>
  <c r="O165" i="3" s="1"/>
  <c r="P165" i="3" s="1"/>
  <c r="M167" i="3"/>
  <c r="O167" i="3" s="1"/>
  <c r="P167" i="3" s="1"/>
  <c r="M169" i="3"/>
  <c r="O169" i="3" s="1"/>
  <c r="P169" i="3" s="1"/>
  <c r="M171" i="3"/>
  <c r="O171" i="3" s="1"/>
  <c r="P171" i="3" s="1"/>
  <c r="M173" i="3"/>
  <c r="O173" i="3" s="1"/>
  <c r="P173" i="3" s="1"/>
  <c r="M175" i="3"/>
  <c r="O175" i="3" s="1"/>
  <c r="P175" i="3" s="1"/>
  <c r="M177" i="3"/>
  <c r="O177" i="3" s="1"/>
  <c r="P177" i="3" s="1"/>
  <c r="M179" i="3"/>
  <c r="O179" i="3" s="1"/>
  <c r="P179" i="3" s="1"/>
  <c r="M181" i="3"/>
  <c r="O181" i="3" s="1"/>
  <c r="P181" i="3" s="1"/>
  <c r="M183" i="3"/>
  <c r="O183" i="3" s="1"/>
  <c r="P183" i="3" s="1"/>
  <c r="M185" i="3"/>
  <c r="O185" i="3" s="1"/>
  <c r="P185" i="3" s="1"/>
  <c r="M187" i="3"/>
  <c r="O187" i="3" s="1"/>
  <c r="P187" i="3" s="1"/>
  <c r="M189" i="3"/>
  <c r="O189" i="3" s="1"/>
  <c r="P189" i="3" s="1"/>
  <c r="M191" i="3"/>
  <c r="O191" i="3" s="1"/>
  <c r="P191" i="3" s="1"/>
  <c r="M193" i="3"/>
  <c r="O193" i="3" s="1"/>
  <c r="P193" i="3" s="1"/>
  <c r="M195" i="3"/>
  <c r="O195" i="3" s="1"/>
  <c r="P195" i="3" s="1"/>
  <c r="M197" i="3"/>
  <c r="O197" i="3" s="1"/>
  <c r="P197" i="3" s="1"/>
  <c r="M199" i="3"/>
  <c r="O199" i="3" s="1"/>
  <c r="P199" i="3" s="1"/>
  <c r="M201" i="3"/>
  <c r="O201" i="3" s="1"/>
  <c r="P201" i="3" s="1"/>
  <c r="M203" i="3"/>
  <c r="O203" i="3" s="1"/>
  <c r="P203" i="3" s="1"/>
  <c r="M205" i="3"/>
  <c r="O205" i="3" s="1"/>
  <c r="P205" i="3" s="1"/>
  <c r="M207" i="3"/>
  <c r="O207" i="3" s="1"/>
  <c r="P207" i="3" s="1"/>
  <c r="M209" i="3"/>
  <c r="O209" i="3" s="1"/>
  <c r="P209" i="3" s="1"/>
  <c r="M211" i="3"/>
  <c r="O211" i="3" s="1"/>
  <c r="P211" i="3" s="1"/>
  <c r="M213" i="3"/>
  <c r="O213" i="3" s="1"/>
  <c r="P213" i="3" s="1"/>
  <c r="M215" i="3"/>
  <c r="O215" i="3" s="1"/>
  <c r="P215" i="3" s="1"/>
  <c r="M217" i="3"/>
  <c r="O217" i="3" s="1"/>
  <c r="P217" i="3" s="1"/>
  <c r="M219" i="3"/>
  <c r="O219" i="3" s="1"/>
  <c r="P219" i="3" s="1"/>
  <c r="M221" i="3"/>
  <c r="O221" i="3" s="1"/>
  <c r="P221" i="3" s="1"/>
  <c r="M223" i="3"/>
  <c r="O223" i="3" s="1"/>
  <c r="P223" i="3" s="1"/>
  <c r="M225" i="3"/>
  <c r="O225" i="3" s="1"/>
  <c r="P225" i="3" s="1"/>
  <c r="M227" i="3"/>
  <c r="O227" i="3" s="1"/>
  <c r="P227" i="3" s="1"/>
  <c r="M229" i="3"/>
  <c r="O229" i="3" s="1"/>
  <c r="P229" i="3" s="1"/>
  <c r="M231" i="3"/>
  <c r="O231" i="3" s="1"/>
  <c r="P231" i="3" s="1"/>
  <c r="M233" i="3"/>
  <c r="O233" i="3" s="1"/>
  <c r="P233" i="3" s="1"/>
  <c r="M235" i="3"/>
  <c r="O235" i="3" s="1"/>
  <c r="P235" i="3" s="1"/>
  <c r="M237" i="3"/>
  <c r="O237" i="3" s="1"/>
  <c r="P237" i="3" s="1"/>
  <c r="M239" i="3"/>
  <c r="O239" i="3" s="1"/>
  <c r="P239" i="3" s="1"/>
  <c r="M241" i="3"/>
  <c r="O241" i="3" s="1"/>
  <c r="P241" i="3" s="1"/>
  <c r="M243" i="3"/>
  <c r="O243" i="3" s="1"/>
  <c r="P243" i="3" s="1"/>
  <c r="M245" i="3"/>
  <c r="O245" i="3" s="1"/>
  <c r="P245" i="3" s="1"/>
  <c r="M247" i="3"/>
  <c r="O247" i="3" s="1"/>
  <c r="P247" i="3" s="1"/>
  <c r="M249" i="3"/>
  <c r="O249" i="3" s="1"/>
  <c r="P249" i="3" s="1"/>
  <c r="M251" i="3"/>
  <c r="O251" i="3" s="1"/>
  <c r="P251" i="3" s="1"/>
  <c r="M253" i="3"/>
  <c r="O253" i="3" s="1"/>
  <c r="P253" i="3" s="1"/>
  <c r="M255" i="3"/>
  <c r="O255" i="3" s="1"/>
  <c r="P255" i="3" s="1"/>
  <c r="M257" i="3"/>
  <c r="O257" i="3" s="1"/>
  <c r="P257" i="3" s="1"/>
  <c r="M259" i="3"/>
  <c r="O259" i="3" s="1"/>
  <c r="P259" i="3" s="1"/>
  <c r="M261" i="3"/>
  <c r="O261" i="3" s="1"/>
  <c r="P261" i="3" s="1"/>
  <c r="M263" i="3"/>
  <c r="O263" i="3" s="1"/>
  <c r="P263" i="3" s="1"/>
  <c r="M265" i="3"/>
  <c r="O265" i="3" s="1"/>
  <c r="P265" i="3" s="1"/>
  <c r="M267" i="3"/>
  <c r="O267" i="3" s="1"/>
  <c r="P267" i="3" s="1"/>
  <c r="M269" i="3"/>
  <c r="O269" i="3" s="1"/>
  <c r="P269" i="3" s="1"/>
  <c r="M271" i="3"/>
  <c r="O271" i="3" s="1"/>
  <c r="P271" i="3" s="1"/>
  <c r="M273" i="3"/>
  <c r="O273" i="3" s="1"/>
  <c r="P273" i="3" s="1"/>
  <c r="M275" i="3"/>
  <c r="O275" i="3" s="1"/>
  <c r="P275" i="3" s="1"/>
  <c r="M277" i="3"/>
  <c r="O277" i="3" s="1"/>
  <c r="P277" i="3" s="1"/>
  <c r="M279" i="3"/>
  <c r="O279" i="3" s="1"/>
  <c r="P279" i="3" s="1"/>
  <c r="M281" i="3"/>
  <c r="O281" i="3" s="1"/>
  <c r="P281" i="3" s="1"/>
  <c r="M283" i="3"/>
  <c r="O283" i="3" s="1"/>
  <c r="P283" i="3" s="1"/>
  <c r="M285" i="3"/>
  <c r="O285" i="3" s="1"/>
  <c r="P285" i="3" s="1"/>
  <c r="M287" i="3"/>
  <c r="O287" i="3" s="1"/>
  <c r="P287" i="3" s="1"/>
  <c r="M289" i="3"/>
  <c r="O289" i="3" s="1"/>
  <c r="P289" i="3" s="1"/>
  <c r="M291" i="3"/>
  <c r="O291" i="3" s="1"/>
  <c r="P291" i="3" s="1"/>
  <c r="M293" i="3"/>
  <c r="O293" i="3" s="1"/>
  <c r="P293" i="3" s="1"/>
  <c r="S293" i="3"/>
  <c r="O294" i="3"/>
  <c r="P294" i="3" s="1"/>
  <c r="M295" i="3"/>
  <c r="O295" i="3" s="1"/>
  <c r="P295" i="3" s="1"/>
  <c r="S295" i="3"/>
  <c r="O296" i="3"/>
  <c r="P296" i="3" s="1"/>
  <c r="M297" i="3"/>
  <c r="O297" i="3" s="1"/>
  <c r="P297" i="3" s="1"/>
  <c r="S297" i="3"/>
  <c r="O298" i="3"/>
  <c r="P298" i="3" s="1"/>
  <c r="M299" i="3"/>
  <c r="O299" i="3" s="1"/>
  <c r="P299" i="3" s="1"/>
  <c r="S299" i="3"/>
  <c r="O300" i="3"/>
  <c r="P300" i="3" s="1"/>
  <c r="M301" i="3"/>
  <c r="O301" i="3" s="1"/>
  <c r="P301" i="3" s="1"/>
  <c r="S301" i="3"/>
  <c r="S815" i="3"/>
  <c r="M816" i="3"/>
  <c r="S819" i="3"/>
  <c r="M820" i="3"/>
  <c r="S823" i="3"/>
  <c r="M824" i="3"/>
  <c r="S827" i="3"/>
  <c r="M828" i="3"/>
  <c r="S831" i="3"/>
  <c r="M832" i="3"/>
  <c r="S835" i="3"/>
  <c r="M836" i="3"/>
  <c r="S839" i="3"/>
  <c r="M840" i="3"/>
  <c r="S843" i="3"/>
  <c r="M844" i="3"/>
  <c r="S847" i="3"/>
  <c r="M848" i="3"/>
  <c r="S851" i="3"/>
  <c r="M852" i="3"/>
  <c r="S855" i="3"/>
  <c r="M856" i="3"/>
  <c r="S859" i="3"/>
  <c r="M860" i="3"/>
  <c r="S863" i="3"/>
  <c r="M864" i="3"/>
  <c r="S867" i="3"/>
  <c r="M868" i="3"/>
  <c r="S871" i="3"/>
  <c r="M872" i="3"/>
  <c r="S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T1216" i="3"/>
  <c r="H1216" i="3"/>
  <c r="B45" i="4" s="1"/>
  <c r="T1218" i="3"/>
  <c r="H1218" i="3"/>
  <c r="T1220" i="3"/>
  <c r="H1220" i="3"/>
  <c r="T1222" i="3"/>
  <c r="H1222" i="3"/>
  <c r="T1224" i="3"/>
  <c r="H1224" i="3"/>
  <c r="T1226" i="3"/>
  <c r="H1226" i="3"/>
  <c r="T1228" i="3"/>
  <c r="H1228" i="3"/>
  <c r="T1230" i="3"/>
  <c r="H1230" i="3"/>
  <c r="T1232" i="3"/>
  <c r="H1232" i="3"/>
  <c r="T1234" i="3"/>
  <c r="H1234" i="3"/>
  <c r="T1236" i="3"/>
  <c r="H1236" i="3"/>
  <c r="O1334" i="3"/>
  <c r="P1334" i="3" s="1"/>
  <c r="O1338" i="3"/>
  <c r="P1338" i="3" s="1"/>
  <c r="O1342" i="3"/>
  <c r="P1342" i="3" s="1"/>
  <c r="O1346" i="3"/>
  <c r="P1346" i="3" s="1"/>
  <c r="O1350" i="3"/>
  <c r="P1350" i="3" s="1"/>
  <c r="O1354" i="3"/>
  <c r="P1354" i="3" s="1"/>
  <c r="O1358" i="3"/>
  <c r="P1358" i="3" s="1"/>
  <c r="O1362" i="3"/>
  <c r="P1362" i="3" s="1"/>
  <c r="O1366" i="3"/>
  <c r="P1366" i="3" s="1"/>
  <c r="O1370" i="3"/>
  <c r="P1370" i="3" s="1"/>
  <c r="O1374" i="3"/>
  <c r="P1374" i="3" s="1"/>
  <c r="O1378" i="3"/>
  <c r="P1378" i="3" s="1"/>
  <c r="O1382" i="3"/>
  <c r="P1382" i="3" s="1"/>
  <c r="O1386" i="3"/>
  <c r="P1386" i="3" s="1"/>
  <c r="O1390" i="3"/>
  <c r="P1390" i="3" s="1"/>
  <c r="O1394" i="3"/>
  <c r="P1394" i="3" s="1"/>
  <c r="O1398" i="3"/>
  <c r="P1398" i="3" s="1"/>
  <c r="O1402" i="3"/>
  <c r="P1402" i="3" s="1"/>
  <c r="O1406" i="3"/>
  <c r="P1406" i="3" s="1"/>
  <c r="O1410" i="3"/>
  <c r="P1410" i="3" s="1"/>
  <c r="O1414" i="3"/>
  <c r="P1414" i="3" s="1"/>
  <c r="O1418" i="3"/>
  <c r="P1418" i="3" s="1"/>
  <c r="O1422" i="3"/>
  <c r="P1422" i="3" s="1"/>
  <c r="O1426" i="3"/>
  <c r="P1426" i="3" s="1"/>
  <c r="O1430" i="3"/>
  <c r="P1430" i="3" s="1"/>
  <c r="O1434" i="3"/>
  <c r="P1434" i="3" s="1"/>
  <c r="O1438" i="3"/>
  <c r="P1438" i="3" s="1"/>
  <c r="O1442" i="3"/>
  <c r="P1442" i="3" s="1"/>
  <c r="O1446" i="3"/>
  <c r="P1446" i="3" s="1"/>
  <c r="O1450" i="3"/>
  <c r="P1450" i="3" s="1"/>
  <c r="O1454" i="3"/>
  <c r="P1454" i="3" s="1"/>
  <c r="O1458" i="3"/>
  <c r="P1458" i="3" s="1"/>
  <c r="O1462" i="3"/>
  <c r="P1462" i="3" s="1"/>
  <c r="O1466" i="3"/>
  <c r="P1466" i="3" s="1"/>
  <c r="O1470" i="3"/>
  <c r="P1470" i="3" s="1"/>
  <c r="O1474" i="3"/>
  <c r="P1474" i="3" s="1"/>
  <c r="O1478" i="3"/>
  <c r="P1478" i="3" s="1"/>
  <c r="O1482" i="3"/>
  <c r="P1482" i="3" s="1"/>
  <c r="O1486" i="3"/>
  <c r="P1486" i="3" s="1"/>
  <c r="O1490" i="3"/>
  <c r="P1490" i="3" s="1"/>
  <c r="O1494" i="3"/>
  <c r="P1494" i="3" s="1"/>
  <c r="O1498" i="3"/>
  <c r="P1498" i="3" s="1"/>
  <c r="O1502" i="3"/>
  <c r="P1502" i="3" s="1"/>
  <c r="O1506" i="3"/>
  <c r="P1506" i="3" s="1"/>
  <c r="O1510" i="3"/>
  <c r="P1510" i="3" s="1"/>
  <c r="O1514" i="3"/>
  <c r="P1514" i="3" s="1"/>
  <c r="O1518" i="3"/>
  <c r="P1518" i="3" s="1"/>
  <c r="O1522" i="3"/>
  <c r="P1522" i="3" s="1"/>
  <c r="O1526" i="3"/>
  <c r="P1526" i="3" s="1"/>
  <c r="O1530" i="3"/>
  <c r="P1530" i="3" s="1"/>
  <c r="O1534" i="3"/>
  <c r="P1534" i="3" s="1"/>
  <c r="O1538" i="3"/>
  <c r="P1538" i="3" s="1"/>
  <c r="O1542" i="3"/>
  <c r="P1542" i="3" s="1"/>
  <c r="O1546" i="3"/>
  <c r="P1546" i="3" s="1"/>
  <c r="O1550" i="3"/>
  <c r="P1550" i="3" s="1"/>
  <c r="O1554" i="3"/>
  <c r="P1554" i="3" s="1"/>
  <c r="O1558" i="3"/>
  <c r="P1558" i="3" s="1"/>
  <c r="O1562" i="3"/>
  <c r="P1562" i="3" s="1"/>
  <c r="O1566" i="3"/>
  <c r="P1566" i="3" s="1"/>
  <c r="O1570" i="3"/>
  <c r="P1570" i="3" s="1"/>
  <c r="O1574" i="3"/>
  <c r="P1574" i="3" s="1"/>
  <c r="O1578" i="3"/>
  <c r="P1578" i="3" s="1"/>
  <c r="O1582" i="3"/>
  <c r="P1582" i="3" s="1"/>
  <c r="M1588" i="3"/>
  <c r="M1592" i="3"/>
  <c r="M1596" i="3"/>
  <c r="M1600" i="3"/>
  <c r="M1604" i="3"/>
  <c r="M1608" i="3"/>
  <c r="M1612" i="3"/>
  <c r="M1616" i="3"/>
  <c r="M1620" i="3"/>
  <c r="M1624" i="3"/>
  <c r="M1628" i="3"/>
  <c r="M1632" i="3"/>
  <c r="M1636" i="3"/>
  <c r="M1640" i="3"/>
  <c r="M1644" i="3"/>
  <c r="M1648" i="3"/>
  <c r="M1652" i="3"/>
  <c r="M1656" i="3"/>
  <c r="M1660" i="3"/>
  <c r="M1664" i="3"/>
  <c r="M1668" i="3"/>
  <c r="M1672" i="3"/>
  <c r="M1676" i="3"/>
  <c r="M1680" i="3"/>
  <c r="M1684" i="3"/>
  <c r="M1688" i="3"/>
  <c r="M1692" i="3"/>
  <c r="M1696" i="3"/>
  <c r="M1700" i="3"/>
  <c r="M1704" i="3"/>
  <c r="M1708" i="3"/>
  <c r="M1712" i="3"/>
  <c r="M1716" i="3"/>
  <c r="M1720" i="3"/>
  <c r="M1724" i="3"/>
  <c r="M1728" i="3"/>
  <c r="M1732" i="3"/>
  <c r="M1736" i="3"/>
  <c r="M1740" i="3"/>
  <c r="M1744" i="3"/>
  <c r="M1748" i="3"/>
  <c r="M1752" i="3"/>
  <c r="M1756" i="3"/>
  <c r="M1760" i="3"/>
  <c r="M1764" i="3"/>
  <c r="M1768" i="3"/>
  <c r="M1772" i="3"/>
  <c r="M1776" i="3"/>
  <c r="M1780" i="3"/>
  <c r="M1784" i="3"/>
  <c r="M1788" i="3"/>
  <c r="M1792" i="3"/>
  <c r="M1796" i="3"/>
  <c r="M1800" i="3"/>
  <c r="M1804" i="3"/>
  <c r="M1808" i="3"/>
  <c r="M1812" i="3"/>
  <c r="M1816" i="3"/>
  <c r="M1820" i="3"/>
  <c r="M1824" i="3"/>
  <c r="M1828" i="3"/>
  <c r="M1832" i="3"/>
  <c r="M1836" i="3"/>
  <c r="S814" i="3"/>
  <c r="Q1215" i="3"/>
  <c r="S1215" i="3"/>
  <c r="O1238" i="3"/>
  <c r="P1238" i="3" s="1"/>
  <c r="O1241" i="3"/>
  <c r="P1241" i="3" s="1"/>
  <c r="O1245" i="3"/>
  <c r="P1245" i="3" s="1"/>
  <c r="O1249" i="3"/>
  <c r="P1249" i="3" s="1"/>
  <c r="O1253" i="3"/>
  <c r="P1253" i="3" s="1"/>
  <c r="O1257" i="3"/>
  <c r="P1257" i="3" s="1"/>
  <c r="O1261" i="3"/>
  <c r="P1261" i="3" s="1"/>
  <c r="O1265" i="3"/>
  <c r="P1265" i="3" s="1"/>
  <c r="O1269" i="3"/>
  <c r="P1269" i="3" s="1"/>
  <c r="O1273" i="3"/>
  <c r="P1273" i="3" s="1"/>
  <c r="O1277" i="3"/>
  <c r="P1277" i="3" s="1"/>
  <c r="O1281" i="3"/>
  <c r="P1281" i="3" s="1"/>
  <c r="O1285" i="3"/>
  <c r="P1285" i="3" s="1"/>
  <c r="O1289" i="3"/>
  <c r="P1289" i="3" s="1"/>
  <c r="O1293" i="3"/>
  <c r="P1293" i="3" s="1"/>
  <c r="O1297" i="3"/>
  <c r="P1297" i="3" s="1"/>
  <c r="O1301" i="3"/>
  <c r="P1301" i="3" s="1"/>
  <c r="O1305" i="3"/>
  <c r="P1305" i="3" s="1"/>
  <c r="O1309" i="3"/>
  <c r="P1309" i="3" s="1"/>
  <c r="O1313" i="3"/>
  <c r="P1313" i="3" s="1"/>
  <c r="O1317" i="3"/>
  <c r="P1317" i="3" s="1"/>
  <c r="O1321" i="3"/>
  <c r="P1321" i="3" s="1"/>
  <c r="O1325" i="3"/>
  <c r="P1325" i="3" s="1"/>
  <c r="O1329" i="3"/>
  <c r="P1329" i="3" s="1"/>
  <c r="O1333" i="3"/>
  <c r="P1333" i="3" s="1"/>
  <c r="O1337" i="3"/>
  <c r="P1337" i="3" s="1"/>
  <c r="O1341" i="3"/>
  <c r="P1341" i="3" s="1"/>
  <c r="O1345" i="3"/>
  <c r="P1345" i="3" s="1"/>
  <c r="O1349" i="3"/>
  <c r="P1349" i="3" s="1"/>
  <c r="O1353" i="3"/>
  <c r="P1353" i="3" s="1"/>
  <c r="O1357" i="3"/>
  <c r="P1357" i="3" s="1"/>
  <c r="O1361" i="3"/>
  <c r="P1361" i="3" s="1"/>
  <c r="O1365" i="3"/>
  <c r="P1365" i="3" s="1"/>
  <c r="O1369" i="3"/>
  <c r="P1369" i="3" s="1"/>
  <c r="O1373" i="3"/>
  <c r="P1373" i="3" s="1"/>
  <c r="O1377" i="3"/>
  <c r="P1377" i="3" s="1"/>
  <c r="O1381" i="3"/>
  <c r="P1381" i="3" s="1"/>
  <c r="O1385" i="3"/>
  <c r="P1385" i="3" s="1"/>
  <c r="O1389" i="3"/>
  <c r="P1389" i="3" s="1"/>
  <c r="O1393" i="3"/>
  <c r="P1393" i="3" s="1"/>
  <c r="O1397" i="3"/>
  <c r="P1397" i="3" s="1"/>
  <c r="O1401" i="3"/>
  <c r="P1401" i="3" s="1"/>
  <c r="O1405" i="3"/>
  <c r="P1405" i="3" s="1"/>
  <c r="O1409" i="3"/>
  <c r="P1409" i="3" s="1"/>
  <c r="O1413" i="3"/>
  <c r="P1413" i="3" s="1"/>
  <c r="O1417" i="3"/>
  <c r="P1417" i="3" s="1"/>
  <c r="O1421" i="3"/>
  <c r="P1421" i="3" s="1"/>
  <c r="O1425" i="3"/>
  <c r="P1425" i="3" s="1"/>
  <c r="O1429" i="3"/>
  <c r="P1429" i="3" s="1"/>
  <c r="O1433" i="3"/>
  <c r="P1433" i="3" s="1"/>
  <c r="O1437" i="3"/>
  <c r="P1437" i="3" s="1"/>
  <c r="O1441" i="3"/>
  <c r="P1441" i="3" s="1"/>
  <c r="O1445" i="3"/>
  <c r="P1445" i="3" s="1"/>
  <c r="O1449" i="3"/>
  <c r="P1449" i="3" s="1"/>
  <c r="O1453" i="3"/>
  <c r="P1453" i="3" s="1"/>
  <c r="O1457" i="3"/>
  <c r="P1457" i="3" s="1"/>
  <c r="O1461" i="3"/>
  <c r="P1461" i="3" s="1"/>
  <c r="O1465" i="3"/>
  <c r="P1465" i="3" s="1"/>
  <c r="O1469" i="3"/>
  <c r="P1469" i="3" s="1"/>
  <c r="O1473" i="3"/>
  <c r="P1473" i="3" s="1"/>
  <c r="O1477" i="3"/>
  <c r="P1477" i="3" s="1"/>
  <c r="O1481" i="3"/>
  <c r="P1481" i="3" s="1"/>
  <c r="O1485" i="3"/>
  <c r="P1485" i="3" s="1"/>
  <c r="O1489" i="3"/>
  <c r="P1489" i="3" s="1"/>
  <c r="O1493" i="3"/>
  <c r="P1493" i="3" s="1"/>
  <c r="O1497" i="3"/>
  <c r="P1497" i="3" s="1"/>
  <c r="O1501" i="3"/>
  <c r="P1501" i="3" s="1"/>
  <c r="O1505" i="3"/>
  <c r="P1505" i="3" s="1"/>
  <c r="O1509" i="3"/>
  <c r="P1509" i="3" s="1"/>
  <c r="O1513" i="3"/>
  <c r="P1513" i="3" s="1"/>
  <c r="O1517" i="3"/>
  <c r="P1517" i="3" s="1"/>
  <c r="O1521" i="3"/>
  <c r="P1521" i="3" s="1"/>
  <c r="O1525" i="3"/>
  <c r="P1525" i="3" s="1"/>
  <c r="O1529" i="3"/>
  <c r="P1529" i="3" s="1"/>
  <c r="O1533" i="3"/>
  <c r="P1533" i="3" s="1"/>
  <c r="O1537" i="3"/>
  <c r="P1537" i="3" s="1"/>
  <c r="O1541" i="3"/>
  <c r="P1541" i="3" s="1"/>
  <c r="O1545" i="3"/>
  <c r="P1545" i="3" s="1"/>
  <c r="O1549" i="3"/>
  <c r="P1549" i="3" s="1"/>
  <c r="O1553" i="3"/>
  <c r="P1553" i="3" s="1"/>
  <c r="O1557" i="3"/>
  <c r="P1557" i="3" s="1"/>
  <c r="O1561" i="3"/>
  <c r="P1561" i="3" s="1"/>
  <c r="O1565" i="3"/>
  <c r="P1565" i="3" s="1"/>
  <c r="O1569" i="3"/>
  <c r="P1569" i="3" s="1"/>
  <c r="O1573" i="3"/>
  <c r="P1573" i="3" s="1"/>
  <c r="O1577" i="3"/>
  <c r="P1577" i="3" s="1"/>
  <c r="O1581" i="3"/>
  <c r="P1581" i="3" s="1"/>
  <c r="S1586" i="3"/>
  <c r="M1587" i="3"/>
  <c r="S1590" i="3"/>
  <c r="M1591" i="3"/>
  <c r="S1594" i="3"/>
  <c r="M1595" i="3"/>
  <c r="S1598" i="3"/>
  <c r="M1599" i="3"/>
  <c r="S1602" i="3"/>
  <c r="M1603" i="3"/>
  <c r="S1606" i="3"/>
  <c r="M1607" i="3"/>
  <c r="S1610" i="3"/>
  <c r="M1611" i="3"/>
  <c r="S1614" i="3"/>
  <c r="M1615" i="3"/>
  <c r="S1618" i="3"/>
  <c r="M1619" i="3"/>
  <c r="S1622" i="3"/>
  <c r="M1623" i="3"/>
  <c r="S1626" i="3"/>
  <c r="M1627" i="3"/>
  <c r="S1630" i="3"/>
  <c r="M1631" i="3"/>
  <c r="S1634" i="3"/>
  <c r="M1635" i="3"/>
  <c r="S1638" i="3"/>
  <c r="M1639" i="3"/>
  <c r="S1642" i="3"/>
  <c r="M1643" i="3"/>
  <c r="S1646" i="3"/>
  <c r="M1647" i="3"/>
  <c r="S1650" i="3"/>
  <c r="M1651" i="3"/>
  <c r="S1654" i="3"/>
  <c r="M1655" i="3"/>
  <c r="S1658" i="3"/>
  <c r="M1659" i="3"/>
  <c r="S1662" i="3"/>
  <c r="M1663" i="3"/>
  <c r="S1666" i="3"/>
  <c r="M1667" i="3"/>
  <c r="S1670" i="3"/>
  <c r="M1671" i="3"/>
  <c r="S1674" i="3"/>
  <c r="M1675" i="3"/>
  <c r="S1678" i="3"/>
  <c r="M1679" i="3"/>
  <c r="S1682" i="3"/>
  <c r="M1683" i="3"/>
  <c r="S1686" i="3"/>
  <c r="M1687" i="3"/>
  <c r="S1690" i="3"/>
  <c r="M1691" i="3"/>
  <c r="S1694" i="3"/>
  <c r="M1695" i="3"/>
  <c r="S1698" i="3"/>
  <c r="M1699" i="3"/>
  <c r="S1702" i="3"/>
  <c r="M1703" i="3"/>
  <c r="S1706" i="3"/>
  <c r="M1707" i="3"/>
  <c r="S1710" i="3"/>
  <c r="M1711" i="3"/>
  <c r="S1714" i="3"/>
  <c r="M1715" i="3"/>
  <c r="S1718" i="3"/>
  <c r="M1719" i="3"/>
  <c r="S1722" i="3"/>
  <c r="M1723" i="3"/>
  <c r="S1726" i="3"/>
  <c r="M1727" i="3"/>
  <c r="S1730" i="3"/>
  <c r="M1731" i="3"/>
  <c r="S1734" i="3"/>
  <c r="M1735" i="3"/>
  <c r="S1738" i="3"/>
  <c r="M1739" i="3"/>
  <c r="S1742" i="3"/>
  <c r="M1743" i="3"/>
  <c r="S1746" i="3"/>
  <c r="M1747" i="3"/>
  <c r="S1750" i="3"/>
  <c r="M1751" i="3"/>
  <c r="S1754" i="3"/>
  <c r="M1755" i="3"/>
  <c r="S1758" i="3"/>
  <c r="M1759" i="3"/>
  <c r="S1762" i="3"/>
  <c r="M1763" i="3"/>
  <c r="S1766" i="3"/>
  <c r="M1767" i="3"/>
  <c r="S1770" i="3"/>
  <c r="M1771" i="3"/>
  <c r="S1774" i="3"/>
  <c r="M1775" i="3"/>
  <c r="S1778" i="3"/>
  <c r="M1779" i="3"/>
  <c r="S1782" i="3"/>
  <c r="M1783" i="3"/>
  <c r="S1786" i="3"/>
  <c r="M1787" i="3"/>
  <c r="S1790" i="3"/>
  <c r="M1791" i="3"/>
  <c r="S1794" i="3"/>
  <c r="M1795" i="3"/>
  <c r="S1798" i="3"/>
  <c r="M1799" i="3"/>
  <c r="S1802" i="3"/>
  <c r="M1803" i="3"/>
  <c r="S1806" i="3"/>
  <c r="M1807" i="3"/>
  <c r="S1810" i="3"/>
  <c r="M1811" i="3"/>
  <c r="S1814" i="3"/>
  <c r="M1815" i="3"/>
  <c r="S1818" i="3"/>
  <c r="M1819" i="3"/>
  <c r="S1822" i="3"/>
  <c r="M1823" i="3"/>
  <c r="S1826" i="3"/>
  <c r="M1827" i="3"/>
  <c r="S1830" i="3"/>
  <c r="M1831" i="3"/>
  <c r="S1834" i="3"/>
  <c r="M1835" i="3"/>
  <c r="O814" i="3"/>
  <c r="P814" i="3" s="1"/>
  <c r="T815" i="3"/>
  <c r="O815" i="3"/>
  <c r="P815" i="3" s="1"/>
  <c r="T816" i="3"/>
  <c r="O816" i="3"/>
  <c r="P816" i="3" s="1"/>
  <c r="T817" i="3"/>
  <c r="O817" i="3"/>
  <c r="P817" i="3" s="1"/>
  <c r="T818" i="3"/>
  <c r="O818" i="3"/>
  <c r="P818" i="3" s="1"/>
  <c r="T819" i="3"/>
  <c r="O819" i="3"/>
  <c r="P819" i="3" s="1"/>
  <c r="T820" i="3"/>
  <c r="O820" i="3"/>
  <c r="P820" i="3" s="1"/>
  <c r="T821" i="3"/>
  <c r="O821" i="3"/>
  <c r="P821" i="3" s="1"/>
  <c r="T822" i="3"/>
  <c r="O822" i="3"/>
  <c r="P822" i="3" s="1"/>
  <c r="T823" i="3"/>
  <c r="O823" i="3"/>
  <c r="P823" i="3" s="1"/>
  <c r="T824" i="3"/>
  <c r="O824" i="3"/>
  <c r="P824" i="3" s="1"/>
  <c r="T825" i="3"/>
  <c r="O825" i="3"/>
  <c r="P825" i="3" s="1"/>
  <c r="T826" i="3"/>
  <c r="O826" i="3"/>
  <c r="P826" i="3" s="1"/>
  <c r="T827" i="3"/>
  <c r="O827" i="3"/>
  <c r="P827" i="3" s="1"/>
  <c r="T828" i="3"/>
  <c r="O828" i="3"/>
  <c r="P828" i="3" s="1"/>
  <c r="T829" i="3"/>
  <c r="O829" i="3"/>
  <c r="P829" i="3" s="1"/>
  <c r="T830" i="3"/>
  <c r="O830" i="3"/>
  <c r="P830" i="3" s="1"/>
  <c r="T831" i="3"/>
  <c r="O831" i="3"/>
  <c r="P831" i="3" s="1"/>
  <c r="T832" i="3"/>
  <c r="O832" i="3"/>
  <c r="P832" i="3" s="1"/>
  <c r="T833" i="3"/>
  <c r="O833" i="3"/>
  <c r="P833" i="3" s="1"/>
  <c r="T834" i="3"/>
  <c r="O834" i="3"/>
  <c r="P834" i="3" s="1"/>
  <c r="T835" i="3"/>
  <c r="O835" i="3"/>
  <c r="P835" i="3" s="1"/>
  <c r="T836" i="3"/>
  <c r="O836" i="3"/>
  <c r="P836" i="3" s="1"/>
  <c r="T837" i="3"/>
  <c r="O837" i="3"/>
  <c r="P837" i="3" s="1"/>
  <c r="T838" i="3"/>
  <c r="O838" i="3"/>
  <c r="P838" i="3" s="1"/>
  <c r="T839" i="3"/>
  <c r="O839" i="3"/>
  <c r="P839" i="3" s="1"/>
  <c r="T840" i="3"/>
  <c r="O840" i="3"/>
  <c r="P840" i="3" s="1"/>
  <c r="T841" i="3"/>
  <c r="O841" i="3"/>
  <c r="P841" i="3" s="1"/>
  <c r="T842" i="3"/>
  <c r="O842" i="3"/>
  <c r="P842" i="3" s="1"/>
  <c r="T843" i="3"/>
  <c r="O843" i="3"/>
  <c r="P843" i="3" s="1"/>
  <c r="T844" i="3"/>
  <c r="O844" i="3"/>
  <c r="P844" i="3" s="1"/>
  <c r="T845" i="3"/>
  <c r="O845" i="3"/>
  <c r="P845" i="3" s="1"/>
  <c r="T846" i="3"/>
  <c r="O846" i="3"/>
  <c r="P846" i="3" s="1"/>
  <c r="T847" i="3"/>
  <c r="O847" i="3"/>
  <c r="P847" i="3" s="1"/>
  <c r="T848" i="3"/>
  <c r="O848" i="3"/>
  <c r="P848" i="3" s="1"/>
  <c r="T849" i="3"/>
  <c r="O849" i="3"/>
  <c r="P849" i="3" s="1"/>
  <c r="T850" i="3"/>
  <c r="O850" i="3"/>
  <c r="P850" i="3" s="1"/>
  <c r="T851" i="3"/>
  <c r="O851" i="3"/>
  <c r="P851" i="3" s="1"/>
  <c r="T852" i="3"/>
  <c r="O852" i="3"/>
  <c r="P852" i="3" s="1"/>
  <c r="T853" i="3"/>
  <c r="O853" i="3"/>
  <c r="P853" i="3" s="1"/>
  <c r="T854" i="3"/>
  <c r="O854" i="3"/>
  <c r="P854" i="3" s="1"/>
  <c r="T855" i="3"/>
  <c r="O855" i="3"/>
  <c r="P855" i="3" s="1"/>
  <c r="T856" i="3"/>
  <c r="O856" i="3"/>
  <c r="P856" i="3" s="1"/>
  <c r="T857" i="3"/>
  <c r="O857" i="3"/>
  <c r="P857" i="3" s="1"/>
  <c r="T858" i="3"/>
  <c r="O858" i="3"/>
  <c r="P858" i="3" s="1"/>
  <c r="T859" i="3"/>
  <c r="O859" i="3"/>
  <c r="P859" i="3" s="1"/>
  <c r="T860" i="3"/>
  <c r="O860" i="3"/>
  <c r="P860" i="3" s="1"/>
  <c r="T861" i="3"/>
  <c r="O861" i="3"/>
  <c r="P861" i="3" s="1"/>
  <c r="T862" i="3"/>
  <c r="O862" i="3"/>
  <c r="P862" i="3" s="1"/>
  <c r="T863" i="3"/>
  <c r="O863" i="3"/>
  <c r="P863" i="3" s="1"/>
  <c r="T864" i="3"/>
  <c r="O864" i="3"/>
  <c r="P864" i="3" s="1"/>
  <c r="T865" i="3"/>
  <c r="O865" i="3"/>
  <c r="P865" i="3" s="1"/>
  <c r="T866" i="3"/>
  <c r="O866" i="3"/>
  <c r="P866" i="3" s="1"/>
  <c r="T867" i="3"/>
  <c r="O867" i="3"/>
  <c r="P867" i="3" s="1"/>
  <c r="T868" i="3"/>
  <c r="O868" i="3"/>
  <c r="P868" i="3" s="1"/>
  <c r="T869" i="3"/>
  <c r="O869" i="3"/>
  <c r="P869" i="3" s="1"/>
  <c r="T870" i="3"/>
  <c r="O870" i="3"/>
  <c r="P870" i="3" s="1"/>
  <c r="T871" i="3"/>
  <c r="O871" i="3"/>
  <c r="P871" i="3" s="1"/>
  <c r="T872" i="3"/>
  <c r="O872" i="3"/>
  <c r="P872" i="3" s="1"/>
  <c r="T873" i="3"/>
  <c r="O873" i="3"/>
  <c r="P873" i="3" s="1"/>
  <c r="T874" i="3"/>
  <c r="O874" i="3"/>
  <c r="P874" i="3" s="1"/>
  <c r="T875" i="3"/>
  <c r="O875" i="3"/>
  <c r="P875" i="3" s="1"/>
  <c r="T876" i="3"/>
  <c r="O876" i="3"/>
  <c r="P876" i="3" s="1"/>
  <c r="T877" i="3"/>
  <c r="O877" i="3"/>
  <c r="P877" i="3" s="1"/>
  <c r="T878" i="3"/>
  <c r="O878" i="3"/>
  <c r="P878" i="3" s="1"/>
  <c r="T879" i="3"/>
  <c r="O879" i="3"/>
  <c r="P879" i="3" s="1"/>
  <c r="T880" i="3"/>
  <c r="O880" i="3"/>
  <c r="P880" i="3" s="1"/>
  <c r="T881" i="3"/>
  <c r="O881" i="3"/>
  <c r="P881" i="3" s="1"/>
  <c r="T882" i="3"/>
  <c r="O882" i="3"/>
  <c r="P882" i="3" s="1"/>
  <c r="T883" i="3"/>
  <c r="O883" i="3"/>
  <c r="P883" i="3" s="1"/>
  <c r="T884" i="3"/>
  <c r="O884" i="3"/>
  <c r="P884" i="3" s="1"/>
  <c r="T885" i="3"/>
  <c r="O885" i="3"/>
  <c r="P885" i="3" s="1"/>
  <c r="T886" i="3"/>
  <c r="O886" i="3"/>
  <c r="P886" i="3" s="1"/>
  <c r="T887" i="3"/>
  <c r="O887" i="3"/>
  <c r="P887" i="3" s="1"/>
  <c r="T888" i="3"/>
  <c r="O888" i="3"/>
  <c r="P888" i="3" s="1"/>
  <c r="T889" i="3"/>
  <c r="O889" i="3"/>
  <c r="P889" i="3" s="1"/>
  <c r="T890" i="3"/>
  <c r="O890" i="3"/>
  <c r="P890" i="3" s="1"/>
  <c r="T891" i="3"/>
  <c r="O891" i="3"/>
  <c r="P891" i="3" s="1"/>
  <c r="T892" i="3"/>
  <c r="O892" i="3"/>
  <c r="P892" i="3" s="1"/>
  <c r="T893" i="3"/>
  <c r="O893" i="3"/>
  <c r="P893" i="3" s="1"/>
  <c r="T894" i="3"/>
  <c r="O894" i="3"/>
  <c r="P894" i="3" s="1"/>
  <c r="T895" i="3"/>
  <c r="O895" i="3"/>
  <c r="P895" i="3" s="1"/>
  <c r="T896" i="3"/>
  <c r="O896" i="3"/>
  <c r="P896" i="3" s="1"/>
  <c r="T897" i="3"/>
  <c r="O897" i="3"/>
  <c r="P897" i="3" s="1"/>
  <c r="T898" i="3"/>
  <c r="O898" i="3"/>
  <c r="P898" i="3" s="1"/>
  <c r="T899" i="3"/>
  <c r="O899" i="3"/>
  <c r="P899" i="3" s="1"/>
  <c r="T900" i="3"/>
  <c r="O900" i="3"/>
  <c r="P900" i="3" s="1"/>
  <c r="T901" i="3"/>
  <c r="O901" i="3"/>
  <c r="P901" i="3" s="1"/>
  <c r="T902" i="3"/>
  <c r="O902" i="3"/>
  <c r="P902" i="3" s="1"/>
  <c r="T903" i="3"/>
  <c r="O903" i="3"/>
  <c r="P903" i="3" s="1"/>
  <c r="T904" i="3"/>
  <c r="O904" i="3"/>
  <c r="P904" i="3" s="1"/>
  <c r="T905" i="3"/>
  <c r="O905" i="3"/>
  <c r="P905" i="3" s="1"/>
  <c r="T906" i="3"/>
  <c r="O906" i="3"/>
  <c r="P906" i="3" s="1"/>
  <c r="T907" i="3"/>
  <c r="O907" i="3"/>
  <c r="P907" i="3" s="1"/>
  <c r="T908" i="3"/>
  <c r="O908" i="3"/>
  <c r="P908" i="3" s="1"/>
  <c r="T909" i="3"/>
  <c r="O909" i="3"/>
  <c r="P909" i="3" s="1"/>
  <c r="T910" i="3"/>
  <c r="O910" i="3"/>
  <c r="P910" i="3" s="1"/>
  <c r="T911" i="3"/>
  <c r="O911" i="3"/>
  <c r="P911" i="3" s="1"/>
  <c r="T912" i="3"/>
  <c r="O912" i="3"/>
  <c r="P912" i="3" s="1"/>
  <c r="T913" i="3"/>
  <c r="O913" i="3"/>
  <c r="P913" i="3" s="1"/>
  <c r="T914" i="3"/>
  <c r="O914" i="3"/>
  <c r="P914" i="3" s="1"/>
  <c r="T915" i="3"/>
  <c r="O915" i="3"/>
  <c r="P915" i="3" s="1"/>
  <c r="T916" i="3"/>
  <c r="O916" i="3"/>
  <c r="P916" i="3" s="1"/>
  <c r="T917" i="3"/>
  <c r="O917" i="3"/>
  <c r="P917" i="3" s="1"/>
  <c r="T918" i="3"/>
  <c r="O918" i="3"/>
  <c r="P918" i="3" s="1"/>
  <c r="T919" i="3"/>
  <c r="O919" i="3"/>
  <c r="P919" i="3" s="1"/>
  <c r="T920" i="3"/>
  <c r="O920" i="3"/>
  <c r="P920" i="3" s="1"/>
  <c r="T921" i="3"/>
  <c r="O921" i="3"/>
  <c r="P921" i="3" s="1"/>
  <c r="T922" i="3"/>
  <c r="O922" i="3"/>
  <c r="P922" i="3" s="1"/>
  <c r="T923" i="3"/>
  <c r="O923" i="3"/>
  <c r="P923" i="3" s="1"/>
  <c r="T924" i="3"/>
  <c r="O924" i="3"/>
  <c r="P924" i="3" s="1"/>
  <c r="T925" i="3"/>
  <c r="O925" i="3"/>
  <c r="P925" i="3" s="1"/>
  <c r="T926" i="3"/>
  <c r="O926" i="3"/>
  <c r="P926" i="3" s="1"/>
  <c r="T927" i="3"/>
  <c r="O927" i="3"/>
  <c r="P927" i="3" s="1"/>
  <c r="T928" i="3"/>
  <c r="O928" i="3"/>
  <c r="P928" i="3" s="1"/>
  <c r="T929" i="3"/>
  <c r="O929" i="3"/>
  <c r="P929" i="3" s="1"/>
  <c r="T930" i="3"/>
  <c r="O930" i="3"/>
  <c r="P930" i="3" s="1"/>
  <c r="T931" i="3"/>
  <c r="O931" i="3"/>
  <c r="P931" i="3" s="1"/>
  <c r="T932" i="3"/>
  <c r="O932" i="3"/>
  <c r="P932" i="3" s="1"/>
  <c r="T933" i="3"/>
  <c r="O933" i="3"/>
  <c r="P933" i="3" s="1"/>
  <c r="T934" i="3"/>
  <c r="O934" i="3"/>
  <c r="P934" i="3" s="1"/>
  <c r="T935" i="3"/>
  <c r="O935" i="3"/>
  <c r="P935" i="3" s="1"/>
  <c r="T936" i="3"/>
  <c r="O936" i="3"/>
  <c r="P936" i="3" s="1"/>
  <c r="T937" i="3"/>
  <c r="O937" i="3"/>
  <c r="P937" i="3" s="1"/>
  <c r="T938" i="3"/>
  <c r="O938" i="3"/>
  <c r="P938" i="3" s="1"/>
  <c r="T939" i="3"/>
  <c r="O939" i="3"/>
  <c r="P939" i="3" s="1"/>
  <c r="T940" i="3"/>
  <c r="O940" i="3"/>
  <c r="P940" i="3" s="1"/>
  <c r="T941" i="3"/>
  <c r="O941" i="3"/>
  <c r="P941" i="3" s="1"/>
  <c r="T942" i="3"/>
  <c r="O942" i="3"/>
  <c r="P942" i="3" s="1"/>
  <c r="T943" i="3"/>
  <c r="O943" i="3"/>
  <c r="P943" i="3" s="1"/>
  <c r="T944" i="3"/>
  <c r="O944" i="3"/>
  <c r="P944" i="3" s="1"/>
  <c r="T945" i="3"/>
  <c r="O945" i="3"/>
  <c r="P945" i="3" s="1"/>
  <c r="T946" i="3"/>
  <c r="O946" i="3"/>
  <c r="P946" i="3" s="1"/>
  <c r="T947" i="3"/>
  <c r="O947" i="3"/>
  <c r="P947" i="3" s="1"/>
  <c r="T948" i="3"/>
  <c r="O948" i="3"/>
  <c r="P948" i="3" s="1"/>
  <c r="T949" i="3"/>
  <c r="O949" i="3"/>
  <c r="P949" i="3" s="1"/>
  <c r="T950" i="3"/>
  <c r="O950" i="3"/>
  <c r="P950" i="3" s="1"/>
  <c r="T951" i="3"/>
  <c r="O951" i="3"/>
  <c r="P951" i="3" s="1"/>
  <c r="T952" i="3"/>
  <c r="O952" i="3"/>
  <c r="P952" i="3" s="1"/>
  <c r="T953" i="3"/>
  <c r="O953" i="3"/>
  <c r="P953" i="3" s="1"/>
  <c r="T954" i="3"/>
  <c r="O954" i="3"/>
  <c r="P954" i="3" s="1"/>
  <c r="T955" i="3"/>
  <c r="O955" i="3"/>
  <c r="P955" i="3" s="1"/>
  <c r="T956" i="3"/>
  <c r="O956" i="3"/>
  <c r="P956" i="3" s="1"/>
  <c r="T957" i="3"/>
  <c r="O957" i="3"/>
  <c r="P957" i="3" s="1"/>
  <c r="T958" i="3"/>
  <c r="O958" i="3"/>
  <c r="P958" i="3" s="1"/>
  <c r="T959" i="3"/>
  <c r="O959" i="3"/>
  <c r="P959" i="3" s="1"/>
  <c r="T960" i="3"/>
  <c r="O960" i="3"/>
  <c r="P960" i="3" s="1"/>
  <c r="T961" i="3"/>
  <c r="O961" i="3"/>
  <c r="P961" i="3" s="1"/>
  <c r="T962" i="3"/>
  <c r="O962" i="3"/>
  <c r="P962" i="3" s="1"/>
  <c r="T963" i="3"/>
  <c r="O963" i="3"/>
  <c r="P963" i="3" s="1"/>
  <c r="T964" i="3"/>
  <c r="O964" i="3"/>
  <c r="P964" i="3" s="1"/>
  <c r="T965" i="3"/>
  <c r="O965" i="3"/>
  <c r="P965" i="3" s="1"/>
  <c r="T966" i="3"/>
  <c r="O966" i="3"/>
  <c r="P966" i="3" s="1"/>
  <c r="T967" i="3"/>
  <c r="O967" i="3"/>
  <c r="P967" i="3" s="1"/>
  <c r="T968" i="3"/>
  <c r="O968" i="3"/>
  <c r="P968" i="3" s="1"/>
  <c r="T969" i="3"/>
  <c r="O969" i="3"/>
  <c r="P969" i="3" s="1"/>
  <c r="T970" i="3"/>
  <c r="O970" i="3"/>
  <c r="P970" i="3" s="1"/>
  <c r="T971" i="3"/>
  <c r="O971" i="3"/>
  <c r="P971" i="3" s="1"/>
  <c r="T972" i="3"/>
  <c r="O972" i="3"/>
  <c r="P972" i="3" s="1"/>
  <c r="T973" i="3"/>
  <c r="O973" i="3"/>
  <c r="P973" i="3" s="1"/>
  <c r="T974" i="3"/>
  <c r="O974" i="3"/>
  <c r="P974" i="3" s="1"/>
  <c r="T975" i="3"/>
  <c r="O975" i="3"/>
  <c r="P975" i="3" s="1"/>
  <c r="T976" i="3"/>
  <c r="O976" i="3"/>
  <c r="P976" i="3" s="1"/>
  <c r="T977" i="3"/>
  <c r="O977" i="3"/>
  <c r="P977" i="3" s="1"/>
  <c r="T978" i="3"/>
  <c r="O978" i="3"/>
  <c r="P978" i="3" s="1"/>
  <c r="T979" i="3"/>
  <c r="O979" i="3"/>
  <c r="P979" i="3" s="1"/>
  <c r="T980" i="3"/>
  <c r="O980" i="3"/>
  <c r="P980" i="3" s="1"/>
  <c r="T981" i="3"/>
  <c r="O981" i="3"/>
  <c r="P981" i="3" s="1"/>
  <c r="T982" i="3"/>
  <c r="O982" i="3"/>
  <c r="P982" i="3" s="1"/>
  <c r="T983" i="3"/>
  <c r="O983" i="3"/>
  <c r="P983" i="3" s="1"/>
  <c r="T984" i="3"/>
  <c r="O984" i="3"/>
  <c r="P984" i="3" s="1"/>
  <c r="T985" i="3"/>
  <c r="O985" i="3"/>
  <c r="P985" i="3" s="1"/>
  <c r="T986" i="3"/>
  <c r="O986" i="3"/>
  <c r="P986" i="3" s="1"/>
  <c r="T987" i="3"/>
  <c r="O987" i="3"/>
  <c r="P987" i="3" s="1"/>
  <c r="T988" i="3"/>
  <c r="O988" i="3"/>
  <c r="P988" i="3" s="1"/>
  <c r="T989" i="3"/>
  <c r="O989" i="3"/>
  <c r="P989" i="3" s="1"/>
  <c r="T990" i="3"/>
  <c r="O990" i="3"/>
  <c r="P990" i="3" s="1"/>
  <c r="T991" i="3"/>
  <c r="O991" i="3"/>
  <c r="P991" i="3" s="1"/>
  <c r="T992" i="3"/>
  <c r="O992" i="3"/>
  <c r="P992" i="3" s="1"/>
  <c r="T993" i="3"/>
  <c r="O993" i="3"/>
  <c r="P993" i="3" s="1"/>
  <c r="T994" i="3"/>
  <c r="O994" i="3"/>
  <c r="P994" i="3" s="1"/>
  <c r="T995" i="3"/>
  <c r="O995" i="3"/>
  <c r="P995" i="3" s="1"/>
  <c r="T996" i="3"/>
  <c r="O996" i="3"/>
  <c r="P996" i="3" s="1"/>
  <c r="T997" i="3"/>
  <c r="O997" i="3"/>
  <c r="P997" i="3" s="1"/>
  <c r="T998" i="3"/>
  <c r="O998" i="3"/>
  <c r="P998" i="3" s="1"/>
  <c r="T999" i="3"/>
  <c r="O999" i="3"/>
  <c r="P999" i="3" s="1"/>
  <c r="T1000" i="3"/>
  <c r="O1000" i="3"/>
  <c r="P1000" i="3" s="1"/>
  <c r="T1001" i="3"/>
  <c r="O1001" i="3"/>
  <c r="P1001" i="3" s="1"/>
  <c r="T1002" i="3"/>
  <c r="O1002" i="3"/>
  <c r="P1002" i="3" s="1"/>
  <c r="T1003" i="3"/>
  <c r="O1003" i="3"/>
  <c r="P1003" i="3" s="1"/>
  <c r="T1004" i="3"/>
  <c r="O1004" i="3"/>
  <c r="P1004" i="3" s="1"/>
  <c r="T1005" i="3"/>
  <c r="O1005" i="3"/>
  <c r="P1005" i="3" s="1"/>
  <c r="T1006" i="3"/>
  <c r="O1006" i="3"/>
  <c r="P1006" i="3" s="1"/>
  <c r="T1007" i="3"/>
  <c r="O1007" i="3"/>
  <c r="P1007" i="3" s="1"/>
  <c r="T1008" i="3"/>
  <c r="O1008" i="3"/>
  <c r="P1008" i="3" s="1"/>
  <c r="T1009" i="3"/>
  <c r="O1009" i="3"/>
  <c r="P1009" i="3" s="1"/>
  <c r="T1010" i="3"/>
  <c r="O1010" i="3"/>
  <c r="P1010" i="3" s="1"/>
  <c r="T1011" i="3"/>
  <c r="O1011" i="3"/>
  <c r="P1011" i="3" s="1"/>
  <c r="T1012" i="3"/>
  <c r="O1012" i="3"/>
  <c r="P1012" i="3" s="1"/>
  <c r="T1013" i="3"/>
  <c r="O1013" i="3"/>
  <c r="P1013" i="3" s="1"/>
  <c r="T1014" i="3"/>
  <c r="O1014" i="3"/>
  <c r="P1014" i="3" s="1"/>
  <c r="T1015" i="3"/>
  <c r="O1015" i="3"/>
  <c r="P1015" i="3" s="1"/>
  <c r="T1016" i="3"/>
  <c r="O1016" i="3"/>
  <c r="P1016" i="3" s="1"/>
  <c r="T1017" i="3"/>
  <c r="O1017" i="3"/>
  <c r="P1017" i="3" s="1"/>
  <c r="T1018" i="3"/>
  <c r="O1018" i="3"/>
  <c r="P1018" i="3" s="1"/>
  <c r="T1019" i="3"/>
  <c r="O1019" i="3"/>
  <c r="P1019" i="3" s="1"/>
  <c r="T1020" i="3"/>
  <c r="O1020" i="3"/>
  <c r="P1020" i="3" s="1"/>
  <c r="T1021" i="3"/>
  <c r="O1021" i="3"/>
  <c r="P1021" i="3" s="1"/>
  <c r="T1022" i="3"/>
  <c r="O1022" i="3"/>
  <c r="P1022" i="3" s="1"/>
  <c r="T1023" i="3"/>
  <c r="O1023" i="3"/>
  <c r="P1023" i="3" s="1"/>
  <c r="T1024" i="3"/>
  <c r="O1024" i="3"/>
  <c r="P1024" i="3" s="1"/>
  <c r="T1025" i="3"/>
  <c r="O1025" i="3"/>
  <c r="P1025" i="3" s="1"/>
  <c r="T1026" i="3"/>
  <c r="O1026" i="3"/>
  <c r="P1026" i="3" s="1"/>
  <c r="T1027" i="3"/>
  <c r="O1027" i="3"/>
  <c r="P1027" i="3" s="1"/>
  <c r="T1028" i="3"/>
  <c r="O1028" i="3"/>
  <c r="P1028" i="3" s="1"/>
  <c r="T1029" i="3"/>
  <c r="O1029" i="3"/>
  <c r="P1029" i="3" s="1"/>
  <c r="T1030" i="3"/>
  <c r="O1030" i="3"/>
  <c r="P1030" i="3" s="1"/>
  <c r="T1031" i="3"/>
  <c r="O1031" i="3"/>
  <c r="P1031" i="3" s="1"/>
  <c r="T1032" i="3"/>
  <c r="O1032" i="3"/>
  <c r="P1032" i="3" s="1"/>
  <c r="T1033" i="3"/>
  <c r="O1033" i="3"/>
  <c r="P1033" i="3" s="1"/>
  <c r="T1034" i="3"/>
  <c r="O1034" i="3"/>
  <c r="P1034" i="3" s="1"/>
  <c r="T1035" i="3"/>
  <c r="O1035" i="3"/>
  <c r="P1035" i="3" s="1"/>
  <c r="T1036" i="3"/>
  <c r="O1036" i="3"/>
  <c r="P1036" i="3" s="1"/>
  <c r="T1037" i="3"/>
  <c r="O1037" i="3"/>
  <c r="P1037" i="3" s="1"/>
  <c r="T1038" i="3"/>
  <c r="O1038" i="3"/>
  <c r="P1038" i="3" s="1"/>
  <c r="T1039" i="3"/>
  <c r="O1039" i="3"/>
  <c r="P1039" i="3" s="1"/>
  <c r="T1040" i="3"/>
  <c r="O1040" i="3"/>
  <c r="P1040" i="3" s="1"/>
  <c r="T1041" i="3"/>
  <c r="O1041" i="3"/>
  <c r="P1041" i="3" s="1"/>
  <c r="T1042" i="3"/>
  <c r="O1042" i="3"/>
  <c r="P1042" i="3" s="1"/>
  <c r="T1043" i="3"/>
  <c r="O1043" i="3"/>
  <c r="P1043" i="3" s="1"/>
  <c r="T1044" i="3"/>
  <c r="O1044" i="3"/>
  <c r="P1044" i="3" s="1"/>
  <c r="T1045" i="3"/>
  <c r="O1045" i="3"/>
  <c r="P1045" i="3" s="1"/>
  <c r="T1046" i="3"/>
  <c r="O1046" i="3"/>
  <c r="P1046" i="3" s="1"/>
  <c r="T1047" i="3"/>
  <c r="O1047" i="3"/>
  <c r="P1047" i="3" s="1"/>
  <c r="T1048" i="3"/>
  <c r="O1048" i="3"/>
  <c r="P1048" i="3" s="1"/>
  <c r="T1049" i="3"/>
  <c r="O1049" i="3"/>
  <c r="P1049" i="3" s="1"/>
  <c r="T1050" i="3"/>
  <c r="O1050" i="3"/>
  <c r="P1050" i="3" s="1"/>
  <c r="T1051" i="3"/>
  <c r="O1051" i="3"/>
  <c r="P1051" i="3" s="1"/>
  <c r="T1052" i="3"/>
  <c r="O1052" i="3"/>
  <c r="P1052" i="3" s="1"/>
  <c r="T1053" i="3"/>
  <c r="O1053" i="3"/>
  <c r="P1053" i="3" s="1"/>
  <c r="T1054" i="3"/>
  <c r="O1054" i="3"/>
  <c r="P1054" i="3" s="1"/>
  <c r="T1055" i="3"/>
  <c r="O1055" i="3"/>
  <c r="P1055" i="3" s="1"/>
  <c r="T1056" i="3"/>
  <c r="O1056" i="3"/>
  <c r="P1056" i="3" s="1"/>
  <c r="T1057" i="3"/>
  <c r="O1057" i="3"/>
  <c r="P1057" i="3" s="1"/>
  <c r="T1058" i="3"/>
  <c r="O1058" i="3"/>
  <c r="P1058" i="3" s="1"/>
  <c r="T1059" i="3"/>
  <c r="O1059" i="3"/>
  <c r="P1059" i="3" s="1"/>
  <c r="T1060" i="3"/>
  <c r="O1060" i="3"/>
  <c r="P1060" i="3" s="1"/>
  <c r="T1061" i="3"/>
  <c r="O1061" i="3"/>
  <c r="P1061" i="3" s="1"/>
  <c r="T1062" i="3"/>
  <c r="O1062" i="3"/>
  <c r="P1062" i="3" s="1"/>
  <c r="T1063" i="3"/>
  <c r="O1063" i="3"/>
  <c r="P1063" i="3" s="1"/>
  <c r="T1064" i="3"/>
  <c r="O1064" i="3"/>
  <c r="P1064" i="3" s="1"/>
  <c r="T1065" i="3"/>
  <c r="O1065" i="3"/>
  <c r="P1065" i="3" s="1"/>
  <c r="T1066" i="3"/>
  <c r="O1066" i="3"/>
  <c r="P1066" i="3" s="1"/>
  <c r="T1067" i="3"/>
  <c r="O1067" i="3"/>
  <c r="P1067" i="3" s="1"/>
  <c r="T1068" i="3"/>
  <c r="O1068" i="3"/>
  <c r="P1068" i="3" s="1"/>
  <c r="T1069" i="3"/>
  <c r="O1069" i="3"/>
  <c r="P1069" i="3" s="1"/>
  <c r="T1070" i="3"/>
  <c r="O1070" i="3"/>
  <c r="P1070" i="3" s="1"/>
  <c r="T1071" i="3"/>
  <c r="O1071" i="3"/>
  <c r="P1071" i="3" s="1"/>
  <c r="T1072" i="3"/>
  <c r="O1072" i="3"/>
  <c r="P1072" i="3" s="1"/>
  <c r="T1073" i="3"/>
  <c r="O1073" i="3"/>
  <c r="P1073" i="3" s="1"/>
  <c r="T1074" i="3"/>
  <c r="O1074" i="3"/>
  <c r="P1074" i="3" s="1"/>
  <c r="T1075" i="3"/>
  <c r="O1075" i="3"/>
  <c r="P1075" i="3" s="1"/>
  <c r="T1076" i="3"/>
  <c r="O1076" i="3"/>
  <c r="P1076" i="3" s="1"/>
  <c r="T1077" i="3"/>
  <c r="O1077" i="3"/>
  <c r="P1077" i="3" s="1"/>
  <c r="T1078" i="3"/>
  <c r="O1078" i="3"/>
  <c r="P1078" i="3" s="1"/>
  <c r="T1079" i="3"/>
  <c r="O1079" i="3"/>
  <c r="P1079" i="3" s="1"/>
  <c r="T1080" i="3"/>
  <c r="O1080" i="3"/>
  <c r="P1080" i="3" s="1"/>
  <c r="T1081" i="3"/>
  <c r="O1081" i="3"/>
  <c r="P1081" i="3" s="1"/>
  <c r="T1082" i="3"/>
  <c r="O1082" i="3"/>
  <c r="P1082" i="3" s="1"/>
  <c r="T1083" i="3"/>
  <c r="O1083" i="3"/>
  <c r="P1083" i="3" s="1"/>
  <c r="T1084" i="3"/>
  <c r="O1084" i="3"/>
  <c r="P1084" i="3" s="1"/>
  <c r="T1085" i="3"/>
  <c r="O1085" i="3"/>
  <c r="P1085" i="3" s="1"/>
  <c r="T1086" i="3"/>
  <c r="O1086" i="3"/>
  <c r="P1086" i="3" s="1"/>
  <c r="T1087" i="3"/>
  <c r="O1087" i="3"/>
  <c r="P1087" i="3" s="1"/>
  <c r="T1088" i="3"/>
  <c r="O1088" i="3"/>
  <c r="P1088" i="3" s="1"/>
  <c r="T1089" i="3"/>
  <c r="O1089" i="3"/>
  <c r="P1089" i="3" s="1"/>
  <c r="T1090" i="3"/>
  <c r="O1090" i="3"/>
  <c r="P1090" i="3" s="1"/>
  <c r="T1091" i="3"/>
  <c r="O1091" i="3"/>
  <c r="P1091" i="3" s="1"/>
  <c r="T1092" i="3"/>
  <c r="O1092" i="3"/>
  <c r="P1092" i="3" s="1"/>
  <c r="T1093" i="3"/>
  <c r="O1093" i="3"/>
  <c r="P1093" i="3" s="1"/>
  <c r="T1094" i="3"/>
  <c r="O1094" i="3"/>
  <c r="P1094" i="3" s="1"/>
  <c r="T1095" i="3"/>
  <c r="O1095" i="3"/>
  <c r="P1095" i="3" s="1"/>
  <c r="T1096" i="3"/>
  <c r="O1096" i="3"/>
  <c r="P1096" i="3" s="1"/>
  <c r="T1097" i="3"/>
  <c r="O1097" i="3"/>
  <c r="P1097" i="3" s="1"/>
  <c r="T1098" i="3"/>
  <c r="O1098" i="3"/>
  <c r="P1098" i="3" s="1"/>
  <c r="T1099" i="3"/>
  <c r="O1099" i="3"/>
  <c r="P1099" i="3" s="1"/>
  <c r="T1100" i="3"/>
  <c r="O1100" i="3"/>
  <c r="P1100" i="3" s="1"/>
  <c r="T1101" i="3"/>
  <c r="O1101" i="3"/>
  <c r="P1101" i="3" s="1"/>
  <c r="T1102" i="3"/>
  <c r="O1102" i="3"/>
  <c r="P1102" i="3" s="1"/>
  <c r="T1103" i="3"/>
  <c r="O1103" i="3"/>
  <c r="P1103" i="3" s="1"/>
  <c r="T1104" i="3"/>
  <c r="O1104" i="3"/>
  <c r="P1104" i="3" s="1"/>
  <c r="T1105" i="3"/>
  <c r="O1105" i="3"/>
  <c r="P1105" i="3" s="1"/>
  <c r="T1106" i="3"/>
  <c r="O1106" i="3"/>
  <c r="P1106" i="3" s="1"/>
  <c r="T1107" i="3"/>
  <c r="O1107" i="3"/>
  <c r="P1107" i="3" s="1"/>
  <c r="T1108" i="3"/>
  <c r="O1108" i="3"/>
  <c r="P1108" i="3" s="1"/>
  <c r="T1109" i="3"/>
  <c r="O1109" i="3"/>
  <c r="P1109" i="3" s="1"/>
  <c r="T1110" i="3"/>
  <c r="O1110" i="3"/>
  <c r="P1110" i="3" s="1"/>
  <c r="T1111" i="3"/>
  <c r="O1111" i="3"/>
  <c r="P1111" i="3" s="1"/>
  <c r="T1112" i="3"/>
  <c r="O1112" i="3"/>
  <c r="P1112" i="3" s="1"/>
  <c r="T1113" i="3"/>
  <c r="O1113" i="3"/>
  <c r="P1113" i="3" s="1"/>
  <c r="T1114" i="3"/>
  <c r="O1114" i="3"/>
  <c r="P1114" i="3" s="1"/>
  <c r="T1115" i="3"/>
  <c r="O1115" i="3"/>
  <c r="P1115" i="3" s="1"/>
  <c r="T1116" i="3"/>
  <c r="O1116" i="3"/>
  <c r="P1116" i="3" s="1"/>
  <c r="T1117" i="3"/>
  <c r="O1117" i="3"/>
  <c r="P1117" i="3" s="1"/>
  <c r="T1118" i="3"/>
  <c r="O1118" i="3"/>
  <c r="P1118" i="3" s="1"/>
  <c r="T1119" i="3"/>
  <c r="O1119" i="3"/>
  <c r="P1119" i="3" s="1"/>
  <c r="T1120" i="3"/>
  <c r="O1120" i="3"/>
  <c r="P1120" i="3" s="1"/>
  <c r="T1121" i="3"/>
  <c r="O1121" i="3"/>
  <c r="P1121" i="3" s="1"/>
  <c r="T1122" i="3"/>
  <c r="O1122" i="3"/>
  <c r="P1122" i="3" s="1"/>
  <c r="T1123" i="3"/>
  <c r="O1123" i="3"/>
  <c r="P1123" i="3" s="1"/>
  <c r="T1124" i="3"/>
  <c r="O1124" i="3"/>
  <c r="P1124" i="3" s="1"/>
  <c r="T1125" i="3"/>
  <c r="O1125" i="3"/>
  <c r="P1125" i="3" s="1"/>
  <c r="T1126" i="3"/>
  <c r="O1126" i="3"/>
  <c r="P1126" i="3" s="1"/>
  <c r="T1127" i="3"/>
  <c r="O1127" i="3"/>
  <c r="P1127" i="3" s="1"/>
  <c r="T1128" i="3"/>
  <c r="O1128" i="3"/>
  <c r="P1128" i="3" s="1"/>
  <c r="T1129" i="3"/>
  <c r="O1129" i="3"/>
  <c r="P1129" i="3" s="1"/>
  <c r="T1130" i="3"/>
  <c r="O1130" i="3"/>
  <c r="P1130" i="3" s="1"/>
  <c r="T1131" i="3"/>
  <c r="O1131" i="3"/>
  <c r="P1131" i="3" s="1"/>
  <c r="T1132" i="3"/>
  <c r="O1132" i="3"/>
  <c r="P1132" i="3" s="1"/>
  <c r="T1133" i="3"/>
  <c r="O1133" i="3"/>
  <c r="P1133" i="3" s="1"/>
  <c r="T1134" i="3"/>
  <c r="O1134" i="3"/>
  <c r="P1134" i="3" s="1"/>
  <c r="T1135" i="3"/>
  <c r="O1135" i="3"/>
  <c r="P1135" i="3" s="1"/>
  <c r="T1136" i="3"/>
  <c r="O1136" i="3"/>
  <c r="P1136" i="3" s="1"/>
  <c r="T1137" i="3"/>
  <c r="O1137" i="3"/>
  <c r="P1137" i="3" s="1"/>
  <c r="T1138" i="3"/>
  <c r="O1138" i="3"/>
  <c r="P1138" i="3" s="1"/>
  <c r="T1139" i="3"/>
  <c r="O1139" i="3"/>
  <c r="P1139" i="3" s="1"/>
  <c r="T1140" i="3"/>
  <c r="O1140" i="3"/>
  <c r="P1140" i="3" s="1"/>
  <c r="T1141" i="3"/>
  <c r="O1141" i="3"/>
  <c r="P1141" i="3" s="1"/>
  <c r="T1142" i="3"/>
  <c r="O1142" i="3"/>
  <c r="P1142" i="3" s="1"/>
  <c r="T1143" i="3"/>
  <c r="O1143" i="3"/>
  <c r="P1143" i="3" s="1"/>
  <c r="T1144" i="3"/>
  <c r="O1144" i="3"/>
  <c r="P1144" i="3" s="1"/>
  <c r="T1145" i="3"/>
  <c r="O1145" i="3"/>
  <c r="P1145" i="3" s="1"/>
  <c r="T1146" i="3"/>
  <c r="O1146" i="3"/>
  <c r="P1146" i="3" s="1"/>
  <c r="T1147" i="3"/>
  <c r="O1147" i="3"/>
  <c r="P1147" i="3" s="1"/>
  <c r="T1148" i="3"/>
  <c r="O1148" i="3"/>
  <c r="P1148" i="3" s="1"/>
  <c r="T1149" i="3"/>
  <c r="O1149" i="3"/>
  <c r="P1149" i="3" s="1"/>
  <c r="T1150" i="3"/>
  <c r="O1150" i="3"/>
  <c r="P1150" i="3" s="1"/>
  <c r="T1151" i="3"/>
  <c r="O1151" i="3"/>
  <c r="P1151" i="3" s="1"/>
  <c r="T1152" i="3"/>
  <c r="O1152" i="3"/>
  <c r="P1152" i="3" s="1"/>
  <c r="T1153" i="3"/>
  <c r="O1153" i="3"/>
  <c r="P1153" i="3" s="1"/>
  <c r="T1154" i="3"/>
  <c r="O1154" i="3"/>
  <c r="P1154" i="3" s="1"/>
  <c r="T1155" i="3"/>
  <c r="O1155" i="3"/>
  <c r="P1155" i="3" s="1"/>
  <c r="T1156" i="3"/>
  <c r="O1156" i="3"/>
  <c r="P1156" i="3" s="1"/>
  <c r="T1157" i="3"/>
  <c r="O1157" i="3"/>
  <c r="P1157" i="3" s="1"/>
  <c r="T1158" i="3"/>
  <c r="O1158" i="3"/>
  <c r="P1158" i="3" s="1"/>
  <c r="T1159" i="3"/>
  <c r="O1159" i="3"/>
  <c r="P1159" i="3" s="1"/>
  <c r="T1160" i="3"/>
  <c r="O1160" i="3"/>
  <c r="P1160" i="3" s="1"/>
  <c r="T1161" i="3"/>
  <c r="O1161" i="3"/>
  <c r="P1161" i="3" s="1"/>
  <c r="T1162" i="3"/>
  <c r="O1162" i="3"/>
  <c r="P1162" i="3" s="1"/>
  <c r="T1163" i="3"/>
  <c r="O1163" i="3"/>
  <c r="P1163" i="3" s="1"/>
  <c r="T1164" i="3"/>
  <c r="O1164" i="3"/>
  <c r="P1164" i="3" s="1"/>
  <c r="T1165" i="3"/>
  <c r="O1165" i="3"/>
  <c r="P1165" i="3" s="1"/>
  <c r="T1166" i="3"/>
  <c r="O1166" i="3"/>
  <c r="P1166" i="3" s="1"/>
  <c r="T1167" i="3"/>
  <c r="O1167" i="3"/>
  <c r="P1167" i="3" s="1"/>
  <c r="T1168" i="3"/>
  <c r="O1168" i="3"/>
  <c r="P1168" i="3" s="1"/>
  <c r="T1169" i="3"/>
  <c r="O1169" i="3"/>
  <c r="P1169" i="3" s="1"/>
  <c r="T1170" i="3"/>
  <c r="O1170" i="3"/>
  <c r="P1170" i="3" s="1"/>
  <c r="T1171" i="3"/>
  <c r="O1171" i="3"/>
  <c r="P1171" i="3" s="1"/>
  <c r="T1172" i="3"/>
  <c r="O1172" i="3"/>
  <c r="P1172" i="3" s="1"/>
  <c r="T1173" i="3"/>
  <c r="O1173" i="3"/>
  <c r="P1173" i="3" s="1"/>
  <c r="T1174" i="3"/>
  <c r="O1174" i="3"/>
  <c r="P1174" i="3" s="1"/>
  <c r="T1175" i="3"/>
  <c r="O1175" i="3"/>
  <c r="P1175" i="3" s="1"/>
  <c r="T1176" i="3"/>
  <c r="O1176" i="3"/>
  <c r="P1176" i="3" s="1"/>
  <c r="T1177" i="3"/>
  <c r="O1177" i="3"/>
  <c r="P1177" i="3" s="1"/>
  <c r="T1178" i="3"/>
  <c r="O1178" i="3"/>
  <c r="P1178" i="3" s="1"/>
  <c r="T1179" i="3"/>
  <c r="O1179" i="3"/>
  <c r="P1179" i="3" s="1"/>
  <c r="T1180" i="3"/>
  <c r="O1180" i="3"/>
  <c r="P1180" i="3" s="1"/>
  <c r="T1181" i="3"/>
  <c r="O1181" i="3"/>
  <c r="P1181" i="3" s="1"/>
  <c r="T1182" i="3"/>
  <c r="O1182" i="3"/>
  <c r="P1182" i="3" s="1"/>
  <c r="T1183" i="3"/>
  <c r="O1183" i="3"/>
  <c r="P1183" i="3" s="1"/>
  <c r="T1184" i="3"/>
  <c r="O1184" i="3"/>
  <c r="P1184" i="3" s="1"/>
  <c r="T1185" i="3"/>
  <c r="O1185" i="3"/>
  <c r="P1185" i="3" s="1"/>
  <c r="T1186" i="3"/>
  <c r="O1186" i="3"/>
  <c r="P1186" i="3" s="1"/>
  <c r="T1187" i="3"/>
  <c r="O1187" i="3"/>
  <c r="P1187" i="3" s="1"/>
  <c r="T1188" i="3"/>
  <c r="O1188" i="3"/>
  <c r="P1188" i="3" s="1"/>
  <c r="T1189" i="3"/>
  <c r="O1189" i="3"/>
  <c r="P1189" i="3" s="1"/>
  <c r="T1190" i="3"/>
  <c r="O1190" i="3"/>
  <c r="P1190" i="3" s="1"/>
  <c r="T1191" i="3"/>
  <c r="O1191" i="3"/>
  <c r="P1191" i="3" s="1"/>
  <c r="T1192" i="3"/>
  <c r="O1192" i="3"/>
  <c r="P1192" i="3" s="1"/>
  <c r="T1193" i="3"/>
  <c r="O1193" i="3"/>
  <c r="P1193" i="3" s="1"/>
  <c r="T1194" i="3"/>
  <c r="O1194" i="3"/>
  <c r="P1194" i="3" s="1"/>
  <c r="T1195" i="3"/>
  <c r="O1195" i="3"/>
  <c r="P1195" i="3" s="1"/>
  <c r="T1196" i="3"/>
  <c r="O1196" i="3"/>
  <c r="P1196" i="3" s="1"/>
  <c r="T1197" i="3"/>
  <c r="O1197" i="3"/>
  <c r="P1197" i="3" s="1"/>
  <c r="T1198" i="3"/>
  <c r="O1198" i="3"/>
  <c r="P1198" i="3" s="1"/>
  <c r="T1199" i="3"/>
  <c r="O1199" i="3"/>
  <c r="P1199" i="3" s="1"/>
  <c r="T1200" i="3"/>
  <c r="O1200" i="3"/>
  <c r="P1200" i="3" s="1"/>
  <c r="T1201" i="3"/>
  <c r="O1201" i="3"/>
  <c r="P1201" i="3" s="1"/>
  <c r="T1202" i="3"/>
  <c r="O1202" i="3"/>
  <c r="P1202" i="3" s="1"/>
  <c r="T1203" i="3"/>
  <c r="O1203" i="3"/>
  <c r="P1203" i="3" s="1"/>
  <c r="T1204" i="3"/>
  <c r="O1204" i="3"/>
  <c r="P1204" i="3" s="1"/>
  <c r="T1205" i="3"/>
  <c r="O1205" i="3"/>
  <c r="P1205" i="3" s="1"/>
  <c r="T1206" i="3"/>
  <c r="O1206" i="3"/>
  <c r="P1206" i="3" s="1"/>
  <c r="T1207" i="3"/>
  <c r="O1207" i="3"/>
  <c r="P1207" i="3" s="1"/>
  <c r="T1208" i="3"/>
  <c r="O1208" i="3"/>
  <c r="P1208" i="3" s="1"/>
  <c r="T1209" i="3"/>
  <c r="O1209" i="3"/>
  <c r="P1209" i="3" s="1"/>
  <c r="T1210" i="3"/>
  <c r="O1210" i="3"/>
  <c r="P1210" i="3" s="1"/>
  <c r="T1211" i="3"/>
  <c r="O1211" i="3"/>
  <c r="P1211" i="3" s="1"/>
  <c r="T1212" i="3"/>
  <c r="O1212" i="3"/>
  <c r="P1212" i="3" s="1"/>
  <c r="T1213" i="3"/>
  <c r="O1213" i="3"/>
  <c r="P1213" i="3" s="1"/>
  <c r="M1214" i="3"/>
  <c r="O1214" i="3" s="1"/>
  <c r="P1214" i="3" s="1"/>
  <c r="M1216" i="3"/>
  <c r="O1216" i="3" s="1"/>
  <c r="P1216" i="3" s="1"/>
  <c r="T1217" i="3"/>
  <c r="H1217" i="3"/>
  <c r="Q1217" i="3" s="1"/>
  <c r="M1218" i="3"/>
  <c r="O1218" i="3" s="1"/>
  <c r="P1218" i="3" s="1"/>
  <c r="T1219" i="3"/>
  <c r="H1219" i="3"/>
  <c r="Q1219" i="3" s="1"/>
  <c r="M1220" i="3"/>
  <c r="O1220" i="3" s="1"/>
  <c r="P1220" i="3" s="1"/>
  <c r="T1221" i="3"/>
  <c r="H1221" i="3"/>
  <c r="Q1221" i="3" s="1"/>
  <c r="M1222" i="3"/>
  <c r="O1222" i="3" s="1"/>
  <c r="P1222" i="3" s="1"/>
  <c r="T1223" i="3"/>
  <c r="H1223" i="3"/>
  <c r="Q1223" i="3" s="1"/>
  <c r="M1224" i="3"/>
  <c r="O1224" i="3" s="1"/>
  <c r="P1224" i="3" s="1"/>
  <c r="T1225" i="3"/>
  <c r="H1225" i="3"/>
  <c r="Q1225" i="3" s="1"/>
  <c r="M1226" i="3"/>
  <c r="O1226" i="3" s="1"/>
  <c r="P1226" i="3" s="1"/>
  <c r="T1227" i="3"/>
  <c r="H1227" i="3"/>
  <c r="Q1227" i="3" s="1"/>
  <c r="M1228" i="3"/>
  <c r="O1228" i="3" s="1"/>
  <c r="P1228" i="3" s="1"/>
  <c r="T1229" i="3"/>
  <c r="H1229" i="3"/>
  <c r="Q1229" i="3" s="1"/>
  <c r="M1230" i="3"/>
  <c r="O1230" i="3" s="1"/>
  <c r="P1230" i="3" s="1"/>
  <c r="T1231" i="3"/>
  <c r="H1231" i="3"/>
  <c r="Q1231" i="3" s="1"/>
  <c r="M1232" i="3"/>
  <c r="O1232" i="3" s="1"/>
  <c r="P1232" i="3" s="1"/>
  <c r="T1233" i="3"/>
  <c r="H1233" i="3"/>
  <c r="Q1233" i="3" s="1"/>
  <c r="M1234" i="3"/>
  <c r="O1234" i="3" s="1"/>
  <c r="P1234" i="3" s="1"/>
  <c r="T1235" i="3"/>
  <c r="H1235" i="3"/>
  <c r="Q1235" i="3" s="1"/>
  <c r="M1236" i="3"/>
  <c r="O1236" i="3" s="1"/>
  <c r="P1236" i="3" s="1"/>
  <c r="O1240" i="3"/>
  <c r="P1240" i="3" s="1"/>
  <c r="O1244" i="3"/>
  <c r="P1244" i="3" s="1"/>
  <c r="O1248" i="3"/>
  <c r="P1248" i="3" s="1"/>
  <c r="O1252" i="3"/>
  <c r="P1252" i="3" s="1"/>
  <c r="O1256" i="3"/>
  <c r="P1256" i="3" s="1"/>
  <c r="O1260" i="3"/>
  <c r="P1260" i="3" s="1"/>
  <c r="O1264" i="3"/>
  <c r="P1264" i="3" s="1"/>
  <c r="O1268" i="3"/>
  <c r="P1268" i="3" s="1"/>
  <c r="O1272" i="3"/>
  <c r="P1272" i="3" s="1"/>
  <c r="O1276" i="3"/>
  <c r="P1276" i="3" s="1"/>
  <c r="O1280" i="3"/>
  <c r="P1280" i="3" s="1"/>
  <c r="O1284" i="3"/>
  <c r="P1284" i="3" s="1"/>
  <c r="O1288" i="3"/>
  <c r="P1288" i="3" s="1"/>
  <c r="O1292" i="3"/>
  <c r="P1292" i="3" s="1"/>
  <c r="O1296" i="3"/>
  <c r="P1296" i="3" s="1"/>
  <c r="O1300" i="3"/>
  <c r="P1300" i="3" s="1"/>
  <c r="O1304" i="3"/>
  <c r="P1304" i="3" s="1"/>
  <c r="O1308" i="3"/>
  <c r="P1308" i="3" s="1"/>
  <c r="O1312" i="3"/>
  <c r="P1312" i="3" s="1"/>
  <c r="O1316" i="3"/>
  <c r="P1316" i="3" s="1"/>
  <c r="O1320" i="3"/>
  <c r="P1320" i="3" s="1"/>
  <c r="O1324" i="3"/>
  <c r="P1324" i="3" s="1"/>
  <c r="O1328" i="3"/>
  <c r="P1328" i="3" s="1"/>
  <c r="O1332" i="3"/>
  <c r="P1332" i="3" s="1"/>
  <c r="O1336" i="3"/>
  <c r="P1336" i="3" s="1"/>
  <c r="O1340" i="3"/>
  <c r="P1340" i="3" s="1"/>
  <c r="O1344" i="3"/>
  <c r="P1344" i="3" s="1"/>
  <c r="O1348" i="3"/>
  <c r="P1348" i="3" s="1"/>
  <c r="O1352" i="3"/>
  <c r="P1352" i="3" s="1"/>
  <c r="O1356" i="3"/>
  <c r="P1356" i="3" s="1"/>
  <c r="O1360" i="3"/>
  <c r="P1360" i="3" s="1"/>
  <c r="O1380" i="3"/>
  <c r="P1380" i="3" s="1"/>
  <c r="O1384" i="3"/>
  <c r="P1384" i="3" s="1"/>
  <c r="O1388" i="3"/>
  <c r="P1388" i="3" s="1"/>
  <c r="O1392" i="3"/>
  <c r="P1392" i="3" s="1"/>
  <c r="O1396" i="3"/>
  <c r="P1396" i="3" s="1"/>
  <c r="O1400" i="3"/>
  <c r="P1400" i="3" s="1"/>
  <c r="O1404" i="3"/>
  <c r="P1404" i="3" s="1"/>
  <c r="O1408" i="3"/>
  <c r="P1408" i="3" s="1"/>
  <c r="O1412" i="3"/>
  <c r="P1412" i="3" s="1"/>
  <c r="O1416" i="3"/>
  <c r="P1416" i="3" s="1"/>
  <c r="O1432" i="3"/>
  <c r="P1432" i="3" s="1"/>
  <c r="O1444" i="3"/>
  <c r="P1444" i="3" s="1"/>
  <c r="O1456" i="3"/>
  <c r="P1456" i="3" s="1"/>
  <c r="O1460" i="3"/>
  <c r="P1460" i="3" s="1"/>
  <c r="O1464" i="3"/>
  <c r="P1464" i="3" s="1"/>
  <c r="O1500" i="3"/>
  <c r="P1500" i="3" s="1"/>
  <c r="O1504" i="3"/>
  <c r="P1504" i="3" s="1"/>
  <c r="O1508" i="3"/>
  <c r="P1508" i="3" s="1"/>
  <c r="O1532" i="3"/>
  <c r="P1532" i="3" s="1"/>
  <c r="O1536" i="3"/>
  <c r="P1536" i="3" s="1"/>
  <c r="O1544" i="3"/>
  <c r="P1544" i="3" s="1"/>
  <c r="O1548" i="3"/>
  <c r="P1548" i="3" s="1"/>
  <c r="O1552" i="3"/>
  <c r="P1552" i="3" s="1"/>
  <c r="O1556" i="3"/>
  <c r="P1556" i="3" s="1"/>
  <c r="O1560" i="3"/>
  <c r="P1560" i="3" s="1"/>
  <c r="O1564" i="3"/>
  <c r="P1564" i="3" s="1"/>
  <c r="O1568" i="3"/>
  <c r="P1568" i="3" s="1"/>
  <c r="O1572" i="3"/>
  <c r="P1572" i="3" s="1"/>
  <c r="O1576" i="3"/>
  <c r="P1576" i="3" s="1"/>
  <c r="O1580" i="3"/>
  <c r="P1580" i="3" s="1"/>
  <c r="M1586" i="3"/>
  <c r="M1590" i="3"/>
  <c r="M1594" i="3"/>
  <c r="M1598" i="3"/>
  <c r="M1602" i="3"/>
  <c r="M1606" i="3"/>
  <c r="M1610" i="3"/>
  <c r="M1614" i="3"/>
  <c r="M1618" i="3"/>
  <c r="M1622" i="3"/>
  <c r="M1626" i="3"/>
  <c r="M1630" i="3"/>
  <c r="M1634" i="3"/>
  <c r="M1638" i="3"/>
  <c r="M1642" i="3"/>
  <c r="M1646" i="3"/>
  <c r="M1650" i="3"/>
  <c r="M1654" i="3"/>
  <c r="M1658" i="3"/>
  <c r="M1662" i="3"/>
  <c r="M1666" i="3"/>
  <c r="M1670" i="3"/>
  <c r="M1674" i="3"/>
  <c r="M1678" i="3"/>
  <c r="M1682" i="3"/>
  <c r="M1686" i="3"/>
  <c r="M1690" i="3"/>
  <c r="M1694" i="3"/>
  <c r="M1698" i="3"/>
  <c r="M1702" i="3"/>
  <c r="M1706" i="3"/>
  <c r="M1710" i="3"/>
  <c r="M1714" i="3"/>
  <c r="M1718" i="3"/>
  <c r="M1722" i="3"/>
  <c r="M1726" i="3"/>
  <c r="M1730" i="3"/>
  <c r="M1734" i="3"/>
  <c r="M1738" i="3"/>
  <c r="M1742" i="3"/>
  <c r="M1746" i="3"/>
  <c r="M1750" i="3"/>
  <c r="M1754" i="3"/>
  <c r="M1758" i="3"/>
  <c r="M1762" i="3"/>
  <c r="M1766" i="3"/>
  <c r="M1770" i="3"/>
  <c r="M1774" i="3"/>
  <c r="M1778" i="3"/>
  <c r="M1782" i="3"/>
  <c r="M1786" i="3"/>
  <c r="M1790" i="3"/>
  <c r="M1794" i="3"/>
  <c r="M1798" i="3"/>
  <c r="M1802" i="3"/>
  <c r="M1806" i="3"/>
  <c r="M1810" i="3"/>
  <c r="M1814" i="3"/>
  <c r="M1818" i="3"/>
  <c r="M1822" i="3"/>
  <c r="M1826" i="3"/>
  <c r="M1830" i="3"/>
  <c r="M1834" i="3"/>
  <c r="T292" i="3"/>
  <c r="M292" i="3"/>
  <c r="O292" i="3" s="1"/>
  <c r="P292" i="3" s="1"/>
  <c r="F814" i="3"/>
  <c r="Q814" i="3" s="1"/>
  <c r="F815" i="3"/>
  <c r="Q815" i="3" s="1"/>
  <c r="F816" i="3"/>
  <c r="Q816" i="3" s="1"/>
  <c r="F817" i="3"/>
  <c r="Q817" i="3" s="1"/>
  <c r="F818" i="3"/>
  <c r="Q818" i="3" s="1"/>
  <c r="F819" i="3"/>
  <c r="Q819" i="3" s="1"/>
  <c r="F820" i="3"/>
  <c r="Q820" i="3" s="1"/>
  <c r="F821" i="3"/>
  <c r="Q821" i="3" s="1"/>
  <c r="F822" i="3"/>
  <c r="Q822" i="3" s="1"/>
  <c r="F823" i="3"/>
  <c r="Q823" i="3" s="1"/>
  <c r="F824" i="3"/>
  <c r="Q824" i="3" s="1"/>
  <c r="F825" i="3"/>
  <c r="Q825" i="3" s="1"/>
  <c r="F826" i="3"/>
  <c r="Q826" i="3" s="1"/>
  <c r="F827" i="3"/>
  <c r="Q827" i="3" s="1"/>
  <c r="F828" i="3"/>
  <c r="Q828" i="3" s="1"/>
  <c r="F829" i="3"/>
  <c r="Q829" i="3" s="1"/>
  <c r="F830" i="3"/>
  <c r="Q830" i="3" s="1"/>
  <c r="F831" i="3"/>
  <c r="Q831" i="3" s="1"/>
  <c r="F832" i="3"/>
  <c r="Q832" i="3" s="1"/>
  <c r="F833" i="3"/>
  <c r="Q833" i="3" s="1"/>
  <c r="F834" i="3"/>
  <c r="Q834" i="3" s="1"/>
  <c r="F835" i="3"/>
  <c r="Q835" i="3" s="1"/>
  <c r="F836" i="3"/>
  <c r="Q836" i="3" s="1"/>
  <c r="F837" i="3"/>
  <c r="Q837" i="3" s="1"/>
  <c r="F838" i="3"/>
  <c r="Q838" i="3" s="1"/>
  <c r="F839" i="3"/>
  <c r="Q839" i="3" s="1"/>
  <c r="F840" i="3"/>
  <c r="Q840" i="3" s="1"/>
  <c r="F841" i="3"/>
  <c r="Q841" i="3" s="1"/>
  <c r="F842" i="3"/>
  <c r="Q842" i="3" s="1"/>
  <c r="F843" i="3"/>
  <c r="Q843" i="3" s="1"/>
  <c r="F844" i="3"/>
  <c r="Q844" i="3" s="1"/>
  <c r="F845" i="3"/>
  <c r="Q845" i="3" s="1"/>
  <c r="F846" i="3"/>
  <c r="Q846" i="3" s="1"/>
  <c r="F847" i="3"/>
  <c r="Q847" i="3" s="1"/>
  <c r="F848" i="3"/>
  <c r="Q848" i="3" s="1"/>
  <c r="F849" i="3"/>
  <c r="Q849" i="3" s="1"/>
  <c r="F850" i="3"/>
  <c r="Q850" i="3" s="1"/>
  <c r="F851" i="3"/>
  <c r="Q851" i="3" s="1"/>
  <c r="F852" i="3"/>
  <c r="Q852" i="3" s="1"/>
  <c r="F853" i="3"/>
  <c r="Q853" i="3" s="1"/>
  <c r="F854" i="3"/>
  <c r="Q854" i="3" s="1"/>
  <c r="F855" i="3"/>
  <c r="Q855" i="3" s="1"/>
  <c r="F856" i="3"/>
  <c r="Q856" i="3" s="1"/>
  <c r="F857" i="3"/>
  <c r="Q857" i="3" s="1"/>
  <c r="F858" i="3"/>
  <c r="Q858" i="3" s="1"/>
  <c r="F859" i="3"/>
  <c r="Q859" i="3" s="1"/>
  <c r="F860" i="3"/>
  <c r="Q860" i="3" s="1"/>
  <c r="F861" i="3"/>
  <c r="Q861" i="3" s="1"/>
  <c r="F862" i="3"/>
  <c r="Q862" i="3" s="1"/>
  <c r="F863" i="3"/>
  <c r="Q863" i="3" s="1"/>
  <c r="F864" i="3"/>
  <c r="Q864" i="3" s="1"/>
  <c r="F865" i="3"/>
  <c r="Q865" i="3" s="1"/>
  <c r="F866" i="3"/>
  <c r="Q866" i="3" s="1"/>
  <c r="F867" i="3"/>
  <c r="Q867" i="3" s="1"/>
  <c r="F868" i="3"/>
  <c r="Q868" i="3" s="1"/>
  <c r="F869" i="3"/>
  <c r="Q869" i="3" s="1"/>
  <c r="F870" i="3"/>
  <c r="Q870" i="3" s="1"/>
  <c r="F871" i="3"/>
  <c r="Q871" i="3" s="1"/>
  <c r="F872" i="3"/>
  <c r="Q872" i="3" s="1"/>
  <c r="F873" i="3"/>
  <c r="Q873" i="3" s="1"/>
  <c r="F874" i="3"/>
  <c r="Q874" i="3" s="1"/>
  <c r="F875" i="3"/>
  <c r="Q875" i="3" s="1"/>
  <c r="F876" i="3"/>
  <c r="Q876" i="3" s="1"/>
  <c r="F877" i="3"/>
  <c r="Q877" i="3" s="1"/>
  <c r="F878" i="3"/>
  <c r="Q878" i="3" s="1"/>
  <c r="F879" i="3"/>
  <c r="Q879" i="3" s="1"/>
  <c r="F880" i="3"/>
  <c r="Q880" i="3" s="1"/>
  <c r="F881" i="3"/>
  <c r="Q881" i="3" s="1"/>
  <c r="F882" i="3"/>
  <c r="Q882" i="3" s="1"/>
  <c r="F883" i="3"/>
  <c r="Q883" i="3" s="1"/>
  <c r="F884" i="3"/>
  <c r="Q884" i="3" s="1"/>
  <c r="F885" i="3"/>
  <c r="Q885" i="3" s="1"/>
  <c r="F886" i="3"/>
  <c r="Q886" i="3" s="1"/>
  <c r="F887" i="3"/>
  <c r="Q887" i="3" s="1"/>
  <c r="F888" i="3"/>
  <c r="Q888" i="3" s="1"/>
  <c r="F889" i="3"/>
  <c r="Q889" i="3" s="1"/>
  <c r="F890" i="3"/>
  <c r="Q890" i="3" s="1"/>
  <c r="F891" i="3"/>
  <c r="Q891" i="3" s="1"/>
  <c r="F892" i="3"/>
  <c r="Q892" i="3" s="1"/>
  <c r="F893" i="3"/>
  <c r="Q893" i="3" s="1"/>
  <c r="F894" i="3"/>
  <c r="Q894" i="3" s="1"/>
  <c r="F895" i="3"/>
  <c r="Q895" i="3" s="1"/>
  <c r="F896" i="3"/>
  <c r="Q896" i="3" s="1"/>
  <c r="F897" i="3"/>
  <c r="Q897" i="3" s="1"/>
  <c r="F898" i="3"/>
  <c r="Q898" i="3" s="1"/>
  <c r="F899" i="3"/>
  <c r="Q899" i="3" s="1"/>
  <c r="F900" i="3"/>
  <c r="Q900" i="3" s="1"/>
  <c r="F901" i="3"/>
  <c r="Q901" i="3" s="1"/>
  <c r="F902" i="3"/>
  <c r="Q902" i="3" s="1"/>
  <c r="F903" i="3"/>
  <c r="Q903" i="3" s="1"/>
  <c r="F904" i="3"/>
  <c r="Q904" i="3" s="1"/>
  <c r="F905" i="3"/>
  <c r="Q905" i="3" s="1"/>
  <c r="F906" i="3"/>
  <c r="Q906" i="3" s="1"/>
  <c r="F907" i="3"/>
  <c r="Q907" i="3" s="1"/>
  <c r="F908" i="3"/>
  <c r="Q908" i="3" s="1"/>
  <c r="F909" i="3"/>
  <c r="Q909" i="3" s="1"/>
  <c r="F910" i="3"/>
  <c r="Q910" i="3" s="1"/>
  <c r="F911" i="3"/>
  <c r="Q911" i="3" s="1"/>
  <c r="F912" i="3"/>
  <c r="Q912" i="3" s="1"/>
  <c r="F913" i="3"/>
  <c r="Q913" i="3" s="1"/>
  <c r="F914" i="3"/>
  <c r="Q914" i="3" s="1"/>
  <c r="F915" i="3"/>
  <c r="Q915" i="3" s="1"/>
  <c r="F916" i="3"/>
  <c r="Q916" i="3" s="1"/>
  <c r="F917" i="3"/>
  <c r="Q917" i="3" s="1"/>
  <c r="F918" i="3"/>
  <c r="Q918" i="3" s="1"/>
  <c r="F919" i="3"/>
  <c r="Q919" i="3" s="1"/>
  <c r="F920" i="3"/>
  <c r="Q920" i="3" s="1"/>
  <c r="F921" i="3"/>
  <c r="Q921" i="3" s="1"/>
  <c r="F922" i="3"/>
  <c r="Q922" i="3" s="1"/>
  <c r="F923" i="3"/>
  <c r="Q923" i="3" s="1"/>
  <c r="F924" i="3"/>
  <c r="Q924" i="3" s="1"/>
  <c r="F925" i="3"/>
  <c r="Q925" i="3" s="1"/>
  <c r="F926" i="3"/>
  <c r="Q926" i="3" s="1"/>
  <c r="F927" i="3"/>
  <c r="Q927" i="3" s="1"/>
  <c r="F928" i="3"/>
  <c r="Q928" i="3" s="1"/>
  <c r="F929" i="3"/>
  <c r="Q929" i="3" s="1"/>
  <c r="F930" i="3"/>
  <c r="Q930" i="3" s="1"/>
  <c r="F931" i="3"/>
  <c r="Q931" i="3" s="1"/>
  <c r="F932" i="3"/>
  <c r="Q932" i="3" s="1"/>
  <c r="F933" i="3"/>
  <c r="Q933" i="3" s="1"/>
  <c r="F934" i="3"/>
  <c r="Q934" i="3" s="1"/>
  <c r="F935" i="3"/>
  <c r="Q935" i="3" s="1"/>
  <c r="F936" i="3"/>
  <c r="Q936" i="3" s="1"/>
  <c r="F937" i="3"/>
  <c r="Q937" i="3" s="1"/>
  <c r="F938" i="3"/>
  <c r="Q938" i="3" s="1"/>
  <c r="F939" i="3"/>
  <c r="Q939" i="3" s="1"/>
  <c r="F940" i="3"/>
  <c r="Q940" i="3" s="1"/>
  <c r="F941" i="3"/>
  <c r="Q941" i="3" s="1"/>
  <c r="F942" i="3"/>
  <c r="Q942" i="3" s="1"/>
  <c r="F943" i="3"/>
  <c r="Q943" i="3" s="1"/>
  <c r="F944" i="3"/>
  <c r="Q944" i="3" s="1"/>
  <c r="F945" i="3"/>
  <c r="Q945" i="3" s="1"/>
  <c r="F946" i="3"/>
  <c r="Q946" i="3" s="1"/>
  <c r="F947" i="3"/>
  <c r="Q947" i="3" s="1"/>
  <c r="F948" i="3"/>
  <c r="Q948" i="3" s="1"/>
  <c r="F949" i="3"/>
  <c r="Q949" i="3" s="1"/>
  <c r="F950" i="3"/>
  <c r="Q950" i="3" s="1"/>
  <c r="F951" i="3"/>
  <c r="Q951" i="3" s="1"/>
  <c r="F952" i="3"/>
  <c r="Q952" i="3" s="1"/>
  <c r="F953" i="3"/>
  <c r="Q953" i="3" s="1"/>
  <c r="F954" i="3"/>
  <c r="Q954" i="3" s="1"/>
  <c r="F955" i="3"/>
  <c r="Q955" i="3" s="1"/>
  <c r="F956" i="3"/>
  <c r="Q956" i="3" s="1"/>
  <c r="F957" i="3"/>
  <c r="Q957" i="3" s="1"/>
  <c r="F958" i="3"/>
  <c r="Q958" i="3" s="1"/>
  <c r="F959" i="3"/>
  <c r="Q959" i="3" s="1"/>
  <c r="F960" i="3"/>
  <c r="Q960" i="3" s="1"/>
  <c r="F961" i="3"/>
  <c r="Q961" i="3" s="1"/>
  <c r="F962" i="3"/>
  <c r="Q962" i="3" s="1"/>
  <c r="F963" i="3"/>
  <c r="Q963" i="3" s="1"/>
  <c r="F964" i="3"/>
  <c r="Q964" i="3" s="1"/>
  <c r="F965" i="3"/>
  <c r="Q965" i="3" s="1"/>
  <c r="F966" i="3"/>
  <c r="Q966" i="3" s="1"/>
  <c r="F967" i="3"/>
  <c r="Q967" i="3" s="1"/>
  <c r="F968" i="3"/>
  <c r="Q968" i="3" s="1"/>
  <c r="F969" i="3"/>
  <c r="Q969" i="3" s="1"/>
  <c r="F970" i="3"/>
  <c r="Q970" i="3" s="1"/>
  <c r="F971" i="3"/>
  <c r="Q971" i="3" s="1"/>
  <c r="F972" i="3"/>
  <c r="Q972" i="3" s="1"/>
  <c r="F973" i="3"/>
  <c r="Q973" i="3" s="1"/>
  <c r="F974" i="3"/>
  <c r="Q974" i="3" s="1"/>
  <c r="F975" i="3"/>
  <c r="Q975" i="3" s="1"/>
  <c r="F976" i="3"/>
  <c r="Q976" i="3" s="1"/>
  <c r="F977" i="3"/>
  <c r="Q977" i="3" s="1"/>
  <c r="F978" i="3"/>
  <c r="Q978" i="3" s="1"/>
  <c r="F979" i="3"/>
  <c r="Q979" i="3" s="1"/>
  <c r="F980" i="3"/>
  <c r="Q980" i="3" s="1"/>
  <c r="F981" i="3"/>
  <c r="Q981" i="3" s="1"/>
  <c r="F982" i="3"/>
  <c r="Q982" i="3" s="1"/>
  <c r="F983" i="3"/>
  <c r="Q983" i="3" s="1"/>
  <c r="F984" i="3"/>
  <c r="Q984" i="3" s="1"/>
  <c r="F985" i="3"/>
  <c r="Q985" i="3" s="1"/>
  <c r="F986" i="3"/>
  <c r="Q986" i="3" s="1"/>
  <c r="F987" i="3"/>
  <c r="Q987" i="3" s="1"/>
  <c r="F988" i="3"/>
  <c r="Q988" i="3" s="1"/>
  <c r="F989" i="3"/>
  <c r="Q989" i="3" s="1"/>
  <c r="F990" i="3"/>
  <c r="Q990" i="3" s="1"/>
  <c r="F991" i="3"/>
  <c r="Q991" i="3" s="1"/>
  <c r="F992" i="3"/>
  <c r="Q992" i="3" s="1"/>
  <c r="F993" i="3"/>
  <c r="Q993" i="3" s="1"/>
  <c r="F994" i="3"/>
  <c r="Q994" i="3" s="1"/>
  <c r="F995" i="3"/>
  <c r="Q995" i="3" s="1"/>
  <c r="F996" i="3"/>
  <c r="Q996" i="3" s="1"/>
  <c r="F997" i="3"/>
  <c r="Q997" i="3" s="1"/>
  <c r="F998" i="3"/>
  <c r="Q998" i="3" s="1"/>
  <c r="F999" i="3"/>
  <c r="Q999" i="3" s="1"/>
  <c r="F1000" i="3"/>
  <c r="Q1000" i="3" s="1"/>
  <c r="F1001" i="3"/>
  <c r="Q1001" i="3" s="1"/>
  <c r="F1002" i="3"/>
  <c r="Q1002" i="3" s="1"/>
  <c r="F1003" i="3"/>
  <c r="Q1003" i="3" s="1"/>
  <c r="F1004" i="3"/>
  <c r="Q1004" i="3" s="1"/>
  <c r="F1005" i="3"/>
  <c r="Q1005" i="3" s="1"/>
  <c r="F1006" i="3"/>
  <c r="Q1006" i="3" s="1"/>
  <c r="F1007" i="3"/>
  <c r="Q1007" i="3" s="1"/>
  <c r="F1008" i="3"/>
  <c r="Q1008" i="3" s="1"/>
  <c r="F1009" i="3"/>
  <c r="Q1009" i="3" s="1"/>
  <c r="F1010" i="3"/>
  <c r="Q1010" i="3" s="1"/>
  <c r="F1011" i="3"/>
  <c r="Q1011" i="3" s="1"/>
  <c r="F1012" i="3"/>
  <c r="Q1012" i="3" s="1"/>
  <c r="F1013" i="3"/>
  <c r="Q1013" i="3" s="1"/>
  <c r="F1014" i="3"/>
  <c r="Q1014" i="3" s="1"/>
  <c r="F1015" i="3"/>
  <c r="Q1015" i="3" s="1"/>
  <c r="F1016" i="3"/>
  <c r="Q1016" i="3" s="1"/>
  <c r="F1017" i="3"/>
  <c r="Q1017" i="3" s="1"/>
  <c r="F1018" i="3"/>
  <c r="Q1018" i="3" s="1"/>
  <c r="F1019" i="3"/>
  <c r="Q1019" i="3" s="1"/>
  <c r="F1020" i="3"/>
  <c r="Q1020" i="3" s="1"/>
  <c r="F1021" i="3"/>
  <c r="Q1021" i="3" s="1"/>
  <c r="F1022" i="3"/>
  <c r="Q1022" i="3" s="1"/>
  <c r="F1023" i="3"/>
  <c r="Q1023" i="3" s="1"/>
  <c r="F1024" i="3"/>
  <c r="Q1024" i="3" s="1"/>
  <c r="F1025" i="3"/>
  <c r="Q1025" i="3" s="1"/>
  <c r="F1026" i="3"/>
  <c r="Q1026" i="3" s="1"/>
  <c r="F1027" i="3"/>
  <c r="Q1027" i="3" s="1"/>
  <c r="F1028" i="3"/>
  <c r="Q1028" i="3" s="1"/>
  <c r="F1029" i="3"/>
  <c r="Q1029" i="3" s="1"/>
  <c r="F1030" i="3"/>
  <c r="Q1030" i="3" s="1"/>
  <c r="F1031" i="3"/>
  <c r="Q1031" i="3" s="1"/>
  <c r="F1032" i="3"/>
  <c r="Q1032" i="3" s="1"/>
  <c r="F1033" i="3"/>
  <c r="Q1033" i="3" s="1"/>
  <c r="F1034" i="3"/>
  <c r="Q1034" i="3" s="1"/>
  <c r="F1035" i="3"/>
  <c r="Q1035" i="3" s="1"/>
  <c r="F1036" i="3"/>
  <c r="Q1036" i="3" s="1"/>
  <c r="F1037" i="3"/>
  <c r="Q1037" i="3" s="1"/>
  <c r="F1038" i="3"/>
  <c r="Q1038" i="3" s="1"/>
  <c r="F1039" i="3"/>
  <c r="Q1039" i="3" s="1"/>
  <c r="F1040" i="3"/>
  <c r="Q1040" i="3" s="1"/>
  <c r="F1041" i="3"/>
  <c r="Q1041" i="3" s="1"/>
  <c r="F1042" i="3"/>
  <c r="Q1042" i="3" s="1"/>
  <c r="F1043" i="3"/>
  <c r="Q1043" i="3" s="1"/>
  <c r="F1044" i="3"/>
  <c r="Q1044" i="3" s="1"/>
  <c r="F1045" i="3"/>
  <c r="Q1045" i="3" s="1"/>
  <c r="F1046" i="3"/>
  <c r="Q1046" i="3" s="1"/>
  <c r="F1047" i="3"/>
  <c r="Q1047" i="3" s="1"/>
  <c r="F1048" i="3"/>
  <c r="Q1048" i="3" s="1"/>
  <c r="F1049" i="3"/>
  <c r="Q1049" i="3" s="1"/>
  <c r="F1050" i="3"/>
  <c r="Q1050" i="3" s="1"/>
  <c r="F1051" i="3"/>
  <c r="Q1051" i="3" s="1"/>
  <c r="F1052" i="3"/>
  <c r="Q1052" i="3" s="1"/>
  <c r="F1053" i="3"/>
  <c r="Q1053" i="3" s="1"/>
  <c r="F1054" i="3"/>
  <c r="Q1054" i="3" s="1"/>
  <c r="F1055" i="3"/>
  <c r="Q1055" i="3" s="1"/>
  <c r="F1056" i="3"/>
  <c r="Q1056" i="3" s="1"/>
  <c r="F1057" i="3"/>
  <c r="Q1057" i="3" s="1"/>
  <c r="F1058" i="3"/>
  <c r="Q1058" i="3" s="1"/>
  <c r="F1059" i="3"/>
  <c r="Q1059" i="3" s="1"/>
  <c r="F1060" i="3"/>
  <c r="Q1060" i="3" s="1"/>
  <c r="F1061" i="3"/>
  <c r="Q1061" i="3" s="1"/>
  <c r="F1062" i="3"/>
  <c r="Q1062" i="3" s="1"/>
  <c r="F1063" i="3"/>
  <c r="Q1063" i="3" s="1"/>
  <c r="F1064" i="3"/>
  <c r="Q1064" i="3" s="1"/>
  <c r="F1065" i="3"/>
  <c r="Q1065" i="3" s="1"/>
  <c r="F1066" i="3"/>
  <c r="Q1066" i="3" s="1"/>
  <c r="F1067" i="3"/>
  <c r="Q1067" i="3" s="1"/>
  <c r="F1068" i="3"/>
  <c r="Q1068" i="3" s="1"/>
  <c r="F1069" i="3"/>
  <c r="Q1069" i="3" s="1"/>
  <c r="F1070" i="3"/>
  <c r="Q1070" i="3" s="1"/>
  <c r="F1071" i="3"/>
  <c r="Q1071" i="3" s="1"/>
  <c r="F1072" i="3"/>
  <c r="Q1072" i="3" s="1"/>
  <c r="F1073" i="3"/>
  <c r="Q1073" i="3" s="1"/>
  <c r="F1074" i="3"/>
  <c r="Q1074" i="3" s="1"/>
  <c r="F1075" i="3"/>
  <c r="Q1075" i="3" s="1"/>
  <c r="F1076" i="3"/>
  <c r="Q1076" i="3" s="1"/>
  <c r="F1077" i="3"/>
  <c r="Q1077" i="3" s="1"/>
  <c r="F1078" i="3"/>
  <c r="Q1078" i="3" s="1"/>
  <c r="F1079" i="3"/>
  <c r="Q1079" i="3" s="1"/>
  <c r="F1080" i="3"/>
  <c r="Q1080" i="3" s="1"/>
  <c r="F1081" i="3"/>
  <c r="Q1081" i="3" s="1"/>
  <c r="F1082" i="3"/>
  <c r="Q1082" i="3" s="1"/>
  <c r="F1083" i="3"/>
  <c r="Q1083" i="3" s="1"/>
  <c r="F1084" i="3"/>
  <c r="Q1084" i="3" s="1"/>
  <c r="F1085" i="3"/>
  <c r="Q1085" i="3" s="1"/>
  <c r="F1086" i="3"/>
  <c r="Q1086" i="3" s="1"/>
  <c r="F1087" i="3"/>
  <c r="Q1087" i="3" s="1"/>
  <c r="F1088" i="3"/>
  <c r="Q1088" i="3" s="1"/>
  <c r="F1089" i="3"/>
  <c r="Q1089" i="3" s="1"/>
  <c r="F1090" i="3"/>
  <c r="Q1090" i="3" s="1"/>
  <c r="F1091" i="3"/>
  <c r="Q1091" i="3" s="1"/>
  <c r="F1092" i="3"/>
  <c r="Q1092" i="3" s="1"/>
  <c r="F1093" i="3"/>
  <c r="Q1093" i="3" s="1"/>
  <c r="F1094" i="3"/>
  <c r="Q1094" i="3" s="1"/>
  <c r="F1095" i="3"/>
  <c r="Q1095" i="3" s="1"/>
  <c r="F1096" i="3"/>
  <c r="Q1096" i="3" s="1"/>
  <c r="F1097" i="3"/>
  <c r="Q1097" i="3" s="1"/>
  <c r="F1098" i="3"/>
  <c r="Q1098" i="3" s="1"/>
  <c r="F1099" i="3"/>
  <c r="Q1099" i="3" s="1"/>
  <c r="F1100" i="3"/>
  <c r="Q1100" i="3" s="1"/>
  <c r="F1101" i="3"/>
  <c r="Q1101" i="3" s="1"/>
  <c r="F1102" i="3"/>
  <c r="Q1102" i="3" s="1"/>
  <c r="F1103" i="3"/>
  <c r="Q1103" i="3" s="1"/>
  <c r="F1104" i="3"/>
  <c r="Q1104" i="3" s="1"/>
  <c r="F1105" i="3"/>
  <c r="Q1105" i="3" s="1"/>
  <c r="F1106" i="3"/>
  <c r="Q1106" i="3" s="1"/>
  <c r="F1107" i="3"/>
  <c r="Q1107" i="3" s="1"/>
  <c r="F1108" i="3"/>
  <c r="Q1108" i="3" s="1"/>
  <c r="F1109" i="3"/>
  <c r="Q1109" i="3" s="1"/>
  <c r="F1110" i="3"/>
  <c r="Q1110" i="3" s="1"/>
  <c r="F1111" i="3"/>
  <c r="Q1111" i="3" s="1"/>
  <c r="F1112" i="3"/>
  <c r="Q1112" i="3" s="1"/>
  <c r="F1113" i="3"/>
  <c r="Q1113" i="3" s="1"/>
  <c r="F1114" i="3"/>
  <c r="Q1114" i="3" s="1"/>
  <c r="F1115" i="3"/>
  <c r="Q1115" i="3" s="1"/>
  <c r="F1116" i="3"/>
  <c r="Q1116" i="3" s="1"/>
  <c r="F1117" i="3"/>
  <c r="Q1117" i="3" s="1"/>
  <c r="F1118" i="3"/>
  <c r="Q1118" i="3" s="1"/>
  <c r="F1119" i="3"/>
  <c r="Q1119" i="3" s="1"/>
  <c r="F1120" i="3"/>
  <c r="Q1120" i="3" s="1"/>
  <c r="F1121" i="3"/>
  <c r="Q1121" i="3" s="1"/>
  <c r="F1122" i="3"/>
  <c r="Q1122" i="3" s="1"/>
  <c r="F1123" i="3"/>
  <c r="Q1123" i="3" s="1"/>
  <c r="F1124" i="3"/>
  <c r="Q1124" i="3" s="1"/>
  <c r="F1125" i="3"/>
  <c r="Q1125" i="3" s="1"/>
  <c r="F1126" i="3"/>
  <c r="Q1126" i="3" s="1"/>
  <c r="F1127" i="3"/>
  <c r="Q1127" i="3" s="1"/>
  <c r="F1128" i="3"/>
  <c r="Q1128" i="3" s="1"/>
  <c r="F1129" i="3"/>
  <c r="Q1129" i="3" s="1"/>
  <c r="F1130" i="3"/>
  <c r="Q1130" i="3" s="1"/>
  <c r="F1131" i="3"/>
  <c r="Q1131" i="3" s="1"/>
  <c r="F1132" i="3"/>
  <c r="Q1132" i="3" s="1"/>
  <c r="F1133" i="3"/>
  <c r="Q1133" i="3" s="1"/>
  <c r="F1134" i="3"/>
  <c r="Q1134" i="3" s="1"/>
  <c r="F1135" i="3"/>
  <c r="Q1135" i="3" s="1"/>
  <c r="F1136" i="3"/>
  <c r="Q1136" i="3" s="1"/>
  <c r="F1137" i="3"/>
  <c r="Q1137" i="3" s="1"/>
  <c r="F1138" i="3"/>
  <c r="Q1138" i="3" s="1"/>
  <c r="F1139" i="3"/>
  <c r="Q1139" i="3" s="1"/>
  <c r="F1140" i="3"/>
  <c r="Q1140" i="3" s="1"/>
  <c r="F1141" i="3"/>
  <c r="Q1141" i="3" s="1"/>
  <c r="F1142" i="3"/>
  <c r="Q1142" i="3" s="1"/>
  <c r="F1143" i="3"/>
  <c r="Q1143" i="3" s="1"/>
  <c r="F1144" i="3"/>
  <c r="Q1144" i="3" s="1"/>
  <c r="F1145" i="3"/>
  <c r="Q1145" i="3" s="1"/>
  <c r="F1146" i="3"/>
  <c r="Q1146" i="3" s="1"/>
  <c r="F1147" i="3"/>
  <c r="Q1147" i="3" s="1"/>
  <c r="F1148" i="3"/>
  <c r="Q1148" i="3" s="1"/>
  <c r="F1149" i="3"/>
  <c r="Q1149" i="3" s="1"/>
  <c r="F1150" i="3"/>
  <c r="Q1150" i="3" s="1"/>
  <c r="F1151" i="3"/>
  <c r="Q1151" i="3" s="1"/>
  <c r="F1152" i="3"/>
  <c r="Q1152" i="3" s="1"/>
  <c r="F1153" i="3"/>
  <c r="Q1153" i="3" s="1"/>
  <c r="F1154" i="3"/>
  <c r="Q1154" i="3" s="1"/>
  <c r="F1155" i="3"/>
  <c r="Q1155" i="3" s="1"/>
  <c r="F1156" i="3"/>
  <c r="Q1156" i="3" s="1"/>
  <c r="F1157" i="3"/>
  <c r="Q1157" i="3" s="1"/>
  <c r="F1158" i="3"/>
  <c r="Q1158" i="3" s="1"/>
  <c r="F1159" i="3"/>
  <c r="Q1159" i="3" s="1"/>
  <c r="F1160" i="3"/>
  <c r="Q1160" i="3" s="1"/>
  <c r="F1161" i="3"/>
  <c r="Q1161" i="3" s="1"/>
  <c r="F1162" i="3"/>
  <c r="Q1162" i="3" s="1"/>
  <c r="F1163" i="3"/>
  <c r="Q1163" i="3" s="1"/>
  <c r="F1164" i="3"/>
  <c r="Q1164" i="3" s="1"/>
  <c r="F1165" i="3"/>
  <c r="Q1165" i="3" s="1"/>
  <c r="F1166" i="3"/>
  <c r="Q1166" i="3" s="1"/>
  <c r="F1167" i="3"/>
  <c r="Q1167" i="3" s="1"/>
  <c r="F1168" i="3"/>
  <c r="Q1168" i="3" s="1"/>
  <c r="F1169" i="3"/>
  <c r="Q1169" i="3" s="1"/>
  <c r="F1170" i="3"/>
  <c r="Q1170" i="3" s="1"/>
  <c r="F1171" i="3"/>
  <c r="Q1171" i="3" s="1"/>
  <c r="F1172" i="3"/>
  <c r="Q1172" i="3" s="1"/>
  <c r="F1173" i="3"/>
  <c r="Q1173" i="3" s="1"/>
  <c r="F1174" i="3"/>
  <c r="Q1174" i="3" s="1"/>
  <c r="F1175" i="3"/>
  <c r="Q1175" i="3" s="1"/>
  <c r="F1176" i="3"/>
  <c r="Q1176" i="3" s="1"/>
  <c r="F1177" i="3"/>
  <c r="Q1177" i="3" s="1"/>
  <c r="F1178" i="3"/>
  <c r="Q1178" i="3" s="1"/>
  <c r="F1179" i="3"/>
  <c r="Q1179" i="3" s="1"/>
  <c r="F1180" i="3"/>
  <c r="Q1180" i="3" s="1"/>
  <c r="F1181" i="3"/>
  <c r="Q1181" i="3" s="1"/>
  <c r="F1182" i="3"/>
  <c r="Q1182" i="3" s="1"/>
  <c r="F1183" i="3"/>
  <c r="Q1183" i="3" s="1"/>
  <c r="F1184" i="3"/>
  <c r="Q1184" i="3" s="1"/>
  <c r="F1185" i="3"/>
  <c r="Q1185" i="3" s="1"/>
  <c r="F1186" i="3"/>
  <c r="Q1186" i="3" s="1"/>
  <c r="F1187" i="3"/>
  <c r="Q1187" i="3" s="1"/>
  <c r="F1188" i="3"/>
  <c r="Q1188" i="3" s="1"/>
  <c r="F1189" i="3"/>
  <c r="Q1189" i="3" s="1"/>
  <c r="F1190" i="3"/>
  <c r="Q1190" i="3" s="1"/>
  <c r="F1191" i="3"/>
  <c r="Q1191" i="3" s="1"/>
  <c r="F1192" i="3"/>
  <c r="Q1192" i="3" s="1"/>
  <c r="F1193" i="3"/>
  <c r="Q1193" i="3" s="1"/>
  <c r="F1194" i="3"/>
  <c r="Q1194" i="3" s="1"/>
  <c r="F1195" i="3"/>
  <c r="Q1195" i="3" s="1"/>
  <c r="F1196" i="3"/>
  <c r="Q1196" i="3" s="1"/>
  <c r="F1197" i="3"/>
  <c r="Q1197" i="3" s="1"/>
  <c r="F1198" i="3"/>
  <c r="Q1198" i="3" s="1"/>
  <c r="F1199" i="3"/>
  <c r="Q1199" i="3" s="1"/>
  <c r="F1200" i="3"/>
  <c r="Q1200" i="3" s="1"/>
  <c r="F1201" i="3"/>
  <c r="Q1201" i="3" s="1"/>
  <c r="F1202" i="3"/>
  <c r="Q1202" i="3" s="1"/>
  <c r="F1203" i="3"/>
  <c r="Q1203" i="3" s="1"/>
  <c r="F1204" i="3"/>
  <c r="Q1204" i="3" s="1"/>
  <c r="F1205" i="3"/>
  <c r="Q1205" i="3" s="1"/>
  <c r="F1206" i="3"/>
  <c r="Q1206" i="3" s="1"/>
  <c r="F1207" i="3"/>
  <c r="Q1207" i="3" s="1"/>
  <c r="F1208" i="3"/>
  <c r="Q1208" i="3" s="1"/>
  <c r="F1209" i="3"/>
  <c r="Q1209" i="3" s="1"/>
  <c r="F1210" i="3"/>
  <c r="Q1210" i="3" s="1"/>
  <c r="F1211" i="3"/>
  <c r="Q1211" i="3" s="1"/>
  <c r="F1212" i="3"/>
  <c r="Q1212" i="3" s="1"/>
  <c r="F1213" i="3"/>
  <c r="Q1213" i="3" s="1"/>
  <c r="Q1214" i="3"/>
  <c r="S1214" i="3"/>
  <c r="O1215" i="3"/>
  <c r="P1215" i="3" s="1"/>
  <c r="Q1216" i="3"/>
  <c r="S1216" i="3"/>
  <c r="O1217" i="3"/>
  <c r="P1217" i="3" s="1"/>
  <c r="Q1218" i="3"/>
  <c r="S1218" i="3"/>
  <c r="O1219" i="3"/>
  <c r="P1219" i="3" s="1"/>
  <c r="Q1220" i="3"/>
  <c r="S1220" i="3"/>
  <c r="O1221" i="3"/>
  <c r="P1221" i="3" s="1"/>
  <c r="Q1222" i="3"/>
  <c r="S1222" i="3"/>
  <c r="O1223" i="3"/>
  <c r="P1223" i="3" s="1"/>
  <c r="Q1224" i="3"/>
  <c r="S1224" i="3"/>
  <c r="O1225" i="3"/>
  <c r="P1225" i="3" s="1"/>
  <c r="Q1226" i="3"/>
  <c r="S1226" i="3"/>
  <c r="O1227" i="3"/>
  <c r="P1227" i="3" s="1"/>
  <c r="Q1228" i="3"/>
  <c r="S1228" i="3"/>
  <c r="O1229" i="3"/>
  <c r="P1229" i="3" s="1"/>
  <c r="Q1230" i="3"/>
  <c r="S1230" i="3"/>
  <c r="O1231" i="3"/>
  <c r="P1231" i="3" s="1"/>
  <c r="Q1232" i="3"/>
  <c r="S1232" i="3"/>
  <c r="O1233" i="3"/>
  <c r="P1233" i="3" s="1"/>
  <c r="Q1234" i="3"/>
  <c r="S1234" i="3"/>
  <c r="O1235" i="3"/>
  <c r="P1235" i="3" s="1"/>
  <c r="Q1236" i="3"/>
  <c r="S1236" i="3"/>
  <c r="O1239" i="3"/>
  <c r="P1239" i="3" s="1"/>
  <c r="O1243" i="3"/>
  <c r="P1243" i="3" s="1"/>
  <c r="O1247" i="3"/>
  <c r="P1247" i="3" s="1"/>
  <c r="O1251" i="3"/>
  <c r="P1251" i="3" s="1"/>
  <c r="O1255" i="3"/>
  <c r="P1255" i="3" s="1"/>
  <c r="O1259" i="3"/>
  <c r="P1259" i="3" s="1"/>
  <c r="O1263" i="3"/>
  <c r="P1263" i="3" s="1"/>
  <c r="O1267" i="3"/>
  <c r="P1267" i="3" s="1"/>
  <c r="O1271" i="3"/>
  <c r="P1271" i="3" s="1"/>
  <c r="O1275" i="3"/>
  <c r="P1275" i="3" s="1"/>
  <c r="O1279" i="3"/>
  <c r="P1279" i="3" s="1"/>
  <c r="O1283" i="3"/>
  <c r="P1283" i="3" s="1"/>
  <c r="O1287" i="3"/>
  <c r="P1287" i="3" s="1"/>
  <c r="O1291" i="3"/>
  <c r="P1291" i="3" s="1"/>
  <c r="O1295" i="3"/>
  <c r="P1295" i="3" s="1"/>
  <c r="O1299" i="3"/>
  <c r="P1299" i="3" s="1"/>
  <c r="O1303" i="3"/>
  <c r="P1303" i="3" s="1"/>
  <c r="O1307" i="3"/>
  <c r="P1307" i="3" s="1"/>
  <c r="O1311" i="3"/>
  <c r="P1311" i="3" s="1"/>
  <c r="O1315" i="3"/>
  <c r="P1315" i="3" s="1"/>
  <c r="O1319" i="3"/>
  <c r="P1319" i="3" s="1"/>
  <c r="O1323" i="3"/>
  <c r="P1323" i="3" s="1"/>
  <c r="O1327" i="3"/>
  <c r="P1327" i="3" s="1"/>
  <c r="O1331" i="3"/>
  <c r="P1331" i="3" s="1"/>
  <c r="O1335" i="3"/>
  <c r="P1335" i="3" s="1"/>
  <c r="O1339" i="3"/>
  <c r="P1339" i="3" s="1"/>
  <c r="O1343" i="3"/>
  <c r="P1343" i="3" s="1"/>
  <c r="O1347" i="3"/>
  <c r="P1347" i="3" s="1"/>
  <c r="O1351" i="3"/>
  <c r="P1351" i="3" s="1"/>
  <c r="O1355" i="3"/>
  <c r="P1355" i="3" s="1"/>
  <c r="O1359" i="3"/>
  <c r="P1359" i="3" s="1"/>
  <c r="O1363" i="3"/>
  <c r="P1363" i="3" s="1"/>
  <c r="O1367" i="3"/>
  <c r="P1367" i="3" s="1"/>
  <c r="O1371" i="3"/>
  <c r="P1371" i="3" s="1"/>
  <c r="O1375" i="3"/>
  <c r="P1375" i="3" s="1"/>
  <c r="O1379" i="3"/>
  <c r="P1379" i="3" s="1"/>
  <c r="O1383" i="3"/>
  <c r="P1383" i="3" s="1"/>
  <c r="O1387" i="3"/>
  <c r="P1387" i="3" s="1"/>
  <c r="O1391" i="3"/>
  <c r="P1391" i="3" s="1"/>
  <c r="O1395" i="3"/>
  <c r="P1395" i="3" s="1"/>
  <c r="O1399" i="3"/>
  <c r="P1399" i="3" s="1"/>
  <c r="O1403" i="3"/>
  <c r="P1403" i="3" s="1"/>
  <c r="O1407" i="3"/>
  <c r="P1407" i="3" s="1"/>
  <c r="O1411" i="3"/>
  <c r="P1411" i="3" s="1"/>
  <c r="O1415" i="3"/>
  <c r="P1415" i="3" s="1"/>
  <c r="O1419" i="3"/>
  <c r="P1419" i="3" s="1"/>
  <c r="O1423" i="3"/>
  <c r="P1423" i="3" s="1"/>
  <c r="O1427" i="3"/>
  <c r="P1427" i="3" s="1"/>
  <c r="O1431" i="3"/>
  <c r="P1431" i="3" s="1"/>
  <c r="O1435" i="3"/>
  <c r="P1435" i="3" s="1"/>
  <c r="O1439" i="3"/>
  <c r="P1439" i="3" s="1"/>
  <c r="O1443" i="3"/>
  <c r="P1443" i="3" s="1"/>
  <c r="O1447" i="3"/>
  <c r="P1447" i="3" s="1"/>
  <c r="O1451" i="3"/>
  <c r="P1451" i="3" s="1"/>
  <c r="O1455" i="3"/>
  <c r="P1455" i="3" s="1"/>
  <c r="O1459" i="3"/>
  <c r="P1459" i="3" s="1"/>
  <c r="O1463" i="3"/>
  <c r="P1463" i="3" s="1"/>
  <c r="O1467" i="3"/>
  <c r="P1467" i="3" s="1"/>
  <c r="O1471" i="3"/>
  <c r="P1471" i="3" s="1"/>
  <c r="O1475" i="3"/>
  <c r="P1475" i="3" s="1"/>
  <c r="O1479" i="3"/>
  <c r="P1479" i="3" s="1"/>
  <c r="O1483" i="3"/>
  <c r="P1483" i="3" s="1"/>
  <c r="O1487" i="3"/>
  <c r="P1487" i="3" s="1"/>
  <c r="O1491" i="3"/>
  <c r="P1491" i="3" s="1"/>
  <c r="O1495" i="3"/>
  <c r="P1495" i="3" s="1"/>
  <c r="O1499" i="3"/>
  <c r="P1499" i="3" s="1"/>
  <c r="O1503" i="3"/>
  <c r="P1503" i="3" s="1"/>
  <c r="O1507" i="3"/>
  <c r="P1507" i="3" s="1"/>
  <c r="O1511" i="3"/>
  <c r="P1511" i="3" s="1"/>
  <c r="O1515" i="3"/>
  <c r="P1515" i="3" s="1"/>
  <c r="O1519" i="3"/>
  <c r="P1519" i="3" s="1"/>
  <c r="O1523" i="3"/>
  <c r="P1523" i="3" s="1"/>
  <c r="O1527" i="3"/>
  <c r="P1527" i="3" s="1"/>
  <c r="O1531" i="3"/>
  <c r="P1531" i="3" s="1"/>
  <c r="O1535" i="3"/>
  <c r="P1535" i="3" s="1"/>
  <c r="O1539" i="3"/>
  <c r="P1539" i="3" s="1"/>
  <c r="O1543" i="3"/>
  <c r="P1543" i="3" s="1"/>
  <c r="O1547" i="3"/>
  <c r="P1547" i="3" s="1"/>
  <c r="O1551" i="3"/>
  <c r="P1551" i="3" s="1"/>
  <c r="O1555" i="3"/>
  <c r="P1555" i="3" s="1"/>
  <c r="O1559" i="3"/>
  <c r="P1559" i="3" s="1"/>
  <c r="O1563" i="3"/>
  <c r="P1563" i="3" s="1"/>
  <c r="O1567" i="3"/>
  <c r="P1567" i="3" s="1"/>
  <c r="O1571" i="3"/>
  <c r="P1571" i="3" s="1"/>
  <c r="O1575" i="3"/>
  <c r="P1575" i="3" s="1"/>
  <c r="O1579" i="3"/>
  <c r="P1579" i="3" s="1"/>
  <c r="O1583" i="3"/>
  <c r="P1583" i="3" s="1"/>
  <c r="M1585" i="3"/>
  <c r="S1588" i="3"/>
  <c r="M1589" i="3"/>
  <c r="S1592" i="3"/>
  <c r="M1593" i="3"/>
  <c r="S1596" i="3"/>
  <c r="M1597" i="3"/>
  <c r="S1600" i="3"/>
  <c r="M1601" i="3"/>
  <c r="S1604" i="3"/>
  <c r="M1605" i="3"/>
  <c r="S1608" i="3"/>
  <c r="M1609" i="3"/>
  <c r="S1612" i="3"/>
  <c r="M1613" i="3"/>
  <c r="S1616" i="3"/>
  <c r="M1617" i="3"/>
  <c r="S1620" i="3"/>
  <c r="M1621" i="3"/>
  <c r="S1624" i="3"/>
  <c r="M1625" i="3"/>
  <c r="S1628" i="3"/>
  <c r="M1629" i="3"/>
  <c r="S1632" i="3"/>
  <c r="M1633" i="3"/>
  <c r="O1633" i="3" s="1"/>
  <c r="P1633" i="3" s="1"/>
  <c r="S1636" i="3"/>
  <c r="M1637" i="3"/>
  <c r="S1640" i="3"/>
  <c r="M1641" i="3"/>
  <c r="O1641" i="3" s="1"/>
  <c r="P1641" i="3" s="1"/>
  <c r="S1644" i="3"/>
  <c r="M1645" i="3"/>
  <c r="S1648" i="3"/>
  <c r="M1649" i="3"/>
  <c r="O1649" i="3" s="1"/>
  <c r="P1649" i="3" s="1"/>
  <c r="S1652" i="3"/>
  <c r="M1653" i="3"/>
  <c r="O1653" i="3" s="1"/>
  <c r="P1653" i="3" s="1"/>
  <c r="S1656" i="3"/>
  <c r="M1657" i="3"/>
  <c r="O1657" i="3" s="1"/>
  <c r="P1657" i="3" s="1"/>
  <c r="S1660" i="3"/>
  <c r="M1661" i="3"/>
  <c r="O1661" i="3" s="1"/>
  <c r="P1661" i="3" s="1"/>
  <c r="S1664" i="3"/>
  <c r="M1665" i="3"/>
  <c r="O1665" i="3" s="1"/>
  <c r="P1665" i="3" s="1"/>
  <c r="S1668" i="3"/>
  <c r="M1669" i="3"/>
  <c r="O1669" i="3" s="1"/>
  <c r="P1669" i="3" s="1"/>
  <c r="S1672" i="3"/>
  <c r="M1673" i="3"/>
  <c r="O1673" i="3" s="1"/>
  <c r="P1673" i="3" s="1"/>
  <c r="S1676" i="3"/>
  <c r="M1677" i="3"/>
  <c r="O1677" i="3" s="1"/>
  <c r="P1677" i="3" s="1"/>
  <c r="S1680" i="3"/>
  <c r="M1681" i="3"/>
  <c r="O1681" i="3" s="1"/>
  <c r="P1681" i="3" s="1"/>
  <c r="S1684" i="3"/>
  <c r="M1685" i="3"/>
  <c r="O1685" i="3" s="1"/>
  <c r="P1685" i="3" s="1"/>
  <c r="S1688" i="3"/>
  <c r="M1689" i="3"/>
  <c r="O1689" i="3" s="1"/>
  <c r="P1689" i="3" s="1"/>
  <c r="S1692" i="3"/>
  <c r="M1693" i="3"/>
  <c r="O1693" i="3" s="1"/>
  <c r="P1693" i="3" s="1"/>
  <c r="S1696" i="3"/>
  <c r="M1697" i="3"/>
  <c r="O1697" i="3" s="1"/>
  <c r="P1697" i="3" s="1"/>
  <c r="S1700" i="3"/>
  <c r="M1701" i="3"/>
  <c r="O1701" i="3" s="1"/>
  <c r="P1701" i="3" s="1"/>
  <c r="S1704" i="3"/>
  <c r="M1705" i="3"/>
  <c r="O1705" i="3" s="1"/>
  <c r="P1705" i="3" s="1"/>
  <c r="S1708" i="3"/>
  <c r="M1709" i="3"/>
  <c r="O1709" i="3" s="1"/>
  <c r="P1709" i="3" s="1"/>
  <c r="S1712" i="3"/>
  <c r="M1713" i="3"/>
  <c r="O1713" i="3" s="1"/>
  <c r="P1713" i="3" s="1"/>
  <c r="S1716" i="3"/>
  <c r="M1717" i="3"/>
  <c r="O1717" i="3" s="1"/>
  <c r="P1717" i="3" s="1"/>
  <c r="S1720" i="3"/>
  <c r="M1721" i="3"/>
  <c r="O1721" i="3" s="1"/>
  <c r="P1721" i="3" s="1"/>
  <c r="S1724" i="3"/>
  <c r="M1725" i="3"/>
  <c r="O1725" i="3" s="1"/>
  <c r="P1725" i="3" s="1"/>
  <c r="S1728" i="3"/>
  <c r="M1729" i="3"/>
  <c r="O1729" i="3" s="1"/>
  <c r="P1729" i="3" s="1"/>
  <c r="S1732" i="3"/>
  <c r="M1733" i="3"/>
  <c r="O1733" i="3" s="1"/>
  <c r="P1733" i="3" s="1"/>
  <c r="S1736" i="3"/>
  <c r="M1737" i="3"/>
  <c r="O1737" i="3" s="1"/>
  <c r="P1737" i="3" s="1"/>
  <c r="S1740" i="3"/>
  <c r="M1741" i="3"/>
  <c r="O1741" i="3" s="1"/>
  <c r="P1741" i="3" s="1"/>
  <c r="S1744" i="3"/>
  <c r="M1745" i="3"/>
  <c r="O1745" i="3" s="1"/>
  <c r="P1745" i="3" s="1"/>
  <c r="S1748" i="3"/>
  <c r="M1749" i="3"/>
  <c r="O1749" i="3" s="1"/>
  <c r="P1749" i="3" s="1"/>
  <c r="S1752" i="3"/>
  <c r="M1753" i="3"/>
  <c r="O1753" i="3" s="1"/>
  <c r="P1753" i="3" s="1"/>
  <c r="S1756" i="3"/>
  <c r="M1757" i="3"/>
  <c r="O1757" i="3" s="1"/>
  <c r="P1757" i="3" s="1"/>
  <c r="S1760" i="3"/>
  <c r="M1761" i="3"/>
  <c r="O1761" i="3" s="1"/>
  <c r="P1761" i="3" s="1"/>
  <c r="S1764" i="3"/>
  <c r="M1765" i="3"/>
  <c r="O1765" i="3" s="1"/>
  <c r="P1765" i="3" s="1"/>
  <c r="S1768" i="3"/>
  <c r="M1769" i="3"/>
  <c r="O1769" i="3" s="1"/>
  <c r="P1769" i="3" s="1"/>
  <c r="S1772" i="3"/>
  <c r="M1773" i="3"/>
  <c r="O1773" i="3" s="1"/>
  <c r="P1773" i="3" s="1"/>
  <c r="S1776" i="3"/>
  <c r="M1777" i="3"/>
  <c r="O1777" i="3" s="1"/>
  <c r="P1777" i="3" s="1"/>
  <c r="S1780" i="3"/>
  <c r="M1781" i="3"/>
  <c r="O1781" i="3" s="1"/>
  <c r="P1781" i="3" s="1"/>
  <c r="S1784" i="3"/>
  <c r="M1785" i="3"/>
  <c r="O1785" i="3" s="1"/>
  <c r="P1785" i="3" s="1"/>
  <c r="S1788" i="3"/>
  <c r="M1789" i="3"/>
  <c r="O1789" i="3" s="1"/>
  <c r="P1789" i="3" s="1"/>
  <c r="S1792" i="3"/>
  <c r="M1793" i="3"/>
  <c r="O1793" i="3" s="1"/>
  <c r="P1793" i="3" s="1"/>
  <c r="S1796" i="3"/>
  <c r="M1797" i="3"/>
  <c r="O1797" i="3" s="1"/>
  <c r="P1797" i="3" s="1"/>
  <c r="S1800" i="3"/>
  <c r="M1801" i="3"/>
  <c r="O1801" i="3" s="1"/>
  <c r="P1801" i="3" s="1"/>
  <c r="S1804" i="3"/>
  <c r="M1805" i="3"/>
  <c r="O1805" i="3" s="1"/>
  <c r="P1805" i="3" s="1"/>
  <c r="S1808" i="3"/>
  <c r="M1809" i="3"/>
  <c r="O1809" i="3" s="1"/>
  <c r="P1809" i="3" s="1"/>
  <c r="S1812" i="3"/>
  <c r="M1813" i="3"/>
  <c r="O1813" i="3" s="1"/>
  <c r="P1813" i="3" s="1"/>
  <c r="S1816" i="3"/>
  <c r="M1817" i="3"/>
  <c r="O1817" i="3" s="1"/>
  <c r="P1817" i="3" s="1"/>
  <c r="S1820" i="3"/>
  <c r="M1821" i="3"/>
  <c r="O1821" i="3" s="1"/>
  <c r="P1821" i="3" s="1"/>
  <c r="S1824" i="3"/>
  <c r="M1825" i="3"/>
  <c r="O1825" i="3" s="1"/>
  <c r="P1825" i="3" s="1"/>
  <c r="S1828" i="3"/>
  <c r="M1829" i="3"/>
  <c r="O1829" i="3" s="1"/>
  <c r="P1829" i="3" s="1"/>
  <c r="S1832" i="3"/>
  <c r="M1833" i="3"/>
  <c r="O1833" i="3" s="1"/>
  <c r="P1833" i="3" s="1"/>
  <c r="S1836" i="3"/>
  <c r="M1837" i="3"/>
  <c r="O1837" i="3" s="1"/>
  <c r="P1837" i="3" s="1"/>
  <c r="O2145" i="3"/>
  <c r="P2145" i="3" s="1"/>
  <c r="O2161" i="3"/>
  <c r="P2161" i="3" s="1"/>
  <c r="O2177" i="3"/>
  <c r="P2177" i="3" s="1"/>
  <c r="O2193" i="3"/>
  <c r="P2193" i="3" s="1"/>
  <c r="O2209" i="3"/>
  <c r="P2209" i="3" s="1"/>
  <c r="O2225" i="3"/>
  <c r="P2225" i="3" s="1"/>
  <c r="O2241" i="3"/>
  <c r="P2241" i="3" s="1"/>
  <c r="O1237" i="3"/>
  <c r="P1237" i="3" s="1"/>
  <c r="S1237" i="3"/>
  <c r="S1238" i="3"/>
  <c r="F2133" i="3"/>
  <c r="Q2133" i="3" s="1"/>
  <c r="M2133" i="3"/>
  <c r="O2133" i="3" s="1"/>
  <c r="P2133" i="3" s="1"/>
  <c r="L2133" i="3"/>
  <c r="M2134" i="3"/>
  <c r="S2134" i="3"/>
  <c r="H2135" i="3"/>
  <c r="Q2135" i="3" s="1"/>
  <c r="M2135" i="3"/>
  <c r="O2135" i="3" s="1"/>
  <c r="P2135" i="3" s="1"/>
  <c r="S2135" i="3"/>
  <c r="F2137" i="3"/>
  <c r="Q2137" i="3" s="1"/>
  <c r="M2137" i="3"/>
  <c r="O2137" i="3" s="1"/>
  <c r="P2137" i="3" s="1"/>
  <c r="L2137" i="3"/>
  <c r="M2138" i="3"/>
  <c r="S2138" i="3"/>
  <c r="H2139" i="3"/>
  <c r="Q2139" i="3" s="1"/>
  <c r="M2139" i="3"/>
  <c r="O2139" i="3" s="1"/>
  <c r="P2139" i="3" s="1"/>
  <c r="S2139" i="3"/>
  <c r="F2141" i="3"/>
  <c r="M2141" i="3"/>
  <c r="O2141" i="3" s="1"/>
  <c r="P2141" i="3" s="1"/>
  <c r="L2141" i="3"/>
  <c r="M2142" i="3"/>
  <c r="S2142" i="3"/>
  <c r="H2143" i="3"/>
  <c r="Q2143" i="3" s="1"/>
  <c r="M2143" i="3"/>
  <c r="O2143" i="3" s="1"/>
  <c r="P2143" i="3" s="1"/>
  <c r="S2143" i="3"/>
  <c r="F2145" i="3"/>
  <c r="M2145" i="3"/>
  <c r="L2145" i="3"/>
  <c r="M2146" i="3"/>
  <c r="S2146" i="3"/>
  <c r="H2147" i="3"/>
  <c r="Q2147" i="3" s="1"/>
  <c r="M2147" i="3"/>
  <c r="O2147" i="3" s="1"/>
  <c r="P2147" i="3" s="1"/>
  <c r="S2147" i="3"/>
  <c r="F2149" i="3"/>
  <c r="M2149" i="3"/>
  <c r="O2149" i="3" s="1"/>
  <c r="P2149" i="3" s="1"/>
  <c r="L2149" i="3"/>
  <c r="M2150" i="3"/>
  <c r="S2150" i="3"/>
  <c r="H2151" i="3"/>
  <c r="Q2151" i="3" s="1"/>
  <c r="M2151" i="3"/>
  <c r="O2151" i="3" s="1"/>
  <c r="P2151" i="3" s="1"/>
  <c r="S2151" i="3"/>
  <c r="F2153" i="3"/>
  <c r="M2153" i="3"/>
  <c r="O2153" i="3" s="1"/>
  <c r="P2153" i="3" s="1"/>
  <c r="L2153" i="3"/>
  <c r="M2154" i="3"/>
  <c r="S2154" i="3"/>
  <c r="H2155" i="3"/>
  <c r="Q2155" i="3" s="1"/>
  <c r="M2155" i="3"/>
  <c r="O2155" i="3" s="1"/>
  <c r="P2155" i="3" s="1"/>
  <c r="S2155" i="3"/>
  <c r="F2157" i="3"/>
  <c r="M2157" i="3"/>
  <c r="O2157" i="3" s="1"/>
  <c r="P2157" i="3" s="1"/>
  <c r="L2157" i="3"/>
  <c r="M2158" i="3"/>
  <c r="S2158" i="3"/>
  <c r="H2159" i="3"/>
  <c r="Q2159" i="3" s="1"/>
  <c r="M2159" i="3"/>
  <c r="O2159" i="3" s="1"/>
  <c r="P2159" i="3" s="1"/>
  <c r="S2159" i="3"/>
  <c r="F2161" i="3"/>
  <c r="M2161" i="3"/>
  <c r="L2161" i="3"/>
  <c r="M2162" i="3"/>
  <c r="S2162" i="3"/>
  <c r="H2163" i="3"/>
  <c r="Q2163" i="3" s="1"/>
  <c r="M2163" i="3"/>
  <c r="O2163" i="3" s="1"/>
  <c r="P2163" i="3" s="1"/>
  <c r="S2163" i="3"/>
  <c r="F2165" i="3"/>
  <c r="M2165" i="3"/>
  <c r="O2165" i="3" s="1"/>
  <c r="P2165" i="3" s="1"/>
  <c r="L2165" i="3"/>
  <c r="M2166" i="3"/>
  <c r="S2166" i="3"/>
  <c r="H2167" i="3"/>
  <c r="Q2167" i="3" s="1"/>
  <c r="M2167" i="3"/>
  <c r="O2167" i="3" s="1"/>
  <c r="P2167" i="3" s="1"/>
  <c r="S2167" i="3"/>
  <c r="F2169" i="3"/>
  <c r="M2169" i="3"/>
  <c r="O2169" i="3" s="1"/>
  <c r="P2169" i="3" s="1"/>
  <c r="L2169" i="3"/>
  <c r="M2170" i="3"/>
  <c r="S2170" i="3"/>
  <c r="H2171" i="3"/>
  <c r="Q2171" i="3" s="1"/>
  <c r="M2171" i="3"/>
  <c r="O2171" i="3" s="1"/>
  <c r="P2171" i="3" s="1"/>
  <c r="S2171" i="3"/>
  <c r="F2173" i="3"/>
  <c r="M2173" i="3"/>
  <c r="O2173" i="3" s="1"/>
  <c r="P2173" i="3" s="1"/>
  <c r="L2173" i="3"/>
  <c r="M2174" i="3"/>
  <c r="S2174" i="3"/>
  <c r="H2175" i="3"/>
  <c r="Q2175" i="3" s="1"/>
  <c r="M2175" i="3"/>
  <c r="O2175" i="3" s="1"/>
  <c r="P2175" i="3" s="1"/>
  <c r="S2175" i="3"/>
  <c r="F2177" i="3"/>
  <c r="M2177" i="3"/>
  <c r="L2177" i="3"/>
  <c r="M2178" i="3"/>
  <c r="S2178" i="3"/>
  <c r="H2179" i="3"/>
  <c r="Q2179" i="3" s="1"/>
  <c r="M2179" i="3"/>
  <c r="O2179" i="3" s="1"/>
  <c r="P2179" i="3" s="1"/>
  <c r="S2179" i="3"/>
  <c r="F2181" i="3"/>
  <c r="M2181" i="3"/>
  <c r="O2181" i="3" s="1"/>
  <c r="P2181" i="3" s="1"/>
  <c r="L2181" i="3"/>
  <c r="M2182" i="3"/>
  <c r="S2182" i="3"/>
  <c r="H2183" i="3"/>
  <c r="Q2183" i="3" s="1"/>
  <c r="M2183" i="3"/>
  <c r="O2183" i="3" s="1"/>
  <c r="P2183" i="3" s="1"/>
  <c r="S2183" i="3"/>
  <c r="F2185" i="3"/>
  <c r="M2185" i="3"/>
  <c r="O2185" i="3" s="1"/>
  <c r="P2185" i="3" s="1"/>
  <c r="L2185" i="3"/>
  <c r="M2186" i="3"/>
  <c r="S2186" i="3"/>
  <c r="H2187" i="3"/>
  <c r="Q2187" i="3" s="1"/>
  <c r="M2187" i="3"/>
  <c r="O2187" i="3" s="1"/>
  <c r="P2187" i="3" s="1"/>
  <c r="S2187" i="3"/>
  <c r="F2189" i="3"/>
  <c r="M2189" i="3"/>
  <c r="O2189" i="3" s="1"/>
  <c r="P2189" i="3" s="1"/>
  <c r="L2189" i="3"/>
  <c r="M2190" i="3"/>
  <c r="S2190" i="3"/>
  <c r="H2191" i="3"/>
  <c r="Q2191" i="3" s="1"/>
  <c r="M2191" i="3"/>
  <c r="O2191" i="3" s="1"/>
  <c r="P2191" i="3" s="1"/>
  <c r="S2191" i="3"/>
  <c r="F2193" i="3"/>
  <c r="M2193" i="3"/>
  <c r="L2193" i="3"/>
  <c r="M2194" i="3"/>
  <c r="S2194" i="3"/>
  <c r="H2195" i="3"/>
  <c r="Q2195" i="3" s="1"/>
  <c r="M2195" i="3"/>
  <c r="O2195" i="3" s="1"/>
  <c r="P2195" i="3" s="1"/>
  <c r="S2195" i="3"/>
  <c r="F2197" i="3"/>
  <c r="M2197" i="3"/>
  <c r="O2197" i="3" s="1"/>
  <c r="P2197" i="3" s="1"/>
  <c r="L2197" i="3"/>
  <c r="M2198" i="3"/>
  <c r="S2198" i="3"/>
  <c r="H2199" i="3"/>
  <c r="Q2199" i="3" s="1"/>
  <c r="M2199" i="3"/>
  <c r="O2199" i="3" s="1"/>
  <c r="P2199" i="3" s="1"/>
  <c r="S2199" i="3"/>
  <c r="F2201" i="3"/>
  <c r="M2201" i="3"/>
  <c r="O2201" i="3" s="1"/>
  <c r="P2201" i="3" s="1"/>
  <c r="L2201" i="3"/>
  <c r="M2202" i="3"/>
  <c r="S2202" i="3"/>
  <c r="H2203" i="3"/>
  <c r="Q2203" i="3" s="1"/>
  <c r="M2203" i="3"/>
  <c r="O2203" i="3" s="1"/>
  <c r="P2203" i="3" s="1"/>
  <c r="S2203" i="3"/>
  <c r="F2205" i="3"/>
  <c r="M2205" i="3"/>
  <c r="O2205" i="3" s="1"/>
  <c r="P2205" i="3" s="1"/>
  <c r="L2205" i="3"/>
  <c r="M2206" i="3"/>
  <c r="S2206" i="3"/>
  <c r="H2207" i="3"/>
  <c r="Q2207" i="3" s="1"/>
  <c r="M2207" i="3"/>
  <c r="O2207" i="3" s="1"/>
  <c r="P2207" i="3" s="1"/>
  <c r="S2207" i="3"/>
  <c r="F2209" i="3"/>
  <c r="M2209" i="3"/>
  <c r="L2209" i="3"/>
  <c r="M2210" i="3"/>
  <c r="S2210" i="3"/>
  <c r="H2211" i="3"/>
  <c r="Q2211" i="3" s="1"/>
  <c r="M2211" i="3"/>
  <c r="O2211" i="3" s="1"/>
  <c r="P2211" i="3" s="1"/>
  <c r="S2211" i="3"/>
  <c r="F2213" i="3"/>
  <c r="M2213" i="3"/>
  <c r="O2213" i="3" s="1"/>
  <c r="P2213" i="3" s="1"/>
  <c r="L2213" i="3"/>
  <c r="M2214" i="3"/>
  <c r="S2214" i="3"/>
  <c r="H2215" i="3"/>
  <c r="Q2215" i="3" s="1"/>
  <c r="M2215" i="3"/>
  <c r="O2215" i="3" s="1"/>
  <c r="P2215" i="3" s="1"/>
  <c r="S2215" i="3"/>
  <c r="F2217" i="3"/>
  <c r="M2217" i="3"/>
  <c r="O2217" i="3" s="1"/>
  <c r="P2217" i="3" s="1"/>
  <c r="L2217" i="3"/>
  <c r="M2218" i="3"/>
  <c r="S2218" i="3"/>
  <c r="H2219" i="3"/>
  <c r="Q2219" i="3" s="1"/>
  <c r="M2219" i="3"/>
  <c r="O2219" i="3" s="1"/>
  <c r="P2219" i="3" s="1"/>
  <c r="S2219" i="3"/>
  <c r="F2221" i="3"/>
  <c r="M2221" i="3"/>
  <c r="O2221" i="3" s="1"/>
  <c r="P2221" i="3" s="1"/>
  <c r="L2221" i="3"/>
  <c r="M2222" i="3"/>
  <c r="S2222" i="3"/>
  <c r="H2223" i="3"/>
  <c r="Q2223" i="3" s="1"/>
  <c r="M2223" i="3"/>
  <c r="O2223" i="3" s="1"/>
  <c r="P2223" i="3" s="1"/>
  <c r="S2223" i="3"/>
  <c r="F2225" i="3"/>
  <c r="M2225" i="3"/>
  <c r="L2225" i="3"/>
  <c r="M2226" i="3"/>
  <c r="S2226" i="3"/>
  <c r="H2227" i="3"/>
  <c r="Q2227" i="3" s="1"/>
  <c r="M2227" i="3"/>
  <c r="O2227" i="3" s="1"/>
  <c r="P2227" i="3" s="1"/>
  <c r="S2227" i="3"/>
  <c r="F2229" i="3"/>
  <c r="M2229" i="3"/>
  <c r="O2229" i="3" s="1"/>
  <c r="P2229" i="3" s="1"/>
  <c r="L2229" i="3"/>
  <c r="M2230" i="3"/>
  <c r="S2230" i="3"/>
  <c r="H2231" i="3"/>
  <c r="Q2231" i="3" s="1"/>
  <c r="M2231" i="3"/>
  <c r="O2231" i="3" s="1"/>
  <c r="P2231" i="3" s="1"/>
  <c r="S2231" i="3"/>
  <c r="F2233" i="3"/>
  <c r="M2233" i="3"/>
  <c r="O2233" i="3" s="1"/>
  <c r="P2233" i="3" s="1"/>
  <c r="L2233" i="3"/>
  <c r="M2234" i="3"/>
  <c r="S2234" i="3"/>
  <c r="H2235" i="3"/>
  <c r="Q2235" i="3" s="1"/>
  <c r="M2235" i="3"/>
  <c r="O2235" i="3" s="1"/>
  <c r="P2235" i="3" s="1"/>
  <c r="S2235" i="3"/>
  <c r="F2237" i="3"/>
  <c r="M2237" i="3"/>
  <c r="O2237" i="3" s="1"/>
  <c r="P2237" i="3" s="1"/>
  <c r="L2237" i="3"/>
  <c r="M2238" i="3"/>
  <c r="S2238" i="3"/>
  <c r="H2239" i="3"/>
  <c r="Q2239" i="3" s="1"/>
  <c r="M2239" i="3"/>
  <c r="O2239" i="3" s="1"/>
  <c r="P2239" i="3" s="1"/>
  <c r="S2239" i="3"/>
  <c r="F2241" i="3"/>
  <c r="M2241" i="3"/>
  <c r="L2241" i="3"/>
  <c r="M2242" i="3"/>
  <c r="S2242" i="3"/>
  <c r="H2243" i="3"/>
  <c r="Q2243" i="3" s="1"/>
  <c r="M2243" i="3"/>
  <c r="O2243" i="3" s="1"/>
  <c r="P2243" i="3" s="1"/>
  <c r="S2243" i="3"/>
  <c r="F2245" i="3"/>
  <c r="M2245" i="3"/>
  <c r="O2245" i="3" s="1"/>
  <c r="P2245" i="3" s="1"/>
  <c r="L2245" i="3"/>
  <c r="M2246" i="3"/>
  <c r="S2246" i="3"/>
  <c r="H2247" i="3"/>
  <c r="Q2247" i="3" s="1"/>
  <c r="M2247" i="3"/>
  <c r="O2247" i="3" s="1"/>
  <c r="P2247" i="3" s="1"/>
  <c r="S2247" i="3"/>
  <c r="O2251" i="3"/>
  <c r="P2251" i="3" s="1"/>
  <c r="F2253" i="3"/>
  <c r="Q2253" i="3" s="1"/>
  <c r="S2253" i="3"/>
  <c r="M2253" i="3"/>
  <c r="T2253" i="3"/>
  <c r="S2255" i="3"/>
  <c r="O2259" i="3"/>
  <c r="P2259" i="3" s="1"/>
  <c r="F2261" i="3"/>
  <c r="Q2261" i="3" s="1"/>
  <c r="S2261" i="3"/>
  <c r="M2261" i="3"/>
  <c r="T2261" i="3"/>
  <c r="S2263" i="3"/>
  <c r="O2267" i="3"/>
  <c r="P2267" i="3" s="1"/>
  <c r="F2269" i="3"/>
  <c r="Q2269" i="3" s="1"/>
  <c r="S2269" i="3"/>
  <c r="M2269" i="3"/>
  <c r="T2269" i="3"/>
  <c r="S2271" i="3"/>
  <c r="O2275" i="3"/>
  <c r="P2275" i="3" s="1"/>
  <c r="F2277" i="3"/>
  <c r="Q2277" i="3" s="1"/>
  <c r="S2277" i="3"/>
  <c r="M2277" i="3"/>
  <c r="T2277" i="3"/>
  <c r="S2278" i="3"/>
  <c r="F2281" i="3"/>
  <c r="S2281" i="3"/>
  <c r="M2281" i="3"/>
  <c r="M2284" i="3"/>
  <c r="H2284" i="3"/>
  <c r="Q2284" i="3" s="1"/>
  <c r="S2286" i="3"/>
  <c r="F2289" i="3"/>
  <c r="S2289" i="3"/>
  <c r="M2289" i="3"/>
  <c r="M2292" i="3"/>
  <c r="H2292" i="3"/>
  <c r="Q2292" i="3" s="1"/>
  <c r="S2294" i="3"/>
  <c r="F2297" i="3"/>
  <c r="S2297" i="3"/>
  <c r="M2297" i="3"/>
  <c r="M2300" i="3"/>
  <c r="H2300" i="3"/>
  <c r="Q2300" i="3" s="1"/>
  <c r="S2302" i="3"/>
  <c r="F2305" i="3"/>
  <c r="S2305" i="3"/>
  <c r="M2305" i="3"/>
  <c r="M2308" i="3"/>
  <c r="H2308" i="3"/>
  <c r="Q2308" i="3" s="1"/>
  <c r="O2320" i="3"/>
  <c r="P2320" i="3" s="1"/>
  <c r="T1214" i="3"/>
  <c r="T1215" i="3"/>
  <c r="H1237" i="3"/>
  <c r="Q1237" i="3" s="1"/>
  <c r="H1238" i="3"/>
  <c r="Q1238" i="3" s="1"/>
  <c r="T1585" i="3"/>
  <c r="O1585" i="3"/>
  <c r="P1585" i="3" s="1"/>
  <c r="T1586" i="3"/>
  <c r="O1586" i="3"/>
  <c r="P1586" i="3" s="1"/>
  <c r="T1587" i="3"/>
  <c r="O1587" i="3"/>
  <c r="P1587" i="3" s="1"/>
  <c r="T1588" i="3"/>
  <c r="O1588" i="3"/>
  <c r="P1588" i="3" s="1"/>
  <c r="T1589" i="3"/>
  <c r="O1589" i="3"/>
  <c r="P1589" i="3" s="1"/>
  <c r="T1590" i="3"/>
  <c r="O1590" i="3"/>
  <c r="P1590" i="3" s="1"/>
  <c r="T1591" i="3"/>
  <c r="O1591" i="3"/>
  <c r="P1591" i="3" s="1"/>
  <c r="T1592" i="3"/>
  <c r="O1592" i="3"/>
  <c r="P1592" i="3" s="1"/>
  <c r="T1593" i="3"/>
  <c r="O1593" i="3"/>
  <c r="P1593" i="3" s="1"/>
  <c r="T1594" i="3"/>
  <c r="O1594" i="3"/>
  <c r="P1594" i="3" s="1"/>
  <c r="T1595" i="3"/>
  <c r="O1595" i="3"/>
  <c r="P1595" i="3" s="1"/>
  <c r="T1596" i="3"/>
  <c r="O1596" i="3"/>
  <c r="P1596" i="3" s="1"/>
  <c r="T1597" i="3"/>
  <c r="O1597" i="3"/>
  <c r="P1597" i="3" s="1"/>
  <c r="T1598" i="3"/>
  <c r="O1598" i="3"/>
  <c r="P1598" i="3" s="1"/>
  <c r="T1599" i="3"/>
  <c r="O1599" i="3"/>
  <c r="P1599" i="3" s="1"/>
  <c r="T1600" i="3"/>
  <c r="O1600" i="3"/>
  <c r="P1600" i="3" s="1"/>
  <c r="T1601" i="3"/>
  <c r="O1601" i="3"/>
  <c r="P1601" i="3" s="1"/>
  <c r="T1602" i="3"/>
  <c r="O1602" i="3"/>
  <c r="P1602" i="3" s="1"/>
  <c r="T1603" i="3"/>
  <c r="O1603" i="3"/>
  <c r="P1603" i="3" s="1"/>
  <c r="T1604" i="3"/>
  <c r="O1604" i="3"/>
  <c r="P1604" i="3" s="1"/>
  <c r="T1605" i="3"/>
  <c r="O1605" i="3"/>
  <c r="P1605" i="3" s="1"/>
  <c r="T1606" i="3"/>
  <c r="O1606" i="3"/>
  <c r="P1606" i="3" s="1"/>
  <c r="T1607" i="3"/>
  <c r="O1607" i="3"/>
  <c r="P1607" i="3" s="1"/>
  <c r="T1608" i="3"/>
  <c r="O1608" i="3"/>
  <c r="P1608" i="3" s="1"/>
  <c r="T1609" i="3"/>
  <c r="O1609" i="3"/>
  <c r="P1609" i="3" s="1"/>
  <c r="T1610" i="3"/>
  <c r="O1610" i="3"/>
  <c r="P1610" i="3" s="1"/>
  <c r="T1611" i="3"/>
  <c r="O1611" i="3"/>
  <c r="P1611" i="3" s="1"/>
  <c r="T1612" i="3"/>
  <c r="O1612" i="3"/>
  <c r="P1612" i="3" s="1"/>
  <c r="T1613" i="3"/>
  <c r="O1613" i="3"/>
  <c r="P1613" i="3" s="1"/>
  <c r="T1614" i="3"/>
  <c r="O1614" i="3"/>
  <c r="P1614" i="3" s="1"/>
  <c r="T1615" i="3"/>
  <c r="O1615" i="3"/>
  <c r="P1615" i="3" s="1"/>
  <c r="T1616" i="3"/>
  <c r="O1616" i="3"/>
  <c r="P1616" i="3" s="1"/>
  <c r="T1617" i="3"/>
  <c r="O1617" i="3"/>
  <c r="P1617" i="3" s="1"/>
  <c r="T1618" i="3"/>
  <c r="O1618" i="3"/>
  <c r="P1618" i="3" s="1"/>
  <c r="T1619" i="3"/>
  <c r="O1619" i="3"/>
  <c r="P1619" i="3" s="1"/>
  <c r="T1620" i="3"/>
  <c r="O1620" i="3"/>
  <c r="P1620" i="3" s="1"/>
  <c r="T1621" i="3"/>
  <c r="O1621" i="3"/>
  <c r="P1621" i="3" s="1"/>
  <c r="T1622" i="3"/>
  <c r="O1622" i="3"/>
  <c r="P1622" i="3" s="1"/>
  <c r="T1623" i="3"/>
  <c r="O1623" i="3"/>
  <c r="P1623" i="3" s="1"/>
  <c r="T1624" i="3"/>
  <c r="O1624" i="3"/>
  <c r="P1624" i="3" s="1"/>
  <c r="T1625" i="3"/>
  <c r="O1625" i="3"/>
  <c r="P1625" i="3" s="1"/>
  <c r="T1626" i="3"/>
  <c r="O1626" i="3"/>
  <c r="P1626" i="3" s="1"/>
  <c r="T1627" i="3"/>
  <c r="O1627" i="3"/>
  <c r="P1627" i="3" s="1"/>
  <c r="T1628" i="3"/>
  <c r="O1628" i="3"/>
  <c r="P1628" i="3" s="1"/>
  <c r="T1629" i="3"/>
  <c r="O1629" i="3"/>
  <c r="P1629" i="3" s="1"/>
  <c r="T1630" i="3"/>
  <c r="O1630" i="3"/>
  <c r="P1630" i="3" s="1"/>
  <c r="T1631" i="3"/>
  <c r="O1631" i="3"/>
  <c r="P1631" i="3" s="1"/>
  <c r="T1632" i="3"/>
  <c r="O1632" i="3"/>
  <c r="P1632" i="3" s="1"/>
  <c r="T1633" i="3"/>
  <c r="T1634" i="3"/>
  <c r="O1634" i="3"/>
  <c r="P1634" i="3" s="1"/>
  <c r="T1635" i="3"/>
  <c r="O1635" i="3"/>
  <c r="P1635" i="3" s="1"/>
  <c r="T1636" i="3"/>
  <c r="O1636" i="3"/>
  <c r="P1636" i="3" s="1"/>
  <c r="T1637" i="3"/>
  <c r="O1637" i="3"/>
  <c r="P1637" i="3" s="1"/>
  <c r="T1638" i="3"/>
  <c r="O1638" i="3"/>
  <c r="P1638" i="3" s="1"/>
  <c r="T1639" i="3"/>
  <c r="O1639" i="3"/>
  <c r="P1639" i="3" s="1"/>
  <c r="T1640" i="3"/>
  <c r="O1640" i="3"/>
  <c r="P1640" i="3" s="1"/>
  <c r="T1641" i="3"/>
  <c r="T1642" i="3"/>
  <c r="O1642" i="3"/>
  <c r="P1642" i="3" s="1"/>
  <c r="T1643" i="3"/>
  <c r="O1643" i="3"/>
  <c r="P1643" i="3" s="1"/>
  <c r="T1644" i="3"/>
  <c r="O1644" i="3"/>
  <c r="P1644" i="3" s="1"/>
  <c r="T1645" i="3"/>
  <c r="O1645" i="3"/>
  <c r="P1645" i="3" s="1"/>
  <c r="T1646" i="3"/>
  <c r="O1646" i="3"/>
  <c r="P1646" i="3" s="1"/>
  <c r="T1647" i="3"/>
  <c r="O1647" i="3"/>
  <c r="P1647" i="3" s="1"/>
  <c r="T1648" i="3"/>
  <c r="O1648" i="3"/>
  <c r="P1648" i="3" s="1"/>
  <c r="T1649" i="3"/>
  <c r="T1650" i="3"/>
  <c r="O1650" i="3"/>
  <c r="P1650" i="3" s="1"/>
  <c r="T1651" i="3"/>
  <c r="O1651" i="3"/>
  <c r="P1651" i="3" s="1"/>
  <c r="T1652" i="3"/>
  <c r="O1652" i="3"/>
  <c r="P1652" i="3" s="1"/>
  <c r="T1653" i="3"/>
  <c r="T1654" i="3"/>
  <c r="O1654" i="3"/>
  <c r="P1654" i="3" s="1"/>
  <c r="T1655" i="3"/>
  <c r="O1655" i="3"/>
  <c r="P1655" i="3" s="1"/>
  <c r="T1656" i="3"/>
  <c r="O1656" i="3"/>
  <c r="P1656" i="3" s="1"/>
  <c r="T1657" i="3"/>
  <c r="T1658" i="3"/>
  <c r="O1658" i="3"/>
  <c r="P1658" i="3" s="1"/>
  <c r="T1659" i="3"/>
  <c r="O1659" i="3"/>
  <c r="P1659" i="3" s="1"/>
  <c r="T1660" i="3"/>
  <c r="O1660" i="3"/>
  <c r="P1660" i="3" s="1"/>
  <c r="T1661" i="3"/>
  <c r="T1662" i="3"/>
  <c r="O1662" i="3"/>
  <c r="P1662" i="3" s="1"/>
  <c r="T1663" i="3"/>
  <c r="O1663" i="3"/>
  <c r="P1663" i="3" s="1"/>
  <c r="T1664" i="3"/>
  <c r="O1664" i="3"/>
  <c r="P1664" i="3" s="1"/>
  <c r="T1665" i="3"/>
  <c r="T1666" i="3"/>
  <c r="O1666" i="3"/>
  <c r="P1666" i="3" s="1"/>
  <c r="T1667" i="3"/>
  <c r="O1667" i="3"/>
  <c r="P1667" i="3" s="1"/>
  <c r="T1668" i="3"/>
  <c r="O1668" i="3"/>
  <c r="P1668" i="3" s="1"/>
  <c r="T1669" i="3"/>
  <c r="T1670" i="3"/>
  <c r="O1670" i="3"/>
  <c r="P1670" i="3" s="1"/>
  <c r="T1671" i="3"/>
  <c r="O1671" i="3"/>
  <c r="P1671" i="3" s="1"/>
  <c r="T1672" i="3"/>
  <c r="O1672" i="3"/>
  <c r="P1672" i="3" s="1"/>
  <c r="T1673" i="3"/>
  <c r="T1674" i="3"/>
  <c r="O1674" i="3"/>
  <c r="P1674" i="3" s="1"/>
  <c r="T1675" i="3"/>
  <c r="O1675" i="3"/>
  <c r="P1675" i="3" s="1"/>
  <c r="T1676" i="3"/>
  <c r="O1676" i="3"/>
  <c r="P1676" i="3" s="1"/>
  <c r="T1677" i="3"/>
  <c r="T1678" i="3"/>
  <c r="O1678" i="3"/>
  <c r="P1678" i="3" s="1"/>
  <c r="T1679" i="3"/>
  <c r="O1679" i="3"/>
  <c r="P1679" i="3" s="1"/>
  <c r="T1680" i="3"/>
  <c r="O1680" i="3"/>
  <c r="P1680" i="3" s="1"/>
  <c r="T1681" i="3"/>
  <c r="T1682" i="3"/>
  <c r="O1682" i="3"/>
  <c r="P1682" i="3" s="1"/>
  <c r="T1683" i="3"/>
  <c r="O1683" i="3"/>
  <c r="P1683" i="3" s="1"/>
  <c r="T1684" i="3"/>
  <c r="O1684" i="3"/>
  <c r="P1684" i="3" s="1"/>
  <c r="T1685" i="3"/>
  <c r="T1686" i="3"/>
  <c r="O1686" i="3"/>
  <c r="P1686" i="3" s="1"/>
  <c r="T1687" i="3"/>
  <c r="O1687" i="3"/>
  <c r="P1687" i="3" s="1"/>
  <c r="T1688" i="3"/>
  <c r="O1688" i="3"/>
  <c r="P1688" i="3" s="1"/>
  <c r="T1689" i="3"/>
  <c r="T1690" i="3"/>
  <c r="O1690" i="3"/>
  <c r="P1690" i="3" s="1"/>
  <c r="T1691" i="3"/>
  <c r="O1691" i="3"/>
  <c r="P1691" i="3" s="1"/>
  <c r="T1692" i="3"/>
  <c r="O1692" i="3"/>
  <c r="P1692" i="3" s="1"/>
  <c r="T1693" i="3"/>
  <c r="T1694" i="3"/>
  <c r="O1694" i="3"/>
  <c r="P1694" i="3" s="1"/>
  <c r="T1695" i="3"/>
  <c r="O1695" i="3"/>
  <c r="P1695" i="3" s="1"/>
  <c r="T1696" i="3"/>
  <c r="O1696" i="3"/>
  <c r="P1696" i="3" s="1"/>
  <c r="T1697" i="3"/>
  <c r="T1698" i="3"/>
  <c r="O1698" i="3"/>
  <c r="P1698" i="3" s="1"/>
  <c r="T1699" i="3"/>
  <c r="O1699" i="3"/>
  <c r="P1699" i="3" s="1"/>
  <c r="T1700" i="3"/>
  <c r="O1700" i="3"/>
  <c r="P1700" i="3" s="1"/>
  <c r="T1701" i="3"/>
  <c r="T1702" i="3"/>
  <c r="O1702" i="3"/>
  <c r="P1702" i="3" s="1"/>
  <c r="T1703" i="3"/>
  <c r="O1703" i="3"/>
  <c r="P1703" i="3" s="1"/>
  <c r="T1704" i="3"/>
  <c r="O1704" i="3"/>
  <c r="P1704" i="3" s="1"/>
  <c r="T1705" i="3"/>
  <c r="T1706" i="3"/>
  <c r="O1706" i="3"/>
  <c r="P1706" i="3" s="1"/>
  <c r="T1707" i="3"/>
  <c r="O1707" i="3"/>
  <c r="P1707" i="3" s="1"/>
  <c r="T1708" i="3"/>
  <c r="O1708" i="3"/>
  <c r="P1708" i="3" s="1"/>
  <c r="T1709" i="3"/>
  <c r="T1710" i="3"/>
  <c r="O1710" i="3"/>
  <c r="P1710" i="3" s="1"/>
  <c r="T1711" i="3"/>
  <c r="O1711" i="3"/>
  <c r="P1711" i="3" s="1"/>
  <c r="T1712" i="3"/>
  <c r="O1712" i="3"/>
  <c r="P1712" i="3" s="1"/>
  <c r="T1713" i="3"/>
  <c r="T1714" i="3"/>
  <c r="O1714" i="3"/>
  <c r="P1714" i="3" s="1"/>
  <c r="T1715" i="3"/>
  <c r="O1715" i="3"/>
  <c r="P1715" i="3" s="1"/>
  <c r="T1716" i="3"/>
  <c r="O1716" i="3"/>
  <c r="P1716" i="3" s="1"/>
  <c r="T1717" i="3"/>
  <c r="T1718" i="3"/>
  <c r="O1718" i="3"/>
  <c r="P1718" i="3" s="1"/>
  <c r="T1719" i="3"/>
  <c r="O1719" i="3"/>
  <c r="P1719" i="3" s="1"/>
  <c r="T1720" i="3"/>
  <c r="O1720" i="3"/>
  <c r="P1720" i="3" s="1"/>
  <c r="T1721" i="3"/>
  <c r="T1722" i="3"/>
  <c r="O1722" i="3"/>
  <c r="P1722" i="3" s="1"/>
  <c r="T1723" i="3"/>
  <c r="O1723" i="3"/>
  <c r="P1723" i="3" s="1"/>
  <c r="T1724" i="3"/>
  <c r="O1724" i="3"/>
  <c r="P1724" i="3" s="1"/>
  <c r="T1725" i="3"/>
  <c r="T1726" i="3"/>
  <c r="O1726" i="3"/>
  <c r="P1726" i="3" s="1"/>
  <c r="T1727" i="3"/>
  <c r="O1727" i="3"/>
  <c r="P1727" i="3" s="1"/>
  <c r="T1728" i="3"/>
  <c r="O1728" i="3"/>
  <c r="P1728" i="3" s="1"/>
  <c r="T1729" i="3"/>
  <c r="T1730" i="3"/>
  <c r="O1730" i="3"/>
  <c r="P1730" i="3" s="1"/>
  <c r="T1731" i="3"/>
  <c r="O1731" i="3"/>
  <c r="P1731" i="3" s="1"/>
  <c r="T1732" i="3"/>
  <c r="O1732" i="3"/>
  <c r="P1732" i="3" s="1"/>
  <c r="T1733" i="3"/>
  <c r="T1734" i="3"/>
  <c r="O1734" i="3"/>
  <c r="P1734" i="3" s="1"/>
  <c r="T1735" i="3"/>
  <c r="O1735" i="3"/>
  <c r="P1735" i="3" s="1"/>
  <c r="T1736" i="3"/>
  <c r="O1736" i="3"/>
  <c r="P1736" i="3" s="1"/>
  <c r="T1737" i="3"/>
  <c r="T1738" i="3"/>
  <c r="O1738" i="3"/>
  <c r="P1738" i="3" s="1"/>
  <c r="T1739" i="3"/>
  <c r="O1739" i="3"/>
  <c r="P1739" i="3" s="1"/>
  <c r="T1740" i="3"/>
  <c r="O1740" i="3"/>
  <c r="P1740" i="3" s="1"/>
  <c r="T1741" i="3"/>
  <c r="T1742" i="3"/>
  <c r="O1742" i="3"/>
  <c r="P1742" i="3" s="1"/>
  <c r="T1743" i="3"/>
  <c r="O1743" i="3"/>
  <c r="P1743" i="3" s="1"/>
  <c r="T1744" i="3"/>
  <c r="O1744" i="3"/>
  <c r="P1744" i="3" s="1"/>
  <c r="T1745" i="3"/>
  <c r="T1746" i="3"/>
  <c r="O1746" i="3"/>
  <c r="P1746" i="3" s="1"/>
  <c r="T1747" i="3"/>
  <c r="O1747" i="3"/>
  <c r="P1747" i="3" s="1"/>
  <c r="T1748" i="3"/>
  <c r="O1748" i="3"/>
  <c r="P1748" i="3" s="1"/>
  <c r="T1749" i="3"/>
  <c r="T1750" i="3"/>
  <c r="O1750" i="3"/>
  <c r="P1750" i="3" s="1"/>
  <c r="T1751" i="3"/>
  <c r="O1751" i="3"/>
  <c r="P1751" i="3" s="1"/>
  <c r="T1752" i="3"/>
  <c r="O1752" i="3"/>
  <c r="P1752" i="3" s="1"/>
  <c r="T1753" i="3"/>
  <c r="T1754" i="3"/>
  <c r="O1754" i="3"/>
  <c r="P1754" i="3" s="1"/>
  <c r="T1755" i="3"/>
  <c r="O1755" i="3"/>
  <c r="P1755" i="3" s="1"/>
  <c r="T1756" i="3"/>
  <c r="O1756" i="3"/>
  <c r="P1756" i="3" s="1"/>
  <c r="T1757" i="3"/>
  <c r="T1758" i="3"/>
  <c r="O1758" i="3"/>
  <c r="P1758" i="3" s="1"/>
  <c r="T1759" i="3"/>
  <c r="O1759" i="3"/>
  <c r="P1759" i="3" s="1"/>
  <c r="T1760" i="3"/>
  <c r="O1760" i="3"/>
  <c r="P1760" i="3" s="1"/>
  <c r="T1761" i="3"/>
  <c r="T1762" i="3"/>
  <c r="O1762" i="3"/>
  <c r="P1762" i="3" s="1"/>
  <c r="T1763" i="3"/>
  <c r="O1763" i="3"/>
  <c r="P1763" i="3" s="1"/>
  <c r="T1764" i="3"/>
  <c r="O1764" i="3"/>
  <c r="P1764" i="3" s="1"/>
  <c r="T1765" i="3"/>
  <c r="T1766" i="3"/>
  <c r="O1766" i="3"/>
  <c r="P1766" i="3" s="1"/>
  <c r="T1767" i="3"/>
  <c r="O1767" i="3"/>
  <c r="P1767" i="3" s="1"/>
  <c r="T1768" i="3"/>
  <c r="O1768" i="3"/>
  <c r="P1768" i="3" s="1"/>
  <c r="T1769" i="3"/>
  <c r="T1770" i="3"/>
  <c r="O1770" i="3"/>
  <c r="P1770" i="3" s="1"/>
  <c r="T1771" i="3"/>
  <c r="O1771" i="3"/>
  <c r="P1771" i="3" s="1"/>
  <c r="T1772" i="3"/>
  <c r="O1772" i="3"/>
  <c r="P1772" i="3" s="1"/>
  <c r="T1773" i="3"/>
  <c r="T1774" i="3"/>
  <c r="O1774" i="3"/>
  <c r="P1774" i="3" s="1"/>
  <c r="T1775" i="3"/>
  <c r="O1775" i="3"/>
  <c r="P1775" i="3" s="1"/>
  <c r="T1776" i="3"/>
  <c r="O1776" i="3"/>
  <c r="P1776" i="3" s="1"/>
  <c r="T1777" i="3"/>
  <c r="T1778" i="3"/>
  <c r="O1778" i="3"/>
  <c r="P1778" i="3" s="1"/>
  <c r="T1779" i="3"/>
  <c r="O1779" i="3"/>
  <c r="P1779" i="3" s="1"/>
  <c r="T1780" i="3"/>
  <c r="O1780" i="3"/>
  <c r="P1780" i="3" s="1"/>
  <c r="T1781" i="3"/>
  <c r="T1782" i="3"/>
  <c r="O1782" i="3"/>
  <c r="P1782" i="3" s="1"/>
  <c r="T1783" i="3"/>
  <c r="O1783" i="3"/>
  <c r="P1783" i="3" s="1"/>
  <c r="T1784" i="3"/>
  <c r="O1784" i="3"/>
  <c r="P1784" i="3" s="1"/>
  <c r="T1785" i="3"/>
  <c r="T1786" i="3"/>
  <c r="O1786" i="3"/>
  <c r="P1786" i="3" s="1"/>
  <c r="T1787" i="3"/>
  <c r="O1787" i="3"/>
  <c r="P1787" i="3" s="1"/>
  <c r="T1788" i="3"/>
  <c r="O1788" i="3"/>
  <c r="P1788" i="3" s="1"/>
  <c r="T1789" i="3"/>
  <c r="T1790" i="3"/>
  <c r="O1790" i="3"/>
  <c r="P1790" i="3" s="1"/>
  <c r="T1791" i="3"/>
  <c r="O1791" i="3"/>
  <c r="P1791" i="3" s="1"/>
  <c r="T1792" i="3"/>
  <c r="O1792" i="3"/>
  <c r="P1792" i="3" s="1"/>
  <c r="T1793" i="3"/>
  <c r="T1794" i="3"/>
  <c r="O1794" i="3"/>
  <c r="P1794" i="3" s="1"/>
  <c r="T1795" i="3"/>
  <c r="O1795" i="3"/>
  <c r="P1795" i="3" s="1"/>
  <c r="T1796" i="3"/>
  <c r="O1796" i="3"/>
  <c r="P1796" i="3" s="1"/>
  <c r="T1797" i="3"/>
  <c r="T1798" i="3"/>
  <c r="O1798" i="3"/>
  <c r="P1798" i="3" s="1"/>
  <c r="T1799" i="3"/>
  <c r="O1799" i="3"/>
  <c r="P1799" i="3" s="1"/>
  <c r="T1800" i="3"/>
  <c r="O1800" i="3"/>
  <c r="P1800" i="3" s="1"/>
  <c r="T1801" i="3"/>
  <c r="T1802" i="3"/>
  <c r="O1802" i="3"/>
  <c r="P1802" i="3" s="1"/>
  <c r="T1803" i="3"/>
  <c r="O1803" i="3"/>
  <c r="P1803" i="3" s="1"/>
  <c r="T1804" i="3"/>
  <c r="O1804" i="3"/>
  <c r="P1804" i="3" s="1"/>
  <c r="T1805" i="3"/>
  <c r="T1806" i="3"/>
  <c r="O1806" i="3"/>
  <c r="P1806" i="3" s="1"/>
  <c r="T1807" i="3"/>
  <c r="O1807" i="3"/>
  <c r="P1807" i="3" s="1"/>
  <c r="T1808" i="3"/>
  <c r="O1808" i="3"/>
  <c r="P1808" i="3" s="1"/>
  <c r="T1809" i="3"/>
  <c r="T1810" i="3"/>
  <c r="O1810" i="3"/>
  <c r="P1810" i="3" s="1"/>
  <c r="T1811" i="3"/>
  <c r="O1811" i="3"/>
  <c r="P1811" i="3" s="1"/>
  <c r="T1812" i="3"/>
  <c r="O1812" i="3"/>
  <c r="P1812" i="3" s="1"/>
  <c r="T1813" i="3"/>
  <c r="T1814" i="3"/>
  <c r="O1814" i="3"/>
  <c r="P1814" i="3" s="1"/>
  <c r="T1815" i="3"/>
  <c r="O1815" i="3"/>
  <c r="P1815" i="3" s="1"/>
  <c r="T1816" i="3"/>
  <c r="O1816" i="3"/>
  <c r="P1816" i="3" s="1"/>
  <c r="T1817" i="3"/>
  <c r="T1818" i="3"/>
  <c r="O1818" i="3"/>
  <c r="P1818" i="3" s="1"/>
  <c r="T1819" i="3"/>
  <c r="O1819" i="3"/>
  <c r="P1819" i="3" s="1"/>
  <c r="T1820" i="3"/>
  <c r="O1820" i="3"/>
  <c r="P1820" i="3" s="1"/>
  <c r="T1821" i="3"/>
  <c r="T1822" i="3"/>
  <c r="O1822" i="3"/>
  <c r="P1822" i="3" s="1"/>
  <c r="T1823" i="3"/>
  <c r="O1823" i="3"/>
  <c r="P1823" i="3" s="1"/>
  <c r="T1824" i="3"/>
  <c r="O1824" i="3"/>
  <c r="P1824" i="3" s="1"/>
  <c r="T1825" i="3"/>
  <c r="T1826" i="3"/>
  <c r="O1826" i="3"/>
  <c r="P1826" i="3" s="1"/>
  <c r="T1827" i="3"/>
  <c r="O1827" i="3"/>
  <c r="P1827" i="3" s="1"/>
  <c r="T1828" i="3"/>
  <c r="O1828" i="3"/>
  <c r="P1828" i="3" s="1"/>
  <c r="T1829" i="3"/>
  <c r="T1830" i="3"/>
  <c r="O1830" i="3"/>
  <c r="P1830" i="3" s="1"/>
  <c r="T1831" i="3"/>
  <c r="O1831" i="3"/>
  <c r="P1831" i="3" s="1"/>
  <c r="T1832" i="3"/>
  <c r="O1832" i="3"/>
  <c r="P1832" i="3" s="1"/>
  <c r="T1833" i="3"/>
  <c r="T1834" i="3"/>
  <c r="O1834" i="3"/>
  <c r="P1834" i="3" s="1"/>
  <c r="T1835" i="3"/>
  <c r="O1835" i="3"/>
  <c r="P1835" i="3" s="1"/>
  <c r="T1836" i="3"/>
  <c r="O1836" i="3"/>
  <c r="P1836" i="3" s="1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F2132" i="3"/>
  <c r="S2132" i="3"/>
  <c r="O2132" i="3"/>
  <c r="P2132" i="3" s="1"/>
  <c r="S2133" i="3"/>
  <c r="O2134" i="3"/>
  <c r="P2134" i="3" s="1"/>
  <c r="T2134" i="3"/>
  <c r="F2136" i="3"/>
  <c r="Q2136" i="3" s="1"/>
  <c r="S2136" i="3"/>
  <c r="O2136" i="3"/>
  <c r="P2136" i="3" s="1"/>
  <c r="S2137" i="3"/>
  <c r="O2138" i="3"/>
  <c r="P2138" i="3" s="1"/>
  <c r="T2138" i="3"/>
  <c r="F2140" i="3"/>
  <c r="S2140" i="3"/>
  <c r="O2140" i="3"/>
  <c r="P2140" i="3" s="1"/>
  <c r="S2141" i="3"/>
  <c r="O2142" i="3"/>
  <c r="P2142" i="3" s="1"/>
  <c r="T2142" i="3"/>
  <c r="F2144" i="3"/>
  <c r="Q2144" i="3" s="1"/>
  <c r="S2144" i="3"/>
  <c r="O2144" i="3"/>
  <c r="P2144" i="3" s="1"/>
  <c r="S2145" i="3"/>
  <c r="O2146" i="3"/>
  <c r="P2146" i="3" s="1"/>
  <c r="T2146" i="3"/>
  <c r="F2148" i="3"/>
  <c r="S2148" i="3"/>
  <c r="O2148" i="3"/>
  <c r="P2148" i="3" s="1"/>
  <c r="S2149" i="3"/>
  <c r="O2150" i="3"/>
  <c r="P2150" i="3" s="1"/>
  <c r="T2150" i="3"/>
  <c r="F2152" i="3"/>
  <c r="Q2152" i="3" s="1"/>
  <c r="S2152" i="3"/>
  <c r="O2152" i="3"/>
  <c r="P2152" i="3" s="1"/>
  <c r="S2153" i="3"/>
  <c r="O2154" i="3"/>
  <c r="P2154" i="3" s="1"/>
  <c r="T2154" i="3"/>
  <c r="F2156" i="3"/>
  <c r="S2156" i="3"/>
  <c r="O2156" i="3"/>
  <c r="P2156" i="3" s="1"/>
  <c r="S2157" i="3"/>
  <c r="O2158" i="3"/>
  <c r="P2158" i="3" s="1"/>
  <c r="T2158" i="3"/>
  <c r="F2160" i="3"/>
  <c r="Q2160" i="3" s="1"/>
  <c r="S2160" i="3"/>
  <c r="O2160" i="3"/>
  <c r="P2160" i="3" s="1"/>
  <c r="S2161" i="3"/>
  <c r="O2162" i="3"/>
  <c r="P2162" i="3" s="1"/>
  <c r="T2162" i="3"/>
  <c r="F2164" i="3"/>
  <c r="S2164" i="3"/>
  <c r="O2164" i="3"/>
  <c r="P2164" i="3" s="1"/>
  <c r="S2165" i="3"/>
  <c r="O2166" i="3"/>
  <c r="P2166" i="3" s="1"/>
  <c r="T2166" i="3"/>
  <c r="F2168" i="3"/>
  <c r="Q2168" i="3" s="1"/>
  <c r="S2168" i="3"/>
  <c r="O2168" i="3"/>
  <c r="P2168" i="3" s="1"/>
  <c r="S2169" i="3"/>
  <c r="O2170" i="3"/>
  <c r="P2170" i="3" s="1"/>
  <c r="T2170" i="3"/>
  <c r="F2172" i="3"/>
  <c r="S2172" i="3"/>
  <c r="O2172" i="3"/>
  <c r="P2172" i="3" s="1"/>
  <c r="S2173" i="3"/>
  <c r="O2174" i="3"/>
  <c r="P2174" i="3" s="1"/>
  <c r="T2174" i="3"/>
  <c r="F2176" i="3"/>
  <c r="Q2176" i="3" s="1"/>
  <c r="S2176" i="3"/>
  <c r="O2176" i="3"/>
  <c r="P2176" i="3" s="1"/>
  <c r="S2177" i="3"/>
  <c r="O2178" i="3"/>
  <c r="P2178" i="3" s="1"/>
  <c r="T2178" i="3"/>
  <c r="F2180" i="3"/>
  <c r="S2180" i="3"/>
  <c r="O2180" i="3"/>
  <c r="P2180" i="3" s="1"/>
  <c r="S2181" i="3"/>
  <c r="O2182" i="3"/>
  <c r="P2182" i="3" s="1"/>
  <c r="T2182" i="3"/>
  <c r="F2184" i="3"/>
  <c r="Q2184" i="3" s="1"/>
  <c r="S2184" i="3"/>
  <c r="O2184" i="3"/>
  <c r="P2184" i="3" s="1"/>
  <c r="S2185" i="3"/>
  <c r="O2186" i="3"/>
  <c r="P2186" i="3" s="1"/>
  <c r="T2186" i="3"/>
  <c r="F2188" i="3"/>
  <c r="S2188" i="3"/>
  <c r="O2188" i="3"/>
  <c r="P2188" i="3" s="1"/>
  <c r="S2189" i="3"/>
  <c r="O2190" i="3"/>
  <c r="P2190" i="3" s="1"/>
  <c r="T2190" i="3"/>
  <c r="F2192" i="3"/>
  <c r="Q2192" i="3" s="1"/>
  <c r="S2192" i="3"/>
  <c r="O2192" i="3"/>
  <c r="P2192" i="3" s="1"/>
  <c r="S2193" i="3"/>
  <c r="O2194" i="3"/>
  <c r="P2194" i="3" s="1"/>
  <c r="T2194" i="3"/>
  <c r="F2196" i="3"/>
  <c r="S2196" i="3"/>
  <c r="O2196" i="3"/>
  <c r="P2196" i="3" s="1"/>
  <c r="S2197" i="3"/>
  <c r="O2198" i="3"/>
  <c r="P2198" i="3" s="1"/>
  <c r="T2198" i="3"/>
  <c r="F2200" i="3"/>
  <c r="Q2200" i="3" s="1"/>
  <c r="S2200" i="3"/>
  <c r="O2200" i="3"/>
  <c r="P2200" i="3" s="1"/>
  <c r="S2201" i="3"/>
  <c r="O2202" i="3"/>
  <c r="P2202" i="3" s="1"/>
  <c r="T2202" i="3"/>
  <c r="F2204" i="3"/>
  <c r="S2204" i="3"/>
  <c r="O2204" i="3"/>
  <c r="P2204" i="3" s="1"/>
  <c r="S2205" i="3"/>
  <c r="O2206" i="3"/>
  <c r="P2206" i="3" s="1"/>
  <c r="T2206" i="3"/>
  <c r="F2208" i="3"/>
  <c r="Q2208" i="3" s="1"/>
  <c r="S2208" i="3"/>
  <c r="O2208" i="3"/>
  <c r="P2208" i="3" s="1"/>
  <c r="S2209" i="3"/>
  <c r="O2210" i="3"/>
  <c r="P2210" i="3" s="1"/>
  <c r="T2210" i="3"/>
  <c r="F2212" i="3"/>
  <c r="S2212" i="3"/>
  <c r="O2212" i="3"/>
  <c r="P2212" i="3" s="1"/>
  <c r="S2213" i="3"/>
  <c r="O2214" i="3"/>
  <c r="P2214" i="3" s="1"/>
  <c r="T2214" i="3"/>
  <c r="F2216" i="3"/>
  <c r="Q2216" i="3" s="1"/>
  <c r="S2216" i="3"/>
  <c r="O2216" i="3"/>
  <c r="P2216" i="3" s="1"/>
  <c r="S2217" i="3"/>
  <c r="O2218" i="3"/>
  <c r="P2218" i="3" s="1"/>
  <c r="T2218" i="3"/>
  <c r="F2220" i="3"/>
  <c r="S2220" i="3"/>
  <c r="O2220" i="3"/>
  <c r="P2220" i="3" s="1"/>
  <c r="S2221" i="3"/>
  <c r="O2222" i="3"/>
  <c r="P2222" i="3" s="1"/>
  <c r="T2222" i="3"/>
  <c r="F2224" i="3"/>
  <c r="Q2224" i="3" s="1"/>
  <c r="S2224" i="3"/>
  <c r="O2224" i="3"/>
  <c r="P2224" i="3" s="1"/>
  <c r="S2225" i="3"/>
  <c r="O2226" i="3"/>
  <c r="P2226" i="3" s="1"/>
  <c r="T2226" i="3"/>
  <c r="F2228" i="3"/>
  <c r="S2228" i="3"/>
  <c r="O2228" i="3"/>
  <c r="P2228" i="3" s="1"/>
  <c r="S2229" i="3"/>
  <c r="O2230" i="3"/>
  <c r="P2230" i="3" s="1"/>
  <c r="T2230" i="3"/>
  <c r="F2232" i="3"/>
  <c r="Q2232" i="3" s="1"/>
  <c r="S2232" i="3"/>
  <c r="O2232" i="3"/>
  <c r="P2232" i="3" s="1"/>
  <c r="S2233" i="3"/>
  <c r="O2234" i="3"/>
  <c r="P2234" i="3" s="1"/>
  <c r="T2234" i="3"/>
  <c r="F2236" i="3"/>
  <c r="S2236" i="3"/>
  <c r="O2236" i="3"/>
  <c r="P2236" i="3" s="1"/>
  <c r="S2237" i="3"/>
  <c r="O2238" i="3"/>
  <c r="P2238" i="3" s="1"/>
  <c r="T2238" i="3"/>
  <c r="F2240" i="3"/>
  <c r="Q2240" i="3" s="1"/>
  <c r="S2240" i="3"/>
  <c r="O2240" i="3"/>
  <c r="P2240" i="3" s="1"/>
  <c r="S2241" i="3"/>
  <c r="O2242" i="3"/>
  <c r="P2242" i="3" s="1"/>
  <c r="T2242" i="3"/>
  <c r="F2244" i="3"/>
  <c r="S2244" i="3"/>
  <c r="O2244" i="3"/>
  <c r="P2244" i="3" s="1"/>
  <c r="S2245" i="3"/>
  <c r="O2246" i="3"/>
  <c r="P2246" i="3" s="1"/>
  <c r="T2246" i="3"/>
  <c r="O2248" i="3"/>
  <c r="P2248" i="3" s="1"/>
  <c r="F2254" i="3"/>
  <c r="Q2254" i="3" s="1"/>
  <c r="M2254" i="3"/>
  <c r="S2254" i="3"/>
  <c r="O2256" i="3"/>
  <c r="P2256" i="3" s="1"/>
  <c r="F2262" i="3"/>
  <c r="Q2262" i="3" s="1"/>
  <c r="M2262" i="3"/>
  <c r="S2262" i="3"/>
  <c r="O2264" i="3"/>
  <c r="P2264" i="3" s="1"/>
  <c r="F2270" i="3"/>
  <c r="Q2270" i="3" s="1"/>
  <c r="M2270" i="3"/>
  <c r="S2270" i="3"/>
  <c r="O2272" i="3"/>
  <c r="P2272" i="3" s="1"/>
  <c r="L2285" i="3"/>
  <c r="L2293" i="3"/>
  <c r="L2301" i="3"/>
  <c r="L2309" i="3"/>
  <c r="O2324" i="3"/>
  <c r="P2324" i="3" s="1"/>
  <c r="T1584" i="3"/>
  <c r="M1584" i="3"/>
  <c r="O1584" i="3" s="1"/>
  <c r="P1584" i="3" s="1"/>
  <c r="F1585" i="3"/>
  <c r="Q1585" i="3" s="1"/>
  <c r="F1586" i="3"/>
  <c r="Q1586" i="3" s="1"/>
  <c r="F1587" i="3"/>
  <c r="Q1587" i="3" s="1"/>
  <c r="F1588" i="3"/>
  <c r="Q1588" i="3" s="1"/>
  <c r="F1589" i="3"/>
  <c r="Q1589" i="3" s="1"/>
  <c r="F1590" i="3"/>
  <c r="Q1590" i="3" s="1"/>
  <c r="F1591" i="3"/>
  <c r="Q1591" i="3" s="1"/>
  <c r="F1592" i="3"/>
  <c r="Q1592" i="3" s="1"/>
  <c r="F1593" i="3"/>
  <c r="Q1593" i="3" s="1"/>
  <c r="F1594" i="3"/>
  <c r="Q1594" i="3" s="1"/>
  <c r="F1595" i="3"/>
  <c r="Q1595" i="3" s="1"/>
  <c r="F1596" i="3"/>
  <c r="Q1596" i="3" s="1"/>
  <c r="F1597" i="3"/>
  <c r="Q1597" i="3" s="1"/>
  <c r="F1598" i="3"/>
  <c r="Q1598" i="3" s="1"/>
  <c r="F1599" i="3"/>
  <c r="Q1599" i="3" s="1"/>
  <c r="F1600" i="3"/>
  <c r="Q1600" i="3" s="1"/>
  <c r="F1601" i="3"/>
  <c r="Q1601" i="3" s="1"/>
  <c r="F1602" i="3"/>
  <c r="Q1602" i="3" s="1"/>
  <c r="F1603" i="3"/>
  <c r="Q1603" i="3" s="1"/>
  <c r="F1604" i="3"/>
  <c r="Q1604" i="3" s="1"/>
  <c r="F1605" i="3"/>
  <c r="Q1605" i="3" s="1"/>
  <c r="F1606" i="3"/>
  <c r="Q1606" i="3" s="1"/>
  <c r="F1607" i="3"/>
  <c r="Q1607" i="3" s="1"/>
  <c r="F1608" i="3"/>
  <c r="Q1608" i="3" s="1"/>
  <c r="F1609" i="3"/>
  <c r="Q1609" i="3" s="1"/>
  <c r="F1610" i="3"/>
  <c r="Q1610" i="3" s="1"/>
  <c r="F1611" i="3"/>
  <c r="Q1611" i="3" s="1"/>
  <c r="F1612" i="3"/>
  <c r="Q1612" i="3" s="1"/>
  <c r="F1613" i="3"/>
  <c r="Q1613" i="3" s="1"/>
  <c r="F1614" i="3"/>
  <c r="Q1614" i="3" s="1"/>
  <c r="F1615" i="3"/>
  <c r="Q1615" i="3" s="1"/>
  <c r="F1616" i="3"/>
  <c r="Q1616" i="3" s="1"/>
  <c r="F1617" i="3"/>
  <c r="Q1617" i="3" s="1"/>
  <c r="F1618" i="3"/>
  <c r="Q1618" i="3" s="1"/>
  <c r="F1619" i="3"/>
  <c r="Q1619" i="3" s="1"/>
  <c r="F1620" i="3"/>
  <c r="Q1620" i="3" s="1"/>
  <c r="F1621" i="3"/>
  <c r="Q1621" i="3" s="1"/>
  <c r="F1622" i="3"/>
  <c r="Q1622" i="3" s="1"/>
  <c r="F1623" i="3"/>
  <c r="Q1623" i="3" s="1"/>
  <c r="F1624" i="3"/>
  <c r="Q1624" i="3" s="1"/>
  <c r="F1625" i="3"/>
  <c r="Q1625" i="3" s="1"/>
  <c r="F1626" i="3"/>
  <c r="Q1626" i="3" s="1"/>
  <c r="F1627" i="3"/>
  <c r="Q1627" i="3" s="1"/>
  <c r="F1628" i="3"/>
  <c r="Q1628" i="3" s="1"/>
  <c r="F1629" i="3"/>
  <c r="Q1629" i="3" s="1"/>
  <c r="F1630" i="3"/>
  <c r="Q1630" i="3" s="1"/>
  <c r="F1631" i="3"/>
  <c r="Q1631" i="3" s="1"/>
  <c r="F1632" i="3"/>
  <c r="Q1632" i="3" s="1"/>
  <c r="F1633" i="3"/>
  <c r="Q1633" i="3" s="1"/>
  <c r="F1634" i="3"/>
  <c r="Q1634" i="3" s="1"/>
  <c r="F1635" i="3"/>
  <c r="Q1635" i="3" s="1"/>
  <c r="F1636" i="3"/>
  <c r="Q1636" i="3" s="1"/>
  <c r="F1637" i="3"/>
  <c r="Q1637" i="3" s="1"/>
  <c r="F1638" i="3"/>
  <c r="Q1638" i="3" s="1"/>
  <c r="F1639" i="3"/>
  <c r="Q1639" i="3" s="1"/>
  <c r="F1640" i="3"/>
  <c r="Q1640" i="3" s="1"/>
  <c r="F1641" i="3"/>
  <c r="Q1641" i="3" s="1"/>
  <c r="F1642" i="3"/>
  <c r="Q1642" i="3" s="1"/>
  <c r="F1643" i="3"/>
  <c r="Q1643" i="3" s="1"/>
  <c r="F1644" i="3"/>
  <c r="Q1644" i="3" s="1"/>
  <c r="F1645" i="3"/>
  <c r="Q1645" i="3" s="1"/>
  <c r="F1646" i="3"/>
  <c r="Q1646" i="3" s="1"/>
  <c r="F1647" i="3"/>
  <c r="Q1647" i="3" s="1"/>
  <c r="F1648" i="3"/>
  <c r="Q1648" i="3" s="1"/>
  <c r="F1649" i="3"/>
  <c r="Q1649" i="3" s="1"/>
  <c r="F1650" i="3"/>
  <c r="Q1650" i="3" s="1"/>
  <c r="F1651" i="3"/>
  <c r="Q1651" i="3" s="1"/>
  <c r="F1652" i="3"/>
  <c r="Q1652" i="3" s="1"/>
  <c r="F1653" i="3"/>
  <c r="Q1653" i="3" s="1"/>
  <c r="F1654" i="3"/>
  <c r="Q1654" i="3" s="1"/>
  <c r="F1655" i="3"/>
  <c r="Q1655" i="3" s="1"/>
  <c r="F1656" i="3"/>
  <c r="Q1656" i="3" s="1"/>
  <c r="F1657" i="3"/>
  <c r="Q1657" i="3" s="1"/>
  <c r="F1658" i="3"/>
  <c r="Q1658" i="3" s="1"/>
  <c r="F1659" i="3"/>
  <c r="Q1659" i="3" s="1"/>
  <c r="F1660" i="3"/>
  <c r="Q1660" i="3" s="1"/>
  <c r="F1661" i="3"/>
  <c r="Q1661" i="3" s="1"/>
  <c r="F1662" i="3"/>
  <c r="Q1662" i="3" s="1"/>
  <c r="F1663" i="3"/>
  <c r="Q1663" i="3" s="1"/>
  <c r="F1664" i="3"/>
  <c r="Q1664" i="3" s="1"/>
  <c r="F1665" i="3"/>
  <c r="Q1665" i="3" s="1"/>
  <c r="F1666" i="3"/>
  <c r="Q1666" i="3" s="1"/>
  <c r="F1667" i="3"/>
  <c r="Q1667" i="3" s="1"/>
  <c r="F1668" i="3"/>
  <c r="Q1668" i="3" s="1"/>
  <c r="F1669" i="3"/>
  <c r="Q1669" i="3" s="1"/>
  <c r="F1670" i="3"/>
  <c r="Q1670" i="3" s="1"/>
  <c r="F1671" i="3"/>
  <c r="Q1671" i="3" s="1"/>
  <c r="F1672" i="3"/>
  <c r="Q1672" i="3" s="1"/>
  <c r="F1673" i="3"/>
  <c r="Q1673" i="3" s="1"/>
  <c r="F1674" i="3"/>
  <c r="Q1674" i="3" s="1"/>
  <c r="F1675" i="3"/>
  <c r="Q1675" i="3" s="1"/>
  <c r="F1676" i="3"/>
  <c r="Q1676" i="3" s="1"/>
  <c r="F1677" i="3"/>
  <c r="Q1677" i="3" s="1"/>
  <c r="F1678" i="3"/>
  <c r="Q1678" i="3" s="1"/>
  <c r="F1679" i="3"/>
  <c r="Q1679" i="3" s="1"/>
  <c r="F1680" i="3"/>
  <c r="Q1680" i="3" s="1"/>
  <c r="F1681" i="3"/>
  <c r="Q1681" i="3" s="1"/>
  <c r="F1682" i="3"/>
  <c r="Q1682" i="3" s="1"/>
  <c r="F1683" i="3"/>
  <c r="Q1683" i="3" s="1"/>
  <c r="F1684" i="3"/>
  <c r="Q1684" i="3" s="1"/>
  <c r="F1685" i="3"/>
  <c r="Q1685" i="3" s="1"/>
  <c r="F1686" i="3"/>
  <c r="Q1686" i="3" s="1"/>
  <c r="F1687" i="3"/>
  <c r="Q1687" i="3" s="1"/>
  <c r="F1688" i="3"/>
  <c r="Q1688" i="3" s="1"/>
  <c r="F1689" i="3"/>
  <c r="Q1689" i="3" s="1"/>
  <c r="F1690" i="3"/>
  <c r="Q1690" i="3" s="1"/>
  <c r="F1691" i="3"/>
  <c r="Q1691" i="3" s="1"/>
  <c r="F1692" i="3"/>
  <c r="Q1692" i="3" s="1"/>
  <c r="F1693" i="3"/>
  <c r="Q1693" i="3" s="1"/>
  <c r="F1694" i="3"/>
  <c r="Q1694" i="3" s="1"/>
  <c r="F1695" i="3"/>
  <c r="Q1695" i="3" s="1"/>
  <c r="F1696" i="3"/>
  <c r="Q1696" i="3" s="1"/>
  <c r="F1697" i="3"/>
  <c r="Q1697" i="3" s="1"/>
  <c r="F1698" i="3"/>
  <c r="Q1698" i="3" s="1"/>
  <c r="F1699" i="3"/>
  <c r="Q1699" i="3" s="1"/>
  <c r="F1700" i="3"/>
  <c r="Q1700" i="3" s="1"/>
  <c r="F1701" i="3"/>
  <c r="Q1701" i="3" s="1"/>
  <c r="F1702" i="3"/>
  <c r="Q1702" i="3" s="1"/>
  <c r="F1703" i="3"/>
  <c r="Q1703" i="3" s="1"/>
  <c r="F1704" i="3"/>
  <c r="Q1704" i="3" s="1"/>
  <c r="F1705" i="3"/>
  <c r="Q1705" i="3" s="1"/>
  <c r="F1706" i="3"/>
  <c r="Q1706" i="3" s="1"/>
  <c r="F1707" i="3"/>
  <c r="Q1707" i="3" s="1"/>
  <c r="F1708" i="3"/>
  <c r="Q1708" i="3" s="1"/>
  <c r="F1709" i="3"/>
  <c r="Q1709" i="3" s="1"/>
  <c r="F1710" i="3"/>
  <c r="Q1710" i="3" s="1"/>
  <c r="F1711" i="3"/>
  <c r="Q1711" i="3" s="1"/>
  <c r="F1712" i="3"/>
  <c r="Q1712" i="3" s="1"/>
  <c r="F1713" i="3"/>
  <c r="Q1713" i="3" s="1"/>
  <c r="F1714" i="3"/>
  <c r="Q1714" i="3" s="1"/>
  <c r="F1715" i="3"/>
  <c r="Q1715" i="3" s="1"/>
  <c r="F1716" i="3"/>
  <c r="Q1716" i="3" s="1"/>
  <c r="F1717" i="3"/>
  <c r="Q1717" i="3" s="1"/>
  <c r="F1718" i="3"/>
  <c r="Q1718" i="3" s="1"/>
  <c r="F1719" i="3"/>
  <c r="Q1719" i="3" s="1"/>
  <c r="F1720" i="3"/>
  <c r="Q1720" i="3" s="1"/>
  <c r="F1721" i="3"/>
  <c r="Q1721" i="3" s="1"/>
  <c r="F1722" i="3"/>
  <c r="Q1722" i="3" s="1"/>
  <c r="F1723" i="3"/>
  <c r="Q1723" i="3" s="1"/>
  <c r="F1724" i="3"/>
  <c r="Q1724" i="3" s="1"/>
  <c r="F1725" i="3"/>
  <c r="Q1725" i="3" s="1"/>
  <c r="F1726" i="3"/>
  <c r="Q1726" i="3" s="1"/>
  <c r="F1727" i="3"/>
  <c r="Q1727" i="3" s="1"/>
  <c r="F1728" i="3"/>
  <c r="Q1728" i="3" s="1"/>
  <c r="F1729" i="3"/>
  <c r="Q1729" i="3" s="1"/>
  <c r="F1730" i="3"/>
  <c r="Q1730" i="3" s="1"/>
  <c r="F1731" i="3"/>
  <c r="Q1731" i="3" s="1"/>
  <c r="F1732" i="3"/>
  <c r="Q1732" i="3" s="1"/>
  <c r="F1733" i="3"/>
  <c r="Q1733" i="3" s="1"/>
  <c r="F1734" i="3"/>
  <c r="Q1734" i="3" s="1"/>
  <c r="F1735" i="3"/>
  <c r="Q1735" i="3" s="1"/>
  <c r="F1736" i="3"/>
  <c r="Q1736" i="3" s="1"/>
  <c r="F1737" i="3"/>
  <c r="Q1737" i="3" s="1"/>
  <c r="F1738" i="3"/>
  <c r="Q1738" i="3" s="1"/>
  <c r="F1739" i="3"/>
  <c r="Q1739" i="3" s="1"/>
  <c r="F1740" i="3"/>
  <c r="Q1740" i="3" s="1"/>
  <c r="F1741" i="3"/>
  <c r="Q1741" i="3" s="1"/>
  <c r="F1742" i="3"/>
  <c r="Q1742" i="3" s="1"/>
  <c r="F1743" i="3"/>
  <c r="Q1743" i="3" s="1"/>
  <c r="F1744" i="3"/>
  <c r="Q1744" i="3" s="1"/>
  <c r="F1745" i="3"/>
  <c r="Q1745" i="3" s="1"/>
  <c r="F1746" i="3"/>
  <c r="Q1746" i="3" s="1"/>
  <c r="F1747" i="3"/>
  <c r="Q1747" i="3" s="1"/>
  <c r="F1748" i="3"/>
  <c r="Q1748" i="3" s="1"/>
  <c r="F1749" i="3"/>
  <c r="Q1749" i="3" s="1"/>
  <c r="F1750" i="3"/>
  <c r="Q1750" i="3" s="1"/>
  <c r="F1751" i="3"/>
  <c r="Q1751" i="3" s="1"/>
  <c r="F1752" i="3"/>
  <c r="Q1752" i="3" s="1"/>
  <c r="F1753" i="3"/>
  <c r="Q1753" i="3" s="1"/>
  <c r="F1754" i="3"/>
  <c r="Q1754" i="3" s="1"/>
  <c r="F1755" i="3"/>
  <c r="Q1755" i="3" s="1"/>
  <c r="F1756" i="3"/>
  <c r="Q1756" i="3" s="1"/>
  <c r="F1757" i="3"/>
  <c r="Q1757" i="3" s="1"/>
  <c r="F1758" i="3"/>
  <c r="Q1758" i="3" s="1"/>
  <c r="F1759" i="3"/>
  <c r="Q1759" i="3" s="1"/>
  <c r="F1760" i="3"/>
  <c r="Q1760" i="3" s="1"/>
  <c r="F1761" i="3"/>
  <c r="Q1761" i="3" s="1"/>
  <c r="F1762" i="3"/>
  <c r="Q1762" i="3" s="1"/>
  <c r="F1763" i="3"/>
  <c r="Q1763" i="3" s="1"/>
  <c r="F1764" i="3"/>
  <c r="Q1764" i="3" s="1"/>
  <c r="F1765" i="3"/>
  <c r="Q1765" i="3" s="1"/>
  <c r="F1766" i="3"/>
  <c r="Q1766" i="3" s="1"/>
  <c r="F1767" i="3"/>
  <c r="Q1767" i="3" s="1"/>
  <c r="F1768" i="3"/>
  <c r="Q1768" i="3" s="1"/>
  <c r="F1769" i="3"/>
  <c r="Q1769" i="3" s="1"/>
  <c r="F1770" i="3"/>
  <c r="Q1770" i="3" s="1"/>
  <c r="F1771" i="3"/>
  <c r="Q1771" i="3" s="1"/>
  <c r="F1772" i="3"/>
  <c r="Q1772" i="3" s="1"/>
  <c r="F1773" i="3"/>
  <c r="Q1773" i="3" s="1"/>
  <c r="F1774" i="3"/>
  <c r="Q1774" i="3" s="1"/>
  <c r="F1775" i="3"/>
  <c r="Q1775" i="3" s="1"/>
  <c r="F1776" i="3"/>
  <c r="Q1776" i="3" s="1"/>
  <c r="F1777" i="3"/>
  <c r="Q1777" i="3" s="1"/>
  <c r="F1778" i="3"/>
  <c r="Q1778" i="3" s="1"/>
  <c r="F1779" i="3"/>
  <c r="Q1779" i="3" s="1"/>
  <c r="F1780" i="3"/>
  <c r="Q1780" i="3" s="1"/>
  <c r="F1781" i="3"/>
  <c r="Q1781" i="3" s="1"/>
  <c r="F1782" i="3"/>
  <c r="Q1782" i="3" s="1"/>
  <c r="F1783" i="3"/>
  <c r="Q1783" i="3" s="1"/>
  <c r="F1784" i="3"/>
  <c r="Q1784" i="3" s="1"/>
  <c r="F1785" i="3"/>
  <c r="Q1785" i="3" s="1"/>
  <c r="F1786" i="3"/>
  <c r="Q1786" i="3" s="1"/>
  <c r="F1787" i="3"/>
  <c r="Q1787" i="3" s="1"/>
  <c r="F1788" i="3"/>
  <c r="Q1788" i="3" s="1"/>
  <c r="F1789" i="3"/>
  <c r="Q1789" i="3" s="1"/>
  <c r="F1790" i="3"/>
  <c r="Q1790" i="3" s="1"/>
  <c r="F1791" i="3"/>
  <c r="Q1791" i="3" s="1"/>
  <c r="F1792" i="3"/>
  <c r="Q1792" i="3" s="1"/>
  <c r="F1793" i="3"/>
  <c r="Q1793" i="3" s="1"/>
  <c r="F1794" i="3"/>
  <c r="Q1794" i="3" s="1"/>
  <c r="F1795" i="3"/>
  <c r="Q1795" i="3" s="1"/>
  <c r="F1796" i="3"/>
  <c r="Q1796" i="3" s="1"/>
  <c r="F1797" i="3"/>
  <c r="Q1797" i="3" s="1"/>
  <c r="F1798" i="3"/>
  <c r="Q1798" i="3" s="1"/>
  <c r="F1799" i="3"/>
  <c r="Q1799" i="3" s="1"/>
  <c r="F1800" i="3"/>
  <c r="Q1800" i="3" s="1"/>
  <c r="F1801" i="3"/>
  <c r="Q1801" i="3" s="1"/>
  <c r="F1802" i="3"/>
  <c r="Q1802" i="3" s="1"/>
  <c r="F1803" i="3"/>
  <c r="Q1803" i="3" s="1"/>
  <c r="F1804" i="3"/>
  <c r="Q1804" i="3" s="1"/>
  <c r="F1805" i="3"/>
  <c r="Q1805" i="3" s="1"/>
  <c r="F1806" i="3"/>
  <c r="Q1806" i="3" s="1"/>
  <c r="F1807" i="3"/>
  <c r="Q1807" i="3" s="1"/>
  <c r="F1808" i="3"/>
  <c r="Q1808" i="3" s="1"/>
  <c r="F1809" i="3"/>
  <c r="Q1809" i="3" s="1"/>
  <c r="F1810" i="3"/>
  <c r="Q1810" i="3" s="1"/>
  <c r="F1811" i="3"/>
  <c r="Q1811" i="3" s="1"/>
  <c r="F1812" i="3"/>
  <c r="Q1812" i="3" s="1"/>
  <c r="F1813" i="3"/>
  <c r="Q1813" i="3" s="1"/>
  <c r="F1814" i="3"/>
  <c r="Q1814" i="3" s="1"/>
  <c r="F1815" i="3"/>
  <c r="Q1815" i="3" s="1"/>
  <c r="F1816" i="3"/>
  <c r="Q1816" i="3" s="1"/>
  <c r="F1817" i="3"/>
  <c r="Q1817" i="3" s="1"/>
  <c r="F1818" i="3"/>
  <c r="Q1818" i="3" s="1"/>
  <c r="F1819" i="3"/>
  <c r="Q1819" i="3" s="1"/>
  <c r="F1820" i="3"/>
  <c r="Q1820" i="3" s="1"/>
  <c r="F1821" i="3"/>
  <c r="Q1821" i="3" s="1"/>
  <c r="F1822" i="3"/>
  <c r="Q1822" i="3" s="1"/>
  <c r="F1823" i="3"/>
  <c r="Q1823" i="3" s="1"/>
  <c r="F1824" i="3"/>
  <c r="Q1824" i="3" s="1"/>
  <c r="F1825" i="3"/>
  <c r="Q1825" i="3" s="1"/>
  <c r="F1826" i="3"/>
  <c r="Q1826" i="3" s="1"/>
  <c r="F1827" i="3"/>
  <c r="Q1827" i="3" s="1"/>
  <c r="F1828" i="3"/>
  <c r="Q1828" i="3" s="1"/>
  <c r="F1829" i="3"/>
  <c r="Q1829" i="3" s="1"/>
  <c r="F1830" i="3"/>
  <c r="Q1830" i="3" s="1"/>
  <c r="F1831" i="3"/>
  <c r="Q1831" i="3" s="1"/>
  <c r="F1832" i="3"/>
  <c r="Q1832" i="3" s="1"/>
  <c r="F1833" i="3"/>
  <c r="Q1833" i="3" s="1"/>
  <c r="F1834" i="3"/>
  <c r="Q1834" i="3" s="1"/>
  <c r="F1835" i="3"/>
  <c r="Q1835" i="3" s="1"/>
  <c r="F1836" i="3"/>
  <c r="Q1836" i="3" s="1"/>
  <c r="F1837" i="3"/>
  <c r="Q1837" i="3" s="1"/>
  <c r="F1838" i="3"/>
  <c r="Q1838" i="3" s="1"/>
  <c r="F1839" i="3"/>
  <c r="Q1839" i="3" s="1"/>
  <c r="F1840" i="3"/>
  <c r="Q1840" i="3" s="1"/>
  <c r="F1841" i="3"/>
  <c r="Q1841" i="3" s="1"/>
  <c r="F1842" i="3"/>
  <c r="Q1842" i="3" s="1"/>
  <c r="F1843" i="3"/>
  <c r="Q1843" i="3" s="1"/>
  <c r="F1844" i="3"/>
  <c r="Q1844" i="3" s="1"/>
  <c r="F1845" i="3"/>
  <c r="Q1845" i="3" s="1"/>
  <c r="F1846" i="3"/>
  <c r="Q1846" i="3" s="1"/>
  <c r="F1847" i="3"/>
  <c r="Q1847" i="3" s="1"/>
  <c r="F1848" i="3"/>
  <c r="Q1848" i="3" s="1"/>
  <c r="F1849" i="3"/>
  <c r="Q1849" i="3" s="1"/>
  <c r="F1850" i="3"/>
  <c r="Q1850" i="3" s="1"/>
  <c r="F1851" i="3"/>
  <c r="Q1851" i="3" s="1"/>
  <c r="F1852" i="3"/>
  <c r="Q1852" i="3" s="1"/>
  <c r="F1853" i="3"/>
  <c r="Q1853" i="3" s="1"/>
  <c r="F1854" i="3"/>
  <c r="Q1854" i="3" s="1"/>
  <c r="F1855" i="3"/>
  <c r="Q1855" i="3" s="1"/>
  <c r="F1856" i="3"/>
  <c r="Q1856" i="3" s="1"/>
  <c r="F1857" i="3"/>
  <c r="Q1857" i="3" s="1"/>
  <c r="F1858" i="3"/>
  <c r="Q1858" i="3" s="1"/>
  <c r="F1859" i="3"/>
  <c r="Q1859" i="3" s="1"/>
  <c r="F1860" i="3"/>
  <c r="Q1860" i="3" s="1"/>
  <c r="F1861" i="3"/>
  <c r="Q1861" i="3" s="1"/>
  <c r="F1862" i="3"/>
  <c r="Q1862" i="3" s="1"/>
  <c r="F1863" i="3"/>
  <c r="Q1863" i="3" s="1"/>
  <c r="F1864" i="3"/>
  <c r="Q1864" i="3" s="1"/>
  <c r="F1865" i="3"/>
  <c r="Q1865" i="3" s="1"/>
  <c r="F1866" i="3"/>
  <c r="Q1866" i="3" s="1"/>
  <c r="F1867" i="3"/>
  <c r="Q1867" i="3" s="1"/>
  <c r="F1868" i="3"/>
  <c r="Q1868" i="3" s="1"/>
  <c r="F1869" i="3"/>
  <c r="Q1869" i="3" s="1"/>
  <c r="F1870" i="3"/>
  <c r="Q1870" i="3" s="1"/>
  <c r="F1871" i="3"/>
  <c r="Q1871" i="3" s="1"/>
  <c r="F1872" i="3"/>
  <c r="Q1872" i="3" s="1"/>
  <c r="F1873" i="3"/>
  <c r="Q1873" i="3" s="1"/>
  <c r="F1874" i="3"/>
  <c r="Q1874" i="3" s="1"/>
  <c r="F1875" i="3"/>
  <c r="Q1875" i="3" s="1"/>
  <c r="F1876" i="3"/>
  <c r="Q1876" i="3" s="1"/>
  <c r="F1877" i="3"/>
  <c r="Q1877" i="3" s="1"/>
  <c r="F1878" i="3"/>
  <c r="Q1878" i="3" s="1"/>
  <c r="F1879" i="3"/>
  <c r="Q1879" i="3" s="1"/>
  <c r="F1880" i="3"/>
  <c r="Q1880" i="3" s="1"/>
  <c r="F1881" i="3"/>
  <c r="Q1881" i="3" s="1"/>
  <c r="F1882" i="3"/>
  <c r="Q1882" i="3" s="1"/>
  <c r="F1883" i="3"/>
  <c r="Q1883" i="3" s="1"/>
  <c r="F1884" i="3"/>
  <c r="Q1884" i="3" s="1"/>
  <c r="F1885" i="3"/>
  <c r="Q1885" i="3" s="1"/>
  <c r="F1886" i="3"/>
  <c r="Q1886" i="3" s="1"/>
  <c r="F1887" i="3"/>
  <c r="Q1887" i="3" s="1"/>
  <c r="F1888" i="3"/>
  <c r="Q1888" i="3" s="1"/>
  <c r="F1889" i="3"/>
  <c r="Q1889" i="3" s="1"/>
  <c r="F1890" i="3"/>
  <c r="Q1890" i="3" s="1"/>
  <c r="F1891" i="3"/>
  <c r="Q1891" i="3" s="1"/>
  <c r="F1892" i="3"/>
  <c r="Q1892" i="3" s="1"/>
  <c r="F1893" i="3"/>
  <c r="Q1893" i="3" s="1"/>
  <c r="F1894" i="3"/>
  <c r="Q1894" i="3" s="1"/>
  <c r="F1895" i="3"/>
  <c r="Q1895" i="3" s="1"/>
  <c r="F1896" i="3"/>
  <c r="Q1896" i="3" s="1"/>
  <c r="F1897" i="3"/>
  <c r="Q1897" i="3" s="1"/>
  <c r="F1898" i="3"/>
  <c r="Q1898" i="3" s="1"/>
  <c r="F1899" i="3"/>
  <c r="Q1899" i="3" s="1"/>
  <c r="F1900" i="3"/>
  <c r="Q1900" i="3" s="1"/>
  <c r="F1901" i="3"/>
  <c r="Q1901" i="3" s="1"/>
  <c r="F1902" i="3"/>
  <c r="Q1902" i="3" s="1"/>
  <c r="F1903" i="3"/>
  <c r="Q1903" i="3" s="1"/>
  <c r="F1904" i="3"/>
  <c r="Q1904" i="3" s="1"/>
  <c r="F1905" i="3"/>
  <c r="Q1905" i="3" s="1"/>
  <c r="F1906" i="3"/>
  <c r="Q1906" i="3" s="1"/>
  <c r="F1907" i="3"/>
  <c r="Q1907" i="3" s="1"/>
  <c r="F1908" i="3"/>
  <c r="Q1908" i="3" s="1"/>
  <c r="F1909" i="3"/>
  <c r="Q1909" i="3" s="1"/>
  <c r="F1910" i="3"/>
  <c r="Q1910" i="3" s="1"/>
  <c r="F1911" i="3"/>
  <c r="Q1911" i="3" s="1"/>
  <c r="F1912" i="3"/>
  <c r="Q1912" i="3" s="1"/>
  <c r="F1913" i="3"/>
  <c r="Q1913" i="3" s="1"/>
  <c r="F1914" i="3"/>
  <c r="Q1914" i="3" s="1"/>
  <c r="F1915" i="3"/>
  <c r="Q1915" i="3" s="1"/>
  <c r="F1916" i="3"/>
  <c r="Q1916" i="3" s="1"/>
  <c r="F1917" i="3"/>
  <c r="Q1917" i="3" s="1"/>
  <c r="F1918" i="3"/>
  <c r="Q1918" i="3" s="1"/>
  <c r="F1919" i="3"/>
  <c r="Q1919" i="3" s="1"/>
  <c r="F1920" i="3"/>
  <c r="Q1920" i="3" s="1"/>
  <c r="F1921" i="3"/>
  <c r="Q1921" i="3" s="1"/>
  <c r="F1922" i="3"/>
  <c r="Q1922" i="3" s="1"/>
  <c r="F1923" i="3"/>
  <c r="Q1923" i="3" s="1"/>
  <c r="F1924" i="3"/>
  <c r="Q1924" i="3" s="1"/>
  <c r="F1925" i="3"/>
  <c r="Q1925" i="3" s="1"/>
  <c r="F1926" i="3"/>
  <c r="Q1926" i="3" s="1"/>
  <c r="F1927" i="3"/>
  <c r="Q1927" i="3" s="1"/>
  <c r="F1928" i="3"/>
  <c r="Q1928" i="3" s="1"/>
  <c r="F1929" i="3"/>
  <c r="Q1929" i="3" s="1"/>
  <c r="F1930" i="3"/>
  <c r="Q1930" i="3" s="1"/>
  <c r="F1931" i="3"/>
  <c r="Q1931" i="3" s="1"/>
  <c r="F1932" i="3"/>
  <c r="Q1932" i="3" s="1"/>
  <c r="F1933" i="3"/>
  <c r="Q1933" i="3" s="1"/>
  <c r="F1934" i="3"/>
  <c r="Q1934" i="3" s="1"/>
  <c r="F1935" i="3"/>
  <c r="Q1935" i="3" s="1"/>
  <c r="F1936" i="3"/>
  <c r="Q1936" i="3" s="1"/>
  <c r="F1937" i="3"/>
  <c r="Q1937" i="3" s="1"/>
  <c r="F1938" i="3"/>
  <c r="Q1938" i="3" s="1"/>
  <c r="F1939" i="3"/>
  <c r="Q1939" i="3" s="1"/>
  <c r="F1940" i="3"/>
  <c r="Q1940" i="3" s="1"/>
  <c r="F1941" i="3"/>
  <c r="Q1941" i="3" s="1"/>
  <c r="F1942" i="3"/>
  <c r="Q1942" i="3" s="1"/>
  <c r="F1943" i="3"/>
  <c r="Q1943" i="3" s="1"/>
  <c r="F1944" i="3"/>
  <c r="Q1944" i="3" s="1"/>
  <c r="F1945" i="3"/>
  <c r="Q1945" i="3" s="1"/>
  <c r="F1946" i="3"/>
  <c r="Q1946" i="3" s="1"/>
  <c r="F1947" i="3"/>
  <c r="Q1947" i="3" s="1"/>
  <c r="F1948" i="3"/>
  <c r="Q1948" i="3" s="1"/>
  <c r="F1949" i="3"/>
  <c r="Q1949" i="3" s="1"/>
  <c r="F1950" i="3"/>
  <c r="Q1950" i="3" s="1"/>
  <c r="F1951" i="3"/>
  <c r="Q1951" i="3" s="1"/>
  <c r="F1952" i="3"/>
  <c r="Q1952" i="3" s="1"/>
  <c r="F1953" i="3"/>
  <c r="Q1953" i="3" s="1"/>
  <c r="F1954" i="3"/>
  <c r="Q1954" i="3" s="1"/>
  <c r="F1955" i="3"/>
  <c r="Q1955" i="3" s="1"/>
  <c r="F1956" i="3"/>
  <c r="Q1956" i="3" s="1"/>
  <c r="F1957" i="3"/>
  <c r="Q1957" i="3" s="1"/>
  <c r="F1958" i="3"/>
  <c r="Q1958" i="3" s="1"/>
  <c r="F1959" i="3"/>
  <c r="Q1959" i="3" s="1"/>
  <c r="F1960" i="3"/>
  <c r="Q1960" i="3" s="1"/>
  <c r="F1961" i="3"/>
  <c r="Q1961" i="3" s="1"/>
  <c r="F1962" i="3"/>
  <c r="Q1962" i="3" s="1"/>
  <c r="F1963" i="3"/>
  <c r="Q1963" i="3" s="1"/>
  <c r="F1964" i="3"/>
  <c r="Q1964" i="3" s="1"/>
  <c r="F1965" i="3"/>
  <c r="Q1965" i="3" s="1"/>
  <c r="F1966" i="3"/>
  <c r="Q1966" i="3" s="1"/>
  <c r="F1967" i="3"/>
  <c r="Q1967" i="3" s="1"/>
  <c r="F1968" i="3"/>
  <c r="Q1968" i="3" s="1"/>
  <c r="F1969" i="3"/>
  <c r="Q1969" i="3" s="1"/>
  <c r="F1970" i="3"/>
  <c r="Q1970" i="3" s="1"/>
  <c r="F1971" i="3"/>
  <c r="Q1971" i="3" s="1"/>
  <c r="F1972" i="3"/>
  <c r="Q1972" i="3" s="1"/>
  <c r="F1973" i="3"/>
  <c r="Q1973" i="3" s="1"/>
  <c r="F1974" i="3"/>
  <c r="Q1974" i="3" s="1"/>
  <c r="F1975" i="3"/>
  <c r="Q1975" i="3" s="1"/>
  <c r="F1976" i="3"/>
  <c r="Q1976" i="3" s="1"/>
  <c r="F1977" i="3"/>
  <c r="Q1977" i="3" s="1"/>
  <c r="F1978" i="3"/>
  <c r="Q1978" i="3" s="1"/>
  <c r="F1979" i="3"/>
  <c r="Q1979" i="3" s="1"/>
  <c r="F1980" i="3"/>
  <c r="Q1980" i="3" s="1"/>
  <c r="F1981" i="3"/>
  <c r="Q1981" i="3" s="1"/>
  <c r="F1982" i="3"/>
  <c r="Q1982" i="3" s="1"/>
  <c r="F1983" i="3"/>
  <c r="Q1983" i="3" s="1"/>
  <c r="F1984" i="3"/>
  <c r="Q1984" i="3" s="1"/>
  <c r="F1985" i="3"/>
  <c r="Q1985" i="3" s="1"/>
  <c r="F1986" i="3"/>
  <c r="Q1986" i="3" s="1"/>
  <c r="F1987" i="3"/>
  <c r="Q1987" i="3" s="1"/>
  <c r="F1988" i="3"/>
  <c r="Q1988" i="3" s="1"/>
  <c r="F1989" i="3"/>
  <c r="Q1989" i="3" s="1"/>
  <c r="F1990" i="3"/>
  <c r="Q1990" i="3" s="1"/>
  <c r="F1991" i="3"/>
  <c r="Q1991" i="3" s="1"/>
  <c r="F1992" i="3"/>
  <c r="Q1992" i="3" s="1"/>
  <c r="F1993" i="3"/>
  <c r="Q1993" i="3" s="1"/>
  <c r="F1994" i="3"/>
  <c r="Q1994" i="3" s="1"/>
  <c r="F1995" i="3"/>
  <c r="Q1995" i="3" s="1"/>
  <c r="F1996" i="3"/>
  <c r="Q1996" i="3" s="1"/>
  <c r="F1997" i="3"/>
  <c r="Q1997" i="3" s="1"/>
  <c r="F1998" i="3"/>
  <c r="Q1998" i="3" s="1"/>
  <c r="F1999" i="3"/>
  <c r="Q1999" i="3" s="1"/>
  <c r="F2000" i="3"/>
  <c r="Q2000" i="3" s="1"/>
  <c r="F2001" i="3"/>
  <c r="Q2001" i="3" s="1"/>
  <c r="F2002" i="3"/>
  <c r="Q2002" i="3" s="1"/>
  <c r="F2003" i="3"/>
  <c r="Q2003" i="3" s="1"/>
  <c r="F2004" i="3"/>
  <c r="Q2004" i="3" s="1"/>
  <c r="F2005" i="3"/>
  <c r="Q2005" i="3" s="1"/>
  <c r="F2006" i="3"/>
  <c r="Q2006" i="3" s="1"/>
  <c r="F2007" i="3"/>
  <c r="Q2007" i="3" s="1"/>
  <c r="F2008" i="3"/>
  <c r="Q2008" i="3" s="1"/>
  <c r="F2009" i="3"/>
  <c r="Q2009" i="3" s="1"/>
  <c r="F2010" i="3"/>
  <c r="Q2010" i="3" s="1"/>
  <c r="F2011" i="3"/>
  <c r="Q2011" i="3" s="1"/>
  <c r="F2012" i="3"/>
  <c r="Q2012" i="3" s="1"/>
  <c r="F2013" i="3"/>
  <c r="Q2013" i="3" s="1"/>
  <c r="F2014" i="3"/>
  <c r="Q2014" i="3" s="1"/>
  <c r="F2015" i="3"/>
  <c r="Q2015" i="3" s="1"/>
  <c r="F2016" i="3"/>
  <c r="Q2016" i="3" s="1"/>
  <c r="F2017" i="3"/>
  <c r="Q2017" i="3" s="1"/>
  <c r="F2018" i="3"/>
  <c r="Q2018" i="3" s="1"/>
  <c r="F2019" i="3"/>
  <c r="Q2019" i="3" s="1"/>
  <c r="F2020" i="3"/>
  <c r="Q2020" i="3" s="1"/>
  <c r="F2021" i="3"/>
  <c r="Q2021" i="3" s="1"/>
  <c r="F2022" i="3"/>
  <c r="Q2022" i="3" s="1"/>
  <c r="F2023" i="3"/>
  <c r="Q2023" i="3" s="1"/>
  <c r="F2024" i="3"/>
  <c r="Q2024" i="3" s="1"/>
  <c r="F2025" i="3"/>
  <c r="Q2025" i="3" s="1"/>
  <c r="F2026" i="3"/>
  <c r="Q2026" i="3" s="1"/>
  <c r="F2027" i="3"/>
  <c r="Q2027" i="3" s="1"/>
  <c r="F2028" i="3"/>
  <c r="Q2028" i="3" s="1"/>
  <c r="F2029" i="3"/>
  <c r="Q2029" i="3" s="1"/>
  <c r="F2030" i="3"/>
  <c r="Q2030" i="3" s="1"/>
  <c r="F2031" i="3"/>
  <c r="Q2031" i="3" s="1"/>
  <c r="F2032" i="3"/>
  <c r="Q2032" i="3" s="1"/>
  <c r="F2033" i="3"/>
  <c r="Q2033" i="3" s="1"/>
  <c r="F2034" i="3"/>
  <c r="Q2034" i="3" s="1"/>
  <c r="F2035" i="3"/>
  <c r="Q2035" i="3" s="1"/>
  <c r="F2036" i="3"/>
  <c r="Q2036" i="3" s="1"/>
  <c r="F2037" i="3"/>
  <c r="Q2037" i="3" s="1"/>
  <c r="F2038" i="3"/>
  <c r="Q2038" i="3" s="1"/>
  <c r="F2039" i="3"/>
  <c r="Q2039" i="3" s="1"/>
  <c r="F2040" i="3"/>
  <c r="Q2040" i="3" s="1"/>
  <c r="F2041" i="3"/>
  <c r="Q2041" i="3" s="1"/>
  <c r="F2042" i="3"/>
  <c r="Q2042" i="3" s="1"/>
  <c r="F2043" i="3"/>
  <c r="Q2043" i="3" s="1"/>
  <c r="F2044" i="3"/>
  <c r="Q2044" i="3" s="1"/>
  <c r="F2045" i="3"/>
  <c r="Q2045" i="3" s="1"/>
  <c r="F2046" i="3"/>
  <c r="Q2046" i="3" s="1"/>
  <c r="F2047" i="3"/>
  <c r="Q2047" i="3" s="1"/>
  <c r="F2048" i="3"/>
  <c r="Q2048" i="3" s="1"/>
  <c r="F2049" i="3"/>
  <c r="Q2049" i="3" s="1"/>
  <c r="F2050" i="3"/>
  <c r="Q2050" i="3" s="1"/>
  <c r="F2051" i="3"/>
  <c r="Q2051" i="3" s="1"/>
  <c r="F2052" i="3"/>
  <c r="Q2052" i="3" s="1"/>
  <c r="F2053" i="3"/>
  <c r="Q2053" i="3" s="1"/>
  <c r="F2054" i="3"/>
  <c r="Q2054" i="3" s="1"/>
  <c r="F2055" i="3"/>
  <c r="Q2055" i="3" s="1"/>
  <c r="F2056" i="3"/>
  <c r="Q2056" i="3" s="1"/>
  <c r="F2057" i="3"/>
  <c r="Q2057" i="3" s="1"/>
  <c r="F2058" i="3"/>
  <c r="Q2058" i="3" s="1"/>
  <c r="F2059" i="3"/>
  <c r="Q2059" i="3" s="1"/>
  <c r="F2060" i="3"/>
  <c r="Q2060" i="3" s="1"/>
  <c r="F2061" i="3"/>
  <c r="Q2061" i="3" s="1"/>
  <c r="F2062" i="3"/>
  <c r="Q2062" i="3" s="1"/>
  <c r="F2063" i="3"/>
  <c r="Q2063" i="3" s="1"/>
  <c r="F2064" i="3"/>
  <c r="Q2064" i="3" s="1"/>
  <c r="F2065" i="3"/>
  <c r="Q2065" i="3" s="1"/>
  <c r="F2066" i="3"/>
  <c r="Q2066" i="3" s="1"/>
  <c r="F2067" i="3"/>
  <c r="Q2067" i="3" s="1"/>
  <c r="F2068" i="3"/>
  <c r="Q2068" i="3" s="1"/>
  <c r="F2069" i="3"/>
  <c r="Q2069" i="3" s="1"/>
  <c r="F2070" i="3"/>
  <c r="Q2070" i="3" s="1"/>
  <c r="F2071" i="3"/>
  <c r="Q2071" i="3" s="1"/>
  <c r="F2072" i="3"/>
  <c r="Q2072" i="3" s="1"/>
  <c r="F2073" i="3"/>
  <c r="Q2073" i="3" s="1"/>
  <c r="F2074" i="3"/>
  <c r="Q2074" i="3" s="1"/>
  <c r="F2075" i="3"/>
  <c r="Q2075" i="3" s="1"/>
  <c r="F2076" i="3"/>
  <c r="Q2076" i="3" s="1"/>
  <c r="F2077" i="3"/>
  <c r="Q2077" i="3" s="1"/>
  <c r="F2078" i="3"/>
  <c r="Q2078" i="3" s="1"/>
  <c r="F2079" i="3"/>
  <c r="Q2079" i="3" s="1"/>
  <c r="F2080" i="3"/>
  <c r="Q2080" i="3" s="1"/>
  <c r="F2081" i="3"/>
  <c r="Q2081" i="3" s="1"/>
  <c r="F2082" i="3"/>
  <c r="Q2082" i="3" s="1"/>
  <c r="F2083" i="3"/>
  <c r="Q2083" i="3" s="1"/>
  <c r="F2084" i="3"/>
  <c r="Q2084" i="3" s="1"/>
  <c r="F2085" i="3"/>
  <c r="Q2085" i="3" s="1"/>
  <c r="F2086" i="3"/>
  <c r="Q2086" i="3" s="1"/>
  <c r="F2087" i="3"/>
  <c r="Q2087" i="3" s="1"/>
  <c r="F2088" i="3"/>
  <c r="Q2088" i="3" s="1"/>
  <c r="F2089" i="3"/>
  <c r="Q2089" i="3" s="1"/>
  <c r="F2090" i="3"/>
  <c r="Q2090" i="3" s="1"/>
  <c r="F2091" i="3"/>
  <c r="Q2091" i="3" s="1"/>
  <c r="F2092" i="3"/>
  <c r="Q2092" i="3" s="1"/>
  <c r="F2093" i="3"/>
  <c r="Q2093" i="3" s="1"/>
  <c r="F2094" i="3"/>
  <c r="Q2094" i="3" s="1"/>
  <c r="F2095" i="3"/>
  <c r="Q2095" i="3" s="1"/>
  <c r="F2096" i="3"/>
  <c r="Q2096" i="3" s="1"/>
  <c r="F2097" i="3"/>
  <c r="Q2097" i="3" s="1"/>
  <c r="F2098" i="3"/>
  <c r="Q2098" i="3" s="1"/>
  <c r="F2099" i="3"/>
  <c r="Q2099" i="3" s="1"/>
  <c r="F2100" i="3"/>
  <c r="Q2100" i="3" s="1"/>
  <c r="F2101" i="3"/>
  <c r="Q2101" i="3" s="1"/>
  <c r="F2102" i="3"/>
  <c r="Q2102" i="3" s="1"/>
  <c r="F2103" i="3"/>
  <c r="Q2103" i="3" s="1"/>
  <c r="F2104" i="3"/>
  <c r="Q2104" i="3" s="1"/>
  <c r="F2105" i="3"/>
  <c r="Q2105" i="3" s="1"/>
  <c r="F2106" i="3"/>
  <c r="Q2106" i="3" s="1"/>
  <c r="F2107" i="3"/>
  <c r="Q2107" i="3" s="1"/>
  <c r="F2108" i="3"/>
  <c r="Q2108" i="3" s="1"/>
  <c r="F2109" i="3"/>
  <c r="Q2109" i="3" s="1"/>
  <c r="F2110" i="3"/>
  <c r="Q2110" i="3" s="1"/>
  <c r="F2111" i="3"/>
  <c r="Q2111" i="3" s="1"/>
  <c r="F2112" i="3"/>
  <c r="Q2112" i="3" s="1"/>
  <c r="F2113" i="3"/>
  <c r="Q2113" i="3" s="1"/>
  <c r="F2114" i="3"/>
  <c r="Q2114" i="3" s="1"/>
  <c r="F2115" i="3"/>
  <c r="Q2115" i="3" s="1"/>
  <c r="F2116" i="3"/>
  <c r="Q2116" i="3" s="1"/>
  <c r="F2117" i="3"/>
  <c r="Q2117" i="3" s="1"/>
  <c r="F2118" i="3"/>
  <c r="Q2118" i="3" s="1"/>
  <c r="F2119" i="3"/>
  <c r="Q2119" i="3" s="1"/>
  <c r="F2120" i="3"/>
  <c r="Q2120" i="3" s="1"/>
  <c r="F2121" i="3"/>
  <c r="Q2121" i="3" s="1"/>
  <c r="F2122" i="3"/>
  <c r="Q2122" i="3" s="1"/>
  <c r="F2123" i="3"/>
  <c r="Q2123" i="3" s="1"/>
  <c r="F2124" i="3"/>
  <c r="Q2124" i="3" s="1"/>
  <c r="F2125" i="3"/>
  <c r="Q2125" i="3" s="1"/>
  <c r="F2126" i="3"/>
  <c r="Q2126" i="3" s="1"/>
  <c r="F2127" i="3"/>
  <c r="Q2127" i="3" s="1"/>
  <c r="F2128" i="3"/>
  <c r="Q2128" i="3" s="1"/>
  <c r="F2129" i="3"/>
  <c r="Q2129" i="3" s="1"/>
  <c r="F2130" i="3"/>
  <c r="Q2130" i="3" s="1"/>
  <c r="F2131" i="3"/>
  <c r="Q2131" i="3" s="1"/>
  <c r="L2132" i="3"/>
  <c r="T2133" i="3"/>
  <c r="L2136" i="3"/>
  <c r="T2137" i="3"/>
  <c r="L2140" i="3"/>
  <c r="T2141" i="3"/>
  <c r="L2144" i="3"/>
  <c r="T2145" i="3"/>
  <c r="L2148" i="3"/>
  <c r="T2149" i="3"/>
  <c r="L2152" i="3"/>
  <c r="T2153" i="3"/>
  <c r="L2156" i="3"/>
  <c r="T2157" i="3"/>
  <c r="L2160" i="3"/>
  <c r="T2161" i="3"/>
  <c r="L2164" i="3"/>
  <c r="T2165" i="3"/>
  <c r="L2168" i="3"/>
  <c r="T2169" i="3"/>
  <c r="L2172" i="3"/>
  <c r="T2173" i="3"/>
  <c r="L2176" i="3"/>
  <c r="T2177" i="3"/>
  <c r="L2180" i="3"/>
  <c r="T2181" i="3"/>
  <c r="L2184" i="3"/>
  <c r="T2185" i="3"/>
  <c r="L2188" i="3"/>
  <c r="T2189" i="3"/>
  <c r="L2192" i="3"/>
  <c r="T2193" i="3"/>
  <c r="L2196" i="3"/>
  <c r="T2197" i="3"/>
  <c r="L2200" i="3"/>
  <c r="T2201" i="3"/>
  <c r="L2204" i="3"/>
  <c r="T2205" i="3"/>
  <c r="L2208" i="3"/>
  <c r="T2209" i="3"/>
  <c r="L2212" i="3"/>
  <c r="T2213" i="3"/>
  <c r="L2216" i="3"/>
  <c r="T2217" i="3"/>
  <c r="L2220" i="3"/>
  <c r="T2221" i="3"/>
  <c r="L2224" i="3"/>
  <c r="T2225" i="3"/>
  <c r="L2228" i="3"/>
  <c r="T2229" i="3"/>
  <c r="L2232" i="3"/>
  <c r="T2233" i="3"/>
  <c r="L2236" i="3"/>
  <c r="T2237" i="3"/>
  <c r="L2240" i="3"/>
  <c r="T2241" i="3"/>
  <c r="L2244" i="3"/>
  <c r="T2245" i="3"/>
  <c r="F2249" i="3"/>
  <c r="S2249" i="3"/>
  <c r="M2249" i="3"/>
  <c r="O2249" i="3" s="1"/>
  <c r="P2249" i="3" s="1"/>
  <c r="L2249" i="3"/>
  <c r="T2249" i="3"/>
  <c r="S2251" i="3"/>
  <c r="O2254" i="3"/>
  <c r="P2254" i="3" s="1"/>
  <c r="T2254" i="3"/>
  <c r="O2255" i="3"/>
  <c r="P2255" i="3" s="1"/>
  <c r="F2257" i="3"/>
  <c r="Q2257" i="3" s="1"/>
  <c r="S2257" i="3"/>
  <c r="M2257" i="3"/>
  <c r="O2257" i="3" s="1"/>
  <c r="P2257" i="3" s="1"/>
  <c r="L2257" i="3"/>
  <c r="T2257" i="3"/>
  <c r="S2259" i="3"/>
  <c r="O2262" i="3"/>
  <c r="P2262" i="3" s="1"/>
  <c r="T2262" i="3"/>
  <c r="O2263" i="3"/>
  <c r="P2263" i="3" s="1"/>
  <c r="F2265" i="3"/>
  <c r="S2265" i="3"/>
  <c r="M2265" i="3"/>
  <c r="O2265" i="3" s="1"/>
  <c r="P2265" i="3" s="1"/>
  <c r="L2265" i="3"/>
  <c r="T2265" i="3"/>
  <c r="S2267" i="3"/>
  <c r="O2270" i="3"/>
  <c r="P2270" i="3" s="1"/>
  <c r="T2270" i="3"/>
  <c r="O2271" i="3"/>
  <c r="P2271" i="3" s="1"/>
  <c r="F2273" i="3"/>
  <c r="Q2273" i="3" s="1"/>
  <c r="S2273" i="3"/>
  <c r="M2273" i="3"/>
  <c r="O2273" i="3" s="1"/>
  <c r="P2273" i="3" s="1"/>
  <c r="L2273" i="3"/>
  <c r="T2273" i="3"/>
  <c r="S2275" i="3"/>
  <c r="M2280" i="3"/>
  <c r="O2280" i="3" s="1"/>
  <c r="P2280" i="3" s="1"/>
  <c r="H2280" i="3"/>
  <c r="Q2280" i="3" s="1"/>
  <c r="S2282" i="3"/>
  <c r="O2284" i="3"/>
  <c r="P2284" i="3" s="1"/>
  <c r="F2285" i="3"/>
  <c r="Q2285" i="3" s="1"/>
  <c r="S2285" i="3"/>
  <c r="M2285" i="3"/>
  <c r="O2285" i="3" s="1"/>
  <c r="P2285" i="3" s="1"/>
  <c r="M2288" i="3"/>
  <c r="O2288" i="3" s="1"/>
  <c r="P2288" i="3" s="1"/>
  <c r="H2288" i="3"/>
  <c r="Q2288" i="3" s="1"/>
  <c r="S2290" i="3"/>
  <c r="O2292" i="3"/>
  <c r="P2292" i="3" s="1"/>
  <c r="F2293" i="3"/>
  <c r="S2293" i="3"/>
  <c r="M2293" i="3"/>
  <c r="O2293" i="3" s="1"/>
  <c r="P2293" i="3" s="1"/>
  <c r="M2296" i="3"/>
  <c r="O2296" i="3" s="1"/>
  <c r="P2296" i="3" s="1"/>
  <c r="H2296" i="3"/>
  <c r="Q2296" i="3" s="1"/>
  <c r="S2298" i="3"/>
  <c r="O2300" i="3"/>
  <c r="P2300" i="3" s="1"/>
  <c r="F2301" i="3"/>
  <c r="Q2301" i="3" s="1"/>
  <c r="S2301" i="3"/>
  <c r="M2301" i="3"/>
  <c r="O2301" i="3" s="1"/>
  <c r="P2301" i="3" s="1"/>
  <c r="M2304" i="3"/>
  <c r="O2304" i="3" s="1"/>
  <c r="P2304" i="3" s="1"/>
  <c r="H2304" i="3"/>
  <c r="Q2304" i="3" s="1"/>
  <c r="S2306" i="3"/>
  <c r="O2308" i="3"/>
  <c r="P2308" i="3" s="1"/>
  <c r="F2309" i="3"/>
  <c r="S2309" i="3"/>
  <c r="M2309" i="3"/>
  <c r="O2309" i="3" s="1"/>
  <c r="P2309" i="3" s="1"/>
  <c r="M1838" i="3"/>
  <c r="O1838" i="3" s="1"/>
  <c r="P1838" i="3" s="1"/>
  <c r="M1839" i="3"/>
  <c r="O1839" i="3" s="1"/>
  <c r="P1839" i="3" s="1"/>
  <c r="M1840" i="3"/>
  <c r="O1840" i="3" s="1"/>
  <c r="P1840" i="3" s="1"/>
  <c r="M1841" i="3"/>
  <c r="O1841" i="3" s="1"/>
  <c r="P1841" i="3" s="1"/>
  <c r="M1842" i="3"/>
  <c r="O1842" i="3" s="1"/>
  <c r="P1842" i="3" s="1"/>
  <c r="M1843" i="3"/>
  <c r="O1843" i="3" s="1"/>
  <c r="P1843" i="3" s="1"/>
  <c r="M1844" i="3"/>
  <c r="O1844" i="3" s="1"/>
  <c r="P1844" i="3" s="1"/>
  <c r="M1845" i="3"/>
  <c r="O1845" i="3" s="1"/>
  <c r="P1845" i="3" s="1"/>
  <c r="M1846" i="3"/>
  <c r="O1846" i="3" s="1"/>
  <c r="P1846" i="3" s="1"/>
  <c r="M1847" i="3"/>
  <c r="O1847" i="3" s="1"/>
  <c r="P1847" i="3" s="1"/>
  <c r="M1848" i="3"/>
  <c r="O1848" i="3" s="1"/>
  <c r="P1848" i="3" s="1"/>
  <c r="M1849" i="3"/>
  <c r="O1849" i="3" s="1"/>
  <c r="P1849" i="3" s="1"/>
  <c r="M1850" i="3"/>
  <c r="O1850" i="3" s="1"/>
  <c r="P1850" i="3" s="1"/>
  <c r="M1851" i="3"/>
  <c r="O1851" i="3" s="1"/>
  <c r="P1851" i="3" s="1"/>
  <c r="M1852" i="3"/>
  <c r="O1852" i="3" s="1"/>
  <c r="P1852" i="3" s="1"/>
  <c r="M1853" i="3"/>
  <c r="O1853" i="3" s="1"/>
  <c r="P1853" i="3" s="1"/>
  <c r="M1854" i="3"/>
  <c r="O1854" i="3" s="1"/>
  <c r="P1854" i="3" s="1"/>
  <c r="M1855" i="3"/>
  <c r="O1855" i="3" s="1"/>
  <c r="P1855" i="3" s="1"/>
  <c r="M1856" i="3"/>
  <c r="O1856" i="3" s="1"/>
  <c r="P1856" i="3" s="1"/>
  <c r="M1857" i="3"/>
  <c r="O1857" i="3" s="1"/>
  <c r="P1857" i="3" s="1"/>
  <c r="M1858" i="3"/>
  <c r="O1858" i="3" s="1"/>
  <c r="P1858" i="3" s="1"/>
  <c r="M1859" i="3"/>
  <c r="O1859" i="3" s="1"/>
  <c r="P1859" i="3" s="1"/>
  <c r="M1860" i="3"/>
  <c r="O1860" i="3" s="1"/>
  <c r="P1860" i="3" s="1"/>
  <c r="M1861" i="3"/>
  <c r="O1861" i="3" s="1"/>
  <c r="P1861" i="3" s="1"/>
  <c r="M1862" i="3"/>
  <c r="O1862" i="3" s="1"/>
  <c r="P1862" i="3" s="1"/>
  <c r="M1863" i="3"/>
  <c r="O1863" i="3" s="1"/>
  <c r="P1863" i="3" s="1"/>
  <c r="M1864" i="3"/>
  <c r="O1864" i="3" s="1"/>
  <c r="P1864" i="3" s="1"/>
  <c r="M1865" i="3"/>
  <c r="O1865" i="3" s="1"/>
  <c r="P1865" i="3" s="1"/>
  <c r="M1866" i="3"/>
  <c r="O1866" i="3" s="1"/>
  <c r="P1866" i="3" s="1"/>
  <c r="M1867" i="3"/>
  <c r="O1867" i="3" s="1"/>
  <c r="P1867" i="3" s="1"/>
  <c r="M1868" i="3"/>
  <c r="O1868" i="3" s="1"/>
  <c r="P1868" i="3" s="1"/>
  <c r="M1869" i="3"/>
  <c r="O1869" i="3" s="1"/>
  <c r="P1869" i="3" s="1"/>
  <c r="M1870" i="3"/>
  <c r="O1870" i="3" s="1"/>
  <c r="P1870" i="3" s="1"/>
  <c r="M1871" i="3"/>
  <c r="O1871" i="3" s="1"/>
  <c r="P1871" i="3" s="1"/>
  <c r="M1872" i="3"/>
  <c r="O1872" i="3" s="1"/>
  <c r="P1872" i="3" s="1"/>
  <c r="M1873" i="3"/>
  <c r="O1873" i="3" s="1"/>
  <c r="P1873" i="3" s="1"/>
  <c r="M1874" i="3"/>
  <c r="O1874" i="3" s="1"/>
  <c r="P1874" i="3" s="1"/>
  <c r="M1875" i="3"/>
  <c r="O1875" i="3" s="1"/>
  <c r="P1875" i="3" s="1"/>
  <c r="M1876" i="3"/>
  <c r="O1876" i="3" s="1"/>
  <c r="P1876" i="3" s="1"/>
  <c r="M1877" i="3"/>
  <c r="O1877" i="3" s="1"/>
  <c r="P1877" i="3" s="1"/>
  <c r="M1878" i="3"/>
  <c r="O1878" i="3" s="1"/>
  <c r="P1878" i="3" s="1"/>
  <c r="M1879" i="3"/>
  <c r="O1879" i="3" s="1"/>
  <c r="P1879" i="3" s="1"/>
  <c r="M1880" i="3"/>
  <c r="O1880" i="3" s="1"/>
  <c r="P1880" i="3" s="1"/>
  <c r="M1881" i="3"/>
  <c r="O1881" i="3" s="1"/>
  <c r="P1881" i="3" s="1"/>
  <c r="M1882" i="3"/>
  <c r="O1882" i="3" s="1"/>
  <c r="P1882" i="3" s="1"/>
  <c r="M1883" i="3"/>
  <c r="O1883" i="3" s="1"/>
  <c r="P1883" i="3" s="1"/>
  <c r="M1884" i="3"/>
  <c r="O1884" i="3" s="1"/>
  <c r="P1884" i="3" s="1"/>
  <c r="M1885" i="3"/>
  <c r="O1885" i="3" s="1"/>
  <c r="P1885" i="3" s="1"/>
  <c r="M1886" i="3"/>
  <c r="O1886" i="3" s="1"/>
  <c r="P1886" i="3" s="1"/>
  <c r="M1887" i="3"/>
  <c r="O1887" i="3" s="1"/>
  <c r="P1887" i="3" s="1"/>
  <c r="M1888" i="3"/>
  <c r="O1888" i="3" s="1"/>
  <c r="P1888" i="3" s="1"/>
  <c r="M1889" i="3"/>
  <c r="O1889" i="3" s="1"/>
  <c r="P1889" i="3" s="1"/>
  <c r="M1890" i="3"/>
  <c r="O1890" i="3" s="1"/>
  <c r="P1890" i="3" s="1"/>
  <c r="M1891" i="3"/>
  <c r="O1891" i="3" s="1"/>
  <c r="P1891" i="3" s="1"/>
  <c r="M1892" i="3"/>
  <c r="O1892" i="3" s="1"/>
  <c r="P1892" i="3" s="1"/>
  <c r="M1893" i="3"/>
  <c r="O1893" i="3" s="1"/>
  <c r="P1893" i="3" s="1"/>
  <c r="M1894" i="3"/>
  <c r="O1894" i="3" s="1"/>
  <c r="P1894" i="3" s="1"/>
  <c r="M1895" i="3"/>
  <c r="O1895" i="3" s="1"/>
  <c r="P1895" i="3" s="1"/>
  <c r="M1896" i="3"/>
  <c r="O1896" i="3" s="1"/>
  <c r="P1896" i="3" s="1"/>
  <c r="M1897" i="3"/>
  <c r="O1897" i="3" s="1"/>
  <c r="P1897" i="3" s="1"/>
  <c r="M1898" i="3"/>
  <c r="O1898" i="3" s="1"/>
  <c r="P1898" i="3" s="1"/>
  <c r="M1899" i="3"/>
  <c r="O1899" i="3" s="1"/>
  <c r="P1899" i="3" s="1"/>
  <c r="M1900" i="3"/>
  <c r="O1900" i="3" s="1"/>
  <c r="P1900" i="3" s="1"/>
  <c r="M1901" i="3"/>
  <c r="O1901" i="3" s="1"/>
  <c r="P1901" i="3" s="1"/>
  <c r="M1902" i="3"/>
  <c r="O1902" i="3" s="1"/>
  <c r="P1902" i="3" s="1"/>
  <c r="M1903" i="3"/>
  <c r="O1903" i="3" s="1"/>
  <c r="P1903" i="3" s="1"/>
  <c r="M1904" i="3"/>
  <c r="O1904" i="3" s="1"/>
  <c r="P1904" i="3" s="1"/>
  <c r="M1905" i="3"/>
  <c r="O1905" i="3" s="1"/>
  <c r="P1905" i="3" s="1"/>
  <c r="M1906" i="3"/>
  <c r="O1906" i="3" s="1"/>
  <c r="P1906" i="3" s="1"/>
  <c r="M1907" i="3"/>
  <c r="O1907" i="3" s="1"/>
  <c r="P1907" i="3" s="1"/>
  <c r="M1908" i="3"/>
  <c r="O1908" i="3" s="1"/>
  <c r="P1908" i="3" s="1"/>
  <c r="M1909" i="3"/>
  <c r="O1909" i="3" s="1"/>
  <c r="P1909" i="3" s="1"/>
  <c r="M1910" i="3"/>
  <c r="O1910" i="3" s="1"/>
  <c r="P1910" i="3" s="1"/>
  <c r="M1911" i="3"/>
  <c r="O1911" i="3" s="1"/>
  <c r="P1911" i="3" s="1"/>
  <c r="M1912" i="3"/>
  <c r="O1912" i="3" s="1"/>
  <c r="P1912" i="3" s="1"/>
  <c r="M1913" i="3"/>
  <c r="O1913" i="3" s="1"/>
  <c r="P1913" i="3" s="1"/>
  <c r="M1914" i="3"/>
  <c r="O1914" i="3" s="1"/>
  <c r="P1914" i="3" s="1"/>
  <c r="M1915" i="3"/>
  <c r="O1915" i="3" s="1"/>
  <c r="P1915" i="3" s="1"/>
  <c r="M1916" i="3"/>
  <c r="O1916" i="3" s="1"/>
  <c r="P1916" i="3" s="1"/>
  <c r="M1917" i="3"/>
  <c r="O1917" i="3" s="1"/>
  <c r="P1917" i="3" s="1"/>
  <c r="M1918" i="3"/>
  <c r="O1918" i="3" s="1"/>
  <c r="P1918" i="3" s="1"/>
  <c r="M1919" i="3"/>
  <c r="O1919" i="3" s="1"/>
  <c r="P1919" i="3" s="1"/>
  <c r="M1920" i="3"/>
  <c r="O1920" i="3" s="1"/>
  <c r="P1920" i="3" s="1"/>
  <c r="M1921" i="3"/>
  <c r="O1921" i="3" s="1"/>
  <c r="P1921" i="3" s="1"/>
  <c r="M1922" i="3"/>
  <c r="O1922" i="3" s="1"/>
  <c r="P1922" i="3" s="1"/>
  <c r="M1923" i="3"/>
  <c r="O1923" i="3" s="1"/>
  <c r="P1923" i="3" s="1"/>
  <c r="M1924" i="3"/>
  <c r="O1924" i="3" s="1"/>
  <c r="P1924" i="3" s="1"/>
  <c r="M1925" i="3"/>
  <c r="O1925" i="3" s="1"/>
  <c r="P1925" i="3" s="1"/>
  <c r="M1926" i="3"/>
  <c r="O1926" i="3" s="1"/>
  <c r="P1926" i="3" s="1"/>
  <c r="M1927" i="3"/>
  <c r="O1927" i="3" s="1"/>
  <c r="P1927" i="3" s="1"/>
  <c r="M1928" i="3"/>
  <c r="O1928" i="3" s="1"/>
  <c r="P1928" i="3" s="1"/>
  <c r="M1929" i="3"/>
  <c r="O1929" i="3" s="1"/>
  <c r="P1929" i="3" s="1"/>
  <c r="M1930" i="3"/>
  <c r="O1930" i="3" s="1"/>
  <c r="P1930" i="3" s="1"/>
  <c r="M1931" i="3"/>
  <c r="O1931" i="3" s="1"/>
  <c r="P1931" i="3" s="1"/>
  <c r="M1932" i="3"/>
  <c r="O1932" i="3" s="1"/>
  <c r="P1932" i="3" s="1"/>
  <c r="M1933" i="3"/>
  <c r="O1933" i="3" s="1"/>
  <c r="P1933" i="3" s="1"/>
  <c r="M1934" i="3"/>
  <c r="O1934" i="3" s="1"/>
  <c r="P1934" i="3" s="1"/>
  <c r="M1935" i="3"/>
  <c r="O1935" i="3" s="1"/>
  <c r="P1935" i="3" s="1"/>
  <c r="M1936" i="3"/>
  <c r="O1936" i="3" s="1"/>
  <c r="P1936" i="3" s="1"/>
  <c r="M1937" i="3"/>
  <c r="O1937" i="3" s="1"/>
  <c r="P1937" i="3" s="1"/>
  <c r="M1938" i="3"/>
  <c r="O1938" i="3" s="1"/>
  <c r="P1938" i="3" s="1"/>
  <c r="M1939" i="3"/>
  <c r="O1939" i="3" s="1"/>
  <c r="P1939" i="3" s="1"/>
  <c r="M1940" i="3"/>
  <c r="O1940" i="3" s="1"/>
  <c r="P1940" i="3" s="1"/>
  <c r="M1941" i="3"/>
  <c r="O1941" i="3" s="1"/>
  <c r="P1941" i="3" s="1"/>
  <c r="M1942" i="3"/>
  <c r="O1942" i="3" s="1"/>
  <c r="P1942" i="3" s="1"/>
  <c r="M1943" i="3"/>
  <c r="O1943" i="3" s="1"/>
  <c r="P1943" i="3" s="1"/>
  <c r="M1944" i="3"/>
  <c r="O1944" i="3" s="1"/>
  <c r="P1944" i="3" s="1"/>
  <c r="M1945" i="3"/>
  <c r="O1945" i="3" s="1"/>
  <c r="P1945" i="3" s="1"/>
  <c r="M1946" i="3"/>
  <c r="O1946" i="3" s="1"/>
  <c r="P1946" i="3" s="1"/>
  <c r="M1947" i="3"/>
  <c r="O1947" i="3" s="1"/>
  <c r="P1947" i="3" s="1"/>
  <c r="M1948" i="3"/>
  <c r="O1948" i="3" s="1"/>
  <c r="P1948" i="3" s="1"/>
  <c r="M1949" i="3"/>
  <c r="O1949" i="3" s="1"/>
  <c r="P1949" i="3" s="1"/>
  <c r="M1950" i="3"/>
  <c r="O1950" i="3" s="1"/>
  <c r="P1950" i="3" s="1"/>
  <c r="M1951" i="3"/>
  <c r="O1951" i="3" s="1"/>
  <c r="P1951" i="3" s="1"/>
  <c r="M1952" i="3"/>
  <c r="O1952" i="3" s="1"/>
  <c r="P1952" i="3" s="1"/>
  <c r="M1953" i="3"/>
  <c r="O1953" i="3" s="1"/>
  <c r="P1953" i="3" s="1"/>
  <c r="M1954" i="3"/>
  <c r="O1954" i="3" s="1"/>
  <c r="P1954" i="3" s="1"/>
  <c r="M1955" i="3"/>
  <c r="O1955" i="3" s="1"/>
  <c r="P1955" i="3" s="1"/>
  <c r="M1956" i="3"/>
  <c r="O1956" i="3" s="1"/>
  <c r="P1956" i="3" s="1"/>
  <c r="M1957" i="3"/>
  <c r="O1957" i="3" s="1"/>
  <c r="P1957" i="3" s="1"/>
  <c r="M1958" i="3"/>
  <c r="O1958" i="3" s="1"/>
  <c r="P1958" i="3" s="1"/>
  <c r="M1959" i="3"/>
  <c r="O1959" i="3" s="1"/>
  <c r="P1959" i="3" s="1"/>
  <c r="M1960" i="3"/>
  <c r="O1960" i="3" s="1"/>
  <c r="P1960" i="3" s="1"/>
  <c r="M1961" i="3"/>
  <c r="O1961" i="3" s="1"/>
  <c r="P1961" i="3" s="1"/>
  <c r="M1962" i="3"/>
  <c r="O1962" i="3" s="1"/>
  <c r="P1962" i="3" s="1"/>
  <c r="M1963" i="3"/>
  <c r="O1963" i="3" s="1"/>
  <c r="P1963" i="3" s="1"/>
  <c r="M1964" i="3"/>
  <c r="O1964" i="3" s="1"/>
  <c r="P1964" i="3" s="1"/>
  <c r="M1965" i="3"/>
  <c r="O1965" i="3" s="1"/>
  <c r="P1965" i="3" s="1"/>
  <c r="M1966" i="3"/>
  <c r="O1966" i="3" s="1"/>
  <c r="P1966" i="3" s="1"/>
  <c r="M1967" i="3"/>
  <c r="O1967" i="3" s="1"/>
  <c r="P1967" i="3" s="1"/>
  <c r="M1968" i="3"/>
  <c r="O1968" i="3" s="1"/>
  <c r="P1968" i="3" s="1"/>
  <c r="M1969" i="3"/>
  <c r="O1969" i="3" s="1"/>
  <c r="P1969" i="3" s="1"/>
  <c r="M1970" i="3"/>
  <c r="O1970" i="3" s="1"/>
  <c r="P1970" i="3" s="1"/>
  <c r="M1971" i="3"/>
  <c r="O1971" i="3" s="1"/>
  <c r="P1971" i="3" s="1"/>
  <c r="M1972" i="3"/>
  <c r="O1972" i="3" s="1"/>
  <c r="P1972" i="3" s="1"/>
  <c r="M1973" i="3"/>
  <c r="O1973" i="3" s="1"/>
  <c r="P1973" i="3" s="1"/>
  <c r="M1974" i="3"/>
  <c r="O1974" i="3" s="1"/>
  <c r="P1974" i="3" s="1"/>
  <c r="M1975" i="3"/>
  <c r="O1975" i="3" s="1"/>
  <c r="P1975" i="3" s="1"/>
  <c r="M1976" i="3"/>
  <c r="O1976" i="3" s="1"/>
  <c r="P1976" i="3" s="1"/>
  <c r="M1977" i="3"/>
  <c r="O1977" i="3" s="1"/>
  <c r="P1977" i="3" s="1"/>
  <c r="M1978" i="3"/>
  <c r="O1978" i="3" s="1"/>
  <c r="P1978" i="3" s="1"/>
  <c r="M1979" i="3"/>
  <c r="O1979" i="3" s="1"/>
  <c r="P1979" i="3" s="1"/>
  <c r="M1980" i="3"/>
  <c r="O1980" i="3" s="1"/>
  <c r="P1980" i="3" s="1"/>
  <c r="M1981" i="3"/>
  <c r="O1981" i="3" s="1"/>
  <c r="P1981" i="3" s="1"/>
  <c r="M1982" i="3"/>
  <c r="O1982" i="3" s="1"/>
  <c r="P1982" i="3" s="1"/>
  <c r="M1983" i="3"/>
  <c r="O1983" i="3" s="1"/>
  <c r="P1983" i="3" s="1"/>
  <c r="M1984" i="3"/>
  <c r="O1984" i="3" s="1"/>
  <c r="P1984" i="3" s="1"/>
  <c r="M1985" i="3"/>
  <c r="O1985" i="3" s="1"/>
  <c r="P1985" i="3" s="1"/>
  <c r="M1986" i="3"/>
  <c r="O1986" i="3" s="1"/>
  <c r="P1986" i="3" s="1"/>
  <c r="M1987" i="3"/>
  <c r="O1987" i="3" s="1"/>
  <c r="P1987" i="3" s="1"/>
  <c r="M1988" i="3"/>
  <c r="O1988" i="3" s="1"/>
  <c r="P1988" i="3" s="1"/>
  <c r="M1989" i="3"/>
  <c r="O1989" i="3" s="1"/>
  <c r="P1989" i="3" s="1"/>
  <c r="M1990" i="3"/>
  <c r="O1990" i="3" s="1"/>
  <c r="P1990" i="3" s="1"/>
  <c r="M1991" i="3"/>
  <c r="O1991" i="3" s="1"/>
  <c r="P1991" i="3" s="1"/>
  <c r="M1992" i="3"/>
  <c r="O1992" i="3" s="1"/>
  <c r="P1992" i="3" s="1"/>
  <c r="M1993" i="3"/>
  <c r="O1993" i="3" s="1"/>
  <c r="P1993" i="3" s="1"/>
  <c r="M1994" i="3"/>
  <c r="O1994" i="3" s="1"/>
  <c r="P1994" i="3" s="1"/>
  <c r="M1995" i="3"/>
  <c r="O1995" i="3" s="1"/>
  <c r="P1995" i="3" s="1"/>
  <c r="M1996" i="3"/>
  <c r="O1996" i="3" s="1"/>
  <c r="P1996" i="3" s="1"/>
  <c r="M1997" i="3"/>
  <c r="O1997" i="3" s="1"/>
  <c r="P1997" i="3" s="1"/>
  <c r="M1998" i="3"/>
  <c r="O1998" i="3" s="1"/>
  <c r="P1998" i="3" s="1"/>
  <c r="M1999" i="3"/>
  <c r="O1999" i="3" s="1"/>
  <c r="P1999" i="3" s="1"/>
  <c r="M2000" i="3"/>
  <c r="O2000" i="3" s="1"/>
  <c r="P2000" i="3" s="1"/>
  <c r="M2001" i="3"/>
  <c r="O2001" i="3" s="1"/>
  <c r="P2001" i="3" s="1"/>
  <c r="M2002" i="3"/>
  <c r="O2002" i="3" s="1"/>
  <c r="P2002" i="3" s="1"/>
  <c r="M2003" i="3"/>
  <c r="O2003" i="3" s="1"/>
  <c r="P2003" i="3" s="1"/>
  <c r="M2004" i="3"/>
  <c r="O2004" i="3" s="1"/>
  <c r="P2004" i="3" s="1"/>
  <c r="M2005" i="3"/>
  <c r="O2005" i="3" s="1"/>
  <c r="P2005" i="3" s="1"/>
  <c r="M2006" i="3"/>
  <c r="O2006" i="3" s="1"/>
  <c r="P2006" i="3" s="1"/>
  <c r="M2007" i="3"/>
  <c r="O2007" i="3" s="1"/>
  <c r="P2007" i="3" s="1"/>
  <c r="M2008" i="3"/>
  <c r="O2008" i="3" s="1"/>
  <c r="P2008" i="3" s="1"/>
  <c r="M2009" i="3"/>
  <c r="O2009" i="3" s="1"/>
  <c r="P2009" i="3" s="1"/>
  <c r="M2010" i="3"/>
  <c r="O2010" i="3" s="1"/>
  <c r="P2010" i="3" s="1"/>
  <c r="M2011" i="3"/>
  <c r="O2011" i="3" s="1"/>
  <c r="P2011" i="3" s="1"/>
  <c r="M2012" i="3"/>
  <c r="O2012" i="3" s="1"/>
  <c r="P2012" i="3" s="1"/>
  <c r="M2013" i="3"/>
  <c r="O2013" i="3" s="1"/>
  <c r="P2013" i="3" s="1"/>
  <c r="M2014" i="3"/>
  <c r="O2014" i="3" s="1"/>
  <c r="P2014" i="3" s="1"/>
  <c r="M2015" i="3"/>
  <c r="O2015" i="3" s="1"/>
  <c r="P2015" i="3" s="1"/>
  <c r="M2016" i="3"/>
  <c r="O2016" i="3" s="1"/>
  <c r="P2016" i="3" s="1"/>
  <c r="M2017" i="3"/>
  <c r="O2017" i="3" s="1"/>
  <c r="P2017" i="3" s="1"/>
  <c r="M2018" i="3"/>
  <c r="O2018" i="3" s="1"/>
  <c r="P2018" i="3" s="1"/>
  <c r="M2019" i="3"/>
  <c r="O2019" i="3" s="1"/>
  <c r="P2019" i="3" s="1"/>
  <c r="M2020" i="3"/>
  <c r="O2020" i="3" s="1"/>
  <c r="P2020" i="3" s="1"/>
  <c r="M2021" i="3"/>
  <c r="O2021" i="3" s="1"/>
  <c r="P2021" i="3" s="1"/>
  <c r="M2022" i="3"/>
  <c r="O2022" i="3" s="1"/>
  <c r="P2022" i="3" s="1"/>
  <c r="M2023" i="3"/>
  <c r="O2023" i="3" s="1"/>
  <c r="P2023" i="3" s="1"/>
  <c r="M2024" i="3"/>
  <c r="O2024" i="3" s="1"/>
  <c r="P2024" i="3" s="1"/>
  <c r="M2025" i="3"/>
  <c r="O2025" i="3" s="1"/>
  <c r="P2025" i="3" s="1"/>
  <c r="M2026" i="3"/>
  <c r="O2026" i="3" s="1"/>
  <c r="P2026" i="3" s="1"/>
  <c r="M2027" i="3"/>
  <c r="O2027" i="3" s="1"/>
  <c r="P2027" i="3" s="1"/>
  <c r="M2028" i="3"/>
  <c r="O2028" i="3" s="1"/>
  <c r="P2028" i="3" s="1"/>
  <c r="M2029" i="3"/>
  <c r="O2029" i="3" s="1"/>
  <c r="P2029" i="3" s="1"/>
  <c r="M2030" i="3"/>
  <c r="O2030" i="3" s="1"/>
  <c r="P2030" i="3" s="1"/>
  <c r="M2031" i="3"/>
  <c r="O2031" i="3" s="1"/>
  <c r="P2031" i="3" s="1"/>
  <c r="M2032" i="3"/>
  <c r="O2032" i="3" s="1"/>
  <c r="P2032" i="3" s="1"/>
  <c r="M2033" i="3"/>
  <c r="O2033" i="3" s="1"/>
  <c r="P2033" i="3" s="1"/>
  <c r="M2034" i="3"/>
  <c r="O2034" i="3" s="1"/>
  <c r="P2034" i="3" s="1"/>
  <c r="M2035" i="3"/>
  <c r="O2035" i="3" s="1"/>
  <c r="P2035" i="3" s="1"/>
  <c r="M2036" i="3"/>
  <c r="O2036" i="3" s="1"/>
  <c r="P2036" i="3" s="1"/>
  <c r="M2037" i="3"/>
  <c r="O2037" i="3" s="1"/>
  <c r="P2037" i="3" s="1"/>
  <c r="M2038" i="3"/>
  <c r="O2038" i="3" s="1"/>
  <c r="P2038" i="3" s="1"/>
  <c r="M2039" i="3"/>
  <c r="O2039" i="3" s="1"/>
  <c r="P2039" i="3" s="1"/>
  <c r="M2040" i="3"/>
  <c r="O2040" i="3" s="1"/>
  <c r="P2040" i="3" s="1"/>
  <c r="M2041" i="3"/>
  <c r="O2041" i="3" s="1"/>
  <c r="P2041" i="3" s="1"/>
  <c r="M2042" i="3"/>
  <c r="O2042" i="3" s="1"/>
  <c r="P2042" i="3" s="1"/>
  <c r="M2043" i="3"/>
  <c r="O2043" i="3" s="1"/>
  <c r="P2043" i="3" s="1"/>
  <c r="M2044" i="3"/>
  <c r="O2044" i="3" s="1"/>
  <c r="P2044" i="3" s="1"/>
  <c r="M2045" i="3"/>
  <c r="O2045" i="3" s="1"/>
  <c r="P2045" i="3" s="1"/>
  <c r="M2046" i="3"/>
  <c r="O2046" i="3" s="1"/>
  <c r="P2046" i="3" s="1"/>
  <c r="M2047" i="3"/>
  <c r="O2047" i="3" s="1"/>
  <c r="P2047" i="3" s="1"/>
  <c r="M2048" i="3"/>
  <c r="O2048" i="3" s="1"/>
  <c r="P2048" i="3" s="1"/>
  <c r="M2049" i="3"/>
  <c r="O2049" i="3" s="1"/>
  <c r="P2049" i="3" s="1"/>
  <c r="M2050" i="3"/>
  <c r="O2050" i="3" s="1"/>
  <c r="P2050" i="3" s="1"/>
  <c r="M2051" i="3"/>
  <c r="O2051" i="3" s="1"/>
  <c r="P2051" i="3" s="1"/>
  <c r="M2052" i="3"/>
  <c r="O2052" i="3" s="1"/>
  <c r="P2052" i="3" s="1"/>
  <c r="M2053" i="3"/>
  <c r="O2053" i="3" s="1"/>
  <c r="P2053" i="3" s="1"/>
  <c r="M2054" i="3"/>
  <c r="O2054" i="3" s="1"/>
  <c r="P2054" i="3" s="1"/>
  <c r="M2055" i="3"/>
  <c r="O2055" i="3" s="1"/>
  <c r="P2055" i="3" s="1"/>
  <c r="M2056" i="3"/>
  <c r="O2056" i="3" s="1"/>
  <c r="P2056" i="3" s="1"/>
  <c r="M2057" i="3"/>
  <c r="O2057" i="3" s="1"/>
  <c r="P2057" i="3" s="1"/>
  <c r="M2058" i="3"/>
  <c r="O2058" i="3" s="1"/>
  <c r="P2058" i="3" s="1"/>
  <c r="M2059" i="3"/>
  <c r="O2059" i="3" s="1"/>
  <c r="P2059" i="3" s="1"/>
  <c r="M2060" i="3"/>
  <c r="O2060" i="3" s="1"/>
  <c r="P2060" i="3" s="1"/>
  <c r="M2061" i="3"/>
  <c r="O2061" i="3" s="1"/>
  <c r="P2061" i="3" s="1"/>
  <c r="M2062" i="3"/>
  <c r="O2062" i="3" s="1"/>
  <c r="P2062" i="3" s="1"/>
  <c r="M2063" i="3"/>
  <c r="O2063" i="3" s="1"/>
  <c r="P2063" i="3" s="1"/>
  <c r="M2064" i="3"/>
  <c r="O2064" i="3" s="1"/>
  <c r="P2064" i="3" s="1"/>
  <c r="M2065" i="3"/>
  <c r="O2065" i="3" s="1"/>
  <c r="P2065" i="3" s="1"/>
  <c r="M2066" i="3"/>
  <c r="O2066" i="3" s="1"/>
  <c r="P2066" i="3" s="1"/>
  <c r="M2067" i="3"/>
  <c r="O2067" i="3" s="1"/>
  <c r="P2067" i="3" s="1"/>
  <c r="M2068" i="3"/>
  <c r="O2068" i="3" s="1"/>
  <c r="P2068" i="3" s="1"/>
  <c r="M2069" i="3"/>
  <c r="O2069" i="3" s="1"/>
  <c r="P2069" i="3" s="1"/>
  <c r="M2070" i="3"/>
  <c r="O2070" i="3" s="1"/>
  <c r="P2070" i="3" s="1"/>
  <c r="M2071" i="3"/>
  <c r="O2071" i="3" s="1"/>
  <c r="P2071" i="3" s="1"/>
  <c r="M2072" i="3"/>
  <c r="O2072" i="3" s="1"/>
  <c r="P2072" i="3" s="1"/>
  <c r="M2073" i="3"/>
  <c r="O2073" i="3" s="1"/>
  <c r="P2073" i="3" s="1"/>
  <c r="M2074" i="3"/>
  <c r="O2074" i="3" s="1"/>
  <c r="P2074" i="3" s="1"/>
  <c r="M2075" i="3"/>
  <c r="O2075" i="3" s="1"/>
  <c r="P2075" i="3" s="1"/>
  <c r="M2076" i="3"/>
  <c r="O2076" i="3" s="1"/>
  <c r="P2076" i="3" s="1"/>
  <c r="M2077" i="3"/>
  <c r="O2077" i="3" s="1"/>
  <c r="P2077" i="3" s="1"/>
  <c r="M2078" i="3"/>
  <c r="O2078" i="3" s="1"/>
  <c r="P2078" i="3" s="1"/>
  <c r="M2079" i="3"/>
  <c r="O2079" i="3" s="1"/>
  <c r="P2079" i="3" s="1"/>
  <c r="M2080" i="3"/>
  <c r="O2080" i="3" s="1"/>
  <c r="P2080" i="3" s="1"/>
  <c r="M2081" i="3"/>
  <c r="O2081" i="3" s="1"/>
  <c r="P2081" i="3" s="1"/>
  <c r="M2082" i="3"/>
  <c r="O2082" i="3" s="1"/>
  <c r="P2082" i="3" s="1"/>
  <c r="M2083" i="3"/>
  <c r="O2083" i="3" s="1"/>
  <c r="P2083" i="3" s="1"/>
  <c r="M2084" i="3"/>
  <c r="O2084" i="3" s="1"/>
  <c r="P2084" i="3" s="1"/>
  <c r="M2085" i="3"/>
  <c r="O2085" i="3" s="1"/>
  <c r="P2085" i="3" s="1"/>
  <c r="M2086" i="3"/>
  <c r="O2086" i="3" s="1"/>
  <c r="P2086" i="3" s="1"/>
  <c r="M2087" i="3"/>
  <c r="O2087" i="3" s="1"/>
  <c r="P2087" i="3" s="1"/>
  <c r="M2088" i="3"/>
  <c r="O2088" i="3" s="1"/>
  <c r="P2088" i="3" s="1"/>
  <c r="M2089" i="3"/>
  <c r="O2089" i="3" s="1"/>
  <c r="P2089" i="3" s="1"/>
  <c r="M2090" i="3"/>
  <c r="O2090" i="3" s="1"/>
  <c r="P2090" i="3" s="1"/>
  <c r="M2091" i="3"/>
  <c r="O2091" i="3" s="1"/>
  <c r="P2091" i="3" s="1"/>
  <c r="M2092" i="3"/>
  <c r="O2092" i="3" s="1"/>
  <c r="P2092" i="3" s="1"/>
  <c r="M2093" i="3"/>
  <c r="O2093" i="3" s="1"/>
  <c r="P2093" i="3" s="1"/>
  <c r="M2094" i="3"/>
  <c r="O2094" i="3" s="1"/>
  <c r="P2094" i="3" s="1"/>
  <c r="M2095" i="3"/>
  <c r="O2095" i="3" s="1"/>
  <c r="P2095" i="3" s="1"/>
  <c r="M2096" i="3"/>
  <c r="O2096" i="3" s="1"/>
  <c r="P2096" i="3" s="1"/>
  <c r="M2097" i="3"/>
  <c r="O2097" i="3" s="1"/>
  <c r="P2097" i="3" s="1"/>
  <c r="M2098" i="3"/>
  <c r="O2098" i="3" s="1"/>
  <c r="P2098" i="3" s="1"/>
  <c r="M2099" i="3"/>
  <c r="O2099" i="3" s="1"/>
  <c r="P2099" i="3" s="1"/>
  <c r="M2100" i="3"/>
  <c r="O2100" i="3" s="1"/>
  <c r="P2100" i="3" s="1"/>
  <c r="M2101" i="3"/>
  <c r="O2101" i="3" s="1"/>
  <c r="P2101" i="3" s="1"/>
  <c r="M2102" i="3"/>
  <c r="O2102" i="3" s="1"/>
  <c r="P2102" i="3" s="1"/>
  <c r="M2103" i="3"/>
  <c r="O2103" i="3" s="1"/>
  <c r="P2103" i="3" s="1"/>
  <c r="M2104" i="3"/>
  <c r="O2104" i="3" s="1"/>
  <c r="P2104" i="3" s="1"/>
  <c r="M2105" i="3"/>
  <c r="O2105" i="3" s="1"/>
  <c r="P2105" i="3" s="1"/>
  <c r="M2106" i="3"/>
  <c r="O2106" i="3" s="1"/>
  <c r="P2106" i="3" s="1"/>
  <c r="M2107" i="3"/>
  <c r="O2107" i="3" s="1"/>
  <c r="P2107" i="3" s="1"/>
  <c r="M2108" i="3"/>
  <c r="O2108" i="3" s="1"/>
  <c r="P2108" i="3" s="1"/>
  <c r="M2109" i="3"/>
  <c r="O2109" i="3" s="1"/>
  <c r="P2109" i="3" s="1"/>
  <c r="M2110" i="3"/>
  <c r="O2110" i="3" s="1"/>
  <c r="P2110" i="3" s="1"/>
  <c r="M2111" i="3"/>
  <c r="O2111" i="3" s="1"/>
  <c r="P2111" i="3" s="1"/>
  <c r="M2112" i="3"/>
  <c r="O2112" i="3" s="1"/>
  <c r="P2112" i="3" s="1"/>
  <c r="M2113" i="3"/>
  <c r="O2113" i="3" s="1"/>
  <c r="P2113" i="3" s="1"/>
  <c r="M2114" i="3"/>
  <c r="O2114" i="3" s="1"/>
  <c r="P2114" i="3" s="1"/>
  <c r="M2115" i="3"/>
  <c r="O2115" i="3" s="1"/>
  <c r="P2115" i="3" s="1"/>
  <c r="M2116" i="3"/>
  <c r="O2116" i="3" s="1"/>
  <c r="P2116" i="3" s="1"/>
  <c r="M2117" i="3"/>
  <c r="O2117" i="3" s="1"/>
  <c r="P2117" i="3" s="1"/>
  <c r="M2118" i="3"/>
  <c r="O2118" i="3" s="1"/>
  <c r="P2118" i="3" s="1"/>
  <c r="M2119" i="3"/>
  <c r="O2119" i="3" s="1"/>
  <c r="P2119" i="3" s="1"/>
  <c r="M2120" i="3"/>
  <c r="O2120" i="3" s="1"/>
  <c r="P2120" i="3" s="1"/>
  <c r="M2121" i="3"/>
  <c r="O2121" i="3" s="1"/>
  <c r="P2121" i="3" s="1"/>
  <c r="M2122" i="3"/>
  <c r="O2122" i="3" s="1"/>
  <c r="P2122" i="3" s="1"/>
  <c r="M2123" i="3"/>
  <c r="O2123" i="3" s="1"/>
  <c r="P2123" i="3" s="1"/>
  <c r="M2124" i="3"/>
  <c r="O2124" i="3" s="1"/>
  <c r="P2124" i="3" s="1"/>
  <c r="M2125" i="3"/>
  <c r="O2125" i="3" s="1"/>
  <c r="P2125" i="3" s="1"/>
  <c r="M2126" i="3"/>
  <c r="O2126" i="3" s="1"/>
  <c r="P2126" i="3" s="1"/>
  <c r="M2127" i="3"/>
  <c r="O2127" i="3" s="1"/>
  <c r="P2127" i="3" s="1"/>
  <c r="M2128" i="3"/>
  <c r="O2128" i="3" s="1"/>
  <c r="P2128" i="3" s="1"/>
  <c r="M2129" i="3"/>
  <c r="O2129" i="3" s="1"/>
  <c r="P2129" i="3" s="1"/>
  <c r="M2130" i="3"/>
  <c r="O2130" i="3" s="1"/>
  <c r="P2130" i="3" s="1"/>
  <c r="M2131" i="3"/>
  <c r="O2131" i="3" s="1"/>
  <c r="P2131" i="3" s="1"/>
  <c r="F2250" i="3"/>
  <c r="Q2250" i="3" s="1"/>
  <c r="M2250" i="3"/>
  <c r="O2250" i="3" s="1"/>
  <c r="P2250" i="3" s="1"/>
  <c r="S2250" i="3"/>
  <c r="O2252" i="3"/>
  <c r="P2252" i="3" s="1"/>
  <c r="O2253" i="3"/>
  <c r="P2253" i="3" s="1"/>
  <c r="F2258" i="3"/>
  <c r="Q2258" i="3" s="1"/>
  <c r="M2258" i="3"/>
  <c r="O2258" i="3" s="1"/>
  <c r="P2258" i="3" s="1"/>
  <c r="S2258" i="3"/>
  <c r="O2260" i="3"/>
  <c r="P2260" i="3" s="1"/>
  <c r="O2261" i="3"/>
  <c r="P2261" i="3" s="1"/>
  <c r="F2266" i="3"/>
  <c r="Q2266" i="3" s="1"/>
  <c r="M2266" i="3"/>
  <c r="O2266" i="3" s="1"/>
  <c r="P2266" i="3" s="1"/>
  <c r="S2266" i="3"/>
  <c r="O2268" i="3"/>
  <c r="P2268" i="3" s="1"/>
  <c r="O2269" i="3"/>
  <c r="P2269" i="3" s="1"/>
  <c r="F2274" i="3"/>
  <c r="Q2274" i="3" s="1"/>
  <c r="M2274" i="3"/>
  <c r="O2274" i="3" s="1"/>
  <c r="P2274" i="3" s="1"/>
  <c r="S2274" i="3"/>
  <c r="O2276" i="3"/>
  <c r="P2276" i="3" s="1"/>
  <c r="O2277" i="3"/>
  <c r="P2277" i="3" s="1"/>
  <c r="O2281" i="3"/>
  <c r="P2281" i="3" s="1"/>
  <c r="L2281" i="3"/>
  <c r="O2289" i="3"/>
  <c r="P2289" i="3" s="1"/>
  <c r="L2289" i="3"/>
  <c r="O2297" i="3"/>
  <c r="P2297" i="3" s="1"/>
  <c r="L2297" i="3"/>
  <c r="O2305" i="3"/>
  <c r="P2305" i="3" s="1"/>
  <c r="L2305" i="3"/>
  <c r="T2278" i="3"/>
  <c r="O2279" i="3"/>
  <c r="P2279" i="3" s="1"/>
  <c r="S2279" i="3"/>
  <c r="T2282" i="3"/>
  <c r="O2283" i="3"/>
  <c r="P2283" i="3" s="1"/>
  <c r="S2283" i="3"/>
  <c r="T2286" i="3"/>
  <c r="O2287" i="3"/>
  <c r="P2287" i="3" s="1"/>
  <c r="S2287" i="3"/>
  <c r="T2290" i="3"/>
  <c r="O2291" i="3"/>
  <c r="P2291" i="3" s="1"/>
  <c r="S2291" i="3"/>
  <c r="T2294" i="3"/>
  <c r="O2295" i="3"/>
  <c r="P2295" i="3" s="1"/>
  <c r="S2295" i="3"/>
  <c r="T2298" i="3"/>
  <c r="O2299" i="3"/>
  <c r="P2299" i="3" s="1"/>
  <c r="S2299" i="3"/>
  <c r="T2302" i="3"/>
  <c r="O2303" i="3"/>
  <c r="P2303" i="3" s="1"/>
  <c r="S2303" i="3"/>
  <c r="T2306" i="3"/>
  <c r="O2307" i="3"/>
  <c r="P2307" i="3" s="1"/>
  <c r="S2307" i="3"/>
  <c r="T2310" i="3"/>
  <c r="O2311" i="3"/>
  <c r="P2311" i="3" s="1"/>
  <c r="S2311" i="3"/>
  <c r="H2312" i="3"/>
  <c r="Q2312" i="3" s="1"/>
  <c r="L2313" i="3"/>
  <c r="Q2313" i="3" s="1"/>
  <c r="T2314" i="3"/>
  <c r="O2315" i="3"/>
  <c r="P2315" i="3" s="1"/>
  <c r="S2315" i="3"/>
  <c r="H2316" i="3"/>
  <c r="Q2316" i="3" s="1"/>
  <c r="L2317" i="3"/>
  <c r="Q2317" i="3" s="1"/>
  <c r="T2318" i="3"/>
  <c r="O2319" i="3"/>
  <c r="P2319" i="3" s="1"/>
  <c r="S2319" i="3"/>
  <c r="H2320" i="3"/>
  <c r="Q2320" i="3" s="1"/>
  <c r="L2321" i="3"/>
  <c r="Q2321" i="3" s="1"/>
  <c r="T2322" i="3"/>
  <c r="O2323" i="3"/>
  <c r="P2323" i="3" s="1"/>
  <c r="S2323" i="3"/>
  <c r="H2324" i="3"/>
  <c r="Q2324" i="3" s="1"/>
  <c r="L2325" i="3"/>
  <c r="Q2325" i="3" s="1"/>
  <c r="T2326" i="3"/>
  <c r="F2328" i="3"/>
  <c r="Q2328" i="3" s="1"/>
  <c r="S2328" i="3"/>
  <c r="F2332" i="3"/>
  <c r="Q2332" i="3" s="1"/>
  <c r="S2332" i="3"/>
  <c r="O2332" i="3"/>
  <c r="P2332" i="3" s="1"/>
  <c r="F2336" i="3"/>
  <c r="Q2336" i="3" s="1"/>
  <c r="S2336" i="3"/>
  <c r="F2340" i="3"/>
  <c r="Q2340" i="3" s="1"/>
  <c r="S2340" i="3"/>
  <c r="O2340" i="3"/>
  <c r="P2340" i="3" s="1"/>
  <c r="F2344" i="3"/>
  <c r="Q2344" i="3" s="1"/>
  <c r="S2344" i="3"/>
  <c r="F2348" i="3"/>
  <c r="Q2348" i="3" s="1"/>
  <c r="S2348" i="3"/>
  <c r="O2348" i="3"/>
  <c r="P2348" i="3" s="1"/>
  <c r="F2352" i="3"/>
  <c r="Q2352" i="3" s="1"/>
  <c r="S2352" i="3"/>
  <c r="F2356" i="3"/>
  <c r="Q2356" i="3" s="1"/>
  <c r="S2356" i="3"/>
  <c r="O2356" i="3"/>
  <c r="P2356" i="3" s="1"/>
  <c r="F2360" i="3"/>
  <c r="Q2360" i="3" s="1"/>
  <c r="S2360" i="3"/>
  <c r="F2364" i="3"/>
  <c r="Q2364" i="3" s="1"/>
  <c r="S2364" i="3"/>
  <c r="O2364" i="3"/>
  <c r="P2364" i="3" s="1"/>
  <c r="F2368" i="3"/>
  <c r="Q2368" i="3" s="1"/>
  <c r="S2368" i="3"/>
  <c r="F2372" i="3"/>
  <c r="Q2372" i="3" s="1"/>
  <c r="S2372" i="3"/>
  <c r="O2372" i="3"/>
  <c r="P2372" i="3" s="1"/>
  <c r="F2376" i="3"/>
  <c r="Q2376" i="3" s="1"/>
  <c r="S2376" i="3"/>
  <c r="F2380" i="3"/>
  <c r="Q2380" i="3" s="1"/>
  <c r="S2380" i="3"/>
  <c r="O2380" i="3"/>
  <c r="P2380" i="3" s="1"/>
  <c r="F2384" i="3"/>
  <c r="Q2384" i="3" s="1"/>
  <c r="S2384" i="3"/>
  <c r="F2388" i="3"/>
  <c r="Q2388" i="3" s="1"/>
  <c r="S2388" i="3"/>
  <c r="O2388" i="3"/>
  <c r="P2388" i="3" s="1"/>
  <c r="F2392" i="3"/>
  <c r="Q2392" i="3" s="1"/>
  <c r="S2392" i="3"/>
  <c r="F2396" i="3"/>
  <c r="Q2396" i="3" s="1"/>
  <c r="S2396" i="3"/>
  <c r="O2396" i="3"/>
  <c r="P2396" i="3" s="1"/>
  <c r="O2402" i="3"/>
  <c r="P2402" i="3" s="1"/>
  <c r="O2406" i="3"/>
  <c r="P2406" i="3" s="1"/>
  <c r="O2410" i="3"/>
  <c r="P2410" i="3" s="1"/>
  <c r="O2414" i="3"/>
  <c r="P2414" i="3" s="1"/>
  <c r="O2418" i="3"/>
  <c r="P2418" i="3" s="1"/>
  <c r="O2422" i="3"/>
  <c r="P2422" i="3" s="1"/>
  <c r="O2426" i="3"/>
  <c r="P2426" i="3" s="1"/>
  <c r="O2430" i="3"/>
  <c r="P2430" i="3" s="1"/>
  <c r="O2434" i="3"/>
  <c r="P2434" i="3" s="1"/>
  <c r="O2438" i="3"/>
  <c r="P2438" i="3" s="1"/>
  <c r="O2442" i="3"/>
  <c r="P2442" i="3" s="1"/>
  <c r="O2446" i="3"/>
  <c r="P2446" i="3" s="1"/>
  <c r="O2450" i="3"/>
  <c r="P2450" i="3" s="1"/>
  <c r="O2453" i="3"/>
  <c r="P2453" i="3" s="1"/>
  <c r="O2455" i="3"/>
  <c r="P2455" i="3" s="1"/>
  <c r="O2457" i="3"/>
  <c r="P2457" i="3" s="1"/>
  <c r="O2459" i="3"/>
  <c r="P2459" i="3" s="1"/>
  <c r="O2461" i="3"/>
  <c r="P2461" i="3" s="1"/>
  <c r="O2463" i="3"/>
  <c r="P2463" i="3" s="1"/>
  <c r="O2465" i="3"/>
  <c r="P2465" i="3" s="1"/>
  <c r="O2467" i="3"/>
  <c r="P2467" i="3" s="1"/>
  <c r="O2469" i="3"/>
  <c r="P2469" i="3" s="1"/>
  <c r="O2471" i="3"/>
  <c r="P2471" i="3" s="1"/>
  <c r="O2473" i="3"/>
  <c r="P2473" i="3" s="1"/>
  <c r="O2475" i="3"/>
  <c r="P2475" i="3" s="1"/>
  <c r="O2477" i="3"/>
  <c r="P2477" i="3" s="1"/>
  <c r="O2479" i="3"/>
  <c r="P2479" i="3" s="1"/>
  <c r="O2481" i="3"/>
  <c r="P2481" i="3" s="1"/>
  <c r="O2483" i="3"/>
  <c r="P2483" i="3" s="1"/>
  <c r="O2485" i="3"/>
  <c r="P2485" i="3" s="1"/>
  <c r="O2487" i="3"/>
  <c r="P2487" i="3" s="1"/>
  <c r="O2489" i="3"/>
  <c r="P2489" i="3" s="1"/>
  <c r="O2491" i="3"/>
  <c r="P2491" i="3" s="1"/>
  <c r="O2493" i="3"/>
  <c r="P2493" i="3" s="1"/>
  <c r="O2495" i="3"/>
  <c r="P2495" i="3" s="1"/>
  <c r="O2497" i="3"/>
  <c r="P2497" i="3" s="1"/>
  <c r="O2499" i="3"/>
  <c r="P2499" i="3" s="1"/>
  <c r="O2501" i="3"/>
  <c r="P2501" i="3" s="1"/>
  <c r="O2503" i="3"/>
  <c r="P2503" i="3" s="1"/>
  <c r="O2505" i="3"/>
  <c r="P2505" i="3" s="1"/>
  <c r="O2507" i="3"/>
  <c r="P2507" i="3" s="1"/>
  <c r="O2509" i="3"/>
  <c r="P2509" i="3" s="1"/>
  <c r="O2511" i="3"/>
  <c r="P2511" i="3" s="1"/>
  <c r="O2513" i="3"/>
  <c r="P2513" i="3" s="1"/>
  <c r="O2515" i="3"/>
  <c r="P2515" i="3" s="1"/>
  <c r="O2517" i="3"/>
  <c r="P2517" i="3" s="1"/>
  <c r="O2519" i="3"/>
  <c r="P2519" i="3" s="1"/>
  <c r="O2521" i="3"/>
  <c r="P2521" i="3" s="1"/>
  <c r="O2523" i="3"/>
  <c r="P2523" i="3" s="1"/>
  <c r="O2525" i="3"/>
  <c r="P2525" i="3" s="1"/>
  <c r="O2527" i="3"/>
  <c r="P2527" i="3" s="1"/>
  <c r="O2529" i="3"/>
  <c r="P2529" i="3" s="1"/>
  <c r="O2531" i="3"/>
  <c r="P2531" i="3" s="1"/>
  <c r="O2533" i="3"/>
  <c r="P2533" i="3" s="1"/>
  <c r="O2535" i="3"/>
  <c r="P2535" i="3" s="1"/>
  <c r="O2537" i="3"/>
  <c r="P2537" i="3" s="1"/>
  <c r="O2539" i="3"/>
  <c r="P2539" i="3" s="1"/>
  <c r="O2541" i="3"/>
  <c r="P2541" i="3" s="1"/>
  <c r="O2543" i="3"/>
  <c r="P2543" i="3" s="1"/>
  <c r="O2545" i="3"/>
  <c r="P2545" i="3" s="1"/>
  <c r="O2547" i="3"/>
  <c r="P2547" i="3" s="1"/>
  <c r="Q2550" i="3"/>
  <c r="Q2582" i="3"/>
  <c r="Q2614" i="3"/>
  <c r="T2135" i="3"/>
  <c r="T2139" i="3"/>
  <c r="T2143" i="3"/>
  <c r="T2147" i="3"/>
  <c r="T2151" i="3"/>
  <c r="T2155" i="3"/>
  <c r="T2159" i="3"/>
  <c r="T2163" i="3"/>
  <c r="T2167" i="3"/>
  <c r="T2171" i="3"/>
  <c r="T2175" i="3"/>
  <c r="T2179" i="3"/>
  <c r="T2183" i="3"/>
  <c r="T2187" i="3"/>
  <c r="T2191" i="3"/>
  <c r="T2195" i="3"/>
  <c r="T2199" i="3"/>
  <c r="T2203" i="3"/>
  <c r="T2207" i="3"/>
  <c r="T2211" i="3"/>
  <c r="T2215" i="3"/>
  <c r="T2219" i="3"/>
  <c r="T2223" i="3"/>
  <c r="T2227" i="3"/>
  <c r="T2231" i="3"/>
  <c r="T2235" i="3"/>
  <c r="T2239" i="3"/>
  <c r="T2243" i="3"/>
  <c r="T2247" i="3"/>
  <c r="S2248" i="3"/>
  <c r="T2251" i="3"/>
  <c r="S2252" i="3"/>
  <c r="T2255" i="3"/>
  <c r="S2256" i="3"/>
  <c r="T2259" i="3"/>
  <c r="S2260" i="3"/>
  <c r="T2263" i="3"/>
  <c r="S2264" i="3"/>
  <c r="T2267" i="3"/>
  <c r="S2268" i="3"/>
  <c r="T2271" i="3"/>
  <c r="S2272" i="3"/>
  <c r="T2275" i="3"/>
  <c r="S2276" i="3"/>
  <c r="T2279" i="3"/>
  <c r="S2280" i="3"/>
  <c r="T2283" i="3"/>
  <c r="S2284" i="3"/>
  <c r="T2287" i="3"/>
  <c r="S2288" i="3"/>
  <c r="T2291" i="3"/>
  <c r="S2292" i="3"/>
  <c r="T2295" i="3"/>
  <c r="S2296" i="3"/>
  <c r="T2299" i="3"/>
  <c r="S2300" i="3"/>
  <c r="T2303" i="3"/>
  <c r="S2304" i="3"/>
  <c r="T2307" i="3"/>
  <c r="S2308" i="3"/>
  <c r="T2311" i="3"/>
  <c r="S2312" i="3"/>
  <c r="M2313" i="3"/>
  <c r="O2313" i="3" s="1"/>
  <c r="P2313" i="3" s="1"/>
  <c r="T2315" i="3"/>
  <c r="S2316" i="3"/>
  <c r="M2317" i="3"/>
  <c r="O2317" i="3" s="1"/>
  <c r="P2317" i="3" s="1"/>
  <c r="T2319" i="3"/>
  <c r="S2320" i="3"/>
  <c r="M2321" i="3"/>
  <c r="O2321" i="3" s="1"/>
  <c r="P2321" i="3" s="1"/>
  <c r="T2323" i="3"/>
  <c r="S2324" i="3"/>
  <c r="M2325" i="3"/>
  <c r="O2325" i="3" s="1"/>
  <c r="P2325" i="3" s="1"/>
  <c r="F2327" i="3"/>
  <c r="Q2327" i="3" s="1"/>
  <c r="S2327" i="3"/>
  <c r="O2327" i="3"/>
  <c r="P2327" i="3" s="1"/>
  <c r="M2329" i="3"/>
  <c r="F2331" i="3"/>
  <c r="Q2331" i="3" s="1"/>
  <c r="S2331" i="3"/>
  <c r="O2331" i="3"/>
  <c r="P2331" i="3" s="1"/>
  <c r="M2333" i="3"/>
  <c r="O2333" i="3" s="1"/>
  <c r="P2333" i="3" s="1"/>
  <c r="F2335" i="3"/>
  <c r="Q2335" i="3" s="1"/>
  <c r="S2335" i="3"/>
  <c r="O2335" i="3"/>
  <c r="P2335" i="3" s="1"/>
  <c r="M2337" i="3"/>
  <c r="F2339" i="3"/>
  <c r="Q2339" i="3" s="1"/>
  <c r="S2339" i="3"/>
  <c r="O2339" i="3"/>
  <c r="P2339" i="3" s="1"/>
  <c r="M2341" i="3"/>
  <c r="O2341" i="3" s="1"/>
  <c r="P2341" i="3" s="1"/>
  <c r="F2343" i="3"/>
  <c r="Q2343" i="3" s="1"/>
  <c r="S2343" i="3"/>
  <c r="O2343" i="3"/>
  <c r="P2343" i="3" s="1"/>
  <c r="M2345" i="3"/>
  <c r="F2347" i="3"/>
  <c r="Q2347" i="3" s="1"/>
  <c r="S2347" i="3"/>
  <c r="O2347" i="3"/>
  <c r="P2347" i="3" s="1"/>
  <c r="M2349" i="3"/>
  <c r="O2349" i="3" s="1"/>
  <c r="P2349" i="3" s="1"/>
  <c r="F2351" i="3"/>
  <c r="Q2351" i="3" s="1"/>
  <c r="S2351" i="3"/>
  <c r="O2351" i="3"/>
  <c r="P2351" i="3" s="1"/>
  <c r="M2353" i="3"/>
  <c r="F2355" i="3"/>
  <c r="Q2355" i="3" s="1"/>
  <c r="S2355" i="3"/>
  <c r="O2355" i="3"/>
  <c r="P2355" i="3" s="1"/>
  <c r="M2357" i="3"/>
  <c r="O2357" i="3" s="1"/>
  <c r="P2357" i="3" s="1"/>
  <c r="F2359" i="3"/>
  <c r="Q2359" i="3" s="1"/>
  <c r="S2359" i="3"/>
  <c r="O2359" i="3"/>
  <c r="P2359" i="3" s="1"/>
  <c r="M2361" i="3"/>
  <c r="F2363" i="3"/>
  <c r="Q2363" i="3" s="1"/>
  <c r="S2363" i="3"/>
  <c r="O2363" i="3"/>
  <c r="P2363" i="3" s="1"/>
  <c r="M2365" i="3"/>
  <c r="O2365" i="3" s="1"/>
  <c r="P2365" i="3" s="1"/>
  <c r="F2367" i="3"/>
  <c r="Q2367" i="3" s="1"/>
  <c r="S2367" i="3"/>
  <c r="O2367" i="3"/>
  <c r="P2367" i="3" s="1"/>
  <c r="M2369" i="3"/>
  <c r="F2371" i="3"/>
  <c r="Q2371" i="3" s="1"/>
  <c r="S2371" i="3"/>
  <c r="O2371" i="3"/>
  <c r="P2371" i="3" s="1"/>
  <c r="M2373" i="3"/>
  <c r="O2373" i="3" s="1"/>
  <c r="P2373" i="3" s="1"/>
  <c r="F2375" i="3"/>
  <c r="Q2375" i="3" s="1"/>
  <c r="S2375" i="3"/>
  <c r="O2375" i="3"/>
  <c r="P2375" i="3" s="1"/>
  <c r="M2377" i="3"/>
  <c r="F2379" i="3"/>
  <c r="Q2379" i="3" s="1"/>
  <c r="S2379" i="3"/>
  <c r="O2379" i="3"/>
  <c r="P2379" i="3" s="1"/>
  <c r="M2381" i="3"/>
  <c r="O2381" i="3" s="1"/>
  <c r="P2381" i="3" s="1"/>
  <c r="F2383" i="3"/>
  <c r="Q2383" i="3" s="1"/>
  <c r="S2383" i="3"/>
  <c r="O2383" i="3"/>
  <c r="P2383" i="3" s="1"/>
  <c r="M2385" i="3"/>
  <c r="F2387" i="3"/>
  <c r="Q2387" i="3" s="1"/>
  <c r="S2387" i="3"/>
  <c r="O2387" i="3"/>
  <c r="P2387" i="3" s="1"/>
  <c r="M2389" i="3"/>
  <c r="O2389" i="3" s="1"/>
  <c r="P2389" i="3" s="1"/>
  <c r="F2391" i="3"/>
  <c r="Q2391" i="3" s="1"/>
  <c r="S2391" i="3"/>
  <c r="O2391" i="3"/>
  <c r="P2391" i="3" s="1"/>
  <c r="M2393" i="3"/>
  <c r="F2395" i="3"/>
  <c r="Q2395" i="3" s="1"/>
  <c r="S2395" i="3"/>
  <c r="O2395" i="3"/>
  <c r="P2395" i="3" s="1"/>
  <c r="Q2400" i="3"/>
  <c r="O2401" i="3"/>
  <c r="P2401" i="3" s="1"/>
  <c r="Q2404" i="3"/>
  <c r="O2405" i="3"/>
  <c r="P2405" i="3" s="1"/>
  <c r="Q2408" i="3"/>
  <c r="O2409" i="3"/>
  <c r="P2409" i="3" s="1"/>
  <c r="Q2412" i="3"/>
  <c r="O2413" i="3"/>
  <c r="P2413" i="3" s="1"/>
  <c r="Q2416" i="3"/>
  <c r="O2417" i="3"/>
  <c r="P2417" i="3" s="1"/>
  <c r="Q2420" i="3"/>
  <c r="O2421" i="3"/>
  <c r="P2421" i="3" s="1"/>
  <c r="Q2424" i="3"/>
  <c r="O2425" i="3"/>
  <c r="P2425" i="3" s="1"/>
  <c r="Q2428" i="3"/>
  <c r="O2429" i="3"/>
  <c r="P2429" i="3" s="1"/>
  <c r="Q2432" i="3"/>
  <c r="O2433" i="3"/>
  <c r="P2433" i="3" s="1"/>
  <c r="Q2436" i="3"/>
  <c r="O2437" i="3"/>
  <c r="P2437" i="3" s="1"/>
  <c r="Q2440" i="3"/>
  <c r="O2441" i="3"/>
  <c r="P2441" i="3" s="1"/>
  <c r="Q2444" i="3"/>
  <c r="O2445" i="3"/>
  <c r="P2445" i="3" s="1"/>
  <c r="Q2448" i="3"/>
  <c r="O2449" i="3"/>
  <c r="P2449" i="3" s="1"/>
  <c r="Q2554" i="3"/>
  <c r="Q2570" i="3"/>
  <c r="Q2586" i="3"/>
  <c r="Q2602" i="3"/>
  <c r="Q2618" i="3"/>
  <c r="Q2634" i="3"/>
  <c r="Q2650" i="3"/>
  <c r="O2662" i="3"/>
  <c r="P2662" i="3" s="1"/>
  <c r="O2678" i="3"/>
  <c r="P2678" i="3" s="1"/>
  <c r="T2248" i="3"/>
  <c r="T2252" i="3"/>
  <c r="T2256" i="3"/>
  <c r="T2260" i="3"/>
  <c r="T2264" i="3"/>
  <c r="T2268" i="3"/>
  <c r="T2272" i="3"/>
  <c r="T2276" i="3"/>
  <c r="M2278" i="3"/>
  <c r="O2278" i="3" s="1"/>
  <c r="P2278" i="3" s="1"/>
  <c r="T2280" i="3"/>
  <c r="M2282" i="3"/>
  <c r="O2282" i="3" s="1"/>
  <c r="P2282" i="3" s="1"/>
  <c r="T2284" i="3"/>
  <c r="M2286" i="3"/>
  <c r="O2286" i="3" s="1"/>
  <c r="P2286" i="3" s="1"/>
  <c r="T2288" i="3"/>
  <c r="M2290" i="3"/>
  <c r="O2290" i="3" s="1"/>
  <c r="P2290" i="3" s="1"/>
  <c r="T2292" i="3"/>
  <c r="M2294" i="3"/>
  <c r="O2294" i="3" s="1"/>
  <c r="P2294" i="3" s="1"/>
  <c r="T2296" i="3"/>
  <c r="M2298" i="3"/>
  <c r="O2298" i="3" s="1"/>
  <c r="P2298" i="3" s="1"/>
  <c r="T2300" i="3"/>
  <c r="M2302" i="3"/>
  <c r="O2302" i="3" s="1"/>
  <c r="P2302" i="3" s="1"/>
  <c r="T2304" i="3"/>
  <c r="M2306" i="3"/>
  <c r="O2306" i="3" s="1"/>
  <c r="P2306" i="3" s="1"/>
  <c r="T2308" i="3"/>
  <c r="M2310" i="3"/>
  <c r="T2312" i="3"/>
  <c r="S2313" i="3"/>
  <c r="M2314" i="3"/>
  <c r="O2314" i="3" s="1"/>
  <c r="P2314" i="3" s="1"/>
  <c r="T2316" i="3"/>
  <c r="S2317" i="3"/>
  <c r="M2318" i="3"/>
  <c r="T2320" i="3"/>
  <c r="S2321" i="3"/>
  <c r="M2322" i="3"/>
  <c r="O2322" i="3" s="1"/>
  <c r="P2322" i="3" s="1"/>
  <c r="T2324" i="3"/>
  <c r="S2325" i="3"/>
  <c r="M2326" i="3"/>
  <c r="M2328" i="3"/>
  <c r="O2328" i="3" s="1"/>
  <c r="P2328" i="3" s="1"/>
  <c r="T2328" i="3"/>
  <c r="F2330" i="3"/>
  <c r="Q2330" i="3" s="1"/>
  <c r="S2330" i="3"/>
  <c r="O2330" i="3"/>
  <c r="P2330" i="3" s="1"/>
  <c r="M2332" i="3"/>
  <c r="T2332" i="3"/>
  <c r="F2334" i="3"/>
  <c r="Q2334" i="3" s="1"/>
  <c r="S2334" i="3"/>
  <c r="O2334" i="3"/>
  <c r="P2334" i="3" s="1"/>
  <c r="M2336" i="3"/>
  <c r="O2336" i="3" s="1"/>
  <c r="P2336" i="3" s="1"/>
  <c r="T2336" i="3"/>
  <c r="F2338" i="3"/>
  <c r="Q2338" i="3" s="1"/>
  <c r="S2338" i="3"/>
  <c r="O2338" i="3"/>
  <c r="P2338" i="3" s="1"/>
  <c r="M2340" i="3"/>
  <c r="T2340" i="3"/>
  <c r="F2342" i="3"/>
  <c r="Q2342" i="3" s="1"/>
  <c r="S2342" i="3"/>
  <c r="O2342" i="3"/>
  <c r="P2342" i="3" s="1"/>
  <c r="M2344" i="3"/>
  <c r="O2344" i="3" s="1"/>
  <c r="P2344" i="3" s="1"/>
  <c r="T2344" i="3"/>
  <c r="F2346" i="3"/>
  <c r="Q2346" i="3" s="1"/>
  <c r="S2346" i="3"/>
  <c r="O2346" i="3"/>
  <c r="P2346" i="3" s="1"/>
  <c r="M2348" i="3"/>
  <c r="T2348" i="3"/>
  <c r="F2350" i="3"/>
  <c r="Q2350" i="3" s="1"/>
  <c r="S2350" i="3"/>
  <c r="O2350" i="3"/>
  <c r="P2350" i="3" s="1"/>
  <c r="M2352" i="3"/>
  <c r="O2352" i="3" s="1"/>
  <c r="P2352" i="3" s="1"/>
  <c r="T2352" i="3"/>
  <c r="F2354" i="3"/>
  <c r="Q2354" i="3" s="1"/>
  <c r="S2354" i="3"/>
  <c r="O2354" i="3"/>
  <c r="P2354" i="3" s="1"/>
  <c r="M2356" i="3"/>
  <c r="T2356" i="3"/>
  <c r="F2358" i="3"/>
  <c r="Q2358" i="3" s="1"/>
  <c r="S2358" i="3"/>
  <c r="O2358" i="3"/>
  <c r="P2358" i="3" s="1"/>
  <c r="M2360" i="3"/>
  <c r="O2360" i="3" s="1"/>
  <c r="P2360" i="3" s="1"/>
  <c r="T2360" i="3"/>
  <c r="F2362" i="3"/>
  <c r="Q2362" i="3" s="1"/>
  <c r="S2362" i="3"/>
  <c r="O2362" i="3"/>
  <c r="P2362" i="3" s="1"/>
  <c r="M2364" i="3"/>
  <c r="T2364" i="3"/>
  <c r="F2366" i="3"/>
  <c r="Q2366" i="3" s="1"/>
  <c r="S2366" i="3"/>
  <c r="O2366" i="3"/>
  <c r="P2366" i="3" s="1"/>
  <c r="M2368" i="3"/>
  <c r="O2368" i="3" s="1"/>
  <c r="P2368" i="3" s="1"/>
  <c r="T2368" i="3"/>
  <c r="F2370" i="3"/>
  <c r="Q2370" i="3" s="1"/>
  <c r="S2370" i="3"/>
  <c r="O2370" i="3"/>
  <c r="P2370" i="3" s="1"/>
  <c r="M2372" i="3"/>
  <c r="T2372" i="3"/>
  <c r="F2374" i="3"/>
  <c r="Q2374" i="3" s="1"/>
  <c r="S2374" i="3"/>
  <c r="O2374" i="3"/>
  <c r="P2374" i="3" s="1"/>
  <c r="M2376" i="3"/>
  <c r="O2376" i="3" s="1"/>
  <c r="P2376" i="3" s="1"/>
  <c r="T2376" i="3"/>
  <c r="F2378" i="3"/>
  <c r="Q2378" i="3" s="1"/>
  <c r="S2378" i="3"/>
  <c r="O2378" i="3"/>
  <c r="P2378" i="3" s="1"/>
  <c r="M2380" i="3"/>
  <c r="T2380" i="3"/>
  <c r="F2382" i="3"/>
  <c r="Q2382" i="3" s="1"/>
  <c r="S2382" i="3"/>
  <c r="O2382" i="3"/>
  <c r="P2382" i="3" s="1"/>
  <c r="M2384" i="3"/>
  <c r="O2384" i="3" s="1"/>
  <c r="P2384" i="3" s="1"/>
  <c r="T2384" i="3"/>
  <c r="F2386" i="3"/>
  <c r="Q2386" i="3" s="1"/>
  <c r="S2386" i="3"/>
  <c r="O2386" i="3"/>
  <c r="P2386" i="3" s="1"/>
  <c r="M2388" i="3"/>
  <c r="T2388" i="3"/>
  <c r="F2390" i="3"/>
  <c r="Q2390" i="3" s="1"/>
  <c r="S2390" i="3"/>
  <c r="O2390" i="3"/>
  <c r="P2390" i="3" s="1"/>
  <c r="M2392" i="3"/>
  <c r="O2392" i="3" s="1"/>
  <c r="P2392" i="3" s="1"/>
  <c r="T2392" i="3"/>
  <c r="F2394" i="3"/>
  <c r="Q2394" i="3" s="1"/>
  <c r="S2394" i="3"/>
  <c r="O2394" i="3"/>
  <c r="P2394" i="3" s="1"/>
  <c r="M2396" i="3"/>
  <c r="T2396" i="3"/>
  <c r="Q2399" i="3"/>
  <c r="O2400" i="3"/>
  <c r="P2400" i="3" s="1"/>
  <c r="Q2403" i="3"/>
  <c r="O2404" i="3"/>
  <c r="P2404" i="3" s="1"/>
  <c r="Q2407" i="3"/>
  <c r="O2408" i="3"/>
  <c r="P2408" i="3" s="1"/>
  <c r="Q2411" i="3"/>
  <c r="O2412" i="3"/>
  <c r="P2412" i="3" s="1"/>
  <c r="Q2415" i="3"/>
  <c r="O2416" i="3"/>
  <c r="P2416" i="3" s="1"/>
  <c r="Q2419" i="3"/>
  <c r="O2420" i="3"/>
  <c r="P2420" i="3" s="1"/>
  <c r="Q2423" i="3"/>
  <c r="O2424" i="3"/>
  <c r="P2424" i="3" s="1"/>
  <c r="Q2427" i="3"/>
  <c r="O2428" i="3"/>
  <c r="P2428" i="3" s="1"/>
  <c r="Q2431" i="3"/>
  <c r="O2432" i="3"/>
  <c r="P2432" i="3" s="1"/>
  <c r="Q2435" i="3"/>
  <c r="O2436" i="3"/>
  <c r="P2436" i="3" s="1"/>
  <c r="Q2439" i="3"/>
  <c r="O2440" i="3"/>
  <c r="P2440" i="3" s="1"/>
  <c r="Q2443" i="3"/>
  <c r="O2444" i="3"/>
  <c r="P2444" i="3" s="1"/>
  <c r="Q2447" i="3"/>
  <c r="O2448" i="3"/>
  <c r="P2448" i="3" s="1"/>
  <c r="Q2451" i="3"/>
  <c r="O2452" i="3"/>
  <c r="P2452" i="3" s="1"/>
  <c r="O2454" i="3"/>
  <c r="P2454" i="3" s="1"/>
  <c r="O2456" i="3"/>
  <c r="P2456" i="3" s="1"/>
  <c r="O2458" i="3"/>
  <c r="P2458" i="3" s="1"/>
  <c r="O2460" i="3"/>
  <c r="P2460" i="3" s="1"/>
  <c r="O2462" i="3"/>
  <c r="P2462" i="3" s="1"/>
  <c r="O2464" i="3"/>
  <c r="P2464" i="3" s="1"/>
  <c r="O2466" i="3"/>
  <c r="P2466" i="3" s="1"/>
  <c r="O2468" i="3"/>
  <c r="P2468" i="3" s="1"/>
  <c r="O2470" i="3"/>
  <c r="P2470" i="3" s="1"/>
  <c r="O2472" i="3"/>
  <c r="P2472" i="3" s="1"/>
  <c r="O2474" i="3"/>
  <c r="P2474" i="3" s="1"/>
  <c r="O2476" i="3"/>
  <c r="P2476" i="3" s="1"/>
  <c r="O2478" i="3"/>
  <c r="P2478" i="3" s="1"/>
  <c r="O2480" i="3"/>
  <c r="P2480" i="3" s="1"/>
  <c r="O2482" i="3"/>
  <c r="P2482" i="3" s="1"/>
  <c r="O2484" i="3"/>
  <c r="P2484" i="3" s="1"/>
  <c r="O2486" i="3"/>
  <c r="P2486" i="3" s="1"/>
  <c r="O2488" i="3"/>
  <c r="P2488" i="3" s="1"/>
  <c r="O2490" i="3"/>
  <c r="P2490" i="3" s="1"/>
  <c r="O2492" i="3"/>
  <c r="P2492" i="3" s="1"/>
  <c r="O2494" i="3"/>
  <c r="P2494" i="3" s="1"/>
  <c r="O2496" i="3"/>
  <c r="P2496" i="3" s="1"/>
  <c r="O2498" i="3"/>
  <c r="P2498" i="3" s="1"/>
  <c r="O2500" i="3"/>
  <c r="P2500" i="3" s="1"/>
  <c r="O2502" i="3"/>
  <c r="P2502" i="3" s="1"/>
  <c r="O2504" i="3"/>
  <c r="P2504" i="3" s="1"/>
  <c r="O2506" i="3"/>
  <c r="P2506" i="3" s="1"/>
  <c r="O2508" i="3"/>
  <c r="P2508" i="3" s="1"/>
  <c r="O2510" i="3"/>
  <c r="P2510" i="3" s="1"/>
  <c r="O2512" i="3"/>
  <c r="P2512" i="3" s="1"/>
  <c r="O2514" i="3"/>
  <c r="P2514" i="3" s="1"/>
  <c r="O2516" i="3"/>
  <c r="P2516" i="3" s="1"/>
  <c r="O2518" i="3"/>
  <c r="P2518" i="3" s="1"/>
  <c r="O2520" i="3"/>
  <c r="P2520" i="3" s="1"/>
  <c r="O2522" i="3"/>
  <c r="P2522" i="3" s="1"/>
  <c r="O2524" i="3"/>
  <c r="P2524" i="3" s="1"/>
  <c r="O2526" i="3"/>
  <c r="P2526" i="3" s="1"/>
  <c r="O2528" i="3"/>
  <c r="P2528" i="3" s="1"/>
  <c r="O2530" i="3"/>
  <c r="P2530" i="3" s="1"/>
  <c r="O2532" i="3"/>
  <c r="P2532" i="3" s="1"/>
  <c r="O2534" i="3"/>
  <c r="P2534" i="3" s="1"/>
  <c r="O2536" i="3"/>
  <c r="P2536" i="3" s="1"/>
  <c r="O2538" i="3"/>
  <c r="P2538" i="3" s="1"/>
  <c r="O2540" i="3"/>
  <c r="P2540" i="3" s="1"/>
  <c r="O2542" i="3"/>
  <c r="P2542" i="3" s="1"/>
  <c r="O2544" i="3"/>
  <c r="P2544" i="3" s="1"/>
  <c r="O2546" i="3"/>
  <c r="P2546" i="3" s="1"/>
  <c r="O2548" i="3"/>
  <c r="P2548" i="3" s="1"/>
  <c r="Q2574" i="3"/>
  <c r="Q2606" i="3"/>
  <c r="Q2638" i="3"/>
  <c r="O2666" i="3"/>
  <c r="P2666" i="3" s="1"/>
  <c r="O2310" i="3"/>
  <c r="P2310" i="3" s="1"/>
  <c r="S2310" i="3"/>
  <c r="T2313" i="3"/>
  <c r="S2314" i="3"/>
  <c r="T2317" i="3"/>
  <c r="O2318" i="3"/>
  <c r="P2318" i="3" s="1"/>
  <c r="S2318" i="3"/>
  <c r="T2321" i="3"/>
  <c r="S2322" i="3"/>
  <c r="T2325" i="3"/>
  <c r="O2326" i="3"/>
  <c r="P2326" i="3" s="1"/>
  <c r="S2326" i="3"/>
  <c r="F2329" i="3"/>
  <c r="Q2329" i="3" s="1"/>
  <c r="S2329" i="3"/>
  <c r="O2329" i="3"/>
  <c r="P2329" i="3" s="1"/>
  <c r="F2333" i="3"/>
  <c r="Q2333" i="3" s="1"/>
  <c r="S2333" i="3"/>
  <c r="F2337" i="3"/>
  <c r="Q2337" i="3" s="1"/>
  <c r="S2337" i="3"/>
  <c r="O2337" i="3"/>
  <c r="P2337" i="3" s="1"/>
  <c r="F2341" i="3"/>
  <c r="Q2341" i="3" s="1"/>
  <c r="S2341" i="3"/>
  <c r="F2345" i="3"/>
  <c r="Q2345" i="3" s="1"/>
  <c r="S2345" i="3"/>
  <c r="O2345" i="3"/>
  <c r="P2345" i="3" s="1"/>
  <c r="F2349" i="3"/>
  <c r="Q2349" i="3" s="1"/>
  <c r="S2349" i="3"/>
  <c r="F2353" i="3"/>
  <c r="Q2353" i="3" s="1"/>
  <c r="S2353" i="3"/>
  <c r="O2353" i="3"/>
  <c r="P2353" i="3" s="1"/>
  <c r="F2357" i="3"/>
  <c r="Q2357" i="3" s="1"/>
  <c r="S2357" i="3"/>
  <c r="F2361" i="3"/>
  <c r="Q2361" i="3" s="1"/>
  <c r="S2361" i="3"/>
  <c r="O2361" i="3"/>
  <c r="P2361" i="3" s="1"/>
  <c r="F2365" i="3"/>
  <c r="Q2365" i="3" s="1"/>
  <c r="S2365" i="3"/>
  <c r="F2369" i="3"/>
  <c r="Q2369" i="3" s="1"/>
  <c r="S2369" i="3"/>
  <c r="O2369" i="3"/>
  <c r="P2369" i="3" s="1"/>
  <c r="F2373" i="3"/>
  <c r="Q2373" i="3" s="1"/>
  <c r="S2373" i="3"/>
  <c r="F2377" i="3"/>
  <c r="Q2377" i="3" s="1"/>
  <c r="S2377" i="3"/>
  <c r="O2377" i="3"/>
  <c r="P2377" i="3" s="1"/>
  <c r="F2381" i="3"/>
  <c r="Q2381" i="3" s="1"/>
  <c r="S2381" i="3"/>
  <c r="F2385" i="3"/>
  <c r="Q2385" i="3" s="1"/>
  <c r="S2385" i="3"/>
  <c r="O2385" i="3"/>
  <c r="P2385" i="3" s="1"/>
  <c r="F2389" i="3"/>
  <c r="Q2389" i="3" s="1"/>
  <c r="S2389" i="3"/>
  <c r="F2393" i="3"/>
  <c r="Q2393" i="3" s="1"/>
  <c r="S2393" i="3"/>
  <c r="O2393" i="3"/>
  <c r="P2393" i="3" s="1"/>
  <c r="F2397" i="3"/>
  <c r="Q2397" i="3" s="1"/>
  <c r="M2397" i="3"/>
  <c r="O2397" i="3" s="1"/>
  <c r="P2397" i="3" s="1"/>
  <c r="S2397" i="3"/>
  <c r="T2397" i="3"/>
  <c r="Q2562" i="3"/>
  <c r="Q2578" i="3"/>
  <c r="Q2594" i="3"/>
  <c r="Q2610" i="3"/>
  <c r="Q2626" i="3"/>
  <c r="Q2642" i="3"/>
  <c r="Q2658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H2549" i="3"/>
  <c r="Q2549" i="3" s="1"/>
  <c r="M2549" i="3"/>
  <c r="O2549" i="3" s="1"/>
  <c r="P2549" i="3" s="1"/>
  <c r="L2550" i="3"/>
  <c r="T2551" i="3"/>
  <c r="O2552" i="3"/>
  <c r="P2552" i="3" s="1"/>
  <c r="S2552" i="3"/>
  <c r="H2553" i="3"/>
  <c r="Q2553" i="3" s="1"/>
  <c r="M2553" i="3"/>
  <c r="L2554" i="3"/>
  <c r="T2555" i="3"/>
  <c r="O2556" i="3"/>
  <c r="P2556" i="3" s="1"/>
  <c r="S2556" i="3"/>
  <c r="H2557" i="3"/>
  <c r="Q2557" i="3" s="1"/>
  <c r="M2557" i="3"/>
  <c r="O2557" i="3" s="1"/>
  <c r="P2557" i="3" s="1"/>
  <c r="L2558" i="3"/>
  <c r="Q2558" i="3" s="1"/>
  <c r="T2559" i="3"/>
  <c r="O2560" i="3"/>
  <c r="P2560" i="3" s="1"/>
  <c r="S2560" i="3"/>
  <c r="H2561" i="3"/>
  <c r="Q2561" i="3" s="1"/>
  <c r="M2561" i="3"/>
  <c r="L2562" i="3"/>
  <c r="T2563" i="3"/>
  <c r="O2564" i="3"/>
  <c r="P2564" i="3" s="1"/>
  <c r="S2564" i="3"/>
  <c r="H2565" i="3"/>
  <c r="Q2565" i="3" s="1"/>
  <c r="M2565" i="3"/>
  <c r="O2565" i="3" s="1"/>
  <c r="P2565" i="3" s="1"/>
  <c r="L2566" i="3"/>
  <c r="Q2566" i="3" s="1"/>
  <c r="T2567" i="3"/>
  <c r="O2568" i="3"/>
  <c r="P2568" i="3" s="1"/>
  <c r="S2568" i="3"/>
  <c r="H2569" i="3"/>
  <c r="Q2569" i="3" s="1"/>
  <c r="M2569" i="3"/>
  <c r="L2570" i="3"/>
  <c r="T2571" i="3"/>
  <c r="O2572" i="3"/>
  <c r="P2572" i="3" s="1"/>
  <c r="S2572" i="3"/>
  <c r="H2573" i="3"/>
  <c r="Q2573" i="3" s="1"/>
  <c r="M2573" i="3"/>
  <c r="O2573" i="3" s="1"/>
  <c r="P2573" i="3" s="1"/>
  <c r="L2574" i="3"/>
  <c r="T2575" i="3"/>
  <c r="O2576" i="3"/>
  <c r="P2576" i="3" s="1"/>
  <c r="S2576" i="3"/>
  <c r="H2577" i="3"/>
  <c r="Q2577" i="3" s="1"/>
  <c r="M2577" i="3"/>
  <c r="L2578" i="3"/>
  <c r="T2579" i="3"/>
  <c r="O2580" i="3"/>
  <c r="P2580" i="3" s="1"/>
  <c r="S2580" i="3"/>
  <c r="H2581" i="3"/>
  <c r="Q2581" i="3" s="1"/>
  <c r="M2581" i="3"/>
  <c r="O2581" i="3" s="1"/>
  <c r="P2581" i="3" s="1"/>
  <c r="L2582" i="3"/>
  <c r="T2583" i="3"/>
  <c r="O2584" i="3"/>
  <c r="P2584" i="3" s="1"/>
  <c r="S2584" i="3"/>
  <c r="H2585" i="3"/>
  <c r="Q2585" i="3" s="1"/>
  <c r="M2585" i="3"/>
  <c r="L2586" i="3"/>
  <c r="T2587" i="3"/>
  <c r="O2588" i="3"/>
  <c r="P2588" i="3" s="1"/>
  <c r="S2588" i="3"/>
  <c r="H2589" i="3"/>
  <c r="Q2589" i="3" s="1"/>
  <c r="M2589" i="3"/>
  <c r="O2589" i="3" s="1"/>
  <c r="P2589" i="3" s="1"/>
  <c r="L2590" i="3"/>
  <c r="Q2590" i="3" s="1"/>
  <c r="T2591" i="3"/>
  <c r="O2592" i="3"/>
  <c r="P2592" i="3" s="1"/>
  <c r="S2592" i="3"/>
  <c r="H2593" i="3"/>
  <c r="Q2593" i="3" s="1"/>
  <c r="M2593" i="3"/>
  <c r="L2594" i="3"/>
  <c r="T2595" i="3"/>
  <c r="O2596" i="3"/>
  <c r="P2596" i="3" s="1"/>
  <c r="S2596" i="3"/>
  <c r="H2597" i="3"/>
  <c r="Q2597" i="3" s="1"/>
  <c r="M2597" i="3"/>
  <c r="O2597" i="3" s="1"/>
  <c r="P2597" i="3" s="1"/>
  <c r="L2598" i="3"/>
  <c r="Q2598" i="3" s="1"/>
  <c r="T2599" i="3"/>
  <c r="O2600" i="3"/>
  <c r="P2600" i="3" s="1"/>
  <c r="S2600" i="3"/>
  <c r="H2601" i="3"/>
  <c r="Q2601" i="3" s="1"/>
  <c r="M2601" i="3"/>
  <c r="L2602" i="3"/>
  <c r="T2603" i="3"/>
  <c r="O2604" i="3"/>
  <c r="P2604" i="3" s="1"/>
  <c r="S2604" i="3"/>
  <c r="H2605" i="3"/>
  <c r="Q2605" i="3" s="1"/>
  <c r="M2605" i="3"/>
  <c r="O2605" i="3" s="1"/>
  <c r="P2605" i="3" s="1"/>
  <c r="L2606" i="3"/>
  <c r="T2607" i="3"/>
  <c r="O2608" i="3"/>
  <c r="P2608" i="3" s="1"/>
  <c r="S2608" i="3"/>
  <c r="H2609" i="3"/>
  <c r="Q2609" i="3" s="1"/>
  <c r="M2609" i="3"/>
  <c r="L2610" i="3"/>
  <c r="T2611" i="3"/>
  <c r="O2612" i="3"/>
  <c r="P2612" i="3" s="1"/>
  <c r="S2612" i="3"/>
  <c r="H2613" i="3"/>
  <c r="Q2613" i="3" s="1"/>
  <c r="M2613" i="3"/>
  <c r="O2613" i="3" s="1"/>
  <c r="P2613" i="3" s="1"/>
  <c r="L2614" i="3"/>
  <c r="T2615" i="3"/>
  <c r="O2616" i="3"/>
  <c r="P2616" i="3" s="1"/>
  <c r="S2616" i="3"/>
  <c r="H2617" i="3"/>
  <c r="Q2617" i="3" s="1"/>
  <c r="M2617" i="3"/>
  <c r="L2618" i="3"/>
  <c r="T2619" i="3"/>
  <c r="O2620" i="3"/>
  <c r="P2620" i="3" s="1"/>
  <c r="S2620" i="3"/>
  <c r="H2621" i="3"/>
  <c r="Q2621" i="3" s="1"/>
  <c r="M2621" i="3"/>
  <c r="O2621" i="3" s="1"/>
  <c r="P2621" i="3" s="1"/>
  <c r="L2622" i="3"/>
  <c r="Q2622" i="3" s="1"/>
  <c r="T2623" i="3"/>
  <c r="O2624" i="3"/>
  <c r="P2624" i="3" s="1"/>
  <c r="S2624" i="3"/>
  <c r="H2625" i="3"/>
  <c r="Q2625" i="3" s="1"/>
  <c r="M2625" i="3"/>
  <c r="L2626" i="3"/>
  <c r="T2627" i="3"/>
  <c r="O2628" i="3"/>
  <c r="P2628" i="3" s="1"/>
  <c r="S2628" i="3"/>
  <c r="H2629" i="3"/>
  <c r="Q2629" i="3" s="1"/>
  <c r="M2629" i="3"/>
  <c r="O2629" i="3" s="1"/>
  <c r="P2629" i="3" s="1"/>
  <c r="L2630" i="3"/>
  <c r="Q2630" i="3" s="1"/>
  <c r="T2631" i="3"/>
  <c r="O2632" i="3"/>
  <c r="P2632" i="3" s="1"/>
  <c r="S2632" i="3"/>
  <c r="H2633" i="3"/>
  <c r="Q2633" i="3" s="1"/>
  <c r="M2633" i="3"/>
  <c r="L2634" i="3"/>
  <c r="T2635" i="3"/>
  <c r="O2636" i="3"/>
  <c r="P2636" i="3" s="1"/>
  <c r="S2636" i="3"/>
  <c r="H2637" i="3"/>
  <c r="Q2637" i="3" s="1"/>
  <c r="M2637" i="3"/>
  <c r="O2637" i="3" s="1"/>
  <c r="P2637" i="3" s="1"/>
  <c r="L2638" i="3"/>
  <c r="T2639" i="3"/>
  <c r="O2640" i="3"/>
  <c r="P2640" i="3" s="1"/>
  <c r="S2640" i="3"/>
  <c r="H2641" i="3"/>
  <c r="Q2641" i="3" s="1"/>
  <c r="M2641" i="3"/>
  <c r="L2642" i="3"/>
  <c r="T2643" i="3"/>
  <c r="O2644" i="3"/>
  <c r="P2644" i="3" s="1"/>
  <c r="S2644" i="3"/>
  <c r="H2645" i="3"/>
  <c r="Q2645" i="3" s="1"/>
  <c r="M2645" i="3"/>
  <c r="O2645" i="3" s="1"/>
  <c r="P2645" i="3" s="1"/>
  <c r="L2646" i="3"/>
  <c r="Q2646" i="3" s="1"/>
  <c r="T2647" i="3"/>
  <c r="O2648" i="3"/>
  <c r="P2648" i="3" s="1"/>
  <c r="S2648" i="3"/>
  <c r="H2649" i="3"/>
  <c r="Q2649" i="3" s="1"/>
  <c r="M2649" i="3"/>
  <c r="L2650" i="3"/>
  <c r="T2651" i="3"/>
  <c r="O2652" i="3"/>
  <c r="P2652" i="3" s="1"/>
  <c r="S2652" i="3"/>
  <c r="H2653" i="3"/>
  <c r="Q2653" i="3" s="1"/>
  <c r="M2653" i="3"/>
  <c r="O2653" i="3" s="1"/>
  <c r="P2653" i="3" s="1"/>
  <c r="L2654" i="3"/>
  <c r="Q2654" i="3" s="1"/>
  <c r="T2655" i="3"/>
  <c r="O2656" i="3"/>
  <c r="P2656" i="3" s="1"/>
  <c r="S2656" i="3"/>
  <c r="H2657" i="3"/>
  <c r="Q2657" i="3" s="1"/>
  <c r="M2657" i="3"/>
  <c r="L2658" i="3"/>
  <c r="T2659" i="3"/>
  <c r="O2660" i="3"/>
  <c r="P2660" i="3" s="1"/>
  <c r="F2662" i="3"/>
  <c r="M2662" i="3"/>
  <c r="L2662" i="3"/>
  <c r="M2663" i="3"/>
  <c r="S2663" i="3"/>
  <c r="H2664" i="3"/>
  <c r="Q2664" i="3" s="1"/>
  <c r="M2664" i="3"/>
  <c r="O2664" i="3" s="1"/>
  <c r="P2664" i="3" s="1"/>
  <c r="S2664" i="3"/>
  <c r="F2666" i="3"/>
  <c r="M2666" i="3"/>
  <c r="L2666" i="3"/>
  <c r="M2667" i="3"/>
  <c r="S2667" i="3"/>
  <c r="H2668" i="3"/>
  <c r="Q2668" i="3" s="1"/>
  <c r="M2668" i="3"/>
  <c r="O2668" i="3" s="1"/>
  <c r="P2668" i="3" s="1"/>
  <c r="S2668" i="3"/>
  <c r="F2670" i="3"/>
  <c r="M2670" i="3"/>
  <c r="O2670" i="3" s="1"/>
  <c r="P2670" i="3" s="1"/>
  <c r="L2670" i="3"/>
  <c r="M2671" i="3"/>
  <c r="S2671" i="3"/>
  <c r="H2672" i="3"/>
  <c r="Q2672" i="3" s="1"/>
  <c r="M2672" i="3"/>
  <c r="O2672" i="3" s="1"/>
  <c r="P2672" i="3" s="1"/>
  <c r="S2672" i="3"/>
  <c r="F2674" i="3"/>
  <c r="M2674" i="3"/>
  <c r="O2674" i="3" s="1"/>
  <c r="P2674" i="3" s="1"/>
  <c r="L2674" i="3"/>
  <c r="M2675" i="3"/>
  <c r="S2675" i="3"/>
  <c r="H2676" i="3"/>
  <c r="Q2676" i="3" s="1"/>
  <c r="M2676" i="3"/>
  <c r="O2676" i="3" s="1"/>
  <c r="P2676" i="3" s="1"/>
  <c r="S2676" i="3"/>
  <c r="F2678" i="3"/>
  <c r="M2678" i="3"/>
  <c r="L2678" i="3"/>
  <c r="M2679" i="3"/>
  <c r="S2679" i="3"/>
  <c r="H2680" i="3"/>
  <c r="Q2680" i="3" s="1"/>
  <c r="M2680" i="3"/>
  <c r="O2680" i="3" s="1"/>
  <c r="P2680" i="3" s="1"/>
  <c r="S2680" i="3"/>
  <c r="Q2849" i="3"/>
  <c r="S2850" i="3"/>
  <c r="H2850" i="3"/>
  <c r="Q2850" i="3" s="1"/>
  <c r="F2855" i="3"/>
  <c r="S2855" i="3"/>
  <c r="M2855" i="3"/>
  <c r="O2855" i="3" s="1"/>
  <c r="P2855" i="3" s="1"/>
  <c r="L2855" i="3"/>
  <c r="Q2857" i="3"/>
  <c r="S2858" i="3"/>
  <c r="H2858" i="3"/>
  <c r="Q2858" i="3" s="1"/>
  <c r="F2863" i="3"/>
  <c r="S2863" i="3"/>
  <c r="M2863" i="3"/>
  <c r="O2863" i="3"/>
  <c r="P2863" i="3" s="1"/>
  <c r="L2863" i="3"/>
  <c r="Q2865" i="3"/>
  <c r="S2866" i="3"/>
  <c r="H2866" i="3"/>
  <c r="Q2866" i="3" s="1"/>
  <c r="F2871" i="3"/>
  <c r="S2871" i="3"/>
  <c r="M2871" i="3"/>
  <c r="O2871" i="3" s="1"/>
  <c r="P2871" i="3" s="1"/>
  <c r="L2871" i="3"/>
  <c r="Q2873" i="3"/>
  <c r="S2874" i="3"/>
  <c r="H2874" i="3"/>
  <c r="Q2874" i="3" s="1"/>
  <c r="F2879" i="3"/>
  <c r="S2879" i="3"/>
  <c r="M2879" i="3"/>
  <c r="O2879" i="3"/>
  <c r="P2879" i="3" s="1"/>
  <c r="L2879" i="3"/>
  <c r="Q2881" i="3"/>
  <c r="S2882" i="3"/>
  <c r="H2882" i="3"/>
  <c r="Q2882" i="3" s="1"/>
  <c r="F2887" i="3"/>
  <c r="S2887" i="3"/>
  <c r="M2887" i="3"/>
  <c r="O2887" i="3" s="1"/>
  <c r="P2887" i="3" s="1"/>
  <c r="L2887" i="3"/>
  <c r="Q2889" i="3"/>
  <c r="S2890" i="3"/>
  <c r="H2890" i="3"/>
  <c r="Q2890" i="3" s="1"/>
  <c r="F2895" i="3"/>
  <c r="S2895" i="3"/>
  <c r="M2895" i="3"/>
  <c r="O2895" i="3"/>
  <c r="P2895" i="3" s="1"/>
  <c r="L2895" i="3"/>
  <c r="Q2897" i="3"/>
  <c r="S2898" i="3"/>
  <c r="H2898" i="3"/>
  <c r="Q2898" i="3" s="1"/>
  <c r="F2903" i="3"/>
  <c r="S2903" i="3"/>
  <c r="M2903" i="3"/>
  <c r="O2903" i="3" s="1"/>
  <c r="P2903" i="3" s="1"/>
  <c r="L2903" i="3"/>
  <c r="Q2905" i="3"/>
  <c r="S2906" i="3"/>
  <c r="H2906" i="3"/>
  <c r="Q2906" i="3" s="1"/>
  <c r="F2911" i="3"/>
  <c r="S2911" i="3"/>
  <c r="M2911" i="3"/>
  <c r="O2911" i="3"/>
  <c r="P2911" i="3" s="1"/>
  <c r="L2911" i="3"/>
  <c r="Q2913" i="3"/>
  <c r="S2914" i="3"/>
  <c r="H2914" i="3"/>
  <c r="Q2914" i="3" s="1"/>
  <c r="F2919" i="3"/>
  <c r="S2919" i="3"/>
  <c r="M2919" i="3"/>
  <c r="O2919" i="3" s="1"/>
  <c r="P2919" i="3" s="1"/>
  <c r="L2919" i="3"/>
  <c r="Q2921" i="3"/>
  <c r="S2922" i="3"/>
  <c r="H2922" i="3"/>
  <c r="Q2922" i="3" s="1"/>
  <c r="F2927" i="3"/>
  <c r="S2927" i="3"/>
  <c r="M2927" i="3"/>
  <c r="O2927" i="3"/>
  <c r="P2927" i="3" s="1"/>
  <c r="L2927" i="3"/>
  <c r="Q2929" i="3"/>
  <c r="S2930" i="3"/>
  <c r="H2930" i="3"/>
  <c r="Q2930" i="3" s="1"/>
  <c r="F2935" i="3"/>
  <c r="S2935" i="3"/>
  <c r="M2935" i="3"/>
  <c r="O2935" i="3" s="1"/>
  <c r="P2935" i="3" s="1"/>
  <c r="L2935" i="3"/>
  <c r="Q2937" i="3"/>
  <c r="S2938" i="3"/>
  <c r="H2938" i="3"/>
  <c r="Q2938" i="3" s="1"/>
  <c r="F2943" i="3"/>
  <c r="S2943" i="3"/>
  <c r="M2943" i="3"/>
  <c r="O2943" i="3"/>
  <c r="P2943" i="3" s="1"/>
  <c r="L2943" i="3"/>
  <c r="Q2945" i="3"/>
  <c r="S2946" i="3"/>
  <c r="H2946" i="3"/>
  <c r="Q2946" i="3" s="1"/>
  <c r="F2951" i="3"/>
  <c r="S2951" i="3"/>
  <c r="M2951" i="3"/>
  <c r="O2951" i="3" s="1"/>
  <c r="P2951" i="3" s="1"/>
  <c r="L2951" i="3"/>
  <c r="Q2953" i="3"/>
  <c r="S2954" i="3"/>
  <c r="H2954" i="3"/>
  <c r="Q2954" i="3" s="1"/>
  <c r="F2959" i="3"/>
  <c r="S2959" i="3"/>
  <c r="M2959" i="3"/>
  <c r="O2959" i="3"/>
  <c r="P2959" i="3" s="1"/>
  <c r="L2959" i="3"/>
  <c r="Q2961" i="3"/>
  <c r="S2962" i="3"/>
  <c r="H2962" i="3"/>
  <c r="Q2962" i="3" s="1"/>
  <c r="F2967" i="3"/>
  <c r="S2967" i="3"/>
  <c r="M2967" i="3"/>
  <c r="O2967" i="3" s="1"/>
  <c r="P2967" i="3" s="1"/>
  <c r="L2967" i="3"/>
  <c r="Q2969" i="3"/>
  <c r="S2970" i="3"/>
  <c r="H2970" i="3"/>
  <c r="Q2970" i="3" s="1"/>
  <c r="F2975" i="3"/>
  <c r="S2975" i="3"/>
  <c r="M2975" i="3"/>
  <c r="O2975" i="3"/>
  <c r="P2975" i="3" s="1"/>
  <c r="L2975" i="3"/>
  <c r="Q2977" i="3"/>
  <c r="S2978" i="3"/>
  <c r="H2978" i="3"/>
  <c r="Q2978" i="3" s="1"/>
  <c r="F2983" i="3"/>
  <c r="S2983" i="3"/>
  <c r="M2983" i="3"/>
  <c r="O2983" i="3" s="1"/>
  <c r="P2983" i="3" s="1"/>
  <c r="L2983" i="3"/>
  <c r="Q2985" i="3"/>
  <c r="S2986" i="3"/>
  <c r="H2986" i="3"/>
  <c r="Q2986" i="3" s="1"/>
  <c r="F2991" i="3"/>
  <c r="S2991" i="3"/>
  <c r="M2991" i="3"/>
  <c r="O2991" i="3"/>
  <c r="P2991" i="3" s="1"/>
  <c r="L2991" i="3"/>
  <c r="Q2993" i="3"/>
  <c r="S2994" i="3"/>
  <c r="H2994" i="3"/>
  <c r="Q2994" i="3" s="1"/>
  <c r="F2999" i="3"/>
  <c r="S2999" i="3"/>
  <c r="M2999" i="3"/>
  <c r="O2999" i="3" s="1"/>
  <c r="P2999" i="3" s="1"/>
  <c r="L2999" i="3"/>
  <c r="Q3001" i="3"/>
  <c r="S3002" i="3"/>
  <c r="H3002" i="3"/>
  <c r="Q3002" i="3" s="1"/>
  <c r="F3007" i="3"/>
  <c r="S3007" i="3"/>
  <c r="M3007" i="3"/>
  <c r="O3007" i="3"/>
  <c r="P3007" i="3" s="1"/>
  <c r="L3007" i="3"/>
  <c r="Q3009" i="3"/>
  <c r="S3010" i="3"/>
  <c r="H3010" i="3"/>
  <c r="Q3010" i="3" s="1"/>
  <c r="F3015" i="3"/>
  <c r="S3015" i="3"/>
  <c r="M3015" i="3"/>
  <c r="O3015" i="3" s="1"/>
  <c r="P3015" i="3" s="1"/>
  <c r="L3015" i="3"/>
  <c r="Q3017" i="3"/>
  <c r="S3018" i="3"/>
  <c r="H3018" i="3"/>
  <c r="Q3018" i="3" s="1"/>
  <c r="M2550" i="3"/>
  <c r="O2550" i="3" s="1"/>
  <c r="P2550" i="3" s="1"/>
  <c r="T2552" i="3"/>
  <c r="O2553" i="3"/>
  <c r="P2553" i="3" s="1"/>
  <c r="M2554" i="3"/>
  <c r="O2554" i="3" s="1"/>
  <c r="P2554" i="3" s="1"/>
  <c r="T2556" i="3"/>
  <c r="M2558" i="3"/>
  <c r="O2558" i="3" s="1"/>
  <c r="P2558" i="3" s="1"/>
  <c r="T2560" i="3"/>
  <c r="O2561" i="3"/>
  <c r="P2561" i="3" s="1"/>
  <c r="M2562" i="3"/>
  <c r="O2562" i="3" s="1"/>
  <c r="P2562" i="3" s="1"/>
  <c r="T2564" i="3"/>
  <c r="M2566" i="3"/>
  <c r="O2566" i="3" s="1"/>
  <c r="P2566" i="3" s="1"/>
  <c r="T2568" i="3"/>
  <c r="O2569" i="3"/>
  <c r="P2569" i="3" s="1"/>
  <c r="M2570" i="3"/>
  <c r="O2570" i="3" s="1"/>
  <c r="P2570" i="3" s="1"/>
  <c r="T2572" i="3"/>
  <c r="M2574" i="3"/>
  <c r="O2574" i="3" s="1"/>
  <c r="P2574" i="3" s="1"/>
  <c r="T2576" i="3"/>
  <c r="O2577" i="3"/>
  <c r="P2577" i="3" s="1"/>
  <c r="M2578" i="3"/>
  <c r="O2578" i="3" s="1"/>
  <c r="P2578" i="3" s="1"/>
  <c r="T2580" i="3"/>
  <c r="M2582" i="3"/>
  <c r="O2582" i="3" s="1"/>
  <c r="P2582" i="3" s="1"/>
  <c r="T2584" i="3"/>
  <c r="O2585" i="3"/>
  <c r="P2585" i="3" s="1"/>
  <c r="M2586" i="3"/>
  <c r="O2586" i="3" s="1"/>
  <c r="P2586" i="3" s="1"/>
  <c r="T2588" i="3"/>
  <c r="M2590" i="3"/>
  <c r="O2590" i="3" s="1"/>
  <c r="P2590" i="3" s="1"/>
  <c r="T2592" i="3"/>
  <c r="O2593" i="3"/>
  <c r="P2593" i="3" s="1"/>
  <c r="M2594" i="3"/>
  <c r="O2594" i="3" s="1"/>
  <c r="P2594" i="3" s="1"/>
  <c r="T2596" i="3"/>
  <c r="M2598" i="3"/>
  <c r="O2598" i="3" s="1"/>
  <c r="P2598" i="3" s="1"/>
  <c r="T2600" i="3"/>
  <c r="O2601" i="3"/>
  <c r="P2601" i="3" s="1"/>
  <c r="M2602" i="3"/>
  <c r="O2602" i="3" s="1"/>
  <c r="P2602" i="3" s="1"/>
  <c r="T2604" i="3"/>
  <c r="M2606" i="3"/>
  <c r="O2606" i="3" s="1"/>
  <c r="P2606" i="3" s="1"/>
  <c r="T2608" i="3"/>
  <c r="O2609" i="3"/>
  <c r="P2609" i="3" s="1"/>
  <c r="M2610" i="3"/>
  <c r="O2610" i="3" s="1"/>
  <c r="P2610" i="3" s="1"/>
  <c r="T2612" i="3"/>
  <c r="M2614" i="3"/>
  <c r="O2614" i="3" s="1"/>
  <c r="P2614" i="3" s="1"/>
  <c r="T2616" i="3"/>
  <c r="O2617" i="3"/>
  <c r="P2617" i="3" s="1"/>
  <c r="M2618" i="3"/>
  <c r="O2618" i="3" s="1"/>
  <c r="P2618" i="3" s="1"/>
  <c r="T2620" i="3"/>
  <c r="M2622" i="3"/>
  <c r="O2622" i="3" s="1"/>
  <c r="P2622" i="3" s="1"/>
  <c r="T2624" i="3"/>
  <c r="O2625" i="3"/>
  <c r="P2625" i="3" s="1"/>
  <c r="M2626" i="3"/>
  <c r="O2626" i="3" s="1"/>
  <c r="P2626" i="3" s="1"/>
  <c r="T2628" i="3"/>
  <c r="M2630" i="3"/>
  <c r="O2630" i="3" s="1"/>
  <c r="P2630" i="3" s="1"/>
  <c r="T2632" i="3"/>
  <c r="O2633" i="3"/>
  <c r="P2633" i="3" s="1"/>
  <c r="M2634" i="3"/>
  <c r="O2634" i="3" s="1"/>
  <c r="P2634" i="3" s="1"/>
  <c r="T2636" i="3"/>
  <c r="M2638" i="3"/>
  <c r="O2638" i="3" s="1"/>
  <c r="P2638" i="3" s="1"/>
  <c r="T2640" i="3"/>
  <c r="O2641" i="3"/>
  <c r="P2641" i="3" s="1"/>
  <c r="M2642" i="3"/>
  <c r="O2642" i="3" s="1"/>
  <c r="P2642" i="3" s="1"/>
  <c r="T2644" i="3"/>
  <c r="M2646" i="3"/>
  <c r="O2646" i="3" s="1"/>
  <c r="P2646" i="3" s="1"/>
  <c r="T2648" i="3"/>
  <c r="O2649" i="3"/>
  <c r="P2649" i="3" s="1"/>
  <c r="M2650" i="3"/>
  <c r="O2650" i="3" s="1"/>
  <c r="P2650" i="3" s="1"/>
  <c r="T2652" i="3"/>
  <c r="M2654" i="3"/>
  <c r="O2654" i="3" s="1"/>
  <c r="P2654" i="3" s="1"/>
  <c r="T2656" i="3"/>
  <c r="O2657" i="3"/>
  <c r="P2657" i="3" s="1"/>
  <c r="M2658" i="3"/>
  <c r="O2658" i="3" s="1"/>
  <c r="P2658" i="3" s="1"/>
  <c r="F2660" i="3"/>
  <c r="Q2660" i="3" s="1"/>
  <c r="T2660" i="3"/>
  <c r="F2661" i="3"/>
  <c r="S2661" i="3"/>
  <c r="O2661" i="3"/>
  <c r="P2661" i="3" s="1"/>
  <c r="S2662" i="3"/>
  <c r="O2663" i="3"/>
  <c r="P2663" i="3" s="1"/>
  <c r="T2663" i="3"/>
  <c r="F2665" i="3"/>
  <c r="Q2665" i="3" s="1"/>
  <c r="S2665" i="3"/>
  <c r="O2665" i="3"/>
  <c r="P2665" i="3" s="1"/>
  <c r="S2666" i="3"/>
  <c r="O2667" i="3"/>
  <c r="P2667" i="3" s="1"/>
  <c r="T2667" i="3"/>
  <c r="F2669" i="3"/>
  <c r="S2669" i="3"/>
  <c r="O2669" i="3"/>
  <c r="P2669" i="3" s="1"/>
  <c r="S2670" i="3"/>
  <c r="O2671" i="3"/>
  <c r="P2671" i="3" s="1"/>
  <c r="T2671" i="3"/>
  <c r="F2673" i="3"/>
  <c r="Q2673" i="3" s="1"/>
  <c r="S2673" i="3"/>
  <c r="O2673" i="3"/>
  <c r="P2673" i="3" s="1"/>
  <c r="S2674" i="3"/>
  <c r="O2675" i="3"/>
  <c r="P2675" i="3" s="1"/>
  <c r="T2675" i="3"/>
  <c r="F2677" i="3"/>
  <c r="S2677" i="3"/>
  <c r="O2677" i="3"/>
  <c r="P2677" i="3" s="1"/>
  <c r="S2678" i="3"/>
  <c r="O2679" i="3"/>
  <c r="P2679" i="3" s="1"/>
  <c r="T2679" i="3"/>
  <c r="F2681" i="3"/>
  <c r="S2681" i="3"/>
  <c r="L2681" i="3"/>
  <c r="T2681" i="3"/>
  <c r="M2684" i="3"/>
  <c r="O2684" i="3" s="1"/>
  <c r="P2684" i="3" s="1"/>
  <c r="H2684" i="3"/>
  <c r="Q2684" i="3" s="1"/>
  <c r="F2685" i="3"/>
  <c r="S2685" i="3"/>
  <c r="L2685" i="3"/>
  <c r="T2685" i="3"/>
  <c r="M2688" i="3"/>
  <c r="O2688" i="3" s="1"/>
  <c r="P2688" i="3" s="1"/>
  <c r="H2688" i="3"/>
  <c r="Q2688" i="3" s="1"/>
  <c r="F2689" i="3"/>
  <c r="S2689" i="3"/>
  <c r="L2689" i="3"/>
  <c r="T2689" i="3"/>
  <c r="M2692" i="3"/>
  <c r="O2692" i="3" s="1"/>
  <c r="P2692" i="3" s="1"/>
  <c r="H2692" i="3"/>
  <c r="Q2692" i="3" s="1"/>
  <c r="F2693" i="3"/>
  <c r="S2693" i="3"/>
  <c r="L2693" i="3"/>
  <c r="T2693" i="3"/>
  <c r="M2696" i="3"/>
  <c r="O2696" i="3" s="1"/>
  <c r="P2696" i="3" s="1"/>
  <c r="H2696" i="3"/>
  <c r="Q2696" i="3" s="1"/>
  <c r="F2697" i="3"/>
  <c r="S2697" i="3"/>
  <c r="L2697" i="3"/>
  <c r="T2697" i="3"/>
  <c r="M2700" i="3"/>
  <c r="O2700" i="3" s="1"/>
  <c r="P2700" i="3" s="1"/>
  <c r="H2700" i="3"/>
  <c r="Q2700" i="3" s="1"/>
  <c r="F2701" i="3"/>
  <c r="S2701" i="3"/>
  <c r="L2701" i="3"/>
  <c r="T2701" i="3"/>
  <c r="M2704" i="3"/>
  <c r="O2704" i="3" s="1"/>
  <c r="P2704" i="3" s="1"/>
  <c r="H2704" i="3"/>
  <c r="Q2704" i="3" s="1"/>
  <c r="F2705" i="3"/>
  <c r="S2705" i="3"/>
  <c r="L2705" i="3"/>
  <c r="T2705" i="3"/>
  <c r="M2708" i="3"/>
  <c r="O2708" i="3" s="1"/>
  <c r="P2708" i="3" s="1"/>
  <c r="H2708" i="3"/>
  <c r="Q2708" i="3" s="1"/>
  <c r="F2709" i="3"/>
  <c r="S2709" i="3"/>
  <c r="L2709" i="3"/>
  <c r="T2709" i="3"/>
  <c r="M2712" i="3"/>
  <c r="O2712" i="3" s="1"/>
  <c r="P2712" i="3" s="1"/>
  <c r="H2712" i="3"/>
  <c r="Q2712" i="3" s="1"/>
  <c r="F2713" i="3"/>
  <c r="S2713" i="3"/>
  <c r="L2713" i="3"/>
  <c r="T2713" i="3"/>
  <c r="M2716" i="3"/>
  <c r="O2716" i="3" s="1"/>
  <c r="P2716" i="3" s="1"/>
  <c r="H2716" i="3"/>
  <c r="Q2716" i="3" s="1"/>
  <c r="F2717" i="3"/>
  <c r="S2717" i="3"/>
  <c r="L2717" i="3"/>
  <c r="T2717" i="3"/>
  <c r="M2720" i="3"/>
  <c r="O2720" i="3" s="1"/>
  <c r="P2720" i="3" s="1"/>
  <c r="H2720" i="3"/>
  <c r="Q2720" i="3" s="1"/>
  <c r="F2721" i="3"/>
  <c r="S2721" i="3"/>
  <c r="L2721" i="3"/>
  <c r="T2721" i="3"/>
  <c r="M2724" i="3"/>
  <c r="O2724" i="3" s="1"/>
  <c r="P2724" i="3" s="1"/>
  <c r="H2724" i="3"/>
  <c r="Q2724" i="3" s="1"/>
  <c r="F2725" i="3"/>
  <c r="S2725" i="3"/>
  <c r="L2725" i="3"/>
  <c r="T2725" i="3"/>
  <c r="M2728" i="3"/>
  <c r="O2728" i="3" s="1"/>
  <c r="P2728" i="3" s="1"/>
  <c r="H2728" i="3"/>
  <c r="Q2728" i="3" s="1"/>
  <c r="F2729" i="3"/>
  <c r="S2729" i="3"/>
  <c r="L2729" i="3"/>
  <c r="T2729" i="3"/>
  <c r="M2732" i="3"/>
  <c r="O2732" i="3" s="1"/>
  <c r="P2732" i="3" s="1"/>
  <c r="H2732" i="3"/>
  <c r="Q2732" i="3" s="1"/>
  <c r="F2733" i="3"/>
  <c r="S2733" i="3"/>
  <c r="L2733" i="3"/>
  <c r="T2733" i="3"/>
  <c r="M2736" i="3"/>
  <c r="O2736" i="3" s="1"/>
  <c r="P2736" i="3" s="1"/>
  <c r="H2736" i="3"/>
  <c r="Q2736" i="3" s="1"/>
  <c r="F2737" i="3"/>
  <c r="S2737" i="3"/>
  <c r="L2737" i="3"/>
  <c r="T2737" i="3"/>
  <c r="M2740" i="3"/>
  <c r="O2740" i="3" s="1"/>
  <c r="P2740" i="3" s="1"/>
  <c r="H2740" i="3"/>
  <c r="Q2740" i="3" s="1"/>
  <c r="F2741" i="3"/>
  <c r="S2741" i="3"/>
  <c r="L2741" i="3"/>
  <c r="T2741" i="3"/>
  <c r="M2744" i="3"/>
  <c r="O2744" i="3" s="1"/>
  <c r="P2744" i="3" s="1"/>
  <c r="H2744" i="3"/>
  <c r="Q2744" i="3" s="1"/>
  <c r="F2745" i="3"/>
  <c r="S2745" i="3"/>
  <c r="L2745" i="3"/>
  <c r="T2745" i="3"/>
  <c r="M2748" i="3"/>
  <c r="O2748" i="3" s="1"/>
  <c r="P2748" i="3" s="1"/>
  <c r="H2748" i="3"/>
  <c r="Q2748" i="3" s="1"/>
  <c r="F2749" i="3"/>
  <c r="S2749" i="3"/>
  <c r="L2749" i="3"/>
  <c r="T2749" i="3"/>
  <c r="M2752" i="3"/>
  <c r="O2752" i="3" s="1"/>
  <c r="P2752" i="3" s="1"/>
  <c r="H2752" i="3"/>
  <c r="Q2752" i="3" s="1"/>
  <c r="F2753" i="3"/>
  <c r="S2753" i="3"/>
  <c r="L2753" i="3"/>
  <c r="T2753" i="3"/>
  <c r="M2756" i="3"/>
  <c r="O2756" i="3" s="1"/>
  <c r="P2756" i="3" s="1"/>
  <c r="H2756" i="3"/>
  <c r="Q2756" i="3" s="1"/>
  <c r="F2757" i="3"/>
  <c r="S2757" i="3"/>
  <c r="L2757" i="3"/>
  <c r="T2757" i="3"/>
  <c r="M2760" i="3"/>
  <c r="O2760" i="3" s="1"/>
  <c r="P2760" i="3" s="1"/>
  <c r="H2760" i="3"/>
  <c r="Q2760" i="3" s="1"/>
  <c r="F2761" i="3"/>
  <c r="S2761" i="3"/>
  <c r="L2761" i="3"/>
  <c r="T2761" i="3"/>
  <c r="M2764" i="3"/>
  <c r="O2764" i="3" s="1"/>
  <c r="P2764" i="3" s="1"/>
  <c r="H2764" i="3"/>
  <c r="Q2764" i="3" s="1"/>
  <c r="F2765" i="3"/>
  <c r="S2765" i="3"/>
  <c r="L2765" i="3"/>
  <c r="T2765" i="3"/>
  <c r="M2768" i="3"/>
  <c r="O2768" i="3" s="1"/>
  <c r="P2768" i="3" s="1"/>
  <c r="H2768" i="3"/>
  <c r="Q2768" i="3" s="1"/>
  <c r="F2769" i="3"/>
  <c r="S2769" i="3"/>
  <c r="L2769" i="3"/>
  <c r="T2769" i="3"/>
  <c r="M2772" i="3"/>
  <c r="O2772" i="3" s="1"/>
  <c r="P2772" i="3" s="1"/>
  <c r="H2772" i="3"/>
  <c r="Q2772" i="3" s="1"/>
  <c r="F2773" i="3"/>
  <c r="S2773" i="3"/>
  <c r="L2773" i="3"/>
  <c r="T2773" i="3"/>
  <c r="M2776" i="3"/>
  <c r="O2776" i="3" s="1"/>
  <c r="P2776" i="3" s="1"/>
  <c r="H2776" i="3"/>
  <c r="Q2776" i="3" s="1"/>
  <c r="F2777" i="3"/>
  <c r="S2777" i="3"/>
  <c r="L2777" i="3"/>
  <c r="T2777" i="3"/>
  <c r="M2780" i="3"/>
  <c r="O2780" i="3" s="1"/>
  <c r="P2780" i="3" s="1"/>
  <c r="H2780" i="3"/>
  <c r="Q2780" i="3" s="1"/>
  <c r="F2781" i="3"/>
  <c r="S2781" i="3"/>
  <c r="L2781" i="3"/>
  <c r="T2781" i="3"/>
  <c r="M2784" i="3"/>
  <c r="O2784" i="3" s="1"/>
  <c r="P2784" i="3" s="1"/>
  <c r="H2784" i="3"/>
  <c r="Q2784" i="3" s="1"/>
  <c r="F2785" i="3"/>
  <c r="S2785" i="3"/>
  <c r="L2785" i="3"/>
  <c r="T2785" i="3"/>
  <c r="M2788" i="3"/>
  <c r="O2788" i="3" s="1"/>
  <c r="P2788" i="3" s="1"/>
  <c r="H2788" i="3"/>
  <c r="Q2788" i="3" s="1"/>
  <c r="F2789" i="3"/>
  <c r="S2789" i="3"/>
  <c r="L2789" i="3"/>
  <c r="T2789" i="3"/>
  <c r="M2792" i="3"/>
  <c r="O2792" i="3" s="1"/>
  <c r="P2792" i="3" s="1"/>
  <c r="H2792" i="3"/>
  <c r="Q2792" i="3" s="1"/>
  <c r="F2793" i="3"/>
  <c r="S2793" i="3"/>
  <c r="L2793" i="3"/>
  <c r="T2793" i="3"/>
  <c r="M2796" i="3"/>
  <c r="O2796" i="3" s="1"/>
  <c r="P2796" i="3" s="1"/>
  <c r="H2796" i="3"/>
  <c r="Q2796" i="3" s="1"/>
  <c r="F2797" i="3"/>
  <c r="S2797" i="3"/>
  <c r="L2797" i="3"/>
  <c r="T2797" i="3"/>
  <c r="M2800" i="3"/>
  <c r="O2800" i="3" s="1"/>
  <c r="P2800" i="3" s="1"/>
  <c r="H2800" i="3"/>
  <c r="Q2800" i="3" s="1"/>
  <c r="F2801" i="3"/>
  <c r="S2801" i="3"/>
  <c r="L2801" i="3"/>
  <c r="T2801" i="3"/>
  <c r="M2804" i="3"/>
  <c r="O2804" i="3" s="1"/>
  <c r="P2804" i="3" s="1"/>
  <c r="H2804" i="3"/>
  <c r="Q2804" i="3" s="1"/>
  <c r="F2805" i="3"/>
  <c r="S2805" i="3"/>
  <c r="L2805" i="3"/>
  <c r="T2805" i="3"/>
  <c r="M2808" i="3"/>
  <c r="O2808" i="3" s="1"/>
  <c r="P2808" i="3" s="1"/>
  <c r="H2808" i="3"/>
  <c r="Q2808" i="3" s="1"/>
  <c r="F2809" i="3"/>
  <c r="S2809" i="3"/>
  <c r="L2809" i="3"/>
  <c r="T2809" i="3"/>
  <c r="M2812" i="3"/>
  <c r="O2812" i="3" s="1"/>
  <c r="P2812" i="3" s="1"/>
  <c r="H2812" i="3"/>
  <c r="Q2812" i="3" s="1"/>
  <c r="F2813" i="3"/>
  <c r="S2813" i="3"/>
  <c r="L2813" i="3"/>
  <c r="T2813" i="3"/>
  <c r="M2816" i="3"/>
  <c r="O2816" i="3" s="1"/>
  <c r="P2816" i="3" s="1"/>
  <c r="H2816" i="3"/>
  <c r="Q2816" i="3" s="1"/>
  <c r="F2817" i="3"/>
  <c r="S2817" i="3"/>
  <c r="L2817" i="3"/>
  <c r="T2817" i="3"/>
  <c r="M2820" i="3"/>
  <c r="O2820" i="3" s="1"/>
  <c r="P2820" i="3" s="1"/>
  <c r="H2820" i="3"/>
  <c r="Q2820" i="3" s="1"/>
  <c r="F2821" i="3"/>
  <c r="S2821" i="3"/>
  <c r="L2821" i="3"/>
  <c r="T2821" i="3"/>
  <c r="M2824" i="3"/>
  <c r="O2824" i="3" s="1"/>
  <c r="P2824" i="3" s="1"/>
  <c r="H2824" i="3"/>
  <c r="Q2824" i="3" s="1"/>
  <c r="F2825" i="3"/>
  <c r="S2825" i="3"/>
  <c r="L2825" i="3"/>
  <c r="T2825" i="3"/>
  <c r="M2828" i="3"/>
  <c r="O2828" i="3" s="1"/>
  <c r="P2828" i="3" s="1"/>
  <c r="H2828" i="3"/>
  <c r="Q2828" i="3" s="1"/>
  <c r="F2829" i="3"/>
  <c r="S2829" i="3"/>
  <c r="L2829" i="3"/>
  <c r="T2829" i="3"/>
  <c r="M2832" i="3"/>
  <c r="O2832" i="3" s="1"/>
  <c r="P2832" i="3" s="1"/>
  <c r="H2832" i="3"/>
  <c r="Q2832" i="3" s="1"/>
  <c r="F2833" i="3"/>
  <c r="S2833" i="3"/>
  <c r="L2833" i="3"/>
  <c r="T2833" i="3"/>
  <c r="M2836" i="3"/>
  <c r="O2836" i="3" s="1"/>
  <c r="P2836" i="3" s="1"/>
  <c r="H2836" i="3"/>
  <c r="Q2836" i="3" s="1"/>
  <c r="F2837" i="3"/>
  <c r="S2837" i="3"/>
  <c r="L2837" i="3"/>
  <c r="T2837" i="3"/>
  <c r="M2840" i="3"/>
  <c r="O2840" i="3" s="1"/>
  <c r="P2840" i="3" s="1"/>
  <c r="H2840" i="3"/>
  <c r="Q2840" i="3" s="1"/>
  <c r="F2841" i="3"/>
  <c r="S2841" i="3"/>
  <c r="L2841" i="3"/>
  <c r="T2841" i="3"/>
  <c r="M2844" i="3"/>
  <c r="O2844" i="3" s="1"/>
  <c r="P2844" i="3" s="1"/>
  <c r="H2844" i="3"/>
  <c r="Q2844" i="3" s="1"/>
  <c r="F2845" i="3"/>
  <c r="S2845" i="3"/>
  <c r="L2845" i="3"/>
  <c r="T2845" i="3"/>
  <c r="O2920" i="3"/>
  <c r="P2920" i="3" s="1"/>
  <c r="O2944" i="3"/>
  <c r="P2944" i="3" s="1"/>
  <c r="O2952" i="3"/>
  <c r="P2952" i="3" s="1"/>
  <c r="O2960" i="3"/>
  <c r="P2960" i="3" s="1"/>
  <c r="O2968" i="3"/>
  <c r="P2968" i="3" s="1"/>
  <c r="O2976" i="3"/>
  <c r="P2976" i="3" s="1"/>
  <c r="O2984" i="3"/>
  <c r="P2984" i="3" s="1"/>
  <c r="S2988" i="3"/>
  <c r="O2992" i="3"/>
  <c r="P2992" i="3" s="1"/>
  <c r="S2996" i="3"/>
  <c r="O3000" i="3"/>
  <c r="P3000" i="3" s="1"/>
  <c r="S3004" i="3"/>
  <c r="O3008" i="3"/>
  <c r="P3008" i="3" s="1"/>
  <c r="S3012" i="3"/>
  <c r="O3016" i="3"/>
  <c r="P3016" i="3" s="1"/>
  <c r="Q3047" i="3"/>
  <c r="Q3079" i="3"/>
  <c r="Q3111" i="3"/>
  <c r="Q3143" i="3"/>
  <c r="Q3175" i="3"/>
  <c r="Q3207" i="3"/>
  <c r="Q3239" i="3"/>
  <c r="Q3271" i="3"/>
  <c r="Q3303" i="3"/>
  <c r="M2398" i="3"/>
  <c r="O2398" i="3" s="1"/>
  <c r="P2398" i="3" s="1"/>
  <c r="T2549" i="3"/>
  <c r="S2550" i="3"/>
  <c r="H2551" i="3"/>
  <c r="Q2551" i="3" s="1"/>
  <c r="T2553" i="3"/>
  <c r="S2554" i="3"/>
  <c r="H2555" i="3"/>
  <c r="Q2555" i="3" s="1"/>
  <c r="T2557" i="3"/>
  <c r="S2558" i="3"/>
  <c r="H2559" i="3"/>
  <c r="Q2559" i="3" s="1"/>
  <c r="T2561" i="3"/>
  <c r="S2562" i="3"/>
  <c r="H2563" i="3"/>
  <c r="Q2563" i="3" s="1"/>
  <c r="T2565" i="3"/>
  <c r="S2566" i="3"/>
  <c r="H2567" i="3"/>
  <c r="Q2567" i="3" s="1"/>
  <c r="T2569" i="3"/>
  <c r="S2570" i="3"/>
  <c r="H2571" i="3"/>
  <c r="Q2571" i="3" s="1"/>
  <c r="T2573" i="3"/>
  <c r="S2574" i="3"/>
  <c r="H2575" i="3"/>
  <c r="Q2575" i="3" s="1"/>
  <c r="T2577" i="3"/>
  <c r="S2578" i="3"/>
  <c r="H2579" i="3"/>
  <c r="Q2579" i="3" s="1"/>
  <c r="T2581" i="3"/>
  <c r="S2582" i="3"/>
  <c r="H2583" i="3"/>
  <c r="Q2583" i="3" s="1"/>
  <c r="T2585" i="3"/>
  <c r="S2586" i="3"/>
  <c r="H2587" i="3"/>
  <c r="Q2587" i="3" s="1"/>
  <c r="T2589" i="3"/>
  <c r="S2590" i="3"/>
  <c r="H2591" i="3"/>
  <c r="Q2591" i="3" s="1"/>
  <c r="T2593" i="3"/>
  <c r="S2594" i="3"/>
  <c r="H2595" i="3"/>
  <c r="Q2595" i="3" s="1"/>
  <c r="T2597" i="3"/>
  <c r="S2598" i="3"/>
  <c r="H2599" i="3"/>
  <c r="Q2599" i="3" s="1"/>
  <c r="T2601" i="3"/>
  <c r="S2602" i="3"/>
  <c r="H2603" i="3"/>
  <c r="Q2603" i="3" s="1"/>
  <c r="T2605" i="3"/>
  <c r="S2606" i="3"/>
  <c r="H2607" i="3"/>
  <c r="Q2607" i="3" s="1"/>
  <c r="T2609" i="3"/>
  <c r="S2610" i="3"/>
  <c r="H2611" i="3"/>
  <c r="Q2611" i="3" s="1"/>
  <c r="T2613" i="3"/>
  <c r="S2614" i="3"/>
  <c r="H2615" i="3"/>
  <c r="Q2615" i="3" s="1"/>
  <c r="T2617" i="3"/>
  <c r="S2618" i="3"/>
  <c r="H2619" i="3"/>
  <c r="Q2619" i="3" s="1"/>
  <c r="T2621" i="3"/>
  <c r="S2622" i="3"/>
  <c r="H2623" i="3"/>
  <c r="Q2623" i="3" s="1"/>
  <c r="T2625" i="3"/>
  <c r="S2626" i="3"/>
  <c r="H2627" i="3"/>
  <c r="Q2627" i="3" s="1"/>
  <c r="T2629" i="3"/>
  <c r="S2630" i="3"/>
  <c r="H2631" i="3"/>
  <c r="Q2631" i="3" s="1"/>
  <c r="T2633" i="3"/>
  <c r="S2634" i="3"/>
  <c r="H2635" i="3"/>
  <c r="Q2635" i="3" s="1"/>
  <c r="T2637" i="3"/>
  <c r="S2638" i="3"/>
  <c r="H2639" i="3"/>
  <c r="Q2639" i="3" s="1"/>
  <c r="T2641" i="3"/>
  <c r="S2642" i="3"/>
  <c r="H2643" i="3"/>
  <c r="Q2643" i="3" s="1"/>
  <c r="T2645" i="3"/>
  <c r="S2646" i="3"/>
  <c r="H2647" i="3"/>
  <c r="Q2647" i="3" s="1"/>
  <c r="T2649" i="3"/>
  <c r="S2650" i="3"/>
  <c r="H2651" i="3"/>
  <c r="Q2651" i="3" s="1"/>
  <c r="T2653" i="3"/>
  <c r="S2654" i="3"/>
  <c r="H2655" i="3"/>
  <c r="Q2655" i="3" s="1"/>
  <c r="T2657" i="3"/>
  <c r="S2658" i="3"/>
  <c r="H2659" i="3"/>
  <c r="Q2659" i="3" s="1"/>
  <c r="L2661" i="3"/>
  <c r="T2662" i="3"/>
  <c r="L2665" i="3"/>
  <c r="T2666" i="3"/>
  <c r="L2669" i="3"/>
  <c r="T2670" i="3"/>
  <c r="L2673" i="3"/>
  <c r="T2674" i="3"/>
  <c r="L2677" i="3"/>
  <c r="T2678" i="3"/>
  <c r="M2681" i="3"/>
  <c r="O2681" i="3" s="1"/>
  <c r="P2681" i="3" s="1"/>
  <c r="S2682" i="3"/>
  <c r="M2685" i="3"/>
  <c r="O2685" i="3" s="1"/>
  <c r="P2685" i="3" s="1"/>
  <c r="S2686" i="3"/>
  <c r="M2689" i="3"/>
  <c r="O2689" i="3" s="1"/>
  <c r="P2689" i="3" s="1"/>
  <c r="S2690" i="3"/>
  <c r="M2693" i="3"/>
  <c r="O2693" i="3" s="1"/>
  <c r="P2693" i="3" s="1"/>
  <c r="S2694" i="3"/>
  <c r="M2697" i="3"/>
  <c r="O2697" i="3" s="1"/>
  <c r="P2697" i="3" s="1"/>
  <c r="S2698" i="3"/>
  <c r="M2701" i="3"/>
  <c r="O2701" i="3" s="1"/>
  <c r="P2701" i="3" s="1"/>
  <c r="S2702" i="3"/>
  <c r="M2705" i="3"/>
  <c r="O2705" i="3" s="1"/>
  <c r="P2705" i="3" s="1"/>
  <c r="S2706" i="3"/>
  <c r="M2709" i="3"/>
  <c r="O2709" i="3" s="1"/>
  <c r="P2709" i="3" s="1"/>
  <c r="S2710" i="3"/>
  <c r="M2713" i="3"/>
  <c r="O2713" i="3" s="1"/>
  <c r="P2713" i="3" s="1"/>
  <c r="S2714" i="3"/>
  <c r="M2717" i="3"/>
  <c r="O2717" i="3" s="1"/>
  <c r="P2717" i="3" s="1"/>
  <c r="S2718" i="3"/>
  <c r="M2721" i="3"/>
  <c r="O2721" i="3" s="1"/>
  <c r="P2721" i="3" s="1"/>
  <c r="S2722" i="3"/>
  <c r="M2725" i="3"/>
  <c r="O2725" i="3" s="1"/>
  <c r="P2725" i="3" s="1"/>
  <c r="S2726" i="3"/>
  <c r="M2729" i="3"/>
  <c r="O2729" i="3" s="1"/>
  <c r="P2729" i="3" s="1"/>
  <c r="S2730" i="3"/>
  <c r="M2733" i="3"/>
  <c r="O2733" i="3" s="1"/>
  <c r="P2733" i="3" s="1"/>
  <c r="S2734" i="3"/>
  <c r="M2737" i="3"/>
  <c r="O2737" i="3" s="1"/>
  <c r="P2737" i="3" s="1"/>
  <c r="S2738" i="3"/>
  <c r="M2741" i="3"/>
  <c r="O2741" i="3" s="1"/>
  <c r="P2741" i="3" s="1"/>
  <c r="S2742" i="3"/>
  <c r="M2745" i="3"/>
  <c r="O2745" i="3" s="1"/>
  <c r="P2745" i="3" s="1"/>
  <c r="S2746" i="3"/>
  <c r="M2749" i="3"/>
  <c r="O2749" i="3" s="1"/>
  <c r="P2749" i="3" s="1"/>
  <c r="S2750" i="3"/>
  <c r="M2753" i="3"/>
  <c r="O2753" i="3" s="1"/>
  <c r="P2753" i="3" s="1"/>
  <c r="S2754" i="3"/>
  <c r="M2757" i="3"/>
  <c r="O2757" i="3" s="1"/>
  <c r="P2757" i="3" s="1"/>
  <c r="S2758" i="3"/>
  <c r="M2761" i="3"/>
  <c r="O2761" i="3" s="1"/>
  <c r="P2761" i="3" s="1"/>
  <c r="S2762" i="3"/>
  <c r="M2765" i="3"/>
  <c r="O2765" i="3" s="1"/>
  <c r="P2765" i="3" s="1"/>
  <c r="S2766" i="3"/>
  <c r="M2769" i="3"/>
  <c r="O2769" i="3" s="1"/>
  <c r="P2769" i="3" s="1"/>
  <c r="S2770" i="3"/>
  <c r="M2773" i="3"/>
  <c r="O2773" i="3" s="1"/>
  <c r="P2773" i="3" s="1"/>
  <c r="S2774" i="3"/>
  <c r="M2777" i="3"/>
  <c r="O2777" i="3" s="1"/>
  <c r="P2777" i="3" s="1"/>
  <c r="S2778" i="3"/>
  <c r="M2781" i="3"/>
  <c r="O2781" i="3" s="1"/>
  <c r="P2781" i="3" s="1"/>
  <c r="S2782" i="3"/>
  <c r="M2785" i="3"/>
  <c r="O2785" i="3" s="1"/>
  <c r="P2785" i="3" s="1"/>
  <c r="S2786" i="3"/>
  <c r="M2789" i="3"/>
  <c r="O2789" i="3" s="1"/>
  <c r="P2789" i="3" s="1"/>
  <c r="S2790" i="3"/>
  <c r="M2793" i="3"/>
  <c r="O2793" i="3" s="1"/>
  <c r="P2793" i="3" s="1"/>
  <c r="S2794" i="3"/>
  <c r="M2797" i="3"/>
  <c r="O2797" i="3" s="1"/>
  <c r="P2797" i="3" s="1"/>
  <c r="S2798" i="3"/>
  <c r="M2801" i="3"/>
  <c r="O2801" i="3" s="1"/>
  <c r="P2801" i="3" s="1"/>
  <c r="S2802" i="3"/>
  <c r="M2805" i="3"/>
  <c r="O2805" i="3" s="1"/>
  <c r="P2805" i="3" s="1"/>
  <c r="S2806" i="3"/>
  <c r="M2809" i="3"/>
  <c r="O2809" i="3" s="1"/>
  <c r="P2809" i="3" s="1"/>
  <c r="S2810" i="3"/>
  <c r="M2813" i="3"/>
  <c r="O2813" i="3" s="1"/>
  <c r="P2813" i="3" s="1"/>
  <c r="S2814" i="3"/>
  <c r="M2817" i="3"/>
  <c r="O2817" i="3" s="1"/>
  <c r="P2817" i="3" s="1"/>
  <c r="S2818" i="3"/>
  <c r="M2821" i="3"/>
  <c r="O2821" i="3" s="1"/>
  <c r="P2821" i="3" s="1"/>
  <c r="S2822" i="3"/>
  <c r="M2825" i="3"/>
  <c r="O2825" i="3" s="1"/>
  <c r="P2825" i="3" s="1"/>
  <c r="S2826" i="3"/>
  <c r="M2829" i="3"/>
  <c r="O2829" i="3" s="1"/>
  <c r="P2829" i="3" s="1"/>
  <c r="S2830" i="3"/>
  <c r="M2833" i="3"/>
  <c r="O2833" i="3" s="1"/>
  <c r="P2833" i="3" s="1"/>
  <c r="S2834" i="3"/>
  <c r="M2837" i="3"/>
  <c r="O2837" i="3" s="1"/>
  <c r="P2837" i="3" s="1"/>
  <c r="S2838" i="3"/>
  <c r="M2841" i="3"/>
  <c r="O2841" i="3" s="1"/>
  <c r="P2841" i="3" s="1"/>
  <c r="S2842" i="3"/>
  <c r="M2845" i="3"/>
  <c r="O2845" i="3" s="1"/>
  <c r="P2845" i="3" s="1"/>
  <c r="S2846" i="3"/>
  <c r="F2851" i="3"/>
  <c r="S2851" i="3"/>
  <c r="M2851" i="3"/>
  <c r="O2851" i="3" s="1"/>
  <c r="P2851" i="3" s="1"/>
  <c r="L2851" i="3"/>
  <c r="S2854" i="3"/>
  <c r="H2854" i="3"/>
  <c r="Q2854" i="3" s="1"/>
  <c r="F2859" i="3"/>
  <c r="S2859" i="3"/>
  <c r="M2859" i="3"/>
  <c r="O2859" i="3" s="1"/>
  <c r="P2859" i="3" s="1"/>
  <c r="L2859" i="3"/>
  <c r="S2862" i="3"/>
  <c r="H2862" i="3"/>
  <c r="Q2862" i="3" s="1"/>
  <c r="F2867" i="3"/>
  <c r="S2867" i="3"/>
  <c r="M2867" i="3"/>
  <c r="O2867" i="3" s="1"/>
  <c r="P2867" i="3" s="1"/>
  <c r="L2867" i="3"/>
  <c r="S2870" i="3"/>
  <c r="H2870" i="3"/>
  <c r="Q2870" i="3" s="1"/>
  <c r="F2875" i="3"/>
  <c r="S2875" i="3"/>
  <c r="M2875" i="3"/>
  <c r="O2875" i="3" s="1"/>
  <c r="P2875" i="3" s="1"/>
  <c r="L2875" i="3"/>
  <c r="S2878" i="3"/>
  <c r="H2878" i="3"/>
  <c r="Q2878" i="3" s="1"/>
  <c r="F2883" i="3"/>
  <c r="S2883" i="3"/>
  <c r="M2883" i="3"/>
  <c r="O2883" i="3" s="1"/>
  <c r="P2883" i="3" s="1"/>
  <c r="L2883" i="3"/>
  <c r="S2886" i="3"/>
  <c r="H2886" i="3"/>
  <c r="Q2886" i="3" s="1"/>
  <c r="F2891" i="3"/>
  <c r="S2891" i="3"/>
  <c r="M2891" i="3"/>
  <c r="O2891" i="3" s="1"/>
  <c r="P2891" i="3" s="1"/>
  <c r="L2891" i="3"/>
  <c r="S2894" i="3"/>
  <c r="H2894" i="3"/>
  <c r="Q2894" i="3" s="1"/>
  <c r="F2899" i="3"/>
  <c r="S2899" i="3"/>
  <c r="M2899" i="3"/>
  <c r="O2899" i="3" s="1"/>
  <c r="P2899" i="3" s="1"/>
  <c r="L2899" i="3"/>
  <c r="S2902" i="3"/>
  <c r="H2902" i="3"/>
  <c r="Q2902" i="3" s="1"/>
  <c r="F2907" i="3"/>
  <c r="S2907" i="3"/>
  <c r="M2907" i="3"/>
  <c r="O2907" i="3" s="1"/>
  <c r="P2907" i="3" s="1"/>
  <c r="L2907" i="3"/>
  <c r="S2910" i="3"/>
  <c r="H2910" i="3"/>
  <c r="Q2910" i="3" s="1"/>
  <c r="F2915" i="3"/>
  <c r="S2915" i="3"/>
  <c r="M2915" i="3"/>
  <c r="O2915" i="3" s="1"/>
  <c r="P2915" i="3" s="1"/>
  <c r="L2915" i="3"/>
  <c r="S2918" i="3"/>
  <c r="H2918" i="3"/>
  <c r="Q2918" i="3" s="1"/>
  <c r="F2923" i="3"/>
  <c r="S2923" i="3"/>
  <c r="M2923" i="3"/>
  <c r="O2923" i="3" s="1"/>
  <c r="P2923" i="3" s="1"/>
  <c r="L2923" i="3"/>
  <c r="S2926" i="3"/>
  <c r="H2926" i="3"/>
  <c r="Q2926" i="3" s="1"/>
  <c r="F2931" i="3"/>
  <c r="S2931" i="3"/>
  <c r="M2931" i="3"/>
  <c r="O2931" i="3" s="1"/>
  <c r="P2931" i="3" s="1"/>
  <c r="L2931" i="3"/>
  <c r="S2934" i="3"/>
  <c r="H2934" i="3"/>
  <c r="Q2934" i="3" s="1"/>
  <c r="F2939" i="3"/>
  <c r="S2939" i="3"/>
  <c r="M2939" i="3"/>
  <c r="O2939" i="3" s="1"/>
  <c r="P2939" i="3" s="1"/>
  <c r="L2939" i="3"/>
  <c r="S2942" i="3"/>
  <c r="H2942" i="3"/>
  <c r="Q2942" i="3" s="1"/>
  <c r="F2947" i="3"/>
  <c r="S2947" i="3"/>
  <c r="M2947" i="3"/>
  <c r="O2947" i="3" s="1"/>
  <c r="P2947" i="3" s="1"/>
  <c r="L2947" i="3"/>
  <c r="S2950" i="3"/>
  <c r="H2950" i="3"/>
  <c r="Q2950" i="3" s="1"/>
  <c r="F2955" i="3"/>
  <c r="S2955" i="3"/>
  <c r="M2955" i="3"/>
  <c r="O2955" i="3" s="1"/>
  <c r="P2955" i="3" s="1"/>
  <c r="L2955" i="3"/>
  <c r="S2958" i="3"/>
  <c r="H2958" i="3"/>
  <c r="Q2958" i="3" s="1"/>
  <c r="F2963" i="3"/>
  <c r="S2963" i="3"/>
  <c r="M2963" i="3"/>
  <c r="O2963" i="3" s="1"/>
  <c r="P2963" i="3" s="1"/>
  <c r="L2963" i="3"/>
  <c r="S2966" i="3"/>
  <c r="H2966" i="3"/>
  <c r="Q2966" i="3" s="1"/>
  <c r="F2971" i="3"/>
  <c r="S2971" i="3"/>
  <c r="M2971" i="3"/>
  <c r="O2971" i="3" s="1"/>
  <c r="P2971" i="3" s="1"/>
  <c r="L2971" i="3"/>
  <c r="S2974" i="3"/>
  <c r="H2974" i="3"/>
  <c r="Q2974" i="3" s="1"/>
  <c r="F2979" i="3"/>
  <c r="S2979" i="3"/>
  <c r="M2979" i="3"/>
  <c r="O2979" i="3" s="1"/>
  <c r="P2979" i="3" s="1"/>
  <c r="L2979" i="3"/>
  <c r="S2982" i="3"/>
  <c r="H2982" i="3"/>
  <c r="Q2982" i="3" s="1"/>
  <c r="F2987" i="3"/>
  <c r="S2987" i="3"/>
  <c r="M2987" i="3"/>
  <c r="O2987" i="3" s="1"/>
  <c r="P2987" i="3" s="1"/>
  <c r="L2987" i="3"/>
  <c r="S2990" i="3"/>
  <c r="H2990" i="3"/>
  <c r="Q2990" i="3" s="1"/>
  <c r="F2995" i="3"/>
  <c r="S2995" i="3"/>
  <c r="M2995" i="3"/>
  <c r="O2995" i="3" s="1"/>
  <c r="P2995" i="3" s="1"/>
  <c r="L2995" i="3"/>
  <c r="S2998" i="3"/>
  <c r="H2998" i="3"/>
  <c r="Q2998" i="3" s="1"/>
  <c r="F3003" i="3"/>
  <c r="S3003" i="3"/>
  <c r="M3003" i="3"/>
  <c r="O3003" i="3" s="1"/>
  <c r="P3003" i="3" s="1"/>
  <c r="L3003" i="3"/>
  <c r="S3006" i="3"/>
  <c r="H3006" i="3"/>
  <c r="Q3006" i="3" s="1"/>
  <c r="F3011" i="3"/>
  <c r="S3011" i="3"/>
  <c r="M3011" i="3"/>
  <c r="O3011" i="3" s="1"/>
  <c r="P3011" i="3" s="1"/>
  <c r="L3011" i="3"/>
  <c r="S3014" i="3"/>
  <c r="H3014" i="3"/>
  <c r="Q3014" i="3" s="1"/>
  <c r="F3019" i="3"/>
  <c r="S3019" i="3"/>
  <c r="M3019" i="3"/>
  <c r="O3019" i="3" s="1"/>
  <c r="P3019" i="3" s="1"/>
  <c r="T3019" i="3"/>
  <c r="O3035" i="3"/>
  <c r="P3035" i="3" s="1"/>
  <c r="O3067" i="3"/>
  <c r="P3067" i="3" s="1"/>
  <c r="O3099" i="3"/>
  <c r="P3099" i="3" s="1"/>
  <c r="O3131" i="3"/>
  <c r="P3131" i="3" s="1"/>
  <c r="O3163" i="3"/>
  <c r="P3163" i="3" s="1"/>
  <c r="O3195" i="3"/>
  <c r="P3195" i="3" s="1"/>
  <c r="O3227" i="3"/>
  <c r="P3227" i="3" s="1"/>
  <c r="O3259" i="3"/>
  <c r="P3259" i="3" s="1"/>
  <c r="O3291" i="3"/>
  <c r="P3291" i="3" s="1"/>
  <c r="T2550" i="3"/>
  <c r="O2551" i="3"/>
  <c r="P2551" i="3" s="1"/>
  <c r="S2551" i="3"/>
  <c r="T2554" i="3"/>
  <c r="O2555" i="3"/>
  <c r="P2555" i="3" s="1"/>
  <c r="S2555" i="3"/>
  <c r="T2558" i="3"/>
  <c r="O2559" i="3"/>
  <c r="P2559" i="3" s="1"/>
  <c r="S2559" i="3"/>
  <c r="T2562" i="3"/>
  <c r="O2563" i="3"/>
  <c r="P2563" i="3" s="1"/>
  <c r="S2563" i="3"/>
  <c r="T2566" i="3"/>
  <c r="O2567" i="3"/>
  <c r="P2567" i="3" s="1"/>
  <c r="S2567" i="3"/>
  <c r="T2570" i="3"/>
  <c r="O2571" i="3"/>
  <c r="P2571" i="3" s="1"/>
  <c r="S2571" i="3"/>
  <c r="T2574" i="3"/>
  <c r="O2575" i="3"/>
  <c r="P2575" i="3" s="1"/>
  <c r="S2575" i="3"/>
  <c r="T2578" i="3"/>
  <c r="O2579" i="3"/>
  <c r="P2579" i="3" s="1"/>
  <c r="S2579" i="3"/>
  <c r="T2582" i="3"/>
  <c r="O2583" i="3"/>
  <c r="P2583" i="3" s="1"/>
  <c r="S2583" i="3"/>
  <c r="T2586" i="3"/>
  <c r="O2587" i="3"/>
  <c r="P2587" i="3" s="1"/>
  <c r="S2587" i="3"/>
  <c r="T2590" i="3"/>
  <c r="O2591" i="3"/>
  <c r="P2591" i="3" s="1"/>
  <c r="S2591" i="3"/>
  <c r="T2594" i="3"/>
  <c r="O2595" i="3"/>
  <c r="P2595" i="3" s="1"/>
  <c r="S2595" i="3"/>
  <c r="T2598" i="3"/>
  <c r="O2599" i="3"/>
  <c r="P2599" i="3" s="1"/>
  <c r="S2599" i="3"/>
  <c r="T2602" i="3"/>
  <c r="O2603" i="3"/>
  <c r="P2603" i="3" s="1"/>
  <c r="S2603" i="3"/>
  <c r="T2606" i="3"/>
  <c r="O2607" i="3"/>
  <c r="P2607" i="3" s="1"/>
  <c r="S2607" i="3"/>
  <c r="T2610" i="3"/>
  <c r="O2611" i="3"/>
  <c r="P2611" i="3" s="1"/>
  <c r="S2611" i="3"/>
  <c r="T2614" i="3"/>
  <c r="O2615" i="3"/>
  <c r="P2615" i="3" s="1"/>
  <c r="S2615" i="3"/>
  <c r="T2618" i="3"/>
  <c r="O2619" i="3"/>
  <c r="P2619" i="3" s="1"/>
  <c r="S2619" i="3"/>
  <c r="T2622" i="3"/>
  <c r="O2623" i="3"/>
  <c r="P2623" i="3" s="1"/>
  <c r="S2623" i="3"/>
  <c r="T2626" i="3"/>
  <c r="O2627" i="3"/>
  <c r="P2627" i="3" s="1"/>
  <c r="S2627" i="3"/>
  <c r="T2630" i="3"/>
  <c r="O2631" i="3"/>
  <c r="P2631" i="3" s="1"/>
  <c r="S2631" i="3"/>
  <c r="T2634" i="3"/>
  <c r="O2635" i="3"/>
  <c r="P2635" i="3" s="1"/>
  <c r="S2635" i="3"/>
  <c r="T2638" i="3"/>
  <c r="O2639" i="3"/>
  <c r="P2639" i="3" s="1"/>
  <c r="S2639" i="3"/>
  <c r="T2642" i="3"/>
  <c r="O2643" i="3"/>
  <c r="P2643" i="3" s="1"/>
  <c r="S2643" i="3"/>
  <c r="T2646" i="3"/>
  <c r="O2647" i="3"/>
  <c r="P2647" i="3" s="1"/>
  <c r="S2647" i="3"/>
  <c r="T2650" i="3"/>
  <c r="O2651" i="3"/>
  <c r="P2651" i="3" s="1"/>
  <c r="S2651" i="3"/>
  <c r="T2654" i="3"/>
  <c r="O2655" i="3"/>
  <c r="P2655" i="3" s="1"/>
  <c r="S2655" i="3"/>
  <c r="T2658" i="3"/>
  <c r="O2659" i="3"/>
  <c r="P2659" i="3" s="1"/>
  <c r="S2659" i="3"/>
  <c r="O2682" i="3"/>
  <c r="P2682" i="3" s="1"/>
  <c r="F2683" i="3"/>
  <c r="S2683" i="3"/>
  <c r="O2683" i="3"/>
  <c r="P2683" i="3" s="1"/>
  <c r="L2683" i="3"/>
  <c r="T2683" i="3"/>
  <c r="F2687" i="3"/>
  <c r="Q2687" i="3" s="1"/>
  <c r="S2687" i="3"/>
  <c r="O2687" i="3"/>
  <c r="P2687" i="3" s="1"/>
  <c r="L2687" i="3"/>
  <c r="T2687" i="3"/>
  <c r="O2690" i="3"/>
  <c r="P2690" i="3" s="1"/>
  <c r="F2691" i="3"/>
  <c r="S2691" i="3"/>
  <c r="O2691" i="3"/>
  <c r="P2691" i="3" s="1"/>
  <c r="L2691" i="3"/>
  <c r="T2691" i="3"/>
  <c r="F2695" i="3"/>
  <c r="Q2695" i="3" s="1"/>
  <c r="S2695" i="3"/>
  <c r="O2695" i="3"/>
  <c r="P2695" i="3" s="1"/>
  <c r="L2695" i="3"/>
  <c r="T2695" i="3"/>
  <c r="O2698" i="3"/>
  <c r="P2698" i="3" s="1"/>
  <c r="F2699" i="3"/>
  <c r="S2699" i="3"/>
  <c r="O2699" i="3"/>
  <c r="P2699" i="3" s="1"/>
  <c r="L2699" i="3"/>
  <c r="T2699" i="3"/>
  <c r="F2703" i="3"/>
  <c r="Q2703" i="3" s="1"/>
  <c r="S2703" i="3"/>
  <c r="O2703" i="3"/>
  <c r="P2703" i="3" s="1"/>
  <c r="L2703" i="3"/>
  <c r="T2703" i="3"/>
  <c r="O2706" i="3"/>
  <c r="P2706" i="3" s="1"/>
  <c r="F2707" i="3"/>
  <c r="S2707" i="3"/>
  <c r="O2707" i="3"/>
  <c r="P2707" i="3" s="1"/>
  <c r="L2707" i="3"/>
  <c r="T2707" i="3"/>
  <c r="F2711" i="3"/>
  <c r="Q2711" i="3" s="1"/>
  <c r="S2711" i="3"/>
  <c r="O2711" i="3"/>
  <c r="P2711" i="3" s="1"/>
  <c r="L2711" i="3"/>
  <c r="T2711" i="3"/>
  <c r="O2714" i="3"/>
  <c r="P2714" i="3" s="1"/>
  <c r="F2715" i="3"/>
  <c r="S2715" i="3"/>
  <c r="O2715" i="3"/>
  <c r="P2715" i="3" s="1"/>
  <c r="L2715" i="3"/>
  <c r="T2715" i="3"/>
  <c r="F2719" i="3"/>
  <c r="Q2719" i="3" s="1"/>
  <c r="S2719" i="3"/>
  <c r="O2719" i="3"/>
  <c r="P2719" i="3" s="1"/>
  <c r="L2719" i="3"/>
  <c r="T2719" i="3"/>
  <c r="O2722" i="3"/>
  <c r="P2722" i="3" s="1"/>
  <c r="F2723" i="3"/>
  <c r="S2723" i="3"/>
  <c r="O2723" i="3"/>
  <c r="P2723" i="3" s="1"/>
  <c r="L2723" i="3"/>
  <c r="T2723" i="3"/>
  <c r="F2727" i="3"/>
  <c r="Q2727" i="3" s="1"/>
  <c r="S2727" i="3"/>
  <c r="O2727" i="3"/>
  <c r="P2727" i="3" s="1"/>
  <c r="L2727" i="3"/>
  <c r="T2727" i="3"/>
  <c r="O2730" i="3"/>
  <c r="P2730" i="3" s="1"/>
  <c r="F2731" i="3"/>
  <c r="S2731" i="3"/>
  <c r="O2731" i="3"/>
  <c r="P2731" i="3" s="1"/>
  <c r="L2731" i="3"/>
  <c r="T2731" i="3"/>
  <c r="F2735" i="3"/>
  <c r="Q2735" i="3" s="1"/>
  <c r="S2735" i="3"/>
  <c r="O2735" i="3"/>
  <c r="P2735" i="3" s="1"/>
  <c r="L2735" i="3"/>
  <c r="T2735" i="3"/>
  <c r="O2738" i="3"/>
  <c r="P2738" i="3" s="1"/>
  <c r="F2739" i="3"/>
  <c r="S2739" i="3"/>
  <c r="O2739" i="3"/>
  <c r="P2739" i="3" s="1"/>
  <c r="L2739" i="3"/>
  <c r="T2739" i="3"/>
  <c r="F2743" i="3"/>
  <c r="Q2743" i="3" s="1"/>
  <c r="S2743" i="3"/>
  <c r="O2743" i="3"/>
  <c r="P2743" i="3" s="1"/>
  <c r="L2743" i="3"/>
  <c r="T2743" i="3"/>
  <c r="O2746" i="3"/>
  <c r="P2746" i="3" s="1"/>
  <c r="F2747" i="3"/>
  <c r="S2747" i="3"/>
  <c r="O2747" i="3"/>
  <c r="P2747" i="3" s="1"/>
  <c r="L2747" i="3"/>
  <c r="T2747" i="3"/>
  <c r="F2751" i="3"/>
  <c r="Q2751" i="3" s="1"/>
  <c r="S2751" i="3"/>
  <c r="O2751" i="3"/>
  <c r="P2751" i="3" s="1"/>
  <c r="L2751" i="3"/>
  <c r="T2751" i="3"/>
  <c r="O2754" i="3"/>
  <c r="P2754" i="3" s="1"/>
  <c r="F2755" i="3"/>
  <c r="S2755" i="3"/>
  <c r="O2755" i="3"/>
  <c r="P2755" i="3" s="1"/>
  <c r="L2755" i="3"/>
  <c r="T2755" i="3"/>
  <c r="F2759" i="3"/>
  <c r="Q2759" i="3" s="1"/>
  <c r="S2759" i="3"/>
  <c r="O2759" i="3"/>
  <c r="P2759" i="3" s="1"/>
  <c r="L2759" i="3"/>
  <c r="T2759" i="3"/>
  <c r="O2762" i="3"/>
  <c r="P2762" i="3" s="1"/>
  <c r="F2763" i="3"/>
  <c r="S2763" i="3"/>
  <c r="O2763" i="3"/>
  <c r="P2763" i="3" s="1"/>
  <c r="L2763" i="3"/>
  <c r="T2763" i="3"/>
  <c r="F2767" i="3"/>
  <c r="Q2767" i="3" s="1"/>
  <c r="S2767" i="3"/>
  <c r="O2767" i="3"/>
  <c r="P2767" i="3" s="1"/>
  <c r="L2767" i="3"/>
  <c r="T2767" i="3"/>
  <c r="O2770" i="3"/>
  <c r="P2770" i="3" s="1"/>
  <c r="F2771" i="3"/>
  <c r="S2771" i="3"/>
  <c r="O2771" i="3"/>
  <c r="P2771" i="3" s="1"/>
  <c r="L2771" i="3"/>
  <c r="T2771" i="3"/>
  <c r="F2775" i="3"/>
  <c r="Q2775" i="3" s="1"/>
  <c r="S2775" i="3"/>
  <c r="O2775" i="3"/>
  <c r="P2775" i="3" s="1"/>
  <c r="L2775" i="3"/>
  <c r="T2775" i="3"/>
  <c r="O2778" i="3"/>
  <c r="P2778" i="3" s="1"/>
  <c r="F2779" i="3"/>
  <c r="S2779" i="3"/>
  <c r="O2779" i="3"/>
  <c r="P2779" i="3" s="1"/>
  <c r="L2779" i="3"/>
  <c r="T2779" i="3"/>
  <c r="F2783" i="3"/>
  <c r="Q2783" i="3" s="1"/>
  <c r="S2783" i="3"/>
  <c r="O2783" i="3"/>
  <c r="P2783" i="3" s="1"/>
  <c r="L2783" i="3"/>
  <c r="T2783" i="3"/>
  <c r="O2786" i="3"/>
  <c r="P2786" i="3" s="1"/>
  <c r="F2787" i="3"/>
  <c r="S2787" i="3"/>
  <c r="O2787" i="3"/>
  <c r="P2787" i="3" s="1"/>
  <c r="L2787" i="3"/>
  <c r="T2787" i="3"/>
  <c r="F2791" i="3"/>
  <c r="Q2791" i="3" s="1"/>
  <c r="S2791" i="3"/>
  <c r="O2791" i="3"/>
  <c r="P2791" i="3" s="1"/>
  <c r="L2791" i="3"/>
  <c r="T2791" i="3"/>
  <c r="O2794" i="3"/>
  <c r="P2794" i="3" s="1"/>
  <c r="F2795" i="3"/>
  <c r="S2795" i="3"/>
  <c r="O2795" i="3"/>
  <c r="P2795" i="3" s="1"/>
  <c r="L2795" i="3"/>
  <c r="T2795" i="3"/>
  <c r="F2799" i="3"/>
  <c r="Q2799" i="3" s="1"/>
  <c r="S2799" i="3"/>
  <c r="O2799" i="3"/>
  <c r="P2799" i="3" s="1"/>
  <c r="L2799" i="3"/>
  <c r="T2799" i="3"/>
  <c r="O2802" i="3"/>
  <c r="P2802" i="3" s="1"/>
  <c r="F2803" i="3"/>
  <c r="S2803" i="3"/>
  <c r="O2803" i="3"/>
  <c r="P2803" i="3" s="1"/>
  <c r="L2803" i="3"/>
  <c r="T2803" i="3"/>
  <c r="F2807" i="3"/>
  <c r="Q2807" i="3" s="1"/>
  <c r="S2807" i="3"/>
  <c r="O2807" i="3"/>
  <c r="P2807" i="3" s="1"/>
  <c r="L2807" i="3"/>
  <c r="T2807" i="3"/>
  <c r="O2810" i="3"/>
  <c r="P2810" i="3" s="1"/>
  <c r="F2811" i="3"/>
  <c r="S2811" i="3"/>
  <c r="O2811" i="3"/>
  <c r="P2811" i="3" s="1"/>
  <c r="L2811" i="3"/>
  <c r="T2811" i="3"/>
  <c r="F2815" i="3"/>
  <c r="Q2815" i="3" s="1"/>
  <c r="S2815" i="3"/>
  <c r="O2815" i="3"/>
  <c r="P2815" i="3" s="1"/>
  <c r="L2815" i="3"/>
  <c r="T2815" i="3"/>
  <c r="O2818" i="3"/>
  <c r="P2818" i="3" s="1"/>
  <c r="F2819" i="3"/>
  <c r="S2819" i="3"/>
  <c r="O2819" i="3"/>
  <c r="P2819" i="3" s="1"/>
  <c r="L2819" i="3"/>
  <c r="T2819" i="3"/>
  <c r="F2823" i="3"/>
  <c r="Q2823" i="3" s="1"/>
  <c r="S2823" i="3"/>
  <c r="O2823" i="3"/>
  <c r="P2823" i="3" s="1"/>
  <c r="L2823" i="3"/>
  <c r="T2823" i="3"/>
  <c r="O2826" i="3"/>
  <c r="P2826" i="3" s="1"/>
  <c r="F2827" i="3"/>
  <c r="S2827" i="3"/>
  <c r="O2827" i="3"/>
  <c r="P2827" i="3" s="1"/>
  <c r="L2827" i="3"/>
  <c r="T2827" i="3"/>
  <c r="F2831" i="3"/>
  <c r="Q2831" i="3" s="1"/>
  <c r="S2831" i="3"/>
  <c r="O2831" i="3"/>
  <c r="P2831" i="3" s="1"/>
  <c r="L2831" i="3"/>
  <c r="T2831" i="3"/>
  <c r="O2834" i="3"/>
  <c r="P2834" i="3" s="1"/>
  <c r="F2835" i="3"/>
  <c r="S2835" i="3"/>
  <c r="O2835" i="3"/>
  <c r="P2835" i="3" s="1"/>
  <c r="L2835" i="3"/>
  <c r="T2835" i="3"/>
  <c r="F2839" i="3"/>
  <c r="Q2839" i="3" s="1"/>
  <c r="S2839" i="3"/>
  <c r="O2839" i="3"/>
  <c r="P2839" i="3" s="1"/>
  <c r="L2839" i="3"/>
  <c r="T2839" i="3"/>
  <c r="O2842" i="3"/>
  <c r="P2842" i="3" s="1"/>
  <c r="F2843" i="3"/>
  <c r="S2843" i="3"/>
  <c r="O2843" i="3"/>
  <c r="P2843" i="3" s="1"/>
  <c r="L2843" i="3"/>
  <c r="T2843" i="3"/>
  <c r="F2847" i="3"/>
  <c r="Q2847" i="3" s="1"/>
  <c r="S2847" i="3"/>
  <c r="O2847" i="3"/>
  <c r="P2847" i="3" s="1"/>
  <c r="L2847" i="3"/>
  <c r="T2847" i="3"/>
  <c r="S2856" i="3"/>
  <c r="S2864" i="3"/>
  <c r="S2872" i="3"/>
  <c r="S2880" i="3"/>
  <c r="S2888" i="3"/>
  <c r="T2895" i="3"/>
  <c r="S2896" i="3"/>
  <c r="O2900" i="3"/>
  <c r="P2900" i="3" s="1"/>
  <c r="T2903" i="3"/>
  <c r="S2904" i="3"/>
  <c r="O2908" i="3"/>
  <c r="P2908" i="3" s="1"/>
  <c r="T2911" i="3"/>
  <c r="S2912" i="3"/>
  <c r="T2919" i="3"/>
  <c r="S2920" i="3"/>
  <c r="O2924" i="3"/>
  <c r="P2924" i="3" s="1"/>
  <c r="T2927" i="3"/>
  <c r="S2928" i="3"/>
  <c r="T2935" i="3"/>
  <c r="S2936" i="3"/>
  <c r="O2940" i="3"/>
  <c r="P2940" i="3" s="1"/>
  <c r="T2943" i="3"/>
  <c r="S2944" i="3"/>
  <c r="T2951" i="3"/>
  <c r="S2952" i="3"/>
  <c r="T2959" i="3"/>
  <c r="S2960" i="3"/>
  <c r="O2964" i="3"/>
  <c r="P2964" i="3" s="1"/>
  <c r="T2967" i="3"/>
  <c r="S2968" i="3"/>
  <c r="O2972" i="3"/>
  <c r="P2972" i="3" s="1"/>
  <c r="T2975" i="3"/>
  <c r="S2976" i="3"/>
  <c r="O2980" i="3"/>
  <c r="P2980" i="3" s="1"/>
  <c r="T2983" i="3"/>
  <c r="S2984" i="3"/>
  <c r="O2988" i="3"/>
  <c r="P2988" i="3" s="1"/>
  <c r="T2991" i="3"/>
  <c r="S2992" i="3"/>
  <c r="O2996" i="3"/>
  <c r="P2996" i="3" s="1"/>
  <c r="T2999" i="3"/>
  <c r="S3000" i="3"/>
  <c r="O3004" i="3"/>
  <c r="P3004" i="3" s="1"/>
  <c r="T3007" i="3"/>
  <c r="S3008" i="3"/>
  <c r="O3012" i="3"/>
  <c r="P3012" i="3" s="1"/>
  <c r="T3015" i="3"/>
  <c r="S3016" i="3"/>
  <c r="Q3023" i="3"/>
  <c r="O3039" i="3"/>
  <c r="P3039" i="3" s="1"/>
  <c r="Q3055" i="3"/>
  <c r="O3071" i="3"/>
  <c r="P3071" i="3" s="1"/>
  <c r="Q3087" i="3"/>
  <c r="O3103" i="3"/>
  <c r="P3103" i="3" s="1"/>
  <c r="Q3119" i="3"/>
  <c r="O3135" i="3"/>
  <c r="P3135" i="3" s="1"/>
  <c r="Q3151" i="3"/>
  <c r="O3167" i="3"/>
  <c r="P3167" i="3" s="1"/>
  <c r="Q3183" i="3"/>
  <c r="O3199" i="3"/>
  <c r="P3199" i="3" s="1"/>
  <c r="Q3215" i="3"/>
  <c r="O3231" i="3"/>
  <c r="P3231" i="3" s="1"/>
  <c r="Q3247" i="3"/>
  <c r="O3263" i="3"/>
  <c r="P3263" i="3" s="1"/>
  <c r="Q3279" i="3"/>
  <c r="O3020" i="3"/>
  <c r="P3020" i="3" s="1"/>
  <c r="S3020" i="3"/>
  <c r="T3023" i="3"/>
  <c r="O3024" i="3"/>
  <c r="P3024" i="3" s="1"/>
  <c r="S3024" i="3"/>
  <c r="T3027" i="3"/>
  <c r="O3028" i="3"/>
  <c r="P3028" i="3" s="1"/>
  <c r="S3028" i="3"/>
  <c r="T3031" i="3"/>
  <c r="O3032" i="3"/>
  <c r="P3032" i="3" s="1"/>
  <c r="S3032" i="3"/>
  <c r="T3035" i="3"/>
  <c r="O3036" i="3"/>
  <c r="P3036" i="3" s="1"/>
  <c r="S3036" i="3"/>
  <c r="T3039" i="3"/>
  <c r="O3040" i="3"/>
  <c r="P3040" i="3" s="1"/>
  <c r="S3040" i="3"/>
  <c r="T3043" i="3"/>
  <c r="O3044" i="3"/>
  <c r="P3044" i="3" s="1"/>
  <c r="S3044" i="3"/>
  <c r="T3047" i="3"/>
  <c r="O3048" i="3"/>
  <c r="P3048" i="3" s="1"/>
  <c r="S3048" i="3"/>
  <c r="T3051" i="3"/>
  <c r="O3052" i="3"/>
  <c r="P3052" i="3" s="1"/>
  <c r="S3052" i="3"/>
  <c r="T3055" i="3"/>
  <c r="O3056" i="3"/>
  <c r="P3056" i="3" s="1"/>
  <c r="S3056" i="3"/>
  <c r="T3059" i="3"/>
  <c r="O3060" i="3"/>
  <c r="P3060" i="3" s="1"/>
  <c r="S3060" i="3"/>
  <c r="T3063" i="3"/>
  <c r="O3064" i="3"/>
  <c r="P3064" i="3" s="1"/>
  <c r="S3064" i="3"/>
  <c r="T3067" i="3"/>
  <c r="O3068" i="3"/>
  <c r="P3068" i="3" s="1"/>
  <c r="S3068" i="3"/>
  <c r="T3071" i="3"/>
  <c r="O3072" i="3"/>
  <c r="P3072" i="3" s="1"/>
  <c r="S3072" i="3"/>
  <c r="T3075" i="3"/>
  <c r="O3076" i="3"/>
  <c r="P3076" i="3" s="1"/>
  <c r="S3076" i="3"/>
  <c r="T3079" i="3"/>
  <c r="O3080" i="3"/>
  <c r="P3080" i="3" s="1"/>
  <c r="S3080" i="3"/>
  <c r="T3083" i="3"/>
  <c r="O3084" i="3"/>
  <c r="P3084" i="3" s="1"/>
  <c r="S3084" i="3"/>
  <c r="T3087" i="3"/>
  <c r="O3088" i="3"/>
  <c r="P3088" i="3" s="1"/>
  <c r="S3088" i="3"/>
  <c r="T3091" i="3"/>
  <c r="O3092" i="3"/>
  <c r="P3092" i="3" s="1"/>
  <c r="S3092" i="3"/>
  <c r="T3095" i="3"/>
  <c r="O3096" i="3"/>
  <c r="P3096" i="3" s="1"/>
  <c r="S3096" i="3"/>
  <c r="T3099" i="3"/>
  <c r="O3100" i="3"/>
  <c r="P3100" i="3" s="1"/>
  <c r="S3100" i="3"/>
  <c r="T3103" i="3"/>
  <c r="O3104" i="3"/>
  <c r="P3104" i="3" s="1"/>
  <c r="S3104" i="3"/>
  <c r="T3107" i="3"/>
  <c r="O3108" i="3"/>
  <c r="P3108" i="3" s="1"/>
  <c r="S3108" i="3"/>
  <c r="T3111" i="3"/>
  <c r="O3112" i="3"/>
  <c r="P3112" i="3" s="1"/>
  <c r="S3112" i="3"/>
  <c r="T3115" i="3"/>
  <c r="O3116" i="3"/>
  <c r="P3116" i="3" s="1"/>
  <c r="S3116" i="3"/>
  <c r="T3119" i="3"/>
  <c r="O3120" i="3"/>
  <c r="P3120" i="3" s="1"/>
  <c r="S3120" i="3"/>
  <c r="T3123" i="3"/>
  <c r="O3124" i="3"/>
  <c r="P3124" i="3" s="1"/>
  <c r="S3124" i="3"/>
  <c r="T3127" i="3"/>
  <c r="O3128" i="3"/>
  <c r="P3128" i="3" s="1"/>
  <c r="S3128" i="3"/>
  <c r="T3131" i="3"/>
  <c r="O3132" i="3"/>
  <c r="P3132" i="3" s="1"/>
  <c r="S3132" i="3"/>
  <c r="T3135" i="3"/>
  <c r="O3136" i="3"/>
  <c r="P3136" i="3" s="1"/>
  <c r="S3136" i="3"/>
  <c r="T3139" i="3"/>
  <c r="O3140" i="3"/>
  <c r="P3140" i="3" s="1"/>
  <c r="S3140" i="3"/>
  <c r="T3143" i="3"/>
  <c r="O3144" i="3"/>
  <c r="P3144" i="3" s="1"/>
  <c r="S3144" i="3"/>
  <c r="T3147" i="3"/>
  <c r="O3148" i="3"/>
  <c r="P3148" i="3" s="1"/>
  <c r="S3148" i="3"/>
  <c r="T3151" i="3"/>
  <c r="O3152" i="3"/>
  <c r="P3152" i="3" s="1"/>
  <c r="S3152" i="3"/>
  <c r="T3155" i="3"/>
  <c r="O3156" i="3"/>
  <c r="P3156" i="3" s="1"/>
  <c r="S3156" i="3"/>
  <c r="T3159" i="3"/>
  <c r="O3160" i="3"/>
  <c r="P3160" i="3" s="1"/>
  <c r="S3160" i="3"/>
  <c r="T3163" i="3"/>
  <c r="O3164" i="3"/>
  <c r="P3164" i="3" s="1"/>
  <c r="S3164" i="3"/>
  <c r="T3167" i="3"/>
  <c r="O3168" i="3"/>
  <c r="P3168" i="3" s="1"/>
  <c r="S3168" i="3"/>
  <c r="T3171" i="3"/>
  <c r="O3172" i="3"/>
  <c r="P3172" i="3" s="1"/>
  <c r="S3172" i="3"/>
  <c r="T3175" i="3"/>
  <c r="O3176" i="3"/>
  <c r="P3176" i="3" s="1"/>
  <c r="S3176" i="3"/>
  <c r="T3179" i="3"/>
  <c r="O3180" i="3"/>
  <c r="P3180" i="3" s="1"/>
  <c r="S3180" i="3"/>
  <c r="T3183" i="3"/>
  <c r="O3184" i="3"/>
  <c r="P3184" i="3" s="1"/>
  <c r="S3184" i="3"/>
  <c r="T3187" i="3"/>
  <c r="O3188" i="3"/>
  <c r="P3188" i="3" s="1"/>
  <c r="S3188" i="3"/>
  <c r="T3191" i="3"/>
  <c r="O3192" i="3"/>
  <c r="P3192" i="3" s="1"/>
  <c r="S3192" i="3"/>
  <c r="T3195" i="3"/>
  <c r="O3196" i="3"/>
  <c r="P3196" i="3" s="1"/>
  <c r="S3196" i="3"/>
  <c r="T3199" i="3"/>
  <c r="O3200" i="3"/>
  <c r="P3200" i="3" s="1"/>
  <c r="S3200" i="3"/>
  <c r="T3203" i="3"/>
  <c r="O3204" i="3"/>
  <c r="P3204" i="3" s="1"/>
  <c r="S3204" i="3"/>
  <c r="T3207" i="3"/>
  <c r="O3208" i="3"/>
  <c r="P3208" i="3" s="1"/>
  <c r="S3208" i="3"/>
  <c r="T3211" i="3"/>
  <c r="O3212" i="3"/>
  <c r="P3212" i="3" s="1"/>
  <c r="S3212" i="3"/>
  <c r="T3215" i="3"/>
  <c r="O3216" i="3"/>
  <c r="P3216" i="3" s="1"/>
  <c r="S3216" i="3"/>
  <c r="T3219" i="3"/>
  <c r="O3220" i="3"/>
  <c r="P3220" i="3" s="1"/>
  <c r="S3220" i="3"/>
  <c r="T3223" i="3"/>
  <c r="O3224" i="3"/>
  <c r="P3224" i="3" s="1"/>
  <c r="S3224" i="3"/>
  <c r="T3227" i="3"/>
  <c r="O3228" i="3"/>
  <c r="P3228" i="3" s="1"/>
  <c r="S3228" i="3"/>
  <c r="T3231" i="3"/>
  <c r="O3232" i="3"/>
  <c r="P3232" i="3" s="1"/>
  <c r="S3232" i="3"/>
  <c r="T3235" i="3"/>
  <c r="O3236" i="3"/>
  <c r="P3236" i="3" s="1"/>
  <c r="S3236" i="3"/>
  <c r="T3239" i="3"/>
  <c r="O3240" i="3"/>
  <c r="P3240" i="3" s="1"/>
  <c r="S3240" i="3"/>
  <c r="T3243" i="3"/>
  <c r="O3244" i="3"/>
  <c r="P3244" i="3" s="1"/>
  <c r="S3244" i="3"/>
  <c r="T3247" i="3"/>
  <c r="O3248" i="3"/>
  <c r="P3248" i="3" s="1"/>
  <c r="S3248" i="3"/>
  <c r="T3251" i="3"/>
  <c r="O3252" i="3"/>
  <c r="P3252" i="3" s="1"/>
  <c r="S3252" i="3"/>
  <c r="T3255" i="3"/>
  <c r="O3256" i="3"/>
  <c r="P3256" i="3" s="1"/>
  <c r="S3256" i="3"/>
  <c r="T3259" i="3"/>
  <c r="O3260" i="3"/>
  <c r="P3260" i="3" s="1"/>
  <c r="S3260" i="3"/>
  <c r="T3263" i="3"/>
  <c r="O3264" i="3"/>
  <c r="P3264" i="3" s="1"/>
  <c r="S3264" i="3"/>
  <c r="T3267" i="3"/>
  <c r="O3268" i="3"/>
  <c r="P3268" i="3" s="1"/>
  <c r="S3268" i="3"/>
  <c r="T3271" i="3"/>
  <c r="O3272" i="3"/>
  <c r="P3272" i="3" s="1"/>
  <c r="S3272" i="3"/>
  <c r="T3275" i="3"/>
  <c r="O3276" i="3"/>
  <c r="P3276" i="3" s="1"/>
  <c r="S3276" i="3"/>
  <c r="T3279" i="3"/>
  <c r="O3280" i="3"/>
  <c r="P3280" i="3" s="1"/>
  <c r="S3280" i="3"/>
  <c r="T3283" i="3"/>
  <c r="O3284" i="3"/>
  <c r="P3284" i="3" s="1"/>
  <c r="S3284" i="3"/>
  <c r="T3287" i="3"/>
  <c r="O3288" i="3"/>
  <c r="P3288" i="3" s="1"/>
  <c r="S3288" i="3"/>
  <c r="T3291" i="3"/>
  <c r="O3292" i="3"/>
  <c r="P3292" i="3" s="1"/>
  <c r="S3292" i="3"/>
  <c r="T3295" i="3"/>
  <c r="O3296" i="3"/>
  <c r="P3296" i="3" s="1"/>
  <c r="S3296" i="3"/>
  <c r="T3299" i="3"/>
  <c r="O3300" i="3"/>
  <c r="P3300" i="3" s="1"/>
  <c r="S3300" i="3"/>
  <c r="T3303" i="3"/>
  <c r="O3304" i="3"/>
  <c r="P3304" i="3" s="1"/>
  <c r="S3304" i="3"/>
  <c r="T3306" i="3"/>
  <c r="S3306" i="3"/>
  <c r="M3307" i="3"/>
  <c r="T3308" i="3"/>
  <c r="S3308" i="3"/>
  <c r="M3309" i="3"/>
  <c r="T3310" i="3"/>
  <c r="S3310" i="3"/>
  <c r="M3311" i="3"/>
  <c r="O3311" i="3" s="1"/>
  <c r="P3311" i="3" s="1"/>
  <c r="T3312" i="3"/>
  <c r="S3312" i="3"/>
  <c r="M3313" i="3"/>
  <c r="T3314" i="3"/>
  <c r="S3314" i="3"/>
  <c r="M3315" i="3"/>
  <c r="T3316" i="3"/>
  <c r="S3316" i="3"/>
  <c r="M3317" i="3"/>
  <c r="T3318" i="3"/>
  <c r="S3318" i="3"/>
  <c r="M3319" i="3"/>
  <c r="O3319" i="3" s="1"/>
  <c r="P3319" i="3" s="1"/>
  <c r="T3320" i="3"/>
  <c r="S3320" i="3"/>
  <c r="M3321" i="3"/>
  <c r="T3322" i="3"/>
  <c r="S3322" i="3"/>
  <c r="M3323" i="3"/>
  <c r="T3324" i="3"/>
  <c r="S3324" i="3"/>
  <c r="M3325" i="3"/>
  <c r="T3326" i="3"/>
  <c r="M3326" i="3"/>
  <c r="S3326" i="3"/>
  <c r="T3330" i="3"/>
  <c r="M3330" i="3"/>
  <c r="S3330" i="3"/>
  <c r="T3334" i="3"/>
  <c r="M3334" i="3"/>
  <c r="S3334" i="3"/>
  <c r="T3338" i="3"/>
  <c r="M3338" i="3"/>
  <c r="S3338" i="3"/>
  <c r="T3342" i="3"/>
  <c r="M3342" i="3"/>
  <c r="S3342" i="3"/>
  <c r="M3345" i="3"/>
  <c r="M3347" i="3"/>
  <c r="M3349" i="3"/>
  <c r="M3351" i="3"/>
  <c r="M3353" i="3"/>
  <c r="M3355" i="3"/>
  <c r="M3357" i="3"/>
  <c r="M3359" i="3"/>
  <c r="M3361" i="3"/>
  <c r="M3363" i="3"/>
  <c r="M3365" i="3"/>
  <c r="M3373" i="3"/>
  <c r="M3381" i="3"/>
  <c r="M3389" i="3"/>
  <c r="M3397" i="3"/>
  <c r="T2664" i="3"/>
  <c r="T2668" i="3"/>
  <c r="T2672" i="3"/>
  <c r="T2676" i="3"/>
  <c r="T2680" i="3"/>
  <c r="M2682" i="3"/>
  <c r="T2684" i="3"/>
  <c r="M2686" i="3"/>
  <c r="O2686" i="3" s="1"/>
  <c r="P2686" i="3" s="1"/>
  <c r="T2688" i="3"/>
  <c r="M2690" i="3"/>
  <c r="T2692" i="3"/>
  <c r="M2694" i="3"/>
  <c r="O2694" i="3" s="1"/>
  <c r="P2694" i="3" s="1"/>
  <c r="T2696" i="3"/>
  <c r="M2698" i="3"/>
  <c r="T2700" i="3"/>
  <c r="M2702" i="3"/>
  <c r="O2702" i="3" s="1"/>
  <c r="P2702" i="3" s="1"/>
  <c r="T2704" i="3"/>
  <c r="M2706" i="3"/>
  <c r="T2708" i="3"/>
  <c r="M2710" i="3"/>
  <c r="O2710" i="3" s="1"/>
  <c r="P2710" i="3" s="1"/>
  <c r="T2712" i="3"/>
  <c r="M2714" i="3"/>
  <c r="T2716" i="3"/>
  <c r="M2718" i="3"/>
  <c r="O2718" i="3" s="1"/>
  <c r="P2718" i="3" s="1"/>
  <c r="T2720" i="3"/>
  <c r="M2722" i="3"/>
  <c r="T2724" i="3"/>
  <c r="M2726" i="3"/>
  <c r="O2726" i="3" s="1"/>
  <c r="P2726" i="3" s="1"/>
  <c r="T2728" i="3"/>
  <c r="M2730" i="3"/>
  <c r="T2732" i="3"/>
  <c r="M2734" i="3"/>
  <c r="O2734" i="3" s="1"/>
  <c r="P2734" i="3" s="1"/>
  <c r="T2736" i="3"/>
  <c r="M2738" i="3"/>
  <c r="T2740" i="3"/>
  <c r="M2742" i="3"/>
  <c r="O2742" i="3" s="1"/>
  <c r="P2742" i="3" s="1"/>
  <c r="T2744" i="3"/>
  <c r="M2746" i="3"/>
  <c r="T2748" i="3"/>
  <c r="M2750" i="3"/>
  <c r="O2750" i="3" s="1"/>
  <c r="P2750" i="3" s="1"/>
  <c r="T2752" i="3"/>
  <c r="M2754" i="3"/>
  <c r="T2756" i="3"/>
  <c r="M2758" i="3"/>
  <c r="O2758" i="3" s="1"/>
  <c r="P2758" i="3" s="1"/>
  <c r="T2760" i="3"/>
  <c r="M2762" i="3"/>
  <c r="T2764" i="3"/>
  <c r="M2766" i="3"/>
  <c r="O2766" i="3" s="1"/>
  <c r="P2766" i="3" s="1"/>
  <c r="T2768" i="3"/>
  <c r="M2770" i="3"/>
  <c r="T2772" i="3"/>
  <c r="M2774" i="3"/>
  <c r="O2774" i="3" s="1"/>
  <c r="P2774" i="3" s="1"/>
  <c r="T2776" i="3"/>
  <c r="M2778" i="3"/>
  <c r="T2780" i="3"/>
  <c r="M2782" i="3"/>
  <c r="O2782" i="3" s="1"/>
  <c r="P2782" i="3" s="1"/>
  <c r="T2784" i="3"/>
  <c r="M2786" i="3"/>
  <c r="T2788" i="3"/>
  <c r="M2790" i="3"/>
  <c r="O2790" i="3" s="1"/>
  <c r="P2790" i="3" s="1"/>
  <c r="T2792" i="3"/>
  <c r="M2794" i="3"/>
  <c r="T2796" i="3"/>
  <c r="M2798" i="3"/>
  <c r="O2798" i="3" s="1"/>
  <c r="P2798" i="3" s="1"/>
  <c r="T2800" i="3"/>
  <c r="M2802" i="3"/>
  <c r="T2804" i="3"/>
  <c r="M2806" i="3"/>
  <c r="O2806" i="3" s="1"/>
  <c r="P2806" i="3" s="1"/>
  <c r="T2808" i="3"/>
  <c r="M2810" i="3"/>
  <c r="T2812" i="3"/>
  <c r="M2814" i="3"/>
  <c r="O2814" i="3" s="1"/>
  <c r="P2814" i="3" s="1"/>
  <c r="T2816" i="3"/>
  <c r="M2818" i="3"/>
  <c r="T2820" i="3"/>
  <c r="M2822" i="3"/>
  <c r="O2822" i="3" s="1"/>
  <c r="P2822" i="3" s="1"/>
  <c r="T2824" i="3"/>
  <c r="M2826" i="3"/>
  <c r="T2828" i="3"/>
  <c r="M2830" i="3"/>
  <c r="O2830" i="3" s="1"/>
  <c r="P2830" i="3" s="1"/>
  <c r="T2832" i="3"/>
  <c r="M2834" i="3"/>
  <c r="T2836" i="3"/>
  <c r="M2838" i="3"/>
  <c r="O2838" i="3" s="1"/>
  <c r="P2838" i="3" s="1"/>
  <c r="T2840" i="3"/>
  <c r="M2842" i="3"/>
  <c r="T2844" i="3"/>
  <c r="M2846" i="3"/>
  <c r="O2846" i="3" s="1"/>
  <c r="P2846" i="3" s="1"/>
  <c r="T2848" i="3"/>
  <c r="O2849" i="3"/>
  <c r="P2849" i="3" s="1"/>
  <c r="S2849" i="3"/>
  <c r="M2850" i="3"/>
  <c r="O2850" i="3" s="1"/>
  <c r="P2850" i="3" s="1"/>
  <c r="T2852" i="3"/>
  <c r="O2853" i="3"/>
  <c r="P2853" i="3" s="1"/>
  <c r="S2853" i="3"/>
  <c r="M2854" i="3"/>
  <c r="O2854" i="3" s="1"/>
  <c r="P2854" i="3" s="1"/>
  <c r="T2856" i="3"/>
  <c r="O2857" i="3"/>
  <c r="P2857" i="3" s="1"/>
  <c r="S2857" i="3"/>
  <c r="M2858" i="3"/>
  <c r="O2858" i="3" s="1"/>
  <c r="P2858" i="3" s="1"/>
  <c r="T2860" i="3"/>
  <c r="O2861" i="3"/>
  <c r="P2861" i="3" s="1"/>
  <c r="S2861" i="3"/>
  <c r="M2862" i="3"/>
  <c r="O2862" i="3" s="1"/>
  <c r="P2862" i="3" s="1"/>
  <c r="T2864" i="3"/>
  <c r="O2865" i="3"/>
  <c r="P2865" i="3" s="1"/>
  <c r="S2865" i="3"/>
  <c r="M2866" i="3"/>
  <c r="O2866" i="3" s="1"/>
  <c r="P2866" i="3" s="1"/>
  <c r="T2868" i="3"/>
  <c r="O2869" i="3"/>
  <c r="P2869" i="3" s="1"/>
  <c r="S2869" i="3"/>
  <c r="M2870" i="3"/>
  <c r="O2870" i="3" s="1"/>
  <c r="P2870" i="3" s="1"/>
  <c r="T2872" i="3"/>
  <c r="O2873" i="3"/>
  <c r="P2873" i="3" s="1"/>
  <c r="S2873" i="3"/>
  <c r="M2874" i="3"/>
  <c r="O2874" i="3" s="1"/>
  <c r="P2874" i="3" s="1"/>
  <c r="T2876" i="3"/>
  <c r="O2877" i="3"/>
  <c r="P2877" i="3" s="1"/>
  <c r="S2877" i="3"/>
  <c r="M2878" i="3"/>
  <c r="O2878" i="3" s="1"/>
  <c r="P2878" i="3" s="1"/>
  <c r="T2880" i="3"/>
  <c r="O2881" i="3"/>
  <c r="P2881" i="3" s="1"/>
  <c r="S2881" i="3"/>
  <c r="M2882" i="3"/>
  <c r="O2882" i="3" s="1"/>
  <c r="P2882" i="3" s="1"/>
  <c r="T2884" i="3"/>
  <c r="O2885" i="3"/>
  <c r="P2885" i="3" s="1"/>
  <c r="S2885" i="3"/>
  <c r="M2886" i="3"/>
  <c r="O2886" i="3" s="1"/>
  <c r="P2886" i="3" s="1"/>
  <c r="T2888" i="3"/>
  <c r="O2889" i="3"/>
  <c r="P2889" i="3" s="1"/>
  <c r="S2889" i="3"/>
  <c r="M2890" i="3"/>
  <c r="O2890" i="3" s="1"/>
  <c r="P2890" i="3" s="1"/>
  <c r="T2892" i="3"/>
  <c r="O2893" i="3"/>
  <c r="P2893" i="3" s="1"/>
  <c r="S2893" i="3"/>
  <c r="M2894" i="3"/>
  <c r="O2894" i="3" s="1"/>
  <c r="P2894" i="3" s="1"/>
  <c r="T2896" i="3"/>
  <c r="O2897" i="3"/>
  <c r="P2897" i="3" s="1"/>
  <c r="S2897" i="3"/>
  <c r="M2898" i="3"/>
  <c r="O2898" i="3" s="1"/>
  <c r="P2898" i="3" s="1"/>
  <c r="T2900" i="3"/>
  <c r="O2901" i="3"/>
  <c r="P2901" i="3" s="1"/>
  <c r="S2901" i="3"/>
  <c r="M2902" i="3"/>
  <c r="O2902" i="3" s="1"/>
  <c r="P2902" i="3" s="1"/>
  <c r="T2904" i="3"/>
  <c r="O2905" i="3"/>
  <c r="P2905" i="3" s="1"/>
  <c r="S2905" i="3"/>
  <c r="M2906" i="3"/>
  <c r="O2906" i="3" s="1"/>
  <c r="P2906" i="3" s="1"/>
  <c r="T2908" i="3"/>
  <c r="O2909" i="3"/>
  <c r="P2909" i="3" s="1"/>
  <c r="S2909" i="3"/>
  <c r="M2910" i="3"/>
  <c r="O2910" i="3" s="1"/>
  <c r="P2910" i="3" s="1"/>
  <c r="T2912" i="3"/>
  <c r="O2913" i="3"/>
  <c r="P2913" i="3" s="1"/>
  <c r="S2913" i="3"/>
  <c r="M2914" i="3"/>
  <c r="O2914" i="3" s="1"/>
  <c r="P2914" i="3" s="1"/>
  <c r="T2916" i="3"/>
  <c r="O2917" i="3"/>
  <c r="P2917" i="3" s="1"/>
  <c r="S2917" i="3"/>
  <c r="M2918" i="3"/>
  <c r="O2918" i="3" s="1"/>
  <c r="P2918" i="3" s="1"/>
  <c r="T2920" i="3"/>
  <c r="O2921" i="3"/>
  <c r="P2921" i="3" s="1"/>
  <c r="S2921" i="3"/>
  <c r="M2922" i="3"/>
  <c r="O2922" i="3" s="1"/>
  <c r="P2922" i="3" s="1"/>
  <c r="T2924" i="3"/>
  <c r="O2925" i="3"/>
  <c r="P2925" i="3" s="1"/>
  <c r="S2925" i="3"/>
  <c r="M2926" i="3"/>
  <c r="O2926" i="3" s="1"/>
  <c r="P2926" i="3" s="1"/>
  <c r="T2928" i="3"/>
  <c r="O2929" i="3"/>
  <c r="P2929" i="3" s="1"/>
  <c r="S2929" i="3"/>
  <c r="M2930" i="3"/>
  <c r="O2930" i="3" s="1"/>
  <c r="P2930" i="3" s="1"/>
  <c r="T2932" i="3"/>
  <c r="O2933" i="3"/>
  <c r="P2933" i="3" s="1"/>
  <c r="S2933" i="3"/>
  <c r="M2934" i="3"/>
  <c r="O2934" i="3" s="1"/>
  <c r="P2934" i="3" s="1"/>
  <c r="T2936" i="3"/>
  <c r="O2937" i="3"/>
  <c r="P2937" i="3" s="1"/>
  <c r="S2937" i="3"/>
  <c r="M2938" i="3"/>
  <c r="O2938" i="3" s="1"/>
  <c r="P2938" i="3" s="1"/>
  <c r="T2940" i="3"/>
  <c r="O2941" i="3"/>
  <c r="P2941" i="3" s="1"/>
  <c r="S2941" i="3"/>
  <c r="M2942" i="3"/>
  <c r="O2942" i="3" s="1"/>
  <c r="P2942" i="3" s="1"/>
  <c r="T2944" i="3"/>
  <c r="O2945" i="3"/>
  <c r="P2945" i="3" s="1"/>
  <c r="S2945" i="3"/>
  <c r="M2946" i="3"/>
  <c r="O2946" i="3" s="1"/>
  <c r="P2946" i="3" s="1"/>
  <c r="T2948" i="3"/>
  <c r="O2949" i="3"/>
  <c r="P2949" i="3" s="1"/>
  <c r="S2949" i="3"/>
  <c r="M2950" i="3"/>
  <c r="O2950" i="3" s="1"/>
  <c r="P2950" i="3" s="1"/>
  <c r="T2952" i="3"/>
  <c r="O2953" i="3"/>
  <c r="P2953" i="3" s="1"/>
  <c r="S2953" i="3"/>
  <c r="M2954" i="3"/>
  <c r="O2954" i="3" s="1"/>
  <c r="P2954" i="3" s="1"/>
  <c r="T2956" i="3"/>
  <c r="O2957" i="3"/>
  <c r="P2957" i="3" s="1"/>
  <c r="S2957" i="3"/>
  <c r="M2958" i="3"/>
  <c r="O2958" i="3" s="1"/>
  <c r="P2958" i="3" s="1"/>
  <c r="T2960" i="3"/>
  <c r="O2961" i="3"/>
  <c r="P2961" i="3" s="1"/>
  <c r="S2961" i="3"/>
  <c r="M2962" i="3"/>
  <c r="O2962" i="3" s="1"/>
  <c r="P2962" i="3" s="1"/>
  <c r="T2964" i="3"/>
  <c r="O2965" i="3"/>
  <c r="P2965" i="3" s="1"/>
  <c r="S2965" i="3"/>
  <c r="M2966" i="3"/>
  <c r="O2966" i="3" s="1"/>
  <c r="P2966" i="3" s="1"/>
  <c r="T2968" i="3"/>
  <c r="O2969" i="3"/>
  <c r="P2969" i="3" s="1"/>
  <c r="S2969" i="3"/>
  <c r="M2970" i="3"/>
  <c r="O2970" i="3" s="1"/>
  <c r="P2970" i="3" s="1"/>
  <c r="T2972" i="3"/>
  <c r="O2973" i="3"/>
  <c r="P2973" i="3" s="1"/>
  <c r="S2973" i="3"/>
  <c r="M2974" i="3"/>
  <c r="O2974" i="3" s="1"/>
  <c r="P2974" i="3" s="1"/>
  <c r="T2976" i="3"/>
  <c r="O2977" i="3"/>
  <c r="P2977" i="3" s="1"/>
  <c r="S2977" i="3"/>
  <c r="M2978" i="3"/>
  <c r="O2978" i="3" s="1"/>
  <c r="P2978" i="3" s="1"/>
  <c r="T2980" i="3"/>
  <c r="O2981" i="3"/>
  <c r="P2981" i="3" s="1"/>
  <c r="S2981" i="3"/>
  <c r="M2982" i="3"/>
  <c r="O2982" i="3" s="1"/>
  <c r="P2982" i="3" s="1"/>
  <c r="T2984" i="3"/>
  <c r="O2985" i="3"/>
  <c r="P2985" i="3" s="1"/>
  <c r="S2985" i="3"/>
  <c r="M2986" i="3"/>
  <c r="O2986" i="3" s="1"/>
  <c r="P2986" i="3" s="1"/>
  <c r="T2988" i="3"/>
  <c r="O2989" i="3"/>
  <c r="P2989" i="3" s="1"/>
  <c r="S2989" i="3"/>
  <c r="M2990" i="3"/>
  <c r="O2990" i="3" s="1"/>
  <c r="P2990" i="3" s="1"/>
  <c r="T2992" i="3"/>
  <c r="O2993" i="3"/>
  <c r="P2993" i="3" s="1"/>
  <c r="S2993" i="3"/>
  <c r="M2994" i="3"/>
  <c r="O2994" i="3" s="1"/>
  <c r="P2994" i="3" s="1"/>
  <c r="T2996" i="3"/>
  <c r="O2997" i="3"/>
  <c r="P2997" i="3" s="1"/>
  <c r="S2997" i="3"/>
  <c r="M2998" i="3"/>
  <c r="O2998" i="3" s="1"/>
  <c r="P2998" i="3" s="1"/>
  <c r="T3000" i="3"/>
  <c r="O3001" i="3"/>
  <c r="P3001" i="3" s="1"/>
  <c r="S3001" i="3"/>
  <c r="M3002" i="3"/>
  <c r="O3002" i="3" s="1"/>
  <c r="P3002" i="3" s="1"/>
  <c r="T3004" i="3"/>
  <c r="O3005" i="3"/>
  <c r="P3005" i="3" s="1"/>
  <c r="S3005" i="3"/>
  <c r="M3006" i="3"/>
  <c r="O3006" i="3" s="1"/>
  <c r="P3006" i="3" s="1"/>
  <c r="T3008" i="3"/>
  <c r="O3009" i="3"/>
  <c r="P3009" i="3" s="1"/>
  <c r="S3009" i="3"/>
  <c r="M3010" i="3"/>
  <c r="O3010" i="3" s="1"/>
  <c r="P3010" i="3" s="1"/>
  <c r="T3012" i="3"/>
  <c r="O3013" i="3"/>
  <c r="P3013" i="3" s="1"/>
  <c r="S3013" i="3"/>
  <c r="M3014" i="3"/>
  <c r="O3014" i="3" s="1"/>
  <c r="P3014" i="3" s="1"/>
  <c r="T3016" i="3"/>
  <c r="O3017" i="3"/>
  <c r="P3017" i="3" s="1"/>
  <c r="S3017" i="3"/>
  <c r="M3018" i="3"/>
  <c r="O3018" i="3" s="1"/>
  <c r="P3018" i="3" s="1"/>
  <c r="L3019" i="3"/>
  <c r="T3020" i="3"/>
  <c r="O3021" i="3"/>
  <c r="P3021" i="3" s="1"/>
  <c r="S3021" i="3"/>
  <c r="H3022" i="3"/>
  <c r="Q3022" i="3" s="1"/>
  <c r="M3022" i="3"/>
  <c r="L3023" i="3"/>
  <c r="T3024" i="3"/>
  <c r="O3025" i="3"/>
  <c r="P3025" i="3" s="1"/>
  <c r="S3025" i="3"/>
  <c r="H3026" i="3"/>
  <c r="Q3026" i="3" s="1"/>
  <c r="M3026" i="3"/>
  <c r="L3027" i="3"/>
  <c r="Q3027" i="3" s="1"/>
  <c r="T3028" i="3"/>
  <c r="O3029" i="3"/>
  <c r="P3029" i="3" s="1"/>
  <c r="S3029" i="3"/>
  <c r="H3030" i="3"/>
  <c r="Q3030" i="3" s="1"/>
  <c r="M3030" i="3"/>
  <c r="L3031" i="3"/>
  <c r="Q3031" i="3" s="1"/>
  <c r="T3032" i="3"/>
  <c r="O3033" i="3"/>
  <c r="P3033" i="3" s="1"/>
  <c r="S3033" i="3"/>
  <c r="H3034" i="3"/>
  <c r="Q3034" i="3" s="1"/>
  <c r="M3034" i="3"/>
  <c r="O3034" i="3" s="1"/>
  <c r="P3034" i="3" s="1"/>
  <c r="L3035" i="3"/>
  <c r="Q3035" i="3" s="1"/>
  <c r="T3036" i="3"/>
  <c r="O3037" i="3"/>
  <c r="P3037" i="3" s="1"/>
  <c r="S3037" i="3"/>
  <c r="H3038" i="3"/>
  <c r="Q3038" i="3" s="1"/>
  <c r="M3038" i="3"/>
  <c r="L3039" i="3"/>
  <c r="Q3039" i="3" s="1"/>
  <c r="T3040" i="3"/>
  <c r="O3041" i="3"/>
  <c r="P3041" i="3" s="1"/>
  <c r="S3041" i="3"/>
  <c r="H3042" i="3"/>
  <c r="Q3042" i="3" s="1"/>
  <c r="M3042" i="3"/>
  <c r="L3043" i="3"/>
  <c r="Q3043" i="3" s="1"/>
  <c r="T3044" i="3"/>
  <c r="O3045" i="3"/>
  <c r="P3045" i="3" s="1"/>
  <c r="S3045" i="3"/>
  <c r="H3046" i="3"/>
  <c r="Q3046" i="3" s="1"/>
  <c r="M3046" i="3"/>
  <c r="L3047" i="3"/>
  <c r="T3048" i="3"/>
  <c r="O3049" i="3"/>
  <c r="P3049" i="3" s="1"/>
  <c r="S3049" i="3"/>
  <c r="H3050" i="3"/>
  <c r="Q3050" i="3" s="1"/>
  <c r="M3050" i="3"/>
  <c r="O3050" i="3" s="1"/>
  <c r="P3050" i="3" s="1"/>
  <c r="L3051" i="3"/>
  <c r="Q3051" i="3" s="1"/>
  <c r="T3052" i="3"/>
  <c r="O3053" i="3"/>
  <c r="P3053" i="3" s="1"/>
  <c r="S3053" i="3"/>
  <c r="H3054" i="3"/>
  <c r="Q3054" i="3" s="1"/>
  <c r="M3054" i="3"/>
  <c r="L3055" i="3"/>
  <c r="T3056" i="3"/>
  <c r="O3057" i="3"/>
  <c r="P3057" i="3" s="1"/>
  <c r="S3057" i="3"/>
  <c r="H3058" i="3"/>
  <c r="Q3058" i="3" s="1"/>
  <c r="M3058" i="3"/>
  <c r="L3059" i="3"/>
  <c r="Q3059" i="3" s="1"/>
  <c r="T3060" i="3"/>
  <c r="O3061" i="3"/>
  <c r="P3061" i="3" s="1"/>
  <c r="S3061" i="3"/>
  <c r="H3062" i="3"/>
  <c r="Q3062" i="3" s="1"/>
  <c r="M3062" i="3"/>
  <c r="L3063" i="3"/>
  <c r="Q3063" i="3" s="1"/>
  <c r="T3064" i="3"/>
  <c r="O3065" i="3"/>
  <c r="P3065" i="3" s="1"/>
  <c r="S3065" i="3"/>
  <c r="H3066" i="3"/>
  <c r="Q3066" i="3" s="1"/>
  <c r="M3066" i="3"/>
  <c r="O3066" i="3" s="1"/>
  <c r="P3066" i="3" s="1"/>
  <c r="L3067" i="3"/>
  <c r="Q3067" i="3" s="1"/>
  <c r="T3068" i="3"/>
  <c r="O3069" i="3"/>
  <c r="P3069" i="3" s="1"/>
  <c r="S3069" i="3"/>
  <c r="H3070" i="3"/>
  <c r="Q3070" i="3" s="1"/>
  <c r="M3070" i="3"/>
  <c r="L3071" i="3"/>
  <c r="Q3071" i="3" s="1"/>
  <c r="T3072" i="3"/>
  <c r="O3073" i="3"/>
  <c r="P3073" i="3" s="1"/>
  <c r="S3073" i="3"/>
  <c r="H3074" i="3"/>
  <c r="Q3074" i="3" s="1"/>
  <c r="M3074" i="3"/>
  <c r="L3075" i="3"/>
  <c r="Q3075" i="3" s="1"/>
  <c r="T3076" i="3"/>
  <c r="O3077" i="3"/>
  <c r="P3077" i="3" s="1"/>
  <c r="S3077" i="3"/>
  <c r="H3078" i="3"/>
  <c r="Q3078" i="3" s="1"/>
  <c r="M3078" i="3"/>
  <c r="L3079" i="3"/>
  <c r="T3080" i="3"/>
  <c r="O3081" i="3"/>
  <c r="P3081" i="3" s="1"/>
  <c r="S3081" i="3"/>
  <c r="H3082" i="3"/>
  <c r="Q3082" i="3" s="1"/>
  <c r="M3082" i="3"/>
  <c r="O3082" i="3" s="1"/>
  <c r="P3082" i="3" s="1"/>
  <c r="L3083" i="3"/>
  <c r="Q3083" i="3" s="1"/>
  <c r="T3084" i="3"/>
  <c r="O3085" i="3"/>
  <c r="P3085" i="3" s="1"/>
  <c r="S3085" i="3"/>
  <c r="H3086" i="3"/>
  <c r="Q3086" i="3" s="1"/>
  <c r="M3086" i="3"/>
  <c r="L3087" i="3"/>
  <c r="T3088" i="3"/>
  <c r="O3089" i="3"/>
  <c r="P3089" i="3" s="1"/>
  <c r="S3089" i="3"/>
  <c r="H3090" i="3"/>
  <c r="Q3090" i="3" s="1"/>
  <c r="M3090" i="3"/>
  <c r="L3091" i="3"/>
  <c r="Q3091" i="3" s="1"/>
  <c r="T3092" i="3"/>
  <c r="O3093" i="3"/>
  <c r="P3093" i="3" s="1"/>
  <c r="S3093" i="3"/>
  <c r="H3094" i="3"/>
  <c r="Q3094" i="3" s="1"/>
  <c r="M3094" i="3"/>
  <c r="L3095" i="3"/>
  <c r="Q3095" i="3" s="1"/>
  <c r="T3096" i="3"/>
  <c r="O3097" i="3"/>
  <c r="P3097" i="3" s="1"/>
  <c r="S3097" i="3"/>
  <c r="H3098" i="3"/>
  <c r="Q3098" i="3" s="1"/>
  <c r="M3098" i="3"/>
  <c r="O3098" i="3" s="1"/>
  <c r="P3098" i="3" s="1"/>
  <c r="L3099" i="3"/>
  <c r="Q3099" i="3" s="1"/>
  <c r="T3100" i="3"/>
  <c r="O3101" i="3"/>
  <c r="P3101" i="3" s="1"/>
  <c r="S3101" i="3"/>
  <c r="H3102" i="3"/>
  <c r="Q3102" i="3" s="1"/>
  <c r="M3102" i="3"/>
  <c r="L3103" i="3"/>
  <c r="Q3103" i="3" s="1"/>
  <c r="T3104" i="3"/>
  <c r="O3105" i="3"/>
  <c r="P3105" i="3" s="1"/>
  <c r="S3105" i="3"/>
  <c r="H3106" i="3"/>
  <c r="Q3106" i="3" s="1"/>
  <c r="M3106" i="3"/>
  <c r="L3107" i="3"/>
  <c r="Q3107" i="3" s="1"/>
  <c r="T3108" i="3"/>
  <c r="O3109" i="3"/>
  <c r="P3109" i="3" s="1"/>
  <c r="S3109" i="3"/>
  <c r="H3110" i="3"/>
  <c r="Q3110" i="3" s="1"/>
  <c r="M3110" i="3"/>
  <c r="L3111" i="3"/>
  <c r="T3112" i="3"/>
  <c r="O3113" i="3"/>
  <c r="P3113" i="3" s="1"/>
  <c r="S3113" i="3"/>
  <c r="H3114" i="3"/>
  <c r="Q3114" i="3" s="1"/>
  <c r="M3114" i="3"/>
  <c r="O3114" i="3" s="1"/>
  <c r="P3114" i="3" s="1"/>
  <c r="L3115" i="3"/>
  <c r="Q3115" i="3" s="1"/>
  <c r="T3116" i="3"/>
  <c r="O3117" i="3"/>
  <c r="P3117" i="3" s="1"/>
  <c r="S3117" i="3"/>
  <c r="H3118" i="3"/>
  <c r="Q3118" i="3" s="1"/>
  <c r="M3118" i="3"/>
  <c r="L3119" i="3"/>
  <c r="T3120" i="3"/>
  <c r="O3121" i="3"/>
  <c r="P3121" i="3" s="1"/>
  <c r="S3121" i="3"/>
  <c r="H3122" i="3"/>
  <c r="Q3122" i="3" s="1"/>
  <c r="M3122" i="3"/>
  <c r="L3123" i="3"/>
  <c r="Q3123" i="3" s="1"/>
  <c r="T3124" i="3"/>
  <c r="O3125" i="3"/>
  <c r="P3125" i="3" s="1"/>
  <c r="S3125" i="3"/>
  <c r="H3126" i="3"/>
  <c r="Q3126" i="3" s="1"/>
  <c r="M3126" i="3"/>
  <c r="L3127" i="3"/>
  <c r="Q3127" i="3" s="1"/>
  <c r="T3128" i="3"/>
  <c r="O3129" i="3"/>
  <c r="P3129" i="3" s="1"/>
  <c r="S3129" i="3"/>
  <c r="H3130" i="3"/>
  <c r="Q3130" i="3" s="1"/>
  <c r="M3130" i="3"/>
  <c r="O3130" i="3" s="1"/>
  <c r="P3130" i="3" s="1"/>
  <c r="L3131" i="3"/>
  <c r="Q3131" i="3" s="1"/>
  <c r="T3132" i="3"/>
  <c r="O3133" i="3"/>
  <c r="P3133" i="3" s="1"/>
  <c r="S3133" i="3"/>
  <c r="H3134" i="3"/>
  <c r="Q3134" i="3" s="1"/>
  <c r="M3134" i="3"/>
  <c r="L3135" i="3"/>
  <c r="Q3135" i="3" s="1"/>
  <c r="T3136" i="3"/>
  <c r="O3137" i="3"/>
  <c r="P3137" i="3" s="1"/>
  <c r="S3137" i="3"/>
  <c r="H3138" i="3"/>
  <c r="Q3138" i="3" s="1"/>
  <c r="M3138" i="3"/>
  <c r="L3139" i="3"/>
  <c r="Q3139" i="3" s="1"/>
  <c r="T3140" i="3"/>
  <c r="O3141" i="3"/>
  <c r="P3141" i="3" s="1"/>
  <c r="S3141" i="3"/>
  <c r="H3142" i="3"/>
  <c r="Q3142" i="3" s="1"/>
  <c r="M3142" i="3"/>
  <c r="L3143" i="3"/>
  <c r="T3144" i="3"/>
  <c r="O3145" i="3"/>
  <c r="P3145" i="3" s="1"/>
  <c r="S3145" i="3"/>
  <c r="H3146" i="3"/>
  <c r="Q3146" i="3" s="1"/>
  <c r="M3146" i="3"/>
  <c r="O3146" i="3" s="1"/>
  <c r="P3146" i="3" s="1"/>
  <c r="L3147" i="3"/>
  <c r="Q3147" i="3" s="1"/>
  <c r="T3148" i="3"/>
  <c r="O3149" i="3"/>
  <c r="P3149" i="3" s="1"/>
  <c r="S3149" i="3"/>
  <c r="H3150" i="3"/>
  <c r="Q3150" i="3" s="1"/>
  <c r="M3150" i="3"/>
  <c r="L3151" i="3"/>
  <c r="T3152" i="3"/>
  <c r="O3153" i="3"/>
  <c r="P3153" i="3" s="1"/>
  <c r="S3153" i="3"/>
  <c r="H3154" i="3"/>
  <c r="Q3154" i="3" s="1"/>
  <c r="M3154" i="3"/>
  <c r="L3155" i="3"/>
  <c r="Q3155" i="3" s="1"/>
  <c r="T3156" i="3"/>
  <c r="O3157" i="3"/>
  <c r="P3157" i="3" s="1"/>
  <c r="S3157" i="3"/>
  <c r="H3158" i="3"/>
  <c r="Q3158" i="3" s="1"/>
  <c r="M3158" i="3"/>
  <c r="L3159" i="3"/>
  <c r="Q3159" i="3" s="1"/>
  <c r="T3160" i="3"/>
  <c r="O3161" i="3"/>
  <c r="P3161" i="3" s="1"/>
  <c r="S3161" i="3"/>
  <c r="H3162" i="3"/>
  <c r="Q3162" i="3" s="1"/>
  <c r="M3162" i="3"/>
  <c r="O3162" i="3" s="1"/>
  <c r="P3162" i="3" s="1"/>
  <c r="L3163" i="3"/>
  <c r="Q3163" i="3" s="1"/>
  <c r="T3164" i="3"/>
  <c r="O3165" i="3"/>
  <c r="P3165" i="3" s="1"/>
  <c r="S3165" i="3"/>
  <c r="H3166" i="3"/>
  <c r="Q3166" i="3" s="1"/>
  <c r="M3166" i="3"/>
  <c r="L3167" i="3"/>
  <c r="Q3167" i="3" s="1"/>
  <c r="T3168" i="3"/>
  <c r="O3169" i="3"/>
  <c r="P3169" i="3" s="1"/>
  <c r="S3169" i="3"/>
  <c r="H3170" i="3"/>
  <c r="Q3170" i="3" s="1"/>
  <c r="M3170" i="3"/>
  <c r="L3171" i="3"/>
  <c r="Q3171" i="3" s="1"/>
  <c r="T3172" i="3"/>
  <c r="O3173" i="3"/>
  <c r="P3173" i="3" s="1"/>
  <c r="S3173" i="3"/>
  <c r="H3174" i="3"/>
  <c r="Q3174" i="3" s="1"/>
  <c r="M3174" i="3"/>
  <c r="L3175" i="3"/>
  <c r="T3176" i="3"/>
  <c r="O3177" i="3"/>
  <c r="P3177" i="3" s="1"/>
  <c r="S3177" i="3"/>
  <c r="H3178" i="3"/>
  <c r="Q3178" i="3" s="1"/>
  <c r="M3178" i="3"/>
  <c r="O3178" i="3" s="1"/>
  <c r="P3178" i="3" s="1"/>
  <c r="L3179" i="3"/>
  <c r="Q3179" i="3" s="1"/>
  <c r="T3180" i="3"/>
  <c r="O3181" i="3"/>
  <c r="P3181" i="3" s="1"/>
  <c r="S3181" i="3"/>
  <c r="H3182" i="3"/>
  <c r="Q3182" i="3" s="1"/>
  <c r="M3182" i="3"/>
  <c r="L3183" i="3"/>
  <c r="T3184" i="3"/>
  <c r="O3185" i="3"/>
  <c r="P3185" i="3" s="1"/>
  <c r="S3185" i="3"/>
  <c r="H3186" i="3"/>
  <c r="Q3186" i="3" s="1"/>
  <c r="M3186" i="3"/>
  <c r="L3187" i="3"/>
  <c r="Q3187" i="3" s="1"/>
  <c r="T3188" i="3"/>
  <c r="O3189" i="3"/>
  <c r="P3189" i="3" s="1"/>
  <c r="S3189" i="3"/>
  <c r="H3190" i="3"/>
  <c r="Q3190" i="3" s="1"/>
  <c r="M3190" i="3"/>
  <c r="L3191" i="3"/>
  <c r="Q3191" i="3" s="1"/>
  <c r="T3192" i="3"/>
  <c r="O3193" i="3"/>
  <c r="P3193" i="3" s="1"/>
  <c r="S3193" i="3"/>
  <c r="H3194" i="3"/>
  <c r="Q3194" i="3" s="1"/>
  <c r="M3194" i="3"/>
  <c r="O3194" i="3" s="1"/>
  <c r="P3194" i="3" s="1"/>
  <c r="L3195" i="3"/>
  <c r="Q3195" i="3" s="1"/>
  <c r="T3196" i="3"/>
  <c r="O3197" i="3"/>
  <c r="P3197" i="3" s="1"/>
  <c r="S3197" i="3"/>
  <c r="H3198" i="3"/>
  <c r="Q3198" i="3" s="1"/>
  <c r="M3198" i="3"/>
  <c r="L3199" i="3"/>
  <c r="Q3199" i="3" s="1"/>
  <c r="T3200" i="3"/>
  <c r="O3201" i="3"/>
  <c r="P3201" i="3" s="1"/>
  <c r="S3201" i="3"/>
  <c r="H3202" i="3"/>
  <c r="Q3202" i="3" s="1"/>
  <c r="M3202" i="3"/>
  <c r="L3203" i="3"/>
  <c r="Q3203" i="3" s="1"/>
  <c r="T3204" i="3"/>
  <c r="O3205" i="3"/>
  <c r="P3205" i="3" s="1"/>
  <c r="S3205" i="3"/>
  <c r="H3206" i="3"/>
  <c r="Q3206" i="3" s="1"/>
  <c r="M3206" i="3"/>
  <c r="L3207" i="3"/>
  <c r="T3208" i="3"/>
  <c r="O3209" i="3"/>
  <c r="P3209" i="3" s="1"/>
  <c r="S3209" i="3"/>
  <c r="H3210" i="3"/>
  <c r="Q3210" i="3" s="1"/>
  <c r="M3210" i="3"/>
  <c r="O3210" i="3" s="1"/>
  <c r="P3210" i="3" s="1"/>
  <c r="L3211" i="3"/>
  <c r="Q3211" i="3" s="1"/>
  <c r="T3212" i="3"/>
  <c r="O3213" i="3"/>
  <c r="P3213" i="3" s="1"/>
  <c r="S3213" i="3"/>
  <c r="H3214" i="3"/>
  <c r="Q3214" i="3" s="1"/>
  <c r="M3214" i="3"/>
  <c r="L3215" i="3"/>
  <c r="T3216" i="3"/>
  <c r="O3217" i="3"/>
  <c r="P3217" i="3" s="1"/>
  <c r="S3217" i="3"/>
  <c r="H3218" i="3"/>
  <c r="Q3218" i="3" s="1"/>
  <c r="M3218" i="3"/>
  <c r="L3219" i="3"/>
  <c r="Q3219" i="3" s="1"/>
  <c r="T3220" i="3"/>
  <c r="O3221" i="3"/>
  <c r="P3221" i="3" s="1"/>
  <c r="S3221" i="3"/>
  <c r="H3222" i="3"/>
  <c r="Q3222" i="3" s="1"/>
  <c r="M3222" i="3"/>
  <c r="L3223" i="3"/>
  <c r="Q3223" i="3" s="1"/>
  <c r="T3224" i="3"/>
  <c r="O3225" i="3"/>
  <c r="P3225" i="3" s="1"/>
  <c r="S3225" i="3"/>
  <c r="H3226" i="3"/>
  <c r="Q3226" i="3" s="1"/>
  <c r="M3226" i="3"/>
  <c r="O3226" i="3" s="1"/>
  <c r="P3226" i="3" s="1"/>
  <c r="L3227" i="3"/>
  <c r="Q3227" i="3" s="1"/>
  <c r="T3228" i="3"/>
  <c r="O3229" i="3"/>
  <c r="P3229" i="3" s="1"/>
  <c r="S3229" i="3"/>
  <c r="H3230" i="3"/>
  <c r="Q3230" i="3" s="1"/>
  <c r="M3230" i="3"/>
  <c r="L3231" i="3"/>
  <c r="Q3231" i="3" s="1"/>
  <c r="T3232" i="3"/>
  <c r="O3233" i="3"/>
  <c r="P3233" i="3" s="1"/>
  <c r="S3233" i="3"/>
  <c r="H3234" i="3"/>
  <c r="Q3234" i="3" s="1"/>
  <c r="M3234" i="3"/>
  <c r="L3235" i="3"/>
  <c r="Q3235" i="3" s="1"/>
  <c r="T3236" i="3"/>
  <c r="O3237" i="3"/>
  <c r="P3237" i="3" s="1"/>
  <c r="S3237" i="3"/>
  <c r="H3238" i="3"/>
  <c r="Q3238" i="3" s="1"/>
  <c r="M3238" i="3"/>
  <c r="L3239" i="3"/>
  <c r="T3240" i="3"/>
  <c r="O3241" i="3"/>
  <c r="P3241" i="3" s="1"/>
  <c r="S3241" i="3"/>
  <c r="H3242" i="3"/>
  <c r="Q3242" i="3" s="1"/>
  <c r="M3242" i="3"/>
  <c r="O3242" i="3" s="1"/>
  <c r="P3242" i="3" s="1"/>
  <c r="L3243" i="3"/>
  <c r="Q3243" i="3" s="1"/>
  <c r="T3244" i="3"/>
  <c r="O3245" i="3"/>
  <c r="P3245" i="3" s="1"/>
  <c r="S3245" i="3"/>
  <c r="H3246" i="3"/>
  <c r="Q3246" i="3" s="1"/>
  <c r="M3246" i="3"/>
  <c r="L3247" i="3"/>
  <c r="T3248" i="3"/>
  <c r="O3249" i="3"/>
  <c r="P3249" i="3" s="1"/>
  <c r="S3249" i="3"/>
  <c r="H3250" i="3"/>
  <c r="Q3250" i="3" s="1"/>
  <c r="M3250" i="3"/>
  <c r="L3251" i="3"/>
  <c r="Q3251" i="3" s="1"/>
  <c r="T3252" i="3"/>
  <c r="O3253" i="3"/>
  <c r="P3253" i="3" s="1"/>
  <c r="S3253" i="3"/>
  <c r="H3254" i="3"/>
  <c r="Q3254" i="3" s="1"/>
  <c r="M3254" i="3"/>
  <c r="L3255" i="3"/>
  <c r="Q3255" i="3" s="1"/>
  <c r="T3256" i="3"/>
  <c r="O3257" i="3"/>
  <c r="P3257" i="3" s="1"/>
  <c r="S3257" i="3"/>
  <c r="H3258" i="3"/>
  <c r="Q3258" i="3" s="1"/>
  <c r="M3258" i="3"/>
  <c r="O3258" i="3" s="1"/>
  <c r="P3258" i="3" s="1"/>
  <c r="L3259" i="3"/>
  <c r="Q3259" i="3" s="1"/>
  <c r="T3260" i="3"/>
  <c r="O3261" i="3"/>
  <c r="P3261" i="3" s="1"/>
  <c r="S3261" i="3"/>
  <c r="H3262" i="3"/>
  <c r="Q3262" i="3" s="1"/>
  <c r="M3262" i="3"/>
  <c r="L3263" i="3"/>
  <c r="Q3263" i="3" s="1"/>
  <c r="T3264" i="3"/>
  <c r="O3265" i="3"/>
  <c r="P3265" i="3" s="1"/>
  <c r="S3265" i="3"/>
  <c r="H3266" i="3"/>
  <c r="Q3266" i="3" s="1"/>
  <c r="M3266" i="3"/>
  <c r="L3267" i="3"/>
  <c r="Q3267" i="3" s="1"/>
  <c r="T3268" i="3"/>
  <c r="O3269" i="3"/>
  <c r="P3269" i="3" s="1"/>
  <c r="S3269" i="3"/>
  <c r="H3270" i="3"/>
  <c r="Q3270" i="3" s="1"/>
  <c r="M3270" i="3"/>
  <c r="L3271" i="3"/>
  <c r="T3272" i="3"/>
  <c r="O3273" i="3"/>
  <c r="P3273" i="3" s="1"/>
  <c r="S3273" i="3"/>
  <c r="H3274" i="3"/>
  <c r="Q3274" i="3" s="1"/>
  <c r="M3274" i="3"/>
  <c r="O3274" i="3" s="1"/>
  <c r="P3274" i="3" s="1"/>
  <c r="L3275" i="3"/>
  <c r="Q3275" i="3" s="1"/>
  <c r="T3276" i="3"/>
  <c r="O3277" i="3"/>
  <c r="P3277" i="3" s="1"/>
  <c r="S3277" i="3"/>
  <c r="H3278" i="3"/>
  <c r="Q3278" i="3" s="1"/>
  <c r="M3278" i="3"/>
  <c r="L3279" i="3"/>
  <c r="T3280" i="3"/>
  <c r="O3281" i="3"/>
  <c r="P3281" i="3" s="1"/>
  <c r="S3281" i="3"/>
  <c r="H3282" i="3"/>
  <c r="Q3282" i="3" s="1"/>
  <c r="M3282" i="3"/>
  <c r="L3283" i="3"/>
  <c r="Q3283" i="3" s="1"/>
  <c r="T3284" i="3"/>
  <c r="O3285" i="3"/>
  <c r="P3285" i="3" s="1"/>
  <c r="S3285" i="3"/>
  <c r="H3286" i="3"/>
  <c r="Q3286" i="3" s="1"/>
  <c r="M3286" i="3"/>
  <c r="L3287" i="3"/>
  <c r="Q3287" i="3" s="1"/>
  <c r="T3288" i="3"/>
  <c r="O3289" i="3"/>
  <c r="P3289" i="3" s="1"/>
  <c r="S3289" i="3"/>
  <c r="H3290" i="3"/>
  <c r="Q3290" i="3" s="1"/>
  <c r="M3290" i="3"/>
  <c r="O3290" i="3" s="1"/>
  <c r="P3290" i="3" s="1"/>
  <c r="L3291" i="3"/>
  <c r="Q3291" i="3" s="1"/>
  <c r="T3292" i="3"/>
  <c r="O3293" i="3"/>
  <c r="P3293" i="3" s="1"/>
  <c r="S3293" i="3"/>
  <c r="H3294" i="3"/>
  <c r="Q3294" i="3" s="1"/>
  <c r="M3294" i="3"/>
  <c r="L3295" i="3"/>
  <c r="Q3295" i="3" s="1"/>
  <c r="T3296" i="3"/>
  <c r="O3297" i="3"/>
  <c r="P3297" i="3" s="1"/>
  <c r="S3297" i="3"/>
  <c r="H3298" i="3"/>
  <c r="Q3298" i="3" s="1"/>
  <c r="M3298" i="3"/>
  <c r="L3299" i="3"/>
  <c r="Q3299" i="3" s="1"/>
  <c r="T3300" i="3"/>
  <c r="O3301" i="3"/>
  <c r="P3301" i="3" s="1"/>
  <c r="S3301" i="3"/>
  <c r="H3302" i="3"/>
  <c r="Q3302" i="3" s="1"/>
  <c r="M3302" i="3"/>
  <c r="L3303" i="3"/>
  <c r="T3304" i="3"/>
  <c r="O3305" i="3"/>
  <c r="P3305" i="3" s="1"/>
  <c r="F3306" i="3"/>
  <c r="Q3306" i="3" s="1"/>
  <c r="O3307" i="3"/>
  <c r="P3307" i="3" s="1"/>
  <c r="F3308" i="3"/>
  <c r="Q3308" i="3" s="1"/>
  <c r="O3309" i="3"/>
  <c r="P3309" i="3" s="1"/>
  <c r="F3310" i="3"/>
  <c r="Q3310" i="3" s="1"/>
  <c r="F3312" i="3"/>
  <c r="Q3312" i="3" s="1"/>
  <c r="O3313" i="3"/>
  <c r="P3313" i="3" s="1"/>
  <c r="F3314" i="3"/>
  <c r="Q3314" i="3" s="1"/>
  <c r="O3315" i="3"/>
  <c r="P3315" i="3" s="1"/>
  <c r="F3316" i="3"/>
  <c r="Q3316" i="3" s="1"/>
  <c r="O3317" i="3"/>
  <c r="P3317" i="3" s="1"/>
  <c r="F3318" i="3"/>
  <c r="Q3318" i="3" s="1"/>
  <c r="F3320" i="3"/>
  <c r="Q3320" i="3" s="1"/>
  <c r="O3321" i="3"/>
  <c r="P3321" i="3" s="1"/>
  <c r="F3322" i="3"/>
  <c r="Q3322" i="3" s="1"/>
  <c r="O3323" i="3"/>
  <c r="P3323" i="3" s="1"/>
  <c r="F3324" i="3"/>
  <c r="Q3324" i="3" s="1"/>
  <c r="O3325" i="3"/>
  <c r="P3325" i="3" s="1"/>
  <c r="F3326" i="3"/>
  <c r="Q3326" i="3" s="1"/>
  <c r="T3327" i="3"/>
  <c r="M3327" i="3"/>
  <c r="O3327" i="3" s="1"/>
  <c r="P3327" i="3" s="1"/>
  <c r="S3327" i="3"/>
  <c r="F3330" i="3"/>
  <c r="Q3330" i="3" s="1"/>
  <c r="T3331" i="3"/>
  <c r="M3331" i="3"/>
  <c r="O3331" i="3" s="1"/>
  <c r="P3331" i="3" s="1"/>
  <c r="S3331" i="3"/>
  <c r="F3334" i="3"/>
  <c r="Q3334" i="3" s="1"/>
  <c r="T3335" i="3"/>
  <c r="M3335" i="3"/>
  <c r="O3335" i="3" s="1"/>
  <c r="P3335" i="3" s="1"/>
  <c r="S3335" i="3"/>
  <c r="O3337" i="3"/>
  <c r="P3337" i="3" s="1"/>
  <c r="F3338" i="3"/>
  <c r="Q3338" i="3" s="1"/>
  <c r="T3339" i="3"/>
  <c r="M3339" i="3"/>
  <c r="O3339" i="3" s="1"/>
  <c r="P3339" i="3" s="1"/>
  <c r="S3339" i="3"/>
  <c r="F3342" i="3"/>
  <c r="Q3342" i="3" s="1"/>
  <c r="T3343" i="3"/>
  <c r="M3343" i="3"/>
  <c r="O3343" i="3" s="1"/>
  <c r="P3343" i="3" s="1"/>
  <c r="S3343" i="3"/>
  <c r="O3350" i="3"/>
  <c r="P3350" i="3" s="1"/>
  <c r="O3358" i="3"/>
  <c r="P3358" i="3" s="1"/>
  <c r="O3369" i="3"/>
  <c r="P3369" i="3" s="1"/>
  <c r="M3371" i="3"/>
  <c r="O3371" i="3" s="1"/>
  <c r="P3371" i="3" s="1"/>
  <c r="M3379" i="3"/>
  <c r="O3379" i="3" s="1"/>
  <c r="P3379" i="3" s="1"/>
  <c r="O3385" i="3"/>
  <c r="P3385" i="3" s="1"/>
  <c r="M3387" i="3"/>
  <c r="O3387" i="3" s="1"/>
  <c r="P3387" i="3" s="1"/>
  <c r="M3395" i="3"/>
  <c r="O3395" i="3" s="1"/>
  <c r="P3395" i="3" s="1"/>
  <c r="O3435" i="3"/>
  <c r="P3435" i="3" s="1"/>
  <c r="O3467" i="3"/>
  <c r="P3467" i="3" s="1"/>
  <c r="O3499" i="3"/>
  <c r="P3499" i="3" s="1"/>
  <c r="O3531" i="3"/>
  <c r="P3531" i="3" s="1"/>
  <c r="T2849" i="3"/>
  <c r="T2853" i="3"/>
  <c r="T2857" i="3"/>
  <c r="T2861" i="3"/>
  <c r="T2865" i="3"/>
  <c r="T2869" i="3"/>
  <c r="T2873" i="3"/>
  <c r="T2877" i="3"/>
  <c r="T2881" i="3"/>
  <c r="T2885" i="3"/>
  <c r="T2889" i="3"/>
  <c r="T2893" i="3"/>
  <c r="T2897" i="3"/>
  <c r="T2901" i="3"/>
  <c r="T2905" i="3"/>
  <c r="T2909" i="3"/>
  <c r="T2913" i="3"/>
  <c r="T2917" i="3"/>
  <c r="T2921" i="3"/>
  <c r="T2925" i="3"/>
  <c r="T2929" i="3"/>
  <c r="T2933" i="3"/>
  <c r="T2937" i="3"/>
  <c r="T2941" i="3"/>
  <c r="T2945" i="3"/>
  <c r="T2949" i="3"/>
  <c r="T2953" i="3"/>
  <c r="T2957" i="3"/>
  <c r="T2961" i="3"/>
  <c r="T2965" i="3"/>
  <c r="T2969" i="3"/>
  <c r="T2973" i="3"/>
  <c r="T2977" i="3"/>
  <c r="T2981" i="3"/>
  <c r="T2985" i="3"/>
  <c r="T2989" i="3"/>
  <c r="T2993" i="3"/>
  <c r="T2997" i="3"/>
  <c r="T3001" i="3"/>
  <c r="T3005" i="3"/>
  <c r="T3009" i="3"/>
  <c r="T3013" i="3"/>
  <c r="T3017" i="3"/>
  <c r="T3021" i="3"/>
  <c r="O3022" i="3"/>
  <c r="P3022" i="3" s="1"/>
  <c r="M3023" i="3"/>
  <c r="O3023" i="3" s="1"/>
  <c r="P3023" i="3" s="1"/>
  <c r="T3025" i="3"/>
  <c r="O3026" i="3"/>
  <c r="P3026" i="3" s="1"/>
  <c r="M3027" i="3"/>
  <c r="O3027" i="3" s="1"/>
  <c r="P3027" i="3" s="1"/>
  <c r="T3029" i="3"/>
  <c r="O3030" i="3"/>
  <c r="P3030" i="3" s="1"/>
  <c r="M3031" i="3"/>
  <c r="O3031" i="3" s="1"/>
  <c r="P3031" i="3" s="1"/>
  <c r="T3033" i="3"/>
  <c r="M3035" i="3"/>
  <c r="T3037" i="3"/>
  <c r="O3038" i="3"/>
  <c r="P3038" i="3" s="1"/>
  <c r="M3039" i="3"/>
  <c r="T3041" i="3"/>
  <c r="O3042" i="3"/>
  <c r="P3042" i="3" s="1"/>
  <c r="M3043" i="3"/>
  <c r="O3043" i="3" s="1"/>
  <c r="P3043" i="3" s="1"/>
  <c r="T3045" i="3"/>
  <c r="O3046" i="3"/>
  <c r="P3046" i="3" s="1"/>
  <c r="M3047" i="3"/>
  <c r="O3047" i="3" s="1"/>
  <c r="P3047" i="3" s="1"/>
  <c r="T3049" i="3"/>
  <c r="M3051" i="3"/>
  <c r="O3051" i="3" s="1"/>
  <c r="P3051" i="3" s="1"/>
  <c r="T3053" i="3"/>
  <c r="O3054" i="3"/>
  <c r="P3054" i="3" s="1"/>
  <c r="M3055" i="3"/>
  <c r="O3055" i="3" s="1"/>
  <c r="P3055" i="3" s="1"/>
  <c r="T3057" i="3"/>
  <c r="O3058" i="3"/>
  <c r="P3058" i="3" s="1"/>
  <c r="M3059" i="3"/>
  <c r="O3059" i="3" s="1"/>
  <c r="P3059" i="3" s="1"/>
  <c r="T3061" i="3"/>
  <c r="O3062" i="3"/>
  <c r="P3062" i="3" s="1"/>
  <c r="M3063" i="3"/>
  <c r="O3063" i="3" s="1"/>
  <c r="P3063" i="3" s="1"/>
  <c r="T3065" i="3"/>
  <c r="M3067" i="3"/>
  <c r="T3069" i="3"/>
  <c r="O3070" i="3"/>
  <c r="P3070" i="3" s="1"/>
  <c r="M3071" i="3"/>
  <c r="T3073" i="3"/>
  <c r="O3074" i="3"/>
  <c r="P3074" i="3" s="1"/>
  <c r="M3075" i="3"/>
  <c r="O3075" i="3" s="1"/>
  <c r="P3075" i="3" s="1"/>
  <c r="T3077" i="3"/>
  <c r="O3078" i="3"/>
  <c r="P3078" i="3" s="1"/>
  <c r="M3079" i="3"/>
  <c r="O3079" i="3" s="1"/>
  <c r="P3079" i="3" s="1"/>
  <c r="T3081" i="3"/>
  <c r="M3083" i="3"/>
  <c r="O3083" i="3" s="1"/>
  <c r="P3083" i="3" s="1"/>
  <c r="T3085" i="3"/>
  <c r="O3086" i="3"/>
  <c r="P3086" i="3" s="1"/>
  <c r="M3087" i="3"/>
  <c r="O3087" i="3" s="1"/>
  <c r="P3087" i="3" s="1"/>
  <c r="T3089" i="3"/>
  <c r="O3090" i="3"/>
  <c r="P3090" i="3" s="1"/>
  <c r="M3091" i="3"/>
  <c r="O3091" i="3" s="1"/>
  <c r="P3091" i="3" s="1"/>
  <c r="T3093" i="3"/>
  <c r="O3094" i="3"/>
  <c r="P3094" i="3" s="1"/>
  <c r="M3095" i="3"/>
  <c r="O3095" i="3" s="1"/>
  <c r="P3095" i="3" s="1"/>
  <c r="T3097" i="3"/>
  <c r="M3099" i="3"/>
  <c r="T3101" i="3"/>
  <c r="O3102" i="3"/>
  <c r="P3102" i="3" s="1"/>
  <c r="M3103" i="3"/>
  <c r="T3105" i="3"/>
  <c r="O3106" i="3"/>
  <c r="P3106" i="3" s="1"/>
  <c r="M3107" i="3"/>
  <c r="O3107" i="3" s="1"/>
  <c r="P3107" i="3" s="1"/>
  <c r="T3109" i="3"/>
  <c r="O3110" i="3"/>
  <c r="P3110" i="3" s="1"/>
  <c r="M3111" i="3"/>
  <c r="O3111" i="3" s="1"/>
  <c r="P3111" i="3" s="1"/>
  <c r="T3113" i="3"/>
  <c r="M3115" i="3"/>
  <c r="O3115" i="3" s="1"/>
  <c r="P3115" i="3" s="1"/>
  <c r="T3117" i="3"/>
  <c r="O3118" i="3"/>
  <c r="P3118" i="3" s="1"/>
  <c r="M3119" i="3"/>
  <c r="O3119" i="3" s="1"/>
  <c r="P3119" i="3" s="1"/>
  <c r="T3121" i="3"/>
  <c r="O3122" i="3"/>
  <c r="P3122" i="3" s="1"/>
  <c r="M3123" i="3"/>
  <c r="O3123" i="3" s="1"/>
  <c r="P3123" i="3" s="1"/>
  <c r="T3125" i="3"/>
  <c r="O3126" i="3"/>
  <c r="P3126" i="3" s="1"/>
  <c r="M3127" i="3"/>
  <c r="O3127" i="3" s="1"/>
  <c r="P3127" i="3" s="1"/>
  <c r="T3129" i="3"/>
  <c r="M3131" i="3"/>
  <c r="T3133" i="3"/>
  <c r="O3134" i="3"/>
  <c r="P3134" i="3" s="1"/>
  <c r="M3135" i="3"/>
  <c r="T3137" i="3"/>
  <c r="O3138" i="3"/>
  <c r="P3138" i="3" s="1"/>
  <c r="M3139" i="3"/>
  <c r="O3139" i="3" s="1"/>
  <c r="P3139" i="3" s="1"/>
  <c r="T3141" i="3"/>
  <c r="O3142" i="3"/>
  <c r="P3142" i="3" s="1"/>
  <c r="M3143" i="3"/>
  <c r="O3143" i="3" s="1"/>
  <c r="P3143" i="3" s="1"/>
  <c r="T3145" i="3"/>
  <c r="M3147" i="3"/>
  <c r="O3147" i="3" s="1"/>
  <c r="P3147" i="3" s="1"/>
  <c r="T3149" i="3"/>
  <c r="O3150" i="3"/>
  <c r="P3150" i="3" s="1"/>
  <c r="M3151" i="3"/>
  <c r="O3151" i="3" s="1"/>
  <c r="P3151" i="3" s="1"/>
  <c r="T3153" i="3"/>
  <c r="O3154" i="3"/>
  <c r="P3154" i="3" s="1"/>
  <c r="M3155" i="3"/>
  <c r="O3155" i="3" s="1"/>
  <c r="P3155" i="3" s="1"/>
  <c r="T3157" i="3"/>
  <c r="O3158" i="3"/>
  <c r="P3158" i="3" s="1"/>
  <c r="M3159" i="3"/>
  <c r="O3159" i="3" s="1"/>
  <c r="P3159" i="3" s="1"/>
  <c r="T3161" i="3"/>
  <c r="M3163" i="3"/>
  <c r="T3165" i="3"/>
  <c r="O3166" i="3"/>
  <c r="P3166" i="3" s="1"/>
  <c r="M3167" i="3"/>
  <c r="T3169" i="3"/>
  <c r="O3170" i="3"/>
  <c r="P3170" i="3" s="1"/>
  <c r="M3171" i="3"/>
  <c r="O3171" i="3" s="1"/>
  <c r="P3171" i="3" s="1"/>
  <c r="T3173" i="3"/>
  <c r="O3174" i="3"/>
  <c r="P3174" i="3" s="1"/>
  <c r="M3175" i="3"/>
  <c r="O3175" i="3" s="1"/>
  <c r="P3175" i="3" s="1"/>
  <c r="T3177" i="3"/>
  <c r="M3179" i="3"/>
  <c r="O3179" i="3" s="1"/>
  <c r="P3179" i="3" s="1"/>
  <c r="T3181" i="3"/>
  <c r="O3182" i="3"/>
  <c r="P3182" i="3" s="1"/>
  <c r="M3183" i="3"/>
  <c r="O3183" i="3" s="1"/>
  <c r="P3183" i="3" s="1"/>
  <c r="T3185" i="3"/>
  <c r="O3186" i="3"/>
  <c r="P3186" i="3" s="1"/>
  <c r="M3187" i="3"/>
  <c r="O3187" i="3" s="1"/>
  <c r="P3187" i="3" s="1"/>
  <c r="T3189" i="3"/>
  <c r="O3190" i="3"/>
  <c r="P3190" i="3" s="1"/>
  <c r="M3191" i="3"/>
  <c r="O3191" i="3" s="1"/>
  <c r="P3191" i="3" s="1"/>
  <c r="T3193" i="3"/>
  <c r="M3195" i="3"/>
  <c r="T3197" i="3"/>
  <c r="O3198" i="3"/>
  <c r="P3198" i="3" s="1"/>
  <c r="M3199" i="3"/>
  <c r="T3201" i="3"/>
  <c r="O3202" i="3"/>
  <c r="P3202" i="3" s="1"/>
  <c r="M3203" i="3"/>
  <c r="O3203" i="3" s="1"/>
  <c r="P3203" i="3" s="1"/>
  <c r="T3205" i="3"/>
  <c r="O3206" i="3"/>
  <c r="P3206" i="3" s="1"/>
  <c r="M3207" i="3"/>
  <c r="O3207" i="3" s="1"/>
  <c r="P3207" i="3" s="1"/>
  <c r="T3209" i="3"/>
  <c r="M3211" i="3"/>
  <c r="O3211" i="3" s="1"/>
  <c r="P3211" i="3" s="1"/>
  <c r="T3213" i="3"/>
  <c r="O3214" i="3"/>
  <c r="P3214" i="3" s="1"/>
  <c r="M3215" i="3"/>
  <c r="O3215" i="3" s="1"/>
  <c r="P3215" i="3" s="1"/>
  <c r="T3217" i="3"/>
  <c r="O3218" i="3"/>
  <c r="P3218" i="3" s="1"/>
  <c r="M3219" i="3"/>
  <c r="O3219" i="3" s="1"/>
  <c r="P3219" i="3" s="1"/>
  <c r="T3221" i="3"/>
  <c r="O3222" i="3"/>
  <c r="P3222" i="3" s="1"/>
  <c r="M3223" i="3"/>
  <c r="O3223" i="3" s="1"/>
  <c r="P3223" i="3" s="1"/>
  <c r="T3225" i="3"/>
  <c r="M3227" i="3"/>
  <c r="T3229" i="3"/>
  <c r="O3230" i="3"/>
  <c r="P3230" i="3" s="1"/>
  <c r="M3231" i="3"/>
  <c r="T3233" i="3"/>
  <c r="O3234" i="3"/>
  <c r="P3234" i="3" s="1"/>
  <c r="M3235" i="3"/>
  <c r="O3235" i="3" s="1"/>
  <c r="P3235" i="3" s="1"/>
  <c r="T3237" i="3"/>
  <c r="O3238" i="3"/>
  <c r="P3238" i="3" s="1"/>
  <c r="M3239" i="3"/>
  <c r="O3239" i="3" s="1"/>
  <c r="P3239" i="3" s="1"/>
  <c r="T3241" i="3"/>
  <c r="M3243" i="3"/>
  <c r="O3243" i="3" s="1"/>
  <c r="P3243" i="3" s="1"/>
  <c r="T3245" i="3"/>
  <c r="O3246" i="3"/>
  <c r="P3246" i="3" s="1"/>
  <c r="M3247" i="3"/>
  <c r="O3247" i="3" s="1"/>
  <c r="P3247" i="3" s="1"/>
  <c r="T3249" i="3"/>
  <c r="O3250" i="3"/>
  <c r="P3250" i="3" s="1"/>
  <c r="M3251" i="3"/>
  <c r="O3251" i="3" s="1"/>
  <c r="P3251" i="3" s="1"/>
  <c r="T3253" i="3"/>
  <c r="O3254" i="3"/>
  <c r="P3254" i="3" s="1"/>
  <c r="M3255" i="3"/>
  <c r="O3255" i="3" s="1"/>
  <c r="P3255" i="3" s="1"/>
  <c r="T3257" i="3"/>
  <c r="M3259" i="3"/>
  <c r="T3261" i="3"/>
  <c r="O3262" i="3"/>
  <c r="P3262" i="3" s="1"/>
  <c r="M3263" i="3"/>
  <c r="T3265" i="3"/>
  <c r="O3266" i="3"/>
  <c r="P3266" i="3" s="1"/>
  <c r="M3267" i="3"/>
  <c r="O3267" i="3" s="1"/>
  <c r="P3267" i="3" s="1"/>
  <c r="T3269" i="3"/>
  <c r="O3270" i="3"/>
  <c r="P3270" i="3" s="1"/>
  <c r="M3271" i="3"/>
  <c r="O3271" i="3" s="1"/>
  <c r="P3271" i="3" s="1"/>
  <c r="T3273" i="3"/>
  <c r="M3275" i="3"/>
  <c r="O3275" i="3" s="1"/>
  <c r="P3275" i="3" s="1"/>
  <c r="T3277" i="3"/>
  <c r="O3278" i="3"/>
  <c r="P3278" i="3" s="1"/>
  <c r="M3279" i="3"/>
  <c r="O3279" i="3" s="1"/>
  <c r="P3279" i="3" s="1"/>
  <c r="T3281" i="3"/>
  <c r="O3282" i="3"/>
  <c r="P3282" i="3" s="1"/>
  <c r="M3283" i="3"/>
  <c r="O3283" i="3" s="1"/>
  <c r="P3283" i="3" s="1"/>
  <c r="T3285" i="3"/>
  <c r="O3286" i="3"/>
  <c r="P3286" i="3" s="1"/>
  <c r="M3287" i="3"/>
  <c r="O3287" i="3" s="1"/>
  <c r="P3287" i="3" s="1"/>
  <c r="T3289" i="3"/>
  <c r="M3291" i="3"/>
  <c r="T3293" i="3"/>
  <c r="O3294" i="3"/>
  <c r="P3294" i="3" s="1"/>
  <c r="M3295" i="3"/>
  <c r="O3295" i="3" s="1"/>
  <c r="P3295" i="3" s="1"/>
  <c r="T3297" i="3"/>
  <c r="O3298" i="3"/>
  <c r="P3298" i="3" s="1"/>
  <c r="M3299" i="3"/>
  <c r="O3299" i="3" s="1"/>
  <c r="P3299" i="3" s="1"/>
  <c r="T3301" i="3"/>
  <c r="O3302" i="3"/>
  <c r="P3302" i="3" s="1"/>
  <c r="M3303" i="3"/>
  <c r="O3303" i="3" s="1"/>
  <c r="P3303" i="3" s="1"/>
  <c r="T3305" i="3"/>
  <c r="S3305" i="3"/>
  <c r="F3305" i="3"/>
  <c r="Q3305" i="3" s="1"/>
  <c r="M3306" i="3"/>
  <c r="T3307" i="3"/>
  <c r="S3307" i="3"/>
  <c r="M3308" i="3"/>
  <c r="T3309" i="3"/>
  <c r="S3309" i="3"/>
  <c r="M3310" i="3"/>
  <c r="T3311" i="3"/>
  <c r="S3311" i="3"/>
  <c r="M3312" i="3"/>
  <c r="O3312" i="3" s="1"/>
  <c r="P3312" i="3" s="1"/>
  <c r="T3313" i="3"/>
  <c r="S3313" i="3"/>
  <c r="M3314" i="3"/>
  <c r="T3315" i="3"/>
  <c r="S3315" i="3"/>
  <c r="M3316" i="3"/>
  <c r="T3317" i="3"/>
  <c r="S3317" i="3"/>
  <c r="M3318" i="3"/>
  <c r="T3319" i="3"/>
  <c r="S3319" i="3"/>
  <c r="M3320" i="3"/>
  <c r="O3320" i="3" s="1"/>
  <c r="P3320" i="3" s="1"/>
  <c r="T3321" i="3"/>
  <c r="S3321" i="3"/>
  <c r="M3322" i="3"/>
  <c r="T3323" i="3"/>
  <c r="S3323" i="3"/>
  <c r="M3324" i="3"/>
  <c r="T3325" i="3"/>
  <c r="S3325" i="3"/>
  <c r="O3326" i="3"/>
  <c r="P3326" i="3" s="1"/>
  <c r="F3327" i="3"/>
  <c r="Q3327" i="3" s="1"/>
  <c r="T3328" i="3"/>
  <c r="M3328" i="3"/>
  <c r="O3328" i="3" s="1"/>
  <c r="P3328" i="3" s="1"/>
  <c r="S3328" i="3"/>
  <c r="O3330" i="3"/>
  <c r="P3330" i="3" s="1"/>
  <c r="F3331" i="3"/>
  <c r="Q3331" i="3" s="1"/>
  <c r="T3332" i="3"/>
  <c r="M3332" i="3"/>
  <c r="O3332" i="3" s="1"/>
  <c r="P3332" i="3" s="1"/>
  <c r="S3332" i="3"/>
  <c r="O3334" i="3"/>
  <c r="P3334" i="3" s="1"/>
  <c r="F3335" i="3"/>
  <c r="Q3335" i="3" s="1"/>
  <c r="T3336" i="3"/>
  <c r="M3336" i="3"/>
  <c r="O3336" i="3" s="1"/>
  <c r="P3336" i="3" s="1"/>
  <c r="S3336" i="3"/>
  <c r="O3338" i="3"/>
  <c r="P3338" i="3" s="1"/>
  <c r="F3339" i="3"/>
  <c r="Q3339" i="3" s="1"/>
  <c r="T3340" i="3"/>
  <c r="M3340" i="3"/>
  <c r="O3340" i="3" s="1"/>
  <c r="P3340" i="3" s="1"/>
  <c r="S3340" i="3"/>
  <c r="O3342" i="3"/>
  <c r="P3342" i="3" s="1"/>
  <c r="F3343" i="3"/>
  <c r="Q3343" i="3" s="1"/>
  <c r="T3344" i="3"/>
  <c r="M3344" i="3"/>
  <c r="O3344" i="3" s="1"/>
  <c r="P3344" i="3" s="1"/>
  <c r="S3344" i="3"/>
  <c r="S3365" i="3"/>
  <c r="O3367" i="3"/>
  <c r="P3367" i="3" s="1"/>
  <c r="M3369" i="3"/>
  <c r="S3373" i="3"/>
  <c r="M3377" i="3"/>
  <c r="O3377" i="3" s="1"/>
  <c r="P3377" i="3" s="1"/>
  <c r="S3381" i="3"/>
  <c r="O3383" i="3"/>
  <c r="P3383" i="3" s="1"/>
  <c r="M3385" i="3"/>
  <c r="S3389" i="3"/>
  <c r="O3391" i="3"/>
  <c r="P3391" i="3" s="1"/>
  <c r="M3393" i="3"/>
  <c r="O3393" i="3" s="1"/>
  <c r="P3393" i="3" s="1"/>
  <c r="S3397" i="3"/>
  <c r="T2682" i="3"/>
  <c r="T2686" i="3"/>
  <c r="T2690" i="3"/>
  <c r="T2694" i="3"/>
  <c r="T2698" i="3"/>
  <c r="T2702" i="3"/>
  <c r="T2706" i="3"/>
  <c r="T2710" i="3"/>
  <c r="T2714" i="3"/>
  <c r="T2718" i="3"/>
  <c r="T2722" i="3"/>
  <c r="T2726" i="3"/>
  <c r="T2730" i="3"/>
  <c r="T2734" i="3"/>
  <c r="T2738" i="3"/>
  <c r="T2742" i="3"/>
  <c r="T2746" i="3"/>
  <c r="T2750" i="3"/>
  <c r="T2754" i="3"/>
  <c r="T2758" i="3"/>
  <c r="T2762" i="3"/>
  <c r="T2766" i="3"/>
  <c r="T2770" i="3"/>
  <c r="T2774" i="3"/>
  <c r="T2778" i="3"/>
  <c r="T2782" i="3"/>
  <c r="T2786" i="3"/>
  <c r="T2790" i="3"/>
  <c r="T2794" i="3"/>
  <c r="T2798" i="3"/>
  <c r="T2802" i="3"/>
  <c r="T2806" i="3"/>
  <c r="T2810" i="3"/>
  <c r="T2814" i="3"/>
  <c r="T2818" i="3"/>
  <c r="T2822" i="3"/>
  <c r="T2826" i="3"/>
  <c r="T2830" i="3"/>
  <c r="T2834" i="3"/>
  <c r="T2838" i="3"/>
  <c r="T2842" i="3"/>
  <c r="T2846" i="3"/>
  <c r="H2848" i="3"/>
  <c r="Q2848" i="3" s="1"/>
  <c r="T2850" i="3"/>
  <c r="H2852" i="3"/>
  <c r="Q2852" i="3" s="1"/>
  <c r="T2854" i="3"/>
  <c r="H2856" i="3"/>
  <c r="Q2856" i="3" s="1"/>
  <c r="T2858" i="3"/>
  <c r="H2860" i="3"/>
  <c r="Q2860" i="3" s="1"/>
  <c r="T2862" i="3"/>
  <c r="H2864" i="3"/>
  <c r="Q2864" i="3" s="1"/>
  <c r="T2866" i="3"/>
  <c r="H2868" i="3"/>
  <c r="Q2868" i="3" s="1"/>
  <c r="T2870" i="3"/>
  <c r="H2872" i="3"/>
  <c r="Q2872" i="3" s="1"/>
  <c r="T2874" i="3"/>
  <c r="H2876" i="3"/>
  <c r="Q2876" i="3" s="1"/>
  <c r="T2878" i="3"/>
  <c r="H2880" i="3"/>
  <c r="Q2880" i="3" s="1"/>
  <c r="T2882" i="3"/>
  <c r="H2884" i="3"/>
  <c r="Q2884" i="3" s="1"/>
  <c r="T2886" i="3"/>
  <c r="H2888" i="3"/>
  <c r="Q2888" i="3" s="1"/>
  <c r="T2890" i="3"/>
  <c r="H2892" i="3"/>
  <c r="Q2892" i="3" s="1"/>
  <c r="T2894" i="3"/>
  <c r="H2896" i="3"/>
  <c r="Q2896" i="3" s="1"/>
  <c r="T2898" i="3"/>
  <c r="H2900" i="3"/>
  <c r="Q2900" i="3" s="1"/>
  <c r="T2902" i="3"/>
  <c r="H2904" i="3"/>
  <c r="Q2904" i="3" s="1"/>
  <c r="T2906" i="3"/>
  <c r="H2908" i="3"/>
  <c r="Q2908" i="3" s="1"/>
  <c r="T2910" i="3"/>
  <c r="H2912" i="3"/>
  <c r="Q2912" i="3" s="1"/>
  <c r="T2914" i="3"/>
  <c r="H2916" i="3"/>
  <c r="Q2916" i="3" s="1"/>
  <c r="T2918" i="3"/>
  <c r="H2920" i="3"/>
  <c r="Q2920" i="3" s="1"/>
  <c r="T2922" i="3"/>
  <c r="H2924" i="3"/>
  <c r="Q2924" i="3" s="1"/>
  <c r="T2926" i="3"/>
  <c r="H2928" i="3"/>
  <c r="Q2928" i="3" s="1"/>
  <c r="T2930" i="3"/>
  <c r="H2932" i="3"/>
  <c r="Q2932" i="3" s="1"/>
  <c r="T2934" i="3"/>
  <c r="H2936" i="3"/>
  <c r="Q2936" i="3" s="1"/>
  <c r="T2938" i="3"/>
  <c r="H2940" i="3"/>
  <c r="Q2940" i="3" s="1"/>
  <c r="T2942" i="3"/>
  <c r="H2944" i="3"/>
  <c r="Q2944" i="3" s="1"/>
  <c r="T2946" i="3"/>
  <c r="H2948" i="3"/>
  <c r="Q2948" i="3" s="1"/>
  <c r="T2950" i="3"/>
  <c r="H2952" i="3"/>
  <c r="Q2952" i="3" s="1"/>
  <c r="T2954" i="3"/>
  <c r="H2956" i="3"/>
  <c r="Q2956" i="3" s="1"/>
  <c r="T2958" i="3"/>
  <c r="H2960" i="3"/>
  <c r="Q2960" i="3" s="1"/>
  <c r="T2962" i="3"/>
  <c r="H2964" i="3"/>
  <c r="Q2964" i="3" s="1"/>
  <c r="T2966" i="3"/>
  <c r="H2968" i="3"/>
  <c r="Q2968" i="3" s="1"/>
  <c r="T2970" i="3"/>
  <c r="H2972" i="3"/>
  <c r="Q2972" i="3" s="1"/>
  <c r="T2974" i="3"/>
  <c r="H2976" i="3"/>
  <c r="Q2976" i="3" s="1"/>
  <c r="T2978" i="3"/>
  <c r="H2980" i="3"/>
  <c r="Q2980" i="3" s="1"/>
  <c r="T2982" i="3"/>
  <c r="H2984" i="3"/>
  <c r="Q2984" i="3" s="1"/>
  <c r="T2986" i="3"/>
  <c r="H2988" i="3"/>
  <c r="Q2988" i="3" s="1"/>
  <c r="T2990" i="3"/>
  <c r="H2992" i="3"/>
  <c r="Q2992" i="3" s="1"/>
  <c r="T2994" i="3"/>
  <c r="H2996" i="3"/>
  <c r="Q2996" i="3" s="1"/>
  <c r="T2998" i="3"/>
  <c r="H3000" i="3"/>
  <c r="Q3000" i="3" s="1"/>
  <c r="T3002" i="3"/>
  <c r="H3004" i="3"/>
  <c r="Q3004" i="3" s="1"/>
  <c r="T3006" i="3"/>
  <c r="H3008" i="3"/>
  <c r="Q3008" i="3" s="1"/>
  <c r="T3010" i="3"/>
  <c r="H3012" i="3"/>
  <c r="Q3012" i="3" s="1"/>
  <c r="T3014" i="3"/>
  <c r="H3016" i="3"/>
  <c r="Q3016" i="3" s="1"/>
  <c r="T3018" i="3"/>
  <c r="H3020" i="3"/>
  <c r="Q3020" i="3" s="1"/>
  <c r="T3022" i="3"/>
  <c r="S3023" i="3"/>
  <c r="H3024" i="3"/>
  <c r="Q3024" i="3" s="1"/>
  <c r="T3026" i="3"/>
  <c r="S3027" i="3"/>
  <c r="H3028" i="3"/>
  <c r="Q3028" i="3" s="1"/>
  <c r="T3030" i="3"/>
  <c r="S3031" i="3"/>
  <c r="H3032" i="3"/>
  <c r="Q3032" i="3" s="1"/>
  <c r="T3034" i="3"/>
  <c r="S3035" i="3"/>
  <c r="H3036" i="3"/>
  <c r="Q3036" i="3" s="1"/>
  <c r="T3038" i="3"/>
  <c r="S3039" i="3"/>
  <c r="H3040" i="3"/>
  <c r="Q3040" i="3" s="1"/>
  <c r="T3042" i="3"/>
  <c r="S3043" i="3"/>
  <c r="H3044" i="3"/>
  <c r="Q3044" i="3" s="1"/>
  <c r="T3046" i="3"/>
  <c r="S3047" i="3"/>
  <c r="H3048" i="3"/>
  <c r="Q3048" i="3" s="1"/>
  <c r="T3050" i="3"/>
  <c r="S3051" i="3"/>
  <c r="H3052" i="3"/>
  <c r="Q3052" i="3" s="1"/>
  <c r="T3054" i="3"/>
  <c r="S3055" i="3"/>
  <c r="H3056" i="3"/>
  <c r="Q3056" i="3" s="1"/>
  <c r="T3058" i="3"/>
  <c r="S3059" i="3"/>
  <c r="H3060" i="3"/>
  <c r="Q3060" i="3" s="1"/>
  <c r="T3062" i="3"/>
  <c r="S3063" i="3"/>
  <c r="H3064" i="3"/>
  <c r="Q3064" i="3" s="1"/>
  <c r="T3066" i="3"/>
  <c r="S3067" i="3"/>
  <c r="H3068" i="3"/>
  <c r="Q3068" i="3" s="1"/>
  <c r="T3070" i="3"/>
  <c r="S3071" i="3"/>
  <c r="H3072" i="3"/>
  <c r="Q3072" i="3" s="1"/>
  <c r="T3074" i="3"/>
  <c r="S3075" i="3"/>
  <c r="H3076" i="3"/>
  <c r="Q3076" i="3" s="1"/>
  <c r="T3078" i="3"/>
  <c r="S3079" i="3"/>
  <c r="H3080" i="3"/>
  <c r="Q3080" i="3" s="1"/>
  <c r="T3082" i="3"/>
  <c r="S3083" i="3"/>
  <c r="H3084" i="3"/>
  <c r="Q3084" i="3" s="1"/>
  <c r="T3086" i="3"/>
  <c r="S3087" i="3"/>
  <c r="H3088" i="3"/>
  <c r="Q3088" i="3" s="1"/>
  <c r="T3090" i="3"/>
  <c r="S3091" i="3"/>
  <c r="H3092" i="3"/>
  <c r="Q3092" i="3" s="1"/>
  <c r="T3094" i="3"/>
  <c r="S3095" i="3"/>
  <c r="H3096" i="3"/>
  <c r="Q3096" i="3" s="1"/>
  <c r="T3098" i="3"/>
  <c r="S3099" i="3"/>
  <c r="H3100" i="3"/>
  <c r="Q3100" i="3" s="1"/>
  <c r="T3102" i="3"/>
  <c r="S3103" i="3"/>
  <c r="H3104" i="3"/>
  <c r="Q3104" i="3" s="1"/>
  <c r="T3106" i="3"/>
  <c r="S3107" i="3"/>
  <c r="H3108" i="3"/>
  <c r="Q3108" i="3" s="1"/>
  <c r="T3110" i="3"/>
  <c r="S3111" i="3"/>
  <c r="H3112" i="3"/>
  <c r="Q3112" i="3" s="1"/>
  <c r="T3114" i="3"/>
  <c r="S3115" i="3"/>
  <c r="H3116" i="3"/>
  <c r="Q3116" i="3" s="1"/>
  <c r="T3118" i="3"/>
  <c r="S3119" i="3"/>
  <c r="H3120" i="3"/>
  <c r="Q3120" i="3" s="1"/>
  <c r="T3122" i="3"/>
  <c r="S3123" i="3"/>
  <c r="H3124" i="3"/>
  <c r="Q3124" i="3" s="1"/>
  <c r="T3126" i="3"/>
  <c r="S3127" i="3"/>
  <c r="H3128" i="3"/>
  <c r="Q3128" i="3" s="1"/>
  <c r="T3130" i="3"/>
  <c r="S3131" i="3"/>
  <c r="H3132" i="3"/>
  <c r="Q3132" i="3" s="1"/>
  <c r="T3134" i="3"/>
  <c r="S3135" i="3"/>
  <c r="H3136" i="3"/>
  <c r="Q3136" i="3" s="1"/>
  <c r="T3138" i="3"/>
  <c r="S3139" i="3"/>
  <c r="H3140" i="3"/>
  <c r="Q3140" i="3" s="1"/>
  <c r="T3142" i="3"/>
  <c r="S3143" i="3"/>
  <c r="H3144" i="3"/>
  <c r="Q3144" i="3" s="1"/>
  <c r="T3146" i="3"/>
  <c r="S3147" i="3"/>
  <c r="H3148" i="3"/>
  <c r="Q3148" i="3" s="1"/>
  <c r="T3150" i="3"/>
  <c r="S3151" i="3"/>
  <c r="H3152" i="3"/>
  <c r="Q3152" i="3" s="1"/>
  <c r="T3154" i="3"/>
  <c r="S3155" i="3"/>
  <c r="H3156" i="3"/>
  <c r="Q3156" i="3" s="1"/>
  <c r="T3158" i="3"/>
  <c r="S3159" i="3"/>
  <c r="H3160" i="3"/>
  <c r="Q3160" i="3" s="1"/>
  <c r="T3162" i="3"/>
  <c r="S3163" i="3"/>
  <c r="H3164" i="3"/>
  <c r="Q3164" i="3" s="1"/>
  <c r="T3166" i="3"/>
  <c r="S3167" i="3"/>
  <c r="H3168" i="3"/>
  <c r="Q3168" i="3" s="1"/>
  <c r="T3170" i="3"/>
  <c r="S3171" i="3"/>
  <c r="H3172" i="3"/>
  <c r="Q3172" i="3" s="1"/>
  <c r="T3174" i="3"/>
  <c r="S3175" i="3"/>
  <c r="H3176" i="3"/>
  <c r="Q3176" i="3" s="1"/>
  <c r="T3178" i="3"/>
  <c r="S3179" i="3"/>
  <c r="H3180" i="3"/>
  <c r="Q3180" i="3" s="1"/>
  <c r="T3182" i="3"/>
  <c r="S3183" i="3"/>
  <c r="H3184" i="3"/>
  <c r="Q3184" i="3" s="1"/>
  <c r="T3186" i="3"/>
  <c r="S3187" i="3"/>
  <c r="H3188" i="3"/>
  <c r="Q3188" i="3" s="1"/>
  <c r="T3190" i="3"/>
  <c r="S3191" i="3"/>
  <c r="H3192" i="3"/>
  <c r="Q3192" i="3" s="1"/>
  <c r="T3194" i="3"/>
  <c r="S3195" i="3"/>
  <c r="H3196" i="3"/>
  <c r="Q3196" i="3" s="1"/>
  <c r="T3198" i="3"/>
  <c r="S3199" i="3"/>
  <c r="H3200" i="3"/>
  <c r="Q3200" i="3" s="1"/>
  <c r="T3202" i="3"/>
  <c r="S3203" i="3"/>
  <c r="H3204" i="3"/>
  <c r="Q3204" i="3" s="1"/>
  <c r="T3206" i="3"/>
  <c r="S3207" i="3"/>
  <c r="H3208" i="3"/>
  <c r="Q3208" i="3" s="1"/>
  <c r="T3210" i="3"/>
  <c r="S3211" i="3"/>
  <c r="H3212" i="3"/>
  <c r="Q3212" i="3" s="1"/>
  <c r="T3214" i="3"/>
  <c r="S3215" i="3"/>
  <c r="H3216" i="3"/>
  <c r="Q3216" i="3" s="1"/>
  <c r="T3218" i="3"/>
  <c r="S3219" i="3"/>
  <c r="H3220" i="3"/>
  <c r="Q3220" i="3" s="1"/>
  <c r="T3222" i="3"/>
  <c r="S3223" i="3"/>
  <c r="H3224" i="3"/>
  <c r="Q3224" i="3" s="1"/>
  <c r="T3226" i="3"/>
  <c r="S3227" i="3"/>
  <c r="H3228" i="3"/>
  <c r="Q3228" i="3" s="1"/>
  <c r="T3230" i="3"/>
  <c r="S3231" i="3"/>
  <c r="H3232" i="3"/>
  <c r="Q3232" i="3" s="1"/>
  <c r="T3234" i="3"/>
  <c r="S3235" i="3"/>
  <c r="H3236" i="3"/>
  <c r="Q3236" i="3" s="1"/>
  <c r="T3238" i="3"/>
  <c r="S3239" i="3"/>
  <c r="H3240" i="3"/>
  <c r="Q3240" i="3" s="1"/>
  <c r="T3242" i="3"/>
  <c r="S3243" i="3"/>
  <c r="H3244" i="3"/>
  <c r="Q3244" i="3" s="1"/>
  <c r="T3246" i="3"/>
  <c r="S3247" i="3"/>
  <c r="H3248" i="3"/>
  <c r="Q3248" i="3" s="1"/>
  <c r="T3250" i="3"/>
  <c r="S3251" i="3"/>
  <c r="H3252" i="3"/>
  <c r="Q3252" i="3" s="1"/>
  <c r="T3254" i="3"/>
  <c r="S3255" i="3"/>
  <c r="H3256" i="3"/>
  <c r="Q3256" i="3" s="1"/>
  <c r="T3258" i="3"/>
  <c r="S3259" i="3"/>
  <c r="H3260" i="3"/>
  <c r="Q3260" i="3" s="1"/>
  <c r="T3262" i="3"/>
  <c r="S3263" i="3"/>
  <c r="H3264" i="3"/>
  <c r="Q3264" i="3" s="1"/>
  <c r="T3266" i="3"/>
  <c r="S3267" i="3"/>
  <c r="H3268" i="3"/>
  <c r="Q3268" i="3" s="1"/>
  <c r="T3270" i="3"/>
  <c r="S3271" i="3"/>
  <c r="H3272" i="3"/>
  <c r="Q3272" i="3" s="1"/>
  <c r="T3274" i="3"/>
  <c r="S3275" i="3"/>
  <c r="H3276" i="3"/>
  <c r="Q3276" i="3" s="1"/>
  <c r="T3278" i="3"/>
  <c r="S3279" i="3"/>
  <c r="H3280" i="3"/>
  <c r="Q3280" i="3" s="1"/>
  <c r="T3282" i="3"/>
  <c r="S3283" i="3"/>
  <c r="H3284" i="3"/>
  <c r="Q3284" i="3" s="1"/>
  <c r="T3286" i="3"/>
  <c r="S3287" i="3"/>
  <c r="H3288" i="3"/>
  <c r="Q3288" i="3" s="1"/>
  <c r="T3290" i="3"/>
  <c r="S3291" i="3"/>
  <c r="H3292" i="3"/>
  <c r="Q3292" i="3" s="1"/>
  <c r="T3294" i="3"/>
  <c r="S3295" i="3"/>
  <c r="H3296" i="3"/>
  <c r="Q3296" i="3" s="1"/>
  <c r="T3298" i="3"/>
  <c r="S3299" i="3"/>
  <c r="H3300" i="3"/>
  <c r="Q3300" i="3" s="1"/>
  <c r="T3302" i="3"/>
  <c r="S3303" i="3"/>
  <c r="H3304" i="3"/>
  <c r="Q3304" i="3" s="1"/>
  <c r="O3306" i="3"/>
  <c r="P3306" i="3" s="1"/>
  <c r="F3307" i="3"/>
  <c r="Q3307" i="3" s="1"/>
  <c r="O3308" i="3"/>
  <c r="P3308" i="3" s="1"/>
  <c r="F3309" i="3"/>
  <c r="Q3309" i="3" s="1"/>
  <c r="O3310" i="3"/>
  <c r="P3310" i="3" s="1"/>
  <c r="F3311" i="3"/>
  <c r="Q3311" i="3" s="1"/>
  <c r="F3313" i="3"/>
  <c r="Q3313" i="3" s="1"/>
  <c r="O3314" i="3"/>
  <c r="P3314" i="3" s="1"/>
  <c r="F3315" i="3"/>
  <c r="Q3315" i="3" s="1"/>
  <c r="O3316" i="3"/>
  <c r="P3316" i="3" s="1"/>
  <c r="F3317" i="3"/>
  <c r="Q3317" i="3" s="1"/>
  <c r="O3318" i="3"/>
  <c r="P3318" i="3" s="1"/>
  <c r="F3319" i="3"/>
  <c r="Q3319" i="3" s="1"/>
  <c r="F3321" i="3"/>
  <c r="Q3321" i="3" s="1"/>
  <c r="O3322" i="3"/>
  <c r="P3322" i="3" s="1"/>
  <c r="O3324" i="3"/>
  <c r="P3324" i="3" s="1"/>
  <c r="T3329" i="3"/>
  <c r="M3329" i="3"/>
  <c r="O3329" i="3" s="1"/>
  <c r="P3329" i="3" s="1"/>
  <c r="S3329" i="3"/>
  <c r="T3333" i="3"/>
  <c r="M3333" i="3"/>
  <c r="O3333" i="3" s="1"/>
  <c r="P3333" i="3" s="1"/>
  <c r="S3333" i="3"/>
  <c r="T3337" i="3"/>
  <c r="M3337" i="3"/>
  <c r="S3337" i="3"/>
  <c r="T3341" i="3"/>
  <c r="M3341" i="3"/>
  <c r="O3341" i="3" s="1"/>
  <c r="P3341" i="3" s="1"/>
  <c r="S3341" i="3"/>
  <c r="T3345" i="3"/>
  <c r="F3345" i="3"/>
  <c r="Q3345" i="3" s="1"/>
  <c r="O3345" i="3"/>
  <c r="P3345" i="3" s="1"/>
  <c r="T3347" i="3"/>
  <c r="F3347" i="3"/>
  <c r="Q3347" i="3" s="1"/>
  <c r="O3347" i="3"/>
  <c r="P3347" i="3" s="1"/>
  <c r="T3349" i="3"/>
  <c r="F3349" i="3"/>
  <c r="Q3349" i="3" s="1"/>
  <c r="O3349" i="3"/>
  <c r="P3349" i="3" s="1"/>
  <c r="T3351" i="3"/>
  <c r="F3351" i="3"/>
  <c r="Q3351" i="3" s="1"/>
  <c r="O3351" i="3"/>
  <c r="P3351" i="3" s="1"/>
  <c r="T3353" i="3"/>
  <c r="F3353" i="3"/>
  <c r="Q3353" i="3" s="1"/>
  <c r="O3353" i="3"/>
  <c r="P3353" i="3" s="1"/>
  <c r="T3355" i="3"/>
  <c r="F3355" i="3"/>
  <c r="Q3355" i="3" s="1"/>
  <c r="O3355" i="3"/>
  <c r="P3355" i="3" s="1"/>
  <c r="T3357" i="3"/>
  <c r="F3357" i="3"/>
  <c r="Q3357" i="3" s="1"/>
  <c r="O3357" i="3"/>
  <c r="P3357" i="3" s="1"/>
  <c r="T3359" i="3"/>
  <c r="F3359" i="3"/>
  <c r="Q3359" i="3" s="1"/>
  <c r="O3359" i="3"/>
  <c r="P3359" i="3" s="1"/>
  <c r="T3361" i="3"/>
  <c r="F3361" i="3"/>
  <c r="Q3361" i="3" s="1"/>
  <c r="O3361" i="3"/>
  <c r="P3361" i="3" s="1"/>
  <c r="T3363" i="3"/>
  <c r="F3363" i="3"/>
  <c r="Q3363" i="3" s="1"/>
  <c r="O3363" i="3"/>
  <c r="P3363" i="3" s="1"/>
  <c r="O3365" i="3"/>
  <c r="P3365" i="3" s="1"/>
  <c r="M3367" i="3"/>
  <c r="S3371" i="3"/>
  <c r="O3373" i="3"/>
  <c r="P3373" i="3" s="1"/>
  <c r="M3375" i="3"/>
  <c r="O3375" i="3" s="1"/>
  <c r="P3375" i="3" s="1"/>
  <c r="S3379" i="3"/>
  <c r="O3381" i="3"/>
  <c r="P3381" i="3" s="1"/>
  <c r="M3383" i="3"/>
  <c r="S3387" i="3"/>
  <c r="O3389" i="3"/>
  <c r="P3389" i="3" s="1"/>
  <c r="M3391" i="3"/>
  <c r="O3397" i="3"/>
  <c r="P3397" i="3" s="1"/>
  <c r="M3399" i="3"/>
  <c r="O3399" i="3" s="1"/>
  <c r="P3399" i="3" s="1"/>
  <c r="O3423" i="3"/>
  <c r="P3423" i="3" s="1"/>
  <c r="O3455" i="3"/>
  <c r="P3455" i="3" s="1"/>
  <c r="O3487" i="3"/>
  <c r="P3487" i="3" s="1"/>
  <c r="O3519" i="3"/>
  <c r="P3519" i="3" s="1"/>
  <c r="M3346" i="3"/>
  <c r="O3346" i="3" s="1"/>
  <c r="P3346" i="3" s="1"/>
  <c r="S3346" i="3"/>
  <c r="M3348" i="3"/>
  <c r="O3348" i="3" s="1"/>
  <c r="P3348" i="3" s="1"/>
  <c r="S3348" i="3"/>
  <c r="M3350" i="3"/>
  <c r="S3350" i="3"/>
  <c r="M3352" i="3"/>
  <c r="O3352" i="3" s="1"/>
  <c r="P3352" i="3" s="1"/>
  <c r="S3352" i="3"/>
  <c r="M3354" i="3"/>
  <c r="O3354" i="3" s="1"/>
  <c r="P3354" i="3" s="1"/>
  <c r="S3354" i="3"/>
  <c r="M3356" i="3"/>
  <c r="O3356" i="3" s="1"/>
  <c r="P3356" i="3" s="1"/>
  <c r="S3356" i="3"/>
  <c r="M3358" i="3"/>
  <c r="S3358" i="3"/>
  <c r="M3360" i="3"/>
  <c r="O3360" i="3" s="1"/>
  <c r="P3360" i="3" s="1"/>
  <c r="S3360" i="3"/>
  <c r="M3362" i="3"/>
  <c r="O3362" i="3" s="1"/>
  <c r="P3362" i="3" s="1"/>
  <c r="S3362" i="3"/>
  <c r="M3364" i="3"/>
  <c r="O3364" i="3" s="1"/>
  <c r="P3364" i="3" s="1"/>
  <c r="S3364" i="3"/>
  <c r="M3366" i="3"/>
  <c r="O3366" i="3" s="1"/>
  <c r="P3366" i="3" s="1"/>
  <c r="S3366" i="3"/>
  <c r="M3368" i="3"/>
  <c r="O3368" i="3" s="1"/>
  <c r="P3368" i="3" s="1"/>
  <c r="S3368" i="3"/>
  <c r="M3370" i="3"/>
  <c r="O3370" i="3" s="1"/>
  <c r="P3370" i="3" s="1"/>
  <c r="S3370" i="3"/>
  <c r="M3372" i="3"/>
  <c r="O3372" i="3" s="1"/>
  <c r="P3372" i="3" s="1"/>
  <c r="S3372" i="3"/>
  <c r="M3374" i="3"/>
  <c r="O3374" i="3" s="1"/>
  <c r="P3374" i="3" s="1"/>
  <c r="S3374" i="3"/>
  <c r="M3376" i="3"/>
  <c r="O3376" i="3" s="1"/>
  <c r="P3376" i="3" s="1"/>
  <c r="S3376" i="3"/>
  <c r="M3378" i="3"/>
  <c r="O3378" i="3" s="1"/>
  <c r="P3378" i="3" s="1"/>
  <c r="S3378" i="3"/>
  <c r="M3380" i="3"/>
  <c r="O3380" i="3" s="1"/>
  <c r="P3380" i="3" s="1"/>
  <c r="S3380" i="3"/>
  <c r="M3382" i="3"/>
  <c r="O3382" i="3" s="1"/>
  <c r="P3382" i="3" s="1"/>
  <c r="S3382" i="3"/>
  <c r="M3384" i="3"/>
  <c r="O3384" i="3" s="1"/>
  <c r="P3384" i="3" s="1"/>
  <c r="S3384" i="3"/>
  <c r="M3386" i="3"/>
  <c r="O3386" i="3" s="1"/>
  <c r="P3386" i="3" s="1"/>
  <c r="S3386" i="3"/>
  <c r="M3388" i="3"/>
  <c r="O3388" i="3" s="1"/>
  <c r="P3388" i="3" s="1"/>
  <c r="S3388" i="3"/>
  <c r="M3390" i="3"/>
  <c r="O3390" i="3" s="1"/>
  <c r="P3390" i="3" s="1"/>
  <c r="S3390" i="3"/>
  <c r="M3392" i="3"/>
  <c r="O3392" i="3" s="1"/>
  <c r="P3392" i="3" s="1"/>
  <c r="S3392" i="3"/>
  <c r="M3394" i="3"/>
  <c r="O3394" i="3" s="1"/>
  <c r="P3394" i="3" s="1"/>
  <c r="S3394" i="3"/>
  <c r="M3396" i="3"/>
  <c r="O3396" i="3" s="1"/>
  <c r="P3396" i="3" s="1"/>
  <c r="S3396" i="3"/>
  <c r="M3398" i="3"/>
  <c r="O3398" i="3" s="1"/>
  <c r="P3398" i="3" s="1"/>
  <c r="M3400" i="3"/>
  <c r="O3400" i="3" s="1"/>
  <c r="P3400" i="3" s="1"/>
  <c r="M3402" i="3"/>
  <c r="O3402" i="3" s="1"/>
  <c r="P3402" i="3" s="1"/>
  <c r="M3404" i="3"/>
  <c r="O3404" i="3" s="1"/>
  <c r="P3404" i="3" s="1"/>
  <c r="M3406" i="3"/>
  <c r="O3406" i="3" s="1"/>
  <c r="P3406" i="3" s="1"/>
  <c r="M3408" i="3"/>
  <c r="O3408" i="3" s="1"/>
  <c r="P3408" i="3" s="1"/>
  <c r="M3410" i="3"/>
  <c r="O3410" i="3" s="1"/>
  <c r="P3410" i="3" s="1"/>
  <c r="M3412" i="3"/>
  <c r="O3412" i="3" s="1"/>
  <c r="P3412" i="3" s="1"/>
  <c r="M3414" i="3"/>
  <c r="O3414" i="3" s="1"/>
  <c r="P3414" i="3" s="1"/>
  <c r="M3416" i="3"/>
  <c r="O3416" i="3" s="1"/>
  <c r="P3416" i="3" s="1"/>
  <c r="M3418" i="3"/>
  <c r="O3418" i="3" s="1"/>
  <c r="P3418" i="3" s="1"/>
  <c r="M3420" i="3"/>
  <c r="O3420" i="3" s="1"/>
  <c r="P3420" i="3" s="1"/>
  <c r="M3422" i="3"/>
  <c r="O3422" i="3" s="1"/>
  <c r="P3422" i="3" s="1"/>
  <c r="M3424" i="3"/>
  <c r="O3424" i="3" s="1"/>
  <c r="P3424" i="3" s="1"/>
  <c r="M3426" i="3"/>
  <c r="O3426" i="3" s="1"/>
  <c r="P3426" i="3" s="1"/>
  <c r="M3428" i="3"/>
  <c r="O3428" i="3" s="1"/>
  <c r="P3428" i="3" s="1"/>
  <c r="M3430" i="3"/>
  <c r="O3430" i="3" s="1"/>
  <c r="P3430" i="3" s="1"/>
  <c r="M3432" i="3"/>
  <c r="O3432" i="3" s="1"/>
  <c r="P3432" i="3" s="1"/>
  <c r="M3434" i="3"/>
  <c r="O3434" i="3" s="1"/>
  <c r="P3434" i="3" s="1"/>
  <c r="M3436" i="3"/>
  <c r="O3436" i="3" s="1"/>
  <c r="P3436" i="3" s="1"/>
  <c r="M3438" i="3"/>
  <c r="O3438" i="3" s="1"/>
  <c r="P3438" i="3" s="1"/>
  <c r="M3440" i="3"/>
  <c r="O3440" i="3" s="1"/>
  <c r="P3440" i="3" s="1"/>
  <c r="M3442" i="3"/>
  <c r="O3442" i="3" s="1"/>
  <c r="P3442" i="3" s="1"/>
  <c r="M3444" i="3"/>
  <c r="O3444" i="3" s="1"/>
  <c r="P3444" i="3" s="1"/>
  <c r="M3446" i="3"/>
  <c r="O3446" i="3" s="1"/>
  <c r="P3446" i="3" s="1"/>
  <c r="M3448" i="3"/>
  <c r="O3448" i="3" s="1"/>
  <c r="P3448" i="3" s="1"/>
  <c r="M3450" i="3"/>
  <c r="O3450" i="3" s="1"/>
  <c r="P3450" i="3" s="1"/>
  <c r="M3452" i="3"/>
  <c r="O3452" i="3" s="1"/>
  <c r="P3452" i="3" s="1"/>
  <c r="M3454" i="3"/>
  <c r="O3454" i="3" s="1"/>
  <c r="P3454" i="3" s="1"/>
  <c r="M3456" i="3"/>
  <c r="O3456" i="3" s="1"/>
  <c r="P3456" i="3" s="1"/>
  <c r="M3458" i="3"/>
  <c r="O3458" i="3" s="1"/>
  <c r="P3458" i="3" s="1"/>
  <c r="M3460" i="3"/>
  <c r="O3460" i="3" s="1"/>
  <c r="P3460" i="3" s="1"/>
  <c r="M3462" i="3"/>
  <c r="O3462" i="3" s="1"/>
  <c r="P3462" i="3" s="1"/>
  <c r="M3464" i="3"/>
  <c r="O3464" i="3" s="1"/>
  <c r="P3464" i="3" s="1"/>
  <c r="M3466" i="3"/>
  <c r="O3466" i="3" s="1"/>
  <c r="P3466" i="3" s="1"/>
  <c r="M3468" i="3"/>
  <c r="O3468" i="3" s="1"/>
  <c r="P3468" i="3" s="1"/>
  <c r="M3470" i="3"/>
  <c r="O3470" i="3" s="1"/>
  <c r="P3470" i="3" s="1"/>
  <c r="M3472" i="3"/>
  <c r="O3472" i="3" s="1"/>
  <c r="P3472" i="3" s="1"/>
  <c r="M3474" i="3"/>
  <c r="O3474" i="3" s="1"/>
  <c r="P3474" i="3" s="1"/>
  <c r="M3476" i="3"/>
  <c r="O3476" i="3" s="1"/>
  <c r="P3476" i="3" s="1"/>
  <c r="M3478" i="3"/>
  <c r="O3478" i="3" s="1"/>
  <c r="P3478" i="3" s="1"/>
  <c r="M3480" i="3"/>
  <c r="O3480" i="3" s="1"/>
  <c r="P3480" i="3" s="1"/>
  <c r="M3482" i="3"/>
  <c r="O3482" i="3" s="1"/>
  <c r="P3482" i="3" s="1"/>
  <c r="M3484" i="3"/>
  <c r="O3484" i="3" s="1"/>
  <c r="P3484" i="3" s="1"/>
  <c r="M3486" i="3"/>
  <c r="O3486" i="3" s="1"/>
  <c r="P3486" i="3" s="1"/>
  <c r="M3488" i="3"/>
  <c r="O3488" i="3" s="1"/>
  <c r="P3488" i="3" s="1"/>
  <c r="M3490" i="3"/>
  <c r="O3490" i="3" s="1"/>
  <c r="P3490" i="3" s="1"/>
  <c r="M3492" i="3"/>
  <c r="O3492" i="3" s="1"/>
  <c r="P3492" i="3" s="1"/>
  <c r="M3494" i="3"/>
  <c r="O3494" i="3" s="1"/>
  <c r="P3494" i="3" s="1"/>
  <c r="M3496" i="3"/>
  <c r="O3496" i="3" s="1"/>
  <c r="P3496" i="3" s="1"/>
  <c r="M3498" i="3"/>
  <c r="O3498" i="3" s="1"/>
  <c r="P3498" i="3" s="1"/>
  <c r="M3500" i="3"/>
  <c r="O3500" i="3" s="1"/>
  <c r="P3500" i="3" s="1"/>
  <c r="M3502" i="3"/>
  <c r="O3502" i="3" s="1"/>
  <c r="P3502" i="3" s="1"/>
  <c r="M3504" i="3"/>
  <c r="O3504" i="3" s="1"/>
  <c r="P3504" i="3" s="1"/>
  <c r="M3506" i="3"/>
  <c r="O3506" i="3" s="1"/>
  <c r="P3506" i="3" s="1"/>
  <c r="M3508" i="3"/>
  <c r="O3508" i="3" s="1"/>
  <c r="P3508" i="3" s="1"/>
  <c r="M3510" i="3"/>
  <c r="O3510" i="3" s="1"/>
  <c r="P3510" i="3" s="1"/>
  <c r="M3512" i="3"/>
  <c r="O3512" i="3" s="1"/>
  <c r="P3512" i="3" s="1"/>
  <c r="M3514" i="3"/>
  <c r="O3514" i="3" s="1"/>
  <c r="P3514" i="3" s="1"/>
  <c r="M3516" i="3"/>
  <c r="O3516" i="3" s="1"/>
  <c r="P3516" i="3" s="1"/>
  <c r="M3518" i="3"/>
  <c r="O3518" i="3" s="1"/>
  <c r="P3518" i="3" s="1"/>
  <c r="M3520" i="3"/>
  <c r="O3520" i="3" s="1"/>
  <c r="P3520" i="3" s="1"/>
  <c r="M3522" i="3"/>
  <c r="O3522" i="3" s="1"/>
  <c r="P3522" i="3" s="1"/>
  <c r="M3524" i="3"/>
  <c r="O3524" i="3" s="1"/>
  <c r="P3524" i="3" s="1"/>
  <c r="M3526" i="3"/>
  <c r="O3526" i="3" s="1"/>
  <c r="P3526" i="3" s="1"/>
  <c r="M3528" i="3"/>
  <c r="O3528" i="3" s="1"/>
  <c r="P3528" i="3" s="1"/>
  <c r="M3530" i="3"/>
  <c r="O3530" i="3" s="1"/>
  <c r="P3530" i="3" s="1"/>
  <c r="M3532" i="3"/>
  <c r="O3532" i="3" s="1"/>
  <c r="P3532" i="3" s="1"/>
  <c r="M3534" i="3"/>
  <c r="O3591" i="3"/>
  <c r="P3591" i="3" s="1"/>
  <c r="M3592" i="3"/>
  <c r="O3592" i="3" s="1"/>
  <c r="P3592" i="3" s="1"/>
  <c r="S3593" i="3"/>
  <c r="M3596" i="3"/>
  <c r="O3596" i="3" s="1"/>
  <c r="P3596" i="3" s="1"/>
  <c r="S3597" i="3"/>
  <c r="M3600" i="3"/>
  <c r="O3600" i="3" s="1"/>
  <c r="P3600" i="3" s="1"/>
  <c r="S3601" i="3"/>
  <c r="M3604" i="3"/>
  <c r="O3604" i="3" s="1"/>
  <c r="P3604" i="3" s="1"/>
  <c r="S3605" i="3"/>
  <c r="O3607" i="3"/>
  <c r="P3607" i="3" s="1"/>
  <c r="M3608" i="3"/>
  <c r="O3608" i="3" s="1"/>
  <c r="P3608" i="3" s="1"/>
  <c r="S3609" i="3"/>
  <c r="M3612" i="3"/>
  <c r="O3612" i="3" s="1"/>
  <c r="P3612" i="3" s="1"/>
  <c r="S3613" i="3"/>
  <c r="O3842" i="3"/>
  <c r="P3842" i="3" s="1"/>
  <c r="O3871" i="3"/>
  <c r="P3871" i="3" s="1"/>
  <c r="T3365" i="3"/>
  <c r="F3365" i="3"/>
  <c r="Q3365" i="3" s="1"/>
  <c r="T3367" i="3"/>
  <c r="F3367" i="3"/>
  <c r="Q3367" i="3" s="1"/>
  <c r="T3369" i="3"/>
  <c r="F3369" i="3"/>
  <c r="Q3369" i="3" s="1"/>
  <c r="T3371" i="3"/>
  <c r="F3371" i="3"/>
  <c r="Q3371" i="3" s="1"/>
  <c r="T3373" i="3"/>
  <c r="F3373" i="3"/>
  <c r="Q3373" i="3" s="1"/>
  <c r="T3375" i="3"/>
  <c r="F3375" i="3"/>
  <c r="Q3375" i="3" s="1"/>
  <c r="T3377" i="3"/>
  <c r="F3377" i="3"/>
  <c r="Q3377" i="3" s="1"/>
  <c r="T3379" i="3"/>
  <c r="F3379" i="3"/>
  <c r="Q3379" i="3" s="1"/>
  <c r="T3381" i="3"/>
  <c r="F3381" i="3"/>
  <c r="Q3381" i="3" s="1"/>
  <c r="T3383" i="3"/>
  <c r="F3383" i="3"/>
  <c r="Q3383" i="3" s="1"/>
  <c r="T3385" i="3"/>
  <c r="F3385" i="3"/>
  <c r="Q3385" i="3" s="1"/>
  <c r="T3387" i="3"/>
  <c r="F3387" i="3"/>
  <c r="Q3387" i="3" s="1"/>
  <c r="T3389" i="3"/>
  <c r="F3389" i="3"/>
  <c r="Q3389" i="3" s="1"/>
  <c r="T3391" i="3"/>
  <c r="F3391" i="3"/>
  <c r="Q3391" i="3" s="1"/>
  <c r="T3393" i="3"/>
  <c r="F3393" i="3"/>
  <c r="Q3393" i="3" s="1"/>
  <c r="T3395" i="3"/>
  <c r="F3395" i="3"/>
  <c r="Q3395" i="3" s="1"/>
  <c r="T3397" i="3"/>
  <c r="F3397" i="3"/>
  <c r="Q3397" i="3" s="1"/>
  <c r="T3399" i="3"/>
  <c r="F3399" i="3"/>
  <c r="Q3399" i="3" s="1"/>
  <c r="T3401" i="3"/>
  <c r="F3401" i="3"/>
  <c r="Q3401" i="3" s="1"/>
  <c r="T3403" i="3"/>
  <c r="F3403" i="3"/>
  <c r="Q3403" i="3" s="1"/>
  <c r="T3405" i="3"/>
  <c r="F3405" i="3"/>
  <c r="Q3405" i="3" s="1"/>
  <c r="T3407" i="3"/>
  <c r="F3407" i="3"/>
  <c r="Q3407" i="3" s="1"/>
  <c r="T3409" i="3"/>
  <c r="F3409" i="3"/>
  <c r="Q3409" i="3" s="1"/>
  <c r="T3411" i="3"/>
  <c r="F3411" i="3"/>
  <c r="Q3411" i="3" s="1"/>
  <c r="T3413" i="3"/>
  <c r="F3413" i="3"/>
  <c r="Q3413" i="3" s="1"/>
  <c r="T3415" i="3"/>
  <c r="F3415" i="3"/>
  <c r="Q3415" i="3" s="1"/>
  <c r="T3417" i="3"/>
  <c r="F3417" i="3"/>
  <c r="Q3417" i="3" s="1"/>
  <c r="T3419" i="3"/>
  <c r="F3419" i="3"/>
  <c r="Q3419" i="3" s="1"/>
  <c r="T3421" i="3"/>
  <c r="F3421" i="3"/>
  <c r="Q3421" i="3" s="1"/>
  <c r="T3423" i="3"/>
  <c r="F3423" i="3"/>
  <c r="Q3423" i="3" s="1"/>
  <c r="T3425" i="3"/>
  <c r="F3425" i="3"/>
  <c r="Q3425" i="3" s="1"/>
  <c r="T3427" i="3"/>
  <c r="F3427" i="3"/>
  <c r="Q3427" i="3" s="1"/>
  <c r="T3429" i="3"/>
  <c r="F3429" i="3"/>
  <c r="Q3429" i="3" s="1"/>
  <c r="T3431" i="3"/>
  <c r="F3431" i="3"/>
  <c r="Q3431" i="3" s="1"/>
  <c r="T3433" i="3"/>
  <c r="F3433" i="3"/>
  <c r="Q3433" i="3" s="1"/>
  <c r="T3435" i="3"/>
  <c r="F3435" i="3"/>
  <c r="Q3435" i="3" s="1"/>
  <c r="T3437" i="3"/>
  <c r="F3437" i="3"/>
  <c r="Q3437" i="3" s="1"/>
  <c r="T3439" i="3"/>
  <c r="F3439" i="3"/>
  <c r="Q3439" i="3" s="1"/>
  <c r="T3441" i="3"/>
  <c r="F3441" i="3"/>
  <c r="Q3441" i="3" s="1"/>
  <c r="T3443" i="3"/>
  <c r="F3443" i="3"/>
  <c r="Q3443" i="3" s="1"/>
  <c r="T3445" i="3"/>
  <c r="F3445" i="3"/>
  <c r="Q3445" i="3" s="1"/>
  <c r="T3447" i="3"/>
  <c r="F3447" i="3"/>
  <c r="Q3447" i="3" s="1"/>
  <c r="T3449" i="3"/>
  <c r="F3449" i="3"/>
  <c r="Q3449" i="3" s="1"/>
  <c r="T3451" i="3"/>
  <c r="F3451" i="3"/>
  <c r="Q3451" i="3" s="1"/>
  <c r="T3453" i="3"/>
  <c r="F3453" i="3"/>
  <c r="Q3453" i="3" s="1"/>
  <c r="T3455" i="3"/>
  <c r="F3455" i="3"/>
  <c r="Q3455" i="3" s="1"/>
  <c r="T3457" i="3"/>
  <c r="F3457" i="3"/>
  <c r="Q3457" i="3" s="1"/>
  <c r="T3459" i="3"/>
  <c r="F3459" i="3"/>
  <c r="Q3459" i="3" s="1"/>
  <c r="T3461" i="3"/>
  <c r="F3461" i="3"/>
  <c r="Q3461" i="3" s="1"/>
  <c r="T3463" i="3"/>
  <c r="F3463" i="3"/>
  <c r="Q3463" i="3" s="1"/>
  <c r="T3465" i="3"/>
  <c r="F3465" i="3"/>
  <c r="Q3465" i="3" s="1"/>
  <c r="T3467" i="3"/>
  <c r="F3467" i="3"/>
  <c r="Q3467" i="3" s="1"/>
  <c r="T3469" i="3"/>
  <c r="F3469" i="3"/>
  <c r="Q3469" i="3" s="1"/>
  <c r="T3471" i="3"/>
  <c r="F3471" i="3"/>
  <c r="Q3471" i="3" s="1"/>
  <c r="T3473" i="3"/>
  <c r="F3473" i="3"/>
  <c r="Q3473" i="3" s="1"/>
  <c r="T3475" i="3"/>
  <c r="F3475" i="3"/>
  <c r="Q3475" i="3" s="1"/>
  <c r="T3477" i="3"/>
  <c r="F3477" i="3"/>
  <c r="Q3477" i="3" s="1"/>
  <c r="T3479" i="3"/>
  <c r="F3479" i="3"/>
  <c r="Q3479" i="3" s="1"/>
  <c r="T3481" i="3"/>
  <c r="F3481" i="3"/>
  <c r="Q3481" i="3" s="1"/>
  <c r="T3483" i="3"/>
  <c r="F3483" i="3"/>
  <c r="Q3483" i="3" s="1"/>
  <c r="T3485" i="3"/>
  <c r="F3485" i="3"/>
  <c r="Q3485" i="3" s="1"/>
  <c r="T3487" i="3"/>
  <c r="F3487" i="3"/>
  <c r="Q3487" i="3" s="1"/>
  <c r="T3489" i="3"/>
  <c r="F3489" i="3"/>
  <c r="Q3489" i="3" s="1"/>
  <c r="T3491" i="3"/>
  <c r="F3491" i="3"/>
  <c r="Q3491" i="3" s="1"/>
  <c r="T3493" i="3"/>
  <c r="F3493" i="3"/>
  <c r="Q3493" i="3" s="1"/>
  <c r="T3495" i="3"/>
  <c r="F3495" i="3"/>
  <c r="Q3495" i="3" s="1"/>
  <c r="T3497" i="3"/>
  <c r="F3497" i="3"/>
  <c r="Q3497" i="3" s="1"/>
  <c r="T3499" i="3"/>
  <c r="F3499" i="3"/>
  <c r="Q3499" i="3" s="1"/>
  <c r="T3501" i="3"/>
  <c r="F3501" i="3"/>
  <c r="Q3501" i="3" s="1"/>
  <c r="T3503" i="3"/>
  <c r="F3503" i="3"/>
  <c r="Q3503" i="3" s="1"/>
  <c r="T3505" i="3"/>
  <c r="F3505" i="3"/>
  <c r="Q3505" i="3" s="1"/>
  <c r="T3507" i="3"/>
  <c r="F3507" i="3"/>
  <c r="Q3507" i="3" s="1"/>
  <c r="T3509" i="3"/>
  <c r="F3509" i="3"/>
  <c r="Q3509" i="3" s="1"/>
  <c r="T3511" i="3"/>
  <c r="F3511" i="3"/>
  <c r="Q3511" i="3" s="1"/>
  <c r="T3513" i="3"/>
  <c r="F3513" i="3"/>
  <c r="Q3513" i="3" s="1"/>
  <c r="T3515" i="3"/>
  <c r="F3515" i="3"/>
  <c r="Q3515" i="3" s="1"/>
  <c r="T3517" i="3"/>
  <c r="F3517" i="3"/>
  <c r="Q3517" i="3" s="1"/>
  <c r="T3519" i="3"/>
  <c r="F3519" i="3"/>
  <c r="Q3519" i="3" s="1"/>
  <c r="T3521" i="3"/>
  <c r="F3521" i="3"/>
  <c r="Q3521" i="3" s="1"/>
  <c r="T3523" i="3"/>
  <c r="F3523" i="3"/>
  <c r="Q3523" i="3" s="1"/>
  <c r="T3525" i="3"/>
  <c r="F3525" i="3"/>
  <c r="Q3525" i="3" s="1"/>
  <c r="T3527" i="3"/>
  <c r="F3527" i="3"/>
  <c r="Q3527" i="3" s="1"/>
  <c r="T3529" i="3"/>
  <c r="F3529" i="3"/>
  <c r="Q3529" i="3" s="1"/>
  <c r="T3531" i="3"/>
  <c r="F3531" i="3"/>
  <c r="Q3531" i="3" s="1"/>
  <c r="T3533" i="3"/>
  <c r="F3533" i="3"/>
  <c r="Q3533" i="3" s="1"/>
  <c r="T3535" i="3"/>
  <c r="S3535" i="3"/>
  <c r="F3535" i="3"/>
  <c r="Q3535" i="3" s="1"/>
  <c r="T3536" i="3"/>
  <c r="S3536" i="3"/>
  <c r="F3536" i="3"/>
  <c r="Q3536" i="3" s="1"/>
  <c r="T3537" i="3"/>
  <c r="S3537" i="3"/>
  <c r="F3537" i="3"/>
  <c r="Q3537" i="3" s="1"/>
  <c r="T3538" i="3"/>
  <c r="S3538" i="3"/>
  <c r="F3538" i="3"/>
  <c r="Q3538" i="3" s="1"/>
  <c r="T3539" i="3"/>
  <c r="S3539" i="3"/>
  <c r="F3539" i="3"/>
  <c r="Q3539" i="3" s="1"/>
  <c r="T3540" i="3"/>
  <c r="S3540" i="3"/>
  <c r="F3540" i="3"/>
  <c r="Q3540" i="3" s="1"/>
  <c r="T3541" i="3"/>
  <c r="S3541" i="3"/>
  <c r="F3541" i="3"/>
  <c r="Q3541" i="3" s="1"/>
  <c r="T3542" i="3"/>
  <c r="S3542" i="3"/>
  <c r="F3542" i="3"/>
  <c r="Q3542" i="3" s="1"/>
  <c r="T3543" i="3"/>
  <c r="S3543" i="3"/>
  <c r="F3543" i="3"/>
  <c r="Q3543" i="3" s="1"/>
  <c r="T3544" i="3"/>
  <c r="S3544" i="3"/>
  <c r="F3544" i="3"/>
  <c r="Q3544" i="3" s="1"/>
  <c r="T3545" i="3"/>
  <c r="S3545" i="3"/>
  <c r="F3545" i="3"/>
  <c r="Q3545" i="3" s="1"/>
  <c r="T3546" i="3"/>
  <c r="S3546" i="3"/>
  <c r="F3546" i="3"/>
  <c r="Q3546" i="3" s="1"/>
  <c r="T3547" i="3"/>
  <c r="S3547" i="3"/>
  <c r="F3547" i="3"/>
  <c r="Q3547" i="3" s="1"/>
  <c r="T3548" i="3"/>
  <c r="S3548" i="3"/>
  <c r="F3548" i="3"/>
  <c r="Q3548" i="3" s="1"/>
  <c r="T3549" i="3"/>
  <c r="S3549" i="3"/>
  <c r="F3549" i="3"/>
  <c r="Q3549" i="3" s="1"/>
  <c r="T3550" i="3"/>
  <c r="S3550" i="3"/>
  <c r="F3550" i="3"/>
  <c r="Q3550" i="3" s="1"/>
  <c r="T3551" i="3"/>
  <c r="S3551" i="3"/>
  <c r="F3551" i="3"/>
  <c r="Q3551" i="3" s="1"/>
  <c r="T3552" i="3"/>
  <c r="S3552" i="3"/>
  <c r="F3552" i="3"/>
  <c r="Q3552" i="3" s="1"/>
  <c r="T3553" i="3"/>
  <c r="S3553" i="3"/>
  <c r="F3553" i="3"/>
  <c r="Q3553" i="3" s="1"/>
  <c r="T3554" i="3"/>
  <c r="S3554" i="3"/>
  <c r="F3554" i="3"/>
  <c r="Q3554" i="3" s="1"/>
  <c r="T3555" i="3"/>
  <c r="S3555" i="3"/>
  <c r="F3555" i="3"/>
  <c r="Q3555" i="3" s="1"/>
  <c r="T3556" i="3"/>
  <c r="S3556" i="3"/>
  <c r="F3556" i="3"/>
  <c r="Q3556" i="3" s="1"/>
  <c r="T3557" i="3"/>
  <c r="S3557" i="3"/>
  <c r="F3557" i="3"/>
  <c r="Q3557" i="3" s="1"/>
  <c r="T3558" i="3"/>
  <c r="S3558" i="3"/>
  <c r="F3558" i="3"/>
  <c r="Q3558" i="3" s="1"/>
  <c r="T3559" i="3"/>
  <c r="S3559" i="3"/>
  <c r="F3559" i="3"/>
  <c r="Q3559" i="3" s="1"/>
  <c r="T3560" i="3"/>
  <c r="S3560" i="3"/>
  <c r="F3560" i="3"/>
  <c r="Q3560" i="3" s="1"/>
  <c r="T3561" i="3"/>
  <c r="S3561" i="3"/>
  <c r="F3561" i="3"/>
  <c r="Q3561" i="3" s="1"/>
  <c r="T3562" i="3"/>
  <c r="S3562" i="3"/>
  <c r="F3562" i="3"/>
  <c r="Q3562" i="3" s="1"/>
  <c r="T3563" i="3"/>
  <c r="S3563" i="3"/>
  <c r="F3563" i="3"/>
  <c r="Q3563" i="3" s="1"/>
  <c r="T3564" i="3"/>
  <c r="S3564" i="3"/>
  <c r="F3564" i="3"/>
  <c r="Q3564" i="3" s="1"/>
  <c r="T3565" i="3"/>
  <c r="S3565" i="3"/>
  <c r="F3565" i="3"/>
  <c r="Q3565" i="3" s="1"/>
  <c r="T3566" i="3"/>
  <c r="S3566" i="3"/>
  <c r="F3566" i="3"/>
  <c r="Q3566" i="3" s="1"/>
  <c r="T3567" i="3"/>
  <c r="S3567" i="3"/>
  <c r="F3567" i="3"/>
  <c r="Q3567" i="3" s="1"/>
  <c r="T3568" i="3"/>
  <c r="S3568" i="3"/>
  <c r="F3568" i="3"/>
  <c r="Q3568" i="3" s="1"/>
  <c r="T3569" i="3"/>
  <c r="S3569" i="3"/>
  <c r="F3569" i="3"/>
  <c r="Q3569" i="3" s="1"/>
  <c r="T3570" i="3"/>
  <c r="S3570" i="3"/>
  <c r="F3570" i="3"/>
  <c r="Q3570" i="3" s="1"/>
  <c r="T3571" i="3"/>
  <c r="S3571" i="3"/>
  <c r="F3571" i="3"/>
  <c r="Q3571" i="3" s="1"/>
  <c r="T3572" i="3"/>
  <c r="S3572" i="3"/>
  <c r="F3572" i="3"/>
  <c r="Q3572" i="3" s="1"/>
  <c r="T3573" i="3"/>
  <c r="S3573" i="3"/>
  <c r="F3573" i="3"/>
  <c r="Q3573" i="3" s="1"/>
  <c r="T3574" i="3"/>
  <c r="S3574" i="3"/>
  <c r="F3574" i="3"/>
  <c r="Q3574" i="3" s="1"/>
  <c r="T3575" i="3"/>
  <c r="S3575" i="3"/>
  <c r="F3575" i="3"/>
  <c r="Q3575" i="3" s="1"/>
  <c r="T3576" i="3"/>
  <c r="S3576" i="3"/>
  <c r="F3576" i="3"/>
  <c r="Q3576" i="3" s="1"/>
  <c r="T3577" i="3"/>
  <c r="S3577" i="3"/>
  <c r="F3577" i="3"/>
  <c r="Q3577" i="3" s="1"/>
  <c r="T3578" i="3"/>
  <c r="S3578" i="3"/>
  <c r="F3578" i="3"/>
  <c r="Q3578" i="3" s="1"/>
  <c r="T3579" i="3"/>
  <c r="S3579" i="3"/>
  <c r="F3579" i="3"/>
  <c r="Q3579" i="3" s="1"/>
  <c r="T3580" i="3"/>
  <c r="S3580" i="3"/>
  <c r="F3580" i="3"/>
  <c r="Q3580" i="3" s="1"/>
  <c r="T3581" i="3"/>
  <c r="S3581" i="3"/>
  <c r="F3581" i="3"/>
  <c r="Q3581" i="3" s="1"/>
  <c r="T3582" i="3"/>
  <c r="S3582" i="3"/>
  <c r="F3582" i="3"/>
  <c r="Q3582" i="3" s="1"/>
  <c r="T3583" i="3"/>
  <c r="S3583" i="3"/>
  <c r="F3583" i="3"/>
  <c r="Q3583" i="3" s="1"/>
  <c r="T3584" i="3"/>
  <c r="S3584" i="3"/>
  <c r="F3584" i="3"/>
  <c r="Q3584" i="3" s="1"/>
  <c r="T3585" i="3"/>
  <c r="S3585" i="3"/>
  <c r="F3585" i="3"/>
  <c r="Q3585" i="3" s="1"/>
  <c r="T3586" i="3"/>
  <c r="S3586" i="3"/>
  <c r="F3586" i="3"/>
  <c r="Q3586" i="3" s="1"/>
  <c r="T3587" i="3"/>
  <c r="S3587" i="3"/>
  <c r="F3587" i="3"/>
  <c r="Q3587" i="3" s="1"/>
  <c r="T3588" i="3"/>
  <c r="S3588" i="3"/>
  <c r="F3588" i="3"/>
  <c r="Q3588" i="3" s="1"/>
  <c r="T3589" i="3"/>
  <c r="S3589" i="3"/>
  <c r="F3589" i="3"/>
  <c r="Q3589" i="3" s="1"/>
  <c r="T3590" i="3"/>
  <c r="F3590" i="3"/>
  <c r="Q3590" i="3" s="1"/>
  <c r="S3590" i="3"/>
  <c r="M3593" i="3"/>
  <c r="M3597" i="3"/>
  <c r="M3601" i="3"/>
  <c r="O3601" i="3" s="1"/>
  <c r="P3601" i="3" s="1"/>
  <c r="M3605" i="3"/>
  <c r="M3609" i="3"/>
  <c r="M3613" i="3"/>
  <c r="M3401" i="3"/>
  <c r="O3401" i="3" s="1"/>
  <c r="P3401" i="3" s="1"/>
  <c r="S3401" i="3"/>
  <c r="M3403" i="3"/>
  <c r="O3403" i="3" s="1"/>
  <c r="P3403" i="3" s="1"/>
  <c r="S3403" i="3"/>
  <c r="M3405" i="3"/>
  <c r="O3405" i="3" s="1"/>
  <c r="P3405" i="3" s="1"/>
  <c r="S3405" i="3"/>
  <c r="M3407" i="3"/>
  <c r="O3407" i="3" s="1"/>
  <c r="P3407" i="3" s="1"/>
  <c r="S3407" i="3"/>
  <c r="M3409" i="3"/>
  <c r="O3409" i="3" s="1"/>
  <c r="P3409" i="3" s="1"/>
  <c r="S3409" i="3"/>
  <c r="M3411" i="3"/>
  <c r="O3411" i="3" s="1"/>
  <c r="P3411" i="3" s="1"/>
  <c r="S3411" i="3"/>
  <c r="M3413" i="3"/>
  <c r="O3413" i="3" s="1"/>
  <c r="P3413" i="3" s="1"/>
  <c r="S3413" i="3"/>
  <c r="M3415" i="3"/>
  <c r="O3415" i="3" s="1"/>
  <c r="P3415" i="3" s="1"/>
  <c r="S3415" i="3"/>
  <c r="M3417" i="3"/>
  <c r="O3417" i="3" s="1"/>
  <c r="P3417" i="3" s="1"/>
  <c r="S3417" i="3"/>
  <c r="M3419" i="3"/>
  <c r="O3419" i="3" s="1"/>
  <c r="P3419" i="3" s="1"/>
  <c r="S3419" i="3"/>
  <c r="M3421" i="3"/>
  <c r="O3421" i="3" s="1"/>
  <c r="P3421" i="3" s="1"/>
  <c r="S3421" i="3"/>
  <c r="M3423" i="3"/>
  <c r="S3423" i="3"/>
  <c r="M3425" i="3"/>
  <c r="O3425" i="3" s="1"/>
  <c r="P3425" i="3" s="1"/>
  <c r="S3425" i="3"/>
  <c r="M3427" i="3"/>
  <c r="O3427" i="3" s="1"/>
  <c r="P3427" i="3" s="1"/>
  <c r="S3427" i="3"/>
  <c r="M3429" i="3"/>
  <c r="O3429" i="3" s="1"/>
  <c r="P3429" i="3" s="1"/>
  <c r="S3429" i="3"/>
  <c r="M3431" i="3"/>
  <c r="O3431" i="3" s="1"/>
  <c r="P3431" i="3" s="1"/>
  <c r="S3431" i="3"/>
  <c r="M3433" i="3"/>
  <c r="O3433" i="3" s="1"/>
  <c r="P3433" i="3" s="1"/>
  <c r="S3433" i="3"/>
  <c r="M3435" i="3"/>
  <c r="S3435" i="3"/>
  <c r="M3437" i="3"/>
  <c r="O3437" i="3" s="1"/>
  <c r="P3437" i="3" s="1"/>
  <c r="S3437" i="3"/>
  <c r="M3439" i="3"/>
  <c r="O3439" i="3" s="1"/>
  <c r="P3439" i="3" s="1"/>
  <c r="S3439" i="3"/>
  <c r="M3441" i="3"/>
  <c r="O3441" i="3" s="1"/>
  <c r="P3441" i="3" s="1"/>
  <c r="S3441" i="3"/>
  <c r="M3443" i="3"/>
  <c r="O3443" i="3" s="1"/>
  <c r="P3443" i="3" s="1"/>
  <c r="S3443" i="3"/>
  <c r="M3445" i="3"/>
  <c r="O3445" i="3" s="1"/>
  <c r="P3445" i="3" s="1"/>
  <c r="S3445" i="3"/>
  <c r="M3447" i="3"/>
  <c r="O3447" i="3" s="1"/>
  <c r="P3447" i="3" s="1"/>
  <c r="S3447" i="3"/>
  <c r="M3449" i="3"/>
  <c r="O3449" i="3" s="1"/>
  <c r="P3449" i="3" s="1"/>
  <c r="S3449" i="3"/>
  <c r="M3451" i="3"/>
  <c r="O3451" i="3" s="1"/>
  <c r="P3451" i="3" s="1"/>
  <c r="S3451" i="3"/>
  <c r="M3453" i="3"/>
  <c r="O3453" i="3" s="1"/>
  <c r="P3453" i="3" s="1"/>
  <c r="S3453" i="3"/>
  <c r="M3455" i="3"/>
  <c r="S3455" i="3"/>
  <c r="M3457" i="3"/>
  <c r="O3457" i="3" s="1"/>
  <c r="P3457" i="3" s="1"/>
  <c r="S3457" i="3"/>
  <c r="M3459" i="3"/>
  <c r="O3459" i="3" s="1"/>
  <c r="P3459" i="3" s="1"/>
  <c r="S3459" i="3"/>
  <c r="M3461" i="3"/>
  <c r="O3461" i="3" s="1"/>
  <c r="P3461" i="3" s="1"/>
  <c r="S3461" i="3"/>
  <c r="M3463" i="3"/>
  <c r="O3463" i="3" s="1"/>
  <c r="P3463" i="3" s="1"/>
  <c r="S3463" i="3"/>
  <c r="M3465" i="3"/>
  <c r="O3465" i="3" s="1"/>
  <c r="P3465" i="3" s="1"/>
  <c r="S3465" i="3"/>
  <c r="M3467" i="3"/>
  <c r="S3467" i="3"/>
  <c r="M3469" i="3"/>
  <c r="O3469" i="3" s="1"/>
  <c r="P3469" i="3" s="1"/>
  <c r="S3469" i="3"/>
  <c r="M3471" i="3"/>
  <c r="O3471" i="3" s="1"/>
  <c r="P3471" i="3" s="1"/>
  <c r="S3471" i="3"/>
  <c r="M3473" i="3"/>
  <c r="O3473" i="3" s="1"/>
  <c r="P3473" i="3" s="1"/>
  <c r="S3473" i="3"/>
  <c r="M3475" i="3"/>
  <c r="O3475" i="3" s="1"/>
  <c r="P3475" i="3" s="1"/>
  <c r="S3475" i="3"/>
  <c r="M3477" i="3"/>
  <c r="O3477" i="3" s="1"/>
  <c r="P3477" i="3" s="1"/>
  <c r="S3477" i="3"/>
  <c r="M3479" i="3"/>
  <c r="O3479" i="3" s="1"/>
  <c r="P3479" i="3" s="1"/>
  <c r="S3479" i="3"/>
  <c r="M3481" i="3"/>
  <c r="O3481" i="3" s="1"/>
  <c r="P3481" i="3" s="1"/>
  <c r="S3481" i="3"/>
  <c r="M3483" i="3"/>
  <c r="O3483" i="3" s="1"/>
  <c r="P3483" i="3" s="1"/>
  <c r="S3483" i="3"/>
  <c r="M3485" i="3"/>
  <c r="O3485" i="3" s="1"/>
  <c r="P3485" i="3" s="1"/>
  <c r="S3485" i="3"/>
  <c r="M3487" i="3"/>
  <c r="S3487" i="3"/>
  <c r="M3489" i="3"/>
  <c r="O3489" i="3" s="1"/>
  <c r="P3489" i="3" s="1"/>
  <c r="S3489" i="3"/>
  <c r="M3491" i="3"/>
  <c r="O3491" i="3" s="1"/>
  <c r="P3491" i="3" s="1"/>
  <c r="S3491" i="3"/>
  <c r="M3493" i="3"/>
  <c r="O3493" i="3" s="1"/>
  <c r="P3493" i="3" s="1"/>
  <c r="S3493" i="3"/>
  <c r="M3495" i="3"/>
  <c r="O3495" i="3" s="1"/>
  <c r="P3495" i="3" s="1"/>
  <c r="S3495" i="3"/>
  <c r="M3497" i="3"/>
  <c r="O3497" i="3" s="1"/>
  <c r="P3497" i="3" s="1"/>
  <c r="S3497" i="3"/>
  <c r="M3499" i="3"/>
  <c r="S3499" i="3"/>
  <c r="M3501" i="3"/>
  <c r="O3501" i="3" s="1"/>
  <c r="P3501" i="3" s="1"/>
  <c r="S3501" i="3"/>
  <c r="M3503" i="3"/>
  <c r="O3503" i="3" s="1"/>
  <c r="P3503" i="3" s="1"/>
  <c r="S3503" i="3"/>
  <c r="M3505" i="3"/>
  <c r="O3505" i="3" s="1"/>
  <c r="P3505" i="3" s="1"/>
  <c r="S3505" i="3"/>
  <c r="M3507" i="3"/>
  <c r="O3507" i="3" s="1"/>
  <c r="P3507" i="3" s="1"/>
  <c r="S3507" i="3"/>
  <c r="M3509" i="3"/>
  <c r="O3509" i="3" s="1"/>
  <c r="P3509" i="3" s="1"/>
  <c r="S3509" i="3"/>
  <c r="M3511" i="3"/>
  <c r="O3511" i="3" s="1"/>
  <c r="P3511" i="3" s="1"/>
  <c r="S3511" i="3"/>
  <c r="M3513" i="3"/>
  <c r="O3513" i="3" s="1"/>
  <c r="P3513" i="3" s="1"/>
  <c r="S3513" i="3"/>
  <c r="M3515" i="3"/>
  <c r="O3515" i="3" s="1"/>
  <c r="P3515" i="3" s="1"/>
  <c r="S3515" i="3"/>
  <c r="M3517" i="3"/>
  <c r="O3517" i="3" s="1"/>
  <c r="P3517" i="3" s="1"/>
  <c r="S3517" i="3"/>
  <c r="M3519" i="3"/>
  <c r="S3519" i="3"/>
  <c r="M3521" i="3"/>
  <c r="O3521" i="3" s="1"/>
  <c r="P3521" i="3" s="1"/>
  <c r="S3521" i="3"/>
  <c r="M3523" i="3"/>
  <c r="O3523" i="3" s="1"/>
  <c r="P3523" i="3" s="1"/>
  <c r="S3523" i="3"/>
  <c r="M3525" i="3"/>
  <c r="O3525" i="3" s="1"/>
  <c r="P3525" i="3" s="1"/>
  <c r="S3525" i="3"/>
  <c r="M3527" i="3"/>
  <c r="O3527" i="3" s="1"/>
  <c r="P3527" i="3" s="1"/>
  <c r="S3527" i="3"/>
  <c r="M3529" i="3"/>
  <c r="O3529" i="3" s="1"/>
  <c r="P3529" i="3" s="1"/>
  <c r="S3529" i="3"/>
  <c r="M3531" i="3"/>
  <c r="S3531" i="3"/>
  <c r="J3532" i="3"/>
  <c r="N3532" i="3" s="1"/>
  <c r="M3533" i="3"/>
  <c r="O3533" i="3" s="1"/>
  <c r="P3533" i="3" s="1"/>
  <c r="S3533" i="3"/>
  <c r="J3534" i="3"/>
  <c r="N3534" i="3" s="1"/>
  <c r="O3534" i="3" s="1"/>
  <c r="P3534" i="3" s="1"/>
  <c r="M3535" i="3"/>
  <c r="O3535" i="3" s="1"/>
  <c r="P3535" i="3" s="1"/>
  <c r="M3536" i="3"/>
  <c r="O3536" i="3" s="1"/>
  <c r="P3536" i="3" s="1"/>
  <c r="M3537" i="3"/>
  <c r="M3538" i="3"/>
  <c r="M3539" i="3"/>
  <c r="O3539" i="3" s="1"/>
  <c r="P3539" i="3" s="1"/>
  <c r="M3540" i="3"/>
  <c r="O3540" i="3" s="1"/>
  <c r="P3540" i="3" s="1"/>
  <c r="M3541" i="3"/>
  <c r="M3542" i="3"/>
  <c r="M3543" i="3"/>
  <c r="O3543" i="3" s="1"/>
  <c r="P3543" i="3" s="1"/>
  <c r="M3544" i="3"/>
  <c r="O3544" i="3" s="1"/>
  <c r="P3544" i="3" s="1"/>
  <c r="M3545" i="3"/>
  <c r="M3546" i="3"/>
  <c r="M3547" i="3"/>
  <c r="O3547" i="3" s="1"/>
  <c r="P3547" i="3" s="1"/>
  <c r="M3548" i="3"/>
  <c r="O3548" i="3" s="1"/>
  <c r="P3548" i="3" s="1"/>
  <c r="M3549" i="3"/>
  <c r="M3550" i="3"/>
  <c r="M3551" i="3"/>
  <c r="O3551" i="3" s="1"/>
  <c r="P3551" i="3" s="1"/>
  <c r="M3552" i="3"/>
  <c r="O3552" i="3" s="1"/>
  <c r="P3552" i="3" s="1"/>
  <c r="M3553" i="3"/>
  <c r="M3554" i="3"/>
  <c r="M3555" i="3"/>
  <c r="O3555" i="3" s="1"/>
  <c r="P3555" i="3" s="1"/>
  <c r="M3556" i="3"/>
  <c r="O3556" i="3" s="1"/>
  <c r="P3556" i="3" s="1"/>
  <c r="M3557" i="3"/>
  <c r="M3558" i="3"/>
  <c r="M3559" i="3"/>
  <c r="O3559" i="3" s="1"/>
  <c r="P3559" i="3" s="1"/>
  <c r="M3560" i="3"/>
  <c r="O3560" i="3" s="1"/>
  <c r="P3560" i="3" s="1"/>
  <c r="M3561" i="3"/>
  <c r="M3562" i="3"/>
  <c r="M3563" i="3"/>
  <c r="O3563" i="3" s="1"/>
  <c r="P3563" i="3" s="1"/>
  <c r="M3564" i="3"/>
  <c r="O3564" i="3" s="1"/>
  <c r="P3564" i="3" s="1"/>
  <c r="M3565" i="3"/>
  <c r="M3566" i="3"/>
  <c r="M3567" i="3"/>
  <c r="O3567" i="3" s="1"/>
  <c r="P3567" i="3" s="1"/>
  <c r="M3568" i="3"/>
  <c r="O3568" i="3" s="1"/>
  <c r="P3568" i="3" s="1"/>
  <c r="M3569" i="3"/>
  <c r="M3570" i="3"/>
  <c r="M3571" i="3"/>
  <c r="O3571" i="3" s="1"/>
  <c r="P3571" i="3" s="1"/>
  <c r="M3572" i="3"/>
  <c r="O3572" i="3" s="1"/>
  <c r="P3572" i="3" s="1"/>
  <c r="M3573" i="3"/>
  <c r="M3574" i="3"/>
  <c r="M3575" i="3"/>
  <c r="O3575" i="3" s="1"/>
  <c r="P3575" i="3" s="1"/>
  <c r="M3576" i="3"/>
  <c r="O3576" i="3" s="1"/>
  <c r="P3576" i="3" s="1"/>
  <c r="M3577" i="3"/>
  <c r="M3578" i="3"/>
  <c r="M3579" i="3"/>
  <c r="O3579" i="3" s="1"/>
  <c r="P3579" i="3" s="1"/>
  <c r="M3580" i="3"/>
  <c r="O3580" i="3" s="1"/>
  <c r="P3580" i="3" s="1"/>
  <c r="M3581" i="3"/>
  <c r="M3582" i="3"/>
  <c r="M3583" i="3"/>
  <c r="O3583" i="3" s="1"/>
  <c r="P3583" i="3" s="1"/>
  <c r="M3584" i="3"/>
  <c r="O3584" i="3" s="1"/>
  <c r="P3584" i="3" s="1"/>
  <c r="M3585" i="3"/>
  <c r="M3586" i="3"/>
  <c r="M3587" i="3"/>
  <c r="O3587" i="3" s="1"/>
  <c r="P3587" i="3" s="1"/>
  <c r="M3588" i="3"/>
  <c r="O3588" i="3" s="1"/>
  <c r="P3588" i="3" s="1"/>
  <c r="M3589" i="3"/>
  <c r="M3590" i="3"/>
  <c r="O3590" i="3" s="1"/>
  <c r="P3590" i="3" s="1"/>
  <c r="S3591" i="3"/>
  <c r="O3593" i="3"/>
  <c r="P3593" i="3" s="1"/>
  <c r="M3594" i="3"/>
  <c r="O3594" i="3" s="1"/>
  <c r="P3594" i="3" s="1"/>
  <c r="S3595" i="3"/>
  <c r="O3597" i="3"/>
  <c r="P3597" i="3" s="1"/>
  <c r="M3598" i="3"/>
  <c r="O3598" i="3" s="1"/>
  <c r="P3598" i="3" s="1"/>
  <c r="S3599" i="3"/>
  <c r="M3602" i="3"/>
  <c r="O3602" i="3" s="1"/>
  <c r="P3602" i="3" s="1"/>
  <c r="S3603" i="3"/>
  <c r="O3605" i="3"/>
  <c r="P3605" i="3" s="1"/>
  <c r="M3606" i="3"/>
  <c r="O3606" i="3" s="1"/>
  <c r="P3606" i="3" s="1"/>
  <c r="S3607" i="3"/>
  <c r="O3609" i="3"/>
  <c r="P3609" i="3" s="1"/>
  <c r="M3610" i="3"/>
  <c r="O3610" i="3" s="1"/>
  <c r="P3610" i="3" s="1"/>
  <c r="S3611" i="3"/>
  <c r="O3613" i="3"/>
  <c r="P3613" i="3" s="1"/>
  <c r="T3346" i="3"/>
  <c r="F3346" i="3"/>
  <c r="Q3346" i="3" s="1"/>
  <c r="T3348" i="3"/>
  <c r="F3348" i="3"/>
  <c r="Q3348" i="3" s="1"/>
  <c r="T3350" i="3"/>
  <c r="F3350" i="3"/>
  <c r="Q3350" i="3" s="1"/>
  <c r="T3352" i="3"/>
  <c r="F3352" i="3"/>
  <c r="Q3352" i="3" s="1"/>
  <c r="T3354" i="3"/>
  <c r="F3354" i="3"/>
  <c r="Q3354" i="3" s="1"/>
  <c r="T3356" i="3"/>
  <c r="F3356" i="3"/>
  <c r="Q3356" i="3" s="1"/>
  <c r="T3358" i="3"/>
  <c r="F3358" i="3"/>
  <c r="Q3358" i="3" s="1"/>
  <c r="T3360" i="3"/>
  <c r="F3360" i="3"/>
  <c r="Q3360" i="3" s="1"/>
  <c r="T3362" i="3"/>
  <c r="F3362" i="3"/>
  <c r="Q3362" i="3" s="1"/>
  <c r="T3364" i="3"/>
  <c r="F3364" i="3"/>
  <c r="Q3364" i="3" s="1"/>
  <c r="T3366" i="3"/>
  <c r="F3366" i="3"/>
  <c r="Q3366" i="3" s="1"/>
  <c r="T3368" i="3"/>
  <c r="F3368" i="3"/>
  <c r="Q3368" i="3" s="1"/>
  <c r="T3370" i="3"/>
  <c r="F3370" i="3"/>
  <c r="Q3370" i="3" s="1"/>
  <c r="T3372" i="3"/>
  <c r="F3372" i="3"/>
  <c r="Q3372" i="3" s="1"/>
  <c r="T3374" i="3"/>
  <c r="F3374" i="3"/>
  <c r="Q3374" i="3" s="1"/>
  <c r="T3376" i="3"/>
  <c r="F3376" i="3"/>
  <c r="Q3376" i="3" s="1"/>
  <c r="T3378" i="3"/>
  <c r="F3378" i="3"/>
  <c r="Q3378" i="3" s="1"/>
  <c r="T3380" i="3"/>
  <c r="F3380" i="3"/>
  <c r="Q3380" i="3" s="1"/>
  <c r="T3382" i="3"/>
  <c r="F3382" i="3"/>
  <c r="Q3382" i="3" s="1"/>
  <c r="T3384" i="3"/>
  <c r="F3384" i="3"/>
  <c r="Q3384" i="3" s="1"/>
  <c r="T3386" i="3"/>
  <c r="F3386" i="3"/>
  <c r="Q3386" i="3" s="1"/>
  <c r="T3388" i="3"/>
  <c r="F3388" i="3"/>
  <c r="Q3388" i="3" s="1"/>
  <c r="T3390" i="3"/>
  <c r="F3390" i="3"/>
  <c r="Q3390" i="3" s="1"/>
  <c r="T3392" i="3"/>
  <c r="F3392" i="3"/>
  <c r="Q3392" i="3" s="1"/>
  <c r="T3394" i="3"/>
  <c r="F3394" i="3"/>
  <c r="Q3394" i="3" s="1"/>
  <c r="T3396" i="3"/>
  <c r="F3396" i="3"/>
  <c r="Q3396" i="3" s="1"/>
  <c r="T3398" i="3"/>
  <c r="F3398" i="3"/>
  <c r="Q3398" i="3" s="1"/>
  <c r="T3400" i="3"/>
  <c r="F3400" i="3"/>
  <c r="Q3400" i="3" s="1"/>
  <c r="T3402" i="3"/>
  <c r="F3402" i="3"/>
  <c r="Q3402" i="3" s="1"/>
  <c r="T3404" i="3"/>
  <c r="F3404" i="3"/>
  <c r="Q3404" i="3" s="1"/>
  <c r="T3406" i="3"/>
  <c r="F3406" i="3"/>
  <c r="Q3406" i="3" s="1"/>
  <c r="T3408" i="3"/>
  <c r="F3408" i="3"/>
  <c r="Q3408" i="3" s="1"/>
  <c r="T3410" i="3"/>
  <c r="F3410" i="3"/>
  <c r="Q3410" i="3" s="1"/>
  <c r="T3412" i="3"/>
  <c r="F3412" i="3"/>
  <c r="Q3412" i="3" s="1"/>
  <c r="T3414" i="3"/>
  <c r="F3414" i="3"/>
  <c r="Q3414" i="3" s="1"/>
  <c r="T3416" i="3"/>
  <c r="F3416" i="3"/>
  <c r="Q3416" i="3" s="1"/>
  <c r="T3418" i="3"/>
  <c r="F3418" i="3"/>
  <c r="Q3418" i="3" s="1"/>
  <c r="T3420" i="3"/>
  <c r="F3420" i="3"/>
  <c r="Q3420" i="3" s="1"/>
  <c r="T3422" i="3"/>
  <c r="F3422" i="3"/>
  <c r="Q3422" i="3" s="1"/>
  <c r="T3424" i="3"/>
  <c r="F3424" i="3"/>
  <c r="Q3424" i="3" s="1"/>
  <c r="T3426" i="3"/>
  <c r="F3426" i="3"/>
  <c r="Q3426" i="3" s="1"/>
  <c r="T3428" i="3"/>
  <c r="F3428" i="3"/>
  <c r="Q3428" i="3" s="1"/>
  <c r="T3430" i="3"/>
  <c r="F3430" i="3"/>
  <c r="Q3430" i="3" s="1"/>
  <c r="T3432" i="3"/>
  <c r="F3432" i="3"/>
  <c r="Q3432" i="3" s="1"/>
  <c r="T3434" i="3"/>
  <c r="F3434" i="3"/>
  <c r="Q3434" i="3" s="1"/>
  <c r="T3436" i="3"/>
  <c r="F3436" i="3"/>
  <c r="Q3436" i="3" s="1"/>
  <c r="T3438" i="3"/>
  <c r="F3438" i="3"/>
  <c r="Q3438" i="3" s="1"/>
  <c r="T3440" i="3"/>
  <c r="F3440" i="3"/>
  <c r="Q3440" i="3" s="1"/>
  <c r="T3442" i="3"/>
  <c r="F3442" i="3"/>
  <c r="Q3442" i="3" s="1"/>
  <c r="T3444" i="3"/>
  <c r="F3444" i="3"/>
  <c r="Q3444" i="3" s="1"/>
  <c r="T3446" i="3"/>
  <c r="F3446" i="3"/>
  <c r="Q3446" i="3" s="1"/>
  <c r="T3448" i="3"/>
  <c r="F3448" i="3"/>
  <c r="Q3448" i="3" s="1"/>
  <c r="T3450" i="3"/>
  <c r="F3450" i="3"/>
  <c r="Q3450" i="3" s="1"/>
  <c r="T3452" i="3"/>
  <c r="F3452" i="3"/>
  <c r="Q3452" i="3" s="1"/>
  <c r="T3454" i="3"/>
  <c r="F3454" i="3"/>
  <c r="Q3454" i="3" s="1"/>
  <c r="T3456" i="3"/>
  <c r="F3456" i="3"/>
  <c r="Q3456" i="3" s="1"/>
  <c r="T3458" i="3"/>
  <c r="F3458" i="3"/>
  <c r="Q3458" i="3" s="1"/>
  <c r="T3460" i="3"/>
  <c r="F3460" i="3"/>
  <c r="Q3460" i="3" s="1"/>
  <c r="T3462" i="3"/>
  <c r="F3462" i="3"/>
  <c r="Q3462" i="3" s="1"/>
  <c r="T3464" i="3"/>
  <c r="F3464" i="3"/>
  <c r="Q3464" i="3" s="1"/>
  <c r="T3466" i="3"/>
  <c r="F3466" i="3"/>
  <c r="Q3466" i="3" s="1"/>
  <c r="T3468" i="3"/>
  <c r="F3468" i="3"/>
  <c r="Q3468" i="3" s="1"/>
  <c r="T3470" i="3"/>
  <c r="F3470" i="3"/>
  <c r="Q3470" i="3" s="1"/>
  <c r="T3472" i="3"/>
  <c r="F3472" i="3"/>
  <c r="Q3472" i="3" s="1"/>
  <c r="T3474" i="3"/>
  <c r="F3474" i="3"/>
  <c r="Q3474" i="3" s="1"/>
  <c r="T3476" i="3"/>
  <c r="F3476" i="3"/>
  <c r="Q3476" i="3" s="1"/>
  <c r="T3478" i="3"/>
  <c r="F3478" i="3"/>
  <c r="Q3478" i="3" s="1"/>
  <c r="T3480" i="3"/>
  <c r="F3480" i="3"/>
  <c r="Q3480" i="3" s="1"/>
  <c r="T3482" i="3"/>
  <c r="F3482" i="3"/>
  <c r="Q3482" i="3" s="1"/>
  <c r="T3484" i="3"/>
  <c r="F3484" i="3"/>
  <c r="Q3484" i="3" s="1"/>
  <c r="T3486" i="3"/>
  <c r="F3486" i="3"/>
  <c r="Q3486" i="3" s="1"/>
  <c r="T3488" i="3"/>
  <c r="F3488" i="3"/>
  <c r="Q3488" i="3" s="1"/>
  <c r="T3490" i="3"/>
  <c r="F3490" i="3"/>
  <c r="Q3490" i="3" s="1"/>
  <c r="T3492" i="3"/>
  <c r="F3492" i="3"/>
  <c r="Q3492" i="3" s="1"/>
  <c r="T3494" i="3"/>
  <c r="F3494" i="3"/>
  <c r="Q3494" i="3" s="1"/>
  <c r="T3496" i="3"/>
  <c r="F3496" i="3"/>
  <c r="Q3496" i="3" s="1"/>
  <c r="T3498" i="3"/>
  <c r="F3498" i="3"/>
  <c r="Q3498" i="3" s="1"/>
  <c r="T3500" i="3"/>
  <c r="F3500" i="3"/>
  <c r="Q3500" i="3" s="1"/>
  <c r="T3502" i="3"/>
  <c r="F3502" i="3"/>
  <c r="Q3502" i="3" s="1"/>
  <c r="T3504" i="3"/>
  <c r="F3504" i="3"/>
  <c r="Q3504" i="3" s="1"/>
  <c r="T3506" i="3"/>
  <c r="F3506" i="3"/>
  <c r="Q3506" i="3" s="1"/>
  <c r="T3508" i="3"/>
  <c r="F3508" i="3"/>
  <c r="Q3508" i="3" s="1"/>
  <c r="T3510" i="3"/>
  <c r="F3510" i="3"/>
  <c r="Q3510" i="3" s="1"/>
  <c r="T3512" i="3"/>
  <c r="F3512" i="3"/>
  <c r="Q3512" i="3" s="1"/>
  <c r="T3514" i="3"/>
  <c r="F3514" i="3"/>
  <c r="Q3514" i="3" s="1"/>
  <c r="T3516" i="3"/>
  <c r="F3516" i="3"/>
  <c r="Q3516" i="3" s="1"/>
  <c r="T3518" i="3"/>
  <c r="F3518" i="3"/>
  <c r="Q3518" i="3" s="1"/>
  <c r="T3520" i="3"/>
  <c r="F3520" i="3"/>
  <c r="Q3520" i="3" s="1"/>
  <c r="T3522" i="3"/>
  <c r="F3522" i="3"/>
  <c r="Q3522" i="3" s="1"/>
  <c r="T3524" i="3"/>
  <c r="F3524" i="3"/>
  <c r="Q3524" i="3" s="1"/>
  <c r="T3526" i="3"/>
  <c r="F3526" i="3"/>
  <c r="Q3526" i="3" s="1"/>
  <c r="T3528" i="3"/>
  <c r="F3528" i="3"/>
  <c r="Q3528" i="3" s="1"/>
  <c r="T3530" i="3"/>
  <c r="F3530" i="3"/>
  <c r="Q3530" i="3" s="1"/>
  <c r="T3532" i="3"/>
  <c r="F3532" i="3"/>
  <c r="Q3532" i="3" s="1"/>
  <c r="T3534" i="3"/>
  <c r="F3534" i="3"/>
  <c r="Q3534" i="3" s="1"/>
  <c r="O3537" i="3"/>
  <c r="P3537" i="3" s="1"/>
  <c r="O3538" i="3"/>
  <c r="P3538" i="3" s="1"/>
  <c r="O3541" i="3"/>
  <c r="P3541" i="3" s="1"/>
  <c r="O3542" i="3"/>
  <c r="P3542" i="3" s="1"/>
  <c r="O3545" i="3"/>
  <c r="P3545" i="3" s="1"/>
  <c r="O3546" i="3"/>
  <c r="P3546" i="3" s="1"/>
  <c r="O3549" i="3"/>
  <c r="P3549" i="3" s="1"/>
  <c r="O3550" i="3"/>
  <c r="P3550" i="3" s="1"/>
  <c r="O3553" i="3"/>
  <c r="P3553" i="3" s="1"/>
  <c r="O3554" i="3"/>
  <c r="P3554" i="3" s="1"/>
  <c r="O3557" i="3"/>
  <c r="P3557" i="3" s="1"/>
  <c r="O3558" i="3"/>
  <c r="P3558" i="3" s="1"/>
  <c r="O3561" i="3"/>
  <c r="P3561" i="3" s="1"/>
  <c r="O3562" i="3"/>
  <c r="P3562" i="3" s="1"/>
  <c r="O3565" i="3"/>
  <c r="P3565" i="3" s="1"/>
  <c r="O3566" i="3"/>
  <c r="P3566" i="3" s="1"/>
  <c r="O3569" i="3"/>
  <c r="P3569" i="3" s="1"/>
  <c r="O3570" i="3"/>
  <c r="P3570" i="3" s="1"/>
  <c r="O3573" i="3"/>
  <c r="P3573" i="3" s="1"/>
  <c r="O3574" i="3"/>
  <c r="P3574" i="3" s="1"/>
  <c r="O3577" i="3"/>
  <c r="P3577" i="3" s="1"/>
  <c r="O3578" i="3"/>
  <c r="P3578" i="3" s="1"/>
  <c r="O3581" i="3"/>
  <c r="P3581" i="3" s="1"/>
  <c r="O3582" i="3"/>
  <c r="P3582" i="3" s="1"/>
  <c r="O3585" i="3"/>
  <c r="P3585" i="3" s="1"/>
  <c r="O3586" i="3"/>
  <c r="P3586" i="3" s="1"/>
  <c r="O3589" i="3"/>
  <c r="P3589" i="3" s="1"/>
  <c r="M3591" i="3"/>
  <c r="M3595" i="3"/>
  <c r="O3595" i="3" s="1"/>
  <c r="P3595" i="3" s="1"/>
  <c r="M3599" i="3"/>
  <c r="O3599" i="3" s="1"/>
  <c r="P3599" i="3" s="1"/>
  <c r="M3603" i="3"/>
  <c r="O3603" i="3" s="1"/>
  <c r="P3603" i="3" s="1"/>
  <c r="M3607" i="3"/>
  <c r="M3611" i="3"/>
  <c r="O3611" i="3" s="1"/>
  <c r="P3611" i="3" s="1"/>
  <c r="O3853" i="3"/>
  <c r="P3853" i="3" s="1"/>
  <c r="O3870" i="3"/>
  <c r="P3870" i="3" s="1"/>
  <c r="M3615" i="3"/>
  <c r="S3615" i="3"/>
  <c r="M3617" i="3"/>
  <c r="S3617" i="3"/>
  <c r="M3619" i="3"/>
  <c r="S3619" i="3"/>
  <c r="M3621" i="3"/>
  <c r="S3621" i="3"/>
  <c r="M3623" i="3"/>
  <c r="S3623" i="3"/>
  <c r="M3625" i="3"/>
  <c r="S3625" i="3"/>
  <c r="M3627" i="3"/>
  <c r="S3627" i="3"/>
  <c r="M3629" i="3"/>
  <c r="S3629" i="3"/>
  <c r="M3631" i="3"/>
  <c r="S3631" i="3"/>
  <c r="M3633" i="3"/>
  <c r="S3633" i="3"/>
  <c r="M3635" i="3"/>
  <c r="S3635" i="3"/>
  <c r="M3637" i="3"/>
  <c r="S3637" i="3"/>
  <c r="M3639" i="3"/>
  <c r="S3639" i="3"/>
  <c r="M3641" i="3"/>
  <c r="S3641" i="3"/>
  <c r="M3643" i="3"/>
  <c r="S3643" i="3"/>
  <c r="M3645" i="3"/>
  <c r="S3645" i="3"/>
  <c r="M3647" i="3"/>
  <c r="S3647" i="3"/>
  <c r="M3649" i="3"/>
  <c r="S3649" i="3"/>
  <c r="M3651" i="3"/>
  <c r="S3651" i="3"/>
  <c r="M3653" i="3"/>
  <c r="S3653" i="3"/>
  <c r="M3655" i="3"/>
  <c r="S3655" i="3"/>
  <c r="M3657" i="3"/>
  <c r="S3657" i="3"/>
  <c r="M3659" i="3"/>
  <c r="S3659" i="3"/>
  <c r="M3661" i="3"/>
  <c r="S3661" i="3"/>
  <c r="M3663" i="3"/>
  <c r="S3663" i="3"/>
  <c r="M3665" i="3"/>
  <c r="S3665" i="3"/>
  <c r="M3667" i="3"/>
  <c r="S3667" i="3"/>
  <c r="M3669" i="3"/>
  <c r="S3669" i="3"/>
  <c r="M3671" i="3"/>
  <c r="S3671" i="3"/>
  <c r="M3673" i="3"/>
  <c r="S3673" i="3"/>
  <c r="M3675" i="3"/>
  <c r="S3675" i="3"/>
  <c r="M3677" i="3"/>
  <c r="S3677" i="3"/>
  <c r="M3679" i="3"/>
  <c r="S3679" i="3"/>
  <c r="M3681" i="3"/>
  <c r="S3681" i="3"/>
  <c r="M3683" i="3"/>
  <c r="S3683" i="3"/>
  <c r="M3685" i="3"/>
  <c r="S3685" i="3"/>
  <c r="M3687" i="3"/>
  <c r="S3687" i="3"/>
  <c r="M3689" i="3"/>
  <c r="S3689" i="3"/>
  <c r="M3691" i="3"/>
  <c r="S3691" i="3"/>
  <c r="M3693" i="3"/>
  <c r="S3693" i="3"/>
  <c r="M3695" i="3"/>
  <c r="S3695" i="3"/>
  <c r="M3697" i="3"/>
  <c r="S3697" i="3"/>
  <c r="M3699" i="3"/>
  <c r="S3699" i="3"/>
  <c r="M3701" i="3"/>
  <c r="S3701" i="3"/>
  <c r="M3703" i="3"/>
  <c r="S3703" i="3"/>
  <c r="M3705" i="3"/>
  <c r="S3705" i="3"/>
  <c r="M3707" i="3"/>
  <c r="S3707" i="3"/>
  <c r="M3709" i="3"/>
  <c r="S3709" i="3"/>
  <c r="M3711" i="3"/>
  <c r="S3711" i="3"/>
  <c r="M3713" i="3"/>
  <c r="S3713" i="3"/>
  <c r="M3715" i="3"/>
  <c r="S3715" i="3"/>
  <c r="M3717" i="3"/>
  <c r="S3717" i="3"/>
  <c r="M3719" i="3"/>
  <c r="S3719" i="3"/>
  <c r="M3721" i="3"/>
  <c r="S3721" i="3"/>
  <c r="M3723" i="3"/>
  <c r="S3723" i="3"/>
  <c r="M3725" i="3"/>
  <c r="S3725" i="3"/>
  <c r="M3727" i="3"/>
  <c r="S3727" i="3"/>
  <c r="M3729" i="3"/>
  <c r="S3729" i="3"/>
  <c r="M3731" i="3"/>
  <c r="O3731" i="3" s="1"/>
  <c r="P3731" i="3" s="1"/>
  <c r="S3731" i="3"/>
  <c r="M3733" i="3"/>
  <c r="S3733" i="3"/>
  <c r="M3735" i="3"/>
  <c r="S3735" i="3"/>
  <c r="M3737" i="3"/>
  <c r="S3737" i="3"/>
  <c r="M3739" i="3"/>
  <c r="O3739" i="3" s="1"/>
  <c r="P3739" i="3" s="1"/>
  <c r="S3739" i="3"/>
  <c r="M3741" i="3"/>
  <c r="S3741" i="3"/>
  <c r="M3743" i="3"/>
  <c r="S3743" i="3"/>
  <c r="M3745" i="3"/>
  <c r="S3745" i="3"/>
  <c r="M3747" i="3"/>
  <c r="O3747" i="3" s="1"/>
  <c r="P3747" i="3" s="1"/>
  <c r="S3747" i="3"/>
  <c r="M3749" i="3"/>
  <c r="S3749" i="3"/>
  <c r="M3751" i="3"/>
  <c r="S3751" i="3"/>
  <c r="M3753" i="3"/>
  <c r="S3753" i="3"/>
  <c r="M3755" i="3"/>
  <c r="O3755" i="3" s="1"/>
  <c r="P3755" i="3" s="1"/>
  <c r="S3755" i="3"/>
  <c r="M3757" i="3"/>
  <c r="S3757" i="3"/>
  <c r="M3759" i="3"/>
  <c r="S3759" i="3"/>
  <c r="M3761" i="3"/>
  <c r="S3761" i="3"/>
  <c r="M3763" i="3"/>
  <c r="O3763" i="3" s="1"/>
  <c r="P3763" i="3" s="1"/>
  <c r="S3763" i="3"/>
  <c r="M3765" i="3"/>
  <c r="S3765" i="3"/>
  <c r="M3767" i="3"/>
  <c r="S3767" i="3"/>
  <c r="M3769" i="3"/>
  <c r="S3769" i="3"/>
  <c r="M3771" i="3"/>
  <c r="O3771" i="3" s="1"/>
  <c r="P3771" i="3" s="1"/>
  <c r="S3771" i="3"/>
  <c r="M3773" i="3"/>
  <c r="O3773" i="3" s="1"/>
  <c r="P3773" i="3" s="1"/>
  <c r="S3773" i="3"/>
  <c r="M3775" i="3"/>
  <c r="O3775" i="3" s="1"/>
  <c r="P3775" i="3" s="1"/>
  <c r="S3775" i="3"/>
  <c r="M3777" i="3"/>
  <c r="S3777" i="3"/>
  <c r="M3779" i="3"/>
  <c r="S3779" i="3"/>
  <c r="M3781" i="3"/>
  <c r="O3781" i="3" s="1"/>
  <c r="P3781" i="3" s="1"/>
  <c r="S3781" i="3"/>
  <c r="M3783" i="3"/>
  <c r="O3783" i="3" s="1"/>
  <c r="P3783" i="3" s="1"/>
  <c r="S3783" i="3"/>
  <c r="O3784" i="3"/>
  <c r="P3784" i="3" s="1"/>
  <c r="M3785" i="3"/>
  <c r="O3785" i="3" s="1"/>
  <c r="P3785" i="3" s="1"/>
  <c r="S3785" i="3"/>
  <c r="M3787" i="3"/>
  <c r="O3787" i="3" s="1"/>
  <c r="P3787" i="3" s="1"/>
  <c r="S3787" i="3"/>
  <c r="M3789" i="3"/>
  <c r="O3789" i="3" s="1"/>
  <c r="P3789" i="3" s="1"/>
  <c r="S3789" i="3"/>
  <c r="M3791" i="3"/>
  <c r="O3791" i="3" s="1"/>
  <c r="P3791" i="3" s="1"/>
  <c r="S3791" i="3"/>
  <c r="O3792" i="3"/>
  <c r="P3792" i="3" s="1"/>
  <c r="M3793" i="3"/>
  <c r="O3793" i="3" s="1"/>
  <c r="P3793" i="3" s="1"/>
  <c r="S3793" i="3"/>
  <c r="M3795" i="3"/>
  <c r="O3795" i="3" s="1"/>
  <c r="P3795" i="3" s="1"/>
  <c r="S3795" i="3"/>
  <c r="M3797" i="3"/>
  <c r="O3797" i="3" s="1"/>
  <c r="P3797" i="3" s="1"/>
  <c r="S3797" i="3"/>
  <c r="M3799" i="3"/>
  <c r="O3799" i="3" s="1"/>
  <c r="P3799" i="3" s="1"/>
  <c r="S3799" i="3"/>
  <c r="O3800" i="3"/>
  <c r="P3800" i="3" s="1"/>
  <c r="M3801" i="3"/>
  <c r="O3801" i="3" s="1"/>
  <c r="P3801" i="3" s="1"/>
  <c r="S3801" i="3"/>
  <c r="M3803" i="3"/>
  <c r="O3803" i="3" s="1"/>
  <c r="P3803" i="3" s="1"/>
  <c r="S3803" i="3"/>
  <c r="M3805" i="3"/>
  <c r="O3805" i="3" s="1"/>
  <c r="P3805" i="3" s="1"/>
  <c r="S3805" i="3"/>
  <c r="M3807" i="3"/>
  <c r="O3807" i="3" s="1"/>
  <c r="P3807" i="3" s="1"/>
  <c r="S3807" i="3"/>
  <c r="O3808" i="3"/>
  <c r="P3808" i="3" s="1"/>
  <c r="M3809" i="3"/>
  <c r="O3809" i="3" s="1"/>
  <c r="P3809" i="3" s="1"/>
  <c r="S3809" i="3"/>
  <c r="M3811" i="3"/>
  <c r="O3811" i="3" s="1"/>
  <c r="P3811" i="3" s="1"/>
  <c r="S3811" i="3"/>
  <c r="M3813" i="3"/>
  <c r="O3813" i="3" s="1"/>
  <c r="P3813" i="3" s="1"/>
  <c r="S3813" i="3"/>
  <c r="M3815" i="3"/>
  <c r="O3815" i="3" s="1"/>
  <c r="P3815" i="3" s="1"/>
  <c r="S3815" i="3"/>
  <c r="O3816" i="3"/>
  <c r="P3816" i="3" s="1"/>
  <c r="M3817" i="3"/>
  <c r="O3817" i="3" s="1"/>
  <c r="P3817" i="3" s="1"/>
  <c r="S3817" i="3"/>
  <c r="M3819" i="3"/>
  <c r="O3819" i="3" s="1"/>
  <c r="P3819" i="3" s="1"/>
  <c r="S3819" i="3"/>
  <c r="M3821" i="3"/>
  <c r="O3821" i="3" s="1"/>
  <c r="P3821" i="3" s="1"/>
  <c r="S3821" i="3"/>
  <c r="M3823" i="3"/>
  <c r="O3823" i="3" s="1"/>
  <c r="P3823" i="3" s="1"/>
  <c r="S3823" i="3"/>
  <c r="M3825" i="3"/>
  <c r="O3825" i="3" s="1"/>
  <c r="P3825" i="3" s="1"/>
  <c r="S3825" i="3"/>
  <c r="M3827" i="3"/>
  <c r="O3827" i="3" s="1"/>
  <c r="P3827" i="3" s="1"/>
  <c r="S3827" i="3"/>
  <c r="M3829" i="3"/>
  <c r="O3829" i="3" s="1"/>
  <c r="P3829" i="3" s="1"/>
  <c r="S3829" i="3"/>
  <c r="M3831" i="3"/>
  <c r="O3831" i="3" s="1"/>
  <c r="P3831" i="3" s="1"/>
  <c r="S3831" i="3"/>
  <c r="M3833" i="3"/>
  <c r="O3833" i="3" s="1"/>
  <c r="P3833" i="3" s="1"/>
  <c r="S3833" i="3"/>
  <c r="M3835" i="3"/>
  <c r="O3835" i="3" s="1"/>
  <c r="P3835" i="3" s="1"/>
  <c r="S3835" i="3"/>
  <c r="M3837" i="3"/>
  <c r="O3837" i="3" s="1"/>
  <c r="P3837" i="3" s="1"/>
  <c r="S3837" i="3"/>
  <c r="M3839" i="3"/>
  <c r="O3839" i="3" s="1"/>
  <c r="P3839" i="3" s="1"/>
  <c r="S3839" i="3"/>
  <c r="M3841" i="3"/>
  <c r="O3841" i="3" s="1"/>
  <c r="P3841" i="3" s="1"/>
  <c r="S3841" i="3"/>
  <c r="M3843" i="3"/>
  <c r="O3843" i="3" s="1"/>
  <c r="P3843" i="3" s="1"/>
  <c r="S3843" i="3"/>
  <c r="M3845" i="3"/>
  <c r="O3845" i="3" s="1"/>
  <c r="P3845" i="3" s="1"/>
  <c r="S3845" i="3"/>
  <c r="M3847" i="3"/>
  <c r="O3847" i="3" s="1"/>
  <c r="P3847" i="3" s="1"/>
  <c r="S3847" i="3"/>
  <c r="M3849" i="3"/>
  <c r="O3849" i="3" s="1"/>
  <c r="P3849" i="3" s="1"/>
  <c r="S3849" i="3"/>
  <c r="M3851" i="3"/>
  <c r="O3851" i="3" s="1"/>
  <c r="P3851" i="3" s="1"/>
  <c r="M3853" i="3"/>
  <c r="M3855" i="3"/>
  <c r="O3855" i="3" s="1"/>
  <c r="P3855" i="3" s="1"/>
  <c r="M3857" i="3"/>
  <c r="M3859" i="3"/>
  <c r="O3859" i="3" s="1"/>
  <c r="P3859" i="3" s="1"/>
  <c r="S3859" i="3"/>
  <c r="M3861" i="3"/>
  <c r="O3861" i="3" s="1"/>
  <c r="P3861" i="3" s="1"/>
  <c r="S3861" i="3"/>
  <c r="M3863" i="3"/>
  <c r="O3863" i="3" s="1"/>
  <c r="P3863" i="3" s="1"/>
  <c r="S3863" i="3"/>
  <c r="M3865" i="3"/>
  <c r="O3865" i="3" s="1"/>
  <c r="P3865" i="3" s="1"/>
  <c r="S3865" i="3"/>
  <c r="M3867" i="3"/>
  <c r="O3867" i="3" s="1"/>
  <c r="P3867" i="3" s="1"/>
  <c r="S3867" i="3"/>
  <c r="M3869" i="3"/>
  <c r="O3869" i="3" s="1"/>
  <c r="P3869" i="3" s="1"/>
  <c r="S3869" i="3"/>
  <c r="M3871" i="3"/>
  <c r="S3871" i="3"/>
  <c r="M3873" i="3"/>
  <c r="O3873" i="3" s="1"/>
  <c r="P3873" i="3" s="1"/>
  <c r="S3873" i="3"/>
  <c r="T3592" i="3"/>
  <c r="F3592" i="3"/>
  <c r="Q3592" i="3" s="1"/>
  <c r="T3594" i="3"/>
  <c r="F3594" i="3"/>
  <c r="Q3594" i="3" s="1"/>
  <c r="T3596" i="3"/>
  <c r="F3596" i="3"/>
  <c r="Q3596" i="3" s="1"/>
  <c r="T3598" i="3"/>
  <c r="F3598" i="3"/>
  <c r="Q3598" i="3" s="1"/>
  <c r="T3600" i="3"/>
  <c r="F3600" i="3"/>
  <c r="Q3600" i="3" s="1"/>
  <c r="T3602" i="3"/>
  <c r="F3602" i="3"/>
  <c r="Q3602" i="3" s="1"/>
  <c r="T3604" i="3"/>
  <c r="F3604" i="3"/>
  <c r="Q3604" i="3" s="1"/>
  <c r="T3606" i="3"/>
  <c r="F3606" i="3"/>
  <c r="Q3606" i="3" s="1"/>
  <c r="T3608" i="3"/>
  <c r="F3608" i="3"/>
  <c r="Q3608" i="3" s="1"/>
  <c r="T3610" i="3"/>
  <c r="F3610" i="3"/>
  <c r="Q3610" i="3" s="1"/>
  <c r="T3612" i="3"/>
  <c r="F3612" i="3"/>
  <c r="Q3612" i="3" s="1"/>
  <c r="T3614" i="3"/>
  <c r="F3614" i="3"/>
  <c r="Q3614" i="3" s="1"/>
  <c r="T3616" i="3"/>
  <c r="F3616" i="3"/>
  <c r="Q3616" i="3" s="1"/>
  <c r="T3618" i="3"/>
  <c r="F3618" i="3"/>
  <c r="Q3618" i="3" s="1"/>
  <c r="T3620" i="3"/>
  <c r="F3620" i="3"/>
  <c r="Q3620" i="3" s="1"/>
  <c r="T3622" i="3"/>
  <c r="F3622" i="3"/>
  <c r="Q3622" i="3" s="1"/>
  <c r="T3624" i="3"/>
  <c r="F3624" i="3"/>
  <c r="Q3624" i="3" s="1"/>
  <c r="T3626" i="3"/>
  <c r="F3626" i="3"/>
  <c r="Q3626" i="3" s="1"/>
  <c r="T3628" i="3"/>
  <c r="F3628" i="3"/>
  <c r="Q3628" i="3" s="1"/>
  <c r="T3630" i="3"/>
  <c r="F3630" i="3"/>
  <c r="Q3630" i="3" s="1"/>
  <c r="T3632" i="3"/>
  <c r="F3632" i="3"/>
  <c r="Q3632" i="3" s="1"/>
  <c r="T3634" i="3"/>
  <c r="F3634" i="3"/>
  <c r="Q3634" i="3" s="1"/>
  <c r="T3636" i="3"/>
  <c r="F3636" i="3"/>
  <c r="Q3636" i="3" s="1"/>
  <c r="T3638" i="3"/>
  <c r="F3638" i="3"/>
  <c r="Q3638" i="3" s="1"/>
  <c r="T3640" i="3"/>
  <c r="F3640" i="3"/>
  <c r="Q3640" i="3" s="1"/>
  <c r="T3642" i="3"/>
  <c r="F3642" i="3"/>
  <c r="Q3642" i="3" s="1"/>
  <c r="T3644" i="3"/>
  <c r="F3644" i="3"/>
  <c r="Q3644" i="3" s="1"/>
  <c r="T3646" i="3"/>
  <c r="F3646" i="3"/>
  <c r="Q3646" i="3" s="1"/>
  <c r="T3648" i="3"/>
  <c r="F3648" i="3"/>
  <c r="Q3648" i="3" s="1"/>
  <c r="T3650" i="3"/>
  <c r="F3650" i="3"/>
  <c r="Q3650" i="3" s="1"/>
  <c r="T3652" i="3"/>
  <c r="F3652" i="3"/>
  <c r="Q3652" i="3" s="1"/>
  <c r="T3654" i="3"/>
  <c r="F3654" i="3"/>
  <c r="Q3654" i="3" s="1"/>
  <c r="T3656" i="3"/>
  <c r="F3656" i="3"/>
  <c r="Q3656" i="3" s="1"/>
  <c r="T3658" i="3"/>
  <c r="F3658" i="3"/>
  <c r="Q3658" i="3" s="1"/>
  <c r="T3660" i="3"/>
  <c r="F3660" i="3"/>
  <c r="Q3660" i="3" s="1"/>
  <c r="T3662" i="3"/>
  <c r="F3662" i="3"/>
  <c r="Q3662" i="3" s="1"/>
  <c r="T3664" i="3"/>
  <c r="F3664" i="3"/>
  <c r="Q3664" i="3" s="1"/>
  <c r="T3666" i="3"/>
  <c r="F3666" i="3"/>
  <c r="Q3666" i="3" s="1"/>
  <c r="T3668" i="3"/>
  <c r="F3668" i="3"/>
  <c r="Q3668" i="3" s="1"/>
  <c r="T3670" i="3"/>
  <c r="F3670" i="3"/>
  <c r="Q3670" i="3" s="1"/>
  <c r="T3672" i="3"/>
  <c r="F3672" i="3"/>
  <c r="Q3672" i="3" s="1"/>
  <c r="T3674" i="3"/>
  <c r="F3674" i="3"/>
  <c r="Q3674" i="3" s="1"/>
  <c r="T3676" i="3"/>
  <c r="F3676" i="3"/>
  <c r="Q3676" i="3" s="1"/>
  <c r="T3678" i="3"/>
  <c r="F3678" i="3"/>
  <c r="Q3678" i="3" s="1"/>
  <c r="T3680" i="3"/>
  <c r="F3680" i="3"/>
  <c r="Q3680" i="3" s="1"/>
  <c r="T3682" i="3"/>
  <c r="F3682" i="3"/>
  <c r="Q3682" i="3" s="1"/>
  <c r="T3684" i="3"/>
  <c r="F3684" i="3"/>
  <c r="Q3684" i="3" s="1"/>
  <c r="T3686" i="3"/>
  <c r="F3686" i="3"/>
  <c r="Q3686" i="3" s="1"/>
  <c r="T3688" i="3"/>
  <c r="F3688" i="3"/>
  <c r="Q3688" i="3" s="1"/>
  <c r="T3690" i="3"/>
  <c r="F3690" i="3"/>
  <c r="Q3690" i="3" s="1"/>
  <c r="T3692" i="3"/>
  <c r="F3692" i="3"/>
  <c r="Q3692" i="3" s="1"/>
  <c r="T3694" i="3"/>
  <c r="F3694" i="3"/>
  <c r="Q3694" i="3" s="1"/>
  <c r="T3696" i="3"/>
  <c r="F3696" i="3"/>
  <c r="Q3696" i="3" s="1"/>
  <c r="T3698" i="3"/>
  <c r="F3698" i="3"/>
  <c r="Q3698" i="3" s="1"/>
  <c r="T3700" i="3"/>
  <c r="F3700" i="3"/>
  <c r="Q3700" i="3" s="1"/>
  <c r="T3702" i="3"/>
  <c r="F3702" i="3"/>
  <c r="Q3702" i="3" s="1"/>
  <c r="T3704" i="3"/>
  <c r="F3704" i="3"/>
  <c r="Q3704" i="3" s="1"/>
  <c r="T3706" i="3"/>
  <c r="F3706" i="3"/>
  <c r="Q3706" i="3" s="1"/>
  <c r="T3708" i="3"/>
  <c r="F3708" i="3"/>
  <c r="Q3708" i="3" s="1"/>
  <c r="T3710" i="3"/>
  <c r="F3710" i="3"/>
  <c r="Q3710" i="3" s="1"/>
  <c r="T3712" i="3"/>
  <c r="F3712" i="3"/>
  <c r="Q3712" i="3" s="1"/>
  <c r="T3714" i="3"/>
  <c r="F3714" i="3"/>
  <c r="Q3714" i="3" s="1"/>
  <c r="T3716" i="3"/>
  <c r="F3716" i="3"/>
  <c r="Q3716" i="3" s="1"/>
  <c r="T3718" i="3"/>
  <c r="F3718" i="3"/>
  <c r="Q3718" i="3" s="1"/>
  <c r="T3720" i="3"/>
  <c r="F3720" i="3"/>
  <c r="Q3720" i="3" s="1"/>
  <c r="T3722" i="3"/>
  <c r="F3722" i="3"/>
  <c r="Q3722" i="3" s="1"/>
  <c r="T3724" i="3"/>
  <c r="F3724" i="3"/>
  <c r="Q3724" i="3" s="1"/>
  <c r="T3726" i="3"/>
  <c r="F3726" i="3"/>
  <c r="Q3726" i="3" s="1"/>
  <c r="T3728" i="3"/>
  <c r="F3728" i="3"/>
  <c r="Q3728" i="3" s="1"/>
  <c r="T3730" i="3"/>
  <c r="F3730" i="3"/>
  <c r="Q3730" i="3" s="1"/>
  <c r="T3732" i="3"/>
  <c r="F3732" i="3"/>
  <c r="Q3732" i="3" s="1"/>
  <c r="T3734" i="3"/>
  <c r="F3734" i="3"/>
  <c r="Q3734" i="3" s="1"/>
  <c r="T3736" i="3"/>
  <c r="F3736" i="3"/>
  <c r="Q3736" i="3" s="1"/>
  <c r="T3738" i="3"/>
  <c r="F3738" i="3"/>
  <c r="Q3738" i="3" s="1"/>
  <c r="T3740" i="3"/>
  <c r="F3740" i="3"/>
  <c r="Q3740" i="3" s="1"/>
  <c r="T3742" i="3"/>
  <c r="F3742" i="3"/>
  <c r="Q3742" i="3" s="1"/>
  <c r="T3744" i="3"/>
  <c r="F3744" i="3"/>
  <c r="Q3744" i="3" s="1"/>
  <c r="T3746" i="3"/>
  <c r="F3746" i="3"/>
  <c r="Q3746" i="3" s="1"/>
  <c r="T3748" i="3"/>
  <c r="F3748" i="3"/>
  <c r="Q3748" i="3" s="1"/>
  <c r="T3750" i="3"/>
  <c r="F3750" i="3"/>
  <c r="Q3750" i="3" s="1"/>
  <c r="T3752" i="3"/>
  <c r="F3752" i="3"/>
  <c r="Q3752" i="3" s="1"/>
  <c r="T3754" i="3"/>
  <c r="F3754" i="3"/>
  <c r="Q3754" i="3" s="1"/>
  <c r="T3756" i="3"/>
  <c r="F3756" i="3"/>
  <c r="Q3756" i="3" s="1"/>
  <c r="T3758" i="3"/>
  <c r="F3758" i="3"/>
  <c r="Q3758" i="3" s="1"/>
  <c r="T3760" i="3"/>
  <c r="F3760" i="3"/>
  <c r="Q3760" i="3" s="1"/>
  <c r="T3762" i="3"/>
  <c r="F3762" i="3"/>
  <c r="Q3762" i="3" s="1"/>
  <c r="T3764" i="3"/>
  <c r="F3764" i="3"/>
  <c r="Q3764" i="3" s="1"/>
  <c r="T3766" i="3"/>
  <c r="F3766" i="3"/>
  <c r="Q3766" i="3" s="1"/>
  <c r="T3768" i="3"/>
  <c r="F3768" i="3"/>
  <c r="Q3768" i="3" s="1"/>
  <c r="T3770" i="3"/>
  <c r="F3770" i="3"/>
  <c r="Q3770" i="3" s="1"/>
  <c r="T3772" i="3"/>
  <c r="F3772" i="3"/>
  <c r="Q3772" i="3" s="1"/>
  <c r="T3774" i="3"/>
  <c r="F3774" i="3"/>
  <c r="Q3774" i="3" s="1"/>
  <c r="T3776" i="3"/>
  <c r="F3776" i="3"/>
  <c r="Q3776" i="3" s="1"/>
  <c r="T3778" i="3"/>
  <c r="F3778" i="3"/>
  <c r="Q3778" i="3" s="1"/>
  <c r="T3780" i="3"/>
  <c r="F3780" i="3"/>
  <c r="Q3780" i="3" s="1"/>
  <c r="T3782" i="3"/>
  <c r="F3782" i="3"/>
  <c r="Q3782" i="3" s="1"/>
  <c r="T3784" i="3"/>
  <c r="F3784" i="3"/>
  <c r="Q3784" i="3" s="1"/>
  <c r="T3786" i="3"/>
  <c r="F3786" i="3"/>
  <c r="Q3786" i="3" s="1"/>
  <c r="T3788" i="3"/>
  <c r="F3788" i="3"/>
  <c r="Q3788" i="3" s="1"/>
  <c r="T3790" i="3"/>
  <c r="F3790" i="3"/>
  <c r="Q3790" i="3" s="1"/>
  <c r="T3792" i="3"/>
  <c r="F3792" i="3"/>
  <c r="Q3792" i="3" s="1"/>
  <c r="T3794" i="3"/>
  <c r="F3794" i="3"/>
  <c r="Q3794" i="3" s="1"/>
  <c r="T3796" i="3"/>
  <c r="F3796" i="3"/>
  <c r="Q3796" i="3" s="1"/>
  <c r="T3798" i="3"/>
  <c r="F3798" i="3"/>
  <c r="Q3798" i="3" s="1"/>
  <c r="T3800" i="3"/>
  <c r="F3800" i="3"/>
  <c r="Q3800" i="3" s="1"/>
  <c r="T3802" i="3"/>
  <c r="F3802" i="3"/>
  <c r="Q3802" i="3" s="1"/>
  <c r="T3804" i="3"/>
  <c r="F3804" i="3"/>
  <c r="Q3804" i="3" s="1"/>
  <c r="T3806" i="3"/>
  <c r="F3806" i="3"/>
  <c r="Q3806" i="3" s="1"/>
  <c r="T3808" i="3"/>
  <c r="F3808" i="3"/>
  <c r="Q3808" i="3" s="1"/>
  <c r="T3810" i="3"/>
  <c r="F3810" i="3"/>
  <c r="Q3810" i="3" s="1"/>
  <c r="T3812" i="3"/>
  <c r="F3812" i="3"/>
  <c r="Q3812" i="3" s="1"/>
  <c r="T3814" i="3"/>
  <c r="F3814" i="3"/>
  <c r="Q3814" i="3" s="1"/>
  <c r="T3816" i="3"/>
  <c r="F3816" i="3"/>
  <c r="Q3816" i="3" s="1"/>
  <c r="T3818" i="3"/>
  <c r="F3818" i="3"/>
  <c r="Q3818" i="3" s="1"/>
  <c r="T3820" i="3"/>
  <c r="F3820" i="3"/>
  <c r="Q3820" i="3" s="1"/>
  <c r="T3822" i="3"/>
  <c r="F3822" i="3"/>
  <c r="Q3822" i="3" s="1"/>
  <c r="T3824" i="3"/>
  <c r="F3824" i="3"/>
  <c r="Q3824" i="3" s="1"/>
  <c r="T3826" i="3"/>
  <c r="F3826" i="3"/>
  <c r="Q3826" i="3" s="1"/>
  <c r="T3828" i="3"/>
  <c r="F3828" i="3"/>
  <c r="Q3828" i="3" s="1"/>
  <c r="T3830" i="3"/>
  <c r="F3830" i="3"/>
  <c r="Q3830" i="3" s="1"/>
  <c r="T3832" i="3"/>
  <c r="F3832" i="3"/>
  <c r="Q3832" i="3" s="1"/>
  <c r="T3834" i="3"/>
  <c r="F3834" i="3"/>
  <c r="Q3834" i="3" s="1"/>
  <c r="T3836" i="3"/>
  <c r="F3836" i="3"/>
  <c r="Q3836" i="3" s="1"/>
  <c r="T3838" i="3"/>
  <c r="F3838" i="3"/>
  <c r="Q3838" i="3" s="1"/>
  <c r="T3840" i="3"/>
  <c r="F3840" i="3"/>
  <c r="Q3840" i="3" s="1"/>
  <c r="T3842" i="3"/>
  <c r="F3842" i="3"/>
  <c r="Q3842" i="3" s="1"/>
  <c r="T3844" i="3"/>
  <c r="F3844" i="3"/>
  <c r="Q3844" i="3" s="1"/>
  <c r="T3846" i="3"/>
  <c r="F3846" i="3"/>
  <c r="Q3846" i="3" s="1"/>
  <c r="T3848" i="3"/>
  <c r="F3848" i="3"/>
  <c r="Q3848" i="3" s="1"/>
  <c r="T3850" i="3"/>
  <c r="F3850" i="3"/>
  <c r="Q3850" i="3" s="1"/>
  <c r="T3852" i="3"/>
  <c r="F3852" i="3"/>
  <c r="Q3852" i="3" s="1"/>
  <c r="T3854" i="3"/>
  <c r="F3854" i="3"/>
  <c r="Q3854" i="3" s="1"/>
  <c r="T3856" i="3"/>
  <c r="F3856" i="3"/>
  <c r="Q3856" i="3" s="1"/>
  <c r="T3858" i="3"/>
  <c r="F3858" i="3"/>
  <c r="Q3858" i="3" s="1"/>
  <c r="T3860" i="3"/>
  <c r="F3860" i="3"/>
  <c r="Q3860" i="3" s="1"/>
  <c r="T3862" i="3"/>
  <c r="F3862" i="3"/>
  <c r="Q3862" i="3" s="1"/>
  <c r="T3864" i="3"/>
  <c r="F3864" i="3"/>
  <c r="Q3864" i="3" s="1"/>
  <c r="T3866" i="3"/>
  <c r="F3866" i="3"/>
  <c r="Q3866" i="3" s="1"/>
  <c r="T3868" i="3"/>
  <c r="F3868" i="3"/>
  <c r="Q3868" i="3" s="1"/>
  <c r="T3870" i="3"/>
  <c r="F3870" i="3"/>
  <c r="Q3870" i="3" s="1"/>
  <c r="T3872" i="3"/>
  <c r="F3872" i="3"/>
  <c r="Q3872" i="3" s="1"/>
  <c r="T3874" i="3"/>
  <c r="F3874" i="3"/>
  <c r="Q3874" i="3" s="1"/>
  <c r="S3874" i="3"/>
  <c r="T3875" i="3"/>
  <c r="F3875" i="3"/>
  <c r="Q3875" i="3" s="1"/>
  <c r="S3875" i="3"/>
  <c r="T3876" i="3"/>
  <c r="F3876" i="3"/>
  <c r="Q3876" i="3" s="1"/>
  <c r="S3876" i="3"/>
  <c r="T3877" i="3"/>
  <c r="F3877" i="3"/>
  <c r="Q3877" i="3" s="1"/>
  <c r="S3877" i="3"/>
  <c r="T3878" i="3"/>
  <c r="F3878" i="3"/>
  <c r="Q3878" i="3" s="1"/>
  <c r="S3878" i="3"/>
  <c r="T3879" i="3"/>
  <c r="F3879" i="3"/>
  <c r="Q3879" i="3" s="1"/>
  <c r="S3879" i="3"/>
  <c r="T3880" i="3"/>
  <c r="F3880" i="3"/>
  <c r="Q3880" i="3" s="1"/>
  <c r="S3880" i="3"/>
  <c r="T3881" i="3"/>
  <c r="F3881" i="3"/>
  <c r="Q3881" i="3" s="1"/>
  <c r="S3881" i="3"/>
  <c r="M3881" i="3"/>
  <c r="O3881" i="3" s="1"/>
  <c r="P3881" i="3" s="1"/>
  <c r="M3614" i="3"/>
  <c r="O3614" i="3" s="1"/>
  <c r="P3614" i="3" s="1"/>
  <c r="S3614" i="3"/>
  <c r="O3615" i="3"/>
  <c r="P3615" i="3" s="1"/>
  <c r="M3616" i="3"/>
  <c r="O3616" i="3" s="1"/>
  <c r="P3616" i="3" s="1"/>
  <c r="S3616" i="3"/>
  <c r="O3617" i="3"/>
  <c r="P3617" i="3" s="1"/>
  <c r="M3618" i="3"/>
  <c r="O3618" i="3" s="1"/>
  <c r="P3618" i="3" s="1"/>
  <c r="S3618" i="3"/>
  <c r="O3619" i="3"/>
  <c r="P3619" i="3" s="1"/>
  <c r="M3620" i="3"/>
  <c r="O3620" i="3" s="1"/>
  <c r="P3620" i="3" s="1"/>
  <c r="S3620" i="3"/>
  <c r="O3621" i="3"/>
  <c r="P3621" i="3" s="1"/>
  <c r="M3622" i="3"/>
  <c r="O3622" i="3" s="1"/>
  <c r="P3622" i="3" s="1"/>
  <c r="S3622" i="3"/>
  <c r="O3623" i="3"/>
  <c r="P3623" i="3" s="1"/>
  <c r="M3624" i="3"/>
  <c r="O3624" i="3" s="1"/>
  <c r="P3624" i="3" s="1"/>
  <c r="S3624" i="3"/>
  <c r="O3625" i="3"/>
  <c r="P3625" i="3" s="1"/>
  <c r="M3626" i="3"/>
  <c r="O3626" i="3" s="1"/>
  <c r="P3626" i="3" s="1"/>
  <c r="S3626" i="3"/>
  <c r="O3627" i="3"/>
  <c r="P3627" i="3" s="1"/>
  <c r="M3628" i="3"/>
  <c r="O3628" i="3" s="1"/>
  <c r="P3628" i="3" s="1"/>
  <c r="S3628" i="3"/>
  <c r="O3629" i="3"/>
  <c r="P3629" i="3" s="1"/>
  <c r="M3630" i="3"/>
  <c r="O3630" i="3" s="1"/>
  <c r="P3630" i="3" s="1"/>
  <c r="S3630" i="3"/>
  <c r="O3631" i="3"/>
  <c r="P3631" i="3" s="1"/>
  <c r="M3632" i="3"/>
  <c r="O3632" i="3" s="1"/>
  <c r="P3632" i="3" s="1"/>
  <c r="S3632" i="3"/>
  <c r="O3633" i="3"/>
  <c r="P3633" i="3" s="1"/>
  <c r="M3634" i="3"/>
  <c r="O3634" i="3" s="1"/>
  <c r="P3634" i="3" s="1"/>
  <c r="S3634" i="3"/>
  <c r="O3635" i="3"/>
  <c r="P3635" i="3" s="1"/>
  <c r="M3636" i="3"/>
  <c r="O3636" i="3" s="1"/>
  <c r="P3636" i="3" s="1"/>
  <c r="S3636" i="3"/>
  <c r="O3637" i="3"/>
  <c r="P3637" i="3" s="1"/>
  <c r="M3638" i="3"/>
  <c r="O3638" i="3" s="1"/>
  <c r="P3638" i="3" s="1"/>
  <c r="S3638" i="3"/>
  <c r="O3639" i="3"/>
  <c r="P3639" i="3" s="1"/>
  <c r="M3640" i="3"/>
  <c r="O3640" i="3" s="1"/>
  <c r="P3640" i="3" s="1"/>
  <c r="S3640" i="3"/>
  <c r="O3641" i="3"/>
  <c r="P3641" i="3" s="1"/>
  <c r="M3642" i="3"/>
  <c r="O3642" i="3" s="1"/>
  <c r="P3642" i="3" s="1"/>
  <c r="S3642" i="3"/>
  <c r="O3643" i="3"/>
  <c r="P3643" i="3" s="1"/>
  <c r="M3644" i="3"/>
  <c r="O3644" i="3" s="1"/>
  <c r="P3644" i="3" s="1"/>
  <c r="S3644" i="3"/>
  <c r="O3645" i="3"/>
  <c r="P3645" i="3" s="1"/>
  <c r="M3646" i="3"/>
  <c r="O3646" i="3" s="1"/>
  <c r="P3646" i="3" s="1"/>
  <c r="S3646" i="3"/>
  <c r="O3647" i="3"/>
  <c r="P3647" i="3" s="1"/>
  <c r="M3648" i="3"/>
  <c r="O3648" i="3" s="1"/>
  <c r="P3648" i="3" s="1"/>
  <c r="S3648" i="3"/>
  <c r="O3649" i="3"/>
  <c r="P3649" i="3" s="1"/>
  <c r="M3650" i="3"/>
  <c r="O3650" i="3" s="1"/>
  <c r="P3650" i="3" s="1"/>
  <c r="S3650" i="3"/>
  <c r="O3651" i="3"/>
  <c r="P3651" i="3" s="1"/>
  <c r="M3652" i="3"/>
  <c r="O3652" i="3" s="1"/>
  <c r="P3652" i="3" s="1"/>
  <c r="S3652" i="3"/>
  <c r="O3653" i="3"/>
  <c r="P3653" i="3" s="1"/>
  <c r="M3654" i="3"/>
  <c r="O3654" i="3" s="1"/>
  <c r="P3654" i="3" s="1"/>
  <c r="S3654" i="3"/>
  <c r="O3655" i="3"/>
  <c r="P3655" i="3" s="1"/>
  <c r="M3656" i="3"/>
  <c r="O3656" i="3" s="1"/>
  <c r="P3656" i="3" s="1"/>
  <c r="S3656" i="3"/>
  <c r="O3657" i="3"/>
  <c r="P3657" i="3" s="1"/>
  <c r="M3658" i="3"/>
  <c r="O3658" i="3" s="1"/>
  <c r="P3658" i="3" s="1"/>
  <c r="S3658" i="3"/>
  <c r="O3659" i="3"/>
  <c r="P3659" i="3" s="1"/>
  <c r="M3660" i="3"/>
  <c r="O3660" i="3" s="1"/>
  <c r="P3660" i="3" s="1"/>
  <c r="S3660" i="3"/>
  <c r="O3661" i="3"/>
  <c r="P3661" i="3" s="1"/>
  <c r="M3662" i="3"/>
  <c r="O3662" i="3" s="1"/>
  <c r="P3662" i="3" s="1"/>
  <c r="S3662" i="3"/>
  <c r="O3663" i="3"/>
  <c r="P3663" i="3" s="1"/>
  <c r="M3664" i="3"/>
  <c r="O3664" i="3" s="1"/>
  <c r="P3664" i="3" s="1"/>
  <c r="S3664" i="3"/>
  <c r="O3665" i="3"/>
  <c r="P3665" i="3" s="1"/>
  <c r="M3666" i="3"/>
  <c r="O3666" i="3" s="1"/>
  <c r="P3666" i="3" s="1"/>
  <c r="S3666" i="3"/>
  <c r="O3667" i="3"/>
  <c r="P3667" i="3" s="1"/>
  <c r="M3668" i="3"/>
  <c r="O3668" i="3" s="1"/>
  <c r="P3668" i="3" s="1"/>
  <c r="S3668" i="3"/>
  <c r="O3669" i="3"/>
  <c r="P3669" i="3" s="1"/>
  <c r="M3670" i="3"/>
  <c r="O3670" i="3" s="1"/>
  <c r="P3670" i="3" s="1"/>
  <c r="S3670" i="3"/>
  <c r="O3671" i="3"/>
  <c r="P3671" i="3" s="1"/>
  <c r="M3672" i="3"/>
  <c r="O3672" i="3" s="1"/>
  <c r="P3672" i="3" s="1"/>
  <c r="S3672" i="3"/>
  <c r="O3673" i="3"/>
  <c r="P3673" i="3" s="1"/>
  <c r="M3674" i="3"/>
  <c r="O3674" i="3" s="1"/>
  <c r="P3674" i="3" s="1"/>
  <c r="S3674" i="3"/>
  <c r="O3675" i="3"/>
  <c r="P3675" i="3" s="1"/>
  <c r="M3676" i="3"/>
  <c r="O3676" i="3" s="1"/>
  <c r="P3676" i="3" s="1"/>
  <c r="S3676" i="3"/>
  <c r="O3677" i="3"/>
  <c r="P3677" i="3" s="1"/>
  <c r="M3678" i="3"/>
  <c r="O3678" i="3" s="1"/>
  <c r="P3678" i="3" s="1"/>
  <c r="S3678" i="3"/>
  <c r="O3679" i="3"/>
  <c r="P3679" i="3" s="1"/>
  <c r="M3680" i="3"/>
  <c r="O3680" i="3" s="1"/>
  <c r="P3680" i="3" s="1"/>
  <c r="S3680" i="3"/>
  <c r="O3681" i="3"/>
  <c r="P3681" i="3" s="1"/>
  <c r="M3682" i="3"/>
  <c r="O3682" i="3" s="1"/>
  <c r="P3682" i="3" s="1"/>
  <c r="S3682" i="3"/>
  <c r="O3683" i="3"/>
  <c r="P3683" i="3" s="1"/>
  <c r="M3684" i="3"/>
  <c r="O3684" i="3" s="1"/>
  <c r="P3684" i="3" s="1"/>
  <c r="S3684" i="3"/>
  <c r="O3685" i="3"/>
  <c r="P3685" i="3" s="1"/>
  <c r="M3686" i="3"/>
  <c r="O3686" i="3" s="1"/>
  <c r="P3686" i="3" s="1"/>
  <c r="S3686" i="3"/>
  <c r="O3687" i="3"/>
  <c r="P3687" i="3" s="1"/>
  <c r="M3688" i="3"/>
  <c r="O3688" i="3" s="1"/>
  <c r="P3688" i="3" s="1"/>
  <c r="S3688" i="3"/>
  <c r="O3689" i="3"/>
  <c r="P3689" i="3" s="1"/>
  <c r="M3690" i="3"/>
  <c r="O3690" i="3" s="1"/>
  <c r="P3690" i="3" s="1"/>
  <c r="S3690" i="3"/>
  <c r="O3691" i="3"/>
  <c r="P3691" i="3" s="1"/>
  <c r="M3692" i="3"/>
  <c r="O3692" i="3" s="1"/>
  <c r="P3692" i="3" s="1"/>
  <c r="S3692" i="3"/>
  <c r="O3693" i="3"/>
  <c r="P3693" i="3" s="1"/>
  <c r="M3694" i="3"/>
  <c r="O3694" i="3" s="1"/>
  <c r="P3694" i="3" s="1"/>
  <c r="S3694" i="3"/>
  <c r="O3695" i="3"/>
  <c r="P3695" i="3" s="1"/>
  <c r="M3696" i="3"/>
  <c r="O3696" i="3" s="1"/>
  <c r="P3696" i="3" s="1"/>
  <c r="S3696" i="3"/>
  <c r="O3697" i="3"/>
  <c r="P3697" i="3" s="1"/>
  <c r="M3698" i="3"/>
  <c r="O3698" i="3" s="1"/>
  <c r="P3698" i="3" s="1"/>
  <c r="S3698" i="3"/>
  <c r="O3699" i="3"/>
  <c r="P3699" i="3" s="1"/>
  <c r="M3700" i="3"/>
  <c r="O3700" i="3" s="1"/>
  <c r="P3700" i="3" s="1"/>
  <c r="S3700" i="3"/>
  <c r="O3701" i="3"/>
  <c r="P3701" i="3" s="1"/>
  <c r="M3702" i="3"/>
  <c r="O3702" i="3" s="1"/>
  <c r="P3702" i="3" s="1"/>
  <c r="S3702" i="3"/>
  <c r="O3703" i="3"/>
  <c r="P3703" i="3" s="1"/>
  <c r="M3704" i="3"/>
  <c r="O3704" i="3" s="1"/>
  <c r="P3704" i="3" s="1"/>
  <c r="S3704" i="3"/>
  <c r="O3705" i="3"/>
  <c r="P3705" i="3" s="1"/>
  <c r="M3706" i="3"/>
  <c r="O3706" i="3" s="1"/>
  <c r="P3706" i="3" s="1"/>
  <c r="S3706" i="3"/>
  <c r="O3707" i="3"/>
  <c r="P3707" i="3" s="1"/>
  <c r="M3708" i="3"/>
  <c r="O3708" i="3" s="1"/>
  <c r="P3708" i="3" s="1"/>
  <c r="S3708" i="3"/>
  <c r="O3709" i="3"/>
  <c r="P3709" i="3" s="1"/>
  <c r="M3710" i="3"/>
  <c r="O3710" i="3" s="1"/>
  <c r="P3710" i="3" s="1"/>
  <c r="S3710" i="3"/>
  <c r="O3711" i="3"/>
  <c r="P3711" i="3" s="1"/>
  <c r="M3712" i="3"/>
  <c r="O3712" i="3" s="1"/>
  <c r="P3712" i="3" s="1"/>
  <c r="S3712" i="3"/>
  <c r="O3713" i="3"/>
  <c r="P3713" i="3" s="1"/>
  <c r="M3714" i="3"/>
  <c r="O3714" i="3" s="1"/>
  <c r="P3714" i="3" s="1"/>
  <c r="S3714" i="3"/>
  <c r="O3715" i="3"/>
  <c r="P3715" i="3" s="1"/>
  <c r="M3716" i="3"/>
  <c r="O3716" i="3" s="1"/>
  <c r="P3716" i="3" s="1"/>
  <c r="S3716" i="3"/>
  <c r="O3717" i="3"/>
  <c r="P3717" i="3" s="1"/>
  <c r="M3718" i="3"/>
  <c r="O3718" i="3" s="1"/>
  <c r="P3718" i="3" s="1"/>
  <c r="S3718" i="3"/>
  <c r="O3719" i="3"/>
  <c r="P3719" i="3" s="1"/>
  <c r="M3720" i="3"/>
  <c r="O3720" i="3" s="1"/>
  <c r="P3720" i="3" s="1"/>
  <c r="S3720" i="3"/>
  <c r="O3721" i="3"/>
  <c r="P3721" i="3" s="1"/>
  <c r="M3722" i="3"/>
  <c r="O3722" i="3" s="1"/>
  <c r="P3722" i="3" s="1"/>
  <c r="S3722" i="3"/>
  <c r="O3723" i="3"/>
  <c r="P3723" i="3" s="1"/>
  <c r="M3724" i="3"/>
  <c r="O3724" i="3" s="1"/>
  <c r="P3724" i="3" s="1"/>
  <c r="S3724" i="3"/>
  <c r="O3725" i="3"/>
  <c r="P3725" i="3" s="1"/>
  <c r="M3726" i="3"/>
  <c r="O3726" i="3" s="1"/>
  <c r="P3726" i="3" s="1"/>
  <c r="S3726" i="3"/>
  <c r="O3727" i="3"/>
  <c r="P3727" i="3" s="1"/>
  <c r="M3728" i="3"/>
  <c r="O3728" i="3" s="1"/>
  <c r="P3728" i="3" s="1"/>
  <c r="S3728" i="3"/>
  <c r="O3729" i="3"/>
  <c r="P3729" i="3" s="1"/>
  <c r="M3730" i="3"/>
  <c r="O3730" i="3" s="1"/>
  <c r="P3730" i="3" s="1"/>
  <c r="S3730" i="3"/>
  <c r="M3732" i="3"/>
  <c r="O3732" i="3" s="1"/>
  <c r="P3732" i="3" s="1"/>
  <c r="S3732" i="3"/>
  <c r="O3733" i="3"/>
  <c r="P3733" i="3" s="1"/>
  <c r="M3734" i="3"/>
  <c r="O3734" i="3" s="1"/>
  <c r="P3734" i="3" s="1"/>
  <c r="S3734" i="3"/>
  <c r="O3735" i="3"/>
  <c r="P3735" i="3" s="1"/>
  <c r="M3736" i="3"/>
  <c r="O3736" i="3" s="1"/>
  <c r="P3736" i="3" s="1"/>
  <c r="S3736" i="3"/>
  <c r="O3737" i="3"/>
  <c r="P3737" i="3" s="1"/>
  <c r="M3738" i="3"/>
  <c r="O3738" i="3" s="1"/>
  <c r="P3738" i="3" s="1"/>
  <c r="S3738" i="3"/>
  <c r="M3740" i="3"/>
  <c r="O3740" i="3" s="1"/>
  <c r="P3740" i="3" s="1"/>
  <c r="S3740" i="3"/>
  <c r="O3741" i="3"/>
  <c r="P3741" i="3" s="1"/>
  <c r="M3742" i="3"/>
  <c r="O3742" i="3" s="1"/>
  <c r="P3742" i="3" s="1"/>
  <c r="S3742" i="3"/>
  <c r="O3743" i="3"/>
  <c r="P3743" i="3" s="1"/>
  <c r="M3744" i="3"/>
  <c r="O3744" i="3" s="1"/>
  <c r="P3744" i="3" s="1"/>
  <c r="S3744" i="3"/>
  <c r="O3745" i="3"/>
  <c r="P3745" i="3" s="1"/>
  <c r="M3746" i="3"/>
  <c r="O3746" i="3" s="1"/>
  <c r="P3746" i="3" s="1"/>
  <c r="S3746" i="3"/>
  <c r="M3748" i="3"/>
  <c r="O3748" i="3" s="1"/>
  <c r="P3748" i="3" s="1"/>
  <c r="S3748" i="3"/>
  <c r="O3749" i="3"/>
  <c r="P3749" i="3" s="1"/>
  <c r="M3750" i="3"/>
  <c r="O3750" i="3" s="1"/>
  <c r="P3750" i="3" s="1"/>
  <c r="S3750" i="3"/>
  <c r="O3751" i="3"/>
  <c r="P3751" i="3" s="1"/>
  <c r="M3752" i="3"/>
  <c r="O3752" i="3" s="1"/>
  <c r="P3752" i="3" s="1"/>
  <c r="S3752" i="3"/>
  <c r="O3753" i="3"/>
  <c r="P3753" i="3" s="1"/>
  <c r="M3754" i="3"/>
  <c r="O3754" i="3" s="1"/>
  <c r="P3754" i="3" s="1"/>
  <c r="S3754" i="3"/>
  <c r="M3756" i="3"/>
  <c r="O3756" i="3" s="1"/>
  <c r="P3756" i="3" s="1"/>
  <c r="S3756" i="3"/>
  <c r="O3757" i="3"/>
  <c r="P3757" i="3" s="1"/>
  <c r="M3758" i="3"/>
  <c r="O3758" i="3" s="1"/>
  <c r="P3758" i="3" s="1"/>
  <c r="S3758" i="3"/>
  <c r="O3759" i="3"/>
  <c r="P3759" i="3" s="1"/>
  <c r="M3760" i="3"/>
  <c r="O3760" i="3" s="1"/>
  <c r="P3760" i="3" s="1"/>
  <c r="S3760" i="3"/>
  <c r="O3761" i="3"/>
  <c r="P3761" i="3" s="1"/>
  <c r="M3762" i="3"/>
  <c r="O3762" i="3" s="1"/>
  <c r="P3762" i="3" s="1"/>
  <c r="S3762" i="3"/>
  <c r="M3764" i="3"/>
  <c r="O3764" i="3" s="1"/>
  <c r="P3764" i="3" s="1"/>
  <c r="S3764" i="3"/>
  <c r="O3765" i="3"/>
  <c r="P3765" i="3" s="1"/>
  <c r="M3766" i="3"/>
  <c r="O3766" i="3" s="1"/>
  <c r="P3766" i="3" s="1"/>
  <c r="S3766" i="3"/>
  <c r="O3767" i="3"/>
  <c r="P3767" i="3" s="1"/>
  <c r="M3768" i="3"/>
  <c r="O3768" i="3" s="1"/>
  <c r="P3768" i="3" s="1"/>
  <c r="S3768" i="3"/>
  <c r="O3769" i="3"/>
  <c r="P3769" i="3" s="1"/>
  <c r="M3770" i="3"/>
  <c r="O3770" i="3" s="1"/>
  <c r="P3770" i="3" s="1"/>
  <c r="S3770" i="3"/>
  <c r="M3772" i="3"/>
  <c r="O3772" i="3" s="1"/>
  <c r="P3772" i="3" s="1"/>
  <c r="S3772" i="3"/>
  <c r="M3774" i="3"/>
  <c r="O3774" i="3" s="1"/>
  <c r="P3774" i="3" s="1"/>
  <c r="S3774" i="3"/>
  <c r="M3776" i="3"/>
  <c r="O3776" i="3" s="1"/>
  <c r="P3776" i="3" s="1"/>
  <c r="S3776" i="3"/>
  <c r="O3777" i="3"/>
  <c r="P3777" i="3" s="1"/>
  <c r="M3778" i="3"/>
  <c r="O3778" i="3" s="1"/>
  <c r="P3778" i="3" s="1"/>
  <c r="S3778" i="3"/>
  <c r="O3779" i="3"/>
  <c r="P3779" i="3" s="1"/>
  <c r="M3780" i="3"/>
  <c r="O3780" i="3" s="1"/>
  <c r="P3780" i="3" s="1"/>
  <c r="S3780" i="3"/>
  <c r="M3782" i="3"/>
  <c r="O3782" i="3" s="1"/>
  <c r="P3782" i="3" s="1"/>
  <c r="S3782" i="3"/>
  <c r="M3784" i="3"/>
  <c r="S3784" i="3"/>
  <c r="M3786" i="3"/>
  <c r="O3786" i="3" s="1"/>
  <c r="P3786" i="3" s="1"/>
  <c r="S3786" i="3"/>
  <c r="M3788" i="3"/>
  <c r="O3788" i="3" s="1"/>
  <c r="P3788" i="3" s="1"/>
  <c r="S3788" i="3"/>
  <c r="M3790" i="3"/>
  <c r="O3790" i="3" s="1"/>
  <c r="P3790" i="3" s="1"/>
  <c r="S3790" i="3"/>
  <c r="M3792" i="3"/>
  <c r="S3792" i="3"/>
  <c r="M3794" i="3"/>
  <c r="O3794" i="3" s="1"/>
  <c r="P3794" i="3" s="1"/>
  <c r="S3794" i="3"/>
  <c r="M3796" i="3"/>
  <c r="O3796" i="3" s="1"/>
  <c r="P3796" i="3" s="1"/>
  <c r="S3796" i="3"/>
  <c r="M3798" i="3"/>
  <c r="O3798" i="3" s="1"/>
  <c r="P3798" i="3" s="1"/>
  <c r="S3798" i="3"/>
  <c r="M3800" i="3"/>
  <c r="S3800" i="3"/>
  <c r="M3802" i="3"/>
  <c r="O3802" i="3" s="1"/>
  <c r="P3802" i="3" s="1"/>
  <c r="S3802" i="3"/>
  <c r="M3804" i="3"/>
  <c r="O3804" i="3" s="1"/>
  <c r="P3804" i="3" s="1"/>
  <c r="S3804" i="3"/>
  <c r="M3806" i="3"/>
  <c r="O3806" i="3" s="1"/>
  <c r="P3806" i="3" s="1"/>
  <c r="S3806" i="3"/>
  <c r="M3808" i="3"/>
  <c r="S3808" i="3"/>
  <c r="M3810" i="3"/>
  <c r="O3810" i="3" s="1"/>
  <c r="P3810" i="3" s="1"/>
  <c r="S3810" i="3"/>
  <c r="M3812" i="3"/>
  <c r="O3812" i="3" s="1"/>
  <c r="P3812" i="3" s="1"/>
  <c r="S3812" i="3"/>
  <c r="M3814" i="3"/>
  <c r="O3814" i="3" s="1"/>
  <c r="P3814" i="3" s="1"/>
  <c r="S3814" i="3"/>
  <c r="M3816" i="3"/>
  <c r="S3816" i="3"/>
  <c r="M3818" i="3"/>
  <c r="O3818" i="3" s="1"/>
  <c r="P3818" i="3" s="1"/>
  <c r="S3818" i="3"/>
  <c r="M3820" i="3"/>
  <c r="O3820" i="3" s="1"/>
  <c r="P3820" i="3" s="1"/>
  <c r="S3820" i="3"/>
  <c r="M3822" i="3"/>
  <c r="O3822" i="3" s="1"/>
  <c r="P3822" i="3" s="1"/>
  <c r="S3822" i="3"/>
  <c r="M3824" i="3"/>
  <c r="O3824" i="3" s="1"/>
  <c r="P3824" i="3" s="1"/>
  <c r="S3824" i="3"/>
  <c r="M3826" i="3"/>
  <c r="O3826" i="3" s="1"/>
  <c r="P3826" i="3" s="1"/>
  <c r="S3826" i="3"/>
  <c r="M3828" i="3"/>
  <c r="O3828" i="3" s="1"/>
  <c r="P3828" i="3" s="1"/>
  <c r="S3828" i="3"/>
  <c r="M3830" i="3"/>
  <c r="O3830" i="3" s="1"/>
  <c r="P3830" i="3" s="1"/>
  <c r="S3830" i="3"/>
  <c r="J3831" i="3"/>
  <c r="N3831" i="3" s="1"/>
  <c r="M3832" i="3"/>
  <c r="O3832" i="3" s="1"/>
  <c r="P3832" i="3" s="1"/>
  <c r="S3832" i="3"/>
  <c r="J3833" i="3"/>
  <c r="N3833" i="3" s="1"/>
  <c r="M3834" i="3"/>
  <c r="O3834" i="3" s="1"/>
  <c r="P3834" i="3" s="1"/>
  <c r="S3834" i="3"/>
  <c r="J3835" i="3"/>
  <c r="N3835" i="3" s="1"/>
  <c r="M3836" i="3"/>
  <c r="O3836" i="3" s="1"/>
  <c r="P3836" i="3" s="1"/>
  <c r="S3836" i="3"/>
  <c r="J3837" i="3"/>
  <c r="N3837" i="3" s="1"/>
  <c r="M3838" i="3"/>
  <c r="O3838" i="3" s="1"/>
  <c r="P3838" i="3" s="1"/>
  <c r="S3838" i="3"/>
  <c r="J3839" i="3"/>
  <c r="N3839" i="3" s="1"/>
  <c r="M3840" i="3"/>
  <c r="O3840" i="3" s="1"/>
  <c r="P3840" i="3" s="1"/>
  <c r="S3840" i="3"/>
  <c r="J3841" i="3"/>
  <c r="N3841" i="3" s="1"/>
  <c r="M3842" i="3"/>
  <c r="S3842" i="3"/>
  <c r="J3843" i="3"/>
  <c r="N3843" i="3" s="1"/>
  <c r="M3844" i="3"/>
  <c r="O3844" i="3" s="1"/>
  <c r="P3844" i="3" s="1"/>
  <c r="S3844" i="3"/>
  <c r="J3845" i="3"/>
  <c r="N3845" i="3" s="1"/>
  <c r="M3846" i="3"/>
  <c r="O3846" i="3" s="1"/>
  <c r="P3846" i="3" s="1"/>
  <c r="S3846" i="3"/>
  <c r="J3847" i="3"/>
  <c r="N3847" i="3" s="1"/>
  <c r="M3848" i="3"/>
  <c r="O3848" i="3" s="1"/>
  <c r="P3848" i="3" s="1"/>
  <c r="S3848" i="3"/>
  <c r="J3849" i="3"/>
  <c r="N3849" i="3" s="1"/>
  <c r="M3850" i="3"/>
  <c r="O3850" i="3" s="1"/>
  <c r="P3850" i="3" s="1"/>
  <c r="S3850" i="3"/>
  <c r="J3851" i="3"/>
  <c r="N3851" i="3" s="1"/>
  <c r="M3852" i="3"/>
  <c r="O3852" i="3" s="1"/>
  <c r="P3852" i="3" s="1"/>
  <c r="S3852" i="3"/>
  <c r="J3853" i="3"/>
  <c r="N3853" i="3" s="1"/>
  <c r="M3854" i="3"/>
  <c r="O3854" i="3" s="1"/>
  <c r="P3854" i="3" s="1"/>
  <c r="S3854" i="3"/>
  <c r="J3855" i="3"/>
  <c r="N3855" i="3" s="1"/>
  <c r="M3856" i="3"/>
  <c r="O3856" i="3" s="1"/>
  <c r="P3856" i="3" s="1"/>
  <c r="S3856" i="3"/>
  <c r="J3857" i="3"/>
  <c r="N3857" i="3" s="1"/>
  <c r="O3857" i="3" s="1"/>
  <c r="P3857" i="3" s="1"/>
  <c r="M3858" i="3"/>
  <c r="O3858" i="3" s="1"/>
  <c r="P3858" i="3" s="1"/>
  <c r="S3858" i="3"/>
  <c r="M3860" i="3"/>
  <c r="O3860" i="3" s="1"/>
  <c r="P3860" i="3" s="1"/>
  <c r="S3860" i="3"/>
  <c r="M3862" i="3"/>
  <c r="O3862" i="3" s="1"/>
  <c r="P3862" i="3" s="1"/>
  <c r="S3862" i="3"/>
  <c r="M3864" i="3"/>
  <c r="O3864" i="3" s="1"/>
  <c r="P3864" i="3" s="1"/>
  <c r="S3864" i="3"/>
  <c r="M3866" i="3"/>
  <c r="O3866" i="3" s="1"/>
  <c r="P3866" i="3" s="1"/>
  <c r="S3866" i="3"/>
  <c r="M3868" i="3"/>
  <c r="O3868" i="3" s="1"/>
  <c r="P3868" i="3" s="1"/>
  <c r="S3868" i="3"/>
  <c r="M3870" i="3"/>
  <c r="S3870" i="3"/>
  <c r="M3872" i="3"/>
  <c r="O3872" i="3" s="1"/>
  <c r="P3872" i="3" s="1"/>
  <c r="S3872" i="3"/>
  <c r="M3874" i="3"/>
  <c r="M3875" i="3"/>
  <c r="M3876" i="3"/>
  <c r="M3877" i="3"/>
  <c r="M3878" i="3"/>
  <c r="M3879" i="3"/>
  <c r="M3880" i="3"/>
  <c r="T3591" i="3"/>
  <c r="F3591" i="3"/>
  <c r="Q3591" i="3" s="1"/>
  <c r="T3593" i="3"/>
  <c r="F3593" i="3"/>
  <c r="Q3593" i="3" s="1"/>
  <c r="T3595" i="3"/>
  <c r="F3595" i="3"/>
  <c r="Q3595" i="3" s="1"/>
  <c r="T3597" i="3"/>
  <c r="F3597" i="3"/>
  <c r="Q3597" i="3" s="1"/>
  <c r="T3599" i="3"/>
  <c r="F3599" i="3"/>
  <c r="Q3599" i="3" s="1"/>
  <c r="T3601" i="3"/>
  <c r="F3601" i="3"/>
  <c r="Q3601" i="3" s="1"/>
  <c r="T3603" i="3"/>
  <c r="F3603" i="3"/>
  <c r="Q3603" i="3" s="1"/>
  <c r="T3605" i="3"/>
  <c r="F3605" i="3"/>
  <c r="Q3605" i="3" s="1"/>
  <c r="T3607" i="3"/>
  <c r="F3607" i="3"/>
  <c r="Q3607" i="3" s="1"/>
  <c r="T3609" i="3"/>
  <c r="F3609" i="3"/>
  <c r="Q3609" i="3" s="1"/>
  <c r="T3611" i="3"/>
  <c r="F3611" i="3"/>
  <c r="Q3611" i="3" s="1"/>
  <c r="T3613" i="3"/>
  <c r="F3613" i="3"/>
  <c r="Q3613" i="3" s="1"/>
  <c r="T3615" i="3"/>
  <c r="F3615" i="3"/>
  <c r="Q3615" i="3" s="1"/>
  <c r="T3617" i="3"/>
  <c r="F3617" i="3"/>
  <c r="Q3617" i="3" s="1"/>
  <c r="T3619" i="3"/>
  <c r="F3619" i="3"/>
  <c r="Q3619" i="3" s="1"/>
  <c r="T3621" i="3"/>
  <c r="F3621" i="3"/>
  <c r="Q3621" i="3" s="1"/>
  <c r="T3623" i="3"/>
  <c r="F3623" i="3"/>
  <c r="Q3623" i="3" s="1"/>
  <c r="T3625" i="3"/>
  <c r="F3625" i="3"/>
  <c r="Q3625" i="3" s="1"/>
  <c r="T3627" i="3"/>
  <c r="F3627" i="3"/>
  <c r="Q3627" i="3" s="1"/>
  <c r="T3629" i="3"/>
  <c r="F3629" i="3"/>
  <c r="Q3629" i="3" s="1"/>
  <c r="T3631" i="3"/>
  <c r="F3631" i="3"/>
  <c r="Q3631" i="3" s="1"/>
  <c r="T3633" i="3"/>
  <c r="F3633" i="3"/>
  <c r="Q3633" i="3" s="1"/>
  <c r="T3635" i="3"/>
  <c r="F3635" i="3"/>
  <c r="Q3635" i="3" s="1"/>
  <c r="T3637" i="3"/>
  <c r="F3637" i="3"/>
  <c r="Q3637" i="3" s="1"/>
  <c r="T3639" i="3"/>
  <c r="F3639" i="3"/>
  <c r="Q3639" i="3" s="1"/>
  <c r="T3641" i="3"/>
  <c r="F3641" i="3"/>
  <c r="Q3641" i="3" s="1"/>
  <c r="T3643" i="3"/>
  <c r="F3643" i="3"/>
  <c r="Q3643" i="3" s="1"/>
  <c r="T3645" i="3"/>
  <c r="F3645" i="3"/>
  <c r="Q3645" i="3" s="1"/>
  <c r="T3647" i="3"/>
  <c r="F3647" i="3"/>
  <c r="Q3647" i="3" s="1"/>
  <c r="T3649" i="3"/>
  <c r="F3649" i="3"/>
  <c r="Q3649" i="3" s="1"/>
  <c r="T3651" i="3"/>
  <c r="F3651" i="3"/>
  <c r="Q3651" i="3" s="1"/>
  <c r="T3653" i="3"/>
  <c r="F3653" i="3"/>
  <c r="Q3653" i="3" s="1"/>
  <c r="T3655" i="3"/>
  <c r="F3655" i="3"/>
  <c r="Q3655" i="3" s="1"/>
  <c r="T3657" i="3"/>
  <c r="F3657" i="3"/>
  <c r="Q3657" i="3" s="1"/>
  <c r="T3659" i="3"/>
  <c r="F3659" i="3"/>
  <c r="Q3659" i="3" s="1"/>
  <c r="T3661" i="3"/>
  <c r="F3661" i="3"/>
  <c r="Q3661" i="3" s="1"/>
  <c r="T3663" i="3"/>
  <c r="F3663" i="3"/>
  <c r="Q3663" i="3" s="1"/>
  <c r="T3665" i="3"/>
  <c r="F3665" i="3"/>
  <c r="Q3665" i="3" s="1"/>
  <c r="T3667" i="3"/>
  <c r="F3667" i="3"/>
  <c r="Q3667" i="3" s="1"/>
  <c r="T3669" i="3"/>
  <c r="F3669" i="3"/>
  <c r="Q3669" i="3" s="1"/>
  <c r="T3671" i="3"/>
  <c r="F3671" i="3"/>
  <c r="Q3671" i="3" s="1"/>
  <c r="T3673" i="3"/>
  <c r="F3673" i="3"/>
  <c r="Q3673" i="3" s="1"/>
  <c r="T3675" i="3"/>
  <c r="F3675" i="3"/>
  <c r="Q3675" i="3" s="1"/>
  <c r="T3677" i="3"/>
  <c r="F3677" i="3"/>
  <c r="Q3677" i="3" s="1"/>
  <c r="T3679" i="3"/>
  <c r="F3679" i="3"/>
  <c r="Q3679" i="3" s="1"/>
  <c r="T3681" i="3"/>
  <c r="F3681" i="3"/>
  <c r="Q3681" i="3" s="1"/>
  <c r="T3683" i="3"/>
  <c r="F3683" i="3"/>
  <c r="Q3683" i="3" s="1"/>
  <c r="T3685" i="3"/>
  <c r="F3685" i="3"/>
  <c r="Q3685" i="3" s="1"/>
  <c r="T3687" i="3"/>
  <c r="F3687" i="3"/>
  <c r="Q3687" i="3" s="1"/>
  <c r="T3689" i="3"/>
  <c r="F3689" i="3"/>
  <c r="Q3689" i="3" s="1"/>
  <c r="T3691" i="3"/>
  <c r="F3691" i="3"/>
  <c r="Q3691" i="3" s="1"/>
  <c r="T3693" i="3"/>
  <c r="F3693" i="3"/>
  <c r="Q3693" i="3" s="1"/>
  <c r="T3695" i="3"/>
  <c r="F3695" i="3"/>
  <c r="Q3695" i="3" s="1"/>
  <c r="T3697" i="3"/>
  <c r="F3697" i="3"/>
  <c r="Q3697" i="3" s="1"/>
  <c r="T3699" i="3"/>
  <c r="F3699" i="3"/>
  <c r="Q3699" i="3" s="1"/>
  <c r="T3701" i="3"/>
  <c r="F3701" i="3"/>
  <c r="Q3701" i="3" s="1"/>
  <c r="T3703" i="3"/>
  <c r="F3703" i="3"/>
  <c r="Q3703" i="3" s="1"/>
  <c r="T3705" i="3"/>
  <c r="F3705" i="3"/>
  <c r="Q3705" i="3" s="1"/>
  <c r="T3707" i="3"/>
  <c r="F3707" i="3"/>
  <c r="Q3707" i="3" s="1"/>
  <c r="T3709" i="3"/>
  <c r="F3709" i="3"/>
  <c r="Q3709" i="3" s="1"/>
  <c r="T3711" i="3"/>
  <c r="F3711" i="3"/>
  <c r="Q3711" i="3" s="1"/>
  <c r="T3713" i="3"/>
  <c r="F3713" i="3"/>
  <c r="Q3713" i="3" s="1"/>
  <c r="T3715" i="3"/>
  <c r="F3715" i="3"/>
  <c r="Q3715" i="3" s="1"/>
  <c r="T3717" i="3"/>
  <c r="F3717" i="3"/>
  <c r="Q3717" i="3" s="1"/>
  <c r="T3719" i="3"/>
  <c r="F3719" i="3"/>
  <c r="Q3719" i="3" s="1"/>
  <c r="T3721" i="3"/>
  <c r="F3721" i="3"/>
  <c r="Q3721" i="3" s="1"/>
  <c r="T3723" i="3"/>
  <c r="F3723" i="3"/>
  <c r="Q3723" i="3" s="1"/>
  <c r="T3725" i="3"/>
  <c r="F3725" i="3"/>
  <c r="Q3725" i="3" s="1"/>
  <c r="T3727" i="3"/>
  <c r="F3727" i="3"/>
  <c r="Q3727" i="3" s="1"/>
  <c r="T3729" i="3"/>
  <c r="F3729" i="3"/>
  <c r="Q3729" i="3" s="1"/>
  <c r="T3731" i="3"/>
  <c r="F3731" i="3"/>
  <c r="Q3731" i="3" s="1"/>
  <c r="T3733" i="3"/>
  <c r="F3733" i="3"/>
  <c r="Q3733" i="3" s="1"/>
  <c r="T3735" i="3"/>
  <c r="F3735" i="3"/>
  <c r="Q3735" i="3" s="1"/>
  <c r="T3737" i="3"/>
  <c r="F3737" i="3"/>
  <c r="Q3737" i="3" s="1"/>
  <c r="T3739" i="3"/>
  <c r="F3739" i="3"/>
  <c r="Q3739" i="3" s="1"/>
  <c r="T3741" i="3"/>
  <c r="F3741" i="3"/>
  <c r="Q3741" i="3" s="1"/>
  <c r="T3743" i="3"/>
  <c r="F3743" i="3"/>
  <c r="Q3743" i="3" s="1"/>
  <c r="T3745" i="3"/>
  <c r="F3745" i="3"/>
  <c r="Q3745" i="3" s="1"/>
  <c r="T3747" i="3"/>
  <c r="F3747" i="3"/>
  <c r="Q3747" i="3" s="1"/>
  <c r="T3749" i="3"/>
  <c r="F3749" i="3"/>
  <c r="Q3749" i="3" s="1"/>
  <c r="T3751" i="3"/>
  <c r="F3751" i="3"/>
  <c r="Q3751" i="3" s="1"/>
  <c r="T3753" i="3"/>
  <c r="F3753" i="3"/>
  <c r="Q3753" i="3" s="1"/>
  <c r="T3755" i="3"/>
  <c r="F3755" i="3"/>
  <c r="Q3755" i="3" s="1"/>
  <c r="T3757" i="3"/>
  <c r="F3757" i="3"/>
  <c r="Q3757" i="3" s="1"/>
  <c r="T3759" i="3"/>
  <c r="F3759" i="3"/>
  <c r="Q3759" i="3" s="1"/>
  <c r="T3761" i="3"/>
  <c r="F3761" i="3"/>
  <c r="Q3761" i="3" s="1"/>
  <c r="T3763" i="3"/>
  <c r="F3763" i="3"/>
  <c r="Q3763" i="3" s="1"/>
  <c r="T3765" i="3"/>
  <c r="F3765" i="3"/>
  <c r="Q3765" i="3" s="1"/>
  <c r="T3767" i="3"/>
  <c r="F3767" i="3"/>
  <c r="Q3767" i="3" s="1"/>
  <c r="T3769" i="3"/>
  <c r="F3769" i="3"/>
  <c r="Q3769" i="3" s="1"/>
  <c r="T3771" i="3"/>
  <c r="F3771" i="3"/>
  <c r="Q3771" i="3" s="1"/>
  <c r="T3773" i="3"/>
  <c r="F3773" i="3"/>
  <c r="Q3773" i="3" s="1"/>
  <c r="T3775" i="3"/>
  <c r="F3775" i="3"/>
  <c r="Q3775" i="3" s="1"/>
  <c r="T3777" i="3"/>
  <c r="F3777" i="3"/>
  <c r="Q3777" i="3" s="1"/>
  <c r="T3779" i="3"/>
  <c r="F3779" i="3"/>
  <c r="Q3779" i="3" s="1"/>
  <c r="T3781" i="3"/>
  <c r="F3781" i="3"/>
  <c r="Q3781" i="3" s="1"/>
  <c r="T3783" i="3"/>
  <c r="F3783" i="3"/>
  <c r="Q3783" i="3" s="1"/>
  <c r="T3785" i="3"/>
  <c r="F3785" i="3"/>
  <c r="Q3785" i="3" s="1"/>
  <c r="T3787" i="3"/>
  <c r="F3787" i="3"/>
  <c r="Q3787" i="3" s="1"/>
  <c r="T3789" i="3"/>
  <c r="F3789" i="3"/>
  <c r="Q3789" i="3" s="1"/>
  <c r="T3791" i="3"/>
  <c r="F3791" i="3"/>
  <c r="Q3791" i="3" s="1"/>
  <c r="T3793" i="3"/>
  <c r="F3793" i="3"/>
  <c r="Q3793" i="3" s="1"/>
  <c r="T3795" i="3"/>
  <c r="F3795" i="3"/>
  <c r="Q3795" i="3" s="1"/>
  <c r="T3797" i="3"/>
  <c r="F3797" i="3"/>
  <c r="Q3797" i="3" s="1"/>
  <c r="T3799" i="3"/>
  <c r="F3799" i="3"/>
  <c r="Q3799" i="3" s="1"/>
  <c r="T3801" i="3"/>
  <c r="F3801" i="3"/>
  <c r="Q3801" i="3" s="1"/>
  <c r="T3803" i="3"/>
  <c r="F3803" i="3"/>
  <c r="Q3803" i="3" s="1"/>
  <c r="T3805" i="3"/>
  <c r="F3805" i="3"/>
  <c r="Q3805" i="3" s="1"/>
  <c r="T3807" i="3"/>
  <c r="F3807" i="3"/>
  <c r="Q3807" i="3" s="1"/>
  <c r="T3809" i="3"/>
  <c r="F3809" i="3"/>
  <c r="Q3809" i="3" s="1"/>
  <c r="T3811" i="3"/>
  <c r="F3811" i="3"/>
  <c r="Q3811" i="3" s="1"/>
  <c r="T3813" i="3"/>
  <c r="F3813" i="3"/>
  <c r="Q3813" i="3" s="1"/>
  <c r="T3815" i="3"/>
  <c r="F3815" i="3"/>
  <c r="Q3815" i="3" s="1"/>
  <c r="T3817" i="3"/>
  <c r="F3817" i="3"/>
  <c r="Q3817" i="3" s="1"/>
  <c r="T3819" i="3"/>
  <c r="F3819" i="3"/>
  <c r="Q3819" i="3" s="1"/>
  <c r="T3821" i="3"/>
  <c r="F3821" i="3"/>
  <c r="Q3821" i="3" s="1"/>
  <c r="T3823" i="3"/>
  <c r="F3823" i="3"/>
  <c r="Q3823" i="3" s="1"/>
  <c r="T3825" i="3"/>
  <c r="F3825" i="3"/>
  <c r="Q3825" i="3" s="1"/>
  <c r="T3827" i="3"/>
  <c r="F3827" i="3"/>
  <c r="Q3827" i="3" s="1"/>
  <c r="T3829" i="3"/>
  <c r="F3829" i="3"/>
  <c r="Q3829" i="3" s="1"/>
  <c r="T3831" i="3"/>
  <c r="F3831" i="3"/>
  <c r="Q3831" i="3" s="1"/>
  <c r="T3833" i="3"/>
  <c r="F3833" i="3"/>
  <c r="Q3833" i="3" s="1"/>
  <c r="T3835" i="3"/>
  <c r="F3835" i="3"/>
  <c r="Q3835" i="3" s="1"/>
  <c r="T3837" i="3"/>
  <c r="F3837" i="3"/>
  <c r="Q3837" i="3" s="1"/>
  <c r="T3839" i="3"/>
  <c r="F3839" i="3"/>
  <c r="Q3839" i="3" s="1"/>
  <c r="T3841" i="3"/>
  <c r="F3841" i="3"/>
  <c r="Q3841" i="3" s="1"/>
  <c r="T3843" i="3"/>
  <c r="F3843" i="3"/>
  <c r="Q3843" i="3" s="1"/>
  <c r="T3845" i="3"/>
  <c r="F3845" i="3"/>
  <c r="Q3845" i="3" s="1"/>
  <c r="T3847" i="3"/>
  <c r="F3847" i="3"/>
  <c r="Q3847" i="3" s="1"/>
  <c r="T3849" i="3"/>
  <c r="F3849" i="3"/>
  <c r="Q3849" i="3" s="1"/>
  <c r="T3851" i="3"/>
  <c r="F3851" i="3"/>
  <c r="Q3851" i="3" s="1"/>
  <c r="T3853" i="3"/>
  <c r="F3853" i="3"/>
  <c r="Q3853" i="3" s="1"/>
  <c r="T3855" i="3"/>
  <c r="F3855" i="3"/>
  <c r="Q3855" i="3" s="1"/>
  <c r="T3857" i="3"/>
  <c r="F3857" i="3"/>
  <c r="Q3857" i="3" s="1"/>
  <c r="T3859" i="3"/>
  <c r="F3859" i="3"/>
  <c r="Q3859" i="3" s="1"/>
  <c r="T3861" i="3"/>
  <c r="F3861" i="3"/>
  <c r="Q3861" i="3" s="1"/>
  <c r="T3863" i="3"/>
  <c r="F3863" i="3"/>
  <c r="Q3863" i="3" s="1"/>
  <c r="T3865" i="3"/>
  <c r="F3865" i="3"/>
  <c r="Q3865" i="3" s="1"/>
  <c r="T3867" i="3"/>
  <c r="F3867" i="3"/>
  <c r="Q3867" i="3" s="1"/>
  <c r="T3869" i="3"/>
  <c r="F3869" i="3"/>
  <c r="Q3869" i="3" s="1"/>
  <c r="T3871" i="3"/>
  <c r="F3871" i="3"/>
  <c r="Q3871" i="3" s="1"/>
  <c r="T3873" i="3"/>
  <c r="F3873" i="3"/>
  <c r="Q3873" i="3" s="1"/>
  <c r="O3874" i="3"/>
  <c r="P3874" i="3" s="1"/>
  <c r="O3875" i="3"/>
  <c r="P3875" i="3" s="1"/>
  <c r="O3876" i="3"/>
  <c r="P3876" i="3" s="1"/>
  <c r="O3877" i="3"/>
  <c r="P3877" i="3" s="1"/>
  <c r="O3878" i="3"/>
  <c r="P3878" i="3" s="1"/>
  <c r="O3879" i="3"/>
  <c r="P3879" i="3" s="1"/>
  <c r="O3880" i="3"/>
  <c r="P3880" i="3" s="1"/>
  <c r="O3940" i="3"/>
  <c r="P3940" i="3" s="1"/>
  <c r="M3882" i="3"/>
  <c r="M3883" i="3"/>
  <c r="M3884" i="3"/>
  <c r="M3885" i="3"/>
  <c r="O3885" i="3" s="1"/>
  <c r="P3885" i="3" s="1"/>
  <c r="M3886" i="3"/>
  <c r="M3887" i="3"/>
  <c r="M3888" i="3"/>
  <c r="M3889" i="3"/>
  <c r="O3889" i="3" s="1"/>
  <c r="P3889" i="3" s="1"/>
  <c r="M3890" i="3"/>
  <c r="M3891" i="3"/>
  <c r="M3892" i="3"/>
  <c r="M3893" i="3"/>
  <c r="O3893" i="3" s="1"/>
  <c r="P3893" i="3" s="1"/>
  <c r="M3894" i="3"/>
  <c r="M3895" i="3"/>
  <c r="M3896" i="3"/>
  <c r="M3897" i="3"/>
  <c r="O3897" i="3" s="1"/>
  <c r="P3897" i="3" s="1"/>
  <c r="M3898" i="3"/>
  <c r="M3899" i="3"/>
  <c r="M3900" i="3"/>
  <c r="M3901" i="3"/>
  <c r="O3901" i="3" s="1"/>
  <c r="P3901" i="3" s="1"/>
  <c r="M3902" i="3"/>
  <c r="M3903" i="3"/>
  <c r="M3904" i="3"/>
  <c r="M3905" i="3"/>
  <c r="O3905" i="3" s="1"/>
  <c r="P3905" i="3" s="1"/>
  <c r="M3906" i="3"/>
  <c r="M3907" i="3"/>
  <c r="M3908" i="3"/>
  <c r="M3909" i="3"/>
  <c r="O3909" i="3" s="1"/>
  <c r="P3909" i="3" s="1"/>
  <c r="M3910" i="3"/>
  <c r="M3911" i="3"/>
  <c r="M3912" i="3"/>
  <c r="M3913" i="3"/>
  <c r="O3913" i="3" s="1"/>
  <c r="P3913" i="3" s="1"/>
  <c r="M3914" i="3"/>
  <c r="M3915" i="3"/>
  <c r="M3916" i="3"/>
  <c r="M3917" i="3"/>
  <c r="O3917" i="3" s="1"/>
  <c r="P3917" i="3" s="1"/>
  <c r="M3918" i="3"/>
  <c r="M3919" i="3"/>
  <c r="M3920" i="3"/>
  <c r="M3921" i="3"/>
  <c r="O3921" i="3" s="1"/>
  <c r="P3921" i="3" s="1"/>
  <c r="M3922" i="3"/>
  <c r="M3923" i="3"/>
  <c r="M3924" i="3"/>
  <c r="M3925" i="3"/>
  <c r="O3925" i="3" s="1"/>
  <c r="P3925" i="3" s="1"/>
  <c r="M3926" i="3"/>
  <c r="M3927" i="3"/>
  <c r="O3928" i="3"/>
  <c r="P3928" i="3" s="1"/>
  <c r="S3928" i="3"/>
  <c r="O3929" i="3"/>
  <c r="P3929" i="3" s="1"/>
  <c r="T3929" i="3"/>
  <c r="O3930" i="3"/>
  <c r="P3930" i="3" s="1"/>
  <c r="F3931" i="3"/>
  <c r="Q3931" i="3" s="1"/>
  <c r="S3931" i="3"/>
  <c r="O3932" i="3"/>
  <c r="P3932" i="3" s="1"/>
  <c r="O3933" i="3"/>
  <c r="P3933" i="3" s="1"/>
  <c r="T3933" i="3"/>
  <c r="O3934" i="3"/>
  <c r="P3934" i="3" s="1"/>
  <c r="F3935" i="3"/>
  <c r="Q3935" i="3" s="1"/>
  <c r="S3935" i="3"/>
  <c r="O3937" i="3"/>
  <c r="P3937" i="3" s="1"/>
  <c r="T3937" i="3"/>
  <c r="F3939" i="3"/>
  <c r="Q3939" i="3" s="1"/>
  <c r="S3939" i="3"/>
  <c r="O3941" i="3"/>
  <c r="P3941" i="3" s="1"/>
  <c r="T3941" i="3"/>
  <c r="S3946" i="3"/>
  <c r="M3946" i="3"/>
  <c r="O3946" i="3" s="1"/>
  <c r="P3946" i="3" s="1"/>
  <c r="H3946" i="3"/>
  <c r="Q3946" i="3" s="1"/>
  <c r="S3950" i="3"/>
  <c r="M3950" i="3"/>
  <c r="O3950" i="3" s="1"/>
  <c r="P3950" i="3" s="1"/>
  <c r="H3950" i="3"/>
  <c r="Q3950" i="3" s="1"/>
  <c r="S3954" i="3"/>
  <c r="M3954" i="3"/>
  <c r="O3954" i="3" s="1"/>
  <c r="P3954" i="3" s="1"/>
  <c r="H3954" i="3"/>
  <c r="Q3954" i="3" s="1"/>
  <c r="S3958" i="3"/>
  <c r="M3958" i="3"/>
  <c r="O3958" i="3" s="1"/>
  <c r="P3958" i="3" s="1"/>
  <c r="H3958" i="3"/>
  <c r="Q3958" i="3" s="1"/>
  <c r="S3962" i="3"/>
  <c r="M3962" i="3"/>
  <c r="O3962" i="3" s="1"/>
  <c r="P3962" i="3" s="1"/>
  <c r="H3962" i="3"/>
  <c r="Q3962" i="3" s="1"/>
  <c r="S3966" i="3"/>
  <c r="M3966" i="3"/>
  <c r="O3966" i="3" s="1"/>
  <c r="P3966" i="3" s="1"/>
  <c r="H3966" i="3"/>
  <c r="Q3966" i="3" s="1"/>
  <c r="S3970" i="3"/>
  <c r="M3970" i="3"/>
  <c r="O3970" i="3" s="1"/>
  <c r="P3970" i="3" s="1"/>
  <c r="H3970" i="3"/>
  <c r="Q3970" i="3" s="1"/>
  <c r="S3974" i="3"/>
  <c r="M3974" i="3"/>
  <c r="O3974" i="3" s="1"/>
  <c r="P3974" i="3" s="1"/>
  <c r="H3974" i="3"/>
  <c r="Q3974" i="3" s="1"/>
  <c r="S3978" i="3"/>
  <c r="M3978" i="3"/>
  <c r="O3978" i="3" s="1"/>
  <c r="P3978" i="3" s="1"/>
  <c r="H3978" i="3"/>
  <c r="Q3978" i="3" s="1"/>
  <c r="S3982" i="3"/>
  <c r="M3982" i="3"/>
  <c r="O3982" i="3" s="1"/>
  <c r="P3982" i="3" s="1"/>
  <c r="H3982" i="3"/>
  <c r="Q3982" i="3" s="1"/>
  <c r="S3986" i="3"/>
  <c r="M3986" i="3"/>
  <c r="O3986" i="3" s="1"/>
  <c r="P3986" i="3" s="1"/>
  <c r="H3986" i="3"/>
  <c r="Q3986" i="3" s="1"/>
  <c r="Q4000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T3928" i="3"/>
  <c r="T3932" i="3"/>
  <c r="T3936" i="3"/>
  <c r="T3940" i="3"/>
  <c r="L3947" i="3"/>
  <c r="L3951" i="3"/>
  <c r="O3955" i="3"/>
  <c r="P3955" i="3" s="1"/>
  <c r="L3955" i="3"/>
  <c r="L3959" i="3"/>
  <c r="L3963" i="3"/>
  <c r="L3967" i="3"/>
  <c r="O3971" i="3"/>
  <c r="P3971" i="3" s="1"/>
  <c r="L3971" i="3"/>
  <c r="L3975" i="3"/>
  <c r="L3979" i="3"/>
  <c r="L3983" i="3"/>
  <c r="Q3996" i="3"/>
  <c r="O4003" i="3"/>
  <c r="P4003" i="3" s="1"/>
  <c r="Q4012" i="3"/>
  <c r="T3882" i="3"/>
  <c r="O3882" i="3"/>
  <c r="P3882" i="3" s="1"/>
  <c r="T3883" i="3"/>
  <c r="O3883" i="3"/>
  <c r="P3883" i="3" s="1"/>
  <c r="T3884" i="3"/>
  <c r="O3884" i="3"/>
  <c r="P3884" i="3" s="1"/>
  <c r="T3885" i="3"/>
  <c r="T3886" i="3"/>
  <c r="O3886" i="3"/>
  <c r="P3886" i="3" s="1"/>
  <c r="T3887" i="3"/>
  <c r="O3887" i="3"/>
  <c r="P3887" i="3" s="1"/>
  <c r="T3888" i="3"/>
  <c r="O3888" i="3"/>
  <c r="P3888" i="3" s="1"/>
  <c r="T3889" i="3"/>
  <c r="T3890" i="3"/>
  <c r="O3890" i="3"/>
  <c r="P3890" i="3" s="1"/>
  <c r="T3891" i="3"/>
  <c r="O3891" i="3"/>
  <c r="P3891" i="3" s="1"/>
  <c r="T3892" i="3"/>
  <c r="O3892" i="3"/>
  <c r="P3892" i="3" s="1"/>
  <c r="T3893" i="3"/>
  <c r="T3894" i="3"/>
  <c r="O3894" i="3"/>
  <c r="P3894" i="3" s="1"/>
  <c r="T3895" i="3"/>
  <c r="O3895" i="3"/>
  <c r="P3895" i="3" s="1"/>
  <c r="T3896" i="3"/>
  <c r="O3896" i="3"/>
  <c r="P3896" i="3" s="1"/>
  <c r="T3897" i="3"/>
  <c r="T3898" i="3"/>
  <c r="O3898" i="3"/>
  <c r="P3898" i="3" s="1"/>
  <c r="T3899" i="3"/>
  <c r="O3899" i="3"/>
  <c r="P3899" i="3" s="1"/>
  <c r="T3900" i="3"/>
  <c r="O3900" i="3"/>
  <c r="P3900" i="3" s="1"/>
  <c r="T3901" i="3"/>
  <c r="T3902" i="3"/>
  <c r="O3902" i="3"/>
  <c r="P3902" i="3" s="1"/>
  <c r="T3903" i="3"/>
  <c r="O3903" i="3"/>
  <c r="P3903" i="3" s="1"/>
  <c r="T3904" i="3"/>
  <c r="O3904" i="3"/>
  <c r="P3904" i="3" s="1"/>
  <c r="T3905" i="3"/>
  <c r="T3906" i="3"/>
  <c r="O3906" i="3"/>
  <c r="P3906" i="3" s="1"/>
  <c r="T3907" i="3"/>
  <c r="O3907" i="3"/>
  <c r="P3907" i="3" s="1"/>
  <c r="T3908" i="3"/>
  <c r="O3908" i="3"/>
  <c r="P3908" i="3" s="1"/>
  <c r="T3909" i="3"/>
  <c r="T3910" i="3"/>
  <c r="O3910" i="3"/>
  <c r="P3910" i="3" s="1"/>
  <c r="T3911" i="3"/>
  <c r="O3911" i="3"/>
  <c r="P3911" i="3" s="1"/>
  <c r="T3912" i="3"/>
  <c r="O3912" i="3"/>
  <c r="P3912" i="3" s="1"/>
  <c r="T3913" i="3"/>
  <c r="T3914" i="3"/>
  <c r="O3914" i="3"/>
  <c r="P3914" i="3" s="1"/>
  <c r="T3915" i="3"/>
  <c r="O3915" i="3"/>
  <c r="P3915" i="3" s="1"/>
  <c r="T3916" i="3"/>
  <c r="O3916" i="3"/>
  <c r="P3916" i="3" s="1"/>
  <c r="T3917" i="3"/>
  <c r="T3918" i="3"/>
  <c r="O3918" i="3"/>
  <c r="P3918" i="3" s="1"/>
  <c r="T3919" i="3"/>
  <c r="O3919" i="3"/>
  <c r="P3919" i="3" s="1"/>
  <c r="T3920" i="3"/>
  <c r="O3920" i="3"/>
  <c r="P3920" i="3" s="1"/>
  <c r="T3921" i="3"/>
  <c r="T3922" i="3"/>
  <c r="O3922" i="3"/>
  <c r="P3922" i="3" s="1"/>
  <c r="T3923" i="3"/>
  <c r="O3923" i="3"/>
  <c r="P3923" i="3" s="1"/>
  <c r="T3924" i="3"/>
  <c r="O3924" i="3"/>
  <c r="P3924" i="3" s="1"/>
  <c r="T3925" i="3"/>
  <c r="T3926" i="3"/>
  <c r="O3926" i="3"/>
  <c r="P3926" i="3" s="1"/>
  <c r="T3927" i="3"/>
  <c r="O3927" i="3"/>
  <c r="P3927" i="3" s="1"/>
  <c r="M3928" i="3"/>
  <c r="Q3929" i="3"/>
  <c r="M3931" i="3"/>
  <c r="O3931" i="3" s="1"/>
  <c r="P3931" i="3" s="1"/>
  <c r="T3931" i="3"/>
  <c r="Q3933" i="3"/>
  <c r="M3935" i="3"/>
  <c r="O3935" i="3" s="1"/>
  <c r="P3935" i="3" s="1"/>
  <c r="T3935" i="3"/>
  <c r="M3939" i="3"/>
  <c r="O3939" i="3" s="1"/>
  <c r="P3939" i="3" s="1"/>
  <c r="T3939" i="3"/>
  <c r="S3942" i="3"/>
  <c r="O3942" i="3"/>
  <c r="P3942" i="3" s="1"/>
  <c r="F3943" i="3"/>
  <c r="S3943" i="3"/>
  <c r="M3943" i="3"/>
  <c r="O3943" i="3" s="1"/>
  <c r="P3943" i="3" s="1"/>
  <c r="L3943" i="3"/>
  <c r="T3943" i="3"/>
  <c r="F3947" i="3"/>
  <c r="S3947" i="3"/>
  <c r="M3947" i="3"/>
  <c r="O3947" i="3" s="1"/>
  <c r="P3947" i="3" s="1"/>
  <c r="F3951" i="3"/>
  <c r="S3951" i="3"/>
  <c r="M3951" i="3"/>
  <c r="O3951" i="3" s="1"/>
  <c r="P3951" i="3" s="1"/>
  <c r="F3955" i="3"/>
  <c r="Q3955" i="3" s="1"/>
  <c r="S3955" i="3"/>
  <c r="M3955" i="3"/>
  <c r="F3959" i="3"/>
  <c r="Q3959" i="3" s="1"/>
  <c r="S3959" i="3"/>
  <c r="M3959" i="3"/>
  <c r="O3959" i="3" s="1"/>
  <c r="P3959" i="3" s="1"/>
  <c r="F3963" i="3"/>
  <c r="S3963" i="3"/>
  <c r="M3963" i="3"/>
  <c r="O3963" i="3" s="1"/>
  <c r="P3963" i="3" s="1"/>
  <c r="F3967" i="3"/>
  <c r="S3967" i="3"/>
  <c r="M3967" i="3"/>
  <c r="O3967" i="3" s="1"/>
  <c r="P3967" i="3" s="1"/>
  <c r="F3971" i="3"/>
  <c r="Q3971" i="3" s="1"/>
  <c r="S3971" i="3"/>
  <c r="M3971" i="3"/>
  <c r="F3975" i="3"/>
  <c r="Q3975" i="3" s="1"/>
  <c r="S3975" i="3"/>
  <c r="M3975" i="3"/>
  <c r="O3975" i="3" s="1"/>
  <c r="P3975" i="3" s="1"/>
  <c r="F3979" i="3"/>
  <c r="S3979" i="3"/>
  <c r="M3979" i="3"/>
  <c r="O3979" i="3" s="1"/>
  <c r="P3979" i="3" s="1"/>
  <c r="F3983" i="3"/>
  <c r="S3983" i="3"/>
  <c r="M3983" i="3"/>
  <c r="O3983" i="3" s="1"/>
  <c r="P3983" i="3" s="1"/>
  <c r="Q3987" i="3"/>
  <c r="Q3992" i="3"/>
  <c r="Q4003" i="3"/>
  <c r="Q4008" i="3"/>
  <c r="F3882" i="3"/>
  <c r="Q3882" i="3" s="1"/>
  <c r="F3883" i="3"/>
  <c r="Q3883" i="3" s="1"/>
  <c r="F3884" i="3"/>
  <c r="Q3884" i="3" s="1"/>
  <c r="F3885" i="3"/>
  <c r="Q3885" i="3" s="1"/>
  <c r="F3886" i="3"/>
  <c r="Q3886" i="3" s="1"/>
  <c r="F3887" i="3"/>
  <c r="Q3887" i="3" s="1"/>
  <c r="F3888" i="3"/>
  <c r="Q3888" i="3" s="1"/>
  <c r="F3889" i="3"/>
  <c r="Q3889" i="3" s="1"/>
  <c r="F3890" i="3"/>
  <c r="Q3890" i="3" s="1"/>
  <c r="F3891" i="3"/>
  <c r="Q3891" i="3" s="1"/>
  <c r="F3892" i="3"/>
  <c r="Q3892" i="3" s="1"/>
  <c r="F3893" i="3"/>
  <c r="Q3893" i="3" s="1"/>
  <c r="F3894" i="3"/>
  <c r="Q3894" i="3" s="1"/>
  <c r="F3895" i="3"/>
  <c r="Q3895" i="3" s="1"/>
  <c r="F3896" i="3"/>
  <c r="Q3896" i="3" s="1"/>
  <c r="F3897" i="3"/>
  <c r="Q3897" i="3" s="1"/>
  <c r="F3898" i="3"/>
  <c r="Q3898" i="3" s="1"/>
  <c r="F3899" i="3"/>
  <c r="Q3899" i="3" s="1"/>
  <c r="F3900" i="3"/>
  <c r="Q3900" i="3" s="1"/>
  <c r="F3901" i="3"/>
  <c r="Q3901" i="3" s="1"/>
  <c r="F3902" i="3"/>
  <c r="Q3902" i="3" s="1"/>
  <c r="F3903" i="3"/>
  <c r="Q3903" i="3" s="1"/>
  <c r="F3904" i="3"/>
  <c r="Q3904" i="3" s="1"/>
  <c r="F3905" i="3"/>
  <c r="Q3905" i="3" s="1"/>
  <c r="F3906" i="3"/>
  <c r="Q3906" i="3" s="1"/>
  <c r="F3907" i="3"/>
  <c r="Q3907" i="3" s="1"/>
  <c r="F3908" i="3"/>
  <c r="Q3908" i="3" s="1"/>
  <c r="F3909" i="3"/>
  <c r="Q3909" i="3" s="1"/>
  <c r="F3910" i="3"/>
  <c r="Q3910" i="3" s="1"/>
  <c r="S3929" i="3"/>
  <c r="F3932" i="3"/>
  <c r="Q3932" i="3" s="1"/>
  <c r="M3932" i="3"/>
  <c r="S3933" i="3"/>
  <c r="F3936" i="3"/>
  <c r="Q3936" i="3" s="1"/>
  <c r="M3936" i="3"/>
  <c r="O3936" i="3" s="1"/>
  <c r="P3936" i="3" s="1"/>
  <c r="S3937" i="3"/>
  <c r="F3940" i="3"/>
  <c r="Q3940" i="3" s="1"/>
  <c r="M3940" i="3"/>
  <c r="S3941" i="3"/>
  <c r="F3944" i="3"/>
  <c r="Q3944" i="3" s="1"/>
  <c r="M3944" i="3"/>
  <c r="O3944" i="3" s="1"/>
  <c r="P3944" i="3" s="1"/>
  <c r="T3944" i="3"/>
  <c r="S3948" i="3"/>
  <c r="S3952" i="3"/>
  <c r="S3956" i="3"/>
  <c r="S3960" i="3"/>
  <c r="S3964" i="3"/>
  <c r="S3968" i="3"/>
  <c r="S3972" i="3"/>
  <c r="S3976" i="3"/>
  <c r="S3980" i="3"/>
  <c r="S3984" i="3"/>
  <c r="O4011" i="3"/>
  <c r="P4011" i="3" s="1"/>
  <c r="O3945" i="3"/>
  <c r="P3945" i="3" s="1"/>
  <c r="S3945" i="3"/>
  <c r="T3948" i="3"/>
  <c r="O3949" i="3"/>
  <c r="P3949" i="3" s="1"/>
  <c r="S3949" i="3"/>
  <c r="T3952" i="3"/>
  <c r="O3953" i="3"/>
  <c r="P3953" i="3" s="1"/>
  <c r="S3953" i="3"/>
  <c r="T3956" i="3"/>
  <c r="O3957" i="3"/>
  <c r="P3957" i="3" s="1"/>
  <c r="S3957" i="3"/>
  <c r="T3960" i="3"/>
  <c r="O3961" i="3"/>
  <c r="P3961" i="3" s="1"/>
  <c r="S3961" i="3"/>
  <c r="T3964" i="3"/>
  <c r="O3965" i="3"/>
  <c r="P3965" i="3" s="1"/>
  <c r="S3965" i="3"/>
  <c r="T3968" i="3"/>
  <c r="O3969" i="3"/>
  <c r="P3969" i="3" s="1"/>
  <c r="S3969" i="3"/>
  <c r="T3972" i="3"/>
  <c r="O3973" i="3"/>
  <c r="P3973" i="3" s="1"/>
  <c r="S3973" i="3"/>
  <c r="T3976" i="3"/>
  <c r="O3977" i="3"/>
  <c r="P3977" i="3" s="1"/>
  <c r="S3977" i="3"/>
  <c r="T3980" i="3"/>
  <c r="O3981" i="3"/>
  <c r="P3981" i="3" s="1"/>
  <c r="S3981" i="3"/>
  <c r="T3984" i="3"/>
  <c r="O3985" i="3"/>
  <c r="P3985" i="3" s="1"/>
  <c r="S3985" i="3"/>
  <c r="L3987" i="3"/>
  <c r="T3988" i="3"/>
  <c r="O3989" i="3"/>
  <c r="P3989" i="3" s="1"/>
  <c r="S3989" i="3"/>
  <c r="H3990" i="3"/>
  <c r="Q3990" i="3" s="1"/>
  <c r="M3990" i="3"/>
  <c r="L3991" i="3"/>
  <c r="Q3991" i="3" s="1"/>
  <c r="T3992" i="3"/>
  <c r="O3993" i="3"/>
  <c r="P3993" i="3" s="1"/>
  <c r="S3993" i="3"/>
  <c r="H3994" i="3"/>
  <c r="Q3994" i="3" s="1"/>
  <c r="M3994" i="3"/>
  <c r="O3994" i="3" s="1"/>
  <c r="P3994" i="3" s="1"/>
  <c r="L3995" i="3"/>
  <c r="Q3995" i="3" s="1"/>
  <c r="T3996" i="3"/>
  <c r="O3997" i="3"/>
  <c r="P3997" i="3" s="1"/>
  <c r="S3997" i="3"/>
  <c r="H3998" i="3"/>
  <c r="Q3998" i="3" s="1"/>
  <c r="M3998" i="3"/>
  <c r="L3999" i="3"/>
  <c r="Q3999" i="3" s="1"/>
  <c r="T4000" i="3"/>
  <c r="O4001" i="3"/>
  <c r="P4001" i="3" s="1"/>
  <c r="S4001" i="3"/>
  <c r="H4002" i="3"/>
  <c r="Q4002" i="3" s="1"/>
  <c r="M4002" i="3"/>
  <c r="L4003" i="3"/>
  <c r="T4004" i="3"/>
  <c r="O4005" i="3"/>
  <c r="P4005" i="3" s="1"/>
  <c r="S4005" i="3"/>
  <c r="H4006" i="3"/>
  <c r="Q4006" i="3" s="1"/>
  <c r="M4006" i="3"/>
  <c r="L4007" i="3"/>
  <c r="Q4007" i="3" s="1"/>
  <c r="T4008" i="3"/>
  <c r="O4009" i="3"/>
  <c r="P4009" i="3" s="1"/>
  <c r="S4009" i="3"/>
  <c r="H4010" i="3"/>
  <c r="Q4010" i="3" s="1"/>
  <c r="M4010" i="3"/>
  <c r="O4010" i="3" s="1"/>
  <c r="P4010" i="3" s="1"/>
  <c r="L4011" i="3"/>
  <c r="Q4011" i="3" s="1"/>
  <c r="T4012" i="3"/>
  <c r="O4013" i="3"/>
  <c r="P4013" i="3" s="1"/>
  <c r="T4013" i="3"/>
  <c r="O4014" i="3"/>
  <c r="P4014" i="3" s="1"/>
  <c r="F4015" i="3"/>
  <c r="S4015" i="3"/>
  <c r="S4016" i="3"/>
  <c r="O4018" i="3"/>
  <c r="P4018" i="3" s="1"/>
  <c r="F4019" i="3"/>
  <c r="Q4019" i="3" s="1"/>
  <c r="S4019" i="3"/>
  <c r="O4020" i="3"/>
  <c r="P4020" i="3" s="1"/>
  <c r="S4020" i="3"/>
  <c r="O4022" i="3"/>
  <c r="P4022" i="3" s="1"/>
  <c r="F4023" i="3"/>
  <c r="S4023" i="3"/>
  <c r="O4023" i="3"/>
  <c r="P4023" i="3" s="1"/>
  <c r="S4024" i="3"/>
  <c r="O4026" i="3"/>
  <c r="P4026" i="3" s="1"/>
  <c r="F4027" i="3"/>
  <c r="S4027" i="3"/>
  <c r="O4028" i="3"/>
  <c r="P4028" i="3" s="1"/>
  <c r="S4028" i="3"/>
  <c r="S4030" i="3"/>
  <c r="F4031" i="3"/>
  <c r="Q4031" i="3" s="1"/>
  <c r="S4031" i="3"/>
  <c r="M4031" i="3"/>
  <c r="O4031" i="3" s="1"/>
  <c r="P4031" i="3" s="1"/>
  <c r="T4031" i="3"/>
  <c r="S4034" i="3"/>
  <c r="F4035" i="3"/>
  <c r="Q4035" i="3" s="1"/>
  <c r="S4035" i="3"/>
  <c r="M4035" i="3"/>
  <c r="T4035" i="3"/>
  <c r="S4036" i="3"/>
  <c r="S4038" i="3"/>
  <c r="O4038" i="3"/>
  <c r="P4038" i="3" s="1"/>
  <c r="F4039" i="3"/>
  <c r="Q4039" i="3" s="1"/>
  <c r="S4039" i="3"/>
  <c r="M4039" i="3"/>
  <c r="F4043" i="3"/>
  <c r="S4043" i="3"/>
  <c r="M4043" i="3"/>
  <c r="O4043" i="3" s="1"/>
  <c r="P4043" i="3" s="1"/>
  <c r="F4047" i="3"/>
  <c r="S4047" i="3"/>
  <c r="M4047" i="3"/>
  <c r="F4051" i="3"/>
  <c r="S4051" i="3"/>
  <c r="M4051" i="3"/>
  <c r="O4051" i="3" s="1"/>
  <c r="P4051" i="3" s="1"/>
  <c r="F4055" i="3"/>
  <c r="Q4055" i="3" s="1"/>
  <c r="S4055" i="3"/>
  <c r="M4055" i="3"/>
  <c r="F4059" i="3"/>
  <c r="S4059" i="3"/>
  <c r="M4059" i="3"/>
  <c r="O4059" i="3" s="1"/>
  <c r="P4059" i="3" s="1"/>
  <c r="F4063" i="3"/>
  <c r="S4063" i="3"/>
  <c r="M4063" i="3"/>
  <c r="F4067" i="3"/>
  <c r="S4067" i="3"/>
  <c r="M4067" i="3"/>
  <c r="O4067" i="3" s="1"/>
  <c r="P4067" i="3" s="1"/>
  <c r="F4071" i="3"/>
  <c r="Q4071" i="3" s="1"/>
  <c r="S4071" i="3"/>
  <c r="M4071" i="3"/>
  <c r="F4075" i="3"/>
  <c r="Q4075" i="3" s="1"/>
  <c r="S4075" i="3"/>
  <c r="M4075" i="3"/>
  <c r="F4079" i="3"/>
  <c r="S4079" i="3"/>
  <c r="M4079" i="3"/>
  <c r="O4079" i="3" s="1"/>
  <c r="P4079" i="3" s="1"/>
  <c r="T3945" i="3"/>
  <c r="T3949" i="3"/>
  <c r="T3953" i="3"/>
  <c r="T3957" i="3"/>
  <c r="T3961" i="3"/>
  <c r="T3965" i="3"/>
  <c r="T3969" i="3"/>
  <c r="T3973" i="3"/>
  <c r="T3977" i="3"/>
  <c r="T3981" i="3"/>
  <c r="T3985" i="3"/>
  <c r="M3987" i="3"/>
  <c r="O3987" i="3" s="1"/>
  <c r="P3987" i="3" s="1"/>
  <c r="T3989" i="3"/>
  <c r="O3990" i="3"/>
  <c r="P3990" i="3" s="1"/>
  <c r="M3991" i="3"/>
  <c r="O3991" i="3" s="1"/>
  <c r="P3991" i="3" s="1"/>
  <c r="T3993" i="3"/>
  <c r="M3995" i="3"/>
  <c r="O3995" i="3" s="1"/>
  <c r="P3995" i="3" s="1"/>
  <c r="T3997" i="3"/>
  <c r="O3998" i="3"/>
  <c r="P3998" i="3" s="1"/>
  <c r="M3999" i="3"/>
  <c r="O3999" i="3" s="1"/>
  <c r="P3999" i="3" s="1"/>
  <c r="T4001" i="3"/>
  <c r="O4002" i="3"/>
  <c r="P4002" i="3" s="1"/>
  <c r="M4003" i="3"/>
  <c r="T4005" i="3"/>
  <c r="O4006" i="3"/>
  <c r="P4006" i="3" s="1"/>
  <c r="M4007" i="3"/>
  <c r="O4007" i="3" s="1"/>
  <c r="P4007" i="3" s="1"/>
  <c r="T4009" i="3"/>
  <c r="M4011" i="3"/>
  <c r="Q4013" i="3"/>
  <c r="L4015" i="3"/>
  <c r="L4019" i="3"/>
  <c r="L4023" i="3"/>
  <c r="L4027" i="3"/>
  <c r="H4030" i="3"/>
  <c r="Q4030" i="3" s="1"/>
  <c r="M4030" i="3"/>
  <c r="O4030" i="3" s="1"/>
  <c r="P4030" i="3" s="1"/>
  <c r="F4032" i="3"/>
  <c r="Q4032" i="3" s="1"/>
  <c r="M4032" i="3"/>
  <c r="O4032" i="3" s="1"/>
  <c r="P4032" i="3" s="1"/>
  <c r="T4032" i="3"/>
  <c r="H4034" i="3"/>
  <c r="Q4034" i="3" s="1"/>
  <c r="M4034" i="3"/>
  <c r="O4034" i="3" s="1"/>
  <c r="P4034" i="3" s="1"/>
  <c r="F4036" i="3"/>
  <c r="Q4036" i="3" s="1"/>
  <c r="M4036" i="3"/>
  <c r="O4036" i="3" s="1"/>
  <c r="P4036" i="3" s="1"/>
  <c r="T4036" i="3"/>
  <c r="H4038" i="3"/>
  <c r="Q4038" i="3" s="1"/>
  <c r="M4038" i="3"/>
  <c r="S4040" i="3"/>
  <c r="S4044" i="3"/>
  <c r="S4048" i="3"/>
  <c r="S4052" i="3"/>
  <c r="S4056" i="3"/>
  <c r="S4060" i="3"/>
  <c r="S4064" i="3"/>
  <c r="S4068" i="3"/>
  <c r="S4072" i="3"/>
  <c r="S4076" i="3"/>
  <c r="Q4083" i="3"/>
  <c r="Q4088" i="3"/>
  <c r="Q4099" i="3"/>
  <c r="Q4104" i="3"/>
  <c r="Q4120" i="3"/>
  <c r="Q4136" i="3"/>
  <c r="T3930" i="3"/>
  <c r="T3934" i="3"/>
  <c r="T3938" i="3"/>
  <c r="T3942" i="3"/>
  <c r="T3946" i="3"/>
  <c r="M3948" i="3"/>
  <c r="O3948" i="3" s="1"/>
  <c r="P3948" i="3" s="1"/>
  <c r="T3950" i="3"/>
  <c r="M3952" i="3"/>
  <c r="O3952" i="3" s="1"/>
  <c r="P3952" i="3" s="1"/>
  <c r="T3954" i="3"/>
  <c r="M3956" i="3"/>
  <c r="O3956" i="3" s="1"/>
  <c r="P3956" i="3" s="1"/>
  <c r="T3958" i="3"/>
  <c r="M3960" i="3"/>
  <c r="O3960" i="3" s="1"/>
  <c r="P3960" i="3" s="1"/>
  <c r="T3962" i="3"/>
  <c r="M3964" i="3"/>
  <c r="O3964" i="3" s="1"/>
  <c r="P3964" i="3" s="1"/>
  <c r="T3966" i="3"/>
  <c r="M3968" i="3"/>
  <c r="O3968" i="3" s="1"/>
  <c r="P3968" i="3" s="1"/>
  <c r="T3970" i="3"/>
  <c r="M3972" i="3"/>
  <c r="O3972" i="3" s="1"/>
  <c r="P3972" i="3" s="1"/>
  <c r="T3974" i="3"/>
  <c r="M3976" i="3"/>
  <c r="O3976" i="3" s="1"/>
  <c r="P3976" i="3" s="1"/>
  <c r="T3978" i="3"/>
  <c r="M3980" i="3"/>
  <c r="O3980" i="3" s="1"/>
  <c r="P3980" i="3" s="1"/>
  <c r="T3982" i="3"/>
  <c r="M3984" i="3"/>
  <c r="O3984" i="3" s="1"/>
  <c r="P3984" i="3" s="1"/>
  <c r="T3986" i="3"/>
  <c r="S3987" i="3"/>
  <c r="M3988" i="3"/>
  <c r="O3988" i="3" s="1"/>
  <c r="P3988" i="3" s="1"/>
  <c r="T3990" i="3"/>
  <c r="S3991" i="3"/>
  <c r="M3992" i="3"/>
  <c r="O3992" i="3" s="1"/>
  <c r="P3992" i="3" s="1"/>
  <c r="T3994" i="3"/>
  <c r="S3995" i="3"/>
  <c r="M3996" i="3"/>
  <c r="O3996" i="3" s="1"/>
  <c r="P3996" i="3" s="1"/>
  <c r="T3998" i="3"/>
  <c r="S3999" i="3"/>
  <c r="M4000" i="3"/>
  <c r="T4002" i="3"/>
  <c r="S4003" i="3"/>
  <c r="M4004" i="3"/>
  <c r="O4004" i="3" s="1"/>
  <c r="P4004" i="3" s="1"/>
  <c r="T4006" i="3"/>
  <c r="S4007" i="3"/>
  <c r="M4008" i="3"/>
  <c r="O4008" i="3" s="1"/>
  <c r="P4008" i="3" s="1"/>
  <c r="T4010" i="3"/>
  <c r="S4011" i="3"/>
  <c r="M4012" i="3"/>
  <c r="O4012" i="3" s="1"/>
  <c r="P4012" i="3" s="1"/>
  <c r="M4015" i="3"/>
  <c r="O4015" i="3" s="1"/>
  <c r="P4015" i="3" s="1"/>
  <c r="T4015" i="3"/>
  <c r="Q4017" i="3"/>
  <c r="M4019" i="3"/>
  <c r="O4019" i="3" s="1"/>
  <c r="P4019" i="3" s="1"/>
  <c r="T4019" i="3"/>
  <c r="Q4021" i="3"/>
  <c r="M4023" i="3"/>
  <c r="T4023" i="3"/>
  <c r="Q4025" i="3"/>
  <c r="M4027" i="3"/>
  <c r="O4027" i="3" s="1"/>
  <c r="P4027" i="3" s="1"/>
  <c r="T4027" i="3"/>
  <c r="Q4029" i="3"/>
  <c r="S4029" i="3"/>
  <c r="Q4033" i="3"/>
  <c r="S4033" i="3"/>
  <c r="Q4037" i="3"/>
  <c r="S4037" i="3"/>
  <c r="T4039" i="3"/>
  <c r="Q4041" i="3"/>
  <c r="S4042" i="3"/>
  <c r="O4042" i="3"/>
  <c r="P4042" i="3" s="1"/>
  <c r="M4042" i="3"/>
  <c r="H4042" i="3"/>
  <c r="Q4042" i="3" s="1"/>
  <c r="T4043" i="3"/>
  <c r="Q4045" i="3"/>
  <c r="S4046" i="3"/>
  <c r="M4046" i="3"/>
  <c r="O4046" i="3" s="1"/>
  <c r="P4046" i="3" s="1"/>
  <c r="H4046" i="3"/>
  <c r="Q4046" i="3" s="1"/>
  <c r="T4047" i="3"/>
  <c r="Q4049" i="3"/>
  <c r="S4050" i="3"/>
  <c r="O4050" i="3"/>
  <c r="P4050" i="3" s="1"/>
  <c r="M4050" i="3"/>
  <c r="H4050" i="3"/>
  <c r="Q4050" i="3" s="1"/>
  <c r="T4051" i="3"/>
  <c r="Q4053" i="3"/>
  <c r="S4054" i="3"/>
  <c r="M4054" i="3"/>
  <c r="O4054" i="3" s="1"/>
  <c r="P4054" i="3" s="1"/>
  <c r="H4054" i="3"/>
  <c r="Q4054" i="3" s="1"/>
  <c r="T4055" i="3"/>
  <c r="Q4057" i="3"/>
  <c r="S4058" i="3"/>
  <c r="O4058" i="3"/>
  <c r="P4058" i="3" s="1"/>
  <c r="M4058" i="3"/>
  <c r="H4058" i="3"/>
  <c r="Q4058" i="3" s="1"/>
  <c r="T4059" i="3"/>
  <c r="Q4061" i="3"/>
  <c r="S4062" i="3"/>
  <c r="M4062" i="3"/>
  <c r="O4062" i="3" s="1"/>
  <c r="P4062" i="3" s="1"/>
  <c r="H4062" i="3"/>
  <c r="Q4062" i="3" s="1"/>
  <c r="T4063" i="3"/>
  <c r="Q4065" i="3"/>
  <c r="S4066" i="3"/>
  <c r="O4066" i="3"/>
  <c r="P4066" i="3" s="1"/>
  <c r="M4066" i="3"/>
  <c r="H4066" i="3"/>
  <c r="Q4066" i="3" s="1"/>
  <c r="T4067" i="3"/>
  <c r="S4070" i="3"/>
  <c r="O4070" i="3"/>
  <c r="P4070" i="3" s="1"/>
  <c r="M4070" i="3"/>
  <c r="H4070" i="3"/>
  <c r="Q4070" i="3" s="1"/>
  <c r="T4071" i="3"/>
  <c r="S4074" i="3"/>
  <c r="M4074" i="3"/>
  <c r="O4074" i="3" s="1"/>
  <c r="P4074" i="3" s="1"/>
  <c r="H4074" i="3"/>
  <c r="Q4074" i="3" s="1"/>
  <c r="T4075" i="3"/>
  <c r="S4078" i="3"/>
  <c r="O4078" i="3"/>
  <c r="P4078" i="3" s="1"/>
  <c r="M4078" i="3"/>
  <c r="H4078" i="3"/>
  <c r="Q4078" i="3" s="1"/>
  <c r="T4079" i="3"/>
  <c r="O4091" i="3"/>
  <c r="P4091" i="3" s="1"/>
  <c r="O4123" i="3"/>
  <c r="P4123" i="3" s="1"/>
  <c r="T3987" i="3"/>
  <c r="S3988" i="3"/>
  <c r="T3991" i="3"/>
  <c r="S3992" i="3"/>
  <c r="T3995" i="3"/>
  <c r="S3996" i="3"/>
  <c r="T3999" i="3"/>
  <c r="O4000" i="3"/>
  <c r="P4000" i="3" s="1"/>
  <c r="S4000" i="3"/>
  <c r="T4003" i="3"/>
  <c r="S4004" i="3"/>
  <c r="T4007" i="3"/>
  <c r="S4008" i="3"/>
  <c r="T4011" i="3"/>
  <c r="S4012" i="3"/>
  <c r="F4016" i="3"/>
  <c r="Q4016" i="3" s="1"/>
  <c r="M4016" i="3"/>
  <c r="O4016" i="3" s="1"/>
  <c r="P4016" i="3" s="1"/>
  <c r="F4020" i="3"/>
  <c r="Q4020" i="3" s="1"/>
  <c r="M4020" i="3"/>
  <c r="F4024" i="3"/>
  <c r="Q4024" i="3" s="1"/>
  <c r="M4024" i="3"/>
  <c r="O4024" i="3" s="1"/>
  <c r="P4024" i="3" s="1"/>
  <c r="F4028" i="3"/>
  <c r="Q4028" i="3" s="1"/>
  <c r="M4028" i="3"/>
  <c r="O4035" i="3"/>
  <c r="P4035" i="3" s="1"/>
  <c r="O4039" i="3"/>
  <c r="P4039" i="3" s="1"/>
  <c r="L4039" i="3"/>
  <c r="L4043" i="3"/>
  <c r="O4047" i="3"/>
  <c r="P4047" i="3" s="1"/>
  <c r="L4047" i="3"/>
  <c r="L4051" i="3"/>
  <c r="O4055" i="3"/>
  <c r="P4055" i="3" s="1"/>
  <c r="L4055" i="3"/>
  <c r="L4059" i="3"/>
  <c r="O4063" i="3"/>
  <c r="P4063" i="3" s="1"/>
  <c r="L4063" i="3"/>
  <c r="L4067" i="3"/>
  <c r="O4071" i="3"/>
  <c r="P4071" i="3" s="1"/>
  <c r="L4071" i="3"/>
  <c r="Q4072" i="3"/>
  <c r="O4075" i="3"/>
  <c r="P4075" i="3" s="1"/>
  <c r="L4075" i="3"/>
  <c r="Q4076" i="3"/>
  <c r="L4079" i="3"/>
  <c r="Q4080" i="3"/>
  <c r="O4087" i="3"/>
  <c r="P4087" i="3" s="1"/>
  <c r="Q4096" i="3"/>
  <c r="O4103" i="3"/>
  <c r="P4103" i="3" s="1"/>
  <c r="Q4112" i="3"/>
  <c r="O4119" i="3"/>
  <c r="P4119" i="3" s="1"/>
  <c r="Q4123" i="3"/>
  <c r="Q4128" i="3"/>
  <c r="O4080" i="3"/>
  <c r="P4080" i="3" s="1"/>
  <c r="S4080" i="3"/>
  <c r="T4083" i="3"/>
  <c r="S4084" i="3"/>
  <c r="T4087" i="3"/>
  <c r="O4088" i="3"/>
  <c r="P4088" i="3" s="1"/>
  <c r="S4088" i="3"/>
  <c r="T4091" i="3"/>
  <c r="O4092" i="3"/>
  <c r="P4092" i="3" s="1"/>
  <c r="S4092" i="3"/>
  <c r="T4095" i="3"/>
  <c r="O4096" i="3"/>
  <c r="P4096" i="3" s="1"/>
  <c r="S4096" i="3"/>
  <c r="T4099" i="3"/>
  <c r="S4100" i="3"/>
  <c r="T4103" i="3"/>
  <c r="O4104" i="3"/>
  <c r="P4104" i="3" s="1"/>
  <c r="S4104" i="3"/>
  <c r="T4107" i="3"/>
  <c r="O4108" i="3"/>
  <c r="P4108" i="3" s="1"/>
  <c r="S4108" i="3"/>
  <c r="T4111" i="3"/>
  <c r="O4112" i="3"/>
  <c r="P4112" i="3" s="1"/>
  <c r="S4112" i="3"/>
  <c r="T4115" i="3"/>
  <c r="S4116" i="3"/>
  <c r="T4119" i="3"/>
  <c r="O4120" i="3"/>
  <c r="P4120" i="3" s="1"/>
  <c r="S4120" i="3"/>
  <c r="T4123" i="3"/>
  <c r="O4124" i="3"/>
  <c r="P4124" i="3" s="1"/>
  <c r="S4124" i="3"/>
  <c r="T4127" i="3"/>
  <c r="O4128" i="3"/>
  <c r="P4128" i="3" s="1"/>
  <c r="S4128" i="3"/>
  <c r="T4131" i="3"/>
  <c r="S4132" i="3"/>
  <c r="T4135" i="3"/>
  <c r="O4136" i="3"/>
  <c r="P4136" i="3" s="1"/>
  <c r="S4136" i="3"/>
  <c r="O4139" i="3"/>
  <c r="P4139" i="3" s="1"/>
  <c r="S4139" i="3"/>
  <c r="O4141" i="3"/>
  <c r="P4141" i="3" s="1"/>
  <c r="F4142" i="3"/>
  <c r="S4142" i="3"/>
  <c r="O4142" i="3"/>
  <c r="P4142" i="3" s="1"/>
  <c r="S4143" i="3"/>
  <c r="O4145" i="3"/>
  <c r="P4145" i="3" s="1"/>
  <c r="F4146" i="3"/>
  <c r="S4146" i="3"/>
  <c r="O4147" i="3"/>
  <c r="P4147" i="3" s="1"/>
  <c r="S4147" i="3"/>
  <c r="F4150" i="3"/>
  <c r="S4150" i="3"/>
  <c r="S4151" i="3"/>
  <c r="O4153" i="3"/>
  <c r="P4153" i="3" s="1"/>
  <c r="F4154" i="3"/>
  <c r="S4154" i="3"/>
  <c r="O4155" i="3"/>
  <c r="P4155" i="3" s="1"/>
  <c r="S4155" i="3"/>
  <c r="F4158" i="3"/>
  <c r="S4158" i="3"/>
  <c r="O4158" i="3"/>
  <c r="P4158" i="3" s="1"/>
  <c r="S4159" i="3"/>
  <c r="O4161" i="3"/>
  <c r="P4161" i="3" s="1"/>
  <c r="F4162" i="3"/>
  <c r="S4162" i="3"/>
  <c r="O4163" i="3"/>
  <c r="P4163" i="3" s="1"/>
  <c r="S4163" i="3"/>
  <c r="F4166" i="3"/>
  <c r="S4166" i="3"/>
  <c r="F4168" i="3"/>
  <c r="Q4168" i="3" s="1"/>
  <c r="M4168" i="3"/>
  <c r="S4168" i="3"/>
  <c r="O4170" i="3"/>
  <c r="P4170" i="3" s="1"/>
  <c r="F4176" i="3"/>
  <c r="Q4176" i="3" s="1"/>
  <c r="M4176" i="3"/>
  <c r="S4176" i="3"/>
  <c r="O4178" i="3"/>
  <c r="P4178" i="3" s="1"/>
  <c r="F4184" i="3"/>
  <c r="S4184" i="3"/>
  <c r="M4184" i="3"/>
  <c r="O4184" i="3" s="1"/>
  <c r="P4184" i="3" s="1"/>
  <c r="L4184" i="3"/>
  <c r="O4189" i="3"/>
  <c r="P4189" i="3" s="1"/>
  <c r="O4194" i="3"/>
  <c r="P4194" i="3" s="1"/>
  <c r="O4203" i="3"/>
  <c r="P4203" i="3" s="1"/>
  <c r="O4235" i="3"/>
  <c r="P4235" i="3" s="1"/>
  <c r="O4267" i="3"/>
  <c r="P4267" i="3" s="1"/>
  <c r="T4040" i="3"/>
  <c r="O4041" i="3"/>
  <c r="P4041" i="3" s="1"/>
  <c r="S4041" i="3"/>
  <c r="T4044" i="3"/>
  <c r="O4045" i="3"/>
  <c r="P4045" i="3" s="1"/>
  <c r="S4045" i="3"/>
  <c r="T4048" i="3"/>
  <c r="O4049" i="3"/>
  <c r="P4049" i="3" s="1"/>
  <c r="S4049" i="3"/>
  <c r="T4052" i="3"/>
  <c r="O4053" i="3"/>
  <c r="P4053" i="3" s="1"/>
  <c r="S4053" i="3"/>
  <c r="T4056" i="3"/>
  <c r="O4057" i="3"/>
  <c r="P4057" i="3" s="1"/>
  <c r="S4057" i="3"/>
  <c r="T4060" i="3"/>
  <c r="O4061" i="3"/>
  <c r="P4061" i="3" s="1"/>
  <c r="S4061" i="3"/>
  <c r="T4064" i="3"/>
  <c r="O4065" i="3"/>
  <c r="P4065" i="3" s="1"/>
  <c r="S4065" i="3"/>
  <c r="T4068" i="3"/>
  <c r="O4069" i="3"/>
  <c r="P4069" i="3" s="1"/>
  <c r="S4069" i="3"/>
  <c r="T4072" i="3"/>
  <c r="O4073" i="3"/>
  <c r="P4073" i="3" s="1"/>
  <c r="S4073" i="3"/>
  <c r="T4076" i="3"/>
  <c r="O4077" i="3"/>
  <c r="P4077" i="3" s="1"/>
  <c r="S4077" i="3"/>
  <c r="T4080" i="3"/>
  <c r="O4081" i="3"/>
  <c r="P4081" i="3" s="1"/>
  <c r="S4081" i="3"/>
  <c r="H4082" i="3"/>
  <c r="Q4082" i="3" s="1"/>
  <c r="M4082" i="3"/>
  <c r="O4082" i="3" s="1"/>
  <c r="P4082" i="3" s="1"/>
  <c r="L4083" i="3"/>
  <c r="T4084" i="3"/>
  <c r="O4085" i="3"/>
  <c r="P4085" i="3" s="1"/>
  <c r="S4085" i="3"/>
  <c r="H4086" i="3"/>
  <c r="Q4086" i="3" s="1"/>
  <c r="M4086" i="3"/>
  <c r="L4087" i="3"/>
  <c r="Q4087" i="3" s="1"/>
  <c r="T4088" i="3"/>
  <c r="O4089" i="3"/>
  <c r="P4089" i="3" s="1"/>
  <c r="S4089" i="3"/>
  <c r="H4090" i="3"/>
  <c r="Q4090" i="3" s="1"/>
  <c r="M4090" i="3"/>
  <c r="L4091" i="3"/>
  <c r="Q4091" i="3" s="1"/>
  <c r="T4092" i="3"/>
  <c r="O4093" i="3"/>
  <c r="P4093" i="3" s="1"/>
  <c r="S4093" i="3"/>
  <c r="H4094" i="3"/>
  <c r="Q4094" i="3" s="1"/>
  <c r="M4094" i="3"/>
  <c r="L4095" i="3"/>
  <c r="Q4095" i="3" s="1"/>
  <c r="T4096" i="3"/>
  <c r="O4097" i="3"/>
  <c r="P4097" i="3" s="1"/>
  <c r="S4097" i="3"/>
  <c r="H4098" i="3"/>
  <c r="Q4098" i="3" s="1"/>
  <c r="M4098" i="3"/>
  <c r="O4098" i="3" s="1"/>
  <c r="P4098" i="3" s="1"/>
  <c r="L4099" i="3"/>
  <c r="T4100" i="3"/>
  <c r="O4101" i="3"/>
  <c r="P4101" i="3" s="1"/>
  <c r="S4101" i="3"/>
  <c r="H4102" i="3"/>
  <c r="Q4102" i="3" s="1"/>
  <c r="M4102" i="3"/>
  <c r="L4103" i="3"/>
  <c r="Q4103" i="3" s="1"/>
  <c r="T4104" i="3"/>
  <c r="O4105" i="3"/>
  <c r="P4105" i="3" s="1"/>
  <c r="S4105" i="3"/>
  <c r="H4106" i="3"/>
  <c r="Q4106" i="3" s="1"/>
  <c r="M4106" i="3"/>
  <c r="L4107" i="3"/>
  <c r="Q4107" i="3" s="1"/>
  <c r="T4108" i="3"/>
  <c r="O4109" i="3"/>
  <c r="P4109" i="3" s="1"/>
  <c r="S4109" i="3"/>
  <c r="H4110" i="3"/>
  <c r="Q4110" i="3" s="1"/>
  <c r="M4110" i="3"/>
  <c r="L4111" i="3"/>
  <c r="Q4111" i="3" s="1"/>
  <c r="T4112" i="3"/>
  <c r="O4113" i="3"/>
  <c r="P4113" i="3" s="1"/>
  <c r="S4113" i="3"/>
  <c r="H4114" i="3"/>
  <c r="Q4114" i="3" s="1"/>
  <c r="M4114" i="3"/>
  <c r="O4114" i="3" s="1"/>
  <c r="P4114" i="3" s="1"/>
  <c r="L4115" i="3"/>
  <c r="Q4115" i="3" s="1"/>
  <c r="T4116" i="3"/>
  <c r="O4117" i="3"/>
  <c r="P4117" i="3" s="1"/>
  <c r="S4117" i="3"/>
  <c r="H4118" i="3"/>
  <c r="Q4118" i="3" s="1"/>
  <c r="M4118" i="3"/>
  <c r="L4119" i="3"/>
  <c r="Q4119" i="3" s="1"/>
  <c r="T4120" i="3"/>
  <c r="O4121" i="3"/>
  <c r="P4121" i="3" s="1"/>
  <c r="S4121" i="3"/>
  <c r="H4122" i="3"/>
  <c r="Q4122" i="3" s="1"/>
  <c r="M4122" i="3"/>
  <c r="L4123" i="3"/>
  <c r="T4124" i="3"/>
  <c r="O4125" i="3"/>
  <c r="P4125" i="3" s="1"/>
  <c r="S4125" i="3"/>
  <c r="H4126" i="3"/>
  <c r="Q4126" i="3" s="1"/>
  <c r="M4126" i="3"/>
  <c r="L4127" i="3"/>
  <c r="Q4127" i="3" s="1"/>
  <c r="T4128" i="3"/>
  <c r="O4129" i="3"/>
  <c r="P4129" i="3" s="1"/>
  <c r="S4129" i="3"/>
  <c r="H4130" i="3"/>
  <c r="Q4130" i="3" s="1"/>
  <c r="M4130" i="3"/>
  <c r="O4130" i="3" s="1"/>
  <c r="P4130" i="3" s="1"/>
  <c r="L4131" i="3"/>
  <c r="Q4131" i="3" s="1"/>
  <c r="T4132" i="3"/>
  <c r="O4133" i="3"/>
  <c r="P4133" i="3" s="1"/>
  <c r="S4133" i="3"/>
  <c r="H4134" i="3"/>
  <c r="Q4134" i="3" s="1"/>
  <c r="M4134" i="3"/>
  <c r="L4135" i="3"/>
  <c r="Q4135" i="3" s="1"/>
  <c r="T4136" i="3"/>
  <c r="O4137" i="3"/>
  <c r="P4137" i="3" s="1"/>
  <c r="S4137" i="3"/>
  <c r="H4138" i="3"/>
  <c r="M4138" i="3"/>
  <c r="T4139" i="3"/>
  <c r="L4142" i="3"/>
  <c r="T4143" i="3"/>
  <c r="L4146" i="3"/>
  <c r="T4147" i="3"/>
  <c r="L4150" i="3"/>
  <c r="T4151" i="3"/>
  <c r="L4154" i="3"/>
  <c r="T4155" i="3"/>
  <c r="L4158" i="3"/>
  <c r="T4159" i="3"/>
  <c r="L4162" i="3"/>
  <c r="T4163" i="3"/>
  <c r="L4166" i="3"/>
  <c r="O4168" i="3"/>
  <c r="P4168" i="3" s="1"/>
  <c r="T4168" i="3"/>
  <c r="O4169" i="3"/>
  <c r="P4169" i="3" s="1"/>
  <c r="F4171" i="3"/>
  <c r="S4171" i="3"/>
  <c r="M4171" i="3"/>
  <c r="O4171" i="3" s="1"/>
  <c r="P4171" i="3" s="1"/>
  <c r="L4171" i="3"/>
  <c r="T4171" i="3"/>
  <c r="O4176" i="3"/>
  <c r="P4176" i="3" s="1"/>
  <c r="T4176" i="3"/>
  <c r="O4177" i="3"/>
  <c r="P4177" i="3" s="1"/>
  <c r="F4179" i="3"/>
  <c r="S4179" i="3"/>
  <c r="M4179" i="3"/>
  <c r="O4179" i="3" s="1"/>
  <c r="P4179" i="3" s="1"/>
  <c r="L4179" i="3"/>
  <c r="T4179" i="3"/>
  <c r="O4187" i="3"/>
  <c r="P4187" i="3" s="1"/>
  <c r="F4188" i="3"/>
  <c r="S4188" i="3"/>
  <c r="M4188" i="3"/>
  <c r="O4188" i="3"/>
  <c r="P4188" i="3" s="1"/>
  <c r="L4188" i="3"/>
  <c r="O4193" i="3"/>
  <c r="P4193" i="3" s="1"/>
  <c r="O4209" i="3"/>
  <c r="P4209" i="3" s="1"/>
  <c r="O4217" i="3"/>
  <c r="P4217" i="3" s="1"/>
  <c r="O4241" i="3"/>
  <c r="P4241" i="3" s="1"/>
  <c r="O4249" i="3"/>
  <c r="P4249" i="3" s="1"/>
  <c r="O4273" i="3"/>
  <c r="P4273" i="3" s="1"/>
  <c r="T4029" i="3"/>
  <c r="T4033" i="3"/>
  <c r="T4037" i="3"/>
  <c r="T4041" i="3"/>
  <c r="T4045" i="3"/>
  <c r="T4049" i="3"/>
  <c r="T4053" i="3"/>
  <c r="T4057" i="3"/>
  <c r="T4061" i="3"/>
  <c r="T4065" i="3"/>
  <c r="T4069" i="3"/>
  <c r="T4073" i="3"/>
  <c r="T4077" i="3"/>
  <c r="T4081" i="3"/>
  <c r="M4083" i="3"/>
  <c r="O4083" i="3" s="1"/>
  <c r="P4083" i="3" s="1"/>
  <c r="T4085" i="3"/>
  <c r="O4086" i="3"/>
  <c r="P4086" i="3" s="1"/>
  <c r="M4087" i="3"/>
  <c r="T4089" i="3"/>
  <c r="O4090" i="3"/>
  <c r="P4090" i="3" s="1"/>
  <c r="M4091" i="3"/>
  <c r="T4093" i="3"/>
  <c r="O4094" i="3"/>
  <c r="P4094" i="3" s="1"/>
  <c r="M4095" i="3"/>
  <c r="O4095" i="3" s="1"/>
  <c r="P4095" i="3" s="1"/>
  <c r="T4097" i="3"/>
  <c r="M4099" i="3"/>
  <c r="O4099" i="3" s="1"/>
  <c r="P4099" i="3" s="1"/>
  <c r="T4101" i="3"/>
  <c r="O4102" i="3"/>
  <c r="P4102" i="3" s="1"/>
  <c r="M4103" i="3"/>
  <c r="T4105" i="3"/>
  <c r="O4106" i="3"/>
  <c r="P4106" i="3" s="1"/>
  <c r="M4107" i="3"/>
  <c r="O4107" i="3" s="1"/>
  <c r="P4107" i="3" s="1"/>
  <c r="T4109" i="3"/>
  <c r="O4110" i="3"/>
  <c r="P4110" i="3" s="1"/>
  <c r="M4111" i="3"/>
  <c r="O4111" i="3" s="1"/>
  <c r="P4111" i="3" s="1"/>
  <c r="T4113" i="3"/>
  <c r="M4115" i="3"/>
  <c r="O4115" i="3" s="1"/>
  <c r="P4115" i="3" s="1"/>
  <c r="T4117" i="3"/>
  <c r="O4118" i="3"/>
  <c r="P4118" i="3" s="1"/>
  <c r="M4119" i="3"/>
  <c r="T4121" i="3"/>
  <c r="O4122" i="3"/>
  <c r="P4122" i="3" s="1"/>
  <c r="M4123" i="3"/>
  <c r="T4125" i="3"/>
  <c r="O4126" i="3"/>
  <c r="P4126" i="3" s="1"/>
  <c r="M4127" i="3"/>
  <c r="O4127" i="3" s="1"/>
  <c r="P4127" i="3" s="1"/>
  <c r="T4129" i="3"/>
  <c r="M4131" i="3"/>
  <c r="O4131" i="3" s="1"/>
  <c r="P4131" i="3" s="1"/>
  <c r="T4133" i="3"/>
  <c r="O4134" i="3"/>
  <c r="P4134" i="3" s="1"/>
  <c r="M4135" i="3"/>
  <c r="O4135" i="3" s="1"/>
  <c r="P4135" i="3" s="1"/>
  <c r="T4137" i="3"/>
  <c r="O4138" i="3"/>
  <c r="P4138" i="3" s="1"/>
  <c r="Q4140" i="3"/>
  <c r="M4142" i="3"/>
  <c r="T4142" i="3"/>
  <c r="Q4144" i="3"/>
  <c r="M4146" i="3"/>
  <c r="O4146" i="3" s="1"/>
  <c r="P4146" i="3" s="1"/>
  <c r="T4146" i="3"/>
  <c r="Q4148" i="3"/>
  <c r="M4150" i="3"/>
  <c r="O4150" i="3" s="1"/>
  <c r="P4150" i="3" s="1"/>
  <c r="T4150" i="3"/>
  <c r="Q4152" i="3"/>
  <c r="M4154" i="3"/>
  <c r="O4154" i="3" s="1"/>
  <c r="P4154" i="3" s="1"/>
  <c r="T4154" i="3"/>
  <c r="Q4156" i="3"/>
  <c r="M4158" i="3"/>
  <c r="T4158" i="3"/>
  <c r="Q4160" i="3"/>
  <c r="M4162" i="3"/>
  <c r="O4162" i="3" s="1"/>
  <c r="P4162" i="3" s="1"/>
  <c r="T4162" i="3"/>
  <c r="Q4164" i="3"/>
  <c r="M4166" i="3"/>
  <c r="O4166" i="3" s="1"/>
  <c r="P4166" i="3" s="1"/>
  <c r="T4166" i="3"/>
  <c r="H4170" i="3"/>
  <c r="Q4170" i="3" s="1"/>
  <c r="F4172" i="3"/>
  <c r="Q4172" i="3" s="1"/>
  <c r="M4172" i="3"/>
  <c r="S4172" i="3"/>
  <c r="O4174" i="3"/>
  <c r="P4174" i="3" s="1"/>
  <c r="O4175" i="3"/>
  <c r="P4175" i="3" s="1"/>
  <c r="H4178" i="3"/>
  <c r="Q4178" i="3" s="1"/>
  <c r="F4180" i="3"/>
  <c r="Q4180" i="3" s="1"/>
  <c r="M4180" i="3"/>
  <c r="O4180" i="3" s="1"/>
  <c r="P4180" i="3" s="1"/>
  <c r="S4180" i="3"/>
  <c r="O4182" i="3"/>
  <c r="P4182" i="3" s="1"/>
  <c r="O4186" i="3"/>
  <c r="P4186" i="3" s="1"/>
  <c r="F4192" i="3"/>
  <c r="S4192" i="3"/>
  <c r="M4192" i="3"/>
  <c r="O4192" i="3" s="1"/>
  <c r="P4192" i="3" s="1"/>
  <c r="L4192" i="3"/>
  <c r="T4014" i="3"/>
  <c r="T4018" i="3"/>
  <c r="T4022" i="3"/>
  <c r="T4026" i="3"/>
  <c r="T4030" i="3"/>
  <c r="T4034" i="3"/>
  <c r="T4038" i="3"/>
  <c r="M4040" i="3"/>
  <c r="O4040" i="3" s="1"/>
  <c r="P4040" i="3" s="1"/>
  <c r="T4042" i="3"/>
  <c r="M4044" i="3"/>
  <c r="O4044" i="3" s="1"/>
  <c r="P4044" i="3" s="1"/>
  <c r="T4046" i="3"/>
  <c r="M4048" i="3"/>
  <c r="O4048" i="3" s="1"/>
  <c r="P4048" i="3" s="1"/>
  <c r="T4050" i="3"/>
  <c r="M4052" i="3"/>
  <c r="O4052" i="3" s="1"/>
  <c r="P4052" i="3" s="1"/>
  <c r="T4054" i="3"/>
  <c r="M4056" i="3"/>
  <c r="O4056" i="3" s="1"/>
  <c r="P4056" i="3" s="1"/>
  <c r="T4058" i="3"/>
  <c r="M4060" i="3"/>
  <c r="O4060" i="3" s="1"/>
  <c r="P4060" i="3" s="1"/>
  <c r="T4062" i="3"/>
  <c r="M4064" i="3"/>
  <c r="O4064" i="3" s="1"/>
  <c r="P4064" i="3" s="1"/>
  <c r="T4066" i="3"/>
  <c r="M4068" i="3"/>
  <c r="O4068" i="3" s="1"/>
  <c r="P4068" i="3" s="1"/>
  <c r="T4070" i="3"/>
  <c r="M4072" i="3"/>
  <c r="O4072" i="3" s="1"/>
  <c r="P4072" i="3" s="1"/>
  <c r="T4074" i="3"/>
  <c r="M4076" i="3"/>
  <c r="O4076" i="3" s="1"/>
  <c r="P4076" i="3" s="1"/>
  <c r="T4078" i="3"/>
  <c r="M4080" i="3"/>
  <c r="T4082" i="3"/>
  <c r="S4083" i="3"/>
  <c r="M4084" i="3"/>
  <c r="O4084" i="3" s="1"/>
  <c r="P4084" i="3" s="1"/>
  <c r="T4086" i="3"/>
  <c r="S4087" i="3"/>
  <c r="M4088" i="3"/>
  <c r="T4090" i="3"/>
  <c r="S4091" i="3"/>
  <c r="M4092" i="3"/>
  <c r="T4094" i="3"/>
  <c r="S4095" i="3"/>
  <c r="M4096" i="3"/>
  <c r="T4098" i="3"/>
  <c r="S4099" i="3"/>
  <c r="M4100" i="3"/>
  <c r="O4100" i="3" s="1"/>
  <c r="P4100" i="3" s="1"/>
  <c r="T4102" i="3"/>
  <c r="S4103" i="3"/>
  <c r="M4104" i="3"/>
  <c r="T4106" i="3"/>
  <c r="S4107" i="3"/>
  <c r="M4108" i="3"/>
  <c r="T4110" i="3"/>
  <c r="S4111" i="3"/>
  <c r="M4112" i="3"/>
  <c r="T4114" i="3"/>
  <c r="S4115" i="3"/>
  <c r="M4116" i="3"/>
  <c r="O4116" i="3" s="1"/>
  <c r="P4116" i="3" s="1"/>
  <c r="T4118" i="3"/>
  <c r="S4119" i="3"/>
  <c r="M4120" i="3"/>
  <c r="T4122" i="3"/>
  <c r="S4123" i="3"/>
  <c r="M4124" i="3"/>
  <c r="T4126" i="3"/>
  <c r="S4127" i="3"/>
  <c r="M4128" i="3"/>
  <c r="T4130" i="3"/>
  <c r="S4131" i="3"/>
  <c r="M4132" i="3"/>
  <c r="O4132" i="3" s="1"/>
  <c r="P4132" i="3" s="1"/>
  <c r="T4134" i="3"/>
  <c r="S4135" i="3"/>
  <c r="M4136" i="3"/>
  <c r="F4138" i="3"/>
  <c r="Q4138" i="3" s="1"/>
  <c r="S4138" i="3"/>
  <c r="F4139" i="3"/>
  <c r="Q4139" i="3" s="1"/>
  <c r="M4139" i="3"/>
  <c r="M4140" i="3"/>
  <c r="O4140" i="3" s="1"/>
  <c r="P4140" i="3" s="1"/>
  <c r="S4140" i="3"/>
  <c r="H4141" i="3"/>
  <c r="Q4141" i="3" s="1"/>
  <c r="M4141" i="3"/>
  <c r="F4143" i="3"/>
  <c r="Q4143" i="3" s="1"/>
  <c r="M4143" i="3"/>
  <c r="O4143" i="3" s="1"/>
  <c r="P4143" i="3" s="1"/>
  <c r="M4144" i="3"/>
  <c r="O4144" i="3" s="1"/>
  <c r="P4144" i="3" s="1"/>
  <c r="S4144" i="3"/>
  <c r="H4145" i="3"/>
  <c r="Q4145" i="3" s="1"/>
  <c r="M4145" i="3"/>
  <c r="F4147" i="3"/>
  <c r="Q4147" i="3" s="1"/>
  <c r="M4147" i="3"/>
  <c r="M4148" i="3"/>
  <c r="O4148" i="3" s="1"/>
  <c r="P4148" i="3" s="1"/>
  <c r="S4148" i="3"/>
  <c r="H4149" i="3"/>
  <c r="Q4149" i="3" s="1"/>
  <c r="M4149" i="3"/>
  <c r="O4149" i="3" s="1"/>
  <c r="P4149" i="3" s="1"/>
  <c r="F4151" i="3"/>
  <c r="Q4151" i="3" s="1"/>
  <c r="M4151" i="3"/>
  <c r="O4151" i="3" s="1"/>
  <c r="P4151" i="3" s="1"/>
  <c r="M4152" i="3"/>
  <c r="O4152" i="3" s="1"/>
  <c r="P4152" i="3" s="1"/>
  <c r="S4152" i="3"/>
  <c r="H4153" i="3"/>
  <c r="Q4153" i="3" s="1"/>
  <c r="M4153" i="3"/>
  <c r="F4155" i="3"/>
  <c r="Q4155" i="3" s="1"/>
  <c r="M4155" i="3"/>
  <c r="M4156" i="3"/>
  <c r="O4156" i="3" s="1"/>
  <c r="P4156" i="3" s="1"/>
  <c r="S4156" i="3"/>
  <c r="H4157" i="3"/>
  <c r="Q4157" i="3" s="1"/>
  <c r="M4157" i="3"/>
  <c r="O4157" i="3" s="1"/>
  <c r="P4157" i="3" s="1"/>
  <c r="F4159" i="3"/>
  <c r="Q4159" i="3" s="1"/>
  <c r="M4159" i="3"/>
  <c r="O4159" i="3" s="1"/>
  <c r="P4159" i="3" s="1"/>
  <c r="M4160" i="3"/>
  <c r="O4160" i="3" s="1"/>
  <c r="P4160" i="3" s="1"/>
  <c r="S4160" i="3"/>
  <c r="H4161" i="3"/>
  <c r="Q4161" i="3" s="1"/>
  <c r="M4161" i="3"/>
  <c r="F4163" i="3"/>
  <c r="Q4163" i="3" s="1"/>
  <c r="M4163" i="3"/>
  <c r="M4164" i="3"/>
  <c r="O4164" i="3" s="1"/>
  <c r="P4164" i="3" s="1"/>
  <c r="S4164" i="3"/>
  <c r="H4165" i="3"/>
  <c r="Q4165" i="3" s="1"/>
  <c r="M4165" i="3"/>
  <c r="O4165" i="3" s="1"/>
  <c r="P4165" i="3" s="1"/>
  <c r="F4167" i="3"/>
  <c r="Q4167" i="3" s="1"/>
  <c r="S4167" i="3"/>
  <c r="M4167" i="3"/>
  <c r="O4167" i="3" s="1"/>
  <c r="P4167" i="3" s="1"/>
  <c r="L4167" i="3"/>
  <c r="T4167" i="3"/>
  <c r="S4169" i="3"/>
  <c r="O4172" i="3"/>
  <c r="P4172" i="3" s="1"/>
  <c r="T4172" i="3"/>
  <c r="O4173" i="3"/>
  <c r="P4173" i="3" s="1"/>
  <c r="F4175" i="3"/>
  <c r="Q4175" i="3" s="1"/>
  <c r="S4175" i="3"/>
  <c r="M4175" i="3"/>
  <c r="T4175" i="3"/>
  <c r="S4177" i="3"/>
  <c r="T4180" i="3"/>
  <c r="O4181" i="3"/>
  <c r="P4181" i="3" s="1"/>
  <c r="F4183" i="3"/>
  <c r="Q4183" i="3" s="1"/>
  <c r="S4183" i="3"/>
  <c r="M4183" i="3"/>
  <c r="O4183" i="3" s="1"/>
  <c r="P4183" i="3" s="1"/>
  <c r="T4183" i="3"/>
  <c r="T4184" i="3"/>
  <c r="O4185" i="3"/>
  <c r="P4185" i="3" s="1"/>
  <c r="O4190" i="3"/>
  <c r="P4190" i="3" s="1"/>
  <c r="S4193" i="3"/>
  <c r="O4195" i="3"/>
  <c r="P4195" i="3" s="1"/>
  <c r="O4205" i="3"/>
  <c r="P4205" i="3" s="1"/>
  <c r="O4237" i="3"/>
  <c r="P4237" i="3" s="1"/>
  <c r="O4269" i="3"/>
  <c r="P4269" i="3" s="1"/>
  <c r="O4313" i="3"/>
  <c r="P4313" i="3" s="1"/>
  <c r="T4196" i="3"/>
  <c r="O4197" i="3"/>
  <c r="P4197" i="3" s="1"/>
  <c r="S4197" i="3"/>
  <c r="T4200" i="3"/>
  <c r="F4200" i="3"/>
  <c r="Q4200" i="3" s="1"/>
  <c r="T4202" i="3"/>
  <c r="F4202" i="3"/>
  <c r="Q4202" i="3" s="1"/>
  <c r="T4204" i="3"/>
  <c r="F4204" i="3"/>
  <c r="Q4204" i="3" s="1"/>
  <c r="T4206" i="3"/>
  <c r="F4206" i="3"/>
  <c r="Q4206" i="3" s="1"/>
  <c r="T4208" i="3"/>
  <c r="F4208" i="3"/>
  <c r="Q4208" i="3" s="1"/>
  <c r="T4210" i="3"/>
  <c r="F4210" i="3"/>
  <c r="Q4210" i="3" s="1"/>
  <c r="T4212" i="3"/>
  <c r="F4212" i="3"/>
  <c r="Q4212" i="3" s="1"/>
  <c r="T4214" i="3"/>
  <c r="F4214" i="3"/>
  <c r="Q4214" i="3" s="1"/>
  <c r="T4216" i="3"/>
  <c r="F4216" i="3"/>
  <c r="Q4216" i="3" s="1"/>
  <c r="T4218" i="3"/>
  <c r="F4218" i="3"/>
  <c r="Q4218" i="3" s="1"/>
  <c r="T4220" i="3"/>
  <c r="F4220" i="3"/>
  <c r="Q4220" i="3" s="1"/>
  <c r="T4222" i="3"/>
  <c r="F4222" i="3"/>
  <c r="Q4222" i="3" s="1"/>
  <c r="T4224" i="3"/>
  <c r="F4224" i="3"/>
  <c r="Q4224" i="3" s="1"/>
  <c r="T4226" i="3"/>
  <c r="F4226" i="3"/>
  <c r="Q4226" i="3" s="1"/>
  <c r="T4228" i="3"/>
  <c r="F4228" i="3"/>
  <c r="Q4228" i="3" s="1"/>
  <c r="T4230" i="3"/>
  <c r="F4230" i="3"/>
  <c r="Q4230" i="3" s="1"/>
  <c r="T4232" i="3"/>
  <c r="F4232" i="3"/>
  <c r="Q4232" i="3" s="1"/>
  <c r="T4234" i="3"/>
  <c r="F4234" i="3"/>
  <c r="Q4234" i="3" s="1"/>
  <c r="T4236" i="3"/>
  <c r="F4236" i="3"/>
  <c r="Q4236" i="3" s="1"/>
  <c r="T4238" i="3"/>
  <c r="F4238" i="3"/>
  <c r="Q4238" i="3" s="1"/>
  <c r="T4240" i="3"/>
  <c r="F4240" i="3"/>
  <c r="Q4240" i="3" s="1"/>
  <c r="T4242" i="3"/>
  <c r="F4242" i="3"/>
  <c r="Q4242" i="3" s="1"/>
  <c r="T4244" i="3"/>
  <c r="F4244" i="3"/>
  <c r="Q4244" i="3" s="1"/>
  <c r="T4246" i="3"/>
  <c r="F4246" i="3"/>
  <c r="Q4246" i="3" s="1"/>
  <c r="T4248" i="3"/>
  <c r="F4248" i="3"/>
  <c r="Q4248" i="3" s="1"/>
  <c r="T4250" i="3"/>
  <c r="F4250" i="3"/>
  <c r="Q4250" i="3" s="1"/>
  <c r="T4252" i="3"/>
  <c r="F4252" i="3"/>
  <c r="Q4252" i="3" s="1"/>
  <c r="T4254" i="3"/>
  <c r="F4254" i="3"/>
  <c r="Q4254" i="3" s="1"/>
  <c r="T4256" i="3"/>
  <c r="F4256" i="3"/>
  <c r="Q4256" i="3" s="1"/>
  <c r="T4258" i="3"/>
  <c r="F4258" i="3"/>
  <c r="Q4258" i="3" s="1"/>
  <c r="T4260" i="3"/>
  <c r="F4260" i="3"/>
  <c r="Q4260" i="3" s="1"/>
  <c r="T4262" i="3"/>
  <c r="F4262" i="3"/>
  <c r="Q4262" i="3" s="1"/>
  <c r="T4264" i="3"/>
  <c r="F4264" i="3"/>
  <c r="Q4264" i="3" s="1"/>
  <c r="T4266" i="3"/>
  <c r="F4266" i="3"/>
  <c r="Q4266" i="3" s="1"/>
  <c r="T4268" i="3"/>
  <c r="F4268" i="3"/>
  <c r="Q4268" i="3" s="1"/>
  <c r="T4270" i="3"/>
  <c r="F4270" i="3"/>
  <c r="Q4270" i="3" s="1"/>
  <c r="T4272" i="3"/>
  <c r="F4272" i="3"/>
  <c r="Q4272" i="3" s="1"/>
  <c r="T4274" i="3"/>
  <c r="F4274" i="3"/>
  <c r="Q4274" i="3" s="1"/>
  <c r="T4276" i="3"/>
  <c r="F4276" i="3"/>
  <c r="Q4276" i="3" s="1"/>
  <c r="T4278" i="3"/>
  <c r="F4278" i="3"/>
  <c r="Q4278" i="3" s="1"/>
  <c r="T4280" i="3"/>
  <c r="F4280" i="3"/>
  <c r="Q4280" i="3" s="1"/>
  <c r="T4282" i="3"/>
  <c r="F4282" i="3"/>
  <c r="Q4282" i="3" s="1"/>
  <c r="T4284" i="3"/>
  <c r="F4284" i="3"/>
  <c r="Q4284" i="3" s="1"/>
  <c r="T4286" i="3"/>
  <c r="F4286" i="3"/>
  <c r="Q4286" i="3" s="1"/>
  <c r="T4288" i="3"/>
  <c r="F4288" i="3"/>
  <c r="Q4288" i="3" s="1"/>
  <c r="T4290" i="3"/>
  <c r="F4290" i="3"/>
  <c r="Q4290" i="3" s="1"/>
  <c r="M4292" i="3"/>
  <c r="S4292" i="3"/>
  <c r="T4295" i="3"/>
  <c r="F4295" i="3"/>
  <c r="Q4295" i="3" s="1"/>
  <c r="S4295" i="3"/>
  <c r="M4297" i="3"/>
  <c r="O4297" i="3" s="1"/>
  <c r="P4297" i="3" s="1"/>
  <c r="M4300" i="3"/>
  <c r="S4300" i="3"/>
  <c r="T4303" i="3"/>
  <c r="F4303" i="3"/>
  <c r="Q4303" i="3" s="1"/>
  <c r="S4303" i="3"/>
  <c r="M4305" i="3"/>
  <c r="O4305" i="3" s="1"/>
  <c r="P4305" i="3" s="1"/>
  <c r="M4308" i="3"/>
  <c r="S4308" i="3"/>
  <c r="T4311" i="3"/>
  <c r="F4311" i="3"/>
  <c r="Q4311" i="3" s="1"/>
  <c r="S4311" i="3"/>
  <c r="M4313" i="3"/>
  <c r="M4316" i="3"/>
  <c r="S4316" i="3"/>
  <c r="T4319" i="3"/>
  <c r="F4319" i="3"/>
  <c r="Q4319" i="3" s="1"/>
  <c r="S4319" i="3"/>
  <c r="T4323" i="3"/>
  <c r="F4323" i="3"/>
  <c r="Q4323" i="3" s="1"/>
  <c r="O4323" i="3"/>
  <c r="P4323" i="3" s="1"/>
  <c r="S4323" i="3"/>
  <c r="M4323" i="3"/>
  <c r="J4324" i="3"/>
  <c r="N4324" i="3" s="1"/>
  <c r="T4325" i="3"/>
  <c r="F4325" i="3"/>
  <c r="Q4325" i="3" s="1"/>
  <c r="O4325" i="3"/>
  <c r="P4325" i="3" s="1"/>
  <c r="S4325" i="3"/>
  <c r="M4325" i="3"/>
  <c r="J4326" i="3"/>
  <c r="N4326" i="3" s="1"/>
  <c r="T4327" i="3"/>
  <c r="F4327" i="3"/>
  <c r="Q4327" i="3" s="1"/>
  <c r="S4327" i="3"/>
  <c r="M4327" i="3"/>
  <c r="O4327" i="3" s="1"/>
  <c r="P4327" i="3" s="1"/>
  <c r="J4328" i="3"/>
  <c r="N4328" i="3" s="1"/>
  <c r="T4329" i="3"/>
  <c r="F4329" i="3"/>
  <c r="Q4329" i="3" s="1"/>
  <c r="S4329" i="3"/>
  <c r="M4329" i="3"/>
  <c r="O4329" i="3" s="1"/>
  <c r="P4329" i="3" s="1"/>
  <c r="J4330" i="3"/>
  <c r="N4330" i="3" s="1"/>
  <c r="T4331" i="3"/>
  <c r="F4331" i="3"/>
  <c r="Q4331" i="3" s="1"/>
  <c r="O4331" i="3"/>
  <c r="P4331" i="3" s="1"/>
  <c r="S4331" i="3"/>
  <c r="M4331" i="3"/>
  <c r="J4332" i="3"/>
  <c r="N4332" i="3" s="1"/>
  <c r="T4333" i="3"/>
  <c r="F4333" i="3"/>
  <c r="Q4333" i="3" s="1"/>
  <c r="O4333" i="3"/>
  <c r="P4333" i="3" s="1"/>
  <c r="S4333" i="3"/>
  <c r="M4333" i="3"/>
  <c r="J4334" i="3"/>
  <c r="N4334" i="3" s="1"/>
  <c r="T4335" i="3"/>
  <c r="F4335" i="3"/>
  <c r="Q4335" i="3" s="1"/>
  <c r="S4335" i="3"/>
  <c r="M4335" i="3"/>
  <c r="O4335" i="3" s="1"/>
  <c r="P4335" i="3" s="1"/>
  <c r="J4336" i="3"/>
  <c r="N4336" i="3" s="1"/>
  <c r="T4337" i="3"/>
  <c r="F4337" i="3"/>
  <c r="Q4337" i="3" s="1"/>
  <c r="S4337" i="3"/>
  <c r="M4337" i="3"/>
  <c r="O4337" i="3" s="1"/>
  <c r="P4337" i="3" s="1"/>
  <c r="J4338" i="3"/>
  <c r="N4338" i="3" s="1"/>
  <c r="T4339" i="3"/>
  <c r="F4339" i="3"/>
  <c r="Q4339" i="3" s="1"/>
  <c r="O4339" i="3"/>
  <c r="P4339" i="3" s="1"/>
  <c r="S4339" i="3"/>
  <c r="M4339" i="3"/>
  <c r="J4340" i="3"/>
  <c r="N4340" i="3" s="1"/>
  <c r="T4341" i="3"/>
  <c r="F4341" i="3"/>
  <c r="Q4341" i="3" s="1"/>
  <c r="O4341" i="3"/>
  <c r="P4341" i="3" s="1"/>
  <c r="S4341" i="3"/>
  <c r="M4341" i="3"/>
  <c r="J4342" i="3"/>
  <c r="N4342" i="3" s="1"/>
  <c r="T4343" i="3"/>
  <c r="F4343" i="3"/>
  <c r="Q4343" i="3" s="1"/>
  <c r="S4343" i="3"/>
  <c r="M4343" i="3"/>
  <c r="O4343" i="3" s="1"/>
  <c r="P4343" i="3" s="1"/>
  <c r="T4141" i="3"/>
  <c r="T4145" i="3"/>
  <c r="T4149" i="3"/>
  <c r="T4153" i="3"/>
  <c r="T4157" i="3"/>
  <c r="T4161" i="3"/>
  <c r="T4165" i="3"/>
  <c r="T4169" i="3"/>
  <c r="S4170" i="3"/>
  <c r="T4173" i="3"/>
  <c r="S4174" i="3"/>
  <c r="T4177" i="3"/>
  <c r="S4178" i="3"/>
  <c r="T4181" i="3"/>
  <c r="S4182" i="3"/>
  <c r="T4185" i="3"/>
  <c r="S4186" i="3"/>
  <c r="M4187" i="3"/>
  <c r="T4189" i="3"/>
  <c r="S4190" i="3"/>
  <c r="M4191" i="3"/>
  <c r="O4191" i="3" s="1"/>
  <c r="P4191" i="3" s="1"/>
  <c r="T4193" i="3"/>
  <c r="S4194" i="3"/>
  <c r="M4195" i="3"/>
  <c r="L4196" i="3"/>
  <c r="Q4196" i="3" s="1"/>
  <c r="T4197" i="3"/>
  <c r="S4198" i="3"/>
  <c r="M4199" i="3"/>
  <c r="O4199" i="3" s="1"/>
  <c r="P4199" i="3" s="1"/>
  <c r="M4200" i="3"/>
  <c r="O4200" i="3" s="1"/>
  <c r="P4200" i="3" s="1"/>
  <c r="S4200" i="3"/>
  <c r="M4202" i="3"/>
  <c r="S4202" i="3"/>
  <c r="M4204" i="3"/>
  <c r="S4204" i="3"/>
  <c r="M4206" i="3"/>
  <c r="O4206" i="3" s="1"/>
  <c r="P4206" i="3" s="1"/>
  <c r="S4206" i="3"/>
  <c r="M4208" i="3"/>
  <c r="O4208" i="3" s="1"/>
  <c r="P4208" i="3" s="1"/>
  <c r="S4208" i="3"/>
  <c r="M4210" i="3"/>
  <c r="S4210" i="3"/>
  <c r="M4212" i="3"/>
  <c r="S4212" i="3"/>
  <c r="M4214" i="3"/>
  <c r="O4214" i="3" s="1"/>
  <c r="P4214" i="3" s="1"/>
  <c r="S4214" i="3"/>
  <c r="M4216" i="3"/>
  <c r="O4216" i="3" s="1"/>
  <c r="P4216" i="3" s="1"/>
  <c r="S4216" i="3"/>
  <c r="M4218" i="3"/>
  <c r="S4218" i="3"/>
  <c r="M4220" i="3"/>
  <c r="S4220" i="3"/>
  <c r="M4222" i="3"/>
  <c r="O4222" i="3" s="1"/>
  <c r="P4222" i="3" s="1"/>
  <c r="S4222" i="3"/>
  <c r="M4224" i="3"/>
  <c r="O4224" i="3" s="1"/>
  <c r="P4224" i="3" s="1"/>
  <c r="S4224" i="3"/>
  <c r="M4226" i="3"/>
  <c r="S4226" i="3"/>
  <c r="M4228" i="3"/>
  <c r="S4228" i="3"/>
  <c r="M4230" i="3"/>
  <c r="O4230" i="3" s="1"/>
  <c r="P4230" i="3" s="1"/>
  <c r="S4230" i="3"/>
  <c r="M4232" i="3"/>
  <c r="O4232" i="3" s="1"/>
  <c r="P4232" i="3" s="1"/>
  <c r="S4232" i="3"/>
  <c r="M4234" i="3"/>
  <c r="S4234" i="3"/>
  <c r="M4236" i="3"/>
  <c r="S4236" i="3"/>
  <c r="M4238" i="3"/>
  <c r="O4238" i="3" s="1"/>
  <c r="P4238" i="3" s="1"/>
  <c r="S4238" i="3"/>
  <c r="M4240" i="3"/>
  <c r="O4240" i="3" s="1"/>
  <c r="P4240" i="3" s="1"/>
  <c r="S4240" i="3"/>
  <c r="M4242" i="3"/>
  <c r="S4242" i="3"/>
  <c r="M4244" i="3"/>
  <c r="S4244" i="3"/>
  <c r="M4246" i="3"/>
  <c r="O4246" i="3" s="1"/>
  <c r="P4246" i="3" s="1"/>
  <c r="S4246" i="3"/>
  <c r="M4248" i="3"/>
  <c r="O4248" i="3" s="1"/>
  <c r="P4248" i="3" s="1"/>
  <c r="S4248" i="3"/>
  <c r="M4250" i="3"/>
  <c r="S4250" i="3"/>
  <c r="M4252" i="3"/>
  <c r="S4252" i="3"/>
  <c r="M4254" i="3"/>
  <c r="O4254" i="3" s="1"/>
  <c r="P4254" i="3" s="1"/>
  <c r="S4254" i="3"/>
  <c r="M4256" i="3"/>
  <c r="O4256" i="3" s="1"/>
  <c r="P4256" i="3" s="1"/>
  <c r="S4256" i="3"/>
  <c r="M4258" i="3"/>
  <c r="S4258" i="3"/>
  <c r="M4260" i="3"/>
  <c r="S4260" i="3"/>
  <c r="M4262" i="3"/>
  <c r="O4262" i="3" s="1"/>
  <c r="P4262" i="3" s="1"/>
  <c r="S4262" i="3"/>
  <c r="M4264" i="3"/>
  <c r="O4264" i="3" s="1"/>
  <c r="P4264" i="3" s="1"/>
  <c r="S4264" i="3"/>
  <c r="M4266" i="3"/>
  <c r="S4266" i="3"/>
  <c r="M4268" i="3"/>
  <c r="S4268" i="3"/>
  <c r="M4270" i="3"/>
  <c r="O4270" i="3" s="1"/>
  <c r="P4270" i="3" s="1"/>
  <c r="S4270" i="3"/>
  <c r="M4272" i="3"/>
  <c r="O4272" i="3" s="1"/>
  <c r="P4272" i="3" s="1"/>
  <c r="S4272" i="3"/>
  <c r="M4274" i="3"/>
  <c r="S4274" i="3"/>
  <c r="M4276" i="3"/>
  <c r="S4276" i="3"/>
  <c r="M4278" i="3"/>
  <c r="O4278" i="3" s="1"/>
  <c r="P4278" i="3" s="1"/>
  <c r="S4278" i="3"/>
  <c r="M4280" i="3"/>
  <c r="O4280" i="3" s="1"/>
  <c r="P4280" i="3" s="1"/>
  <c r="S4280" i="3"/>
  <c r="M4282" i="3"/>
  <c r="S4282" i="3"/>
  <c r="M4284" i="3"/>
  <c r="S4284" i="3"/>
  <c r="M4286" i="3"/>
  <c r="O4286" i="3" s="1"/>
  <c r="P4286" i="3" s="1"/>
  <c r="S4286" i="3"/>
  <c r="M4288" i="3"/>
  <c r="O4288" i="3" s="1"/>
  <c r="P4288" i="3" s="1"/>
  <c r="S4288" i="3"/>
  <c r="M4290" i="3"/>
  <c r="S4290" i="3"/>
  <c r="T4293" i="3"/>
  <c r="F4293" i="3"/>
  <c r="Q4293" i="3" s="1"/>
  <c r="S4293" i="3"/>
  <c r="M4295" i="3"/>
  <c r="O4295" i="3" s="1"/>
  <c r="P4295" i="3" s="1"/>
  <c r="M4298" i="3"/>
  <c r="O4298" i="3" s="1"/>
  <c r="P4298" i="3" s="1"/>
  <c r="S4298" i="3"/>
  <c r="T4301" i="3"/>
  <c r="F4301" i="3"/>
  <c r="Q4301" i="3" s="1"/>
  <c r="S4301" i="3"/>
  <c r="M4303" i="3"/>
  <c r="M4306" i="3"/>
  <c r="O4306" i="3" s="1"/>
  <c r="P4306" i="3" s="1"/>
  <c r="S4306" i="3"/>
  <c r="T4309" i="3"/>
  <c r="F4309" i="3"/>
  <c r="Q4309" i="3" s="1"/>
  <c r="S4309" i="3"/>
  <c r="O4310" i="3"/>
  <c r="P4310" i="3" s="1"/>
  <c r="M4311" i="3"/>
  <c r="M4314" i="3"/>
  <c r="S4314" i="3"/>
  <c r="T4317" i="3"/>
  <c r="F4317" i="3"/>
  <c r="Q4317" i="3" s="1"/>
  <c r="S4317" i="3"/>
  <c r="O4318" i="3"/>
  <c r="P4318" i="3" s="1"/>
  <c r="M4319" i="3"/>
  <c r="O4319" i="3" s="1"/>
  <c r="P4319" i="3" s="1"/>
  <c r="T4321" i="3"/>
  <c r="F4321" i="3"/>
  <c r="Q4321" i="3" s="1"/>
  <c r="O4321" i="3"/>
  <c r="P4321" i="3" s="1"/>
  <c r="O4374" i="3"/>
  <c r="P4374" i="3" s="1"/>
  <c r="T4170" i="3"/>
  <c r="T4174" i="3"/>
  <c r="T4178" i="3"/>
  <c r="T4182" i="3"/>
  <c r="T4186" i="3"/>
  <c r="S4187" i="3"/>
  <c r="T4190" i="3"/>
  <c r="S4191" i="3"/>
  <c r="T4194" i="3"/>
  <c r="S4195" i="3"/>
  <c r="M4196" i="3"/>
  <c r="O4196" i="3" s="1"/>
  <c r="P4196" i="3" s="1"/>
  <c r="T4198" i="3"/>
  <c r="S4199" i="3"/>
  <c r="T4201" i="3"/>
  <c r="F4201" i="3"/>
  <c r="Q4201" i="3" s="1"/>
  <c r="T4203" i="3"/>
  <c r="F4203" i="3"/>
  <c r="Q4203" i="3" s="1"/>
  <c r="T4205" i="3"/>
  <c r="F4205" i="3"/>
  <c r="Q4205" i="3" s="1"/>
  <c r="T4207" i="3"/>
  <c r="F4207" i="3"/>
  <c r="Q4207" i="3" s="1"/>
  <c r="T4209" i="3"/>
  <c r="F4209" i="3"/>
  <c r="Q4209" i="3" s="1"/>
  <c r="T4211" i="3"/>
  <c r="F4211" i="3"/>
  <c r="Q4211" i="3" s="1"/>
  <c r="T4213" i="3"/>
  <c r="F4213" i="3"/>
  <c r="Q4213" i="3" s="1"/>
  <c r="T4215" i="3"/>
  <c r="F4215" i="3"/>
  <c r="Q4215" i="3" s="1"/>
  <c r="T4217" i="3"/>
  <c r="F4217" i="3"/>
  <c r="Q4217" i="3" s="1"/>
  <c r="T4219" i="3"/>
  <c r="F4219" i="3"/>
  <c r="Q4219" i="3" s="1"/>
  <c r="T4221" i="3"/>
  <c r="F4221" i="3"/>
  <c r="Q4221" i="3" s="1"/>
  <c r="T4223" i="3"/>
  <c r="F4223" i="3"/>
  <c r="Q4223" i="3" s="1"/>
  <c r="T4225" i="3"/>
  <c r="F4225" i="3"/>
  <c r="Q4225" i="3" s="1"/>
  <c r="T4227" i="3"/>
  <c r="F4227" i="3"/>
  <c r="Q4227" i="3" s="1"/>
  <c r="T4229" i="3"/>
  <c r="F4229" i="3"/>
  <c r="Q4229" i="3" s="1"/>
  <c r="T4231" i="3"/>
  <c r="F4231" i="3"/>
  <c r="Q4231" i="3" s="1"/>
  <c r="T4233" i="3"/>
  <c r="F4233" i="3"/>
  <c r="Q4233" i="3" s="1"/>
  <c r="T4235" i="3"/>
  <c r="F4235" i="3"/>
  <c r="Q4235" i="3" s="1"/>
  <c r="T4237" i="3"/>
  <c r="F4237" i="3"/>
  <c r="Q4237" i="3" s="1"/>
  <c r="T4239" i="3"/>
  <c r="F4239" i="3"/>
  <c r="Q4239" i="3" s="1"/>
  <c r="T4241" i="3"/>
  <c r="F4241" i="3"/>
  <c r="Q4241" i="3" s="1"/>
  <c r="T4243" i="3"/>
  <c r="F4243" i="3"/>
  <c r="Q4243" i="3" s="1"/>
  <c r="T4245" i="3"/>
  <c r="F4245" i="3"/>
  <c r="Q4245" i="3" s="1"/>
  <c r="T4247" i="3"/>
  <c r="F4247" i="3"/>
  <c r="Q4247" i="3" s="1"/>
  <c r="T4249" i="3"/>
  <c r="F4249" i="3"/>
  <c r="Q4249" i="3" s="1"/>
  <c r="T4251" i="3"/>
  <c r="F4251" i="3"/>
  <c r="Q4251" i="3" s="1"/>
  <c r="T4253" i="3"/>
  <c r="F4253" i="3"/>
  <c r="Q4253" i="3" s="1"/>
  <c r="T4255" i="3"/>
  <c r="F4255" i="3"/>
  <c r="Q4255" i="3" s="1"/>
  <c r="T4257" i="3"/>
  <c r="F4257" i="3"/>
  <c r="Q4257" i="3" s="1"/>
  <c r="T4259" i="3"/>
  <c r="F4259" i="3"/>
  <c r="Q4259" i="3" s="1"/>
  <c r="T4261" i="3"/>
  <c r="F4261" i="3"/>
  <c r="Q4261" i="3" s="1"/>
  <c r="T4263" i="3"/>
  <c r="F4263" i="3"/>
  <c r="Q4263" i="3" s="1"/>
  <c r="T4265" i="3"/>
  <c r="F4265" i="3"/>
  <c r="Q4265" i="3" s="1"/>
  <c r="T4267" i="3"/>
  <c r="F4267" i="3"/>
  <c r="Q4267" i="3" s="1"/>
  <c r="T4269" i="3"/>
  <c r="F4269" i="3"/>
  <c r="Q4269" i="3" s="1"/>
  <c r="T4271" i="3"/>
  <c r="F4271" i="3"/>
  <c r="Q4271" i="3" s="1"/>
  <c r="T4273" i="3"/>
  <c r="F4273" i="3"/>
  <c r="Q4273" i="3" s="1"/>
  <c r="T4275" i="3"/>
  <c r="F4275" i="3"/>
  <c r="Q4275" i="3" s="1"/>
  <c r="T4277" i="3"/>
  <c r="F4277" i="3"/>
  <c r="Q4277" i="3" s="1"/>
  <c r="T4279" i="3"/>
  <c r="F4279" i="3"/>
  <c r="Q4279" i="3" s="1"/>
  <c r="T4281" i="3"/>
  <c r="F4281" i="3"/>
  <c r="Q4281" i="3" s="1"/>
  <c r="T4283" i="3"/>
  <c r="F4283" i="3"/>
  <c r="Q4283" i="3" s="1"/>
  <c r="T4285" i="3"/>
  <c r="F4285" i="3"/>
  <c r="Q4285" i="3" s="1"/>
  <c r="T4287" i="3"/>
  <c r="F4287" i="3"/>
  <c r="Q4287" i="3" s="1"/>
  <c r="T4289" i="3"/>
  <c r="F4289" i="3"/>
  <c r="Q4289" i="3" s="1"/>
  <c r="T4291" i="3"/>
  <c r="F4291" i="3"/>
  <c r="Q4291" i="3" s="1"/>
  <c r="S4291" i="3"/>
  <c r="O4292" i="3"/>
  <c r="P4292" i="3" s="1"/>
  <c r="M4293" i="3"/>
  <c r="O4293" i="3" s="1"/>
  <c r="P4293" i="3" s="1"/>
  <c r="M4296" i="3"/>
  <c r="O4296" i="3" s="1"/>
  <c r="P4296" i="3" s="1"/>
  <c r="S4296" i="3"/>
  <c r="T4299" i="3"/>
  <c r="F4299" i="3"/>
  <c r="Q4299" i="3" s="1"/>
  <c r="S4299" i="3"/>
  <c r="O4300" i="3"/>
  <c r="P4300" i="3" s="1"/>
  <c r="M4301" i="3"/>
  <c r="O4301" i="3" s="1"/>
  <c r="P4301" i="3" s="1"/>
  <c r="O4303" i="3"/>
  <c r="P4303" i="3" s="1"/>
  <c r="M4304" i="3"/>
  <c r="O4304" i="3" s="1"/>
  <c r="P4304" i="3" s="1"/>
  <c r="S4304" i="3"/>
  <c r="T4307" i="3"/>
  <c r="F4307" i="3"/>
  <c r="Q4307" i="3" s="1"/>
  <c r="S4307" i="3"/>
  <c r="O4308" i="3"/>
  <c r="P4308" i="3" s="1"/>
  <c r="M4309" i="3"/>
  <c r="O4309" i="3" s="1"/>
  <c r="P4309" i="3" s="1"/>
  <c r="O4311" i="3"/>
  <c r="P4311" i="3" s="1"/>
  <c r="M4312" i="3"/>
  <c r="O4312" i="3" s="1"/>
  <c r="P4312" i="3" s="1"/>
  <c r="S4312" i="3"/>
  <c r="T4315" i="3"/>
  <c r="F4315" i="3"/>
  <c r="Q4315" i="3" s="1"/>
  <c r="S4315" i="3"/>
  <c r="O4316" i="3"/>
  <c r="P4316" i="3" s="1"/>
  <c r="M4317" i="3"/>
  <c r="O4317" i="3" s="1"/>
  <c r="P4317" i="3" s="1"/>
  <c r="M4321" i="3"/>
  <c r="O4348" i="3"/>
  <c r="P4348" i="3" s="1"/>
  <c r="O4380" i="3"/>
  <c r="P4380" i="3" s="1"/>
  <c r="T4187" i="3"/>
  <c r="T4191" i="3"/>
  <c r="T4195" i="3"/>
  <c r="S4196" i="3"/>
  <c r="T4199" i="3"/>
  <c r="M4201" i="3"/>
  <c r="O4201" i="3" s="1"/>
  <c r="P4201" i="3" s="1"/>
  <c r="S4201" i="3"/>
  <c r="O4202" i="3"/>
  <c r="P4202" i="3" s="1"/>
  <c r="M4203" i="3"/>
  <c r="S4203" i="3"/>
  <c r="O4204" i="3"/>
  <c r="P4204" i="3" s="1"/>
  <c r="M4205" i="3"/>
  <c r="S4205" i="3"/>
  <c r="M4207" i="3"/>
  <c r="O4207" i="3" s="1"/>
  <c r="P4207" i="3" s="1"/>
  <c r="S4207" i="3"/>
  <c r="M4209" i="3"/>
  <c r="S4209" i="3"/>
  <c r="O4210" i="3"/>
  <c r="P4210" i="3" s="1"/>
  <c r="M4211" i="3"/>
  <c r="O4211" i="3" s="1"/>
  <c r="P4211" i="3" s="1"/>
  <c r="S4211" i="3"/>
  <c r="O4212" i="3"/>
  <c r="P4212" i="3" s="1"/>
  <c r="M4213" i="3"/>
  <c r="O4213" i="3" s="1"/>
  <c r="P4213" i="3" s="1"/>
  <c r="S4213" i="3"/>
  <c r="M4215" i="3"/>
  <c r="O4215" i="3" s="1"/>
  <c r="P4215" i="3" s="1"/>
  <c r="S4215" i="3"/>
  <c r="M4217" i="3"/>
  <c r="S4217" i="3"/>
  <c r="O4218" i="3"/>
  <c r="P4218" i="3" s="1"/>
  <c r="M4219" i="3"/>
  <c r="O4219" i="3" s="1"/>
  <c r="P4219" i="3" s="1"/>
  <c r="S4219" i="3"/>
  <c r="O4220" i="3"/>
  <c r="P4220" i="3" s="1"/>
  <c r="M4221" i="3"/>
  <c r="O4221" i="3" s="1"/>
  <c r="P4221" i="3" s="1"/>
  <c r="S4221" i="3"/>
  <c r="M4223" i="3"/>
  <c r="O4223" i="3" s="1"/>
  <c r="P4223" i="3" s="1"/>
  <c r="S4223" i="3"/>
  <c r="M4225" i="3"/>
  <c r="O4225" i="3" s="1"/>
  <c r="P4225" i="3" s="1"/>
  <c r="S4225" i="3"/>
  <c r="O4226" i="3"/>
  <c r="P4226" i="3" s="1"/>
  <c r="M4227" i="3"/>
  <c r="O4227" i="3" s="1"/>
  <c r="P4227" i="3" s="1"/>
  <c r="S4227" i="3"/>
  <c r="O4228" i="3"/>
  <c r="P4228" i="3" s="1"/>
  <c r="M4229" i="3"/>
  <c r="O4229" i="3" s="1"/>
  <c r="P4229" i="3" s="1"/>
  <c r="S4229" i="3"/>
  <c r="M4231" i="3"/>
  <c r="O4231" i="3" s="1"/>
  <c r="P4231" i="3" s="1"/>
  <c r="S4231" i="3"/>
  <c r="M4233" i="3"/>
  <c r="O4233" i="3" s="1"/>
  <c r="P4233" i="3" s="1"/>
  <c r="S4233" i="3"/>
  <c r="O4234" i="3"/>
  <c r="P4234" i="3" s="1"/>
  <c r="M4235" i="3"/>
  <c r="S4235" i="3"/>
  <c r="O4236" i="3"/>
  <c r="P4236" i="3" s="1"/>
  <c r="M4237" i="3"/>
  <c r="S4237" i="3"/>
  <c r="M4239" i="3"/>
  <c r="O4239" i="3" s="1"/>
  <c r="P4239" i="3" s="1"/>
  <c r="S4239" i="3"/>
  <c r="M4241" i="3"/>
  <c r="S4241" i="3"/>
  <c r="O4242" i="3"/>
  <c r="P4242" i="3" s="1"/>
  <c r="M4243" i="3"/>
  <c r="O4243" i="3" s="1"/>
  <c r="P4243" i="3" s="1"/>
  <c r="S4243" i="3"/>
  <c r="O4244" i="3"/>
  <c r="P4244" i="3" s="1"/>
  <c r="M4245" i="3"/>
  <c r="O4245" i="3" s="1"/>
  <c r="P4245" i="3" s="1"/>
  <c r="S4245" i="3"/>
  <c r="M4247" i="3"/>
  <c r="O4247" i="3" s="1"/>
  <c r="P4247" i="3" s="1"/>
  <c r="S4247" i="3"/>
  <c r="M4249" i="3"/>
  <c r="S4249" i="3"/>
  <c r="O4250" i="3"/>
  <c r="P4250" i="3" s="1"/>
  <c r="M4251" i="3"/>
  <c r="O4251" i="3" s="1"/>
  <c r="P4251" i="3" s="1"/>
  <c r="S4251" i="3"/>
  <c r="O4252" i="3"/>
  <c r="P4252" i="3" s="1"/>
  <c r="M4253" i="3"/>
  <c r="O4253" i="3" s="1"/>
  <c r="P4253" i="3" s="1"/>
  <c r="S4253" i="3"/>
  <c r="M4255" i="3"/>
  <c r="O4255" i="3" s="1"/>
  <c r="P4255" i="3" s="1"/>
  <c r="S4255" i="3"/>
  <c r="M4257" i="3"/>
  <c r="O4257" i="3" s="1"/>
  <c r="P4257" i="3" s="1"/>
  <c r="S4257" i="3"/>
  <c r="O4258" i="3"/>
  <c r="P4258" i="3" s="1"/>
  <c r="M4259" i="3"/>
  <c r="O4259" i="3" s="1"/>
  <c r="P4259" i="3" s="1"/>
  <c r="S4259" i="3"/>
  <c r="O4260" i="3"/>
  <c r="P4260" i="3" s="1"/>
  <c r="M4261" i="3"/>
  <c r="O4261" i="3" s="1"/>
  <c r="P4261" i="3" s="1"/>
  <c r="S4261" i="3"/>
  <c r="M4263" i="3"/>
  <c r="O4263" i="3" s="1"/>
  <c r="P4263" i="3" s="1"/>
  <c r="S4263" i="3"/>
  <c r="M4265" i="3"/>
  <c r="O4265" i="3" s="1"/>
  <c r="P4265" i="3" s="1"/>
  <c r="S4265" i="3"/>
  <c r="O4266" i="3"/>
  <c r="P4266" i="3" s="1"/>
  <c r="M4267" i="3"/>
  <c r="S4267" i="3"/>
  <c r="O4268" i="3"/>
  <c r="P4268" i="3" s="1"/>
  <c r="M4269" i="3"/>
  <c r="S4269" i="3"/>
  <c r="M4271" i="3"/>
  <c r="O4271" i="3" s="1"/>
  <c r="P4271" i="3" s="1"/>
  <c r="S4271" i="3"/>
  <c r="M4273" i="3"/>
  <c r="S4273" i="3"/>
  <c r="O4274" i="3"/>
  <c r="P4274" i="3" s="1"/>
  <c r="M4275" i="3"/>
  <c r="O4275" i="3" s="1"/>
  <c r="P4275" i="3" s="1"/>
  <c r="S4275" i="3"/>
  <c r="O4276" i="3"/>
  <c r="P4276" i="3" s="1"/>
  <c r="M4277" i="3"/>
  <c r="O4277" i="3" s="1"/>
  <c r="P4277" i="3" s="1"/>
  <c r="S4277" i="3"/>
  <c r="M4279" i="3"/>
  <c r="O4279" i="3" s="1"/>
  <c r="P4279" i="3" s="1"/>
  <c r="S4279" i="3"/>
  <c r="M4281" i="3"/>
  <c r="O4281" i="3" s="1"/>
  <c r="P4281" i="3" s="1"/>
  <c r="S4281" i="3"/>
  <c r="O4282" i="3"/>
  <c r="P4282" i="3" s="1"/>
  <c r="M4283" i="3"/>
  <c r="O4283" i="3" s="1"/>
  <c r="P4283" i="3" s="1"/>
  <c r="S4283" i="3"/>
  <c r="O4284" i="3"/>
  <c r="P4284" i="3" s="1"/>
  <c r="M4285" i="3"/>
  <c r="O4285" i="3" s="1"/>
  <c r="P4285" i="3" s="1"/>
  <c r="S4285" i="3"/>
  <c r="M4287" i="3"/>
  <c r="O4287" i="3" s="1"/>
  <c r="P4287" i="3" s="1"/>
  <c r="S4287" i="3"/>
  <c r="M4289" i="3"/>
  <c r="O4289" i="3" s="1"/>
  <c r="P4289" i="3" s="1"/>
  <c r="S4289" i="3"/>
  <c r="O4290" i="3"/>
  <c r="P4290" i="3" s="1"/>
  <c r="M4291" i="3"/>
  <c r="O4291" i="3" s="1"/>
  <c r="P4291" i="3" s="1"/>
  <c r="M4294" i="3"/>
  <c r="O4294" i="3" s="1"/>
  <c r="P4294" i="3" s="1"/>
  <c r="S4294" i="3"/>
  <c r="T4297" i="3"/>
  <c r="F4297" i="3"/>
  <c r="Q4297" i="3" s="1"/>
  <c r="S4297" i="3"/>
  <c r="M4299" i="3"/>
  <c r="O4299" i="3" s="1"/>
  <c r="P4299" i="3" s="1"/>
  <c r="M4302" i="3"/>
  <c r="O4302" i="3" s="1"/>
  <c r="P4302" i="3" s="1"/>
  <c r="S4302" i="3"/>
  <c r="T4305" i="3"/>
  <c r="F4305" i="3"/>
  <c r="Q4305" i="3" s="1"/>
  <c r="S4305" i="3"/>
  <c r="M4307" i="3"/>
  <c r="O4307" i="3" s="1"/>
  <c r="P4307" i="3" s="1"/>
  <c r="M4310" i="3"/>
  <c r="S4310" i="3"/>
  <c r="T4313" i="3"/>
  <c r="F4313" i="3"/>
  <c r="Q4313" i="3" s="1"/>
  <c r="S4313" i="3"/>
  <c r="O4314" i="3"/>
  <c r="P4314" i="3" s="1"/>
  <c r="M4315" i="3"/>
  <c r="O4315" i="3" s="1"/>
  <c r="P4315" i="3" s="1"/>
  <c r="M4318" i="3"/>
  <c r="S4318" i="3"/>
  <c r="O4322" i="3"/>
  <c r="P4322" i="3" s="1"/>
  <c r="O4346" i="3"/>
  <c r="P4346" i="3" s="1"/>
  <c r="O4354" i="3"/>
  <c r="P4354" i="3" s="1"/>
  <c r="O4370" i="3"/>
  <c r="P4370" i="3" s="1"/>
  <c r="O4378" i="3"/>
  <c r="P4378" i="3" s="1"/>
  <c r="T4345" i="3"/>
  <c r="F4345" i="3"/>
  <c r="Q4345" i="3" s="1"/>
  <c r="T4347" i="3"/>
  <c r="F4347" i="3"/>
  <c r="Q4347" i="3" s="1"/>
  <c r="T4349" i="3"/>
  <c r="F4349" i="3"/>
  <c r="Q4349" i="3" s="1"/>
  <c r="T4351" i="3"/>
  <c r="F4351" i="3"/>
  <c r="Q4351" i="3" s="1"/>
  <c r="T4353" i="3"/>
  <c r="F4353" i="3"/>
  <c r="Q4353" i="3" s="1"/>
  <c r="T4355" i="3"/>
  <c r="F4355" i="3"/>
  <c r="Q4355" i="3" s="1"/>
  <c r="T4357" i="3"/>
  <c r="F4357" i="3"/>
  <c r="Q4357" i="3" s="1"/>
  <c r="T4359" i="3"/>
  <c r="F4359" i="3"/>
  <c r="Q4359" i="3" s="1"/>
  <c r="T4361" i="3"/>
  <c r="F4361" i="3"/>
  <c r="Q4361" i="3" s="1"/>
  <c r="T4363" i="3"/>
  <c r="F4363" i="3"/>
  <c r="Q4363" i="3" s="1"/>
  <c r="T4365" i="3"/>
  <c r="F4365" i="3"/>
  <c r="Q4365" i="3" s="1"/>
  <c r="T4367" i="3"/>
  <c r="F4367" i="3"/>
  <c r="Q4367" i="3" s="1"/>
  <c r="T4369" i="3"/>
  <c r="F4369" i="3"/>
  <c r="Q4369" i="3" s="1"/>
  <c r="T4371" i="3"/>
  <c r="F4371" i="3"/>
  <c r="Q4371" i="3" s="1"/>
  <c r="T4373" i="3"/>
  <c r="F4373" i="3"/>
  <c r="Q4373" i="3" s="1"/>
  <c r="T4375" i="3"/>
  <c r="F4375" i="3"/>
  <c r="Q4375" i="3" s="1"/>
  <c r="T4377" i="3"/>
  <c r="F4377" i="3"/>
  <c r="Q4377" i="3" s="1"/>
  <c r="T4379" i="3"/>
  <c r="F4379" i="3"/>
  <c r="Q4379" i="3" s="1"/>
  <c r="T4381" i="3"/>
  <c r="F4381" i="3"/>
  <c r="Q4381" i="3" s="1"/>
  <c r="T4383" i="3"/>
  <c r="F4383" i="3"/>
  <c r="Q4383" i="3" s="1"/>
  <c r="T4385" i="3"/>
  <c r="S4385" i="3"/>
  <c r="F4385" i="3"/>
  <c r="Q4385" i="3" s="1"/>
  <c r="T4386" i="3"/>
  <c r="S4386" i="3"/>
  <c r="F4386" i="3"/>
  <c r="Q4386" i="3" s="1"/>
  <c r="T4387" i="3"/>
  <c r="S4387" i="3"/>
  <c r="F4387" i="3"/>
  <c r="Q4387" i="3" s="1"/>
  <c r="T4388" i="3"/>
  <c r="S4388" i="3"/>
  <c r="F4388" i="3"/>
  <c r="Q4388" i="3" s="1"/>
  <c r="T4389" i="3"/>
  <c r="S4389" i="3"/>
  <c r="F4389" i="3"/>
  <c r="Q4389" i="3" s="1"/>
  <c r="T4390" i="3"/>
  <c r="S4390" i="3"/>
  <c r="F4390" i="3"/>
  <c r="Q4390" i="3" s="1"/>
  <c r="T4391" i="3"/>
  <c r="S4391" i="3"/>
  <c r="F4391" i="3"/>
  <c r="Q4391" i="3" s="1"/>
  <c r="T4392" i="3"/>
  <c r="S4392" i="3"/>
  <c r="F4392" i="3"/>
  <c r="Q4392" i="3" s="1"/>
  <c r="T4393" i="3"/>
  <c r="S4393" i="3"/>
  <c r="F4393" i="3"/>
  <c r="Q4393" i="3" s="1"/>
  <c r="T4394" i="3"/>
  <c r="S4394" i="3"/>
  <c r="F4394" i="3"/>
  <c r="Q4394" i="3" s="1"/>
  <c r="T4395" i="3"/>
  <c r="S4395" i="3"/>
  <c r="F4395" i="3"/>
  <c r="Q4395" i="3" s="1"/>
  <c r="T4396" i="3"/>
  <c r="S4396" i="3"/>
  <c r="F4396" i="3"/>
  <c r="Q4396" i="3" s="1"/>
  <c r="T4397" i="3"/>
  <c r="S4397" i="3"/>
  <c r="F4397" i="3"/>
  <c r="Q4397" i="3" s="1"/>
  <c r="T4398" i="3"/>
  <c r="S4398" i="3"/>
  <c r="F4398" i="3"/>
  <c r="Q4398" i="3" s="1"/>
  <c r="T4399" i="3"/>
  <c r="S4399" i="3"/>
  <c r="F4399" i="3"/>
  <c r="Q4399" i="3" s="1"/>
  <c r="T4400" i="3"/>
  <c r="S4400" i="3"/>
  <c r="F4400" i="3"/>
  <c r="Q4400" i="3" s="1"/>
  <c r="T4401" i="3"/>
  <c r="S4401" i="3"/>
  <c r="F4401" i="3"/>
  <c r="Q4401" i="3" s="1"/>
  <c r="T4402" i="3"/>
  <c r="S4402" i="3"/>
  <c r="F4402" i="3"/>
  <c r="Q4402" i="3" s="1"/>
  <c r="T4403" i="3"/>
  <c r="S4403" i="3"/>
  <c r="F4403" i="3"/>
  <c r="Q4403" i="3" s="1"/>
  <c r="T4404" i="3"/>
  <c r="S4404" i="3"/>
  <c r="F4404" i="3"/>
  <c r="Q4404" i="3" s="1"/>
  <c r="T4405" i="3"/>
  <c r="S4405" i="3"/>
  <c r="F4405" i="3"/>
  <c r="Q4405" i="3" s="1"/>
  <c r="T4406" i="3"/>
  <c r="S4406" i="3"/>
  <c r="F4406" i="3"/>
  <c r="Q4406" i="3" s="1"/>
  <c r="T4407" i="3"/>
  <c r="S4407" i="3"/>
  <c r="F4407" i="3"/>
  <c r="Q4407" i="3" s="1"/>
  <c r="T4408" i="3"/>
  <c r="S4408" i="3"/>
  <c r="F4408" i="3"/>
  <c r="Q4408" i="3" s="1"/>
  <c r="T4409" i="3"/>
  <c r="S4409" i="3"/>
  <c r="F4409" i="3"/>
  <c r="Q4409" i="3" s="1"/>
  <c r="T4410" i="3"/>
  <c r="S4410" i="3"/>
  <c r="F4410" i="3"/>
  <c r="Q4410" i="3" s="1"/>
  <c r="T4411" i="3"/>
  <c r="S4411" i="3"/>
  <c r="F4411" i="3"/>
  <c r="Q4411" i="3" s="1"/>
  <c r="T4412" i="3"/>
  <c r="S4412" i="3"/>
  <c r="F4412" i="3"/>
  <c r="Q4412" i="3" s="1"/>
  <c r="T4413" i="3"/>
  <c r="S4413" i="3"/>
  <c r="F4413" i="3"/>
  <c r="Q4413" i="3" s="1"/>
  <c r="T4414" i="3"/>
  <c r="S4414" i="3"/>
  <c r="F4414" i="3"/>
  <c r="Q4414" i="3" s="1"/>
  <c r="T4415" i="3"/>
  <c r="S4415" i="3"/>
  <c r="F4415" i="3"/>
  <c r="Q4415" i="3" s="1"/>
  <c r="T4416" i="3"/>
  <c r="S4416" i="3"/>
  <c r="F4416" i="3"/>
  <c r="Q4416" i="3" s="1"/>
  <c r="T4417" i="3"/>
  <c r="S4417" i="3"/>
  <c r="F4417" i="3"/>
  <c r="Q4417" i="3" s="1"/>
  <c r="T4418" i="3"/>
  <c r="S4418" i="3"/>
  <c r="F4418" i="3"/>
  <c r="Q4418" i="3" s="1"/>
  <c r="T4419" i="3"/>
  <c r="S4419" i="3"/>
  <c r="F4419" i="3"/>
  <c r="Q4419" i="3" s="1"/>
  <c r="T4420" i="3"/>
  <c r="S4420" i="3"/>
  <c r="F4420" i="3"/>
  <c r="Q4420" i="3" s="1"/>
  <c r="T4421" i="3"/>
  <c r="S4421" i="3"/>
  <c r="F4421" i="3"/>
  <c r="Q4421" i="3" s="1"/>
  <c r="T4422" i="3"/>
  <c r="S4422" i="3"/>
  <c r="F4422" i="3"/>
  <c r="Q4422" i="3" s="1"/>
  <c r="T4423" i="3"/>
  <c r="S4423" i="3"/>
  <c r="F4423" i="3"/>
  <c r="Q4423" i="3" s="1"/>
  <c r="T4424" i="3"/>
  <c r="S4424" i="3"/>
  <c r="F4424" i="3"/>
  <c r="Q4424" i="3" s="1"/>
  <c r="T4425" i="3"/>
  <c r="S4425" i="3"/>
  <c r="F4425" i="3"/>
  <c r="Q4425" i="3" s="1"/>
  <c r="T4426" i="3"/>
  <c r="S4426" i="3"/>
  <c r="F4426" i="3"/>
  <c r="Q4426" i="3" s="1"/>
  <c r="T4427" i="3"/>
  <c r="S4427" i="3"/>
  <c r="F4427" i="3"/>
  <c r="Q4427" i="3" s="1"/>
  <c r="T4428" i="3"/>
  <c r="J4344" i="3"/>
  <c r="N4344" i="3" s="1"/>
  <c r="M4345" i="3"/>
  <c r="S4345" i="3"/>
  <c r="J4346" i="3"/>
  <c r="N4346" i="3" s="1"/>
  <c r="M4347" i="3"/>
  <c r="O4347" i="3" s="1"/>
  <c r="P4347" i="3" s="1"/>
  <c r="S4347" i="3"/>
  <c r="J4348" i="3"/>
  <c r="N4348" i="3" s="1"/>
  <c r="M4349" i="3"/>
  <c r="S4349" i="3"/>
  <c r="J4350" i="3"/>
  <c r="N4350" i="3" s="1"/>
  <c r="M4351" i="3"/>
  <c r="O4351" i="3" s="1"/>
  <c r="P4351" i="3" s="1"/>
  <c r="S4351" i="3"/>
  <c r="J4352" i="3"/>
  <c r="N4352" i="3" s="1"/>
  <c r="M4353" i="3"/>
  <c r="S4353" i="3"/>
  <c r="J4354" i="3"/>
  <c r="N4354" i="3" s="1"/>
  <c r="M4355" i="3"/>
  <c r="O4355" i="3" s="1"/>
  <c r="P4355" i="3" s="1"/>
  <c r="S4355" i="3"/>
  <c r="J4356" i="3"/>
  <c r="N4356" i="3" s="1"/>
  <c r="M4357" i="3"/>
  <c r="S4357" i="3"/>
  <c r="J4358" i="3"/>
  <c r="N4358" i="3" s="1"/>
  <c r="M4359" i="3"/>
  <c r="O4359" i="3" s="1"/>
  <c r="P4359" i="3" s="1"/>
  <c r="S4359" i="3"/>
  <c r="J4360" i="3"/>
  <c r="N4360" i="3" s="1"/>
  <c r="M4361" i="3"/>
  <c r="S4361" i="3"/>
  <c r="J4362" i="3"/>
  <c r="N4362" i="3" s="1"/>
  <c r="M4363" i="3"/>
  <c r="O4363" i="3" s="1"/>
  <c r="P4363" i="3" s="1"/>
  <c r="S4363" i="3"/>
  <c r="J4364" i="3"/>
  <c r="N4364" i="3" s="1"/>
  <c r="M4365" i="3"/>
  <c r="S4365" i="3"/>
  <c r="J4366" i="3"/>
  <c r="N4366" i="3" s="1"/>
  <c r="M4367" i="3"/>
  <c r="O4367" i="3" s="1"/>
  <c r="P4367" i="3" s="1"/>
  <c r="S4367" i="3"/>
  <c r="J4368" i="3"/>
  <c r="N4368" i="3" s="1"/>
  <c r="M4369" i="3"/>
  <c r="S4369" i="3"/>
  <c r="J4370" i="3"/>
  <c r="N4370" i="3" s="1"/>
  <c r="M4371" i="3"/>
  <c r="O4371" i="3" s="1"/>
  <c r="P4371" i="3" s="1"/>
  <c r="S4371" i="3"/>
  <c r="J4372" i="3"/>
  <c r="N4372" i="3" s="1"/>
  <c r="M4373" i="3"/>
  <c r="S4373" i="3"/>
  <c r="J4374" i="3"/>
  <c r="N4374" i="3" s="1"/>
  <c r="M4375" i="3"/>
  <c r="O4375" i="3" s="1"/>
  <c r="P4375" i="3" s="1"/>
  <c r="S4375" i="3"/>
  <c r="J4376" i="3"/>
  <c r="N4376" i="3" s="1"/>
  <c r="M4377" i="3"/>
  <c r="O4377" i="3" s="1"/>
  <c r="P4377" i="3" s="1"/>
  <c r="S4377" i="3"/>
  <c r="J4378" i="3"/>
  <c r="N4378" i="3" s="1"/>
  <c r="M4379" i="3"/>
  <c r="O4379" i="3" s="1"/>
  <c r="P4379" i="3" s="1"/>
  <c r="S4379" i="3"/>
  <c r="J4380" i="3"/>
  <c r="N4380" i="3" s="1"/>
  <c r="M4381" i="3"/>
  <c r="S4381" i="3"/>
  <c r="J4382" i="3"/>
  <c r="N4382" i="3" s="1"/>
  <c r="M4383" i="3"/>
  <c r="O4383" i="3" s="1"/>
  <c r="P4383" i="3" s="1"/>
  <c r="S4383" i="3"/>
  <c r="J4384" i="3"/>
  <c r="N4384" i="3" s="1"/>
  <c r="M4385" i="3"/>
  <c r="M4386" i="3"/>
  <c r="M4387" i="3"/>
  <c r="M4388" i="3"/>
  <c r="O4388" i="3" s="1"/>
  <c r="P4388" i="3" s="1"/>
  <c r="M4389" i="3"/>
  <c r="M4390" i="3"/>
  <c r="M4391" i="3"/>
  <c r="M4392" i="3"/>
  <c r="O4392" i="3" s="1"/>
  <c r="P4392" i="3" s="1"/>
  <c r="M4393" i="3"/>
  <c r="M4394" i="3"/>
  <c r="M4395" i="3"/>
  <c r="M4396" i="3"/>
  <c r="O4396" i="3" s="1"/>
  <c r="P4396" i="3" s="1"/>
  <c r="M4397" i="3"/>
  <c r="M4398" i="3"/>
  <c r="M4399" i="3"/>
  <c r="M4400" i="3"/>
  <c r="O4400" i="3" s="1"/>
  <c r="P4400" i="3" s="1"/>
  <c r="M4401" i="3"/>
  <c r="M4402" i="3"/>
  <c r="M4403" i="3"/>
  <c r="M4404" i="3"/>
  <c r="O4404" i="3" s="1"/>
  <c r="P4404" i="3" s="1"/>
  <c r="M4405" i="3"/>
  <c r="M4406" i="3"/>
  <c r="M4407" i="3"/>
  <c r="M4408" i="3"/>
  <c r="O4408" i="3" s="1"/>
  <c r="P4408" i="3" s="1"/>
  <c r="M4409" i="3"/>
  <c r="M4410" i="3"/>
  <c r="M4411" i="3"/>
  <c r="M4412" i="3"/>
  <c r="O4412" i="3" s="1"/>
  <c r="P4412" i="3" s="1"/>
  <c r="M4413" i="3"/>
  <c r="M4414" i="3"/>
  <c r="M4415" i="3"/>
  <c r="M4416" i="3"/>
  <c r="O4416" i="3" s="1"/>
  <c r="P4416" i="3" s="1"/>
  <c r="M4417" i="3"/>
  <c r="M4418" i="3"/>
  <c r="M4419" i="3"/>
  <c r="M4420" i="3"/>
  <c r="O4420" i="3" s="1"/>
  <c r="P4420" i="3" s="1"/>
  <c r="M4421" i="3"/>
  <c r="M4422" i="3"/>
  <c r="M4423" i="3"/>
  <c r="M4424" i="3"/>
  <c r="O4424" i="3" s="1"/>
  <c r="P4424" i="3" s="1"/>
  <c r="M4425" i="3"/>
  <c r="M4426" i="3"/>
  <c r="M4427" i="3"/>
  <c r="M4428" i="3"/>
  <c r="O4428" i="3" s="1"/>
  <c r="P4428" i="3" s="1"/>
  <c r="O4439" i="3"/>
  <c r="P4439" i="3" s="1"/>
  <c r="T4292" i="3"/>
  <c r="F4292" i="3"/>
  <c r="Q4292" i="3" s="1"/>
  <c r="T4294" i="3"/>
  <c r="F4294" i="3"/>
  <c r="Q4294" i="3" s="1"/>
  <c r="T4296" i="3"/>
  <c r="F4296" i="3"/>
  <c r="Q4296" i="3" s="1"/>
  <c r="T4298" i="3"/>
  <c r="F4298" i="3"/>
  <c r="Q4298" i="3" s="1"/>
  <c r="T4300" i="3"/>
  <c r="F4300" i="3"/>
  <c r="Q4300" i="3" s="1"/>
  <c r="T4302" i="3"/>
  <c r="F4302" i="3"/>
  <c r="Q4302" i="3" s="1"/>
  <c r="T4304" i="3"/>
  <c r="F4304" i="3"/>
  <c r="Q4304" i="3" s="1"/>
  <c r="T4306" i="3"/>
  <c r="F4306" i="3"/>
  <c r="Q4306" i="3" s="1"/>
  <c r="T4308" i="3"/>
  <c r="F4308" i="3"/>
  <c r="Q4308" i="3" s="1"/>
  <c r="T4310" i="3"/>
  <c r="F4310" i="3"/>
  <c r="Q4310" i="3" s="1"/>
  <c r="T4312" i="3"/>
  <c r="F4312" i="3"/>
  <c r="Q4312" i="3" s="1"/>
  <c r="T4314" i="3"/>
  <c r="F4314" i="3"/>
  <c r="Q4314" i="3" s="1"/>
  <c r="T4316" i="3"/>
  <c r="F4316" i="3"/>
  <c r="Q4316" i="3" s="1"/>
  <c r="T4318" i="3"/>
  <c r="F4318" i="3"/>
  <c r="Q4318" i="3" s="1"/>
  <c r="T4320" i="3"/>
  <c r="F4320" i="3"/>
  <c r="Q4320" i="3" s="1"/>
  <c r="T4322" i="3"/>
  <c r="F4322" i="3"/>
  <c r="Q4322" i="3" s="1"/>
  <c r="T4324" i="3"/>
  <c r="F4324" i="3"/>
  <c r="Q4324" i="3" s="1"/>
  <c r="T4326" i="3"/>
  <c r="F4326" i="3"/>
  <c r="Q4326" i="3" s="1"/>
  <c r="T4328" i="3"/>
  <c r="F4328" i="3"/>
  <c r="Q4328" i="3" s="1"/>
  <c r="T4330" i="3"/>
  <c r="F4330" i="3"/>
  <c r="Q4330" i="3" s="1"/>
  <c r="T4332" i="3"/>
  <c r="F4332" i="3"/>
  <c r="Q4332" i="3" s="1"/>
  <c r="T4334" i="3"/>
  <c r="F4334" i="3"/>
  <c r="Q4334" i="3" s="1"/>
  <c r="T4336" i="3"/>
  <c r="F4336" i="3"/>
  <c r="Q4336" i="3" s="1"/>
  <c r="T4338" i="3"/>
  <c r="F4338" i="3"/>
  <c r="Q4338" i="3" s="1"/>
  <c r="T4340" i="3"/>
  <c r="F4340" i="3"/>
  <c r="Q4340" i="3" s="1"/>
  <c r="T4342" i="3"/>
  <c r="F4342" i="3"/>
  <c r="Q4342" i="3" s="1"/>
  <c r="T4344" i="3"/>
  <c r="F4344" i="3"/>
  <c r="Q4344" i="3" s="1"/>
  <c r="T4346" i="3"/>
  <c r="F4346" i="3"/>
  <c r="Q4346" i="3" s="1"/>
  <c r="T4348" i="3"/>
  <c r="F4348" i="3"/>
  <c r="Q4348" i="3" s="1"/>
  <c r="T4350" i="3"/>
  <c r="F4350" i="3"/>
  <c r="Q4350" i="3" s="1"/>
  <c r="T4352" i="3"/>
  <c r="F4352" i="3"/>
  <c r="Q4352" i="3" s="1"/>
  <c r="T4354" i="3"/>
  <c r="F4354" i="3"/>
  <c r="Q4354" i="3" s="1"/>
  <c r="T4356" i="3"/>
  <c r="F4356" i="3"/>
  <c r="Q4356" i="3" s="1"/>
  <c r="T4358" i="3"/>
  <c r="F4358" i="3"/>
  <c r="Q4358" i="3" s="1"/>
  <c r="T4360" i="3"/>
  <c r="F4360" i="3"/>
  <c r="Q4360" i="3" s="1"/>
  <c r="T4362" i="3"/>
  <c r="F4362" i="3"/>
  <c r="Q4362" i="3" s="1"/>
  <c r="T4364" i="3"/>
  <c r="F4364" i="3"/>
  <c r="Q4364" i="3" s="1"/>
  <c r="T4366" i="3"/>
  <c r="F4366" i="3"/>
  <c r="Q4366" i="3" s="1"/>
  <c r="T4368" i="3"/>
  <c r="F4368" i="3"/>
  <c r="Q4368" i="3" s="1"/>
  <c r="T4370" i="3"/>
  <c r="F4370" i="3"/>
  <c r="Q4370" i="3" s="1"/>
  <c r="T4372" i="3"/>
  <c r="F4372" i="3"/>
  <c r="Q4372" i="3" s="1"/>
  <c r="T4374" i="3"/>
  <c r="F4374" i="3"/>
  <c r="Q4374" i="3" s="1"/>
  <c r="T4376" i="3"/>
  <c r="F4376" i="3"/>
  <c r="Q4376" i="3" s="1"/>
  <c r="T4378" i="3"/>
  <c r="F4378" i="3"/>
  <c r="Q4378" i="3" s="1"/>
  <c r="T4380" i="3"/>
  <c r="F4380" i="3"/>
  <c r="Q4380" i="3" s="1"/>
  <c r="T4382" i="3"/>
  <c r="F4382" i="3"/>
  <c r="Q4382" i="3" s="1"/>
  <c r="T4384" i="3"/>
  <c r="F4384" i="3"/>
  <c r="Q4384" i="3" s="1"/>
  <c r="O4385" i="3"/>
  <c r="P4385" i="3" s="1"/>
  <c r="O4386" i="3"/>
  <c r="P4386" i="3" s="1"/>
  <c r="O4387" i="3"/>
  <c r="P4387" i="3" s="1"/>
  <c r="O4389" i="3"/>
  <c r="P4389" i="3" s="1"/>
  <c r="O4390" i="3"/>
  <c r="P4390" i="3" s="1"/>
  <c r="O4391" i="3"/>
  <c r="P4391" i="3" s="1"/>
  <c r="O4393" i="3"/>
  <c r="P4393" i="3" s="1"/>
  <c r="O4394" i="3"/>
  <c r="P4394" i="3" s="1"/>
  <c r="O4395" i="3"/>
  <c r="P4395" i="3" s="1"/>
  <c r="O4397" i="3"/>
  <c r="P4397" i="3" s="1"/>
  <c r="O4398" i="3"/>
  <c r="P4398" i="3" s="1"/>
  <c r="O4399" i="3"/>
  <c r="P4399" i="3" s="1"/>
  <c r="O4401" i="3"/>
  <c r="P4401" i="3" s="1"/>
  <c r="O4402" i="3"/>
  <c r="P4402" i="3" s="1"/>
  <c r="O4403" i="3"/>
  <c r="P4403" i="3" s="1"/>
  <c r="O4405" i="3"/>
  <c r="P4405" i="3" s="1"/>
  <c r="O4406" i="3"/>
  <c r="P4406" i="3" s="1"/>
  <c r="O4407" i="3"/>
  <c r="P4407" i="3" s="1"/>
  <c r="O4409" i="3"/>
  <c r="P4409" i="3" s="1"/>
  <c r="O4410" i="3"/>
  <c r="P4410" i="3" s="1"/>
  <c r="O4411" i="3"/>
  <c r="P4411" i="3" s="1"/>
  <c r="O4413" i="3"/>
  <c r="P4413" i="3" s="1"/>
  <c r="O4414" i="3"/>
  <c r="P4414" i="3" s="1"/>
  <c r="O4415" i="3"/>
  <c r="P4415" i="3" s="1"/>
  <c r="O4417" i="3"/>
  <c r="P4417" i="3" s="1"/>
  <c r="O4418" i="3"/>
  <c r="P4418" i="3" s="1"/>
  <c r="O4419" i="3"/>
  <c r="P4419" i="3" s="1"/>
  <c r="O4421" i="3"/>
  <c r="P4421" i="3" s="1"/>
  <c r="O4422" i="3"/>
  <c r="P4422" i="3" s="1"/>
  <c r="O4423" i="3"/>
  <c r="P4423" i="3" s="1"/>
  <c r="O4425" i="3"/>
  <c r="P4425" i="3" s="1"/>
  <c r="O4426" i="3"/>
  <c r="P4426" i="3" s="1"/>
  <c r="O4427" i="3"/>
  <c r="P4427" i="3" s="1"/>
  <c r="M4320" i="3"/>
  <c r="O4320" i="3" s="1"/>
  <c r="P4320" i="3" s="1"/>
  <c r="S4320" i="3"/>
  <c r="M4322" i="3"/>
  <c r="S4322" i="3"/>
  <c r="M4324" i="3"/>
  <c r="O4324" i="3" s="1"/>
  <c r="P4324" i="3" s="1"/>
  <c r="S4324" i="3"/>
  <c r="M4326" i="3"/>
  <c r="O4326" i="3" s="1"/>
  <c r="P4326" i="3" s="1"/>
  <c r="S4326" i="3"/>
  <c r="M4328" i="3"/>
  <c r="O4328" i="3" s="1"/>
  <c r="P4328" i="3" s="1"/>
  <c r="S4328" i="3"/>
  <c r="M4330" i="3"/>
  <c r="O4330" i="3" s="1"/>
  <c r="P4330" i="3" s="1"/>
  <c r="S4330" i="3"/>
  <c r="M4332" i="3"/>
  <c r="O4332" i="3" s="1"/>
  <c r="P4332" i="3" s="1"/>
  <c r="S4332" i="3"/>
  <c r="M4334" i="3"/>
  <c r="O4334" i="3" s="1"/>
  <c r="P4334" i="3" s="1"/>
  <c r="S4334" i="3"/>
  <c r="M4336" i="3"/>
  <c r="O4336" i="3" s="1"/>
  <c r="P4336" i="3" s="1"/>
  <c r="S4336" i="3"/>
  <c r="M4338" i="3"/>
  <c r="O4338" i="3" s="1"/>
  <c r="P4338" i="3" s="1"/>
  <c r="S4338" i="3"/>
  <c r="M4340" i="3"/>
  <c r="O4340" i="3" s="1"/>
  <c r="P4340" i="3" s="1"/>
  <c r="S4340" i="3"/>
  <c r="M4342" i="3"/>
  <c r="O4342" i="3" s="1"/>
  <c r="P4342" i="3" s="1"/>
  <c r="S4342" i="3"/>
  <c r="M4344" i="3"/>
  <c r="O4344" i="3" s="1"/>
  <c r="P4344" i="3" s="1"/>
  <c r="S4344" i="3"/>
  <c r="O4345" i="3"/>
  <c r="P4345" i="3" s="1"/>
  <c r="M4346" i="3"/>
  <c r="S4346" i="3"/>
  <c r="M4348" i="3"/>
  <c r="S4348" i="3"/>
  <c r="O4349" i="3"/>
  <c r="P4349" i="3" s="1"/>
  <c r="M4350" i="3"/>
  <c r="O4350" i="3" s="1"/>
  <c r="P4350" i="3" s="1"/>
  <c r="S4350" i="3"/>
  <c r="M4352" i="3"/>
  <c r="O4352" i="3" s="1"/>
  <c r="P4352" i="3" s="1"/>
  <c r="S4352" i="3"/>
  <c r="O4353" i="3"/>
  <c r="P4353" i="3" s="1"/>
  <c r="M4354" i="3"/>
  <c r="S4354" i="3"/>
  <c r="M4356" i="3"/>
  <c r="O4356" i="3" s="1"/>
  <c r="P4356" i="3" s="1"/>
  <c r="S4356" i="3"/>
  <c r="O4357" i="3"/>
  <c r="P4357" i="3" s="1"/>
  <c r="M4358" i="3"/>
  <c r="O4358" i="3" s="1"/>
  <c r="P4358" i="3" s="1"/>
  <c r="S4358" i="3"/>
  <c r="M4360" i="3"/>
  <c r="O4360" i="3" s="1"/>
  <c r="P4360" i="3" s="1"/>
  <c r="S4360" i="3"/>
  <c r="O4361" i="3"/>
  <c r="P4361" i="3" s="1"/>
  <c r="M4362" i="3"/>
  <c r="O4362" i="3" s="1"/>
  <c r="P4362" i="3" s="1"/>
  <c r="S4362" i="3"/>
  <c r="M4364" i="3"/>
  <c r="O4364" i="3" s="1"/>
  <c r="P4364" i="3" s="1"/>
  <c r="S4364" i="3"/>
  <c r="O4365" i="3"/>
  <c r="P4365" i="3" s="1"/>
  <c r="M4366" i="3"/>
  <c r="O4366" i="3" s="1"/>
  <c r="P4366" i="3" s="1"/>
  <c r="S4366" i="3"/>
  <c r="M4368" i="3"/>
  <c r="O4368" i="3" s="1"/>
  <c r="P4368" i="3" s="1"/>
  <c r="S4368" i="3"/>
  <c r="O4369" i="3"/>
  <c r="P4369" i="3" s="1"/>
  <c r="M4370" i="3"/>
  <c r="S4370" i="3"/>
  <c r="M4372" i="3"/>
  <c r="O4372" i="3" s="1"/>
  <c r="P4372" i="3" s="1"/>
  <c r="S4372" i="3"/>
  <c r="O4373" i="3"/>
  <c r="P4373" i="3" s="1"/>
  <c r="M4374" i="3"/>
  <c r="S4374" i="3"/>
  <c r="M4376" i="3"/>
  <c r="O4376" i="3" s="1"/>
  <c r="P4376" i="3" s="1"/>
  <c r="S4376" i="3"/>
  <c r="M4378" i="3"/>
  <c r="S4378" i="3"/>
  <c r="M4380" i="3"/>
  <c r="S4380" i="3"/>
  <c r="O4381" i="3"/>
  <c r="P4381" i="3" s="1"/>
  <c r="M4382" i="3"/>
  <c r="O4382" i="3" s="1"/>
  <c r="P4382" i="3" s="1"/>
  <c r="S4382" i="3"/>
  <c r="M4384" i="3"/>
  <c r="O4384" i="3" s="1"/>
  <c r="P4384" i="3" s="1"/>
  <c r="S4384" i="3"/>
  <c r="F4428" i="3"/>
  <c r="Q4428" i="3" s="1"/>
  <c r="F4429" i="3"/>
  <c r="Q4429" i="3" s="1"/>
  <c r="F4430" i="3"/>
  <c r="Q4430" i="3" s="1"/>
  <c r="F4431" i="3"/>
  <c r="Q4431" i="3" s="1"/>
  <c r="F4432" i="3"/>
  <c r="Q4432" i="3" s="1"/>
  <c r="F4433" i="3"/>
  <c r="Q4433" i="3" s="1"/>
  <c r="F4434" i="3"/>
  <c r="Q4434" i="3" s="1"/>
  <c r="F4435" i="3"/>
  <c r="Q4435" i="3" s="1"/>
  <c r="F4436" i="3"/>
  <c r="Q4436" i="3" s="1"/>
  <c r="H4438" i="3"/>
  <c r="M4438" i="3"/>
  <c r="O4438" i="3" s="1"/>
  <c r="P4438" i="3" s="1"/>
  <c r="H4442" i="3"/>
  <c r="M4442" i="3"/>
  <c r="O4442" i="3" s="1"/>
  <c r="P4442" i="3" s="1"/>
  <c r="H4446" i="3"/>
  <c r="M4446" i="3"/>
  <c r="O4446" i="3" s="1"/>
  <c r="P4446" i="3" s="1"/>
  <c r="M4449" i="3"/>
  <c r="O4449" i="3" s="1"/>
  <c r="P4449" i="3" s="1"/>
  <c r="H4449" i="3"/>
  <c r="Q4449" i="3" s="1"/>
  <c r="F4450" i="3"/>
  <c r="Q4450" i="3" s="1"/>
  <c r="S4450" i="3"/>
  <c r="O4450" i="3"/>
  <c r="P4450" i="3" s="1"/>
  <c r="L4450" i="3"/>
  <c r="T4450" i="3"/>
  <c r="M4453" i="3"/>
  <c r="O4453" i="3" s="1"/>
  <c r="P4453" i="3" s="1"/>
  <c r="H4453" i="3"/>
  <c r="Q4453" i="3" s="1"/>
  <c r="F4454" i="3"/>
  <c r="Q4454" i="3" s="1"/>
  <c r="S4454" i="3"/>
  <c r="O4454" i="3"/>
  <c r="P4454" i="3" s="1"/>
  <c r="L4454" i="3"/>
  <c r="T4454" i="3"/>
  <c r="M4457" i="3"/>
  <c r="O4457" i="3" s="1"/>
  <c r="P4457" i="3" s="1"/>
  <c r="H4457" i="3"/>
  <c r="Q4457" i="3" s="1"/>
  <c r="F4458" i="3"/>
  <c r="Q4458" i="3" s="1"/>
  <c r="S4458" i="3"/>
  <c r="O4458" i="3"/>
  <c r="P4458" i="3" s="1"/>
  <c r="L4458" i="3"/>
  <c r="T4458" i="3"/>
  <c r="M4461" i="3"/>
  <c r="O4461" i="3" s="1"/>
  <c r="P4461" i="3" s="1"/>
  <c r="H4461" i="3"/>
  <c r="Q4461" i="3" s="1"/>
  <c r="F4462" i="3"/>
  <c r="Q4462" i="3" s="1"/>
  <c r="S4462" i="3"/>
  <c r="O4462" i="3"/>
  <c r="P4462" i="3" s="1"/>
  <c r="L4462" i="3"/>
  <c r="T4462" i="3"/>
  <c r="M4465" i="3"/>
  <c r="O4465" i="3" s="1"/>
  <c r="P4465" i="3" s="1"/>
  <c r="H4465" i="3"/>
  <c r="Q4465" i="3" s="1"/>
  <c r="F4466" i="3"/>
  <c r="Q4466" i="3" s="1"/>
  <c r="S4466" i="3"/>
  <c r="O4466" i="3"/>
  <c r="P4466" i="3" s="1"/>
  <c r="L4466" i="3"/>
  <c r="T4466" i="3"/>
  <c r="M4469" i="3"/>
  <c r="O4469" i="3" s="1"/>
  <c r="P4469" i="3" s="1"/>
  <c r="H4469" i="3"/>
  <c r="Q4469" i="3" s="1"/>
  <c r="F4470" i="3"/>
  <c r="Q4470" i="3" s="1"/>
  <c r="S4470" i="3"/>
  <c r="O4470" i="3"/>
  <c r="P4470" i="3" s="1"/>
  <c r="L4470" i="3"/>
  <c r="T4470" i="3"/>
  <c r="M4473" i="3"/>
  <c r="O4473" i="3" s="1"/>
  <c r="P4473" i="3" s="1"/>
  <c r="H4473" i="3"/>
  <c r="Q4473" i="3" s="1"/>
  <c r="O4474" i="3"/>
  <c r="P4474" i="3" s="1"/>
  <c r="S4475" i="3"/>
  <c r="H4475" i="3"/>
  <c r="Q4475" i="3" s="1"/>
  <c r="F4480" i="3"/>
  <c r="M4480" i="3"/>
  <c r="S4480" i="3"/>
  <c r="L4480" i="3"/>
  <c r="O4480" i="3"/>
  <c r="P4480" i="3" s="1"/>
  <c r="O4482" i="3"/>
  <c r="P4482" i="3" s="1"/>
  <c r="S4483" i="3"/>
  <c r="O4483" i="3"/>
  <c r="P4483" i="3" s="1"/>
  <c r="H4483" i="3"/>
  <c r="Q4483" i="3" s="1"/>
  <c r="F4488" i="3"/>
  <c r="M4488" i="3"/>
  <c r="O4488" i="3" s="1"/>
  <c r="P4488" i="3" s="1"/>
  <c r="S4488" i="3"/>
  <c r="L4488" i="3"/>
  <c r="O4490" i="3"/>
  <c r="P4490" i="3" s="1"/>
  <c r="S4491" i="3"/>
  <c r="H4491" i="3"/>
  <c r="Q4491" i="3" s="1"/>
  <c r="F4496" i="3"/>
  <c r="M4496" i="3"/>
  <c r="S4496" i="3"/>
  <c r="L4496" i="3"/>
  <c r="O4496" i="3"/>
  <c r="P4496" i="3" s="1"/>
  <c r="O4498" i="3"/>
  <c r="P4498" i="3" s="1"/>
  <c r="S4499" i="3"/>
  <c r="O4499" i="3"/>
  <c r="P4499" i="3" s="1"/>
  <c r="H4499" i="3"/>
  <c r="Q4499" i="3" s="1"/>
  <c r="F4504" i="3"/>
  <c r="M4504" i="3"/>
  <c r="O4504" i="3" s="1"/>
  <c r="P4504" i="3" s="1"/>
  <c r="S4504" i="3"/>
  <c r="L4504" i="3"/>
  <c r="S4507" i="3"/>
  <c r="H4507" i="3"/>
  <c r="Q4507" i="3" s="1"/>
  <c r="F4512" i="3"/>
  <c r="Q4512" i="3" s="1"/>
  <c r="M4512" i="3"/>
  <c r="S4512" i="3"/>
  <c r="L4512" i="3"/>
  <c r="O4512" i="3"/>
  <c r="P4512" i="3" s="1"/>
  <c r="Q4514" i="3"/>
  <c r="S4515" i="3"/>
  <c r="H4515" i="3"/>
  <c r="Q4515" i="3" s="1"/>
  <c r="F4520" i="3"/>
  <c r="M4520" i="3"/>
  <c r="S4520" i="3"/>
  <c r="L4520" i="3"/>
  <c r="O4520" i="3"/>
  <c r="P4520" i="3" s="1"/>
  <c r="O4597" i="3"/>
  <c r="P4597" i="3" s="1"/>
  <c r="O4613" i="3"/>
  <c r="P4613" i="3" s="1"/>
  <c r="O4629" i="3"/>
  <c r="P4629" i="3" s="1"/>
  <c r="M4429" i="3"/>
  <c r="M4430" i="3"/>
  <c r="O4430" i="3" s="1"/>
  <c r="P4430" i="3" s="1"/>
  <c r="M4431" i="3"/>
  <c r="M4432" i="3"/>
  <c r="M4433" i="3"/>
  <c r="O4433" i="3" s="1"/>
  <c r="P4433" i="3" s="1"/>
  <c r="M4434" i="3"/>
  <c r="O4434" i="3" s="1"/>
  <c r="P4434" i="3" s="1"/>
  <c r="M4435" i="3"/>
  <c r="M4436" i="3"/>
  <c r="S4436" i="3"/>
  <c r="F4439" i="3"/>
  <c r="Q4439" i="3" s="1"/>
  <c r="M4439" i="3"/>
  <c r="F4443" i="3"/>
  <c r="Q4443" i="3" s="1"/>
  <c r="M4443" i="3"/>
  <c r="O4443" i="3" s="1"/>
  <c r="P4443" i="3" s="1"/>
  <c r="S4459" i="3"/>
  <c r="S4463" i="3"/>
  <c r="S4467" i="3"/>
  <c r="S4471" i="3"/>
  <c r="S4501" i="3"/>
  <c r="S4509" i="3"/>
  <c r="S4517" i="3"/>
  <c r="Q4526" i="3"/>
  <c r="O4590" i="3"/>
  <c r="P4590" i="3" s="1"/>
  <c r="O4606" i="3"/>
  <c r="P4606" i="3" s="1"/>
  <c r="O4622" i="3"/>
  <c r="P4622" i="3" s="1"/>
  <c r="O4639" i="3"/>
  <c r="P4639" i="3" s="1"/>
  <c r="S4428" i="3"/>
  <c r="O4436" i="3"/>
  <c r="P4436" i="3" s="1"/>
  <c r="F4438" i="3"/>
  <c r="Q4438" i="3" s="1"/>
  <c r="S4438" i="3"/>
  <c r="S4439" i="3"/>
  <c r="O4440" i="3"/>
  <c r="P4440" i="3" s="1"/>
  <c r="T4440" i="3"/>
  <c r="F4442" i="3"/>
  <c r="Q4442" i="3" s="1"/>
  <c r="S4442" i="3"/>
  <c r="S4443" i="3"/>
  <c r="O4444" i="3"/>
  <c r="P4444" i="3" s="1"/>
  <c r="T4444" i="3"/>
  <c r="F4446" i="3"/>
  <c r="Q4446" i="3" s="1"/>
  <c r="S4446" i="3"/>
  <c r="F4448" i="3"/>
  <c r="S4448" i="3"/>
  <c r="L4448" i="3"/>
  <c r="O4448" i="3"/>
  <c r="P4448" i="3" s="1"/>
  <c r="T4448" i="3"/>
  <c r="O4451" i="3"/>
  <c r="P4451" i="3" s="1"/>
  <c r="F4452" i="3"/>
  <c r="Q4452" i="3" s="1"/>
  <c r="S4452" i="3"/>
  <c r="L4452" i="3"/>
  <c r="O4452" i="3"/>
  <c r="P4452" i="3" s="1"/>
  <c r="T4452" i="3"/>
  <c r="F4456" i="3"/>
  <c r="S4456" i="3"/>
  <c r="L4456" i="3"/>
  <c r="O4456" i="3"/>
  <c r="P4456" i="3" s="1"/>
  <c r="T4456" i="3"/>
  <c r="O4459" i="3"/>
  <c r="P4459" i="3" s="1"/>
  <c r="F4460" i="3"/>
  <c r="Q4460" i="3" s="1"/>
  <c r="S4460" i="3"/>
  <c r="L4460" i="3"/>
  <c r="O4460" i="3"/>
  <c r="P4460" i="3" s="1"/>
  <c r="T4460" i="3"/>
  <c r="F4464" i="3"/>
  <c r="S4464" i="3"/>
  <c r="L4464" i="3"/>
  <c r="O4464" i="3"/>
  <c r="P4464" i="3" s="1"/>
  <c r="T4464" i="3"/>
  <c r="O4467" i="3"/>
  <c r="P4467" i="3" s="1"/>
  <c r="F4468" i="3"/>
  <c r="Q4468" i="3" s="1"/>
  <c r="S4468" i="3"/>
  <c r="L4468" i="3"/>
  <c r="O4468" i="3"/>
  <c r="P4468" i="3" s="1"/>
  <c r="T4468" i="3"/>
  <c r="F4472" i="3"/>
  <c r="S4472" i="3"/>
  <c r="L4472" i="3"/>
  <c r="O4472" i="3"/>
  <c r="P4472" i="3" s="1"/>
  <c r="T4472" i="3"/>
  <c r="F4476" i="3"/>
  <c r="Q4476" i="3" s="1"/>
  <c r="M4476" i="3"/>
  <c r="S4476" i="3"/>
  <c r="L4476" i="3"/>
  <c r="O4476" i="3"/>
  <c r="P4476" i="3" s="1"/>
  <c r="Q4478" i="3"/>
  <c r="O4478" i="3"/>
  <c r="P4478" i="3" s="1"/>
  <c r="S4479" i="3"/>
  <c r="O4479" i="3"/>
  <c r="P4479" i="3" s="1"/>
  <c r="H4479" i="3"/>
  <c r="Q4479" i="3" s="1"/>
  <c r="F4484" i="3"/>
  <c r="M4484" i="3"/>
  <c r="S4484" i="3"/>
  <c r="L4484" i="3"/>
  <c r="O4484" i="3"/>
  <c r="P4484" i="3" s="1"/>
  <c r="O4486" i="3"/>
  <c r="P4486" i="3" s="1"/>
  <c r="S4487" i="3"/>
  <c r="H4487" i="3"/>
  <c r="Q4487" i="3" s="1"/>
  <c r="F4492" i="3"/>
  <c r="Q4492" i="3" s="1"/>
  <c r="M4492" i="3"/>
  <c r="S4492" i="3"/>
  <c r="L4492" i="3"/>
  <c r="O4492" i="3"/>
  <c r="P4492" i="3" s="1"/>
  <c r="Q4494" i="3"/>
  <c r="O4494" i="3"/>
  <c r="P4494" i="3" s="1"/>
  <c r="S4495" i="3"/>
  <c r="O4495" i="3"/>
  <c r="P4495" i="3" s="1"/>
  <c r="H4495" i="3"/>
  <c r="Q4495" i="3" s="1"/>
  <c r="F4500" i="3"/>
  <c r="M4500" i="3"/>
  <c r="S4500" i="3"/>
  <c r="L4500" i="3"/>
  <c r="O4500" i="3"/>
  <c r="P4500" i="3" s="1"/>
  <c r="O4502" i="3"/>
  <c r="P4502" i="3" s="1"/>
  <c r="S4503" i="3"/>
  <c r="H4503" i="3"/>
  <c r="Q4503" i="3" s="1"/>
  <c r="F4508" i="3"/>
  <c r="Q4508" i="3" s="1"/>
  <c r="M4508" i="3"/>
  <c r="S4508" i="3"/>
  <c r="L4508" i="3"/>
  <c r="O4508" i="3"/>
  <c r="P4508" i="3" s="1"/>
  <c r="Q4510" i="3"/>
  <c r="O4510" i="3"/>
  <c r="P4510" i="3" s="1"/>
  <c r="S4511" i="3"/>
  <c r="O4511" i="3"/>
  <c r="P4511" i="3" s="1"/>
  <c r="H4511" i="3"/>
  <c r="Q4511" i="3" s="1"/>
  <c r="F4516" i="3"/>
  <c r="M4516" i="3"/>
  <c r="S4516" i="3"/>
  <c r="L4516" i="3"/>
  <c r="O4516" i="3"/>
  <c r="P4516" i="3" s="1"/>
  <c r="O4518" i="3"/>
  <c r="P4518" i="3" s="1"/>
  <c r="S4519" i="3"/>
  <c r="H4519" i="3"/>
  <c r="Q4519" i="3" s="1"/>
  <c r="Q4530" i="3"/>
  <c r="Q4546" i="3"/>
  <c r="O4591" i="3"/>
  <c r="P4591" i="3" s="1"/>
  <c r="O4595" i="3"/>
  <c r="P4595" i="3" s="1"/>
  <c r="O4599" i="3"/>
  <c r="P4599" i="3" s="1"/>
  <c r="O4607" i="3"/>
  <c r="P4607" i="3" s="1"/>
  <c r="O4611" i="3"/>
  <c r="P4611" i="3" s="1"/>
  <c r="O4615" i="3"/>
  <c r="P4615" i="3" s="1"/>
  <c r="O4623" i="3"/>
  <c r="P4623" i="3" s="1"/>
  <c r="O4627" i="3"/>
  <c r="P4627" i="3" s="1"/>
  <c r="O4631" i="3"/>
  <c r="P4631" i="3" s="1"/>
  <c r="O4637" i="3"/>
  <c r="P4637" i="3" s="1"/>
  <c r="T4429" i="3"/>
  <c r="O4429" i="3"/>
  <c r="P4429" i="3" s="1"/>
  <c r="T4430" i="3"/>
  <c r="T4431" i="3"/>
  <c r="O4431" i="3"/>
  <c r="P4431" i="3" s="1"/>
  <c r="T4432" i="3"/>
  <c r="O4432" i="3"/>
  <c r="P4432" i="3" s="1"/>
  <c r="T4433" i="3"/>
  <c r="T4434" i="3"/>
  <c r="T4435" i="3"/>
  <c r="O4435" i="3"/>
  <c r="P4435" i="3" s="1"/>
  <c r="T4439" i="3"/>
  <c r="T4443" i="3"/>
  <c r="S4449" i="3"/>
  <c r="S4453" i="3"/>
  <c r="S4457" i="3"/>
  <c r="S4461" i="3"/>
  <c r="S4465" i="3"/>
  <c r="S4469" i="3"/>
  <c r="S4473" i="3"/>
  <c r="T4504" i="3"/>
  <c r="O4509" i="3"/>
  <c r="P4509" i="3" s="1"/>
  <c r="T4512" i="3"/>
  <c r="O4517" i="3"/>
  <c r="P4517" i="3" s="1"/>
  <c r="T4520" i="3"/>
  <c r="Q4550" i="3"/>
  <c r="Q4566" i="3"/>
  <c r="Q4582" i="3"/>
  <c r="O4596" i="3"/>
  <c r="P4596" i="3" s="1"/>
  <c r="O4600" i="3"/>
  <c r="P4600" i="3" s="1"/>
  <c r="O4604" i="3"/>
  <c r="P4604" i="3" s="1"/>
  <c r="O4612" i="3"/>
  <c r="P4612" i="3" s="1"/>
  <c r="O4616" i="3"/>
  <c r="P4616" i="3" s="1"/>
  <c r="O4620" i="3"/>
  <c r="P4620" i="3" s="1"/>
  <c r="O4628" i="3"/>
  <c r="P4628" i="3" s="1"/>
  <c r="O4632" i="3"/>
  <c r="P4632" i="3" s="1"/>
  <c r="O4635" i="3"/>
  <c r="P4635" i="3" s="1"/>
  <c r="O4643" i="3"/>
  <c r="P4643" i="3" s="1"/>
  <c r="T4447" i="3"/>
  <c r="T4451" i="3"/>
  <c r="T4455" i="3"/>
  <c r="T4459" i="3"/>
  <c r="T4463" i="3"/>
  <c r="T4467" i="3"/>
  <c r="T4471" i="3"/>
  <c r="L4474" i="3"/>
  <c r="Q4474" i="3" s="1"/>
  <c r="T4475" i="3"/>
  <c r="H4477" i="3"/>
  <c r="Q4477" i="3" s="1"/>
  <c r="L4478" i="3"/>
  <c r="T4479" i="3"/>
  <c r="H4481" i="3"/>
  <c r="Q4481" i="3" s="1"/>
  <c r="L4482" i="3"/>
  <c r="Q4482" i="3" s="1"/>
  <c r="T4483" i="3"/>
  <c r="H4485" i="3"/>
  <c r="Q4485" i="3" s="1"/>
  <c r="L4486" i="3"/>
  <c r="Q4486" i="3" s="1"/>
  <c r="T4487" i="3"/>
  <c r="H4489" i="3"/>
  <c r="Q4489" i="3" s="1"/>
  <c r="L4490" i="3"/>
  <c r="Q4490" i="3" s="1"/>
  <c r="T4491" i="3"/>
  <c r="H4493" i="3"/>
  <c r="Q4493" i="3" s="1"/>
  <c r="L4494" i="3"/>
  <c r="T4495" i="3"/>
  <c r="H4497" i="3"/>
  <c r="Q4497" i="3" s="1"/>
  <c r="L4498" i="3"/>
  <c r="Q4498" i="3" s="1"/>
  <c r="T4499" i="3"/>
  <c r="H4501" i="3"/>
  <c r="Q4501" i="3" s="1"/>
  <c r="L4502" i="3"/>
  <c r="Q4502" i="3" s="1"/>
  <c r="T4503" i="3"/>
  <c r="H4505" i="3"/>
  <c r="Q4505" i="3" s="1"/>
  <c r="L4506" i="3"/>
  <c r="Q4506" i="3" s="1"/>
  <c r="T4507" i="3"/>
  <c r="H4509" i="3"/>
  <c r="Q4509" i="3" s="1"/>
  <c r="L4510" i="3"/>
  <c r="T4511" i="3"/>
  <c r="H4513" i="3"/>
  <c r="Q4513" i="3" s="1"/>
  <c r="L4514" i="3"/>
  <c r="T4515" i="3"/>
  <c r="H4517" i="3"/>
  <c r="Q4517" i="3" s="1"/>
  <c r="L4518" i="3"/>
  <c r="Q4518" i="3" s="1"/>
  <c r="T4519" i="3"/>
  <c r="H4521" i="3"/>
  <c r="Q4521" i="3" s="1"/>
  <c r="L4522" i="3"/>
  <c r="Q4522" i="3" s="1"/>
  <c r="T4523" i="3"/>
  <c r="S4524" i="3"/>
  <c r="H4525" i="3"/>
  <c r="Q4525" i="3" s="1"/>
  <c r="L4526" i="3"/>
  <c r="T4527" i="3"/>
  <c r="S4528" i="3"/>
  <c r="H4529" i="3"/>
  <c r="Q4529" i="3" s="1"/>
  <c r="L4530" i="3"/>
  <c r="T4531" i="3"/>
  <c r="S4532" i="3"/>
  <c r="H4533" i="3"/>
  <c r="Q4533" i="3" s="1"/>
  <c r="L4534" i="3"/>
  <c r="Q4534" i="3" s="1"/>
  <c r="T4535" i="3"/>
  <c r="O4536" i="3"/>
  <c r="P4536" i="3" s="1"/>
  <c r="S4536" i="3"/>
  <c r="H4537" i="3"/>
  <c r="Q4537" i="3" s="1"/>
  <c r="L4538" i="3"/>
  <c r="Q4538" i="3" s="1"/>
  <c r="T4539" i="3"/>
  <c r="S4540" i="3"/>
  <c r="H4541" i="3"/>
  <c r="Q4541" i="3" s="1"/>
  <c r="L4542" i="3"/>
  <c r="Q4542" i="3" s="1"/>
  <c r="T4543" i="3"/>
  <c r="S4544" i="3"/>
  <c r="H4545" i="3"/>
  <c r="Q4545" i="3" s="1"/>
  <c r="L4546" i="3"/>
  <c r="T4547" i="3"/>
  <c r="S4548" i="3"/>
  <c r="H4549" i="3"/>
  <c r="Q4549" i="3" s="1"/>
  <c r="L4550" i="3"/>
  <c r="T4551" i="3"/>
  <c r="O4552" i="3"/>
  <c r="P4552" i="3" s="1"/>
  <c r="S4552" i="3"/>
  <c r="H4553" i="3"/>
  <c r="Q4553" i="3" s="1"/>
  <c r="L4554" i="3"/>
  <c r="Q4554" i="3" s="1"/>
  <c r="T4555" i="3"/>
  <c r="S4556" i="3"/>
  <c r="H4557" i="3"/>
  <c r="Q4557" i="3" s="1"/>
  <c r="L4558" i="3"/>
  <c r="Q4558" i="3" s="1"/>
  <c r="T4559" i="3"/>
  <c r="S4560" i="3"/>
  <c r="H4561" i="3"/>
  <c r="Q4561" i="3" s="1"/>
  <c r="L4562" i="3"/>
  <c r="Q4562" i="3" s="1"/>
  <c r="T4563" i="3"/>
  <c r="S4564" i="3"/>
  <c r="H4565" i="3"/>
  <c r="Q4565" i="3" s="1"/>
  <c r="L4566" i="3"/>
  <c r="T4567" i="3"/>
  <c r="O4568" i="3"/>
  <c r="P4568" i="3" s="1"/>
  <c r="S4568" i="3"/>
  <c r="H4569" i="3"/>
  <c r="Q4569" i="3" s="1"/>
  <c r="L4570" i="3"/>
  <c r="Q4570" i="3" s="1"/>
  <c r="T4571" i="3"/>
  <c r="S4572" i="3"/>
  <c r="H4573" i="3"/>
  <c r="Q4573" i="3" s="1"/>
  <c r="L4574" i="3"/>
  <c r="Q4574" i="3" s="1"/>
  <c r="T4575" i="3"/>
  <c r="S4576" i="3"/>
  <c r="H4577" i="3"/>
  <c r="Q4577" i="3" s="1"/>
  <c r="L4578" i="3"/>
  <c r="Q4578" i="3" s="1"/>
  <c r="T4579" i="3"/>
  <c r="S4580" i="3"/>
  <c r="H4581" i="3"/>
  <c r="Q4581" i="3" s="1"/>
  <c r="L4582" i="3"/>
  <c r="T4583" i="3"/>
  <c r="O4584" i="3"/>
  <c r="P4584" i="3" s="1"/>
  <c r="S4584" i="3"/>
  <c r="H4585" i="3"/>
  <c r="Q4585" i="3" s="1"/>
  <c r="L4586" i="3"/>
  <c r="Q4586" i="3" s="1"/>
  <c r="T4587" i="3"/>
  <c r="S4588" i="3"/>
  <c r="H4589" i="3"/>
  <c r="Q4589" i="3" s="1"/>
  <c r="M4590" i="3"/>
  <c r="S4590" i="3"/>
  <c r="M4592" i="3"/>
  <c r="O4592" i="3" s="1"/>
  <c r="P4592" i="3" s="1"/>
  <c r="S4592" i="3"/>
  <c r="M4594" i="3"/>
  <c r="O4594" i="3" s="1"/>
  <c r="P4594" i="3" s="1"/>
  <c r="S4594" i="3"/>
  <c r="M4596" i="3"/>
  <c r="S4596" i="3"/>
  <c r="M4598" i="3"/>
  <c r="O4598" i="3" s="1"/>
  <c r="P4598" i="3" s="1"/>
  <c r="S4598" i="3"/>
  <c r="M4600" i="3"/>
  <c r="S4600" i="3"/>
  <c r="M4602" i="3"/>
  <c r="O4602" i="3" s="1"/>
  <c r="P4602" i="3" s="1"/>
  <c r="S4602" i="3"/>
  <c r="M4604" i="3"/>
  <c r="S4604" i="3"/>
  <c r="M4606" i="3"/>
  <c r="S4606" i="3"/>
  <c r="M4608" i="3"/>
  <c r="O4608" i="3" s="1"/>
  <c r="P4608" i="3" s="1"/>
  <c r="S4608" i="3"/>
  <c r="M4610" i="3"/>
  <c r="O4610" i="3" s="1"/>
  <c r="P4610" i="3" s="1"/>
  <c r="S4610" i="3"/>
  <c r="M4612" i="3"/>
  <c r="S4612" i="3"/>
  <c r="M4614" i="3"/>
  <c r="O4614" i="3" s="1"/>
  <c r="P4614" i="3" s="1"/>
  <c r="S4614" i="3"/>
  <c r="M4616" i="3"/>
  <c r="S4616" i="3"/>
  <c r="M4618" i="3"/>
  <c r="O4618" i="3" s="1"/>
  <c r="P4618" i="3" s="1"/>
  <c r="S4618" i="3"/>
  <c r="M4620" i="3"/>
  <c r="S4620" i="3"/>
  <c r="M4622" i="3"/>
  <c r="S4622" i="3"/>
  <c r="M4624" i="3"/>
  <c r="O4624" i="3" s="1"/>
  <c r="P4624" i="3" s="1"/>
  <c r="S4624" i="3"/>
  <c r="M4626" i="3"/>
  <c r="O4626" i="3" s="1"/>
  <c r="P4626" i="3" s="1"/>
  <c r="S4626" i="3"/>
  <c r="M4628" i="3"/>
  <c r="S4628" i="3"/>
  <c r="M4630" i="3"/>
  <c r="O4630" i="3" s="1"/>
  <c r="P4630" i="3" s="1"/>
  <c r="S4630" i="3"/>
  <c r="M4632" i="3"/>
  <c r="S4632" i="3"/>
  <c r="M4634" i="3"/>
  <c r="O4634" i="3" s="1"/>
  <c r="P4634" i="3" s="1"/>
  <c r="S4634" i="3"/>
  <c r="M4636" i="3"/>
  <c r="O4636" i="3" s="1"/>
  <c r="P4636" i="3" s="1"/>
  <c r="S4636" i="3"/>
  <c r="M4638" i="3"/>
  <c r="O4638" i="3" s="1"/>
  <c r="P4638" i="3" s="1"/>
  <c r="S4638" i="3"/>
  <c r="M4640" i="3"/>
  <c r="O4640" i="3" s="1"/>
  <c r="P4640" i="3" s="1"/>
  <c r="S4640" i="3"/>
  <c r="M4642" i="3"/>
  <c r="O4642" i="3" s="1"/>
  <c r="P4642" i="3" s="1"/>
  <c r="S4642" i="3"/>
  <c r="S4648" i="3"/>
  <c r="T4524" i="3"/>
  <c r="O4525" i="3"/>
  <c r="P4525" i="3" s="1"/>
  <c r="S4525" i="3"/>
  <c r="T4528" i="3"/>
  <c r="O4529" i="3"/>
  <c r="P4529" i="3" s="1"/>
  <c r="S4529" i="3"/>
  <c r="T4532" i="3"/>
  <c r="O4533" i="3"/>
  <c r="P4533" i="3" s="1"/>
  <c r="S4533" i="3"/>
  <c r="T4536" i="3"/>
  <c r="O4537" i="3"/>
  <c r="P4537" i="3" s="1"/>
  <c r="S4537" i="3"/>
  <c r="T4540" i="3"/>
  <c r="O4541" i="3"/>
  <c r="P4541" i="3" s="1"/>
  <c r="S4541" i="3"/>
  <c r="T4544" i="3"/>
  <c r="O4545" i="3"/>
  <c r="P4545" i="3" s="1"/>
  <c r="S4545" i="3"/>
  <c r="T4548" i="3"/>
  <c r="O4549" i="3"/>
  <c r="P4549" i="3" s="1"/>
  <c r="S4549" i="3"/>
  <c r="T4552" i="3"/>
  <c r="O4553" i="3"/>
  <c r="P4553" i="3" s="1"/>
  <c r="S4553" i="3"/>
  <c r="T4556" i="3"/>
  <c r="O4557" i="3"/>
  <c r="P4557" i="3" s="1"/>
  <c r="S4557" i="3"/>
  <c r="T4560" i="3"/>
  <c r="O4561" i="3"/>
  <c r="P4561" i="3" s="1"/>
  <c r="S4561" i="3"/>
  <c r="T4564" i="3"/>
  <c r="O4565" i="3"/>
  <c r="P4565" i="3" s="1"/>
  <c r="S4565" i="3"/>
  <c r="T4568" i="3"/>
  <c r="O4569" i="3"/>
  <c r="P4569" i="3" s="1"/>
  <c r="S4569" i="3"/>
  <c r="T4572" i="3"/>
  <c r="O4573" i="3"/>
  <c r="P4573" i="3" s="1"/>
  <c r="S4573" i="3"/>
  <c r="T4576" i="3"/>
  <c r="O4577" i="3"/>
  <c r="P4577" i="3" s="1"/>
  <c r="S4577" i="3"/>
  <c r="T4580" i="3"/>
  <c r="O4581" i="3"/>
  <c r="P4581" i="3" s="1"/>
  <c r="S4581" i="3"/>
  <c r="T4584" i="3"/>
  <c r="O4585" i="3"/>
  <c r="P4585" i="3" s="1"/>
  <c r="S4585" i="3"/>
  <c r="T4588" i="3"/>
  <c r="O4589" i="3"/>
  <c r="P4589" i="3" s="1"/>
  <c r="S4589" i="3"/>
  <c r="T4591" i="3"/>
  <c r="F4591" i="3"/>
  <c r="Q4591" i="3" s="1"/>
  <c r="T4593" i="3"/>
  <c r="F4593" i="3"/>
  <c r="Q4593" i="3" s="1"/>
  <c r="T4595" i="3"/>
  <c r="F4595" i="3"/>
  <c r="Q4595" i="3" s="1"/>
  <c r="T4597" i="3"/>
  <c r="F4597" i="3"/>
  <c r="Q4597" i="3" s="1"/>
  <c r="T4599" i="3"/>
  <c r="F4599" i="3"/>
  <c r="Q4599" i="3" s="1"/>
  <c r="T4601" i="3"/>
  <c r="F4601" i="3"/>
  <c r="Q4601" i="3" s="1"/>
  <c r="T4603" i="3"/>
  <c r="F4603" i="3"/>
  <c r="Q4603" i="3" s="1"/>
  <c r="T4605" i="3"/>
  <c r="F4605" i="3"/>
  <c r="Q4605" i="3" s="1"/>
  <c r="T4607" i="3"/>
  <c r="F4607" i="3"/>
  <c r="Q4607" i="3" s="1"/>
  <c r="T4609" i="3"/>
  <c r="F4609" i="3"/>
  <c r="Q4609" i="3" s="1"/>
  <c r="T4611" i="3"/>
  <c r="F4611" i="3"/>
  <c r="Q4611" i="3" s="1"/>
  <c r="T4613" i="3"/>
  <c r="F4613" i="3"/>
  <c r="Q4613" i="3" s="1"/>
  <c r="T4615" i="3"/>
  <c r="F4615" i="3"/>
  <c r="Q4615" i="3" s="1"/>
  <c r="T4617" i="3"/>
  <c r="F4617" i="3"/>
  <c r="Q4617" i="3" s="1"/>
  <c r="T4619" i="3"/>
  <c r="F4619" i="3"/>
  <c r="Q4619" i="3" s="1"/>
  <c r="T4621" i="3"/>
  <c r="F4621" i="3"/>
  <c r="Q4621" i="3" s="1"/>
  <c r="T4623" i="3"/>
  <c r="F4623" i="3"/>
  <c r="Q4623" i="3" s="1"/>
  <c r="T4625" i="3"/>
  <c r="F4625" i="3"/>
  <c r="Q4625" i="3" s="1"/>
  <c r="T4627" i="3"/>
  <c r="F4627" i="3"/>
  <c r="Q4627" i="3" s="1"/>
  <c r="T4629" i="3"/>
  <c r="F4629" i="3"/>
  <c r="Q4629" i="3" s="1"/>
  <c r="T4631" i="3"/>
  <c r="F4631" i="3"/>
  <c r="Q4631" i="3" s="1"/>
  <c r="T4633" i="3"/>
  <c r="F4633" i="3"/>
  <c r="Q4633" i="3" s="1"/>
  <c r="T4635" i="3"/>
  <c r="F4635" i="3"/>
  <c r="Q4635" i="3" s="1"/>
  <c r="T4637" i="3"/>
  <c r="F4637" i="3"/>
  <c r="Q4637" i="3" s="1"/>
  <c r="T4639" i="3"/>
  <c r="F4639" i="3"/>
  <c r="Q4639" i="3" s="1"/>
  <c r="T4641" i="3"/>
  <c r="F4641" i="3"/>
  <c r="Q4641" i="3" s="1"/>
  <c r="T4643" i="3"/>
  <c r="F4643" i="3"/>
  <c r="Q4643" i="3" s="1"/>
  <c r="S4647" i="3"/>
  <c r="T4437" i="3"/>
  <c r="T4441" i="3"/>
  <c r="T4445" i="3"/>
  <c r="M4447" i="3"/>
  <c r="O4447" i="3" s="1"/>
  <c r="P4447" i="3" s="1"/>
  <c r="T4449" i="3"/>
  <c r="M4451" i="3"/>
  <c r="T4453" i="3"/>
  <c r="M4455" i="3"/>
  <c r="O4455" i="3" s="1"/>
  <c r="P4455" i="3" s="1"/>
  <c r="T4457" i="3"/>
  <c r="M4459" i="3"/>
  <c r="T4461" i="3"/>
  <c r="M4463" i="3"/>
  <c r="O4463" i="3" s="1"/>
  <c r="P4463" i="3" s="1"/>
  <c r="T4465" i="3"/>
  <c r="M4467" i="3"/>
  <c r="T4469" i="3"/>
  <c r="M4471" i="3"/>
  <c r="O4471" i="3" s="1"/>
  <c r="P4471" i="3" s="1"/>
  <c r="T4473" i="3"/>
  <c r="S4474" i="3"/>
  <c r="M4475" i="3"/>
  <c r="O4475" i="3" s="1"/>
  <c r="P4475" i="3" s="1"/>
  <c r="T4477" i="3"/>
  <c r="S4478" i="3"/>
  <c r="M4479" i="3"/>
  <c r="T4481" i="3"/>
  <c r="S4482" i="3"/>
  <c r="M4483" i="3"/>
  <c r="T4485" i="3"/>
  <c r="S4486" i="3"/>
  <c r="M4487" i="3"/>
  <c r="O4487" i="3" s="1"/>
  <c r="P4487" i="3" s="1"/>
  <c r="T4489" i="3"/>
  <c r="S4490" i="3"/>
  <c r="M4491" i="3"/>
  <c r="O4491" i="3" s="1"/>
  <c r="P4491" i="3" s="1"/>
  <c r="T4493" i="3"/>
  <c r="S4494" i="3"/>
  <c r="M4495" i="3"/>
  <c r="T4497" i="3"/>
  <c r="S4498" i="3"/>
  <c r="M4499" i="3"/>
  <c r="T4501" i="3"/>
  <c r="S4502" i="3"/>
  <c r="M4503" i="3"/>
  <c r="O4503" i="3" s="1"/>
  <c r="P4503" i="3" s="1"/>
  <c r="T4505" i="3"/>
  <c r="S4506" i="3"/>
  <c r="M4507" i="3"/>
  <c r="O4507" i="3" s="1"/>
  <c r="P4507" i="3" s="1"/>
  <c r="T4509" i="3"/>
  <c r="S4510" i="3"/>
  <c r="M4511" i="3"/>
  <c r="T4513" i="3"/>
  <c r="S4514" i="3"/>
  <c r="M4515" i="3"/>
  <c r="O4515" i="3" s="1"/>
  <c r="P4515" i="3" s="1"/>
  <c r="T4517" i="3"/>
  <c r="S4518" i="3"/>
  <c r="M4519" i="3"/>
  <c r="O4519" i="3" s="1"/>
  <c r="P4519" i="3" s="1"/>
  <c r="T4521" i="3"/>
  <c r="S4522" i="3"/>
  <c r="H4523" i="3"/>
  <c r="Q4523" i="3" s="1"/>
  <c r="M4523" i="3"/>
  <c r="T4525" i="3"/>
  <c r="S4526" i="3"/>
  <c r="H4527" i="3"/>
  <c r="Q4527" i="3" s="1"/>
  <c r="M4527" i="3"/>
  <c r="T4529" i="3"/>
  <c r="S4530" i="3"/>
  <c r="H4531" i="3"/>
  <c r="Q4531" i="3" s="1"/>
  <c r="M4531" i="3"/>
  <c r="O4531" i="3" s="1"/>
  <c r="P4531" i="3" s="1"/>
  <c r="T4533" i="3"/>
  <c r="S4534" i="3"/>
  <c r="H4535" i="3"/>
  <c r="Q4535" i="3" s="1"/>
  <c r="M4535" i="3"/>
  <c r="O4535" i="3" s="1"/>
  <c r="P4535" i="3" s="1"/>
  <c r="T4537" i="3"/>
  <c r="S4538" i="3"/>
  <c r="H4539" i="3"/>
  <c r="Q4539" i="3" s="1"/>
  <c r="M4539" i="3"/>
  <c r="T4541" i="3"/>
  <c r="S4542" i="3"/>
  <c r="H4543" i="3"/>
  <c r="Q4543" i="3" s="1"/>
  <c r="M4543" i="3"/>
  <c r="T4545" i="3"/>
  <c r="S4546" i="3"/>
  <c r="H4547" i="3"/>
  <c r="Q4547" i="3" s="1"/>
  <c r="M4547" i="3"/>
  <c r="O4547" i="3" s="1"/>
  <c r="P4547" i="3" s="1"/>
  <c r="T4549" i="3"/>
  <c r="S4550" i="3"/>
  <c r="H4551" i="3"/>
  <c r="Q4551" i="3" s="1"/>
  <c r="M4551" i="3"/>
  <c r="O4551" i="3" s="1"/>
  <c r="P4551" i="3" s="1"/>
  <c r="T4553" i="3"/>
  <c r="S4554" i="3"/>
  <c r="H4555" i="3"/>
  <c r="Q4555" i="3" s="1"/>
  <c r="M4555" i="3"/>
  <c r="T4557" i="3"/>
  <c r="S4558" i="3"/>
  <c r="H4559" i="3"/>
  <c r="Q4559" i="3" s="1"/>
  <c r="M4559" i="3"/>
  <c r="T4561" i="3"/>
  <c r="S4562" i="3"/>
  <c r="H4563" i="3"/>
  <c r="Q4563" i="3" s="1"/>
  <c r="M4563" i="3"/>
  <c r="O4563" i="3" s="1"/>
  <c r="P4563" i="3" s="1"/>
  <c r="T4565" i="3"/>
  <c r="S4566" i="3"/>
  <c r="H4567" i="3"/>
  <c r="Q4567" i="3" s="1"/>
  <c r="M4567" i="3"/>
  <c r="O4567" i="3" s="1"/>
  <c r="P4567" i="3" s="1"/>
  <c r="T4569" i="3"/>
  <c r="S4570" i="3"/>
  <c r="H4571" i="3"/>
  <c r="Q4571" i="3" s="1"/>
  <c r="M4571" i="3"/>
  <c r="T4573" i="3"/>
  <c r="S4574" i="3"/>
  <c r="H4575" i="3"/>
  <c r="Q4575" i="3" s="1"/>
  <c r="M4575" i="3"/>
  <c r="T4577" i="3"/>
  <c r="S4578" i="3"/>
  <c r="H4579" i="3"/>
  <c r="Q4579" i="3" s="1"/>
  <c r="M4579" i="3"/>
  <c r="O4579" i="3" s="1"/>
  <c r="P4579" i="3" s="1"/>
  <c r="T4581" i="3"/>
  <c r="S4582" i="3"/>
  <c r="H4583" i="3"/>
  <c r="Q4583" i="3" s="1"/>
  <c r="M4583" i="3"/>
  <c r="O4583" i="3" s="1"/>
  <c r="P4583" i="3" s="1"/>
  <c r="T4585" i="3"/>
  <c r="S4586" i="3"/>
  <c r="H4587" i="3"/>
  <c r="Q4587" i="3" s="1"/>
  <c r="M4587" i="3"/>
  <c r="T4589" i="3"/>
  <c r="M4591" i="3"/>
  <c r="S4591" i="3"/>
  <c r="M4593" i="3"/>
  <c r="O4593" i="3" s="1"/>
  <c r="P4593" i="3" s="1"/>
  <c r="S4593" i="3"/>
  <c r="M4595" i="3"/>
  <c r="S4595" i="3"/>
  <c r="M4597" i="3"/>
  <c r="S4597" i="3"/>
  <c r="M4599" i="3"/>
  <c r="S4599" i="3"/>
  <c r="M4601" i="3"/>
  <c r="O4601" i="3" s="1"/>
  <c r="P4601" i="3" s="1"/>
  <c r="S4601" i="3"/>
  <c r="M4603" i="3"/>
  <c r="O4603" i="3" s="1"/>
  <c r="P4603" i="3" s="1"/>
  <c r="S4603" i="3"/>
  <c r="M4605" i="3"/>
  <c r="O4605" i="3" s="1"/>
  <c r="P4605" i="3" s="1"/>
  <c r="S4605" i="3"/>
  <c r="M4607" i="3"/>
  <c r="S4607" i="3"/>
  <c r="M4609" i="3"/>
  <c r="O4609" i="3" s="1"/>
  <c r="P4609" i="3" s="1"/>
  <c r="S4609" i="3"/>
  <c r="M4611" i="3"/>
  <c r="S4611" i="3"/>
  <c r="M4613" i="3"/>
  <c r="S4613" i="3"/>
  <c r="M4615" i="3"/>
  <c r="S4615" i="3"/>
  <c r="M4617" i="3"/>
  <c r="O4617" i="3" s="1"/>
  <c r="P4617" i="3" s="1"/>
  <c r="S4617" i="3"/>
  <c r="M4619" i="3"/>
  <c r="O4619" i="3" s="1"/>
  <c r="P4619" i="3" s="1"/>
  <c r="S4619" i="3"/>
  <c r="M4621" i="3"/>
  <c r="O4621" i="3" s="1"/>
  <c r="P4621" i="3" s="1"/>
  <c r="S4621" i="3"/>
  <c r="M4623" i="3"/>
  <c r="S4623" i="3"/>
  <c r="M4625" i="3"/>
  <c r="O4625" i="3" s="1"/>
  <c r="P4625" i="3" s="1"/>
  <c r="S4625" i="3"/>
  <c r="M4627" i="3"/>
  <c r="S4627" i="3"/>
  <c r="M4629" i="3"/>
  <c r="S4629" i="3"/>
  <c r="M4631" i="3"/>
  <c r="S4631" i="3"/>
  <c r="M4633" i="3"/>
  <c r="O4633" i="3" s="1"/>
  <c r="P4633" i="3" s="1"/>
  <c r="S4633" i="3"/>
  <c r="M4635" i="3"/>
  <c r="S4635" i="3"/>
  <c r="M4637" i="3"/>
  <c r="S4637" i="3"/>
  <c r="M4639" i="3"/>
  <c r="S4639" i="3"/>
  <c r="M4641" i="3"/>
  <c r="O4641" i="3" s="1"/>
  <c r="P4641" i="3" s="1"/>
  <c r="S4641" i="3"/>
  <c r="M4643" i="3"/>
  <c r="S4643" i="3"/>
  <c r="S4644" i="3"/>
  <c r="S4645" i="3"/>
  <c r="S4646" i="3"/>
  <c r="T4474" i="3"/>
  <c r="T4478" i="3"/>
  <c r="T4482" i="3"/>
  <c r="T4486" i="3"/>
  <c r="T4490" i="3"/>
  <c r="T4494" i="3"/>
  <c r="T4498" i="3"/>
  <c r="T4502" i="3"/>
  <c r="T4506" i="3"/>
  <c r="T4510" i="3"/>
  <c r="T4514" i="3"/>
  <c r="T4518" i="3"/>
  <c r="T4522" i="3"/>
  <c r="O4523" i="3"/>
  <c r="P4523" i="3" s="1"/>
  <c r="M4524" i="3"/>
  <c r="O4524" i="3" s="1"/>
  <c r="P4524" i="3" s="1"/>
  <c r="T4526" i="3"/>
  <c r="O4527" i="3"/>
  <c r="P4527" i="3" s="1"/>
  <c r="M4528" i="3"/>
  <c r="O4528" i="3" s="1"/>
  <c r="P4528" i="3" s="1"/>
  <c r="T4530" i="3"/>
  <c r="M4532" i="3"/>
  <c r="O4532" i="3" s="1"/>
  <c r="P4532" i="3" s="1"/>
  <c r="T4534" i="3"/>
  <c r="M4536" i="3"/>
  <c r="T4538" i="3"/>
  <c r="O4539" i="3"/>
  <c r="P4539" i="3" s="1"/>
  <c r="M4540" i="3"/>
  <c r="O4540" i="3" s="1"/>
  <c r="P4540" i="3" s="1"/>
  <c r="T4542" i="3"/>
  <c r="O4543" i="3"/>
  <c r="P4543" i="3" s="1"/>
  <c r="M4544" i="3"/>
  <c r="O4544" i="3" s="1"/>
  <c r="P4544" i="3" s="1"/>
  <c r="T4546" i="3"/>
  <c r="M4548" i="3"/>
  <c r="O4548" i="3" s="1"/>
  <c r="P4548" i="3" s="1"/>
  <c r="T4550" i="3"/>
  <c r="M4552" i="3"/>
  <c r="T4554" i="3"/>
  <c r="O4555" i="3"/>
  <c r="P4555" i="3" s="1"/>
  <c r="M4556" i="3"/>
  <c r="O4556" i="3" s="1"/>
  <c r="P4556" i="3" s="1"/>
  <c r="T4558" i="3"/>
  <c r="O4559" i="3"/>
  <c r="P4559" i="3" s="1"/>
  <c r="M4560" i="3"/>
  <c r="O4560" i="3" s="1"/>
  <c r="P4560" i="3" s="1"/>
  <c r="T4562" i="3"/>
  <c r="M4564" i="3"/>
  <c r="O4564" i="3" s="1"/>
  <c r="P4564" i="3" s="1"/>
  <c r="T4566" i="3"/>
  <c r="M4568" i="3"/>
  <c r="T4570" i="3"/>
  <c r="O4571" i="3"/>
  <c r="P4571" i="3" s="1"/>
  <c r="M4572" i="3"/>
  <c r="O4572" i="3" s="1"/>
  <c r="P4572" i="3" s="1"/>
  <c r="T4574" i="3"/>
  <c r="O4575" i="3"/>
  <c r="P4575" i="3" s="1"/>
  <c r="M4576" i="3"/>
  <c r="O4576" i="3" s="1"/>
  <c r="P4576" i="3" s="1"/>
  <c r="T4578" i="3"/>
  <c r="M4580" i="3"/>
  <c r="O4580" i="3" s="1"/>
  <c r="P4580" i="3" s="1"/>
  <c r="T4582" i="3"/>
  <c r="M4584" i="3"/>
  <c r="T4586" i="3"/>
  <c r="O4587" i="3"/>
  <c r="P4587" i="3" s="1"/>
  <c r="M4588" i="3"/>
  <c r="O4588" i="3" s="1"/>
  <c r="P4588" i="3" s="1"/>
  <c r="T4590" i="3"/>
  <c r="F4590" i="3"/>
  <c r="Q4590" i="3" s="1"/>
  <c r="T4592" i="3"/>
  <c r="F4592" i="3"/>
  <c r="Q4592" i="3" s="1"/>
  <c r="T4594" i="3"/>
  <c r="F4594" i="3"/>
  <c r="Q4594" i="3" s="1"/>
  <c r="T4596" i="3"/>
  <c r="F4596" i="3"/>
  <c r="Q4596" i="3" s="1"/>
  <c r="T4598" i="3"/>
  <c r="F4598" i="3"/>
  <c r="Q4598" i="3" s="1"/>
  <c r="T4600" i="3"/>
  <c r="F4600" i="3"/>
  <c r="Q4600" i="3" s="1"/>
  <c r="T4602" i="3"/>
  <c r="F4602" i="3"/>
  <c r="Q4602" i="3" s="1"/>
  <c r="T4604" i="3"/>
  <c r="F4604" i="3"/>
  <c r="Q4604" i="3" s="1"/>
  <c r="T4606" i="3"/>
  <c r="F4606" i="3"/>
  <c r="Q4606" i="3" s="1"/>
  <c r="T4608" i="3"/>
  <c r="F4608" i="3"/>
  <c r="Q4608" i="3" s="1"/>
  <c r="T4610" i="3"/>
  <c r="F4610" i="3"/>
  <c r="Q4610" i="3" s="1"/>
  <c r="T4612" i="3"/>
  <c r="F4612" i="3"/>
  <c r="Q4612" i="3" s="1"/>
  <c r="T4614" i="3"/>
  <c r="F4614" i="3"/>
  <c r="Q4614" i="3" s="1"/>
  <c r="T4616" i="3"/>
  <c r="F4616" i="3"/>
  <c r="Q4616" i="3" s="1"/>
  <c r="T4618" i="3"/>
  <c r="F4618" i="3"/>
  <c r="Q4618" i="3" s="1"/>
  <c r="T4620" i="3"/>
  <c r="F4620" i="3"/>
  <c r="Q4620" i="3" s="1"/>
  <c r="T4622" i="3"/>
  <c r="F4622" i="3"/>
  <c r="Q4622" i="3" s="1"/>
  <c r="T4624" i="3"/>
  <c r="F4624" i="3"/>
  <c r="Q4624" i="3" s="1"/>
  <c r="T4626" i="3"/>
  <c r="F4626" i="3"/>
  <c r="Q4626" i="3" s="1"/>
  <c r="T4628" i="3"/>
  <c r="F4628" i="3"/>
  <c r="Q4628" i="3" s="1"/>
  <c r="T4630" i="3"/>
  <c r="F4630" i="3"/>
  <c r="Q4630" i="3" s="1"/>
  <c r="T4632" i="3"/>
  <c r="F4632" i="3"/>
  <c r="Q4632" i="3" s="1"/>
  <c r="T4634" i="3"/>
  <c r="F4634" i="3"/>
  <c r="Q4634" i="3" s="1"/>
  <c r="T4636" i="3"/>
  <c r="F4636" i="3"/>
  <c r="Q4636" i="3" s="1"/>
  <c r="T4638" i="3"/>
  <c r="F4638" i="3"/>
  <c r="Q4638" i="3" s="1"/>
  <c r="T4640" i="3"/>
  <c r="F4640" i="3"/>
  <c r="Q4640" i="3" s="1"/>
  <c r="T4642" i="3"/>
  <c r="F4642" i="3"/>
  <c r="Q4642" i="3" s="1"/>
  <c r="T4644" i="3"/>
  <c r="M4644" i="3"/>
  <c r="M4645" i="3"/>
  <c r="M4646" i="3"/>
  <c r="O4646" i="3" s="1"/>
  <c r="P4646" i="3" s="1"/>
  <c r="S4649" i="3"/>
  <c r="S4650" i="3"/>
  <c r="S4651" i="3"/>
  <c r="O4654" i="3"/>
  <c r="P4654" i="3" s="1"/>
  <c r="F4655" i="3"/>
  <c r="Q4655" i="3" s="1"/>
  <c r="T4655" i="3"/>
  <c r="M4655" i="3"/>
  <c r="S4655" i="3"/>
  <c r="F4659" i="3"/>
  <c r="Q4659" i="3" s="1"/>
  <c r="T4659" i="3"/>
  <c r="M4659" i="3"/>
  <c r="O4659" i="3" s="1"/>
  <c r="P4659" i="3" s="1"/>
  <c r="S4659" i="3"/>
  <c r="F4663" i="3"/>
  <c r="Q4663" i="3" s="1"/>
  <c r="T4663" i="3"/>
  <c r="M4663" i="3"/>
  <c r="O4663" i="3" s="1"/>
  <c r="P4663" i="3" s="1"/>
  <c r="S4663" i="3"/>
  <c r="F4667" i="3"/>
  <c r="Q4667" i="3" s="1"/>
  <c r="T4667" i="3"/>
  <c r="M4667" i="3"/>
  <c r="S4667" i="3"/>
  <c r="O4670" i="3"/>
  <c r="P4670" i="3" s="1"/>
  <c r="F4671" i="3"/>
  <c r="Q4671" i="3" s="1"/>
  <c r="T4671" i="3"/>
  <c r="M4671" i="3"/>
  <c r="S4671" i="3"/>
  <c r="F4675" i="3"/>
  <c r="Q4675" i="3" s="1"/>
  <c r="T4675" i="3"/>
  <c r="M4675" i="3"/>
  <c r="O4675" i="3" s="1"/>
  <c r="P4675" i="3" s="1"/>
  <c r="S4675" i="3"/>
  <c r="F4679" i="3"/>
  <c r="Q4679" i="3" s="1"/>
  <c r="T4679" i="3"/>
  <c r="M4679" i="3"/>
  <c r="O4679" i="3" s="1"/>
  <c r="P4679" i="3" s="1"/>
  <c r="S4679" i="3"/>
  <c r="F4683" i="3"/>
  <c r="Q4683" i="3" s="1"/>
  <c r="T4683" i="3"/>
  <c r="M4683" i="3"/>
  <c r="S4683" i="3"/>
  <c r="O4686" i="3"/>
  <c r="P4686" i="3" s="1"/>
  <c r="F4687" i="3"/>
  <c r="Q4687" i="3" s="1"/>
  <c r="T4687" i="3"/>
  <c r="M4687" i="3"/>
  <c r="S4687" i="3"/>
  <c r="F4691" i="3"/>
  <c r="Q4691" i="3" s="1"/>
  <c r="T4691" i="3"/>
  <c r="M4691" i="3"/>
  <c r="O4691" i="3" s="1"/>
  <c r="P4691" i="3" s="1"/>
  <c r="S4691" i="3"/>
  <c r="F4695" i="3"/>
  <c r="Q4695" i="3" s="1"/>
  <c r="T4695" i="3"/>
  <c r="M4695" i="3"/>
  <c r="O4695" i="3" s="1"/>
  <c r="P4695" i="3" s="1"/>
  <c r="S4695" i="3"/>
  <c r="F4699" i="3"/>
  <c r="Q4699" i="3" s="1"/>
  <c r="T4699" i="3"/>
  <c r="M4699" i="3"/>
  <c r="S4699" i="3"/>
  <c r="O4702" i="3"/>
  <c r="P4702" i="3" s="1"/>
  <c r="F4703" i="3"/>
  <c r="Q4703" i="3" s="1"/>
  <c r="T4703" i="3"/>
  <c r="M4703" i="3"/>
  <c r="S4703" i="3"/>
  <c r="F4707" i="3"/>
  <c r="Q4707" i="3" s="1"/>
  <c r="T4707" i="3"/>
  <c r="M4707" i="3"/>
  <c r="O4707" i="3" s="1"/>
  <c r="P4707" i="3" s="1"/>
  <c r="S4707" i="3"/>
  <c r="F4711" i="3"/>
  <c r="Q4711" i="3" s="1"/>
  <c r="T4711" i="3"/>
  <c r="M4711" i="3"/>
  <c r="O4711" i="3" s="1"/>
  <c r="P4711" i="3" s="1"/>
  <c r="S4711" i="3"/>
  <c r="F4715" i="3"/>
  <c r="Q4715" i="3" s="1"/>
  <c r="T4715" i="3"/>
  <c r="M4715" i="3"/>
  <c r="S4715" i="3"/>
  <c r="O4718" i="3"/>
  <c r="P4718" i="3" s="1"/>
  <c r="F4719" i="3"/>
  <c r="Q4719" i="3" s="1"/>
  <c r="T4719" i="3"/>
  <c r="M4719" i="3"/>
  <c r="S4719" i="3"/>
  <c r="F4723" i="3"/>
  <c r="Q4723" i="3" s="1"/>
  <c r="T4723" i="3"/>
  <c r="M4723" i="3"/>
  <c r="O4723" i="3" s="1"/>
  <c r="P4723" i="3" s="1"/>
  <c r="S4723" i="3"/>
  <c r="F4727" i="3"/>
  <c r="Q4727" i="3" s="1"/>
  <c r="T4727" i="3"/>
  <c r="M4727" i="3"/>
  <c r="O4727" i="3" s="1"/>
  <c r="P4727" i="3" s="1"/>
  <c r="S4727" i="3"/>
  <c r="S4738" i="3"/>
  <c r="O4738" i="3"/>
  <c r="P4738" i="3" s="1"/>
  <c r="M4738" i="3"/>
  <c r="H4738" i="3"/>
  <c r="Q4738" i="3" s="1"/>
  <c r="F4743" i="3"/>
  <c r="Q4743" i="3" s="1"/>
  <c r="M4743" i="3"/>
  <c r="S4743" i="3"/>
  <c r="L4743" i="3"/>
  <c r="O4743" i="3"/>
  <c r="P4743" i="3" s="1"/>
  <c r="Q4745" i="3"/>
  <c r="S4746" i="3"/>
  <c r="M4746" i="3"/>
  <c r="O4746" i="3" s="1"/>
  <c r="P4746" i="3" s="1"/>
  <c r="H4746" i="3"/>
  <c r="Q4746" i="3" s="1"/>
  <c r="F4751" i="3"/>
  <c r="M4751" i="3"/>
  <c r="S4751" i="3"/>
  <c r="L4751" i="3"/>
  <c r="O4751" i="3"/>
  <c r="P4751" i="3" s="1"/>
  <c r="S4754" i="3"/>
  <c r="O4754" i="3"/>
  <c r="P4754" i="3" s="1"/>
  <c r="M4754" i="3"/>
  <c r="H4754" i="3"/>
  <c r="Q4754" i="3" s="1"/>
  <c r="Q4765" i="3"/>
  <c r="Q4781" i="3"/>
  <c r="O4644" i="3"/>
  <c r="P4644" i="3" s="1"/>
  <c r="T4645" i="3"/>
  <c r="O4645" i="3"/>
  <c r="P4645" i="3" s="1"/>
  <c r="T4646" i="3"/>
  <c r="T4647" i="3"/>
  <c r="O4647" i="3"/>
  <c r="P4647" i="3" s="1"/>
  <c r="T4648" i="3"/>
  <c r="T4649" i="3"/>
  <c r="O4649" i="3"/>
  <c r="P4649" i="3" s="1"/>
  <c r="T4650" i="3"/>
  <c r="T4651" i="3"/>
  <c r="O4651" i="3"/>
  <c r="P4651" i="3" s="1"/>
  <c r="F4652" i="3"/>
  <c r="Q4652" i="3" s="1"/>
  <c r="T4652" i="3"/>
  <c r="M4652" i="3"/>
  <c r="S4652" i="3"/>
  <c r="O4655" i="3"/>
  <c r="P4655" i="3" s="1"/>
  <c r="F4656" i="3"/>
  <c r="Q4656" i="3" s="1"/>
  <c r="T4656" i="3"/>
  <c r="M4656" i="3"/>
  <c r="O4656" i="3" s="1"/>
  <c r="P4656" i="3" s="1"/>
  <c r="S4656" i="3"/>
  <c r="F4660" i="3"/>
  <c r="Q4660" i="3" s="1"/>
  <c r="T4660" i="3"/>
  <c r="M4660" i="3"/>
  <c r="S4660" i="3"/>
  <c r="F4664" i="3"/>
  <c r="Q4664" i="3" s="1"/>
  <c r="T4664" i="3"/>
  <c r="M4664" i="3"/>
  <c r="S4664" i="3"/>
  <c r="O4667" i="3"/>
  <c r="P4667" i="3" s="1"/>
  <c r="F4668" i="3"/>
  <c r="Q4668" i="3" s="1"/>
  <c r="T4668" i="3"/>
  <c r="M4668" i="3"/>
  <c r="S4668" i="3"/>
  <c r="O4671" i="3"/>
  <c r="P4671" i="3" s="1"/>
  <c r="F4672" i="3"/>
  <c r="Q4672" i="3" s="1"/>
  <c r="T4672" i="3"/>
  <c r="M4672" i="3"/>
  <c r="O4672" i="3" s="1"/>
  <c r="P4672" i="3" s="1"/>
  <c r="S4672" i="3"/>
  <c r="F4676" i="3"/>
  <c r="Q4676" i="3" s="1"/>
  <c r="T4676" i="3"/>
  <c r="M4676" i="3"/>
  <c r="S4676" i="3"/>
  <c r="F4680" i="3"/>
  <c r="Q4680" i="3" s="1"/>
  <c r="T4680" i="3"/>
  <c r="M4680" i="3"/>
  <c r="S4680" i="3"/>
  <c r="O4683" i="3"/>
  <c r="P4683" i="3" s="1"/>
  <c r="F4684" i="3"/>
  <c r="Q4684" i="3" s="1"/>
  <c r="T4684" i="3"/>
  <c r="M4684" i="3"/>
  <c r="S4684" i="3"/>
  <c r="O4687" i="3"/>
  <c r="P4687" i="3" s="1"/>
  <c r="F4688" i="3"/>
  <c r="Q4688" i="3" s="1"/>
  <c r="T4688" i="3"/>
  <c r="M4688" i="3"/>
  <c r="O4688" i="3" s="1"/>
  <c r="P4688" i="3" s="1"/>
  <c r="S4688" i="3"/>
  <c r="F4692" i="3"/>
  <c r="Q4692" i="3" s="1"/>
  <c r="T4692" i="3"/>
  <c r="M4692" i="3"/>
  <c r="S4692" i="3"/>
  <c r="F4696" i="3"/>
  <c r="Q4696" i="3" s="1"/>
  <c r="T4696" i="3"/>
  <c r="M4696" i="3"/>
  <c r="S4696" i="3"/>
  <c r="O4699" i="3"/>
  <c r="P4699" i="3" s="1"/>
  <c r="F4700" i="3"/>
  <c r="Q4700" i="3" s="1"/>
  <c r="T4700" i="3"/>
  <c r="M4700" i="3"/>
  <c r="S4700" i="3"/>
  <c r="O4703" i="3"/>
  <c r="P4703" i="3" s="1"/>
  <c r="F4704" i="3"/>
  <c r="Q4704" i="3" s="1"/>
  <c r="T4704" i="3"/>
  <c r="M4704" i="3"/>
  <c r="O4704" i="3" s="1"/>
  <c r="P4704" i="3" s="1"/>
  <c r="S4704" i="3"/>
  <c r="F4708" i="3"/>
  <c r="Q4708" i="3" s="1"/>
  <c r="T4708" i="3"/>
  <c r="M4708" i="3"/>
  <c r="S4708" i="3"/>
  <c r="F4712" i="3"/>
  <c r="Q4712" i="3" s="1"/>
  <c r="T4712" i="3"/>
  <c r="M4712" i="3"/>
  <c r="S4712" i="3"/>
  <c r="O4715" i="3"/>
  <c r="P4715" i="3" s="1"/>
  <c r="F4716" i="3"/>
  <c r="Q4716" i="3" s="1"/>
  <c r="T4716" i="3"/>
  <c r="M4716" i="3"/>
  <c r="S4716" i="3"/>
  <c r="O4719" i="3"/>
  <c r="P4719" i="3" s="1"/>
  <c r="F4720" i="3"/>
  <c r="Q4720" i="3" s="1"/>
  <c r="T4720" i="3"/>
  <c r="M4720" i="3"/>
  <c r="O4720" i="3" s="1"/>
  <c r="P4720" i="3" s="1"/>
  <c r="S4720" i="3"/>
  <c r="F4724" i="3"/>
  <c r="Q4724" i="3" s="1"/>
  <c r="T4724" i="3"/>
  <c r="M4724" i="3"/>
  <c r="S4724" i="3"/>
  <c r="F4728" i="3"/>
  <c r="Q4728" i="3" s="1"/>
  <c r="T4728" i="3"/>
  <c r="M4728" i="3"/>
  <c r="S4728" i="3"/>
  <c r="L4729" i="3"/>
  <c r="F4733" i="3"/>
  <c r="S4733" i="3"/>
  <c r="O4733" i="3"/>
  <c r="P4733" i="3" s="1"/>
  <c r="L4733" i="3"/>
  <c r="T4733" i="3"/>
  <c r="S4740" i="3"/>
  <c r="S4748" i="3"/>
  <c r="S4756" i="3"/>
  <c r="Q4769" i="3"/>
  <c r="F4644" i="3"/>
  <c r="Q4644" i="3" s="1"/>
  <c r="F4645" i="3"/>
  <c r="Q4645" i="3" s="1"/>
  <c r="F4646" i="3"/>
  <c r="Q4646" i="3" s="1"/>
  <c r="F4647" i="3"/>
  <c r="Q4647" i="3" s="1"/>
  <c r="F4648" i="3"/>
  <c r="Q4648" i="3" s="1"/>
  <c r="F4649" i="3"/>
  <c r="Q4649" i="3" s="1"/>
  <c r="F4650" i="3"/>
  <c r="Q4650" i="3" s="1"/>
  <c r="F4651" i="3"/>
  <c r="Q4651" i="3" s="1"/>
  <c r="O4652" i="3"/>
  <c r="P4652" i="3" s="1"/>
  <c r="F4653" i="3"/>
  <c r="Q4653" i="3" s="1"/>
  <c r="T4653" i="3"/>
  <c r="M4653" i="3"/>
  <c r="S4653" i="3"/>
  <c r="F4657" i="3"/>
  <c r="Q4657" i="3" s="1"/>
  <c r="T4657" i="3"/>
  <c r="M4657" i="3"/>
  <c r="S4657" i="3"/>
  <c r="O4660" i="3"/>
  <c r="P4660" i="3" s="1"/>
  <c r="F4661" i="3"/>
  <c r="Q4661" i="3" s="1"/>
  <c r="T4661" i="3"/>
  <c r="M4661" i="3"/>
  <c r="S4661" i="3"/>
  <c r="O4664" i="3"/>
  <c r="P4664" i="3" s="1"/>
  <c r="F4665" i="3"/>
  <c r="Q4665" i="3" s="1"/>
  <c r="T4665" i="3"/>
  <c r="M4665" i="3"/>
  <c r="O4665" i="3" s="1"/>
  <c r="P4665" i="3" s="1"/>
  <c r="S4665" i="3"/>
  <c r="O4668" i="3"/>
  <c r="P4668" i="3" s="1"/>
  <c r="F4669" i="3"/>
  <c r="Q4669" i="3" s="1"/>
  <c r="T4669" i="3"/>
  <c r="M4669" i="3"/>
  <c r="S4669" i="3"/>
  <c r="F4673" i="3"/>
  <c r="Q4673" i="3" s="1"/>
  <c r="T4673" i="3"/>
  <c r="M4673" i="3"/>
  <c r="S4673" i="3"/>
  <c r="O4676" i="3"/>
  <c r="P4676" i="3" s="1"/>
  <c r="F4677" i="3"/>
  <c r="Q4677" i="3" s="1"/>
  <c r="T4677" i="3"/>
  <c r="M4677" i="3"/>
  <c r="S4677" i="3"/>
  <c r="O4680" i="3"/>
  <c r="P4680" i="3" s="1"/>
  <c r="F4681" i="3"/>
  <c r="Q4681" i="3" s="1"/>
  <c r="T4681" i="3"/>
  <c r="M4681" i="3"/>
  <c r="O4681" i="3" s="1"/>
  <c r="P4681" i="3" s="1"/>
  <c r="S4681" i="3"/>
  <c r="O4684" i="3"/>
  <c r="P4684" i="3" s="1"/>
  <c r="F4685" i="3"/>
  <c r="Q4685" i="3" s="1"/>
  <c r="T4685" i="3"/>
  <c r="M4685" i="3"/>
  <c r="S4685" i="3"/>
  <c r="F4689" i="3"/>
  <c r="Q4689" i="3" s="1"/>
  <c r="T4689" i="3"/>
  <c r="M4689" i="3"/>
  <c r="S4689" i="3"/>
  <c r="O4692" i="3"/>
  <c r="P4692" i="3" s="1"/>
  <c r="F4693" i="3"/>
  <c r="Q4693" i="3" s="1"/>
  <c r="T4693" i="3"/>
  <c r="M4693" i="3"/>
  <c r="S4693" i="3"/>
  <c r="O4696" i="3"/>
  <c r="P4696" i="3" s="1"/>
  <c r="F4697" i="3"/>
  <c r="Q4697" i="3" s="1"/>
  <c r="T4697" i="3"/>
  <c r="M4697" i="3"/>
  <c r="O4697" i="3" s="1"/>
  <c r="P4697" i="3" s="1"/>
  <c r="S4697" i="3"/>
  <c r="O4700" i="3"/>
  <c r="P4700" i="3" s="1"/>
  <c r="F4701" i="3"/>
  <c r="Q4701" i="3" s="1"/>
  <c r="T4701" i="3"/>
  <c r="M4701" i="3"/>
  <c r="S4701" i="3"/>
  <c r="F4705" i="3"/>
  <c r="Q4705" i="3" s="1"/>
  <c r="T4705" i="3"/>
  <c r="M4705" i="3"/>
  <c r="S4705" i="3"/>
  <c r="O4708" i="3"/>
  <c r="P4708" i="3" s="1"/>
  <c r="F4709" i="3"/>
  <c r="Q4709" i="3" s="1"/>
  <c r="T4709" i="3"/>
  <c r="M4709" i="3"/>
  <c r="S4709" i="3"/>
  <c r="O4712" i="3"/>
  <c r="P4712" i="3" s="1"/>
  <c r="F4713" i="3"/>
  <c r="Q4713" i="3" s="1"/>
  <c r="T4713" i="3"/>
  <c r="M4713" i="3"/>
  <c r="O4713" i="3" s="1"/>
  <c r="P4713" i="3" s="1"/>
  <c r="S4713" i="3"/>
  <c r="O4716" i="3"/>
  <c r="P4716" i="3" s="1"/>
  <c r="F4717" i="3"/>
  <c r="Q4717" i="3" s="1"/>
  <c r="T4717" i="3"/>
  <c r="M4717" i="3"/>
  <c r="S4717" i="3"/>
  <c r="F4721" i="3"/>
  <c r="Q4721" i="3" s="1"/>
  <c r="T4721" i="3"/>
  <c r="M4721" i="3"/>
  <c r="S4721" i="3"/>
  <c r="O4724" i="3"/>
  <c r="P4724" i="3" s="1"/>
  <c r="F4725" i="3"/>
  <c r="Q4725" i="3" s="1"/>
  <c r="T4725" i="3"/>
  <c r="M4725" i="3"/>
  <c r="S4725" i="3"/>
  <c r="O4728" i="3"/>
  <c r="P4728" i="3" s="1"/>
  <c r="S4729" i="3"/>
  <c r="F4729" i="3"/>
  <c r="M4729" i="3"/>
  <c r="O4729" i="3" s="1"/>
  <c r="P4729" i="3" s="1"/>
  <c r="S4730" i="3"/>
  <c r="F4739" i="3"/>
  <c r="M4739" i="3"/>
  <c r="S4739" i="3"/>
  <c r="L4739" i="3"/>
  <c r="O4739" i="3"/>
  <c r="P4739" i="3" s="1"/>
  <c r="O4741" i="3"/>
  <c r="P4741" i="3" s="1"/>
  <c r="S4742" i="3"/>
  <c r="O4742" i="3"/>
  <c r="P4742" i="3" s="1"/>
  <c r="M4742" i="3"/>
  <c r="H4742" i="3"/>
  <c r="Q4742" i="3" s="1"/>
  <c r="F4747" i="3"/>
  <c r="M4747" i="3"/>
  <c r="S4747" i="3"/>
  <c r="L4747" i="3"/>
  <c r="O4747" i="3"/>
  <c r="P4747" i="3" s="1"/>
  <c r="O4749" i="3"/>
  <c r="P4749" i="3" s="1"/>
  <c r="S4750" i="3"/>
  <c r="O4750" i="3"/>
  <c r="P4750" i="3" s="1"/>
  <c r="M4750" i="3"/>
  <c r="H4750" i="3"/>
  <c r="Q4750" i="3" s="1"/>
  <c r="F4755" i="3"/>
  <c r="Q4755" i="3" s="1"/>
  <c r="M4755" i="3"/>
  <c r="S4755" i="3"/>
  <c r="L4755" i="3"/>
  <c r="O4755" i="3"/>
  <c r="P4755" i="3" s="1"/>
  <c r="M4647" i="3"/>
  <c r="M4648" i="3"/>
  <c r="O4648" i="3" s="1"/>
  <c r="P4648" i="3" s="1"/>
  <c r="M4649" i="3"/>
  <c r="M4650" i="3"/>
  <c r="O4650" i="3" s="1"/>
  <c r="P4650" i="3" s="1"/>
  <c r="M4651" i="3"/>
  <c r="O4653" i="3"/>
  <c r="P4653" i="3" s="1"/>
  <c r="F4654" i="3"/>
  <c r="Q4654" i="3" s="1"/>
  <c r="T4654" i="3"/>
  <c r="M4654" i="3"/>
  <c r="S4654" i="3"/>
  <c r="O4657" i="3"/>
  <c r="P4657" i="3" s="1"/>
  <c r="F4658" i="3"/>
  <c r="Q4658" i="3" s="1"/>
  <c r="T4658" i="3"/>
  <c r="M4658" i="3"/>
  <c r="O4658" i="3" s="1"/>
  <c r="P4658" i="3" s="1"/>
  <c r="S4658" i="3"/>
  <c r="O4661" i="3"/>
  <c r="P4661" i="3" s="1"/>
  <c r="F4662" i="3"/>
  <c r="Q4662" i="3" s="1"/>
  <c r="T4662" i="3"/>
  <c r="M4662" i="3"/>
  <c r="O4662" i="3" s="1"/>
  <c r="P4662" i="3" s="1"/>
  <c r="S4662" i="3"/>
  <c r="F4666" i="3"/>
  <c r="Q4666" i="3" s="1"/>
  <c r="T4666" i="3"/>
  <c r="M4666" i="3"/>
  <c r="O4666" i="3" s="1"/>
  <c r="P4666" i="3" s="1"/>
  <c r="S4666" i="3"/>
  <c r="O4669" i="3"/>
  <c r="P4669" i="3" s="1"/>
  <c r="F4670" i="3"/>
  <c r="Q4670" i="3" s="1"/>
  <c r="T4670" i="3"/>
  <c r="M4670" i="3"/>
  <c r="S4670" i="3"/>
  <c r="O4673" i="3"/>
  <c r="P4673" i="3" s="1"/>
  <c r="F4674" i="3"/>
  <c r="Q4674" i="3" s="1"/>
  <c r="T4674" i="3"/>
  <c r="M4674" i="3"/>
  <c r="O4674" i="3" s="1"/>
  <c r="P4674" i="3" s="1"/>
  <c r="S4674" i="3"/>
  <c r="O4677" i="3"/>
  <c r="P4677" i="3" s="1"/>
  <c r="F4678" i="3"/>
  <c r="Q4678" i="3" s="1"/>
  <c r="T4678" i="3"/>
  <c r="M4678" i="3"/>
  <c r="O4678" i="3" s="1"/>
  <c r="P4678" i="3" s="1"/>
  <c r="S4678" i="3"/>
  <c r="F4682" i="3"/>
  <c r="Q4682" i="3" s="1"/>
  <c r="T4682" i="3"/>
  <c r="M4682" i="3"/>
  <c r="O4682" i="3" s="1"/>
  <c r="P4682" i="3" s="1"/>
  <c r="S4682" i="3"/>
  <c r="O4685" i="3"/>
  <c r="P4685" i="3" s="1"/>
  <c r="F4686" i="3"/>
  <c r="Q4686" i="3" s="1"/>
  <c r="T4686" i="3"/>
  <c r="M4686" i="3"/>
  <c r="S4686" i="3"/>
  <c r="O4689" i="3"/>
  <c r="P4689" i="3" s="1"/>
  <c r="F4690" i="3"/>
  <c r="Q4690" i="3" s="1"/>
  <c r="T4690" i="3"/>
  <c r="M4690" i="3"/>
  <c r="O4690" i="3" s="1"/>
  <c r="P4690" i="3" s="1"/>
  <c r="S4690" i="3"/>
  <c r="O4693" i="3"/>
  <c r="P4693" i="3" s="1"/>
  <c r="F4694" i="3"/>
  <c r="Q4694" i="3" s="1"/>
  <c r="T4694" i="3"/>
  <c r="M4694" i="3"/>
  <c r="O4694" i="3" s="1"/>
  <c r="P4694" i="3" s="1"/>
  <c r="S4694" i="3"/>
  <c r="F4698" i="3"/>
  <c r="Q4698" i="3" s="1"/>
  <c r="T4698" i="3"/>
  <c r="M4698" i="3"/>
  <c r="O4698" i="3" s="1"/>
  <c r="P4698" i="3" s="1"/>
  <c r="S4698" i="3"/>
  <c r="O4701" i="3"/>
  <c r="P4701" i="3" s="1"/>
  <c r="F4702" i="3"/>
  <c r="Q4702" i="3" s="1"/>
  <c r="T4702" i="3"/>
  <c r="M4702" i="3"/>
  <c r="S4702" i="3"/>
  <c r="O4705" i="3"/>
  <c r="P4705" i="3" s="1"/>
  <c r="F4706" i="3"/>
  <c r="Q4706" i="3" s="1"/>
  <c r="T4706" i="3"/>
  <c r="M4706" i="3"/>
  <c r="O4706" i="3" s="1"/>
  <c r="P4706" i="3" s="1"/>
  <c r="S4706" i="3"/>
  <c r="O4709" i="3"/>
  <c r="P4709" i="3" s="1"/>
  <c r="F4710" i="3"/>
  <c r="Q4710" i="3" s="1"/>
  <c r="T4710" i="3"/>
  <c r="M4710" i="3"/>
  <c r="O4710" i="3" s="1"/>
  <c r="P4710" i="3" s="1"/>
  <c r="S4710" i="3"/>
  <c r="F4714" i="3"/>
  <c r="Q4714" i="3" s="1"/>
  <c r="T4714" i="3"/>
  <c r="M4714" i="3"/>
  <c r="O4714" i="3" s="1"/>
  <c r="P4714" i="3" s="1"/>
  <c r="S4714" i="3"/>
  <c r="O4717" i="3"/>
  <c r="P4717" i="3" s="1"/>
  <c r="F4718" i="3"/>
  <c r="Q4718" i="3" s="1"/>
  <c r="T4718" i="3"/>
  <c r="M4718" i="3"/>
  <c r="S4718" i="3"/>
  <c r="O4721" i="3"/>
  <c r="P4721" i="3" s="1"/>
  <c r="F4722" i="3"/>
  <c r="Q4722" i="3" s="1"/>
  <c r="T4722" i="3"/>
  <c r="M4722" i="3"/>
  <c r="O4722" i="3" s="1"/>
  <c r="P4722" i="3" s="1"/>
  <c r="S4722" i="3"/>
  <c r="O4725" i="3"/>
  <c r="P4725" i="3" s="1"/>
  <c r="F4726" i="3"/>
  <c r="Q4726" i="3" s="1"/>
  <c r="T4726" i="3"/>
  <c r="M4726" i="3"/>
  <c r="O4726" i="3" s="1"/>
  <c r="P4726" i="3" s="1"/>
  <c r="S4726" i="3"/>
  <c r="F4731" i="3"/>
  <c r="Q4731" i="3" s="1"/>
  <c r="S4731" i="3"/>
  <c r="L4731" i="3"/>
  <c r="O4731" i="3"/>
  <c r="P4731" i="3" s="1"/>
  <c r="T4731" i="3"/>
  <c r="M4734" i="3"/>
  <c r="O4734" i="3" s="1"/>
  <c r="P4734" i="3" s="1"/>
  <c r="H4734" i="3"/>
  <c r="Q4734" i="3" s="1"/>
  <c r="F4735" i="3"/>
  <c r="Q4735" i="3" s="1"/>
  <c r="S4735" i="3"/>
  <c r="L4735" i="3"/>
  <c r="O4735" i="3"/>
  <c r="P4735" i="3" s="1"/>
  <c r="T4735" i="3"/>
  <c r="S4736" i="3"/>
  <c r="T4743" i="3"/>
  <c r="O4748" i="3"/>
  <c r="P4748" i="3" s="1"/>
  <c r="T4751" i="3"/>
  <c r="Q4777" i="3"/>
  <c r="T4730" i="3"/>
  <c r="M4732" i="3"/>
  <c r="O4732" i="3" s="1"/>
  <c r="P4732" i="3" s="1"/>
  <c r="T4734" i="3"/>
  <c r="M4736" i="3"/>
  <c r="O4736" i="3" s="1"/>
  <c r="P4736" i="3" s="1"/>
  <c r="L4737" i="3"/>
  <c r="Q4737" i="3" s="1"/>
  <c r="T4738" i="3"/>
  <c r="M4740" i="3"/>
  <c r="O4740" i="3" s="1"/>
  <c r="P4740" i="3" s="1"/>
  <c r="L4741" i="3"/>
  <c r="Q4741" i="3" s="1"/>
  <c r="T4742" i="3"/>
  <c r="M4744" i="3"/>
  <c r="O4744" i="3" s="1"/>
  <c r="P4744" i="3" s="1"/>
  <c r="L4745" i="3"/>
  <c r="T4746" i="3"/>
  <c r="M4748" i="3"/>
  <c r="L4749" i="3"/>
  <c r="Q4749" i="3" s="1"/>
  <c r="T4750" i="3"/>
  <c r="M4752" i="3"/>
  <c r="O4752" i="3" s="1"/>
  <c r="P4752" i="3" s="1"/>
  <c r="L4753" i="3"/>
  <c r="Q4753" i="3" s="1"/>
  <c r="T4754" i="3"/>
  <c r="M4756" i="3"/>
  <c r="O4756" i="3" s="1"/>
  <c r="P4756" i="3" s="1"/>
  <c r="L4757" i="3"/>
  <c r="Q4757" i="3" s="1"/>
  <c r="T4758" i="3"/>
  <c r="S4759" i="3"/>
  <c r="M4760" i="3"/>
  <c r="O4760" i="3" s="1"/>
  <c r="P4760" i="3" s="1"/>
  <c r="L4761" i="3"/>
  <c r="Q4761" i="3" s="1"/>
  <c r="T4762" i="3"/>
  <c r="S4763" i="3"/>
  <c r="M4764" i="3"/>
  <c r="O4764" i="3" s="1"/>
  <c r="P4764" i="3" s="1"/>
  <c r="L4765" i="3"/>
  <c r="T4766" i="3"/>
  <c r="S4767" i="3"/>
  <c r="M4768" i="3"/>
  <c r="L4769" i="3"/>
  <c r="T4770" i="3"/>
  <c r="S4771" i="3"/>
  <c r="M4772" i="3"/>
  <c r="L4773" i="3"/>
  <c r="Q4773" i="3" s="1"/>
  <c r="T4774" i="3"/>
  <c r="S4775" i="3"/>
  <c r="M4776" i="3"/>
  <c r="O4776" i="3" s="1"/>
  <c r="P4776" i="3" s="1"/>
  <c r="L4777" i="3"/>
  <c r="T4778" i="3"/>
  <c r="S4779" i="3"/>
  <c r="M4780" i="3"/>
  <c r="O4780" i="3" s="1"/>
  <c r="P4780" i="3" s="1"/>
  <c r="L4781" i="3"/>
  <c r="M4784" i="3"/>
  <c r="O4785" i="3"/>
  <c r="P4785" i="3" s="1"/>
  <c r="H4788" i="3"/>
  <c r="Q4788" i="3" s="1"/>
  <c r="F4790" i="3"/>
  <c r="Q4790" i="3" s="1"/>
  <c r="M4790" i="3"/>
  <c r="O4790" i="3" s="1"/>
  <c r="P4790" i="3" s="1"/>
  <c r="S4790" i="3"/>
  <c r="O4792" i="3"/>
  <c r="P4792" i="3" s="1"/>
  <c r="L4793" i="3"/>
  <c r="O4801" i="3"/>
  <c r="P4801" i="3" s="1"/>
  <c r="L4801" i="3"/>
  <c r="L4809" i="3"/>
  <c r="L4817" i="3"/>
  <c r="O4836" i="3"/>
  <c r="P4836" i="3" s="1"/>
  <c r="Q4841" i="3"/>
  <c r="O4852" i="3"/>
  <c r="P4852" i="3" s="1"/>
  <c r="Q4857" i="3"/>
  <c r="O4861" i="3"/>
  <c r="P4861" i="3" s="1"/>
  <c r="T4759" i="3"/>
  <c r="S4760" i="3"/>
  <c r="T4763" i="3"/>
  <c r="S4764" i="3"/>
  <c r="T4767" i="3"/>
  <c r="O4768" i="3"/>
  <c r="P4768" i="3" s="1"/>
  <c r="S4768" i="3"/>
  <c r="T4771" i="3"/>
  <c r="O4772" i="3"/>
  <c r="P4772" i="3" s="1"/>
  <c r="S4772" i="3"/>
  <c r="T4775" i="3"/>
  <c r="S4776" i="3"/>
  <c r="T4779" i="3"/>
  <c r="S4780" i="3"/>
  <c r="F4785" i="3"/>
  <c r="Q4785" i="3" s="1"/>
  <c r="S4785" i="3"/>
  <c r="M4785" i="3"/>
  <c r="T4785" i="3"/>
  <c r="S4787" i="3"/>
  <c r="O4791" i="3"/>
  <c r="P4791" i="3" s="1"/>
  <c r="F4793" i="3"/>
  <c r="S4793" i="3"/>
  <c r="M4793" i="3"/>
  <c r="O4793" i="3" s="1"/>
  <c r="P4793" i="3" s="1"/>
  <c r="M4796" i="3"/>
  <c r="H4796" i="3"/>
  <c r="Q4796" i="3" s="1"/>
  <c r="S4798" i="3"/>
  <c r="F4801" i="3"/>
  <c r="Q4801" i="3" s="1"/>
  <c r="S4801" i="3"/>
  <c r="M4801" i="3"/>
  <c r="M4804" i="3"/>
  <c r="H4804" i="3"/>
  <c r="Q4804" i="3" s="1"/>
  <c r="S4806" i="3"/>
  <c r="F4809" i="3"/>
  <c r="Q4809" i="3" s="1"/>
  <c r="S4809" i="3"/>
  <c r="M4809" i="3"/>
  <c r="O4809" i="3" s="1"/>
  <c r="P4809" i="3" s="1"/>
  <c r="M4812" i="3"/>
  <c r="H4812" i="3"/>
  <c r="Q4812" i="3" s="1"/>
  <c r="S4814" i="3"/>
  <c r="F4817" i="3"/>
  <c r="S4817" i="3"/>
  <c r="M4817" i="3"/>
  <c r="O4817" i="3" s="1"/>
  <c r="P4817" i="3" s="1"/>
  <c r="M4820" i="3"/>
  <c r="H4820" i="3"/>
  <c r="Q4820" i="3" s="1"/>
  <c r="S4822" i="3"/>
  <c r="O4824" i="3"/>
  <c r="P4824" i="3" s="1"/>
  <c r="Q4845" i="3"/>
  <c r="M4730" i="3"/>
  <c r="O4730" i="3" s="1"/>
  <c r="P4730" i="3" s="1"/>
  <c r="T4732" i="3"/>
  <c r="T4736" i="3"/>
  <c r="S4737" i="3"/>
  <c r="T4740" i="3"/>
  <c r="S4741" i="3"/>
  <c r="T4744" i="3"/>
  <c r="S4745" i="3"/>
  <c r="T4748" i="3"/>
  <c r="S4749" i="3"/>
  <c r="T4752" i="3"/>
  <c r="S4753" i="3"/>
  <c r="T4756" i="3"/>
  <c r="S4757" i="3"/>
  <c r="H4758" i="3"/>
  <c r="Q4758" i="3" s="1"/>
  <c r="M4758" i="3"/>
  <c r="O4758" i="3" s="1"/>
  <c r="P4758" i="3" s="1"/>
  <c r="T4760" i="3"/>
  <c r="S4761" i="3"/>
  <c r="H4762" i="3"/>
  <c r="Q4762" i="3" s="1"/>
  <c r="M4762" i="3"/>
  <c r="T4764" i="3"/>
  <c r="S4765" i="3"/>
  <c r="H4766" i="3"/>
  <c r="Q4766" i="3" s="1"/>
  <c r="M4766" i="3"/>
  <c r="T4768" i="3"/>
  <c r="S4769" i="3"/>
  <c r="H4770" i="3"/>
  <c r="Q4770" i="3" s="1"/>
  <c r="M4770" i="3"/>
  <c r="T4772" i="3"/>
  <c r="S4773" i="3"/>
  <c r="H4774" i="3"/>
  <c r="Q4774" i="3" s="1"/>
  <c r="M4774" i="3"/>
  <c r="O4774" i="3" s="1"/>
  <c r="P4774" i="3" s="1"/>
  <c r="T4776" i="3"/>
  <c r="S4777" i="3"/>
  <c r="H4778" i="3"/>
  <c r="Q4778" i="3" s="1"/>
  <c r="M4778" i="3"/>
  <c r="T4780" i="3"/>
  <c r="S4781" i="3"/>
  <c r="O4782" i="3"/>
  <c r="P4782" i="3" s="1"/>
  <c r="T4782" i="3"/>
  <c r="F4784" i="3"/>
  <c r="Q4784" i="3" s="1"/>
  <c r="S4784" i="3"/>
  <c r="O4784" i="3"/>
  <c r="P4784" i="3" s="1"/>
  <c r="F4786" i="3"/>
  <c r="Q4786" i="3" s="1"/>
  <c r="M4786" i="3"/>
  <c r="O4786" i="3" s="1"/>
  <c r="P4786" i="3" s="1"/>
  <c r="S4786" i="3"/>
  <c r="O4788" i="3"/>
  <c r="P4788" i="3" s="1"/>
  <c r="H4792" i="3"/>
  <c r="Q4792" i="3" s="1"/>
  <c r="O4797" i="3"/>
  <c r="P4797" i="3" s="1"/>
  <c r="L4797" i="3"/>
  <c r="L4805" i="3"/>
  <c r="L4813" i="3"/>
  <c r="L4821" i="3"/>
  <c r="O4828" i="3"/>
  <c r="P4828" i="3" s="1"/>
  <c r="O4844" i="3"/>
  <c r="P4844" i="3" s="1"/>
  <c r="O4860" i="3"/>
  <c r="P4860" i="3" s="1"/>
  <c r="T4737" i="3"/>
  <c r="T4741" i="3"/>
  <c r="T4745" i="3"/>
  <c r="T4749" i="3"/>
  <c r="T4753" i="3"/>
  <c r="T4757" i="3"/>
  <c r="M4759" i="3"/>
  <c r="O4759" i="3" s="1"/>
  <c r="P4759" i="3" s="1"/>
  <c r="T4761" i="3"/>
  <c r="O4762" i="3"/>
  <c r="P4762" i="3" s="1"/>
  <c r="M4763" i="3"/>
  <c r="O4763" i="3" s="1"/>
  <c r="P4763" i="3" s="1"/>
  <c r="T4765" i="3"/>
  <c r="O4766" i="3"/>
  <c r="P4766" i="3" s="1"/>
  <c r="M4767" i="3"/>
  <c r="O4767" i="3" s="1"/>
  <c r="P4767" i="3" s="1"/>
  <c r="T4769" i="3"/>
  <c r="O4770" i="3"/>
  <c r="P4770" i="3" s="1"/>
  <c r="M4771" i="3"/>
  <c r="O4771" i="3" s="1"/>
  <c r="P4771" i="3" s="1"/>
  <c r="T4773" i="3"/>
  <c r="M4775" i="3"/>
  <c r="O4775" i="3" s="1"/>
  <c r="P4775" i="3" s="1"/>
  <c r="T4777" i="3"/>
  <c r="O4778" i="3"/>
  <c r="P4778" i="3" s="1"/>
  <c r="M4779" i="3"/>
  <c r="O4779" i="3" s="1"/>
  <c r="P4779" i="3" s="1"/>
  <c r="T4781" i="3"/>
  <c r="O4787" i="3"/>
  <c r="P4787" i="3" s="1"/>
  <c r="F4789" i="3"/>
  <c r="Q4789" i="3" s="1"/>
  <c r="S4789" i="3"/>
  <c r="M4789" i="3"/>
  <c r="O4789" i="3" s="1"/>
  <c r="P4789" i="3" s="1"/>
  <c r="T4789" i="3"/>
  <c r="S4791" i="3"/>
  <c r="T4793" i="3"/>
  <c r="S4794" i="3"/>
  <c r="O4796" i="3"/>
  <c r="P4796" i="3" s="1"/>
  <c r="F4797" i="3"/>
  <c r="Q4797" i="3" s="1"/>
  <c r="S4797" i="3"/>
  <c r="M4797" i="3"/>
  <c r="M4800" i="3"/>
  <c r="O4800" i="3" s="1"/>
  <c r="P4800" i="3" s="1"/>
  <c r="H4800" i="3"/>
  <c r="Q4800" i="3" s="1"/>
  <c r="T4801" i="3"/>
  <c r="S4802" i="3"/>
  <c r="O4804" i="3"/>
  <c r="P4804" i="3" s="1"/>
  <c r="F4805" i="3"/>
  <c r="S4805" i="3"/>
  <c r="M4805" i="3"/>
  <c r="O4805" i="3" s="1"/>
  <c r="P4805" i="3" s="1"/>
  <c r="M4808" i="3"/>
  <c r="O4808" i="3" s="1"/>
  <c r="P4808" i="3" s="1"/>
  <c r="H4808" i="3"/>
  <c r="Q4808" i="3" s="1"/>
  <c r="T4809" i="3"/>
  <c r="S4810" i="3"/>
  <c r="O4812" i="3"/>
  <c r="P4812" i="3" s="1"/>
  <c r="F4813" i="3"/>
  <c r="Q4813" i="3" s="1"/>
  <c r="S4813" i="3"/>
  <c r="M4813" i="3"/>
  <c r="O4813" i="3" s="1"/>
  <c r="P4813" i="3" s="1"/>
  <c r="M4816" i="3"/>
  <c r="O4816" i="3" s="1"/>
  <c r="P4816" i="3" s="1"/>
  <c r="H4816" i="3"/>
  <c r="Q4816" i="3" s="1"/>
  <c r="T4817" i="3"/>
  <c r="S4818" i="3"/>
  <c r="O4820" i="3"/>
  <c r="P4820" i="3" s="1"/>
  <c r="F4821" i="3"/>
  <c r="S4821" i="3"/>
  <c r="M4821" i="3"/>
  <c r="O4821" i="3" s="1"/>
  <c r="P4821" i="3" s="1"/>
  <c r="O4832" i="3"/>
  <c r="P4832" i="3" s="1"/>
  <c r="O4848" i="3"/>
  <c r="P4848" i="3" s="1"/>
  <c r="O4857" i="3"/>
  <c r="P4857" i="3" s="1"/>
  <c r="O4864" i="3"/>
  <c r="P4864" i="3" s="1"/>
  <c r="T4825" i="3"/>
  <c r="O4826" i="3"/>
  <c r="P4826" i="3" s="1"/>
  <c r="S4826" i="3"/>
  <c r="T4829" i="3"/>
  <c r="S4830" i="3"/>
  <c r="T4833" i="3"/>
  <c r="S4834" i="3"/>
  <c r="T4837" i="3"/>
  <c r="S4838" i="3"/>
  <c r="T4841" i="3"/>
  <c r="O4842" i="3"/>
  <c r="P4842" i="3" s="1"/>
  <c r="S4842" i="3"/>
  <c r="T4845" i="3"/>
  <c r="S4846" i="3"/>
  <c r="T4849" i="3"/>
  <c r="S4850" i="3"/>
  <c r="T4853" i="3"/>
  <c r="S4854" i="3"/>
  <c r="T4857" i="3"/>
  <c r="O4858" i="3"/>
  <c r="P4858" i="3" s="1"/>
  <c r="S4858" i="3"/>
  <c r="T4861" i="3"/>
  <c r="S4862" i="3"/>
  <c r="S4865" i="3"/>
  <c r="F4865" i="3"/>
  <c r="Q4865" i="3" s="1"/>
  <c r="S4869" i="3"/>
  <c r="F4869" i="3"/>
  <c r="Q4869" i="3" s="1"/>
  <c r="O4873" i="3"/>
  <c r="P4873" i="3" s="1"/>
  <c r="T4882" i="3"/>
  <c r="F4882" i="3"/>
  <c r="Q4882" i="3" s="1"/>
  <c r="S4882" i="3"/>
  <c r="M4882" i="3"/>
  <c r="T4794" i="3"/>
  <c r="O4795" i="3"/>
  <c r="P4795" i="3" s="1"/>
  <c r="S4795" i="3"/>
  <c r="T4798" i="3"/>
  <c r="O4799" i="3"/>
  <c r="P4799" i="3" s="1"/>
  <c r="S4799" i="3"/>
  <c r="T4802" i="3"/>
  <c r="O4803" i="3"/>
  <c r="P4803" i="3" s="1"/>
  <c r="S4803" i="3"/>
  <c r="T4806" i="3"/>
  <c r="O4807" i="3"/>
  <c r="P4807" i="3" s="1"/>
  <c r="S4807" i="3"/>
  <c r="T4810" i="3"/>
  <c r="O4811" i="3"/>
  <c r="P4811" i="3" s="1"/>
  <c r="S4811" i="3"/>
  <c r="T4814" i="3"/>
  <c r="O4815" i="3"/>
  <c r="P4815" i="3" s="1"/>
  <c r="S4815" i="3"/>
  <c r="T4818" i="3"/>
  <c r="O4819" i="3"/>
  <c r="P4819" i="3" s="1"/>
  <c r="S4819" i="3"/>
  <c r="T4822" i="3"/>
  <c r="O4823" i="3"/>
  <c r="P4823" i="3" s="1"/>
  <c r="S4823" i="3"/>
  <c r="H4824" i="3"/>
  <c r="Q4824" i="3" s="1"/>
  <c r="L4825" i="3"/>
  <c r="Q4825" i="3" s="1"/>
  <c r="T4826" i="3"/>
  <c r="O4827" i="3"/>
  <c r="P4827" i="3" s="1"/>
  <c r="S4827" i="3"/>
  <c r="H4828" i="3"/>
  <c r="Q4828" i="3" s="1"/>
  <c r="L4829" i="3"/>
  <c r="Q4829" i="3" s="1"/>
  <c r="T4830" i="3"/>
  <c r="O4831" i="3"/>
  <c r="P4831" i="3" s="1"/>
  <c r="S4831" i="3"/>
  <c r="H4832" i="3"/>
  <c r="Q4832" i="3" s="1"/>
  <c r="L4833" i="3"/>
  <c r="Q4833" i="3" s="1"/>
  <c r="T4834" i="3"/>
  <c r="O4835" i="3"/>
  <c r="P4835" i="3" s="1"/>
  <c r="S4835" i="3"/>
  <c r="H4836" i="3"/>
  <c r="Q4836" i="3" s="1"/>
  <c r="L4837" i="3"/>
  <c r="Q4837" i="3" s="1"/>
  <c r="T4838" i="3"/>
  <c r="O4839" i="3"/>
  <c r="P4839" i="3" s="1"/>
  <c r="S4839" i="3"/>
  <c r="H4840" i="3"/>
  <c r="Q4840" i="3" s="1"/>
  <c r="L4841" i="3"/>
  <c r="T4842" i="3"/>
  <c r="O4843" i="3"/>
  <c r="P4843" i="3" s="1"/>
  <c r="S4843" i="3"/>
  <c r="H4844" i="3"/>
  <c r="Q4844" i="3" s="1"/>
  <c r="L4845" i="3"/>
  <c r="T4846" i="3"/>
  <c r="O4847" i="3"/>
  <c r="P4847" i="3" s="1"/>
  <c r="S4847" i="3"/>
  <c r="H4848" i="3"/>
  <c r="Q4848" i="3" s="1"/>
  <c r="L4849" i="3"/>
  <c r="Q4849" i="3" s="1"/>
  <c r="T4850" i="3"/>
  <c r="O4851" i="3"/>
  <c r="P4851" i="3" s="1"/>
  <c r="S4851" i="3"/>
  <c r="H4852" i="3"/>
  <c r="Q4852" i="3" s="1"/>
  <c r="L4853" i="3"/>
  <c r="Q4853" i="3" s="1"/>
  <c r="T4854" i="3"/>
  <c r="O4855" i="3"/>
  <c r="P4855" i="3" s="1"/>
  <c r="S4855" i="3"/>
  <c r="H4856" i="3"/>
  <c r="Q4856" i="3" s="1"/>
  <c r="L4857" i="3"/>
  <c r="T4858" i="3"/>
  <c r="O4859" i="3"/>
  <c r="P4859" i="3" s="1"/>
  <c r="S4859" i="3"/>
  <c r="H4860" i="3"/>
  <c r="Q4860" i="3" s="1"/>
  <c r="L4861" i="3"/>
  <c r="Q4861" i="3" s="1"/>
  <c r="T4862" i="3"/>
  <c r="O4863" i="3"/>
  <c r="P4863" i="3" s="1"/>
  <c r="S4863" i="3"/>
  <c r="H4864" i="3"/>
  <c r="Q4864" i="3" s="1"/>
  <c r="S4868" i="3"/>
  <c r="F4868" i="3"/>
  <c r="Q4868" i="3" s="1"/>
  <c r="S4872" i="3"/>
  <c r="F4872" i="3"/>
  <c r="Q4872" i="3" s="1"/>
  <c r="Q4875" i="3"/>
  <c r="O4876" i="3"/>
  <c r="P4876" i="3" s="1"/>
  <c r="Q4879" i="3"/>
  <c r="T4881" i="3"/>
  <c r="F4881" i="3"/>
  <c r="Q4881" i="3" s="1"/>
  <c r="S4881" i="3"/>
  <c r="M4881" i="3"/>
  <c r="O4881" i="3" s="1"/>
  <c r="P4881" i="3" s="1"/>
  <c r="O4882" i="3"/>
  <c r="P4882" i="3" s="1"/>
  <c r="T4783" i="3"/>
  <c r="T4787" i="3"/>
  <c r="S4788" i="3"/>
  <c r="T4791" i="3"/>
  <c r="S4792" i="3"/>
  <c r="T4795" i="3"/>
  <c r="S4796" i="3"/>
  <c r="T4799" i="3"/>
  <c r="S4800" i="3"/>
  <c r="T4803" i="3"/>
  <c r="S4804" i="3"/>
  <c r="T4807" i="3"/>
  <c r="S4808" i="3"/>
  <c r="T4811" i="3"/>
  <c r="S4812" i="3"/>
  <c r="T4815" i="3"/>
  <c r="S4816" i="3"/>
  <c r="T4819" i="3"/>
  <c r="S4820" i="3"/>
  <c r="T4823" i="3"/>
  <c r="S4824" i="3"/>
  <c r="M4825" i="3"/>
  <c r="O4825" i="3" s="1"/>
  <c r="P4825" i="3" s="1"/>
  <c r="T4827" i="3"/>
  <c r="S4828" i="3"/>
  <c r="M4829" i="3"/>
  <c r="O4829" i="3" s="1"/>
  <c r="P4829" i="3" s="1"/>
  <c r="T4831" i="3"/>
  <c r="S4832" i="3"/>
  <c r="M4833" i="3"/>
  <c r="O4833" i="3" s="1"/>
  <c r="P4833" i="3" s="1"/>
  <c r="T4835" i="3"/>
  <c r="S4836" i="3"/>
  <c r="M4837" i="3"/>
  <c r="O4837" i="3" s="1"/>
  <c r="P4837" i="3" s="1"/>
  <c r="T4839" i="3"/>
  <c r="S4840" i="3"/>
  <c r="M4841" i="3"/>
  <c r="O4841" i="3" s="1"/>
  <c r="P4841" i="3" s="1"/>
  <c r="T4843" i="3"/>
  <c r="S4844" i="3"/>
  <c r="M4845" i="3"/>
  <c r="O4845" i="3" s="1"/>
  <c r="P4845" i="3" s="1"/>
  <c r="T4847" i="3"/>
  <c r="S4848" i="3"/>
  <c r="M4849" i="3"/>
  <c r="O4849" i="3" s="1"/>
  <c r="P4849" i="3" s="1"/>
  <c r="T4851" i="3"/>
  <c r="S4852" i="3"/>
  <c r="M4853" i="3"/>
  <c r="O4853" i="3" s="1"/>
  <c r="P4853" i="3" s="1"/>
  <c r="T4855" i="3"/>
  <c r="S4856" i="3"/>
  <c r="M4857" i="3"/>
  <c r="T4859" i="3"/>
  <c r="S4860" i="3"/>
  <c r="M4861" i="3"/>
  <c r="T4863" i="3"/>
  <c r="S4864" i="3"/>
  <c r="M4865" i="3"/>
  <c r="O4865" i="3" s="1"/>
  <c r="P4865" i="3" s="1"/>
  <c r="T4865" i="3"/>
  <c r="S4867" i="3"/>
  <c r="F4867" i="3"/>
  <c r="Q4867" i="3" s="1"/>
  <c r="O4867" i="3"/>
  <c r="P4867" i="3" s="1"/>
  <c r="M4869" i="3"/>
  <c r="O4869" i="3" s="1"/>
  <c r="P4869" i="3" s="1"/>
  <c r="T4869" i="3"/>
  <c r="S4871" i="3"/>
  <c r="F4871" i="3"/>
  <c r="Q4871" i="3" s="1"/>
  <c r="O4871" i="3"/>
  <c r="P4871" i="3" s="1"/>
  <c r="Q4874" i="3"/>
  <c r="O4875" i="3"/>
  <c r="P4875" i="3" s="1"/>
  <c r="Q4878" i="3"/>
  <c r="T4880" i="3"/>
  <c r="F4880" i="3"/>
  <c r="Q4880" i="3" s="1"/>
  <c r="S4880" i="3"/>
  <c r="M4880" i="3"/>
  <c r="O4880" i="3" s="1"/>
  <c r="P4880" i="3" s="1"/>
  <c r="T4788" i="3"/>
  <c r="T4792" i="3"/>
  <c r="M4794" i="3"/>
  <c r="O4794" i="3" s="1"/>
  <c r="P4794" i="3" s="1"/>
  <c r="T4796" i="3"/>
  <c r="M4798" i="3"/>
  <c r="O4798" i="3" s="1"/>
  <c r="P4798" i="3" s="1"/>
  <c r="T4800" i="3"/>
  <c r="M4802" i="3"/>
  <c r="O4802" i="3" s="1"/>
  <c r="P4802" i="3" s="1"/>
  <c r="T4804" i="3"/>
  <c r="M4806" i="3"/>
  <c r="O4806" i="3" s="1"/>
  <c r="P4806" i="3" s="1"/>
  <c r="T4808" i="3"/>
  <c r="M4810" i="3"/>
  <c r="O4810" i="3" s="1"/>
  <c r="P4810" i="3" s="1"/>
  <c r="T4812" i="3"/>
  <c r="M4814" i="3"/>
  <c r="O4814" i="3" s="1"/>
  <c r="P4814" i="3" s="1"/>
  <c r="T4816" i="3"/>
  <c r="M4818" i="3"/>
  <c r="O4818" i="3" s="1"/>
  <c r="P4818" i="3" s="1"/>
  <c r="T4820" i="3"/>
  <c r="M4822" i="3"/>
  <c r="O4822" i="3" s="1"/>
  <c r="P4822" i="3" s="1"/>
  <c r="T4824" i="3"/>
  <c r="S4825" i="3"/>
  <c r="M4826" i="3"/>
  <c r="T4828" i="3"/>
  <c r="S4829" i="3"/>
  <c r="M4830" i="3"/>
  <c r="O4830" i="3" s="1"/>
  <c r="P4830" i="3" s="1"/>
  <c r="T4832" i="3"/>
  <c r="S4833" i="3"/>
  <c r="M4834" i="3"/>
  <c r="O4834" i="3" s="1"/>
  <c r="P4834" i="3" s="1"/>
  <c r="T4836" i="3"/>
  <c r="S4837" i="3"/>
  <c r="M4838" i="3"/>
  <c r="O4838" i="3" s="1"/>
  <c r="P4838" i="3" s="1"/>
  <c r="T4840" i="3"/>
  <c r="S4841" i="3"/>
  <c r="M4842" i="3"/>
  <c r="T4844" i="3"/>
  <c r="S4845" i="3"/>
  <c r="M4846" i="3"/>
  <c r="O4846" i="3" s="1"/>
  <c r="P4846" i="3" s="1"/>
  <c r="T4848" i="3"/>
  <c r="S4849" i="3"/>
  <c r="M4850" i="3"/>
  <c r="O4850" i="3" s="1"/>
  <c r="P4850" i="3" s="1"/>
  <c r="T4852" i="3"/>
  <c r="S4853" i="3"/>
  <c r="M4854" i="3"/>
  <c r="O4854" i="3" s="1"/>
  <c r="P4854" i="3" s="1"/>
  <c r="T4856" i="3"/>
  <c r="S4857" i="3"/>
  <c r="M4858" i="3"/>
  <c r="T4860" i="3"/>
  <c r="S4861" i="3"/>
  <c r="M4862" i="3"/>
  <c r="O4862" i="3" s="1"/>
  <c r="P4862" i="3" s="1"/>
  <c r="T4864" i="3"/>
  <c r="S4866" i="3"/>
  <c r="F4866" i="3"/>
  <c r="Q4866" i="3" s="1"/>
  <c r="O4866" i="3"/>
  <c r="P4866" i="3" s="1"/>
  <c r="M4868" i="3"/>
  <c r="O4868" i="3" s="1"/>
  <c r="P4868" i="3" s="1"/>
  <c r="T4868" i="3"/>
  <c r="S4870" i="3"/>
  <c r="F4870" i="3"/>
  <c r="Q4870" i="3" s="1"/>
  <c r="O4870" i="3"/>
  <c r="P4870" i="3" s="1"/>
  <c r="M4872" i="3"/>
  <c r="O4872" i="3" s="1"/>
  <c r="P4872" i="3" s="1"/>
  <c r="T4872" i="3"/>
  <c r="O4874" i="3"/>
  <c r="P4874" i="3" s="1"/>
  <c r="Q4877" i="3"/>
  <c r="O4878" i="3"/>
  <c r="P4878" i="3" s="1"/>
  <c r="F4873" i="3"/>
  <c r="Q4873" i="3" s="1"/>
  <c r="M4883" i="3"/>
  <c r="M4884" i="3"/>
  <c r="M4885" i="3"/>
  <c r="M4886" i="3"/>
  <c r="O4886" i="3" s="1"/>
  <c r="P4886" i="3" s="1"/>
  <c r="M4887" i="3"/>
  <c r="M4888" i="3"/>
  <c r="M4889" i="3"/>
  <c r="M4890" i="3"/>
  <c r="O4890" i="3" s="1"/>
  <c r="P4890" i="3" s="1"/>
  <c r="M4891" i="3"/>
  <c r="M4892" i="3"/>
  <c r="M4893" i="3"/>
  <c r="O4893" i="3" s="1"/>
  <c r="P4893" i="3" s="1"/>
  <c r="M4894" i="3"/>
  <c r="M4895" i="3"/>
  <c r="M4896" i="3"/>
  <c r="M4897" i="3"/>
  <c r="O4897" i="3" s="1"/>
  <c r="P4897" i="3" s="1"/>
  <c r="M4898" i="3"/>
  <c r="O4898" i="3" s="1"/>
  <c r="P4898" i="3" s="1"/>
  <c r="M4899" i="3"/>
  <c r="M4900" i="3"/>
  <c r="M4901" i="3"/>
  <c r="O4901" i="3" s="1"/>
  <c r="P4901" i="3" s="1"/>
  <c r="M4902" i="3"/>
  <c r="O4902" i="3" s="1"/>
  <c r="P4902" i="3" s="1"/>
  <c r="M4903" i="3"/>
  <c r="M4904" i="3"/>
  <c r="M4905" i="3"/>
  <c r="T4906" i="3"/>
  <c r="S4906" i="3"/>
  <c r="O4920" i="3"/>
  <c r="P4920" i="3" s="1"/>
  <c r="T4925" i="3"/>
  <c r="S4925" i="3"/>
  <c r="M4925" i="3"/>
  <c r="F4925" i="3"/>
  <c r="Q4925" i="3" s="1"/>
  <c r="S4873" i="3"/>
  <c r="S4874" i="3"/>
  <c r="S4875" i="3"/>
  <c r="S4876" i="3"/>
  <c r="S4877" i="3"/>
  <c r="S4878" i="3"/>
  <c r="S4879" i="3"/>
  <c r="S4883" i="3"/>
  <c r="S4884" i="3"/>
  <c r="S4885" i="3"/>
  <c r="S4886" i="3"/>
  <c r="S4887" i="3"/>
  <c r="S4888" i="3"/>
  <c r="S4889" i="3"/>
  <c r="S4890" i="3"/>
  <c r="S4891" i="3"/>
  <c r="S4904" i="3"/>
  <c r="F4906" i="3"/>
  <c r="Q4906" i="3" s="1"/>
  <c r="O4906" i="3"/>
  <c r="P4906" i="3" s="1"/>
  <c r="O4907" i="3"/>
  <c r="P4907" i="3" s="1"/>
  <c r="O4909" i="3"/>
  <c r="P4909" i="3" s="1"/>
  <c r="O4911" i="3"/>
  <c r="P4911" i="3" s="1"/>
  <c r="O4913" i="3"/>
  <c r="P4913" i="3" s="1"/>
  <c r="O4915" i="3"/>
  <c r="P4915" i="3" s="1"/>
  <c r="O4916" i="3"/>
  <c r="P4916" i="3" s="1"/>
  <c r="O4919" i="3"/>
  <c r="P4919" i="3" s="1"/>
  <c r="T4924" i="3"/>
  <c r="S4924" i="3"/>
  <c r="M4924" i="3"/>
  <c r="F4924" i="3"/>
  <c r="Q4924" i="3" s="1"/>
  <c r="O4925" i="3"/>
  <c r="P4925" i="3" s="1"/>
  <c r="O4883" i="3"/>
  <c r="P4883" i="3" s="1"/>
  <c r="O4884" i="3"/>
  <c r="P4884" i="3" s="1"/>
  <c r="O4885" i="3"/>
  <c r="P4885" i="3" s="1"/>
  <c r="O4887" i="3"/>
  <c r="P4887" i="3" s="1"/>
  <c r="O4888" i="3"/>
  <c r="P4888" i="3" s="1"/>
  <c r="O4889" i="3"/>
  <c r="P4889" i="3" s="1"/>
  <c r="O4891" i="3"/>
  <c r="P4891" i="3" s="1"/>
  <c r="T4892" i="3"/>
  <c r="O4892" i="3"/>
  <c r="P4892" i="3" s="1"/>
  <c r="T4893" i="3"/>
  <c r="T4894" i="3"/>
  <c r="O4894" i="3"/>
  <c r="P4894" i="3" s="1"/>
  <c r="T4895" i="3"/>
  <c r="O4895" i="3"/>
  <c r="P4895" i="3" s="1"/>
  <c r="T4896" i="3"/>
  <c r="O4896" i="3"/>
  <c r="P4896" i="3" s="1"/>
  <c r="T4897" i="3"/>
  <c r="T4898" i="3"/>
  <c r="T4899" i="3"/>
  <c r="O4899" i="3"/>
  <c r="P4899" i="3" s="1"/>
  <c r="T4900" i="3"/>
  <c r="O4900" i="3"/>
  <c r="P4900" i="3" s="1"/>
  <c r="T4901" i="3"/>
  <c r="T4902" i="3"/>
  <c r="T4903" i="3"/>
  <c r="O4903" i="3"/>
  <c r="P4903" i="3" s="1"/>
  <c r="T4904" i="3"/>
  <c r="O4904" i="3"/>
  <c r="P4904" i="3" s="1"/>
  <c r="T4905" i="3"/>
  <c r="S4905" i="3"/>
  <c r="O4918" i="3"/>
  <c r="P4918" i="3" s="1"/>
  <c r="T4923" i="3"/>
  <c r="S4923" i="3"/>
  <c r="M4923" i="3"/>
  <c r="F4923" i="3"/>
  <c r="Q4923" i="3" s="1"/>
  <c r="O4924" i="3"/>
  <c r="P4924" i="3" s="1"/>
  <c r="M4879" i="3"/>
  <c r="O4879" i="3" s="1"/>
  <c r="P4879" i="3" s="1"/>
  <c r="F4883" i="3"/>
  <c r="Q4883" i="3" s="1"/>
  <c r="F4884" i="3"/>
  <c r="Q4884" i="3" s="1"/>
  <c r="F4885" i="3"/>
  <c r="Q4885" i="3" s="1"/>
  <c r="F4886" i="3"/>
  <c r="Q4886" i="3" s="1"/>
  <c r="F4887" i="3"/>
  <c r="Q4887" i="3" s="1"/>
  <c r="F4888" i="3"/>
  <c r="Q4888" i="3" s="1"/>
  <c r="F4889" i="3"/>
  <c r="Q4889" i="3" s="1"/>
  <c r="F4890" i="3"/>
  <c r="Q4890" i="3" s="1"/>
  <c r="F4891" i="3"/>
  <c r="Q4891" i="3" s="1"/>
  <c r="T4907" i="3"/>
  <c r="S4907" i="3"/>
  <c r="M4907" i="3"/>
  <c r="T4908" i="3"/>
  <c r="S4908" i="3"/>
  <c r="M4908" i="3"/>
  <c r="O4908" i="3" s="1"/>
  <c r="P4908" i="3" s="1"/>
  <c r="T4909" i="3"/>
  <c r="S4909" i="3"/>
  <c r="M4909" i="3"/>
  <c r="T4910" i="3"/>
  <c r="S4910" i="3"/>
  <c r="M4910" i="3"/>
  <c r="O4910" i="3" s="1"/>
  <c r="P4910" i="3" s="1"/>
  <c r="T4911" i="3"/>
  <c r="S4911" i="3"/>
  <c r="M4911" i="3"/>
  <c r="T4912" i="3"/>
  <c r="S4912" i="3"/>
  <c r="M4912" i="3"/>
  <c r="O4912" i="3" s="1"/>
  <c r="P4912" i="3" s="1"/>
  <c r="T4913" i="3"/>
  <c r="S4913" i="3"/>
  <c r="M4913" i="3"/>
  <c r="T4914" i="3"/>
  <c r="S4914" i="3"/>
  <c r="M4914" i="3"/>
  <c r="O4914" i="3" s="1"/>
  <c r="P4914" i="3" s="1"/>
  <c r="T4915" i="3"/>
  <c r="S4915" i="3"/>
  <c r="M4915" i="3"/>
  <c r="O4917" i="3"/>
  <c r="P4917" i="3" s="1"/>
  <c r="O4921" i="3"/>
  <c r="P4921" i="3" s="1"/>
  <c r="O4923" i="3"/>
  <c r="P4923" i="3" s="1"/>
  <c r="T4926" i="3"/>
  <c r="S4926" i="3"/>
  <c r="M4926" i="3"/>
  <c r="O4926" i="3" s="1"/>
  <c r="P4926" i="3" s="1"/>
  <c r="F4926" i="3"/>
  <c r="Q4926" i="3" s="1"/>
  <c r="O4930" i="3"/>
  <c r="P4930" i="3" s="1"/>
  <c r="O4934" i="3"/>
  <c r="P4934" i="3" s="1"/>
  <c r="O4938" i="3"/>
  <c r="P4938" i="3" s="1"/>
  <c r="T4939" i="3"/>
  <c r="T4940" i="3"/>
  <c r="O4940" i="3"/>
  <c r="P4940" i="3" s="1"/>
  <c r="T4941" i="3"/>
  <c r="O4941" i="3"/>
  <c r="P4941" i="3" s="1"/>
  <c r="O4942" i="3"/>
  <c r="P4942" i="3" s="1"/>
  <c r="O4943" i="3"/>
  <c r="P4943" i="3" s="1"/>
  <c r="O4944" i="3"/>
  <c r="P4944" i="3" s="1"/>
  <c r="O4945" i="3"/>
  <c r="P4945" i="3" s="1"/>
  <c r="O4946" i="3"/>
  <c r="P4946" i="3" s="1"/>
  <c r="O4947" i="3"/>
  <c r="P4947" i="3" s="1"/>
  <c r="O4948" i="3"/>
  <c r="P4948" i="3" s="1"/>
  <c r="O4949" i="3"/>
  <c r="P4949" i="3" s="1"/>
  <c r="T4950" i="3"/>
  <c r="O4950" i="3"/>
  <c r="P4950" i="3" s="1"/>
  <c r="O4951" i="3"/>
  <c r="P4951" i="3" s="1"/>
  <c r="O4952" i="3"/>
  <c r="P4952" i="3" s="1"/>
  <c r="O4953" i="3"/>
  <c r="P4953" i="3" s="1"/>
  <c r="T4954" i="3"/>
  <c r="O4954" i="3"/>
  <c r="P4954" i="3" s="1"/>
  <c r="T4955" i="3"/>
  <c r="O4955" i="3"/>
  <c r="P4955" i="3" s="1"/>
  <c r="T4956" i="3"/>
  <c r="O4956" i="3"/>
  <c r="P4956" i="3" s="1"/>
  <c r="T4957" i="3"/>
  <c r="O4957" i="3"/>
  <c r="P4957" i="3" s="1"/>
  <c r="T4958" i="3"/>
  <c r="O4958" i="3"/>
  <c r="P4958" i="3" s="1"/>
  <c r="T4959" i="3"/>
  <c r="S4959" i="3"/>
  <c r="F4959" i="3"/>
  <c r="Q4959" i="3" s="1"/>
  <c r="M4959" i="3"/>
  <c r="Q4964" i="3"/>
  <c r="O4905" i="3"/>
  <c r="P4905" i="3" s="1"/>
  <c r="S4916" i="3"/>
  <c r="S4917" i="3"/>
  <c r="S4918" i="3"/>
  <c r="S4919" i="3"/>
  <c r="S4920" i="3"/>
  <c r="S4921" i="3"/>
  <c r="F4927" i="3"/>
  <c r="Q4927" i="3" s="1"/>
  <c r="F4928" i="3"/>
  <c r="Q4928" i="3" s="1"/>
  <c r="F4929" i="3"/>
  <c r="Q4929" i="3" s="1"/>
  <c r="F4930" i="3"/>
  <c r="Q4930" i="3" s="1"/>
  <c r="F4931" i="3"/>
  <c r="Q4931" i="3" s="1"/>
  <c r="F4932" i="3"/>
  <c r="Q4932" i="3" s="1"/>
  <c r="F4933" i="3"/>
  <c r="Q4933" i="3" s="1"/>
  <c r="F4934" i="3"/>
  <c r="Q4934" i="3" s="1"/>
  <c r="F4935" i="3"/>
  <c r="Q4935" i="3" s="1"/>
  <c r="F4936" i="3"/>
  <c r="Q4936" i="3" s="1"/>
  <c r="F4937" i="3"/>
  <c r="Q4937" i="3" s="1"/>
  <c r="F4938" i="3"/>
  <c r="Q4938" i="3" s="1"/>
  <c r="F4939" i="3"/>
  <c r="Q4939" i="3" s="1"/>
  <c r="F4940" i="3"/>
  <c r="Q4940" i="3" s="1"/>
  <c r="F4941" i="3"/>
  <c r="Q4941" i="3" s="1"/>
  <c r="F4942" i="3"/>
  <c r="Q4942" i="3" s="1"/>
  <c r="F4943" i="3"/>
  <c r="Q4943" i="3" s="1"/>
  <c r="F4944" i="3"/>
  <c r="Q4944" i="3" s="1"/>
  <c r="F4945" i="3"/>
  <c r="Q4945" i="3" s="1"/>
  <c r="F4946" i="3"/>
  <c r="Q4946" i="3" s="1"/>
  <c r="F4947" i="3"/>
  <c r="Q4947" i="3" s="1"/>
  <c r="F4948" i="3"/>
  <c r="Q4948" i="3" s="1"/>
  <c r="F4949" i="3"/>
  <c r="Q4949" i="3" s="1"/>
  <c r="F4950" i="3"/>
  <c r="Q4950" i="3" s="1"/>
  <c r="F4951" i="3"/>
  <c r="Q4951" i="3" s="1"/>
  <c r="F4952" i="3"/>
  <c r="Q4952" i="3" s="1"/>
  <c r="F4953" i="3"/>
  <c r="Q4953" i="3" s="1"/>
  <c r="F4954" i="3"/>
  <c r="Q4954" i="3" s="1"/>
  <c r="F4955" i="3"/>
  <c r="Q4955" i="3" s="1"/>
  <c r="F4956" i="3"/>
  <c r="Q4956" i="3" s="1"/>
  <c r="F4957" i="3"/>
  <c r="Q4957" i="3" s="1"/>
  <c r="T4916" i="3"/>
  <c r="M4927" i="3"/>
  <c r="O4927" i="3" s="1"/>
  <c r="P4927" i="3" s="1"/>
  <c r="M4928" i="3"/>
  <c r="O4928" i="3" s="1"/>
  <c r="P4928" i="3" s="1"/>
  <c r="M4929" i="3"/>
  <c r="O4929" i="3" s="1"/>
  <c r="P4929" i="3" s="1"/>
  <c r="M4930" i="3"/>
  <c r="M4931" i="3"/>
  <c r="O4931" i="3" s="1"/>
  <c r="P4931" i="3" s="1"/>
  <c r="M4932" i="3"/>
  <c r="O4932" i="3" s="1"/>
  <c r="P4932" i="3" s="1"/>
  <c r="M4933" i="3"/>
  <c r="O4933" i="3" s="1"/>
  <c r="P4933" i="3" s="1"/>
  <c r="M4934" i="3"/>
  <c r="M4935" i="3"/>
  <c r="O4935" i="3" s="1"/>
  <c r="P4935" i="3" s="1"/>
  <c r="M4936" i="3"/>
  <c r="O4936" i="3" s="1"/>
  <c r="P4936" i="3" s="1"/>
  <c r="M4937" i="3"/>
  <c r="O4937" i="3" s="1"/>
  <c r="P4937" i="3" s="1"/>
  <c r="M4938" i="3"/>
  <c r="M4939" i="3"/>
  <c r="O4939" i="3" s="1"/>
  <c r="P4939" i="3" s="1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S4922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O4959" i="3"/>
  <c r="P4959" i="3" s="1"/>
  <c r="M4960" i="3"/>
  <c r="M4961" i="3"/>
  <c r="O4962" i="3"/>
  <c r="P4962" i="3" s="1"/>
  <c r="S4962" i="3"/>
  <c r="M4963" i="3"/>
  <c r="T4965" i="3"/>
  <c r="F4967" i="3"/>
  <c r="Q4967" i="3" s="1"/>
  <c r="M4967" i="3"/>
  <c r="F4971" i="3"/>
  <c r="Q4971" i="3" s="1"/>
  <c r="M4971" i="3"/>
  <c r="O4971" i="3"/>
  <c r="P4971" i="3" s="1"/>
  <c r="T4971" i="3"/>
  <c r="F4975" i="3"/>
  <c r="S4975" i="3"/>
  <c r="M4975" i="3"/>
  <c r="Q4983" i="3"/>
  <c r="Q5003" i="3"/>
  <c r="Q5011" i="3"/>
  <c r="F4962" i="3"/>
  <c r="Q4962" i="3" s="1"/>
  <c r="S4963" i="3"/>
  <c r="M4964" i="3"/>
  <c r="L4965" i="3"/>
  <c r="Q4965" i="3" s="1"/>
  <c r="F4966" i="3"/>
  <c r="Q4966" i="3" s="1"/>
  <c r="S4966" i="3"/>
  <c r="O4966" i="3"/>
  <c r="P4966" i="3" s="1"/>
  <c r="S4967" i="3"/>
  <c r="O4968" i="3"/>
  <c r="P4968" i="3" s="1"/>
  <c r="T4968" i="3"/>
  <c r="F4970" i="3"/>
  <c r="S4970" i="3"/>
  <c r="O4970" i="3"/>
  <c r="P4970" i="3" s="1"/>
  <c r="Q4972" i="3"/>
  <c r="S4972" i="3"/>
  <c r="Q4979" i="3"/>
  <c r="Q5007" i="3"/>
  <c r="Q5012" i="3"/>
  <c r="T4963" i="3"/>
  <c r="O4964" i="3"/>
  <c r="P4964" i="3" s="1"/>
  <c r="S4964" i="3"/>
  <c r="T4967" i="3"/>
  <c r="O4974" i="3"/>
  <c r="P4974" i="3" s="1"/>
  <c r="T4975" i="3"/>
  <c r="Q4980" i="3"/>
  <c r="Q5008" i="3"/>
  <c r="T4964" i="3"/>
  <c r="S4965" i="3"/>
  <c r="M4966" i="3"/>
  <c r="T4966" i="3"/>
  <c r="H4970" i="3"/>
  <c r="M4970" i="3"/>
  <c r="S4971" i="3"/>
  <c r="O4972" i="3"/>
  <c r="P4972" i="3" s="1"/>
  <c r="S4973" i="3"/>
  <c r="O4973" i="3"/>
  <c r="P4973" i="3" s="1"/>
  <c r="F4974" i="3"/>
  <c r="Q4974" i="3" s="1"/>
  <c r="S4974" i="3"/>
  <c r="M4974" i="3"/>
  <c r="T4974" i="3"/>
  <c r="O4975" i="3"/>
  <c r="P4975" i="3" s="1"/>
  <c r="L4975" i="3"/>
  <c r="Q4976" i="3"/>
  <c r="O4976" i="3"/>
  <c r="P4976" i="3" s="1"/>
  <c r="S4976" i="3"/>
  <c r="T4979" i="3"/>
  <c r="O4980" i="3"/>
  <c r="P4980" i="3" s="1"/>
  <c r="S4980" i="3"/>
  <c r="T4983" i="3"/>
  <c r="O4984" i="3"/>
  <c r="P4984" i="3" s="1"/>
  <c r="S4984" i="3"/>
  <c r="T4987" i="3"/>
  <c r="O4988" i="3"/>
  <c r="P4988" i="3" s="1"/>
  <c r="S4988" i="3"/>
  <c r="T4991" i="3"/>
  <c r="O4992" i="3"/>
  <c r="P4992" i="3" s="1"/>
  <c r="S4992" i="3"/>
  <c r="T4995" i="3"/>
  <c r="O4996" i="3"/>
  <c r="P4996" i="3" s="1"/>
  <c r="S4996" i="3"/>
  <c r="T4999" i="3"/>
  <c r="O5000" i="3"/>
  <c r="P5000" i="3" s="1"/>
  <c r="S5000" i="3"/>
  <c r="T5003" i="3"/>
  <c r="O5004" i="3"/>
  <c r="P5004" i="3" s="1"/>
  <c r="S5004" i="3"/>
  <c r="T5007" i="3"/>
  <c r="O5008" i="3"/>
  <c r="P5008" i="3" s="1"/>
  <c r="S5008" i="3"/>
  <c r="M5009" i="3"/>
  <c r="T5011" i="3"/>
  <c r="O5012" i="3"/>
  <c r="P5012" i="3" s="1"/>
  <c r="S5012" i="3"/>
  <c r="M5013" i="3"/>
  <c r="T4972" i="3"/>
  <c r="T4976" i="3"/>
  <c r="O4977" i="3"/>
  <c r="P4977" i="3" s="1"/>
  <c r="S4977" i="3"/>
  <c r="H4978" i="3"/>
  <c r="Q4978" i="3" s="1"/>
  <c r="L4979" i="3"/>
  <c r="T4980" i="3"/>
  <c r="O4981" i="3"/>
  <c r="P4981" i="3" s="1"/>
  <c r="S4981" i="3"/>
  <c r="M4982" i="3"/>
  <c r="L4983" i="3"/>
  <c r="T4984" i="3"/>
  <c r="S4985" i="3"/>
  <c r="M4986" i="3"/>
  <c r="L4987" i="3"/>
  <c r="Q4987" i="3" s="1"/>
  <c r="T4988" i="3"/>
  <c r="S4989" i="3"/>
  <c r="M4990" i="3"/>
  <c r="L4991" i="3"/>
  <c r="Q4991" i="3" s="1"/>
  <c r="T4992" i="3"/>
  <c r="S4993" i="3"/>
  <c r="M4994" i="3"/>
  <c r="L4995" i="3"/>
  <c r="Q4995" i="3" s="1"/>
  <c r="T4996" i="3"/>
  <c r="O4997" i="3"/>
  <c r="P4997" i="3" s="1"/>
  <c r="S4997" i="3"/>
  <c r="M4998" i="3"/>
  <c r="L4999" i="3"/>
  <c r="Q4999" i="3" s="1"/>
  <c r="T5000" i="3"/>
  <c r="O5001" i="3"/>
  <c r="P5001" i="3" s="1"/>
  <c r="S5001" i="3"/>
  <c r="M5002" i="3"/>
  <c r="L5003" i="3"/>
  <c r="T5004" i="3"/>
  <c r="O5005" i="3"/>
  <c r="P5005" i="3" s="1"/>
  <c r="S5005" i="3"/>
  <c r="H5006" i="3"/>
  <c r="Q5006" i="3" s="1"/>
  <c r="M5006" i="3"/>
  <c r="L5007" i="3"/>
  <c r="T5008" i="3"/>
  <c r="O5009" i="3"/>
  <c r="P5009" i="3" s="1"/>
  <c r="S5009" i="3"/>
  <c r="H5010" i="3"/>
  <c r="Q5010" i="3" s="1"/>
  <c r="M5010" i="3"/>
  <c r="L5011" i="3"/>
  <c r="T5012" i="3"/>
  <c r="O5013" i="3"/>
  <c r="P5013" i="3" s="1"/>
  <c r="S5013" i="3"/>
  <c r="H5014" i="3"/>
  <c r="Q5014" i="3" s="1"/>
  <c r="M5014" i="3"/>
  <c r="T4969" i="3"/>
  <c r="T4973" i="3"/>
  <c r="T4977" i="3"/>
  <c r="S4978" i="3"/>
  <c r="M4979" i="3"/>
  <c r="T4981" i="3"/>
  <c r="S4982" i="3"/>
  <c r="M4983" i="3"/>
  <c r="T4985" i="3"/>
  <c r="S4986" i="3"/>
  <c r="M4987" i="3"/>
  <c r="T4989" i="3"/>
  <c r="S4990" i="3"/>
  <c r="M4991" i="3"/>
  <c r="T4993" i="3"/>
  <c r="S4994" i="3"/>
  <c r="M4995" i="3"/>
  <c r="T4997" i="3"/>
  <c r="S4998" i="3"/>
  <c r="M4999" i="3"/>
  <c r="T5001" i="3"/>
  <c r="S5002" i="3"/>
  <c r="M5003" i="3"/>
  <c r="T5005" i="3"/>
  <c r="O5006" i="3"/>
  <c r="P5006" i="3" s="1"/>
  <c r="M5007" i="3"/>
  <c r="T5009" i="3"/>
  <c r="O5010" i="3"/>
  <c r="P5010" i="3" s="1"/>
  <c r="M5011" i="3"/>
  <c r="T5013" i="3"/>
  <c r="O5014" i="3"/>
  <c r="P5014" i="3" s="1"/>
  <c r="M4976" i="3"/>
  <c r="T4978" i="3"/>
  <c r="S4979" i="3"/>
  <c r="M4980" i="3"/>
  <c r="T4982" i="3"/>
  <c r="S4983" i="3"/>
  <c r="H4984" i="3"/>
  <c r="Q4984" i="3" s="1"/>
  <c r="T4986" i="3"/>
  <c r="S4987" i="3"/>
  <c r="H4988" i="3"/>
  <c r="Q4988" i="3" s="1"/>
  <c r="T4990" i="3"/>
  <c r="S4991" i="3"/>
  <c r="H4992" i="3"/>
  <c r="Q4992" i="3" s="1"/>
  <c r="T4994" i="3"/>
  <c r="S4995" i="3"/>
  <c r="M4996" i="3"/>
  <c r="T4998" i="3"/>
  <c r="S4999" i="3"/>
  <c r="M5000" i="3"/>
  <c r="T5002" i="3"/>
  <c r="S5003" i="3"/>
  <c r="M5004" i="3"/>
  <c r="T5006" i="3"/>
  <c r="S5007" i="3"/>
  <c r="M5008" i="3"/>
  <c r="T5010" i="3"/>
  <c r="S5011" i="3"/>
  <c r="M5012" i="3"/>
  <c r="T5014" i="3"/>
  <c r="F5015" i="3"/>
  <c r="Q5015" i="3" s="1"/>
  <c r="F5016" i="3"/>
  <c r="Q5016" i="3" s="1"/>
  <c r="F5017" i="3"/>
  <c r="Q5017" i="3" s="1"/>
  <c r="F5018" i="3"/>
  <c r="Q5018" i="3" s="1"/>
  <c r="S5018" i="3"/>
  <c r="T5048" i="3"/>
  <c r="F5048" i="3"/>
  <c r="Q5048" i="3" s="1"/>
  <c r="S5048" i="3"/>
  <c r="M5048" i="3"/>
  <c r="T5052" i="3"/>
  <c r="F5052" i="3"/>
  <c r="Q5052" i="3" s="1"/>
  <c r="S5052" i="3"/>
  <c r="M5052" i="3"/>
  <c r="S5015" i="3"/>
  <c r="S5016" i="3"/>
  <c r="T5047" i="3"/>
  <c r="F5047" i="3"/>
  <c r="Q5047" i="3" s="1"/>
  <c r="S5047" i="3"/>
  <c r="M5047" i="3"/>
  <c r="O5048" i="3"/>
  <c r="P5048" i="3" s="1"/>
  <c r="T5051" i="3"/>
  <c r="F5051" i="3"/>
  <c r="Q5051" i="3" s="1"/>
  <c r="S5051" i="3"/>
  <c r="M5051" i="3"/>
  <c r="O5052" i="3"/>
  <c r="P5052" i="3" s="1"/>
  <c r="T5050" i="3"/>
  <c r="F5050" i="3"/>
  <c r="Q5050" i="3" s="1"/>
  <c r="S5050" i="3"/>
  <c r="M5050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T5049" i="3"/>
  <c r="F5049" i="3"/>
  <c r="Q5049" i="3" s="1"/>
  <c r="S5049" i="3"/>
  <c r="M5049" i="3"/>
  <c r="O5050" i="3"/>
  <c r="P5050" i="3" s="1"/>
  <c r="S5053" i="3"/>
  <c r="T5053" i="3"/>
  <c r="F5053" i="3"/>
  <c r="Q5053" i="3" s="1"/>
  <c r="M5053" i="3"/>
  <c r="M5064" i="3"/>
  <c r="S5019" i="3"/>
  <c r="S5020" i="3"/>
  <c r="S5054" i="3"/>
  <c r="T5054" i="3"/>
  <c r="M5054" i="3"/>
  <c r="S5055" i="3"/>
  <c r="T5055" i="3"/>
  <c r="M5055" i="3"/>
  <c r="S5056" i="3"/>
  <c r="T5056" i="3"/>
  <c r="M5056" i="3"/>
  <c r="S5057" i="3"/>
  <c r="T5057" i="3"/>
  <c r="M5057" i="3"/>
  <c r="S5058" i="3"/>
  <c r="T5058" i="3"/>
  <c r="M5058" i="3"/>
  <c r="S5059" i="3"/>
  <c r="T5059" i="3"/>
  <c r="M5059" i="3"/>
  <c r="M5063" i="3"/>
  <c r="M5062" i="3"/>
  <c r="M5066" i="3"/>
  <c r="T5046" i="3"/>
  <c r="M5046" i="3"/>
  <c r="O5053" i="3"/>
  <c r="P5053" i="3" s="1"/>
  <c r="O5054" i="3"/>
  <c r="P5054" i="3" s="1"/>
  <c r="O5055" i="3"/>
  <c r="P5055" i="3" s="1"/>
  <c r="O5056" i="3"/>
  <c r="P5056" i="3" s="1"/>
  <c r="O5057" i="3"/>
  <c r="P5057" i="3" s="1"/>
  <c r="O5058" i="3"/>
  <c r="P5058" i="3" s="1"/>
  <c r="M5065" i="3"/>
  <c r="T5060" i="3"/>
  <c r="T5062" i="3"/>
  <c r="O5062" i="3"/>
  <c r="P5062" i="3" s="1"/>
  <c r="T5063" i="3"/>
  <c r="O5063" i="3"/>
  <c r="P5063" i="3" s="1"/>
  <c r="T5064" i="3"/>
  <c r="O5064" i="3"/>
  <c r="P5064" i="3" s="1"/>
  <c r="T5065" i="3"/>
  <c r="O5065" i="3"/>
  <c r="P5065" i="3" s="1"/>
  <c r="T5066" i="3"/>
  <c r="O5066" i="3"/>
  <c r="P5066" i="3" s="1"/>
  <c r="T5067" i="3"/>
  <c r="O5067" i="3"/>
  <c r="P5067" i="3" s="1"/>
  <c r="T5068" i="3"/>
  <c r="O5068" i="3"/>
  <c r="P5068" i="3" s="1"/>
  <c r="T5069" i="3"/>
  <c r="O5069" i="3"/>
  <c r="P5069" i="3" s="1"/>
  <c r="T5070" i="3"/>
  <c r="O5070" i="3"/>
  <c r="P5070" i="3" s="1"/>
  <c r="T5071" i="3"/>
  <c r="O5071" i="3"/>
  <c r="P5071" i="3" s="1"/>
  <c r="T5072" i="3"/>
  <c r="O5072" i="3"/>
  <c r="P5072" i="3" s="1"/>
  <c r="T5073" i="3"/>
  <c r="O5073" i="3"/>
  <c r="P5073" i="3" s="1"/>
  <c r="T5074" i="3"/>
  <c r="O5074" i="3"/>
  <c r="P5074" i="3" s="1"/>
  <c r="T5075" i="3"/>
  <c r="O5075" i="3"/>
  <c r="P5075" i="3" s="1"/>
  <c r="T5076" i="3"/>
  <c r="O5076" i="3"/>
  <c r="P5076" i="3" s="1"/>
  <c r="T5077" i="3"/>
  <c r="O5077" i="3"/>
  <c r="P5077" i="3" s="1"/>
  <c r="T5078" i="3"/>
  <c r="O5078" i="3"/>
  <c r="P5078" i="3" s="1"/>
  <c r="T5079" i="3"/>
  <c r="O5079" i="3"/>
  <c r="P5079" i="3" s="1"/>
  <c r="T5080" i="3"/>
  <c r="O5080" i="3"/>
  <c r="P5080" i="3" s="1"/>
  <c r="M5060" i="3"/>
  <c r="T5061" i="3"/>
  <c r="M5061" i="3"/>
  <c r="F5062" i="3"/>
  <c r="Q5062" i="3" s="1"/>
  <c r="F5063" i="3"/>
  <c r="Q5063" i="3" s="1"/>
  <c r="F5064" i="3"/>
  <c r="Q5064" i="3" s="1"/>
  <c r="F5065" i="3"/>
  <c r="Q5065" i="3" s="1"/>
  <c r="F5066" i="3"/>
  <c r="Q5066" i="3" s="1"/>
  <c r="F5067" i="3"/>
  <c r="Q5067" i="3" s="1"/>
  <c r="F5068" i="3"/>
  <c r="Q5068" i="3" s="1"/>
  <c r="F5069" i="3"/>
  <c r="Q5069" i="3" s="1"/>
  <c r="F5070" i="3"/>
  <c r="Q5070" i="3" s="1"/>
  <c r="F5071" i="3"/>
  <c r="Q5071" i="3" s="1"/>
  <c r="F5072" i="3"/>
  <c r="Q5072" i="3" s="1"/>
  <c r="F5073" i="3"/>
  <c r="Q5073" i="3" s="1"/>
  <c r="F5074" i="3"/>
  <c r="Q5074" i="3" s="1"/>
  <c r="F5075" i="3"/>
  <c r="Q5075" i="3" s="1"/>
  <c r="F5076" i="3"/>
  <c r="Q5076" i="3" s="1"/>
  <c r="F5077" i="3"/>
  <c r="Q5077" i="3" s="1"/>
  <c r="F5078" i="3"/>
  <c r="Q5078" i="3" s="1"/>
  <c r="F5079" i="3"/>
  <c r="Q5079" i="3" s="1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B51" i="4" l="1"/>
  <c r="B33" i="4"/>
  <c r="B29" i="4"/>
  <c r="B32" i="4"/>
  <c r="B31" i="4"/>
  <c r="B30" i="4"/>
  <c r="P2" i="3"/>
  <c r="Q4747" i="3"/>
  <c r="Q4520" i="3"/>
  <c r="Q4496" i="3"/>
  <c r="Q4480" i="3"/>
  <c r="Q4188" i="3"/>
  <c r="Q4162" i="3"/>
  <c r="Q4154" i="3"/>
  <c r="Q4146" i="3"/>
  <c r="Q4027" i="3"/>
  <c r="Q2677" i="3"/>
  <c r="Q2669" i="3"/>
  <c r="Q2661" i="3"/>
  <c r="Q2999" i="3"/>
  <c r="Q2967" i="3"/>
  <c r="Q2935" i="3"/>
  <c r="Q2903" i="3"/>
  <c r="Q2871" i="3"/>
  <c r="B14" i="4"/>
  <c r="B13" i="4"/>
  <c r="B16" i="4"/>
  <c r="B15" i="4"/>
  <c r="B50" i="4"/>
  <c r="Q4184" i="3"/>
  <c r="Q4059" i="3"/>
  <c r="Q4043" i="3"/>
  <c r="Q2991" i="3"/>
  <c r="Q2959" i="3"/>
  <c r="Q2927" i="3"/>
  <c r="Q2895" i="3"/>
  <c r="Q2863" i="3"/>
  <c r="Q2293" i="3"/>
  <c r="Q2249" i="3"/>
  <c r="Q2305" i="3"/>
  <c r="Q2297" i="3"/>
  <c r="Q2289" i="3"/>
  <c r="Q2281" i="3"/>
  <c r="B44" i="4"/>
  <c r="Q2" i="3"/>
  <c r="Q4970" i="3"/>
  <c r="B47" i="4" s="1"/>
  <c r="Q4821" i="3"/>
  <c r="Q4817" i="3"/>
  <c r="Q4729" i="3"/>
  <c r="Q4733" i="3"/>
  <c r="Q4472" i="3"/>
  <c r="Q4464" i="3"/>
  <c r="Q4456" i="3"/>
  <c r="Q4448" i="3"/>
  <c r="Q4504" i="3"/>
  <c r="Q4488" i="3"/>
  <c r="Q4179" i="3"/>
  <c r="Q4171" i="3"/>
  <c r="Q4166" i="3"/>
  <c r="Q4158" i="3"/>
  <c r="Q4150" i="3"/>
  <c r="Q4142" i="3"/>
  <c r="Q4079" i="3"/>
  <c r="Q4063" i="3"/>
  <c r="Q4047" i="3"/>
  <c r="Q4023" i="3"/>
  <c r="Q4015" i="3"/>
  <c r="Q3979" i="3"/>
  <c r="Q3963" i="3"/>
  <c r="Q3947" i="3"/>
  <c r="Q2845" i="3"/>
  <c r="Q2841" i="3"/>
  <c r="Q2837" i="3"/>
  <c r="Q2833" i="3"/>
  <c r="Q2829" i="3"/>
  <c r="Q2825" i="3"/>
  <c r="Q2821" i="3"/>
  <c r="Q2817" i="3"/>
  <c r="Q2813" i="3"/>
  <c r="Q2809" i="3"/>
  <c r="Q2805" i="3"/>
  <c r="Q2801" i="3"/>
  <c r="Q2797" i="3"/>
  <c r="Q2793" i="3"/>
  <c r="Q2789" i="3"/>
  <c r="Q2785" i="3"/>
  <c r="Q2781" i="3"/>
  <c r="Q2777" i="3"/>
  <c r="Q2773" i="3"/>
  <c r="Q2769" i="3"/>
  <c r="Q2765" i="3"/>
  <c r="Q2761" i="3"/>
  <c r="Q2757" i="3"/>
  <c r="Q2753" i="3"/>
  <c r="Q2749" i="3"/>
  <c r="Q2745" i="3"/>
  <c r="Q2741" i="3"/>
  <c r="Q2737" i="3"/>
  <c r="Q2733" i="3"/>
  <c r="Q2729" i="3"/>
  <c r="Q2725" i="3"/>
  <c r="Q2721" i="3"/>
  <c r="Q2717" i="3"/>
  <c r="Q2713" i="3"/>
  <c r="Q2709" i="3"/>
  <c r="Q2705" i="3"/>
  <c r="Q2701" i="3"/>
  <c r="Q2697" i="3"/>
  <c r="Q2693" i="3"/>
  <c r="Q2689" i="3"/>
  <c r="Q2685" i="3"/>
  <c r="Q2681" i="3"/>
  <c r="Q3015" i="3"/>
  <c r="Q2983" i="3"/>
  <c r="Q2951" i="3"/>
  <c r="Q2919" i="3"/>
  <c r="Q2887" i="3"/>
  <c r="Q2855" i="3"/>
  <c r="Q2678" i="3"/>
  <c r="Q2674" i="3"/>
  <c r="Q2670" i="3"/>
  <c r="Q2666" i="3"/>
  <c r="Q2662" i="3"/>
  <c r="Q2244" i="3"/>
  <c r="Q2236" i="3"/>
  <c r="Q2228" i="3"/>
  <c r="Q2220" i="3"/>
  <c r="Q2212" i="3"/>
  <c r="Q2204" i="3"/>
  <c r="Q2196" i="3"/>
  <c r="Q2188" i="3"/>
  <c r="Q2180" i="3"/>
  <c r="Q2172" i="3"/>
  <c r="Q2164" i="3"/>
  <c r="Q2156" i="3"/>
  <c r="Q2148" i="3"/>
  <c r="Q2140" i="3"/>
  <c r="Q2132" i="3"/>
  <c r="Q2245" i="3"/>
  <c r="Q2241" i="3"/>
  <c r="Q2237" i="3"/>
  <c r="Q2233" i="3"/>
  <c r="Q2229" i="3"/>
  <c r="Q2225" i="3"/>
  <c r="Q2221" i="3"/>
  <c r="Q2217" i="3"/>
  <c r="Q2213" i="3"/>
  <c r="Q2209" i="3"/>
  <c r="Q2205" i="3"/>
  <c r="Q2201" i="3"/>
  <c r="Q2197" i="3"/>
  <c r="Q2193" i="3"/>
  <c r="Q2189" i="3"/>
  <c r="Q2185" i="3"/>
  <c r="Q2181" i="3"/>
  <c r="Q2177" i="3"/>
  <c r="Q2173" i="3"/>
  <c r="Q2169" i="3"/>
  <c r="Q2165" i="3"/>
  <c r="Q2161" i="3"/>
  <c r="Q2157" i="3"/>
  <c r="Q2153" i="3"/>
  <c r="Q2149" i="3"/>
  <c r="Q2145" i="3"/>
  <c r="Q2141" i="3"/>
  <c r="Q4975" i="3"/>
  <c r="Q4805" i="3"/>
  <c r="Q4793" i="3"/>
  <c r="Q4739" i="3"/>
  <c r="Q4751" i="3"/>
  <c r="Q4516" i="3"/>
  <c r="Q4500" i="3"/>
  <c r="Q4484" i="3"/>
  <c r="Q4192" i="3"/>
  <c r="Q4067" i="3"/>
  <c r="Q4051" i="3"/>
  <c r="Q3983" i="3"/>
  <c r="Q3967" i="3"/>
  <c r="Q3951" i="3"/>
  <c r="Q3943" i="3"/>
  <c r="Q2843" i="3"/>
  <c r="Q2835" i="3"/>
  <c r="Q2827" i="3"/>
  <c r="Q2819" i="3"/>
  <c r="Q2811" i="3"/>
  <c r="Q2803" i="3"/>
  <c r="Q2795" i="3"/>
  <c r="Q2787" i="3"/>
  <c r="Q2779" i="3"/>
  <c r="Q2771" i="3"/>
  <c r="Q2763" i="3"/>
  <c r="Q2755" i="3"/>
  <c r="Q2747" i="3"/>
  <c r="Q2739" i="3"/>
  <c r="Q2731" i="3"/>
  <c r="Q2723" i="3"/>
  <c r="Q2715" i="3"/>
  <c r="Q2707" i="3"/>
  <c r="Q2699" i="3"/>
  <c r="Q2691" i="3"/>
  <c r="Q2683" i="3"/>
  <c r="Q3019" i="3"/>
  <c r="Q3011" i="3"/>
  <c r="Q3003" i="3"/>
  <c r="Q2995" i="3"/>
  <c r="Q2987" i="3"/>
  <c r="Q2979" i="3"/>
  <c r="Q2971" i="3"/>
  <c r="Q2963" i="3"/>
  <c r="Q2955" i="3"/>
  <c r="Q2947" i="3"/>
  <c r="Q2939" i="3"/>
  <c r="Q2931" i="3"/>
  <c r="Q2923" i="3"/>
  <c r="Q2915" i="3"/>
  <c r="Q2907" i="3"/>
  <c r="Q2899" i="3"/>
  <c r="Q2891" i="3"/>
  <c r="Q2883" i="3"/>
  <c r="Q2875" i="3"/>
  <c r="Q2867" i="3"/>
  <c r="Q2859" i="3"/>
  <c r="Q2851" i="3"/>
  <c r="Q3007" i="3"/>
  <c r="Q2975" i="3"/>
  <c r="Q2943" i="3"/>
  <c r="Q2911" i="3"/>
  <c r="Q2879" i="3"/>
  <c r="Q2309" i="3"/>
  <c r="Q2265" i="3"/>
  <c r="B43" i="4" l="1"/>
  <c r="B39" i="4"/>
  <c r="B38" i="4"/>
  <c r="B37" i="4"/>
  <c r="B40" i="4"/>
  <c r="B36" i="4"/>
</calcChain>
</file>

<file path=xl/sharedStrings.xml><?xml version="1.0" encoding="utf-8"?>
<sst xmlns="http://schemas.openxmlformats.org/spreadsheetml/2006/main" count="55976" uniqueCount="25017">
  <si>
    <t>FUENTE</t>
  </si>
  <si>
    <t>CUENTA</t>
  </si>
  <si>
    <t>CUST_NO</t>
  </si>
  <si>
    <t>NOMBRE</t>
  </si>
  <si>
    <t>NKEY</t>
  </si>
  <si>
    <t>MRC</t>
  </si>
  <si>
    <t>EJECUTIVA</t>
  </si>
  <si>
    <t>TELEFONO</t>
  </si>
  <si>
    <t>SERVICIOS</t>
  </si>
  <si>
    <t>CONTACTO_MOVIL</t>
  </si>
  <si>
    <t>TIPO</t>
  </si>
  <si>
    <t>NP</t>
  </si>
  <si>
    <t>355382970000</t>
  </si>
  <si>
    <t>35538297</t>
  </si>
  <si>
    <t>EDIL GOMEZ ARCE</t>
  </si>
  <si>
    <t>EDILGOMEZARCE</t>
  </si>
  <si>
    <t>Solanye Acuña</t>
  </si>
  <si>
    <t>68879413.0</t>
  </si>
  <si>
    <t>353338240000</t>
  </si>
  <si>
    <t>35333824</t>
  </si>
  <si>
    <t>MEYVIS CALVO</t>
  </si>
  <si>
    <t>MEYVISCALVO</t>
  </si>
  <si>
    <t>Michelle Zambrano</t>
  </si>
  <si>
    <t>67325039.0</t>
  </si>
  <si>
    <t>321157030000</t>
  </si>
  <si>
    <t>32115703</t>
  </si>
  <si>
    <t>GRUPO CORPORA</t>
  </si>
  <si>
    <t>GRUPOCORPORA</t>
  </si>
  <si>
    <t>Ines Lizbeth Trujillo</t>
  </si>
  <si>
    <t>66711672.0</t>
  </si>
  <si>
    <t>369050850000</t>
  </si>
  <si>
    <t>36905085</t>
  </si>
  <si>
    <t>SILVIA ARAUZ</t>
  </si>
  <si>
    <t>SILVIAARAUZ</t>
  </si>
  <si>
    <t>Alejandra Mabel Hawkins</t>
  </si>
  <si>
    <t>355282350000</t>
  </si>
  <si>
    <t>35528235</t>
  </si>
  <si>
    <t>SIMON WALTEROVA</t>
  </si>
  <si>
    <t>SIMONWALTEROVA</t>
  </si>
  <si>
    <t>Maria Fernanda</t>
  </si>
  <si>
    <t>62110427.0</t>
  </si>
  <si>
    <t>312235730000</t>
  </si>
  <si>
    <t>31223573</t>
  </si>
  <si>
    <t>CORPORACION JEMS, S.A. --</t>
  </si>
  <si>
    <t>CORPORACIONJEMSSA</t>
  </si>
  <si>
    <t>Yarelis Tulloch</t>
  </si>
  <si>
    <t>62005659.0</t>
  </si>
  <si>
    <t>322504520000</t>
  </si>
  <si>
    <t>32250452</t>
  </si>
  <si>
    <t>Ardines CPA Y Asociados Sa</t>
  </si>
  <si>
    <t>ARDINESCPAYASOCIADOSSA</t>
  </si>
  <si>
    <t>Abril Aparicio</t>
  </si>
  <si>
    <t>69493738.0</t>
  </si>
  <si>
    <t>323672910000</t>
  </si>
  <si>
    <t>32367291</t>
  </si>
  <si>
    <t>Ademar SA</t>
  </si>
  <si>
    <t>ADEMARSA</t>
  </si>
  <si>
    <t>Yariela Galarce</t>
  </si>
  <si>
    <t>66131951.0</t>
  </si>
  <si>
    <t>349277210000</t>
  </si>
  <si>
    <t>34927721</t>
  </si>
  <si>
    <t>SMART COMMUNICATIONS, SA</t>
  </si>
  <si>
    <t>SMARTCOMMUNICATIONSSA</t>
  </si>
  <si>
    <t>Nailyn Martinez</t>
  </si>
  <si>
    <t>67424735.0</t>
  </si>
  <si>
    <t>324167750000</t>
  </si>
  <si>
    <t>32416775</t>
  </si>
  <si>
    <t>HACIENDA LOMA LINDA</t>
  </si>
  <si>
    <t>HACIENDALOMALINDA</t>
  </si>
  <si>
    <t>Yamali Rodriguez</t>
  </si>
  <si>
    <t>69834668.0</t>
  </si>
  <si>
    <t>361003450000</t>
  </si>
  <si>
    <t>36100345</t>
  </si>
  <si>
    <t>FERNANDO JOSE ARAUZ HERNANDEZ</t>
  </si>
  <si>
    <t>FERNANDOJOSEARAUZHERNANDEZ</t>
  </si>
  <si>
    <t>Osiris Aguilar</t>
  </si>
  <si>
    <t>69722675.0</t>
  </si>
  <si>
    <t>352329430000</t>
  </si>
  <si>
    <t>35232943</t>
  </si>
  <si>
    <t>YDALIDES VALDES</t>
  </si>
  <si>
    <t>YDALIDESVALDES</t>
  </si>
  <si>
    <t>Karla Mc Intryre</t>
  </si>
  <si>
    <t>67344173.0</t>
  </si>
  <si>
    <t>354175000000</t>
  </si>
  <si>
    <t>35417500</t>
  </si>
  <si>
    <t>THIAGO DAVID CABALLERO</t>
  </si>
  <si>
    <t>THIAGODAVIDCABALLERO</t>
  </si>
  <si>
    <t>62475467.0</t>
  </si>
  <si>
    <t>327604400000</t>
  </si>
  <si>
    <t>32760440</t>
  </si>
  <si>
    <t>GLOBAL LANGUAGE,S.A.</t>
  </si>
  <si>
    <t>GLOBALLANGUAGESA</t>
  </si>
  <si>
    <t>69973283.0</t>
  </si>
  <si>
    <t>322366890200</t>
  </si>
  <si>
    <t>32236689</t>
  </si>
  <si>
    <t>LIMAYON, S.A</t>
  </si>
  <si>
    <t>LIMAYONSA</t>
  </si>
  <si>
    <t>69824192.0</t>
  </si>
  <si>
    <t>Asociacion de</t>
  </si>
  <si>
    <t>ASOCIACIONDE</t>
  </si>
  <si>
    <t>353343550000</t>
  </si>
  <si>
    <t>35334355</t>
  </si>
  <si>
    <t>JONATHAN ANDRES GUTIERREZ GOMEZ</t>
  </si>
  <si>
    <t>JONATHANANDRESGUTIERREZGOMEZ</t>
  </si>
  <si>
    <t>67643185.0</t>
  </si>
  <si>
    <t>312202760000</t>
  </si>
  <si>
    <t>31220276</t>
  </si>
  <si>
    <t>INGENIEROS CIVILES ASOCIADOS ICASA PAC 4</t>
  </si>
  <si>
    <t>INGENIEROSCIVILESASOCIADOSICASAPAC4</t>
  </si>
  <si>
    <t>67470780.0</t>
  </si>
  <si>
    <t>321174580000</t>
  </si>
  <si>
    <t>32117458</t>
  </si>
  <si>
    <t>MUNDO DE IMPR ABDIEL D.CESPEDES</t>
  </si>
  <si>
    <t>MUNDODEIMPRABDIELDCESPEDES</t>
  </si>
  <si>
    <t>69483448.0</t>
  </si>
  <si>
    <t>327442080000</t>
  </si>
  <si>
    <t>32744208</t>
  </si>
  <si>
    <t>Distribuidora Paulino Palma S.A</t>
  </si>
  <si>
    <t>DISTRIBUIDORAPAULINOPALMASA</t>
  </si>
  <si>
    <t>65928498.0</t>
  </si>
  <si>
    <t>331319550000</t>
  </si>
  <si>
    <t>33131955</t>
  </si>
  <si>
    <t>BUENOS RAICES, SA</t>
  </si>
  <si>
    <t>BUENOSRAICESSA</t>
  </si>
  <si>
    <t>62937293.0</t>
  </si>
  <si>
    <t>321282680200</t>
  </si>
  <si>
    <t>32128268</t>
  </si>
  <si>
    <t>William Call Fitzgerald</t>
  </si>
  <si>
    <t>WILLIAMCALLFITZGERALD</t>
  </si>
  <si>
    <t>66747909.0</t>
  </si>
  <si>
    <t>357330850000</t>
  </si>
  <si>
    <t>35733085</t>
  </si>
  <si>
    <t>NIXIA FUENTES</t>
  </si>
  <si>
    <t>NIXIAFUENTES</t>
  </si>
  <si>
    <t>69604446.0</t>
  </si>
  <si>
    <t>321747330000</t>
  </si>
  <si>
    <t>32174733</t>
  </si>
  <si>
    <t>FRIO BARU, S.A.</t>
  </si>
  <si>
    <t>FRIOBARUSA</t>
  </si>
  <si>
    <t>66769427.0</t>
  </si>
  <si>
    <t>312208330000</t>
  </si>
  <si>
    <t>31220833</t>
  </si>
  <si>
    <t>E P MARINECONSULTANTS S.A. -</t>
  </si>
  <si>
    <t>EPMARINECONSULTANTSSA</t>
  </si>
  <si>
    <t>62408808.0</t>
  </si>
  <si>
    <t>358336950000</t>
  </si>
  <si>
    <t>35833695</t>
  </si>
  <si>
    <t>LUCRECIA CASTILLO</t>
  </si>
  <si>
    <t>LUCRECIACASTILLO</t>
  </si>
  <si>
    <t>66806515.0</t>
  </si>
  <si>
    <t>312214360000</t>
  </si>
  <si>
    <t>31221436</t>
  </si>
  <si>
    <t>SIEMENS ENERGY, S.A. .</t>
  </si>
  <si>
    <t>SIEMENSENERGYSA</t>
  </si>
  <si>
    <t>62038999.0</t>
  </si>
  <si>
    <t>312196900000</t>
  </si>
  <si>
    <t>31219690</t>
  </si>
  <si>
    <t>SIEMENS, S.A.</t>
  </si>
  <si>
    <t>SIEMENSSA</t>
  </si>
  <si>
    <t>62021690.0</t>
  </si>
  <si>
    <t>321843970000</t>
  </si>
  <si>
    <t>32184397</t>
  </si>
  <si>
    <t>SERVI PLAZA S.A GUIZADO</t>
  </si>
  <si>
    <t>SERVIPLAZASAGUIZADO</t>
  </si>
  <si>
    <t>66743007.0</t>
  </si>
  <si>
    <t>358373570000</t>
  </si>
  <si>
    <t>35837357</t>
  </si>
  <si>
    <t>FELIX JURADO</t>
  </si>
  <si>
    <t>FELIXJURADO</t>
  </si>
  <si>
    <t>63412434.0</t>
  </si>
  <si>
    <t>322403790100</t>
  </si>
  <si>
    <t>32240379</t>
  </si>
  <si>
    <t>Hostspots Huawei</t>
  </si>
  <si>
    <t>HOSTSPOTSHUAWEI</t>
  </si>
  <si>
    <t>66702110.0</t>
  </si>
  <si>
    <t>312235790000</t>
  </si>
  <si>
    <t>31223579</t>
  </si>
  <si>
    <t>SEGUROS MOLINA, S.A. -</t>
  </si>
  <si>
    <t>SEGUROSMOLINASA</t>
  </si>
  <si>
    <t>60705235.0</t>
  </si>
  <si>
    <t>321800010000</t>
  </si>
  <si>
    <t>32180001</t>
  </si>
  <si>
    <t>CONCEPTO DE SEGURIDAD Y RIESGO</t>
  </si>
  <si>
    <t>CONCEPTODESEGURIDADYRIESGO</t>
  </si>
  <si>
    <t>66746655.0</t>
  </si>
  <si>
    <t>321341500800</t>
  </si>
  <si>
    <t>32134150</t>
  </si>
  <si>
    <t>H&amp;D INGENIEROS, S.A.</t>
  </si>
  <si>
    <t>HDINGENIEROSSA</t>
  </si>
  <si>
    <t>69973333.0</t>
  </si>
  <si>
    <t>D. DUCLIAS CONSULTOR S.A</t>
  </si>
  <si>
    <t>DDUCLIASCONSULTORSA</t>
  </si>
  <si>
    <t>366015590000</t>
  </si>
  <si>
    <t>36601559</t>
  </si>
  <si>
    <t>MANUEL RIVERA</t>
  </si>
  <si>
    <t>MANUELRIVERA</t>
  </si>
  <si>
    <t>66238909.0</t>
  </si>
  <si>
    <t>324316310000</t>
  </si>
  <si>
    <t>32431631</t>
  </si>
  <si>
    <t>ESTEREO AZUL S.A.</t>
  </si>
  <si>
    <t>ESTEREOAZULSA</t>
  </si>
  <si>
    <t>64260632.0</t>
  </si>
  <si>
    <t>312236840000</t>
  </si>
  <si>
    <t>31223684</t>
  </si>
  <si>
    <t>BELLEZA INTEGRAL S.A. ----</t>
  </si>
  <si>
    <t>BELLEZAINTEGRALSA</t>
  </si>
  <si>
    <t>65686204.0</t>
  </si>
  <si>
    <t>312197790000</t>
  </si>
  <si>
    <t>31219779</t>
  </si>
  <si>
    <t>BELLEZA INTREGAL, S.A. - ESCUL -</t>
  </si>
  <si>
    <t>BELLEZAINTREGALSAESCUL</t>
  </si>
  <si>
    <t>65674285.0</t>
  </si>
  <si>
    <t>346213660000</t>
  </si>
  <si>
    <t>34621366</t>
  </si>
  <si>
    <t>PROFIRIO CABALLERO DEIMOND</t>
  </si>
  <si>
    <t>PROFIRIOCABALLERODEIMOND</t>
  </si>
  <si>
    <t>68625606.0</t>
  </si>
  <si>
    <t>346095830000</t>
  </si>
  <si>
    <t>34609583</t>
  </si>
  <si>
    <t>HOSTAL DON MANUEL</t>
  </si>
  <si>
    <t>HOSTALDONMANUEL</t>
  </si>
  <si>
    <t>67408069.0</t>
  </si>
  <si>
    <t>349390730000</t>
  </si>
  <si>
    <t>34939073</t>
  </si>
  <si>
    <t>SANDRA ROVIRA</t>
  </si>
  <si>
    <t>SANDRAROVIRA</t>
  </si>
  <si>
    <t>69414311.0</t>
  </si>
  <si>
    <t>358014910000</t>
  </si>
  <si>
    <t>35801491</t>
  </si>
  <si>
    <t>ISMAEL REINERO BATISTA MUÑOZ</t>
  </si>
  <si>
    <t>ISMAELREINEROBATISTAMUNOZ</t>
  </si>
  <si>
    <t>69099320.0</t>
  </si>
  <si>
    <t>368028590000</t>
  </si>
  <si>
    <t>36802859</t>
  </si>
  <si>
    <t>PEDRO GONZALEZ</t>
  </si>
  <si>
    <t>PEDROGONZALEZ</t>
  </si>
  <si>
    <t>69533223.0</t>
  </si>
  <si>
    <t>349377320000</t>
  </si>
  <si>
    <t>34937732</t>
  </si>
  <si>
    <t>VIDAL AGUILAR</t>
  </si>
  <si>
    <t>VIDALAGUILAR</t>
  </si>
  <si>
    <t>68366378.0</t>
  </si>
  <si>
    <t>355337330000</t>
  </si>
  <si>
    <t>35533733</t>
  </si>
  <si>
    <t>ENOC PONTE HERNANDEZ</t>
  </si>
  <si>
    <t>ENOCPONTEHERNANDEZ</t>
  </si>
  <si>
    <t>66856253.0</t>
  </si>
  <si>
    <t>352330620000</t>
  </si>
  <si>
    <t>35233062</t>
  </si>
  <si>
    <t>BENIGNO CABRERA</t>
  </si>
  <si>
    <t>BENIGNOCABRERA</t>
  </si>
  <si>
    <t>68932205.0</t>
  </si>
  <si>
    <t>353357830000</t>
  </si>
  <si>
    <t>35335783</t>
  </si>
  <si>
    <t>DALLYS ZARRAONANDIA</t>
  </si>
  <si>
    <t>DALLYSZARRAONANDIA</t>
  </si>
  <si>
    <t>67730900.0</t>
  </si>
  <si>
    <t>349364030000</t>
  </si>
  <si>
    <t>34936403</t>
  </si>
  <si>
    <t>EDUINA MORALES DIAZ DE NUÑEZ</t>
  </si>
  <si>
    <t>EDUINAMORALESDIAZDENUNEZ</t>
  </si>
  <si>
    <t>66788783.0</t>
  </si>
  <si>
    <t>321830810000</t>
  </si>
  <si>
    <t>32183081</t>
  </si>
  <si>
    <t>LEILY EREIDA RODRÍGUEZ R</t>
  </si>
  <si>
    <t>LEILYEREIDARODRIGUEZR</t>
  </si>
  <si>
    <t>67473215.0</t>
  </si>
  <si>
    <t>312208060000</t>
  </si>
  <si>
    <t>31220806</t>
  </si>
  <si>
    <t>RODOLFO PÉREZ RÍOS</t>
  </si>
  <si>
    <t>RODOLFOPEREZRIOS</t>
  </si>
  <si>
    <t>62202767.0</t>
  </si>
  <si>
    <t>312213850000</t>
  </si>
  <si>
    <t>31221385</t>
  </si>
  <si>
    <t>MAQ CONSTRUCTORES -</t>
  </si>
  <si>
    <t>MAQCONSTRUCTORES</t>
  </si>
  <si>
    <t>62081494.0</t>
  </si>
  <si>
    <t>351246240000</t>
  </si>
  <si>
    <t>35124624</t>
  </si>
  <si>
    <t>YASSER ESPINOSA</t>
  </si>
  <si>
    <t>YASSERESPINOSA</t>
  </si>
  <si>
    <t>68132021.0</t>
  </si>
  <si>
    <t>332224100000</t>
  </si>
  <si>
    <t>33222410</t>
  </si>
  <si>
    <t>H.D.T.M. ENTERPISES</t>
  </si>
  <si>
    <t>HDTMENTERPISES</t>
  </si>
  <si>
    <t>62071805.0</t>
  </si>
  <si>
    <t>323453620000</t>
  </si>
  <si>
    <t>32345362</t>
  </si>
  <si>
    <t>ENVASES S.A.</t>
  </si>
  <si>
    <t>ENVASESSA</t>
  </si>
  <si>
    <t>66153492.0</t>
  </si>
  <si>
    <t>322399380000</t>
  </si>
  <si>
    <t>32239938</t>
  </si>
  <si>
    <t>CORPORACION S</t>
  </si>
  <si>
    <t>CORPORACIONS</t>
  </si>
  <si>
    <t>65506448.0</t>
  </si>
  <si>
    <t>312209290000</t>
  </si>
  <si>
    <t>31220929</t>
  </si>
  <si>
    <t>GRUPO PRESTO RAPIDO, S.A. -</t>
  </si>
  <si>
    <t>GRUPOPRESTORAPIDOSA</t>
  </si>
  <si>
    <t>63499255.0</t>
  </si>
  <si>
    <t>321589550100</t>
  </si>
  <si>
    <t>32158955</t>
  </si>
  <si>
    <t>UNICARGA, SA</t>
  </si>
  <si>
    <t>UNICARGASA</t>
  </si>
  <si>
    <t>66736182.0</t>
  </si>
  <si>
    <t>325518630000</t>
  </si>
  <si>
    <t>32551863</t>
  </si>
  <si>
    <t>AGENCIA DE AD</t>
  </si>
  <si>
    <t>AGENCIADEAD</t>
  </si>
  <si>
    <t>61506946.0</t>
  </si>
  <si>
    <t>321447220000</t>
  </si>
  <si>
    <t>32144722</t>
  </si>
  <si>
    <t>COMUNICACIONE</t>
  </si>
  <si>
    <t>66773296.0</t>
  </si>
  <si>
    <t>312203160000</t>
  </si>
  <si>
    <t>31220316</t>
  </si>
  <si>
    <t>GRUPO J-3, S.A -</t>
  </si>
  <si>
    <t>GRUPOJ3SA</t>
  </si>
  <si>
    <t>66166767.0</t>
  </si>
  <si>
    <t>321339270000</t>
  </si>
  <si>
    <t>32133927</t>
  </si>
  <si>
    <t>DOVY, S.A.</t>
  </si>
  <si>
    <t>DOVYSA</t>
  </si>
  <si>
    <t>65503544.0</t>
  </si>
  <si>
    <t>321455630100</t>
  </si>
  <si>
    <t>32145563</t>
  </si>
  <si>
    <t>DISENOS Y CONSTRUCCIONES</t>
  </si>
  <si>
    <t>DISENOSYCONSTRUCCIONES</t>
  </si>
  <si>
    <t>67474616.0</t>
  </si>
  <si>
    <t>321487120000</t>
  </si>
  <si>
    <t>32148712</t>
  </si>
  <si>
    <t>SONICEL S.A.</t>
  </si>
  <si>
    <t>SONICELSA</t>
  </si>
  <si>
    <t>66762900.0</t>
  </si>
  <si>
    <t>312231000000</t>
  </si>
  <si>
    <t>31223100</t>
  </si>
  <si>
    <t>IMPORTADORA Y EXPORTADORA AUTO -</t>
  </si>
  <si>
    <t>IMPORTADORAYEXPORTADORAAUTO</t>
  </si>
  <si>
    <t>64925723.0</t>
  </si>
  <si>
    <t>312221370000</t>
  </si>
  <si>
    <t>31222137</t>
  </si>
  <si>
    <t>THUNDERBIRD ENTERTAIMENT, S.A. -</t>
  </si>
  <si>
    <t>THUNDERBIRDENTERTAIMENTSA</t>
  </si>
  <si>
    <t>62287661.0</t>
  </si>
  <si>
    <t>321746800100</t>
  </si>
  <si>
    <t>32174680</t>
  </si>
  <si>
    <t>ELITE IMPRESOS</t>
  </si>
  <si>
    <t>ELITEIMPRESOS</t>
  </si>
  <si>
    <t>65247725.0</t>
  </si>
  <si>
    <t>312235820000</t>
  </si>
  <si>
    <t>31223582</t>
  </si>
  <si>
    <t>INVERSIONES DHANANI -</t>
  </si>
  <si>
    <t>INVERSIONESDHANANI</t>
  </si>
  <si>
    <t>62451427.0</t>
  </si>
  <si>
    <t>312199880000</t>
  </si>
  <si>
    <t>31219988</t>
  </si>
  <si>
    <t>PANAMA CONSULTING AN -</t>
  </si>
  <si>
    <t>PANAMACONSULTINGAN</t>
  </si>
  <si>
    <t>66733303.0</t>
  </si>
  <si>
    <t>349079760000</t>
  </si>
  <si>
    <t>34907976</t>
  </si>
  <si>
    <t>GMB, GRUPO MB, SA</t>
  </si>
  <si>
    <t>GMBGRUPOMBSA</t>
  </si>
  <si>
    <t>68518044.0</t>
  </si>
  <si>
    <t>368008150000</t>
  </si>
  <si>
    <t>36800815</t>
  </si>
  <si>
    <t>ECOGAS S.A.</t>
  </si>
  <si>
    <t>ECOGASSA</t>
  </si>
  <si>
    <t>69831383.0</t>
  </si>
  <si>
    <t>322238030300</t>
  </si>
  <si>
    <t>32223803</t>
  </si>
  <si>
    <t>Gabriela Ortega</t>
  </si>
  <si>
    <t>GABRIELAORTEGA</t>
  </si>
  <si>
    <t>69828199.0</t>
  </si>
  <si>
    <t>322413030100</t>
  </si>
  <si>
    <t>32241303</t>
  </si>
  <si>
    <t>MARIA TERESA MEDINA DE ARGOTE</t>
  </si>
  <si>
    <t>MARIATERESAMEDINADEARGOTE</t>
  </si>
  <si>
    <t>66724313.0</t>
  </si>
  <si>
    <t>Teresa Argote Medina</t>
  </si>
  <si>
    <t>TERESAARGOTEMEDINA</t>
  </si>
  <si>
    <t>Teresa Argote</t>
  </si>
  <si>
    <t>TERESAARGOTE</t>
  </si>
  <si>
    <t>ALICIA ARGOTE</t>
  </si>
  <si>
    <t>ALICIAARGOTE</t>
  </si>
  <si>
    <t>ARGOMEDI S.A</t>
  </si>
  <si>
    <t>ARGOMEDISA</t>
  </si>
  <si>
    <t>ALICIA ARGOTE DE CABRERA</t>
  </si>
  <si>
    <t>ALICIAARGOTEDECABRERA</t>
  </si>
  <si>
    <t>324835070000</t>
  </si>
  <si>
    <t>32483507</t>
  </si>
  <si>
    <t>Penrod S.A.</t>
  </si>
  <si>
    <t>PENRODSA</t>
  </si>
  <si>
    <t>66713349.0</t>
  </si>
  <si>
    <t>312213380000</t>
  </si>
  <si>
    <t>31221338</t>
  </si>
  <si>
    <t>SOCODA PANAMA, S.A.</t>
  </si>
  <si>
    <t>SOCODAPANAMASA</t>
  </si>
  <si>
    <t>62635241.0</t>
  </si>
  <si>
    <t>312238070000</t>
  </si>
  <si>
    <t>31223807</t>
  </si>
  <si>
    <t>MULTIVALORES S.A. -</t>
  </si>
  <si>
    <t>MULTIVALORESSA</t>
  </si>
  <si>
    <t>66141021.0</t>
  </si>
  <si>
    <t>323953900000</t>
  </si>
  <si>
    <t>32395390</t>
  </si>
  <si>
    <t>TRANSPORTE Y</t>
  </si>
  <si>
    <t>TRANSPORTEY</t>
  </si>
  <si>
    <t>67805902.0</t>
  </si>
  <si>
    <t>329151230000</t>
  </si>
  <si>
    <t>32915123</t>
  </si>
  <si>
    <t>RIGOBERTO A LGUERO NAVARRO</t>
  </si>
  <si>
    <t>RIGOBERTOALGUERONAVARRO</t>
  </si>
  <si>
    <t>67310889.0</t>
  </si>
  <si>
    <t>312209890000</t>
  </si>
  <si>
    <t>31220989</t>
  </si>
  <si>
    <t>UROLOGOS ASOCIADOS, S.A. -</t>
  </si>
  <si>
    <t>UROLOGOSASOCIADOSSA</t>
  </si>
  <si>
    <t>62084014.0</t>
  </si>
  <si>
    <t>312209940000</t>
  </si>
  <si>
    <t>31220994</t>
  </si>
  <si>
    <t>62082799.0</t>
  </si>
  <si>
    <t>364043730000</t>
  </si>
  <si>
    <t>36404373</t>
  </si>
  <si>
    <t>BALTAZAR GOMEZ</t>
  </si>
  <si>
    <t>BALTAZARGOMEZ</t>
  </si>
  <si>
    <t>359354310000</t>
  </si>
  <si>
    <t>35935431</t>
  </si>
  <si>
    <t>JAFETH LOPEZ</t>
  </si>
  <si>
    <t>JAFETHLOPEZ</t>
  </si>
  <si>
    <t>67793454.0</t>
  </si>
  <si>
    <t>325374980000</t>
  </si>
  <si>
    <t>32537498</t>
  </si>
  <si>
    <t>HENG CHANG, S.A.</t>
  </si>
  <si>
    <t>HENGCHANGSA</t>
  </si>
  <si>
    <t>67076180.0</t>
  </si>
  <si>
    <t>353355830000</t>
  </si>
  <si>
    <t>35335583</t>
  </si>
  <si>
    <t>MARÍA RIVAS</t>
  </si>
  <si>
    <t>MARIARIVAS</t>
  </si>
  <si>
    <t>65161910.0</t>
  </si>
  <si>
    <t>321439070100</t>
  </si>
  <si>
    <t>32143907</t>
  </si>
  <si>
    <t>POWER EXTERMINATOR</t>
  </si>
  <si>
    <t>POWEREXTERMINATOR</t>
  </si>
  <si>
    <t>69987657.0</t>
  </si>
  <si>
    <t>346090040000</t>
  </si>
  <si>
    <t>34609004</t>
  </si>
  <si>
    <t>MARY HELEN CASTAÑEDA DE CALDERON</t>
  </si>
  <si>
    <t>MARYHELENCASTANEDADECALDERON</t>
  </si>
  <si>
    <t>66600631.0</t>
  </si>
  <si>
    <t>345006480000</t>
  </si>
  <si>
    <t>34500648</t>
  </si>
  <si>
    <t>THOMAS JEFFERSON SCHOOL, S.A.</t>
  </si>
  <si>
    <t>THOMASJEFFERSONSCHOOLSA</t>
  </si>
  <si>
    <t>68784059.0</t>
  </si>
  <si>
    <t>343249890000</t>
  </si>
  <si>
    <t>34324989</t>
  </si>
  <si>
    <t>ISELA MARIA CASTAÑEDAS DE SINGH</t>
  </si>
  <si>
    <t>ISELAMARIACASTANEDASDESINGH</t>
  </si>
  <si>
    <t>66409300.0</t>
  </si>
  <si>
    <t>353003570000</t>
  </si>
  <si>
    <t>35300357</t>
  </si>
  <si>
    <t>FAVIO VANEGAS</t>
  </si>
  <si>
    <t>FAVIOVANEGAS</t>
  </si>
  <si>
    <t>67035338.0</t>
  </si>
  <si>
    <t>342412720000</t>
  </si>
  <si>
    <t>34241272</t>
  </si>
  <si>
    <t>JAFET BERTIAGA MOSQUERA</t>
  </si>
  <si>
    <t>JAFETBERTIAGAMOSQUERA</t>
  </si>
  <si>
    <t>66011050.0</t>
  </si>
  <si>
    <t>354334670000</t>
  </si>
  <si>
    <t>35433467</t>
  </si>
  <si>
    <t>ARISTIDES BARRIOS CARRION</t>
  </si>
  <si>
    <t>ARISTIDESBARRIOSCARRION</t>
  </si>
  <si>
    <t>66951128.0</t>
  </si>
  <si>
    <t>312216560000</t>
  </si>
  <si>
    <t>31221656</t>
  </si>
  <si>
    <t>JADE TECHNOLOGY S.A -</t>
  </si>
  <si>
    <t>JADETECHNOLOGYSA</t>
  </si>
  <si>
    <t>61126980.0</t>
  </si>
  <si>
    <t>369039290000</t>
  </si>
  <si>
    <t>36903929</t>
  </si>
  <si>
    <t>PETRA PABLA MOSQUERA BLANCO</t>
  </si>
  <si>
    <t>PETRAPABLAMOSQUERABLANCO</t>
  </si>
  <si>
    <t>323540060100</t>
  </si>
  <si>
    <t>32354006</t>
  </si>
  <si>
    <t>Jacqueline Quintero Dominguez</t>
  </si>
  <si>
    <t>JACQUELINEQUINTERODOMINGUEZ</t>
  </si>
  <si>
    <t>67812138.0</t>
  </si>
  <si>
    <t>345179830000</t>
  </si>
  <si>
    <t>34517983</t>
  </si>
  <si>
    <t>LEGUMBRES Y FRUTAS IVERSON</t>
  </si>
  <si>
    <t>LEGUMBRESYFRUTASIVERSON</t>
  </si>
  <si>
    <t>69505541.0</t>
  </si>
  <si>
    <t>349132360000</t>
  </si>
  <si>
    <t>34913236</t>
  </si>
  <si>
    <t>AHAVA LATIN AMERCA</t>
  </si>
  <si>
    <t>AHAVALATINAMERCA</t>
  </si>
  <si>
    <t>60138979.0</t>
  </si>
  <si>
    <t>344414740000</t>
  </si>
  <si>
    <t>34441474</t>
  </si>
  <si>
    <t>NORBERTO ANTONIO CERNA LOPEZ</t>
  </si>
  <si>
    <t>NORBERTOANTONIOCERNALOPEZ</t>
  </si>
  <si>
    <t>67769361.0</t>
  </si>
  <si>
    <t>341297900000</t>
  </si>
  <si>
    <t>34129790</t>
  </si>
  <si>
    <t>HERCILIA PACHECO SECAIDA</t>
  </si>
  <si>
    <t>HERCILIAPACHECOSECAIDA</t>
  </si>
  <si>
    <t>65372281.0</t>
  </si>
  <si>
    <t>312209910000</t>
  </si>
  <si>
    <t>31220991</t>
  </si>
  <si>
    <t>DISTRIBUIDORA CARIVA, S.A. -</t>
  </si>
  <si>
    <t>DISTRIBUIDORACARIVASA</t>
  </si>
  <si>
    <t>62269500.0</t>
  </si>
  <si>
    <t>325409780200</t>
  </si>
  <si>
    <t>32540978</t>
  </si>
  <si>
    <t>NUBIA ARENAS GOMEZ</t>
  </si>
  <si>
    <t>NUBIAARENASGOMEZ</t>
  </si>
  <si>
    <t>66131158.0</t>
  </si>
  <si>
    <t>322462760200</t>
  </si>
  <si>
    <t>32246276</t>
  </si>
  <si>
    <t>A.J.FOTOS S.A.</t>
  </si>
  <si>
    <t>AJFOTOSSA</t>
  </si>
  <si>
    <t>67810778.0</t>
  </si>
  <si>
    <t>341145610000</t>
  </si>
  <si>
    <t>34114561</t>
  </si>
  <si>
    <t>LUIS HERNAN VALENCIA</t>
  </si>
  <si>
    <t>LUISHERNANVALENCIA</t>
  </si>
  <si>
    <t>60037002.0</t>
  </si>
  <si>
    <t>346146550000</t>
  </si>
  <si>
    <t>34614655</t>
  </si>
  <si>
    <t>66283511.0</t>
  </si>
  <si>
    <t>326656630100</t>
  </si>
  <si>
    <t>32665663</t>
  </si>
  <si>
    <t>INVERSIONES KALY, SA</t>
  </si>
  <si>
    <t>INVERSIONESKALYSA</t>
  </si>
  <si>
    <t>66712509.0</t>
  </si>
  <si>
    <t>inversiones Kaly S.A inversiones Kaly S.A</t>
  </si>
  <si>
    <t>INVERSIONESKALYSAINVERSIONESKALYSA</t>
  </si>
  <si>
    <t>322584160100</t>
  </si>
  <si>
    <t>32258416</t>
  </si>
  <si>
    <t>MICHELLE BREWER</t>
  </si>
  <si>
    <t>MICHELLEBREWER</t>
  </si>
  <si>
    <t>66773299.0</t>
  </si>
  <si>
    <t>359375260000</t>
  </si>
  <si>
    <t>35937526</t>
  </si>
  <si>
    <t>INVERSIONES LASSNER S.A.</t>
  </si>
  <si>
    <t>INVERSIONESLASSNERSA</t>
  </si>
  <si>
    <t>63388133.0</t>
  </si>
  <si>
    <t>321491270000</t>
  </si>
  <si>
    <t>32149127</t>
  </si>
  <si>
    <t>LEDAKON</t>
  </si>
  <si>
    <t>66768885.0</t>
  </si>
  <si>
    <t>326204760000</t>
  </si>
  <si>
    <t>32620476</t>
  </si>
  <si>
    <t>GAZ ZONA LIBRE, S.A.</t>
  </si>
  <si>
    <t>GAZZONALIBRESA</t>
  </si>
  <si>
    <t>66160066.0</t>
  </si>
  <si>
    <t>359296310000</t>
  </si>
  <si>
    <t>35929631</t>
  </si>
  <si>
    <t>SANDRA LUZ HERAZO ACOSTA DE MORENO</t>
  </si>
  <si>
    <t>SANDRALUZHERAZOACOSTADEMORENO</t>
  </si>
  <si>
    <t>67009788.0</t>
  </si>
  <si>
    <t>351254340000</t>
  </si>
  <si>
    <t>35125434</t>
  </si>
  <si>
    <t>BILMANIA MARTINEZ</t>
  </si>
  <si>
    <t>BILMANIAMARTINEZ</t>
  </si>
  <si>
    <t>67150735.0</t>
  </si>
  <si>
    <t>355288540000</t>
  </si>
  <si>
    <t>35528854</t>
  </si>
  <si>
    <t>BRENDA ELIZABETH HERAZO ACOSTA</t>
  </si>
  <si>
    <t>BRENDAELIZABETHHERAZOACOSTA</t>
  </si>
  <si>
    <t>69065210.0</t>
  </si>
  <si>
    <t>365052370000</t>
  </si>
  <si>
    <t>36505237</t>
  </si>
  <si>
    <t>ARELIO CABEZON CHOCHO</t>
  </si>
  <si>
    <t>ARELIOCABEZONCHOCHO</t>
  </si>
  <si>
    <t>349093270000</t>
  </si>
  <si>
    <t>34909327</t>
  </si>
  <si>
    <t>CARMELO ALVARADO</t>
  </si>
  <si>
    <t>CARMELOALVARADO</t>
  </si>
  <si>
    <t>68241659.0</t>
  </si>
  <si>
    <t>358004430000</t>
  </si>
  <si>
    <t>35800443</t>
  </si>
  <si>
    <t>ISMAEL RAMOS MURILLO</t>
  </si>
  <si>
    <t>ISMAELRAMOSMURILLO</t>
  </si>
  <si>
    <t>66456509.0</t>
  </si>
  <si>
    <t>361050650000</t>
  </si>
  <si>
    <t>36105065</t>
  </si>
  <si>
    <t>KENY BIPURO</t>
  </si>
  <si>
    <t>KENYBIPURO</t>
  </si>
  <si>
    <t>322390980400</t>
  </si>
  <si>
    <t>32239098</t>
  </si>
  <si>
    <t>Servicio de Winche</t>
  </si>
  <si>
    <t>SERVICIODEWINCHE</t>
  </si>
  <si>
    <t>66798629.0</t>
  </si>
  <si>
    <t>322897600000</t>
  </si>
  <si>
    <t>32289760</t>
  </si>
  <si>
    <t>Servidental S.A.</t>
  </si>
  <si>
    <t>SERVIDENTALSA</t>
  </si>
  <si>
    <t>69532354.0</t>
  </si>
  <si>
    <t>312222690000</t>
  </si>
  <si>
    <t>31222269</t>
  </si>
  <si>
    <t>SERVIDENTAL, S.A.</t>
  </si>
  <si>
    <t>66707039.0</t>
  </si>
  <si>
    <t>346344050000</t>
  </si>
  <si>
    <t>34634405</t>
  </si>
  <si>
    <t>ADAN RODRIGUEZ</t>
  </si>
  <si>
    <t>ADANRODRIGUEZ</t>
  </si>
  <si>
    <t>69380286.0</t>
  </si>
  <si>
    <t>312220250000</t>
  </si>
  <si>
    <t>31222025</t>
  </si>
  <si>
    <t>SOFTWARE OF HARDWARE PANAMA, S -</t>
  </si>
  <si>
    <t>SOFTWAREOFHARDWAREPANAMAS</t>
  </si>
  <si>
    <t>62788377.0</t>
  </si>
  <si>
    <t>354233640000</t>
  </si>
  <si>
    <t>35423364</t>
  </si>
  <si>
    <t>EDGARDO GUEVARA</t>
  </si>
  <si>
    <t>EDGARDOGUEVARA</t>
  </si>
  <si>
    <t>66740947.0</t>
  </si>
  <si>
    <t>355304160000</t>
  </si>
  <si>
    <t>35530416</t>
  </si>
  <si>
    <t>ZONA DE PODER</t>
  </si>
  <si>
    <t>ZONADEPODER</t>
  </si>
  <si>
    <t>65000662.0</t>
  </si>
  <si>
    <t>357168280000</t>
  </si>
  <si>
    <t>35716828</t>
  </si>
  <si>
    <t>EDILSA HITUCAMA NEGRIA</t>
  </si>
  <si>
    <t>EDILSAHITUCAMANEGRIA</t>
  </si>
  <si>
    <t>68894702.0</t>
  </si>
  <si>
    <t>321464410000</t>
  </si>
  <si>
    <t>32146441</t>
  </si>
  <si>
    <t>PSI Panama S.A</t>
  </si>
  <si>
    <t>PSIPANAMASA</t>
  </si>
  <si>
    <t>67475277.0</t>
  </si>
  <si>
    <t>312227510000</t>
  </si>
  <si>
    <t>31222751</t>
  </si>
  <si>
    <t>CALDERA ENERGY CORP CALDERA ENERGY CORP</t>
  </si>
  <si>
    <t>CALDERAENERGYCORPCALDERAENERGYCORP</t>
  </si>
  <si>
    <t>62506248.0</t>
  </si>
  <si>
    <t>334303920000</t>
  </si>
  <si>
    <t>33430392</t>
  </si>
  <si>
    <t>SERVICIOS Y ALQUILERES DE EQUIPOS S.A</t>
  </si>
  <si>
    <t>SERVICIOSYALQUILERESDEEQUIPOSSA</t>
  </si>
  <si>
    <t>69496174.0</t>
  </si>
  <si>
    <t>356219260000</t>
  </si>
  <si>
    <t>35621926</t>
  </si>
  <si>
    <t>MANIX CHORCHI</t>
  </si>
  <si>
    <t>MANIXCHORCHI</t>
  </si>
  <si>
    <t>63034976.0</t>
  </si>
  <si>
    <t>354278020000</t>
  </si>
  <si>
    <t>35427802</t>
  </si>
  <si>
    <t>NILQUIADES MURILLO</t>
  </si>
  <si>
    <t>NILQUIADESMURILLO</t>
  </si>
  <si>
    <t>67725782.0</t>
  </si>
  <si>
    <t>312196610000</t>
  </si>
  <si>
    <t>31219661</t>
  </si>
  <si>
    <t>OCEAN IMPORT &amp; EXPORT -</t>
  </si>
  <si>
    <t>OCEANIMPORTEXPORT</t>
  </si>
  <si>
    <t>62306800.0</t>
  </si>
  <si>
    <t>341288720000</t>
  </si>
  <si>
    <t>34128872</t>
  </si>
  <si>
    <t>TRANSPORTE FREDY</t>
  </si>
  <si>
    <t>TRANSPORTEFREDY</t>
  </si>
  <si>
    <t>63792819.0</t>
  </si>
  <si>
    <t>348331690000</t>
  </si>
  <si>
    <t>34833169</t>
  </si>
  <si>
    <t>SEGUROS GENERALES SA</t>
  </si>
  <si>
    <t>SEGUROSGENERALESSA</t>
  </si>
  <si>
    <t>68722333.0</t>
  </si>
  <si>
    <t>312192460000</t>
  </si>
  <si>
    <t>31219246</t>
  </si>
  <si>
    <t>ADAMO PROPERTIES PANAMA SA</t>
  </si>
  <si>
    <t>ADAMOPROPERTIESPANAMASA</t>
  </si>
  <si>
    <t>69279493.0</t>
  </si>
  <si>
    <t>321478380200</t>
  </si>
  <si>
    <t>32147838</t>
  </si>
  <si>
    <t>GLOBAL CONCEP</t>
  </si>
  <si>
    <t>GLOBALCONCEP</t>
  </si>
  <si>
    <t>66771212.0</t>
  </si>
  <si>
    <t>348121410000</t>
  </si>
  <si>
    <t>34812141</t>
  </si>
  <si>
    <t>TECNOJAPAN S.A.</t>
  </si>
  <si>
    <t>TECNOJAPANSA</t>
  </si>
  <si>
    <t>66157506.0</t>
  </si>
  <si>
    <t>354331790000</t>
  </si>
  <si>
    <t>35433179</t>
  </si>
  <si>
    <t>LOIRA DEL CARMEN FORBES RUIZ</t>
  </si>
  <si>
    <t>LOIRADELCARMENFORBESRUIZ</t>
  </si>
  <si>
    <t>63429641.0</t>
  </si>
  <si>
    <t>322665170100</t>
  </si>
  <si>
    <t>32266517</t>
  </si>
  <si>
    <t>Luis Lazarte</t>
  </si>
  <si>
    <t>LUISLAZARTE</t>
  </si>
  <si>
    <t>69482365.0</t>
  </si>
  <si>
    <t>santiago lazarte</t>
  </si>
  <si>
    <t>SANTIAGOLAZARTE</t>
  </si>
  <si>
    <t>352234340000</t>
  </si>
  <si>
    <t>35223434</t>
  </si>
  <si>
    <t>RECORSA</t>
  </si>
  <si>
    <t>66750686.0</t>
  </si>
  <si>
    <t>312226130000</t>
  </si>
  <si>
    <t>31222613</t>
  </si>
  <si>
    <t>CONSTRUCTORA CALI, S.A. (CONCALI)</t>
  </si>
  <si>
    <t>CONSTRUCTORACALISACONCALI</t>
  </si>
  <si>
    <t>61084111.0</t>
  </si>
  <si>
    <t>359046430000</t>
  </si>
  <si>
    <t>35904643</t>
  </si>
  <si>
    <t>MIGUEL MENA</t>
  </si>
  <si>
    <t>MIGUELMENA</t>
  </si>
  <si>
    <t>65871605.0</t>
  </si>
  <si>
    <t>322985870000</t>
  </si>
  <si>
    <t>32298587</t>
  </si>
  <si>
    <t>Eilyn S.A.</t>
  </si>
  <si>
    <t>EILYNSA</t>
  </si>
  <si>
    <t>66773822.0</t>
  </si>
  <si>
    <t>321769060000</t>
  </si>
  <si>
    <t>32176906</t>
  </si>
  <si>
    <t>PREMIER MARKE</t>
  </si>
  <si>
    <t>PREMIERMARKE</t>
  </si>
  <si>
    <t>66778759.0</t>
  </si>
  <si>
    <t>325533390100</t>
  </si>
  <si>
    <t>32553339</t>
  </si>
  <si>
    <t>Elyanis Caceres</t>
  </si>
  <si>
    <t>ELYANISCACERES</t>
  </si>
  <si>
    <t>66736533.0</t>
  </si>
  <si>
    <t>356324220000</t>
  </si>
  <si>
    <t>35632422</t>
  </si>
  <si>
    <t>JORGE PINO</t>
  </si>
  <si>
    <t>JORGEPINO</t>
  </si>
  <si>
    <t>67604571.0</t>
  </si>
  <si>
    <t>322532660000</t>
  </si>
  <si>
    <t>32253266</t>
  </si>
  <si>
    <t>Servicios Odo</t>
  </si>
  <si>
    <t>SERVICIOSODO</t>
  </si>
  <si>
    <t>66763096.0</t>
  </si>
  <si>
    <t>326571630000</t>
  </si>
  <si>
    <t>32657163</t>
  </si>
  <si>
    <t>ORTEGA Y ORTEGA</t>
  </si>
  <si>
    <t>ORTEGAYORTEGA</t>
  </si>
  <si>
    <t>63464967.0</t>
  </si>
  <si>
    <t>326571070000</t>
  </si>
  <si>
    <t>32657107</t>
  </si>
  <si>
    <t>PH River Park park</t>
  </si>
  <si>
    <t>PHRIVERPARKPARK</t>
  </si>
  <si>
    <t>63066220.0</t>
  </si>
  <si>
    <t>326212220000</t>
  </si>
  <si>
    <t>32621222</t>
  </si>
  <si>
    <t>PH SM THE HERITAGE</t>
  </si>
  <si>
    <t>PHSMTHEHERITAGE</t>
  </si>
  <si>
    <t>66734153.0</t>
  </si>
  <si>
    <t>346043770000</t>
  </si>
  <si>
    <t>34604377</t>
  </si>
  <si>
    <t>PLASTICOS ARENALES PANAMA SA</t>
  </si>
  <si>
    <t>PLASTICOSARENALESPANAMASA</t>
  </si>
  <si>
    <t>69974522.0</t>
  </si>
  <si>
    <t>322690570000</t>
  </si>
  <si>
    <t>32269057</t>
  </si>
  <si>
    <t>Clara Solis Castillo</t>
  </si>
  <si>
    <t>CLARASOLISCASTILLO</t>
  </si>
  <si>
    <t>66758277.0</t>
  </si>
  <si>
    <t>312213170000</t>
  </si>
  <si>
    <t>31221317</t>
  </si>
  <si>
    <t>ANCER NETWORK S.A.</t>
  </si>
  <si>
    <t>ANCERNETWORKSA</t>
  </si>
  <si>
    <t>66766956.0</t>
  </si>
  <si>
    <t>312210340000</t>
  </si>
  <si>
    <t>31221034</t>
  </si>
  <si>
    <t>COCINA DE CHARO SA -</t>
  </si>
  <si>
    <t>COCINADECHAROSA</t>
  </si>
  <si>
    <t>62816814.0</t>
  </si>
  <si>
    <t>321480160200</t>
  </si>
  <si>
    <t>32148016</t>
  </si>
  <si>
    <t>Tamara Alvarado</t>
  </si>
  <si>
    <t>TAMARAALVARADO</t>
  </si>
  <si>
    <t>66747207.0</t>
  </si>
  <si>
    <t>357339280000</t>
  </si>
  <si>
    <t>35733928</t>
  </si>
  <si>
    <t>LEISA CABEZON CHOCHO</t>
  </si>
  <si>
    <t>LEISACABEZONCHOCHO</t>
  </si>
  <si>
    <t>67538027.0</t>
  </si>
  <si>
    <t>323838631300</t>
  </si>
  <si>
    <t>32383863</t>
  </si>
  <si>
    <t>VICTOR TORRES</t>
  </si>
  <si>
    <t>VICTORTORRES</t>
  </si>
  <si>
    <t>69312179.0</t>
  </si>
  <si>
    <t>357286330000</t>
  </si>
  <si>
    <t>35728633</t>
  </si>
  <si>
    <t>MULTISERVICIOS EXPRESS JV</t>
  </si>
  <si>
    <t>MULTISERVICIOSEXPRESSJV</t>
  </si>
  <si>
    <t>65953057.0</t>
  </si>
  <si>
    <t>326504700000</t>
  </si>
  <si>
    <t>32650470</t>
  </si>
  <si>
    <t>IMPORTADORA P</t>
  </si>
  <si>
    <t>IMPORTADORAP</t>
  </si>
  <si>
    <t>69970404.0</t>
  </si>
  <si>
    <t>327302890000</t>
  </si>
  <si>
    <t>32730289</t>
  </si>
  <si>
    <t>Educartronic</t>
  </si>
  <si>
    <t>EDUCARTRONIC</t>
  </si>
  <si>
    <t>66500127.0</t>
  </si>
  <si>
    <t>321726240000</t>
  </si>
  <si>
    <t>32172624</t>
  </si>
  <si>
    <t>DISENO Y ESPA</t>
  </si>
  <si>
    <t>DISENOYESPA</t>
  </si>
  <si>
    <t>66750222.0</t>
  </si>
  <si>
    <t>348014020000</t>
  </si>
  <si>
    <t>34801402</t>
  </si>
  <si>
    <t>YAZUR SA</t>
  </si>
  <si>
    <t>YAZURSA</t>
  </si>
  <si>
    <t>64686826.0</t>
  </si>
  <si>
    <t>326516120000</t>
  </si>
  <si>
    <t>32651612</t>
  </si>
  <si>
    <t>Panama Real E</t>
  </si>
  <si>
    <t>PANAMAREALE</t>
  </si>
  <si>
    <t>67477269.0</t>
  </si>
  <si>
    <t>312236380000</t>
  </si>
  <si>
    <t>31223638</t>
  </si>
  <si>
    <t>DETUR PANAMA, S.A. -</t>
  </si>
  <si>
    <t>DETURPANAMASA</t>
  </si>
  <si>
    <t>62270546.0</t>
  </si>
  <si>
    <t>333184060000</t>
  </si>
  <si>
    <t>33318406</t>
  </si>
  <si>
    <t>MichaelWillian Lawrence</t>
  </si>
  <si>
    <t>MICHAELWILLIANLAWRENCE</t>
  </si>
  <si>
    <t>66632149.0</t>
  </si>
  <si>
    <t>312229930000</t>
  </si>
  <si>
    <t>31222993</t>
  </si>
  <si>
    <t>HACIENDA SAN JOSE, S.A.</t>
  </si>
  <si>
    <t>HACIENDASANJOSESA</t>
  </si>
  <si>
    <t>62911751.0</t>
  </si>
  <si>
    <t>321513310000</t>
  </si>
  <si>
    <t>32151331</t>
  </si>
  <si>
    <t>I.T GROUP S.A</t>
  </si>
  <si>
    <t>ITGROUPSA</t>
  </si>
  <si>
    <t>62485216.0</t>
  </si>
  <si>
    <t>321659360100</t>
  </si>
  <si>
    <t>32165936</t>
  </si>
  <si>
    <t>DISTRIBUIDORA</t>
  </si>
  <si>
    <t>66735623.0</t>
  </si>
  <si>
    <t>324860900000</t>
  </si>
  <si>
    <t>32486090</t>
  </si>
  <si>
    <t>TWO OCEANS SE</t>
  </si>
  <si>
    <t>TWOOCEANSSE</t>
  </si>
  <si>
    <t>66084464.0</t>
  </si>
  <si>
    <t>324876950000</t>
  </si>
  <si>
    <t>32487695</t>
  </si>
  <si>
    <t>Araja Trading S.A.</t>
  </si>
  <si>
    <t>ARAJATRADINGSA</t>
  </si>
  <si>
    <t>61512247.0</t>
  </si>
  <si>
    <t>358098350000</t>
  </si>
  <si>
    <t>35809835</t>
  </si>
  <si>
    <t>NASIRA SA</t>
  </si>
  <si>
    <t>NASIRASA</t>
  </si>
  <si>
    <t>69973407.0</t>
  </si>
  <si>
    <t>326246420000</t>
  </si>
  <si>
    <t>32624642</t>
  </si>
  <si>
    <t>TRASPORTE SAN</t>
  </si>
  <si>
    <t>TRASPORTESAN</t>
  </si>
  <si>
    <t>66721881.0</t>
  </si>
  <si>
    <t>321471501200</t>
  </si>
  <si>
    <t>32147150</t>
  </si>
  <si>
    <t>Eddie Cybulkiewic</t>
  </si>
  <si>
    <t>EDDIECYBULKIEWIC</t>
  </si>
  <si>
    <t>66774402.0</t>
  </si>
  <si>
    <t>326575830400</t>
  </si>
  <si>
    <t>32657583</t>
  </si>
  <si>
    <t>ARY ARY</t>
  </si>
  <si>
    <t>ARYARY</t>
  </si>
  <si>
    <t>66774799.0</t>
  </si>
  <si>
    <t>MARCELA COHEN</t>
  </si>
  <si>
    <t>MARCELACOHEN</t>
  </si>
  <si>
    <t>323993850000</t>
  </si>
  <si>
    <t>32399385</t>
  </si>
  <si>
    <t>Distribuidora</t>
  </si>
  <si>
    <t>66744844.0</t>
  </si>
  <si>
    <t>322930040000</t>
  </si>
  <si>
    <t>32293004</t>
  </si>
  <si>
    <t>BEBE POROTOS S.A.</t>
  </si>
  <si>
    <t>BEBEPOROTOSSA</t>
  </si>
  <si>
    <t>66729660.0</t>
  </si>
  <si>
    <t>333177670000</t>
  </si>
  <si>
    <t>33317767</t>
  </si>
  <si>
    <t>YULIANA LEONOR ALTAHONA BARBOSA</t>
  </si>
  <si>
    <t>YULIANALEONORALTAHONABARBOSA</t>
  </si>
  <si>
    <t>68036037.0</t>
  </si>
  <si>
    <t>331158730000</t>
  </si>
  <si>
    <t>33115873</t>
  </si>
  <si>
    <t>MARINE CHEMISTS CER TIFICATES, INC</t>
  </si>
  <si>
    <t>MARINECHEMISTSCERTIFICATESINC</t>
  </si>
  <si>
    <t>60700268.0</t>
  </si>
  <si>
    <t>312228330000</t>
  </si>
  <si>
    <t>31222833</t>
  </si>
  <si>
    <t>INVERSIONES Y DESARROLLO TURISTICO -</t>
  </si>
  <si>
    <t>INVERSIONESYDESARROLLOTURISTICO</t>
  </si>
  <si>
    <t>65252907.0</t>
  </si>
  <si>
    <t>322374850200</t>
  </si>
  <si>
    <t>32237485</t>
  </si>
  <si>
    <t>DANTE SALON AND SPA</t>
  </si>
  <si>
    <t>DANTESALONANDSPA</t>
  </si>
  <si>
    <t>62239221.0</t>
  </si>
  <si>
    <t>326351930100</t>
  </si>
  <si>
    <t>32635193</t>
  </si>
  <si>
    <t>BIENES SANTA MARTA</t>
  </si>
  <si>
    <t>BIENESSANTAMARTA</t>
  </si>
  <si>
    <t>69575181.0</t>
  </si>
  <si>
    <t>312236370000</t>
  </si>
  <si>
    <t>31223637</t>
  </si>
  <si>
    <t>SERVICIOS Y TRANSPOR -</t>
  </si>
  <si>
    <t>SERVICIOSYTRANSPOR</t>
  </si>
  <si>
    <t>66752838.0</t>
  </si>
  <si>
    <t>322992300200</t>
  </si>
  <si>
    <t>32299230</t>
  </si>
  <si>
    <t>TRANSLOG SERV</t>
  </si>
  <si>
    <t>TRANSLOGSERV</t>
  </si>
  <si>
    <t>66747442.0</t>
  </si>
  <si>
    <t>347096590000</t>
  </si>
  <si>
    <t>34709659</t>
  </si>
  <si>
    <t>ADMINISTRACIONES Y ALQUIERES</t>
  </si>
  <si>
    <t>ADMINISTRACIONESYALQUIERES</t>
  </si>
  <si>
    <t>61981576.0</t>
  </si>
  <si>
    <t>344087410000</t>
  </si>
  <si>
    <t>34408741</t>
  </si>
  <si>
    <t>ADMINISTRADORES Y ALQUILARES SA</t>
  </si>
  <si>
    <t>ADMINISTRADORESYALQUILARESSA</t>
  </si>
  <si>
    <t>66130267.0</t>
  </si>
  <si>
    <t>359074480000</t>
  </si>
  <si>
    <t>35907448</t>
  </si>
  <si>
    <t>SIXTO GOVEA</t>
  </si>
  <si>
    <t>SIXTOGOVEA</t>
  </si>
  <si>
    <t>67728209.0</t>
  </si>
  <si>
    <t>334198900000</t>
  </si>
  <si>
    <t>33419890</t>
  </si>
  <si>
    <t>C S LEGAL BUREAU</t>
  </si>
  <si>
    <t>CSLEGALBUREAU</t>
  </si>
  <si>
    <t>62036188.0</t>
  </si>
  <si>
    <t>323259100000</t>
  </si>
  <si>
    <t>32325910</t>
  </si>
  <si>
    <t>CONSTRUCTORA</t>
  </si>
  <si>
    <t>69817413.0</t>
  </si>
  <si>
    <t>312205450000</t>
  </si>
  <si>
    <t>31220545</t>
  </si>
  <si>
    <t>SERVICIOS E INSTALACIONES DE ALARMAS, S.</t>
  </si>
  <si>
    <t>SERVICIOSEINSTALACIONESDEALARMASS</t>
  </si>
  <si>
    <t>67472784.0</t>
  </si>
  <si>
    <t>321831840100</t>
  </si>
  <si>
    <t>32183184</t>
  </si>
  <si>
    <t>Refresqueria</t>
  </si>
  <si>
    <t>REFRESQUERIA</t>
  </si>
  <si>
    <t>66760493.0</t>
  </si>
  <si>
    <t>322393070100</t>
  </si>
  <si>
    <t>32239307</t>
  </si>
  <si>
    <t>DONA MARA S.A. PEYNADO GOLDBURN</t>
  </si>
  <si>
    <t>DONAMARASAPEYNADOGOLDBURN</t>
  </si>
  <si>
    <t>63301581.0</t>
  </si>
  <si>
    <t>341005290000</t>
  </si>
  <si>
    <t>34100529</t>
  </si>
  <si>
    <t>J&amp;F INVESTMENT, INC</t>
  </si>
  <si>
    <t>JFINVESTMENTINC</t>
  </si>
  <si>
    <t>66197104.0</t>
  </si>
  <si>
    <t>332290480000</t>
  </si>
  <si>
    <t>33229048</t>
  </si>
  <si>
    <t>MUNDEX S A</t>
  </si>
  <si>
    <t>MUNDEXSA</t>
  </si>
  <si>
    <t>66757490.0</t>
  </si>
  <si>
    <t>312237850000</t>
  </si>
  <si>
    <t>31223785</t>
  </si>
  <si>
    <t>MENAR INTERNATIONAL, S.A. -</t>
  </si>
  <si>
    <t>MENARINTERNATIONALSA</t>
  </si>
  <si>
    <t>66172002.0</t>
  </si>
  <si>
    <t>326305360000</t>
  </si>
  <si>
    <t>32630536</t>
  </si>
  <si>
    <t>RIOS RODRIGUEZ CARLOS RAFAEL</t>
  </si>
  <si>
    <t>RIOSRODRIGUEZCARLOSRAFAEL</t>
  </si>
  <si>
    <t>63303606.0</t>
  </si>
  <si>
    <t>351033780000</t>
  </si>
  <si>
    <t>35103378</t>
  </si>
  <si>
    <t>CONSTRUCTORA CATAM SA</t>
  </si>
  <si>
    <t>CONSTRUCTORACATAMSA</t>
  </si>
  <si>
    <t>67728228.0</t>
  </si>
  <si>
    <t>321837080000</t>
  </si>
  <si>
    <t>32183708</t>
  </si>
  <si>
    <t>RIMIAR INTL</t>
  </si>
  <si>
    <t>RIMIARINTL</t>
  </si>
  <si>
    <t>65776941.0</t>
  </si>
  <si>
    <t>321464690100</t>
  </si>
  <si>
    <t>32146469</t>
  </si>
  <si>
    <t>HACIENDA LA ESMERALDA S DE RL</t>
  </si>
  <si>
    <t>HACIENDALAESMERALDASDERL</t>
  </si>
  <si>
    <t>69806636.0</t>
  </si>
  <si>
    <t>325951730000</t>
  </si>
  <si>
    <t>32595173</t>
  </si>
  <si>
    <t>Jorney S.A.</t>
  </si>
  <si>
    <t>JORNEYSA</t>
  </si>
  <si>
    <t>66745360.0</t>
  </si>
  <si>
    <t>337224510000</t>
  </si>
  <si>
    <t>33722451</t>
  </si>
  <si>
    <t>LIBANEX SA</t>
  </si>
  <si>
    <t>LIBANEXSA</t>
  </si>
  <si>
    <t>69482000.0</t>
  </si>
  <si>
    <t>325676950000</t>
  </si>
  <si>
    <t>32567695</t>
  </si>
  <si>
    <t>VD DISEOS DE</t>
  </si>
  <si>
    <t>VDDISEOSDE</t>
  </si>
  <si>
    <t>64805880.0</t>
  </si>
  <si>
    <t>312201830000</t>
  </si>
  <si>
    <t>31220183</t>
  </si>
  <si>
    <t>CLINICAS UROLOGICAS S.A -</t>
  </si>
  <si>
    <t>CLINICASUROLOGICASSA</t>
  </si>
  <si>
    <t>63070135.0</t>
  </si>
  <si>
    <t>312204220000</t>
  </si>
  <si>
    <t>31220422</t>
  </si>
  <si>
    <t>KUMHO PANAMA</t>
  </si>
  <si>
    <t>KUMHOPANAMA</t>
  </si>
  <si>
    <t>63569045.0</t>
  </si>
  <si>
    <t>323976190000</t>
  </si>
  <si>
    <t>32397619</t>
  </si>
  <si>
    <t>CONSULTING DE</t>
  </si>
  <si>
    <t>CONSULTINGDE</t>
  </si>
  <si>
    <t>66756482.0</t>
  </si>
  <si>
    <t>312226740000</t>
  </si>
  <si>
    <t>31222674</t>
  </si>
  <si>
    <t>ONDAS DEL CANAJAGUA, S.A.</t>
  </si>
  <si>
    <t>ONDASDELCANAJAGUASA</t>
  </si>
  <si>
    <t>67960533.0</t>
  </si>
  <si>
    <t>331173270000</t>
  </si>
  <si>
    <t>33117327</t>
  </si>
  <si>
    <t>Marledis Maria Arroyo Medina</t>
  </si>
  <si>
    <t>MARLEDISMARIAARROYOMEDINA</t>
  </si>
  <si>
    <t>67711113.0</t>
  </si>
  <si>
    <t>312196850000</t>
  </si>
  <si>
    <t>31219685</t>
  </si>
  <si>
    <t>VIYA HEALTH ENTERPRISES. S.A</t>
  </si>
  <si>
    <t>VIYAHEALTHENTERPRISESSA</t>
  </si>
  <si>
    <t>63176858.0</t>
  </si>
  <si>
    <t>321433490200</t>
  </si>
  <si>
    <t>32143349</t>
  </si>
  <si>
    <t>QUETZAL MOTIV JUAN MARQUEZ</t>
  </si>
  <si>
    <t>QUETZALMOTIVJUANMARQUEZ</t>
  </si>
  <si>
    <t>66718430.0</t>
  </si>
  <si>
    <t>312200170000</t>
  </si>
  <si>
    <t>31220017</t>
  </si>
  <si>
    <t>BIZZCUIT, S.A. -</t>
  </si>
  <si>
    <t>BIZZCUITSA</t>
  </si>
  <si>
    <t>62286967.0</t>
  </si>
  <si>
    <t>312219950000</t>
  </si>
  <si>
    <t>31221995</t>
  </si>
  <si>
    <t>69803418.0</t>
  </si>
  <si>
    <t>324596900000</t>
  </si>
  <si>
    <t>32459690</t>
  </si>
  <si>
    <t>INVERSIONES D</t>
  </si>
  <si>
    <t>INVERSIONESD</t>
  </si>
  <si>
    <t>69822869.0</t>
  </si>
  <si>
    <t>321574330000</t>
  </si>
  <si>
    <t>32157433</t>
  </si>
  <si>
    <t>EUGENIA CARO</t>
  </si>
  <si>
    <t>EUGENIACARO</t>
  </si>
  <si>
    <t>66732960.0</t>
  </si>
  <si>
    <t>321459710100</t>
  </si>
  <si>
    <t>32145971</t>
  </si>
  <si>
    <t>Doris Sing</t>
  </si>
  <si>
    <t>DORISSING</t>
  </si>
  <si>
    <t>66729134.0</t>
  </si>
  <si>
    <t>321847500000</t>
  </si>
  <si>
    <t>32184750</t>
  </si>
  <si>
    <t>INFOTECH PANAMA S.A</t>
  </si>
  <si>
    <t>INFOTECHPANAMASA</t>
  </si>
  <si>
    <t>66717204.0</t>
  </si>
  <si>
    <t>326217760100</t>
  </si>
  <si>
    <t>32621776</t>
  </si>
  <si>
    <t>REPRESENTACIO</t>
  </si>
  <si>
    <t>66173222.0</t>
  </si>
  <si>
    <t>321304260800</t>
  </si>
  <si>
    <t>32130426</t>
  </si>
  <si>
    <t>Graciela Arias Campagnani</t>
  </si>
  <si>
    <t>GRACIELAARIASCAMPAGNANI</t>
  </si>
  <si>
    <t>66716604.0</t>
  </si>
  <si>
    <t>327215610000</t>
  </si>
  <si>
    <t>32721561</t>
  </si>
  <si>
    <t>Despachos Gen</t>
  </si>
  <si>
    <t>DESPACHOSGEN</t>
  </si>
  <si>
    <t>67279191.0</t>
  </si>
  <si>
    <t>322183480100</t>
  </si>
  <si>
    <t>32218348</t>
  </si>
  <si>
    <t>Eventos Nacio</t>
  </si>
  <si>
    <t>EVENTOSNACIO</t>
  </si>
  <si>
    <t>69912398.0</t>
  </si>
  <si>
    <t>322230870200</t>
  </si>
  <si>
    <t>32223087</t>
  </si>
  <si>
    <t>Gerhard Oellrich</t>
  </si>
  <si>
    <t>GERHARDOELLRICH</t>
  </si>
  <si>
    <t>66742085.0</t>
  </si>
  <si>
    <t>321378490100</t>
  </si>
  <si>
    <t>32137849</t>
  </si>
  <si>
    <t>Karla Miranda</t>
  </si>
  <si>
    <t>KARLAMIRANDA</t>
  </si>
  <si>
    <t>66761465.0</t>
  </si>
  <si>
    <t>Carla Miranda</t>
  </si>
  <si>
    <t>CARLAMIRANDA</t>
  </si>
  <si>
    <t>321539790200</t>
  </si>
  <si>
    <t>32153979</t>
  </si>
  <si>
    <t>Pedro Fernandez</t>
  </si>
  <si>
    <t>PEDROFERNANDEZ</t>
  </si>
  <si>
    <t>66758771.0</t>
  </si>
  <si>
    <t>324320690200</t>
  </si>
  <si>
    <t>32432069</t>
  </si>
  <si>
    <t>ENVASES MODERNOS</t>
  </si>
  <si>
    <t>ENVASESMODERNOS</t>
  </si>
  <si>
    <t>69119158.0</t>
  </si>
  <si>
    <t>346156280000</t>
  </si>
  <si>
    <t>34615628</t>
  </si>
  <si>
    <t>TRANSPORTE RDLT</t>
  </si>
  <si>
    <t>TRANSPORTERDLT</t>
  </si>
  <si>
    <t>60970763.0</t>
  </si>
  <si>
    <t>326876690300</t>
  </si>
  <si>
    <t>32687669</t>
  </si>
  <si>
    <t>CANAL AIR MEC</t>
  </si>
  <si>
    <t>CANALAIRMEC</t>
  </si>
  <si>
    <t>60908611.0</t>
  </si>
  <si>
    <t>312194550000</t>
  </si>
  <si>
    <t>31219455</t>
  </si>
  <si>
    <t>AGENTE DESPACHANTE DE ADUANA SA MAESTRA</t>
  </si>
  <si>
    <t>AGENTEDESPACHANTEDEADUANASAMAESTRA</t>
  </si>
  <si>
    <t>62386491.0</t>
  </si>
  <si>
    <t>312231010000</t>
  </si>
  <si>
    <t>31223101</t>
  </si>
  <si>
    <t>COMPANIA LOS DELFINES,S.A. -</t>
  </si>
  <si>
    <t>COMPANIALOSDELFINESSA</t>
  </si>
  <si>
    <t>63450090.0</t>
  </si>
  <si>
    <t>327540880100</t>
  </si>
  <si>
    <t>32754088</t>
  </si>
  <si>
    <t>BEACH C LUB-LA CORALINA</t>
  </si>
  <si>
    <t>BEACHCLUBLACORALINA</t>
  </si>
  <si>
    <t>67118298.0</t>
  </si>
  <si>
    <t>Ariel Barrionuevo ARIEL BARRIONUEVO</t>
  </si>
  <si>
    <t>ARIELBARRIONUEVOARIELBARRIONUEVO</t>
  </si>
  <si>
    <t>Juan Medo</t>
  </si>
  <si>
    <t>JUANMEDO</t>
  </si>
  <si>
    <t>ARIEL BARRIONUEVO</t>
  </si>
  <si>
    <t>ARIELBARRIONUEVO</t>
  </si>
  <si>
    <t>312235490000</t>
  </si>
  <si>
    <t>31223549</t>
  </si>
  <si>
    <t>INVERSIONES J.M.R. S.A</t>
  </si>
  <si>
    <t>INVERSIONESJMRSA</t>
  </si>
  <si>
    <t>62600479.0</t>
  </si>
  <si>
    <t>321222410200</t>
  </si>
  <si>
    <t>32122241</t>
  </si>
  <si>
    <t>Beatriz PalaciosdeArosemena</t>
  </si>
  <si>
    <t>BEATRIZPALACIOSDEAROSEMENA</t>
  </si>
  <si>
    <t>66728630.0</t>
  </si>
  <si>
    <t>324609440200</t>
  </si>
  <si>
    <t>32460944</t>
  </si>
  <si>
    <t>Fiber Glass C Santos Diaz</t>
  </si>
  <si>
    <t>FIBERGLASSCSANTOSDIAZ</t>
  </si>
  <si>
    <t>66910849.0</t>
  </si>
  <si>
    <t>342335070000</t>
  </si>
  <si>
    <t>34233507</t>
  </si>
  <si>
    <t>PHILIA PROPERTIES MANAGEMENT, S.A.</t>
  </si>
  <si>
    <t>PHILIAPROPERTIESMANAGEMENTSA</t>
  </si>
  <si>
    <t>69823997.0</t>
  </si>
  <si>
    <t>323139060200</t>
  </si>
  <si>
    <t>32313906</t>
  </si>
  <si>
    <t>Wold Trade Panama</t>
  </si>
  <si>
    <t>WOLDTRADEPANAMA</t>
  </si>
  <si>
    <t>63791416.0</t>
  </si>
  <si>
    <t>310821460000</t>
  </si>
  <si>
    <t>31082146</t>
  </si>
  <si>
    <t>SI INMOBILIARIA, S. A.</t>
  </si>
  <si>
    <t>SIINMOBILIARIASA</t>
  </si>
  <si>
    <t>65387883.0</t>
  </si>
  <si>
    <t>328738170000</t>
  </si>
  <si>
    <t>32873817</t>
  </si>
  <si>
    <t>ARCO SEGUROS, S.A</t>
  </si>
  <si>
    <t>ARCOSEGUROSSA</t>
  </si>
  <si>
    <t>69440237.0</t>
  </si>
  <si>
    <t>321313950400</t>
  </si>
  <si>
    <t>32131395</t>
  </si>
  <si>
    <t>Yorleni Bernal</t>
  </si>
  <si>
    <t>YORLENIBERNAL</t>
  </si>
  <si>
    <t>66740713.0</t>
  </si>
  <si>
    <t>341118590000</t>
  </si>
  <si>
    <t>34111859</t>
  </si>
  <si>
    <t>YIZHU INVESTMENT</t>
  </si>
  <si>
    <t>YIZHUINVESTMENT</t>
  </si>
  <si>
    <t>68678888.0</t>
  </si>
  <si>
    <t>345382290000</t>
  </si>
  <si>
    <t>34538229</t>
  </si>
  <si>
    <t>GMCG PANAMA CORP.</t>
  </si>
  <si>
    <t>GMCGPANAMACORP</t>
  </si>
  <si>
    <t>69054624.0</t>
  </si>
  <si>
    <t>351239380000</t>
  </si>
  <si>
    <t>35123938</t>
  </si>
  <si>
    <t>STECONFER S.A</t>
  </si>
  <si>
    <t>STECONFERSA</t>
  </si>
  <si>
    <t>67372757.0</t>
  </si>
  <si>
    <t>321326041200</t>
  </si>
  <si>
    <t>32132604</t>
  </si>
  <si>
    <t>Maria Meis</t>
  </si>
  <si>
    <t>MARIAMEIS</t>
  </si>
  <si>
    <t>66751235.0</t>
  </si>
  <si>
    <t>358160140000</t>
  </si>
  <si>
    <t>35816014</t>
  </si>
  <si>
    <t>COLOMBIPAN PANADERIA Y DULCERÍA, S.A.</t>
  </si>
  <si>
    <t>COLOMBIPANPANADERIAYDULCERIASA</t>
  </si>
  <si>
    <t>65006176.0</t>
  </si>
  <si>
    <t>312208320000</t>
  </si>
  <si>
    <t>31220832</t>
  </si>
  <si>
    <t>RA INVESTMENTS S.A -</t>
  </si>
  <si>
    <t>RAINVESTMENTSSA</t>
  </si>
  <si>
    <t>62532575.0</t>
  </si>
  <si>
    <t>336213010000</t>
  </si>
  <si>
    <t>33621301</t>
  </si>
  <si>
    <t>CONNECTIVA NETWORK CORP</t>
  </si>
  <si>
    <t>CONNECTIVANETWORKCORP</t>
  </si>
  <si>
    <t>67268684.0</t>
  </si>
  <si>
    <t>326511850100</t>
  </si>
  <si>
    <t>32651185</t>
  </si>
  <si>
    <t>Jose Urieta</t>
  </si>
  <si>
    <t>JOSEURIETA</t>
  </si>
  <si>
    <t>69987729.0</t>
  </si>
  <si>
    <t>IZAEL URIETA</t>
  </si>
  <si>
    <t>IZAELURIETA</t>
  </si>
  <si>
    <t>335168650000</t>
  </si>
  <si>
    <t>33516865</t>
  </si>
  <si>
    <t>Centro Audio Foto</t>
  </si>
  <si>
    <t>CENTROAUDIOFOTO</t>
  </si>
  <si>
    <t>69490461.0</t>
  </si>
  <si>
    <t>336321570000</t>
  </si>
  <si>
    <t>33632157</t>
  </si>
  <si>
    <t>OLMOS Y OLMOS ABOGADOS</t>
  </si>
  <si>
    <t>OLMOSYOLMOSABOGADOS</t>
  </si>
  <si>
    <t>62057051.0</t>
  </si>
  <si>
    <t>325457270000</t>
  </si>
  <si>
    <t>32545727</t>
  </si>
  <si>
    <t>2 Ocean Service</t>
  </si>
  <si>
    <t>2OCEANSERVICE</t>
  </si>
  <si>
    <t>66195325.0</t>
  </si>
  <si>
    <t>312228000000</t>
  </si>
  <si>
    <t>31222800</t>
  </si>
  <si>
    <t>EQUIPOS DE CONSTRUCCION HERCULES SA -</t>
  </si>
  <si>
    <t>EQUIPOSDECONSTRUCCIONHERCULESSA</t>
  </si>
  <si>
    <t>62008402.0</t>
  </si>
  <si>
    <t>323942230000</t>
  </si>
  <si>
    <t>32394223</t>
  </si>
  <si>
    <t>DOULOS INSURA</t>
  </si>
  <si>
    <t>DOULOSINSURA</t>
  </si>
  <si>
    <t>64009425.0</t>
  </si>
  <si>
    <t>352368300000</t>
  </si>
  <si>
    <t>35236830</t>
  </si>
  <si>
    <t>ITMS PANAMA</t>
  </si>
  <si>
    <t>ITMSPANAMA</t>
  </si>
  <si>
    <t>66582200.0</t>
  </si>
  <si>
    <t>344081960000</t>
  </si>
  <si>
    <t>34408196</t>
  </si>
  <si>
    <t>MOODYS LOCAL PA CALIFICADORA DE RIESGOS</t>
  </si>
  <si>
    <t>MOODYSLOCALPACALIFICADORADERIESGOS</t>
  </si>
  <si>
    <t>60597767.0</t>
  </si>
  <si>
    <t>342117940000</t>
  </si>
  <si>
    <t>34211794</t>
  </si>
  <si>
    <t>EULOGIO ATENCIO JUAREZ</t>
  </si>
  <si>
    <t>EULOGIOATENCIOJUAREZ</t>
  </si>
  <si>
    <t>66742628.0</t>
  </si>
  <si>
    <t>332109410000</t>
  </si>
  <si>
    <t>33210941</t>
  </si>
  <si>
    <t>RJ INVERSIONES S.A.</t>
  </si>
  <si>
    <t>RJINVERSIONESSA</t>
  </si>
  <si>
    <t>63784550.0</t>
  </si>
  <si>
    <t>324861880000</t>
  </si>
  <si>
    <t>32486188</t>
  </si>
  <si>
    <t>ANTHOPO STUDIO INC</t>
  </si>
  <si>
    <t>ANTHOPOSTUDIOINC</t>
  </si>
  <si>
    <t>68842446.0</t>
  </si>
  <si>
    <t>312214470000</t>
  </si>
  <si>
    <t>31221447</t>
  </si>
  <si>
    <t>CUSTODIOS Y AVALUOS S.A. -</t>
  </si>
  <si>
    <t>CUSTODIOSYAVALUOSSA</t>
  </si>
  <si>
    <t>66713745.0</t>
  </si>
  <si>
    <t>323991460000</t>
  </si>
  <si>
    <t>32399146</t>
  </si>
  <si>
    <t>SERVIGLASS PA</t>
  </si>
  <si>
    <t>SERVIGLASSPA</t>
  </si>
  <si>
    <t>69498217.0</t>
  </si>
  <si>
    <t>321279220100</t>
  </si>
  <si>
    <t>32127922</t>
  </si>
  <si>
    <t>COMPUTER PLACE</t>
  </si>
  <si>
    <t>COMPUTERPLACE</t>
  </si>
  <si>
    <t>63790133.0</t>
  </si>
  <si>
    <t>321353880100</t>
  </si>
  <si>
    <t>32135388</t>
  </si>
  <si>
    <t>Industrial Ag</t>
  </si>
  <si>
    <t>INDUSTRIALAG</t>
  </si>
  <si>
    <t>67818118.0</t>
  </si>
  <si>
    <t>Industrias Ag</t>
  </si>
  <si>
    <t>INDUSTRIASAG</t>
  </si>
  <si>
    <t>323214110000</t>
  </si>
  <si>
    <t>32321411</t>
  </si>
  <si>
    <t>VITRO PANAMA, S.A.</t>
  </si>
  <si>
    <t>VITROPANAMASA</t>
  </si>
  <si>
    <t>69836609.0</t>
  </si>
  <si>
    <t>312225860000</t>
  </si>
  <si>
    <t>31222586</t>
  </si>
  <si>
    <t>MONTUFAR Y ASOCIADOS</t>
  </si>
  <si>
    <t>MONTUFARYASOCIADOS</t>
  </si>
  <si>
    <t>62044202.0</t>
  </si>
  <si>
    <t>321294510000</t>
  </si>
  <si>
    <t>32129451</t>
  </si>
  <si>
    <t>NAVEEN NANDWANI</t>
  </si>
  <si>
    <t>NAVEENNANDWANI</t>
  </si>
  <si>
    <t>69484410.0</t>
  </si>
  <si>
    <t>347076390000</t>
  </si>
  <si>
    <t>34707639</t>
  </si>
  <si>
    <t>SISTEMA MOVIL AMADEUS SA</t>
  </si>
  <si>
    <t>SISTEMAMOVILAMADEUSSA</t>
  </si>
  <si>
    <t>64804358.0</t>
  </si>
  <si>
    <t>321656290000</t>
  </si>
  <si>
    <t>32165629</t>
  </si>
  <si>
    <t>Completo Logi</t>
  </si>
  <si>
    <t>COMPLETOLOGI</t>
  </si>
  <si>
    <t>66753585.0</t>
  </si>
  <si>
    <t>312230760000</t>
  </si>
  <si>
    <t>31223076</t>
  </si>
  <si>
    <t>SUPLIDORA RAMBAR, S.A. -</t>
  </si>
  <si>
    <t>SUPLIDORARAMBARSA</t>
  </si>
  <si>
    <t>66128330.0</t>
  </si>
  <si>
    <t>362040060000</t>
  </si>
  <si>
    <t>36204006</t>
  </si>
  <si>
    <t>ROXANA QUINTANA</t>
  </si>
  <si>
    <t>ROXANAQUINTANA</t>
  </si>
  <si>
    <t>358387480000</t>
  </si>
  <si>
    <t>35838748</t>
  </si>
  <si>
    <t>ZORAIDA PALACIO</t>
  </si>
  <si>
    <t>ZORAIDAPALACIO</t>
  </si>
  <si>
    <t>69589128.0</t>
  </si>
  <si>
    <t>368051230000</t>
  </si>
  <si>
    <t>36805123</t>
  </si>
  <si>
    <t>LEISA BERRUGATE</t>
  </si>
  <si>
    <t>LEISABERRUGATE</t>
  </si>
  <si>
    <t>359348000000</t>
  </si>
  <si>
    <t>35934800</t>
  </si>
  <si>
    <t>MARCITA CHANAPI CABRERA</t>
  </si>
  <si>
    <t>MARCITACHANAPICABRERA</t>
  </si>
  <si>
    <t>68339140.0</t>
  </si>
  <si>
    <t>345085720000</t>
  </si>
  <si>
    <t>34508572</t>
  </si>
  <si>
    <t>TRANSPORTE UMANA SA</t>
  </si>
  <si>
    <t>TRANSPORTEUMANASA</t>
  </si>
  <si>
    <t>64886130.0</t>
  </si>
  <si>
    <t>342109320000</t>
  </si>
  <si>
    <t>34210932</t>
  </si>
  <si>
    <t>ESMITT ISMARE GARCIA</t>
  </si>
  <si>
    <t>ESMITTISMAREGARCIA</t>
  </si>
  <si>
    <t>62053613.0</t>
  </si>
  <si>
    <t>357067150000</t>
  </si>
  <si>
    <t>35706715</t>
  </si>
  <si>
    <t>ISIDRO CHECA</t>
  </si>
  <si>
    <t>ISIDROCHECA</t>
  </si>
  <si>
    <t>66981368.0</t>
  </si>
  <si>
    <t>358029290000</t>
  </si>
  <si>
    <t>35802929</t>
  </si>
  <si>
    <t>FUNERARIA CEMACO</t>
  </si>
  <si>
    <t>FUNERARIACEMACO</t>
  </si>
  <si>
    <t>67381314.0</t>
  </si>
  <si>
    <t>351368860000</t>
  </si>
  <si>
    <t>35136886</t>
  </si>
  <si>
    <t>ELIA VELASQUEZ</t>
  </si>
  <si>
    <t>ELIAVELASQUEZ</t>
  </si>
  <si>
    <t>65854460.0</t>
  </si>
  <si>
    <t>358313620000</t>
  </si>
  <si>
    <t>35831362</t>
  </si>
  <si>
    <t>ORIEL BONILLA</t>
  </si>
  <si>
    <t>ORIELBONILLA</t>
  </si>
  <si>
    <t>61856444.0</t>
  </si>
  <si>
    <t>354303340000</t>
  </si>
  <si>
    <t>35430334</t>
  </si>
  <si>
    <t>YANETH BENILLDA SERNA CORDOBA</t>
  </si>
  <si>
    <t>YANETHBENILLDASERNACORDOBA</t>
  </si>
  <si>
    <t>68558258.0</t>
  </si>
  <si>
    <t>356096640000</t>
  </si>
  <si>
    <t>35609664</t>
  </si>
  <si>
    <t>YOLANDA CEDEÑO</t>
  </si>
  <si>
    <t>YOLANDACEDENO</t>
  </si>
  <si>
    <t>65089323.0</t>
  </si>
  <si>
    <t>358201290000</t>
  </si>
  <si>
    <t>35820129</t>
  </si>
  <si>
    <t>ERIC YONARD HURTADO GONZALEZ</t>
  </si>
  <si>
    <t>ERICYONARDHURTADOGONZALEZ</t>
  </si>
  <si>
    <t>63615141.0</t>
  </si>
  <si>
    <t>348369230000</t>
  </si>
  <si>
    <t>34836923</t>
  </si>
  <si>
    <t>LISET YARITZA QUINTANA</t>
  </si>
  <si>
    <t>LISETYARITZAQUINTANA</t>
  </si>
  <si>
    <t>67872948.0</t>
  </si>
  <si>
    <t>349140520000</t>
  </si>
  <si>
    <t>34914052</t>
  </si>
  <si>
    <t>SULMA ISMARE PUCHICAMA DE CHAUCARAMA</t>
  </si>
  <si>
    <t>SULMAISMAREPUCHICAMADECHAUCARAMA</t>
  </si>
  <si>
    <t>63365812.0</t>
  </si>
  <si>
    <t>369024930000</t>
  </si>
  <si>
    <t>36902493</t>
  </si>
  <si>
    <t>BENJAMIN PUCHICAMA ROBLES</t>
  </si>
  <si>
    <t>BENJAMINPUCHICAMAROBLES</t>
  </si>
  <si>
    <t>68875635.0</t>
  </si>
  <si>
    <t>352345920000</t>
  </si>
  <si>
    <t>35234592</t>
  </si>
  <si>
    <t>SOPHIA DUARTE</t>
  </si>
  <si>
    <t>SOPHIADUARTE</t>
  </si>
  <si>
    <t>61651287.0</t>
  </si>
  <si>
    <t>353345890000</t>
  </si>
  <si>
    <t>35334589</t>
  </si>
  <si>
    <t>68493761.0</t>
  </si>
  <si>
    <t>332128210000</t>
  </si>
  <si>
    <t>33212821</t>
  </si>
  <si>
    <t>Sebastiana Avila</t>
  </si>
  <si>
    <t>SEBASTIANAAVILA</t>
  </si>
  <si>
    <t>68480951.0</t>
  </si>
  <si>
    <t>365031170000</t>
  </si>
  <si>
    <t>36503117</t>
  </si>
  <si>
    <t>CRISTIANO TOCAMO</t>
  </si>
  <si>
    <t>CRISTIANOTOCAMO</t>
  </si>
  <si>
    <t>67779130.0</t>
  </si>
  <si>
    <t>353222730000</t>
  </si>
  <si>
    <t>35322273</t>
  </si>
  <si>
    <t>JOAD MARTINEZ</t>
  </si>
  <si>
    <t>JOADMARTINEZ</t>
  </si>
  <si>
    <t>67834880.0</t>
  </si>
  <si>
    <t>358222720000</t>
  </si>
  <si>
    <t>35822272</t>
  </si>
  <si>
    <t>68720680.0</t>
  </si>
  <si>
    <t>359222720000</t>
  </si>
  <si>
    <t>35922272</t>
  </si>
  <si>
    <t>67956182.0</t>
  </si>
  <si>
    <t>321642230100</t>
  </si>
  <si>
    <t>32164223</t>
  </si>
  <si>
    <t>Dufrio, S.A.</t>
  </si>
  <si>
    <t>DUFRIOSA</t>
  </si>
  <si>
    <t>66730034.0</t>
  </si>
  <si>
    <t>367023820000</t>
  </si>
  <si>
    <t>36702382</t>
  </si>
  <si>
    <t>JOSUE CORDOBA</t>
  </si>
  <si>
    <t>JOSUECORDOBA</t>
  </si>
  <si>
    <t>65295285.0</t>
  </si>
  <si>
    <t>SIN_CUENTA</t>
  </si>
  <si>
    <t>35828394</t>
  </si>
  <si>
    <t>ELIGIO MOSQUERA BARCO</t>
  </si>
  <si>
    <t>ELIGIOMOSQUERABARCO</t>
  </si>
  <si>
    <t>355039520000</t>
  </si>
  <si>
    <t>35503952</t>
  </si>
  <si>
    <t>PRISCILA MEDINA</t>
  </si>
  <si>
    <t>PRISCILAMEDINA</t>
  </si>
  <si>
    <t>69456169.0</t>
  </si>
  <si>
    <t>351246120000</t>
  </si>
  <si>
    <t>35124612</t>
  </si>
  <si>
    <t>NORBERTO VELANCIA</t>
  </si>
  <si>
    <t>NORBERTOVELANCIA</t>
  </si>
  <si>
    <t>68673589.0</t>
  </si>
  <si>
    <t>357364020000</t>
  </si>
  <si>
    <t>35736402</t>
  </si>
  <si>
    <t>DAVID REYES</t>
  </si>
  <si>
    <t>DAVIDREYES</t>
  </si>
  <si>
    <t>63643600.0</t>
  </si>
  <si>
    <t>356149210000</t>
  </si>
  <si>
    <t>35614921</t>
  </si>
  <si>
    <t>NILVA MIGDALIA RIVAS ESPINOZA</t>
  </si>
  <si>
    <t>NILVAMIGDALIARIVASESPINOZA</t>
  </si>
  <si>
    <t>66685183.0</t>
  </si>
  <si>
    <t>356118310000</t>
  </si>
  <si>
    <t>35611831</t>
  </si>
  <si>
    <t>DAIHANA DE LA ROSA</t>
  </si>
  <si>
    <t>DAIHANADELAROSA</t>
  </si>
  <si>
    <t>63727402.0</t>
  </si>
  <si>
    <t>349331440000</t>
  </si>
  <si>
    <t>34933144</t>
  </si>
  <si>
    <t>ARNALDO LOPEZ</t>
  </si>
  <si>
    <t>ARNALDOLOPEZ</t>
  </si>
  <si>
    <t>66094339.0</t>
  </si>
  <si>
    <t>355130350000</t>
  </si>
  <si>
    <t>35513035</t>
  </si>
  <si>
    <t>DISMA TOCAMO</t>
  </si>
  <si>
    <t>DISMATOCAMO</t>
  </si>
  <si>
    <t>69921447.0</t>
  </si>
  <si>
    <t>364037000000</t>
  </si>
  <si>
    <t>36403700</t>
  </si>
  <si>
    <t>LIANNE SHERILL PINEDA MOSQUERA</t>
  </si>
  <si>
    <t>LIANNESHERILLPINEDAMOSQUERA</t>
  </si>
  <si>
    <t>347400570000</t>
  </si>
  <si>
    <t>34740057</t>
  </si>
  <si>
    <t>DAYANIS DIMAS</t>
  </si>
  <si>
    <t>DAYANISDIMAS</t>
  </si>
  <si>
    <t>68764376.0</t>
  </si>
  <si>
    <t>341182820000</t>
  </si>
  <si>
    <t>34118282</t>
  </si>
  <si>
    <t>ELIDIA PERALTA</t>
  </si>
  <si>
    <t>ELIDIAPERALTA</t>
  </si>
  <si>
    <t>60691264.0</t>
  </si>
  <si>
    <t>337275680000</t>
  </si>
  <si>
    <t>33727568</t>
  </si>
  <si>
    <t>THE ENGLISH LANGUAGE CENTER, INC.</t>
  </si>
  <si>
    <t>THEENGLISHLANGUAGECENTERINC</t>
  </si>
  <si>
    <t>66775277.0</t>
  </si>
  <si>
    <t>344330260000</t>
  </si>
  <si>
    <t>34433026</t>
  </si>
  <si>
    <t>ISMILDA VICTORIA LOPEZ PALACIOS</t>
  </si>
  <si>
    <t>ISMILDAVICTORIALOPEZPALACIOS</t>
  </si>
  <si>
    <t>67276141.0</t>
  </si>
  <si>
    <t>332153930000</t>
  </si>
  <si>
    <t>33215393</t>
  </si>
  <si>
    <t>ABDIEL GUASERUCA MESUA</t>
  </si>
  <si>
    <t>ABDIELGUASERUCAMESUA</t>
  </si>
  <si>
    <t>63496886.0</t>
  </si>
  <si>
    <t>362057130000</t>
  </si>
  <si>
    <t>36205713</t>
  </si>
  <si>
    <t>BENJAMIN VALDESPINO</t>
  </si>
  <si>
    <t>BENJAMINVALDESPINO</t>
  </si>
  <si>
    <t>351280280000</t>
  </si>
  <si>
    <t>35128028</t>
  </si>
  <si>
    <t>MARTA MACHUCA</t>
  </si>
  <si>
    <t>MARTAMACHUCA</t>
  </si>
  <si>
    <t>67309564.0</t>
  </si>
  <si>
    <t>354353420000</t>
  </si>
  <si>
    <t>35435342</t>
  </si>
  <si>
    <t>LLAMILEICA BERRUGATE</t>
  </si>
  <si>
    <t>LLAMILEICABERRUGATE</t>
  </si>
  <si>
    <t>65531545.0</t>
  </si>
  <si>
    <t>356343590000</t>
  </si>
  <si>
    <t>35634359</t>
  </si>
  <si>
    <t>CESAR PUCHIGAMA</t>
  </si>
  <si>
    <t>CESARPUCHIGAMA</t>
  </si>
  <si>
    <t>65831896.0</t>
  </si>
  <si>
    <t>364036650000</t>
  </si>
  <si>
    <t>36403665</t>
  </si>
  <si>
    <t>LUIS CHIRIPUA TEUCAMA</t>
  </si>
  <si>
    <t>LUISCHIRIPUATEUCAMA</t>
  </si>
  <si>
    <t>352030160000</t>
  </si>
  <si>
    <t>35203016</t>
  </si>
  <si>
    <t>MAXIMA MURILLO</t>
  </si>
  <si>
    <t>MAXIMAMURILLO</t>
  </si>
  <si>
    <t>63349166.0</t>
  </si>
  <si>
    <t>346172980000</t>
  </si>
  <si>
    <t>34617298</t>
  </si>
  <si>
    <t>LUIS ENRIQUE ISAZA MARANDOLA</t>
  </si>
  <si>
    <t>LUISENRIQUEISAZAMARANDOLA</t>
  </si>
  <si>
    <t>67654284.0</t>
  </si>
  <si>
    <t>359324330000</t>
  </si>
  <si>
    <t>35932433</t>
  </si>
  <si>
    <t>ROSALINDA MOSQUERA</t>
  </si>
  <si>
    <t>ROSALINDAMOSQUERA</t>
  </si>
  <si>
    <t>65231111.0</t>
  </si>
  <si>
    <t>361056030000</t>
  </si>
  <si>
    <t>36105603</t>
  </si>
  <si>
    <t>DONAL BARQUEÑO CARDENA</t>
  </si>
  <si>
    <t>DONALBARQUENOCARDENA</t>
  </si>
  <si>
    <t>369043560000</t>
  </si>
  <si>
    <t>36904356</t>
  </si>
  <si>
    <t>ERIC CANZARI BERRUGATE</t>
  </si>
  <si>
    <t>ERICCANZARIBERRUGATE</t>
  </si>
  <si>
    <t>356348450000</t>
  </si>
  <si>
    <t>35634845</t>
  </si>
  <si>
    <t>ISAAC ATENCIÓ</t>
  </si>
  <si>
    <t>ISAACATENCIO</t>
  </si>
  <si>
    <t>66651002.0</t>
  </si>
  <si>
    <t>338258610000</t>
  </si>
  <si>
    <t>33825861</t>
  </si>
  <si>
    <t>FRANQUILINO BLADIMIR JAEN ANDRADES</t>
  </si>
  <si>
    <t>FRANQUILINOBLADIMIRJAENANDRADES</t>
  </si>
  <si>
    <t>65434211.0</t>
  </si>
  <si>
    <t>356321670000</t>
  </si>
  <si>
    <t>35632167</t>
  </si>
  <si>
    <t>NOE MEMBORA</t>
  </si>
  <si>
    <t>NOEMEMBORA</t>
  </si>
  <si>
    <t>67550945.0</t>
  </si>
  <si>
    <t>321442290100</t>
  </si>
  <si>
    <t>32144229</t>
  </si>
  <si>
    <t>66711900.0</t>
  </si>
  <si>
    <t>329246170000</t>
  </si>
  <si>
    <t>32924617</t>
  </si>
  <si>
    <t>Kevin Asprilla</t>
  </si>
  <si>
    <t>KEVINASPRILLA</t>
  </si>
  <si>
    <t>69199170.0</t>
  </si>
  <si>
    <t>351331250000</t>
  </si>
  <si>
    <t>35133125</t>
  </si>
  <si>
    <t>YEIKA RODRIGUEZ</t>
  </si>
  <si>
    <t>YEIKARODRIGUEZ</t>
  </si>
  <si>
    <t>69097421.0</t>
  </si>
  <si>
    <t>352342990000</t>
  </si>
  <si>
    <t>35234299</t>
  </si>
  <si>
    <t>FELIX NUÑEZ</t>
  </si>
  <si>
    <t>FELIXNUNEZ</t>
  </si>
  <si>
    <t>67208537.0</t>
  </si>
  <si>
    <t>351055600000</t>
  </si>
  <si>
    <t>35105560</t>
  </si>
  <si>
    <t>ANGEL VERGARA</t>
  </si>
  <si>
    <t>ANGELVERGARA</t>
  </si>
  <si>
    <t>69928702.0</t>
  </si>
  <si>
    <t>356344720000</t>
  </si>
  <si>
    <t>35634472</t>
  </si>
  <si>
    <t>YOMAXI MEJIA OPUA</t>
  </si>
  <si>
    <t>YOMAXIMEJIAOPUA</t>
  </si>
  <si>
    <t>69087087.0</t>
  </si>
  <si>
    <t>361061330000</t>
  </si>
  <si>
    <t>36106133</t>
  </si>
  <si>
    <t>ROSA CÁRDENAS</t>
  </si>
  <si>
    <t>ROSACARDENAS</t>
  </si>
  <si>
    <t>331094400000</t>
  </si>
  <si>
    <t>33109440</t>
  </si>
  <si>
    <t>Manuel A mador Gonzalez Solis</t>
  </si>
  <si>
    <t>MANUELAMADORGONZALEZSOLIS</t>
  </si>
  <si>
    <t>68837496.0</t>
  </si>
  <si>
    <t>321430530100</t>
  </si>
  <si>
    <t>32143053</t>
  </si>
  <si>
    <t>MARCO ANTONIO CORTES</t>
  </si>
  <si>
    <t>MARCOANTONIOCORTES</t>
  </si>
  <si>
    <t>66762726.0</t>
  </si>
  <si>
    <t>CARMEN DE BROCE</t>
  </si>
  <si>
    <t>CARMENDEBROCE</t>
  </si>
  <si>
    <t>PLATINO EXECU</t>
  </si>
  <si>
    <t>PLATINOEXECU</t>
  </si>
  <si>
    <t>343101640000</t>
  </si>
  <si>
    <t>34310164</t>
  </si>
  <si>
    <t>MARIA DE LOS SANTOS DUARTE CABRERA</t>
  </si>
  <si>
    <t>MARIADELOSSANTOSDUARTECABRERA</t>
  </si>
  <si>
    <t>64162091.0</t>
  </si>
  <si>
    <t>369046470000</t>
  </si>
  <si>
    <t>36904647</t>
  </si>
  <si>
    <t>JEAN CARLOS MENDEZ GUERRA</t>
  </si>
  <si>
    <t>JEANCARLOSMENDEZGUERRA</t>
  </si>
  <si>
    <t>367049270000</t>
  </si>
  <si>
    <t>36704927</t>
  </si>
  <si>
    <t>DIANELYS ACEVEDO</t>
  </si>
  <si>
    <t>DIANELYSACEVEDO</t>
  </si>
  <si>
    <t>354160710000</t>
  </si>
  <si>
    <t>35416071</t>
  </si>
  <si>
    <t>WILSON ASPRILLA</t>
  </si>
  <si>
    <t>WILSONASPRILLA</t>
  </si>
  <si>
    <t>66032071.0</t>
  </si>
  <si>
    <t>361059940000</t>
  </si>
  <si>
    <t>36105994</t>
  </si>
  <si>
    <t>OSIRIS PEREA</t>
  </si>
  <si>
    <t>OSIRISPEREA</t>
  </si>
  <si>
    <t>368038220000</t>
  </si>
  <si>
    <t>36803822</t>
  </si>
  <si>
    <t>ISAAC SOBRICAMA</t>
  </si>
  <si>
    <t>ISAACSOBRICAMA</t>
  </si>
  <si>
    <t>344453280000</t>
  </si>
  <si>
    <t>34445328</t>
  </si>
  <si>
    <t>BERCELIA CABEZON CHOCHO</t>
  </si>
  <si>
    <t>BERCELIACABEZONCHOCHO</t>
  </si>
  <si>
    <t>65592425.0</t>
  </si>
  <si>
    <t>324297140100</t>
  </si>
  <si>
    <t>32429714</t>
  </si>
  <si>
    <t>ALBROOK FOODS SA</t>
  </si>
  <si>
    <t>ALBROOKFOODSSA</t>
  </si>
  <si>
    <t>67803802.0</t>
  </si>
  <si>
    <t>Marcos Cardoze</t>
  </si>
  <si>
    <t>MARCOSCARDOZE</t>
  </si>
  <si>
    <t>356311640000</t>
  </si>
  <si>
    <t>35631164</t>
  </si>
  <si>
    <t>VICTOR CHOCHO</t>
  </si>
  <si>
    <t>VICTORCHOCHO</t>
  </si>
  <si>
    <t>60583643.0</t>
  </si>
  <si>
    <t>352153780000</t>
  </si>
  <si>
    <t>35215378</t>
  </si>
  <si>
    <t>MARLYN ALMANZA</t>
  </si>
  <si>
    <t>MARLYNALMANZA</t>
  </si>
  <si>
    <t>67237220.0</t>
  </si>
  <si>
    <t>354333790000</t>
  </si>
  <si>
    <t>35433379</t>
  </si>
  <si>
    <t>YANIBETH LINO</t>
  </si>
  <si>
    <t>YANIBETHLINO</t>
  </si>
  <si>
    <t>69447848.0</t>
  </si>
  <si>
    <t>357311470000</t>
  </si>
  <si>
    <t>35731147</t>
  </si>
  <si>
    <t>YASIEL BONILLA</t>
  </si>
  <si>
    <t>YASIELBONILLA</t>
  </si>
  <si>
    <t>69793531.0</t>
  </si>
  <si>
    <t>355360770000</t>
  </si>
  <si>
    <t>35536077</t>
  </si>
  <si>
    <t>CARLOS GUADAMUZ</t>
  </si>
  <si>
    <t>CARLOSGUADAMUZ</t>
  </si>
  <si>
    <t>69056740.0</t>
  </si>
  <si>
    <t>354354110000</t>
  </si>
  <si>
    <t>35435411</t>
  </si>
  <si>
    <t>AYADITH AVILA</t>
  </si>
  <si>
    <t>AYADITHAVILA</t>
  </si>
  <si>
    <t>63171146.0</t>
  </si>
  <si>
    <t>351270930000</t>
  </si>
  <si>
    <t>35127093</t>
  </si>
  <si>
    <t>ORLANDO DIAZ LOPEZ</t>
  </si>
  <si>
    <t>ORLANDODIAZLOPEZ</t>
  </si>
  <si>
    <t>65052478.0</t>
  </si>
  <si>
    <t>332311380000</t>
  </si>
  <si>
    <t>33231138</t>
  </si>
  <si>
    <t>GRUPO PANALANG-UNION, INC.</t>
  </si>
  <si>
    <t>GRUPOPANALANGUNIONINC</t>
  </si>
  <si>
    <t>64504551.0</t>
  </si>
  <si>
    <t>353352960000</t>
  </si>
  <si>
    <t>35335296</t>
  </si>
  <si>
    <t>LEONEL CACERES</t>
  </si>
  <si>
    <t>LEONELCACERES</t>
  </si>
  <si>
    <t>66576143.0</t>
  </si>
  <si>
    <t>358212880000</t>
  </si>
  <si>
    <t>35821288</t>
  </si>
  <si>
    <t>LEISI CHOCHO</t>
  </si>
  <si>
    <t>LEISICHOCHO</t>
  </si>
  <si>
    <t>65172676.0</t>
  </si>
  <si>
    <t>358175110000</t>
  </si>
  <si>
    <t>35817511</t>
  </si>
  <si>
    <t>LEISI CHOCHO CHIRIPUA</t>
  </si>
  <si>
    <t>LEISICHOCHOCHIRIPUA</t>
  </si>
  <si>
    <t>63488970.0</t>
  </si>
  <si>
    <t>354094670000</t>
  </si>
  <si>
    <t>35409467</t>
  </si>
  <si>
    <t>YOLANIS SOLANO</t>
  </si>
  <si>
    <t>YOLANISSOLANO</t>
  </si>
  <si>
    <t>65416201.0</t>
  </si>
  <si>
    <t>352336400000</t>
  </si>
  <si>
    <t>35233640</t>
  </si>
  <si>
    <t>EDIXON GUERRA</t>
  </si>
  <si>
    <t>EDIXONGUERRA</t>
  </si>
  <si>
    <t>69244370.0</t>
  </si>
  <si>
    <t>323734740000</t>
  </si>
  <si>
    <t>32373474</t>
  </si>
  <si>
    <t>MARTI PEREZ VERNAZA</t>
  </si>
  <si>
    <t>MARTIPEREZVERNAZA</t>
  </si>
  <si>
    <t>69974537.0</t>
  </si>
  <si>
    <t>327318550000</t>
  </si>
  <si>
    <t>32731855</t>
  </si>
  <si>
    <t>TRANSPPORTE MARTI SA</t>
  </si>
  <si>
    <t>TRANSPPORTEMARTISA</t>
  </si>
  <si>
    <t>69974562.0</t>
  </si>
  <si>
    <t>323130750000</t>
  </si>
  <si>
    <t>32313075</t>
  </si>
  <si>
    <t>Inversiones 1</t>
  </si>
  <si>
    <t>INVERSIONES1</t>
  </si>
  <si>
    <t>69825934.0</t>
  </si>
  <si>
    <t>312209790000</t>
  </si>
  <si>
    <t>31220979</t>
  </si>
  <si>
    <t>AIR QUALITY SERV. INC -</t>
  </si>
  <si>
    <t>AIRQUALITYSERVINC</t>
  </si>
  <si>
    <t>67816405.0</t>
  </si>
  <si>
    <t>323648230000</t>
  </si>
  <si>
    <t>32364823</t>
  </si>
  <si>
    <t>CLINICA NEUROPSICOLOGICA, S.A.</t>
  </si>
  <si>
    <t>CLINICANEUROPSICOLOGICASA</t>
  </si>
  <si>
    <t>66748639.0</t>
  </si>
  <si>
    <t>322339660100</t>
  </si>
  <si>
    <t>32233966</t>
  </si>
  <si>
    <t>J CHEN S.A</t>
  </si>
  <si>
    <t>JCHENSA</t>
  </si>
  <si>
    <t>67471299.0</t>
  </si>
  <si>
    <t>JUSTINA DE CHEN</t>
  </si>
  <si>
    <t>JUSTINADECHEN</t>
  </si>
  <si>
    <t>LUIS GARCIA</t>
  </si>
  <si>
    <t>LUISGARCIA</t>
  </si>
  <si>
    <t>JOSE CHEN</t>
  </si>
  <si>
    <t>JOSECHEN</t>
  </si>
  <si>
    <t>MVP SPORT CITY</t>
  </si>
  <si>
    <t>MVPSPORTCITY</t>
  </si>
  <si>
    <t>312229420000</t>
  </si>
  <si>
    <t>31222942</t>
  </si>
  <si>
    <t>OLEFINAS PANAMA</t>
  </si>
  <si>
    <t>OLEFINASPANAMA</t>
  </si>
  <si>
    <t>66770266.0</t>
  </si>
  <si>
    <t>312215850000</t>
  </si>
  <si>
    <t>31221585</t>
  </si>
  <si>
    <t>GHEON S.A -</t>
  </si>
  <si>
    <t>GHEONSA</t>
  </si>
  <si>
    <t>62619060.0</t>
  </si>
  <si>
    <t>322363170400</t>
  </si>
  <si>
    <t>32236317</t>
  </si>
  <si>
    <t>MELVA HERNANDEZ ACOSTA</t>
  </si>
  <si>
    <t>MELVAHERNANDEZACOSTA</t>
  </si>
  <si>
    <t>66714753.0</t>
  </si>
  <si>
    <t>327362610000</t>
  </si>
  <si>
    <t>32736261</t>
  </si>
  <si>
    <t>BECKER CORPOR</t>
  </si>
  <si>
    <t>BECKERCORPOR</t>
  </si>
  <si>
    <t>68818096.0</t>
  </si>
  <si>
    <t>329280350000</t>
  </si>
  <si>
    <t>32928035</t>
  </si>
  <si>
    <t>Ph EdifIcio Oceania 200</t>
  </si>
  <si>
    <t>PHEDIFICIOOCEANIA200</t>
  </si>
  <si>
    <t>65772649.0</t>
  </si>
  <si>
    <t>321954630100</t>
  </si>
  <si>
    <t>32195463</t>
  </si>
  <si>
    <t>CONSTRUCTORA VIRCO</t>
  </si>
  <si>
    <t>CONSTRUCTORAVIRCO</t>
  </si>
  <si>
    <t>69811489.0</t>
  </si>
  <si>
    <t>321561960000</t>
  </si>
  <si>
    <t>32156196</t>
  </si>
  <si>
    <t>Kado Seguros</t>
  </si>
  <si>
    <t>KADOSEGUROS</t>
  </si>
  <si>
    <t>63782324.0</t>
  </si>
  <si>
    <t>323556310100</t>
  </si>
  <si>
    <t>32355631</t>
  </si>
  <si>
    <t>Servicios Pro</t>
  </si>
  <si>
    <t>SERVICIOSPRO</t>
  </si>
  <si>
    <t>60306930.0</t>
  </si>
  <si>
    <t>322375370000</t>
  </si>
  <si>
    <t>32237537</t>
  </si>
  <si>
    <t>Hidroenergia, S.A.</t>
  </si>
  <si>
    <t>HIDROENERGIASA</t>
  </si>
  <si>
    <t>66780934.0</t>
  </si>
  <si>
    <t>346021370000</t>
  </si>
  <si>
    <t>34602137</t>
  </si>
  <si>
    <t>HERBRUGER HOME CARE, S.A.</t>
  </si>
  <si>
    <t>HERBRUGERHOMECARESA</t>
  </si>
  <si>
    <t>61508866.0</t>
  </si>
  <si>
    <t>323175200100</t>
  </si>
  <si>
    <t>32317520</t>
  </si>
  <si>
    <t>Especialistas Luis Amado</t>
  </si>
  <si>
    <t>ESPECIALISTASLUISAMADO</t>
  </si>
  <si>
    <t>66755180.0</t>
  </si>
  <si>
    <t>Especialistas</t>
  </si>
  <si>
    <t>ESPECIALISTAS</t>
  </si>
  <si>
    <t>326419430000</t>
  </si>
  <si>
    <t>32641943</t>
  </si>
  <si>
    <t>Preston Marine</t>
  </si>
  <si>
    <t>PRESTONMARINE</t>
  </si>
  <si>
    <t>63302199.0</t>
  </si>
  <si>
    <t>322893300100</t>
  </si>
  <si>
    <t>32289330</t>
  </si>
  <si>
    <t>SIMEL S.A.</t>
  </si>
  <si>
    <t>SIMELSA</t>
  </si>
  <si>
    <t>67720289.0</t>
  </si>
  <si>
    <t>312196250000</t>
  </si>
  <si>
    <t>31219625</t>
  </si>
  <si>
    <t>DREAMCATCHER STUDIO CORP -</t>
  </si>
  <si>
    <t>DREAMCATCHERSTUDIOCORP</t>
  </si>
  <si>
    <t>66771042.0</t>
  </si>
  <si>
    <t>324214000000</t>
  </si>
  <si>
    <t>32421400</t>
  </si>
  <si>
    <t>OPTICA CHIRICANA SA</t>
  </si>
  <si>
    <t>OPTICACHIRICANASA</t>
  </si>
  <si>
    <t>69492226.0</t>
  </si>
  <si>
    <t>323908470000</t>
  </si>
  <si>
    <t>32390847</t>
  </si>
  <si>
    <t>TRANSPORTES D</t>
  </si>
  <si>
    <t>TRANSPORTESD</t>
  </si>
  <si>
    <t>66153831.0</t>
  </si>
  <si>
    <t>322295180000</t>
  </si>
  <si>
    <t>32229518</t>
  </si>
  <si>
    <t>WINDGLASS SA</t>
  </si>
  <si>
    <t>WINDGLASSSA</t>
  </si>
  <si>
    <t>63796668.0</t>
  </si>
  <si>
    <t>321423720100</t>
  </si>
  <si>
    <t>32142372</t>
  </si>
  <si>
    <t>Stanziola Y A</t>
  </si>
  <si>
    <t>STANZIOLAYA</t>
  </si>
  <si>
    <t>66735783.0</t>
  </si>
  <si>
    <t>338209720000</t>
  </si>
  <si>
    <t>33820972</t>
  </si>
  <si>
    <t>Divio Amable Murillo Alvarado</t>
  </si>
  <si>
    <t>DIVIOAMABLEMURILLOALVARADO</t>
  </si>
  <si>
    <t>66744802.0</t>
  </si>
  <si>
    <t>322586270100</t>
  </si>
  <si>
    <t>32258627</t>
  </si>
  <si>
    <t>ROBERTO GARCIA DE PAREDES S.A</t>
  </si>
  <si>
    <t>ROBERTOGARCIADEPAREDESSA</t>
  </si>
  <si>
    <t>66798381.0</t>
  </si>
  <si>
    <t>343036970000</t>
  </si>
  <si>
    <t>34303697</t>
  </si>
  <si>
    <t>LEGAL BUSINESS ADVISERS</t>
  </si>
  <si>
    <t>LEGALBUSINESSADVISERS</t>
  </si>
  <si>
    <t>62043958.0</t>
  </si>
  <si>
    <t>363057760000</t>
  </si>
  <si>
    <t>36305776</t>
  </si>
  <si>
    <t>NORBERTO RODRIGUEZ</t>
  </si>
  <si>
    <t>NORBERTORODRIGUEZ</t>
  </si>
  <si>
    <t>326358651600</t>
  </si>
  <si>
    <t>32635865</t>
  </si>
  <si>
    <t>MOTEL MANUS AHIR</t>
  </si>
  <si>
    <t>MOTELMANUSAHIR</t>
  </si>
  <si>
    <t>67670855.0</t>
  </si>
  <si>
    <t>326337540000</t>
  </si>
  <si>
    <t>32633754</t>
  </si>
  <si>
    <t>ECOFOREST S DE R.L.</t>
  </si>
  <si>
    <t>ECOFORESTSDERL</t>
  </si>
  <si>
    <t>63469666.0</t>
  </si>
  <si>
    <t>326726730000</t>
  </si>
  <si>
    <t>32672673</t>
  </si>
  <si>
    <t>BENITOMO WORLD, S.A.</t>
  </si>
  <si>
    <t>BENITOMOWORLDSA</t>
  </si>
  <si>
    <t>63495278.0</t>
  </si>
  <si>
    <t>312237170000</t>
  </si>
  <si>
    <t>31223717</t>
  </si>
  <si>
    <t>LA SUPER ESTACION DE PANAMA, S -</t>
  </si>
  <si>
    <t>LASUPERESTACIONDEPANAMAS</t>
  </si>
  <si>
    <t>63001301.0</t>
  </si>
  <si>
    <t>342014950000</t>
  </si>
  <si>
    <t>34201495</t>
  </si>
  <si>
    <t>VIAJES IVONNE SA</t>
  </si>
  <si>
    <t>VIAJESIVONNESA</t>
  </si>
  <si>
    <t>62207694.0</t>
  </si>
  <si>
    <t>334221040000</t>
  </si>
  <si>
    <t>33422104</t>
  </si>
  <si>
    <t>LERSA, S.A.</t>
  </si>
  <si>
    <t>LERSASA</t>
  </si>
  <si>
    <t>63217269.0</t>
  </si>
  <si>
    <t>321783170000</t>
  </si>
  <si>
    <t>32178317</t>
  </si>
  <si>
    <t>CORPORACIÓN CATTÁN S.A</t>
  </si>
  <si>
    <t>CORPORACIONCATTANSA</t>
  </si>
  <si>
    <t>66743113.0</t>
  </si>
  <si>
    <t>341030800000</t>
  </si>
  <si>
    <t>34103080</t>
  </si>
  <si>
    <t>DOT DESIGN, SA</t>
  </si>
  <si>
    <t>DOTDESIGNSA</t>
  </si>
  <si>
    <t>67801965.0</t>
  </si>
  <si>
    <t>341429780000</t>
  </si>
  <si>
    <t>34142978</t>
  </si>
  <si>
    <t>AMERICA LIBHARDT JUAREZ</t>
  </si>
  <si>
    <t>AMERICALIBHARDTJUAREZ</t>
  </si>
  <si>
    <t>63738963.0</t>
  </si>
  <si>
    <t>312234320000</t>
  </si>
  <si>
    <t>31223432</t>
  </si>
  <si>
    <t>SERVICIOS QUIMICOS MECANICOS, -</t>
  </si>
  <si>
    <t>SERVICIOSQUIMICOSMECANICOS</t>
  </si>
  <si>
    <t>62065032.0</t>
  </si>
  <si>
    <t>321829970000</t>
  </si>
  <si>
    <t>32182997</t>
  </si>
  <si>
    <t>West Pacific</t>
  </si>
  <si>
    <t>WESTPACIFIC</t>
  </si>
  <si>
    <t>67475195.0</t>
  </si>
  <si>
    <t>321572740200</t>
  </si>
  <si>
    <t>32157274</t>
  </si>
  <si>
    <t>Diomedes Guerra</t>
  </si>
  <si>
    <t>DIOMEDESGUERRA</t>
  </si>
  <si>
    <t>66728110.0</t>
  </si>
  <si>
    <t>324245910000</t>
  </si>
  <si>
    <t>32424591</t>
  </si>
  <si>
    <t>INVERSIONES S</t>
  </si>
  <si>
    <t>INVERSIONESS</t>
  </si>
  <si>
    <t>66770786.0</t>
  </si>
  <si>
    <t>367008170000</t>
  </si>
  <si>
    <t>36700817</t>
  </si>
  <si>
    <t>NICOLÁS RUBIDES</t>
  </si>
  <si>
    <t>NICOLASRUBIDES</t>
  </si>
  <si>
    <t>69757296.0</t>
  </si>
  <si>
    <t>326173070000</t>
  </si>
  <si>
    <t>32617307</t>
  </si>
  <si>
    <t>SOLUCIONES LO OLUCIONELOGITIC,..</t>
  </si>
  <si>
    <t>SOLUCIONESLOOLUCIONELOGITIC</t>
  </si>
  <si>
    <t>66758607.0</t>
  </si>
  <si>
    <t>321720650100</t>
  </si>
  <si>
    <t>32172065</t>
  </si>
  <si>
    <t>Mteresa, S.A.</t>
  </si>
  <si>
    <t>MTERESASA</t>
  </si>
  <si>
    <t>66743524.0</t>
  </si>
  <si>
    <t>321249560000</t>
  </si>
  <si>
    <t>32124956</t>
  </si>
  <si>
    <t>NEIL FISHER</t>
  </si>
  <si>
    <t>NEILFISHER</t>
  </si>
  <si>
    <t>69974735.0</t>
  </si>
  <si>
    <t>324230390200</t>
  </si>
  <si>
    <t>32423039</t>
  </si>
  <si>
    <t>AHIR HEMANT AHIR</t>
  </si>
  <si>
    <t>AHIRHEMANTAHIR</t>
  </si>
  <si>
    <t>67819429.0</t>
  </si>
  <si>
    <t>323708740000</t>
  </si>
  <si>
    <t>32370874</t>
  </si>
  <si>
    <t>INGENIERIA CO</t>
  </si>
  <si>
    <t>INGENIERIACO</t>
  </si>
  <si>
    <t>66129627.0</t>
  </si>
  <si>
    <t>338096990000</t>
  </si>
  <si>
    <t>33809699</t>
  </si>
  <si>
    <t>PH H2O on the ocean</t>
  </si>
  <si>
    <t>PHH2OONTHEOCEAN</t>
  </si>
  <si>
    <t>63605007.0</t>
  </si>
  <si>
    <t>322158120000</t>
  </si>
  <si>
    <t>32215812</t>
  </si>
  <si>
    <t>Electrical pr</t>
  </si>
  <si>
    <t>ELECTRICALPR</t>
  </si>
  <si>
    <t>66714927.0</t>
  </si>
  <si>
    <t>325722300100</t>
  </si>
  <si>
    <t>32572230</t>
  </si>
  <si>
    <t>ANDREA BASCONE MARTIN</t>
  </si>
  <si>
    <t>ANDREABASCONEMARTIN</t>
  </si>
  <si>
    <t>66716764.0</t>
  </si>
  <si>
    <t>322170110000</t>
  </si>
  <si>
    <t>32217011</t>
  </si>
  <si>
    <t>INVERSIONES Y</t>
  </si>
  <si>
    <t>INVERSIONESY</t>
  </si>
  <si>
    <t>66734094.0</t>
  </si>
  <si>
    <t>321382740300</t>
  </si>
  <si>
    <t>32138274</t>
  </si>
  <si>
    <t>Cafetales del</t>
  </si>
  <si>
    <t>CAFETALESDEL</t>
  </si>
  <si>
    <t>66753224.0</t>
  </si>
  <si>
    <t>Godofredo Miranda</t>
  </si>
  <si>
    <t>GODOFREDOMIRANDA</t>
  </si>
  <si>
    <t>322202820200</t>
  </si>
  <si>
    <t>32220282</t>
  </si>
  <si>
    <t>BETZAIDA RODRIGUEZ</t>
  </si>
  <si>
    <t>BETZAIDARODRIGUEZ</t>
  </si>
  <si>
    <t>67809495.0</t>
  </si>
  <si>
    <t>321706870100</t>
  </si>
  <si>
    <t>32170687</t>
  </si>
  <si>
    <t>Instituto Leo</t>
  </si>
  <si>
    <t>INSTITUTOLEO</t>
  </si>
  <si>
    <t>66749397.0</t>
  </si>
  <si>
    <t>321401390000</t>
  </si>
  <si>
    <t>32140139</t>
  </si>
  <si>
    <t>Jacqueline Santos</t>
  </si>
  <si>
    <t>JACQUELINESANTOS</t>
  </si>
  <si>
    <t>66181620.0</t>
  </si>
  <si>
    <t>312227450000</t>
  </si>
  <si>
    <t>31222745</t>
  </si>
  <si>
    <t>KALYANA, S.A. -</t>
  </si>
  <si>
    <t>KALYANASA</t>
  </si>
  <si>
    <t>66180372.0</t>
  </si>
  <si>
    <t>321188240100</t>
  </si>
  <si>
    <t>32118824</t>
  </si>
  <si>
    <t>MARTINEZ Y WONG S.A. {GRUPO MG}</t>
  </si>
  <si>
    <t>MARTINEZYWONGSAGRUPOMG</t>
  </si>
  <si>
    <t>66720271.0</t>
  </si>
  <si>
    <t>321638250100</t>
  </si>
  <si>
    <t>32163825</t>
  </si>
  <si>
    <t>Bienes Raices PB</t>
  </si>
  <si>
    <t>BIENESRAICESPB</t>
  </si>
  <si>
    <t>66720095.0</t>
  </si>
  <si>
    <t>JOSE ELIZONDO</t>
  </si>
  <si>
    <t>JOSEELIZONDO</t>
  </si>
  <si>
    <t>321807960000</t>
  </si>
  <si>
    <t>32180796</t>
  </si>
  <si>
    <t>INVERSIONES N</t>
  </si>
  <si>
    <t>INVERSIONESN</t>
  </si>
  <si>
    <t>67478018.0</t>
  </si>
  <si>
    <t>321708640300</t>
  </si>
  <si>
    <t>32170864</t>
  </si>
  <si>
    <t>Trans. Express, S.A. .</t>
  </si>
  <si>
    <t>TRANSEXPRESSSA</t>
  </si>
  <si>
    <t>66739696.0</t>
  </si>
  <si>
    <t>336285040000</t>
  </si>
  <si>
    <t>33628504</t>
  </si>
  <si>
    <t>PROFESIONALES DE ADUANA</t>
  </si>
  <si>
    <t>PROFESIONALESDEADUANA</t>
  </si>
  <si>
    <t>66128550.0</t>
  </si>
  <si>
    <t>322645060000</t>
  </si>
  <si>
    <t>32264506</t>
  </si>
  <si>
    <t>CONSULTORES NUEVO MUNDO</t>
  </si>
  <si>
    <t>CONSULTORESNUEVOMUNDO</t>
  </si>
  <si>
    <t>67308888.0</t>
  </si>
  <si>
    <t>324950260000</t>
  </si>
  <si>
    <t>32495026</t>
  </si>
  <si>
    <t>CONCEPTOS ARQ</t>
  </si>
  <si>
    <t>CONCEPTOSARQ</t>
  </si>
  <si>
    <t>67814801.0</t>
  </si>
  <si>
    <t>312221080000</t>
  </si>
  <si>
    <t>31222108</t>
  </si>
  <si>
    <t>TORRERO Y ASOCIADOSÂ TORRERO Y ASOCIADOS</t>
  </si>
  <si>
    <t>TORREROYASOCIADOSATORREROYASOCIADOS</t>
  </si>
  <si>
    <t>62057379.0</t>
  </si>
  <si>
    <t>322518690000</t>
  </si>
  <si>
    <t>32251869</t>
  </si>
  <si>
    <t>Deportivamente</t>
  </si>
  <si>
    <t>DEPORTIVAMENTE</t>
  </si>
  <si>
    <t>69494763.0</t>
  </si>
  <si>
    <t>324857460000</t>
  </si>
  <si>
    <t>32485746</t>
  </si>
  <si>
    <t>TROIA JOYEROS, S.A</t>
  </si>
  <si>
    <t>TROIAJOYEROSSA</t>
  </si>
  <si>
    <t>66176651.0</t>
  </si>
  <si>
    <t>322360230000</t>
  </si>
  <si>
    <t>32236023</t>
  </si>
  <si>
    <t>Octavio Figueroa</t>
  </si>
  <si>
    <t>OCTAVIOFIGUEROA</t>
  </si>
  <si>
    <t>66708073.0</t>
  </si>
  <si>
    <t>323385700100</t>
  </si>
  <si>
    <t>32338570</t>
  </si>
  <si>
    <t>Scooting Panama Inc Taylor</t>
  </si>
  <si>
    <t>SCOOTINGPANAMAINCTAYLOR</t>
  </si>
  <si>
    <t>66744898.0</t>
  </si>
  <si>
    <t>312213180000</t>
  </si>
  <si>
    <t>31221318</t>
  </si>
  <si>
    <t>M. CRISTY TRUCKING, S.A. #1</t>
  </si>
  <si>
    <t>MCRISTYTRUCKINGSA1</t>
  </si>
  <si>
    <t>69973745.0</t>
  </si>
  <si>
    <t>321749030100</t>
  </si>
  <si>
    <t>32174903</t>
  </si>
  <si>
    <t>EXPORTACION E</t>
  </si>
  <si>
    <t>EXPORTACIONE</t>
  </si>
  <si>
    <t>66775254.0</t>
  </si>
  <si>
    <t>339101500000</t>
  </si>
  <si>
    <t>33910150</t>
  </si>
  <si>
    <t>Anuncios y Vayas publicitarias</t>
  </si>
  <si>
    <t>ANUNCIOSYVAYASPUBLICITARIAS</t>
  </si>
  <si>
    <t>69800068.0</t>
  </si>
  <si>
    <t>321375670000</t>
  </si>
  <si>
    <t>32137567</t>
  </si>
  <si>
    <t>Pro- Ventas, S A</t>
  </si>
  <si>
    <t>PROVENTASSA</t>
  </si>
  <si>
    <t>66730279.0</t>
  </si>
  <si>
    <t>322845790000</t>
  </si>
  <si>
    <t>32284579</t>
  </si>
  <si>
    <t>HIDRO BOQUERON S.A.</t>
  </si>
  <si>
    <t>HIDROBOQUERONSA</t>
  </si>
  <si>
    <t>69979475.0</t>
  </si>
  <si>
    <t>321464670200</t>
  </si>
  <si>
    <t>32146467</t>
  </si>
  <si>
    <t>Safe T Suplies</t>
  </si>
  <si>
    <t>SAFETSUPLIES</t>
  </si>
  <si>
    <t>66762719.0</t>
  </si>
  <si>
    <t>312204050000</t>
  </si>
  <si>
    <t>31220405</t>
  </si>
  <si>
    <t>PANITA GOURMET</t>
  </si>
  <si>
    <t>PANITAGOURMET</t>
  </si>
  <si>
    <t>65899235.0</t>
  </si>
  <si>
    <t>326288360000</t>
  </si>
  <si>
    <t>32628836</t>
  </si>
  <si>
    <t>PH TORRES DE</t>
  </si>
  <si>
    <t>PHTORRESDE</t>
  </si>
  <si>
    <t>67365288.0</t>
  </si>
  <si>
    <t>312207290000</t>
  </si>
  <si>
    <t>31220729</t>
  </si>
  <si>
    <t>P.H. LUXOR TOWERS 300 -</t>
  </si>
  <si>
    <t>PHLUXORTOWERS300</t>
  </si>
  <si>
    <t>62131045.0</t>
  </si>
  <si>
    <t>337162920000</t>
  </si>
  <si>
    <t>33716292</t>
  </si>
  <si>
    <t>CONSORCIO AC CIONA SABANITAS II</t>
  </si>
  <si>
    <t>CONSORCIOACCIONASABANITASII</t>
  </si>
  <si>
    <t>69065025.0</t>
  </si>
  <si>
    <t>341297910000</t>
  </si>
  <si>
    <t>34129791</t>
  </si>
  <si>
    <t>NESTOR LUIS BARROSO ORTEGA</t>
  </si>
  <si>
    <t>NESTORLUISBARROSOORTEGA</t>
  </si>
  <si>
    <t>65195667.0</t>
  </si>
  <si>
    <t>312221650000</t>
  </si>
  <si>
    <t>31222165</t>
  </si>
  <si>
    <t>PH MARKET PLAZA -</t>
  </si>
  <si>
    <t>PHMARKETPLAZA</t>
  </si>
  <si>
    <t>62034122.0</t>
  </si>
  <si>
    <t>312192940000</t>
  </si>
  <si>
    <t>31219294</t>
  </si>
  <si>
    <t>PH SOLOK</t>
  </si>
  <si>
    <t>PHSOLOK</t>
  </si>
  <si>
    <t>69139510.0</t>
  </si>
  <si>
    <t>323852340000</t>
  </si>
  <si>
    <t>32385234</t>
  </si>
  <si>
    <t>GARCO ASOCIADOS</t>
  </si>
  <si>
    <t>GARCOASOCIADOS</t>
  </si>
  <si>
    <t>66127997.0</t>
  </si>
  <si>
    <t>321357700100</t>
  </si>
  <si>
    <t>32135770</t>
  </si>
  <si>
    <t>Canal &amp; Co.</t>
  </si>
  <si>
    <t>CANALCO</t>
  </si>
  <si>
    <t>66738772.0</t>
  </si>
  <si>
    <t>325925470000</t>
  </si>
  <si>
    <t>32592547</t>
  </si>
  <si>
    <t>CERMEÑO ISLAND CORP.</t>
  </si>
  <si>
    <t>CERMENOISLANDCORP</t>
  </si>
  <si>
    <t>66714961.0</t>
  </si>
  <si>
    <t>312232830000</t>
  </si>
  <si>
    <t>31223283</t>
  </si>
  <si>
    <t>CONSTRUCTORA AGUILAR Y JIMENEZ</t>
  </si>
  <si>
    <t>CONSTRUCTORAAGUILARYJIMENEZ</t>
  </si>
  <si>
    <t>62214798.0</t>
  </si>
  <si>
    <t>348187260000</t>
  </si>
  <si>
    <t>34818726</t>
  </si>
  <si>
    <t>DUBROS INTERNATIONAL</t>
  </si>
  <si>
    <t>DUBROSINTERNATIONAL</t>
  </si>
  <si>
    <t>66168041.0</t>
  </si>
  <si>
    <t>343187430000</t>
  </si>
  <si>
    <t>34318743</t>
  </si>
  <si>
    <t>DUBROS INTERNATIONAL SA</t>
  </si>
  <si>
    <t>DUBROSINTERNATIONALSA</t>
  </si>
  <si>
    <t>62801253.0</t>
  </si>
  <si>
    <t>312197450000</t>
  </si>
  <si>
    <t>31219745</t>
  </si>
  <si>
    <t>DUBROS INTERNATIONAL, S.A. -</t>
  </si>
  <si>
    <t>61120728.0</t>
  </si>
  <si>
    <t>312197470000</t>
  </si>
  <si>
    <t>31219747</t>
  </si>
  <si>
    <t>64802601.0</t>
  </si>
  <si>
    <t>312197440000</t>
  </si>
  <si>
    <t>31219744</t>
  </si>
  <si>
    <t>DUBROS INTERNATIONAL,S.A. -</t>
  </si>
  <si>
    <t>63142453.0</t>
  </si>
  <si>
    <t>312221260000</t>
  </si>
  <si>
    <t>31222126</t>
  </si>
  <si>
    <t>P.H. CENTRO MEDICO CUATRO ALTOS DE COLON</t>
  </si>
  <si>
    <t>PHCENTROMEDICOCUATROALTOSDECOLON</t>
  </si>
  <si>
    <t>62294191.0</t>
  </si>
  <si>
    <t>335162900000</t>
  </si>
  <si>
    <t>33516290</t>
  </si>
  <si>
    <t>SMARTDEVELOPMENTSYS DE PANAMA, S.A.</t>
  </si>
  <si>
    <t>SMARTDEVELOPMENTSYSDEPANAMASA</t>
  </si>
  <si>
    <t>66787548.0</t>
  </si>
  <si>
    <t>312200130000</t>
  </si>
  <si>
    <t>31220013</t>
  </si>
  <si>
    <t>DISENO Y CONSULTORIA S.A. -</t>
  </si>
  <si>
    <t>DISENOYCONSULTORIASA</t>
  </si>
  <si>
    <t>63029403.0</t>
  </si>
  <si>
    <t>312211940000</t>
  </si>
  <si>
    <t>31221194</t>
  </si>
  <si>
    <t>66960139.0</t>
  </si>
  <si>
    <t>321466390100</t>
  </si>
  <si>
    <t>32146639</t>
  </si>
  <si>
    <t>De la Rosa Co</t>
  </si>
  <si>
    <t>DELAROSACO</t>
  </si>
  <si>
    <t>66770334.0</t>
  </si>
  <si>
    <t>353152550000</t>
  </si>
  <si>
    <t>35315255</t>
  </si>
  <si>
    <t>THERAPY INVESTMENTS INC.</t>
  </si>
  <si>
    <t>THERAPYINVESTMENTSINC</t>
  </si>
  <si>
    <t>66769969.0</t>
  </si>
  <si>
    <t>328563830000</t>
  </si>
  <si>
    <t>32856383</t>
  </si>
  <si>
    <t>TRablos S.A.</t>
  </si>
  <si>
    <t>TRABLOSSA</t>
  </si>
  <si>
    <t>60613486.0</t>
  </si>
  <si>
    <t>351243000000</t>
  </si>
  <si>
    <t>35124300</t>
  </si>
  <si>
    <t>DESTINO NATUREZA S.A</t>
  </si>
  <si>
    <t>DESTINONATUREZASA</t>
  </si>
  <si>
    <t>67474999.0</t>
  </si>
  <si>
    <t>321312180200</t>
  </si>
  <si>
    <t>32131218</t>
  </si>
  <si>
    <t>JUAN GONZALEZ</t>
  </si>
  <si>
    <t>JUANGONZALEZ</t>
  </si>
  <si>
    <t>66713565.0</t>
  </si>
  <si>
    <t>312216520000</t>
  </si>
  <si>
    <t>31221652</t>
  </si>
  <si>
    <t>ALZATE BOLIVAR -</t>
  </si>
  <si>
    <t>ALZATEBOLIVAR</t>
  </si>
  <si>
    <t>60300749.0</t>
  </si>
  <si>
    <t>321427590100</t>
  </si>
  <si>
    <t>32142759</t>
  </si>
  <si>
    <t>Act. Internat</t>
  </si>
  <si>
    <t>ACTINTERNAT</t>
  </si>
  <si>
    <t>65294377.0</t>
  </si>
  <si>
    <t>326805640000</t>
  </si>
  <si>
    <t>32680564</t>
  </si>
  <si>
    <t>ASRAG S.A</t>
  </si>
  <si>
    <t>ASRAGSA</t>
  </si>
  <si>
    <t>66799254.0</t>
  </si>
  <si>
    <t>312228370000</t>
  </si>
  <si>
    <t>31222837</t>
  </si>
  <si>
    <t>CLINICAS OPTICAS SCHOUWE -</t>
  </si>
  <si>
    <t>CLINICASOPTICASSCHOUWE</t>
  </si>
  <si>
    <t>62321904.0</t>
  </si>
  <si>
    <t>321832200200</t>
  </si>
  <si>
    <t>32183220</t>
  </si>
  <si>
    <t>Tuscan Hotel</t>
  </si>
  <si>
    <t>TUSCANHOTEL</t>
  </si>
  <si>
    <t>66734289.0</t>
  </si>
  <si>
    <t>326496050000</t>
  </si>
  <si>
    <t>32649605</t>
  </si>
  <si>
    <t>PH RESIDENCIA</t>
  </si>
  <si>
    <t>PHRESIDENCIA</t>
  </si>
  <si>
    <t>63307264.0</t>
  </si>
  <si>
    <t>326404600000</t>
  </si>
  <si>
    <t>32640460</t>
  </si>
  <si>
    <t>Arrendadora S</t>
  </si>
  <si>
    <t>ARRENDADORAS</t>
  </si>
  <si>
    <t>69065569.0</t>
  </si>
  <si>
    <t>323583780100</t>
  </si>
  <si>
    <t>32358378</t>
  </si>
  <si>
    <t>VOLQUETES Y T</t>
  </si>
  <si>
    <t>VOLQUETESYT</t>
  </si>
  <si>
    <t>69823015.0</t>
  </si>
  <si>
    <t>312230850000</t>
  </si>
  <si>
    <t>31223085</t>
  </si>
  <si>
    <t>INVERSIONES KARLA DE CHIRIQUI, -</t>
  </si>
  <si>
    <t>INVERSIONESKARLADECHIRIQUI</t>
  </si>
  <si>
    <t>62464610.0</t>
  </si>
  <si>
    <t>312221550000</t>
  </si>
  <si>
    <t>31222155</t>
  </si>
  <si>
    <t>INVERSIONES KARLA DE CHIRIQUI, ..</t>
  </si>
  <si>
    <t>66720661.0</t>
  </si>
  <si>
    <t>312201880000</t>
  </si>
  <si>
    <t>31220188</t>
  </si>
  <si>
    <t>INVERSIONES KARLA DE CHIRIQUI, S.A. -</t>
  </si>
  <si>
    <t>INVERSIONESKARLADECHIRIQUISA</t>
  </si>
  <si>
    <t>66759145.0</t>
  </si>
  <si>
    <t>312220450000</t>
  </si>
  <si>
    <t>31222045</t>
  </si>
  <si>
    <t>DEYDAMIA DIAZ</t>
  </si>
  <si>
    <t>DEYDAMIADIAZ</t>
  </si>
  <si>
    <t>62485992.0</t>
  </si>
  <si>
    <t>312234130000</t>
  </si>
  <si>
    <t>31223413</t>
  </si>
  <si>
    <t>EMPRESA DONA JOSE</t>
  </si>
  <si>
    <t>EMPRESADONAJOSE</t>
  </si>
  <si>
    <t>62369245.0</t>
  </si>
  <si>
    <t>351171500000</t>
  </si>
  <si>
    <t>35117150</t>
  </si>
  <si>
    <t>ENCARNACION MIRO</t>
  </si>
  <si>
    <t>ENCARNACIONMIRO</t>
  </si>
  <si>
    <t>66127986.0</t>
  </si>
  <si>
    <t>312205310000</t>
  </si>
  <si>
    <t>31220531</t>
  </si>
  <si>
    <t>TRANSPORTE Y EQUIPO ESCOBAR S.A</t>
  </si>
  <si>
    <t>TRANSPORTEYEQUIPOESCOBARSA</t>
  </si>
  <si>
    <t>69301532.0</t>
  </si>
  <si>
    <t>357342670000</t>
  </si>
  <si>
    <t>35734267</t>
  </si>
  <si>
    <t>EDUARDO BUSTAMANTE</t>
  </si>
  <si>
    <t>EDUARDOBUSTAMANTE</t>
  </si>
  <si>
    <t>64259185.0</t>
  </si>
  <si>
    <t>321454710000</t>
  </si>
  <si>
    <t>32145471</t>
  </si>
  <si>
    <t>Security Wind</t>
  </si>
  <si>
    <t>SECURITYWIND</t>
  </si>
  <si>
    <t>66769819.0</t>
  </si>
  <si>
    <t>324436780100</t>
  </si>
  <si>
    <t>32443678</t>
  </si>
  <si>
    <t>RUE MONTMANTRE SA</t>
  </si>
  <si>
    <t>RUEMONTMANTRESA</t>
  </si>
  <si>
    <t>62272944.0</t>
  </si>
  <si>
    <t>312201920000</t>
  </si>
  <si>
    <t>31220192</t>
  </si>
  <si>
    <t>ALLTECH PANAMA,S.A. ----</t>
  </si>
  <si>
    <t>ALLTECHPANAMASA</t>
  </si>
  <si>
    <t>69807040.0</t>
  </si>
  <si>
    <t>312208770000</t>
  </si>
  <si>
    <t>31220877</t>
  </si>
  <si>
    <t>HERMANOS CBD S.A .</t>
  </si>
  <si>
    <t>HERMANOSCBDSA</t>
  </si>
  <si>
    <t>66710089.0</t>
  </si>
  <si>
    <t>312217690000</t>
  </si>
  <si>
    <t>31221769</t>
  </si>
  <si>
    <t>HERMANOS CBD S.A _</t>
  </si>
  <si>
    <t>62537054.0</t>
  </si>
  <si>
    <t>346057740000</t>
  </si>
  <si>
    <t>34605774</t>
  </si>
  <si>
    <t>CONSID, SA</t>
  </si>
  <si>
    <t>CONSIDSA</t>
  </si>
  <si>
    <t>61409166.0</t>
  </si>
  <si>
    <t>324146210000</t>
  </si>
  <si>
    <t>32414621</t>
  </si>
  <si>
    <t>MUEBLERIA LA GARANTIA DE LAS TABLAS</t>
  </si>
  <si>
    <t>MUEBLERIALAGARANTIADELASTABLAS</t>
  </si>
  <si>
    <t>69828202.0</t>
  </si>
  <si>
    <t>325510270000</t>
  </si>
  <si>
    <t>32551027</t>
  </si>
  <si>
    <t>RECUPERACION DE PROTEINAS, S.A.</t>
  </si>
  <si>
    <t>RECUPERACIONDEPROTEINASSA</t>
  </si>
  <si>
    <t>62172573.0</t>
  </si>
  <si>
    <t>312196410000</t>
  </si>
  <si>
    <t>31219641</t>
  </si>
  <si>
    <t>DENIN DELUXE INDUSTRIES LTD -</t>
  </si>
  <si>
    <t>DENINDELUXEINDUSTRIESLTD</t>
  </si>
  <si>
    <t>66140534.0</t>
  </si>
  <si>
    <t>312196430000</t>
  </si>
  <si>
    <t>31219643</t>
  </si>
  <si>
    <t>66152466.0</t>
  </si>
  <si>
    <t>312196450000</t>
  </si>
  <si>
    <t>31219645</t>
  </si>
  <si>
    <t>66162363.0</t>
  </si>
  <si>
    <t>312196510000</t>
  </si>
  <si>
    <t>31219651</t>
  </si>
  <si>
    <t>62852303.0</t>
  </si>
  <si>
    <t>354228390000</t>
  </si>
  <si>
    <t>35422839</t>
  </si>
  <si>
    <t>COMPANY</t>
  </si>
  <si>
    <t>66161759.0</t>
  </si>
  <si>
    <t>322796170100</t>
  </si>
  <si>
    <t>32279617</t>
  </si>
  <si>
    <t>GM POWER Y TE</t>
  </si>
  <si>
    <t>GMPOWERYTE</t>
  </si>
  <si>
    <t>65500564.0</t>
  </si>
  <si>
    <t>312213940000</t>
  </si>
  <si>
    <t>31221394</t>
  </si>
  <si>
    <t>SUNLAND TRADING INC. -</t>
  </si>
  <si>
    <t>SUNLANDTRADINGINC</t>
  </si>
  <si>
    <t>66778809.0</t>
  </si>
  <si>
    <t>321194150100</t>
  </si>
  <si>
    <t>32119415</t>
  </si>
  <si>
    <t>MOISES HAYO</t>
  </si>
  <si>
    <t>MOISESHAYO</t>
  </si>
  <si>
    <t>66701121.0</t>
  </si>
  <si>
    <t>325175790000</t>
  </si>
  <si>
    <t>32517579</t>
  </si>
  <si>
    <t>FRANQUISIAS M</t>
  </si>
  <si>
    <t>FRANQUISIASM</t>
  </si>
  <si>
    <t>66724443.0</t>
  </si>
  <si>
    <t>322247970100</t>
  </si>
  <si>
    <t>32224797</t>
  </si>
  <si>
    <t>ORTEGA ORTEGA</t>
  </si>
  <si>
    <t>ORTEGAORTEGA</t>
  </si>
  <si>
    <t>66769392.0</t>
  </si>
  <si>
    <t>326493580000</t>
  </si>
  <si>
    <t>32649358</t>
  </si>
  <si>
    <t>Ortega y Ortega</t>
  </si>
  <si>
    <t>67806257.0</t>
  </si>
  <si>
    <t>325926620000</t>
  </si>
  <si>
    <t>32592662</t>
  </si>
  <si>
    <t>RJNY IMPORT &amp; EXPORT</t>
  </si>
  <si>
    <t>RJNYIMPORTEXPORT</t>
  </si>
  <si>
    <t>66739350.0</t>
  </si>
  <si>
    <t>334294840000</t>
  </si>
  <si>
    <t>33429484</t>
  </si>
  <si>
    <t>RODRIGO FABREGA S A</t>
  </si>
  <si>
    <t>RODRIGOFABREGASA</t>
  </si>
  <si>
    <t>61259204.0</t>
  </si>
  <si>
    <t>326693990000</t>
  </si>
  <si>
    <t>32669399</t>
  </si>
  <si>
    <t>BIOMAX</t>
  </si>
  <si>
    <t>65506475.0</t>
  </si>
  <si>
    <t>321841720000</t>
  </si>
  <si>
    <t>32184172</t>
  </si>
  <si>
    <t>Orosman Gonzales</t>
  </si>
  <si>
    <t>OROSMANGONZALES</t>
  </si>
  <si>
    <t>67476754.0</t>
  </si>
  <si>
    <t>332331280000</t>
  </si>
  <si>
    <t>33233128</t>
  </si>
  <si>
    <t>GGTEX SA</t>
  </si>
  <si>
    <t>GGTEXSA</t>
  </si>
  <si>
    <t>66758499.0</t>
  </si>
  <si>
    <t>312223780000</t>
  </si>
  <si>
    <t>31222378</t>
  </si>
  <si>
    <t>IMPERIAL GRAFICOS &amp; IMPRESIONES S.A.</t>
  </si>
  <si>
    <t>IMPERIALGRAFICOSIMPRESIONESSA</t>
  </si>
  <si>
    <t>61016820.0</t>
  </si>
  <si>
    <t>321334590000</t>
  </si>
  <si>
    <t>32133459</t>
  </si>
  <si>
    <t>ELECTRO AUTOM</t>
  </si>
  <si>
    <t>ELECTROAUTOM</t>
  </si>
  <si>
    <t>69807497.0</t>
  </si>
  <si>
    <t>321328590400</t>
  </si>
  <si>
    <t>32132859</t>
  </si>
  <si>
    <t>Rosa Mangravita</t>
  </si>
  <si>
    <t>ROSAMANGRAVITA</t>
  </si>
  <si>
    <t>66753478.0</t>
  </si>
  <si>
    <t>358114760000</t>
  </si>
  <si>
    <t>35811476</t>
  </si>
  <si>
    <t>NIDIA VILLARREAL</t>
  </si>
  <si>
    <t>NIDIAVILLARREAL</t>
  </si>
  <si>
    <t>67874073.0</t>
  </si>
  <si>
    <t>322635270000</t>
  </si>
  <si>
    <t>32263527</t>
  </si>
  <si>
    <t>SPLOGA,S.A</t>
  </si>
  <si>
    <t>SPLOGASA</t>
  </si>
  <si>
    <t>66772364.0</t>
  </si>
  <si>
    <t>321499990000</t>
  </si>
  <si>
    <t>32149999</t>
  </si>
  <si>
    <t>FRANKLIN MELGAR SATURNO</t>
  </si>
  <si>
    <t>FRANKLINMELGARSATURNO</t>
  </si>
  <si>
    <t>66781000.0</t>
  </si>
  <si>
    <t>345170630000</t>
  </si>
  <si>
    <t>34517063</t>
  </si>
  <si>
    <t>IRUN INVESTMENTS</t>
  </si>
  <si>
    <t>IRUNINVESTMENTS</t>
  </si>
  <si>
    <t>66775793.0</t>
  </si>
  <si>
    <t>321334120100</t>
  </si>
  <si>
    <t>32133412</t>
  </si>
  <si>
    <t>AP PARTNERS</t>
  </si>
  <si>
    <t>APPARTNERS</t>
  </si>
  <si>
    <t>66731042.0</t>
  </si>
  <si>
    <t>321951350200</t>
  </si>
  <si>
    <t>32195135</t>
  </si>
  <si>
    <t>The Pixel Panama Inc</t>
  </si>
  <si>
    <t>THEPIXELPANAMAINC</t>
  </si>
  <si>
    <t>66746383.0</t>
  </si>
  <si>
    <t>312205750000</t>
  </si>
  <si>
    <t>31220575</t>
  </si>
  <si>
    <t>FOREVER BEAUTY SALON FOREVER BEAUTY SAL</t>
  </si>
  <si>
    <t>FOREVERBEAUTYSALONFOREVERBEAUTYSAL</t>
  </si>
  <si>
    <t>62660431.0</t>
  </si>
  <si>
    <t>321797270200</t>
  </si>
  <si>
    <t>32179727</t>
  </si>
  <si>
    <t>Aura De Leon</t>
  </si>
  <si>
    <t>AURADELEON</t>
  </si>
  <si>
    <t>65501541.0</t>
  </si>
  <si>
    <t>325762150000</t>
  </si>
  <si>
    <t>32576215</t>
  </si>
  <si>
    <t>AVICOLA DE CA</t>
  </si>
  <si>
    <t>AVICOLADECA</t>
  </si>
  <si>
    <t>64808105.0</t>
  </si>
  <si>
    <t>312233040000</t>
  </si>
  <si>
    <t>31223304</t>
  </si>
  <si>
    <t>MADERINCO, S.A.</t>
  </si>
  <si>
    <t>MADERINCOSA</t>
  </si>
  <si>
    <t>64994257.0</t>
  </si>
  <si>
    <t>341076080000</t>
  </si>
  <si>
    <t>34107608</t>
  </si>
  <si>
    <t>COIMCO</t>
  </si>
  <si>
    <t>69660236.0</t>
  </si>
  <si>
    <t>356033060000</t>
  </si>
  <si>
    <t>35603306</t>
  </si>
  <si>
    <t>RESIDENCIAL CAMPESTRE LOS PINOS SA</t>
  </si>
  <si>
    <t>RESIDENCIALCAMPESTRELOSPINOSSA</t>
  </si>
  <si>
    <t>67712796.0</t>
  </si>
  <si>
    <t>321499940100</t>
  </si>
  <si>
    <t>32149994</t>
  </si>
  <si>
    <t>Panama Trees, S.A. Walter Hutterli</t>
  </si>
  <si>
    <t>PANAMATREESSAWALTERHUTTERLI</t>
  </si>
  <si>
    <t>66783337.0</t>
  </si>
  <si>
    <t>Panama Trees</t>
  </si>
  <si>
    <t>PANAMATREES</t>
  </si>
  <si>
    <t>325276770000</t>
  </si>
  <si>
    <t>32527677</t>
  </si>
  <si>
    <t>INVERSIONES VALLESTER GONGALEZ, S.A.</t>
  </si>
  <si>
    <t>INVERSIONESVALLESTERGONGALEZSA</t>
  </si>
  <si>
    <t>67269428.0</t>
  </si>
  <si>
    <t>312224880000</t>
  </si>
  <si>
    <t>31222488</t>
  </si>
  <si>
    <t>LA FUR S.A -</t>
  </si>
  <si>
    <t>LAFURSA</t>
  </si>
  <si>
    <t>62399080.0</t>
  </si>
  <si>
    <t>321350530200</t>
  </si>
  <si>
    <t>32135053</t>
  </si>
  <si>
    <t>ABA LEGAL BUREAU</t>
  </si>
  <si>
    <t>ABALEGALBUREAU</t>
  </si>
  <si>
    <t>66717707.0</t>
  </si>
  <si>
    <t>ACELI RODRIGUEZ</t>
  </si>
  <si>
    <t>ACELIRODRIGUEZ</t>
  </si>
  <si>
    <t>323772710000</t>
  </si>
  <si>
    <t>32377271</t>
  </si>
  <si>
    <t>CORDIG, S.A.</t>
  </si>
  <si>
    <t>CORDIGSA</t>
  </si>
  <si>
    <t>64509760.0</t>
  </si>
  <si>
    <t>346153310000</t>
  </si>
  <si>
    <t>34615331</t>
  </si>
  <si>
    <t>EDILMA ROSA CEDEÑO</t>
  </si>
  <si>
    <t>EDILMAROSACEDENO</t>
  </si>
  <si>
    <t>62071989.0</t>
  </si>
  <si>
    <t>356279500000</t>
  </si>
  <si>
    <t>35627950</t>
  </si>
  <si>
    <t>JOSÉ PÉREZ PINTO</t>
  </si>
  <si>
    <t>JOSEPEREZPINTO</t>
  </si>
  <si>
    <t>67757676.0</t>
  </si>
  <si>
    <t>321452420100</t>
  </si>
  <si>
    <t>32145242</t>
  </si>
  <si>
    <t>ESTEBAN DE PINERES HERZBERG</t>
  </si>
  <si>
    <t>ESTEBANDEPINERESHERZBERG</t>
  </si>
  <si>
    <t>68837824.0</t>
  </si>
  <si>
    <t>JUDITH DE GUTIERREZ</t>
  </si>
  <si>
    <t>JUDITHDEGUTIERREZ</t>
  </si>
  <si>
    <t>Esteban De Pineres Herzberg</t>
  </si>
  <si>
    <t>351310210000</t>
  </si>
  <si>
    <t>35131021</t>
  </si>
  <si>
    <t>AMERICA FAST FOOD CORPORATION</t>
  </si>
  <si>
    <t>AMERICAFASTFOODCORPORATION</t>
  </si>
  <si>
    <t>69278776.0</t>
  </si>
  <si>
    <t>351310340000</t>
  </si>
  <si>
    <t>35131034</t>
  </si>
  <si>
    <t>66482569.0</t>
  </si>
  <si>
    <t>351310390000</t>
  </si>
  <si>
    <t>35131039</t>
  </si>
  <si>
    <t>69289867.0</t>
  </si>
  <si>
    <t>352310460000</t>
  </si>
  <si>
    <t>35231046</t>
  </si>
  <si>
    <t>69800027.0</t>
  </si>
  <si>
    <t>352373070000</t>
  </si>
  <si>
    <t>35237307</t>
  </si>
  <si>
    <t>64418300.0</t>
  </si>
  <si>
    <t>353026540000</t>
  </si>
  <si>
    <t>35302654</t>
  </si>
  <si>
    <t>63603498.0</t>
  </si>
  <si>
    <t>354373080000</t>
  </si>
  <si>
    <t>35437308</t>
  </si>
  <si>
    <t>68787673.0</t>
  </si>
  <si>
    <t>355374350000</t>
  </si>
  <si>
    <t>35537435</t>
  </si>
  <si>
    <t>68745278.0</t>
  </si>
  <si>
    <t>356374330000</t>
  </si>
  <si>
    <t>35637433</t>
  </si>
  <si>
    <t>66573007.0</t>
  </si>
  <si>
    <t>357320320000</t>
  </si>
  <si>
    <t>35732032</t>
  </si>
  <si>
    <t>69805052.0</t>
  </si>
  <si>
    <t>357373060000</t>
  </si>
  <si>
    <t>35737306</t>
  </si>
  <si>
    <t>65538417.0</t>
  </si>
  <si>
    <t>357374340000</t>
  </si>
  <si>
    <t>35737434</t>
  </si>
  <si>
    <t>66572998.0</t>
  </si>
  <si>
    <t>358311260000</t>
  </si>
  <si>
    <t>35831126</t>
  </si>
  <si>
    <t>69240437.0</t>
  </si>
  <si>
    <t>358320750000</t>
  </si>
  <si>
    <t>35832075</t>
  </si>
  <si>
    <t>64691272.0</t>
  </si>
  <si>
    <t>357320840000</t>
  </si>
  <si>
    <t>35732084</t>
  </si>
  <si>
    <t>63790000.0</t>
  </si>
  <si>
    <t>355320800000</t>
  </si>
  <si>
    <t>35532080</t>
  </si>
  <si>
    <t>AMERICAN FAST FOOD CORPORATION</t>
  </si>
  <si>
    <t>AMERICANFASTFOODCORPORATION</t>
  </si>
  <si>
    <t>63790001.0</t>
  </si>
  <si>
    <t>356320770000</t>
  </si>
  <si>
    <t>35632077</t>
  </si>
  <si>
    <t>66162277.0</t>
  </si>
  <si>
    <t>321283270100</t>
  </si>
  <si>
    <t>32128327</t>
  </si>
  <si>
    <t>Guillermo Ortega</t>
  </si>
  <si>
    <t>GUILLERMOORTEGA</t>
  </si>
  <si>
    <t>67800124.0</t>
  </si>
  <si>
    <t>354152070000</t>
  </si>
  <si>
    <t>35415207</t>
  </si>
  <si>
    <t>CEFERINO MORENO</t>
  </si>
  <si>
    <t>CEFERINOMORENO</t>
  </si>
  <si>
    <t>65181477.0</t>
  </si>
  <si>
    <t>312208180000</t>
  </si>
  <si>
    <t>31220818</t>
  </si>
  <si>
    <t>COMPUTER CONNECTION, S.A. -</t>
  </si>
  <si>
    <t>COMPUTERCONNECTIONSA</t>
  </si>
  <si>
    <t>66141209.0</t>
  </si>
  <si>
    <t>351352750000</t>
  </si>
  <si>
    <t>35135275</t>
  </si>
  <si>
    <t>MERCEDES VEGA</t>
  </si>
  <si>
    <t>MERCEDESVEGA</t>
  </si>
  <si>
    <t>68483678.0</t>
  </si>
  <si>
    <t>357291560000</t>
  </si>
  <si>
    <t>35729156</t>
  </si>
  <si>
    <t>SILVESTRA SOTO</t>
  </si>
  <si>
    <t>SILVESTRASOTO</t>
  </si>
  <si>
    <t>68010829.0</t>
  </si>
  <si>
    <t>323749480000</t>
  </si>
  <si>
    <t>32374948</t>
  </si>
  <si>
    <t>66773018.0</t>
  </si>
  <si>
    <t>312214150000</t>
  </si>
  <si>
    <t>31221415</t>
  </si>
  <si>
    <t>ANTONIO BARAHONA BATISTA</t>
  </si>
  <si>
    <t>ANTONIOBARAHONABATISTA</t>
  </si>
  <si>
    <t>62051782.0</t>
  </si>
  <si>
    <t>312201910000</t>
  </si>
  <si>
    <t>31220191</t>
  </si>
  <si>
    <t>LOGISTIC EXPRESS SERVICES, INC -</t>
  </si>
  <si>
    <t>LOGISTICEXPRESSSERVICESINC</t>
  </si>
  <si>
    <t>66151446.0</t>
  </si>
  <si>
    <t>368034140000</t>
  </si>
  <si>
    <t>36803414</t>
  </si>
  <si>
    <t>MIGUEL A ATENCIO G</t>
  </si>
  <si>
    <t>MIGUELAATENCIOG</t>
  </si>
  <si>
    <t>65279265.0</t>
  </si>
  <si>
    <t>325488760000</t>
  </si>
  <si>
    <t>32548876</t>
  </si>
  <si>
    <t>GRUPO LUMARO, S.A</t>
  </si>
  <si>
    <t>GRUPOLUMAROSA</t>
  </si>
  <si>
    <t>61126037.0</t>
  </si>
  <si>
    <t>346054650000</t>
  </si>
  <si>
    <t>34605465</t>
  </si>
  <si>
    <t>RUBIELA BERNAL TELLO</t>
  </si>
  <si>
    <t>RUBIELABERNALTELLO</t>
  </si>
  <si>
    <t>69546816.0</t>
  </si>
  <si>
    <t>357295050000</t>
  </si>
  <si>
    <t>35729505</t>
  </si>
  <si>
    <t>JUANA CAMPOS MONTILLA</t>
  </si>
  <si>
    <t>JUANACAMPOSMONTILLA</t>
  </si>
  <si>
    <t>64642539.0</t>
  </si>
  <si>
    <t>321566530000</t>
  </si>
  <si>
    <t>32156653</t>
  </si>
  <si>
    <t>Sacos Agroind Fernandez Jimenez</t>
  </si>
  <si>
    <t>SACOSAGROINDFERNANDEZJIMENEZ</t>
  </si>
  <si>
    <t>66791039.0</t>
  </si>
  <si>
    <t>354302180000</t>
  </si>
  <si>
    <t>35430218</t>
  </si>
  <si>
    <t>VISITACION IBARRA MARCIAGA</t>
  </si>
  <si>
    <t>VISITACIONIBARRAMARCIAGA</t>
  </si>
  <si>
    <t>67044726.0</t>
  </si>
  <si>
    <t>322372540100</t>
  </si>
  <si>
    <t>32237254</t>
  </si>
  <si>
    <t>JUAN GARCIA BARRERA</t>
  </si>
  <si>
    <t>JUANGARCIABARRERA</t>
  </si>
  <si>
    <t>66719113.0</t>
  </si>
  <si>
    <t>MELISSA CHUNG</t>
  </si>
  <si>
    <t>MELISSACHUNG</t>
  </si>
  <si>
    <t>Luis Delgado Corro</t>
  </si>
  <si>
    <t>LUISDELGADOCORRO</t>
  </si>
  <si>
    <t>349204830000</t>
  </si>
  <si>
    <t>34920483</t>
  </si>
  <si>
    <t>CELINIA SANDOVAL CEDEÑO</t>
  </si>
  <si>
    <t>CELINIASANDOVALCEDENO</t>
  </si>
  <si>
    <t>68805458.0</t>
  </si>
  <si>
    <t>312221730000</t>
  </si>
  <si>
    <t>31222173</t>
  </si>
  <si>
    <t>PANAPARKING S.A. -</t>
  </si>
  <si>
    <t>PANAPARKINGSA</t>
  </si>
  <si>
    <t>63137487.0</t>
  </si>
  <si>
    <t>321453300000</t>
  </si>
  <si>
    <t>32145330</t>
  </si>
  <si>
    <t>Constructora</t>
  </si>
  <si>
    <t>66771610.0</t>
  </si>
  <si>
    <t>321772920100</t>
  </si>
  <si>
    <t>32177292</t>
  </si>
  <si>
    <t>Universidad L</t>
  </si>
  <si>
    <t>UNIVERSIDADL</t>
  </si>
  <si>
    <t>67626251.0</t>
  </si>
  <si>
    <t>321448010200</t>
  </si>
  <si>
    <t>32144801</t>
  </si>
  <si>
    <t>RAMON LORENZANA INTERIANO</t>
  </si>
  <si>
    <t>RAMONLORENZANAINTERIANO</t>
  </si>
  <si>
    <t>66765163.0</t>
  </si>
  <si>
    <t>322602530000</t>
  </si>
  <si>
    <t>32260253</t>
  </si>
  <si>
    <t>Rovetto S.A</t>
  </si>
  <si>
    <t>ROVETTOSA</t>
  </si>
  <si>
    <t>69424606.0</t>
  </si>
  <si>
    <t>352264190000</t>
  </si>
  <si>
    <t>35226419</t>
  </si>
  <si>
    <t>ROSA RAMONA BATISTA BERNAL DE HIM</t>
  </si>
  <si>
    <t>ROSARAMONABATISTABERNALDEHIM</t>
  </si>
  <si>
    <t>62304727.0</t>
  </si>
  <si>
    <t>347088690000</t>
  </si>
  <si>
    <t>34708869</t>
  </si>
  <si>
    <t>ALFREDO MARCIAGA</t>
  </si>
  <si>
    <t>ALFREDOMARCIAGA</t>
  </si>
  <si>
    <t>66195530.0</t>
  </si>
  <si>
    <t>345047180000</t>
  </si>
  <si>
    <t>34504718</t>
  </si>
  <si>
    <t>JORGE ALEXIS DELGADO ANTUNEZ</t>
  </si>
  <si>
    <t>JORGEALEXISDELGADOANTUNEZ</t>
  </si>
  <si>
    <t>67661775.0</t>
  </si>
  <si>
    <t>353302340000</t>
  </si>
  <si>
    <t>35330234</t>
  </si>
  <si>
    <t>MANUEL CEDEÑO</t>
  </si>
  <si>
    <t>MANUELCEDENO</t>
  </si>
  <si>
    <t>65064675.0</t>
  </si>
  <si>
    <t>357034200000</t>
  </si>
  <si>
    <t>35703420</t>
  </si>
  <si>
    <t>GRACIELA BARBA</t>
  </si>
  <si>
    <t>GRACIELABARBA</t>
  </si>
  <si>
    <t>69090381.0</t>
  </si>
  <si>
    <t>356292900000</t>
  </si>
  <si>
    <t>35629290</t>
  </si>
  <si>
    <t>EDDA D DEAGO</t>
  </si>
  <si>
    <t>EDDADDEAGO</t>
  </si>
  <si>
    <t>62082336.0</t>
  </si>
  <si>
    <t>322365160300</t>
  </si>
  <si>
    <t>32236516</t>
  </si>
  <si>
    <t>AZUERO PANAMA TOURS</t>
  </si>
  <si>
    <t>AZUEROPANAMATOURS</t>
  </si>
  <si>
    <t>66762023.0</t>
  </si>
  <si>
    <t>Manuel Arauz Yuen</t>
  </si>
  <si>
    <t>MANUELARAUZYUEN</t>
  </si>
  <si>
    <t>358210840000</t>
  </si>
  <si>
    <t>35821084</t>
  </si>
  <si>
    <t>YOLA TEMBLEQUES Y MAS</t>
  </si>
  <si>
    <t>YOLATEMBLEQUESYMAS</t>
  </si>
  <si>
    <t>67119000.0</t>
  </si>
  <si>
    <t>328666360000</t>
  </si>
  <si>
    <t>32866636</t>
  </si>
  <si>
    <t>Benigno Calderonderon Tejada</t>
  </si>
  <si>
    <t>BENIGNOCALDERONDERONTEJADA</t>
  </si>
  <si>
    <t>65215025.0</t>
  </si>
  <si>
    <t>325620900100</t>
  </si>
  <si>
    <t>32562090</t>
  </si>
  <si>
    <t>COSNTRUCCIONE</t>
  </si>
  <si>
    <t>69834351.0</t>
  </si>
  <si>
    <t>322550250000</t>
  </si>
  <si>
    <t>32255025</t>
  </si>
  <si>
    <t>PROSYSTEM, S.A SVETLANAPETRICHINADE</t>
  </si>
  <si>
    <t>PROSYSTEMSASVETLANAPETRICHINADE</t>
  </si>
  <si>
    <t>65061743.0</t>
  </si>
  <si>
    <t>368048150000</t>
  </si>
  <si>
    <t>36804815</t>
  </si>
  <si>
    <t>BIMBA &amp; LOLA PANAMA S.A</t>
  </si>
  <si>
    <t>BIMBALOLAPANAMASA</t>
  </si>
  <si>
    <t>312202310000</t>
  </si>
  <si>
    <t>31220231</t>
  </si>
  <si>
    <t>TERY MARITIME SERVICES, S.A. --</t>
  </si>
  <si>
    <t>TERYMARITIMESERVICESSA</t>
  </si>
  <si>
    <t>62051542.0</t>
  </si>
  <si>
    <t>331308360000</t>
  </si>
  <si>
    <t>33130836</t>
  </si>
  <si>
    <t>MARTINEZ HERNANDEZ S.A</t>
  </si>
  <si>
    <t>MARTINEZHERNANDEZSA</t>
  </si>
  <si>
    <t>60592721.0</t>
  </si>
  <si>
    <t>353295610000</t>
  </si>
  <si>
    <t>35329561</t>
  </si>
  <si>
    <t>FRANCISCO LUIS RODRIGUEZ RIOS</t>
  </si>
  <si>
    <t>FRANCISCOLUISRODRIGUEZRIOS</t>
  </si>
  <si>
    <t>66675537.0</t>
  </si>
  <si>
    <t>365019680000</t>
  </si>
  <si>
    <t>36501968</t>
  </si>
  <si>
    <t>JOSE VIDAL ARCIA</t>
  </si>
  <si>
    <t>JOSEVIDALARCIA</t>
  </si>
  <si>
    <t>69964076.0</t>
  </si>
  <si>
    <t>356314330000</t>
  </si>
  <si>
    <t>35631433</t>
  </si>
  <si>
    <t>CARLOS ALBERTO RAMOS RIOS</t>
  </si>
  <si>
    <t>CARLOSALBERTORAMOSRIOS</t>
  </si>
  <si>
    <t>64653472.0</t>
  </si>
  <si>
    <t>321372110100</t>
  </si>
  <si>
    <t>32137211</t>
  </si>
  <si>
    <t>RAMON GATEQO</t>
  </si>
  <si>
    <t>RAMONGATEQO</t>
  </si>
  <si>
    <t>67819060.0</t>
  </si>
  <si>
    <t>La Union Publ</t>
  </si>
  <si>
    <t>LAUNIONPUBL</t>
  </si>
  <si>
    <t>312217760000</t>
  </si>
  <si>
    <t>31221776</t>
  </si>
  <si>
    <t>MIT S.A CARLOS CAMPBELL DE LEON</t>
  </si>
  <si>
    <t>MITSACARLOSCAMPBELLDELEON</t>
  </si>
  <si>
    <t>62831114.0</t>
  </si>
  <si>
    <t>364012310000</t>
  </si>
  <si>
    <t>36401231</t>
  </si>
  <si>
    <t>MIT S.A</t>
  </si>
  <si>
    <t>MITSA</t>
  </si>
  <si>
    <t>69808148.0</t>
  </si>
  <si>
    <t>323512820000</t>
  </si>
  <si>
    <t>32351282</t>
  </si>
  <si>
    <t>AIR FACILITY</t>
  </si>
  <si>
    <t>AIRFACILITY</t>
  </si>
  <si>
    <t>66787018.0</t>
  </si>
  <si>
    <t>338181730000</t>
  </si>
  <si>
    <t>33818173</t>
  </si>
  <si>
    <t>Juana Castro Marciaga De Gonzalez</t>
  </si>
  <si>
    <t>JUANACASTROMARCIAGADEGONZALEZ</t>
  </si>
  <si>
    <t>66660968.0</t>
  </si>
  <si>
    <t>312211270000</t>
  </si>
  <si>
    <t>31221127</t>
  </si>
  <si>
    <t>QUINONES &amp; GONZALEZ CONTADORES</t>
  </si>
  <si>
    <t>QUINONESGONZALEZCONTADORES</t>
  </si>
  <si>
    <t>62141434.0</t>
  </si>
  <si>
    <t>312216740000</t>
  </si>
  <si>
    <t>31221674</t>
  </si>
  <si>
    <t>STAMPS S.A -</t>
  </si>
  <si>
    <t>STAMPSSA</t>
  </si>
  <si>
    <t>63780781.0</t>
  </si>
  <si>
    <t>312207700000</t>
  </si>
  <si>
    <t>31220770</t>
  </si>
  <si>
    <t>STAMPS, S.A. -</t>
  </si>
  <si>
    <t>60904031.0</t>
  </si>
  <si>
    <t>312219140000</t>
  </si>
  <si>
    <t>31221914</t>
  </si>
  <si>
    <t>GRUPO WISA S.,A -</t>
  </si>
  <si>
    <t>GRUPOWISASA</t>
  </si>
  <si>
    <t>66125550.0</t>
  </si>
  <si>
    <t>347147190000</t>
  </si>
  <si>
    <t>34714719</t>
  </si>
  <si>
    <t>SEGUNDO CORRALES</t>
  </si>
  <si>
    <t>SEGUNDOCORRALES</t>
  </si>
  <si>
    <t>65871248.0</t>
  </si>
  <si>
    <t>321505070100</t>
  </si>
  <si>
    <t>32150507</t>
  </si>
  <si>
    <t>CLINICA DENTAL BALBOA, SA</t>
  </si>
  <si>
    <t>CLINICADENTALBALBOASA</t>
  </si>
  <si>
    <t>66733667.0</t>
  </si>
  <si>
    <t>Clinica Denta</t>
  </si>
  <si>
    <t>CLINICADENTA</t>
  </si>
  <si>
    <t>352321650000</t>
  </si>
  <si>
    <t>35232165</t>
  </si>
  <si>
    <t>NIDIA CEDEÑO</t>
  </si>
  <si>
    <t>NIDIACEDENO</t>
  </si>
  <si>
    <t>69582441.0</t>
  </si>
  <si>
    <t>312209610000</t>
  </si>
  <si>
    <t>31220961</t>
  </si>
  <si>
    <t>TERRAMAR GROUP, S.A. -</t>
  </si>
  <si>
    <t>TERRAMARGROUPSA</t>
  </si>
  <si>
    <t>63255304.0</t>
  </si>
  <si>
    <t>354305690000</t>
  </si>
  <si>
    <t>35430569</t>
  </si>
  <si>
    <t>MARIA DE LOS REYES PINTO</t>
  </si>
  <si>
    <t>MARIADELOSREYESPINTO</t>
  </si>
  <si>
    <t>67393320.0</t>
  </si>
  <si>
    <t>355353350000</t>
  </si>
  <si>
    <t>35535335</t>
  </si>
  <si>
    <t>JOSÉ PÉREZ OJO</t>
  </si>
  <si>
    <t>JOSEPEREZOJO</t>
  </si>
  <si>
    <t>66229242.0</t>
  </si>
  <si>
    <t>312221270000</t>
  </si>
  <si>
    <t>31222127</t>
  </si>
  <si>
    <t>MULLER Y MADRID INVESTIGACIONE -</t>
  </si>
  <si>
    <t>MULLERYMADRIDINVESTIGACIONE</t>
  </si>
  <si>
    <t>67416182.0</t>
  </si>
  <si>
    <t>356153420000</t>
  </si>
  <si>
    <t>35615342</t>
  </si>
  <si>
    <t>DAISY REBECA PEREIRA LOPES DE RODRIGUEZ</t>
  </si>
  <si>
    <t>DAISYREBECAPEREIRALOPESDERODRIGUEZ</t>
  </si>
  <si>
    <t>67418281.0</t>
  </si>
  <si>
    <t>321481840100</t>
  </si>
  <si>
    <t>32148184</t>
  </si>
  <si>
    <t>Byzan &amp; Co.</t>
  </si>
  <si>
    <t>BYZANCO</t>
  </si>
  <si>
    <t>66765022.0</t>
  </si>
  <si>
    <t>352312300000</t>
  </si>
  <si>
    <t>35231230</t>
  </si>
  <si>
    <t>EMMA R MADRIGALES</t>
  </si>
  <si>
    <t>EMMARMADRIGALES</t>
  </si>
  <si>
    <t>64594305.0</t>
  </si>
  <si>
    <t>361057000000</t>
  </si>
  <si>
    <t>36105700</t>
  </si>
  <si>
    <t>LUIS ESTEBAN QUINTERO ROMERO</t>
  </si>
  <si>
    <t>LUISESTEBANQUINTEROROMERO</t>
  </si>
  <si>
    <t>363025660000</t>
  </si>
  <si>
    <t>36302566</t>
  </si>
  <si>
    <t>RICARDA PIMENTEL</t>
  </si>
  <si>
    <t>RICARDAPIMENTEL</t>
  </si>
  <si>
    <t>67633694.0</t>
  </si>
  <si>
    <t>323148890000</t>
  </si>
  <si>
    <t>32314889</t>
  </si>
  <si>
    <t>OLIVERA E HIJOS S.A.</t>
  </si>
  <si>
    <t>OLIVERAEHIJOSSA</t>
  </si>
  <si>
    <t>67817478.0</t>
  </si>
  <si>
    <t>341387610000</t>
  </si>
  <si>
    <t>34138761</t>
  </si>
  <si>
    <t>FERNANDO FERNANDEZ</t>
  </si>
  <si>
    <t>FERNANDOFERNANDEZ</t>
  </si>
  <si>
    <t>61433300.0</t>
  </si>
  <si>
    <t>354219970000</t>
  </si>
  <si>
    <t>35421997</t>
  </si>
  <si>
    <t>EYRA MURILLO</t>
  </si>
  <si>
    <t>EYRAMURILLO</t>
  </si>
  <si>
    <t>65394672.0</t>
  </si>
  <si>
    <t>352132060000</t>
  </si>
  <si>
    <t>35213206</t>
  </si>
  <si>
    <t>GLADYS ESTHER GARCIA SANTANA</t>
  </si>
  <si>
    <t>GLADYSESTHERGARCIASANTANA</t>
  </si>
  <si>
    <t>63073802.0</t>
  </si>
  <si>
    <t>322407110000</t>
  </si>
  <si>
    <t>32240711</t>
  </si>
  <si>
    <t>MATELEC, S.A.</t>
  </si>
  <si>
    <t>MATELECSA</t>
  </si>
  <si>
    <t>66722840.0</t>
  </si>
  <si>
    <t>312228690000</t>
  </si>
  <si>
    <t>31222869</t>
  </si>
  <si>
    <t>MATELEC S.A -</t>
  </si>
  <si>
    <t>63186275.0</t>
  </si>
  <si>
    <t>312237340000</t>
  </si>
  <si>
    <t>31223734</t>
  </si>
  <si>
    <t>DAPLAM CORPORATION IN --</t>
  </si>
  <si>
    <t>DAPLAMCORPORATIONIN</t>
  </si>
  <si>
    <t>66142610.0</t>
  </si>
  <si>
    <t>355088490000</t>
  </si>
  <si>
    <t>35508849</t>
  </si>
  <si>
    <t>INES MARÍA PIMENTEL</t>
  </si>
  <si>
    <t>INESMARIAPIMENTEL</t>
  </si>
  <si>
    <t>66887636.0</t>
  </si>
  <si>
    <t>345407100000</t>
  </si>
  <si>
    <t>34540710</t>
  </si>
  <si>
    <t>SANTOS QUINTERO</t>
  </si>
  <si>
    <t>SANTOSQUINTERO</t>
  </si>
  <si>
    <t>68059608.0</t>
  </si>
  <si>
    <t>322350190000</t>
  </si>
  <si>
    <t>32235019</t>
  </si>
  <si>
    <t>66747914.0</t>
  </si>
  <si>
    <t>321257380100</t>
  </si>
  <si>
    <t>32125738</t>
  </si>
  <si>
    <t>RAFAEL PERALTA ESCOBAR</t>
  </si>
  <si>
    <t>RAFAELPERALTAESCOBAR</t>
  </si>
  <si>
    <t>69800864.0</t>
  </si>
  <si>
    <t>337307930000</t>
  </si>
  <si>
    <t>33730793</t>
  </si>
  <si>
    <t>THE LINCOLN ACADEMY</t>
  </si>
  <si>
    <t>THELINCOLNACADEMY</t>
  </si>
  <si>
    <t>63102467.0</t>
  </si>
  <si>
    <t>321942820000</t>
  </si>
  <si>
    <t>32194282</t>
  </si>
  <si>
    <t>SERVICIOS GEN</t>
  </si>
  <si>
    <t>SERVICIOSGEN</t>
  </si>
  <si>
    <t>66734411.0</t>
  </si>
  <si>
    <t>352373820000</t>
  </si>
  <si>
    <t>35237382</t>
  </si>
  <si>
    <t>CORPORACION ANCON, SA</t>
  </si>
  <si>
    <t>CORPORACIONANCONSA</t>
  </si>
  <si>
    <t>66773341.0</t>
  </si>
  <si>
    <t>326484320000</t>
  </si>
  <si>
    <t>32648432</t>
  </si>
  <si>
    <t>Kamay .</t>
  </si>
  <si>
    <t>KAMAY</t>
  </si>
  <si>
    <t>66703787.0</t>
  </si>
  <si>
    <t>329767730000</t>
  </si>
  <si>
    <t>32976773</t>
  </si>
  <si>
    <t>Edicta Emelda Campos Portugal Viuda de Burns</t>
  </si>
  <si>
    <t>EDICTAEMELDACAMPOSPORTUGALVIUDADEBURNS</t>
  </si>
  <si>
    <t>66617996.0</t>
  </si>
  <si>
    <t>323319910000</t>
  </si>
  <si>
    <t>32331991</t>
  </si>
  <si>
    <t>REPARACIONES</t>
  </si>
  <si>
    <t>66170849.0</t>
  </si>
  <si>
    <t>341283340000</t>
  </si>
  <si>
    <t>34128334</t>
  </si>
  <si>
    <t>MARCOS RODRÍGUEZ</t>
  </si>
  <si>
    <t>MARCOSRODRIGUEZ</t>
  </si>
  <si>
    <t>68303084.0</t>
  </si>
  <si>
    <t>341378740000</t>
  </si>
  <si>
    <t>34137874</t>
  </si>
  <si>
    <t>GALO ANTONIO ARAUZ LOPEZ</t>
  </si>
  <si>
    <t>GALOANTONIOARAUZLOPEZ</t>
  </si>
  <si>
    <t>63198834.0</t>
  </si>
  <si>
    <t>366013720000</t>
  </si>
  <si>
    <t>36601372</t>
  </si>
  <si>
    <t>JOSE ESTEBAN PEREZ RODRIGUEZ</t>
  </si>
  <si>
    <t>JOSEESTEBANPEREZRODRIGUEZ</t>
  </si>
  <si>
    <t>65101976.0</t>
  </si>
  <si>
    <t>337129560000</t>
  </si>
  <si>
    <t>33712956</t>
  </si>
  <si>
    <t>Clemente Centella</t>
  </si>
  <si>
    <t>CLEMENTECENTELLA</t>
  </si>
  <si>
    <t>63123946.0</t>
  </si>
  <si>
    <t>359379790000</t>
  </si>
  <si>
    <t>35937979</t>
  </si>
  <si>
    <t>EUSEBIO MARIN</t>
  </si>
  <si>
    <t>EUSEBIOMARIN</t>
  </si>
  <si>
    <t>65064206.0</t>
  </si>
  <si>
    <t>322893050200</t>
  </si>
  <si>
    <t>32289305</t>
  </si>
  <si>
    <t>Coral Associa</t>
  </si>
  <si>
    <t>CORALASSOCIA</t>
  </si>
  <si>
    <t>66701606.0</t>
  </si>
  <si>
    <t>321849380400</t>
  </si>
  <si>
    <t>32184938</t>
  </si>
  <si>
    <t>65506207.0</t>
  </si>
  <si>
    <t>Constructora I beroistmena janeth</t>
  </si>
  <si>
    <t>CONSTRUCTORAIBEROISTMENAJANETH</t>
  </si>
  <si>
    <t>323520620000</t>
  </si>
  <si>
    <t>32352062</t>
  </si>
  <si>
    <t>Consorcio Int</t>
  </si>
  <si>
    <t>CONSORCIOINT</t>
  </si>
  <si>
    <t>63796406.0</t>
  </si>
  <si>
    <t>332135720000</t>
  </si>
  <si>
    <t>33213572</t>
  </si>
  <si>
    <t>German Urena Solis</t>
  </si>
  <si>
    <t>GERMANURENASOLIS</t>
  </si>
  <si>
    <t>60419907.0</t>
  </si>
  <si>
    <t>366021230000</t>
  </si>
  <si>
    <t>36602123</t>
  </si>
  <si>
    <t>TERESA AYALA NIETO</t>
  </si>
  <si>
    <t>TERESAAYALANIETO</t>
  </si>
  <si>
    <t>67259290.0</t>
  </si>
  <si>
    <t>312202490000</t>
  </si>
  <si>
    <t>31220249</t>
  </si>
  <si>
    <t>TRANSPORTES Y SERVICIOS GUADALUPE --</t>
  </si>
  <si>
    <t>TRANSPORTESYSERVICIOSGUADALUPE</t>
  </si>
  <si>
    <t>63183114.0</t>
  </si>
  <si>
    <t>321175820000</t>
  </si>
  <si>
    <t>32117582</t>
  </si>
  <si>
    <t>ROBERT MCINTOSH</t>
  </si>
  <si>
    <t>ROBERTMCINTOSH</t>
  </si>
  <si>
    <t>66725500.0</t>
  </si>
  <si>
    <t>321175830100</t>
  </si>
  <si>
    <t>32117583</t>
  </si>
  <si>
    <t>MARIETA ISABEL DE LANDIS</t>
  </si>
  <si>
    <t>MARIETAISABELDELANDIS</t>
  </si>
  <si>
    <t>66732928.0</t>
  </si>
  <si>
    <t>359201220000</t>
  </si>
  <si>
    <t>35920122</t>
  </si>
  <si>
    <t>NELSON ANTONIO LOO RAMOS</t>
  </si>
  <si>
    <t>NELSONANTONIOLOORAMOS</t>
  </si>
  <si>
    <t>64116411.0</t>
  </si>
  <si>
    <t>312234870000</t>
  </si>
  <si>
    <t>31223487</t>
  </si>
  <si>
    <t>J J PLUMBING, S.A.(R.L.JOSE A -</t>
  </si>
  <si>
    <t>JJPLUMBINGSARLJOSEA</t>
  </si>
  <si>
    <t>62499832.0</t>
  </si>
  <si>
    <t>325358750100</t>
  </si>
  <si>
    <t>32535875</t>
  </si>
  <si>
    <t>ZAFIRO LOAN CON S.A.</t>
  </si>
  <si>
    <t>ZAFIROLOANCONSA</t>
  </si>
  <si>
    <t>63784735.0</t>
  </si>
  <si>
    <t>358370780000</t>
  </si>
  <si>
    <t>35837078</t>
  </si>
  <si>
    <t>SARA MENDEZ</t>
  </si>
  <si>
    <t>SARAMENDEZ</t>
  </si>
  <si>
    <t>69478047.0</t>
  </si>
  <si>
    <t>356226160000</t>
  </si>
  <si>
    <t>35622616</t>
  </si>
  <si>
    <t>FINCA AGROTURISTICA RAIMUNDO SANDOVAL</t>
  </si>
  <si>
    <t>FINCAAGROTURISTICARAIMUNDOSANDOVAL</t>
  </si>
  <si>
    <t>68413348.0</t>
  </si>
  <si>
    <t>329508210000</t>
  </si>
  <si>
    <t>32950821</t>
  </si>
  <si>
    <t>Mayeli Castillero</t>
  </si>
  <si>
    <t>MAYELICASTILLERO</t>
  </si>
  <si>
    <t>68695477.0</t>
  </si>
  <si>
    <t>312214870000</t>
  </si>
  <si>
    <t>31221487</t>
  </si>
  <si>
    <t>JOSE MANUEL MENDIETA</t>
  </si>
  <si>
    <t>JOSEMANUELMENDIETA</t>
  </si>
  <si>
    <t>62417481.0</t>
  </si>
  <si>
    <t>343114870000</t>
  </si>
  <si>
    <t>34311487</t>
  </si>
  <si>
    <t>ANGEL GARCIA QUINTERO</t>
  </si>
  <si>
    <t>ANGELGARCIAQUINTERO</t>
  </si>
  <si>
    <t>67913014.0</t>
  </si>
  <si>
    <t>352088290000</t>
  </si>
  <si>
    <t>35208829</t>
  </si>
  <si>
    <t>DELFIN DIAZ SANTANA</t>
  </si>
  <si>
    <t>DELFINDIAZSANTANA</t>
  </si>
  <si>
    <t>66229412.0</t>
  </si>
  <si>
    <t>366034180000</t>
  </si>
  <si>
    <t>36603418</t>
  </si>
  <si>
    <t>NATALIO I MENDOZA</t>
  </si>
  <si>
    <t>NATALIOIMENDOZA</t>
  </si>
  <si>
    <t>312214880000</t>
  </si>
  <si>
    <t>31221488</t>
  </si>
  <si>
    <t>ROBERTO ANTONIO CIGARRUISTA SAAVEDRA</t>
  </si>
  <si>
    <t>ROBERTOANTONIOCIGARRUISTASAAVEDRA</t>
  </si>
  <si>
    <t>62458227.0</t>
  </si>
  <si>
    <t>358036820000</t>
  </si>
  <si>
    <t>35803682</t>
  </si>
  <si>
    <t>DENIXA PEREZ</t>
  </si>
  <si>
    <t>DENIXAPEREZ</t>
  </si>
  <si>
    <t>62704338.0</t>
  </si>
  <si>
    <t>357175400000</t>
  </si>
  <si>
    <t>35717540</t>
  </si>
  <si>
    <t>REST LA PATRONA</t>
  </si>
  <si>
    <t>RESTLAPATRONA</t>
  </si>
  <si>
    <t>67700815.0</t>
  </si>
  <si>
    <t>353327710000</t>
  </si>
  <si>
    <t>35332771</t>
  </si>
  <si>
    <t>DISTRIBUIDORA E INVERSIONES IMPERIO, SA</t>
  </si>
  <si>
    <t>DISTRIBUIDORAEINVERSIONESIMPERIOSA</t>
  </si>
  <si>
    <t>67855764.0</t>
  </si>
  <si>
    <t>348129240000</t>
  </si>
  <si>
    <t>34812924</t>
  </si>
  <si>
    <t>PMI PANAMA</t>
  </si>
  <si>
    <t>PMIPANAMA</t>
  </si>
  <si>
    <t>67748243.0</t>
  </si>
  <si>
    <t>359109760000</t>
  </si>
  <si>
    <t>35910976</t>
  </si>
  <si>
    <t>LEOVIGILDA JUDITH GARCIA IBARRA DE FRAGO</t>
  </si>
  <si>
    <t>LEOVIGILDAJUDITHGARCIAIBARRADEFRAGO</t>
  </si>
  <si>
    <t>63937906.0</t>
  </si>
  <si>
    <t>362033360000</t>
  </si>
  <si>
    <t>36203336</t>
  </si>
  <si>
    <t>PLACIDO MANUEL CRESPO MELGAR</t>
  </si>
  <si>
    <t>PLACIDOMANUELCRESPOMELGAR</t>
  </si>
  <si>
    <t>68343712.0</t>
  </si>
  <si>
    <t>325209780000</t>
  </si>
  <si>
    <t>32520978</t>
  </si>
  <si>
    <t>FINANCIAL WAR</t>
  </si>
  <si>
    <t>FINANCIALWAR</t>
  </si>
  <si>
    <t>66175827.0</t>
  </si>
  <si>
    <t>312197130000</t>
  </si>
  <si>
    <t>31219713</t>
  </si>
  <si>
    <t>BOYD S REALTY, S.A. -</t>
  </si>
  <si>
    <t>BOYDSREALTYSA</t>
  </si>
  <si>
    <t>62613159.0</t>
  </si>
  <si>
    <t>321498440000</t>
  </si>
  <si>
    <t>32149844</t>
  </si>
  <si>
    <t>MELAR TRADING</t>
  </si>
  <si>
    <t>MELARTRADING</t>
  </si>
  <si>
    <t>66796388.0</t>
  </si>
  <si>
    <t>312200020000</t>
  </si>
  <si>
    <t>31220002</t>
  </si>
  <si>
    <t>M.W. ASOCIADOS M.W. ASOCIADOS -</t>
  </si>
  <si>
    <t>MWASOCIADOSMWASOCIADOS</t>
  </si>
  <si>
    <t>62199905.0</t>
  </si>
  <si>
    <t>322417590000</t>
  </si>
  <si>
    <t>32241759</t>
  </si>
  <si>
    <t>ISTHMUS WORLD WIDE INVESTMENT CORP.</t>
  </si>
  <si>
    <t>ISTHMUSWORLDWIDEINVESTMENTCORP</t>
  </si>
  <si>
    <t>66747960.0</t>
  </si>
  <si>
    <t>312228060000</t>
  </si>
  <si>
    <t>31222806</t>
  </si>
  <si>
    <t>VENTAS DE TECNOLOGIA -</t>
  </si>
  <si>
    <t>VENTASDETECNOLOGIA</t>
  </si>
  <si>
    <t>62008345.0</t>
  </si>
  <si>
    <t>359219490000</t>
  </si>
  <si>
    <t>35921949</t>
  </si>
  <si>
    <t>PANTALEON ALMANZA VEGA</t>
  </si>
  <si>
    <t>PANTALEONALMANZAVEGA</t>
  </si>
  <si>
    <t>69613641.0</t>
  </si>
  <si>
    <t>359323240000</t>
  </si>
  <si>
    <t>35932324</t>
  </si>
  <si>
    <t>CIRO LUIS MENDOZA</t>
  </si>
  <si>
    <t>CIROLUISMENDOZA</t>
  </si>
  <si>
    <t>68393223.0</t>
  </si>
  <si>
    <t>328794990000</t>
  </si>
  <si>
    <t>32879499</t>
  </si>
  <si>
    <t>Luis Beltran</t>
  </si>
  <si>
    <t>LUISBELTRAN</t>
  </si>
  <si>
    <t>62152808.0</t>
  </si>
  <si>
    <t>352364020000</t>
  </si>
  <si>
    <t>35236402</t>
  </si>
  <si>
    <t>MARTHA LOPEZ</t>
  </si>
  <si>
    <t>MARTHALOPEZ</t>
  </si>
  <si>
    <t>67764189.0</t>
  </si>
  <si>
    <t>359267400000</t>
  </si>
  <si>
    <t>35926740</t>
  </si>
  <si>
    <t>ALCILDA AVILA SANCHEZ</t>
  </si>
  <si>
    <t>ALCILDAAVILASANCHEZ</t>
  </si>
  <si>
    <t>69125234.0</t>
  </si>
  <si>
    <t>348109050000</t>
  </si>
  <si>
    <t>34810905</t>
  </si>
  <si>
    <t>YALIMA ARIDNA TELLO PEREZ DE RIVADENEIRA</t>
  </si>
  <si>
    <t>YALIMAARIDNATELLOPEREZDERIVADENEIRA</t>
  </si>
  <si>
    <t>66716715.0</t>
  </si>
  <si>
    <t>321285150100</t>
  </si>
  <si>
    <t>32128515</t>
  </si>
  <si>
    <t>Dionicio Sanchez Nieto</t>
  </si>
  <si>
    <t>DIONICIOSANCHEZNIETO</t>
  </si>
  <si>
    <t>66747912.0</t>
  </si>
  <si>
    <t>361002710000</t>
  </si>
  <si>
    <t>36100271</t>
  </si>
  <si>
    <t>BIENVENIDA BARRIA</t>
  </si>
  <si>
    <t>BIENVENIDABARRIA</t>
  </si>
  <si>
    <t>69101247.0</t>
  </si>
  <si>
    <t>337287620000</t>
  </si>
  <si>
    <t>33728762</t>
  </si>
  <si>
    <t>PEDRO BARBA SAMANIEGO</t>
  </si>
  <si>
    <t>PEDROBARBASAMANIEGO</t>
  </si>
  <si>
    <t>65205844.0</t>
  </si>
  <si>
    <t>361031940000</t>
  </si>
  <si>
    <t>36103194</t>
  </si>
  <si>
    <t>MARIBEL SOLIS</t>
  </si>
  <si>
    <t>MARIBELSOLIS</t>
  </si>
  <si>
    <t>69060706.0</t>
  </si>
  <si>
    <t>312199340000</t>
  </si>
  <si>
    <t>31219934</t>
  </si>
  <si>
    <t>BASIC TECHNOLOGIES S.A.</t>
  </si>
  <si>
    <t>BASICTECHNOLOGIESSA</t>
  </si>
  <si>
    <t>63815934.0</t>
  </si>
  <si>
    <t>354088480000</t>
  </si>
  <si>
    <t>35408848</t>
  </si>
  <si>
    <t>ERASMO MONTILLA PEREZ</t>
  </si>
  <si>
    <t>ERASMOMONTILLAPEREZ</t>
  </si>
  <si>
    <t>68007261.0</t>
  </si>
  <si>
    <t>351204710000</t>
  </si>
  <si>
    <t>35120471</t>
  </si>
  <si>
    <t>DIONICIA VILLAR CANTO</t>
  </si>
  <si>
    <t>DIONICIAVILLARCANTO</t>
  </si>
  <si>
    <t>69094428.0</t>
  </si>
  <si>
    <t>355204770000</t>
  </si>
  <si>
    <t>35520477</t>
  </si>
  <si>
    <t>66653212.0</t>
  </si>
  <si>
    <t>354385730000</t>
  </si>
  <si>
    <t>35438573</t>
  </si>
  <si>
    <t>JACINTA PEREZ</t>
  </si>
  <si>
    <t>JACINTAPEREZ</t>
  </si>
  <si>
    <t>69549759.0</t>
  </si>
  <si>
    <t>351059940000</t>
  </si>
  <si>
    <t>35105994</t>
  </si>
  <si>
    <t>MARIELA PIMENTEL</t>
  </si>
  <si>
    <t>MARIELAPIMENTEL</t>
  </si>
  <si>
    <t>65837006.0</t>
  </si>
  <si>
    <t>356255760000</t>
  </si>
  <si>
    <t>35625576</t>
  </si>
  <si>
    <t>RUBEN ANTONIO RODRIGUEZ MONTENEGRO</t>
  </si>
  <si>
    <t>RUBENANTONIORODRIGUEZMONTENEGRO</t>
  </si>
  <si>
    <t>68167642.0</t>
  </si>
  <si>
    <t>327569880000</t>
  </si>
  <si>
    <t>32756988</t>
  </si>
  <si>
    <t>Wau Wau Estetica P ara Tu Mascota</t>
  </si>
  <si>
    <t>WAUWAUESTETICAPARATUMASCOTA</t>
  </si>
  <si>
    <t>68082659.0</t>
  </si>
  <si>
    <t>348285740000</t>
  </si>
  <si>
    <t>34828574</t>
  </si>
  <si>
    <t>SATURNINO NORIEGA</t>
  </si>
  <si>
    <t>SATURNINONORIEGA</t>
  </si>
  <si>
    <t>62355642.0</t>
  </si>
  <si>
    <t>354097970000</t>
  </si>
  <si>
    <t>35409797</t>
  </si>
  <si>
    <t>JUANA RIOS RIOS</t>
  </si>
  <si>
    <t>JUANARIOSRIOS</t>
  </si>
  <si>
    <t>69003088.0</t>
  </si>
  <si>
    <t>322878950200</t>
  </si>
  <si>
    <t>32287895</t>
  </si>
  <si>
    <t>3-Tons S.A.</t>
  </si>
  <si>
    <t>3TONSSA</t>
  </si>
  <si>
    <t>66772640.0</t>
  </si>
  <si>
    <t>321156400000</t>
  </si>
  <si>
    <t>32115640</t>
  </si>
  <si>
    <t>Efrain Delgado</t>
  </si>
  <si>
    <t>EFRAINDELGADO</t>
  </si>
  <si>
    <t>66749611.0</t>
  </si>
  <si>
    <t>326142730000</t>
  </si>
  <si>
    <t>32614273</t>
  </si>
  <si>
    <t>CONSTRUCCIONES GICAS</t>
  </si>
  <si>
    <t>CONSTRUCCIONESGICAS</t>
  </si>
  <si>
    <t>66761672.0</t>
  </si>
  <si>
    <t>359356790000</t>
  </si>
  <si>
    <t>35935679</t>
  </si>
  <si>
    <t>HERCILIA MONTERREY</t>
  </si>
  <si>
    <t>HERCILIAMONTERREY</t>
  </si>
  <si>
    <t>64884604.0</t>
  </si>
  <si>
    <t>345139280000</t>
  </si>
  <si>
    <t>34513928</t>
  </si>
  <si>
    <t>JOSÉ PEREZ</t>
  </si>
  <si>
    <t>JOSEPEREZ</t>
  </si>
  <si>
    <t>65492236.0</t>
  </si>
  <si>
    <t>356353220000</t>
  </si>
  <si>
    <t>35635322</t>
  </si>
  <si>
    <t>JACINTA AVILA PEREZ</t>
  </si>
  <si>
    <t>JACINTAAVILAPEREZ</t>
  </si>
  <si>
    <t>68183304.0</t>
  </si>
  <si>
    <t>354003060000</t>
  </si>
  <si>
    <t>35400306</t>
  </si>
  <si>
    <t>RAQUEL DOMINGUEZ</t>
  </si>
  <si>
    <t>RAQUELDOMINGUEZ</t>
  </si>
  <si>
    <t>65576538.0</t>
  </si>
  <si>
    <t>363042940000</t>
  </si>
  <si>
    <t>36304294</t>
  </si>
  <si>
    <t>RAMONA MENDOZA</t>
  </si>
  <si>
    <t>RAMONAMENDOZA</t>
  </si>
  <si>
    <t>329959280000</t>
  </si>
  <si>
    <t>32995928</t>
  </si>
  <si>
    <t>Francisco Anton io Guerrero pinzon</t>
  </si>
  <si>
    <t>FRANCISCOANTONIOGUERREROPINZON</t>
  </si>
  <si>
    <t>65054175.0</t>
  </si>
  <si>
    <t>327538040100</t>
  </si>
  <si>
    <t>32753804</t>
  </si>
  <si>
    <t>DAVID ARCAD IO VILLARREAL</t>
  </si>
  <si>
    <t>DAVIDARCADIOVILLARREAL</t>
  </si>
  <si>
    <t>67900494.0</t>
  </si>
  <si>
    <t>David O lmedo Villarreal</t>
  </si>
  <si>
    <t>DAVIDOLMEDOVILLARREAL</t>
  </si>
  <si>
    <t>Ana Delgado</t>
  </si>
  <si>
    <t>ANADELGADO</t>
  </si>
  <si>
    <t>Zugeily Villarreal</t>
  </si>
  <si>
    <t>ZUGEILYVILLARREAL</t>
  </si>
  <si>
    <t>335165640000</t>
  </si>
  <si>
    <t>33516564</t>
  </si>
  <si>
    <t>DBS Project</t>
  </si>
  <si>
    <t>DBSPROJECT</t>
  </si>
  <si>
    <t>68456876.0</t>
  </si>
  <si>
    <t>351336350000</t>
  </si>
  <si>
    <t>35133635</t>
  </si>
  <si>
    <t>FLORENCIO SERRANO</t>
  </si>
  <si>
    <t>FLORENCIOSERRANO</t>
  </si>
  <si>
    <t>66054966.0</t>
  </si>
  <si>
    <t>335214230000</t>
  </si>
  <si>
    <t>33521423</t>
  </si>
  <si>
    <t>Jilma Barria</t>
  </si>
  <si>
    <t>JILMABARRIA</t>
  </si>
  <si>
    <t>64417815.0</t>
  </si>
  <si>
    <t>357375120000</t>
  </si>
  <si>
    <t>35737512</t>
  </si>
  <si>
    <t>NELIS HERNÁNDEZ RODRIGUEZ</t>
  </si>
  <si>
    <t>NELISHERNANDEZRODRIGUEZ</t>
  </si>
  <si>
    <t>69763409.0</t>
  </si>
  <si>
    <t>351245730000</t>
  </si>
  <si>
    <t>35124573</t>
  </si>
  <si>
    <t>NELIS HERNÁNDEZ RODRÍGUEZ</t>
  </si>
  <si>
    <t>63854672.0</t>
  </si>
  <si>
    <t>321756320000</t>
  </si>
  <si>
    <t>32175632</t>
  </si>
  <si>
    <t>Dealers and S</t>
  </si>
  <si>
    <t>DEALERSANDS</t>
  </si>
  <si>
    <t>69838444.0</t>
  </si>
  <si>
    <t>352253530000</t>
  </si>
  <si>
    <t>35225353</t>
  </si>
  <si>
    <t>MANUEL CABRERA</t>
  </si>
  <si>
    <t>MANUELCABRERA</t>
  </si>
  <si>
    <t>67413901.0</t>
  </si>
  <si>
    <t>312214720000</t>
  </si>
  <si>
    <t>31221472</t>
  </si>
  <si>
    <t>DAISY RUBIELA OCANA DIAZ</t>
  </si>
  <si>
    <t>DAISYRUBIELAOCANADIAZ</t>
  </si>
  <si>
    <t>66765100.0</t>
  </si>
  <si>
    <t>365037930000</t>
  </si>
  <si>
    <t>36503793</t>
  </si>
  <si>
    <t>IVAN SAEZ</t>
  </si>
  <si>
    <t>IVANSAEZ</t>
  </si>
  <si>
    <t>366002880000</t>
  </si>
  <si>
    <t>36600288</t>
  </si>
  <si>
    <t>CLARIBEL RODRIGUEZ</t>
  </si>
  <si>
    <t>CLARIBELRODRIGUEZ</t>
  </si>
  <si>
    <t>68858550.0</t>
  </si>
  <si>
    <t>368011330000</t>
  </si>
  <si>
    <t>36801133</t>
  </si>
  <si>
    <t>68888550.0</t>
  </si>
  <si>
    <t>354275990000</t>
  </si>
  <si>
    <t>35427599</t>
  </si>
  <si>
    <t>CORINA RIOS</t>
  </si>
  <si>
    <t>CORINARIOS</t>
  </si>
  <si>
    <t>68432907.0</t>
  </si>
  <si>
    <t>354096390000</t>
  </si>
  <si>
    <t>35409639</t>
  </si>
  <si>
    <t>CARLOS NORIEGA</t>
  </si>
  <si>
    <t>CARLOSNORIEGA</t>
  </si>
  <si>
    <t>67924009.0</t>
  </si>
  <si>
    <t>355292450000</t>
  </si>
  <si>
    <t>35529245</t>
  </si>
  <si>
    <t>BERNABE U RODRIGUEZ</t>
  </si>
  <si>
    <t>BERNABEURODRIGUEZ</t>
  </si>
  <si>
    <t>64435572.0</t>
  </si>
  <si>
    <t>321557400000</t>
  </si>
  <si>
    <t>32155740</t>
  </si>
  <si>
    <t>Bytecom Inc</t>
  </si>
  <si>
    <t>BYTECOMINC</t>
  </si>
  <si>
    <t>66764897.0</t>
  </si>
  <si>
    <t>312220130000</t>
  </si>
  <si>
    <t>31222013</t>
  </si>
  <si>
    <t>NETWORK SOLUTIONS SA</t>
  </si>
  <si>
    <t>NETWORKSOLUTIONSSA</t>
  </si>
  <si>
    <t>64233502.0</t>
  </si>
  <si>
    <t>352195770000</t>
  </si>
  <si>
    <t>35219577</t>
  </si>
  <si>
    <t>LEGUMBRES BLEYSIN</t>
  </si>
  <si>
    <t>LEGUMBRESBLEYSIN</t>
  </si>
  <si>
    <t>64877931.0</t>
  </si>
  <si>
    <t>327913830000</t>
  </si>
  <si>
    <t>32791383</t>
  </si>
  <si>
    <t>DISTRIBUIDORA DE ALIMENTOS SAEZ</t>
  </si>
  <si>
    <t>DISTRIBUIDORADEALIMENTOSSAEZ</t>
  </si>
  <si>
    <t>66225546.0</t>
  </si>
  <si>
    <t>326290780000</t>
  </si>
  <si>
    <t>32629078</t>
  </si>
  <si>
    <t>ERIC GALVEZ</t>
  </si>
  <si>
    <t>ERICGALVEZ</t>
  </si>
  <si>
    <t>66715453.0</t>
  </si>
  <si>
    <t>362058760000</t>
  </si>
  <si>
    <t>36205876</t>
  </si>
  <si>
    <t>GUILLERMINA MORENO CORDERO</t>
  </si>
  <si>
    <t>GUILLERMINAMORENOCORDERO</t>
  </si>
  <si>
    <t>339110860000</t>
  </si>
  <si>
    <t>33911086</t>
  </si>
  <si>
    <t>Marcia Esther Ruiz Aparicio</t>
  </si>
  <si>
    <t>MARCIAESTHERRUIZAPARICIO</t>
  </si>
  <si>
    <t>68329196.0</t>
  </si>
  <si>
    <t>326587350000</t>
  </si>
  <si>
    <t>32658735</t>
  </si>
  <si>
    <t>FINANCE S.A</t>
  </si>
  <si>
    <t>FINANCESA</t>
  </si>
  <si>
    <t>63302899.0</t>
  </si>
  <si>
    <t>354049160000</t>
  </si>
  <si>
    <t>35404916</t>
  </si>
  <si>
    <t>JUANA CAMPOS</t>
  </si>
  <si>
    <t>JUANACAMPOS</t>
  </si>
  <si>
    <t>64077341.0</t>
  </si>
  <si>
    <t>357234660000</t>
  </si>
  <si>
    <t>35723466</t>
  </si>
  <si>
    <t>JOSE SANCHEZ</t>
  </si>
  <si>
    <t>JOSESANCHEZ</t>
  </si>
  <si>
    <t>63145879.0</t>
  </si>
  <si>
    <t>364016000000</t>
  </si>
  <si>
    <t>36401600</t>
  </si>
  <si>
    <t>APOLONIO OJO ALMANZA</t>
  </si>
  <si>
    <t>APOLONIOOJOALMANZA</t>
  </si>
  <si>
    <t>65987653.0</t>
  </si>
  <si>
    <t>352173340000</t>
  </si>
  <si>
    <t>35217334</t>
  </si>
  <si>
    <t>ELIDIA MENDOZA BULTRON</t>
  </si>
  <si>
    <t>ELIDIAMENDOZABULTRON</t>
  </si>
  <si>
    <t>64034635.0</t>
  </si>
  <si>
    <t>344439910000</t>
  </si>
  <si>
    <t>34443991</t>
  </si>
  <si>
    <t>AIDA HERNANDEZ</t>
  </si>
  <si>
    <t>AIDAHERNANDEZ</t>
  </si>
  <si>
    <t>64660589.0</t>
  </si>
  <si>
    <t>325374720000</t>
  </si>
  <si>
    <t>32537472</t>
  </si>
  <si>
    <t>SRC CORPORATI</t>
  </si>
  <si>
    <t>SRCCORPORATI</t>
  </si>
  <si>
    <t>60305000.0</t>
  </si>
  <si>
    <t>356328420000</t>
  </si>
  <si>
    <t>35632842</t>
  </si>
  <si>
    <t>VIELCA SOLIS</t>
  </si>
  <si>
    <t>VIELCASOLIS</t>
  </si>
  <si>
    <t>68401046.0</t>
  </si>
  <si>
    <t>343234110000</t>
  </si>
  <si>
    <t>34323411</t>
  </si>
  <si>
    <t>BLEYSIN HAYDEE CASA</t>
  </si>
  <si>
    <t>BLEYSINHAYDEECASA</t>
  </si>
  <si>
    <t>65422877.0</t>
  </si>
  <si>
    <t>355380860000</t>
  </si>
  <si>
    <t>35538086</t>
  </si>
  <si>
    <t>MARYSELL POLANCO</t>
  </si>
  <si>
    <t>MARYSELLPOLANCO</t>
  </si>
  <si>
    <t>65220009.0</t>
  </si>
  <si>
    <t>323921340600</t>
  </si>
  <si>
    <t>32392134</t>
  </si>
  <si>
    <t>SCL TELECOMSERVICES CARLOSVALDEZPIMENTEL</t>
  </si>
  <si>
    <t>SCLTELECOMSERVICESCARLOSVALDEZPIMENTEL</t>
  </si>
  <si>
    <t>67183303.0</t>
  </si>
  <si>
    <t>321248600100</t>
  </si>
  <si>
    <t>32124860</t>
  </si>
  <si>
    <t>MAGALI GRIFFITH</t>
  </si>
  <si>
    <t>MAGALIGRIFFITH</t>
  </si>
  <si>
    <t>66763831.0</t>
  </si>
  <si>
    <t>312199000000</t>
  </si>
  <si>
    <t>31219900</t>
  </si>
  <si>
    <t>SOLIS &amp; ELIAS SOLIS &amp; ELIAS -</t>
  </si>
  <si>
    <t>SOLISELIASSOLISELIAS</t>
  </si>
  <si>
    <t>62416114.0</t>
  </si>
  <si>
    <t>321782190100</t>
  </si>
  <si>
    <t>32178219</t>
  </si>
  <si>
    <t>Agroveterinar</t>
  </si>
  <si>
    <t>AGROVETERINAR</t>
  </si>
  <si>
    <t>66752396.0</t>
  </si>
  <si>
    <t>DIOMEDES BARBA</t>
  </si>
  <si>
    <t>DIOMEDESBARBA</t>
  </si>
  <si>
    <t>369010090000</t>
  </si>
  <si>
    <t>36901009</t>
  </si>
  <si>
    <t>EDINA VEGA</t>
  </si>
  <si>
    <t>EDINAVEGA</t>
  </si>
  <si>
    <t>66084404.0</t>
  </si>
  <si>
    <t>334163420000</t>
  </si>
  <si>
    <t>33416342</t>
  </si>
  <si>
    <t>YONIS ADILIO ALMANZA MITRE</t>
  </si>
  <si>
    <t>YONISADILIOALMANZAMITRE</t>
  </si>
  <si>
    <t>65067712.0</t>
  </si>
  <si>
    <t>324899190100</t>
  </si>
  <si>
    <t>32489919</t>
  </si>
  <si>
    <t>DAY LIFE PROP</t>
  </si>
  <si>
    <t>DAYLIFEPROP</t>
  </si>
  <si>
    <t>66158500.0</t>
  </si>
  <si>
    <t>353177120000</t>
  </si>
  <si>
    <t>35317712</t>
  </si>
  <si>
    <t>JDIAZ1967@GMAIL.COM</t>
  </si>
  <si>
    <t>JDIAZ1967GMAILCOM</t>
  </si>
  <si>
    <t>66616945.0</t>
  </si>
  <si>
    <t>358176900000</t>
  </si>
  <si>
    <t>35817690</t>
  </si>
  <si>
    <t>JOSE DIAZ CEDEÑO</t>
  </si>
  <si>
    <t>JOSEDIAZCEDENO</t>
  </si>
  <si>
    <t>67627857.0</t>
  </si>
  <si>
    <t>321394620300</t>
  </si>
  <si>
    <t>32139462</t>
  </si>
  <si>
    <t>Marjorie salomon</t>
  </si>
  <si>
    <t>MARJORIESALOMON</t>
  </si>
  <si>
    <t>66763525.0</t>
  </si>
  <si>
    <t>321639230000</t>
  </si>
  <si>
    <t>32163923</t>
  </si>
  <si>
    <t>INVERSIONES S SERGIO DELGADO</t>
  </si>
  <si>
    <t>INVERSIONESSSERGIODELGADO</t>
  </si>
  <si>
    <t>66768026.0</t>
  </si>
  <si>
    <t>321690790000</t>
  </si>
  <si>
    <t>32169079</t>
  </si>
  <si>
    <t>CRUCAR, S.A.</t>
  </si>
  <si>
    <t>CRUCARSA</t>
  </si>
  <si>
    <t>67172929.0</t>
  </si>
  <si>
    <t>326957680000</t>
  </si>
  <si>
    <t>32695768</t>
  </si>
  <si>
    <t>Ventas Mi Cas</t>
  </si>
  <si>
    <t>VENTASMICAS</t>
  </si>
  <si>
    <t>66587514.0</t>
  </si>
  <si>
    <t>359357490000</t>
  </si>
  <si>
    <t>35935749</t>
  </si>
  <si>
    <t>GLADYS</t>
  </si>
  <si>
    <t>65892287.0</t>
  </si>
  <si>
    <t>366038030000</t>
  </si>
  <si>
    <t>36603803</t>
  </si>
  <si>
    <t>DIOMEDES VALENCIA</t>
  </si>
  <si>
    <t>DIOMEDESVALENCIA</t>
  </si>
  <si>
    <t>322159240100</t>
  </si>
  <si>
    <t>32215924</t>
  </si>
  <si>
    <t>CONSTRUCCIONE</t>
  </si>
  <si>
    <t>66748503.0</t>
  </si>
  <si>
    <t>ROLANDO MENDOZA</t>
  </si>
  <si>
    <t>ROLANDOMENDOZA</t>
  </si>
  <si>
    <t>342451220000</t>
  </si>
  <si>
    <t>34245122</t>
  </si>
  <si>
    <t>TOMASA DE RODRIGUEZ</t>
  </si>
  <si>
    <t>TOMASADERODRIGUEZ</t>
  </si>
  <si>
    <t>67677910.0</t>
  </si>
  <si>
    <t>359257350000</t>
  </si>
  <si>
    <t>35925735</t>
  </si>
  <si>
    <t>ENYS ITZEL DOMINGUEZ CASTILLERO</t>
  </si>
  <si>
    <t>ENYSITZELDOMINGUEZCASTILLERO</t>
  </si>
  <si>
    <t>65270146.0</t>
  </si>
  <si>
    <t>358206010000</t>
  </si>
  <si>
    <t>35820601</t>
  </si>
  <si>
    <t>ENYS ITZEL DOMINGUEZ CASTILLERO DE TRILLO</t>
  </si>
  <si>
    <t>ENYSITZELDOMINGUEZCASTILLERODETRILLO</t>
  </si>
  <si>
    <t>68028302.0</t>
  </si>
  <si>
    <t>325969370000</t>
  </si>
  <si>
    <t>32596937</t>
  </si>
  <si>
    <t>Agroindutrias Moraya, S.A.</t>
  </si>
  <si>
    <t>AGROINDUTRIASMORAYASA</t>
  </si>
  <si>
    <t>66714291.0</t>
  </si>
  <si>
    <t>355254090000</t>
  </si>
  <si>
    <t>35525409</t>
  </si>
  <si>
    <t>ELIDA PINTO MENDOZA</t>
  </si>
  <si>
    <t>ELIDAPINTOMENDOZA</t>
  </si>
  <si>
    <t>67768297.0</t>
  </si>
  <si>
    <t>346320320000</t>
  </si>
  <si>
    <t>34632032</t>
  </si>
  <si>
    <t>LUZ OMAIRA RAMOS</t>
  </si>
  <si>
    <t>LUZOMAIRARAMOS</t>
  </si>
  <si>
    <t>65417986.0</t>
  </si>
  <si>
    <t>359081830000</t>
  </si>
  <si>
    <t>35908183</t>
  </si>
  <si>
    <t>EDILMA VEGA</t>
  </si>
  <si>
    <t>EDILMAVEGA</t>
  </si>
  <si>
    <t>66550698.0</t>
  </si>
  <si>
    <t>353375990000</t>
  </si>
  <si>
    <t>35337599</t>
  </si>
  <si>
    <t>EDWIN ALVARADO</t>
  </si>
  <si>
    <t>EDWINALVARADO</t>
  </si>
  <si>
    <t>65283927.0</t>
  </si>
  <si>
    <t>323438800000</t>
  </si>
  <si>
    <t>32343880</t>
  </si>
  <si>
    <t>LA FABRI-K A</t>
  </si>
  <si>
    <t>LAFABRIKA</t>
  </si>
  <si>
    <t>66840450.0</t>
  </si>
  <si>
    <t>347351240000</t>
  </si>
  <si>
    <t>34735124</t>
  </si>
  <si>
    <t>HILDEBRANDO BARRIA</t>
  </si>
  <si>
    <t>HILDEBRANDOBARRIA</t>
  </si>
  <si>
    <t>61536345.0</t>
  </si>
  <si>
    <t>337168070000</t>
  </si>
  <si>
    <t>33716807</t>
  </si>
  <si>
    <t>Elida Maria Mendoza Rodriguez</t>
  </si>
  <si>
    <t>ELIDAMARIAMENDOZARODRIGUEZ</t>
  </si>
  <si>
    <t>64038576.0</t>
  </si>
  <si>
    <t>336285950000</t>
  </si>
  <si>
    <t>33628595</t>
  </si>
  <si>
    <t>ALCIBIADES MONTENEGRO FLORES</t>
  </si>
  <si>
    <t>ALCIBIADESMONTENEGROFLORES</t>
  </si>
  <si>
    <t>62329181.0</t>
  </si>
  <si>
    <t>355240370000</t>
  </si>
  <si>
    <t>35524037</t>
  </si>
  <si>
    <t>ERICK TELLO</t>
  </si>
  <si>
    <t>ERICKTELLO</t>
  </si>
  <si>
    <t>66781899.0</t>
  </si>
  <si>
    <t>343420240000</t>
  </si>
  <si>
    <t>34342024</t>
  </si>
  <si>
    <t>VICTORIANO PÉREZ</t>
  </si>
  <si>
    <t>VICTORIANOPEREZ</t>
  </si>
  <si>
    <t>60000111.0</t>
  </si>
  <si>
    <t>322376030100</t>
  </si>
  <si>
    <t>32237603</t>
  </si>
  <si>
    <t>IMAGINATION M</t>
  </si>
  <si>
    <t>IMAGINATIONM</t>
  </si>
  <si>
    <t>66662820.0</t>
  </si>
  <si>
    <t>325218930000</t>
  </si>
  <si>
    <t>32521893</t>
  </si>
  <si>
    <t>DIESAAC S.A</t>
  </si>
  <si>
    <t>DIESAACSA</t>
  </si>
  <si>
    <t>66194128.0</t>
  </si>
  <si>
    <t>368034410000</t>
  </si>
  <si>
    <t>36803441</t>
  </si>
  <si>
    <t>ROSIO GAUBECA</t>
  </si>
  <si>
    <t>ROSIOGAUBECA</t>
  </si>
  <si>
    <t>68468399.0</t>
  </si>
  <si>
    <t>312237990000</t>
  </si>
  <si>
    <t>31223799</t>
  </si>
  <si>
    <t>PACIFIC CARIBBEAN ENGINEERING, S.A. -</t>
  </si>
  <si>
    <t>PACIFICCARIBBEANENGINEERINGSA</t>
  </si>
  <si>
    <t>62256688.0</t>
  </si>
  <si>
    <t>344082460000</t>
  </si>
  <si>
    <t>34408246</t>
  </si>
  <si>
    <t>ARAUD VEGA MORENO</t>
  </si>
  <si>
    <t>ARAUDVEGAMORENO</t>
  </si>
  <si>
    <t>65366015.0</t>
  </si>
  <si>
    <t>312203330000</t>
  </si>
  <si>
    <t>31220333</t>
  </si>
  <si>
    <t>TRANSPORTE Y EQUIPO DEL ISTMO, S.A. -</t>
  </si>
  <si>
    <t>TRANSPORTEYEQUIPODELISTMOSA</t>
  </si>
  <si>
    <t>66918002.0</t>
  </si>
  <si>
    <t>354239940000</t>
  </si>
  <si>
    <t>35423994</t>
  </si>
  <si>
    <t>ANIBAL G AVILA</t>
  </si>
  <si>
    <t>ANIBALGAVILA</t>
  </si>
  <si>
    <t>67848437.0</t>
  </si>
  <si>
    <t>353280850000</t>
  </si>
  <si>
    <t>35328085</t>
  </si>
  <si>
    <t>ANIBAL GONZALEZ</t>
  </si>
  <si>
    <t>ANIBALGONZALEZ</t>
  </si>
  <si>
    <t>65835211.0</t>
  </si>
  <si>
    <t>351122820000</t>
  </si>
  <si>
    <t>35112282</t>
  </si>
  <si>
    <t>BUSSINES OPORTUNITY</t>
  </si>
  <si>
    <t>BUSSINESOPORTUNITY</t>
  </si>
  <si>
    <t>67695440.0</t>
  </si>
  <si>
    <t>334198570000</t>
  </si>
  <si>
    <t>33419857</t>
  </si>
  <si>
    <t>Mireya Isabel Frias Chavarria</t>
  </si>
  <si>
    <t>MIREYAISABELFRIASCHAVARRIA</t>
  </si>
  <si>
    <t>69753828.0</t>
  </si>
  <si>
    <t>328518810000</t>
  </si>
  <si>
    <t>32851881</t>
  </si>
  <si>
    <t>Taller y Joyeria Fendis</t>
  </si>
  <si>
    <t>TALLERYJOYERIAFENDIS</t>
  </si>
  <si>
    <t>66720678.0</t>
  </si>
  <si>
    <t>326153540000</t>
  </si>
  <si>
    <t>32615354</t>
  </si>
  <si>
    <t>ADMINISTRACIO</t>
  </si>
  <si>
    <t>66727688.0</t>
  </si>
  <si>
    <t>355385500000</t>
  </si>
  <si>
    <t>35538550</t>
  </si>
  <si>
    <t>TEMISTOCLES C.</t>
  </si>
  <si>
    <t>TEMISTOCLESC</t>
  </si>
  <si>
    <t>66834016.0</t>
  </si>
  <si>
    <t>359291040000</t>
  </si>
  <si>
    <t>35929104</t>
  </si>
  <si>
    <t>RONALD ENRIQUE GUILLEN ARJONA</t>
  </si>
  <si>
    <t>RONALDENRIQUEGUILLENARJONA</t>
  </si>
  <si>
    <t>66764543.0</t>
  </si>
  <si>
    <t>358115340000</t>
  </si>
  <si>
    <t>35811534</t>
  </si>
  <si>
    <t>CLELIA EDISA VALDES NIETO</t>
  </si>
  <si>
    <t>CLELIAEDISAVALDESNIETO</t>
  </si>
  <si>
    <t>68078690.0</t>
  </si>
  <si>
    <t>361021000000</t>
  </si>
  <si>
    <t>36102100</t>
  </si>
  <si>
    <t>NORBERTO SAAVEDRA</t>
  </si>
  <si>
    <t>NORBERTOSAAVEDRA</t>
  </si>
  <si>
    <t>65601985.0</t>
  </si>
  <si>
    <t>326254560100</t>
  </si>
  <si>
    <t>32625456</t>
  </si>
  <si>
    <t>REYNALDO SALERNO RAMIREZ</t>
  </si>
  <si>
    <t>REYNALDOSALERNORAMIREZ</t>
  </si>
  <si>
    <t>66735548.0</t>
  </si>
  <si>
    <t>Reynaldo Salerno Ramirez</t>
  </si>
  <si>
    <t>REYNALDO SALERNO</t>
  </si>
  <si>
    <t>REYNALDOSALERNO</t>
  </si>
  <si>
    <t>Contrucciones</t>
  </si>
  <si>
    <t>CONTRUCCIONES</t>
  </si>
  <si>
    <t>312216460000</t>
  </si>
  <si>
    <t>31221646</t>
  </si>
  <si>
    <t>EUROMIL INTERNACIONAL, S.A. -</t>
  </si>
  <si>
    <t>EUROMILINTERNACIONALSA</t>
  </si>
  <si>
    <t>64061098.0</t>
  </si>
  <si>
    <t>312207200000</t>
  </si>
  <si>
    <t>31220720</t>
  </si>
  <si>
    <t>EUROMIL INTERNATIONAL, S.A. -</t>
  </si>
  <si>
    <t>EUROMILINTERNATIONALSA</t>
  </si>
  <si>
    <t>66124117.0</t>
  </si>
  <si>
    <t>358065610000</t>
  </si>
  <si>
    <t>35806561</t>
  </si>
  <si>
    <t>OMAR GONZALEZ</t>
  </si>
  <si>
    <t>OMARGONZALEZ</t>
  </si>
  <si>
    <t>63411176.0</t>
  </si>
  <si>
    <t>334295630000</t>
  </si>
  <si>
    <t>33429563</t>
  </si>
  <si>
    <t>KENDRA DEL CARMEN RUIZ CALDERON</t>
  </si>
  <si>
    <t>KENDRADELCARMENRUIZCALDERON</t>
  </si>
  <si>
    <t>67025885.0</t>
  </si>
  <si>
    <t>352350530000</t>
  </si>
  <si>
    <t>35235053</t>
  </si>
  <si>
    <t>BORIS ERNESTO UREÑA BARBA</t>
  </si>
  <si>
    <t>BORISERNESTOURENABARBA</t>
  </si>
  <si>
    <t>62287045.0</t>
  </si>
  <si>
    <t>329797110000</t>
  </si>
  <si>
    <t>32979711</t>
  </si>
  <si>
    <t>Esther Rios Pimentel</t>
  </si>
  <si>
    <t>ESTHERRIOSPIMENTEL</t>
  </si>
  <si>
    <t>66874219.0</t>
  </si>
  <si>
    <t>353231190000</t>
  </si>
  <si>
    <t>35323119</t>
  </si>
  <si>
    <t>RAMIRO UREÑA MORENO</t>
  </si>
  <si>
    <t>RAMIROURENAMORENO</t>
  </si>
  <si>
    <t>65910761.0</t>
  </si>
  <si>
    <t>354347640000</t>
  </si>
  <si>
    <t>35434764</t>
  </si>
  <si>
    <t>AURA ELENA RIOS VARGAS</t>
  </si>
  <si>
    <t>AURAELENARIOSVARGAS</t>
  </si>
  <si>
    <t>60600015.0</t>
  </si>
  <si>
    <t>352367970000</t>
  </si>
  <si>
    <t>35236797</t>
  </si>
  <si>
    <t>NELSA GONZALEZ</t>
  </si>
  <si>
    <t>NELSAGONZALEZ</t>
  </si>
  <si>
    <t>69059033.0</t>
  </si>
  <si>
    <t>323560670100</t>
  </si>
  <si>
    <t>32356067</t>
  </si>
  <si>
    <t>PRODUCTOS LAC</t>
  </si>
  <si>
    <t>PRODUCTOSLAC</t>
  </si>
  <si>
    <t>67810591.0</t>
  </si>
  <si>
    <t>RAMON BATISTA</t>
  </si>
  <si>
    <t>RAMONBATISTA</t>
  </si>
  <si>
    <t>EDith De batista</t>
  </si>
  <si>
    <t>EDITHDEBATISTA</t>
  </si>
  <si>
    <t>336336640000</t>
  </si>
  <si>
    <t>33633664</t>
  </si>
  <si>
    <t>YALINA IVETH GONZALEZ GARCIA</t>
  </si>
  <si>
    <t>YALINAIVETHGONZALEZGARCIA</t>
  </si>
  <si>
    <t>62647344.0</t>
  </si>
  <si>
    <t>326289600100</t>
  </si>
  <si>
    <t>32628960</t>
  </si>
  <si>
    <t>GRUPO BETA DE PANAMA, S.A.</t>
  </si>
  <si>
    <t>GRUPOBETADEPANAMASA</t>
  </si>
  <si>
    <t>66778923.0</t>
  </si>
  <si>
    <t>BALSAS</t>
  </si>
  <si>
    <t>NEW TECHNOLOGY, S.A.</t>
  </si>
  <si>
    <t>NEWTECHNOLOGYSA</t>
  </si>
  <si>
    <t>GUADALUPE</t>
  </si>
  <si>
    <t>323890100100</t>
  </si>
  <si>
    <t>32389010</t>
  </si>
  <si>
    <t>Susana Maricruz Cedeno Solis</t>
  </si>
  <si>
    <t>SUSANAMARICRUZCEDENOSOLIS</t>
  </si>
  <si>
    <t>69825302.0</t>
  </si>
  <si>
    <t>DANIEL CEDE?O QUINZADA</t>
  </si>
  <si>
    <t>DANIELCEDEOQUINZADA</t>
  </si>
  <si>
    <t>PATRICIA CEDE?O solis</t>
  </si>
  <si>
    <t>PATRICIACEDEOSOLIS</t>
  </si>
  <si>
    <t>357215970000</t>
  </si>
  <si>
    <t>35721597</t>
  </si>
  <si>
    <t>DAMARYS BARRIA PINTO</t>
  </si>
  <si>
    <t>DAMARYSBARRIAPINTO</t>
  </si>
  <si>
    <t>65276246.0</t>
  </si>
  <si>
    <t>344346720000</t>
  </si>
  <si>
    <t>34434672</t>
  </si>
  <si>
    <t>MELINA VANESA LOPEZ</t>
  </si>
  <si>
    <t>MELINAVANESALOPEZ</t>
  </si>
  <si>
    <t>69858288.0</t>
  </si>
  <si>
    <t>312203370000</t>
  </si>
  <si>
    <t>31220337</t>
  </si>
  <si>
    <t>LUIS ANTONIO MATA SANDOVAL</t>
  </si>
  <si>
    <t>LUISANTONIOMATASANDOVAL</t>
  </si>
  <si>
    <t>69491125.0</t>
  </si>
  <si>
    <t>358061810000</t>
  </si>
  <si>
    <t>35806181</t>
  </si>
  <si>
    <t>LUIS CARVAJAL</t>
  </si>
  <si>
    <t>LUISCARVAJAL</t>
  </si>
  <si>
    <t>68473652.0</t>
  </si>
  <si>
    <t>367038980000</t>
  </si>
  <si>
    <t>36703898</t>
  </si>
  <si>
    <t>HUGO EDUARDO DIAZ</t>
  </si>
  <si>
    <t>HUGOEDUARDODIAZ</t>
  </si>
  <si>
    <t>312226220000</t>
  </si>
  <si>
    <t>31222622</t>
  </si>
  <si>
    <t>BIO CAMPO PANAMA</t>
  </si>
  <si>
    <t>BIOCAMPOPANAMA</t>
  </si>
  <si>
    <t>69830511.0</t>
  </si>
  <si>
    <t>351196020000</t>
  </si>
  <si>
    <t>35119602</t>
  </si>
  <si>
    <t>FLORISTERIA BAMBU</t>
  </si>
  <si>
    <t>FLORISTERIABAMBU</t>
  </si>
  <si>
    <t>65128001.0</t>
  </si>
  <si>
    <t>329342430000</t>
  </si>
  <si>
    <t>32934243</t>
  </si>
  <si>
    <t>Marleny de Leon Alme ngor de Caballero</t>
  </si>
  <si>
    <t>MARLENYDELEONALMENGORDECABALLERO</t>
  </si>
  <si>
    <t>63058006.0</t>
  </si>
  <si>
    <t>356164660000</t>
  </si>
  <si>
    <t>35616466</t>
  </si>
  <si>
    <t>ROLANDO SAEZ</t>
  </si>
  <si>
    <t>ROLANDOSAEZ</t>
  </si>
  <si>
    <t>66502759.0</t>
  </si>
  <si>
    <t>359349270000</t>
  </si>
  <si>
    <t>35934927</t>
  </si>
  <si>
    <t>QUENES BARRIA</t>
  </si>
  <si>
    <t>QUENESBARRIA</t>
  </si>
  <si>
    <t>63439710.0</t>
  </si>
  <si>
    <t>341334800000</t>
  </si>
  <si>
    <t>34133480</t>
  </si>
  <si>
    <t>MARA PEREZ</t>
  </si>
  <si>
    <t>MARAPEREZ</t>
  </si>
  <si>
    <t>62496938.0</t>
  </si>
  <si>
    <t>312199520000</t>
  </si>
  <si>
    <t>31219952</t>
  </si>
  <si>
    <t>TRANSPORTE CEDENO -</t>
  </si>
  <si>
    <t>TRANSPORTECEDENO</t>
  </si>
  <si>
    <t>66506653.0</t>
  </si>
  <si>
    <t>355347010000</t>
  </si>
  <si>
    <t>35534701</t>
  </si>
  <si>
    <t>REFRISERVI EDUARDO</t>
  </si>
  <si>
    <t>REFRISERVIEDUARDO</t>
  </si>
  <si>
    <t>65468688.0</t>
  </si>
  <si>
    <t>346288510000</t>
  </si>
  <si>
    <t>34628851</t>
  </si>
  <si>
    <t>MORVERSA S.A</t>
  </si>
  <si>
    <t>MORVERSASA</t>
  </si>
  <si>
    <t>66711568.0</t>
  </si>
  <si>
    <t>351349940000</t>
  </si>
  <si>
    <t>35134994</t>
  </si>
  <si>
    <t>NERY ESTHER RODRIGUEZ PEREZ</t>
  </si>
  <si>
    <t>NERYESTHERRODRIGUEZPEREZ</t>
  </si>
  <si>
    <t>68178253.0</t>
  </si>
  <si>
    <t>348432930000</t>
  </si>
  <si>
    <t>34843293</t>
  </si>
  <si>
    <t>DEYSY GUTIERREZ</t>
  </si>
  <si>
    <t>DEYSYGUTIERREZ</t>
  </si>
  <si>
    <t>65160603.0</t>
  </si>
  <si>
    <t>357338790000</t>
  </si>
  <si>
    <t>35733879</t>
  </si>
  <si>
    <t>MARCELA MORENO</t>
  </si>
  <si>
    <t>MARCELAMORENO</t>
  </si>
  <si>
    <t>67340937.0</t>
  </si>
  <si>
    <t>352366650000</t>
  </si>
  <si>
    <t>35236665</t>
  </si>
  <si>
    <t>JORGE ATENCIO</t>
  </si>
  <si>
    <t>JORGEATENCIO</t>
  </si>
  <si>
    <t>62913044.0</t>
  </si>
  <si>
    <t>353181320000</t>
  </si>
  <si>
    <t>35318132</t>
  </si>
  <si>
    <t>ORISTEIDY AUGUSTO FRIAS ROBLES</t>
  </si>
  <si>
    <t>ORISTEIDYAUGUSTOFRIASROBLES</t>
  </si>
  <si>
    <t>65856411.0</t>
  </si>
  <si>
    <t>352369350000</t>
  </si>
  <si>
    <t>35236935</t>
  </si>
  <si>
    <t>MAXIMINO AMARANTO FLORES</t>
  </si>
  <si>
    <t>MAXIMINOAMARANTOFLORES</t>
  </si>
  <si>
    <t>67698022.0</t>
  </si>
  <si>
    <t>359081440000</t>
  </si>
  <si>
    <t>35908144</t>
  </si>
  <si>
    <t>PÉREZ BROCE &amp; PINO-PINTO</t>
  </si>
  <si>
    <t>PEREZBROCEPINOPINTO</t>
  </si>
  <si>
    <t>60795862.0</t>
  </si>
  <si>
    <t>367028290000</t>
  </si>
  <si>
    <t>36702829</t>
  </si>
  <si>
    <t>HILARIO ESPINOZA</t>
  </si>
  <si>
    <t>HILARIOESPINOZA</t>
  </si>
  <si>
    <t>68095034.0</t>
  </si>
  <si>
    <t>312222730000</t>
  </si>
  <si>
    <t>31222273</t>
  </si>
  <si>
    <t>JOSE DOMINGO BATISTA</t>
  </si>
  <si>
    <t>JOSEDOMINGOBATISTA</t>
  </si>
  <si>
    <t>63783606.0</t>
  </si>
  <si>
    <t>363047160000</t>
  </si>
  <si>
    <t>36304716</t>
  </si>
  <si>
    <t>MARITZA BARRIA PINTO</t>
  </si>
  <si>
    <t>MARITZABARRIAPINTO</t>
  </si>
  <si>
    <t>356085430000</t>
  </si>
  <si>
    <t>35608543</t>
  </si>
  <si>
    <t>FRANCISCO ALCIBIADES GONZALEZ BATISTA</t>
  </si>
  <si>
    <t>FRANCISCOALCIBIADESGONZALEZBATISTA</t>
  </si>
  <si>
    <t>68475750.0</t>
  </si>
  <si>
    <t>329447290100</t>
  </si>
  <si>
    <t>32944729</t>
  </si>
  <si>
    <t>Constructo ra Peralta Castro n2</t>
  </si>
  <si>
    <t>CONSTRUCTORAPERALTACASTRON2</t>
  </si>
  <si>
    <t>67558392.0</t>
  </si>
  <si>
    <t>351099040000</t>
  </si>
  <si>
    <t>35109904</t>
  </si>
  <si>
    <t>YAMILKA YAMILET PEREZ SANTOS</t>
  </si>
  <si>
    <t>YAMILKAYAMILETPEREZSANTOS</t>
  </si>
  <si>
    <t>66878285.0</t>
  </si>
  <si>
    <t>351064980000</t>
  </si>
  <si>
    <t>35106498</t>
  </si>
  <si>
    <t>ALEX ALEJANDRO GONZALEZ CRUZ</t>
  </si>
  <si>
    <t>ALEXALEJANDROGONZALEZCRUZ</t>
  </si>
  <si>
    <t>64839078.0</t>
  </si>
  <si>
    <t>343428890000</t>
  </si>
  <si>
    <t>34342889</t>
  </si>
  <si>
    <t>HOMAIRA CORDOBA AIZPRUA</t>
  </si>
  <si>
    <t>HOMAIRACORDOBAAIZPRUA</t>
  </si>
  <si>
    <t>67331799.0</t>
  </si>
  <si>
    <t>332120190000</t>
  </si>
  <si>
    <t>33212019</t>
  </si>
  <si>
    <t>Edwin Rube n Vazquez Camargo</t>
  </si>
  <si>
    <t>EDWINRUBENVAZQUEZCAMARGO</t>
  </si>
  <si>
    <t>62798811.0</t>
  </si>
  <si>
    <t>354224490000</t>
  </si>
  <si>
    <t>35422449</t>
  </si>
  <si>
    <t>JUANA AVILA SANCHEZ</t>
  </si>
  <si>
    <t>JUANAAVILASANCHEZ</t>
  </si>
  <si>
    <t>65509136.0</t>
  </si>
  <si>
    <t>351364910000</t>
  </si>
  <si>
    <t>35136491</t>
  </si>
  <si>
    <t>ILDAURA BATISTA</t>
  </si>
  <si>
    <t>ILDAURABATISTA</t>
  </si>
  <si>
    <t>64025821.0</t>
  </si>
  <si>
    <t>352382110000</t>
  </si>
  <si>
    <t>35238211</t>
  </si>
  <si>
    <t>MIGUEL MENDIETA</t>
  </si>
  <si>
    <t>MIGUELMENDIETA</t>
  </si>
  <si>
    <t>67747560.0</t>
  </si>
  <si>
    <t>357369440000</t>
  </si>
  <si>
    <t>35736944</t>
  </si>
  <si>
    <t>MARIBEL ATENCIO</t>
  </si>
  <si>
    <t>MARIBELATENCIO</t>
  </si>
  <si>
    <t>66220300.0</t>
  </si>
  <si>
    <t>346434370000</t>
  </si>
  <si>
    <t>34643437</t>
  </si>
  <si>
    <t>YUNIER JOSE MENDOZA GONZÁLEZ</t>
  </si>
  <si>
    <t>YUNIERJOSEMENDOZAGONZALEZ</t>
  </si>
  <si>
    <t>69564992.0</t>
  </si>
  <si>
    <t>312200110000</t>
  </si>
  <si>
    <t>31220011</t>
  </si>
  <si>
    <t>FIRST CLASS -</t>
  </si>
  <si>
    <t>FIRSTCLASS</t>
  </si>
  <si>
    <t>65505802.0</t>
  </si>
  <si>
    <t>328923530000</t>
  </si>
  <si>
    <t>32892353</t>
  </si>
  <si>
    <t>Samuel Elias Vega</t>
  </si>
  <si>
    <t>SAMUELELIASVEGA</t>
  </si>
  <si>
    <t>65154439.0</t>
  </si>
  <si>
    <t>326224090100</t>
  </si>
  <si>
    <t>32622409</t>
  </si>
  <si>
    <t>John Batista Sanchez</t>
  </si>
  <si>
    <t>JOHNBATISTASANCHEZ</t>
  </si>
  <si>
    <t>67479324.0</t>
  </si>
  <si>
    <t>344131060000</t>
  </si>
  <si>
    <t>34413106</t>
  </si>
  <si>
    <t>ABARROTERIA HERMANOS RUIZ</t>
  </si>
  <si>
    <t>ABARROTERIAHERMANOSRUIZ</t>
  </si>
  <si>
    <t>60316380.0</t>
  </si>
  <si>
    <t>337177480000</t>
  </si>
  <si>
    <t>33717748</t>
  </si>
  <si>
    <t>RAUL OLMEDO GONZALEZ SAAVEDRA</t>
  </si>
  <si>
    <t>RAULOLMEDOGONZALEZSAAVEDRA</t>
  </si>
  <si>
    <t>67753632.0</t>
  </si>
  <si>
    <t>338216370000</t>
  </si>
  <si>
    <t>33821637</t>
  </si>
  <si>
    <t>HCH CONSULTORES</t>
  </si>
  <si>
    <t>HCHCONSULTORES</t>
  </si>
  <si>
    <t>65036585.0</t>
  </si>
  <si>
    <t>349460940000</t>
  </si>
  <si>
    <t>34946094</t>
  </si>
  <si>
    <t>IRIS YANNETH MORENO RAMOS</t>
  </si>
  <si>
    <t>IRISYANNETHMORENORAMOS</t>
  </si>
  <si>
    <t>68003486.0</t>
  </si>
  <si>
    <t>351353740000</t>
  </si>
  <si>
    <t>35135374</t>
  </si>
  <si>
    <t>ETNA RODRIGUEZ</t>
  </si>
  <si>
    <t>ETNARODRIGUEZ</t>
  </si>
  <si>
    <t>68272860.0</t>
  </si>
  <si>
    <t>352065340000</t>
  </si>
  <si>
    <t>35206534</t>
  </si>
  <si>
    <t>CESAR RODRÍGUEZ</t>
  </si>
  <si>
    <t>CESARRODRIGUEZ</t>
  </si>
  <si>
    <t>62730074.0</t>
  </si>
  <si>
    <t>355140760000</t>
  </si>
  <si>
    <t>35514076</t>
  </si>
  <si>
    <t>JUAN ANEL MARÍN HERNÁNDEZ</t>
  </si>
  <si>
    <t>JUANANELMARINHERNANDEZ</t>
  </si>
  <si>
    <t>68532634.0</t>
  </si>
  <si>
    <t>348094810000</t>
  </si>
  <si>
    <t>34809481</t>
  </si>
  <si>
    <t>ALBERTO QUINTANA VEGA</t>
  </si>
  <si>
    <t>ALBERTOQUINTANAVEGA</t>
  </si>
  <si>
    <t>65262867.0</t>
  </si>
  <si>
    <t>361034360000</t>
  </si>
  <si>
    <t>36103436</t>
  </si>
  <si>
    <t>YAJAIRA YANETH JAÉN DE LEON</t>
  </si>
  <si>
    <t>YAJAIRAYANETHJAENDELEON</t>
  </si>
  <si>
    <t>352073210000</t>
  </si>
  <si>
    <t>35207321</t>
  </si>
  <si>
    <t>MIRELIS LISBETH GONZALEZ GONZALEZ</t>
  </si>
  <si>
    <t>MIRELISLISBETHGONZALEZGONZALEZ</t>
  </si>
  <si>
    <t>63745267.0</t>
  </si>
  <si>
    <t>368051750000</t>
  </si>
  <si>
    <t>36805175</t>
  </si>
  <si>
    <t>AGUSTIN GONZALEZ</t>
  </si>
  <si>
    <t>AGUSTINGONZALEZ</t>
  </si>
  <si>
    <t>36805180</t>
  </si>
  <si>
    <t>328267430000</t>
  </si>
  <si>
    <t>32826743</t>
  </si>
  <si>
    <t>LIKE NEW GALLERY STORE</t>
  </si>
  <si>
    <t>LIKENEWGALLERYSTORE</t>
  </si>
  <si>
    <t>63523535.0</t>
  </si>
  <si>
    <t>312197640000</t>
  </si>
  <si>
    <t>31219764</t>
  </si>
  <si>
    <t>MARTHA MARIA CORDOBA QUINTERO</t>
  </si>
  <si>
    <t>MARTHAMARIACORDOBAQUINTERO</t>
  </si>
  <si>
    <t>62532417.0</t>
  </si>
  <si>
    <t>358207460000</t>
  </si>
  <si>
    <t>35820746</t>
  </si>
  <si>
    <t>HILDA MAIDED MENDOZA SANCHEZ</t>
  </si>
  <si>
    <t>HILDAMAIDEDMENDOZASANCHEZ</t>
  </si>
  <si>
    <t>68198403.0</t>
  </si>
  <si>
    <t>368040770000</t>
  </si>
  <si>
    <t>36804077</t>
  </si>
  <si>
    <t>MARIELA BARRIA PINTO</t>
  </si>
  <si>
    <t>MARIELABARRIAPINTO</t>
  </si>
  <si>
    <t>359382720000</t>
  </si>
  <si>
    <t>35938272</t>
  </si>
  <si>
    <t>ALCIBIADES CAMPOS PINTO</t>
  </si>
  <si>
    <t>ALCIBIADESCAMPOSPINTO</t>
  </si>
  <si>
    <t>63480475.0</t>
  </si>
  <si>
    <t>345335720000</t>
  </si>
  <si>
    <t>34533572</t>
  </si>
  <si>
    <t>JOSE FELIX GOVEA</t>
  </si>
  <si>
    <t>JOSEFELIXGOVEA</t>
  </si>
  <si>
    <t>68835936.0</t>
  </si>
  <si>
    <t>341445940000</t>
  </si>
  <si>
    <t>34144594</t>
  </si>
  <si>
    <t>KENIA MORENO GONZALEZ</t>
  </si>
  <si>
    <t>KENIAMORENOGONZALEZ</t>
  </si>
  <si>
    <t>66060596.0</t>
  </si>
  <si>
    <t>344462230000</t>
  </si>
  <si>
    <t>34446223</t>
  </si>
  <si>
    <t>OMAR ANTONIO BULTRON NORIEGA</t>
  </si>
  <si>
    <t>OMARANTONIOBULTRONNORIEGA</t>
  </si>
  <si>
    <t>69440826.0</t>
  </si>
  <si>
    <t>364002450000</t>
  </si>
  <si>
    <t>36400245</t>
  </si>
  <si>
    <t>WILFREDO HERNANDEZ GONZALEZ</t>
  </si>
  <si>
    <t>WILFREDOHERNANDEZGONZALEZ</t>
  </si>
  <si>
    <t>65776616.0</t>
  </si>
  <si>
    <t>358121840000</t>
  </si>
  <si>
    <t>35812184</t>
  </si>
  <si>
    <t>ARGELIS CAMPOS</t>
  </si>
  <si>
    <t>ARGELISCAMPOS</t>
  </si>
  <si>
    <t>63634582.0</t>
  </si>
  <si>
    <t>333133220000</t>
  </si>
  <si>
    <t>33313322</t>
  </si>
  <si>
    <t>Multi Gest ion Empresarial</t>
  </si>
  <si>
    <t>MULTIGESTIONEMPRESARIAL</t>
  </si>
  <si>
    <t>63151643.0</t>
  </si>
  <si>
    <t>341127160000</t>
  </si>
  <si>
    <t>34112716</t>
  </si>
  <si>
    <t>MARLENIS RIOS MITRE</t>
  </si>
  <si>
    <t>MARLENISRIOSMITRE</t>
  </si>
  <si>
    <t>60733839.0</t>
  </si>
  <si>
    <t>357330480000</t>
  </si>
  <si>
    <t>35733048</t>
  </si>
  <si>
    <t>CARLOS ESTEBAN SANDOVAL BONILLA</t>
  </si>
  <si>
    <t>CARLOSESTEBANSANDOVALBONILLA</t>
  </si>
  <si>
    <t>65482741.0</t>
  </si>
  <si>
    <t>347260820000</t>
  </si>
  <si>
    <t>34726082</t>
  </si>
  <si>
    <t>EDGAR ADOLFO ARIAS MURILLO</t>
  </si>
  <si>
    <t>EDGARADOLFOARIASMURILLO</t>
  </si>
  <si>
    <t>63276809.0</t>
  </si>
  <si>
    <t>354222260000</t>
  </si>
  <si>
    <t>35422226</t>
  </si>
  <si>
    <t>66669656.0</t>
  </si>
  <si>
    <t>335206200000</t>
  </si>
  <si>
    <t>33520620</t>
  </si>
  <si>
    <t>Yajaira Ines Rios Flores</t>
  </si>
  <si>
    <t>YAJAIRAINESRIOSFLORES</t>
  </si>
  <si>
    <t>67618569.0</t>
  </si>
  <si>
    <t>356311710000</t>
  </si>
  <si>
    <t>35631171</t>
  </si>
  <si>
    <t>JAIRO MELGAR</t>
  </si>
  <si>
    <t>JAIROMELGAR</t>
  </si>
  <si>
    <t>65355447.0</t>
  </si>
  <si>
    <t>353302590000</t>
  </si>
  <si>
    <t>35330259</t>
  </si>
  <si>
    <t>NELLYS DELGADO</t>
  </si>
  <si>
    <t>NELLYSDELGADO</t>
  </si>
  <si>
    <t>69947456.0</t>
  </si>
  <si>
    <t>359183000000</t>
  </si>
  <si>
    <t>35918300</t>
  </si>
  <si>
    <t>EL MAIZ DE TODOS</t>
  </si>
  <si>
    <t>ELMAIZDETODOS</t>
  </si>
  <si>
    <t>64432730.0</t>
  </si>
  <si>
    <t>365014810000</t>
  </si>
  <si>
    <t>36501481</t>
  </si>
  <si>
    <t>JORGE PERALTA</t>
  </si>
  <si>
    <t>JORGEPERALTA</t>
  </si>
  <si>
    <t>67284066.0</t>
  </si>
  <si>
    <t>353367000000</t>
  </si>
  <si>
    <t>35336700</t>
  </si>
  <si>
    <t>JOSÉ CABALLERO</t>
  </si>
  <si>
    <t>JOSECABALLERO</t>
  </si>
  <si>
    <t>64868149.0</t>
  </si>
  <si>
    <t>359040940000</t>
  </si>
  <si>
    <t>35904094</t>
  </si>
  <si>
    <t>CENTRO ORTOPEDICO PA</t>
  </si>
  <si>
    <t>CENTROORTOPEDICOPA</t>
  </si>
  <si>
    <t>66873647.0</t>
  </si>
  <si>
    <t>312217260000</t>
  </si>
  <si>
    <t>31221726</t>
  </si>
  <si>
    <t>ALEXANDER JOEL AGUILAR GOMEZ</t>
  </si>
  <si>
    <t>ALEXANDERJOELAGUILARGOMEZ</t>
  </si>
  <si>
    <t>66153731.0</t>
  </si>
  <si>
    <t>312219490000</t>
  </si>
  <si>
    <t>31221949</t>
  </si>
  <si>
    <t>TALLER ALEX -</t>
  </si>
  <si>
    <t>TALLERALEX</t>
  </si>
  <si>
    <t>62848552.0</t>
  </si>
  <si>
    <t>353310260000</t>
  </si>
  <si>
    <t>35331026</t>
  </si>
  <si>
    <t>MARILIN M CAMPOS M</t>
  </si>
  <si>
    <t>MARILINMCAMPOSM</t>
  </si>
  <si>
    <t>66349871.0</t>
  </si>
  <si>
    <t>345454210000</t>
  </si>
  <si>
    <t>34545421</t>
  </si>
  <si>
    <t>FRANCISCO VEGA</t>
  </si>
  <si>
    <t>FRANCISCOVEGA</t>
  </si>
  <si>
    <t>68016202.0</t>
  </si>
  <si>
    <t>357325000000</t>
  </si>
  <si>
    <t>35732500</t>
  </si>
  <si>
    <t>EVIDELIA MORENO MONTERREY</t>
  </si>
  <si>
    <t>EVIDELIAMORENOMONTERREY</t>
  </si>
  <si>
    <t>64502689.0</t>
  </si>
  <si>
    <t>333157820000</t>
  </si>
  <si>
    <t>33315782</t>
  </si>
  <si>
    <t>Emilse Ganes sy Murillo Zarate</t>
  </si>
  <si>
    <t>EMILSEGANESSYMURILLOZARATE</t>
  </si>
  <si>
    <t>65754914.0</t>
  </si>
  <si>
    <t>325232770000</t>
  </si>
  <si>
    <t>32523277</t>
  </si>
  <si>
    <t>Servicios Generales R.H.</t>
  </si>
  <si>
    <t>SERVICIOSGENERALESRH</t>
  </si>
  <si>
    <t>67031412.0</t>
  </si>
  <si>
    <t>362006320000</t>
  </si>
  <si>
    <t>36200632</t>
  </si>
  <si>
    <t>UBALDINO GOMEZ</t>
  </si>
  <si>
    <t>UBALDINOGOMEZ</t>
  </si>
  <si>
    <t>64037500.0</t>
  </si>
  <si>
    <t>312230240000</t>
  </si>
  <si>
    <t>31223024</t>
  </si>
  <si>
    <t>DARIO ANTONIO MORENO CABALLERO</t>
  </si>
  <si>
    <t>DARIOANTONIOMORENOCABALLERO</t>
  </si>
  <si>
    <t>62124378.0</t>
  </si>
  <si>
    <t>325749250000</t>
  </si>
  <si>
    <t>32574925</t>
  </si>
  <si>
    <t>CONSTRUCTORA R &amp; C</t>
  </si>
  <si>
    <t>CONSTRUCTORARC</t>
  </si>
  <si>
    <t>62741416.0</t>
  </si>
  <si>
    <t>358265910000</t>
  </si>
  <si>
    <t>35826591</t>
  </si>
  <si>
    <t>RITA OSORIO</t>
  </si>
  <si>
    <t>RITAOSORIO</t>
  </si>
  <si>
    <t>67128221.0</t>
  </si>
  <si>
    <t>329200400000</t>
  </si>
  <si>
    <t>32920040</t>
  </si>
  <si>
    <t>IBIS GONZALEZ</t>
  </si>
  <si>
    <t>IBISGONZALEZ</t>
  </si>
  <si>
    <t>69806963.0</t>
  </si>
  <si>
    <t>312218360000</t>
  </si>
  <si>
    <t>31221836</t>
  </si>
  <si>
    <t>TECH &amp; HOME -</t>
  </si>
  <si>
    <t>TECHHOME</t>
  </si>
  <si>
    <t>62022931.0</t>
  </si>
  <si>
    <t>336224720000</t>
  </si>
  <si>
    <t>33622472</t>
  </si>
  <si>
    <t>Ana Corolins Rodrigu</t>
  </si>
  <si>
    <t>ANACOROLINSRODRIGU</t>
  </si>
  <si>
    <t>68038806.0</t>
  </si>
  <si>
    <t>354386700000</t>
  </si>
  <si>
    <t>35438670</t>
  </si>
  <si>
    <t>LEONIDAS HERNANDEZ</t>
  </si>
  <si>
    <t>LEONIDASHERNANDEZ</t>
  </si>
  <si>
    <t>68076348.0</t>
  </si>
  <si>
    <t>357374410000</t>
  </si>
  <si>
    <t>35737441</t>
  </si>
  <si>
    <t>RAMON CASTRO</t>
  </si>
  <si>
    <t>RAMONCASTRO</t>
  </si>
  <si>
    <t>69161703.0</t>
  </si>
  <si>
    <t>368005410000</t>
  </si>
  <si>
    <t>36800541</t>
  </si>
  <si>
    <t>YARELYS CORRO</t>
  </si>
  <si>
    <t>YARELYSCORRO</t>
  </si>
  <si>
    <t>69650379.0</t>
  </si>
  <si>
    <t>352284710000</t>
  </si>
  <si>
    <t>35228471</t>
  </si>
  <si>
    <t>LILL MARIE CORREA SAEZ</t>
  </si>
  <si>
    <t>LILLMARIECORREASAEZ</t>
  </si>
  <si>
    <t>62765655.0</t>
  </si>
  <si>
    <t>358002410000</t>
  </si>
  <si>
    <t>35800241</t>
  </si>
  <si>
    <t>DEYSI DOMINGUEZ</t>
  </si>
  <si>
    <t>DEYSIDOMINGUEZ</t>
  </si>
  <si>
    <t>69626353.0</t>
  </si>
  <si>
    <t>312204290000</t>
  </si>
  <si>
    <t>31220429</t>
  </si>
  <si>
    <t>SEBASTIAN TORRES AGROV</t>
  </si>
  <si>
    <t>SEBASTIANTORRESAGROV</t>
  </si>
  <si>
    <t>63669911.0</t>
  </si>
  <si>
    <t>348467980000</t>
  </si>
  <si>
    <t>34846798</t>
  </si>
  <si>
    <t>MAIKEL OSORIO</t>
  </si>
  <si>
    <t>MAIKELOSORIO</t>
  </si>
  <si>
    <t>69898723.0</t>
  </si>
  <si>
    <t>331148160000</t>
  </si>
  <si>
    <t>33114816</t>
  </si>
  <si>
    <t>LENA MARIA BERMUDEZ .</t>
  </si>
  <si>
    <t>LENAMARIABERMUDEZ</t>
  </si>
  <si>
    <t>67371166.0</t>
  </si>
  <si>
    <t>329167880000</t>
  </si>
  <si>
    <t>32916788</t>
  </si>
  <si>
    <t>CRISTIAN GUILLERMO SUCRE SOLANILLA</t>
  </si>
  <si>
    <t>CRISTIANGUILLERMOSUCRESOLANILLA</t>
  </si>
  <si>
    <t>67612071.0</t>
  </si>
  <si>
    <t>348110890000</t>
  </si>
  <si>
    <t>34811089</t>
  </si>
  <si>
    <t>JUAN GERTRUDIS BENAVIDES PEREZ</t>
  </si>
  <si>
    <t>JUANGERTRUDISBENAVIDESPEREZ</t>
  </si>
  <si>
    <t>61011495.0</t>
  </si>
  <si>
    <t>357141630000</t>
  </si>
  <si>
    <t>35714163</t>
  </si>
  <si>
    <t>MAGALIS YARINET PEREZ MENDOZA</t>
  </si>
  <si>
    <t>MAGALISYARINETPEREZMENDOZA</t>
  </si>
  <si>
    <t>66540824.0</t>
  </si>
  <si>
    <t>341146950000</t>
  </si>
  <si>
    <t>34114695</t>
  </si>
  <si>
    <t>CECIBEL SOLARIS SALAZAR MARTINEZ</t>
  </si>
  <si>
    <t>CECIBELSOLARISSALAZARMARTINEZ</t>
  </si>
  <si>
    <t>69395489.0</t>
  </si>
  <si>
    <t>357226160000</t>
  </si>
  <si>
    <t>35722616</t>
  </si>
  <si>
    <t>SUSENTH SELIBET SAUCEDO OSORIO</t>
  </si>
  <si>
    <t>SUSENTHSELIBETSAUCEDOOSORIO</t>
  </si>
  <si>
    <t>62208146.0</t>
  </si>
  <si>
    <t>355288950000</t>
  </si>
  <si>
    <t>35528895</t>
  </si>
  <si>
    <t>YULISSA JUDITH BARBA UREÑA</t>
  </si>
  <si>
    <t>YULISSAJUDITHBARBAURENA</t>
  </si>
  <si>
    <t>66729708.0</t>
  </si>
  <si>
    <t>351268490000</t>
  </si>
  <si>
    <t>35126849</t>
  </si>
  <si>
    <t>CLEMENCIA RIOS VEGA</t>
  </si>
  <si>
    <t>CLEMENCIARIOSVEGA</t>
  </si>
  <si>
    <t>68771515.0</t>
  </si>
  <si>
    <t>312214080000</t>
  </si>
  <si>
    <t>31221408</t>
  </si>
  <si>
    <t>DELTI MARIBEL MENA</t>
  </si>
  <si>
    <t>DELTIMARIBELMENA</t>
  </si>
  <si>
    <t>65207532.0</t>
  </si>
  <si>
    <t>312224460000</t>
  </si>
  <si>
    <t>31222446</t>
  </si>
  <si>
    <t>DELTI MENA -</t>
  </si>
  <si>
    <t>DELTIMENA</t>
  </si>
  <si>
    <t>66778428.0</t>
  </si>
  <si>
    <t>353003430000</t>
  </si>
  <si>
    <t>35300343</t>
  </si>
  <si>
    <t>CRISTOBALINA PINTO</t>
  </si>
  <si>
    <t>CRISTOBALINAPINTO</t>
  </si>
  <si>
    <t>68715133.0</t>
  </si>
  <si>
    <t>346425750000</t>
  </si>
  <si>
    <t>34642575</t>
  </si>
  <si>
    <t>AURELIO MARCIAGA</t>
  </si>
  <si>
    <t>AURELIOMARCIAGA</t>
  </si>
  <si>
    <t>68461902.0</t>
  </si>
  <si>
    <t>347010340000</t>
  </si>
  <si>
    <t>34701034</t>
  </si>
  <si>
    <t>DARIO RODRIGUEZ</t>
  </si>
  <si>
    <t>DARIORODRIGUEZ</t>
  </si>
  <si>
    <t>67862341.0</t>
  </si>
  <si>
    <t>327909670000</t>
  </si>
  <si>
    <t>32790967</t>
  </si>
  <si>
    <t>Epower Electric S.A.</t>
  </si>
  <si>
    <t>EPOWERELECTRICSA</t>
  </si>
  <si>
    <t>66963119.0</t>
  </si>
  <si>
    <t>359073030000</t>
  </si>
  <si>
    <t>35907303</t>
  </si>
  <si>
    <t>LISANDRO RIOS CASTILLERO</t>
  </si>
  <si>
    <t>LISANDRORIOSCASTILLERO</t>
  </si>
  <si>
    <t>65861762.0</t>
  </si>
  <si>
    <t>324485880000</t>
  </si>
  <si>
    <t>32448588</t>
  </si>
  <si>
    <t>RONALD JIMENEZ</t>
  </si>
  <si>
    <t>RONALDJIMENEZ</t>
  </si>
  <si>
    <t>66718271.0</t>
  </si>
  <si>
    <t>351236630000</t>
  </si>
  <si>
    <t>35123663</t>
  </si>
  <si>
    <t>TAMARA QUINTERO</t>
  </si>
  <si>
    <t>TAMARAQUINTERO</t>
  </si>
  <si>
    <t>67765473.0</t>
  </si>
  <si>
    <t>352168920000</t>
  </si>
  <si>
    <t>35216892</t>
  </si>
  <si>
    <t>CARLOS ALBERTO DIAZ ALONSO</t>
  </si>
  <si>
    <t>CARLOSALBERTODIAZALONSO</t>
  </si>
  <si>
    <t>65096808.0</t>
  </si>
  <si>
    <t>312199710000</t>
  </si>
  <si>
    <t>31219971</t>
  </si>
  <si>
    <t>DATA FILE INTERNACIONAL, S.A. DATA FILE</t>
  </si>
  <si>
    <t>DATAFILEINTERNACIONALSADATAFILE</t>
  </si>
  <si>
    <t>62001324.0</t>
  </si>
  <si>
    <t>351302440000</t>
  </si>
  <si>
    <t>35130244</t>
  </si>
  <si>
    <t>ENEDINA HIGUERA</t>
  </si>
  <si>
    <t>ENEDINAHIGUERA</t>
  </si>
  <si>
    <t>64710259.0</t>
  </si>
  <si>
    <t>342047290000</t>
  </si>
  <si>
    <t>34204729</t>
  </si>
  <si>
    <t>DALYS DEAGO</t>
  </si>
  <si>
    <t>DALYSDEAGO</t>
  </si>
  <si>
    <t>60559093.0</t>
  </si>
  <si>
    <t>366013160000</t>
  </si>
  <si>
    <t>36601316</t>
  </si>
  <si>
    <t>ALBERTO GONZALEZ</t>
  </si>
  <si>
    <t>ALBERTOGONZALEZ</t>
  </si>
  <si>
    <t>69420767.0</t>
  </si>
  <si>
    <t>348103090000</t>
  </si>
  <si>
    <t>34810309</t>
  </si>
  <si>
    <t>JAIRO ISAI YAÑEZ PERALTA</t>
  </si>
  <si>
    <t>JAIROISAIYANEZPERALTA</t>
  </si>
  <si>
    <t>67394348.0</t>
  </si>
  <si>
    <t>351317680000</t>
  </si>
  <si>
    <t>35131768</t>
  </si>
  <si>
    <t>HISELA YANICETH DE LEON</t>
  </si>
  <si>
    <t>HISELAYANICETHDELEON</t>
  </si>
  <si>
    <t>62033134.0</t>
  </si>
  <si>
    <t>358031740000</t>
  </si>
  <si>
    <t>35803174</t>
  </si>
  <si>
    <t>ERICK CUEVAS</t>
  </si>
  <si>
    <t>ERICKCUEVAS</t>
  </si>
  <si>
    <t>63035250.0</t>
  </si>
  <si>
    <t>363029930000</t>
  </si>
  <si>
    <t>36302993</t>
  </si>
  <si>
    <t>MIREYA GIRON</t>
  </si>
  <si>
    <t>MIREYAGIRON</t>
  </si>
  <si>
    <t>62610498.0</t>
  </si>
  <si>
    <t>357354980000</t>
  </si>
  <si>
    <t>35735498</t>
  </si>
  <si>
    <t>DAYSI YANETH BALBUENA TEJEIRA</t>
  </si>
  <si>
    <t>DAYSIYANETHBALBUENATEJEIRA</t>
  </si>
  <si>
    <t>63832236.0</t>
  </si>
  <si>
    <t>325977740200</t>
  </si>
  <si>
    <t>32597774</t>
  </si>
  <si>
    <t>Jose Miguel Corrales</t>
  </si>
  <si>
    <t>JOSEMIGUELCORRALES</t>
  </si>
  <si>
    <t>67396872.0</t>
  </si>
  <si>
    <t>361013410000</t>
  </si>
  <si>
    <t>36101341</t>
  </si>
  <si>
    <t>NARCISA DEL CARMEN TREJOS BARRIA</t>
  </si>
  <si>
    <t>NARCISADELCARMENTREJOSBARRIA</t>
  </si>
  <si>
    <t>65011135.0</t>
  </si>
  <si>
    <t>354003410000</t>
  </si>
  <si>
    <t>35400341</t>
  </si>
  <si>
    <t>ILIANA PINTO</t>
  </si>
  <si>
    <t>ILIANAPINTO</t>
  </si>
  <si>
    <t>66674576.0</t>
  </si>
  <si>
    <t>356314860000</t>
  </si>
  <si>
    <t>35631486</t>
  </si>
  <si>
    <t>KATHIA TELLO</t>
  </si>
  <si>
    <t>KATHIATELLO</t>
  </si>
  <si>
    <t>63117815.0</t>
  </si>
  <si>
    <t>359255900000</t>
  </si>
  <si>
    <t>35925590</t>
  </si>
  <si>
    <t>HARMODIO CRUZ SAMANIEGO</t>
  </si>
  <si>
    <t>HARMODIOCRUZSAMANIEGO</t>
  </si>
  <si>
    <t>69128877.0</t>
  </si>
  <si>
    <t>355276330000</t>
  </si>
  <si>
    <t>35527633</t>
  </si>
  <si>
    <t>RITA DEL CARMEN DOMINGUEZ HERNANDEZ</t>
  </si>
  <si>
    <t>RITADELCARMENDOMINGUEZHERNANDEZ</t>
  </si>
  <si>
    <t>63789555.0</t>
  </si>
  <si>
    <t>334269120000</t>
  </si>
  <si>
    <t>33426912</t>
  </si>
  <si>
    <t>JUAN SOLIS</t>
  </si>
  <si>
    <t>JUANSOLIS</t>
  </si>
  <si>
    <t>62052952.0</t>
  </si>
  <si>
    <t>326248440500</t>
  </si>
  <si>
    <t>32624844</t>
  </si>
  <si>
    <t>Jean Luis</t>
  </si>
  <si>
    <t>JEANLUIS</t>
  </si>
  <si>
    <t>63793819.0</t>
  </si>
  <si>
    <t>329770410000</t>
  </si>
  <si>
    <t>32977041</t>
  </si>
  <si>
    <t>Gloria E ster Mendoza Vasquez</t>
  </si>
  <si>
    <t>GLORIAESTERMENDOZAVASQUEZ</t>
  </si>
  <si>
    <t>68875058.0</t>
  </si>
  <si>
    <t>327455420000</t>
  </si>
  <si>
    <t>32745542</t>
  </si>
  <si>
    <t>INVERSIONES YOYIN</t>
  </si>
  <si>
    <t>INVERSIONESYOYIN</t>
  </si>
  <si>
    <t>66287545.0</t>
  </si>
  <si>
    <t>332213740000</t>
  </si>
  <si>
    <t>33221374</t>
  </si>
  <si>
    <t>Eduardo Ariel De Vic</t>
  </si>
  <si>
    <t>EDUARDOARIELDEVIC</t>
  </si>
  <si>
    <t>67421309.0</t>
  </si>
  <si>
    <t>343133490000</t>
  </si>
  <si>
    <t>34313349</t>
  </si>
  <si>
    <t>ALFREDO ORLANDO MORENO RODRIGUEZ</t>
  </si>
  <si>
    <t>ALFREDOORLANDOMORENORODRIGUEZ</t>
  </si>
  <si>
    <t>62931241.0</t>
  </si>
  <si>
    <t>341408450000</t>
  </si>
  <si>
    <t>34140845</t>
  </si>
  <si>
    <t>MAGALIS BARRIA</t>
  </si>
  <si>
    <t>MAGALISBARRIA</t>
  </si>
  <si>
    <t>68016216.0</t>
  </si>
  <si>
    <t>342086550000</t>
  </si>
  <si>
    <t>34208655</t>
  </si>
  <si>
    <t>RESIDENCIAL DON ESTEBAN SA</t>
  </si>
  <si>
    <t>RESIDENCIALDONESTEBANSA</t>
  </si>
  <si>
    <t>67041776.0</t>
  </si>
  <si>
    <t>354014430000</t>
  </si>
  <si>
    <t>35401443</t>
  </si>
  <si>
    <t>KIVIAN ARLENYS GOMEZ MORENO</t>
  </si>
  <si>
    <t>KIVIANARLENYSGOMEZMORENO</t>
  </si>
  <si>
    <t>68743863.0</t>
  </si>
  <si>
    <t>351291710000</t>
  </si>
  <si>
    <t>35129171</t>
  </si>
  <si>
    <t>ALEXCI ALEXANDER MARTINEZ CRUZ</t>
  </si>
  <si>
    <t>ALEXCIALEXANDERMARTINEZCRUZ</t>
  </si>
  <si>
    <t>69027249.0</t>
  </si>
  <si>
    <t>342126930000</t>
  </si>
  <si>
    <t>34212693</t>
  </si>
  <si>
    <t>PEDRO GALLARDO</t>
  </si>
  <si>
    <t>PEDROGALLARDO</t>
  </si>
  <si>
    <t>69117954.0</t>
  </si>
  <si>
    <t>352200000000</t>
  </si>
  <si>
    <t>35220000</t>
  </si>
  <si>
    <t>ERNESTO ANTONIO VEGA COLOMA</t>
  </si>
  <si>
    <t>ERNESTOANTONIOVEGACOLOMA</t>
  </si>
  <si>
    <t>62070185.0</t>
  </si>
  <si>
    <t>338192070000</t>
  </si>
  <si>
    <t>33819207</t>
  </si>
  <si>
    <t>TOMY MAN</t>
  </si>
  <si>
    <t>TOMYMAN</t>
  </si>
  <si>
    <t>62975348.0</t>
  </si>
  <si>
    <t>356081740000</t>
  </si>
  <si>
    <t>35608174</t>
  </si>
  <si>
    <t>FRANCISCO BATISTA</t>
  </si>
  <si>
    <t>FRANCISCOBATISTA</t>
  </si>
  <si>
    <t>66137463.0</t>
  </si>
  <si>
    <t>357222510000</t>
  </si>
  <si>
    <t>35722251</t>
  </si>
  <si>
    <t>YESIBEL OMAIRA OJO LOPEZ</t>
  </si>
  <si>
    <t>YESIBELOMAIRAOJOLOPEZ</t>
  </si>
  <si>
    <t>68034803.0</t>
  </si>
  <si>
    <t>357222560000</t>
  </si>
  <si>
    <t>35722256</t>
  </si>
  <si>
    <t>64782500.0</t>
  </si>
  <si>
    <t>312215880000</t>
  </si>
  <si>
    <t>31221588</t>
  </si>
  <si>
    <t>DR. COMPUTERS ......</t>
  </si>
  <si>
    <t>DRCOMPUTERS</t>
  </si>
  <si>
    <t>65093899.0</t>
  </si>
  <si>
    <t>312200400000</t>
  </si>
  <si>
    <t>31220040</t>
  </si>
  <si>
    <t>DR. COMPUTERS. --</t>
  </si>
  <si>
    <t>66224559.0</t>
  </si>
  <si>
    <t>349079490000</t>
  </si>
  <si>
    <t>34907949</t>
  </si>
  <si>
    <t>NAZARET EFRAIN FRANCO SAUCEDO</t>
  </si>
  <si>
    <t>NAZARETEFRAINFRANCOSAUCEDO</t>
  </si>
  <si>
    <t>69632661.0</t>
  </si>
  <si>
    <t>331213010000</t>
  </si>
  <si>
    <t>33121301</t>
  </si>
  <si>
    <t>Vicenta Vasquez</t>
  </si>
  <si>
    <t>VICENTAVASQUEZ</t>
  </si>
  <si>
    <t>63816716.0</t>
  </si>
  <si>
    <t>341333150000</t>
  </si>
  <si>
    <t>34133315</t>
  </si>
  <si>
    <t>FATIMA DEL CARMEN RODRIGUEZ ABREGO</t>
  </si>
  <si>
    <t>FATIMADELCARMENRODRIGUEZABREGO</t>
  </si>
  <si>
    <t>65168275.0</t>
  </si>
  <si>
    <t>352292900000</t>
  </si>
  <si>
    <t>35229290</t>
  </si>
  <si>
    <t>MARIA CECILIA REYES GALLARDO</t>
  </si>
  <si>
    <t>MARIACECILIAREYESGALLARDO</t>
  </si>
  <si>
    <t>63786774.0</t>
  </si>
  <si>
    <t>347459650000</t>
  </si>
  <si>
    <t>34745965</t>
  </si>
  <si>
    <t>MOISES POLO</t>
  </si>
  <si>
    <t>MOISESPOLO</t>
  </si>
  <si>
    <t>62645930.0</t>
  </si>
  <si>
    <t>342025810000</t>
  </si>
  <si>
    <t>34202581</t>
  </si>
  <si>
    <t>YEIS IVETH HERNANDEZ VASQUEZ</t>
  </si>
  <si>
    <t>YEISIVETHHERNANDEZVASQUEZ</t>
  </si>
  <si>
    <t>67246636.0</t>
  </si>
  <si>
    <t>362031130000</t>
  </si>
  <si>
    <t>36203113</t>
  </si>
  <si>
    <t>CONCEPCIÓN PIMENTEL</t>
  </si>
  <si>
    <t>CONCEPCIONPIMENTEL</t>
  </si>
  <si>
    <t>69539466.0</t>
  </si>
  <si>
    <t>312232300000</t>
  </si>
  <si>
    <t>31223230</t>
  </si>
  <si>
    <t>ISIDRO ADONAYS DIAZ CORRALES</t>
  </si>
  <si>
    <t>ISIDROADONAYSDIAZCORRALES</t>
  </si>
  <si>
    <t>62277953.0</t>
  </si>
  <si>
    <t>331218950000</t>
  </si>
  <si>
    <t>33121895</t>
  </si>
  <si>
    <t>Gaming Consulting Panama Corporation2023</t>
  </si>
  <si>
    <t>GAMINGCONSULTINGPANAMACORPORATION2023</t>
  </si>
  <si>
    <t>68115391.0</t>
  </si>
  <si>
    <t>353226620000</t>
  </si>
  <si>
    <t>35322662</t>
  </si>
  <si>
    <t>CARMEN PEREZ</t>
  </si>
  <si>
    <t>CARMENPEREZ</t>
  </si>
  <si>
    <t>62835378.0</t>
  </si>
  <si>
    <t>351307380000</t>
  </si>
  <si>
    <t>35130738</t>
  </si>
  <si>
    <t>MILLENNIUM CAR SALES, S.A.</t>
  </si>
  <si>
    <t>MILLENNIUMCARSALESSA</t>
  </si>
  <si>
    <t>64613292.0</t>
  </si>
  <si>
    <t>358202730000</t>
  </si>
  <si>
    <t>35820273</t>
  </si>
  <si>
    <t>YLVIA CHAVEZ</t>
  </si>
  <si>
    <t>YLVIACHAVEZ</t>
  </si>
  <si>
    <t>63944772.0</t>
  </si>
  <si>
    <t>359368950000</t>
  </si>
  <si>
    <t>35936895</t>
  </si>
  <si>
    <t>RIGOBERTO CABALLERO</t>
  </si>
  <si>
    <t>RIGOBERTOCABALLERO</t>
  </si>
  <si>
    <t>69117330.0</t>
  </si>
  <si>
    <t>353342390000</t>
  </si>
  <si>
    <t>35334239</t>
  </si>
  <si>
    <t>67798755.0</t>
  </si>
  <si>
    <t>355052470000</t>
  </si>
  <si>
    <t>35505247</t>
  </si>
  <si>
    <t>JAVIER MORALES</t>
  </si>
  <si>
    <t>JAVIERMORALES</t>
  </si>
  <si>
    <t>62965578.0</t>
  </si>
  <si>
    <t>353267090000</t>
  </si>
  <si>
    <t>35326709</t>
  </si>
  <si>
    <t>RAUL MENDIENTA</t>
  </si>
  <si>
    <t>RAULMENDIENTA</t>
  </si>
  <si>
    <t>65338559.0</t>
  </si>
  <si>
    <t>355303020000</t>
  </si>
  <si>
    <t>35530302</t>
  </si>
  <si>
    <t>LIONELA BATISTA</t>
  </si>
  <si>
    <t>LIONELABATISTA</t>
  </si>
  <si>
    <t>67711104.0</t>
  </si>
  <si>
    <t>355314630000</t>
  </si>
  <si>
    <t>35531463</t>
  </si>
  <si>
    <t>DORIS RODRIGUEZ</t>
  </si>
  <si>
    <t>DORISRODRIGUEZ</t>
  </si>
  <si>
    <t>64265717.0</t>
  </si>
  <si>
    <t>366043770000</t>
  </si>
  <si>
    <t>36604377</t>
  </si>
  <si>
    <t>LORENA GONZALEZ R</t>
  </si>
  <si>
    <t>LORENAGONZALEZR</t>
  </si>
  <si>
    <t>351254950000</t>
  </si>
  <si>
    <t>35125495</t>
  </si>
  <si>
    <t>MANUEL BERNAL</t>
  </si>
  <si>
    <t>MANUELBERNAL</t>
  </si>
  <si>
    <t>67900403.0</t>
  </si>
  <si>
    <t>322916270100</t>
  </si>
  <si>
    <t>32291627</t>
  </si>
  <si>
    <t>69664798.0</t>
  </si>
  <si>
    <t>344460390000</t>
  </si>
  <si>
    <t>34446039</t>
  </si>
  <si>
    <t>RITA VILLAREAL</t>
  </si>
  <si>
    <t>RITAVILLAREAL</t>
  </si>
  <si>
    <t>64370270.0</t>
  </si>
  <si>
    <t>359355190000</t>
  </si>
  <si>
    <t>35935519</t>
  </si>
  <si>
    <t>JACINTO BATISTA</t>
  </si>
  <si>
    <t>JACINTOBATISTA</t>
  </si>
  <si>
    <t>68816674.0</t>
  </si>
  <si>
    <t>341325570000</t>
  </si>
  <si>
    <t>34132557</t>
  </si>
  <si>
    <t>SERVICENTRO MESON,S.A</t>
  </si>
  <si>
    <t>SERVICENTROMESONSA</t>
  </si>
  <si>
    <t>68871297.0</t>
  </si>
  <si>
    <t>355259620000</t>
  </si>
  <si>
    <t>35525962</t>
  </si>
  <si>
    <t>DELSY DE FRIAS</t>
  </si>
  <si>
    <t>DELSYDEFRIAS</t>
  </si>
  <si>
    <t>69096042.0</t>
  </si>
  <si>
    <t>364050350000</t>
  </si>
  <si>
    <t>36405035</t>
  </si>
  <si>
    <t>YARINETH DEL CARMEN BARBA GONZALEZ</t>
  </si>
  <si>
    <t>YARINETHDELCARMENBARBAGONZALEZ</t>
  </si>
  <si>
    <t>344263250000</t>
  </si>
  <si>
    <t>34426325</t>
  </si>
  <si>
    <t>MIGUEL ANGEL MENDIETA RODRIGUEZ</t>
  </si>
  <si>
    <t>MIGUELANGELMENDIETARODRIGUEZ</t>
  </si>
  <si>
    <t>62275461.0</t>
  </si>
  <si>
    <t>331156270000</t>
  </si>
  <si>
    <t>33115627</t>
  </si>
  <si>
    <t>Virgilio Jose Murillo Zarate</t>
  </si>
  <si>
    <t>VIRGILIOJOSEMURILLOZARATE</t>
  </si>
  <si>
    <t>68985776.0</t>
  </si>
  <si>
    <t>335297960000</t>
  </si>
  <si>
    <t>33529796</t>
  </si>
  <si>
    <t>EVELYN NOEMIY QUINTERO</t>
  </si>
  <si>
    <t>EVELYNNOEMIYQUINTERO</t>
  </si>
  <si>
    <t>68483636.0</t>
  </si>
  <si>
    <t>338298280000</t>
  </si>
  <si>
    <t>33829828</t>
  </si>
  <si>
    <t>EVELYN NOEMY QUINTERO RUIZ</t>
  </si>
  <si>
    <t>EVELYNNOEMYQUINTERORUIZ</t>
  </si>
  <si>
    <t>62825366.0</t>
  </si>
  <si>
    <t>337299370000</t>
  </si>
  <si>
    <t>33729937</t>
  </si>
  <si>
    <t>EVELYN QUINTERO</t>
  </si>
  <si>
    <t>EVELYNQUINTERO</t>
  </si>
  <si>
    <t>67023988.0</t>
  </si>
  <si>
    <t>358022600000</t>
  </si>
  <si>
    <t>35802260</t>
  </si>
  <si>
    <t>WILLIAM MANUEL PEREZ CASA</t>
  </si>
  <si>
    <t>WILLIAMMANUELPEREZCASA</t>
  </si>
  <si>
    <t>61655576.0</t>
  </si>
  <si>
    <t>338169350000</t>
  </si>
  <si>
    <t>33816935</t>
  </si>
  <si>
    <t>Luis Alfr edo Lopez Acosta</t>
  </si>
  <si>
    <t>LUISALFREDOLOPEZACOSTA</t>
  </si>
  <si>
    <t>68759590.0</t>
  </si>
  <si>
    <t>351287090000</t>
  </si>
  <si>
    <t>35128709</t>
  </si>
  <si>
    <t>CRISTINA ISABEL VILLARREAL TELLO DE GONZALEZ</t>
  </si>
  <si>
    <t>CRISTINAISABELVILLARREALTELLODEGONZALEZ</t>
  </si>
  <si>
    <t>68022792.0</t>
  </si>
  <si>
    <t>369030970000</t>
  </si>
  <si>
    <t>36903097</t>
  </si>
  <si>
    <t>EVELIN NORIEGA</t>
  </si>
  <si>
    <t>EVELINNORIEGA</t>
  </si>
  <si>
    <t>64205825.0</t>
  </si>
  <si>
    <t>347106300000</t>
  </si>
  <si>
    <t>34710630</t>
  </si>
  <si>
    <t>CONSULTING DESING DEVELOPMENT AND ENGINEERING S.A</t>
  </si>
  <si>
    <t>CONSULTINGDESINGDEVELOPMENTANDENGINEERINGSA</t>
  </si>
  <si>
    <t>61190405.0</t>
  </si>
  <si>
    <t>359222350000</t>
  </si>
  <si>
    <t>35922235</t>
  </si>
  <si>
    <t>BETZAIDA CRUZ</t>
  </si>
  <si>
    <t>BETZAIDACRUZ</t>
  </si>
  <si>
    <t>67689531.0</t>
  </si>
  <si>
    <t>359068800000</t>
  </si>
  <si>
    <t>35906880</t>
  </si>
  <si>
    <t>RODOLFO TORRES</t>
  </si>
  <si>
    <t>RODOLFOTORRES</t>
  </si>
  <si>
    <t>62290298.0</t>
  </si>
  <si>
    <t>358173810000</t>
  </si>
  <si>
    <t>35817381</t>
  </si>
  <si>
    <t>EDUARDO JAVIER BERDIALES NAVARRO</t>
  </si>
  <si>
    <t>EDUARDOJAVIERBERDIALESNAVARRO</t>
  </si>
  <si>
    <t>69924183.0</t>
  </si>
  <si>
    <t>351141460000</t>
  </si>
  <si>
    <t>35114146</t>
  </si>
  <si>
    <t>CHORIZO CRIOLLOS DONDE KIN</t>
  </si>
  <si>
    <t>CHORIZOCRIOLLOSDONDEKIN</t>
  </si>
  <si>
    <t>67303184.0</t>
  </si>
  <si>
    <t>354310620000</t>
  </si>
  <si>
    <t>35431062</t>
  </si>
  <si>
    <t>JOSE LUIS VILLARREAL GUERRA</t>
  </si>
  <si>
    <t>JOSELUISVILLARREALGUERRA</t>
  </si>
  <si>
    <t>62225212.0</t>
  </si>
  <si>
    <t>364060640000</t>
  </si>
  <si>
    <t>36406064</t>
  </si>
  <si>
    <t>MIGUEL ANGEL MURILLO REBOLLEDO</t>
  </si>
  <si>
    <t>MIGUELANGELMURILLOREBOLLEDO</t>
  </si>
  <si>
    <t>356105300000</t>
  </si>
  <si>
    <t>35610530</t>
  </si>
  <si>
    <t>TONYS INTERNET</t>
  </si>
  <si>
    <t>TONYSINTERNET</t>
  </si>
  <si>
    <t>60238891.0</t>
  </si>
  <si>
    <t>312198090000</t>
  </si>
  <si>
    <t>31219809</t>
  </si>
  <si>
    <t>YAMILETH YARIELA LOPEZ JARAMILLO</t>
  </si>
  <si>
    <t>YAMILETHYARIELALOPEZJARAMILLO</t>
  </si>
  <si>
    <t>62676240.0</t>
  </si>
  <si>
    <t>352336230000</t>
  </si>
  <si>
    <t>35233623</t>
  </si>
  <si>
    <t>JUAN G PERALTA</t>
  </si>
  <si>
    <t>JUANGPERALTA</t>
  </si>
  <si>
    <t>68100253.0</t>
  </si>
  <si>
    <t>348330350000</t>
  </si>
  <si>
    <t>34833035</t>
  </si>
  <si>
    <t>ELIA RAQUEL MORENO PERALTA</t>
  </si>
  <si>
    <t>ELIARAQUELMORENOPERALTA</t>
  </si>
  <si>
    <t>68714080.0</t>
  </si>
  <si>
    <t>334161200000</t>
  </si>
  <si>
    <t>33416120</t>
  </si>
  <si>
    <t>Francisco Moises Salerno Moreno</t>
  </si>
  <si>
    <t>FRANCISCOMOISESSALERNOMORENO</t>
  </si>
  <si>
    <t>63339355.0</t>
  </si>
  <si>
    <t>328696710000</t>
  </si>
  <si>
    <t>32869671</t>
  </si>
  <si>
    <t>MULTISE RVICIOS BATISTA</t>
  </si>
  <si>
    <t>MULTISERVICIOSBATISTA</t>
  </si>
  <si>
    <t>65847780.0</t>
  </si>
  <si>
    <t>346345810000</t>
  </si>
  <si>
    <t>34634581</t>
  </si>
  <si>
    <t>FACILITY MANAGEMENT SOLUTIONS</t>
  </si>
  <si>
    <t>FACILITYMANAGEMENTSOLUTIONS</t>
  </si>
  <si>
    <t>60371155.0</t>
  </si>
  <si>
    <t>341417050000</t>
  </si>
  <si>
    <t>34141705</t>
  </si>
  <si>
    <t>ZULEIKA MARGOTH SOLANO BERNAL DE ARJONA</t>
  </si>
  <si>
    <t>ZULEIKAMARGOTHSOLANOBERNALDEARJONA</t>
  </si>
  <si>
    <t>64462876.0</t>
  </si>
  <si>
    <t>352331750000</t>
  </si>
  <si>
    <t>35233175</t>
  </si>
  <si>
    <t>LEIBYS PEREZ</t>
  </si>
  <si>
    <t>LEIBYSPEREZ</t>
  </si>
  <si>
    <t>63429975.0</t>
  </si>
  <si>
    <t>353331200000</t>
  </si>
  <si>
    <t>35333120</t>
  </si>
  <si>
    <t>67635708.0</t>
  </si>
  <si>
    <t>359331390000</t>
  </si>
  <si>
    <t>35933139</t>
  </si>
  <si>
    <t>66523900.0</t>
  </si>
  <si>
    <t>357148220000</t>
  </si>
  <si>
    <t>35714822</t>
  </si>
  <si>
    <t>URIEL PIMENTEL</t>
  </si>
  <si>
    <t>URIELPIMENTEL</t>
  </si>
  <si>
    <t>68744789.0</t>
  </si>
  <si>
    <t>368037210000</t>
  </si>
  <si>
    <t>36803721</t>
  </si>
  <si>
    <t>ELIECER ORTEGA</t>
  </si>
  <si>
    <t>ELIECERORTEGA</t>
  </si>
  <si>
    <t>355250660000</t>
  </si>
  <si>
    <t>35525066</t>
  </si>
  <si>
    <t>ERICK GUEVARA</t>
  </si>
  <si>
    <t>ERICKGUEVARA</t>
  </si>
  <si>
    <t>62724466.0</t>
  </si>
  <si>
    <t>361019930000</t>
  </si>
  <si>
    <t>36101993</t>
  </si>
  <si>
    <t>AIDA MILAGROS HOLNESS RODRIGUEZ</t>
  </si>
  <si>
    <t>AIDAMILAGROSHOLNESSRODRIGUEZ</t>
  </si>
  <si>
    <t>62700090.0</t>
  </si>
  <si>
    <t>366027250000</t>
  </si>
  <si>
    <t>36602725</t>
  </si>
  <si>
    <t>68563095.0</t>
  </si>
  <si>
    <t>358173680000</t>
  </si>
  <si>
    <t>35817368</t>
  </si>
  <si>
    <t>JUAN BENALCAZAR</t>
  </si>
  <si>
    <t>JUANBENALCAZAR</t>
  </si>
  <si>
    <t>69875382.0</t>
  </si>
  <si>
    <t>352356550000</t>
  </si>
  <si>
    <t>35235655</t>
  </si>
  <si>
    <t>LUISINA RAMOS</t>
  </si>
  <si>
    <t>LUISINARAMOS</t>
  </si>
  <si>
    <t>63977886.0</t>
  </si>
  <si>
    <t>352068460000</t>
  </si>
  <si>
    <t>35206846</t>
  </si>
  <si>
    <t>ANTHONY BALLESTEROS</t>
  </si>
  <si>
    <t>ANTHONYBALLESTEROS</t>
  </si>
  <si>
    <t>66545173.0</t>
  </si>
  <si>
    <t>312207450000</t>
  </si>
  <si>
    <t>31220745</t>
  </si>
  <si>
    <t>ANTHONY BOLIVAR SAEZ BALLESTEROS</t>
  </si>
  <si>
    <t>ANTHONYBOLIVARSAEZBALLESTEROS</t>
  </si>
  <si>
    <t>64872427.0</t>
  </si>
  <si>
    <t>312207460000</t>
  </si>
  <si>
    <t>31220746</t>
  </si>
  <si>
    <t>62991610.0</t>
  </si>
  <si>
    <t>312207500000</t>
  </si>
  <si>
    <t>31220750</t>
  </si>
  <si>
    <t>64853540.0</t>
  </si>
  <si>
    <t>353387110000</t>
  </si>
  <si>
    <t>35338711</t>
  </si>
  <si>
    <t>LIBANA DEL CARMEN HERNADEZ SOLIS</t>
  </si>
  <si>
    <t>LIBANADELCARMENHERNADEZSOLIS</t>
  </si>
  <si>
    <t>63796023.0</t>
  </si>
  <si>
    <t>349371110000</t>
  </si>
  <si>
    <t>34937111</t>
  </si>
  <si>
    <t>DORIS LILIBETH AVILA RIOS</t>
  </si>
  <si>
    <t>DORISLILIBETHAVILARIOS</t>
  </si>
  <si>
    <t>69374001.0</t>
  </si>
  <si>
    <t>327554760000</t>
  </si>
  <si>
    <t>32755476</t>
  </si>
  <si>
    <t>Felisa Castillo Dopeso</t>
  </si>
  <si>
    <t>FELISACASTILLODOPESO</t>
  </si>
  <si>
    <t>62263875.0</t>
  </si>
  <si>
    <t>352354470000</t>
  </si>
  <si>
    <t>35235447</t>
  </si>
  <si>
    <t>DALILA RODRÍGUEZ</t>
  </si>
  <si>
    <t>DALILARODRIGUEZ</t>
  </si>
  <si>
    <t>61366179.0</t>
  </si>
  <si>
    <t>351225830000</t>
  </si>
  <si>
    <t>35122583</t>
  </si>
  <si>
    <t>GABRIEL JOAQUIN GONZALEZ CARRIZO</t>
  </si>
  <si>
    <t>GABRIELJOAQUINGONZALEZCARRIZO</t>
  </si>
  <si>
    <t>67853441.0</t>
  </si>
  <si>
    <t>346444820000</t>
  </si>
  <si>
    <t>34644482</t>
  </si>
  <si>
    <t>DANIEL ALFREDO MELA MORENO</t>
  </si>
  <si>
    <t>DANIELALFREDOMELAMORENO</t>
  </si>
  <si>
    <t>68256728.0</t>
  </si>
  <si>
    <t>354051610000</t>
  </si>
  <si>
    <t>35405161</t>
  </si>
  <si>
    <t>GILBERTO BERROCAL</t>
  </si>
  <si>
    <t>GILBERTOBERROCAL</t>
  </si>
  <si>
    <t>69757723.0</t>
  </si>
  <si>
    <t>363027010000</t>
  </si>
  <si>
    <t>36302701</t>
  </si>
  <si>
    <t>DANIEL OLMEDO TREJOS TREJOS</t>
  </si>
  <si>
    <t>DANIELOLMEDOTREJOSTREJOS</t>
  </si>
  <si>
    <t>68735515.0</t>
  </si>
  <si>
    <t>354317740000</t>
  </si>
  <si>
    <t>35431774</t>
  </si>
  <si>
    <t>MARIA GUADALUPE MARTINEZ NORIEGA</t>
  </si>
  <si>
    <t>MARIAGUADALUPEMARTINEZNORIEGA</t>
  </si>
  <si>
    <t>64294575.0</t>
  </si>
  <si>
    <t>353271470000</t>
  </si>
  <si>
    <t>35327147</t>
  </si>
  <si>
    <t>YAYISBETH VASQUEZ</t>
  </si>
  <si>
    <t>YAYISBETHVASQUEZ</t>
  </si>
  <si>
    <t>61064640.0</t>
  </si>
  <si>
    <t>349458130000</t>
  </si>
  <si>
    <t>34945813</t>
  </si>
  <si>
    <t>ANA MARIA JOYCE</t>
  </si>
  <si>
    <t>ANAMARIAJOYCE</t>
  </si>
  <si>
    <t>69896373.0</t>
  </si>
  <si>
    <t>358063330000</t>
  </si>
  <si>
    <t>35806333</t>
  </si>
  <si>
    <t>LUIS EMILIO SILVA</t>
  </si>
  <si>
    <t>LUISEMILIOSILVA</t>
  </si>
  <si>
    <t>66665907.0</t>
  </si>
  <si>
    <t>366056170000</t>
  </si>
  <si>
    <t>36605617</t>
  </si>
  <si>
    <t>PAULO SERRANO</t>
  </si>
  <si>
    <t>PAULOSERRANO</t>
  </si>
  <si>
    <t>341057130000</t>
  </si>
  <si>
    <t>34105713</t>
  </si>
  <si>
    <t>ALVIS DEAGO ESCALONA</t>
  </si>
  <si>
    <t>ALVISDEAGOESCALONA</t>
  </si>
  <si>
    <t>63928942.0</t>
  </si>
  <si>
    <t>359060590000</t>
  </si>
  <si>
    <t>35906059</t>
  </si>
  <si>
    <t>NIDIA RODRIGUEZ OJO</t>
  </si>
  <si>
    <t>NIDIARODRIGUEZOJO</t>
  </si>
  <si>
    <t>60154615.0</t>
  </si>
  <si>
    <t>358183590000</t>
  </si>
  <si>
    <t>35818359</t>
  </si>
  <si>
    <t>ANA ISABEL MARQUINEZ JAEN</t>
  </si>
  <si>
    <t>ANAISABELMARQUINEZJAEN</t>
  </si>
  <si>
    <t>65273760.0</t>
  </si>
  <si>
    <t>329979350000</t>
  </si>
  <si>
    <t>32997935</t>
  </si>
  <si>
    <t>Johan Gu adalupe Rios Medina</t>
  </si>
  <si>
    <t>JOHANGUADALUPERIOSMEDINA</t>
  </si>
  <si>
    <t>67099630.0</t>
  </si>
  <si>
    <t>356295560000</t>
  </si>
  <si>
    <t>35629556</t>
  </si>
  <si>
    <t>ANA FELICIDAD PINTO ORTEGA</t>
  </si>
  <si>
    <t>ANAFELICIDADPINTOORTEGA</t>
  </si>
  <si>
    <t>62987531.0</t>
  </si>
  <si>
    <t>365032440000</t>
  </si>
  <si>
    <t>36503244</t>
  </si>
  <si>
    <t>MARIELYS RIOS</t>
  </si>
  <si>
    <t>MARIELYSRIOS</t>
  </si>
  <si>
    <t>67806710.0</t>
  </si>
  <si>
    <t>361032490000</t>
  </si>
  <si>
    <t>36103249</t>
  </si>
  <si>
    <t>YOVANY SAMANIEGO</t>
  </si>
  <si>
    <t>YOVANYSAMANIEGO</t>
  </si>
  <si>
    <t>67935835.0</t>
  </si>
  <si>
    <t>344380420000</t>
  </si>
  <si>
    <t>34438042</t>
  </si>
  <si>
    <t>JORGE ENRIQUE BLANCO ESPINO</t>
  </si>
  <si>
    <t>JORGEENRIQUEBLANCOESPINO</t>
  </si>
  <si>
    <t>62140598.0</t>
  </si>
  <si>
    <t>363057850000</t>
  </si>
  <si>
    <t>36305785</t>
  </si>
  <si>
    <t>JACINTA PINTO PEREZ DE BARRIA</t>
  </si>
  <si>
    <t>JACINTAPINTOPEREZDEBARRIA</t>
  </si>
  <si>
    <t>365051240000</t>
  </si>
  <si>
    <t>36505124</t>
  </si>
  <si>
    <t>KATERIN JUDITH BARBA GONZALEZ</t>
  </si>
  <si>
    <t>KATERINJUDITHBARBAGONZALEZ</t>
  </si>
  <si>
    <t>345239250000</t>
  </si>
  <si>
    <t>34523925</t>
  </si>
  <si>
    <t>HECTOR ANTONIO CASTRO</t>
  </si>
  <si>
    <t>HECTORANTONIOCASTRO</t>
  </si>
  <si>
    <t>62058014.0</t>
  </si>
  <si>
    <t>356256670000</t>
  </si>
  <si>
    <t>35625667</t>
  </si>
  <si>
    <t>EVELYN EDITH BARRIA OSORIO</t>
  </si>
  <si>
    <t>EVELYNEDITHBARRIAOSORIO</t>
  </si>
  <si>
    <t>67369092.0</t>
  </si>
  <si>
    <t>339198510000</t>
  </si>
  <si>
    <t>33919851</t>
  </si>
  <si>
    <t>Roderick Escobar</t>
  </si>
  <si>
    <t>RODERICKESCOBAR</t>
  </si>
  <si>
    <t>63626302.0</t>
  </si>
  <si>
    <t>332200090000</t>
  </si>
  <si>
    <t>33220009</t>
  </si>
  <si>
    <t>RODERICK ESCOBAR C CENTRO DE AINTEGRAL P</t>
  </si>
  <si>
    <t>RODERICKESCOBARCCENTRODEAINTEGRALP</t>
  </si>
  <si>
    <t>66325748.0</t>
  </si>
  <si>
    <t>342016470000</t>
  </si>
  <si>
    <t>34201647</t>
  </si>
  <si>
    <t>DANIEL ANTONIO MENDOZA JIMENEZ</t>
  </si>
  <si>
    <t>DANIELANTONIOMENDOZAJIMENEZ</t>
  </si>
  <si>
    <t>61693843.0</t>
  </si>
  <si>
    <t>348226000000</t>
  </si>
  <si>
    <t>34822600</t>
  </si>
  <si>
    <t>YOHANA ESTHER MUDARRA</t>
  </si>
  <si>
    <t>YOHANAESTHERMUDARRA</t>
  </si>
  <si>
    <t>63302663.0</t>
  </si>
  <si>
    <t>331185170000</t>
  </si>
  <si>
    <t>33118517</t>
  </si>
  <si>
    <t>Rodolfo Flavio / Jardineria Panama</t>
  </si>
  <si>
    <t>RODOLFOFLAVIOJARDINERIAPANAMA</t>
  </si>
  <si>
    <t>66895290.0</t>
  </si>
  <si>
    <t>353368090000</t>
  </si>
  <si>
    <t>35336809</t>
  </si>
  <si>
    <t>MELQUIADES SUAZO PEREZ</t>
  </si>
  <si>
    <t>MELQUIADESSUAZOPEREZ</t>
  </si>
  <si>
    <t>65719956.0</t>
  </si>
  <si>
    <t>333102500000</t>
  </si>
  <si>
    <t>33310250</t>
  </si>
  <si>
    <t>ENTREGA 24</t>
  </si>
  <si>
    <t>ENTREGA24</t>
  </si>
  <si>
    <t>66672255.0</t>
  </si>
  <si>
    <t>35326349</t>
  </si>
  <si>
    <t>MARCO POLO</t>
  </si>
  <si>
    <t>MARCOPOLO</t>
  </si>
  <si>
    <t>328824720000</t>
  </si>
  <si>
    <t>32882472</t>
  </si>
  <si>
    <t>Edwin Edilberto Ma rquinez De Leon</t>
  </si>
  <si>
    <t>EDWINEDILBERTOMARQUINEZDELEON</t>
  </si>
  <si>
    <t>67269933.0</t>
  </si>
  <si>
    <t>358286750000</t>
  </si>
  <si>
    <t>35828675</t>
  </si>
  <si>
    <t>MANUEL FRANCISCO SOLIS DELGADO</t>
  </si>
  <si>
    <t>MANUELFRANCISCOSOLISDELGADO</t>
  </si>
  <si>
    <t>66224116.0</t>
  </si>
  <si>
    <t>365029960000</t>
  </si>
  <si>
    <t>36502996</t>
  </si>
  <si>
    <t>EDIS ALEXIS GONZALEZ PIMENTEL</t>
  </si>
  <si>
    <t>EDISALEXISGONZALEZPIMENTEL</t>
  </si>
  <si>
    <t>65809849.0</t>
  </si>
  <si>
    <t>343229420000</t>
  </si>
  <si>
    <t>34322942</t>
  </si>
  <si>
    <t>AGUSTIN DIAZ MAURE</t>
  </si>
  <si>
    <t>AGUSTINDIAZMAURE</t>
  </si>
  <si>
    <t>69489624.0</t>
  </si>
  <si>
    <t>363059570000</t>
  </si>
  <si>
    <t>36305957</t>
  </si>
  <si>
    <t>YENIFER EDITH GONZALEZ BARRIA</t>
  </si>
  <si>
    <t>YENIFEREDITHGONZALEZBARRIA</t>
  </si>
  <si>
    <t>326319470000</t>
  </si>
  <si>
    <t>32631947</t>
  </si>
  <si>
    <t>Clinica Odont</t>
  </si>
  <si>
    <t>CLINICAODONT</t>
  </si>
  <si>
    <t>67808535.0</t>
  </si>
  <si>
    <t>326319240000</t>
  </si>
  <si>
    <t>32631924</t>
  </si>
  <si>
    <t>66786076.0</t>
  </si>
  <si>
    <t>368025310000</t>
  </si>
  <si>
    <t>36802531</t>
  </si>
  <si>
    <t>CESAR BARRIA</t>
  </si>
  <si>
    <t>CESARBARRIA</t>
  </si>
  <si>
    <t>64811229.0</t>
  </si>
  <si>
    <t>359225050000</t>
  </si>
  <si>
    <t>35922505</t>
  </si>
  <si>
    <t>LARITZA LARETH CAMPOS NIETO</t>
  </si>
  <si>
    <t>LARITZALARETHCAMPOSNIETO</t>
  </si>
  <si>
    <t>69689409.0</t>
  </si>
  <si>
    <t>352310580000</t>
  </si>
  <si>
    <t>35231058</t>
  </si>
  <si>
    <t>ALEXANDRA DEL CARMEN PEREZ MONTENEGRO</t>
  </si>
  <si>
    <t>ALEXANDRADELCARMENPEREZMONTENEGRO</t>
  </si>
  <si>
    <t>64404056.0</t>
  </si>
  <si>
    <t>348392610000</t>
  </si>
  <si>
    <t>34839261</t>
  </si>
  <si>
    <t>CARMEN YARINETH ODA</t>
  </si>
  <si>
    <t>CARMENYARINETHODA</t>
  </si>
  <si>
    <t>63307323.0</t>
  </si>
  <si>
    <t>347442030000</t>
  </si>
  <si>
    <t>34744203</t>
  </si>
  <si>
    <t>VICTOR ALMANZA</t>
  </si>
  <si>
    <t>VICTORALMANZA</t>
  </si>
  <si>
    <t>68812546.0</t>
  </si>
  <si>
    <t>359285180000</t>
  </si>
  <si>
    <t>35928518</t>
  </si>
  <si>
    <t>JORGE E FUENTES P</t>
  </si>
  <si>
    <t>JORGEEFUENTESP</t>
  </si>
  <si>
    <t>67484971.0</t>
  </si>
  <si>
    <t>356215260000</t>
  </si>
  <si>
    <t>35621526</t>
  </si>
  <si>
    <t>AUTOSERVICIO LLANTAS</t>
  </si>
  <si>
    <t>AUTOSERVICIOLLANTAS</t>
  </si>
  <si>
    <t>64034820.0</t>
  </si>
  <si>
    <t>361042850000</t>
  </si>
  <si>
    <t>36104285</t>
  </si>
  <si>
    <t>EDWIN RIOS</t>
  </si>
  <si>
    <t>EDWINRIOS</t>
  </si>
  <si>
    <t>361042120000</t>
  </si>
  <si>
    <t>36104212</t>
  </si>
  <si>
    <t>JOSE GUERRA</t>
  </si>
  <si>
    <t>JOSEGUERRA</t>
  </si>
  <si>
    <t>355104910000</t>
  </si>
  <si>
    <t>35510491</t>
  </si>
  <si>
    <t>ROBERTO JULIO SANCHEZ RODRIGUEZ</t>
  </si>
  <si>
    <t>ROBERTOJULIOSANCHEZRODRIGUEZ</t>
  </si>
  <si>
    <t>66134979.0</t>
  </si>
  <si>
    <t>357288070000</t>
  </si>
  <si>
    <t>35728807</t>
  </si>
  <si>
    <t>AUTO ADRENALINA</t>
  </si>
  <si>
    <t>AUTOADRENALINA</t>
  </si>
  <si>
    <t>69106101.0</t>
  </si>
  <si>
    <t>349133900000</t>
  </si>
  <si>
    <t>34913390</t>
  </si>
  <si>
    <t>RITA GENEVA ARAGON FABREGA</t>
  </si>
  <si>
    <t>RITAGENEVAARAGONFABREGA</t>
  </si>
  <si>
    <t>67112172.0</t>
  </si>
  <si>
    <t>346175420000</t>
  </si>
  <si>
    <t>34617542</t>
  </si>
  <si>
    <t>ANGEL ARIEL MONTENEGRO MENDOZA</t>
  </si>
  <si>
    <t>ANGELARIELMONTENEGROMENDOZA</t>
  </si>
  <si>
    <t>60906560.0</t>
  </si>
  <si>
    <t>332093860000</t>
  </si>
  <si>
    <t>33209386</t>
  </si>
  <si>
    <t>Xavier Barba</t>
  </si>
  <si>
    <t>XAVIERBARBA</t>
  </si>
  <si>
    <t>64202062.0</t>
  </si>
  <si>
    <t>326417570000</t>
  </si>
  <si>
    <t>32641757</t>
  </si>
  <si>
    <t>P. H. Altavis</t>
  </si>
  <si>
    <t>PHALTAVIS</t>
  </si>
  <si>
    <t>63796318.0</t>
  </si>
  <si>
    <t>364054080000</t>
  </si>
  <si>
    <t>36405408</t>
  </si>
  <si>
    <t>EVA JUDITH MINA</t>
  </si>
  <si>
    <t>EVAJUDITHMINA</t>
  </si>
  <si>
    <t>337280710000</t>
  </si>
  <si>
    <t>33728071</t>
  </si>
  <si>
    <t>DOMINGO RAMOS</t>
  </si>
  <si>
    <t>DOMINGORAMOS</t>
  </si>
  <si>
    <t>61606746.0</t>
  </si>
  <si>
    <t>325530330403</t>
  </si>
  <si>
    <t>32553033</t>
  </si>
  <si>
    <t>Lorena Hernandez Valdez</t>
  </si>
  <si>
    <t>LORENAHERNANDEZVALDEZ</t>
  </si>
  <si>
    <t>66753400.0</t>
  </si>
  <si>
    <t>Mayra Del Car</t>
  </si>
  <si>
    <t>MAYRADELCAR</t>
  </si>
  <si>
    <t>351347020000</t>
  </si>
  <si>
    <t>35134702</t>
  </si>
  <si>
    <t>KARIELYS CORTES</t>
  </si>
  <si>
    <t>KARIELYSCORTES</t>
  </si>
  <si>
    <t>63241262.0</t>
  </si>
  <si>
    <t>354343370000</t>
  </si>
  <si>
    <t>35434337</t>
  </si>
  <si>
    <t>63141262.0</t>
  </si>
  <si>
    <t>355063450000</t>
  </si>
  <si>
    <t>35506345</t>
  </si>
  <si>
    <t>MARIA MONTILLA</t>
  </si>
  <si>
    <t>MARIAMONTILLA</t>
  </si>
  <si>
    <t>66499412.0</t>
  </si>
  <si>
    <t>337321430000</t>
  </si>
  <si>
    <t>33732143</t>
  </si>
  <si>
    <t>BIO EQUIPMENTS, S.A.</t>
  </si>
  <si>
    <t>BIOEQUIPMENTSSA</t>
  </si>
  <si>
    <t>63007615.0</t>
  </si>
  <si>
    <t>338158880000</t>
  </si>
  <si>
    <t>33815888</t>
  </si>
  <si>
    <t>Algis Rios</t>
  </si>
  <si>
    <t>ALGISRIOS</t>
  </si>
  <si>
    <t>67767180.0</t>
  </si>
  <si>
    <t>354322170000</t>
  </si>
  <si>
    <t>35432217</t>
  </si>
  <si>
    <t>GRACIELA SING</t>
  </si>
  <si>
    <t>GRACIELASING</t>
  </si>
  <si>
    <t>63710516.0</t>
  </si>
  <si>
    <t>353352240000</t>
  </si>
  <si>
    <t>35335224</t>
  </si>
  <si>
    <t>LUIS TORRES</t>
  </si>
  <si>
    <t>LUISTORRES</t>
  </si>
  <si>
    <t>65743197.0</t>
  </si>
  <si>
    <t>366025000000</t>
  </si>
  <si>
    <t>36602500</t>
  </si>
  <si>
    <t>CONNIE KRISTELL CRESPO CAJAR</t>
  </si>
  <si>
    <t>CONNIEKRISTELLCRESPOCAJAR</t>
  </si>
  <si>
    <t>62899644.0</t>
  </si>
  <si>
    <t>342159660000</t>
  </si>
  <si>
    <t>34215966</t>
  </si>
  <si>
    <t>CAROL CRISTINA ESPINO</t>
  </si>
  <si>
    <t>CAROLCRISTINAESPINO</t>
  </si>
  <si>
    <t>69493205.0</t>
  </si>
  <si>
    <t>346258020000</t>
  </si>
  <si>
    <t>34625802</t>
  </si>
  <si>
    <t>BETZY MAGALYS PEREZ BARRIA</t>
  </si>
  <si>
    <t>BETZYMAGALYSPEREZBARRIA</t>
  </si>
  <si>
    <t>67039909.0</t>
  </si>
  <si>
    <t>357360670000</t>
  </si>
  <si>
    <t>35736067</t>
  </si>
  <si>
    <t>ERENSTO S RAMOS A</t>
  </si>
  <si>
    <t>ERENSTOSRAMOSA</t>
  </si>
  <si>
    <t>65171292.0</t>
  </si>
  <si>
    <t>358360610000</t>
  </si>
  <si>
    <t>35836061</t>
  </si>
  <si>
    <t>ERNESTO S RAMOS A</t>
  </si>
  <si>
    <t>ERNESTOSRAMOSA</t>
  </si>
  <si>
    <t>63751639.0</t>
  </si>
  <si>
    <t>359327330000</t>
  </si>
  <si>
    <t>35932733</t>
  </si>
  <si>
    <t>ANA GABRIELA NIETO PIMENTEL</t>
  </si>
  <si>
    <t>ANAGABRIELANIETOPIMENTEL</t>
  </si>
  <si>
    <t>69160709.0</t>
  </si>
  <si>
    <t>335128650000</t>
  </si>
  <si>
    <t>33512865</t>
  </si>
  <si>
    <t>JODE FELICIANO DIAZ</t>
  </si>
  <si>
    <t>JODEFELICIANODIAZ</t>
  </si>
  <si>
    <t>64776330.0</t>
  </si>
  <si>
    <t>356141170000</t>
  </si>
  <si>
    <t>35614117</t>
  </si>
  <si>
    <t>STAISY NAYARITH CASTAÑEDA PINILLA</t>
  </si>
  <si>
    <t>STAISYNAYARITHCASTANEDAPINILLA</t>
  </si>
  <si>
    <t>62265292.0</t>
  </si>
  <si>
    <t>365037940000</t>
  </si>
  <si>
    <t>36503794</t>
  </si>
  <si>
    <t>ATHENAS DIGREIS CASTROVERDE VILLALAZ</t>
  </si>
  <si>
    <t>ATHENASDIGREISCASTROVERDEVILLALAZ</t>
  </si>
  <si>
    <t>332321490000</t>
  </si>
  <si>
    <t>33232149</t>
  </si>
  <si>
    <t>LUCIANA ANABEL PEREZ QUINTERO</t>
  </si>
  <si>
    <t>LUCIANAANABELPEREZQUINTERO</t>
  </si>
  <si>
    <t>60253935.0</t>
  </si>
  <si>
    <t>359096440000</t>
  </si>
  <si>
    <t>35909644</t>
  </si>
  <si>
    <t>ANTONY ABDIEL DIAZ PIMENTEL</t>
  </si>
  <si>
    <t>ANTONYABDIELDIAZPIMENTEL</t>
  </si>
  <si>
    <t>65936166.0</t>
  </si>
  <si>
    <t>358055580000</t>
  </si>
  <si>
    <t>35805558</t>
  </si>
  <si>
    <t>NILSA ZULEIKA BARRIA OJO</t>
  </si>
  <si>
    <t>NILSAZULEIKABARRIAOJO</t>
  </si>
  <si>
    <t>67280839.0</t>
  </si>
  <si>
    <t>358160410000</t>
  </si>
  <si>
    <t>35816041</t>
  </si>
  <si>
    <t>PAULINO MITRE</t>
  </si>
  <si>
    <t>PAULINOMITRE</t>
  </si>
  <si>
    <t>66146304.0</t>
  </si>
  <si>
    <t>328919090000</t>
  </si>
  <si>
    <t>32891909</t>
  </si>
  <si>
    <t>Annie Lu Avila</t>
  </si>
  <si>
    <t>ANNIELUAVILA</t>
  </si>
  <si>
    <t>65889999.0</t>
  </si>
  <si>
    <t>354317040000</t>
  </si>
  <si>
    <t>35431704</t>
  </si>
  <si>
    <t>ANDREA JEANINE ESCOBAR SARMIENTO</t>
  </si>
  <si>
    <t>ANDREAJEANINEESCOBARSARMIENTO</t>
  </si>
  <si>
    <t>68862816.0</t>
  </si>
  <si>
    <t>359346100000</t>
  </si>
  <si>
    <t>35934610</t>
  </si>
  <si>
    <t>EDUARDO PIMENTEL</t>
  </si>
  <si>
    <t>EDUARDOPIMENTEL</t>
  </si>
  <si>
    <t>63456718.0</t>
  </si>
  <si>
    <t>344451670000</t>
  </si>
  <si>
    <t>34445167</t>
  </si>
  <si>
    <t>MAXIMINA BONICHE</t>
  </si>
  <si>
    <t>MAXIMINABONICHE</t>
  </si>
  <si>
    <t>62128331.0</t>
  </si>
  <si>
    <t>359202530000</t>
  </si>
  <si>
    <t>35920253</t>
  </si>
  <si>
    <t>JUAN DE DIOS MONTERREY GONZALEZ</t>
  </si>
  <si>
    <t>JUANDEDIOSMONTERREYGONZALEZ</t>
  </si>
  <si>
    <t>62416894.0</t>
  </si>
  <si>
    <t>345105890000</t>
  </si>
  <si>
    <t>34510589</t>
  </si>
  <si>
    <t>AB TICO SOLUTIONS</t>
  </si>
  <si>
    <t>ABTICOSOLUTIONS</t>
  </si>
  <si>
    <t>63766966.0</t>
  </si>
  <si>
    <t>342414090000</t>
  </si>
  <si>
    <t>34241409</t>
  </si>
  <si>
    <t>CAROLINA YANETT PINTO</t>
  </si>
  <si>
    <t>CAROLINAYANETTPINTO</t>
  </si>
  <si>
    <t>62521143.0</t>
  </si>
  <si>
    <t>369040650000</t>
  </si>
  <si>
    <t>36904065</t>
  </si>
  <si>
    <t>ALLAN EDGARDO BRAVO VARGAS</t>
  </si>
  <si>
    <t>ALLANEDGARDOBRAVOVARGAS</t>
  </si>
  <si>
    <t>359150170000</t>
  </si>
  <si>
    <t>35915017</t>
  </si>
  <si>
    <t>JEANNETTE MARGARITA NIETO PÉREZ</t>
  </si>
  <si>
    <t>JEANNETTEMARGARITANIETOPEREZ</t>
  </si>
  <si>
    <t>69004682.0</t>
  </si>
  <si>
    <t>341398470000</t>
  </si>
  <si>
    <t>34139847</t>
  </si>
  <si>
    <t>VICTOR RODRIGUEZ</t>
  </si>
  <si>
    <t>VICTORRODRIGUEZ</t>
  </si>
  <si>
    <t>62674180.0</t>
  </si>
  <si>
    <t>358340390000</t>
  </si>
  <si>
    <t>35834039</t>
  </si>
  <si>
    <t>YURIELYS YURIETH TELLO SALDAÑA</t>
  </si>
  <si>
    <t>YURIELYSYURIETHTELLOSALDANA</t>
  </si>
  <si>
    <t>61314831.0</t>
  </si>
  <si>
    <t>356096790000</t>
  </si>
  <si>
    <t>35609679</t>
  </si>
  <si>
    <t>BRYAN PEREZ</t>
  </si>
  <si>
    <t>BRYANPEREZ</t>
  </si>
  <si>
    <t>68845793.0</t>
  </si>
  <si>
    <t>352327560000</t>
  </si>
  <si>
    <t>35232756</t>
  </si>
  <si>
    <t>FRANCISCO RAFAEL GONZALEZ MENDOZA</t>
  </si>
  <si>
    <t>FRANCISCORAFAELGONZALEZMENDOZA</t>
  </si>
  <si>
    <t>67495336.0</t>
  </si>
  <si>
    <t>329149710000</t>
  </si>
  <si>
    <t>32914971</t>
  </si>
  <si>
    <t>Samuel Samir Saavedra</t>
  </si>
  <si>
    <t>SAMUELSAMIRSAAVEDRA</t>
  </si>
  <si>
    <t>63150455.0</t>
  </si>
  <si>
    <t>339191580000</t>
  </si>
  <si>
    <t>33919158</t>
  </si>
  <si>
    <t>MilagrosPaolaMendoza</t>
  </si>
  <si>
    <t>MILAGROSPAOLAMENDOZA</t>
  </si>
  <si>
    <t>66833095.0</t>
  </si>
  <si>
    <t>352360670000</t>
  </si>
  <si>
    <t>35236067</t>
  </si>
  <si>
    <t>NORIELYS MARISOL BUSTAMANTE ALMANZA</t>
  </si>
  <si>
    <t>NORIELYSMARISOLBUSTAMANTEALMANZA</t>
  </si>
  <si>
    <t>68858602.0</t>
  </si>
  <si>
    <t>333301550000</t>
  </si>
  <si>
    <t>33330155</t>
  </si>
  <si>
    <t>JOSE LUIS AIZPRUA GOMEZ</t>
  </si>
  <si>
    <t>JOSELUISAIZPRUAGOMEZ</t>
  </si>
  <si>
    <t>62262309.0</t>
  </si>
  <si>
    <t>359328590000</t>
  </si>
  <si>
    <t>35932859</t>
  </si>
  <si>
    <t>RITA ANARELIS NIETO PIMENTEL</t>
  </si>
  <si>
    <t>RITAANARELISNIETOPIMENTEL</t>
  </si>
  <si>
    <t>69651752.0</t>
  </si>
  <si>
    <t>344371070000</t>
  </si>
  <si>
    <t>34437107</t>
  </si>
  <si>
    <t>JUAN ANTONIO ARJONA MIRANDA</t>
  </si>
  <si>
    <t>JUANANTONIOARJONAMIRANDA</t>
  </si>
  <si>
    <t>62285407.0</t>
  </si>
  <si>
    <t>353108090000</t>
  </si>
  <si>
    <t>35310809</t>
  </si>
  <si>
    <t>JOSÉ OCAMPO</t>
  </si>
  <si>
    <t>JOSEOCAMPO</t>
  </si>
  <si>
    <t>65009617.0</t>
  </si>
  <si>
    <t>347036750000</t>
  </si>
  <si>
    <t>34703675</t>
  </si>
  <si>
    <t>MICHELLE RODRIGUEZ JULIAO</t>
  </si>
  <si>
    <t>MICHELLERODRIGUEZJULIAO</t>
  </si>
  <si>
    <t>61231087.0</t>
  </si>
  <si>
    <t>351122260000</t>
  </si>
  <si>
    <t>35112226</t>
  </si>
  <si>
    <t>ROSALYN D GARCIA R</t>
  </si>
  <si>
    <t>ROSALYNDGARCIAR</t>
  </si>
  <si>
    <t>63340783.0</t>
  </si>
  <si>
    <t>366050210000</t>
  </si>
  <si>
    <t>36605021</t>
  </si>
  <si>
    <t>MARGARITA LIZETH BARBA GONZALEZ</t>
  </si>
  <si>
    <t>MARGARITALIZETHBARBAGONZALEZ</t>
  </si>
  <si>
    <t>331094200000</t>
  </si>
  <si>
    <t>33109420</t>
  </si>
  <si>
    <t>Samuel Enr ique Perez Dominguez</t>
  </si>
  <si>
    <t>SAMUELENRIQUEPEREZDOMINGUEZ</t>
  </si>
  <si>
    <t>63942918.0</t>
  </si>
  <si>
    <t>344386350000</t>
  </si>
  <si>
    <t>34438635</t>
  </si>
  <si>
    <t>EDGARDO MURILLO</t>
  </si>
  <si>
    <t>EDGARDOMURILLO</t>
  </si>
  <si>
    <t>62393982.0</t>
  </si>
  <si>
    <t>345465030000</t>
  </si>
  <si>
    <t>34546503</t>
  </si>
  <si>
    <t>LAN LUIS GONZALEZ RUIZ</t>
  </si>
  <si>
    <t>LANLUISGONZALEZRUIZ</t>
  </si>
  <si>
    <t>63105762.0</t>
  </si>
  <si>
    <t>354324250000</t>
  </si>
  <si>
    <t>35432425</t>
  </si>
  <si>
    <t>MEYBIS D RODRIGUEZ G</t>
  </si>
  <si>
    <t>MEYBISDRODRIGUEZG</t>
  </si>
  <si>
    <t>65512444.0</t>
  </si>
  <si>
    <t>341017460000</t>
  </si>
  <si>
    <t>34101746</t>
  </si>
  <si>
    <t>GENESIS MAGALIS MARCIAGA CASAS</t>
  </si>
  <si>
    <t>GENESISMAGALISMARCIAGACASAS</t>
  </si>
  <si>
    <t>62922026.0</t>
  </si>
  <si>
    <t>329674870000</t>
  </si>
  <si>
    <t>32967487</t>
  </si>
  <si>
    <t>BenysYamilethBarria</t>
  </si>
  <si>
    <t>BENYSYAMILETHBARRIA</t>
  </si>
  <si>
    <t>61727209.0</t>
  </si>
  <si>
    <t>351362410000</t>
  </si>
  <si>
    <t>35136241</t>
  </si>
  <si>
    <t>BENYS YAMILETH BARRIA PINTO</t>
  </si>
  <si>
    <t>BENYSYAMILETHBARRIAPINTO</t>
  </si>
  <si>
    <t>69672505.0</t>
  </si>
  <si>
    <t>329676060000</t>
  </si>
  <si>
    <t>32967606</t>
  </si>
  <si>
    <t>ServiciosCardenasS.A</t>
  </si>
  <si>
    <t>SERVICIOSCARDENASSA</t>
  </si>
  <si>
    <t>65377842.0</t>
  </si>
  <si>
    <t>334095960000</t>
  </si>
  <si>
    <t>33409596</t>
  </si>
  <si>
    <t>Juan Jose Mora Hernandez</t>
  </si>
  <si>
    <t>JUANJOSEMORAHERNANDEZ</t>
  </si>
  <si>
    <t>65042978.0</t>
  </si>
  <si>
    <t>357009090000</t>
  </si>
  <si>
    <t>35700909</t>
  </si>
  <si>
    <t>LARISETH OSORIO</t>
  </si>
  <si>
    <t>LARISETHOSORIO</t>
  </si>
  <si>
    <t>67051202.0</t>
  </si>
  <si>
    <t>361060010000</t>
  </si>
  <si>
    <t>36106001</t>
  </si>
  <si>
    <t>RIGOBERTO RODRIFGUEZ</t>
  </si>
  <si>
    <t>RIGOBERTORODRIFGUEZ</t>
  </si>
  <si>
    <t>327511470000</t>
  </si>
  <si>
    <t>32751147</t>
  </si>
  <si>
    <t>GWORKS</t>
  </si>
  <si>
    <t>69096004.0</t>
  </si>
  <si>
    <t>344362290000</t>
  </si>
  <si>
    <t>34436229</t>
  </si>
  <si>
    <t>KENNEDY ALEXANDER CRUZ SANTOS</t>
  </si>
  <si>
    <t>KENNEDYALEXANDERCRUZSANTOS</t>
  </si>
  <si>
    <t>69431209.0</t>
  </si>
  <si>
    <t>363018960000</t>
  </si>
  <si>
    <t>36301896</t>
  </si>
  <si>
    <t>DORALIS LÓPEZ</t>
  </si>
  <si>
    <t>DORALISLOPEZ</t>
  </si>
  <si>
    <t>66750996.0</t>
  </si>
  <si>
    <t>354351310000</t>
  </si>
  <si>
    <t>35435131</t>
  </si>
  <si>
    <t>DIDIER EDISON SAEZ BARBA</t>
  </si>
  <si>
    <t>DIDIEREDISONSAEZBARBA</t>
  </si>
  <si>
    <t>68280596.0</t>
  </si>
  <si>
    <t>356303380000</t>
  </si>
  <si>
    <t>35630338</t>
  </si>
  <si>
    <t>MANUEL ROMERO</t>
  </si>
  <si>
    <t>MANUELROMERO</t>
  </si>
  <si>
    <t>69069846.0</t>
  </si>
  <si>
    <t>362006500000</t>
  </si>
  <si>
    <t>36200650</t>
  </si>
  <si>
    <t>JOSE GABRIEL MARCIAGA SMITH</t>
  </si>
  <si>
    <t>JOSEGABRIELMARCIAGASMITH</t>
  </si>
  <si>
    <t>62282734.0</t>
  </si>
  <si>
    <t>351227090000</t>
  </si>
  <si>
    <t>35122709</t>
  </si>
  <si>
    <t>CARLOS OSORIO</t>
  </si>
  <si>
    <t>CARLOSOSORIO</t>
  </si>
  <si>
    <t>68005277.0</t>
  </si>
  <si>
    <t>358062920000</t>
  </si>
  <si>
    <t>35806292</t>
  </si>
  <si>
    <t>RITA LIBRADA ROSAS</t>
  </si>
  <si>
    <t>RITALIBRADAROSAS</t>
  </si>
  <si>
    <t>65463140.0</t>
  </si>
  <si>
    <t>359236360000</t>
  </si>
  <si>
    <t>35923636</t>
  </si>
  <si>
    <t>LIDIER DE LEON</t>
  </si>
  <si>
    <t>LIDIERDELEON</t>
  </si>
  <si>
    <t>65544923.0</t>
  </si>
  <si>
    <t>359221020000</t>
  </si>
  <si>
    <t>35922102</t>
  </si>
  <si>
    <t>LUIS RODRIGUEZ</t>
  </si>
  <si>
    <t>LUISRODRIGUEZ</t>
  </si>
  <si>
    <t>65133965.0</t>
  </si>
  <si>
    <t>357090790000</t>
  </si>
  <si>
    <t>35709079</t>
  </si>
  <si>
    <t>GILBERTO JAVIER ESCOBAR AVILA</t>
  </si>
  <si>
    <t>GILBERTOJAVIERESCOBARAVILA</t>
  </si>
  <si>
    <t>66848181.0</t>
  </si>
  <si>
    <t>368025670000</t>
  </si>
  <si>
    <t>36802567</t>
  </si>
  <si>
    <t>MARIA ISABEL VAL GONZALES</t>
  </si>
  <si>
    <t>MARIAISABELVALGONZALES</t>
  </si>
  <si>
    <t>66733442.0</t>
  </si>
  <si>
    <t>357370370000</t>
  </si>
  <si>
    <t>35737037</t>
  </si>
  <si>
    <t>FÉLIX FRANCISCO BEITIA NIETO</t>
  </si>
  <si>
    <t>FELIXFRANCISCOBEITIANIETO</t>
  </si>
  <si>
    <t>68866806.0</t>
  </si>
  <si>
    <t>358251040000</t>
  </si>
  <si>
    <t>35825104</t>
  </si>
  <si>
    <t>FELIX FRANCISCO BEITIA NIETO</t>
  </si>
  <si>
    <t>67526277.0</t>
  </si>
  <si>
    <t>336296760000</t>
  </si>
  <si>
    <t>33629676</t>
  </si>
  <si>
    <t>CLAYDER JOSUE PINILLA INDUNI</t>
  </si>
  <si>
    <t>CLAYDERJOSUEPINILLAINDUNI</t>
  </si>
  <si>
    <t>62668456.0</t>
  </si>
  <si>
    <t>357228150000</t>
  </si>
  <si>
    <t>35722815</t>
  </si>
  <si>
    <t>MULTISERVICIOS R.Q</t>
  </si>
  <si>
    <t>MULTISERVICIOSRQ</t>
  </si>
  <si>
    <t>62736354.0</t>
  </si>
  <si>
    <t>354169890000</t>
  </si>
  <si>
    <t>35416989</t>
  </si>
  <si>
    <t>OLIVER RIOS</t>
  </si>
  <si>
    <t>OLIVERRIOS</t>
  </si>
  <si>
    <t>67923000.0</t>
  </si>
  <si>
    <t>344301280000</t>
  </si>
  <si>
    <t>34430128</t>
  </si>
  <si>
    <t>RAMIRO OSCAR VALVERDE FLOREZ</t>
  </si>
  <si>
    <t>RAMIROOSCARVALVERDEFLOREZ</t>
  </si>
  <si>
    <t>63636576.0</t>
  </si>
  <si>
    <t>331321330000</t>
  </si>
  <si>
    <t>33132133</t>
  </si>
  <si>
    <t>RAYZA EDITH BERNAL BERNAL</t>
  </si>
  <si>
    <t>RAYZAEDITHBERNALBERNAL</t>
  </si>
  <si>
    <t>68061547.0</t>
  </si>
  <si>
    <t>356213890000</t>
  </si>
  <si>
    <t>35621389</t>
  </si>
  <si>
    <t>LAB CLINICO CAMPOS BRAVO</t>
  </si>
  <si>
    <t>LABCLINICOCAMPOSBRAVO</t>
  </si>
  <si>
    <t>69828925.0</t>
  </si>
  <si>
    <t>366039650000</t>
  </si>
  <si>
    <t>36603965</t>
  </si>
  <si>
    <t>RUBEN ALMANZA</t>
  </si>
  <si>
    <t>RUBENALMANZA</t>
  </si>
  <si>
    <t>368030400000</t>
  </si>
  <si>
    <t>36803040</t>
  </si>
  <si>
    <t>KATHERINE ELIZABETH PINTO CORRALES</t>
  </si>
  <si>
    <t>KATHERINEELIZABETHPINTOCORRALES</t>
  </si>
  <si>
    <t>67198940.0</t>
  </si>
  <si>
    <t>359213090000</t>
  </si>
  <si>
    <t>35921309</t>
  </si>
  <si>
    <t>HARMODIIO MIRANDA</t>
  </si>
  <si>
    <t>HARMODIIOMIRANDA</t>
  </si>
  <si>
    <t>66982826.0</t>
  </si>
  <si>
    <t>329923030000</t>
  </si>
  <si>
    <t>32992303</t>
  </si>
  <si>
    <t>Katherine Doral ys Sanchez Ortega</t>
  </si>
  <si>
    <t>KATHERINEDORALYSSANCHEZORTEGA</t>
  </si>
  <si>
    <t>63037378.0</t>
  </si>
  <si>
    <t>357205590000</t>
  </si>
  <si>
    <t>35720559</t>
  </si>
  <si>
    <t>SILVIO ANTONIO ROJAS VASQUEZ</t>
  </si>
  <si>
    <t>SILVIOANTONIOROJASVASQUEZ</t>
  </si>
  <si>
    <t>62736761.0</t>
  </si>
  <si>
    <t>356272380000</t>
  </si>
  <si>
    <t>35627238</t>
  </si>
  <si>
    <t>PANAMÁ LOGISTIC</t>
  </si>
  <si>
    <t>PANAMALOGISTIC</t>
  </si>
  <si>
    <t>62863471.0</t>
  </si>
  <si>
    <t>346045220000</t>
  </si>
  <si>
    <t>34604522</t>
  </si>
  <si>
    <t>RUBEN ALEXANDER PINEDA RODRIGUEZ</t>
  </si>
  <si>
    <t>RUBENALEXANDERPINEDARODRIGUEZ</t>
  </si>
  <si>
    <t>67913616.0</t>
  </si>
  <si>
    <t>338198740000</t>
  </si>
  <si>
    <t>33819874</t>
  </si>
  <si>
    <t>LUIS ALBERTP SANDOVAL TELLO</t>
  </si>
  <si>
    <t>LUISALBERTPSANDOVALTELLO</t>
  </si>
  <si>
    <t>63341400.0</t>
  </si>
  <si>
    <t>358231740000</t>
  </si>
  <si>
    <t>35823174</t>
  </si>
  <si>
    <t>FELIX FRANCO</t>
  </si>
  <si>
    <t>FELIXFRANCO</t>
  </si>
  <si>
    <t>68439758.0</t>
  </si>
  <si>
    <t>352192160000</t>
  </si>
  <si>
    <t>35219216</t>
  </si>
  <si>
    <t>SUGEIDY CAMPOS</t>
  </si>
  <si>
    <t>SUGEIDYCAMPOS</t>
  </si>
  <si>
    <t>64378040.0</t>
  </si>
  <si>
    <t>366035530000</t>
  </si>
  <si>
    <t>36603553</t>
  </si>
  <si>
    <t>MALVIN NORIEL BARRIA CUEVAS</t>
  </si>
  <si>
    <t>MALVINNORIELBARRIACUEVAS</t>
  </si>
  <si>
    <t>344430520000</t>
  </si>
  <si>
    <t>34443052</t>
  </si>
  <si>
    <t>MARYELIS ANAYANSI VARGAS CHAVEZ</t>
  </si>
  <si>
    <t>MARYELISANAYANSIVARGASCHAVEZ</t>
  </si>
  <si>
    <t>68345708.0</t>
  </si>
  <si>
    <t>355063540000</t>
  </si>
  <si>
    <t>35506354</t>
  </si>
  <si>
    <t>KATHERIN SANCHEZ</t>
  </si>
  <si>
    <t>KATHERINSANCHEZ</t>
  </si>
  <si>
    <t>69549234.0</t>
  </si>
  <si>
    <t>356153190000</t>
  </si>
  <si>
    <t>35615319</t>
  </si>
  <si>
    <t>CARS PARTS AZUERO</t>
  </si>
  <si>
    <t>CARSPARTSAZUERO</t>
  </si>
  <si>
    <t>69707654.0</t>
  </si>
  <si>
    <t>328849180000</t>
  </si>
  <si>
    <t>32884918</t>
  </si>
  <si>
    <t>Yair Al exander De Leon</t>
  </si>
  <si>
    <t>YAIRALEXANDERDELEON</t>
  </si>
  <si>
    <t>62152601.0</t>
  </si>
  <si>
    <t>354307030000</t>
  </si>
  <si>
    <t>35430703</t>
  </si>
  <si>
    <t>NORIEL IGNACIO BARRIA</t>
  </si>
  <si>
    <t>NORIELIGNACIOBARRIA</t>
  </si>
  <si>
    <t>64284709.0</t>
  </si>
  <si>
    <t>342257630000</t>
  </si>
  <si>
    <t>34225763</t>
  </si>
  <si>
    <t>MERIBETH YAIR VASQUEZ ROMERO</t>
  </si>
  <si>
    <t>MERIBETHYAIRVASQUEZROMERO</t>
  </si>
  <si>
    <t>64918124.0</t>
  </si>
  <si>
    <t>352374590000</t>
  </si>
  <si>
    <t>35237459</t>
  </si>
  <si>
    <t>ROSMERY VILLARREAL</t>
  </si>
  <si>
    <t>ROSMERYVILLARREAL</t>
  </si>
  <si>
    <t>67440351.0</t>
  </si>
  <si>
    <t>357256760000</t>
  </si>
  <si>
    <t>35725676</t>
  </si>
  <si>
    <t>MILAGROS DEL CARMEN CORRALES VALDES</t>
  </si>
  <si>
    <t>MILAGROSDELCARMENCORRALESVALDES</t>
  </si>
  <si>
    <t>67059567.0</t>
  </si>
  <si>
    <t>345104350000</t>
  </si>
  <si>
    <t>34510435</t>
  </si>
  <si>
    <t>ANA ELOISA RODRIGUEZ</t>
  </si>
  <si>
    <t>ANAELOISARODRIGUEZ</t>
  </si>
  <si>
    <t>68875482.0</t>
  </si>
  <si>
    <t>353062560000</t>
  </si>
  <si>
    <t>35306256</t>
  </si>
  <si>
    <t>JOSE EUGENIO MENDOZA PEREZ</t>
  </si>
  <si>
    <t>JOSEEUGENIOMENDOZAPEREZ</t>
  </si>
  <si>
    <t>61010073.0</t>
  </si>
  <si>
    <t>358343440000</t>
  </si>
  <si>
    <t>35834344</t>
  </si>
  <si>
    <t>CARMEN ESTHER NORIEGA CALDERON</t>
  </si>
  <si>
    <t>CARMENESTHERNORIEGACALDERON</t>
  </si>
  <si>
    <t>68255915.0</t>
  </si>
  <si>
    <t>353135130000</t>
  </si>
  <si>
    <t>35313513</t>
  </si>
  <si>
    <t>DEE DEE AIZPURUA</t>
  </si>
  <si>
    <t>DEEDEEAIZPURUA</t>
  </si>
  <si>
    <t>69455078.0</t>
  </si>
  <si>
    <t>353103410000</t>
  </si>
  <si>
    <t>35310341</t>
  </si>
  <si>
    <t>AILYN LOPEZ</t>
  </si>
  <si>
    <t>AILYNLOPEZ</t>
  </si>
  <si>
    <t>67305441.0</t>
  </si>
  <si>
    <t>349448940000</t>
  </si>
  <si>
    <t>34944894</t>
  </si>
  <si>
    <t>ASTRID PINILLA</t>
  </si>
  <si>
    <t>ASTRIDPINILLA</t>
  </si>
  <si>
    <t>63251937.0</t>
  </si>
  <si>
    <t>349327540000</t>
  </si>
  <si>
    <t>34932754</t>
  </si>
  <si>
    <t>ZULIMA NOEMI SANDOVAL KNIGHT</t>
  </si>
  <si>
    <t>ZULIMANOEMISANDOVALKNIGHT</t>
  </si>
  <si>
    <t>65254145.0</t>
  </si>
  <si>
    <t>364055240000</t>
  </si>
  <si>
    <t>36405524</t>
  </si>
  <si>
    <t>ANDRES JESUS GONZALEZ HERNANDEZ</t>
  </si>
  <si>
    <t>ANDRESJESUSGONZALEZHERNANDEZ</t>
  </si>
  <si>
    <t>338116160000</t>
  </si>
  <si>
    <t>33811616</t>
  </si>
  <si>
    <t>PANAMA S CULINARY HERITAGE</t>
  </si>
  <si>
    <t>PANAMASCULINARYHERITAGE</t>
  </si>
  <si>
    <t>67959612.0</t>
  </si>
  <si>
    <t>343435540000</t>
  </si>
  <si>
    <t>34343554</t>
  </si>
  <si>
    <t>GISELA PIMENTEL</t>
  </si>
  <si>
    <t>GISELAPIMENTEL</t>
  </si>
  <si>
    <t>62815276.0</t>
  </si>
  <si>
    <t>356211120000</t>
  </si>
  <si>
    <t>35621112</t>
  </si>
  <si>
    <t>AGROFERRETERIAPONUGA</t>
  </si>
  <si>
    <t>65926958.0</t>
  </si>
  <si>
    <t>359285960000</t>
  </si>
  <si>
    <t>35928596</t>
  </si>
  <si>
    <t>MARIO GOMEZ</t>
  </si>
  <si>
    <t>MARIOGOMEZ</t>
  </si>
  <si>
    <t>65115384.0</t>
  </si>
  <si>
    <t>338209670000</t>
  </si>
  <si>
    <t>33820967</t>
  </si>
  <si>
    <t>JENNIFER ESCRIBANO</t>
  </si>
  <si>
    <t>JENNIFERESCRIBANO</t>
  </si>
  <si>
    <t>63206716.0</t>
  </si>
  <si>
    <t>356169180000</t>
  </si>
  <si>
    <t>35616918</t>
  </si>
  <si>
    <t>CESAR CASTILLO</t>
  </si>
  <si>
    <t>CESARCASTILLO</t>
  </si>
  <si>
    <t>60444142.0</t>
  </si>
  <si>
    <t>329929060000</t>
  </si>
  <si>
    <t>32992906</t>
  </si>
  <si>
    <t>YeniferLisethAtencio</t>
  </si>
  <si>
    <t>YENIFERLISETHATENCIO</t>
  </si>
  <si>
    <t>62757261.0</t>
  </si>
  <si>
    <t>353085590000</t>
  </si>
  <si>
    <t>35308559</t>
  </si>
  <si>
    <t>YAILEEN TERESA CASTILLERO ALMANZA</t>
  </si>
  <si>
    <t>YAILEENTERESACASTILLEROALMANZA</t>
  </si>
  <si>
    <t>64135501.0</t>
  </si>
  <si>
    <t>346261340000</t>
  </si>
  <si>
    <t>34626134</t>
  </si>
  <si>
    <t>SIXTO ERNESTO GOMEZ PEREZ</t>
  </si>
  <si>
    <t>SIXTOERNESTOGOMEZPEREZ</t>
  </si>
  <si>
    <t>67766513.0</t>
  </si>
  <si>
    <t>349443650000</t>
  </si>
  <si>
    <t>34944365</t>
  </si>
  <si>
    <t>ABDIEL PÉREZ TEJEDOR</t>
  </si>
  <si>
    <t>ABDIELPEREZTEJEDOR</t>
  </si>
  <si>
    <t>68708044.0</t>
  </si>
  <si>
    <t>347419040000</t>
  </si>
  <si>
    <t>34741904</t>
  </si>
  <si>
    <t>ABIGAIL DE LOS ANGELES CEDEÑO</t>
  </si>
  <si>
    <t>ABIGAILDELOSANGELESCEDENO</t>
  </si>
  <si>
    <t>65093416.0</t>
  </si>
  <si>
    <t>342396800000</t>
  </si>
  <si>
    <t>34239680</t>
  </si>
  <si>
    <t>ARACELLYS CAMPOS</t>
  </si>
  <si>
    <t>ARACELLYSCAMPOS</t>
  </si>
  <si>
    <t>66493683.0</t>
  </si>
  <si>
    <t>351245700000</t>
  </si>
  <si>
    <t>35124570</t>
  </si>
  <si>
    <t>ARNULFO QUINTERO</t>
  </si>
  <si>
    <t>ARNULFOQUINTERO</t>
  </si>
  <si>
    <t>66011116.0</t>
  </si>
  <si>
    <t>352099070000</t>
  </si>
  <si>
    <t>35209907</t>
  </si>
  <si>
    <t>67878558.0</t>
  </si>
  <si>
    <t>35732474</t>
  </si>
  <si>
    <t>EDUARDO TROCHE</t>
  </si>
  <si>
    <t>EDUARDOTROCHE</t>
  </si>
  <si>
    <t>341116090000</t>
  </si>
  <si>
    <t>34111609</t>
  </si>
  <si>
    <t>DILSA MARLENI AVILA MENDOZA</t>
  </si>
  <si>
    <t>DILSAMARLENIAVILAMENDOZA</t>
  </si>
  <si>
    <t>60943643.0</t>
  </si>
  <si>
    <t>369020690000</t>
  </si>
  <si>
    <t>36902069</t>
  </si>
  <si>
    <t>DAVID VERGARA</t>
  </si>
  <si>
    <t>DAVIDVERGARA</t>
  </si>
  <si>
    <t>65010254.0</t>
  </si>
  <si>
    <t>352025110000</t>
  </si>
  <si>
    <t>35202511</t>
  </si>
  <si>
    <t>JUAN HUERTA</t>
  </si>
  <si>
    <t>JUANHUERTA</t>
  </si>
  <si>
    <t>69874714.0</t>
  </si>
  <si>
    <t>363017440000</t>
  </si>
  <si>
    <t>36301744</t>
  </si>
  <si>
    <t>MARIA GIRON</t>
  </si>
  <si>
    <t>MARIAGIRON</t>
  </si>
  <si>
    <t>63150503.0</t>
  </si>
  <si>
    <t>365052120000</t>
  </si>
  <si>
    <t>36505212</t>
  </si>
  <si>
    <t>ARIANA RAMOS</t>
  </si>
  <si>
    <t>ARIANARAMOS</t>
  </si>
  <si>
    <t>364028380000</t>
  </si>
  <si>
    <t>36402838</t>
  </si>
  <si>
    <t>HÉCTOR OJO</t>
  </si>
  <si>
    <t>HECTOROJO</t>
  </si>
  <si>
    <t>64139848.0</t>
  </si>
  <si>
    <t>356293850000</t>
  </si>
  <si>
    <t>35629385</t>
  </si>
  <si>
    <t>GIANNA GARCIA</t>
  </si>
  <si>
    <t>GIANNAGARCIA</t>
  </si>
  <si>
    <t>69650009.0</t>
  </si>
  <si>
    <t>356257940000</t>
  </si>
  <si>
    <t>35625794</t>
  </si>
  <si>
    <t>EDUARDO JAVIER PONZADA TORRES</t>
  </si>
  <si>
    <t>EDUARDOJAVIERPONZADATORRES</t>
  </si>
  <si>
    <t>66494509.0</t>
  </si>
  <si>
    <t>352102130000</t>
  </si>
  <si>
    <t>35210213</t>
  </si>
  <si>
    <t>GABRIEL CANTO</t>
  </si>
  <si>
    <t>GABRIELCANTO</t>
  </si>
  <si>
    <t>62039729.0</t>
  </si>
  <si>
    <t>355078060000</t>
  </si>
  <si>
    <t>35507806</t>
  </si>
  <si>
    <t>AMELIA YARISEL ESPINOZA HERNANDEZ</t>
  </si>
  <si>
    <t>AMELIAYARISELESPINOZAHERNANDEZ</t>
  </si>
  <si>
    <t>69146658.0</t>
  </si>
  <si>
    <t>357245680000</t>
  </si>
  <si>
    <t>35724568</t>
  </si>
  <si>
    <t>MILEYKA VALDES</t>
  </si>
  <si>
    <t>MILEYKAVALDES</t>
  </si>
  <si>
    <t>69104203.0</t>
  </si>
  <si>
    <t>358293320000</t>
  </si>
  <si>
    <t>35829332</t>
  </si>
  <si>
    <t>BLADIMIR RODRIGUEZ</t>
  </si>
  <si>
    <t>BLADIMIRRODRIGUEZ</t>
  </si>
  <si>
    <t>65370118.0</t>
  </si>
  <si>
    <t>336097550000</t>
  </si>
  <si>
    <t>33609755</t>
  </si>
  <si>
    <t>LUIS EDU ARDO BAZAN RODRIGUEZ</t>
  </si>
  <si>
    <t>LUISEDUARDOBAZANRODRIGUEZ</t>
  </si>
  <si>
    <t>65044578.0</t>
  </si>
  <si>
    <t>352084660000</t>
  </si>
  <si>
    <t>35208466</t>
  </si>
  <si>
    <t>ODILSON OSORIO</t>
  </si>
  <si>
    <t>ODILSONOSORIO</t>
  </si>
  <si>
    <t>65409999.0</t>
  </si>
  <si>
    <t>358084660000</t>
  </si>
  <si>
    <t>35808466</t>
  </si>
  <si>
    <t>DIOBELLYS ATENCIO</t>
  </si>
  <si>
    <t>DIOBELLYSATENCIO</t>
  </si>
  <si>
    <t>61876890.0</t>
  </si>
  <si>
    <t>364001540000</t>
  </si>
  <si>
    <t>36400154</t>
  </si>
  <si>
    <t>RONALD PEREZ</t>
  </si>
  <si>
    <t>RONALDPEREZ</t>
  </si>
  <si>
    <t>62894255.0</t>
  </si>
  <si>
    <t>326889380000</t>
  </si>
  <si>
    <t>32688938</t>
  </si>
  <si>
    <t>LEGUMBRES Y FRU a</t>
  </si>
  <si>
    <t>LEGUMBRESYFRUA</t>
  </si>
  <si>
    <t>68772388.0</t>
  </si>
  <si>
    <t>356126660000</t>
  </si>
  <si>
    <t>35612666</t>
  </si>
  <si>
    <t>ERICKSON ULLOA</t>
  </si>
  <si>
    <t>ERICKSONULLOA</t>
  </si>
  <si>
    <t>64098700.0</t>
  </si>
  <si>
    <t>356126780000</t>
  </si>
  <si>
    <t>35612678</t>
  </si>
  <si>
    <t>MIDCELY YANETH MENDOZA OCAÑA</t>
  </si>
  <si>
    <t>MIDCELYYANETHMENDOZAOCANA</t>
  </si>
  <si>
    <t>68569549.0</t>
  </si>
  <si>
    <t>354106290000</t>
  </si>
  <si>
    <t>35410629</t>
  </si>
  <si>
    <t>JESUS BONILLA</t>
  </si>
  <si>
    <t>JESUSBONILLA</t>
  </si>
  <si>
    <t>64377017.0</t>
  </si>
  <si>
    <t>351229510000</t>
  </si>
  <si>
    <t>35122951</t>
  </si>
  <si>
    <t>YOSEPHINE SOLANGEL CAMPOS</t>
  </si>
  <si>
    <t>YOSEPHINESOLANGELCAMPOS</t>
  </si>
  <si>
    <t>66660061.0</t>
  </si>
  <si>
    <t>328849280000</t>
  </si>
  <si>
    <t>32884928</t>
  </si>
  <si>
    <t>Richard Ale xander De Leon</t>
  </si>
  <si>
    <t>RICHARDALEXANDERDELEON</t>
  </si>
  <si>
    <t>65704894.0</t>
  </si>
  <si>
    <t>344382710000</t>
  </si>
  <si>
    <t>34438271</t>
  </si>
  <si>
    <t>CJK CARGO</t>
  </si>
  <si>
    <t>CJKCARGO</t>
  </si>
  <si>
    <t>64021689.0</t>
  </si>
  <si>
    <t>351239330000</t>
  </si>
  <si>
    <t>35123933</t>
  </si>
  <si>
    <t>MELISA MASSIEL OSORIO SALAMIN</t>
  </si>
  <si>
    <t>MELISAMASSIELOSORIOSALAMIN</t>
  </si>
  <si>
    <t>65577318.0</t>
  </si>
  <si>
    <t>356122350000</t>
  </si>
  <si>
    <t>35612235</t>
  </si>
  <si>
    <t>FELIX A HERAZO P</t>
  </si>
  <si>
    <t>FELIXAHERAZOP</t>
  </si>
  <si>
    <t>61848494.0</t>
  </si>
  <si>
    <t>352314380000</t>
  </si>
  <si>
    <t>35231438</t>
  </si>
  <si>
    <t>VICTOR MANUEL SANTOS HERNANDEZ</t>
  </si>
  <si>
    <t>VICTORMANUELSANTOSHERNANDEZ</t>
  </si>
  <si>
    <t>67365921.0</t>
  </si>
  <si>
    <t>356320050000</t>
  </si>
  <si>
    <t>35632005</t>
  </si>
  <si>
    <t>OLIVER AGUSTIN CAMPOS GONZALEZ</t>
  </si>
  <si>
    <t>OLIVERAGUSTINCAMPOSGONZALEZ</t>
  </si>
  <si>
    <t>65739454.0</t>
  </si>
  <si>
    <t>354077900000</t>
  </si>
  <si>
    <t>35407790</t>
  </si>
  <si>
    <t>BELKIS YOITZA SOLIS GONZALEZ</t>
  </si>
  <si>
    <t>BELKISYOITZASOLISGONZALEZ</t>
  </si>
  <si>
    <t>61650844.0</t>
  </si>
  <si>
    <t>351080120000</t>
  </si>
  <si>
    <t>35108012</t>
  </si>
  <si>
    <t>SAMUEL DAVID SOLIS PEÑA</t>
  </si>
  <si>
    <t>SAMUELDAVIDSOLISPENA</t>
  </si>
  <si>
    <t>67987450.0</t>
  </si>
  <si>
    <t>356335330000</t>
  </si>
  <si>
    <t>35633533</t>
  </si>
  <si>
    <t>ISAMAR DEL CARMEN OSORIO ALMANZA</t>
  </si>
  <si>
    <t>ISAMARDELCARMENOSORIOALMANZA</t>
  </si>
  <si>
    <t>67026933.0</t>
  </si>
  <si>
    <t>362044740000</t>
  </si>
  <si>
    <t>36204474</t>
  </si>
  <si>
    <t>FABIAN ENRIQUE OJO PEREZ</t>
  </si>
  <si>
    <t>FABIANENRIQUEOJOPEREZ</t>
  </si>
  <si>
    <t>363044780000</t>
  </si>
  <si>
    <t>36304478</t>
  </si>
  <si>
    <t>366040910000</t>
  </si>
  <si>
    <t>36604091</t>
  </si>
  <si>
    <t>JOSE PIMENTEL</t>
  </si>
  <si>
    <t>JOSEPIMENTEL</t>
  </si>
  <si>
    <t>359257120000</t>
  </si>
  <si>
    <t>35925712</t>
  </si>
  <si>
    <t>MERCIN ORIEL CAEZ SERRANO</t>
  </si>
  <si>
    <t>MERCINORIELCAEZSERRANO</t>
  </si>
  <si>
    <t>69097677.0</t>
  </si>
  <si>
    <t>358092170000</t>
  </si>
  <si>
    <t>35809217</t>
  </si>
  <si>
    <t>DAVID ENRIQUE BARRIOS RIOS</t>
  </si>
  <si>
    <t>DAVIDENRIQUEBARRIOSRIOS</t>
  </si>
  <si>
    <t>67361361.0</t>
  </si>
  <si>
    <t>353351760000</t>
  </si>
  <si>
    <t>35335176</t>
  </si>
  <si>
    <t>YAIBEY E REYES C</t>
  </si>
  <si>
    <t>YAIBEYEREYESC</t>
  </si>
  <si>
    <t>67069584.0</t>
  </si>
  <si>
    <t>356175840000</t>
  </si>
  <si>
    <t>35617584</t>
  </si>
  <si>
    <t>CAROLINA PINEDA</t>
  </si>
  <si>
    <t>CAROLINAPINEDA</t>
  </si>
  <si>
    <t>62408218.0</t>
  </si>
  <si>
    <t>329207170000</t>
  </si>
  <si>
    <t>32920717</t>
  </si>
  <si>
    <t>HGCC (HUGO GARCIA CO NSTRUCCION Y CONSUL</t>
  </si>
  <si>
    <t>HGCCHUGOGARCIACONSTRUCCIONYCONSUL</t>
  </si>
  <si>
    <t>62540662.0</t>
  </si>
  <si>
    <t>351294370000</t>
  </si>
  <si>
    <t>35129437</t>
  </si>
  <si>
    <t>GREGORY CHARLIE ANTUNEZ TELLO</t>
  </si>
  <si>
    <t>GREGORYCHARLIEANTUNEZTELLO</t>
  </si>
  <si>
    <t>67765199.0</t>
  </si>
  <si>
    <t>359017020000</t>
  </si>
  <si>
    <t>35901702</t>
  </si>
  <si>
    <t>DARINEL JULIAN APARICIO GONZALEZ</t>
  </si>
  <si>
    <t>DARINELJULIANAPARICIOGONZALEZ</t>
  </si>
  <si>
    <t>65272721.0</t>
  </si>
  <si>
    <t>348036940000</t>
  </si>
  <si>
    <t>34803694</t>
  </si>
  <si>
    <t>DANIEL ENRIQUE MONTERREY GARRIDO</t>
  </si>
  <si>
    <t>DANIELENRIQUEMONTERREYGARRIDO</t>
  </si>
  <si>
    <t>63086575.0</t>
  </si>
  <si>
    <t>353354840000</t>
  </si>
  <si>
    <t>35335484</t>
  </si>
  <si>
    <t>EDWIN JAVIER ARENAS LOPEZ</t>
  </si>
  <si>
    <t>EDWINJAVIERARENASLOPEZ</t>
  </si>
  <si>
    <t>69865556.0</t>
  </si>
  <si>
    <t>346331450000</t>
  </si>
  <si>
    <t>34633145</t>
  </si>
  <si>
    <t>MAYDELIN MASSIEL SANDOVAL KNIGTH</t>
  </si>
  <si>
    <t>MAYDELINMASSIELSANDOVALKNIGTH</t>
  </si>
  <si>
    <t>63093199.0</t>
  </si>
  <si>
    <t>351286200000</t>
  </si>
  <si>
    <t>35128620</t>
  </si>
  <si>
    <t>CARLOS VEGA</t>
  </si>
  <si>
    <t>CARLOSVEGA</t>
  </si>
  <si>
    <t>62846617.0</t>
  </si>
  <si>
    <t>354223120000</t>
  </si>
  <si>
    <t>35422312</t>
  </si>
  <si>
    <t>JOSE ESPINO</t>
  </si>
  <si>
    <t>JOSEESPINO</t>
  </si>
  <si>
    <t>62892045.0</t>
  </si>
  <si>
    <t>351237600000</t>
  </si>
  <si>
    <t>35123760</t>
  </si>
  <si>
    <t>ANGHELO ALFONSO HERNANDEZ ESPINOSA</t>
  </si>
  <si>
    <t>ANGHELOALFONSOHERNANDEZESPINOSA</t>
  </si>
  <si>
    <t>67539964.0</t>
  </si>
  <si>
    <t>347122050000</t>
  </si>
  <si>
    <t>34712205</t>
  </si>
  <si>
    <t>LESLIZBETH TORIBIO SAEZ</t>
  </si>
  <si>
    <t>LESLIZBETHTORIBIOSAEZ</t>
  </si>
  <si>
    <t>63564084.0</t>
  </si>
  <si>
    <t>356384190000</t>
  </si>
  <si>
    <t>35638419</t>
  </si>
  <si>
    <t>CARLOS IVAN CHAVEZ MELGAR</t>
  </si>
  <si>
    <t>CARLOSIVANCHAVEZMELGAR</t>
  </si>
  <si>
    <t>64383113.0</t>
  </si>
  <si>
    <t>349090130000</t>
  </si>
  <si>
    <t>34909013</t>
  </si>
  <si>
    <t>EDGAR MANUEL RUIZ GONZALEZ</t>
  </si>
  <si>
    <t>EDGARMANUELRUIZGONZALEZ</t>
  </si>
  <si>
    <t>62583813.0</t>
  </si>
  <si>
    <t>353247070000</t>
  </si>
  <si>
    <t>35324707</t>
  </si>
  <si>
    <t>MARIA GUADALUPE GONZALEZ JAEN</t>
  </si>
  <si>
    <t>MARIAGUADALUPEGONZALEZJAEN</t>
  </si>
  <si>
    <t>61634977.0</t>
  </si>
  <si>
    <t>363033240000</t>
  </si>
  <si>
    <t>36303324</t>
  </si>
  <si>
    <t>PATRICIA NEREIDA CRESPO CAJAR</t>
  </si>
  <si>
    <t>PATRICIANEREIDACRESPOCAJAR</t>
  </si>
  <si>
    <t>64376045.0</t>
  </si>
  <si>
    <t>366029940000</t>
  </si>
  <si>
    <t>36602994</t>
  </si>
  <si>
    <t>NODIER ERNESTO RIOS HIDALGO</t>
  </si>
  <si>
    <t>NODIERERNESTORIOSHIDALGO</t>
  </si>
  <si>
    <t>66641505.0</t>
  </si>
  <si>
    <t>361027230000</t>
  </si>
  <si>
    <t>36102723</t>
  </si>
  <si>
    <t>EDELMIRA RODRIGUEZ</t>
  </si>
  <si>
    <t>EDELMIRARODRIGUEZ</t>
  </si>
  <si>
    <t>66383011.0</t>
  </si>
  <si>
    <t>359324770000</t>
  </si>
  <si>
    <t>35932477</t>
  </si>
  <si>
    <t>EYMI BRIGIDA UGARCIA RIOS</t>
  </si>
  <si>
    <t>EYMIBRIGIDAUGARCIARIOS</t>
  </si>
  <si>
    <t>69361807.0</t>
  </si>
  <si>
    <t>335221090000</t>
  </si>
  <si>
    <t>33522109</t>
  </si>
  <si>
    <t>Rosa Maria Wu Yang</t>
  </si>
  <si>
    <t>ROSAMARIAWUYANG</t>
  </si>
  <si>
    <t>67528989.0</t>
  </si>
  <si>
    <t>357064030000</t>
  </si>
  <si>
    <t>35706403</t>
  </si>
  <si>
    <t>JOSE AGUSTIN TREJOS MORENO</t>
  </si>
  <si>
    <t>JOSEAGUSTINTREJOSMORENO</t>
  </si>
  <si>
    <t>62500340.0</t>
  </si>
  <si>
    <t>356374980000</t>
  </si>
  <si>
    <t>35637498</t>
  </si>
  <si>
    <t>ALVIS PIMENTEL</t>
  </si>
  <si>
    <t>ALVISPIMENTEL</t>
  </si>
  <si>
    <t>68857308.0</t>
  </si>
  <si>
    <t>349027500000</t>
  </si>
  <si>
    <t>34902750</t>
  </si>
  <si>
    <t>EVA BRICEIDA MADRIGALES VEGA</t>
  </si>
  <si>
    <t>EVABRICEIDAMADRIGALESVEGA</t>
  </si>
  <si>
    <t>65089250.0</t>
  </si>
  <si>
    <t>356309540000</t>
  </si>
  <si>
    <t>35630954</t>
  </si>
  <si>
    <t>MARYELIS SOFIA RODRIGUEZ QUINTERO</t>
  </si>
  <si>
    <t>MARYELISSOFIARODRIGUEZQUINTERO</t>
  </si>
  <si>
    <t>65190196.0</t>
  </si>
  <si>
    <t>356361470000</t>
  </si>
  <si>
    <t>35636147</t>
  </si>
  <si>
    <t>JORGE PEREZ</t>
  </si>
  <si>
    <t>JORGEPEREZ</t>
  </si>
  <si>
    <t>67080324.0</t>
  </si>
  <si>
    <t>341271850000</t>
  </si>
  <si>
    <t>34127185</t>
  </si>
  <si>
    <t>JAVIER JOSE CANTO CANTO</t>
  </si>
  <si>
    <t>JAVIERJOSECANTOCANTO</t>
  </si>
  <si>
    <t>69118686.0</t>
  </si>
  <si>
    <t>358293670000</t>
  </si>
  <si>
    <t>35829367</t>
  </si>
  <si>
    <t>NAYELY GONZALEZ</t>
  </si>
  <si>
    <t>NAYELYGONZALEZ</t>
  </si>
  <si>
    <t>68702733.0</t>
  </si>
  <si>
    <t>358361470000</t>
  </si>
  <si>
    <t>35836147</t>
  </si>
  <si>
    <t>LURIS ATENCIÓ</t>
  </si>
  <si>
    <t>LURISATENCIO</t>
  </si>
  <si>
    <t>62542827.0</t>
  </si>
  <si>
    <t>354072580000</t>
  </si>
  <si>
    <t>35407258</t>
  </si>
  <si>
    <t>ENRIQUE ALEXANDER BARRIOS RIOS</t>
  </si>
  <si>
    <t>ENRIQUEALEXANDERBARRIOSRIOS</t>
  </si>
  <si>
    <t>62233129.0</t>
  </si>
  <si>
    <t>352173820000</t>
  </si>
  <si>
    <t>35217382</t>
  </si>
  <si>
    <t>MELANY LENICH TRUJILLO</t>
  </si>
  <si>
    <t>MELANYLENICHTRUJILLO</t>
  </si>
  <si>
    <t>67671709.0</t>
  </si>
  <si>
    <t>351374990000</t>
  </si>
  <si>
    <t>35137499</t>
  </si>
  <si>
    <t>NAYHELIE AGUILAR</t>
  </si>
  <si>
    <t>NAYHELIEAGUILAR</t>
  </si>
  <si>
    <t>67652897.0</t>
  </si>
  <si>
    <t>342385720000</t>
  </si>
  <si>
    <t>34238572</t>
  </si>
  <si>
    <t>ROLANDO BARBA</t>
  </si>
  <si>
    <t>ROLANDOBARBA</t>
  </si>
  <si>
    <t>62723558.0</t>
  </si>
  <si>
    <t>348385690000</t>
  </si>
  <si>
    <t>34838569</t>
  </si>
  <si>
    <t>64296462.0</t>
  </si>
  <si>
    <t>359244620000</t>
  </si>
  <si>
    <t>35924462</t>
  </si>
  <si>
    <t>JONHATAN HERNÁNDEZ</t>
  </si>
  <si>
    <t>JONHATANHERNANDEZ</t>
  </si>
  <si>
    <t>65424048.0</t>
  </si>
  <si>
    <t>351205930000</t>
  </si>
  <si>
    <t>35120593</t>
  </si>
  <si>
    <t>EMILY NOEMI GONZALEZ SAEZ</t>
  </si>
  <si>
    <t>EMILYNOEMIGONZALEZSAEZ</t>
  </si>
  <si>
    <t>68524652.0</t>
  </si>
  <si>
    <t>358202770000</t>
  </si>
  <si>
    <t>35820277</t>
  </si>
  <si>
    <t>MIKE ALEJANDRO VILLAREAL JARAMILLO</t>
  </si>
  <si>
    <t>MIKEALEJANDROVILLAREALJARAMILLO</t>
  </si>
  <si>
    <t>66366335.0</t>
  </si>
  <si>
    <t>342381970000</t>
  </si>
  <si>
    <t>34238197</t>
  </si>
  <si>
    <t>CARLOS ARTURO CHACÓN MORENO</t>
  </si>
  <si>
    <t>CARLOSARTUROCHACONMORENO</t>
  </si>
  <si>
    <t>68676041.0</t>
  </si>
  <si>
    <t>353373500000</t>
  </si>
  <si>
    <t>35337350</t>
  </si>
  <si>
    <t>JOSE A FRANCO B</t>
  </si>
  <si>
    <t>JOSEAFRANCOB</t>
  </si>
  <si>
    <t>63458157.0</t>
  </si>
  <si>
    <t>341124670000</t>
  </si>
  <si>
    <t>34112467</t>
  </si>
  <si>
    <t>PRODUCTO DON INO</t>
  </si>
  <si>
    <t>PRODUCTODONINO</t>
  </si>
  <si>
    <t>67734359.0</t>
  </si>
  <si>
    <t>354062350000</t>
  </si>
  <si>
    <t>35406235</t>
  </si>
  <si>
    <t>KATHERIN LINETH RAMOS ORTEGA</t>
  </si>
  <si>
    <t>KATHERINLINETHRAMOSORTEGA</t>
  </si>
  <si>
    <t>67108058.0</t>
  </si>
  <si>
    <t>337218060000</t>
  </si>
  <si>
    <t>33721806</t>
  </si>
  <si>
    <t>Samuel Elias Mendoza Jimenez</t>
  </si>
  <si>
    <t>SAMUELELIASMENDOZAJIMENEZ</t>
  </si>
  <si>
    <t>66529871.0</t>
  </si>
  <si>
    <t>357253980000</t>
  </si>
  <si>
    <t>35725398</t>
  </si>
  <si>
    <t>PANAMA SQUASH</t>
  </si>
  <si>
    <t>PANAMASQUASH</t>
  </si>
  <si>
    <t>68834775.0</t>
  </si>
  <si>
    <t>335228860000</t>
  </si>
  <si>
    <t>33522886</t>
  </si>
  <si>
    <t>Fernando Jose Pinto</t>
  </si>
  <si>
    <t>FERNANDOJOSEPINTO</t>
  </si>
  <si>
    <t>63984681.0</t>
  </si>
  <si>
    <t>367036910000</t>
  </si>
  <si>
    <t>36703691</t>
  </si>
  <si>
    <t>ALEXANDRA SMITH</t>
  </si>
  <si>
    <t>ALEXANDRASMITH</t>
  </si>
  <si>
    <t>358243790000</t>
  </si>
  <si>
    <t>35824379</t>
  </si>
  <si>
    <t>GUILLERMO FERNANDEZ</t>
  </si>
  <si>
    <t>GUILLERMOFERNANDEZ</t>
  </si>
  <si>
    <t>65112666.0</t>
  </si>
  <si>
    <t>355206870000</t>
  </si>
  <si>
    <t>35520687</t>
  </si>
  <si>
    <t>DAYANA MILAGROS DE FRIAS MENA</t>
  </si>
  <si>
    <t>DAYANAMILAGROSDEFRIASMENA</t>
  </si>
  <si>
    <t>68634019.0</t>
  </si>
  <si>
    <t>357150120000</t>
  </si>
  <si>
    <t>35715012</t>
  </si>
  <si>
    <t>BORIS VILLALAZ</t>
  </si>
  <si>
    <t>BORISVILLALAZ</t>
  </si>
  <si>
    <t>65109764.0</t>
  </si>
  <si>
    <t>347026280000</t>
  </si>
  <si>
    <t>34702628</t>
  </si>
  <si>
    <t>KEILYN KRISTHIN PERALTA MADRIGALES</t>
  </si>
  <si>
    <t>KEILYNKRISTHINPERALTAMADRIGALES</t>
  </si>
  <si>
    <t>69116563.0</t>
  </si>
  <si>
    <t>359374710000</t>
  </si>
  <si>
    <t>35937471</t>
  </si>
  <si>
    <t>JASSON HERNANDEZ</t>
  </si>
  <si>
    <t>JASSONHERNANDEZ</t>
  </si>
  <si>
    <t>64554540.0</t>
  </si>
  <si>
    <t>355356850000</t>
  </si>
  <si>
    <t>35535685</t>
  </si>
  <si>
    <t>KATHERINE SOLIS ARAUZ</t>
  </si>
  <si>
    <t>KATHERINESOLISARAUZ</t>
  </si>
  <si>
    <t>62514703.0</t>
  </si>
  <si>
    <t>355223650000</t>
  </si>
  <si>
    <t>35522365</t>
  </si>
  <si>
    <t>IVANNA ISABELA INDUNI CEDEÑO</t>
  </si>
  <si>
    <t>IVANNAISABELAINDUNICEDENO</t>
  </si>
  <si>
    <t>67821639.0</t>
  </si>
  <si>
    <t>358170670000</t>
  </si>
  <si>
    <t>35817067</t>
  </si>
  <si>
    <t>CEDRICK JESUS CEDEÑO HIGUERA</t>
  </si>
  <si>
    <t>CEDRICKJESUSCEDENOHIGUERA</t>
  </si>
  <si>
    <t>64060338.0</t>
  </si>
  <si>
    <t>358350430000</t>
  </si>
  <si>
    <t>35835043</t>
  </si>
  <si>
    <t>MARIA QUINTERO</t>
  </si>
  <si>
    <t>MARIAQUINTERO</t>
  </si>
  <si>
    <t>63898206.0</t>
  </si>
  <si>
    <t>354084300000</t>
  </si>
  <si>
    <t>35408430</t>
  </si>
  <si>
    <t>DARIANYS MERCEDES RUIZ PEREZ</t>
  </si>
  <si>
    <t>DARIANYSMERCEDESRUIZPEREZ</t>
  </si>
  <si>
    <t>62441445.0</t>
  </si>
  <si>
    <t>356229690000</t>
  </si>
  <si>
    <t>35622969</t>
  </si>
  <si>
    <t>NELSON JAVIER VALDEZ ALMANZA</t>
  </si>
  <si>
    <t>NELSONJAVIERVALDEZALMANZA</t>
  </si>
  <si>
    <t>68479498.0</t>
  </si>
  <si>
    <t>352136860000</t>
  </si>
  <si>
    <t>35213686</t>
  </si>
  <si>
    <t>JANYELINE MAEROBIS MITRE CASTILLO</t>
  </si>
  <si>
    <t>JANYELINEMAEROBISMITRECASTILLO</t>
  </si>
  <si>
    <t>65607479.0</t>
  </si>
  <si>
    <t>354347830000</t>
  </si>
  <si>
    <t>35434783</t>
  </si>
  <si>
    <t>JOSE DUARTE</t>
  </si>
  <si>
    <t>JOSEDUARTE</t>
  </si>
  <si>
    <t>68719383.0</t>
  </si>
  <si>
    <t>351223870000</t>
  </si>
  <si>
    <t>35122387</t>
  </si>
  <si>
    <t>JOSCAR JAVIER SANCHEZ RODRIGUEZ</t>
  </si>
  <si>
    <t>JOSCARJAVIERSANCHEZRODRIGUEZ</t>
  </si>
  <si>
    <t>62867222.0</t>
  </si>
  <si>
    <t>364056830000</t>
  </si>
  <si>
    <t>36405683</t>
  </si>
  <si>
    <t>CHRISTINA CHAN</t>
  </si>
  <si>
    <t>CHRISTINACHAN</t>
  </si>
  <si>
    <t>339297540000</t>
  </si>
  <si>
    <t>33929754</t>
  </si>
  <si>
    <t>ROGELIO ELIMELEC RUIZ ORTIZ</t>
  </si>
  <si>
    <t>ROGELIOELIMELECRUIZORTIZ</t>
  </si>
  <si>
    <t>68015515.0</t>
  </si>
  <si>
    <t>357130330000</t>
  </si>
  <si>
    <t>35713033</t>
  </si>
  <si>
    <t>KEVIN EULOGIO SOLIS PEREZ</t>
  </si>
  <si>
    <t>KEVINEULOGIOSOLISPEREZ</t>
  </si>
  <si>
    <t>63262889.0</t>
  </si>
  <si>
    <t>348214250000</t>
  </si>
  <si>
    <t>34821425</t>
  </si>
  <si>
    <t>ROLANDO OSCAR AMAYA RODRIGUEZ</t>
  </si>
  <si>
    <t>ROLANDOOSCARAMAYARODRIGUEZ</t>
  </si>
  <si>
    <t>62812526.0</t>
  </si>
  <si>
    <t>351066620000</t>
  </si>
  <si>
    <t>35106662</t>
  </si>
  <si>
    <t>ISABELLA IBARRA</t>
  </si>
  <si>
    <t>ISABELLAIBARRA</t>
  </si>
  <si>
    <t>68497016.0</t>
  </si>
  <si>
    <t>357347800000</t>
  </si>
  <si>
    <t>35734780</t>
  </si>
  <si>
    <t>JAIL HORACIO VERGARA MORENO</t>
  </si>
  <si>
    <t>JAILHORACIOVERGARAMORENO</t>
  </si>
  <si>
    <t>68724003.0</t>
  </si>
  <si>
    <t>353138870000</t>
  </si>
  <si>
    <t>35313887</t>
  </si>
  <si>
    <t>JOSHUA SAAVEDRA</t>
  </si>
  <si>
    <t>JOSHUASAAVEDRA</t>
  </si>
  <si>
    <t>60544903.0</t>
  </si>
  <si>
    <t>343002640000</t>
  </si>
  <si>
    <t>34300264</t>
  </si>
  <si>
    <t>YULEHIKIS YANETH BATISTA CAMPOS</t>
  </si>
  <si>
    <t>YULEHIKISYANETHBATISTACAMPOS</t>
  </si>
  <si>
    <t>64311762.0</t>
  </si>
  <si>
    <t>357111820000</t>
  </si>
  <si>
    <t>35711182</t>
  </si>
  <si>
    <t>MARIO RAFAEL GARCIA BARRAGAN</t>
  </si>
  <si>
    <t>MARIORAFAELGARCIABARRAGAN</t>
  </si>
  <si>
    <t>67404232.0</t>
  </si>
  <si>
    <t>333141820000</t>
  </si>
  <si>
    <t>33314182</t>
  </si>
  <si>
    <t>Miguel Antonio Bernal Rivera</t>
  </si>
  <si>
    <t>MIGUELANTONIOBERNALRIVERA</t>
  </si>
  <si>
    <t>62887010.0</t>
  </si>
  <si>
    <t>352090870000</t>
  </si>
  <si>
    <t>35209087</t>
  </si>
  <si>
    <t>MARIA MOJICA</t>
  </si>
  <si>
    <t>MARIAMOJICA</t>
  </si>
  <si>
    <t>63417346.0</t>
  </si>
  <si>
    <t>348409370000</t>
  </si>
  <si>
    <t>34840937</t>
  </si>
  <si>
    <t>EDUARDO CEDEÑO</t>
  </si>
  <si>
    <t>EDUARDOCEDENO</t>
  </si>
  <si>
    <t>62917834.0</t>
  </si>
  <si>
    <t>358294600000</t>
  </si>
  <si>
    <t>35829460</t>
  </si>
  <si>
    <t>HILARIO CASTILLO</t>
  </si>
  <si>
    <t>HILARIOCASTILLO</t>
  </si>
  <si>
    <t>69832231.0</t>
  </si>
  <si>
    <t>355382750000</t>
  </si>
  <si>
    <t>35538275</t>
  </si>
  <si>
    <t>CESAR ADAIR HIGUERA PINTO</t>
  </si>
  <si>
    <t>CESARADAIRHIGUERAPINTO</t>
  </si>
  <si>
    <t>65209621.0</t>
  </si>
  <si>
    <t>352277600000</t>
  </si>
  <si>
    <t>35227760</t>
  </si>
  <si>
    <t>JOSE BERNAL</t>
  </si>
  <si>
    <t>JOSEBERNAL</t>
  </si>
  <si>
    <t>63795334.0</t>
  </si>
  <si>
    <t>349463660000</t>
  </si>
  <si>
    <t>34946366</t>
  </si>
  <si>
    <t>VANESSA ZHONG</t>
  </si>
  <si>
    <t>VANESSAZHONG</t>
  </si>
  <si>
    <t>62773148.0</t>
  </si>
  <si>
    <t>355020490000</t>
  </si>
  <si>
    <t>35502049</t>
  </si>
  <si>
    <t>ISABEL YANETH GONZALEZ MORENO</t>
  </si>
  <si>
    <t>ISABELYANETHGONZALEZMORENO</t>
  </si>
  <si>
    <t>62437177.0</t>
  </si>
  <si>
    <t>357165610000</t>
  </si>
  <si>
    <t>35716561</t>
  </si>
  <si>
    <t>NODIER VILLARREAL</t>
  </si>
  <si>
    <t>NODIERVILLARREAL</t>
  </si>
  <si>
    <t>66352273.0</t>
  </si>
  <si>
    <t>357263500000</t>
  </si>
  <si>
    <t>35726350</t>
  </si>
  <si>
    <t>DANIEL JESUS ACOSTA MORENO</t>
  </si>
  <si>
    <t>DANIELJESUSACOSTAMORENO</t>
  </si>
  <si>
    <t>63637857.0</t>
  </si>
  <si>
    <t>356341730000</t>
  </si>
  <si>
    <t>35634173</t>
  </si>
  <si>
    <t>EMILY PUL LIU</t>
  </si>
  <si>
    <t>EMILYPULLIU</t>
  </si>
  <si>
    <t>67038336.0</t>
  </si>
  <si>
    <t>322374170000</t>
  </si>
  <si>
    <t>32237417</t>
  </si>
  <si>
    <t>FORTUNATO MANGRAVITA</t>
  </si>
  <si>
    <t>FORTUNATOMANGRAVITA</t>
  </si>
  <si>
    <t>68889775.0</t>
  </si>
  <si>
    <t>352098590000</t>
  </si>
  <si>
    <t>35209859</t>
  </si>
  <si>
    <t>SCHEREZADE RODRIGUEZ</t>
  </si>
  <si>
    <t>SCHEREZADERODRIGUEZ</t>
  </si>
  <si>
    <t>66270057.0</t>
  </si>
  <si>
    <t>354324840000</t>
  </si>
  <si>
    <t>35432484</t>
  </si>
  <si>
    <t>ALEX PEÑALBA</t>
  </si>
  <si>
    <t>ALEXPENALBA</t>
  </si>
  <si>
    <t>63402922.0</t>
  </si>
  <si>
    <t>369017480000</t>
  </si>
  <si>
    <t>36901748</t>
  </si>
  <si>
    <t>ALYAIR MARCEL RODRIGUEZ VERGARA</t>
  </si>
  <si>
    <t>ALYAIRMARCELRODRIGUEZVERGARA</t>
  </si>
  <si>
    <t>64002632.0</t>
  </si>
  <si>
    <t>359197600000</t>
  </si>
  <si>
    <t>35919760</t>
  </si>
  <si>
    <t>EDUARDO AMADO RODRIGUEZ CEDEÑO</t>
  </si>
  <si>
    <t>EDUARDOAMADORODRIGUEZCEDENO</t>
  </si>
  <si>
    <t>60197598.0</t>
  </si>
  <si>
    <t>359176580000</t>
  </si>
  <si>
    <t>35917658</t>
  </si>
  <si>
    <t>ELSY LÓPEZ</t>
  </si>
  <si>
    <t>ELSYLOPEZ</t>
  </si>
  <si>
    <t>65472472.0</t>
  </si>
  <si>
    <t>347290080000</t>
  </si>
  <si>
    <t>34729008</t>
  </si>
  <si>
    <t>LUIS ALBERTO GARCIA CERRUD</t>
  </si>
  <si>
    <t>LUISALBERTOGARCIACERRUD</t>
  </si>
  <si>
    <t>62949691.0</t>
  </si>
  <si>
    <t>358294960000</t>
  </si>
  <si>
    <t>35829496</t>
  </si>
  <si>
    <t>EIMI ABELINA TUÑON DE LEON</t>
  </si>
  <si>
    <t>EIMIABELINATUNONDELEON</t>
  </si>
  <si>
    <t>64562215.0</t>
  </si>
  <si>
    <t>358362800000</t>
  </si>
  <si>
    <t>35836280</t>
  </si>
  <si>
    <t>JONATAN FRIAS</t>
  </si>
  <si>
    <t>JONATANFRIAS</t>
  </si>
  <si>
    <t>65053916.0</t>
  </si>
  <si>
    <t>362012040000</t>
  </si>
  <si>
    <t>36201204</t>
  </si>
  <si>
    <t>GUADALUPE DE LEÓN</t>
  </si>
  <si>
    <t>GUADALUPEDELEON</t>
  </si>
  <si>
    <t>69807592.0</t>
  </si>
  <si>
    <t>356304400000</t>
  </si>
  <si>
    <t>35630440</t>
  </si>
  <si>
    <t>KENNEDY YIORI</t>
  </si>
  <si>
    <t>KENNEDYYIORI</t>
  </si>
  <si>
    <t>67291502.0</t>
  </si>
  <si>
    <t>348106360000</t>
  </si>
  <si>
    <t>34810636</t>
  </si>
  <si>
    <t>YEMS</t>
  </si>
  <si>
    <t>63016926.0</t>
  </si>
  <si>
    <t>362036210000</t>
  </si>
  <si>
    <t>36203621</t>
  </si>
  <si>
    <t>JULIO VARGAS</t>
  </si>
  <si>
    <t>JULIOVARGAS</t>
  </si>
  <si>
    <t>348440300000</t>
  </si>
  <si>
    <t>34844030</t>
  </si>
  <si>
    <t>GRENELYS CRUZ</t>
  </si>
  <si>
    <t>GRENELYSCRUZ</t>
  </si>
  <si>
    <t>62253985.0</t>
  </si>
  <si>
    <t>356248160000</t>
  </si>
  <si>
    <t>35624816</t>
  </si>
  <si>
    <t>ANA MARIA GONZALEZ JAEN</t>
  </si>
  <si>
    <t>ANAMARIAGONZALEZJAEN</t>
  </si>
  <si>
    <t>64488697.0</t>
  </si>
  <si>
    <t>369014750000</t>
  </si>
  <si>
    <t>36901475</t>
  </si>
  <si>
    <t>YOSELIN NASARRED PINTO VERGARA</t>
  </si>
  <si>
    <t>YOSELINNASARREDPINTOVERGARA</t>
  </si>
  <si>
    <t>64637325.0</t>
  </si>
  <si>
    <t>368042030000</t>
  </si>
  <si>
    <t>36804203</t>
  </si>
  <si>
    <t>FRANCISCO ALEXANDER CASTILLO CRUZ</t>
  </si>
  <si>
    <t>FRANCISCOALEXANDERCASTILLOCRUZ</t>
  </si>
  <si>
    <t>347059380000</t>
  </si>
  <si>
    <t>34705938</t>
  </si>
  <si>
    <t>ANAPAULA MARIE RODRIGUEZ</t>
  </si>
  <si>
    <t>ANAPAULAMARIERODRIGUEZ</t>
  </si>
  <si>
    <t>63574518.0</t>
  </si>
  <si>
    <t>343308370000</t>
  </si>
  <si>
    <t>34330837</t>
  </si>
  <si>
    <t>ANGELICA LORREINE DE ICAZA GUTIERREZ</t>
  </si>
  <si>
    <t>ANGELICALORREINEDEICAZAGUTIERREZ</t>
  </si>
  <si>
    <t>64171277.0</t>
  </si>
  <si>
    <t>357233920000</t>
  </si>
  <si>
    <t>35723392</t>
  </si>
  <si>
    <t>MAGALIS NUÑEZ MARTÍNEZ</t>
  </si>
  <si>
    <t>MAGALISNUNEZMARTINEZ</t>
  </si>
  <si>
    <t>64016413.0</t>
  </si>
  <si>
    <t>353233860000</t>
  </si>
  <si>
    <t>35323386</t>
  </si>
  <si>
    <t>MANUEL JOSE TREJOS MORENO</t>
  </si>
  <si>
    <t>MANUELJOSETREJOSMORENO</t>
  </si>
  <si>
    <t>69557811.0</t>
  </si>
  <si>
    <t>368035230000</t>
  </si>
  <si>
    <t>36803523</t>
  </si>
  <si>
    <t>JESUS VERGARA</t>
  </si>
  <si>
    <t>JESUSVERGARA</t>
  </si>
  <si>
    <t>366060570000</t>
  </si>
  <si>
    <t>36606057</t>
  </si>
  <si>
    <t>ANA ACOSTA</t>
  </si>
  <si>
    <t>ANAACOSTA</t>
  </si>
  <si>
    <t>353327890000</t>
  </si>
  <si>
    <t>35332789</t>
  </si>
  <si>
    <t>CAFETERÍA DOÑA RITA</t>
  </si>
  <si>
    <t>CAFETERIADONARITA</t>
  </si>
  <si>
    <t>67867697.0</t>
  </si>
  <si>
    <t>353349550000</t>
  </si>
  <si>
    <t>35334955</t>
  </si>
  <si>
    <t>66056276.0</t>
  </si>
  <si>
    <t>356142680000</t>
  </si>
  <si>
    <t>35614268</t>
  </si>
  <si>
    <t>ANGEL BURGOS</t>
  </si>
  <si>
    <t>ANGELBURGOS</t>
  </si>
  <si>
    <t>64648782.0</t>
  </si>
  <si>
    <t>368057640000</t>
  </si>
  <si>
    <t>36805764</t>
  </si>
  <si>
    <t>ERICK CORRALES</t>
  </si>
  <si>
    <t>ERICKCORRALES</t>
  </si>
  <si>
    <t>346463290000</t>
  </si>
  <si>
    <t>34646329</t>
  </si>
  <si>
    <t>KELYNETH ARADELIS ROJAS VEGA</t>
  </si>
  <si>
    <t>KELYNETHARADELISROJASVEGA</t>
  </si>
  <si>
    <t>68430328.0</t>
  </si>
  <si>
    <t>369020800000</t>
  </si>
  <si>
    <t>36902080</t>
  </si>
  <si>
    <t>KAREN SAAVEDRA</t>
  </si>
  <si>
    <t>KARENSAAVEDRA</t>
  </si>
  <si>
    <t>66347161.0</t>
  </si>
  <si>
    <t>363000450000</t>
  </si>
  <si>
    <t>36300045</t>
  </si>
  <si>
    <t>KELSEY XILEI OJO SAMANIEGO</t>
  </si>
  <si>
    <t>KELSEYXILEIOJOSAMANIEGO</t>
  </si>
  <si>
    <t>68497817.0</t>
  </si>
  <si>
    <t>358294330000</t>
  </si>
  <si>
    <t>35829433</t>
  </si>
  <si>
    <t>ELVIRA YARIELIS OSORIO FLORES</t>
  </si>
  <si>
    <t>ELVIRAYARIELISOSORIOFLORES</t>
  </si>
  <si>
    <t>67313622.0</t>
  </si>
  <si>
    <t>354302950000</t>
  </si>
  <si>
    <t>35430295</t>
  </si>
  <si>
    <t>BERTA ELIZABETH SANCHEZ CAMARBO</t>
  </si>
  <si>
    <t>BERTAELIZABETHSANCHEZCAMARBO</t>
  </si>
  <si>
    <t>62143914.0</t>
  </si>
  <si>
    <t>359215260000</t>
  </si>
  <si>
    <t>35921526</t>
  </si>
  <si>
    <t>DIANA ISABEL MEDINA CEDEÑO</t>
  </si>
  <si>
    <t>DIANAISABELMEDINACEDENO</t>
  </si>
  <si>
    <t>61152432.0</t>
  </si>
  <si>
    <t>312237940000</t>
  </si>
  <si>
    <t>31223794</t>
  </si>
  <si>
    <t>CONSULTORES PROFESIONALES DE I -</t>
  </si>
  <si>
    <t>CONSULTORESPROFESIONALESDEI</t>
  </si>
  <si>
    <t>62047346.0</t>
  </si>
  <si>
    <t>332203220000</t>
  </si>
  <si>
    <t>33220322</t>
  </si>
  <si>
    <t>Matilde Atencio</t>
  </si>
  <si>
    <t>MATILDEATENCIO</t>
  </si>
  <si>
    <t>68297168.0</t>
  </si>
  <si>
    <t>344445290000</t>
  </si>
  <si>
    <t>34444529</t>
  </si>
  <si>
    <t>JESUS IBARRA</t>
  </si>
  <si>
    <t>JESUSIBARRA</t>
  </si>
  <si>
    <t>62979179.0</t>
  </si>
  <si>
    <t>357357540000</t>
  </si>
  <si>
    <t>35735754</t>
  </si>
  <si>
    <t>JUAN BARBA</t>
  </si>
  <si>
    <t>JUANBARBA</t>
  </si>
  <si>
    <t>63948385.0</t>
  </si>
  <si>
    <t>357284120000</t>
  </si>
  <si>
    <t>35728412</t>
  </si>
  <si>
    <t>JOSE MANUEL RAJOY CERDEIRA</t>
  </si>
  <si>
    <t>JOSEMANUELRAJOYCERDEIRA</t>
  </si>
  <si>
    <t>68885418.0</t>
  </si>
  <si>
    <t>312214350000</t>
  </si>
  <si>
    <t>31221435</t>
  </si>
  <si>
    <t>ROMÃN JAÃ?N</t>
  </si>
  <si>
    <t>ROMANJAAN</t>
  </si>
  <si>
    <t>66154635.0</t>
  </si>
  <si>
    <t>357219480000</t>
  </si>
  <si>
    <t>35721948</t>
  </si>
  <si>
    <t>ARACELLIS ELIZABETH RODRIGUEZ MURILLO</t>
  </si>
  <si>
    <t>ARACELLISELIZABETHRODRIGUEZMURILLO</t>
  </si>
  <si>
    <t>62459605.0</t>
  </si>
  <si>
    <t>321481970000</t>
  </si>
  <si>
    <t>32148197</t>
  </si>
  <si>
    <t>Capitales e I</t>
  </si>
  <si>
    <t>CAPITALESEI</t>
  </si>
  <si>
    <t>66747575.0</t>
  </si>
  <si>
    <t>367039190000</t>
  </si>
  <si>
    <t>36703919</t>
  </si>
  <si>
    <t>JULIA MARIA RIVAS UREÑA</t>
  </si>
  <si>
    <t>JULIAMARIARIVASURENA</t>
  </si>
  <si>
    <t>349166280000</t>
  </si>
  <si>
    <t>34916628</t>
  </si>
  <si>
    <t>ADRIAN ARJONA</t>
  </si>
  <si>
    <t>ADRIANARJONA</t>
  </si>
  <si>
    <t>60750870.0</t>
  </si>
  <si>
    <t>358357520000</t>
  </si>
  <si>
    <t>35835752</t>
  </si>
  <si>
    <t>PRUEBA SOHO MOVIL</t>
  </si>
  <si>
    <t>PRUEBASOHOMOVIL</t>
  </si>
  <si>
    <t>68829527.0</t>
  </si>
  <si>
    <t>343357970000</t>
  </si>
  <si>
    <t>34335797</t>
  </si>
  <si>
    <t>JULIO J SANTANA</t>
  </si>
  <si>
    <t>JULIOJSANTANA</t>
  </si>
  <si>
    <t>67972516.0</t>
  </si>
  <si>
    <t>332331590000</t>
  </si>
  <si>
    <t>33233159</t>
  </si>
  <si>
    <t>PH DUPON TOWER</t>
  </si>
  <si>
    <t>PHDUPONTOWER</t>
  </si>
  <si>
    <t>67676536.0</t>
  </si>
  <si>
    <t>347465300000</t>
  </si>
  <si>
    <t>34746530</t>
  </si>
  <si>
    <t>GUSTAVO QUINTERO</t>
  </si>
  <si>
    <t>GUSTAVOQUINTERO</t>
  </si>
  <si>
    <t>65055227.0</t>
  </si>
  <si>
    <t>358039120000</t>
  </si>
  <si>
    <t>35803912</t>
  </si>
  <si>
    <t>TOBIAS CEDENO</t>
  </si>
  <si>
    <t>TOBIASCEDENO</t>
  </si>
  <si>
    <t>62185826.0</t>
  </si>
  <si>
    <t>352326960000</t>
  </si>
  <si>
    <t>35232696</t>
  </si>
  <si>
    <t>MERCEDES PINO</t>
  </si>
  <si>
    <t>MERCEDESPINO</t>
  </si>
  <si>
    <t>65739097.0</t>
  </si>
  <si>
    <t>329295310000</t>
  </si>
  <si>
    <t>32929531</t>
  </si>
  <si>
    <t>Mega Partes</t>
  </si>
  <si>
    <t>MEGAPARTES</t>
  </si>
  <si>
    <t>67817940.0</t>
  </si>
  <si>
    <t>347126850000</t>
  </si>
  <si>
    <t>34712685</t>
  </si>
  <si>
    <t>YESUALDA RODRIGUEZ</t>
  </si>
  <si>
    <t>YESUALDARODRIGUEZ</t>
  </si>
  <si>
    <t>61291927.0</t>
  </si>
  <si>
    <t>326271570000</t>
  </si>
  <si>
    <t>32627157</t>
  </si>
  <si>
    <t>Hermanos Bee</t>
  </si>
  <si>
    <t>HERMANOSBEE</t>
  </si>
  <si>
    <t>63192858.0</t>
  </si>
  <si>
    <t>312226840000</t>
  </si>
  <si>
    <t>31222684</t>
  </si>
  <si>
    <t>HERMANOS BEE , SA</t>
  </si>
  <si>
    <t>HERMANOSBEESA</t>
  </si>
  <si>
    <t>63190529.0</t>
  </si>
  <si>
    <t>312201860000</t>
  </si>
  <si>
    <t>31220186</t>
  </si>
  <si>
    <t>IGNACIO MONTILLA MELA</t>
  </si>
  <si>
    <t>IGNACIOMONTILLAMELA</t>
  </si>
  <si>
    <t>62320309.0</t>
  </si>
  <si>
    <t>357341330000</t>
  </si>
  <si>
    <t>35734133</t>
  </si>
  <si>
    <t>SEVERINA G OJO</t>
  </si>
  <si>
    <t>SEVERINAGOJO</t>
  </si>
  <si>
    <t>64790973.0</t>
  </si>
  <si>
    <t>312214550000</t>
  </si>
  <si>
    <t>31221455</t>
  </si>
  <si>
    <t>FUNDACION COSTA DE ORO, S.A. -</t>
  </si>
  <si>
    <t>FUNDACIONCOSTADEOROSA</t>
  </si>
  <si>
    <t>62837486.0</t>
  </si>
  <si>
    <t>312237640000</t>
  </si>
  <si>
    <t>31223764</t>
  </si>
  <si>
    <t>FONDA Y DELICIAS EL SUMBIO -</t>
  </si>
  <si>
    <t>FONDAYDELICIASELSUMBIO</t>
  </si>
  <si>
    <t>68913046.0</t>
  </si>
  <si>
    <t>346192770000</t>
  </si>
  <si>
    <t>34619277</t>
  </si>
  <si>
    <t>PURIFICACION PINILLA</t>
  </si>
  <si>
    <t>PURIFICACIONPINILLA</t>
  </si>
  <si>
    <t>67040647.0</t>
  </si>
  <si>
    <t>354061590000</t>
  </si>
  <si>
    <t>35406159</t>
  </si>
  <si>
    <t>NORMA ISABEL POLANCO CORREA</t>
  </si>
  <si>
    <t>NORMAISABELPOLANCOCORREA</t>
  </si>
  <si>
    <t>65274522.0</t>
  </si>
  <si>
    <t>333130130000</t>
  </si>
  <si>
    <t>33313013</t>
  </si>
  <si>
    <t>Yessenia D esiree Saavedra</t>
  </si>
  <si>
    <t>YESSENIADESIREESAAVEDRA</t>
  </si>
  <si>
    <t>65025058.0</t>
  </si>
  <si>
    <t>325783630100</t>
  </si>
  <si>
    <t>32578363</t>
  </si>
  <si>
    <t>ELECTRICOS LOPCE</t>
  </si>
  <si>
    <t>ELECTRICOSLOPCE</t>
  </si>
  <si>
    <t>68030343.0</t>
  </si>
  <si>
    <t>Yodalis Lopez</t>
  </si>
  <si>
    <t>YODALISLOPEZ</t>
  </si>
  <si>
    <t>324190010000</t>
  </si>
  <si>
    <t>32419001</t>
  </si>
  <si>
    <t>Monta Cargas</t>
  </si>
  <si>
    <t>MONTACARGAS</t>
  </si>
  <si>
    <t>63492323.0</t>
  </si>
  <si>
    <t>356385010000</t>
  </si>
  <si>
    <t>35638501</t>
  </si>
  <si>
    <t>MASSIEL PIMENTEL</t>
  </si>
  <si>
    <t>MASSIELPIMENTEL</t>
  </si>
  <si>
    <t>66940939.0</t>
  </si>
  <si>
    <t>365014050000</t>
  </si>
  <si>
    <t>36501405</t>
  </si>
  <si>
    <t>AURELIANO VEGA</t>
  </si>
  <si>
    <t>AURELIANOVEGA</t>
  </si>
  <si>
    <t>65578920.0</t>
  </si>
  <si>
    <t>361031730000</t>
  </si>
  <si>
    <t>36103173</t>
  </si>
  <si>
    <t>ROSA CRUZ PIMENTEL DE CASTILLO</t>
  </si>
  <si>
    <t>ROSACRUZPIMENTELDECASTILLO</t>
  </si>
  <si>
    <t>62959031.0</t>
  </si>
  <si>
    <t>343445870000</t>
  </si>
  <si>
    <t>34344587</t>
  </si>
  <si>
    <t>MANUEL SOLIS FERNANDEZ</t>
  </si>
  <si>
    <t>MANUELSOLISFERNANDEZ</t>
  </si>
  <si>
    <t>63709482.0</t>
  </si>
  <si>
    <t>363002720000</t>
  </si>
  <si>
    <t>36300272</t>
  </si>
  <si>
    <t>JOSE BATISTA</t>
  </si>
  <si>
    <t>JOSEBATISTA</t>
  </si>
  <si>
    <t>63783834.0</t>
  </si>
  <si>
    <t>341466000000</t>
  </si>
  <si>
    <t>34146600</t>
  </si>
  <si>
    <t>INDIRA MASIEL DE LA VICTORIA</t>
  </si>
  <si>
    <t>INDIRAMASIELDELAVICTORIA</t>
  </si>
  <si>
    <t>69897294.0</t>
  </si>
  <si>
    <t>357258110000</t>
  </si>
  <si>
    <t>35725811</t>
  </si>
  <si>
    <t>PRODUCTOS NUTRICIÓN</t>
  </si>
  <si>
    <t>PRODUCTOSNUTRICION</t>
  </si>
  <si>
    <t>61785877.0</t>
  </si>
  <si>
    <t>369055010000</t>
  </si>
  <si>
    <t>36905501</t>
  </si>
  <si>
    <t>AZAEL RODRIGUEZ</t>
  </si>
  <si>
    <t>AZAELRODRIGUEZ</t>
  </si>
  <si>
    <t>358035470000</t>
  </si>
  <si>
    <t>35803547</t>
  </si>
  <si>
    <t>LUIS CALDERON</t>
  </si>
  <si>
    <t>LUISCALDERON</t>
  </si>
  <si>
    <t>66811653.0</t>
  </si>
  <si>
    <t>351355120000</t>
  </si>
  <si>
    <t>35135512</t>
  </si>
  <si>
    <t>GRUPO JTM, SA</t>
  </si>
  <si>
    <t>GRUPOJTMSA</t>
  </si>
  <si>
    <t>61145170.0</t>
  </si>
  <si>
    <t>358012110000</t>
  </si>
  <si>
    <t>35801211</t>
  </si>
  <si>
    <t>JAZMINA BERMUDEZ</t>
  </si>
  <si>
    <t>JAZMINABERMUDEZ</t>
  </si>
  <si>
    <t>66629705.0</t>
  </si>
  <si>
    <t>366002510000</t>
  </si>
  <si>
    <t>36600251</t>
  </si>
  <si>
    <t>DIOSELINA VALDES MENDOZA</t>
  </si>
  <si>
    <t>DIOSELINAVALDESMENDOZA</t>
  </si>
  <si>
    <t>68858656.0</t>
  </si>
  <si>
    <t>355081590000</t>
  </si>
  <si>
    <t>35508159</t>
  </si>
  <si>
    <t>EDUVIGES DEL CARMEN RIOS TELLO</t>
  </si>
  <si>
    <t>EDUVIGESDELCARMENRIOSTELLO</t>
  </si>
  <si>
    <t>69473129.0</t>
  </si>
  <si>
    <t>349186860000</t>
  </si>
  <si>
    <t>34918686</t>
  </si>
  <si>
    <t>MULTICAR GROUP INC</t>
  </si>
  <si>
    <t>MULTICARGROUPINC</t>
  </si>
  <si>
    <t>61149483.0</t>
  </si>
  <si>
    <t>349122370000</t>
  </si>
  <si>
    <t>34912237</t>
  </si>
  <si>
    <t>NILS MAGDUEL GONZALEZ</t>
  </si>
  <si>
    <t>NILSMAGDUELGONZALEZ</t>
  </si>
  <si>
    <t>62259426.0</t>
  </si>
  <si>
    <t>359078040000</t>
  </si>
  <si>
    <t>35907804</t>
  </si>
  <si>
    <t>VIELKA ELIZABETH AVILA BULTRON</t>
  </si>
  <si>
    <t>VIELKAELIZABETHAVILABULTRON</t>
  </si>
  <si>
    <t>65263534.0</t>
  </si>
  <si>
    <t>368047550000</t>
  </si>
  <si>
    <t>36804755</t>
  </si>
  <si>
    <t>EDGAR ELOY MORENO</t>
  </si>
  <si>
    <t>EDGARELOYMORENO</t>
  </si>
  <si>
    <t>346122560000</t>
  </si>
  <si>
    <t>34612256</t>
  </si>
  <si>
    <t>IRA VICENT NICHOLSON GOMEZ</t>
  </si>
  <si>
    <t>IRAVICENTNICHOLSONGOMEZ</t>
  </si>
  <si>
    <t>65113513.0</t>
  </si>
  <si>
    <t>366019910000</t>
  </si>
  <si>
    <t>36601991</t>
  </si>
  <si>
    <t>WALKIRIA ALONSO</t>
  </si>
  <si>
    <t>WALKIRIAALONSO</t>
  </si>
  <si>
    <t>69377663.0</t>
  </si>
  <si>
    <t>331277080000</t>
  </si>
  <si>
    <t>33127708</t>
  </si>
  <si>
    <t>YARELLYS YAMILETH RIOS</t>
  </si>
  <si>
    <t>YARELLYSYAMILETHRIOS</t>
  </si>
  <si>
    <t>68793488.0</t>
  </si>
  <si>
    <t>349129740000</t>
  </si>
  <si>
    <t>34912974</t>
  </si>
  <si>
    <t>WILFREDO CEDENO MONTILLA</t>
  </si>
  <si>
    <t>WILFREDOCEDENOMONTILLA</t>
  </si>
  <si>
    <t>66769726.0</t>
  </si>
  <si>
    <t>352259390000</t>
  </si>
  <si>
    <t>35225939</t>
  </si>
  <si>
    <t>HECTOR JOVANY CARDENAS NIETO</t>
  </si>
  <si>
    <t>HECTORJOVANYCARDENASNIETO</t>
  </si>
  <si>
    <t>63853329.0</t>
  </si>
  <si>
    <t>356259380000</t>
  </si>
  <si>
    <t>35625938</t>
  </si>
  <si>
    <t>69030652.0</t>
  </si>
  <si>
    <t>348130780000</t>
  </si>
  <si>
    <t>34813078</t>
  </si>
  <si>
    <t>DANNY JAVIER PAZ CUMBRERA</t>
  </si>
  <si>
    <t>DANNYJAVIERPAZCUMBRERA</t>
  </si>
  <si>
    <t>64397350.0</t>
  </si>
  <si>
    <t>353302780000</t>
  </si>
  <si>
    <t>35330278</t>
  </si>
  <si>
    <t>ALEXIS NATIVIDAD GARCIA MONTILLA</t>
  </si>
  <si>
    <t>ALEXISNATIVIDADGARCIAMONTILLA</t>
  </si>
  <si>
    <t>60360611.0</t>
  </si>
  <si>
    <t>329758600000</t>
  </si>
  <si>
    <t>32975860</t>
  </si>
  <si>
    <t>Eleuterio Pinzon Campos</t>
  </si>
  <si>
    <t>ELEUTERIOPINZONCAMPOS</t>
  </si>
  <si>
    <t>69909591.0</t>
  </si>
  <si>
    <t>358358700000</t>
  </si>
  <si>
    <t>35835870</t>
  </si>
  <si>
    <t>SABU SAMUEL SAMANIEGO MORENO</t>
  </si>
  <si>
    <t>SABUSAMUELSAMANIEGOMORENO</t>
  </si>
  <si>
    <t>67950557.0</t>
  </si>
  <si>
    <t>322268450000</t>
  </si>
  <si>
    <t>32226845</t>
  </si>
  <si>
    <t>ELIAS VILLARREAL</t>
  </si>
  <si>
    <t>ELIASVILLARREAL</t>
  </si>
  <si>
    <t>69681430.0</t>
  </si>
  <si>
    <t>312197530000</t>
  </si>
  <si>
    <t>31219753</t>
  </si>
  <si>
    <t>ISRAEL EDILBERTO MORENO CABALLERO</t>
  </si>
  <si>
    <t>ISRAELEDILBERTOMORENOCABALLERO</t>
  </si>
  <si>
    <t>69772142.0</t>
  </si>
  <si>
    <t>354381300000</t>
  </si>
  <si>
    <t>35438130</t>
  </si>
  <si>
    <t>ALEXIS PEREZ</t>
  </si>
  <si>
    <t>ALEXISPEREZ</t>
  </si>
  <si>
    <t>69624412.0</t>
  </si>
  <si>
    <t>357200930000</t>
  </si>
  <si>
    <t>35720093</t>
  </si>
  <si>
    <t>KEIRA EDITH VASQUEZ</t>
  </si>
  <si>
    <t>KEIRAEDITHVASQUEZ</t>
  </si>
  <si>
    <t>61394242.0</t>
  </si>
  <si>
    <t>328813310000</t>
  </si>
  <si>
    <t>32881331</t>
  </si>
  <si>
    <t>Adier Armando Hernandez Poveda</t>
  </si>
  <si>
    <t>ADIERARMANDOHERNANDEZPOVEDA</t>
  </si>
  <si>
    <t>69066578.0</t>
  </si>
  <si>
    <t>346262900000</t>
  </si>
  <si>
    <t>34626290</t>
  </si>
  <si>
    <t>WILFREDO JOSE SANTOS GARCIA</t>
  </si>
  <si>
    <t>WILFREDOJOSESANTOSGARCIA</t>
  </si>
  <si>
    <t>61856788.0</t>
  </si>
  <si>
    <t>349115010000</t>
  </si>
  <si>
    <t>34911501</t>
  </si>
  <si>
    <t>ADAN IHOEL QUIROS BTISTA</t>
  </si>
  <si>
    <t>ADANIHOELQUIROSBTISTA</t>
  </si>
  <si>
    <t>61546009.0</t>
  </si>
  <si>
    <t>353017930000</t>
  </si>
  <si>
    <t>35301793</t>
  </si>
  <si>
    <t>LUZ HERRERA</t>
  </si>
  <si>
    <t>LUZHERRERA</t>
  </si>
  <si>
    <t>68971618.0</t>
  </si>
  <si>
    <t>356371310000</t>
  </si>
  <si>
    <t>35637131</t>
  </si>
  <si>
    <t>EG MODA Y DISEÑO SA</t>
  </si>
  <si>
    <t>EGMODAYDISENOSA</t>
  </si>
  <si>
    <t>69092922.0</t>
  </si>
  <si>
    <t>337316330000</t>
  </si>
  <si>
    <t>33731633</t>
  </si>
  <si>
    <t>EMPRESA PRO EVENTOS</t>
  </si>
  <si>
    <t>EMPRESAPROEVENTOS</t>
  </si>
  <si>
    <t>62277327.0</t>
  </si>
  <si>
    <t>359037720000</t>
  </si>
  <si>
    <t>35903772</t>
  </si>
  <si>
    <t>MARCELO ANTONIO RIVERA DIAZ</t>
  </si>
  <si>
    <t>MARCELOANTONIORIVERADIAZ</t>
  </si>
  <si>
    <t>67480015.0</t>
  </si>
  <si>
    <t>357228690000</t>
  </si>
  <si>
    <t>35722869</t>
  </si>
  <si>
    <t>PABLO MENDOZA PEREZ</t>
  </si>
  <si>
    <t>PABLOMENDOZAPEREZ</t>
  </si>
  <si>
    <t>65203309.0</t>
  </si>
  <si>
    <t>329423660000</t>
  </si>
  <si>
    <t>32942366</t>
  </si>
  <si>
    <t>Braulio Osorio</t>
  </si>
  <si>
    <t>BRAULIOOSORIO</t>
  </si>
  <si>
    <t>62927690.0</t>
  </si>
  <si>
    <t>344289270000</t>
  </si>
  <si>
    <t>34428927</t>
  </si>
  <si>
    <t>MIRELLA ESTHER AVILA RODRIGUEZ</t>
  </si>
  <si>
    <t>MIRELLAESTHERAVILARODRIGUEZ</t>
  </si>
  <si>
    <t>69921095.0</t>
  </si>
  <si>
    <t>355343550000</t>
  </si>
  <si>
    <t>35534355</t>
  </si>
  <si>
    <t>GISSEL SABINA TELLO RODRIGUEZ</t>
  </si>
  <si>
    <t>GISSELSABINATELLORODRIGUEZ</t>
  </si>
  <si>
    <t>68939026.0</t>
  </si>
  <si>
    <t>357257260000</t>
  </si>
  <si>
    <t>35725726</t>
  </si>
  <si>
    <t>JUAN CALERO</t>
  </si>
  <si>
    <t>JUANCALERO</t>
  </si>
  <si>
    <t>66646437.0</t>
  </si>
  <si>
    <t>357295870000</t>
  </si>
  <si>
    <t>35729587</t>
  </si>
  <si>
    <t>DIXA RAMOS</t>
  </si>
  <si>
    <t>DIXARAMOS</t>
  </si>
  <si>
    <t>65041024.0</t>
  </si>
  <si>
    <t>328786800000</t>
  </si>
  <si>
    <t>32878680</t>
  </si>
  <si>
    <t>JOSE SANTOS BRAVO</t>
  </si>
  <si>
    <t>JOSESANTOSBRAVO</t>
  </si>
  <si>
    <t>63445206.0</t>
  </si>
  <si>
    <t>361030780000</t>
  </si>
  <si>
    <t>36103078</t>
  </si>
  <si>
    <t>BENIGNO PINTO</t>
  </si>
  <si>
    <t>BENIGNOPINTO</t>
  </si>
  <si>
    <t>67776444.0</t>
  </si>
  <si>
    <t>364028710000</t>
  </si>
  <si>
    <t>36402871</t>
  </si>
  <si>
    <t>BETSY CEDEÑO</t>
  </si>
  <si>
    <t>BETSYCEDENO</t>
  </si>
  <si>
    <t>66839878.0</t>
  </si>
  <si>
    <t>312222090000</t>
  </si>
  <si>
    <t>31222209</t>
  </si>
  <si>
    <t>MORENO LAW FIRM -</t>
  </si>
  <si>
    <t>MORENOLAWFIRM</t>
  </si>
  <si>
    <t>60301816.0</t>
  </si>
  <si>
    <t>DIEGO MORENO</t>
  </si>
  <si>
    <t>DIEGOMORENO</t>
  </si>
  <si>
    <t>312222140000</t>
  </si>
  <si>
    <t>31222214</t>
  </si>
  <si>
    <t>60700635.0</t>
  </si>
  <si>
    <t>312215720000</t>
  </si>
  <si>
    <t>31221572</t>
  </si>
  <si>
    <t>PLAN INTERNATIONAL INC</t>
  </si>
  <si>
    <t>PLANINTERNATIONALINC</t>
  </si>
  <si>
    <t>66707718.0</t>
  </si>
  <si>
    <t>355202750000</t>
  </si>
  <si>
    <t>35520275</t>
  </si>
  <si>
    <t>IGNACIA PARDO CANTO</t>
  </si>
  <si>
    <t>IGNACIAPARDOCANTO</t>
  </si>
  <si>
    <t>66578708.0</t>
  </si>
  <si>
    <t>342463610000</t>
  </si>
  <si>
    <t>34246361</t>
  </si>
  <si>
    <t>LUIS FLORES</t>
  </si>
  <si>
    <t>LUISFLORES</t>
  </si>
  <si>
    <t>64103391.0</t>
  </si>
  <si>
    <t>312198620000</t>
  </si>
  <si>
    <t>31219862</t>
  </si>
  <si>
    <t>RAFAEL DEAGO AVILA</t>
  </si>
  <si>
    <t>RAFAELDEAGOAVILA</t>
  </si>
  <si>
    <t>62803376.0</t>
  </si>
  <si>
    <t>367009360000</t>
  </si>
  <si>
    <t>36700936</t>
  </si>
  <si>
    <t>HEDILBERTO MARCIAGA GUILLEN</t>
  </si>
  <si>
    <t>HEDILBERTOMARCIAGAGUILLEN</t>
  </si>
  <si>
    <t>67008905.0</t>
  </si>
  <si>
    <t>312197430000</t>
  </si>
  <si>
    <t>31219743</t>
  </si>
  <si>
    <t>DANIA CELMIRA PINZON CASTILLO</t>
  </si>
  <si>
    <t>DANIACELMIRAPINZONCASTILLO</t>
  </si>
  <si>
    <t>66059101.0</t>
  </si>
  <si>
    <t>351167560000</t>
  </si>
  <si>
    <t>35116756</t>
  </si>
  <si>
    <t>CENTRO CEFALEAS DOLOR FACIAL</t>
  </si>
  <si>
    <t>CENTROCEFALEASDOLORFACIAL</t>
  </si>
  <si>
    <t>69453959.0</t>
  </si>
  <si>
    <t>312204560000</t>
  </si>
  <si>
    <t>31220456</t>
  </si>
  <si>
    <t>SERVICIOS TECNICOS BARRIBER</t>
  </si>
  <si>
    <t>SERVICIOSTECNICOSBARRIBER</t>
  </si>
  <si>
    <t>67482015.0</t>
  </si>
  <si>
    <t>349014010000</t>
  </si>
  <si>
    <t>34901401</t>
  </si>
  <si>
    <t>INVERSIONES MUINOZ</t>
  </si>
  <si>
    <t>INVERSIONESMUINOZ</t>
  </si>
  <si>
    <t>61562983.0</t>
  </si>
  <si>
    <t>337266060000</t>
  </si>
  <si>
    <t>33726606</t>
  </si>
  <si>
    <t>RAFAEL ANTONIO CORDOBA</t>
  </si>
  <si>
    <t>RAFAELANTONIOCORDOBA</t>
  </si>
  <si>
    <t>68631095.0</t>
  </si>
  <si>
    <t>341122060000</t>
  </si>
  <si>
    <t>34112206</t>
  </si>
  <si>
    <t>BRESCO ENERGY SA</t>
  </si>
  <si>
    <t>BRESCOENERGYSA</t>
  </si>
  <si>
    <t>66026352.0</t>
  </si>
  <si>
    <t>355226170000</t>
  </si>
  <si>
    <t>35522617</t>
  </si>
  <si>
    <t>EDUARDO GONZALEZ</t>
  </si>
  <si>
    <t>EDUARDOGONZALEZ</t>
  </si>
  <si>
    <t>62470462.0</t>
  </si>
  <si>
    <t>345126240000</t>
  </si>
  <si>
    <t>34512624</t>
  </si>
  <si>
    <t>ADRIAN FLORES CASTILLO</t>
  </si>
  <si>
    <t>ADRIANFLORESCASTILLO</t>
  </si>
  <si>
    <t>69687211.0</t>
  </si>
  <si>
    <t>353337290000</t>
  </si>
  <si>
    <t>35333729</t>
  </si>
  <si>
    <t>JOSÉ ANTONIO ERNESTO MARÍN TEJADA</t>
  </si>
  <si>
    <t>JOSEANTONIOERNESTOMARINTEJADA</t>
  </si>
  <si>
    <t>65208002.0</t>
  </si>
  <si>
    <t>354356280000</t>
  </si>
  <si>
    <t>35435628</t>
  </si>
  <si>
    <t>FERNANDO ACOSTA</t>
  </si>
  <si>
    <t>FERNANDOACOSTA</t>
  </si>
  <si>
    <t>62492589.0</t>
  </si>
  <si>
    <t>339184850000</t>
  </si>
  <si>
    <t>33918485</t>
  </si>
  <si>
    <t>Marlenis Del Carmen Rivera Robles</t>
  </si>
  <si>
    <t>MARLENISDELCARMENRIVERAROBLES</t>
  </si>
  <si>
    <t>63760301.0</t>
  </si>
  <si>
    <t>322650580400</t>
  </si>
  <si>
    <t>32265058</t>
  </si>
  <si>
    <t>Hector Ibarra</t>
  </si>
  <si>
    <t>HECTORIBARRA</t>
  </si>
  <si>
    <t>64802975.0</t>
  </si>
  <si>
    <t>331126790000</t>
  </si>
  <si>
    <t>33112679</t>
  </si>
  <si>
    <t>Jose Manue l Batista Tejeira</t>
  </si>
  <si>
    <t>JOSEMANUELBATISTATEJEIRA</t>
  </si>
  <si>
    <t>65579211.0</t>
  </si>
  <si>
    <t>352318740000</t>
  </si>
  <si>
    <t>35231874</t>
  </si>
  <si>
    <t>MUEBLERIA PISCIS</t>
  </si>
  <si>
    <t>MUEBLERIAPISCIS</t>
  </si>
  <si>
    <t>64065662.0</t>
  </si>
  <si>
    <t>312192420000</t>
  </si>
  <si>
    <t>31219242</t>
  </si>
  <si>
    <t>CLINICA DENTAL DELGADO</t>
  </si>
  <si>
    <t>CLINICADENTALDELGADO</t>
  </si>
  <si>
    <t>64304874.0</t>
  </si>
  <si>
    <t>312205890000</t>
  </si>
  <si>
    <t>31220589</t>
  </si>
  <si>
    <t>CLINICA DENTAL DELGADO MAESTRA NVA PORTA</t>
  </si>
  <si>
    <t>CLINICADENTALDELGADOMAESTRANVAPORTA</t>
  </si>
  <si>
    <t>68046823.0</t>
  </si>
  <si>
    <t>324809280000</t>
  </si>
  <si>
    <t>32480928</t>
  </si>
  <si>
    <t>Corporacion T</t>
  </si>
  <si>
    <t>CORPORACIONT</t>
  </si>
  <si>
    <t>67810909.0</t>
  </si>
  <si>
    <t>321840700000</t>
  </si>
  <si>
    <t>32184070</t>
  </si>
  <si>
    <t>PANAMA METAL</t>
  </si>
  <si>
    <t>PANAMAMETAL</t>
  </si>
  <si>
    <t>67471940.0</t>
  </si>
  <si>
    <t>326195960100</t>
  </si>
  <si>
    <t>32619596</t>
  </si>
  <si>
    <t>Jacinta Oda Iturralde</t>
  </si>
  <si>
    <t>JACINTAODAITURRALDE</t>
  </si>
  <si>
    <t>65259861.0</t>
  </si>
  <si>
    <t>348070260000</t>
  </si>
  <si>
    <t>34807026</t>
  </si>
  <si>
    <t>PEDRO HERNÁNDEZ MAURE</t>
  </si>
  <si>
    <t>PEDROHERNANDEZMAURE</t>
  </si>
  <si>
    <t>64420219.0</t>
  </si>
  <si>
    <t>355336280000</t>
  </si>
  <si>
    <t>35533628</t>
  </si>
  <si>
    <t>MARTA I RODRIGUEZ M</t>
  </si>
  <si>
    <t>MARTAIRODRIGUEZM</t>
  </si>
  <si>
    <t>64399060.0</t>
  </si>
  <si>
    <t>349150160000</t>
  </si>
  <si>
    <t>34915016</t>
  </si>
  <si>
    <t>MOISÉS SAEZ</t>
  </si>
  <si>
    <t>MOISESSAEZ</t>
  </si>
  <si>
    <t>64923160.0</t>
  </si>
  <si>
    <t>363000540000</t>
  </si>
  <si>
    <t>36300054</t>
  </si>
  <si>
    <t>VIELKA RODRIGUEZ</t>
  </si>
  <si>
    <t>VIELKARODRIGUEZ</t>
  </si>
  <si>
    <t>65004662.0</t>
  </si>
  <si>
    <t>352058170000</t>
  </si>
  <si>
    <t>35205817</t>
  </si>
  <si>
    <t>LUIS DE GRACIAS</t>
  </si>
  <si>
    <t>LUISDEGRACIAS</t>
  </si>
  <si>
    <t>66783957.0</t>
  </si>
  <si>
    <t>354309560000</t>
  </si>
  <si>
    <t>35430956</t>
  </si>
  <si>
    <t>MANUEL CHAVEZ</t>
  </si>
  <si>
    <t>MANUELCHAVEZ</t>
  </si>
  <si>
    <t>66511015.0</t>
  </si>
  <si>
    <t>366042180000</t>
  </si>
  <si>
    <t>36604218</t>
  </si>
  <si>
    <t>ISMAEL GUEVARRA</t>
  </si>
  <si>
    <t>ISMAELGUEVARRA</t>
  </si>
  <si>
    <t>349290410000</t>
  </si>
  <si>
    <t>34929041</t>
  </si>
  <si>
    <t>ROLANDO DIAZ BARBA</t>
  </si>
  <si>
    <t>ROLANDODIAZBARBA</t>
  </si>
  <si>
    <t>63798061.0</t>
  </si>
  <si>
    <t>353098890000</t>
  </si>
  <si>
    <t>35309889</t>
  </si>
  <si>
    <t>TEODOLINDA VALDES</t>
  </si>
  <si>
    <t>TEODOLINDAVALDES</t>
  </si>
  <si>
    <t>67147850.0</t>
  </si>
  <si>
    <t>354095180000</t>
  </si>
  <si>
    <t>35409518</t>
  </si>
  <si>
    <t>69150857.0</t>
  </si>
  <si>
    <t>353343740000</t>
  </si>
  <si>
    <t>35334374</t>
  </si>
  <si>
    <t>ERNESTO VEGA</t>
  </si>
  <si>
    <t>ERNESTOVEGA</t>
  </si>
  <si>
    <t>67155416.0</t>
  </si>
  <si>
    <t>346133200000</t>
  </si>
  <si>
    <t>34613320</t>
  </si>
  <si>
    <t>LUZ ENEIDA ATENCIO</t>
  </si>
  <si>
    <t>LUZENEIDAATENCIO</t>
  </si>
  <si>
    <t>67175520.0</t>
  </si>
  <si>
    <t>322384340100</t>
  </si>
  <si>
    <t>32238434</t>
  </si>
  <si>
    <t>Elvis Rodriguez</t>
  </si>
  <si>
    <t>ELVISRODRIGUEZ</t>
  </si>
  <si>
    <t>69822333.0</t>
  </si>
  <si>
    <t>312234440000</t>
  </si>
  <si>
    <t>31223444</t>
  </si>
  <si>
    <t>FITLAB</t>
  </si>
  <si>
    <t>66798181.0</t>
  </si>
  <si>
    <t>312222870000</t>
  </si>
  <si>
    <t>31222287</t>
  </si>
  <si>
    <t>FITLAB S,A</t>
  </si>
  <si>
    <t>FITLABSA</t>
  </si>
  <si>
    <t>61830000.0</t>
  </si>
  <si>
    <t>321760610100</t>
  </si>
  <si>
    <t>32176061</t>
  </si>
  <si>
    <t>Palms Services Group</t>
  </si>
  <si>
    <t>PALMSSERVICESGROUP</t>
  </si>
  <si>
    <t>66723850.0</t>
  </si>
  <si>
    <t>328853210000</t>
  </si>
  <si>
    <t>32885321</t>
  </si>
  <si>
    <t>PROYECTO CREATIVOS MODERNOS, S.A</t>
  </si>
  <si>
    <t>PROYECTOCREATIVOSMODERNOSSA</t>
  </si>
  <si>
    <t>66797126.0</t>
  </si>
  <si>
    <t>323668040100</t>
  </si>
  <si>
    <t>32366804</t>
  </si>
  <si>
    <t>Candanedo y Correa</t>
  </si>
  <si>
    <t>CANDANEDOYCORREA</t>
  </si>
  <si>
    <t>66763935.0</t>
  </si>
  <si>
    <t>322366300000</t>
  </si>
  <si>
    <t>32236630</t>
  </si>
  <si>
    <t>Cerbo Asoc. C</t>
  </si>
  <si>
    <t>CERBOASOCC</t>
  </si>
  <si>
    <t>66711813.0</t>
  </si>
  <si>
    <t>321947580000</t>
  </si>
  <si>
    <t>32194758</t>
  </si>
  <si>
    <t>LAS ESCLUSAS S.A.</t>
  </si>
  <si>
    <t>LASESCLUSASSA</t>
  </si>
  <si>
    <t>66706317.0</t>
  </si>
  <si>
    <t>321559060100</t>
  </si>
  <si>
    <t>32155906</t>
  </si>
  <si>
    <t>SMART HOUSE</t>
  </si>
  <si>
    <t>SMARTHOUSE</t>
  </si>
  <si>
    <t>66137387.0</t>
  </si>
  <si>
    <t>312237570000</t>
  </si>
  <si>
    <t>31223757</t>
  </si>
  <si>
    <t>KRIPTON SECURITY,S.A. _</t>
  </si>
  <si>
    <t>KRIPTONSECURITYSA</t>
  </si>
  <si>
    <t>62754511.0</t>
  </si>
  <si>
    <t>321702530000</t>
  </si>
  <si>
    <t>32170253</t>
  </si>
  <si>
    <t>Servicios de</t>
  </si>
  <si>
    <t>SERVICIOSDE</t>
  </si>
  <si>
    <t>64194314.0</t>
  </si>
  <si>
    <t>312229070000</t>
  </si>
  <si>
    <t>31222907</t>
  </si>
  <si>
    <t>COLEGIO NUESTRA SENORA DE LOURDES</t>
  </si>
  <si>
    <t>COLEGIONUESTRASENORADELOURDES</t>
  </si>
  <si>
    <t>62359082.0</t>
  </si>
  <si>
    <t>312227880000</t>
  </si>
  <si>
    <t>31222788</t>
  </si>
  <si>
    <t>FUNDACION LORETTO PANAMA -</t>
  </si>
  <si>
    <t>FUNDACIONLORETTOPANAMA</t>
  </si>
  <si>
    <t>66725262.0</t>
  </si>
  <si>
    <t>326375310000</t>
  </si>
  <si>
    <t>32637531</t>
  </si>
  <si>
    <t>MCSA</t>
  </si>
  <si>
    <t>69493070.0</t>
  </si>
  <si>
    <t>322435480300</t>
  </si>
  <si>
    <t>32243548</t>
  </si>
  <si>
    <t>El Paraiso</t>
  </si>
  <si>
    <t>ELPARAISO</t>
  </si>
  <si>
    <t>66179751.0</t>
  </si>
  <si>
    <t>El Paraiso cuenta nueva</t>
  </si>
  <si>
    <t>ELPARAISOCUENTANUEVA</t>
  </si>
  <si>
    <t>322381120100</t>
  </si>
  <si>
    <t>32238112</t>
  </si>
  <si>
    <t>Corive S.A</t>
  </si>
  <si>
    <t>CORIVESA</t>
  </si>
  <si>
    <t>67479861.0</t>
  </si>
  <si>
    <t>312207180000</t>
  </si>
  <si>
    <t>31220718</t>
  </si>
  <si>
    <t>RED PHOENIX PANAMA, S.A. --</t>
  </si>
  <si>
    <t>REDPHOENIXPANAMASA</t>
  </si>
  <si>
    <t>62472264.0</t>
  </si>
  <si>
    <t>349135080000</t>
  </si>
  <si>
    <t>34913508</t>
  </si>
  <si>
    <t>REFRIMAX, SA</t>
  </si>
  <si>
    <t>REFRIMAXSA</t>
  </si>
  <si>
    <t>66774173.0</t>
  </si>
  <si>
    <t>352289860000</t>
  </si>
  <si>
    <t>35228986</t>
  </si>
  <si>
    <t>WINNER SPORT</t>
  </si>
  <si>
    <t>WINNERSPORT</t>
  </si>
  <si>
    <t>66743988.0</t>
  </si>
  <si>
    <t>359344820000</t>
  </si>
  <si>
    <t>35934482</t>
  </si>
  <si>
    <t>68482684.0</t>
  </si>
  <si>
    <t>312205490000</t>
  </si>
  <si>
    <t>31220549</t>
  </si>
  <si>
    <t>GERA ENTERPRISES S.A.</t>
  </si>
  <si>
    <t>GERAENTERPRISESSA</t>
  </si>
  <si>
    <t>66731000.0</t>
  </si>
  <si>
    <t>323838130000</t>
  </si>
  <si>
    <t>32383813</t>
  </si>
  <si>
    <t>CEFERINO BALLESTEROS</t>
  </si>
  <si>
    <t>CEFERINOBALLESTEROS</t>
  </si>
  <si>
    <t>66085159.0</t>
  </si>
  <si>
    <t>333125550000</t>
  </si>
  <si>
    <t>33312555</t>
  </si>
  <si>
    <t>JB GROUP, S.A.</t>
  </si>
  <si>
    <t>JBGROUPSA</t>
  </si>
  <si>
    <t>62280916.0</t>
  </si>
  <si>
    <t>312202250000</t>
  </si>
  <si>
    <t>31220225</t>
  </si>
  <si>
    <t>PACIFIC DEVELOPERS INC</t>
  </si>
  <si>
    <t>PACIFICDEVELOPERSINC</t>
  </si>
  <si>
    <t>62838515.0</t>
  </si>
  <si>
    <t>325671940000</t>
  </si>
  <si>
    <t>32567194</t>
  </si>
  <si>
    <t>PACIFIC DEVEL</t>
  </si>
  <si>
    <t>PACIFICDEVEL</t>
  </si>
  <si>
    <t>60935243.0</t>
  </si>
  <si>
    <t>325706830000</t>
  </si>
  <si>
    <t>32570683</t>
  </si>
  <si>
    <t>ROJAS BARBERA</t>
  </si>
  <si>
    <t>ROJASBARBERA</t>
  </si>
  <si>
    <t>60703585.0</t>
  </si>
  <si>
    <t>348052800000</t>
  </si>
  <si>
    <t>34805280</t>
  </si>
  <si>
    <t>LICEO FRANCES PAUL GAUGUIN</t>
  </si>
  <si>
    <t>LICEOFRANCESPAULGAUGUIN</t>
  </si>
  <si>
    <t>60695475.0</t>
  </si>
  <si>
    <t>321351530000</t>
  </si>
  <si>
    <t>32135153</t>
  </si>
  <si>
    <t>Dario Cedeqo</t>
  </si>
  <si>
    <t>DARIOCEDEQO</t>
  </si>
  <si>
    <t>67474441.0</t>
  </si>
  <si>
    <t>358144050000</t>
  </si>
  <si>
    <t>35814405</t>
  </si>
  <si>
    <t>JAVIER SOLIS</t>
  </si>
  <si>
    <t>JAVIERSOLIS</t>
  </si>
  <si>
    <t>66503544.0</t>
  </si>
  <si>
    <t>321930290000</t>
  </si>
  <si>
    <t>32193029</t>
  </si>
  <si>
    <t>MANUEL M VILLARREAL SAMANIEGO</t>
  </si>
  <si>
    <t>MANUELMVILLARREALSAMANIEGO</t>
  </si>
  <si>
    <t>66787363.0</t>
  </si>
  <si>
    <t>331293630000</t>
  </si>
  <si>
    <t>33129363</t>
  </si>
  <si>
    <t>JORGE LUIS ESCUDERO MENDIETA</t>
  </si>
  <si>
    <t>JORGELUISESCUDEROMENDIETA</t>
  </si>
  <si>
    <t>67503378.0</t>
  </si>
  <si>
    <t>352340830000</t>
  </si>
  <si>
    <t>35234083</t>
  </si>
  <si>
    <t>ENRIQUE ANTONIO ODA PINTO</t>
  </si>
  <si>
    <t>ENRIQUEANTONIOODAPINTO</t>
  </si>
  <si>
    <t>65510126.0</t>
  </si>
  <si>
    <t>354292360000</t>
  </si>
  <si>
    <t>35429236</t>
  </si>
  <si>
    <t>67778680.0</t>
  </si>
  <si>
    <t>352362930000</t>
  </si>
  <si>
    <t>35236293</t>
  </si>
  <si>
    <t>ROSA SAENZ</t>
  </si>
  <si>
    <t>ROSASAENZ</t>
  </si>
  <si>
    <t>63252900.0</t>
  </si>
  <si>
    <t>351344580000</t>
  </si>
  <si>
    <t>35134458</t>
  </si>
  <si>
    <t>DIMAS ESPINOSA</t>
  </si>
  <si>
    <t>DIMASESPINOSA</t>
  </si>
  <si>
    <t>66986509.0</t>
  </si>
  <si>
    <t>338128700000</t>
  </si>
  <si>
    <t>33812870</t>
  </si>
  <si>
    <t>ARACELLYS ESCOBAR</t>
  </si>
  <si>
    <t>ARACELLYSESCOBAR</t>
  </si>
  <si>
    <t>66658330.0</t>
  </si>
  <si>
    <t>352173840000</t>
  </si>
  <si>
    <t>35217384</t>
  </si>
  <si>
    <t>MARIA MATILDE SAMANIEGO JULIO</t>
  </si>
  <si>
    <t>MARIAMATILDESAMANIEGOJULIO</t>
  </si>
  <si>
    <t>67490209.0</t>
  </si>
  <si>
    <t>345316440000</t>
  </si>
  <si>
    <t>34531644</t>
  </si>
  <si>
    <t>U.P.R.A.</t>
  </si>
  <si>
    <t>UPRA</t>
  </si>
  <si>
    <t>67965176.0</t>
  </si>
  <si>
    <t>369015360000</t>
  </si>
  <si>
    <t>36901536</t>
  </si>
  <si>
    <t>62047979.0</t>
  </si>
  <si>
    <t>351164630000</t>
  </si>
  <si>
    <t>35116463</t>
  </si>
  <si>
    <t>ARISTIDES BONAGA</t>
  </si>
  <si>
    <t>ARISTIDESBONAGA</t>
  </si>
  <si>
    <t>68660245.0</t>
  </si>
  <si>
    <t>346115310000</t>
  </si>
  <si>
    <t>34611531</t>
  </si>
  <si>
    <t>YANELA OBELY ORTEGA MORENO</t>
  </si>
  <si>
    <t>YANELAOBELYORTEGAMORENO</t>
  </si>
  <si>
    <t>61121125.0</t>
  </si>
  <si>
    <t>329998780000</t>
  </si>
  <si>
    <t>32999878</t>
  </si>
  <si>
    <t>Maredith Del Carmen Saez Rivera</t>
  </si>
  <si>
    <t>MAREDITHDELCARMENSAEZRIVERA</t>
  </si>
  <si>
    <t>67138723.0</t>
  </si>
  <si>
    <t>321280690000</t>
  </si>
  <si>
    <t>32128069</t>
  </si>
  <si>
    <t>Fundacion Pro Panama</t>
  </si>
  <si>
    <t>FUNDACIONPROPANAMA</t>
  </si>
  <si>
    <t>66707234.0</t>
  </si>
  <si>
    <t>358268600000</t>
  </si>
  <si>
    <t>35826860</t>
  </si>
  <si>
    <t>VIELKA OMAIRA ARABA VASQUEZ DE LEON</t>
  </si>
  <si>
    <t>VIELKAOMAIRAARABAVASQUEZDELEON</t>
  </si>
  <si>
    <t>63247664.0</t>
  </si>
  <si>
    <t>326324430000</t>
  </si>
  <si>
    <t>32632443</t>
  </si>
  <si>
    <t>TRANSPORTE RIVERA</t>
  </si>
  <si>
    <t>TRANSPORTERIVERA</t>
  </si>
  <si>
    <t>66810211.0</t>
  </si>
  <si>
    <t>357344650000</t>
  </si>
  <si>
    <t>35734465</t>
  </si>
  <si>
    <t>EDWIN SAAVEDRA</t>
  </si>
  <si>
    <t>EDWINSAAVEDRA</t>
  </si>
  <si>
    <t>69124397.0</t>
  </si>
  <si>
    <t>326988190000</t>
  </si>
  <si>
    <t>32698819</t>
  </si>
  <si>
    <t>Restaurante T</t>
  </si>
  <si>
    <t>RESTAURANTET</t>
  </si>
  <si>
    <t>67600012.0</t>
  </si>
  <si>
    <t>349125890000</t>
  </si>
  <si>
    <t>34912589</t>
  </si>
  <si>
    <t>ROGER CASTILLO</t>
  </si>
  <si>
    <t>ROGERCASTILLO</t>
  </si>
  <si>
    <t>62683509.0</t>
  </si>
  <si>
    <t>344087740000</t>
  </si>
  <si>
    <t>34408774</t>
  </si>
  <si>
    <t>ROGER NESTOR VEGA</t>
  </si>
  <si>
    <t>ROGERNESTORVEGA</t>
  </si>
  <si>
    <t>60033040.0</t>
  </si>
  <si>
    <t>345155070000</t>
  </si>
  <si>
    <t>34515507</t>
  </si>
  <si>
    <t>MARIA CRISTELA AMAYA GONZALES</t>
  </si>
  <si>
    <t>MARIACRISTELAAMAYAGONZALES</t>
  </si>
  <si>
    <t>61071023.0</t>
  </si>
  <si>
    <t>331297100000</t>
  </si>
  <si>
    <t>33129710</t>
  </si>
  <si>
    <t>ALEXANDER DOMINGUEZ</t>
  </si>
  <si>
    <t>ALEXANDERDOMINGUEZ</t>
  </si>
  <si>
    <t>63148470.0</t>
  </si>
  <si>
    <t>347155290000</t>
  </si>
  <si>
    <t>34715529</t>
  </si>
  <si>
    <t>ORMA NELLYS VILLAREAL DE CASTILLO</t>
  </si>
  <si>
    <t>ORMANELLYSVILLAREALDECASTILLO</t>
  </si>
  <si>
    <t>63498325.0</t>
  </si>
  <si>
    <t>347140010000</t>
  </si>
  <si>
    <t>34714001</t>
  </si>
  <si>
    <t>OLMEDO CORTEZ</t>
  </si>
  <si>
    <t>OLMEDOCORTEZ</t>
  </si>
  <si>
    <t>64907830.0</t>
  </si>
  <si>
    <t>364032380000</t>
  </si>
  <si>
    <t>36403238</t>
  </si>
  <si>
    <t>MARIA DE GRACIA</t>
  </si>
  <si>
    <t>MARIADEGRACIA</t>
  </si>
  <si>
    <t>69585284.0</t>
  </si>
  <si>
    <t>346368190000</t>
  </si>
  <si>
    <t>34636819</t>
  </si>
  <si>
    <t>TRINIDAD ISABEL CORDOBA DE LEON</t>
  </si>
  <si>
    <t>TRINIDADISABELCORDOBADELEON</t>
  </si>
  <si>
    <t>65704747.0</t>
  </si>
  <si>
    <t>321625130000</t>
  </si>
  <si>
    <t>32162513</t>
  </si>
  <si>
    <t>M &amp; SH HOLDING</t>
  </si>
  <si>
    <t>MSHHOLDING</t>
  </si>
  <si>
    <t>66732788.0</t>
  </si>
  <si>
    <t>359039500000</t>
  </si>
  <si>
    <t>35903950</t>
  </si>
  <si>
    <t>ELEIDA ROSA VEGA VEGA DE DOMINGUEZ</t>
  </si>
  <si>
    <t>ELEIDAROSAVEGAVEGADEDOMINGUEZ</t>
  </si>
  <si>
    <t>67396675.0</t>
  </si>
  <si>
    <t>348448890000</t>
  </si>
  <si>
    <t>34844889</t>
  </si>
  <si>
    <t>ELIAS JAEN</t>
  </si>
  <si>
    <t>ELIASJAEN</t>
  </si>
  <si>
    <t>67189719.0</t>
  </si>
  <si>
    <t>356373090000</t>
  </si>
  <si>
    <t>35637309</t>
  </si>
  <si>
    <t>YERIS BANDA</t>
  </si>
  <si>
    <t>YERISBANDA</t>
  </si>
  <si>
    <t>69111893.0</t>
  </si>
  <si>
    <t>345133060000</t>
  </si>
  <si>
    <t>34513306</t>
  </si>
  <si>
    <t>RENE COMBE</t>
  </si>
  <si>
    <t>RENECOMBE</t>
  </si>
  <si>
    <t>65663835.0</t>
  </si>
  <si>
    <t>353162540000</t>
  </si>
  <si>
    <t>35316254</t>
  </si>
  <si>
    <t>RENE CORRALES MORENO</t>
  </si>
  <si>
    <t>RENECORRALESMORENO</t>
  </si>
  <si>
    <t>63450070.0</t>
  </si>
  <si>
    <t>361037400000</t>
  </si>
  <si>
    <t>36103740</t>
  </si>
  <si>
    <t>HORACIO DIAZ ACEVEDO</t>
  </si>
  <si>
    <t>HORACIODIAZACEVEDO</t>
  </si>
  <si>
    <t>356094660000</t>
  </si>
  <si>
    <t>35609466</t>
  </si>
  <si>
    <t>IGNACIO MORENO MELGAR</t>
  </si>
  <si>
    <t>IGNACIOMORENOMELGAR</t>
  </si>
  <si>
    <t>65881529.0</t>
  </si>
  <si>
    <t>354275950000</t>
  </si>
  <si>
    <t>35427595</t>
  </si>
  <si>
    <t>MANUEL DOMÍNGUEZ</t>
  </si>
  <si>
    <t>MANUELDOMINGUEZ</t>
  </si>
  <si>
    <t>69418129.0</t>
  </si>
  <si>
    <t>347308840000</t>
  </si>
  <si>
    <t>34730884</t>
  </si>
  <si>
    <t>SONIA MARINA MONROY CORDOBA</t>
  </si>
  <si>
    <t>SONIAMARINAMONROYCORDOBA</t>
  </si>
  <si>
    <t>67431024.0</t>
  </si>
  <si>
    <t>352345330000</t>
  </si>
  <si>
    <t>35234533</t>
  </si>
  <si>
    <t>ELENA AURORA CORTEZ GUTIERREZ</t>
  </si>
  <si>
    <t>ELENAAURORACORTEZGUTIERREZ</t>
  </si>
  <si>
    <t>65320972.0</t>
  </si>
  <si>
    <t>351278010000</t>
  </si>
  <si>
    <t>35127801</t>
  </si>
  <si>
    <t>PLINIO A ALMENDAZ</t>
  </si>
  <si>
    <t>PLINIOAALMENDAZ</t>
  </si>
  <si>
    <t>66584684.0</t>
  </si>
  <si>
    <t>351312050000</t>
  </si>
  <si>
    <t>35131205</t>
  </si>
  <si>
    <t>CENTRO MEDICO LOS SANTOS</t>
  </si>
  <si>
    <t>CENTROMEDICOLOSSANTOS</t>
  </si>
  <si>
    <t>67662442.0</t>
  </si>
  <si>
    <t>356148610000</t>
  </si>
  <si>
    <t>35614861</t>
  </si>
  <si>
    <t>DELFINA MORENO</t>
  </si>
  <si>
    <t>DELFINAMORENO</t>
  </si>
  <si>
    <t>65068705.0</t>
  </si>
  <si>
    <t>368052090000</t>
  </si>
  <si>
    <t>36805209</t>
  </si>
  <si>
    <t>ISMAEL CASTRO</t>
  </si>
  <si>
    <t>ISMAELCASTRO</t>
  </si>
  <si>
    <t>332224550000</t>
  </si>
  <si>
    <t>33222455</t>
  </si>
  <si>
    <t>Edwin Ramos</t>
  </si>
  <si>
    <t>EDWINRAMOS</t>
  </si>
  <si>
    <t>68236122.0</t>
  </si>
  <si>
    <t>351282090000</t>
  </si>
  <si>
    <t>35128209</t>
  </si>
  <si>
    <t>LUZ ESTHER</t>
  </si>
  <si>
    <t>LUZESTHER</t>
  </si>
  <si>
    <t>69001232.0</t>
  </si>
  <si>
    <t>353071230000</t>
  </si>
  <si>
    <t>35307123</t>
  </si>
  <si>
    <t>PABLO VAZQUEZ PEREZ</t>
  </si>
  <si>
    <t>PABLOVAZQUEZPEREZ</t>
  </si>
  <si>
    <t>69845496.0</t>
  </si>
  <si>
    <t>365013730000</t>
  </si>
  <si>
    <t>36501373</t>
  </si>
  <si>
    <t>GLIODILMA EVELIA ITURRALDE CASTILLERO</t>
  </si>
  <si>
    <t>GLIODILMAEVELIAITURRALDECASTILLERO</t>
  </si>
  <si>
    <t>63433768.0</t>
  </si>
  <si>
    <t>329521800000</t>
  </si>
  <si>
    <t>32952180</t>
  </si>
  <si>
    <t>Blanca Lilibeth Villarreal Barrios</t>
  </si>
  <si>
    <t>BLANCALILIBETHVILLARREALBARRIOS</t>
  </si>
  <si>
    <t>68762196.0</t>
  </si>
  <si>
    <t>321796390000</t>
  </si>
  <si>
    <t>32179639</t>
  </si>
  <si>
    <t>ENERGY STORE</t>
  </si>
  <si>
    <t>ENERGYSTORE</t>
  </si>
  <si>
    <t>66755113.0</t>
  </si>
  <si>
    <t>338268610000</t>
  </si>
  <si>
    <t>33826861</t>
  </si>
  <si>
    <t>OMAYRA DE GARCIA</t>
  </si>
  <si>
    <t>OMAYRADEGARCIA</t>
  </si>
  <si>
    <t>69698191.0</t>
  </si>
  <si>
    <t>341095080000</t>
  </si>
  <si>
    <t>34109508</t>
  </si>
  <si>
    <t>SERVICIOS Y NOVEDADES MAJA</t>
  </si>
  <si>
    <t>SERVICIOSYNOVEDADESMAJA</t>
  </si>
  <si>
    <t>62085396.0</t>
  </si>
  <si>
    <t>343125410000</t>
  </si>
  <si>
    <t>34312541</t>
  </si>
  <si>
    <t>MARIO ENRIQUE BARRIA DOMINGUEZ</t>
  </si>
  <si>
    <t>MARIOENRIQUEBARRIADOMINGUEZ</t>
  </si>
  <si>
    <t>66077169.0</t>
  </si>
  <si>
    <t>355247910000</t>
  </si>
  <si>
    <t>35524791</t>
  </si>
  <si>
    <t>AGUAS CORP</t>
  </si>
  <si>
    <t>AGUASCORP</t>
  </si>
  <si>
    <t>64895793.0</t>
  </si>
  <si>
    <t>321438280100</t>
  </si>
  <si>
    <t>32143828</t>
  </si>
  <si>
    <t>HOTEL EJECUTIVO</t>
  </si>
  <si>
    <t>HOTELEJECUTIVO</t>
  </si>
  <si>
    <t>66725492.0</t>
  </si>
  <si>
    <t>349276690000</t>
  </si>
  <si>
    <t>34927669</t>
  </si>
  <si>
    <t>EUSTORGIO CRUZ</t>
  </si>
  <si>
    <t>EUSTORGIOCRUZ</t>
  </si>
  <si>
    <t>61174114.0</t>
  </si>
  <si>
    <t>353178830000</t>
  </si>
  <si>
    <t>35317883</t>
  </si>
  <si>
    <t>DAMARIS DIAZ</t>
  </si>
  <si>
    <t>DAMARISDIAZ</t>
  </si>
  <si>
    <t>69862804.0</t>
  </si>
  <si>
    <t>335276540000</t>
  </si>
  <si>
    <t>33527654</t>
  </si>
  <si>
    <t>VIDA FELIZ</t>
  </si>
  <si>
    <t>VIDAFELIZ</t>
  </si>
  <si>
    <t>69832362.0</t>
  </si>
  <si>
    <t>368045740000</t>
  </si>
  <si>
    <t>36804574</t>
  </si>
  <si>
    <t>BOLÍVAR ANTONIO CHÁVEZ RODRÍGUEZ</t>
  </si>
  <si>
    <t>BOLIVARANTONIOCHAVEZRODRIGUEZ</t>
  </si>
  <si>
    <t>365008870000</t>
  </si>
  <si>
    <t>36500887</t>
  </si>
  <si>
    <t>MARÍA VÁSQUEZ</t>
  </si>
  <si>
    <t>MARIAVASQUEZ</t>
  </si>
  <si>
    <t>65144004.0</t>
  </si>
  <si>
    <t>349245850000</t>
  </si>
  <si>
    <t>34924585</t>
  </si>
  <si>
    <t>EZEQUIEL MEDINA VASQUEZ</t>
  </si>
  <si>
    <t>EZEQUIELMEDINAVASQUEZ</t>
  </si>
  <si>
    <t>66923045.0</t>
  </si>
  <si>
    <t>335254790000</t>
  </si>
  <si>
    <t>33525479</t>
  </si>
  <si>
    <t>ALEXANDER AVELINO ARANIS CEDEÑO</t>
  </si>
  <si>
    <t>ALEXANDERAVELINOARANISCEDENO</t>
  </si>
  <si>
    <t>69090966.0</t>
  </si>
  <si>
    <t>339254900000</t>
  </si>
  <si>
    <t>33925490</t>
  </si>
  <si>
    <t>63142991.0</t>
  </si>
  <si>
    <t>345371370000</t>
  </si>
  <si>
    <t>34537137</t>
  </si>
  <si>
    <t>EDILMA EDITH VASQUEZ RODRIGUEZ</t>
  </si>
  <si>
    <t>EDILMAEDITHVASQUEZRODRIGUEZ</t>
  </si>
  <si>
    <t>67169673.0</t>
  </si>
  <si>
    <t>367044740000</t>
  </si>
  <si>
    <t>36704474</t>
  </si>
  <si>
    <t>MAURA DE LEON</t>
  </si>
  <si>
    <t>MAURADELEON</t>
  </si>
  <si>
    <t>357069330000</t>
  </si>
  <si>
    <t>35706933</t>
  </si>
  <si>
    <t>ESTENIA ROSA NIETO BATISTA</t>
  </si>
  <si>
    <t>ESTENIAROSANIETOBATISTA</t>
  </si>
  <si>
    <t>68246761.0</t>
  </si>
  <si>
    <t>358159330000</t>
  </si>
  <si>
    <t>35815933</t>
  </si>
  <si>
    <t>CVB PANAMA BIENES</t>
  </si>
  <si>
    <t>CVBPANAMABIENES</t>
  </si>
  <si>
    <t>64904736.0</t>
  </si>
  <si>
    <t>365055680000</t>
  </si>
  <si>
    <t>36505568</t>
  </si>
  <si>
    <t>REINALDO ELIECER JIMÉNEZ ESPINO</t>
  </si>
  <si>
    <t>REINALDOELIECERJIMENEZESPINO</t>
  </si>
  <si>
    <t>367037270000</t>
  </si>
  <si>
    <t>36703727</t>
  </si>
  <si>
    <t>ALEXIS REAL</t>
  </si>
  <si>
    <t>ALEXISREAL</t>
  </si>
  <si>
    <t>353384450000</t>
  </si>
  <si>
    <t>35338445</t>
  </si>
  <si>
    <t>REAL CAFÉ</t>
  </si>
  <si>
    <t>REALCAFE</t>
  </si>
  <si>
    <t>63543569.0</t>
  </si>
  <si>
    <t>358000190000</t>
  </si>
  <si>
    <t>35800019</t>
  </si>
  <si>
    <t>EDWARD CEDENO</t>
  </si>
  <si>
    <t>EDWARDCEDENO</t>
  </si>
  <si>
    <t>67244630.0</t>
  </si>
  <si>
    <t>349324180000</t>
  </si>
  <si>
    <t>34932418</t>
  </si>
  <si>
    <t>GABRIEL DELGADO</t>
  </si>
  <si>
    <t>GABRIELDELGADO</t>
  </si>
  <si>
    <t>69058260.0</t>
  </si>
  <si>
    <t>355222010000</t>
  </si>
  <si>
    <t>35522201</t>
  </si>
  <si>
    <t>ESTEFANIA VARGAS</t>
  </si>
  <si>
    <t>ESTEFANIAVARGAS</t>
  </si>
  <si>
    <t>65301044.0</t>
  </si>
  <si>
    <t>366028050000</t>
  </si>
  <si>
    <t>36602805</t>
  </si>
  <si>
    <t>ALEXIS DELGADO</t>
  </si>
  <si>
    <t>ALEXISDELGADO</t>
  </si>
  <si>
    <t>65036796.0</t>
  </si>
  <si>
    <t>357196510000</t>
  </si>
  <si>
    <t>35719651</t>
  </si>
  <si>
    <t>GUMERCINDA ANAYS ACOSTA HERRERA</t>
  </si>
  <si>
    <t>GUMERCINDAANAYSACOSTAHERRERA</t>
  </si>
  <si>
    <t>66812470.0</t>
  </si>
  <si>
    <t>332124760000</t>
  </si>
  <si>
    <t>33212476</t>
  </si>
  <si>
    <t>Gloria Cede?o</t>
  </si>
  <si>
    <t>GLORIACEDEO</t>
  </si>
  <si>
    <t>69080506.0</t>
  </si>
  <si>
    <t>346202910000</t>
  </si>
  <si>
    <t>34620291</t>
  </si>
  <si>
    <t>CRISELDA SANCHEZ</t>
  </si>
  <si>
    <t>CRISELDASANCHEZ</t>
  </si>
  <si>
    <t>67818788.0</t>
  </si>
  <si>
    <t>355065520000</t>
  </si>
  <si>
    <t>35506552</t>
  </si>
  <si>
    <t>GABRIEL GASPAR GARRIDO MENDOZA</t>
  </si>
  <si>
    <t>GABRIELGASPARGARRIDOMENDOZA</t>
  </si>
  <si>
    <t>62219094.0</t>
  </si>
  <si>
    <t>352225470000</t>
  </si>
  <si>
    <t>35222547</t>
  </si>
  <si>
    <t>ELIONEL BARRIOS</t>
  </si>
  <si>
    <t>ELIONELBARRIOS</t>
  </si>
  <si>
    <t>66694767.0</t>
  </si>
  <si>
    <t>333153290000</t>
  </si>
  <si>
    <t>33315329</t>
  </si>
  <si>
    <t>CARMENARGELISVERGARA</t>
  </si>
  <si>
    <t>66140864.0</t>
  </si>
  <si>
    <t>352068750000</t>
  </si>
  <si>
    <t>35206875</t>
  </si>
  <si>
    <t>JULIO CESAR DE LEON VARGAS</t>
  </si>
  <si>
    <t>JULIOCESARDELEONVARGAS</t>
  </si>
  <si>
    <t>65390807.0</t>
  </si>
  <si>
    <t>329962230000</t>
  </si>
  <si>
    <t>32996223</t>
  </si>
  <si>
    <t>ARIEL GUTIERREZ</t>
  </si>
  <si>
    <t>ARIELGUTIERREZ</t>
  </si>
  <si>
    <t>67360848.0</t>
  </si>
  <si>
    <t>353294750000</t>
  </si>
  <si>
    <t>35329475</t>
  </si>
  <si>
    <t>YADIRA LOPEZ</t>
  </si>
  <si>
    <t>YADIRALOPEZ</t>
  </si>
  <si>
    <t>66856628.0</t>
  </si>
  <si>
    <t>347444030000</t>
  </si>
  <si>
    <t>34744403</t>
  </si>
  <si>
    <t>SUPER MERCADO BUENA SUERTE</t>
  </si>
  <si>
    <t>SUPERMERCADOBUENASUERTE</t>
  </si>
  <si>
    <t>67466217.0</t>
  </si>
  <si>
    <t>351275760000</t>
  </si>
  <si>
    <t>35127576</t>
  </si>
  <si>
    <t>OBEISA GARCÍA</t>
  </si>
  <si>
    <t>OBEISAGARCIA</t>
  </si>
  <si>
    <t>65040165.0</t>
  </si>
  <si>
    <t>348423380000</t>
  </si>
  <si>
    <t>34842338</t>
  </si>
  <si>
    <t>GENERINA DE GRACIA</t>
  </si>
  <si>
    <t>GENERINADEGRACIA</t>
  </si>
  <si>
    <t>65011297.0</t>
  </si>
  <si>
    <t>325990980200</t>
  </si>
  <si>
    <t>32599098</t>
  </si>
  <si>
    <t>Carlos Espino Villarreal</t>
  </si>
  <si>
    <t>CARLOSESPINOVILLARREAL</t>
  </si>
  <si>
    <t>66752059.0</t>
  </si>
  <si>
    <t>Oriel Olmedo Portugal</t>
  </si>
  <si>
    <t>ORIELOLMEDOPORTUGAL</t>
  </si>
  <si>
    <t>353153840000</t>
  </si>
  <si>
    <t>35315384</t>
  </si>
  <si>
    <t>ENRIQUE CEDEÑOS PEREZ</t>
  </si>
  <si>
    <t>ENRIQUECEDENOSPEREZ</t>
  </si>
  <si>
    <t>66843275.0</t>
  </si>
  <si>
    <t>341393680000</t>
  </si>
  <si>
    <t>34139368</t>
  </si>
  <si>
    <t>CARLOS ESCUDERO</t>
  </si>
  <si>
    <t>CARLOSESCUDERO</t>
  </si>
  <si>
    <t>66311518.0</t>
  </si>
  <si>
    <t>352281220000</t>
  </si>
  <si>
    <t>35228122</t>
  </si>
  <si>
    <t>MISAEL VEGA</t>
  </si>
  <si>
    <t>MISAELVEGA</t>
  </si>
  <si>
    <t>66375581.0</t>
  </si>
  <si>
    <t>338220150000</t>
  </si>
  <si>
    <t>33822015</t>
  </si>
  <si>
    <t>Leonidas Cortez Mitre</t>
  </si>
  <si>
    <t>LEONIDASCORTEZMITRE</t>
  </si>
  <si>
    <t>69628658.0</t>
  </si>
  <si>
    <t>338130420000</t>
  </si>
  <si>
    <t>33813042</t>
  </si>
  <si>
    <t>Lina Ivet h Amaya Solis</t>
  </si>
  <si>
    <t>LINAIVETHAMAYASOLIS</t>
  </si>
  <si>
    <t>68383618.0</t>
  </si>
  <si>
    <t>359098690000</t>
  </si>
  <si>
    <t>35909869</t>
  </si>
  <si>
    <t>ENEREIDA IDALIDES NIETO</t>
  </si>
  <si>
    <t>ENEREIDAIDALIDESNIETO</t>
  </si>
  <si>
    <t>63314729.0</t>
  </si>
  <si>
    <t>358351250000</t>
  </si>
  <si>
    <t>35835125</t>
  </si>
  <si>
    <t>MARÍA DEL CARMEN CEDEÑO</t>
  </si>
  <si>
    <t>MARIADELCARMENCEDENO</t>
  </si>
  <si>
    <t>64187399.0</t>
  </si>
  <si>
    <t>347266370000</t>
  </si>
  <si>
    <t>34726637</t>
  </si>
  <si>
    <t>ELVINA SALDANA</t>
  </si>
  <si>
    <t>ELVINASALDANA</t>
  </si>
  <si>
    <t>65214774.0</t>
  </si>
  <si>
    <t>367043400000</t>
  </si>
  <si>
    <t>36704340</t>
  </si>
  <si>
    <t>RAMIRO ANTONIO PERALTA VEGA</t>
  </si>
  <si>
    <t>RAMIROANTONIOPERALTAVEGA</t>
  </si>
  <si>
    <t>312210870000</t>
  </si>
  <si>
    <t>31221087</t>
  </si>
  <si>
    <t>RODEM S A -</t>
  </si>
  <si>
    <t>RODEMSA</t>
  </si>
  <si>
    <t>62171145.0</t>
  </si>
  <si>
    <t>333323720000</t>
  </si>
  <si>
    <t>33332372</t>
  </si>
  <si>
    <t>FUNDACION DE DESARROLLO COMUNITARIO</t>
  </si>
  <si>
    <t>FUNDACIONDEDESARROLLOCOMUNITARIO</t>
  </si>
  <si>
    <t>60301133.0</t>
  </si>
  <si>
    <t>324830220200</t>
  </si>
  <si>
    <t>32483022</t>
  </si>
  <si>
    <t>RASTRO KIME</t>
  </si>
  <si>
    <t>RASTROKIME</t>
  </si>
  <si>
    <t>69977566.0</t>
  </si>
  <si>
    <t>322387080000</t>
  </si>
  <si>
    <t>32238708</t>
  </si>
  <si>
    <t>LAURA MAR HOL</t>
  </si>
  <si>
    <t>LAURAMARHOL</t>
  </si>
  <si>
    <t>66700763.0</t>
  </si>
  <si>
    <t>323271790100</t>
  </si>
  <si>
    <t>32327179</t>
  </si>
  <si>
    <t>Carfel Servic</t>
  </si>
  <si>
    <t>CARFELSERVIC</t>
  </si>
  <si>
    <t>67811187.0</t>
  </si>
  <si>
    <t>334285480000</t>
  </si>
  <si>
    <t>33428548</t>
  </si>
  <si>
    <t>FG LOGISTICS SA</t>
  </si>
  <si>
    <t>FGLOGISTICSSA</t>
  </si>
  <si>
    <t>66149733.0</t>
  </si>
  <si>
    <t>321953330000</t>
  </si>
  <si>
    <t>32195333</t>
  </si>
  <si>
    <t>PLATAFORMA MA</t>
  </si>
  <si>
    <t>PLATAFORMAMA</t>
  </si>
  <si>
    <t>66735054.0</t>
  </si>
  <si>
    <t>338158090000</t>
  </si>
  <si>
    <t>33815809</t>
  </si>
  <si>
    <t>GRAN BAHIA HOTEL</t>
  </si>
  <si>
    <t>GRANBAHIAHOTEL</t>
  </si>
  <si>
    <t>67801707.0</t>
  </si>
  <si>
    <t>326349340000</t>
  </si>
  <si>
    <t>32634934</t>
  </si>
  <si>
    <t>FINCA MAGUEY S.A.</t>
  </si>
  <si>
    <t>FINCAMAGUEYSA</t>
  </si>
  <si>
    <t>63910458.0</t>
  </si>
  <si>
    <t>324391010000</t>
  </si>
  <si>
    <t>32439101</t>
  </si>
  <si>
    <t>66585446.0</t>
  </si>
  <si>
    <t>321409620300</t>
  </si>
  <si>
    <t>32140962</t>
  </si>
  <si>
    <t>Yamidet Palacios</t>
  </si>
  <si>
    <t>YAMIDETPALACIOS</t>
  </si>
  <si>
    <t>66744843.0</t>
  </si>
  <si>
    <t>351173070000</t>
  </si>
  <si>
    <t>35117307</t>
  </si>
  <si>
    <t>CONFIA SEGUROS</t>
  </si>
  <si>
    <t>CONFIASEGUROS</t>
  </si>
  <si>
    <t>62214186.0</t>
  </si>
  <si>
    <t>361058160000</t>
  </si>
  <si>
    <t>36105816</t>
  </si>
  <si>
    <t>EMILIANA RODRIGUEZ</t>
  </si>
  <si>
    <t>EMILIANARODRIGUEZ</t>
  </si>
  <si>
    <t>321853170000</t>
  </si>
  <si>
    <t>32185317</t>
  </si>
  <si>
    <t>MIRANDA SAMUD</t>
  </si>
  <si>
    <t>MIRANDASAMUD</t>
  </si>
  <si>
    <t>66766148.0</t>
  </si>
  <si>
    <t>323733730200</t>
  </si>
  <si>
    <t>32373373</t>
  </si>
  <si>
    <t>69972424.0</t>
  </si>
  <si>
    <t>JULISSA CHANG</t>
  </si>
  <si>
    <t>JULISSACHANG</t>
  </si>
  <si>
    <t>347122270000</t>
  </si>
  <si>
    <t>34712227</t>
  </si>
  <si>
    <t>IVETTE QUINTANAR</t>
  </si>
  <si>
    <t>IVETTEQUINTANAR</t>
  </si>
  <si>
    <t>60028294.0</t>
  </si>
  <si>
    <t>324608560000</t>
  </si>
  <si>
    <t>32460856</t>
  </si>
  <si>
    <t>DECO PANAMA S.A.</t>
  </si>
  <si>
    <t>DECOPANAMASA</t>
  </si>
  <si>
    <t>66722682.0</t>
  </si>
  <si>
    <t>352093220000</t>
  </si>
  <si>
    <t>35209322</t>
  </si>
  <si>
    <t>CUCURUCHO S.A</t>
  </si>
  <si>
    <t>CUCURUCHOSA</t>
  </si>
  <si>
    <t>68036680.0</t>
  </si>
  <si>
    <t>321804700200</t>
  </si>
  <si>
    <t>32180470</t>
  </si>
  <si>
    <t>Hermanos Zakay</t>
  </si>
  <si>
    <t>HERMANOSZAKAY</t>
  </si>
  <si>
    <t>69993317.0</t>
  </si>
  <si>
    <t>Elias Zakay</t>
  </si>
  <si>
    <t>ELIASZAKAY</t>
  </si>
  <si>
    <t>Arielle Kadoch</t>
  </si>
  <si>
    <t>ARIELLEKADOCH</t>
  </si>
  <si>
    <t>Giselle Koll Nescher</t>
  </si>
  <si>
    <t>GISELLEKOLLNESCHER</t>
  </si>
  <si>
    <t>Alejandro Fuks</t>
  </si>
  <si>
    <t>ALEJANDROFUKS</t>
  </si>
  <si>
    <t>312208720000</t>
  </si>
  <si>
    <t>31220872</t>
  </si>
  <si>
    <t>INMOBILIARIA VISMAR S.A. OSVALDO MOINES</t>
  </si>
  <si>
    <t>INMOBILIARIAVISMARSAOSVALDOMOINES</t>
  </si>
  <si>
    <t>62677611.0</t>
  </si>
  <si>
    <t>312236880000</t>
  </si>
  <si>
    <t>31223688</t>
  </si>
  <si>
    <t>HIPOLITO ARROYAVE</t>
  </si>
  <si>
    <t>HIPOLITOARROYAVE</t>
  </si>
  <si>
    <t>66750688.0</t>
  </si>
  <si>
    <t>312236910000</t>
  </si>
  <si>
    <t>31223691</t>
  </si>
  <si>
    <t>AGENCIA ELGRO,S.A. ---</t>
  </si>
  <si>
    <t>AGENCIAELGROSA</t>
  </si>
  <si>
    <t>66149789.0</t>
  </si>
  <si>
    <t>312221740000</t>
  </si>
  <si>
    <t>31222174</t>
  </si>
  <si>
    <t>ASIA COMPANY SA -</t>
  </si>
  <si>
    <t>ASIACOMPANYSA</t>
  </si>
  <si>
    <t>67543100.0</t>
  </si>
  <si>
    <t>321713600000</t>
  </si>
  <si>
    <t>32171360</t>
  </si>
  <si>
    <t>C Y C INGENIE</t>
  </si>
  <si>
    <t>CYCINGENIE</t>
  </si>
  <si>
    <t>66727840.0</t>
  </si>
  <si>
    <t>351223890000</t>
  </si>
  <si>
    <t>35122389</t>
  </si>
  <si>
    <t>SIXTO MONTENEGRO</t>
  </si>
  <si>
    <t>SIXTOMONTENEGRO</t>
  </si>
  <si>
    <t>67901838.0</t>
  </si>
  <si>
    <t>347231860000</t>
  </si>
  <si>
    <t>34723186</t>
  </si>
  <si>
    <t>RAFAEL ANTONIO MORENO</t>
  </si>
  <si>
    <t>RAFAELANTONIOMORENO</t>
  </si>
  <si>
    <t>66132549.0</t>
  </si>
  <si>
    <t>322549230000</t>
  </si>
  <si>
    <t>32254923</t>
  </si>
  <si>
    <t>ECOTOPIA TEAK</t>
  </si>
  <si>
    <t>ECOTOPIATEAK</t>
  </si>
  <si>
    <t>65503475.0</t>
  </si>
  <si>
    <t>344350050000</t>
  </si>
  <si>
    <t>34435005</t>
  </si>
  <si>
    <t>ECOTOPIA TEAK INCORPORATED,S.A.</t>
  </si>
  <si>
    <t>ECOTOPIATEAKINCORPORATEDSA</t>
  </si>
  <si>
    <t>63307646.0</t>
  </si>
  <si>
    <t>357060820000</t>
  </si>
  <si>
    <t>35706082</t>
  </si>
  <si>
    <t>CONCEPCION MARTINEZ DE GRACIA</t>
  </si>
  <si>
    <t>CONCEPCIONMARTINEZDEGRACIA</t>
  </si>
  <si>
    <t>67947807.0</t>
  </si>
  <si>
    <t>321674650100</t>
  </si>
  <si>
    <t>32167465</t>
  </si>
  <si>
    <t>NOAH PRODUCTIONS SA.</t>
  </si>
  <si>
    <t>NOAHPRODUCTIONSSA</t>
  </si>
  <si>
    <t>66741461.0</t>
  </si>
  <si>
    <t>323665160100</t>
  </si>
  <si>
    <t>32366516</t>
  </si>
  <si>
    <t>J.V PANAMA</t>
  </si>
  <si>
    <t>JVPANAMA</t>
  </si>
  <si>
    <t>68791729.0</t>
  </si>
  <si>
    <t>348119800000</t>
  </si>
  <si>
    <t>34811980</t>
  </si>
  <si>
    <t>GERMAN TREJOS</t>
  </si>
  <si>
    <t>GERMANTREJOS</t>
  </si>
  <si>
    <t>66880132.0</t>
  </si>
  <si>
    <t>321656470100</t>
  </si>
  <si>
    <t>32165647</t>
  </si>
  <si>
    <t>MITSUBISHI IN</t>
  </si>
  <si>
    <t>MITSUBISHIIN</t>
  </si>
  <si>
    <t>63785921.0</t>
  </si>
  <si>
    <t>312227590000</t>
  </si>
  <si>
    <t>31222759</t>
  </si>
  <si>
    <t>ISTANA CLUB INC -</t>
  </si>
  <si>
    <t>ISTANACLUBINC</t>
  </si>
  <si>
    <t>62924107.0</t>
  </si>
  <si>
    <t>321699820100</t>
  </si>
  <si>
    <t>32169982</t>
  </si>
  <si>
    <t>Rosana Irigoyen Gutierrez</t>
  </si>
  <si>
    <t>ROSANAIRIGOYENGUTIERREZ</t>
  </si>
  <si>
    <t>66752149.0</t>
  </si>
  <si>
    <t>Centro Ortodoncia</t>
  </si>
  <si>
    <t>CENTROORTODONCIA</t>
  </si>
  <si>
    <t>35934468</t>
  </si>
  <si>
    <t>ANGELA GARCÍA GONZÁLEZ</t>
  </si>
  <si>
    <t>ANGELAGARCIAGONZALEZ</t>
  </si>
  <si>
    <t>359281840000</t>
  </si>
  <si>
    <t>35928184</t>
  </si>
  <si>
    <t>EYRA BERENIA MURILLO</t>
  </si>
  <si>
    <t>EYRABERENIAMURILLO</t>
  </si>
  <si>
    <t>66576688.0</t>
  </si>
  <si>
    <t>312229730000</t>
  </si>
  <si>
    <t>31222973</t>
  </si>
  <si>
    <t>NOKIA SOLUTIONS AND NETWORKS BRANCH OPER</t>
  </si>
  <si>
    <t>NOKIASOLUTIONSANDNETWORKSBRANCHOPER</t>
  </si>
  <si>
    <t>62003731.0</t>
  </si>
  <si>
    <t>322861250000</t>
  </si>
  <si>
    <t>32286125</t>
  </si>
  <si>
    <t>EXPLORATOUR S.A</t>
  </si>
  <si>
    <t>EXPLORATOURSA</t>
  </si>
  <si>
    <t>66725388.0</t>
  </si>
  <si>
    <t>321996360100</t>
  </si>
  <si>
    <t>32199636</t>
  </si>
  <si>
    <t>SOTO CONST. Y</t>
  </si>
  <si>
    <t>SOTOCONSTY</t>
  </si>
  <si>
    <t>65259555.0</t>
  </si>
  <si>
    <t>326575020100</t>
  </si>
  <si>
    <t>32657502</t>
  </si>
  <si>
    <t>Inversiones J</t>
  </si>
  <si>
    <t>INVERSIONESJ</t>
  </si>
  <si>
    <t>66729371.0</t>
  </si>
  <si>
    <t>InversionesJACO,S.A. Inversiones JACO, S.A.</t>
  </si>
  <si>
    <t>INVERSIONESJACOSAINVERSIONESJACOSA</t>
  </si>
  <si>
    <t>322442270100</t>
  </si>
  <si>
    <t>32244227</t>
  </si>
  <si>
    <t>INVERSIONES P</t>
  </si>
  <si>
    <t>INVERSIONESP</t>
  </si>
  <si>
    <t>65502320.0</t>
  </si>
  <si>
    <t>Veterinaria Basted</t>
  </si>
  <si>
    <t>VETERINARIABASTED</t>
  </si>
  <si>
    <t>325345850000</t>
  </si>
  <si>
    <t>32534585</t>
  </si>
  <si>
    <t>CORPO. E INV. CORPO.EIV.ELCARME,.A</t>
  </si>
  <si>
    <t>CORPOEINVCORPOEIVELCARMEA</t>
  </si>
  <si>
    <t>67714611.0</t>
  </si>
  <si>
    <t>356289570000</t>
  </si>
  <si>
    <t>35628957</t>
  </si>
  <si>
    <t>LEONARDO RODRIGUEZ</t>
  </si>
  <si>
    <t>LEONARDORODRIGUEZ</t>
  </si>
  <si>
    <t>67623139.0</t>
  </si>
  <si>
    <t>326444260100</t>
  </si>
  <si>
    <t>32644426</t>
  </si>
  <si>
    <t>HOTEL LA MEJORANA</t>
  </si>
  <si>
    <t>HOTELLAMEJORANA</t>
  </si>
  <si>
    <t>69948369.0</t>
  </si>
  <si>
    <t>326227800100</t>
  </si>
  <si>
    <t>32622780</t>
  </si>
  <si>
    <t>Feliciano Garcia</t>
  </si>
  <si>
    <t>FELICIANOGARCIA</t>
  </si>
  <si>
    <t>66782215.0</t>
  </si>
  <si>
    <t>Didimo Edgardo Diaz Quintero</t>
  </si>
  <si>
    <t>DIDIMOEDGARDODIAZQUINTERO</t>
  </si>
  <si>
    <t>353277590000</t>
  </si>
  <si>
    <t>35327759</t>
  </si>
  <si>
    <t>CONT Y ASEO EDICEGAR</t>
  </si>
  <si>
    <t>CONTYASEOEDICEGAR</t>
  </si>
  <si>
    <t>66638145.0</t>
  </si>
  <si>
    <t>359361960000</t>
  </si>
  <si>
    <t>35936196</t>
  </si>
  <si>
    <t>IDA VILLARREAL</t>
  </si>
  <si>
    <t>IDAVILLARREAL</t>
  </si>
  <si>
    <t>67331990.0</t>
  </si>
  <si>
    <t>359115240000</t>
  </si>
  <si>
    <t>35911524</t>
  </si>
  <si>
    <t>JOSE MANUEL IBARRA CALDERON</t>
  </si>
  <si>
    <t>JOSEMANUELIBARRACALDERON</t>
  </si>
  <si>
    <t>67235051.0</t>
  </si>
  <si>
    <t>329474440000</t>
  </si>
  <si>
    <t>32947444</t>
  </si>
  <si>
    <t>Nelson E loy Acevedo Vasquez</t>
  </si>
  <si>
    <t>NELSONELOYACEVEDOVASQUEZ</t>
  </si>
  <si>
    <t>65105112.0</t>
  </si>
  <si>
    <t>321474140200</t>
  </si>
  <si>
    <t>32147414</t>
  </si>
  <si>
    <t>Constructora Quebec</t>
  </si>
  <si>
    <t>CONSTRUCTORAQUEBEC</t>
  </si>
  <si>
    <t>66730457.0</t>
  </si>
  <si>
    <t>353105280000</t>
  </si>
  <si>
    <t>35310528</t>
  </si>
  <si>
    <t>PLINIO MEDINA</t>
  </si>
  <si>
    <t>PLINIOMEDINA</t>
  </si>
  <si>
    <t>65543496.0</t>
  </si>
  <si>
    <t>351346630000</t>
  </si>
  <si>
    <t>35134663</t>
  </si>
  <si>
    <t>JOSEFINA MORENO</t>
  </si>
  <si>
    <t>JOSEFINAMORENO</t>
  </si>
  <si>
    <t>64651004.0</t>
  </si>
  <si>
    <t>351336310000</t>
  </si>
  <si>
    <t>35133631</t>
  </si>
  <si>
    <t>ISIDRO MITRE</t>
  </si>
  <si>
    <t>ISIDROMITRE</t>
  </si>
  <si>
    <t>67947613.0</t>
  </si>
  <si>
    <t>321858490100</t>
  </si>
  <si>
    <t>32185849</t>
  </si>
  <si>
    <t>Construccione</t>
  </si>
  <si>
    <t>67477036.0</t>
  </si>
  <si>
    <t>312211880000</t>
  </si>
  <si>
    <t>31221188</t>
  </si>
  <si>
    <t>INMAQUIP PANAMA, S. A. -</t>
  </si>
  <si>
    <t>INMAQUIPPANAMASA</t>
  </si>
  <si>
    <t>60099183.0</t>
  </si>
  <si>
    <t>366039700000</t>
  </si>
  <si>
    <t>36603970</t>
  </si>
  <si>
    <t>DORIS ELVIRA BERNAL RIOS</t>
  </si>
  <si>
    <t>DORISELVIRABERNALRIOS</t>
  </si>
  <si>
    <t>323595200000</t>
  </si>
  <si>
    <t>32359520</t>
  </si>
  <si>
    <t>Casa y estilos</t>
  </si>
  <si>
    <t>CASAYESTILOS</t>
  </si>
  <si>
    <t>66159587.0</t>
  </si>
  <si>
    <t>337272910000</t>
  </si>
  <si>
    <t>33727291</t>
  </si>
  <si>
    <t>RUNNER ATHLETIC, S.A.</t>
  </si>
  <si>
    <t>RUNNERATHLETICSA</t>
  </si>
  <si>
    <t>64806108.0</t>
  </si>
  <si>
    <t>YEHUDA MEUHAS</t>
  </si>
  <si>
    <t>YEHUDAMEUHAS</t>
  </si>
  <si>
    <t>353381720000</t>
  </si>
  <si>
    <t>35338172</t>
  </si>
  <si>
    <t>DOLORES GUERRERO</t>
  </si>
  <si>
    <t>DOLORESGUERRERO</t>
  </si>
  <si>
    <t>66597913.0</t>
  </si>
  <si>
    <t>312209700000</t>
  </si>
  <si>
    <t>31220970</t>
  </si>
  <si>
    <t>APEX -</t>
  </si>
  <si>
    <t>APEX</t>
  </si>
  <si>
    <t>63249939.0</t>
  </si>
  <si>
    <t>322327320000</t>
  </si>
  <si>
    <t>32232732</t>
  </si>
  <si>
    <t>RECTIFICACION DE MOTORES GONZALEZ</t>
  </si>
  <si>
    <t>RECTIFICACIONDEMOTORESGONZALEZ</t>
  </si>
  <si>
    <t>66770785.0</t>
  </si>
  <si>
    <t>326496080000</t>
  </si>
  <si>
    <t>32649608</t>
  </si>
  <si>
    <t>PH TOSCANA DEL ESTE PH TOSCANA DEL ESTE</t>
  </si>
  <si>
    <t>PHTOSCANADELESTEPHTOSCANADELESTE</t>
  </si>
  <si>
    <t>63307266.0</t>
  </si>
  <si>
    <t>332165270000</t>
  </si>
  <si>
    <t>33216527</t>
  </si>
  <si>
    <t>Margarita Varga s Diaz De Arosemena</t>
  </si>
  <si>
    <t>MARGARITAVARGASDIAZDEAROSEMENA</t>
  </si>
  <si>
    <t>66980706.0</t>
  </si>
  <si>
    <t>327357630100</t>
  </si>
  <si>
    <t>32735763</t>
  </si>
  <si>
    <t>ADOLFO NORIEG</t>
  </si>
  <si>
    <t>ADOLFONORIEG</t>
  </si>
  <si>
    <t>68533080.0</t>
  </si>
  <si>
    <t>ADOLFO NORI EGA, E HIJOS</t>
  </si>
  <si>
    <t>ADOLFONORIEGAEHIJOS</t>
  </si>
  <si>
    <t>338290380000</t>
  </si>
  <si>
    <t>33829038</t>
  </si>
  <si>
    <t>NUTRIMED PANAMA S A</t>
  </si>
  <si>
    <t>NUTRIMEDPANAMASA</t>
  </si>
  <si>
    <t>64093821.0</t>
  </si>
  <si>
    <t>358218130000</t>
  </si>
  <si>
    <t>35821813</t>
  </si>
  <si>
    <t>SABINA VARGAS</t>
  </si>
  <si>
    <t>SABINAVARGAS</t>
  </si>
  <si>
    <t>67735226.0</t>
  </si>
  <si>
    <t>329856050000</t>
  </si>
  <si>
    <t>32985605</t>
  </si>
  <si>
    <t>Efrain Acevedo</t>
  </si>
  <si>
    <t>EFRAINACEVEDO</t>
  </si>
  <si>
    <t>62155267.0</t>
  </si>
  <si>
    <t>321929360000</t>
  </si>
  <si>
    <t>32192936</t>
  </si>
  <si>
    <t>Delyciosuras</t>
  </si>
  <si>
    <t>DELYCIOSURAS</t>
  </si>
  <si>
    <t>66785191.0</t>
  </si>
  <si>
    <t>32216501</t>
  </si>
  <si>
    <t>InmueblesCorpo Solano Cruz</t>
  </si>
  <si>
    <t>INMUEBLESCORPOSOLANOCRUZ</t>
  </si>
  <si>
    <t>347425010000</t>
  </si>
  <si>
    <t>34742501</t>
  </si>
  <si>
    <t>LUIS CHAVEZ</t>
  </si>
  <si>
    <t>LUISCHAVEZ</t>
  </si>
  <si>
    <t>65072192.0</t>
  </si>
  <si>
    <t>312215690000</t>
  </si>
  <si>
    <t>31221569</t>
  </si>
  <si>
    <t>SERVICIOS EMPRESARIALES Y ADMI -</t>
  </si>
  <si>
    <t>SERVICIOSEMPRESARIALESYADMI</t>
  </si>
  <si>
    <t>62021564.0</t>
  </si>
  <si>
    <t>357288330000</t>
  </si>
  <si>
    <t>35728833</t>
  </si>
  <si>
    <t>DIGNA MIREYA CABALLERO ESPINO</t>
  </si>
  <si>
    <t>DIGNAMIREYACABALLEROESPINO</t>
  </si>
  <si>
    <t>63774354.0</t>
  </si>
  <si>
    <t>322178710000</t>
  </si>
  <si>
    <t>32217871</t>
  </si>
  <si>
    <t>Helitrag, S.A.</t>
  </si>
  <si>
    <t>HELITRAGSA</t>
  </si>
  <si>
    <t>66741568.0</t>
  </si>
  <si>
    <t>339310790000</t>
  </si>
  <si>
    <t>33931079</t>
  </si>
  <si>
    <t>ISIDRO SAMUEL PERALTA GUERRA</t>
  </si>
  <si>
    <t>ISIDROSAMUELPERALTAGUERRA</t>
  </si>
  <si>
    <t>65265454.0</t>
  </si>
  <si>
    <t>344073020000</t>
  </si>
  <si>
    <t>34407302</t>
  </si>
  <si>
    <t>67326712.0</t>
  </si>
  <si>
    <t>347451650000</t>
  </si>
  <si>
    <t>34745165</t>
  </si>
  <si>
    <t>MALVIS VASQUEZ</t>
  </si>
  <si>
    <t>MALVISVASQUEZ</t>
  </si>
  <si>
    <t>67689284.0</t>
  </si>
  <si>
    <t>355230060000</t>
  </si>
  <si>
    <t>35523006</t>
  </si>
  <si>
    <t>JOSE YANGUES</t>
  </si>
  <si>
    <t>JOSEYANGUES</t>
  </si>
  <si>
    <t>66007077.0</t>
  </si>
  <si>
    <t>352050640000</t>
  </si>
  <si>
    <t>35205064</t>
  </si>
  <si>
    <t>EDILDA GALVEZ</t>
  </si>
  <si>
    <t>EDILDAGALVEZ</t>
  </si>
  <si>
    <t>63276257.0</t>
  </si>
  <si>
    <t>355231760000</t>
  </si>
  <si>
    <t>35523176</t>
  </si>
  <si>
    <t>RAUL FRIAS</t>
  </si>
  <si>
    <t>RAULFRIAS</t>
  </si>
  <si>
    <t>67547199.0</t>
  </si>
  <si>
    <t>358289160000</t>
  </si>
  <si>
    <t>35828916</t>
  </si>
  <si>
    <t>FERNANDO BERNAL</t>
  </si>
  <si>
    <t>FERNANDOBERNAL</t>
  </si>
  <si>
    <t>64664494.0</t>
  </si>
  <si>
    <t>344327420000</t>
  </si>
  <si>
    <t>34432742</t>
  </si>
  <si>
    <t>JOHANA ZULEIKA BARRIOS GARCIA</t>
  </si>
  <si>
    <t>JOHANAZULEIKABARRIOSGARCIA</t>
  </si>
  <si>
    <t>69564326.0</t>
  </si>
  <si>
    <t>354058800000</t>
  </si>
  <si>
    <t>35405880</t>
  </si>
  <si>
    <t>GLORIA MARILENA DIAZ FALCONETT DE TIJE</t>
  </si>
  <si>
    <t>GLORIAMARILENADIAZFALCONETTDETIJE</t>
  </si>
  <si>
    <t>66555402.0</t>
  </si>
  <si>
    <t>328136470100</t>
  </si>
  <si>
    <t>32813647</t>
  </si>
  <si>
    <t>ALMACEN D LIRIOS</t>
  </si>
  <si>
    <t>ALMACENDLIRIOS</t>
  </si>
  <si>
    <t>62882012.0</t>
  </si>
  <si>
    <t>OVIDIO MEDINA</t>
  </si>
  <si>
    <t>OVIDIOMEDINA</t>
  </si>
  <si>
    <t>INDIRA MEDINA</t>
  </si>
  <si>
    <t>INDIRAMEDINA</t>
  </si>
  <si>
    <t>INDIRA CARDENAS</t>
  </si>
  <si>
    <t>INDIRACARDENAS</t>
  </si>
  <si>
    <t>FATIMA VARGAS</t>
  </si>
  <si>
    <t>FATIMAVARGAS</t>
  </si>
  <si>
    <t>358182180000</t>
  </si>
  <si>
    <t>35818218</t>
  </si>
  <si>
    <t>TRANSPORTE CARL</t>
  </si>
  <si>
    <t>TRANSPORTECARL</t>
  </si>
  <si>
    <t>64942418.0</t>
  </si>
  <si>
    <t>354187360000</t>
  </si>
  <si>
    <t>35418736</t>
  </si>
  <si>
    <t>HECTOR NÚÑEZ</t>
  </si>
  <si>
    <t>HECTORNUNEZ</t>
  </si>
  <si>
    <t>63982917.0</t>
  </si>
  <si>
    <t>347318540000</t>
  </si>
  <si>
    <t>34731854</t>
  </si>
  <si>
    <t>AMALIA RAMOS PINTO</t>
  </si>
  <si>
    <t>AMALIARAMOSPINTO</t>
  </si>
  <si>
    <t>67094903.0</t>
  </si>
  <si>
    <t>336145040000</t>
  </si>
  <si>
    <t>33614504</t>
  </si>
  <si>
    <t>JAIME ER NESTO DOMINGUEZ GUTIERREZ</t>
  </si>
  <si>
    <t>JAIMEERNESTODOMINGUEZGUTIERREZ</t>
  </si>
  <si>
    <t>66892921.0</t>
  </si>
  <si>
    <t>357327670000</t>
  </si>
  <si>
    <t>35732767</t>
  </si>
  <si>
    <t>JOSÉ AMADOR GARCÍA CANO</t>
  </si>
  <si>
    <t>JOSEAMADORGARCIACANO</t>
  </si>
  <si>
    <t>69824975.0</t>
  </si>
  <si>
    <t>326282890000</t>
  </si>
  <si>
    <t>32628289</t>
  </si>
  <si>
    <t>Impresora Her</t>
  </si>
  <si>
    <t>IMPRESORAHER</t>
  </si>
  <si>
    <t>66836077.0</t>
  </si>
  <si>
    <t>345196450000</t>
  </si>
  <si>
    <t>34519645</t>
  </si>
  <si>
    <t>EDWARDS ALBERTO VILLARREAL</t>
  </si>
  <si>
    <t>EDWARDSALBERTOVILLARREAL</t>
  </si>
  <si>
    <t>63232683.0</t>
  </si>
  <si>
    <t>357237130000</t>
  </si>
  <si>
    <t>35723713</t>
  </si>
  <si>
    <t>YIRLANIA VEGA</t>
  </si>
  <si>
    <t>YIRLANIAVEGA</t>
  </si>
  <si>
    <t>68747737.0</t>
  </si>
  <si>
    <t>365030800000</t>
  </si>
  <si>
    <t>36503080</t>
  </si>
  <si>
    <t>NEDELKA YAMILETH HERNÁNDEZ ZARZAVILLA</t>
  </si>
  <si>
    <t>NEDELKAYAMILETHHERNANDEZZARZAVILLA</t>
  </si>
  <si>
    <t>66571600.0</t>
  </si>
  <si>
    <t>329721290000</t>
  </si>
  <si>
    <t>32972129</t>
  </si>
  <si>
    <t>YITA SADITH VERGARA</t>
  </si>
  <si>
    <t>YITASADITHVERGARA</t>
  </si>
  <si>
    <t>65381143.0</t>
  </si>
  <si>
    <t>339299700000</t>
  </si>
  <si>
    <t>33929970</t>
  </si>
  <si>
    <t>ROXANA LISBETH CEDEÑO DE GRACIA</t>
  </si>
  <si>
    <t>ROXANALISBETHCEDENODEGRACIA</t>
  </si>
  <si>
    <t>65219514.0</t>
  </si>
  <si>
    <t>338330760000</t>
  </si>
  <si>
    <t>33833076</t>
  </si>
  <si>
    <t>DARIO ALVERTO FRIAS</t>
  </si>
  <si>
    <t>DARIOALVERTOFRIAS</t>
  </si>
  <si>
    <t>63085272.0</t>
  </si>
  <si>
    <t>352237320000</t>
  </si>
  <si>
    <t>35223732</t>
  </si>
  <si>
    <t>CELIDED ELEDEISI BERMUDEZ FRIAS</t>
  </si>
  <si>
    <t>CELIDEDELEDEISIBERMUDEZFRIAS</t>
  </si>
  <si>
    <t>69687075.0</t>
  </si>
  <si>
    <t>367044060000</t>
  </si>
  <si>
    <t>36704406</t>
  </si>
  <si>
    <t>ERIC A VARGAS V</t>
  </si>
  <si>
    <t>ERICAVARGASV</t>
  </si>
  <si>
    <t>344372200000</t>
  </si>
  <si>
    <t>34437220</t>
  </si>
  <si>
    <t>CHARLIE MITCHELLE BROCE GONZALEZ</t>
  </si>
  <si>
    <t>CHARLIEMITCHELLEBROCEGONZALEZ</t>
  </si>
  <si>
    <t>65756167.0</t>
  </si>
  <si>
    <t>352268890000</t>
  </si>
  <si>
    <t>35226889</t>
  </si>
  <si>
    <t>ZAYRO VLDEZ</t>
  </si>
  <si>
    <t>ZAYROVLDEZ</t>
  </si>
  <si>
    <t>63667001.0</t>
  </si>
  <si>
    <t>329521630000</t>
  </si>
  <si>
    <t>32952163</t>
  </si>
  <si>
    <t>Fulvia Dor alys Cede?o Saavedra</t>
  </si>
  <si>
    <t>FULVIADORALYSCEDEOSAAVEDRA</t>
  </si>
  <si>
    <t>61833435.0</t>
  </si>
  <si>
    <t>348429960000</t>
  </si>
  <si>
    <t>34842996</t>
  </si>
  <si>
    <t>NINSKI NORATO</t>
  </si>
  <si>
    <t>NINSKINORATO</t>
  </si>
  <si>
    <t>67584263.0</t>
  </si>
  <si>
    <t>357295550000</t>
  </si>
  <si>
    <t>35729555</t>
  </si>
  <si>
    <t>RAFAEL MORENO</t>
  </si>
  <si>
    <t>RAFAELMORENO</t>
  </si>
  <si>
    <t>69872694.0</t>
  </si>
  <si>
    <t>345021280000</t>
  </si>
  <si>
    <t>34502128</t>
  </si>
  <si>
    <t>JORGE ADONYS PEREZ PRADO</t>
  </si>
  <si>
    <t>JORGEADONYSPEREZPRADO</t>
  </si>
  <si>
    <t>69734349.0</t>
  </si>
  <si>
    <t>359326470000</t>
  </si>
  <si>
    <t>35932647</t>
  </si>
  <si>
    <t>YARIS MABEL CORDOBA LOPEZ</t>
  </si>
  <si>
    <t>YARISMABELCORDOBALOPEZ</t>
  </si>
  <si>
    <t>68011512.0</t>
  </si>
  <si>
    <t>331192810000</t>
  </si>
  <si>
    <t>33119281</t>
  </si>
  <si>
    <t>Kerineth Elisa Villareal Batista</t>
  </si>
  <si>
    <t>KERINETHELISAVILLAREALBATISTA</t>
  </si>
  <si>
    <t>64795269.0</t>
  </si>
  <si>
    <t>338265790000</t>
  </si>
  <si>
    <t>33826579</t>
  </si>
  <si>
    <t>CARLOS VERGARA</t>
  </si>
  <si>
    <t>CARLOSVERGARA</t>
  </si>
  <si>
    <t>67826150.0</t>
  </si>
  <si>
    <t>355355030000</t>
  </si>
  <si>
    <t>35535503</t>
  </si>
  <si>
    <t>ROBERTO GONZÁLEZ</t>
  </si>
  <si>
    <t>ROBERTOGONZALEZ</t>
  </si>
  <si>
    <t>63734085.0</t>
  </si>
  <si>
    <t>345058130000</t>
  </si>
  <si>
    <t>34505813</t>
  </si>
  <si>
    <t>YENNI ELIZABETH GONZALEZ VARGAS</t>
  </si>
  <si>
    <t>YENNIELIZABETHGONZALEZVARGAS</t>
  </si>
  <si>
    <t>69420745.0</t>
  </si>
  <si>
    <t>354075790000</t>
  </si>
  <si>
    <t>35407579</t>
  </si>
  <si>
    <t>MARKEIDYS GUTIERREZ</t>
  </si>
  <si>
    <t>MARKEIDYSGUTIERREZ</t>
  </si>
  <si>
    <t>61419447.0</t>
  </si>
  <si>
    <t>362028970000</t>
  </si>
  <si>
    <t>36202897</t>
  </si>
  <si>
    <t>RITA MAGALI PALMA PAZ</t>
  </si>
  <si>
    <t>RITAMAGALIPALMAPAZ</t>
  </si>
  <si>
    <t>65698376.0</t>
  </si>
  <si>
    <t>363028980000</t>
  </si>
  <si>
    <t>36302898</t>
  </si>
  <si>
    <t>65414652.0</t>
  </si>
  <si>
    <t>353064760000</t>
  </si>
  <si>
    <t>35306476</t>
  </si>
  <si>
    <t>JOSE JAVIER RODRIGUEZ BERNAL</t>
  </si>
  <si>
    <t>JOSEJAVIERRODRIGUEZBERNAL</t>
  </si>
  <si>
    <t>65588982.0</t>
  </si>
  <si>
    <t>341150320000</t>
  </si>
  <si>
    <t>34115032</t>
  </si>
  <si>
    <t>ALBERTO ARMANDO GIL JAEN</t>
  </si>
  <si>
    <t>ALBERTOARMANDOGILJAEN</t>
  </si>
  <si>
    <t>67031144.0</t>
  </si>
  <si>
    <t>347421690000</t>
  </si>
  <si>
    <t>34742169</t>
  </si>
  <si>
    <t>CEFESTUDIO</t>
  </si>
  <si>
    <t>66989107.0</t>
  </si>
  <si>
    <t>354069300000</t>
  </si>
  <si>
    <t>35406930</t>
  </si>
  <si>
    <t>ALVARO GONZALEZ CEDEÑO</t>
  </si>
  <si>
    <t>ALVAROGONZALEZCEDENO</t>
  </si>
  <si>
    <t>67102451.0</t>
  </si>
  <si>
    <t>356195020000</t>
  </si>
  <si>
    <t>35619502</t>
  </si>
  <si>
    <t>MARIO MITRE</t>
  </si>
  <si>
    <t>MARIOMITRE</t>
  </si>
  <si>
    <t>68084279.0</t>
  </si>
  <si>
    <t>336149430000</t>
  </si>
  <si>
    <t>33614943</t>
  </si>
  <si>
    <t>Jose Octavio Vergara</t>
  </si>
  <si>
    <t>JOSEOCTAVIOVERGARA</t>
  </si>
  <si>
    <t>66119008.0</t>
  </si>
  <si>
    <t>328890110000</t>
  </si>
  <si>
    <t>32889011</t>
  </si>
  <si>
    <t>Leydis Iveth Melgar</t>
  </si>
  <si>
    <t>LEYDISIVETHMELGAR</t>
  </si>
  <si>
    <t>68427311.0</t>
  </si>
  <si>
    <t>352176840000</t>
  </si>
  <si>
    <t>35217684</t>
  </si>
  <si>
    <t>ROXANA CASTILLO</t>
  </si>
  <si>
    <t>ROXANACASTILLO</t>
  </si>
  <si>
    <t>63409634.0</t>
  </si>
  <si>
    <t>329402900000</t>
  </si>
  <si>
    <t>32940290</t>
  </si>
  <si>
    <t>ILKA IRINA ITURRALDE BULTRON</t>
  </si>
  <si>
    <t>ILKAIRINAITURRALDEBULTRON</t>
  </si>
  <si>
    <t>66166997.0</t>
  </si>
  <si>
    <t>344275900000</t>
  </si>
  <si>
    <t>34427590</t>
  </si>
  <si>
    <t>DIARIDIS LIRIET SAMANIEGO CORDOVA</t>
  </si>
  <si>
    <t>DIARIDISLIRIETSAMANIEGOCORDOVA</t>
  </si>
  <si>
    <t>68193572.0</t>
  </si>
  <si>
    <t>351042000000</t>
  </si>
  <si>
    <t>35104200</t>
  </si>
  <si>
    <t>MAGALIS YAMILETH DELGADO DIAZ</t>
  </si>
  <si>
    <t>MAGALISYAMILETHDELGADODIAZ</t>
  </si>
  <si>
    <t>69569330.0</t>
  </si>
  <si>
    <t>356334840000</t>
  </si>
  <si>
    <t>35633484</t>
  </si>
  <si>
    <t>KATHIA CHEVALIER</t>
  </si>
  <si>
    <t>KATHIACHEVALIER</t>
  </si>
  <si>
    <t>67427703.0</t>
  </si>
  <si>
    <t>359089290000</t>
  </si>
  <si>
    <t>35908929</t>
  </si>
  <si>
    <t>PLINIO ALBERTO ESCOBAR CEDEÑO</t>
  </si>
  <si>
    <t>PLINIOALBERTOESCOBARCEDENO</t>
  </si>
  <si>
    <t>64621221.0</t>
  </si>
  <si>
    <t>361001500000</t>
  </si>
  <si>
    <t>36100150</t>
  </si>
  <si>
    <t>OCTAVIO GONZALEZ</t>
  </si>
  <si>
    <t>OCTAVIOGONZALEZ</t>
  </si>
  <si>
    <t>64526245.0</t>
  </si>
  <si>
    <t>365008370000</t>
  </si>
  <si>
    <t>36500837</t>
  </si>
  <si>
    <t>VIELSA CASTRO</t>
  </si>
  <si>
    <t>VIELSACASTRO</t>
  </si>
  <si>
    <t>67543153.0</t>
  </si>
  <si>
    <t>351080290000</t>
  </si>
  <si>
    <t>35108029</t>
  </si>
  <si>
    <t>ROSA VEGA</t>
  </si>
  <si>
    <t>ROSAVEGA</t>
  </si>
  <si>
    <t>69404940.0</t>
  </si>
  <si>
    <t>343122660000</t>
  </si>
  <si>
    <t>34312266</t>
  </si>
  <si>
    <t>JOSE ANTONIO MORENO CASTRO</t>
  </si>
  <si>
    <t>JOSEANTONIOMORENOCASTRO</t>
  </si>
  <si>
    <t>62160638.0</t>
  </si>
  <si>
    <t>359129700000</t>
  </si>
  <si>
    <t>35912970</t>
  </si>
  <si>
    <t>JOSE RIVERA</t>
  </si>
  <si>
    <t>JOSERIVERA</t>
  </si>
  <si>
    <t>67169710.0</t>
  </si>
  <si>
    <t>338267860000</t>
  </si>
  <si>
    <t>33826786</t>
  </si>
  <si>
    <t>ARTURO CHÁVEZ</t>
  </si>
  <si>
    <t>ARTUROCHAVEZ</t>
  </si>
  <si>
    <t>66545176.0</t>
  </si>
  <si>
    <t>344017940000</t>
  </si>
  <si>
    <t>34401794</t>
  </si>
  <si>
    <t>BENIGNA EMERITA ESCOBAR</t>
  </si>
  <si>
    <t>BENIGNAEMERITAESCOBAR</t>
  </si>
  <si>
    <t>68486566.0</t>
  </si>
  <si>
    <t>358291640000</t>
  </si>
  <si>
    <t>35829164</t>
  </si>
  <si>
    <t>ANGELA DOMINGUEZ</t>
  </si>
  <si>
    <t>ANGELADOMINGUEZ</t>
  </si>
  <si>
    <t>66777461.0</t>
  </si>
  <si>
    <t>355021970000</t>
  </si>
  <si>
    <t>35502197</t>
  </si>
  <si>
    <t>ANA VASQUEZ</t>
  </si>
  <si>
    <t>ANAVASQUEZ</t>
  </si>
  <si>
    <t>65210023.0</t>
  </si>
  <si>
    <t>348067410000</t>
  </si>
  <si>
    <t>34806741</t>
  </si>
  <si>
    <t>JOSE ANTONIO BARRIOS BERNAL</t>
  </si>
  <si>
    <t>JOSEANTONIOBARRIOSBERNAL</t>
  </si>
  <si>
    <t>69407090.0</t>
  </si>
  <si>
    <t>329683810000</t>
  </si>
  <si>
    <t>32968381</t>
  </si>
  <si>
    <t>JuanGalaga rzaMartinez</t>
  </si>
  <si>
    <t>JUANGALAGARZAMARTINEZ</t>
  </si>
  <si>
    <t>67503123.0</t>
  </si>
  <si>
    <t>324712880000</t>
  </si>
  <si>
    <t>32471288</t>
  </si>
  <si>
    <t>YERENIA LOPEZ CASTRO</t>
  </si>
  <si>
    <t>YERENIALOPEZCASTRO</t>
  </si>
  <si>
    <t>65206508.0</t>
  </si>
  <si>
    <t>359065570000</t>
  </si>
  <si>
    <t>35906557</t>
  </si>
  <si>
    <t>DIEGO ORTEGA</t>
  </si>
  <si>
    <t>DIEGOORTEGA</t>
  </si>
  <si>
    <t>63510936.0</t>
  </si>
  <si>
    <t>344122250000</t>
  </si>
  <si>
    <t>34412225</t>
  </si>
  <si>
    <t>LIBRADA DEL CARMEN PINTO</t>
  </si>
  <si>
    <t>LIBRADADELCARMENPINTO</t>
  </si>
  <si>
    <t>60072976.0</t>
  </si>
  <si>
    <t>356162500000</t>
  </si>
  <si>
    <t>35616250</t>
  </si>
  <si>
    <t>YAMILETH VELÁSQUEZ</t>
  </si>
  <si>
    <t>YAMILETHVELASQUEZ</t>
  </si>
  <si>
    <t>63420062.0</t>
  </si>
  <si>
    <t>334141580000</t>
  </si>
  <si>
    <t>33414158</t>
  </si>
  <si>
    <t>Yuliana Morales</t>
  </si>
  <si>
    <t>YULIANAMORALES</t>
  </si>
  <si>
    <t>63787316.0</t>
  </si>
  <si>
    <t>353356890000</t>
  </si>
  <si>
    <t>35335689</t>
  </si>
  <si>
    <t>ADRIANO A ORTEGA C</t>
  </si>
  <si>
    <t>ADRIANOAORTEGAC</t>
  </si>
  <si>
    <t>67739744.0</t>
  </si>
  <si>
    <t>358265100000</t>
  </si>
  <si>
    <t>35826510</t>
  </si>
  <si>
    <t>IRIELKA MARINA RODRIGUEZ MORENO</t>
  </si>
  <si>
    <t>IRIELKAMARINARODRIGUEZMORENO</t>
  </si>
  <si>
    <t>67462203.0</t>
  </si>
  <si>
    <t>327239600100</t>
  </si>
  <si>
    <t>32723960</t>
  </si>
  <si>
    <t>Katia Solis Cano</t>
  </si>
  <si>
    <t>KATIASOLISCANO</t>
  </si>
  <si>
    <t>67803875.0</t>
  </si>
  <si>
    <t>Vanessa Gutierrez</t>
  </si>
  <si>
    <t>VANESSAGUTIERREZ</t>
  </si>
  <si>
    <t>Valentin Ricaute Solis Cano</t>
  </si>
  <si>
    <t>VALENTINRICAUTESOLISCANO</t>
  </si>
  <si>
    <t>362047180000</t>
  </si>
  <si>
    <t>36204718</t>
  </si>
  <si>
    <t>URIEL RAMIREZ</t>
  </si>
  <si>
    <t>URIELRAMIREZ</t>
  </si>
  <si>
    <t>312217310000</t>
  </si>
  <si>
    <t>31221731</t>
  </si>
  <si>
    <t>ALEX ABDIEL ALONSO</t>
  </si>
  <si>
    <t>ALEXABDIELALONSO</t>
  </si>
  <si>
    <t>62756701.0</t>
  </si>
  <si>
    <t>353062250000</t>
  </si>
  <si>
    <t>35306225</t>
  </si>
  <si>
    <t>YOLANDA MARICEL RODRIGUEZ DOMINGUEZ</t>
  </si>
  <si>
    <t>YOLANDAMARICELRODRIGUEZDOMINGUEZ</t>
  </si>
  <si>
    <t>68148906.0</t>
  </si>
  <si>
    <t>345464080000</t>
  </si>
  <si>
    <t>34546408</t>
  </si>
  <si>
    <t>MILAGROS BATISTA</t>
  </si>
  <si>
    <t>MILAGROSBATISTA</t>
  </si>
  <si>
    <t>65945507.0</t>
  </si>
  <si>
    <t>357309470000</t>
  </si>
  <si>
    <t>35730947</t>
  </si>
  <si>
    <t>JORGE LUIS ALDOBAN CASTRO</t>
  </si>
  <si>
    <t>JORGELUISALDOBANCASTRO</t>
  </si>
  <si>
    <t>67287626.0</t>
  </si>
  <si>
    <t>35536089</t>
  </si>
  <si>
    <t>JENNIFER SAMANIEGO</t>
  </si>
  <si>
    <t>JENNIFERSAMANIEGO</t>
  </si>
  <si>
    <t>358343360000</t>
  </si>
  <si>
    <t>35834336</t>
  </si>
  <si>
    <t>BALBINO SAMANIEGO DOMINGUEZ</t>
  </si>
  <si>
    <t>BALBINOSAMANIEGODOMINGUEZ</t>
  </si>
  <si>
    <t>69090787.0</t>
  </si>
  <si>
    <t>354082280000</t>
  </si>
  <si>
    <t>35408228</t>
  </si>
  <si>
    <t>DOMIS DELGADO</t>
  </si>
  <si>
    <t>DOMISDELGADO</t>
  </si>
  <si>
    <t>66793889.0</t>
  </si>
  <si>
    <t>359252110000</t>
  </si>
  <si>
    <t>35925211</t>
  </si>
  <si>
    <t>JR PROFESSIONAL S</t>
  </si>
  <si>
    <t>JRPROFESSIONALS</t>
  </si>
  <si>
    <t>65680837.0</t>
  </si>
  <si>
    <t>359196090000</t>
  </si>
  <si>
    <t>35919609</t>
  </si>
  <si>
    <t>LORENA CRISTINA RIOS AFU</t>
  </si>
  <si>
    <t>LORENACRISTINARIOSAFU</t>
  </si>
  <si>
    <t>62003713.0</t>
  </si>
  <si>
    <t>348353930000</t>
  </si>
  <si>
    <t>34835393</t>
  </si>
  <si>
    <t>EURIBIADES LORENZO GARCIA CARDENAS</t>
  </si>
  <si>
    <t>EURIBIADESLORENZOGARCIACARDENAS</t>
  </si>
  <si>
    <t>64356458.0</t>
  </si>
  <si>
    <t>354301710000</t>
  </si>
  <si>
    <t>35430171</t>
  </si>
  <si>
    <t>ZULEIDIS DEL CARMEN CORTEZ PEREZ</t>
  </si>
  <si>
    <t>ZULEIDISDELCARMENCORTEZPEREZ</t>
  </si>
  <si>
    <t>66330844.0</t>
  </si>
  <si>
    <t>339153700000</t>
  </si>
  <si>
    <t>33915370</t>
  </si>
  <si>
    <t>MercedesDelCarmenVe rgara Cordoba</t>
  </si>
  <si>
    <t>MERCEDESDELCARMENVERGARACORDOBA</t>
  </si>
  <si>
    <t>68003296.0</t>
  </si>
  <si>
    <t>358308790000</t>
  </si>
  <si>
    <t>35830879</t>
  </si>
  <si>
    <t>BRICEIDA LISBETH MONTENEGRO</t>
  </si>
  <si>
    <t>BRICEIDALISBETHMONTENEGRO</t>
  </si>
  <si>
    <t>66960693.0</t>
  </si>
  <si>
    <t>351225480000</t>
  </si>
  <si>
    <t>35122548</t>
  </si>
  <si>
    <t>EDWIN PEREZ</t>
  </si>
  <si>
    <t>EDWINPEREZ</t>
  </si>
  <si>
    <t>65122361.0</t>
  </si>
  <si>
    <t>358130530000</t>
  </si>
  <si>
    <t>35813053</t>
  </si>
  <si>
    <t>EVALDOL OSORIO NIETO</t>
  </si>
  <si>
    <t>EVALDOLOSORIONIETO</t>
  </si>
  <si>
    <t>68073455.0</t>
  </si>
  <si>
    <t>341125240000</t>
  </si>
  <si>
    <t>34112524</t>
  </si>
  <si>
    <t>PROVIDENCE GROUP</t>
  </si>
  <si>
    <t>PROVIDENCEGROUP</t>
  </si>
  <si>
    <t>65156000.0</t>
  </si>
  <si>
    <t>346127110000</t>
  </si>
  <si>
    <t>34612711</t>
  </si>
  <si>
    <t>61507518.0</t>
  </si>
  <si>
    <t>356185530000</t>
  </si>
  <si>
    <t>35618553</t>
  </si>
  <si>
    <t>CLÍNICA ÓPTICA</t>
  </si>
  <si>
    <t>CLINICAOPTICA</t>
  </si>
  <si>
    <t>62280715.0</t>
  </si>
  <si>
    <t>352072580000</t>
  </si>
  <si>
    <t>35207258</t>
  </si>
  <si>
    <t>NEQUELDA SAMANIEGO GUTIERREZ</t>
  </si>
  <si>
    <t>NEQUELDASAMANIEGOGUTIERREZ</t>
  </si>
  <si>
    <t>67957755.0</t>
  </si>
  <si>
    <t>359130090000</t>
  </si>
  <si>
    <t>35913009</t>
  </si>
  <si>
    <t>RICARDO ALEXIS MENDIETA PERALTA</t>
  </si>
  <si>
    <t>RICARDOALEXISMENDIETAPERALTA</t>
  </si>
  <si>
    <t>62501833.0</t>
  </si>
  <si>
    <t>346438100000</t>
  </si>
  <si>
    <t>34643810</t>
  </si>
  <si>
    <t>PACIFICO PEREZ</t>
  </si>
  <si>
    <t>PACIFICOPEREZ</t>
  </si>
  <si>
    <t>67725338.0</t>
  </si>
  <si>
    <t>342397050000</t>
  </si>
  <si>
    <t>34239705</t>
  </si>
  <si>
    <t>RICHARD REYES</t>
  </si>
  <si>
    <t>RICHARDREYES</t>
  </si>
  <si>
    <t>67129359.0</t>
  </si>
  <si>
    <t>329374630000</t>
  </si>
  <si>
    <t>32937463</t>
  </si>
  <si>
    <t>Milagros Perez</t>
  </si>
  <si>
    <t>MILAGROSPEREZ</t>
  </si>
  <si>
    <t>68427106.0</t>
  </si>
  <si>
    <t>336244390000</t>
  </si>
  <si>
    <t>33624439</t>
  </si>
  <si>
    <t>DAIRA YARICEL MARCIAGA CORRALES</t>
  </si>
  <si>
    <t>DAIRAYARICELMARCIAGACORRALES</t>
  </si>
  <si>
    <t>68045532.0</t>
  </si>
  <si>
    <t>351192770000</t>
  </si>
  <si>
    <t>35119277</t>
  </si>
  <si>
    <t>LUIS TREJOS</t>
  </si>
  <si>
    <t>LUISTREJOS</t>
  </si>
  <si>
    <t>63037705.0</t>
  </si>
  <si>
    <t>344053130000</t>
  </si>
  <si>
    <t>34405313</t>
  </si>
  <si>
    <t>MARIA ELENA RAMOS</t>
  </si>
  <si>
    <t>MARIAELENARAMOS</t>
  </si>
  <si>
    <t>64768809.0</t>
  </si>
  <si>
    <t>346451580000</t>
  </si>
  <si>
    <t>34645158</t>
  </si>
  <si>
    <t>LUIS CARLOS SAENZ</t>
  </si>
  <si>
    <t>LUISCARLOSSAENZ</t>
  </si>
  <si>
    <t>62721134.0</t>
  </si>
  <si>
    <t>356366280000</t>
  </si>
  <si>
    <t>35636628</t>
  </si>
  <si>
    <t>HEIDY CORDOBA</t>
  </si>
  <si>
    <t>HEIDYCORDOBA</t>
  </si>
  <si>
    <t>63753840.0</t>
  </si>
  <si>
    <t>326958750000</t>
  </si>
  <si>
    <t>32695875</t>
  </si>
  <si>
    <t>Inversiones L</t>
  </si>
  <si>
    <t>INVERSIONESL</t>
  </si>
  <si>
    <t>69419281.0</t>
  </si>
  <si>
    <t>336150380000</t>
  </si>
  <si>
    <t>33615038</t>
  </si>
  <si>
    <t>Dayanira Samaniego</t>
  </si>
  <si>
    <t>DAYANIRASAMANIEGO</t>
  </si>
  <si>
    <t>66721603.0</t>
  </si>
  <si>
    <t>351014120000</t>
  </si>
  <si>
    <t>35101412</t>
  </si>
  <si>
    <t>EMIL FRIAS</t>
  </si>
  <si>
    <t>EMILFRIAS</t>
  </si>
  <si>
    <t>66688691.0</t>
  </si>
  <si>
    <t>354151730000</t>
  </si>
  <si>
    <t>35415173</t>
  </si>
  <si>
    <t>HECTOR GARCIA</t>
  </si>
  <si>
    <t>HECTORGARCIA</t>
  </si>
  <si>
    <t>69654012.0</t>
  </si>
  <si>
    <t>353088070000</t>
  </si>
  <si>
    <t>35308807</t>
  </si>
  <si>
    <t>DEYVIS SOLANGE GUTIERREZ VEGA</t>
  </si>
  <si>
    <t>DEYVISSOLANGEGUTIERREZVEGA</t>
  </si>
  <si>
    <t>63061061.0</t>
  </si>
  <si>
    <t>359085680000</t>
  </si>
  <si>
    <t>35908568</t>
  </si>
  <si>
    <t>ZULEIDYS LOPEZ</t>
  </si>
  <si>
    <t>ZULEIDYSLOPEZ</t>
  </si>
  <si>
    <t>67588601.0</t>
  </si>
  <si>
    <t>352041540000</t>
  </si>
  <si>
    <t>35204154</t>
  </si>
  <si>
    <t>DALYS ELIZABETH PERALTA DE LEON</t>
  </si>
  <si>
    <t>DALYSELIZABETHPERALTADELEON</t>
  </si>
  <si>
    <t>66572222.0</t>
  </si>
  <si>
    <t>348133340000</t>
  </si>
  <si>
    <t>34813334</t>
  </si>
  <si>
    <t>PIGO SA</t>
  </si>
  <si>
    <t>PIGOSA</t>
  </si>
  <si>
    <t>69877002.0</t>
  </si>
  <si>
    <t>356097640000</t>
  </si>
  <si>
    <t>35609764</t>
  </si>
  <si>
    <t>MARIA CARDENAS</t>
  </si>
  <si>
    <t>MARIACARDENAS</t>
  </si>
  <si>
    <t>65518803.0</t>
  </si>
  <si>
    <t>343216780000</t>
  </si>
  <si>
    <t>34321678</t>
  </si>
  <si>
    <t>AB SEGUROS</t>
  </si>
  <si>
    <t>ABSEGUROS</t>
  </si>
  <si>
    <t>63968867.0</t>
  </si>
  <si>
    <t>338278850000</t>
  </si>
  <si>
    <t>33827885</t>
  </si>
  <si>
    <t>WILFORD ACEVEDO GONZALEZ</t>
  </si>
  <si>
    <t>WILFORDACEVEDOGONZALEZ</t>
  </si>
  <si>
    <t>66309559.0</t>
  </si>
  <si>
    <t>356043420000</t>
  </si>
  <si>
    <t>35604342</t>
  </si>
  <si>
    <t>CARLOS ARMANDO MENDIETA DELGADO</t>
  </si>
  <si>
    <t>CARLOSARMANDOMENDIETADELGADO</t>
  </si>
  <si>
    <t>67085699.0</t>
  </si>
  <si>
    <t>351295920000</t>
  </si>
  <si>
    <t>35129592</t>
  </si>
  <si>
    <t>JOSE JAVIER MARÍN</t>
  </si>
  <si>
    <t>JOSEJAVIERMARIN</t>
  </si>
  <si>
    <t>67042848.0</t>
  </si>
  <si>
    <t>347127710000</t>
  </si>
  <si>
    <t>34712771</t>
  </si>
  <si>
    <t>JOSE LUIS MOLINA</t>
  </si>
  <si>
    <t>JOSELUISMOLINA</t>
  </si>
  <si>
    <t>63829964.0</t>
  </si>
  <si>
    <t>335272540000</t>
  </si>
  <si>
    <t>33527254</t>
  </si>
  <si>
    <t>MAKYURI HERRERA DOMINGUEZ</t>
  </si>
  <si>
    <t>MAKYURIHERRERADOMINGUEZ</t>
  </si>
  <si>
    <t>66627613.0</t>
  </si>
  <si>
    <t>351082770000</t>
  </si>
  <si>
    <t>35108277</t>
  </si>
  <si>
    <t>KEILY JOHANY CERRUD HERRERA</t>
  </si>
  <si>
    <t>KEILYJOHANYCERRUDHERRERA</t>
  </si>
  <si>
    <t>67896886.0</t>
  </si>
  <si>
    <t>357119670000</t>
  </si>
  <si>
    <t>35711967</t>
  </si>
  <si>
    <t>OFFICE AND PRINT S</t>
  </si>
  <si>
    <t>OFFICEANDPRINTS</t>
  </si>
  <si>
    <t>67358201.0</t>
  </si>
  <si>
    <t>359347170000</t>
  </si>
  <si>
    <t>35934717</t>
  </si>
  <si>
    <t>AHMED VARGAS</t>
  </si>
  <si>
    <t>AHMEDVARGAS</t>
  </si>
  <si>
    <t>60168015.0</t>
  </si>
  <si>
    <t>363055490000</t>
  </si>
  <si>
    <t>36305549</t>
  </si>
  <si>
    <t>GASES INDUSTRIALES</t>
  </si>
  <si>
    <t>GASESINDUSTRIALES</t>
  </si>
  <si>
    <t>335168580000</t>
  </si>
  <si>
    <t>33516858</t>
  </si>
  <si>
    <t>Ignacia Gisela Garcia Jimenez</t>
  </si>
  <si>
    <t>IGNACIAGISELAGARCIAJIMENEZ</t>
  </si>
  <si>
    <t>63585629.0</t>
  </si>
  <si>
    <t>363060090000</t>
  </si>
  <si>
    <t>36306009</t>
  </si>
  <si>
    <t>MELVIN ORTEGA</t>
  </si>
  <si>
    <t>MELVINORTEGA</t>
  </si>
  <si>
    <t>348146950000</t>
  </si>
  <si>
    <t>34814695</t>
  </si>
  <si>
    <t>BETTY B CASTRO M</t>
  </si>
  <si>
    <t>BETTYBCASTROM</t>
  </si>
  <si>
    <t>61533900.0</t>
  </si>
  <si>
    <t>358235960000</t>
  </si>
  <si>
    <t>35823596</t>
  </si>
  <si>
    <t>INDIRA JOHANA DOMINGUEZ ESPINOSA</t>
  </si>
  <si>
    <t>INDIRAJOHANADOMINGUEZESPINOSA</t>
  </si>
  <si>
    <t>62826183.0</t>
  </si>
  <si>
    <t>343402180000</t>
  </si>
  <si>
    <t>34340218</t>
  </si>
  <si>
    <t>DAYANA BALLESTEROS</t>
  </si>
  <si>
    <t>DAYANABALLESTEROS</t>
  </si>
  <si>
    <t>61316644.0</t>
  </si>
  <si>
    <t>327739030000</t>
  </si>
  <si>
    <t>32773903</t>
  </si>
  <si>
    <t>Edwin Alexis G omez Henriquez</t>
  </si>
  <si>
    <t>EDWINALEXISGOMEZHENRIQUEZ</t>
  </si>
  <si>
    <t>62463266.0</t>
  </si>
  <si>
    <t>359365810000</t>
  </si>
  <si>
    <t>35936581</t>
  </si>
  <si>
    <t>IRIS YANETH FRIAS</t>
  </si>
  <si>
    <t>IRISYANETHFRIAS</t>
  </si>
  <si>
    <t>68707933.0</t>
  </si>
  <si>
    <t>357357160000</t>
  </si>
  <si>
    <t>35735716</t>
  </si>
  <si>
    <t>IRIS M. DE GRACIA</t>
  </si>
  <si>
    <t>IRISMDEGRACIA</t>
  </si>
  <si>
    <t>67936971.0</t>
  </si>
  <si>
    <t>343276470000</t>
  </si>
  <si>
    <t>34327647</t>
  </si>
  <si>
    <t>REINALDO JAVIER TEJADA GONZALEZ</t>
  </si>
  <si>
    <t>REINALDOJAVIERTEJADAGONZALEZ</t>
  </si>
  <si>
    <t>67231304.0</t>
  </si>
  <si>
    <t>332289280000</t>
  </si>
  <si>
    <t>33228928</t>
  </si>
  <si>
    <t>ALAN L CASTILLERO V</t>
  </si>
  <si>
    <t>ALANLCASTILLEROV</t>
  </si>
  <si>
    <t>63784992.0</t>
  </si>
  <si>
    <t>356210470000</t>
  </si>
  <si>
    <t>35621047</t>
  </si>
  <si>
    <t>ELICER PEREZ</t>
  </si>
  <si>
    <t>ELICERPEREZ</t>
  </si>
  <si>
    <t>65485461.0</t>
  </si>
  <si>
    <t>352014980000</t>
  </si>
  <si>
    <t>35201498</t>
  </si>
  <si>
    <t>EVENOR CIGARRUISTA</t>
  </si>
  <si>
    <t>EVENORCIGARRUISTA</t>
  </si>
  <si>
    <t>67798417.0</t>
  </si>
  <si>
    <t>356080440000</t>
  </si>
  <si>
    <t>35608044</t>
  </si>
  <si>
    <t>CELIBED ROBSANT ORTIZ DOMINGUEZ</t>
  </si>
  <si>
    <t>CELIBEDROBSANTORTIZDOMINGUEZ</t>
  </si>
  <si>
    <t>68716912.0</t>
  </si>
  <si>
    <t>345330180000</t>
  </si>
  <si>
    <t>34533018</t>
  </si>
  <si>
    <t>ANTONIO ALEXANDER MARRONI HENRIQUEZ</t>
  </si>
  <si>
    <t>ANTONIOALEXANDERMARRONIHENRIQUEZ</t>
  </si>
  <si>
    <t>68709669.0</t>
  </si>
  <si>
    <t>348349320000</t>
  </si>
  <si>
    <t>34834932</t>
  </si>
  <si>
    <t>61078891.0</t>
  </si>
  <si>
    <t>335099110000</t>
  </si>
  <si>
    <t>33509911</t>
  </si>
  <si>
    <t>Marilin Barrios Vega</t>
  </si>
  <si>
    <t>MARILINBARRIOSVEGA</t>
  </si>
  <si>
    <t>62264321.0</t>
  </si>
  <si>
    <t>351105040000</t>
  </si>
  <si>
    <t>35110504</t>
  </si>
  <si>
    <t>EFRAIN ALBERTO GUTIERREZ GUTIERREZ</t>
  </si>
  <si>
    <t>EFRAINALBERTOGUTIERREZGUTIERREZ</t>
  </si>
  <si>
    <t>68777105.0</t>
  </si>
  <si>
    <t>353266190000</t>
  </si>
  <si>
    <t>35326619</t>
  </si>
  <si>
    <t>ALICIA MARIA CARDENAS GARCIA</t>
  </si>
  <si>
    <t>ALICIAMARIACARDENASGARCIA</t>
  </si>
  <si>
    <t>62638885.0</t>
  </si>
  <si>
    <t>353371480000</t>
  </si>
  <si>
    <t>35337148</t>
  </si>
  <si>
    <t>63594566.0</t>
  </si>
  <si>
    <t>353357840000</t>
  </si>
  <si>
    <t>35335784</t>
  </si>
  <si>
    <t>ENOCH EDUARDO ESPINO TERRIENTES</t>
  </si>
  <si>
    <t>ENOCHEDUARDOESPINOTERRIENTES</t>
  </si>
  <si>
    <t>68069620.0</t>
  </si>
  <si>
    <t>347347020000</t>
  </si>
  <si>
    <t>34734702</t>
  </si>
  <si>
    <t>JUAN MANUEL MENDOZA GONZALEZ</t>
  </si>
  <si>
    <t>JUANMANUELMENDOZAGONZALEZ</t>
  </si>
  <si>
    <t>69856653.0</t>
  </si>
  <si>
    <t>358155390000</t>
  </si>
  <si>
    <t>35815539</t>
  </si>
  <si>
    <t>KELLY SUGEY BARRIOS GAITAN</t>
  </si>
  <si>
    <t>KELLYSUGEYBARRIOSGAITAN</t>
  </si>
  <si>
    <t>62290288.0</t>
  </si>
  <si>
    <t>348117910000</t>
  </si>
  <si>
    <t>34811791</t>
  </si>
  <si>
    <t>CARMEN LISBETH VERGARA</t>
  </si>
  <si>
    <t>CARMENLISBETHVERGARA</t>
  </si>
  <si>
    <t>62415510.0</t>
  </si>
  <si>
    <t>353047570000</t>
  </si>
  <si>
    <t>35304757</t>
  </si>
  <si>
    <t>JAZMIN JULIO</t>
  </si>
  <si>
    <t>JAZMINJULIO</t>
  </si>
  <si>
    <t>65023777.0</t>
  </si>
  <si>
    <t>358307800000</t>
  </si>
  <si>
    <t>35830780</t>
  </si>
  <si>
    <t>CELIDED DEL CARMEN ALONSO CRUZ</t>
  </si>
  <si>
    <t>CELIDEDDELCARMENALONSOCRUZ</t>
  </si>
  <si>
    <t>69592360.0</t>
  </si>
  <si>
    <t>358102950000</t>
  </si>
  <si>
    <t>35810295</t>
  </si>
  <si>
    <t>ELVIRA ROSA RIOS RODRIGUEZ</t>
  </si>
  <si>
    <t>ELVIRAROSARIOSRODRIGUEZ</t>
  </si>
  <si>
    <t>66985345.0</t>
  </si>
  <si>
    <t>325796940000</t>
  </si>
  <si>
    <t>32579694</t>
  </si>
  <si>
    <t>ARQUITECTURA</t>
  </si>
  <si>
    <t>61513522.0</t>
  </si>
  <si>
    <t>338203320000</t>
  </si>
  <si>
    <t>33820332</t>
  </si>
  <si>
    <t>Manuel Augusto Peralta</t>
  </si>
  <si>
    <t>MANUELAUGUSTOPERALTA</t>
  </si>
  <si>
    <t>66291064.0</t>
  </si>
  <si>
    <t>352188800000</t>
  </si>
  <si>
    <t>35218880</t>
  </si>
  <si>
    <t>BRENDA CALLES</t>
  </si>
  <si>
    <t>BRENDACALLES</t>
  </si>
  <si>
    <t>64083118.0</t>
  </si>
  <si>
    <t>348173030000</t>
  </si>
  <si>
    <t>34817303</t>
  </si>
  <si>
    <t>JULISSA JARINETH DE GRACIA BARRIA</t>
  </si>
  <si>
    <t>JULISSAJARINETHDEGRACIABARRIA</t>
  </si>
  <si>
    <t>67811121.0</t>
  </si>
  <si>
    <t>351274450000</t>
  </si>
  <si>
    <t>35127445</t>
  </si>
  <si>
    <t>CARLOS DOMINGUEZ</t>
  </si>
  <si>
    <t>CARLOSDOMINGUEZ</t>
  </si>
  <si>
    <t>63077748.0</t>
  </si>
  <si>
    <t>367009590000</t>
  </si>
  <si>
    <t>36700959</t>
  </si>
  <si>
    <t>MAIBERITH JULIANA BERNAL COLLADO</t>
  </si>
  <si>
    <t>MAIBERITHJULIANABERNALCOLLADO</t>
  </si>
  <si>
    <t>66371752.0</t>
  </si>
  <si>
    <t>361036110000</t>
  </si>
  <si>
    <t>36103611</t>
  </si>
  <si>
    <t>ABDIEL ALEXANDER BARRIOS ALONZO</t>
  </si>
  <si>
    <t>ABDIELALEXANDERBARRIOSALONZO</t>
  </si>
  <si>
    <t>359141190000</t>
  </si>
  <si>
    <t>35914119</t>
  </si>
  <si>
    <t>ZULIBETH MORENO</t>
  </si>
  <si>
    <t>ZULIBETHMORENO</t>
  </si>
  <si>
    <t>67650821.0</t>
  </si>
  <si>
    <t>355303900000</t>
  </si>
  <si>
    <t>35530390</t>
  </si>
  <si>
    <t>RICARDO DE JESUS VERGARA RODRIGUEZ</t>
  </si>
  <si>
    <t>RICARDODEJESUSVERGARARODRIGUEZ</t>
  </si>
  <si>
    <t>64500293.0</t>
  </si>
  <si>
    <t>354219770000</t>
  </si>
  <si>
    <t>35421977</t>
  </si>
  <si>
    <t>SERGIO ESPINO</t>
  </si>
  <si>
    <t>SERGIOESPINO</t>
  </si>
  <si>
    <t>67182311.0</t>
  </si>
  <si>
    <t>342253150000</t>
  </si>
  <si>
    <t>34225315</t>
  </si>
  <si>
    <t>JUAN DIEGO SOLIS</t>
  </si>
  <si>
    <t>JUANDIEGOSOLIS</t>
  </si>
  <si>
    <t>68763077.0</t>
  </si>
  <si>
    <t>352261960000</t>
  </si>
  <si>
    <t>35226196</t>
  </si>
  <si>
    <t>EVEIDA ROSA ARANIS SAAVEDRA</t>
  </si>
  <si>
    <t>EVEIDAROSAARANISSAAVEDRA</t>
  </si>
  <si>
    <t>66007428.0</t>
  </si>
  <si>
    <t>355345450000</t>
  </si>
  <si>
    <t>35534545</t>
  </si>
  <si>
    <t>KELVIN XAVIER PEREZ QUINTERO</t>
  </si>
  <si>
    <t>KELVINXAVIERPEREZQUINTERO</t>
  </si>
  <si>
    <t>67888737.0</t>
  </si>
  <si>
    <t>345113400000</t>
  </si>
  <si>
    <t>34511340</t>
  </si>
  <si>
    <t>ELECTROMECANICA EBENEZER</t>
  </si>
  <si>
    <t>ELECTROMECANICAEBENEZER</t>
  </si>
  <si>
    <t>67478592.0</t>
  </si>
  <si>
    <t>359330520000</t>
  </si>
  <si>
    <t>35933052</t>
  </si>
  <si>
    <t>LIDIANIS MARELIS GUTIERREZ VILLARREAL</t>
  </si>
  <si>
    <t>LIDIANISMARELISGUTIERREZVILLARREAL</t>
  </si>
  <si>
    <t>63427741.0</t>
  </si>
  <si>
    <t>351163270000</t>
  </si>
  <si>
    <t>35116327</t>
  </si>
  <si>
    <t>CARLOS ORTIZ</t>
  </si>
  <si>
    <t>CARLOSORTIZ</t>
  </si>
  <si>
    <t>68783755.0</t>
  </si>
  <si>
    <t>366015450000</t>
  </si>
  <si>
    <t>36601545</t>
  </si>
  <si>
    <t>JOSE ISABEL CASTRO LOPEZ</t>
  </si>
  <si>
    <t>JOSEISABELCASTROLOPEZ</t>
  </si>
  <si>
    <t>64070803.0</t>
  </si>
  <si>
    <t>365006570000</t>
  </si>
  <si>
    <t>36500657</t>
  </si>
  <si>
    <t>JORGE PERE</t>
  </si>
  <si>
    <t>JORGEPERE</t>
  </si>
  <si>
    <t>65082129.0</t>
  </si>
  <si>
    <t>358279440000</t>
  </si>
  <si>
    <t>35827944</t>
  </si>
  <si>
    <t>JESUS ENCARNACION ACEVEDO MARCIAGA</t>
  </si>
  <si>
    <t>JESUSENCARNACIONACEVEDOMARCIAGA</t>
  </si>
  <si>
    <t>61950082.0</t>
  </si>
  <si>
    <t>359106870000</t>
  </si>
  <si>
    <t>35910687</t>
  </si>
  <si>
    <t>NODIER ALCIDES DE GRACIA CANO</t>
  </si>
  <si>
    <t>NODIERALCIDESDEGRACIACANO</t>
  </si>
  <si>
    <t>64876928.0</t>
  </si>
  <si>
    <t>341467240000</t>
  </si>
  <si>
    <t>34146724</t>
  </si>
  <si>
    <t>RAUL GARCIA</t>
  </si>
  <si>
    <t>RAULGARCIA</t>
  </si>
  <si>
    <t>65250583.0</t>
  </si>
  <si>
    <t>351223800000</t>
  </si>
  <si>
    <t>35122380</t>
  </si>
  <si>
    <t>PRISCILA MELENDEZ</t>
  </si>
  <si>
    <t>PRISCILAMELENDEZ</t>
  </si>
  <si>
    <t>65582202.0</t>
  </si>
  <si>
    <t>339224970000</t>
  </si>
  <si>
    <t>33922497</t>
  </si>
  <si>
    <t>Ricardo Jose Gonzale</t>
  </si>
  <si>
    <t>RICARDOJOSEGONZALE</t>
  </si>
  <si>
    <t>62726056.0</t>
  </si>
  <si>
    <t>353340830000</t>
  </si>
  <si>
    <t>35334083</t>
  </si>
  <si>
    <t>KENIA M BARRIA M</t>
  </si>
  <si>
    <t>KENIAMBARRIAM</t>
  </si>
  <si>
    <t>65926082.0</t>
  </si>
  <si>
    <t>346199620000</t>
  </si>
  <si>
    <t>34619962</t>
  </si>
  <si>
    <t>MARTIN ANTONIO VILLAREAL MORENO</t>
  </si>
  <si>
    <t>MARTINANTONIOVILLAREALMORENO</t>
  </si>
  <si>
    <t>62208639.0</t>
  </si>
  <si>
    <t>351064450000</t>
  </si>
  <si>
    <t>35106445</t>
  </si>
  <si>
    <t>DORIS CARDENAS</t>
  </si>
  <si>
    <t>DORISCARDENAS</t>
  </si>
  <si>
    <t>64364696.0</t>
  </si>
  <si>
    <t>358084510000</t>
  </si>
  <si>
    <t>35808451</t>
  </si>
  <si>
    <t>65675330.0</t>
  </si>
  <si>
    <t>358211180000</t>
  </si>
  <si>
    <t>35821118</t>
  </si>
  <si>
    <t>ELISA ENEIDA DOMINGUEZ DOMINGUEZ</t>
  </si>
  <si>
    <t>ELISAENEIDADOMINGUEZDOMINGUEZ</t>
  </si>
  <si>
    <t>62169006.0</t>
  </si>
  <si>
    <t>334152600000</t>
  </si>
  <si>
    <t>33415260</t>
  </si>
  <si>
    <t>Mathyuris Odera y Aparicio Corrales</t>
  </si>
  <si>
    <t>MATHYURISODERAYAPARICIOCORRALES</t>
  </si>
  <si>
    <t>65947076.0</t>
  </si>
  <si>
    <t>361004130000</t>
  </si>
  <si>
    <t>36100413</t>
  </si>
  <si>
    <t>CARLOS EMANUEL BATISTA DOMINGUEZ</t>
  </si>
  <si>
    <t>CARLOSEMANUELBATISTADOMINGUEZ</t>
  </si>
  <si>
    <t>69870541.0</t>
  </si>
  <si>
    <t>357351120000</t>
  </si>
  <si>
    <t>35735112</t>
  </si>
  <si>
    <t>ISABEL IVETH GONZALEZ URENA</t>
  </si>
  <si>
    <t>ISABELIVETHGONZALEZURENA</t>
  </si>
  <si>
    <t>67201755.0</t>
  </si>
  <si>
    <t>356213450000</t>
  </si>
  <si>
    <t>35621345</t>
  </si>
  <si>
    <t>KATHERIN YISSELL QUINTERO DOMINGUEZ</t>
  </si>
  <si>
    <t>KATHERINYISSELLQUINTERODOMINGUEZ</t>
  </si>
  <si>
    <t>67178643.0</t>
  </si>
  <si>
    <t>356287900000</t>
  </si>
  <si>
    <t>35628790</t>
  </si>
  <si>
    <t>MODESTO ARMANDO SÁEZ MORENO</t>
  </si>
  <si>
    <t>MODESTOARMANDOSAEZMORENO</t>
  </si>
  <si>
    <t>66713464.0</t>
  </si>
  <si>
    <t>351185490000</t>
  </si>
  <si>
    <t>35118549</t>
  </si>
  <si>
    <t>MELINA RIVERA</t>
  </si>
  <si>
    <t>MELINARIVERA</t>
  </si>
  <si>
    <t>67560919.0</t>
  </si>
  <si>
    <t>354129860000</t>
  </si>
  <si>
    <t>35412986</t>
  </si>
  <si>
    <t>MELINA DEL CID</t>
  </si>
  <si>
    <t>MELINADELCID</t>
  </si>
  <si>
    <t>63383434.0</t>
  </si>
  <si>
    <t>359091190000</t>
  </si>
  <si>
    <t>35909119</t>
  </si>
  <si>
    <t>ASTOLFO ARROCHA</t>
  </si>
  <si>
    <t>ASTOLFOARROCHA</t>
  </si>
  <si>
    <t>68002184.0</t>
  </si>
  <si>
    <t>348133690000</t>
  </si>
  <si>
    <t>34813369</t>
  </si>
  <si>
    <t>ANA KARINA SAAVEDRA VERGARA</t>
  </si>
  <si>
    <t>ANAKARINASAAVEDRAVERGARA</t>
  </si>
  <si>
    <t>62652347.0</t>
  </si>
  <si>
    <t>367022630000</t>
  </si>
  <si>
    <t>36702263</t>
  </si>
  <si>
    <t>MILAGROS MARIANA CONSUEGRA SANCHEZ</t>
  </si>
  <si>
    <t>MILAGROSMARIANACONSUEGRASANCHEZ</t>
  </si>
  <si>
    <t>63777526.0</t>
  </si>
  <si>
    <t>359062290000</t>
  </si>
  <si>
    <t>35906229</t>
  </si>
  <si>
    <t>JOSE DIMAS GONZALEZ RODRIGUEZ</t>
  </si>
  <si>
    <t>JOSEDIMASGONZALEZRODRIGUEZ</t>
  </si>
  <si>
    <t>67346835.0</t>
  </si>
  <si>
    <t>355351250000</t>
  </si>
  <si>
    <t>35535125</t>
  </si>
  <si>
    <t>ERIKA LIBRADA AIZPRUA HERNANDEZ</t>
  </si>
  <si>
    <t>ERIKALIBRADAAIZPRUAHERNANDEZ</t>
  </si>
  <si>
    <t>65268063.0</t>
  </si>
  <si>
    <t>358064710000</t>
  </si>
  <si>
    <t>35806471</t>
  </si>
  <si>
    <t>ANA MARIA MELGAR PIMENTEL</t>
  </si>
  <si>
    <t>ANAMARIAMELGARPIMENTEL</t>
  </si>
  <si>
    <t>69962284.0</t>
  </si>
  <si>
    <t>353107020000</t>
  </si>
  <si>
    <t>35310702</t>
  </si>
  <si>
    <t>ANALIA ARACELI MORENO DIMOV</t>
  </si>
  <si>
    <t>ANALIAARACELIMORENODIMOV</t>
  </si>
  <si>
    <t>69813476.0</t>
  </si>
  <si>
    <t>353280910000</t>
  </si>
  <si>
    <t>35328091</t>
  </si>
  <si>
    <t>MILEINISCORRALES</t>
  </si>
  <si>
    <t>63242914.0</t>
  </si>
  <si>
    <t>343192590000</t>
  </si>
  <si>
    <t>34319259</t>
  </si>
  <si>
    <t>BERNARDO ELIAS AMORES</t>
  </si>
  <si>
    <t>BERNARDOELIASAMORES</t>
  </si>
  <si>
    <t>67562808.0</t>
  </si>
  <si>
    <t>335280540000</t>
  </si>
  <si>
    <t>33528054</t>
  </si>
  <si>
    <t>MIGUEL AGUSTIN RIOS CASTILLO</t>
  </si>
  <si>
    <t>MIGUELAGUSTINRIOSCASTILLO</t>
  </si>
  <si>
    <t>69865051.0</t>
  </si>
  <si>
    <t>356153200000</t>
  </si>
  <si>
    <t>35615320</t>
  </si>
  <si>
    <t>JOSE MARTINEZ</t>
  </si>
  <si>
    <t>JOSEMARTINEZ</t>
  </si>
  <si>
    <t>61419423.0</t>
  </si>
  <si>
    <t>332101750000</t>
  </si>
  <si>
    <t>33210175</t>
  </si>
  <si>
    <t>Maykol A lberto Barrios Vega</t>
  </si>
  <si>
    <t>MAYKOLALBERTOBARRIOSVEGA</t>
  </si>
  <si>
    <t>62229941.0</t>
  </si>
  <si>
    <t>359345830000</t>
  </si>
  <si>
    <t>35934583</t>
  </si>
  <si>
    <t>SORCHILL ZAMBRANO</t>
  </si>
  <si>
    <t>SORCHILLZAMBRANO</t>
  </si>
  <si>
    <t>63413631.0</t>
  </si>
  <si>
    <t>356183090000</t>
  </si>
  <si>
    <t>35618309</t>
  </si>
  <si>
    <t>DAYANNA ISABEL SANDOVAL CASTRO</t>
  </si>
  <si>
    <t>DAYANNAISABELSANDOVALCASTRO</t>
  </si>
  <si>
    <t>66872375.0</t>
  </si>
  <si>
    <t>355210380000</t>
  </si>
  <si>
    <t>35521038</t>
  </si>
  <si>
    <t>NAILS OF QUEEN</t>
  </si>
  <si>
    <t>NAILSOFQUEEN</t>
  </si>
  <si>
    <t>69929751.0</t>
  </si>
  <si>
    <t>355304030000</t>
  </si>
  <si>
    <t>35530403</t>
  </si>
  <si>
    <t>ANA EDITH VERGARA RODRIGUEZ</t>
  </si>
  <si>
    <t>ANAEDITHVERGARARODRIGUEZ</t>
  </si>
  <si>
    <t>64191289.0</t>
  </si>
  <si>
    <t>351022300000</t>
  </si>
  <si>
    <t>35102230</t>
  </si>
  <si>
    <t>DARYS MERCEDES MIRANDA SORIANO</t>
  </si>
  <si>
    <t>DARYSMERCEDESMIRANDASORIANO</t>
  </si>
  <si>
    <t>69097404.0</t>
  </si>
  <si>
    <t>357363000000</t>
  </si>
  <si>
    <t>35736300</t>
  </si>
  <si>
    <t>DIMAS GUEVARA</t>
  </si>
  <si>
    <t>DIMASGUEVARA</t>
  </si>
  <si>
    <t>62367715.0</t>
  </si>
  <si>
    <t>352272520000</t>
  </si>
  <si>
    <t>35227252</t>
  </si>
  <si>
    <t>LEYDA ACEVEDO</t>
  </si>
  <si>
    <t>LEYDAACEVEDO</t>
  </si>
  <si>
    <t>63782771.0</t>
  </si>
  <si>
    <t>342430920000</t>
  </si>
  <si>
    <t>34243092</t>
  </si>
  <si>
    <t>MAYBEYSIS CASTRO</t>
  </si>
  <si>
    <t>MAYBEYSISCASTRO</t>
  </si>
  <si>
    <t>65801062.0</t>
  </si>
  <si>
    <t>341438400000</t>
  </si>
  <si>
    <t>34143840</t>
  </si>
  <si>
    <t>DIANA RODRIGUEZ</t>
  </si>
  <si>
    <t>DIANARODRIGUEZ</t>
  </si>
  <si>
    <t>67335299.0</t>
  </si>
  <si>
    <t>357140760000</t>
  </si>
  <si>
    <t>35714076</t>
  </si>
  <si>
    <t>TAHIS GUADALUPE FRIAS MENDOZA</t>
  </si>
  <si>
    <t>TAHISGUADALUPEFRIASMENDOZA</t>
  </si>
  <si>
    <t>68763657.0</t>
  </si>
  <si>
    <t>358223960000</t>
  </si>
  <si>
    <t>35822396</t>
  </si>
  <si>
    <t>MEILIN VARGAS</t>
  </si>
  <si>
    <t>MEILINVARGAS</t>
  </si>
  <si>
    <t>63247718.0</t>
  </si>
  <si>
    <t>356039000000</t>
  </si>
  <si>
    <t>35603900</t>
  </si>
  <si>
    <t>MARY ANN DEL CARMEN GONZALEZ</t>
  </si>
  <si>
    <t>MARYANNDELCARMENGONZALEZ</t>
  </si>
  <si>
    <t>64528777.0</t>
  </si>
  <si>
    <t>341463510000</t>
  </si>
  <si>
    <t>34146351</t>
  </si>
  <si>
    <t>YORKELYS LISBETH GONZALEZ</t>
  </si>
  <si>
    <t>YORKELYSLISBETHGONZALEZ</t>
  </si>
  <si>
    <t>65859703.0</t>
  </si>
  <si>
    <t>352186460000</t>
  </si>
  <si>
    <t>35218646</t>
  </si>
  <si>
    <t>ANIBAL GARCIA</t>
  </si>
  <si>
    <t>ANIBALGARCIA</t>
  </si>
  <si>
    <t>67966440.0</t>
  </si>
  <si>
    <t>331127440000</t>
  </si>
  <si>
    <t>33112744</t>
  </si>
  <si>
    <t>Jean Carlo s Ortiz Gonzalez</t>
  </si>
  <si>
    <t>JEANCARLOSORTIZGONZALEZ</t>
  </si>
  <si>
    <t>62783820.0</t>
  </si>
  <si>
    <t>351188030000</t>
  </si>
  <si>
    <t>35118803</t>
  </si>
  <si>
    <t>LUIS JUAN VILLARREAL</t>
  </si>
  <si>
    <t>LUISJUANVILLARREAL</t>
  </si>
  <si>
    <t>67849726.0</t>
  </si>
  <si>
    <t>328796450100</t>
  </si>
  <si>
    <t>32879645</t>
  </si>
  <si>
    <t>Restaurante Delicias Dona Betty - Fast F</t>
  </si>
  <si>
    <t>RESTAURANTEDELICIASDONABETTYFASTF</t>
  </si>
  <si>
    <t>66810210.0</t>
  </si>
  <si>
    <t>DOÑA BETTY FAST FOOD</t>
  </si>
  <si>
    <t>DONABETTYFASTFOOD</t>
  </si>
  <si>
    <t>339148320100</t>
  </si>
  <si>
    <t>33914832</t>
  </si>
  <si>
    <t>Eudis Oscar Ramirez Batista</t>
  </si>
  <si>
    <t>EUDISOSCARRAMIREZBATISTA</t>
  </si>
  <si>
    <t>69430252.0</t>
  </si>
  <si>
    <t>345400950000</t>
  </si>
  <si>
    <t>34540095</t>
  </si>
  <si>
    <t>MANUEL GARCIA</t>
  </si>
  <si>
    <t>MANUELGARCIA</t>
  </si>
  <si>
    <t>64608571.0</t>
  </si>
  <si>
    <t>364055030000</t>
  </si>
  <si>
    <t>36405503</t>
  </si>
  <si>
    <t>ABILIO JAÉN</t>
  </si>
  <si>
    <t>ABILIOJAEN</t>
  </si>
  <si>
    <t>349212840000</t>
  </si>
  <si>
    <t>34921284</t>
  </si>
  <si>
    <t>ESTEFANI DE FRIAS MONTILLA</t>
  </si>
  <si>
    <t>ESTEFANIDEFRIASMONTILLA</t>
  </si>
  <si>
    <t>66860319.0</t>
  </si>
  <si>
    <t>341338050000</t>
  </si>
  <si>
    <t>34133805</t>
  </si>
  <si>
    <t>MILAGROS DEL CARMEN CORTES MELENDEZ</t>
  </si>
  <si>
    <t>MILAGROSDELCARMENCORTESMELENDEZ</t>
  </si>
  <si>
    <t>63913345.0</t>
  </si>
  <si>
    <t>346322800000</t>
  </si>
  <si>
    <t>34632280</t>
  </si>
  <si>
    <t>ERIC JAVIER HERNÁNDEZ</t>
  </si>
  <si>
    <t>ERICJAVIERHERNANDEZ</t>
  </si>
  <si>
    <t>69529660.0</t>
  </si>
  <si>
    <t>334188080000</t>
  </si>
  <si>
    <t>33418808</t>
  </si>
  <si>
    <t>YanaissisArrochaOjo</t>
  </si>
  <si>
    <t>YANAISSISARROCHAOJO</t>
  </si>
  <si>
    <t>67099948.0</t>
  </si>
  <si>
    <t>361021520000</t>
  </si>
  <si>
    <t>36102152</t>
  </si>
  <si>
    <t>LUIS CARLOS VALDES RODRIGUEZ</t>
  </si>
  <si>
    <t>LUISCARLOSVALDESRODRIGUEZ</t>
  </si>
  <si>
    <t>65090265.0</t>
  </si>
  <si>
    <t>356314710000</t>
  </si>
  <si>
    <t>35631471</t>
  </si>
  <si>
    <t>ASUCENA CATALINA RUIZ PEREZ</t>
  </si>
  <si>
    <t>ASUCENACATALINARUIZPEREZ</t>
  </si>
  <si>
    <t>67794004.0</t>
  </si>
  <si>
    <t>354238540000</t>
  </si>
  <si>
    <t>35423854</t>
  </si>
  <si>
    <t>CORNELIA DIAZ</t>
  </si>
  <si>
    <t>CORNELIADIAZ</t>
  </si>
  <si>
    <t>67309244.0</t>
  </si>
  <si>
    <t>356325500000</t>
  </si>
  <si>
    <t>35632550</t>
  </si>
  <si>
    <t>PUNTO DEL AHORRO</t>
  </si>
  <si>
    <t>PUNTODELAHORRO</t>
  </si>
  <si>
    <t>62658854.0</t>
  </si>
  <si>
    <t>353324810000</t>
  </si>
  <si>
    <t>35332481</t>
  </si>
  <si>
    <t>67307057.0</t>
  </si>
  <si>
    <t>352292090000</t>
  </si>
  <si>
    <t>35229209</t>
  </si>
  <si>
    <t>RICAURTE RODRIGUEZ</t>
  </si>
  <si>
    <t>RICAURTERODRIGUEZ</t>
  </si>
  <si>
    <t>62937209.0</t>
  </si>
  <si>
    <t>338297610000</t>
  </si>
  <si>
    <t>33829761</t>
  </si>
  <si>
    <t>KARLA YOHANNISS NEWELL</t>
  </si>
  <si>
    <t>KARLAYOHANNISSNEWELL</t>
  </si>
  <si>
    <t>62804186.0</t>
  </si>
  <si>
    <t>358129740000</t>
  </si>
  <si>
    <t>35812974</t>
  </si>
  <si>
    <t>NAIM ALVARADO</t>
  </si>
  <si>
    <t>NAIMALVARADO</t>
  </si>
  <si>
    <t>67015628.0</t>
  </si>
  <si>
    <t>366053880000</t>
  </si>
  <si>
    <t>36605388</t>
  </si>
  <si>
    <t>REYNA DE LEON</t>
  </si>
  <si>
    <t>REYNADELEON</t>
  </si>
  <si>
    <t>355172590000</t>
  </si>
  <si>
    <t>35517259</t>
  </si>
  <si>
    <t>LUIS MIGUEL MENDOZA</t>
  </si>
  <si>
    <t>LUISMIGUELMENDOZA</t>
  </si>
  <si>
    <t>67852148.0</t>
  </si>
  <si>
    <t>355226470000</t>
  </si>
  <si>
    <t>35522647</t>
  </si>
  <si>
    <t>NAYEYS PAOLETH SETT PAZ</t>
  </si>
  <si>
    <t>NAYEYSPAOLETHSETTPAZ</t>
  </si>
  <si>
    <t>68286166.0</t>
  </si>
  <si>
    <t>357076260000</t>
  </si>
  <si>
    <t>35707626</t>
  </si>
  <si>
    <t>NESTOR GUTIERREZ</t>
  </si>
  <si>
    <t>NESTORGUTIERREZ</t>
  </si>
  <si>
    <t>62444172.0</t>
  </si>
  <si>
    <t>357047560000</t>
  </si>
  <si>
    <t>35704756</t>
  </si>
  <si>
    <t>MARIA JOSE ASCUNTAR GONZALEZ</t>
  </si>
  <si>
    <t>MARIAJOSEASCUNTARGONZALEZ</t>
  </si>
  <si>
    <t>63341685.0</t>
  </si>
  <si>
    <t>347271820000</t>
  </si>
  <si>
    <t>34727182</t>
  </si>
  <si>
    <t>ROBIN ALEXANDER FRIAS MONTERO</t>
  </si>
  <si>
    <t>ROBINALEXANDERFRIASMONTERO</t>
  </si>
  <si>
    <t>63596509.0</t>
  </si>
  <si>
    <t>329979040000</t>
  </si>
  <si>
    <t>32997904</t>
  </si>
  <si>
    <t>JESUS FE RNANDO HERRERA SAEZ</t>
  </si>
  <si>
    <t>JESUSFERNANDOHERRERASAEZ</t>
  </si>
  <si>
    <t>62570042.0</t>
  </si>
  <si>
    <t>361028790000</t>
  </si>
  <si>
    <t>36102879</t>
  </si>
  <si>
    <t>YELINETH SANCHEZ</t>
  </si>
  <si>
    <t>YELINETHSANCHEZ</t>
  </si>
  <si>
    <t>67727155.0</t>
  </si>
  <si>
    <t>354206250000</t>
  </si>
  <si>
    <t>35420625</t>
  </si>
  <si>
    <t>CLARIBEL DEL CARMEN CORTEZ FRIAS</t>
  </si>
  <si>
    <t>CLARIBELDELCARMENCORTEZFRIAS</t>
  </si>
  <si>
    <t>68796485.0</t>
  </si>
  <si>
    <t>351209250000</t>
  </si>
  <si>
    <t>35120925</t>
  </si>
  <si>
    <t>STEPHANI NICHOLE DE GRACIA</t>
  </si>
  <si>
    <t>STEPHANINICHOLEDEGRACIA</t>
  </si>
  <si>
    <t>67616755.0</t>
  </si>
  <si>
    <t>331115930000</t>
  </si>
  <si>
    <t>33111593</t>
  </si>
  <si>
    <t>Euclides Elias Garcia Cortes</t>
  </si>
  <si>
    <t>EUCLIDESELIASGARCIACORTES</t>
  </si>
  <si>
    <t>67015640.0</t>
  </si>
  <si>
    <t>363051200000</t>
  </si>
  <si>
    <t>36305120</t>
  </si>
  <si>
    <t>ELIECER EBDIEL BARRIOS GOMEZ</t>
  </si>
  <si>
    <t>ELIECEREBDIELBARRIOSGOMEZ</t>
  </si>
  <si>
    <t>354256010000</t>
  </si>
  <si>
    <t>35425601</t>
  </si>
  <si>
    <t>FRANCISCO XAVIER OSORIO VERGARA</t>
  </si>
  <si>
    <t>FRANCISCOXAVIEROSORIOVERGARA</t>
  </si>
  <si>
    <t>68498452.0</t>
  </si>
  <si>
    <t>354348860000</t>
  </si>
  <si>
    <t>35434886</t>
  </si>
  <si>
    <t>NEIVIS MERCEDES MENDOZA DOMINGUEZ</t>
  </si>
  <si>
    <t>NEIVISMERCEDESMENDOZADOMINGUEZ</t>
  </si>
  <si>
    <t>69139631.0</t>
  </si>
  <si>
    <t>351236260000</t>
  </si>
  <si>
    <t>35123626</t>
  </si>
  <si>
    <t>ANA GABRIELA SAMANIEGO MORENO</t>
  </si>
  <si>
    <t>ANAGABRIELASAMANIEGOMORENO</t>
  </si>
  <si>
    <t>64525190.0</t>
  </si>
  <si>
    <t>356330530000</t>
  </si>
  <si>
    <t>35633053</t>
  </si>
  <si>
    <t>67515806.0</t>
  </si>
  <si>
    <t>341050860000</t>
  </si>
  <si>
    <t>34105086</t>
  </si>
  <si>
    <t>JOSEPH MANUEL GONZALEZ PEREZ</t>
  </si>
  <si>
    <t>JOSEPHMANUELGONZALEZPEREZ</t>
  </si>
  <si>
    <t>69948629.0</t>
  </si>
  <si>
    <t>351353620000</t>
  </si>
  <si>
    <t>35135362</t>
  </si>
  <si>
    <t>ASTRID GRACIELA LAU ALDOBAN</t>
  </si>
  <si>
    <t>ASTRIDGRACIELALAUALDOBAN</t>
  </si>
  <si>
    <t>66308450.0</t>
  </si>
  <si>
    <t>369004570000</t>
  </si>
  <si>
    <t>36900457</t>
  </si>
  <si>
    <t>JUSTINE ALEXANDRA VARGAS ALONSO</t>
  </si>
  <si>
    <t>JUSTINEALEXANDRAVARGASALONSO</t>
  </si>
  <si>
    <t>63153862.0</t>
  </si>
  <si>
    <t>356321570000</t>
  </si>
  <si>
    <t>35632157</t>
  </si>
  <si>
    <t>JOSE DAVID CORDOBA</t>
  </si>
  <si>
    <t>JOSEDAVIDCORDOBA</t>
  </si>
  <si>
    <t>62218323.0</t>
  </si>
  <si>
    <t>347303970000</t>
  </si>
  <si>
    <t>34730397</t>
  </si>
  <si>
    <t>YUDELKIS NAIRETH GARCIA PRADO</t>
  </si>
  <si>
    <t>YUDELKISNAIRETHGARCIAPRADO</t>
  </si>
  <si>
    <t>67959576.0</t>
  </si>
  <si>
    <t>356352940000</t>
  </si>
  <si>
    <t>35635294</t>
  </si>
  <si>
    <t>ROXANA MARIA DE LEON CORDOBA</t>
  </si>
  <si>
    <t>ROXANAMARIADELEONCORDOBA</t>
  </si>
  <si>
    <t>69363029.0</t>
  </si>
  <si>
    <t>354085770000</t>
  </si>
  <si>
    <t>35408577</t>
  </si>
  <si>
    <t>OSCAR ANDRES PEREZ DOMINGUEZ</t>
  </si>
  <si>
    <t>OSCARANDRESPEREZDOMINGUEZ</t>
  </si>
  <si>
    <t>69558158.0</t>
  </si>
  <si>
    <t>356317700000</t>
  </si>
  <si>
    <t>35631770</t>
  </si>
  <si>
    <t>DAVID DANIEL RIOS CARVAJAL</t>
  </si>
  <si>
    <t>DAVIDDANIELRIOSCARVAJAL</t>
  </si>
  <si>
    <t>65444359.0</t>
  </si>
  <si>
    <t>364026990000</t>
  </si>
  <si>
    <t>36402699</t>
  </si>
  <si>
    <t>JAIME SANCHEZ</t>
  </si>
  <si>
    <t>JAIMESANCHEZ</t>
  </si>
  <si>
    <t>67345782.0</t>
  </si>
  <si>
    <t>353292950000</t>
  </si>
  <si>
    <t>35329295</t>
  </si>
  <si>
    <t>NALIBETH ARIELIS DOMINGIEZ VERGARA</t>
  </si>
  <si>
    <t>NALIBETHARIELISDOMINGIEZVERGARA</t>
  </si>
  <si>
    <t>62172739.0</t>
  </si>
  <si>
    <t>352385620000</t>
  </si>
  <si>
    <t>35238562</t>
  </si>
  <si>
    <t>RAÚL ALBERTO DE LEÓN QUINTERO</t>
  </si>
  <si>
    <t>RAULALBERTODELEONQUINTERO</t>
  </si>
  <si>
    <t>61964389.0</t>
  </si>
  <si>
    <t>358385290000</t>
  </si>
  <si>
    <t>35838529</t>
  </si>
  <si>
    <t>ÓSCAR GUTIÉRREZ</t>
  </si>
  <si>
    <t>OSCARGUTIERREZ</t>
  </si>
  <si>
    <t>65396246.0</t>
  </si>
  <si>
    <t>354003140000</t>
  </si>
  <si>
    <t>35400314</t>
  </si>
  <si>
    <t>YORELIS MEDINA</t>
  </si>
  <si>
    <t>YORELISMEDINA</t>
  </si>
  <si>
    <t>69705625.0</t>
  </si>
  <si>
    <t>351279450000</t>
  </si>
  <si>
    <t>35127945</t>
  </si>
  <si>
    <t>DANIEL ANTONIO DOMINGUEZ CARDENAS</t>
  </si>
  <si>
    <t>DANIELANTONIODOMINGUEZCARDENAS</t>
  </si>
  <si>
    <t>61368334.0</t>
  </si>
  <si>
    <t>352302170000</t>
  </si>
  <si>
    <t>35230217</t>
  </si>
  <si>
    <t>MARCELA CASTRO</t>
  </si>
  <si>
    <t>MARCELACASTRO</t>
  </si>
  <si>
    <t>63647600.0</t>
  </si>
  <si>
    <t>359095060000</t>
  </si>
  <si>
    <t>35909506</t>
  </si>
  <si>
    <t>TATIANA SULAY RODRIGUEZ ALONSO</t>
  </si>
  <si>
    <t>TATIANASULAYRODRIGUEZALONSO</t>
  </si>
  <si>
    <t>69182767.0</t>
  </si>
  <si>
    <t>352236500000</t>
  </si>
  <si>
    <t>35223650</t>
  </si>
  <si>
    <t>CRISTEL NOEMI DEL CID BERMUDEZ</t>
  </si>
  <si>
    <t>CRISTELNOEMIDELCIDBERMUDEZ</t>
  </si>
  <si>
    <t>62613267.0</t>
  </si>
  <si>
    <t>338202820000</t>
  </si>
  <si>
    <t>33820282</t>
  </si>
  <si>
    <t>Yacgenia Jacqueline Salda?a</t>
  </si>
  <si>
    <t>YACGENIAJACQUELINESALDAA</t>
  </si>
  <si>
    <t>66644987.0</t>
  </si>
  <si>
    <t>348416990000</t>
  </si>
  <si>
    <t>34841699</t>
  </si>
  <si>
    <t>KEELY KRISTEL BONILLA GONZALEZ</t>
  </si>
  <si>
    <t>KEELYKRISTELBONILLAGONZALEZ</t>
  </si>
  <si>
    <t>67211228.0</t>
  </si>
  <si>
    <t>349466110000</t>
  </si>
  <si>
    <t>34946611</t>
  </si>
  <si>
    <t>ANGEL DE FRIAS</t>
  </si>
  <si>
    <t>ANGELDEFRIAS</t>
  </si>
  <si>
    <t>64531832.0</t>
  </si>
  <si>
    <t>359116990000</t>
  </si>
  <si>
    <t>35911699</t>
  </si>
  <si>
    <t>ARMANDO NOEL CABALLERO GALVEZ</t>
  </si>
  <si>
    <t>ARMANDONOELCABALLEROGALVEZ</t>
  </si>
  <si>
    <t>63342135.0</t>
  </si>
  <si>
    <t>357246610000</t>
  </si>
  <si>
    <t>35724661</t>
  </si>
  <si>
    <t>KAROLINA MICHELLE MEDINA CASTILLO</t>
  </si>
  <si>
    <t>KAROLINAMICHELLEMEDINACASTILLO</t>
  </si>
  <si>
    <t>64429117.0</t>
  </si>
  <si>
    <t>354257430000</t>
  </si>
  <si>
    <t>35425743</t>
  </si>
  <si>
    <t>KAROL NICOLL SAENZ CANO</t>
  </si>
  <si>
    <t>KAROLNICOLLSAENZCANO</t>
  </si>
  <si>
    <t>63325395.0</t>
  </si>
  <si>
    <t>363039100000</t>
  </si>
  <si>
    <t>36303910</t>
  </si>
  <si>
    <t>DANIELA BEATRIZ NAVARRO CARDENAS</t>
  </si>
  <si>
    <t>DANIELABEATRIZNAVARROCARDENAS</t>
  </si>
  <si>
    <t>352266090000</t>
  </si>
  <si>
    <t>35226609</t>
  </si>
  <si>
    <t>ROSELIS ESCOBAR</t>
  </si>
  <si>
    <t>ROSELISESCOBAR</t>
  </si>
  <si>
    <t>67683503.0</t>
  </si>
  <si>
    <t>325417630100</t>
  </si>
  <si>
    <t>32541763</t>
  </si>
  <si>
    <t>Multi Servici BenedictVegBltuno</t>
  </si>
  <si>
    <t>MULTISERVICIBENEDICTVEGBLTUNO</t>
  </si>
  <si>
    <t>65530683.0</t>
  </si>
  <si>
    <t>321211200000</t>
  </si>
  <si>
    <t>32121120</t>
  </si>
  <si>
    <t>BCO. DE LA NA</t>
  </si>
  <si>
    <t>BCODELANA</t>
  </si>
  <si>
    <t>66711850.0</t>
  </si>
  <si>
    <t>34909763</t>
  </si>
  <si>
    <t>PABLO ENELIO JAEN GONZALEZ</t>
  </si>
  <si>
    <t>PABLOENELIOJAENGONZALEZ</t>
  </si>
  <si>
    <t>326358200000</t>
  </si>
  <si>
    <t>32635820</t>
  </si>
  <si>
    <t>Representacio</t>
  </si>
  <si>
    <t>69832860.0</t>
  </si>
  <si>
    <t>329762220000</t>
  </si>
  <si>
    <t>32976222</t>
  </si>
  <si>
    <t>Everardo Villarreal Barrios</t>
  </si>
  <si>
    <t>EVERARDOVILLARREALBARRIOS</t>
  </si>
  <si>
    <t>66160432.0</t>
  </si>
  <si>
    <t>357220230000</t>
  </si>
  <si>
    <t>35722023</t>
  </si>
  <si>
    <t>CARMEN RODRIGUEZ</t>
  </si>
  <si>
    <t>CARMENRODRIGUEZ</t>
  </si>
  <si>
    <t>68488014.0</t>
  </si>
  <si>
    <t>349361420000</t>
  </si>
  <si>
    <t>34936142</t>
  </si>
  <si>
    <t>BENIGNO VILLARREAL VERGARA</t>
  </si>
  <si>
    <t>BENIGNOVILLARREALVERGARA</t>
  </si>
  <si>
    <t>60292031.0</t>
  </si>
  <si>
    <t>332096510000</t>
  </si>
  <si>
    <t>33209651</t>
  </si>
  <si>
    <t>Emerita Eucaris Mor eno Saez De Leon</t>
  </si>
  <si>
    <t>EMERITAEUCARISMORENOSAEZDELEON</t>
  </si>
  <si>
    <t>66881882.0</t>
  </si>
  <si>
    <t>347119520000</t>
  </si>
  <si>
    <t>34711952</t>
  </si>
  <si>
    <t>VICTOR HUGO SALAZAR</t>
  </si>
  <si>
    <t>VICTORHUGOSALAZAR</t>
  </si>
  <si>
    <t>62396139.0</t>
  </si>
  <si>
    <t>358214390000</t>
  </si>
  <si>
    <t>35821439</t>
  </si>
  <si>
    <t>FRANCISCO MORENO BARRIOS</t>
  </si>
  <si>
    <t>FRANCISCOMORENOBARRIOS</t>
  </si>
  <si>
    <t>66631012.0</t>
  </si>
  <si>
    <t>324503530000</t>
  </si>
  <si>
    <t>32450353</t>
  </si>
  <si>
    <t>Grupo Aduaner</t>
  </si>
  <si>
    <t>GRUPOADUANER</t>
  </si>
  <si>
    <t>66140071.0</t>
  </si>
  <si>
    <t>351114950000</t>
  </si>
  <si>
    <t>35111495</t>
  </si>
  <si>
    <t>RUBY EDITH CASTILLO CEDEÑO DE HERRERA</t>
  </si>
  <si>
    <t>RUBYEDITHCASTILLOCEDENODEHERRERA</t>
  </si>
  <si>
    <t>63767186.0</t>
  </si>
  <si>
    <t>324817490000</t>
  </si>
  <si>
    <t>32481749</t>
  </si>
  <si>
    <t>Panama Rental</t>
  </si>
  <si>
    <t>PANAMARENTAL</t>
  </si>
  <si>
    <t>64006525.0</t>
  </si>
  <si>
    <t>357373530000</t>
  </si>
  <si>
    <t>35737353</t>
  </si>
  <si>
    <t>MARÍA MARTINEZ</t>
  </si>
  <si>
    <t>MARIAMARTINEZ</t>
  </si>
  <si>
    <t>68430997.0</t>
  </si>
  <si>
    <t>359002970000</t>
  </si>
  <si>
    <t>35900297</t>
  </si>
  <si>
    <t>DELIA CORDOBA</t>
  </si>
  <si>
    <t>DELIACORDOBA</t>
  </si>
  <si>
    <t>69071327.0</t>
  </si>
  <si>
    <t>336314750000</t>
  </si>
  <si>
    <t>33631475</t>
  </si>
  <si>
    <t>BENIGNA CEDEÑO CEDEÑO</t>
  </si>
  <si>
    <t>BENIGNACEDENOCEDENO</t>
  </si>
  <si>
    <t>65059902.0</t>
  </si>
  <si>
    <t>353201530000</t>
  </si>
  <si>
    <t>35320153</t>
  </si>
  <si>
    <t>CARMEN HERNANDEZ GONZALEZ</t>
  </si>
  <si>
    <t>CARMENHERNANDEZGONZALEZ</t>
  </si>
  <si>
    <t>66619907.0</t>
  </si>
  <si>
    <t>321976030100</t>
  </si>
  <si>
    <t>32197603</t>
  </si>
  <si>
    <t>PEDASI FISHIN</t>
  </si>
  <si>
    <t>PEDASIFISHIN</t>
  </si>
  <si>
    <t>66715579.0</t>
  </si>
  <si>
    <t>321780230000</t>
  </si>
  <si>
    <t>32178023</t>
  </si>
  <si>
    <t>PAN Y CANACARIBE, S.A.</t>
  </si>
  <si>
    <t>PANYCANACARIBESA</t>
  </si>
  <si>
    <t>66705403.0</t>
  </si>
  <si>
    <t>347115490000</t>
  </si>
  <si>
    <t>34711549</t>
  </si>
  <si>
    <t>ANDREA JUDITH PERALTA BERNAL</t>
  </si>
  <si>
    <t>ANDREAJUDITHPERALTABERNAL</t>
  </si>
  <si>
    <t>66024000.0</t>
  </si>
  <si>
    <t>356313880000</t>
  </si>
  <si>
    <t>35631388</t>
  </si>
  <si>
    <t>AMABELIS HIGUERA</t>
  </si>
  <si>
    <t>AMABELISHIGUERA</t>
  </si>
  <si>
    <t>67392400.0</t>
  </si>
  <si>
    <t>329200910000</t>
  </si>
  <si>
    <t>32920091</t>
  </si>
  <si>
    <t>Mario Garcia</t>
  </si>
  <si>
    <t>MARIOGARCIA</t>
  </si>
  <si>
    <t>62282845.0</t>
  </si>
  <si>
    <t>355275670000</t>
  </si>
  <si>
    <t>35527567</t>
  </si>
  <si>
    <t>COMERCIAL FARMACEUTICA, SA</t>
  </si>
  <si>
    <t>COMERCIALFARMACEUTICASA</t>
  </si>
  <si>
    <t>64403020.0</t>
  </si>
  <si>
    <t>312202730000</t>
  </si>
  <si>
    <t>31220273</t>
  </si>
  <si>
    <t>PRODUCTOS GRANCLEMENT, S.A. -</t>
  </si>
  <si>
    <t>PRODUCTOSGRANCLEMENTSA</t>
  </si>
  <si>
    <t>62314295.0</t>
  </si>
  <si>
    <t>334161670000</t>
  </si>
  <si>
    <t>33416167</t>
  </si>
  <si>
    <t>AurelioVasquezMoreno</t>
  </si>
  <si>
    <t>AURELIOVASQUEZMORENO</t>
  </si>
  <si>
    <t>65315777.0</t>
  </si>
  <si>
    <t>322391400100</t>
  </si>
  <si>
    <t>32239140</t>
  </si>
  <si>
    <t>67473901.0</t>
  </si>
  <si>
    <t>349452470000</t>
  </si>
  <si>
    <t>34945247</t>
  </si>
  <si>
    <t>LUCINDA ESCUDERO</t>
  </si>
  <si>
    <t>LUCINDAESCUDERO</t>
  </si>
  <si>
    <t>66803695.0</t>
  </si>
  <si>
    <t>362016630000</t>
  </si>
  <si>
    <t>36201663</t>
  </si>
  <si>
    <t>ROSENDO ORTEGA</t>
  </si>
  <si>
    <t>ROSENDOORTEGA</t>
  </si>
  <si>
    <t>63944362.0</t>
  </si>
  <si>
    <t>312228610000</t>
  </si>
  <si>
    <t>31222861</t>
  </si>
  <si>
    <t>DESARROLLOS HIDROELE -</t>
  </si>
  <si>
    <t>DESARROLLOSHIDROELE</t>
  </si>
  <si>
    <t>62090368.0</t>
  </si>
  <si>
    <t>327154600000</t>
  </si>
  <si>
    <t>32715460</t>
  </si>
  <si>
    <t>DESARROLLOS H</t>
  </si>
  <si>
    <t>DESARROLLOSH</t>
  </si>
  <si>
    <t>66724412.0</t>
  </si>
  <si>
    <t>312209310000</t>
  </si>
  <si>
    <t>31220931</t>
  </si>
  <si>
    <t>IMPORTADORA PANAMA, S.A. -</t>
  </si>
  <si>
    <t>IMPORTADORAPANAMASA</t>
  </si>
  <si>
    <t>61401815.0</t>
  </si>
  <si>
    <t>312193600000</t>
  </si>
  <si>
    <t>31219360</t>
  </si>
  <si>
    <t>IMPORTADORA PANAMA, S.A. 1</t>
  </si>
  <si>
    <t>IMPORTADORAPANAMASA1</t>
  </si>
  <si>
    <t>69557474.0</t>
  </si>
  <si>
    <t>312193610000</t>
  </si>
  <si>
    <t>31219361</t>
  </si>
  <si>
    <t>IMPORTADORA PANAMA, S.A. 3</t>
  </si>
  <si>
    <t>IMPORTADORAPANAMASA3</t>
  </si>
  <si>
    <t>66172949.0</t>
  </si>
  <si>
    <t>312193590000</t>
  </si>
  <si>
    <t>31219359</t>
  </si>
  <si>
    <t>IMPORTADORA PANAMA, S.A. 4</t>
  </si>
  <si>
    <t>IMPORTADORAPANAMASA4</t>
  </si>
  <si>
    <t>64001835.0</t>
  </si>
  <si>
    <t>312193550000</t>
  </si>
  <si>
    <t>31219355</t>
  </si>
  <si>
    <t>IMPORTADORA PANAMA, S.A. 2</t>
  </si>
  <si>
    <t>IMPORTADORAPANAMASA2</t>
  </si>
  <si>
    <t>64001532.0</t>
  </si>
  <si>
    <t>334304030000</t>
  </si>
  <si>
    <t>33430403</t>
  </si>
  <si>
    <t>LUIS OLMEDO RIOS OSORIO</t>
  </si>
  <si>
    <t>LUISOLMEDORIOSOSORIO</t>
  </si>
  <si>
    <t>65347518.0</t>
  </si>
  <si>
    <t>332151020000</t>
  </si>
  <si>
    <t>33215102</t>
  </si>
  <si>
    <t>Fundacion Psoriasis de Panama</t>
  </si>
  <si>
    <t>FUNDACIONPSORIASISDEPANAMA</t>
  </si>
  <si>
    <t>60669769.0</t>
  </si>
  <si>
    <t>326514100100</t>
  </si>
  <si>
    <t>32651410</t>
  </si>
  <si>
    <t>JESSICA GARCI</t>
  </si>
  <si>
    <t>JESSICAGARCI</t>
  </si>
  <si>
    <t>66783048.0</t>
  </si>
  <si>
    <t>321704350100</t>
  </si>
  <si>
    <t>32170435</t>
  </si>
  <si>
    <t>Julio Santana</t>
  </si>
  <si>
    <t>JULIOSANTANA</t>
  </si>
  <si>
    <t>66776699.0</t>
  </si>
  <si>
    <t>323933790200</t>
  </si>
  <si>
    <t>32393379</t>
  </si>
  <si>
    <t>69817733.0</t>
  </si>
  <si>
    <t>325919800000</t>
  </si>
  <si>
    <t>32591980</t>
  </si>
  <si>
    <t>RUBIA COHEN</t>
  </si>
  <si>
    <t>RUBIACOHEN</t>
  </si>
  <si>
    <t>66501275.0</t>
  </si>
  <si>
    <t>355166950000</t>
  </si>
  <si>
    <t>35516695</t>
  </si>
  <si>
    <t>ANA MONTERREY</t>
  </si>
  <si>
    <t>ANAMONTERREY</t>
  </si>
  <si>
    <t>60404237.0</t>
  </si>
  <si>
    <t>321184240000</t>
  </si>
  <si>
    <t>32118424</t>
  </si>
  <si>
    <t>EDISON CASTILLO REYES</t>
  </si>
  <si>
    <t>EDISONCASTILLOREYES</t>
  </si>
  <si>
    <t>66766945.0</t>
  </si>
  <si>
    <t>344386000000</t>
  </si>
  <si>
    <t>34438600</t>
  </si>
  <si>
    <t>BERTA CIGARREUISTA</t>
  </si>
  <si>
    <t>BERTACIGARREUISTA</t>
  </si>
  <si>
    <t>69457696.0</t>
  </si>
  <si>
    <t>358186160000</t>
  </si>
  <si>
    <t>35818616</t>
  </si>
  <si>
    <t>ELISA DIAZ</t>
  </si>
  <si>
    <t>ELISADIAZ</t>
  </si>
  <si>
    <t>65006214.0</t>
  </si>
  <si>
    <t>352323640000</t>
  </si>
  <si>
    <t>35232364</t>
  </si>
  <si>
    <t>JUAN CHAVES</t>
  </si>
  <si>
    <t>JUANCHAVES</t>
  </si>
  <si>
    <t>67813224.0</t>
  </si>
  <si>
    <t>326563440000</t>
  </si>
  <si>
    <t>32656344</t>
  </si>
  <si>
    <t>Bloques y Los Agapitos</t>
  </si>
  <si>
    <t>BLOQUESYLOSAGAPITOS</t>
  </si>
  <si>
    <t>62828219.0</t>
  </si>
  <si>
    <t>MOV</t>
  </si>
  <si>
    <t>354359270000</t>
  </si>
  <si>
    <t>35435927</t>
  </si>
  <si>
    <t>HECTOR DARIO MUÑOZ RIOS</t>
  </si>
  <si>
    <t>HECTORDARIOMUNOZRIOS</t>
  </si>
  <si>
    <t>62663664.0</t>
  </si>
  <si>
    <t>356008620000</t>
  </si>
  <si>
    <t>35600862</t>
  </si>
  <si>
    <t>ANEL RENE SILVERA LEZCANO</t>
  </si>
  <si>
    <t>ANELRENESILVERALEZCANO</t>
  </si>
  <si>
    <t>66794717.0</t>
  </si>
  <si>
    <t>355195400000</t>
  </si>
  <si>
    <t>35519540</t>
  </si>
  <si>
    <t>NATALIA ARAUZ FERNANDEZ</t>
  </si>
  <si>
    <t>NATALIAARAUZFERNANDEZ</t>
  </si>
  <si>
    <t>67118309.0</t>
  </si>
  <si>
    <t>355229050000</t>
  </si>
  <si>
    <t>35522905</t>
  </si>
  <si>
    <t>TRANSPORTE RUEDAS</t>
  </si>
  <si>
    <t>TRANSPORTERUEDAS</t>
  </si>
  <si>
    <t>66661834.0</t>
  </si>
  <si>
    <t>364027400000</t>
  </si>
  <si>
    <t>36402740</t>
  </si>
  <si>
    <t>OSIRIS YAMILETH QUINTERO ESCALANTE</t>
  </si>
  <si>
    <t>OSIRISYAMILETHQUINTEROESCALANTE</t>
  </si>
  <si>
    <t>67989538.0</t>
  </si>
  <si>
    <t>355326610000</t>
  </si>
  <si>
    <t>35532661</t>
  </si>
  <si>
    <t>CARLOS JAIR ORTIZ JARAMILLO</t>
  </si>
  <si>
    <t>CARLOSJAIRORTIZJARAMILLO</t>
  </si>
  <si>
    <t>63431989.0</t>
  </si>
  <si>
    <t>336221980000</t>
  </si>
  <si>
    <t>33622198</t>
  </si>
  <si>
    <t>RETEN CHIRIQUI</t>
  </si>
  <si>
    <t>RETENCHIRIQUI</t>
  </si>
  <si>
    <t>65469374.0</t>
  </si>
  <si>
    <t>353215990000</t>
  </si>
  <si>
    <t>35321599</t>
  </si>
  <si>
    <t>DOMINGO MOJICA</t>
  </si>
  <si>
    <t>DOMINGOMOJICA</t>
  </si>
  <si>
    <t>64327729.0</t>
  </si>
  <si>
    <t>357382860000</t>
  </si>
  <si>
    <t>35738286</t>
  </si>
  <si>
    <t>DAVID GRAJALES</t>
  </si>
  <si>
    <t>DAVIDGRAJALES</t>
  </si>
  <si>
    <t>66520889.0</t>
  </si>
  <si>
    <t>322562030000</t>
  </si>
  <si>
    <t>32256203</t>
  </si>
  <si>
    <t>CANAVAGGIO SA</t>
  </si>
  <si>
    <t>CANAVAGGIOSA</t>
  </si>
  <si>
    <t>67815284.0</t>
  </si>
  <si>
    <t>312231080000</t>
  </si>
  <si>
    <t>31223108</t>
  </si>
  <si>
    <t>MARIA LUISA RODRIGUEZ SANJUR MONTENEGRO</t>
  </si>
  <si>
    <t>MARIALUISARODRIGUEZSANJURMONTENEGRO</t>
  </si>
  <si>
    <t>62169583.0</t>
  </si>
  <si>
    <t>321423480100</t>
  </si>
  <si>
    <t>32142348</t>
  </si>
  <si>
    <t>ABEL HERRERA</t>
  </si>
  <si>
    <t>ABELHERRERA</t>
  </si>
  <si>
    <t>66738244.0</t>
  </si>
  <si>
    <t>MARIA CASTRELLON</t>
  </si>
  <si>
    <t>MARIACASTRELLON</t>
  </si>
  <si>
    <t>Practicajes M PRACTICAJESMARITIMOD</t>
  </si>
  <si>
    <t>PRACTICAJESMPRACTICAJESMARITIMOD</t>
  </si>
  <si>
    <t>357352670000</t>
  </si>
  <si>
    <t>35735267</t>
  </si>
  <si>
    <t>LEOVIGILDO GONZALEZ FLORES</t>
  </si>
  <si>
    <t>LEOVIGILDOGONZALEZFLORES</t>
  </si>
  <si>
    <t>67450796.0</t>
  </si>
  <si>
    <t>356234730000</t>
  </si>
  <si>
    <t>35623473</t>
  </si>
  <si>
    <t>LORENA SERRANO</t>
  </si>
  <si>
    <t>LORENASERRANO</t>
  </si>
  <si>
    <t>62722579.0</t>
  </si>
  <si>
    <t>363046450000</t>
  </si>
  <si>
    <t>36304645</t>
  </si>
  <si>
    <t>ORLENIS PITTI</t>
  </si>
  <si>
    <t>ORLENISPITTI</t>
  </si>
  <si>
    <t>334136740000</t>
  </si>
  <si>
    <t>33413674</t>
  </si>
  <si>
    <t>EDUARDO ENRIQUE GOMEZ CANDANEDO</t>
  </si>
  <si>
    <t>EDUARDOENRIQUEGOMEZCANDANEDO</t>
  </si>
  <si>
    <t>62339229.0</t>
  </si>
  <si>
    <t>312237690000</t>
  </si>
  <si>
    <t>31223769</t>
  </si>
  <si>
    <t>LILIANA LEZCANO MARTINEZ ROJAS</t>
  </si>
  <si>
    <t>LILIANALEZCANOMARTINEZROJAS</t>
  </si>
  <si>
    <t>69828358.0</t>
  </si>
  <si>
    <t>328796900100</t>
  </si>
  <si>
    <t>32879690</t>
  </si>
  <si>
    <t>NAYUVALLIN MILITZA BRADLEY</t>
  </si>
  <si>
    <t>NAYUVALLINMILITZABRADLEY</t>
  </si>
  <si>
    <t>62230706.0</t>
  </si>
  <si>
    <t>342110360000</t>
  </si>
  <si>
    <t>34211036</t>
  </si>
  <si>
    <t>CONSTRUCTORA FIOMAR</t>
  </si>
  <si>
    <t>CONSTRUCTORAFIOMAR</t>
  </si>
  <si>
    <t>66151818.0</t>
  </si>
  <si>
    <t>351368610000</t>
  </si>
  <si>
    <t>35136861</t>
  </si>
  <si>
    <t>YENYS CABALLERO</t>
  </si>
  <si>
    <t>YENYSCABALLERO</t>
  </si>
  <si>
    <t>60461405.0</t>
  </si>
  <si>
    <t>357350470000</t>
  </si>
  <si>
    <t>35735047</t>
  </si>
  <si>
    <t>ONESIMO FRANCO</t>
  </si>
  <si>
    <t>ONESIMOFRANCO</t>
  </si>
  <si>
    <t>68067656.0</t>
  </si>
  <si>
    <t>312214790000</t>
  </si>
  <si>
    <t>31221479</t>
  </si>
  <si>
    <t>DEIVY EMILY FUENTES MOJICA</t>
  </si>
  <si>
    <t>DEIVYEMILYFUENTESMOJICA</t>
  </si>
  <si>
    <t>66149240.0</t>
  </si>
  <si>
    <t>312229120000</t>
  </si>
  <si>
    <t>31222912</t>
  </si>
  <si>
    <t>62998393.0</t>
  </si>
  <si>
    <t>354015960000</t>
  </si>
  <si>
    <t>35401596</t>
  </si>
  <si>
    <t>NODIER MORALES</t>
  </si>
  <si>
    <t>NODIERMORALES</t>
  </si>
  <si>
    <t>65040768.0</t>
  </si>
  <si>
    <t>329196770000</t>
  </si>
  <si>
    <t>32919677</t>
  </si>
  <si>
    <t>Marcos Antonio Bonett Gonzalez</t>
  </si>
  <si>
    <t>MARCOSANTONIOBONETTGONZALEZ</t>
  </si>
  <si>
    <t>68061165.0</t>
  </si>
  <si>
    <t>354075530000</t>
  </si>
  <si>
    <t>35407553</t>
  </si>
  <si>
    <t>DIOSELINA SAMUDIO GONZALEZ</t>
  </si>
  <si>
    <t>DIOSELINASAMUDIOGONZALEZ</t>
  </si>
  <si>
    <t>69931032.0</t>
  </si>
  <si>
    <t>351353650000</t>
  </si>
  <si>
    <t>35135365</t>
  </si>
  <si>
    <t>KEILA XIOMARA CEDEÑO GOMEZ</t>
  </si>
  <si>
    <t>KEILAXIOMARACEDENOGOMEZ</t>
  </si>
  <si>
    <t>69486998.0</t>
  </si>
  <si>
    <t>355383390000</t>
  </si>
  <si>
    <t>35538339</t>
  </si>
  <si>
    <t>LUIS ALVARO CASTILLO PEREZ</t>
  </si>
  <si>
    <t>LUISALVAROCASTILLOPEREZ</t>
  </si>
  <si>
    <t>65365829.0</t>
  </si>
  <si>
    <t>355367320000</t>
  </si>
  <si>
    <t>35536732</t>
  </si>
  <si>
    <t>DICK ESQUIVEL</t>
  </si>
  <si>
    <t>DICKESQUIVEL</t>
  </si>
  <si>
    <t>67587571.0</t>
  </si>
  <si>
    <t>358371520000</t>
  </si>
  <si>
    <t>35837152</t>
  </si>
  <si>
    <t>ELSY COBA</t>
  </si>
  <si>
    <t>ELSYCOBA</t>
  </si>
  <si>
    <t>67857218.0</t>
  </si>
  <si>
    <t>352283170000</t>
  </si>
  <si>
    <t>35228317</t>
  </si>
  <si>
    <t>ERICA JACQUELINE GONZALEZ VEGA</t>
  </si>
  <si>
    <t>ERICAJACQUELINEGONZALEZVEGA</t>
  </si>
  <si>
    <t>65232345.0</t>
  </si>
  <si>
    <t>359385640000</t>
  </si>
  <si>
    <t>35938564</t>
  </si>
  <si>
    <t>DOMINGO SANTAMARIA MUÑOZ</t>
  </si>
  <si>
    <t>DOMINGOSANTAMARIAMUNOZ</t>
  </si>
  <si>
    <t>67396382.0</t>
  </si>
  <si>
    <t>354295780000</t>
  </si>
  <si>
    <t>35429578</t>
  </si>
  <si>
    <t>DOMINGO SANTAMARIA NÚÑEZ</t>
  </si>
  <si>
    <t>DOMINGOSANTAMARIANUNEZ</t>
  </si>
  <si>
    <t>69562793.0</t>
  </si>
  <si>
    <t>342109940000</t>
  </si>
  <si>
    <t>34210994</t>
  </si>
  <si>
    <t>FABRICA INTERNACIONES DE CALZADOS SA</t>
  </si>
  <si>
    <t>FABRICAINTERNACIONESDECALZADOSSA</t>
  </si>
  <si>
    <t>64500076.0</t>
  </si>
  <si>
    <t>325909590200</t>
  </si>
  <si>
    <t>32590959</t>
  </si>
  <si>
    <t>GRUPO FARMA I</t>
  </si>
  <si>
    <t>GRUPOFARMAI</t>
  </si>
  <si>
    <t>63797205.0</t>
  </si>
  <si>
    <t>321449550400</t>
  </si>
  <si>
    <t>32144955</t>
  </si>
  <si>
    <t>Diana de Wedemeyer</t>
  </si>
  <si>
    <t>DIANADEWEDEMEYER</t>
  </si>
  <si>
    <t>66736736.0</t>
  </si>
  <si>
    <t>LUIS ANTONIO NAVARRO CARRASCO</t>
  </si>
  <si>
    <t>LUISANTONIONAVARROCARRASCO</t>
  </si>
  <si>
    <t>343178620000</t>
  </si>
  <si>
    <t>34317862</t>
  </si>
  <si>
    <t>EDUARD JOHN VILLARREAL SOBRINO</t>
  </si>
  <si>
    <t>EDUARDJOHNVILLARREALSOBRINO</t>
  </si>
  <si>
    <t>61016146.0</t>
  </si>
  <si>
    <t>341418550000</t>
  </si>
  <si>
    <t>34141855</t>
  </si>
  <si>
    <t>SARALIA CASTILLO COBA</t>
  </si>
  <si>
    <t>SARALIACASTILLOCOBA</t>
  </si>
  <si>
    <t>64876541.0</t>
  </si>
  <si>
    <t>324599560000</t>
  </si>
  <si>
    <t>32459956</t>
  </si>
  <si>
    <t>TUNAHELI</t>
  </si>
  <si>
    <t>66200922.0</t>
  </si>
  <si>
    <t>312212850000</t>
  </si>
  <si>
    <t>31221285</t>
  </si>
  <si>
    <t>SGB BROTHERS</t>
  </si>
  <si>
    <t>SGBBROTHERS</t>
  </si>
  <si>
    <t>68624484.0</t>
  </si>
  <si>
    <t>312213490000</t>
  </si>
  <si>
    <t>31221349</t>
  </si>
  <si>
    <t>SGB BROTHERS #1</t>
  </si>
  <si>
    <t>SGBBROTHERS1</t>
  </si>
  <si>
    <t>62805482.0</t>
  </si>
  <si>
    <t>351225990000</t>
  </si>
  <si>
    <t>35122599</t>
  </si>
  <si>
    <t>ROGER RIOS</t>
  </si>
  <si>
    <t>ROGERRIOS</t>
  </si>
  <si>
    <t>67482722.0</t>
  </si>
  <si>
    <t>363008570000</t>
  </si>
  <si>
    <t>36300857</t>
  </si>
  <si>
    <t>ANALEYDA MORALES DEGRACIA</t>
  </si>
  <si>
    <t>ANALEYDAMORALESDEGRACIA</t>
  </si>
  <si>
    <t>68701082.0</t>
  </si>
  <si>
    <t>345453900000</t>
  </si>
  <si>
    <t>34545390</t>
  </si>
  <si>
    <t>IRMA VILLAREAL</t>
  </si>
  <si>
    <t>IRMAVILLAREAL</t>
  </si>
  <si>
    <t>62454908.0</t>
  </si>
  <si>
    <t>335125950000</t>
  </si>
  <si>
    <t>33512595</t>
  </si>
  <si>
    <t>Vianka Liriola Qui el Espinosa De Rodriguez</t>
  </si>
  <si>
    <t>VIANKALIRIOLAQUIELESPINOSADERODRIGUEZ</t>
  </si>
  <si>
    <t>66734409.0</t>
  </si>
  <si>
    <t>358208360000</t>
  </si>
  <si>
    <t>35820836</t>
  </si>
  <si>
    <t>YOISIEORYSNIELSON</t>
  </si>
  <si>
    <t>65219858.0</t>
  </si>
  <si>
    <t>349358230000</t>
  </si>
  <si>
    <t>34935823</t>
  </si>
  <si>
    <t>JOANY CECILIA VARGAS ALMENGOR</t>
  </si>
  <si>
    <t>JOANYCECILIAVARGASALMENGOR</t>
  </si>
  <si>
    <t>65303253.0</t>
  </si>
  <si>
    <t>326237840000</t>
  </si>
  <si>
    <t>32623784</t>
  </si>
  <si>
    <t>Jardin La Preferida</t>
  </si>
  <si>
    <t>JARDINLAPREFERIDA</t>
  </si>
  <si>
    <t>66676281.0</t>
  </si>
  <si>
    <t>326480150000</t>
  </si>
  <si>
    <t>32648015</t>
  </si>
  <si>
    <t>TOKA S.A.</t>
  </si>
  <si>
    <t>TOKASA</t>
  </si>
  <si>
    <t>64309353.0</t>
  </si>
  <si>
    <t>358188850000</t>
  </si>
  <si>
    <t>35818885</t>
  </si>
  <si>
    <t>DANIEL DIAZ</t>
  </si>
  <si>
    <t>DANIELDIAZ</t>
  </si>
  <si>
    <t>69884694.0</t>
  </si>
  <si>
    <t>351255250000</t>
  </si>
  <si>
    <t>35125525</t>
  </si>
  <si>
    <t>ROSA AMELIA VASQUEZ CONCEPCION</t>
  </si>
  <si>
    <t>ROSAAMELIAVASQUEZCONCEPCION</t>
  </si>
  <si>
    <t>67186783.0</t>
  </si>
  <si>
    <t>337205650100</t>
  </si>
  <si>
    <t>33720565</t>
  </si>
  <si>
    <t>Mario Yoriel Martinez Gonzalez</t>
  </si>
  <si>
    <t>MARIOYORIELMARTINEZGONZALEZ</t>
  </si>
  <si>
    <t>64847687.0</t>
  </si>
  <si>
    <t>352166360000</t>
  </si>
  <si>
    <t>35216636</t>
  </si>
  <si>
    <t>DILCIA VIGIL</t>
  </si>
  <si>
    <t>DILCIAVIGIL</t>
  </si>
  <si>
    <t>62159532.0</t>
  </si>
  <si>
    <t>354371550000</t>
  </si>
  <si>
    <t>35437155</t>
  </si>
  <si>
    <t>CATHIA MERCEDES BARRIOS SANTAMARÍA</t>
  </si>
  <si>
    <t>CATHIAMERCEDESBARRIOSSANTAMARIA</t>
  </si>
  <si>
    <t>68093905.0</t>
  </si>
  <si>
    <t>355355850000</t>
  </si>
  <si>
    <t>35535585</t>
  </si>
  <si>
    <t>FIDEL EGBERTO ROJAS CEDEÑO</t>
  </si>
  <si>
    <t>FIDELEGBERTOROJASCEDENO</t>
  </si>
  <si>
    <t>69619174.0</t>
  </si>
  <si>
    <t>328989720000</t>
  </si>
  <si>
    <t>32898972</t>
  </si>
  <si>
    <t>Alberto Orl ando Navarro</t>
  </si>
  <si>
    <t>ALBERTOORLANDONAVARRO</t>
  </si>
  <si>
    <t>69607601.0</t>
  </si>
  <si>
    <t>352162650000</t>
  </si>
  <si>
    <t>35216265</t>
  </si>
  <si>
    <t>CESAR ROSAS</t>
  </si>
  <si>
    <t>CESARROSAS</t>
  </si>
  <si>
    <t>66975246.0</t>
  </si>
  <si>
    <t>343452260000</t>
  </si>
  <si>
    <t>34345226</t>
  </si>
  <si>
    <t>GUILLERMO VALDES</t>
  </si>
  <si>
    <t>GUILLERMOVALDES</t>
  </si>
  <si>
    <t>62915963.0</t>
  </si>
  <si>
    <t>355362030000</t>
  </si>
  <si>
    <t>35536203</t>
  </si>
  <si>
    <t>LUCIA GALINDO</t>
  </si>
  <si>
    <t>LUCIAGALINDO</t>
  </si>
  <si>
    <t>63708985.0</t>
  </si>
  <si>
    <t>323860890000</t>
  </si>
  <si>
    <t>32386089</t>
  </si>
  <si>
    <t>REVISTA SELECTA</t>
  </si>
  <si>
    <t>REVISTASELECTA</t>
  </si>
  <si>
    <t>63795536.0</t>
  </si>
  <si>
    <t>365061390000</t>
  </si>
  <si>
    <t>36506139</t>
  </si>
  <si>
    <t>YAMILETH ALBAEZ</t>
  </si>
  <si>
    <t>YAMILETHALBAEZ</t>
  </si>
  <si>
    <t>364046030000</t>
  </si>
  <si>
    <t>36404603</t>
  </si>
  <si>
    <t>YAMILIETH ALBAEZ</t>
  </si>
  <si>
    <t>YAMILIETHALBAEZ</t>
  </si>
  <si>
    <t>363014360000</t>
  </si>
  <si>
    <t>36301436</t>
  </si>
  <si>
    <t>KARINA CASTILLO ABREGO</t>
  </si>
  <si>
    <t>KARINACASTILLOABREGO</t>
  </si>
  <si>
    <t>66968398.0</t>
  </si>
  <si>
    <t>351295360000</t>
  </si>
  <si>
    <t>35129536</t>
  </si>
  <si>
    <t>YENNY SANTAMARIA</t>
  </si>
  <si>
    <t>YENNYSANTAMARIA</t>
  </si>
  <si>
    <t>69194229.0</t>
  </si>
  <si>
    <t>357316840000</t>
  </si>
  <si>
    <t>35731684</t>
  </si>
  <si>
    <t>ARMANDO ANTONIO MADRID ZURITA</t>
  </si>
  <si>
    <t>ARMANDOANTONIOMADRIDZURITA</t>
  </si>
  <si>
    <t>67716926.0</t>
  </si>
  <si>
    <t>364001400000</t>
  </si>
  <si>
    <t>36400140</t>
  </si>
  <si>
    <t>ELENA MARITZA MUÑOZ GUTIERREZ</t>
  </si>
  <si>
    <t>ELENAMARITZAMUNOZGUTIERREZ</t>
  </si>
  <si>
    <t>64490270.0</t>
  </si>
  <si>
    <t>357209280000</t>
  </si>
  <si>
    <t>35720928</t>
  </si>
  <si>
    <t>ANDREA MORENO PINEDA</t>
  </si>
  <si>
    <t>ANDREAMORENOPINEDA</t>
  </si>
  <si>
    <t>67204903.0</t>
  </si>
  <si>
    <t>342115100000</t>
  </si>
  <si>
    <t>34211510</t>
  </si>
  <si>
    <t>DENIS OMAR NUÑEZ CABALLERO</t>
  </si>
  <si>
    <t>DENISOMARNUNEZCABALLERO</t>
  </si>
  <si>
    <t>66348813.0</t>
  </si>
  <si>
    <t>329561650000</t>
  </si>
  <si>
    <t>32956165</t>
  </si>
  <si>
    <t>PH PLAZA MAR</t>
  </si>
  <si>
    <t>PHPLAZAMAR</t>
  </si>
  <si>
    <t>63386499.0</t>
  </si>
  <si>
    <t>322833920100</t>
  </si>
  <si>
    <t>32283392</t>
  </si>
  <si>
    <t>VENTANAS SOLAR S.A</t>
  </si>
  <si>
    <t>VENTANASSOLARSA</t>
  </si>
  <si>
    <t>66729060.0</t>
  </si>
  <si>
    <t>347147140000</t>
  </si>
  <si>
    <t>34714714</t>
  </si>
  <si>
    <t>REGUIS DANIEL ESPINOSA</t>
  </si>
  <si>
    <t>REGUISDANIELESPINOSA</t>
  </si>
  <si>
    <t>69277095.0</t>
  </si>
  <si>
    <t>325473290000</t>
  </si>
  <si>
    <t>32547329</t>
  </si>
  <si>
    <t>Nuevo Fast Medic</t>
  </si>
  <si>
    <t>NUEVOFASTMEDIC</t>
  </si>
  <si>
    <t>67801529.0</t>
  </si>
  <si>
    <t>312197660000</t>
  </si>
  <si>
    <t>31219766</t>
  </si>
  <si>
    <t>ENMA CECILIA URRIOLA CORNEJO ALVAREZ</t>
  </si>
  <si>
    <t>ENMACECILIAURRIOLACORNEJOALVAREZ</t>
  </si>
  <si>
    <t>62492259.0</t>
  </si>
  <si>
    <t>312198240000</t>
  </si>
  <si>
    <t>31219824</t>
  </si>
  <si>
    <t>62492260.0</t>
  </si>
  <si>
    <t>322373740100</t>
  </si>
  <si>
    <t>32237374</t>
  </si>
  <si>
    <t>Jeanette Martinez</t>
  </si>
  <si>
    <t>JEANETTEMARTINEZ</t>
  </si>
  <si>
    <t>66720737.0</t>
  </si>
  <si>
    <t>322345220000</t>
  </si>
  <si>
    <t>32234522</t>
  </si>
  <si>
    <t>Green Turtle</t>
  </si>
  <si>
    <t>GREENTURTLE</t>
  </si>
  <si>
    <t>69497645.0</t>
  </si>
  <si>
    <t>312193020000</t>
  </si>
  <si>
    <t>31219302</t>
  </si>
  <si>
    <t>LINERO &amp; LINERO</t>
  </si>
  <si>
    <t>LINEROLINERO</t>
  </si>
  <si>
    <t>66768990.0</t>
  </si>
  <si>
    <t>352050130000</t>
  </si>
  <si>
    <t>35205013</t>
  </si>
  <si>
    <t>ANELYS GISSELL LIZONDRO ARAUZ</t>
  </si>
  <si>
    <t>ANELYSGISSELLLIZONDROARAUZ</t>
  </si>
  <si>
    <t>67562572.0</t>
  </si>
  <si>
    <t>312210300000</t>
  </si>
  <si>
    <t>31221030</t>
  </si>
  <si>
    <t>PANAMA SPRINGS SA -</t>
  </si>
  <si>
    <t>PANAMASPRINGSSA</t>
  </si>
  <si>
    <t>69984976.0</t>
  </si>
  <si>
    <t>326297560400</t>
  </si>
  <si>
    <t>32629756</t>
  </si>
  <si>
    <t>PANAMA SPRINGS PANAMA SPRINGS</t>
  </si>
  <si>
    <t>PANAMASPRINGSPANAMASPRINGS</t>
  </si>
  <si>
    <t>67802169.0</t>
  </si>
  <si>
    <t>338296430000</t>
  </si>
  <si>
    <t>33829643</t>
  </si>
  <si>
    <t>CORPORATIOS PROVAR SA</t>
  </si>
  <si>
    <t>CORPORATIOSPROVARSA</t>
  </si>
  <si>
    <t>66131170.0</t>
  </si>
  <si>
    <t>321335120000</t>
  </si>
  <si>
    <t>32133512</t>
  </si>
  <si>
    <t>Victor Loo</t>
  </si>
  <si>
    <t>VICTORLOO</t>
  </si>
  <si>
    <t>66710047.0</t>
  </si>
  <si>
    <t>321384880200</t>
  </si>
  <si>
    <t>32138488</t>
  </si>
  <si>
    <t>ONVESA S.A</t>
  </si>
  <si>
    <t>ONVESASA</t>
  </si>
  <si>
    <t>69806190.0</t>
  </si>
  <si>
    <t>359273950000</t>
  </si>
  <si>
    <t>35927395</t>
  </si>
  <si>
    <t>LEBEA Y ASOCIADOS</t>
  </si>
  <si>
    <t>LEBEAYASOCIADOS</t>
  </si>
  <si>
    <t>67415216.0</t>
  </si>
  <si>
    <t>329544340000</t>
  </si>
  <si>
    <t>32954434</t>
  </si>
  <si>
    <t>Peopletech S.A</t>
  </si>
  <si>
    <t>PEOPLETECHSA</t>
  </si>
  <si>
    <t>66760474.0</t>
  </si>
  <si>
    <t>321387160100</t>
  </si>
  <si>
    <t>32138716</t>
  </si>
  <si>
    <t>WATERTECH, INC.</t>
  </si>
  <si>
    <t>WATERTECHINC</t>
  </si>
  <si>
    <t>69807531.0</t>
  </si>
  <si>
    <t>359042280000</t>
  </si>
  <si>
    <t>35904228</t>
  </si>
  <si>
    <t>BERNABE ALAIN</t>
  </si>
  <si>
    <t>BERNABEALAIN</t>
  </si>
  <si>
    <t>67301221.0</t>
  </si>
  <si>
    <t>323300090000</t>
  </si>
  <si>
    <t>32330009</t>
  </si>
  <si>
    <t>Doreda S A</t>
  </si>
  <si>
    <t>DOREDASA</t>
  </si>
  <si>
    <t>66792751.0</t>
  </si>
  <si>
    <t>322180950000</t>
  </si>
  <si>
    <t>32218095</t>
  </si>
  <si>
    <t>INVERSIONES G</t>
  </si>
  <si>
    <t>INVERSIONESG</t>
  </si>
  <si>
    <t>66756688.0</t>
  </si>
  <si>
    <t>323709120000</t>
  </si>
  <si>
    <t>32370912</t>
  </si>
  <si>
    <t>KEMIPA INVEST</t>
  </si>
  <si>
    <t>KEMIPAINVEST</t>
  </si>
  <si>
    <t>65507804.0</t>
  </si>
  <si>
    <t>322197330100</t>
  </si>
  <si>
    <t>32219733</t>
  </si>
  <si>
    <t>JOSE MENA</t>
  </si>
  <si>
    <t>JOSEMENA</t>
  </si>
  <si>
    <t>66731757.0</t>
  </si>
  <si>
    <t>322443640000</t>
  </si>
  <si>
    <t>32244364</t>
  </si>
  <si>
    <t>Ganaderia El</t>
  </si>
  <si>
    <t>GANADERIAEL</t>
  </si>
  <si>
    <t>66745420.0</t>
  </si>
  <si>
    <t>312226080000</t>
  </si>
  <si>
    <t>31222608</t>
  </si>
  <si>
    <t>MARTUCCI &amp; MARTUCCI</t>
  </si>
  <si>
    <t>MARTUCCIMARTUCCI</t>
  </si>
  <si>
    <t>66159500.0</t>
  </si>
  <si>
    <t>312235870000</t>
  </si>
  <si>
    <t>31223587</t>
  </si>
  <si>
    <t>NOVEDADES ELIA, S.A. -</t>
  </si>
  <si>
    <t>NOVEDADESELIASA</t>
  </si>
  <si>
    <t>66082017.0</t>
  </si>
  <si>
    <t>321523460100</t>
  </si>
  <si>
    <t>32152346</t>
  </si>
  <si>
    <t>CENTRO DE PINTURAS OMAR</t>
  </si>
  <si>
    <t>CENTRODEPINTURASOMAR</t>
  </si>
  <si>
    <t>66786019.0</t>
  </si>
  <si>
    <t>322777910000</t>
  </si>
  <si>
    <t>32277791</t>
  </si>
  <si>
    <t>69808061.0</t>
  </si>
  <si>
    <t>339281840000</t>
  </si>
  <si>
    <t>33928184</t>
  </si>
  <si>
    <t>AGENCIA BLOK, S.A</t>
  </si>
  <si>
    <t>AGENCIABLOKSA</t>
  </si>
  <si>
    <t>60906376.0</t>
  </si>
  <si>
    <t>321500560100</t>
  </si>
  <si>
    <t>32150056</t>
  </si>
  <si>
    <t>VIAJES BLOK L ALIANXA</t>
  </si>
  <si>
    <t>VIAJESBLOKLALIANXA</t>
  </si>
  <si>
    <t>66740882.0</t>
  </si>
  <si>
    <t>326673240000</t>
  </si>
  <si>
    <t>32667324</t>
  </si>
  <si>
    <t>Palmar Beach Lodge</t>
  </si>
  <si>
    <t>PALMARBEACHLODGE</t>
  </si>
  <si>
    <t>65017778.0</t>
  </si>
  <si>
    <t>326673270000</t>
  </si>
  <si>
    <t>32667327</t>
  </si>
  <si>
    <t>PALMAR BEACH LODGE</t>
  </si>
  <si>
    <t>66519421.0</t>
  </si>
  <si>
    <t>324737770000</t>
  </si>
  <si>
    <t>32473777</t>
  </si>
  <si>
    <t>TUCAYA INVERS</t>
  </si>
  <si>
    <t>TUCAYAINVERS</t>
  </si>
  <si>
    <t>68764458.0</t>
  </si>
  <si>
    <t>338181930000</t>
  </si>
  <si>
    <t>33818193</t>
  </si>
  <si>
    <t>MOSTRADORES ALIADOS SA ( MOALISA )</t>
  </si>
  <si>
    <t>MOSTRADORESALIADOSSAMOALISA</t>
  </si>
  <si>
    <t>62625838.0</t>
  </si>
  <si>
    <t>312230970000</t>
  </si>
  <si>
    <t>31223097</t>
  </si>
  <si>
    <t>MARINE CONSULTING, INC. ---</t>
  </si>
  <si>
    <t>MARINECONSULTINGINC</t>
  </si>
  <si>
    <t>66161678.0</t>
  </si>
  <si>
    <t>321456560200</t>
  </si>
  <si>
    <t>32145656</t>
  </si>
  <si>
    <t>Pan Mundial</t>
  </si>
  <si>
    <t>PANMUNDIAL</t>
  </si>
  <si>
    <t>66751848.0</t>
  </si>
  <si>
    <t>326862550000</t>
  </si>
  <si>
    <t>32686255</t>
  </si>
  <si>
    <t>EL PANAMA REA</t>
  </si>
  <si>
    <t>ELPANAMAREA</t>
  </si>
  <si>
    <t>66783457.0</t>
  </si>
  <si>
    <t>312211070000</t>
  </si>
  <si>
    <t>31221107</t>
  </si>
  <si>
    <t>RIKEN INTERNATIONAL, S.A. -</t>
  </si>
  <si>
    <t>RIKENINTERNATIONALSA</t>
  </si>
  <si>
    <t>60906832.0</t>
  </si>
  <si>
    <t>354302220000</t>
  </si>
  <si>
    <t>35430222</t>
  </si>
  <si>
    <t>LASTENIAS VEGA</t>
  </si>
  <si>
    <t>LASTENIASVEGA</t>
  </si>
  <si>
    <t>66839828.0</t>
  </si>
  <si>
    <t>323882250000</t>
  </si>
  <si>
    <t>32388225</t>
  </si>
  <si>
    <t>C. E. M. O. S. A.</t>
  </si>
  <si>
    <t>CEMOSA</t>
  </si>
  <si>
    <t>65506206.0</t>
  </si>
  <si>
    <t>326672120000</t>
  </si>
  <si>
    <t>32667212</t>
  </si>
  <si>
    <t>APLICACIONES DE CALIDAD</t>
  </si>
  <si>
    <t>APLICACIONESDECALIDAD</t>
  </si>
  <si>
    <t>66724646.0</t>
  </si>
  <si>
    <t>323518040000</t>
  </si>
  <si>
    <t>32351804</t>
  </si>
  <si>
    <t>TECNO SERVICIOS FRANK SA</t>
  </si>
  <si>
    <t>TECNOSERVICIOSFRANKSA</t>
  </si>
  <si>
    <t>66720309.0</t>
  </si>
  <si>
    <t>339329870000</t>
  </si>
  <si>
    <t>33932987</t>
  </si>
  <si>
    <t>BIENES RAICES SATELITE SA</t>
  </si>
  <si>
    <t>BIENESRAICESSATELITESA</t>
  </si>
  <si>
    <t>64806202.0</t>
  </si>
  <si>
    <t>326253620000</t>
  </si>
  <si>
    <t>32625362</t>
  </si>
  <si>
    <t>GABIGAR S.A.</t>
  </si>
  <si>
    <t>GABIGARSA</t>
  </si>
  <si>
    <t>63706808.0</t>
  </si>
  <si>
    <t>331188220000</t>
  </si>
  <si>
    <t>33118822</t>
  </si>
  <si>
    <t>P.H Torres Ebbelle</t>
  </si>
  <si>
    <t>PHTORRESEBBELLE</t>
  </si>
  <si>
    <t>63194376.0</t>
  </si>
  <si>
    <t>321531410100</t>
  </si>
  <si>
    <t>32153141</t>
  </si>
  <si>
    <t>NORMA RIVAS</t>
  </si>
  <si>
    <t>NORMARIVAS</t>
  </si>
  <si>
    <t>66783675.0</t>
  </si>
  <si>
    <t>325581130100</t>
  </si>
  <si>
    <t>32558113</t>
  </si>
  <si>
    <t>CLINICA LOS PORTA LES SAN FRANCISCO, S.A.</t>
  </si>
  <si>
    <t>CLINICALOSPORTALESSANFRANCISCOSA</t>
  </si>
  <si>
    <t>66735595.0</t>
  </si>
  <si>
    <t>312225250000</t>
  </si>
  <si>
    <t>31222525</t>
  </si>
  <si>
    <t>GRUPO MULTIMEDIA ...</t>
  </si>
  <si>
    <t>GRUPOMULTIMEDIA</t>
  </si>
  <si>
    <t>66189569.0</t>
  </si>
  <si>
    <t>321437710000</t>
  </si>
  <si>
    <t>32143771</t>
  </si>
  <si>
    <t>Pharma Chimiq</t>
  </si>
  <si>
    <t>PHARMACHIMIQ</t>
  </si>
  <si>
    <t>66762462.0</t>
  </si>
  <si>
    <t>325305530000</t>
  </si>
  <si>
    <t>32530553</t>
  </si>
  <si>
    <t>EMPRESAS E IN</t>
  </si>
  <si>
    <t>EMPRESASEIN</t>
  </si>
  <si>
    <t>64501000.0</t>
  </si>
  <si>
    <t>321469580000</t>
  </si>
  <si>
    <t>32146958</t>
  </si>
  <si>
    <t>INTERNET Y LLAMADA</t>
  </si>
  <si>
    <t>INTERNETYLLAMADA</t>
  </si>
  <si>
    <t>66757915.0</t>
  </si>
  <si>
    <t>321817170000</t>
  </si>
  <si>
    <t>32181717</t>
  </si>
  <si>
    <t>OPA INC.</t>
  </si>
  <si>
    <t>OPAINC</t>
  </si>
  <si>
    <t>66777961.0</t>
  </si>
  <si>
    <t>312199290000</t>
  </si>
  <si>
    <t>31219929</t>
  </si>
  <si>
    <t>RADIOL, S.A. -</t>
  </si>
  <si>
    <t>RADIOLSA</t>
  </si>
  <si>
    <t>62327440.0</t>
  </si>
  <si>
    <t>352319020000</t>
  </si>
  <si>
    <t>35231902</t>
  </si>
  <si>
    <t>DAVIS ALAN QUIROZ</t>
  </si>
  <si>
    <t>DAVISALANQUIROZ</t>
  </si>
  <si>
    <t>62247112.0</t>
  </si>
  <si>
    <t>358101920000</t>
  </si>
  <si>
    <t>35810192</t>
  </si>
  <si>
    <t>HORACIO ESPINOSA</t>
  </si>
  <si>
    <t>HORACIOESPINOSA</t>
  </si>
  <si>
    <t>63442194.0</t>
  </si>
  <si>
    <t>325155280000</t>
  </si>
  <si>
    <t>32515528</t>
  </si>
  <si>
    <t>PANAMUEBLES,</t>
  </si>
  <si>
    <t>PANAMUEBLES</t>
  </si>
  <si>
    <t>69088652.0</t>
  </si>
  <si>
    <t>312229550000</t>
  </si>
  <si>
    <t>31222955</t>
  </si>
  <si>
    <t>SECURITY SYSTEMS PANAMA SA</t>
  </si>
  <si>
    <t>SECURITYSYSTEMSPANAMASA</t>
  </si>
  <si>
    <t>63468877.0</t>
  </si>
  <si>
    <t>335189310000</t>
  </si>
  <si>
    <t>33518931</t>
  </si>
  <si>
    <t>GPS SECURITY S.A</t>
  </si>
  <si>
    <t>GPSSECURITYSA</t>
  </si>
  <si>
    <t>65306842.0</t>
  </si>
  <si>
    <t>321478130200</t>
  </si>
  <si>
    <t>32147813</t>
  </si>
  <si>
    <t>Asrafali Gulam Patel</t>
  </si>
  <si>
    <t>ASRAFALIGULAMPATEL</t>
  </si>
  <si>
    <t>66789615.0</t>
  </si>
  <si>
    <t>321372410100</t>
  </si>
  <si>
    <t>32137241</t>
  </si>
  <si>
    <t>Proyectos y E</t>
  </si>
  <si>
    <t>PROYECTOSYE</t>
  </si>
  <si>
    <t>66732524.0</t>
  </si>
  <si>
    <t>321292310000</t>
  </si>
  <si>
    <t>32129231</t>
  </si>
  <si>
    <t>A.G.S. CONSTR ALFONSO SAIZ</t>
  </si>
  <si>
    <t>AGSCONSTRALFONSOSAIZ</t>
  </si>
  <si>
    <t>66715672.0</t>
  </si>
  <si>
    <t>324309850000</t>
  </si>
  <si>
    <t>32430985</t>
  </si>
  <si>
    <t>EXPO MODA, S.A.</t>
  </si>
  <si>
    <t>EXPOMODASA</t>
  </si>
  <si>
    <t>63451927.0</t>
  </si>
  <si>
    <t>322245070300</t>
  </si>
  <si>
    <t>32224507</t>
  </si>
  <si>
    <t>Tejas y Techos, S.A.</t>
  </si>
  <si>
    <t>TEJASYTECHOSSA</t>
  </si>
  <si>
    <t>66718135.0</t>
  </si>
  <si>
    <t>321413160000</t>
  </si>
  <si>
    <t>32141316</t>
  </si>
  <si>
    <t>Bosquez, Holn</t>
  </si>
  <si>
    <t>BOSQUEZHOLN</t>
  </si>
  <si>
    <t>66735724.0</t>
  </si>
  <si>
    <t>322392200300</t>
  </si>
  <si>
    <t>32239220</t>
  </si>
  <si>
    <t>Ricardo Alfu De la Espriella</t>
  </si>
  <si>
    <t>RICARDOALFUDELAESPRIELLA</t>
  </si>
  <si>
    <t>66893042.0</t>
  </si>
  <si>
    <t>322453750000</t>
  </si>
  <si>
    <t>32245375</t>
  </si>
  <si>
    <t>Inmobiliari a Century, S.A.</t>
  </si>
  <si>
    <t>INMOBILIARIACENTURYSA</t>
  </si>
  <si>
    <t>67818563.0</t>
  </si>
  <si>
    <t>346350440000</t>
  </si>
  <si>
    <t>34635044</t>
  </si>
  <si>
    <t>PANAMA TROPICAL HARDWOOD</t>
  </si>
  <si>
    <t>PANAMATROPICALHARDWOOD</t>
  </si>
  <si>
    <t>66061352.0</t>
  </si>
  <si>
    <t>325999790000</t>
  </si>
  <si>
    <t>32599979</t>
  </si>
  <si>
    <t>TELAT INTERNATIONAL SA</t>
  </si>
  <si>
    <t>TELATINTERNATIONALSA</t>
  </si>
  <si>
    <t>69817975.0</t>
  </si>
  <si>
    <t>333248110000</t>
  </si>
  <si>
    <t>33324811</t>
  </si>
  <si>
    <t>SALAMANDER INVESTMENT SA</t>
  </si>
  <si>
    <t>SALAMANDERINVESTMENTSA</t>
  </si>
  <si>
    <t>66205818.0</t>
  </si>
  <si>
    <t>325541090000</t>
  </si>
  <si>
    <t>32554109</t>
  </si>
  <si>
    <t>Seguros Jacome Boyd &amp; Asociados</t>
  </si>
  <si>
    <t>SEGUROSJACOMEBOYDASOCIADOS</t>
  </si>
  <si>
    <t>67154027.0</t>
  </si>
  <si>
    <t>338305560000</t>
  </si>
  <si>
    <t>33830556</t>
  </si>
  <si>
    <t>RELIANCE INTERNACIONAL ZONA LIBRE</t>
  </si>
  <si>
    <t>RELIANCEINTERNACIONALZONALIBRE</t>
  </si>
  <si>
    <t>69482163.0</t>
  </si>
  <si>
    <t>312231510000</t>
  </si>
  <si>
    <t>31223151</t>
  </si>
  <si>
    <t>GOLF VIEW, S.A. -</t>
  </si>
  <si>
    <t>GOLFVIEWSA</t>
  </si>
  <si>
    <t>66157218.0</t>
  </si>
  <si>
    <t>312201410000</t>
  </si>
  <si>
    <t>31220141</t>
  </si>
  <si>
    <t>GOLF VIEW, S.A. --</t>
  </si>
  <si>
    <t>69302067.0</t>
  </si>
  <si>
    <t>325130440000</t>
  </si>
  <si>
    <t>32513044</t>
  </si>
  <si>
    <t>Clinica Pedia</t>
  </si>
  <si>
    <t>CLINICAPEDIA</t>
  </si>
  <si>
    <t>66774117.0</t>
  </si>
  <si>
    <t>321426830000</t>
  </si>
  <si>
    <t>32142683</t>
  </si>
  <si>
    <t>Hocarda SA</t>
  </si>
  <si>
    <t>HOCARDASA</t>
  </si>
  <si>
    <t>66763343.0</t>
  </si>
  <si>
    <t>321455050100</t>
  </si>
  <si>
    <t>32145505</t>
  </si>
  <si>
    <t>Plomeria y De</t>
  </si>
  <si>
    <t>PLOMERIAYDE</t>
  </si>
  <si>
    <t>66774569.0</t>
  </si>
  <si>
    <t>323229580100</t>
  </si>
  <si>
    <t>32322958</t>
  </si>
  <si>
    <t>Clinica De Of Marino Rivera</t>
  </si>
  <si>
    <t>CLINICADEOFMARINORIVERA</t>
  </si>
  <si>
    <t>66757899.0</t>
  </si>
  <si>
    <t>Clinica De Oftalmolo Rivera</t>
  </si>
  <si>
    <t>CLINICADEOFTALMOLORIVERA</t>
  </si>
  <si>
    <t>Marino Rivera</t>
  </si>
  <si>
    <t>MARINORIVERA</t>
  </si>
  <si>
    <t>321438790100</t>
  </si>
  <si>
    <t>32143879</t>
  </si>
  <si>
    <t>Trival Produ</t>
  </si>
  <si>
    <t>TRIVALPRODU</t>
  </si>
  <si>
    <t>66747852.0</t>
  </si>
  <si>
    <t>332197290000</t>
  </si>
  <si>
    <t>33219729</t>
  </si>
  <si>
    <t>PH Plaza Comercial San Fernando</t>
  </si>
  <si>
    <t>PHPLAZACOMERCIALSANFERNANDO</t>
  </si>
  <si>
    <t>65463368.0</t>
  </si>
  <si>
    <t>331171490000</t>
  </si>
  <si>
    <t>33117149</t>
  </si>
  <si>
    <t>AMBIENT ES ESENCIALES, S.A.</t>
  </si>
  <si>
    <t>AMBIENTESESENCIALESSA</t>
  </si>
  <si>
    <t>66094206.0</t>
  </si>
  <si>
    <t>321648230000</t>
  </si>
  <si>
    <t>32164823</t>
  </si>
  <si>
    <t>KARINA AIZPU</t>
  </si>
  <si>
    <t>KARINAAIZPU</t>
  </si>
  <si>
    <t>66748383.0</t>
  </si>
  <si>
    <t>323488610000</t>
  </si>
  <si>
    <t>32348861</t>
  </si>
  <si>
    <t>Venprode, S.A.</t>
  </si>
  <si>
    <t>VENPRODESA</t>
  </si>
  <si>
    <t>66150467.0</t>
  </si>
  <si>
    <t>312215840000</t>
  </si>
  <si>
    <t>31221584</t>
  </si>
  <si>
    <t>ALMANZA &amp; ALMANZA</t>
  </si>
  <si>
    <t>ALMANZAALMANZA</t>
  </si>
  <si>
    <t>69595348.0</t>
  </si>
  <si>
    <t>312212970000</t>
  </si>
  <si>
    <t>31221297</t>
  </si>
  <si>
    <t>PANASHIP AGENCIES INC</t>
  </si>
  <si>
    <t>PANASHIPAGENCIESINC</t>
  </si>
  <si>
    <t>63189999.0</t>
  </si>
  <si>
    <t>312199460000</t>
  </si>
  <si>
    <t>31219946</t>
  </si>
  <si>
    <t>PANASHIP AGENCIES INC -</t>
  </si>
  <si>
    <t>62818888.0</t>
  </si>
  <si>
    <t>356352920000</t>
  </si>
  <si>
    <t>35635292</t>
  </si>
  <si>
    <t>ENA HAYDEE SALAZAR MUÑOZ</t>
  </si>
  <si>
    <t>ENAHAYDEESALAZARMUNOZ</t>
  </si>
  <si>
    <t>66925764.0</t>
  </si>
  <si>
    <t>343113860000</t>
  </si>
  <si>
    <t>34311386</t>
  </si>
  <si>
    <t>ESTRUCTURAS DEL ISTMO, S.A</t>
  </si>
  <si>
    <t>ESTRUCTURASDELISTMOSA</t>
  </si>
  <si>
    <t>65731498.0</t>
  </si>
  <si>
    <t>321302460000</t>
  </si>
  <si>
    <t>32130246</t>
  </si>
  <si>
    <t>MACPOWER S.A.</t>
  </si>
  <si>
    <t>MACPOWERSA</t>
  </si>
  <si>
    <t>66713929.0</t>
  </si>
  <si>
    <t>312234940000</t>
  </si>
  <si>
    <t>31223494</t>
  </si>
  <si>
    <t>EQUIPOS C -</t>
  </si>
  <si>
    <t>EQUIPOSC</t>
  </si>
  <si>
    <t>60966667.0</t>
  </si>
  <si>
    <t>321735690000</t>
  </si>
  <si>
    <t>32173569</t>
  </si>
  <si>
    <t>JACQUES TIBI HADAD</t>
  </si>
  <si>
    <t>JACQUESTIBIHADAD</t>
  </si>
  <si>
    <t>67477444.0</t>
  </si>
  <si>
    <t>324313360300</t>
  </si>
  <si>
    <t>32431336</t>
  </si>
  <si>
    <t>MG GROUP ADMINISTRATION SERVICE</t>
  </si>
  <si>
    <t>MGGROUPADMINISTRATIONSERVICE</t>
  </si>
  <si>
    <t>66775932.0</t>
  </si>
  <si>
    <t>312199900000</t>
  </si>
  <si>
    <t>31219990</t>
  </si>
  <si>
    <t>AUTOMOBILE CAR RENTAL, S.A. -</t>
  </si>
  <si>
    <t>AUTOMOBILECARRENTALSA</t>
  </si>
  <si>
    <t>68385100.0</t>
  </si>
  <si>
    <t>343089340000</t>
  </si>
  <si>
    <t>34308934</t>
  </si>
  <si>
    <t>JAPSA S A</t>
  </si>
  <si>
    <t>JAPSASA</t>
  </si>
  <si>
    <t>67866445.0</t>
  </si>
  <si>
    <t>322501260000</t>
  </si>
  <si>
    <t>32250126</t>
  </si>
  <si>
    <t>Las Lajas Panama Inc</t>
  </si>
  <si>
    <t>LASLAJASPANAMAINC</t>
  </si>
  <si>
    <t>66780289.0</t>
  </si>
  <si>
    <t>321864360000</t>
  </si>
  <si>
    <t>32186436</t>
  </si>
  <si>
    <t>Edificio PH</t>
  </si>
  <si>
    <t>EDIFICIOPH</t>
  </si>
  <si>
    <t>66712572.0</t>
  </si>
  <si>
    <t>312209550000</t>
  </si>
  <si>
    <t>31220955</t>
  </si>
  <si>
    <t>AGROLECHE, S.A. -</t>
  </si>
  <si>
    <t>AGROLECHESA</t>
  </si>
  <si>
    <t>63162921.0</t>
  </si>
  <si>
    <t>321128420300</t>
  </si>
  <si>
    <t>32112842</t>
  </si>
  <si>
    <t>NURIA ARACELY MUNOZ CARRANZA</t>
  </si>
  <si>
    <t>NURIAARACELYMUNOZCARRANZA</t>
  </si>
  <si>
    <t>66771862.0</t>
  </si>
  <si>
    <t>321208570100</t>
  </si>
  <si>
    <t>32120857</t>
  </si>
  <si>
    <t>DEYRA JAEN</t>
  </si>
  <si>
    <t>DEYRAJAEN</t>
  </si>
  <si>
    <t>66746351.0</t>
  </si>
  <si>
    <t>324216070100</t>
  </si>
  <si>
    <t>32421607</t>
  </si>
  <si>
    <t>CARLOS REYES</t>
  </si>
  <si>
    <t>CARLOSREYES</t>
  </si>
  <si>
    <t>65507916.0</t>
  </si>
  <si>
    <t>325292760000</t>
  </si>
  <si>
    <t>32529276</t>
  </si>
  <si>
    <t>PETITE BOTTLI</t>
  </si>
  <si>
    <t>PETITEBOTTLI</t>
  </si>
  <si>
    <t>63796699.0</t>
  </si>
  <si>
    <t>321373930000</t>
  </si>
  <si>
    <t>32137393</t>
  </si>
  <si>
    <t>Dasaluma S.A</t>
  </si>
  <si>
    <t>DASALUMASA</t>
  </si>
  <si>
    <t>66727851.0</t>
  </si>
  <si>
    <t>312210050000</t>
  </si>
  <si>
    <t>31221005</t>
  </si>
  <si>
    <t>CENTRO DE DIAGNOSTICO GASTROIN -</t>
  </si>
  <si>
    <t>CENTRODEDIAGNOSTICOGASTROIN</t>
  </si>
  <si>
    <t>64623555.0</t>
  </si>
  <si>
    <t>323755580200</t>
  </si>
  <si>
    <t>32375558</t>
  </si>
  <si>
    <t>Eyhaes Serrano</t>
  </si>
  <si>
    <t>EYHAESSERRANO</t>
  </si>
  <si>
    <t>67095559.0</t>
  </si>
  <si>
    <t>335331440000</t>
  </si>
  <si>
    <t>33533144</t>
  </si>
  <si>
    <t>JM BROTHERS, SA</t>
  </si>
  <si>
    <t>JMBROTHERSSA</t>
  </si>
  <si>
    <t>62789134.0</t>
  </si>
  <si>
    <t>342140310000</t>
  </si>
  <si>
    <t>34214031</t>
  </si>
  <si>
    <t>MULTISERVICIOS DE EQUIPOS Y TRANSPORTE , S.A.</t>
  </si>
  <si>
    <t>MULTISERVICIOSDEEQUIPOSYTRANSPORTESA</t>
  </si>
  <si>
    <t>61506085.0</t>
  </si>
  <si>
    <t>325151070000</t>
  </si>
  <si>
    <t>32515107</t>
  </si>
  <si>
    <t>ARISTOS CONSULTORES</t>
  </si>
  <si>
    <t>ARISTOSCONSULTORES</t>
  </si>
  <si>
    <t>67475743.0</t>
  </si>
  <si>
    <t>312216450000</t>
  </si>
  <si>
    <t>31221645</t>
  </si>
  <si>
    <t>SPAN CORP -</t>
  </si>
  <si>
    <t>SPANCORP</t>
  </si>
  <si>
    <t>66760465.0</t>
  </si>
  <si>
    <t>321271210000</t>
  </si>
  <si>
    <t>32127121</t>
  </si>
  <si>
    <t>MAX CROWE</t>
  </si>
  <si>
    <t>MAXCROWE</t>
  </si>
  <si>
    <t>69877606.0</t>
  </si>
  <si>
    <t>335338500000</t>
  </si>
  <si>
    <t>33533850</t>
  </si>
  <si>
    <t>DISTRIBUIDORA PUERTO LIBRE SA</t>
  </si>
  <si>
    <t>DISTRIBUIDORAPUERTOLIBRESA</t>
  </si>
  <si>
    <t>66791405.0</t>
  </si>
  <si>
    <t>335338270000</t>
  </si>
  <si>
    <t>33533827</t>
  </si>
  <si>
    <t>BLUE JANITORIAL SERVICES, S.A.</t>
  </si>
  <si>
    <t>BLUEJANITORIALSERVICESSA</t>
  </si>
  <si>
    <t>63145953.0</t>
  </si>
  <si>
    <t>323235570100</t>
  </si>
  <si>
    <t>32323557</t>
  </si>
  <si>
    <t>ORTIZ SEGOVIA, S.A. ORTIZ SEGOVIA</t>
  </si>
  <si>
    <t>ORTIZSEGOVIASAORTIZSEGOVIA</t>
  </si>
  <si>
    <t>64802676.0</t>
  </si>
  <si>
    <t>321328820100</t>
  </si>
  <si>
    <t>32132882</t>
  </si>
  <si>
    <t>Soto y Gomez, S.A.</t>
  </si>
  <si>
    <t>SOTOYGOMEZSA</t>
  </si>
  <si>
    <t>66724931.0</t>
  </si>
  <si>
    <t>Manuel Soto Gomez</t>
  </si>
  <si>
    <t>MANUELSOTOGOMEZ</t>
  </si>
  <si>
    <t>321460880000</t>
  </si>
  <si>
    <t>32146088</t>
  </si>
  <si>
    <t>HOTELERIA DOMINGUEZ</t>
  </si>
  <si>
    <t>HOTELERIADOMINGUEZ</t>
  </si>
  <si>
    <t>65500829.0</t>
  </si>
  <si>
    <t>339264130000</t>
  </si>
  <si>
    <t>33926413</t>
  </si>
  <si>
    <t>IMACASA PANAMA</t>
  </si>
  <si>
    <t>IMACASAPANAMA</t>
  </si>
  <si>
    <t>63173828.0</t>
  </si>
  <si>
    <t>321723660100</t>
  </si>
  <si>
    <t>32172366</t>
  </si>
  <si>
    <t>G.M. Auto Sale, S.A</t>
  </si>
  <si>
    <t>GMAUTOSALESA</t>
  </si>
  <si>
    <t>66791506.0</t>
  </si>
  <si>
    <t>324229430000</t>
  </si>
  <si>
    <t>32422943</t>
  </si>
  <si>
    <t>ARCHIVOS EFIC</t>
  </si>
  <si>
    <t>ARCHIVOSEFIC</t>
  </si>
  <si>
    <t>66718892.0</t>
  </si>
  <si>
    <t>323545700000</t>
  </si>
  <si>
    <t>32354570</t>
  </si>
  <si>
    <t>INVERSIONES LIZER S.A.</t>
  </si>
  <si>
    <t>INVERSIONESLIZERSA</t>
  </si>
  <si>
    <t>66736878.0</t>
  </si>
  <si>
    <t>321173430000</t>
  </si>
  <si>
    <t>32117343</t>
  </si>
  <si>
    <t>DIOGENES LANDAU LISONDRO</t>
  </si>
  <si>
    <t>DIOGENESLANDAULISONDRO</t>
  </si>
  <si>
    <t>66760571.0</t>
  </si>
  <si>
    <t>322487180000</t>
  </si>
  <si>
    <t>32248718</t>
  </si>
  <si>
    <t>66794668.0</t>
  </si>
  <si>
    <t>341433180000</t>
  </si>
  <si>
    <t>34143318</t>
  </si>
  <si>
    <t>DENIA JARAMILLO SILVERA</t>
  </si>
  <si>
    <t>DENIAJARAMILLOSILVERA</t>
  </si>
  <si>
    <t>66980948.0</t>
  </si>
  <si>
    <t>352090100000</t>
  </si>
  <si>
    <t>35209010</t>
  </si>
  <si>
    <t>LELY LEZCANO</t>
  </si>
  <si>
    <t>LELYLEZCANO</t>
  </si>
  <si>
    <t>65627321.0</t>
  </si>
  <si>
    <t>328501480000</t>
  </si>
  <si>
    <t>32850148</t>
  </si>
  <si>
    <t>Yarleny Del Carmen Hiraldo Samudio</t>
  </si>
  <si>
    <t>YARLENYDELCARMENHIRALDOSAMUDIO</t>
  </si>
  <si>
    <t>62206769.0</t>
  </si>
  <si>
    <t>369003010000</t>
  </si>
  <si>
    <t>36900301</t>
  </si>
  <si>
    <t>ITZEL VALENZUELA</t>
  </si>
  <si>
    <t>ITZELVALENZUELA</t>
  </si>
  <si>
    <t>68312126.0</t>
  </si>
  <si>
    <t>357263630000</t>
  </si>
  <si>
    <t>35726363</t>
  </si>
  <si>
    <t>THOMAS ENRIQUE LOPEZ DEL RIO</t>
  </si>
  <si>
    <t>THOMASENRIQUELOPEZDELRIO</t>
  </si>
  <si>
    <t>63300593.0</t>
  </si>
  <si>
    <t>346133930000</t>
  </si>
  <si>
    <t>34613393</t>
  </si>
  <si>
    <t>GENEROSO ORTIZ PITTI</t>
  </si>
  <si>
    <t>GENEROSOORTIZPITTI</t>
  </si>
  <si>
    <t>68203616.0</t>
  </si>
  <si>
    <t>356347510000</t>
  </si>
  <si>
    <t>35634751</t>
  </si>
  <si>
    <t>SEBASTIAN CHACON</t>
  </si>
  <si>
    <t>SEBASTIANCHACON</t>
  </si>
  <si>
    <t>66980173.0</t>
  </si>
  <si>
    <t>359348440000</t>
  </si>
  <si>
    <t>35934844</t>
  </si>
  <si>
    <t>ARCADIO RODRIGUEZ</t>
  </si>
  <si>
    <t>ARCADIORODRIGUEZ</t>
  </si>
  <si>
    <t>67557809.0</t>
  </si>
  <si>
    <t>346375390000</t>
  </si>
  <si>
    <t>34637539</t>
  </si>
  <si>
    <t>JOSE PORFIRIO VEGA</t>
  </si>
  <si>
    <t>JOSEPORFIRIOVEGA</t>
  </si>
  <si>
    <t>67802830.0</t>
  </si>
  <si>
    <t>365058360000</t>
  </si>
  <si>
    <t>36505836</t>
  </si>
  <si>
    <t>ORIEL MARIANO ACOSTA TORRES</t>
  </si>
  <si>
    <t>ORIELMARIANOACOSTATORRES</t>
  </si>
  <si>
    <t>358346730000</t>
  </si>
  <si>
    <t>35834673</t>
  </si>
  <si>
    <t>JUAN ALBERTO JORDAN DELGADO</t>
  </si>
  <si>
    <t>JUANALBERTOJORDANDELGADO</t>
  </si>
  <si>
    <t>68168239.0</t>
  </si>
  <si>
    <t>353118010000</t>
  </si>
  <si>
    <t>35311801</t>
  </si>
  <si>
    <t>MANUEL ROJAS</t>
  </si>
  <si>
    <t>MANUELROJAS</t>
  </si>
  <si>
    <t>69020546.0</t>
  </si>
  <si>
    <t>352072000000</t>
  </si>
  <si>
    <t>35207200</t>
  </si>
  <si>
    <t>MARIA CUESTAS</t>
  </si>
  <si>
    <t>MARIACUESTAS</t>
  </si>
  <si>
    <t>65136144.0</t>
  </si>
  <si>
    <t>352208140000</t>
  </si>
  <si>
    <t>35220814</t>
  </si>
  <si>
    <t>ENRIQUE PUENTES RUIZ</t>
  </si>
  <si>
    <t>ENRIQUEPUENTESRUIZ</t>
  </si>
  <si>
    <t>64753624.0</t>
  </si>
  <si>
    <t>349086600000</t>
  </si>
  <si>
    <t>34908660</t>
  </si>
  <si>
    <t>LA HOGUERA GRILL</t>
  </si>
  <si>
    <t>LAHOGUERAGRILL</t>
  </si>
  <si>
    <t>67393021.0</t>
  </si>
  <si>
    <t>347124860000</t>
  </si>
  <si>
    <t>34712486</t>
  </si>
  <si>
    <t>MULTISERVICIOS YESICA</t>
  </si>
  <si>
    <t>MULTISERVICIOSYESICA</t>
  </si>
  <si>
    <t>61145137.0</t>
  </si>
  <si>
    <t>365032520000</t>
  </si>
  <si>
    <t>36503252</t>
  </si>
  <si>
    <t>ERENIA ESTHER STAFF RUIZ</t>
  </si>
  <si>
    <t>ERENIAESTHERSTAFFRUIZ</t>
  </si>
  <si>
    <t>63223590.0</t>
  </si>
  <si>
    <t>359109000000</t>
  </si>
  <si>
    <t>35910900</t>
  </si>
  <si>
    <t>KRISLLY NADIUSKA RAMIREZ LEZCANO</t>
  </si>
  <si>
    <t>KRISLLYNADIUSKARAMIREZLEZCANO</t>
  </si>
  <si>
    <t>66427175.0</t>
  </si>
  <si>
    <t>366018680000</t>
  </si>
  <si>
    <t>36601868</t>
  </si>
  <si>
    <t>GRACIELA PINTO</t>
  </si>
  <si>
    <t>GRACIELAPINTO</t>
  </si>
  <si>
    <t>64741803.0</t>
  </si>
  <si>
    <t>347361740000</t>
  </si>
  <si>
    <t>34736174</t>
  </si>
  <si>
    <t>LUZ DEL ALBA MONTENEGRO NUÑEZ</t>
  </si>
  <si>
    <t>LUZDELALBAMONTENEGRONUNEZ</t>
  </si>
  <si>
    <t>66057076.0</t>
  </si>
  <si>
    <t>327491920000</t>
  </si>
  <si>
    <t>32749192</t>
  </si>
  <si>
    <t>Mirelli e Ortiz Pinzon</t>
  </si>
  <si>
    <t>MIRELLIEORTIZPINZON</t>
  </si>
  <si>
    <t>66168989.0</t>
  </si>
  <si>
    <t>351120050000</t>
  </si>
  <si>
    <t>35112005</t>
  </si>
  <si>
    <t>ARELYS YAMILKA NUÑEZ VIGIL</t>
  </si>
  <si>
    <t>ARELYSYAMILKANUNEZVIGIL</t>
  </si>
  <si>
    <t>60465752.0</t>
  </si>
  <si>
    <t>352272370000</t>
  </si>
  <si>
    <t>35227237</t>
  </si>
  <si>
    <t>BIL CABALLERO</t>
  </si>
  <si>
    <t>BILCABALLERO</t>
  </si>
  <si>
    <t>65003224.0</t>
  </si>
  <si>
    <t>358234510000</t>
  </si>
  <si>
    <t>35823451</t>
  </si>
  <si>
    <t>GERONIMO VILLANERO</t>
  </si>
  <si>
    <t>GERONIMOVILLANERO</t>
  </si>
  <si>
    <t>63008442.0</t>
  </si>
  <si>
    <t>331143710000</t>
  </si>
  <si>
    <t>33114371</t>
  </si>
  <si>
    <t>Jaime Albe rto Cordoba Ruiz</t>
  </si>
  <si>
    <t>JAIMEALBERTOCORDOBARUIZ</t>
  </si>
  <si>
    <t>61365192.0</t>
  </si>
  <si>
    <t>367054940000</t>
  </si>
  <si>
    <t>36705494</t>
  </si>
  <si>
    <t>ESTHER GARCIA</t>
  </si>
  <si>
    <t>ESTHERGARCIA</t>
  </si>
  <si>
    <t>356245240000</t>
  </si>
  <si>
    <t>35624524</t>
  </si>
  <si>
    <t>ALEXIS GONZALEZ</t>
  </si>
  <si>
    <t>ALEXISGONZALEZ</t>
  </si>
  <si>
    <t>63746216.0</t>
  </si>
  <si>
    <t>364043040000</t>
  </si>
  <si>
    <t>36404304</t>
  </si>
  <si>
    <t>OLDEMAR MARTINEZ</t>
  </si>
  <si>
    <t>OLDEMARMARTINEZ</t>
  </si>
  <si>
    <t>344379800000</t>
  </si>
  <si>
    <t>34437980</t>
  </si>
  <si>
    <t>EDGAR ANTONIO JURADO PITTI</t>
  </si>
  <si>
    <t>EDGARANTONIOJURADOPITTI</t>
  </si>
  <si>
    <t>60647744.0</t>
  </si>
  <si>
    <t>364028650000</t>
  </si>
  <si>
    <t>36402865</t>
  </si>
  <si>
    <t>JUAN CARLOS ATENCIÓN ARAUZ</t>
  </si>
  <si>
    <t>JUANCARLOSATENCIONARAUZ</t>
  </si>
  <si>
    <t>69081364.0</t>
  </si>
  <si>
    <t>358053470000</t>
  </si>
  <si>
    <t>35805347</t>
  </si>
  <si>
    <t>RAFAEL MARTINEZ MARTINEZ</t>
  </si>
  <si>
    <t>RAFAELMARTINEZMARTINEZ</t>
  </si>
  <si>
    <t>63176753.0</t>
  </si>
  <si>
    <t>366029740000</t>
  </si>
  <si>
    <t>36602974</t>
  </si>
  <si>
    <t>ANIBAL ARAÚZ</t>
  </si>
  <si>
    <t>ANIBALARAUZ</t>
  </si>
  <si>
    <t>68847666.0</t>
  </si>
  <si>
    <t>359356830000</t>
  </si>
  <si>
    <t>35935683</t>
  </si>
  <si>
    <t>BERNABEL RUBIO SANCHEZ</t>
  </si>
  <si>
    <t>BERNABELRUBIOSANCHEZ</t>
  </si>
  <si>
    <t>62656501.0</t>
  </si>
  <si>
    <t>343384720000</t>
  </si>
  <si>
    <t>34338472</t>
  </si>
  <si>
    <t>LUIS EDUARDO PEREN MIRANDA</t>
  </si>
  <si>
    <t>LUISEDUARDOPERENMIRANDA</t>
  </si>
  <si>
    <t>62520259.0</t>
  </si>
  <si>
    <t>321126290000</t>
  </si>
  <si>
    <t>32112629</t>
  </si>
  <si>
    <t>LUIS CORT CLIMENT-VILA</t>
  </si>
  <si>
    <t>LUISCORTCLIMENTVILA</t>
  </si>
  <si>
    <t>66722780.0</t>
  </si>
  <si>
    <t>352110820000</t>
  </si>
  <si>
    <t>35211082</t>
  </si>
  <si>
    <t>63843704.0</t>
  </si>
  <si>
    <t>353335360000</t>
  </si>
  <si>
    <t>35333536</t>
  </si>
  <si>
    <t>MERCADITO AMOR</t>
  </si>
  <si>
    <t>MERCADITOAMOR</t>
  </si>
  <si>
    <t>69094631.0</t>
  </si>
  <si>
    <t>357117130000</t>
  </si>
  <si>
    <t>35711713</t>
  </si>
  <si>
    <t>DORIAN HERRERA</t>
  </si>
  <si>
    <t>DORIANHERRERA</t>
  </si>
  <si>
    <t>66362922.0</t>
  </si>
  <si>
    <t>366000190000</t>
  </si>
  <si>
    <t>36600019</t>
  </si>
  <si>
    <t>EDGAR ANTONIO RÍOS MOJICA</t>
  </si>
  <si>
    <t>EDGARANTONIORIOSMOJICA</t>
  </si>
  <si>
    <t>67871225.0</t>
  </si>
  <si>
    <t>364044850000</t>
  </si>
  <si>
    <t>36404485</t>
  </si>
  <si>
    <t>DEMETRIO JAVIER DIAZ MENENDEZ</t>
  </si>
  <si>
    <t>DEMETRIOJAVIERDIAZMENENDEZ</t>
  </si>
  <si>
    <t>336299840000</t>
  </si>
  <si>
    <t>33629984</t>
  </si>
  <si>
    <t>ADRIAN VALDES BATISTA</t>
  </si>
  <si>
    <t>ADRIANVALDESBATISTA</t>
  </si>
  <si>
    <t>67611377.0</t>
  </si>
  <si>
    <t>357288190000</t>
  </si>
  <si>
    <t>35728819</t>
  </si>
  <si>
    <t>ELECTRICAL DESIGN</t>
  </si>
  <si>
    <t>ELECTRICALDESIGN</t>
  </si>
  <si>
    <t>66740914.0</t>
  </si>
  <si>
    <t>343354010000</t>
  </si>
  <si>
    <t>34335401</t>
  </si>
  <si>
    <t>BERKELEY LEIBNIZ CASTILLO ARAUZ</t>
  </si>
  <si>
    <t>BERKELEYLEIBNIZCASTILLOARAUZ</t>
  </si>
  <si>
    <t>66533376.0</t>
  </si>
  <si>
    <t>344078230000</t>
  </si>
  <si>
    <t>34407823</t>
  </si>
  <si>
    <t>HECTOR IVAN ANDRADE</t>
  </si>
  <si>
    <t>HECTORIVANANDRADE</t>
  </si>
  <si>
    <t>67370362.0</t>
  </si>
  <si>
    <t>359326640000</t>
  </si>
  <si>
    <t>35932664</t>
  </si>
  <si>
    <t>JAVIER ARAUZ</t>
  </si>
  <si>
    <t>JAVIERARAUZ</t>
  </si>
  <si>
    <t>65924345.0</t>
  </si>
  <si>
    <t>351253290000</t>
  </si>
  <si>
    <t>35125329</t>
  </si>
  <si>
    <t>DUVIGILDO ESPINOSA</t>
  </si>
  <si>
    <t>DUVIGILDOESPINOSA</t>
  </si>
  <si>
    <t>62354277.0</t>
  </si>
  <si>
    <t>355151650000</t>
  </si>
  <si>
    <t>35515165</t>
  </si>
  <si>
    <t>JUAN GOMEZ</t>
  </si>
  <si>
    <t>JUANGOMEZ</t>
  </si>
  <si>
    <t>65610765.0</t>
  </si>
  <si>
    <t>346095850000</t>
  </si>
  <si>
    <t>34609585</t>
  </si>
  <si>
    <t>JUDITH ESTELA MORALES MENDEZ</t>
  </si>
  <si>
    <t>JUDITHESTELAMORALESMENDEZ</t>
  </si>
  <si>
    <t>66320955.0</t>
  </si>
  <si>
    <t>345129690000</t>
  </si>
  <si>
    <t>34512969</t>
  </si>
  <si>
    <t>YENIZEL SOLANO</t>
  </si>
  <si>
    <t>YENIZELSOLANO</t>
  </si>
  <si>
    <t>64571725.0</t>
  </si>
  <si>
    <t>341397800000</t>
  </si>
  <si>
    <t>34139780</t>
  </si>
  <si>
    <t>DIANA SAUCEDO</t>
  </si>
  <si>
    <t>DIANASAUCEDO</t>
  </si>
  <si>
    <t>63430771.0</t>
  </si>
  <si>
    <t>353111710000</t>
  </si>
  <si>
    <t>35311171</t>
  </si>
  <si>
    <t>SANDRA SOFIA ALFARO VALDES</t>
  </si>
  <si>
    <t>SANDRASOFIAALFAROVALDES</t>
  </si>
  <si>
    <t>67556201.0</t>
  </si>
  <si>
    <t>353041190000</t>
  </si>
  <si>
    <t>35304119</t>
  </si>
  <si>
    <t>SAMUEL GEOVANNI SALDAÑA DE GRACIA</t>
  </si>
  <si>
    <t>SAMUELGEOVANNISALDANADEGRACIA</t>
  </si>
  <si>
    <t>64238770.0</t>
  </si>
  <si>
    <t>353080070000</t>
  </si>
  <si>
    <t>35308007</t>
  </si>
  <si>
    <t>LISBETH SANCHEZ</t>
  </si>
  <si>
    <t>LISBETHSANCHEZ</t>
  </si>
  <si>
    <t>64730103.0</t>
  </si>
  <si>
    <t>359244420000</t>
  </si>
  <si>
    <t>35924442</t>
  </si>
  <si>
    <t>DILCIA JANETH VEGA CERRUD</t>
  </si>
  <si>
    <t>DILCIAJANETHVEGACERRUD</t>
  </si>
  <si>
    <t>68718748.0</t>
  </si>
  <si>
    <t>368057140000</t>
  </si>
  <si>
    <t>36805714</t>
  </si>
  <si>
    <t>SUGEY KILMARA VALDESESPINOSA</t>
  </si>
  <si>
    <t>SUGEYKILMARAVALDESESPINOSA</t>
  </si>
  <si>
    <t>343178110000</t>
  </si>
  <si>
    <t>34317811</t>
  </si>
  <si>
    <t>JORGE JAMES VALERIN</t>
  </si>
  <si>
    <t>JORGEJAMESVALERIN</t>
  </si>
  <si>
    <t>61365890.0</t>
  </si>
  <si>
    <t>352152100000</t>
  </si>
  <si>
    <t>35215210</t>
  </si>
  <si>
    <t>TRANSY SERVICIOS</t>
  </si>
  <si>
    <t>TRANSYSERVICIOS</t>
  </si>
  <si>
    <t>63737701.0</t>
  </si>
  <si>
    <t>343415020000</t>
  </si>
  <si>
    <t>34341502</t>
  </si>
  <si>
    <t>LIZ AURORA JARAMILLO BARROSO</t>
  </si>
  <si>
    <t>LIZAURORAJARAMILLOBARROSO</t>
  </si>
  <si>
    <t>64305315.0</t>
  </si>
  <si>
    <t>357022510000</t>
  </si>
  <si>
    <t>35702251</t>
  </si>
  <si>
    <t>JOSE SANTOS</t>
  </si>
  <si>
    <t>JOSESANTOS</t>
  </si>
  <si>
    <t>67815051.0</t>
  </si>
  <si>
    <t>365030250000</t>
  </si>
  <si>
    <t>36503025</t>
  </si>
  <si>
    <t>LADISLAO OTERO</t>
  </si>
  <si>
    <t>LADISLAOOTERO</t>
  </si>
  <si>
    <t>65089032.0</t>
  </si>
  <si>
    <t>356152720000</t>
  </si>
  <si>
    <t>35615272</t>
  </si>
  <si>
    <t>VIRGINIA RODRIGUEZ</t>
  </si>
  <si>
    <t>VIRGINIARODRIGUEZ</t>
  </si>
  <si>
    <t>68113850.0</t>
  </si>
  <si>
    <t>356103250000</t>
  </si>
  <si>
    <t>35610325</t>
  </si>
  <si>
    <t>IRVIN MIRANDA</t>
  </si>
  <si>
    <t>IRVINMIRANDA</t>
  </si>
  <si>
    <t>61339853.0</t>
  </si>
  <si>
    <t>355186950000</t>
  </si>
  <si>
    <t>35518695</t>
  </si>
  <si>
    <t>ARACELLY DEL ROSARIO VASQUEZ HERRERA</t>
  </si>
  <si>
    <t>ARACELLYDELROSARIOVASQUEZHERRERA</t>
  </si>
  <si>
    <t>62402297.0</t>
  </si>
  <si>
    <t>359186640000</t>
  </si>
  <si>
    <t>35918664</t>
  </si>
  <si>
    <t>66043381.0</t>
  </si>
  <si>
    <t>356186910000</t>
  </si>
  <si>
    <t>35618691</t>
  </si>
  <si>
    <t>ARACELLY DEL ROSARIO VAZQUEZ HERRERA DE JIMENEZ</t>
  </si>
  <si>
    <t>ARACELLYDELROSARIOVAZQUEZHERRERADEJIMENEZ</t>
  </si>
  <si>
    <t>62663335.0</t>
  </si>
  <si>
    <t>326218360000</t>
  </si>
  <si>
    <t>32621836</t>
  </si>
  <si>
    <t>ELIXENIA MARI</t>
  </si>
  <si>
    <t>ELIXENIAMARI</t>
  </si>
  <si>
    <t>66716393.0</t>
  </si>
  <si>
    <t>351384450000</t>
  </si>
  <si>
    <t>35138445</t>
  </si>
  <si>
    <t>ROXANA GOMEZ</t>
  </si>
  <si>
    <t>ROXANAGOMEZ</t>
  </si>
  <si>
    <t>66411896.0</t>
  </si>
  <si>
    <t>333152190000</t>
  </si>
  <si>
    <t>33315219</t>
  </si>
  <si>
    <t>Herna n Fernandez Morales</t>
  </si>
  <si>
    <t>HERNANFERNANDEZMORALES</t>
  </si>
  <si>
    <t>67101870.0</t>
  </si>
  <si>
    <t>353338680000</t>
  </si>
  <si>
    <t>35333868</t>
  </si>
  <si>
    <t>DOMINGO ARIEL JUSTAVINO AGUIRRE</t>
  </si>
  <si>
    <t>DOMINGOARIELJUSTAVINOAGUIRRE</t>
  </si>
  <si>
    <t>67051642.0</t>
  </si>
  <si>
    <t>312232290000</t>
  </si>
  <si>
    <t>31223229</t>
  </si>
  <si>
    <t>DISTRIBUIDORA COMERCIAL JM -</t>
  </si>
  <si>
    <t>DISTRIBUIDORACOMERCIALJM</t>
  </si>
  <si>
    <t>62996814.0</t>
  </si>
  <si>
    <t>355302180000</t>
  </si>
  <si>
    <t>35530218</t>
  </si>
  <si>
    <t>ROGELIO DIAZ MITRE</t>
  </si>
  <si>
    <t>ROGELIODIAZMITRE</t>
  </si>
  <si>
    <t>67966167.0</t>
  </si>
  <si>
    <t>327340000000</t>
  </si>
  <si>
    <t>32734000</t>
  </si>
  <si>
    <t>Importadora y</t>
  </si>
  <si>
    <t>IMPORTADORAY</t>
  </si>
  <si>
    <t>69992220.0</t>
  </si>
  <si>
    <t>351293440000</t>
  </si>
  <si>
    <t>35129344</t>
  </si>
  <si>
    <t>FILIBERTO LEDEZMA</t>
  </si>
  <si>
    <t>FILIBERTOLEDEZMA</t>
  </si>
  <si>
    <t>69860911.0</t>
  </si>
  <si>
    <t>34633161</t>
  </si>
  <si>
    <t>WALTER VALDEZ</t>
  </si>
  <si>
    <t>WALTERVALDEZ</t>
  </si>
  <si>
    <t>348135800000</t>
  </si>
  <si>
    <t>34813580</t>
  </si>
  <si>
    <t>ARNOLDO SOLIS RIVERA</t>
  </si>
  <si>
    <t>ARNOLDOSOLISRIVERA</t>
  </si>
  <si>
    <t>61228931.0</t>
  </si>
  <si>
    <t>358237940000</t>
  </si>
  <si>
    <t>35823794</t>
  </si>
  <si>
    <t>SABORES CARNICOS DON MANUEL</t>
  </si>
  <si>
    <t>SABORESCARNICOSDONMANUEL</t>
  </si>
  <si>
    <t>69824433.0</t>
  </si>
  <si>
    <t>328603280000</t>
  </si>
  <si>
    <t>32860328</t>
  </si>
  <si>
    <t>Two Profesional</t>
  </si>
  <si>
    <t>TWOPROFESIONAL</t>
  </si>
  <si>
    <t>66638555.0</t>
  </si>
  <si>
    <t>345337330000</t>
  </si>
  <si>
    <t>34533733</t>
  </si>
  <si>
    <t>JACKELINE GAITAN</t>
  </si>
  <si>
    <t>JACKELINEGAITAN</t>
  </si>
  <si>
    <t>69721953.0</t>
  </si>
  <si>
    <t>337115070000</t>
  </si>
  <si>
    <t>33711507</t>
  </si>
  <si>
    <t>ROGER MANUEL ORTEGA AVENDANO</t>
  </si>
  <si>
    <t>ROGERMANUELORTEGAAVENDANO</t>
  </si>
  <si>
    <t>67387007.0</t>
  </si>
  <si>
    <t>333137110000</t>
  </si>
  <si>
    <t>33313711</t>
  </si>
  <si>
    <t>CINTHIA MA LENA RIOS CEDENO</t>
  </si>
  <si>
    <t>CINTHIAMALENARIOSCEDENO</t>
  </si>
  <si>
    <t>63126553.0</t>
  </si>
  <si>
    <t>349089750000</t>
  </si>
  <si>
    <t>34908975</t>
  </si>
  <si>
    <t>SERVICIOS GENERALES LG</t>
  </si>
  <si>
    <t>SERVICIOSGENERALESLG</t>
  </si>
  <si>
    <t>60189843.0</t>
  </si>
  <si>
    <t>365046290000</t>
  </si>
  <si>
    <t>36504629</t>
  </si>
  <si>
    <t>NODIER ANTONIO GUTIÉRREZ ESTRIBI</t>
  </si>
  <si>
    <t>NODIERANTONIOGUTIERREZESTRIBI</t>
  </si>
  <si>
    <t>364029630000</t>
  </si>
  <si>
    <t>36402963</t>
  </si>
  <si>
    <t>NIDIA ARACELLY JUSTAVINO ACOSTA</t>
  </si>
  <si>
    <t>NIDIAARACELLYJUSTAVINOACOSTA</t>
  </si>
  <si>
    <t>67003848.0</t>
  </si>
  <si>
    <t>359085770000</t>
  </si>
  <si>
    <t>35908577</t>
  </si>
  <si>
    <t>NUBIA MINORA AIZPURUA GUERRA</t>
  </si>
  <si>
    <t>NUBIAMINORAAIZPURUAGUERRA</t>
  </si>
  <si>
    <t>63757595.0</t>
  </si>
  <si>
    <t>312237480000</t>
  </si>
  <si>
    <t>31223748</t>
  </si>
  <si>
    <t>LAURA MERCEDES CACERES BONILLA</t>
  </si>
  <si>
    <t>LAURAMERCEDESCACERESBONILLA</t>
  </si>
  <si>
    <t>62382882.0</t>
  </si>
  <si>
    <t>358107310000</t>
  </si>
  <si>
    <t>35810731</t>
  </si>
  <si>
    <t>IRIS YANETH JIMENEZ JURADO DE MUÑOZ</t>
  </si>
  <si>
    <t>IRISYANETHJIMENEZJURADODEMUNOZ</t>
  </si>
  <si>
    <t>69175249.0</t>
  </si>
  <si>
    <t>359348740000</t>
  </si>
  <si>
    <t>35934874</t>
  </si>
  <si>
    <t>EVA MARQUINEZ</t>
  </si>
  <si>
    <t>EVAMARQUINEZ</t>
  </si>
  <si>
    <t>67823819.0</t>
  </si>
  <si>
    <t>354330910000</t>
  </si>
  <si>
    <t>35433091</t>
  </si>
  <si>
    <t>JOSE LUIS ESQUIVEL RIVERA</t>
  </si>
  <si>
    <t>JOSELUISESQUIVELRIVERA</t>
  </si>
  <si>
    <t>67885619.0</t>
  </si>
  <si>
    <t>357164590000</t>
  </si>
  <si>
    <t>35716459</t>
  </si>
  <si>
    <t>ALVACHEN</t>
  </si>
  <si>
    <t>63413545.0</t>
  </si>
  <si>
    <t>361032760000</t>
  </si>
  <si>
    <t>36103276</t>
  </si>
  <si>
    <t>LUCILA ANDRADE</t>
  </si>
  <si>
    <t>LUCILAANDRADE</t>
  </si>
  <si>
    <t>63207718.0</t>
  </si>
  <si>
    <t>367032760000</t>
  </si>
  <si>
    <t>36703276</t>
  </si>
  <si>
    <t>69056882.0</t>
  </si>
  <si>
    <t>362031520000</t>
  </si>
  <si>
    <t>36203152</t>
  </si>
  <si>
    <t>INSTALACIONES Y</t>
  </si>
  <si>
    <t>INSTALACIONESY</t>
  </si>
  <si>
    <t>68594757.0</t>
  </si>
  <si>
    <t>356382490000</t>
  </si>
  <si>
    <t>35638249</t>
  </si>
  <si>
    <t>CARLOS RIVERA</t>
  </si>
  <si>
    <t>CARLOSRIVERA</t>
  </si>
  <si>
    <t>67700410.0</t>
  </si>
  <si>
    <t>358318350000</t>
  </si>
  <si>
    <t>35831835</t>
  </si>
  <si>
    <t>JIMER EDWIN GONZALES SERRANO</t>
  </si>
  <si>
    <t>JIMEREDWINGONZALESSERRANO</t>
  </si>
  <si>
    <t>68566257.0</t>
  </si>
  <si>
    <t>356324840000</t>
  </si>
  <si>
    <t>35632484</t>
  </si>
  <si>
    <t>JIMER EDWIN GONZÁLEZ SERRANO</t>
  </si>
  <si>
    <t>JIMEREDWINGONZALEZSERRANO</t>
  </si>
  <si>
    <t>67981448.0</t>
  </si>
  <si>
    <t>348416940000</t>
  </si>
  <si>
    <t>34841694</t>
  </si>
  <si>
    <t>VELKYS ESPINOSA</t>
  </si>
  <si>
    <t>VELKYSESPINOSA</t>
  </si>
  <si>
    <t>66090892.0</t>
  </si>
  <si>
    <t>344041640000</t>
  </si>
  <si>
    <t>34404164</t>
  </si>
  <si>
    <t>ANIBAL OSCAR TRIANES CABALLERO</t>
  </si>
  <si>
    <t>ANIBALOSCARTRIANESCABALLERO</t>
  </si>
  <si>
    <t>68835529.0</t>
  </si>
  <si>
    <t>324174770000</t>
  </si>
  <si>
    <t>32417477</t>
  </si>
  <si>
    <t>69803523.0</t>
  </si>
  <si>
    <t>359166550000</t>
  </si>
  <si>
    <t>35916655</t>
  </si>
  <si>
    <t>ERICK GOMEZ PITTI</t>
  </si>
  <si>
    <t>ERICKGOMEZPITTI</t>
  </si>
  <si>
    <t>68745112.0</t>
  </si>
  <si>
    <t>359341890000</t>
  </si>
  <si>
    <t>35934189</t>
  </si>
  <si>
    <t>ESMID</t>
  </si>
  <si>
    <t>68052694.0</t>
  </si>
  <si>
    <t>366051370000</t>
  </si>
  <si>
    <t>36605137</t>
  </si>
  <si>
    <t>ALEXIS CORELLA LOPEZ</t>
  </si>
  <si>
    <t>ALEXISCORELLALOPEZ</t>
  </si>
  <si>
    <t>355275930000</t>
  </si>
  <si>
    <t>35527593</t>
  </si>
  <si>
    <t>ARMANDO PAREDES</t>
  </si>
  <si>
    <t>ARMANDOPAREDES</t>
  </si>
  <si>
    <t>66241075.0</t>
  </si>
  <si>
    <t>345356870000</t>
  </si>
  <si>
    <t>34535687</t>
  </si>
  <si>
    <t>OTTO QUINTERO</t>
  </si>
  <si>
    <t>OTTOQUINTERO</t>
  </si>
  <si>
    <t>63328413.0</t>
  </si>
  <si>
    <t>361018350000</t>
  </si>
  <si>
    <t>36101835</t>
  </si>
  <si>
    <t>ONOFRE SERRANO</t>
  </si>
  <si>
    <t>ONOFRESERRANO</t>
  </si>
  <si>
    <t>63099198.0</t>
  </si>
  <si>
    <t>343132390000</t>
  </si>
  <si>
    <t>34313239</t>
  </si>
  <si>
    <t>FONDA DONDE SANDRA</t>
  </si>
  <si>
    <t>FONDADONDESANDRA</t>
  </si>
  <si>
    <t>61306915.0</t>
  </si>
  <si>
    <t>321319850000</t>
  </si>
  <si>
    <t>32131985</t>
  </si>
  <si>
    <t>CENTRO MEDICO EL SOL</t>
  </si>
  <si>
    <t>CENTROMEDICOELSOL</t>
  </si>
  <si>
    <t>66755014.0</t>
  </si>
  <si>
    <t>321952960000</t>
  </si>
  <si>
    <t>32195296</t>
  </si>
  <si>
    <t>GOURMAND INTE</t>
  </si>
  <si>
    <t>GOURMANDINTE</t>
  </si>
  <si>
    <t>66707391.0</t>
  </si>
  <si>
    <t>312238060000</t>
  </si>
  <si>
    <t>31223806</t>
  </si>
  <si>
    <t>MITRA INTERNATIONAL CORP. -</t>
  </si>
  <si>
    <t>MITRAINTERNATIONALCORP</t>
  </si>
  <si>
    <t>66752904.0</t>
  </si>
  <si>
    <t>312221990000</t>
  </si>
  <si>
    <t>31222199</t>
  </si>
  <si>
    <t>MITRA INTERNATIONAL CORP. - SANJAY TEWAN</t>
  </si>
  <si>
    <t>MITRAINTERNATIONALCORPSANJAYTEWAN</t>
  </si>
  <si>
    <t>66148266.0</t>
  </si>
  <si>
    <t>351351340000</t>
  </si>
  <si>
    <t>35135134</t>
  </si>
  <si>
    <t>SIOMARA GUTIERREZ FUENTES</t>
  </si>
  <si>
    <t>SIOMARAGUTIERREZFUENTES</t>
  </si>
  <si>
    <t>65869530.0</t>
  </si>
  <si>
    <t>342120830000</t>
  </si>
  <si>
    <t>34212083</t>
  </si>
  <si>
    <t>ANNE MORALES BALISTAN</t>
  </si>
  <si>
    <t>ANNEMORALESBALISTAN</t>
  </si>
  <si>
    <t>61124457.0</t>
  </si>
  <si>
    <t>358148710000</t>
  </si>
  <si>
    <t>35814871</t>
  </si>
  <si>
    <t>ROBERTOCARLOSSTAFF</t>
  </si>
  <si>
    <t>66940187.0</t>
  </si>
  <si>
    <t>352225590000</t>
  </si>
  <si>
    <t>35222559</t>
  </si>
  <si>
    <t>CRISTHIAN RAUL GONZALEZ ACOSTA</t>
  </si>
  <si>
    <t>CRISTHIANRAULGONZALEZACOSTA</t>
  </si>
  <si>
    <t>66939072.0</t>
  </si>
  <si>
    <t>312225600000</t>
  </si>
  <si>
    <t>31222560</t>
  </si>
  <si>
    <t>HAR KONTAKT</t>
  </si>
  <si>
    <t>HARKONTAKT</t>
  </si>
  <si>
    <t>61527006.0</t>
  </si>
  <si>
    <t>367008380000</t>
  </si>
  <si>
    <t>36700838</t>
  </si>
  <si>
    <t>JULIA CORELLA</t>
  </si>
  <si>
    <t>JULIACORELLA</t>
  </si>
  <si>
    <t>63222114.0</t>
  </si>
  <si>
    <t>312229050000</t>
  </si>
  <si>
    <t>31222905</t>
  </si>
  <si>
    <t>RAUL ALEXANDER PINEDA PITTY</t>
  </si>
  <si>
    <t>RAULALEXANDERPINEDAPITTY</t>
  </si>
  <si>
    <t>62715568.0</t>
  </si>
  <si>
    <t>312217230000</t>
  </si>
  <si>
    <t>31221723</t>
  </si>
  <si>
    <t>RAUL PINEDA PITTY</t>
  </si>
  <si>
    <t>RAULPINEDAPITTY</t>
  </si>
  <si>
    <t>62638408.0</t>
  </si>
  <si>
    <t>366019460000</t>
  </si>
  <si>
    <t>36601946</t>
  </si>
  <si>
    <t>ELVIN ELIECER SALDAÑA TORRES</t>
  </si>
  <si>
    <t>ELVINELIECERSALDANATORRES</t>
  </si>
  <si>
    <t>63922714.0</t>
  </si>
  <si>
    <t>349439350000</t>
  </si>
  <si>
    <t>34943935</t>
  </si>
  <si>
    <t>IRIS ORTIZ</t>
  </si>
  <si>
    <t>IRISORTIZ</t>
  </si>
  <si>
    <t>69191148.0</t>
  </si>
  <si>
    <t>348107230000</t>
  </si>
  <si>
    <t>34810723</t>
  </si>
  <si>
    <t>JAMES DOUGLAS MC NISH</t>
  </si>
  <si>
    <t>JAMESDOUGLASMCNISH</t>
  </si>
  <si>
    <t>66514200.0</t>
  </si>
  <si>
    <t>342129610000</t>
  </si>
  <si>
    <t>34212961</t>
  </si>
  <si>
    <t>HERMANOS ASPRILLA SALDANA</t>
  </si>
  <si>
    <t>HERMANOSASPRILLASALDANA</t>
  </si>
  <si>
    <t>61367546.0</t>
  </si>
  <si>
    <t>332154130000</t>
  </si>
  <si>
    <t>33215413</t>
  </si>
  <si>
    <t>Vanessa Ibet h Santamaria Guerra</t>
  </si>
  <si>
    <t>VANESSAIBETHSANTAMARIAGUERRA</t>
  </si>
  <si>
    <t>63401406.0</t>
  </si>
  <si>
    <t>367030500000</t>
  </si>
  <si>
    <t>36703050</t>
  </si>
  <si>
    <t>JOSE LUIS MONTENEGRO ESTRIBI</t>
  </si>
  <si>
    <t>JOSELUISMONTENEGROESTRIBI</t>
  </si>
  <si>
    <t>61126941.0</t>
  </si>
  <si>
    <t>343290010000</t>
  </si>
  <si>
    <t>34329001</t>
  </si>
  <si>
    <t>JACQUELINE DUBARRAN</t>
  </si>
  <si>
    <t>JACQUELINEDUBARRAN</t>
  </si>
  <si>
    <t>62587277.0</t>
  </si>
  <si>
    <t>324557080000</t>
  </si>
  <si>
    <t>32455708</t>
  </si>
  <si>
    <t>Victor Antoni or mayor y menor Victor</t>
  </si>
  <si>
    <t>VICTORANTONIORMAYORYMENORVICTOR</t>
  </si>
  <si>
    <t>66650420.0</t>
  </si>
  <si>
    <t>344437560000</t>
  </si>
  <si>
    <t>34443756</t>
  </si>
  <si>
    <t>ALFREDO ARRACERA PÉREZ</t>
  </si>
  <si>
    <t>ALFREDOARRACERAPEREZ</t>
  </si>
  <si>
    <t>68729232.0</t>
  </si>
  <si>
    <t>352343380000</t>
  </si>
  <si>
    <t>35234338</t>
  </si>
  <si>
    <t>VILKA ZAIDEE PATINO SANCHEZ</t>
  </si>
  <si>
    <t>VILKAZAIDEEPATINOSANCHEZ</t>
  </si>
  <si>
    <t>64245653.0</t>
  </si>
  <si>
    <t>356103370000</t>
  </si>
  <si>
    <t>35610337</t>
  </si>
  <si>
    <t>FERNANDO CEDEÑO</t>
  </si>
  <si>
    <t>FERNANDOCEDENO</t>
  </si>
  <si>
    <t>68589145.0</t>
  </si>
  <si>
    <t>35207512</t>
  </si>
  <si>
    <t>JOSE NUNEZ</t>
  </si>
  <si>
    <t>JOSENUNEZ</t>
  </si>
  <si>
    <t>357215450000</t>
  </si>
  <si>
    <t>35721545</t>
  </si>
  <si>
    <t>ALEXANDER GONZALEZ</t>
  </si>
  <si>
    <t>ALEXANDERGONZALEZ</t>
  </si>
  <si>
    <t>66613917.0</t>
  </si>
  <si>
    <t>352350780000</t>
  </si>
  <si>
    <t>35235078</t>
  </si>
  <si>
    <t>IRVIN JAVIER ZAPATA RIVERA</t>
  </si>
  <si>
    <t>IRVINJAVIERZAPATARIVERA</t>
  </si>
  <si>
    <t>68838255.0</t>
  </si>
  <si>
    <t>352369650000</t>
  </si>
  <si>
    <t>35236965</t>
  </si>
  <si>
    <t>ROSARIO CERRUD</t>
  </si>
  <si>
    <t>ROSARIOCERRUD</t>
  </si>
  <si>
    <t>67006339.0</t>
  </si>
  <si>
    <t>351314130000</t>
  </si>
  <si>
    <t>35131413</t>
  </si>
  <si>
    <t>JOSE LUIS BINDA SALDAÑA</t>
  </si>
  <si>
    <t>JOSELUISBINDASALDANA</t>
  </si>
  <si>
    <t>67729239.0</t>
  </si>
  <si>
    <t>356294820000</t>
  </si>
  <si>
    <t>35629482</t>
  </si>
  <si>
    <t>LEIDY PITTY</t>
  </si>
  <si>
    <t>LEIDYPITTY</t>
  </si>
  <si>
    <t>64638366.0</t>
  </si>
  <si>
    <t>368015740000</t>
  </si>
  <si>
    <t>36801574</t>
  </si>
  <si>
    <t>CASA TEL AVIV SA</t>
  </si>
  <si>
    <t>CASATELAVIVSA</t>
  </si>
  <si>
    <t>66796637.0</t>
  </si>
  <si>
    <t>349335430000</t>
  </si>
  <si>
    <t>34933543</t>
  </si>
  <si>
    <t>HEYDE LIRIOLA ESTRADA DE LEON</t>
  </si>
  <si>
    <t>HEYDELIRIOLAESTRADADELEON</t>
  </si>
  <si>
    <t>68811880.0</t>
  </si>
  <si>
    <t>357293630000</t>
  </si>
  <si>
    <t>35729363</t>
  </si>
  <si>
    <t>YIRULA NIYIRETH VASQUEZ GONZALEZ</t>
  </si>
  <si>
    <t>YIRULANIYIRETHVASQUEZGONZALEZ</t>
  </si>
  <si>
    <t>62719819.0</t>
  </si>
  <si>
    <t>359075060000</t>
  </si>
  <si>
    <t>35907506</t>
  </si>
  <si>
    <t>ALAN COBA</t>
  </si>
  <si>
    <t>ALANCOBA</t>
  </si>
  <si>
    <t>66703346.0</t>
  </si>
  <si>
    <t>354056650000</t>
  </si>
  <si>
    <t>35405665</t>
  </si>
  <si>
    <t>DEIBI GUERRA</t>
  </si>
  <si>
    <t>DEIBIGUERRA</t>
  </si>
  <si>
    <t>64267936.0</t>
  </si>
  <si>
    <t>355207660000</t>
  </si>
  <si>
    <t>35520766</t>
  </si>
  <si>
    <t>ARELIS ELIZABETH GUERRA GONZALEZ DE RIOS</t>
  </si>
  <si>
    <t>ARELISELIZABETHGUERRAGONZALEZDERIOS</t>
  </si>
  <si>
    <t>66920402.0</t>
  </si>
  <si>
    <t>341342390000</t>
  </si>
  <si>
    <t>34134239</t>
  </si>
  <si>
    <t>MAYKEL SMITH FONSECA CHAVEZ</t>
  </si>
  <si>
    <t>MAYKELSMITHFONSECACHAVEZ</t>
  </si>
  <si>
    <t>69403482.0</t>
  </si>
  <si>
    <t>354382640000</t>
  </si>
  <si>
    <t>35438264</t>
  </si>
  <si>
    <t>ELEYDA VASQUEZ</t>
  </si>
  <si>
    <t>ELEYDAVASQUEZ</t>
  </si>
  <si>
    <t>65353283.0</t>
  </si>
  <si>
    <t>361036960000</t>
  </si>
  <si>
    <t>36103696</t>
  </si>
  <si>
    <t>AMILCAR NODIER SANCHEZ CHAVARRIA</t>
  </si>
  <si>
    <t>AMILCARNODIERSANCHEZCHAVARRIA</t>
  </si>
  <si>
    <t>344134630000</t>
  </si>
  <si>
    <t>34413463</t>
  </si>
  <si>
    <t>DANY BEITIA</t>
  </si>
  <si>
    <t>DANYBEITIA</t>
  </si>
  <si>
    <t>63275866.0</t>
  </si>
  <si>
    <t>312199780000</t>
  </si>
  <si>
    <t>31219978</t>
  </si>
  <si>
    <t>MARCOS MONTENEGRO CABALLERO</t>
  </si>
  <si>
    <t>MARCOSMONTENEGROCABALLERO</t>
  </si>
  <si>
    <t>62624446.0</t>
  </si>
  <si>
    <t>356215830000</t>
  </si>
  <si>
    <t>35621583</t>
  </si>
  <si>
    <t>EVAN BATISTA</t>
  </si>
  <si>
    <t>EVANBATISTA</t>
  </si>
  <si>
    <t>66592591.0</t>
  </si>
  <si>
    <t>327742810000</t>
  </si>
  <si>
    <t>32774281</t>
  </si>
  <si>
    <t>DELICIAS CO NGELADAS S.A.</t>
  </si>
  <si>
    <t>DELICIASCONGELADASSA</t>
  </si>
  <si>
    <t>60004172.0</t>
  </si>
  <si>
    <t>365051400000</t>
  </si>
  <si>
    <t>36505140</t>
  </si>
  <si>
    <t>MARIO ALCIDES CASTILLO SANCHEZ</t>
  </si>
  <si>
    <t>MARIOALCIDESCASTILLOSANCHEZ</t>
  </si>
  <si>
    <t>369031730000</t>
  </si>
  <si>
    <t>36903173</t>
  </si>
  <si>
    <t>DORINDO CAMAÑO CARPINTERO</t>
  </si>
  <si>
    <t>DORINDOCAMANOCARPINTERO</t>
  </si>
  <si>
    <t>67377368.0</t>
  </si>
  <si>
    <t>359378050000</t>
  </si>
  <si>
    <t>35937805</t>
  </si>
  <si>
    <t>GUILLERMO SANCHEZ</t>
  </si>
  <si>
    <t>GUILLERMOSANCHEZ</t>
  </si>
  <si>
    <t>64744777.0</t>
  </si>
  <si>
    <t>312221030000</t>
  </si>
  <si>
    <t>31222103</t>
  </si>
  <si>
    <t>JENIFFER CRISTEL ALMENGOR MONTHIER</t>
  </si>
  <si>
    <t>JENIFFERCRISTELALMENGORMONTHIER</t>
  </si>
  <si>
    <t>61502975.0</t>
  </si>
  <si>
    <t>361037410000</t>
  </si>
  <si>
    <t>36103741</t>
  </si>
  <si>
    <t>OSCAR SAMUDIO</t>
  </si>
  <si>
    <t>OSCARSAMUDIO</t>
  </si>
  <si>
    <t>326182760000</t>
  </si>
  <si>
    <t>32618276</t>
  </si>
  <si>
    <t>Dr. Miguel Al</t>
  </si>
  <si>
    <t>DRMIGUELAL</t>
  </si>
  <si>
    <t>63381531.0</t>
  </si>
  <si>
    <t>352315050000</t>
  </si>
  <si>
    <t>35231505</t>
  </si>
  <si>
    <t>ESTHEFANIE GONZALEZ</t>
  </si>
  <si>
    <t>ESTHEFANIEGONZALEZ</t>
  </si>
  <si>
    <t>65867179.0</t>
  </si>
  <si>
    <t>358010490000</t>
  </si>
  <si>
    <t>35801049</t>
  </si>
  <si>
    <t>ALVARO SERRANO</t>
  </si>
  <si>
    <t>ALVAROSERRANO</t>
  </si>
  <si>
    <t>65215397.0</t>
  </si>
  <si>
    <t>369041610000</t>
  </si>
  <si>
    <t>36904161</t>
  </si>
  <si>
    <t>DARVIN TORRES</t>
  </si>
  <si>
    <t>DARVINTORRES</t>
  </si>
  <si>
    <t>312200220000</t>
  </si>
  <si>
    <t>31220022</t>
  </si>
  <si>
    <t>FELIX ANTONIO SERRANO CASTILLO</t>
  </si>
  <si>
    <t>FELIXANTONIOSERRANOCASTILLO</t>
  </si>
  <si>
    <t>62297791.0</t>
  </si>
  <si>
    <t>369046630000</t>
  </si>
  <si>
    <t>36904663</t>
  </si>
  <si>
    <t>DORA YAHEL SAMUDIO GONZALEZ</t>
  </si>
  <si>
    <t>DORAYAHELSAMUDIOGONZALEZ</t>
  </si>
  <si>
    <t>357197040000</t>
  </si>
  <si>
    <t>35719704</t>
  </si>
  <si>
    <t>LUIS ALBERTO VILLARREAL SUIRA</t>
  </si>
  <si>
    <t>LUISALBERTOVILLARREALSUIRA</t>
  </si>
  <si>
    <t>66827078.0</t>
  </si>
  <si>
    <t>326840890000</t>
  </si>
  <si>
    <t>32684089</t>
  </si>
  <si>
    <t>Boutique y Sp</t>
  </si>
  <si>
    <t>BOUTIQUEYSP</t>
  </si>
  <si>
    <t>66737154.0</t>
  </si>
  <si>
    <t>357293990000</t>
  </si>
  <si>
    <t>35729399</t>
  </si>
  <si>
    <t>FUMIGADORA EDOMAS</t>
  </si>
  <si>
    <t>FUMIGADORAEDOMAS</t>
  </si>
  <si>
    <t>61768217.0</t>
  </si>
  <si>
    <t>312214460000</t>
  </si>
  <si>
    <t>31221446</t>
  </si>
  <si>
    <t>JULIO CESAR ALVARADO PEREZ</t>
  </si>
  <si>
    <t>JULIOCESARALVARADOPEREZ</t>
  </si>
  <si>
    <t>66168774.0</t>
  </si>
  <si>
    <t>349424020000</t>
  </si>
  <si>
    <t>34942402</t>
  </si>
  <si>
    <t>CELSO GUTIERREZ</t>
  </si>
  <si>
    <t>CELSOGUTIERREZ</t>
  </si>
  <si>
    <t>68294362.0</t>
  </si>
  <si>
    <t>359000140000</t>
  </si>
  <si>
    <t>35900014</t>
  </si>
  <si>
    <t>VICTOR ULISES MIRANDA SERRANO</t>
  </si>
  <si>
    <t>VICTORULISESMIRANDASERRANO</t>
  </si>
  <si>
    <t>66639704.0</t>
  </si>
  <si>
    <t>349061570000</t>
  </si>
  <si>
    <t>34906157</t>
  </si>
  <si>
    <t>YARINETH DEL CARMEN ARAUZ AVENDAÑO</t>
  </si>
  <si>
    <t>YARINETHDELCARMENARAUZAVENDANO</t>
  </si>
  <si>
    <t>61515879.0</t>
  </si>
  <si>
    <t>365051890000</t>
  </si>
  <si>
    <t>36505189</t>
  </si>
  <si>
    <t>JAQUELINA YESENIA FONG CASTILLO</t>
  </si>
  <si>
    <t>JAQUELINAYESENIAFONGCASTILLO</t>
  </si>
  <si>
    <t>312203450000</t>
  </si>
  <si>
    <t>31220345</t>
  </si>
  <si>
    <t>ANGELICA SOFIA BEITIA SAMUDIO</t>
  </si>
  <si>
    <t>ANGELICASOFIABEITIASAMUDIO</t>
  </si>
  <si>
    <t>62420895.0</t>
  </si>
  <si>
    <t>312206680000</t>
  </si>
  <si>
    <t>31220668</t>
  </si>
  <si>
    <t>ARTURO RENE SERRANO SANTAMARIA</t>
  </si>
  <si>
    <t>ARTURORENESERRANOSANTAMARIA</t>
  </si>
  <si>
    <t>60705160.0</t>
  </si>
  <si>
    <t>349119410000</t>
  </si>
  <si>
    <t>34911941</t>
  </si>
  <si>
    <t>JOSE DIAZ</t>
  </si>
  <si>
    <t>JOSEDIAZ</t>
  </si>
  <si>
    <t>65238443.0</t>
  </si>
  <si>
    <t>362046030000</t>
  </si>
  <si>
    <t>36204603</t>
  </si>
  <si>
    <t>ANA YOVANNA CASTILLO SANTAMARIA</t>
  </si>
  <si>
    <t>ANAYOVANNACASTILLOSANTAMARIA</t>
  </si>
  <si>
    <t>364060030000</t>
  </si>
  <si>
    <t>36406003</t>
  </si>
  <si>
    <t>WILLIAMS ALEXANDER LOPEZ MARCIAGA</t>
  </si>
  <si>
    <t>WILLIAMSALEXANDERLOPEZMARCIAGA</t>
  </si>
  <si>
    <t>359265850000</t>
  </si>
  <si>
    <t>35926585</t>
  </si>
  <si>
    <t>WILLIAMS LOPEZ</t>
  </si>
  <si>
    <t>WILLIAMSLOPEZ</t>
  </si>
  <si>
    <t>67475309.0</t>
  </si>
  <si>
    <t>353004740000</t>
  </si>
  <si>
    <t>35300474</t>
  </si>
  <si>
    <t>LETICIA ABREGO</t>
  </si>
  <si>
    <t>LETICIAABREGO</t>
  </si>
  <si>
    <t>69900406.0</t>
  </si>
  <si>
    <t>353128040000</t>
  </si>
  <si>
    <t>35312804</t>
  </si>
  <si>
    <t>CINDY CORDOBA</t>
  </si>
  <si>
    <t>CINDYCORDOBA</t>
  </si>
  <si>
    <t>66808746.0</t>
  </si>
  <si>
    <t>312234240000</t>
  </si>
  <si>
    <t>31223424</t>
  </si>
  <si>
    <t>SHEKINAH RESTAURANTE</t>
  </si>
  <si>
    <t>SHEKINAHRESTAURANTE</t>
  </si>
  <si>
    <t>67709555.0</t>
  </si>
  <si>
    <t>353131420000</t>
  </si>
  <si>
    <t>35313142</t>
  </si>
  <si>
    <t>JORGE CABALLERO</t>
  </si>
  <si>
    <t>JORGECABALLERO</t>
  </si>
  <si>
    <t>64145416.0</t>
  </si>
  <si>
    <t>364031750000</t>
  </si>
  <si>
    <t>36403175</t>
  </si>
  <si>
    <t>CARLOS EDUARDO COLINDRES SÁNCHEZ</t>
  </si>
  <si>
    <t>CARLOSEDUARDOCOLINDRESSANCHEZ</t>
  </si>
  <si>
    <t>68279516.0</t>
  </si>
  <si>
    <t>35335690</t>
  </si>
  <si>
    <t>JORGE CASTILLO</t>
  </si>
  <si>
    <t>JORGECASTILLO</t>
  </si>
  <si>
    <t>362024030000</t>
  </si>
  <si>
    <t>36202403</t>
  </si>
  <si>
    <t>66992321.0</t>
  </si>
  <si>
    <t>363019420000</t>
  </si>
  <si>
    <t>36301942</t>
  </si>
  <si>
    <t>ROSA ESPINOSA</t>
  </si>
  <si>
    <t>ROSAESPINOSA</t>
  </si>
  <si>
    <t>64287688.0</t>
  </si>
  <si>
    <t>353046670000</t>
  </si>
  <si>
    <t>35304667</t>
  </si>
  <si>
    <t>FRANCISCO CORELLA</t>
  </si>
  <si>
    <t>FRANCISCOCORELLA</t>
  </si>
  <si>
    <t>67257545.0</t>
  </si>
  <si>
    <t>342425360000</t>
  </si>
  <si>
    <t>34242536</t>
  </si>
  <si>
    <t>JUAN MONTERO CARRERA</t>
  </si>
  <si>
    <t>JUANMONTEROCARRERA</t>
  </si>
  <si>
    <t>67902925.0</t>
  </si>
  <si>
    <t>356342170000</t>
  </si>
  <si>
    <t>35634217</t>
  </si>
  <si>
    <t>FRANKLIN QUINTERO</t>
  </si>
  <si>
    <t>FRANKLINQUINTERO</t>
  </si>
  <si>
    <t>67701792.0</t>
  </si>
  <si>
    <t>363010880000</t>
  </si>
  <si>
    <t>36301088</t>
  </si>
  <si>
    <t>FELICITO ALEXIS NAVARRO VALDES</t>
  </si>
  <si>
    <t>FELICITOALEXISNAVARROVALDES</t>
  </si>
  <si>
    <t>67549402.0</t>
  </si>
  <si>
    <t>357384280000</t>
  </si>
  <si>
    <t>35738428</t>
  </si>
  <si>
    <t>JESSICA AVILEZ</t>
  </si>
  <si>
    <t>JESSICAAVILEZ</t>
  </si>
  <si>
    <t>65219997.0</t>
  </si>
  <si>
    <t>329464000000</t>
  </si>
  <si>
    <t>32946400</t>
  </si>
  <si>
    <t>Rosa Cortes Su?e</t>
  </si>
  <si>
    <t>ROSACORTESSUE</t>
  </si>
  <si>
    <t>63407122.0</t>
  </si>
  <si>
    <t>363003910000</t>
  </si>
  <si>
    <t>36300391</t>
  </si>
  <si>
    <t>ABELINA MORENO</t>
  </si>
  <si>
    <t>ABELINAMORENO</t>
  </si>
  <si>
    <t>64658111.0</t>
  </si>
  <si>
    <t>343428640000</t>
  </si>
  <si>
    <t>34342864</t>
  </si>
  <si>
    <t>SELIM PITTY</t>
  </si>
  <si>
    <t>SELIMPITTY</t>
  </si>
  <si>
    <t>64288961.0</t>
  </si>
  <si>
    <t>333296920000</t>
  </si>
  <si>
    <t>33329692</t>
  </si>
  <si>
    <t>OTONIEL DAVID CORREA MUÑOZ</t>
  </si>
  <si>
    <t>OTONIELDAVIDCORREAMUNOZ</t>
  </si>
  <si>
    <t>62921442.0</t>
  </si>
  <si>
    <t>355312430000</t>
  </si>
  <si>
    <t>35531243</t>
  </si>
  <si>
    <t>ROSELIN NAVARRO ROSELIN NAVARRO</t>
  </si>
  <si>
    <t>ROSELINNAVARROROSELINNAVARRO</t>
  </si>
  <si>
    <t>66966423.0</t>
  </si>
  <si>
    <t>364029700000</t>
  </si>
  <si>
    <t>36402970</t>
  </si>
  <si>
    <t>HEIDY RUIZ</t>
  </si>
  <si>
    <t>HEIDYRUIZ</t>
  </si>
  <si>
    <t>67497521.0</t>
  </si>
  <si>
    <t>367000330000</t>
  </si>
  <si>
    <t>36700033</t>
  </si>
  <si>
    <t>JESSICA CASTILLO</t>
  </si>
  <si>
    <t>JESSICACASTILLO</t>
  </si>
  <si>
    <t>68838546.0</t>
  </si>
  <si>
    <t>355364740000</t>
  </si>
  <si>
    <t>35536474</t>
  </si>
  <si>
    <t>JAMES ELIECER CERRUD</t>
  </si>
  <si>
    <t>JAMESELIECERCERRUD</t>
  </si>
  <si>
    <t>62009810.0</t>
  </si>
  <si>
    <t>345115260000</t>
  </si>
  <si>
    <t>34511526</t>
  </si>
  <si>
    <t>ALEXIS CABALLERO</t>
  </si>
  <si>
    <t>ALEXISCABALLERO</t>
  </si>
  <si>
    <t>62690754.0</t>
  </si>
  <si>
    <t>321277770200</t>
  </si>
  <si>
    <t>32127777</t>
  </si>
  <si>
    <t>MARIA HERRERA</t>
  </si>
  <si>
    <t>MARIAHERRERA</t>
  </si>
  <si>
    <t>66725026.0</t>
  </si>
  <si>
    <t>363038150000</t>
  </si>
  <si>
    <t>36303815</t>
  </si>
  <si>
    <t>NADAZHDA DE ALLARD</t>
  </si>
  <si>
    <t>NADAZHDADEALLARD</t>
  </si>
  <si>
    <t>339152160000</t>
  </si>
  <si>
    <t>33915216</t>
  </si>
  <si>
    <t>Luis Alber to Guerra Santana</t>
  </si>
  <si>
    <t>LUISALBERTOGUERRASANTANA</t>
  </si>
  <si>
    <t>66608196.0</t>
  </si>
  <si>
    <t>353363070000</t>
  </si>
  <si>
    <t>35336307</t>
  </si>
  <si>
    <t>JOSE ISABEL PITTI</t>
  </si>
  <si>
    <t>JOSEISABELPITTI</t>
  </si>
  <si>
    <t>64727838.0</t>
  </si>
  <si>
    <t>358012370000</t>
  </si>
  <si>
    <t>35801237</t>
  </si>
  <si>
    <t>DIGNA ITZEL BARSALLO TROYA</t>
  </si>
  <si>
    <t>DIGNAITZELBARSALLOTROYA</t>
  </si>
  <si>
    <t>62763703.0</t>
  </si>
  <si>
    <t>356350370000</t>
  </si>
  <si>
    <t>35635037</t>
  </si>
  <si>
    <t>NORMAN ESPINOSA</t>
  </si>
  <si>
    <t>NORMANESPINOSA</t>
  </si>
  <si>
    <t>65565161.0</t>
  </si>
  <si>
    <t>346170790000</t>
  </si>
  <si>
    <t>34617079</t>
  </si>
  <si>
    <t>AUTO SERVICIO LEO</t>
  </si>
  <si>
    <t>AUTOSERVICIOLEO</t>
  </si>
  <si>
    <t>61416718.0</t>
  </si>
  <si>
    <t>352062290000</t>
  </si>
  <si>
    <t>35206229</t>
  </si>
  <si>
    <t>ARELYS FUENTES</t>
  </si>
  <si>
    <t>ARELYSFUENTES</t>
  </si>
  <si>
    <t>62119597.0</t>
  </si>
  <si>
    <t>353227090000</t>
  </si>
  <si>
    <t>35322709</t>
  </si>
  <si>
    <t>ELMER MENDEZ</t>
  </si>
  <si>
    <t>ELMERMENDEZ</t>
  </si>
  <si>
    <t>69453123.0</t>
  </si>
  <si>
    <t>357353580000</t>
  </si>
  <si>
    <t>35735358</t>
  </si>
  <si>
    <t>LILIETTE MINELA VALDÉS BERMUDEZ</t>
  </si>
  <si>
    <t>LILIETTEMINELAVALDESBERMUDEZ</t>
  </si>
  <si>
    <t>63891651.0</t>
  </si>
  <si>
    <t>353054820000</t>
  </si>
  <si>
    <t>35305482</t>
  </si>
  <si>
    <t>CINTHIA VANESSA GONZALEZ MORALES</t>
  </si>
  <si>
    <t>CINTHIAVANESSAGONZALEZMORALES</t>
  </si>
  <si>
    <t>63006280.0</t>
  </si>
  <si>
    <t>357338800000</t>
  </si>
  <si>
    <t>35733880</t>
  </si>
  <si>
    <t>IRMA ROSA GUERRA JIMENEZ</t>
  </si>
  <si>
    <t>IRMAROSAGUERRAJIMENEZ</t>
  </si>
  <si>
    <t>62500434.0</t>
  </si>
  <si>
    <t>355175310000</t>
  </si>
  <si>
    <t>35517531</t>
  </si>
  <si>
    <t>MELVIN HERNANDEZ</t>
  </si>
  <si>
    <t>MELVINHERNANDEZ</t>
  </si>
  <si>
    <t>67144767.0</t>
  </si>
  <si>
    <t>358322550000</t>
  </si>
  <si>
    <t>35832255</t>
  </si>
  <si>
    <t>JULIO JUSTAVINO</t>
  </si>
  <si>
    <t>JULIOJUSTAVINO</t>
  </si>
  <si>
    <t>67478477.0</t>
  </si>
  <si>
    <t>345069690000</t>
  </si>
  <si>
    <t>34506969</t>
  </si>
  <si>
    <t>MARLIN ELIZABETH GUERRA</t>
  </si>
  <si>
    <t>MARLINELIZABETHGUERRA</t>
  </si>
  <si>
    <t>62672050.0</t>
  </si>
  <si>
    <t>359253000000</t>
  </si>
  <si>
    <t>35925300</t>
  </si>
  <si>
    <t>YAMILETH VIQUEZ</t>
  </si>
  <si>
    <t>YAMILETHVIQUEZ</t>
  </si>
  <si>
    <t>67130940.0</t>
  </si>
  <si>
    <t>333210340000</t>
  </si>
  <si>
    <t>33321034</t>
  </si>
  <si>
    <t>ANTONIA LLENI AVEDANO</t>
  </si>
  <si>
    <t>ANTONIALLENIAVEDANO</t>
  </si>
  <si>
    <t>61516337.0</t>
  </si>
  <si>
    <t>353212740000</t>
  </si>
  <si>
    <t>35321274</t>
  </si>
  <si>
    <t>ELVIS CASTRELLON</t>
  </si>
  <si>
    <t>ELVISCASTRELLON</t>
  </si>
  <si>
    <t>63433782.0</t>
  </si>
  <si>
    <t>329502140000</t>
  </si>
  <si>
    <t>32950214</t>
  </si>
  <si>
    <t>Wilfredo Alexan der Ortiz Cubilla</t>
  </si>
  <si>
    <t>WILFREDOALEXANDERORTIZCUBILLA</t>
  </si>
  <si>
    <t>68777237.0</t>
  </si>
  <si>
    <t>351090020000</t>
  </si>
  <si>
    <t>35109002</t>
  </si>
  <si>
    <t>VICTOR KAA ORTEGA</t>
  </si>
  <si>
    <t>VICTORKAAORTEGA</t>
  </si>
  <si>
    <t>69459686.0</t>
  </si>
  <si>
    <t>353300480000</t>
  </si>
  <si>
    <t>35330048</t>
  </si>
  <si>
    <t>MARCIANO RODRÍGUEZ</t>
  </si>
  <si>
    <t>MARCIANORODRIGUEZ</t>
  </si>
  <si>
    <t>64048156.0</t>
  </si>
  <si>
    <t>359231880000</t>
  </si>
  <si>
    <t>35923188</t>
  </si>
  <si>
    <t>DIENER CASTRO</t>
  </si>
  <si>
    <t>DIENERCASTRO</t>
  </si>
  <si>
    <t>66719789.0</t>
  </si>
  <si>
    <t>355296100000</t>
  </si>
  <si>
    <t>35529610</t>
  </si>
  <si>
    <t>ARIS DEL CID</t>
  </si>
  <si>
    <t>ARISDELCID</t>
  </si>
  <si>
    <t>62996666.0</t>
  </si>
  <si>
    <t>368012040000</t>
  </si>
  <si>
    <t>36801204</t>
  </si>
  <si>
    <t>RICARDO QUINTERO</t>
  </si>
  <si>
    <t>RICARDOQUINTERO</t>
  </si>
  <si>
    <t>62708546.0</t>
  </si>
  <si>
    <t>354268930000</t>
  </si>
  <si>
    <t>35426893</t>
  </si>
  <si>
    <t>VIRGINIA CORTEZ</t>
  </si>
  <si>
    <t>VIRGINIACORTEZ</t>
  </si>
  <si>
    <t>67679889.0</t>
  </si>
  <si>
    <t>354234440000</t>
  </si>
  <si>
    <t>35423444</t>
  </si>
  <si>
    <t>JACKELINE BIRMINGHAN APARICIO</t>
  </si>
  <si>
    <t>JACKELINEBIRMINGHANAPARICIO</t>
  </si>
  <si>
    <t>62377009.0</t>
  </si>
  <si>
    <t>342109580000</t>
  </si>
  <si>
    <t>34210958</t>
  </si>
  <si>
    <t>MARIA DE LOS ANGELES CERMEÑO</t>
  </si>
  <si>
    <t>MARIADELOSANGELESCERMENO</t>
  </si>
  <si>
    <t>63106425.0</t>
  </si>
  <si>
    <t>348419780000</t>
  </si>
  <si>
    <t>34841978</t>
  </si>
  <si>
    <t>62931199.0</t>
  </si>
  <si>
    <t>359116120000</t>
  </si>
  <si>
    <t>35911612</t>
  </si>
  <si>
    <t>BHARLY ALEXIS DIAZ GUTIERREZ</t>
  </si>
  <si>
    <t>BHARLYALEXISDIAZGUTIERREZ</t>
  </si>
  <si>
    <t>60161897.0</t>
  </si>
  <si>
    <t>354114380000</t>
  </si>
  <si>
    <t>35411438</t>
  </si>
  <si>
    <t>62422098.0</t>
  </si>
  <si>
    <t>341392200000</t>
  </si>
  <si>
    <t>34139220</t>
  </si>
  <si>
    <t>ALVIS BATISTA</t>
  </si>
  <si>
    <t>ALVISBATISTA</t>
  </si>
  <si>
    <t>62547705.0</t>
  </si>
  <si>
    <t>359332550000</t>
  </si>
  <si>
    <t>35933255</t>
  </si>
  <si>
    <t>MIRNA ESTELA ROSAS ORTEGA</t>
  </si>
  <si>
    <t>MIRNAESTELAROSASORTEGA</t>
  </si>
  <si>
    <t>67569717.0</t>
  </si>
  <si>
    <t>358046530000</t>
  </si>
  <si>
    <t>35804653</t>
  </si>
  <si>
    <t>KARINA SERRACIN</t>
  </si>
  <si>
    <t>KARINASERRACIN</t>
  </si>
  <si>
    <t>64632889.0</t>
  </si>
  <si>
    <t>347166290000</t>
  </si>
  <si>
    <t>34716629</t>
  </si>
  <si>
    <t>ALFREDO CHUNG</t>
  </si>
  <si>
    <t>ALFREDOCHUNG</t>
  </si>
  <si>
    <t>68953601.0</t>
  </si>
  <si>
    <t>312198870000</t>
  </si>
  <si>
    <t>31219887</t>
  </si>
  <si>
    <t>LINO ANTONIO GUERRA SERRACIN</t>
  </si>
  <si>
    <t>LINOANTONIOGUERRASERRACIN</t>
  </si>
  <si>
    <t>62430637.0</t>
  </si>
  <si>
    <t>362043340000</t>
  </si>
  <si>
    <t>36204334</t>
  </si>
  <si>
    <t>NURIS YAMILETH SAMUDIO SALDAÑA</t>
  </si>
  <si>
    <t>NURISYAMILETHSAMUDIOSALDANA</t>
  </si>
  <si>
    <t>352051410000</t>
  </si>
  <si>
    <t>35205141</t>
  </si>
  <si>
    <t>YAMILETH YORIVELY GUERRA ARAUZ</t>
  </si>
  <si>
    <t>YAMILETHYORIVELYGUERRAARAUZ</t>
  </si>
  <si>
    <t>68265876.0</t>
  </si>
  <si>
    <t>352248100000</t>
  </si>
  <si>
    <t>35224810</t>
  </si>
  <si>
    <t>ANTONIO BONILLA</t>
  </si>
  <si>
    <t>ANTONIOBONILLA</t>
  </si>
  <si>
    <t>62205244.0</t>
  </si>
  <si>
    <t>351108030000</t>
  </si>
  <si>
    <t>35110803</t>
  </si>
  <si>
    <t>GEOVANI ALBERTO MORENO SALDAÑA</t>
  </si>
  <si>
    <t>GEOVANIALBERTOMORENOSALDANA</t>
  </si>
  <si>
    <t>67313215.0</t>
  </si>
  <si>
    <t>352332470000</t>
  </si>
  <si>
    <t>35233247</t>
  </si>
  <si>
    <t>CARLOS ANDRES DE GRACIA DEL CID</t>
  </si>
  <si>
    <t>CARLOSANDRESDEGRACIADELCID</t>
  </si>
  <si>
    <t>69713246.0</t>
  </si>
  <si>
    <t>357297560000</t>
  </si>
  <si>
    <t>35729756</t>
  </si>
  <si>
    <t>EUGENIA MARTINEZ ACOSTA</t>
  </si>
  <si>
    <t>EUGENIAMARTINEZACOSTA</t>
  </si>
  <si>
    <t>66891304.0</t>
  </si>
  <si>
    <t>359339100000</t>
  </si>
  <si>
    <t>35933910</t>
  </si>
  <si>
    <t>LIZANDRO AROSEMENA</t>
  </si>
  <si>
    <t>LIZANDROAROSEMENA</t>
  </si>
  <si>
    <t>64889055.0</t>
  </si>
  <si>
    <t>355337220000</t>
  </si>
  <si>
    <t>35533722</t>
  </si>
  <si>
    <t>ULISES QUINTERO PINEDA</t>
  </si>
  <si>
    <t>ULISESQUINTEROPINEDA</t>
  </si>
  <si>
    <t>69349778.0</t>
  </si>
  <si>
    <t>351352320000</t>
  </si>
  <si>
    <t>35135232</t>
  </si>
  <si>
    <t>BENJAMIN DIAZ</t>
  </si>
  <si>
    <t>BENJAMINDIAZ</t>
  </si>
  <si>
    <t>62045941.0</t>
  </si>
  <si>
    <t>367020700000</t>
  </si>
  <si>
    <t>36702070</t>
  </si>
  <si>
    <t>RAUL JOSE GUERRA MORALES</t>
  </si>
  <si>
    <t>RAULJOSEGUERRAMORALES</t>
  </si>
  <si>
    <t>63251996.0</t>
  </si>
  <si>
    <t>312197650000</t>
  </si>
  <si>
    <t>31219765</t>
  </si>
  <si>
    <t>RONALD RENE GALLARDO WILLIAMS</t>
  </si>
  <si>
    <t>RONALDRENEGALLARDOWILLIAMS</t>
  </si>
  <si>
    <t>62531341.0</t>
  </si>
  <si>
    <t>351091190000</t>
  </si>
  <si>
    <t>35109119</t>
  </si>
  <si>
    <t>CATHERINE MICHELLE DE LEON</t>
  </si>
  <si>
    <t>CATHERINEMICHELLEDELEON</t>
  </si>
  <si>
    <t>63757101.0</t>
  </si>
  <si>
    <t>351183980000</t>
  </si>
  <si>
    <t>35118398</t>
  </si>
  <si>
    <t>ABRAHAM JORDAN</t>
  </si>
  <si>
    <t>ABRAHAMJORDAN</t>
  </si>
  <si>
    <t>63325998.0</t>
  </si>
  <si>
    <t>347419690000</t>
  </si>
  <si>
    <t>34741969</t>
  </si>
  <si>
    <t>TIRZA MORALES</t>
  </si>
  <si>
    <t>TIRZAMORALES</t>
  </si>
  <si>
    <t>62065279.0</t>
  </si>
  <si>
    <t>358021240000</t>
  </si>
  <si>
    <t>35802124</t>
  </si>
  <si>
    <t>SUSSETHY MELITZA SERRANO JORDAN</t>
  </si>
  <si>
    <t>SUSSETHYMELITZASERRANOJORDAN</t>
  </si>
  <si>
    <t>67518737.0</t>
  </si>
  <si>
    <t>354349080000</t>
  </si>
  <si>
    <t>35434908</t>
  </si>
  <si>
    <t>LILIANA GUTIERREZ FUENTES</t>
  </si>
  <si>
    <t>LILIANAGUTIERREZFUENTES</t>
  </si>
  <si>
    <t>65320345.0</t>
  </si>
  <si>
    <t>354327240000</t>
  </si>
  <si>
    <t>35432724</t>
  </si>
  <si>
    <t>MIGUEL ÁNGEL BATISTA LEZCANO</t>
  </si>
  <si>
    <t>MIGUELANGELBATISTALEZCANO</t>
  </si>
  <si>
    <t>69110982.0</t>
  </si>
  <si>
    <t>312198070000</t>
  </si>
  <si>
    <t>31219807</t>
  </si>
  <si>
    <t>ERIC MIGUEL MONTENEGRO RODRIGUEZ</t>
  </si>
  <si>
    <t>ERICMIGUELMONTENEGRORODRIGUEZ</t>
  </si>
  <si>
    <t>62775827.0</t>
  </si>
  <si>
    <t>312234720000</t>
  </si>
  <si>
    <t>31223472</t>
  </si>
  <si>
    <t>61121762.0</t>
  </si>
  <si>
    <t>346341650000</t>
  </si>
  <si>
    <t>34634165</t>
  </si>
  <si>
    <t>DAVID ARIEL VEJARANO GALLEGOS</t>
  </si>
  <si>
    <t>DAVIDARIELVEJARANOGALLEGOS</t>
  </si>
  <si>
    <t>69555860.0</t>
  </si>
  <si>
    <t>357293350000</t>
  </si>
  <si>
    <t>35729335</t>
  </si>
  <si>
    <t>JARETZY VILLARREAL</t>
  </si>
  <si>
    <t>JARETZYVILLARREAL</t>
  </si>
  <si>
    <t>65563608.0</t>
  </si>
  <si>
    <t>321898410000</t>
  </si>
  <si>
    <t>32189841</t>
  </si>
  <si>
    <t>Bangoe S.A.</t>
  </si>
  <si>
    <t>BANGOESA</t>
  </si>
  <si>
    <t>66742155.0</t>
  </si>
  <si>
    <t>345133070000</t>
  </si>
  <si>
    <t>34513307</t>
  </si>
  <si>
    <t>DIANIS YAMILETH MARTINEZ GUERRA</t>
  </si>
  <si>
    <t>DIANISYAMILETHMARTINEZGUERRA</t>
  </si>
  <si>
    <t>63051412.0</t>
  </si>
  <si>
    <t>344403410000</t>
  </si>
  <si>
    <t>34440341</t>
  </si>
  <si>
    <t>ABDIEL ARAMIS CASTILLO AROSEMENA</t>
  </si>
  <si>
    <t>ABDIELARAMISCASTILLOAROSEMENA</t>
  </si>
  <si>
    <t>61082862.0</t>
  </si>
  <si>
    <t>356357920000</t>
  </si>
  <si>
    <t>35635792</t>
  </si>
  <si>
    <t>MARINO PEREZ</t>
  </si>
  <si>
    <t>MARINOPEREZ</t>
  </si>
  <si>
    <t>68751811.0</t>
  </si>
  <si>
    <t>34435424</t>
  </si>
  <si>
    <t>ILSA KARINA GONZALEZ DE MORALEZ</t>
  </si>
  <si>
    <t>ILSAKARINAGONZALEZDEMORALEZ</t>
  </si>
  <si>
    <t>357156620000</t>
  </si>
  <si>
    <t>35715662</t>
  </si>
  <si>
    <t>JOSE RODRIGUEZ</t>
  </si>
  <si>
    <t>JOSERODRIGUEZ</t>
  </si>
  <si>
    <t>64256671.0</t>
  </si>
  <si>
    <t>363035280000</t>
  </si>
  <si>
    <t>36303528</t>
  </si>
  <si>
    <t>MIGUEL PITTI</t>
  </si>
  <si>
    <t>MIGUELPITTI</t>
  </si>
  <si>
    <t>329839300000</t>
  </si>
  <si>
    <t>32983930</t>
  </si>
  <si>
    <t>LUIS NORIEL CASTILLO</t>
  </si>
  <si>
    <t>LUISNORIELCASTILLO</t>
  </si>
  <si>
    <t>68652935.0</t>
  </si>
  <si>
    <t>341397980000</t>
  </si>
  <si>
    <t>34139798</t>
  </si>
  <si>
    <t>JAVIER OLMOS SALINA JAVIER OLMOS SALINA</t>
  </si>
  <si>
    <t>JAVIEROLMOSSALINAJAVIEROLMOSSALINA</t>
  </si>
  <si>
    <t>65445042.0</t>
  </si>
  <si>
    <t>359373950000</t>
  </si>
  <si>
    <t>35937395</t>
  </si>
  <si>
    <t>CLAUDIA VEGA</t>
  </si>
  <si>
    <t>CLAUDIAVEGA</t>
  </si>
  <si>
    <t>69976260.0</t>
  </si>
  <si>
    <t>342349200000</t>
  </si>
  <si>
    <t>34234920</t>
  </si>
  <si>
    <t>IRIS Y MIRANDA GONZALEZ</t>
  </si>
  <si>
    <t>IRISYMIRANDAGONZALEZ</t>
  </si>
  <si>
    <t>66810528.0</t>
  </si>
  <si>
    <t>353303890000</t>
  </si>
  <si>
    <t>35330389</t>
  </si>
  <si>
    <t>VANESSA YANGUEZ</t>
  </si>
  <si>
    <t>VANESSAYANGUEZ</t>
  </si>
  <si>
    <t>62811600.0</t>
  </si>
  <si>
    <t>341425120000</t>
  </si>
  <si>
    <t>34142512</t>
  </si>
  <si>
    <t>HERNANDO PEREA</t>
  </si>
  <si>
    <t>HERNANDOPEREA</t>
  </si>
  <si>
    <t>62313636.0</t>
  </si>
  <si>
    <t>358293300000</t>
  </si>
  <si>
    <t>35829330</t>
  </si>
  <si>
    <t>MIGUEL ANGEL GOMEZ BATISTA</t>
  </si>
  <si>
    <t>MIGUELANGELGOMEZBATISTA</t>
  </si>
  <si>
    <t>67723550.0</t>
  </si>
  <si>
    <t>363002520000</t>
  </si>
  <si>
    <t>36300252</t>
  </si>
  <si>
    <t>KELVIN BAULES MONRROY</t>
  </si>
  <si>
    <t>KELVINBAULESMONRROY</t>
  </si>
  <si>
    <t>65076219.0</t>
  </si>
  <si>
    <t>344377670000</t>
  </si>
  <si>
    <t>34437767</t>
  </si>
  <si>
    <t>OLMEDO ESPINOSA VEGA</t>
  </si>
  <si>
    <t>OLMEDOESPINOSAVEGA</t>
  </si>
  <si>
    <t>68225121.0</t>
  </si>
  <si>
    <t>343337490000</t>
  </si>
  <si>
    <t>34333749</t>
  </si>
  <si>
    <t>KARINA MONSALVE</t>
  </si>
  <si>
    <t>KARINAMONSALVE</t>
  </si>
  <si>
    <t>69910848.0</t>
  </si>
  <si>
    <t>357272010000</t>
  </si>
  <si>
    <t>35727201</t>
  </si>
  <si>
    <t>BELKIS ANAYS ESPINOZA RIOS</t>
  </si>
  <si>
    <t>BELKISANAYSESPINOZARIOS</t>
  </si>
  <si>
    <t>65664020.0</t>
  </si>
  <si>
    <t>359057510000</t>
  </si>
  <si>
    <t>35905751</t>
  </si>
  <si>
    <t>MONTACARGASYALQUILER</t>
  </si>
  <si>
    <t>68415456.0</t>
  </si>
  <si>
    <t>345284600000</t>
  </si>
  <si>
    <t>34528460</t>
  </si>
  <si>
    <t>MARILUZ RAMOS</t>
  </si>
  <si>
    <t>MARILUZRAMOS</t>
  </si>
  <si>
    <t>66932147.0</t>
  </si>
  <si>
    <t>351157330000</t>
  </si>
  <si>
    <t>35115733</t>
  </si>
  <si>
    <t>EMMANUEL ESPINOSA</t>
  </si>
  <si>
    <t>EMMANUELESPINOSA</t>
  </si>
  <si>
    <t>66185295.0</t>
  </si>
  <si>
    <t>342278790000</t>
  </si>
  <si>
    <t>34227879</t>
  </si>
  <si>
    <t>MARVIN SERRANO</t>
  </si>
  <si>
    <t>MARVINSERRANO</t>
  </si>
  <si>
    <t>69631451.0</t>
  </si>
  <si>
    <t>344376680000</t>
  </si>
  <si>
    <t>34437668</t>
  </si>
  <si>
    <t>MARIANELA ISABEL TEJADA BARRIA</t>
  </si>
  <si>
    <t>MARIANELAISABELTEJADABARRIA</t>
  </si>
  <si>
    <t>67405603.0</t>
  </si>
  <si>
    <t>363030200000</t>
  </si>
  <si>
    <t>36303020</t>
  </si>
  <si>
    <t>JOHANA ESPINOZA</t>
  </si>
  <si>
    <t>JOHANAESPINOZA</t>
  </si>
  <si>
    <t>65579113.0</t>
  </si>
  <si>
    <t>365038970000</t>
  </si>
  <si>
    <t>36503897</t>
  </si>
  <si>
    <t>B MOTION</t>
  </si>
  <si>
    <t>BMOTION</t>
  </si>
  <si>
    <t>351207060000</t>
  </si>
  <si>
    <t>35120706</t>
  </si>
  <si>
    <t>ROBIN ALBERTO QUIEL ROMERO</t>
  </si>
  <si>
    <t>ROBINALBERTOQUIELROMERO</t>
  </si>
  <si>
    <t>61289378.0</t>
  </si>
  <si>
    <t>344210630000</t>
  </si>
  <si>
    <t>34421063</t>
  </si>
  <si>
    <t>DARIO JOSE PITTY TORRES</t>
  </si>
  <si>
    <t>DARIOJOSEPITTYTORRES</t>
  </si>
  <si>
    <t>69100817.0</t>
  </si>
  <si>
    <t>347093160000</t>
  </si>
  <si>
    <t>34709316</t>
  </si>
  <si>
    <t>60411318.0</t>
  </si>
  <si>
    <t>353134530000</t>
  </si>
  <si>
    <t>35313453</t>
  </si>
  <si>
    <t>RICARDO ALBERTO ESQUIVEL RIOS</t>
  </si>
  <si>
    <t>RICARDOALBERTOESQUIVELRIOS</t>
  </si>
  <si>
    <t>63416884.0</t>
  </si>
  <si>
    <t>357134850000</t>
  </si>
  <si>
    <t>35713485</t>
  </si>
  <si>
    <t>64302497.0</t>
  </si>
  <si>
    <t>325868670300</t>
  </si>
  <si>
    <t>32586867</t>
  </si>
  <si>
    <t>IRMA ROSAS</t>
  </si>
  <si>
    <t>IRMAROSAS</t>
  </si>
  <si>
    <t>67715440.0</t>
  </si>
  <si>
    <t>MANUEL ANTONIO RUIZ GIL</t>
  </si>
  <si>
    <t>MANUELANTONIORUIZGIL</t>
  </si>
  <si>
    <t>346175850000</t>
  </si>
  <si>
    <t>34617585</t>
  </si>
  <si>
    <t>TRASPORTE CG</t>
  </si>
  <si>
    <t>TRASPORTECG</t>
  </si>
  <si>
    <t>64597967.0</t>
  </si>
  <si>
    <t>359326040000</t>
  </si>
  <si>
    <t>35932604</t>
  </si>
  <si>
    <t>JULIO AIZPRUA</t>
  </si>
  <si>
    <t>JULIOAIZPRUA</t>
  </si>
  <si>
    <t>67217992.0</t>
  </si>
  <si>
    <t>351335950000</t>
  </si>
  <si>
    <t>35133595</t>
  </si>
  <si>
    <t>AMILCAR SAMUDIO</t>
  </si>
  <si>
    <t>AMILCARSAMUDIO</t>
  </si>
  <si>
    <t>67934442.0</t>
  </si>
  <si>
    <t>356313550000</t>
  </si>
  <si>
    <t>35631355</t>
  </si>
  <si>
    <t>GILBERTO LARA</t>
  </si>
  <si>
    <t>GILBERTOLARA</t>
  </si>
  <si>
    <t>68741349.0</t>
  </si>
  <si>
    <t>329187510000</t>
  </si>
  <si>
    <t>32918751</t>
  </si>
  <si>
    <t>Constructora Murillo</t>
  </si>
  <si>
    <t>CONSTRUCTORAMURILLO</t>
  </si>
  <si>
    <t>66935669.0</t>
  </si>
  <si>
    <t>359060010000</t>
  </si>
  <si>
    <t>35906001</t>
  </si>
  <si>
    <t>EDDWIN IVAN GUERRA CANO</t>
  </si>
  <si>
    <t>EDDWINIVANGUERRACANO</t>
  </si>
  <si>
    <t>67452230.0</t>
  </si>
  <si>
    <t>357306360000</t>
  </si>
  <si>
    <t>35730636</t>
  </si>
  <si>
    <t>RUBY DE LEON</t>
  </si>
  <si>
    <t>RUBYDELEON</t>
  </si>
  <si>
    <t>64444084.0</t>
  </si>
  <si>
    <t>352318820000</t>
  </si>
  <si>
    <t>35231882</t>
  </si>
  <si>
    <t>JOSE GONZALEZ</t>
  </si>
  <si>
    <t>JOSEGONZALEZ</t>
  </si>
  <si>
    <t>67401585.0</t>
  </si>
  <si>
    <t>352098510000</t>
  </si>
  <si>
    <t>35209851</t>
  </si>
  <si>
    <t>RICARDO BARRETT</t>
  </si>
  <si>
    <t>RICARDOBARRETT</t>
  </si>
  <si>
    <t>64328470.0</t>
  </si>
  <si>
    <t>354302390000</t>
  </si>
  <si>
    <t>35430239</t>
  </si>
  <si>
    <t>ROSA AIDA MORALES MUÑOZ</t>
  </si>
  <si>
    <t>ROSAAIDAMORALESMUNOZ</t>
  </si>
  <si>
    <t>67893772.0</t>
  </si>
  <si>
    <t>364031740000</t>
  </si>
  <si>
    <t>36403174</t>
  </si>
  <si>
    <t>JOSÉ DOMINGO GUERRA ZAPATA</t>
  </si>
  <si>
    <t>JOSEDOMINGOGUERRAZAPATA</t>
  </si>
  <si>
    <t>67395964.0</t>
  </si>
  <si>
    <t>355378280000</t>
  </si>
  <si>
    <t>35537828</t>
  </si>
  <si>
    <t>ITZELA MENDEZ</t>
  </si>
  <si>
    <t>ITZELAMENDEZ</t>
  </si>
  <si>
    <t>63466044.0</t>
  </si>
  <si>
    <t>364042440000</t>
  </si>
  <si>
    <t>36404244</t>
  </si>
  <si>
    <t>MILITZA CACERES</t>
  </si>
  <si>
    <t>MILITZACACERES</t>
  </si>
  <si>
    <t>358326610000</t>
  </si>
  <si>
    <t>35832661</t>
  </si>
  <si>
    <t>FRANKLIN MADRIÑAN</t>
  </si>
  <si>
    <t>FRANKLINMADRINAN</t>
  </si>
  <si>
    <t>69919451.0</t>
  </si>
  <si>
    <t>357141320000</t>
  </si>
  <si>
    <t>35714132</t>
  </si>
  <si>
    <t>PH SUNFLOWER</t>
  </si>
  <si>
    <t>PHSUNFLOWER</t>
  </si>
  <si>
    <t>63468832.0</t>
  </si>
  <si>
    <t>359208590000</t>
  </si>
  <si>
    <t>35920859</t>
  </si>
  <si>
    <t>VLADIMIRO ARTURO CASTILLO</t>
  </si>
  <si>
    <t>VLADIMIROARTUROCASTILLO</t>
  </si>
  <si>
    <t>60986808.0</t>
  </si>
  <si>
    <t>358228470000</t>
  </si>
  <si>
    <t>35822847</t>
  </si>
  <si>
    <t>VLADIMIRO ARTURO CASTILLO CACERES</t>
  </si>
  <si>
    <t>VLADIMIROARTUROCASTILLOCACERES</t>
  </si>
  <si>
    <t>69735406.0</t>
  </si>
  <si>
    <t>368032460000</t>
  </si>
  <si>
    <t>36803246</t>
  </si>
  <si>
    <t>JHOANNA OTERO</t>
  </si>
  <si>
    <t>JHOANNAOTERO</t>
  </si>
  <si>
    <t>66888236.0</t>
  </si>
  <si>
    <t>343372460000</t>
  </si>
  <si>
    <t>34337246</t>
  </si>
  <si>
    <t>ROSIBELL ARIANETH NUÑEZ DEL CID</t>
  </si>
  <si>
    <t>ROSIBELLARIANETHNUNEZDELCID</t>
  </si>
  <si>
    <t>69130966.0</t>
  </si>
  <si>
    <t>353116940000</t>
  </si>
  <si>
    <t>35311694</t>
  </si>
  <si>
    <t>RAMON DARIO CASTILLO GUTIERREZ</t>
  </si>
  <si>
    <t>RAMONDARIOCASTILLOGUTIERREZ</t>
  </si>
  <si>
    <t>63313507.0</t>
  </si>
  <si>
    <t>348333740000</t>
  </si>
  <si>
    <t>34833374</t>
  </si>
  <si>
    <t>JOHANA PATRCIA MORAN</t>
  </si>
  <si>
    <t>JOHANAPATRCIAMORAN</t>
  </si>
  <si>
    <t>68800995.0</t>
  </si>
  <si>
    <t>358131110000</t>
  </si>
  <si>
    <t>35813111</t>
  </si>
  <si>
    <t>JESUS QUEZADA</t>
  </si>
  <si>
    <t>JESUSQUEZADA</t>
  </si>
  <si>
    <t>62011800.0</t>
  </si>
  <si>
    <t>359311400000</t>
  </si>
  <si>
    <t>35931140</t>
  </si>
  <si>
    <t>MARÍA DEL CARMEN QUINTERO GONZÁLEZ</t>
  </si>
  <si>
    <t>MARIADELCARMENQUINTEROGONZALEZ</t>
  </si>
  <si>
    <t>65566909.0</t>
  </si>
  <si>
    <t>366058810000</t>
  </si>
  <si>
    <t>36605881</t>
  </si>
  <si>
    <t>PEDRO LUIS CAMARENA JIMENEZ</t>
  </si>
  <si>
    <t>PEDROLUISCAMARENAJIMENEZ</t>
  </si>
  <si>
    <t>346245330000</t>
  </si>
  <si>
    <t>34624533</t>
  </si>
  <si>
    <t>PATRICIA</t>
  </si>
  <si>
    <t>69423364.0</t>
  </si>
  <si>
    <t>352227800000</t>
  </si>
  <si>
    <t>35222780</t>
  </si>
  <si>
    <t>DIANA SERRANO</t>
  </si>
  <si>
    <t>DIANASERRANO</t>
  </si>
  <si>
    <t>69624304.0</t>
  </si>
  <si>
    <t>312236450000</t>
  </si>
  <si>
    <t>31223645</t>
  </si>
  <si>
    <t>GERARD EUGENE GONZALEZ MORENO</t>
  </si>
  <si>
    <t>GERARDEUGENEGONZALEZMORENO</t>
  </si>
  <si>
    <t>62825246.0</t>
  </si>
  <si>
    <t>341109400000</t>
  </si>
  <si>
    <t>34110940</t>
  </si>
  <si>
    <t>TAMARA ORTEGA GUERRA</t>
  </si>
  <si>
    <t>TAMARAORTEGAGUERRA</t>
  </si>
  <si>
    <t>62427915.0</t>
  </si>
  <si>
    <t>357335310000</t>
  </si>
  <si>
    <t>35733531</t>
  </si>
  <si>
    <t>HECTOR ZURDO SANTOS</t>
  </si>
  <si>
    <t>HECTORZURDOSANTOS</t>
  </si>
  <si>
    <t>68205928.0</t>
  </si>
  <si>
    <t>359337140000</t>
  </si>
  <si>
    <t>35933714</t>
  </si>
  <si>
    <t>BLANCA YAMILETH SERRANO SUIRA</t>
  </si>
  <si>
    <t>BLANCAYAMILETHSERRANOSUIRA</t>
  </si>
  <si>
    <t>67454978.0</t>
  </si>
  <si>
    <t>312235330000</t>
  </si>
  <si>
    <t>31223533</t>
  </si>
  <si>
    <t>ANSARA ZARINA ESPINOSA GONZALEZ</t>
  </si>
  <si>
    <t>ANSARAZARINAESPINOSAGONZALEZ</t>
  </si>
  <si>
    <t>65151023.0</t>
  </si>
  <si>
    <t>355284810000</t>
  </si>
  <si>
    <t>35528481</t>
  </si>
  <si>
    <t>LUIS ANEL CASTILLO JIMENEZ</t>
  </si>
  <si>
    <t>LUISANELCASTILLOJIMENEZ</t>
  </si>
  <si>
    <t>67830246.0</t>
  </si>
  <si>
    <t>312214130000</t>
  </si>
  <si>
    <t>31221413</t>
  </si>
  <si>
    <t>KENNETH KAYMARK GOMEZ</t>
  </si>
  <si>
    <t>KENNETHKAYMARKGOMEZ</t>
  </si>
  <si>
    <t>69295717.0</t>
  </si>
  <si>
    <t>346118210000</t>
  </si>
  <si>
    <t>34611821</t>
  </si>
  <si>
    <t>HECTOR ALBERTO CHAVEZ</t>
  </si>
  <si>
    <t>HECTORALBERTOCHAVEZ</t>
  </si>
  <si>
    <t>60010778.0</t>
  </si>
  <si>
    <t>341132600000</t>
  </si>
  <si>
    <t>34113260</t>
  </si>
  <si>
    <t>LOWAM SHERTTY ESTRIBI CABALLERO</t>
  </si>
  <si>
    <t>LOWAMSHERTTYESTRIBICABALLERO</t>
  </si>
  <si>
    <t>60171800.0</t>
  </si>
  <si>
    <t>358240750000</t>
  </si>
  <si>
    <t>35824075</t>
  </si>
  <si>
    <t>MIGUEL ACOSTA</t>
  </si>
  <si>
    <t>MIGUELACOSTA</t>
  </si>
  <si>
    <t>66787325.0</t>
  </si>
  <si>
    <t>357220640000</t>
  </si>
  <si>
    <t>35722064</t>
  </si>
  <si>
    <t>DAVIS OBETH SALDAÑA</t>
  </si>
  <si>
    <t>DAVISOBETHSALDANA</t>
  </si>
  <si>
    <t>65177657.0</t>
  </si>
  <si>
    <t>351150550000</t>
  </si>
  <si>
    <t>35115055</t>
  </si>
  <si>
    <t>KARLA BARRANTES</t>
  </si>
  <si>
    <t>KARLABARRANTES</t>
  </si>
  <si>
    <t>62841850.0</t>
  </si>
  <si>
    <t>355248570000</t>
  </si>
  <si>
    <t>35524857</t>
  </si>
  <si>
    <t>IDEAN SANTAMARIA</t>
  </si>
  <si>
    <t>IDEANSANTAMARIA</t>
  </si>
  <si>
    <t>65463235.0</t>
  </si>
  <si>
    <t>362009910000</t>
  </si>
  <si>
    <t>36200991</t>
  </si>
  <si>
    <t>MEY LLIANA PALACIOS MORENO</t>
  </si>
  <si>
    <t>MEYLLIANAPALACIOSMORENO</t>
  </si>
  <si>
    <t>69074532.0</t>
  </si>
  <si>
    <t>343122440000</t>
  </si>
  <si>
    <t>34312244</t>
  </si>
  <si>
    <t>OGLENIS MARLENIS MONTENEGRO MORALES</t>
  </si>
  <si>
    <t>OGLENISMARLENISMONTENEGROMORALES</t>
  </si>
  <si>
    <t>61515354.0</t>
  </si>
  <si>
    <t>354291480000</t>
  </si>
  <si>
    <t>35429148</t>
  </si>
  <si>
    <t>MIREYA GAITAN</t>
  </si>
  <si>
    <t>MIREYAGAITAN</t>
  </si>
  <si>
    <t>63958583.0</t>
  </si>
  <si>
    <t>356182820000</t>
  </si>
  <si>
    <t>35618282</t>
  </si>
  <si>
    <t>WENDY MORALES</t>
  </si>
  <si>
    <t>WENDYMORALES</t>
  </si>
  <si>
    <t>66469418.0</t>
  </si>
  <si>
    <t>354042820000</t>
  </si>
  <si>
    <t>35404282</t>
  </si>
  <si>
    <t>DARIO DELGADO</t>
  </si>
  <si>
    <t>DARIODELGADO</t>
  </si>
  <si>
    <t>62549106.0</t>
  </si>
  <si>
    <t>312194440000</t>
  </si>
  <si>
    <t>31219444</t>
  </si>
  <si>
    <t>LIMPIEZAS INTEGRALES CHIRIQUÃ­</t>
  </si>
  <si>
    <t>LIMPIEZASINTEGRALESCHIRIQUA</t>
  </si>
  <si>
    <t>65229128.0</t>
  </si>
  <si>
    <t>358031220000</t>
  </si>
  <si>
    <t>35803122</t>
  </si>
  <si>
    <t>RONALD ATENCIO</t>
  </si>
  <si>
    <t>RONALDATENCIO</t>
  </si>
  <si>
    <t>64282524.0</t>
  </si>
  <si>
    <t>359226590000</t>
  </si>
  <si>
    <t>35922659</t>
  </si>
  <si>
    <t>EDGARDO AMETH BATISTA ARAUZ</t>
  </si>
  <si>
    <t>EDGARDOAMETHBATISTAARAUZ</t>
  </si>
  <si>
    <t>62744645.0</t>
  </si>
  <si>
    <t>343026010000</t>
  </si>
  <si>
    <t>34302601</t>
  </si>
  <si>
    <t>ERNESTO GABRIEL CERRUD</t>
  </si>
  <si>
    <t>ERNESTOGABRIELCERRUD</t>
  </si>
  <si>
    <t>62239114.0</t>
  </si>
  <si>
    <t>369039150000</t>
  </si>
  <si>
    <t>36903915</t>
  </si>
  <si>
    <t>EDISON LEONARDO CANTO FUENTES</t>
  </si>
  <si>
    <t>EDISONLEONARDOCANTOFUENTES</t>
  </si>
  <si>
    <t>357305700000</t>
  </si>
  <si>
    <t>35730570</t>
  </si>
  <si>
    <t>JOSE SAAVEDRA</t>
  </si>
  <si>
    <t>JOSESAAVEDRA</t>
  </si>
  <si>
    <t>67536734.0</t>
  </si>
  <si>
    <t>357191010000</t>
  </si>
  <si>
    <t>35719101</t>
  </si>
  <si>
    <t>EDWARD PINTO</t>
  </si>
  <si>
    <t>EDWARDPINTO</t>
  </si>
  <si>
    <t>63394837.0</t>
  </si>
  <si>
    <t>342388050000</t>
  </si>
  <si>
    <t>34238805</t>
  </si>
  <si>
    <t>EMMY L POLO ABBOTT</t>
  </si>
  <si>
    <t>EMMYLPOLOABBOTT</t>
  </si>
  <si>
    <t>69800251.0</t>
  </si>
  <si>
    <t>331114610000</t>
  </si>
  <si>
    <t>33111461</t>
  </si>
  <si>
    <t>Branly Brunet Castillo lara</t>
  </si>
  <si>
    <t>BRANLYBRUNETCASTILLOLARA</t>
  </si>
  <si>
    <t>67698989.0</t>
  </si>
  <si>
    <t>359322520000</t>
  </si>
  <si>
    <t>35932252</t>
  </si>
  <si>
    <t>JOSE JOHEL VASQUEZ</t>
  </si>
  <si>
    <t>JOSEJOHELVASQUEZ</t>
  </si>
  <si>
    <t>64694968.0</t>
  </si>
  <si>
    <t>348100400000</t>
  </si>
  <si>
    <t>34810040</t>
  </si>
  <si>
    <t>TRANSPORTE SARYD</t>
  </si>
  <si>
    <t>TRANSPORTESARYD</t>
  </si>
  <si>
    <t>60804709.0</t>
  </si>
  <si>
    <t>366027790000</t>
  </si>
  <si>
    <t>36602779</t>
  </si>
  <si>
    <t>JORGE ELIECER DIAZ QUINTERO</t>
  </si>
  <si>
    <t>JORGEELIECERDIAZQUINTERO</t>
  </si>
  <si>
    <t>64566613.0</t>
  </si>
  <si>
    <t>355327960000</t>
  </si>
  <si>
    <t>35532796</t>
  </si>
  <si>
    <t>EMMA BALLESTEROS</t>
  </si>
  <si>
    <t>EMMABALLESTEROS</t>
  </si>
  <si>
    <t>67490644.0</t>
  </si>
  <si>
    <t>356293460000</t>
  </si>
  <si>
    <t>35629346</t>
  </si>
  <si>
    <t>ALCIBIADES CASASOLA</t>
  </si>
  <si>
    <t>ALCIBIADESCASASOLA</t>
  </si>
  <si>
    <t>68371772.0</t>
  </si>
  <si>
    <t>359070080000</t>
  </si>
  <si>
    <t>35907008</t>
  </si>
  <si>
    <t>DIOSELINA PITTI</t>
  </si>
  <si>
    <t>DIOSELINAPITTI</t>
  </si>
  <si>
    <t>64638163.0</t>
  </si>
  <si>
    <t>352223770000</t>
  </si>
  <si>
    <t>35222377</t>
  </si>
  <si>
    <t>CRISTHIAN DE GRACIA</t>
  </si>
  <si>
    <t>CRISTHIANDEGRACIA</t>
  </si>
  <si>
    <t>68231010.0</t>
  </si>
  <si>
    <t>359137160000</t>
  </si>
  <si>
    <t>35913716</t>
  </si>
  <si>
    <t>TOMAS CABALLERO</t>
  </si>
  <si>
    <t>TOMASCABALLERO</t>
  </si>
  <si>
    <t>63314023.0</t>
  </si>
  <si>
    <t>327405930000</t>
  </si>
  <si>
    <t>32740593</t>
  </si>
  <si>
    <t>Alejandra Lis</t>
  </si>
  <si>
    <t>ALEJANDRALIS</t>
  </si>
  <si>
    <t>67788421.0</t>
  </si>
  <si>
    <t>353032810000</t>
  </si>
  <si>
    <t>35303281</t>
  </si>
  <si>
    <t>HAYVAN CEDEÑO</t>
  </si>
  <si>
    <t>HAYVANCEDENO</t>
  </si>
  <si>
    <t>68311765.0</t>
  </si>
  <si>
    <t>366039590000</t>
  </si>
  <si>
    <t>36603959</t>
  </si>
  <si>
    <t>FREDERICK PINEDA</t>
  </si>
  <si>
    <t>FREDERICKPINEDA</t>
  </si>
  <si>
    <t>342259430000</t>
  </si>
  <si>
    <t>34225943</t>
  </si>
  <si>
    <t>LUIS ALBERTO MORALES TERAN</t>
  </si>
  <si>
    <t>LUISALBERTOMORALESTERAN</t>
  </si>
  <si>
    <t>63718278.0</t>
  </si>
  <si>
    <t>358257310000</t>
  </si>
  <si>
    <t>35825731</t>
  </si>
  <si>
    <t>KARELL GONZÁLEZ</t>
  </si>
  <si>
    <t>KARELLGONZALEZ</t>
  </si>
  <si>
    <t>69003781.0</t>
  </si>
  <si>
    <t>356378420000</t>
  </si>
  <si>
    <t>35637842</t>
  </si>
  <si>
    <t>SAMUEL GONZALEZ SANJUR</t>
  </si>
  <si>
    <t>SAMUELGONZALEZSANJUR</t>
  </si>
  <si>
    <t>63019061.0</t>
  </si>
  <si>
    <t>326936610000</t>
  </si>
  <si>
    <t>32693661</t>
  </si>
  <si>
    <t>EP SYSTEMS</t>
  </si>
  <si>
    <t>EPSYSTEMS</t>
  </si>
  <si>
    <t>66657176.0</t>
  </si>
  <si>
    <t>358296050000</t>
  </si>
  <si>
    <t>35829605</t>
  </si>
  <si>
    <t>EYLEN DAYANA QUINTERO MORALES</t>
  </si>
  <si>
    <t>EYLENDAYANAQUINTEROMORALES</t>
  </si>
  <si>
    <t>64801155.0</t>
  </si>
  <si>
    <t>368018970000</t>
  </si>
  <si>
    <t>36801897</t>
  </si>
  <si>
    <t>JUAN CUBILLA</t>
  </si>
  <si>
    <t>JUANCUBILLA</t>
  </si>
  <si>
    <t>62478381.0</t>
  </si>
  <si>
    <t>364030550000</t>
  </si>
  <si>
    <t>36403055</t>
  </si>
  <si>
    <t>FELIX HERNANDEZ</t>
  </si>
  <si>
    <t>FELIXHERNANDEZ</t>
  </si>
  <si>
    <t>66970661.0</t>
  </si>
  <si>
    <t>358161120000</t>
  </si>
  <si>
    <t>35816112</t>
  </si>
  <si>
    <t>BERLIS ROCÍO OTERO ZAPATA DE NUÑEZ</t>
  </si>
  <si>
    <t>BERLISROCIOOTEROZAPATADENUNEZ</t>
  </si>
  <si>
    <t>65499732.0</t>
  </si>
  <si>
    <t>347388030000</t>
  </si>
  <si>
    <t>34738803</t>
  </si>
  <si>
    <t>ROSENDO SANJUR ROMERO</t>
  </si>
  <si>
    <t>ROSENDOSANJURROMERO</t>
  </si>
  <si>
    <t>67592215.0</t>
  </si>
  <si>
    <t>363002150000</t>
  </si>
  <si>
    <t>36300215</t>
  </si>
  <si>
    <t>WALDO RENEL CABALLERO ATENCIO</t>
  </si>
  <si>
    <t>WALDORENELCABALLEROATENCIO</t>
  </si>
  <si>
    <t>66975114.0</t>
  </si>
  <si>
    <t>365034100000</t>
  </si>
  <si>
    <t>36503410</t>
  </si>
  <si>
    <t>NELSON NODIER MOJICA RIOS</t>
  </si>
  <si>
    <t>NELSONNODIERMOJICARIOS</t>
  </si>
  <si>
    <t>62063898.0</t>
  </si>
  <si>
    <t>342088860000</t>
  </si>
  <si>
    <t>34208886</t>
  </si>
  <si>
    <t>JOHANY MABEL NIEDERBREGER SERRANO</t>
  </si>
  <si>
    <t>JOHANYMABELNIEDERBREGERSERRANO</t>
  </si>
  <si>
    <t>60866527.0</t>
  </si>
  <si>
    <t>352350520000</t>
  </si>
  <si>
    <t>35235052</t>
  </si>
  <si>
    <t>ROXANA ISABEL GAITAN DE LEON</t>
  </si>
  <si>
    <t>ROXANAISABELGAITANDELEON</t>
  </si>
  <si>
    <t>68746756.0</t>
  </si>
  <si>
    <t>312100190000</t>
  </si>
  <si>
    <t>31210019</t>
  </si>
  <si>
    <t>AUTO SEGURO -</t>
  </si>
  <si>
    <t>AUTOSEGURO</t>
  </si>
  <si>
    <t>63264707.0</t>
  </si>
  <si>
    <t>344367270000</t>
  </si>
  <si>
    <t>34436727</t>
  </si>
  <si>
    <t>MELISSA MILIXA GUERRA VILLARREAL</t>
  </si>
  <si>
    <t>MELISSAMILIXAGUERRAVILLARREAL</t>
  </si>
  <si>
    <t>65533081.0</t>
  </si>
  <si>
    <t>358190970000</t>
  </si>
  <si>
    <t>35819097</t>
  </si>
  <si>
    <t>TAUDINO RODRIGUEZ</t>
  </si>
  <si>
    <t>TAUDINORODRIGUEZ</t>
  </si>
  <si>
    <t>63363533.0</t>
  </si>
  <si>
    <t>357222940000</t>
  </si>
  <si>
    <t>35722294</t>
  </si>
  <si>
    <t>ARMODIO AGUIRRE</t>
  </si>
  <si>
    <t>ARMODIOAGUIRRE</t>
  </si>
  <si>
    <t>67028530.0</t>
  </si>
  <si>
    <t>359158300000</t>
  </si>
  <si>
    <t>35915830</t>
  </si>
  <si>
    <t>OSVALDO HERRERA JOVANE</t>
  </si>
  <si>
    <t>OSVALDOHERRERAJOVANE</t>
  </si>
  <si>
    <t>63778199.0</t>
  </si>
  <si>
    <t>348389180000</t>
  </si>
  <si>
    <t>34838918</t>
  </si>
  <si>
    <t>JESUS A PITTI</t>
  </si>
  <si>
    <t>JESUSAPITTI</t>
  </si>
  <si>
    <t>64930069.0</t>
  </si>
  <si>
    <t>347380630000</t>
  </si>
  <si>
    <t>34738063</t>
  </si>
  <si>
    <t>XAVIER BARRAZA</t>
  </si>
  <si>
    <t>XAVIERBARRAZA</t>
  </si>
  <si>
    <t>61286746.0</t>
  </si>
  <si>
    <t>352374920000</t>
  </si>
  <si>
    <t>35237492</t>
  </si>
  <si>
    <t>LUZMENIA CORRALES</t>
  </si>
  <si>
    <t>LUZMENIACORRALES</t>
  </si>
  <si>
    <t>66662055.0</t>
  </si>
  <si>
    <t>359050560000</t>
  </si>
  <si>
    <t>35905056</t>
  </si>
  <si>
    <t>IRVING CASTILLO</t>
  </si>
  <si>
    <t>IRVINGCASTILLO</t>
  </si>
  <si>
    <t>69919742.0</t>
  </si>
  <si>
    <t>359219570000</t>
  </si>
  <si>
    <t>35921957</t>
  </si>
  <si>
    <t>JUAN MIGUEL MORALES</t>
  </si>
  <si>
    <t>JUANMIGUELMORALES</t>
  </si>
  <si>
    <t>63569192.0</t>
  </si>
  <si>
    <t>357275020000</t>
  </si>
  <si>
    <t>35727502</t>
  </si>
  <si>
    <t>LORENA HERNÁNDEZ ORTIZ</t>
  </si>
  <si>
    <t>LORENAHERNANDEZORTIZ</t>
  </si>
  <si>
    <t>68889662.0</t>
  </si>
  <si>
    <t>356345120000</t>
  </si>
  <si>
    <t>35634512</t>
  </si>
  <si>
    <t>IRIS BETZI GONZALEZ</t>
  </si>
  <si>
    <t>IRISBETZIGONZALEZ</t>
  </si>
  <si>
    <t>69415958.0</t>
  </si>
  <si>
    <t>353366130000</t>
  </si>
  <si>
    <t>35336613</t>
  </si>
  <si>
    <t>YARITZA ROJAS</t>
  </si>
  <si>
    <t>YARITZAROJAS</t>
  </si>
  <si>
    <t>66264704.0</t>
  </si>
  <si>
    <t>356346540000</t>
  </si>
  <si>
    <t>35634654</t>
  </si>
  <si>
    <t>60714573.0</t>
  </si>
  <si>
    <t>357198980000</t>
  </si>
  <si>
    <t>35719898</t>
  </si>
  <si>
    <t>RINDA MICHELLE CASTRO CEDEÑO</t>
  </si>
  <si>
    <t>RINDAMICHELLECASTROCEDENO</t>
  </si>
  <si>
    <t>63074748.0</t>
  </si>
  <si>
    <t>357310530000</t>
  </si>
  <si>
    <t>35731053</t>
  </si>
  <si>
    <t>ALEJANDRO ANTONIO CASTILLO SANCHEZ</t>
  </si>
  <si>
    <t>ALEJANDROANTONIOCASTILLOSANCHEZ</t>
  </si>
  <si>
    <t>68165338.0</t>
  </si>
  <si>
    <t>351209400000</t>
  </si>
  <si>
    <t>35120940</t>
  </si>
  <si>
    <t>IRIS YANETH OLMOS ESPINOZA</t>
  </si>
  <si>
    <t>IRISYANETHOLMOSESPINOZA</t>
  </si>
  <si>
    <t>67677107.0</t>
  </si>
  <si>
    <t>354349750000</t>
  </si>
  <si>
    <t>35434975</t>
  </si>
  <si>
    <t>ILKA MOJICA</t>
  </si>
  <si>
    <t>ILKAMOJICA</t>
  </si>
  <si>
    <t>69130111.0</t>
  </si>
  <si>
    <t>353295680000</t>
  </si>
  <si>
    <t>35329568</t>
  </si>
  <si>
    <t>YULIANA PITTY</t>
  </si>
  <si>
    <t>YULIANAPITTY</t>
  </si>
  <si>
    <t>61694619.0</t>
  </si>
  <si>
    <t>363022600000</t>
  </si>
  <si>
    <t>36302260</t>
  </si>
  <si>
    <t>ANTHONY HENRY VAN EKELENBURG</t>
  </si>
  <si>
    <t>ANTHONYHENRYVANEKELENBURG</t>
  </si>
  <si>
    <t>67110853.0</t>
  </si>
  <si>
    <t>326219320000</t>
  </si>
  <si>
    <t>32621932</t>
  </si>
  <si>
    <t>ACCIONA SOLUT</t>
  </si>
  <si>
    <t>ACCIONASOLUT</t>
  </si>
  <si>
    <t>67815210.0</t>
  </si>
  <si>
    <t>368043110000</t>
  </si>
  <si>
    <t>36804311</t>
  </si>
  <si>
    <t>JULISSA CARRERA</t>
  </si>
  <si>
    <t>JULISSACARRERA</t>
  </si>
  <si>
    <t>352253080000</t>
  </si>
  <si>
    <t>35225308</t>
  </si>
  <si>
    <t>ELVIS DIAZ</t>
  </si>
  <si>
    <t>ELVISDIAZ</t>
  </si>
  <si>
    <t>67410972.0</t>
  </si>
  <si>
    <t>352100350000</t>
  </si>
  <si>
    <t>35210035</t>
  </si>
  <si>
    <t>YORLENY MORALES</t>
  </si>
  <si>
    <t>YORLENYMORALES</t>
  </si>
  <si>
    <t>66664962.0</t>
  </si>
  <si>
    <t>337169250000</t>
  </si>
  <si>
    <t>33716925</t>
  </si>
  <si>
    <t>Juan Carlos Guerrerro Vergara</t>
  </si>
  <si>
    <t>JUANCARLOSGUERRERROVERGARA</t>
  </si>
  <si>
    <t>67750303.0</t>
  </si>
  <si>
    <t>367027470000</t>
  </si>
  <si>
    <t>36702747</t>
  </si>
  <si>
    <t>ELÍAS ROBERTO MORAN SANCHEZ</t>
  </si>
  <si>
    <t>ELIASROBERTOMORANSANCHEZ</t>
  </si>
  <si>
    <t>68174714.0</t>
  </si>
  <si>
    <t>358387290000</t>
  </si>
  <si>
    <t>35838729</t>
  </si>
  <si>
    <t>JESÚS CRUZ</t>
  </si>
  <si>
    <t>JESUSCRUZ</t>
  </si>
  <si>
    <t>67221778.0</t>
  </si>
  <si>
    <t>355374360000</t>
  </si>
  <si>
    <t>35537436</t>
  </si>
  <si>
    <t>JOSUE ELIAS RIOS SAMUDIO</t>
  </si>
  <si>
    <t>JOSUEELIASRIOSSAMUDIO</t>
  </si>
  <si>
    <t>69161710.0</t>
  </si>
  <si>
    <t>342083840000</t>
  </si>
  <si>
    <t>34208384</t>
  </si>
  <si>
    <t>RAFAEL OMAR ORTIZ DE ROUX</t>
  </si>
  <si>
    <t>RAFAELOMARORTIZDEROUX</t>
  </si>
  <si>
    <t>60013300.0</t>
  </si>
  <si>
    <t>351282560000</t>
  </si>
  <si>
    <t>35128256</t>
  </si>
  <si>
    <t>BELKIS MORENO</t>
  </si>
  <si>
    <t>BELKISMORENO</t>
  </si>
  <si>
    <t>67862541.0</t>
  </si>
  <si>
    <t>341236800000</t>
  </si>
  <si>
    <t>34123680</t>
  </si>
  <si>
    <t>JOSE LUIS CANDANEDO</t>
  </si>
  <si>
    <t>JOSELUISCANDANEDO</t>
  </si>
  <si>
    <t>66841221.0</t>
  </si>
  <si>
    <t>352370570000</t>
  </si>
  <si>
    <t>35237057</t>
  </si>
  <si>
    <t>ENOC UZIEL SERRACIN QUIEL</t>
  </si>
  <si>
    <t>ENOCUZIELSERRACINQUIEL</t>
  </si>
  <si>
    <t>61716871.0</t>
  </si>
  <si>
    <t>312232390000</t>
  </si>
  <si>
    <t>31223239</t>
  </si>
  <si>
    <t>S&amp;M GROUP -</t>
  </si>
  <si>
    <t>SMGROUP</t>
  </si>
  <si>
    <t>69348304.0</t>
  </si>
  <si>
    <t>357192880000</t>
  </si>
  <si>
    <t>35719288</t>
  </si>
  <si>
    <t>TATIANA CASTILLO</t>
  </si>
  <si>
    <t>TATIANACASTILLO</t>
  </si>
  <si>
    <t>67059930.0</t>
  </si>
  <si>
    <t>353214090000</t>
  </si>
  <si>
    <t>35321409</t>
  </si>
  <si>
    <t>DAILIN ENAIS BETHANCOURT CACERES</t>
  </si>
  <si>
    <t>DAILINENAISBETHANCOURTCACERES</t>
  </si>
  <si>
    <t>68570323.0</t>
  </si>
  <si>
    <t>354382970000</t>
  </si>
  <si>
    <t>35438297</t>
  </si>
  <si>
    <t>JOEL GUTIERREZ</t>
  </si>
  <si>
    <t>JOELGUTIERREZ</t>
  </si>
  <si>
    <t>68477103.0</t>
  </si>
  <si>
    <t>345069510000</t>
  </si>
  <si>
    <t>34506951</t>
  </si>
  <si>
    <t>LOURDES DEL CARMEN SERRANO</t>
  </si>
  <si>
    <t>LOURDESDELCARMENSERRANO</t>
  </si>
  <si>
    <t>69172963.0</t>
  </si>
  <si>
    <t>353331970000</t>
  </si>
  <si>
    <t>35333197</t>
  </si>
  <si>
    <t>RAFAEL ERNESTO MIRANDA ARCIA</t>
  </si>
  <si>
    <t>RAFAELERNESTOMIRANDAARCIA</t>
  </si>
  <si>
    <t>67854932.0</t>
  </si>
  <si>
    <t>312235650000</t>
  </si>
  <si>
    <t>31223565</t>
  </si>
  <si>
    <t>YANIS SOPHIA MIRANDA QUINTERO</t>
  </si>
  <si>
    <t>YANISSOPHIAMIRANDAQUINTERO</t>
  </si>
  <si>
    <t>62130599.0</t>
  </si>
  <si>
    <t>368047580000</t>
  </si>
  <si>
    <t>36804758</t>
  </si>
  <si>
    <t>ALEXANDER PIMENTEL</t>
  </si>
  <si>
    <t>ALEXANDERPIMENTEL</t>
  </si>
  <si>
    <t>356324300000</t>
  </si>
  <si>
    <t>35632430</t>
  </si>
  <si>
    <t>CARLOS ANTONIO SÁNCHEZ RODRÍGUEZ</t>
  </si>
  <si>
    <t>CARLOSANTONIOSANCHEZRODRIGUEZ</t>
  </si>
  <si>
    <t>66976688.0</t>
  </si>
  <si>
    <t>359276090000</t>
  </si>
  <si>
    <t>35927609</t>
  </si>
  <si>
    <t>KEVIN ENOC ATENCIO</t>
  </si>
  <si>
    <t>KEVINENOCATENCIO</t>
  </si>
  <si>
    <t>61999712.0</t>
  </si>
  <si>
    <t>352192720000</t>
  </si>
  <si>
    <t>35219272</t>
  </si>
  <si>
    <t>JORGE MATAMOROS</t>
  </si>
  <si>
    <t>JORGEMATAMOROS</t>
  </si>
  <si>
    <t>67084580.0</t>
  </si>
  <si>
    <t>352081250000</t>
  </si>
  <si>
    <t>35208125</t>
  </si>
  <si>
    <t>DIANA ARAUZ</t>
  </si>
  <si>
    <t>DIANAARAUZ</t>
  </si>
  <si>
    <t>63414380.0</t>
  </si>
  <si>
    <t>354081320000</t>
  </si>
  <si>
    <t>35408132</t>
  </si>
  <si>
    <t>66432702.0</t>
  </si>
  <si>
    <t>352221280000</t>
  </si>
  <si>
    <t>35222128</t>
  </si>
  <si>
    <t>CARLOS IVAN VILLARREAL PALACIOS</t>
  </si>
  <si>
    <t>CARLOSIVANVILLARREALPALACIOS</t>
  </si>
  <si>
    <t>66027095.0</t>
  </si>
  <si>
    <t>348121620000</t>
  </si>
  <si>
    <t>34812162</t>
  </si>
  <si>
    <t>BELKIS VILCHEZ</t>
  </si>
  <si>
    <t>BELKISVILCHEZ</t>
  </si>
  <si>
    <t>66399687.0</t>
  </si>
  <si>
    <t>323583660000</t>
  </si>
  <si>
    <t>32358366</t>
  </si>
  <si>
    <t>INVERSIONES R</t>
  </si>
  <si>
    <t>INVERSIONESR</t>
  </si>
  <si>
    <t>66745058.0</t>
  </si>
  <si>
    <t>348152450000</t>
  </si>
  <si>
    <t>34815245</t>
  </si>
  <si>
    <t>MARIO RIOS CHAVARRIA</t>
  </si>
  <si>
    <t>MARIORIOSCHAVARRIA</t>
  </si>
  <si>
    <t>61289342.0</t>
  </si>
  <si>
    <t>345092030000</t>
  </si>
  <si>
    <t>34509203</t>
  </si>
  <si>
    <t>NATAHEL PAULINO FRANCO</t>
  </si>
  <si>
    <t>NATAHELPAULINOFRANCO</t>
  </si>
  <si>
    <t>60120395.0</t>
  </si>
  <si>
    <t>341092090000</t>
  </si>
  <si>
    <t>34109209</t>
  </si>
  <si>
    <t>NATAHEL FRANCO CALZADILLA</t>
  </si>
  <si>
    <t>NATAHELFRANCOCALZADILLA</t>
  </si>
  <si>
    <t>60538617.0</t>
  </si>
  <si>
    <t>344091920000</t>
  </si>
  <si>
    <t>34409192</t>
  </si>
  <si>
    <t>61200357.0</t>
  </si>
  <si>
    <t>346091970000</t>
  </si>
  <si>
    <t>34609197</t>
  </si>
  <si>
    <t>NATAHEL PAULINO FRANCO CALZADILLA</t>
  </si>
  <si>
    <t>NATAHELPAULINOFRANCOCALZADILLA</t>
  </si>
  <si>
    <t>60200773.0</t>
  </si>
  <si>
    <t>347091870000</t>
  </si>
  <si>
    <t>34709187</t>
  </si>
  <si>
    <t>60112476.0</t>
  </si>
  <si>
    <t>346396970000</t>
  </si>
  <si>
    <t>34639697</t>
  </si>
  <si>
    <t>MIRACLE STEPS BY STEPHANIE M.</t>
  </si>
  <si>
    <t>MIRACLESTEPSBYSTEPHANIEM</t>
  </si>
  <si>
    <t>64984144.0</t>
  </si>
  <si>
    <t>359143260000</t>
  </si>
  <si>
    <t>35914326</t>
  </si>
  <si>
    <t>JOSE LORENZO RUIZ</t>
  </si>
  <si>
    <t>JOSELORENZORUIZ</t>
  </si>
  <si>
    <t>66811987.0</t>
  </si>
  <si>
    <t>355155110000</t>
  </si>
  <si>
    <t>35515511</t>
  </si>
  <si>
    <t>WILLIE BOUTET QUIEL</t>
  </si>
  <si>
    <t>WILLIEBOUTETQUIEL</t>
  </si>
  <si>
    <t>69604479.0</t>
  </si>
  <si>
    <t>362009720000</t>
  </si>
  <si>
    <t>36200972</t>
  </si>
  <si>
    <t>NATIVIDAD OTERO</t>
  </si>
  <si>
    <t>NATIVIDADOTERO</t>
  </si>
  <si>
    <t>66980408.0</t>
  </si>
  <si>
    <t>341390510000</t>
  </si>
  <si>
    <t>34139051</t>
  </si>
  <si>
    <t>MIRIAM GONZALEZ ESPINOZA</t>
  </si>
  <si>
    <t>MIRIAMGONZALEZESPINOZA</t>
  </si>
  <si>
    <t>65488853.0</t>
  </si>
  <si>
    <t>359240490000</t>
  </si>
  <si>
    <t>35924049</t>
  </si>
  <si>
    <t>JEYSON CHAVEZ</t>
  </si>
  <si>
    <t>JEYSONCHAVEZ</t>
  </si>
  <si>
    <t>67883040.0</t>
  </si>
  <si>
    <t>354256160000</t>
  </si>
  <si>
    <t>35425616</t>
  </si>
  <si>
    <t>FIGAROS BABER</t>
  </si>
  <si>
    <t>FIGAROSBABER</t>
  </si>
  <si>
    <t>67187884.0</t>
  </si>
  <si>
    <t>344101170000</t>
  </si>
  <si>
    <t>34410117</t>
  </si>
  <si>
    <t>DANIEL ALBERTO MIRANDA ZARZANEDA</t>
  </si>
  <si>
    <t>DANIELALBERTOMIRANDAZARZANEDA</t>
  </si>
  <si>
    <t>65312828.0</t>
  </si>
  <si>
    <t>361054350000</t>
  </si>
  <si>
    <t>36105435</t>
  </si>
  <si>
    <t>JULIO RODRIGUEZ MONTEZUMA</t>
  </si>
  <si>
    <t>JULIORODRIGUEZMONTEZUMA</t>
  </si>
  <si>
    <t>369028610000</t>
  </si>
  <si>
    <t>36902861</t>
  </si>
  <si>
    <t>CHERLY MARICEL MORALES RIOS</t>
  </si>
  <si>
    <t>CHERLYMARICELMORALESRIOS</t>
  </si>
  <si>
    <t>63485450.0</t>
  </si>
  <si>
    <t>343390190000</t>
  </si>
  <si>
    <t>34339019</t>
  </si>
  <si>
    <t>ODETTE SABRINA CUBILLA SANCHEZ</t>
  </si>
  <si>
    <t>ODETTESABRINACUBILLASANCHEZ</t>
  </si>
  <si>
    <t>67318748.0</t>
  </si>
  <si>
    <t>359048130000</t>
  </si>
  <si>
    <t>35904813</t>
  </si>
  <si>
    <t>ABRAHAM MARTINEZ</t>
  </si>
  <si>
    <t>ABRAHAMMARTINEZ</t>
  </si>
  <si>
    <t>67336828.0</t>
  </si>
  <si>
    <t>355296860000</t>
  </si>
  <si>
    <t>35529686</t>
  </si>
  <si>
    <t>LUIS ALBERTO CAMPOS</t>
  </si>
  <si>
    <t>LUISALBERTOCAMPOS</t>
  </si>
  <si>
    <t>65248079.0</t>
  </si>
  <si>
    <t>355284510000</t>
  </si>
  <si>
    <t>35528451</t>
  </si>
  <si>
    <t>MAXWELL HENDEL MONTES MARTÍNEZ</t>
  </si>
  <si>
    <t>MAXWELLHENDELMONTESMARTINEZ</t>
  </si>
  <si>
    <t>65464175.0</t>
  </si>
  <si>
    <t>366004810000</t>
  </si>
  <si>
    <t>36600481</t>
  </si>
  <si>
    <t>GLADYS CABALLERO</t>
  </si>
  <si>
    <t>GLADYSCABALLERO</t>
  </si>
  <si>
    <t>65047288.0</t>
  </si>
  <si>
    <t>354256500000</t>
  </si>
  <si>
    <t>35425650</t>
  </si>
  <si>
    <t>KATHERINA CASTILLO</t>
  </si>
  <si>
    <t>KATHERINACASTILLO</t>
  </si>
  <si>
    <t>65028770.0</t>
  </si>
  <si>
    <t>364003200000</t>
  </si>
  <si>
    <t>36400320</t>
  </si>
  <si>
    <t>AVELINO ALVAREZ</t>
  </si>
  <si>
    <t>AVELINOALVAREZ</t>
  </si>
  <si>
    <t>67674332.0</t>
  </si>
  <si>
    <t>357357320000</t>
  </si>
  <si>
    <t>35735732</t>
  </si>
  <si>
    <t>AVELINO ARAUZ</t>
  </si>
  <si>
    <t>AVELINOARAUZ</t>
  </si>
  <si>
    <t>63271426.0</t>
  </si>
  <si>
    <t>353182290000</t>
  </si>
  <si>
    <t>35318229</t>
  </si>
  <si>
    <t>GISELLE JULISSA MORA QUINTERO</t>
  </si>
  <si>
    <t>GISELLEJULISSAMORAQUINTERO</t>
  </si>
  <si>
    <t>64436782.0</t>
  </si>
  <si>
    <t>355108340000</t>
  </si>
  <si>
    <t>35510834</t>
  </si>
  <si>
    <t>VANESSA GONZALEZ</t>
  </si>
  <si>
    <t>VANESSAGONZALEZ</t>
  </si>
  <si>
    <t>61803310.0</t>
  </si>
  <si>
    <t>359265020000</t>
  </si>
  <si>
    <t>35926502</t>
  </si>
  <si>
    <t>VICTOR CASTREJON</t>
  </si>
  <si>
    <t>VICTORCASTREJON</t>
  </si>
  <si>
    <t>66002066.0</t>
  </si>
  <si>
    <t>356325630000</t>
  </si>
  <si>
    <t>35632563</t>
  </si>
  <si>
    <t>RICARDO RODRIGO RODRIGUEZ ALVARADO</t>
  </si>
  <si>
    <t>RICARDORODRIGORODRIGUEZALVARADO</t>
  </si>
  <si>
    <t>67984546.0</t>
  </si>
  <si>
    <t>342103890000</t>
  </si>
  <si>
    <t>34210389</t>
  </si>
  <si>
    <t>CINTHIA SUGEY JIMENEZ ZAPATA</t>
  </si>
  <si>
    <t>CINTHIASUGEYJIMENEZZAPATA</t>
  </si>
  <si>
    <t>67976350.0</t>
  </si>
  <si>
    <t>356193790000</t>
  </si>
  <si>
    <t>35619379</t>
  </si>
  <si>
    <t>ROXANA LISBETH ESPINOSA MONTENEGRO</t>
  </si>
  <si>
    <t>ROXANALISBETHESPINOSAMONTENEGRO</t>
  </si>
  <si>
    <t>63799992.0</t>
  </si>
  <si>
    <t>359195350000</t>
  </si>
  <si>
    <t>35919535</t>
  </si>
  <si>
    <t>65116832.0</t>
  </si>
  <si>
    <t>356110000000</t>
  </si>
  <si>
    <t>35611000</t>
  </si>
  <si>
    <t>FELIX TORRES TROYA</t>
  </si>
  <si>
    <t>FELIXTORRESTROYA</t>
  </si>
  <si>
    <t>65478325.0</t>
  </si>
  <si>
    <t>358107110000</t>
  </si>
  <si>
    <t>35810711</t>
  </si>
  <si>
    <t>ALEX ORTIZ</t>
  </si>
  <si>
    <t>ALEXORTIZ</t>
  </si>
  <si>
    <t>63518113.0</t>
  </si>
  <si>
    <t>354121150000</t>
  </si>
  <si>
    <t>35412115</t>
  </si>
  <si>
    <t>CONT JULIO CESAR</t>
  </si>
  <si>
    <t>CONTJULIOCESAR</t>
  </si>
  <si>
    <t>69606996.0</t>
  </si>
  <si>
    <t>358307940000</t>
  </si>
  <si>
    <t>35830794</t>
  </si>
  <si>
    <t>JOSE VALERIN</t>
  </si>
  <si>
    <t>JOSEVALERIN</t>
  </si>
  <si>
    <t>67441123.0</t>
  </si>
  <si>
    <t>356385500000</t>
  </si>
  <si>
    <t>35638550</t>
  </si>
  <si>
    <t>SAUL SALINA</t>
  </si>
  <si>
    <t>SAULSALINA</t>
  </si>
  <si>
    <t>67431192.0</t>
  </si>
  <si>
    <t>354286650000</t>
  </si>
  <si>
    <t>35428665</t>
  </si>
  <si>
    <t>MICHELLE AGUIRRE</t>
  </si>
  <si>
    <t>MICHELLEAGUIRRE</t>
  </si>
  <si>
    <t>62231677.0</t>
  </si>
  <si>
    <t>326711090100</t>
  </si>
  <si>
    <t>32671109</t>
  </si>
  <si>
    <t>AUSA, S.A Cepeda C</t>
  </si>
  <si>
    <t>AUSASACEPEDAC</t>
  </si>
  <si>
    <t>61427889.0</t>
  </si>
  <si>
    <t>PEPITA</t>
  </si>
  <si>
    <t>AUSA, S.A AUSA, S.A</t>
  </si>
  <si>
    <t>AUSASAAUSASA</t>
  </si>
  <si>
    <t>358290970000</t>
  </si>
  <si>
    <t>35829097</t>
  </si>
  <si>
    <t>KAROLIN PITTI</t>
  </si>
  <si>
    <t>KAROLINPITTI</t>
  </si>
  <si>
    <t>62143069.0</t>
  </si>
  <si>
    <t>362027150000</t>
  </si>
  <si>
    <t>36202715</t>
  </si>
  <si>
    <t>OTILIO DIAZ</t>
  </si>
  <si>
    <t>OTILIODIAZ</t>
  </si>
  <si>
    <t>65012040.0</t>
  </si>
  <si>
    <t>361043440000</t>
  </si>
  <si>
    <t>36104344</t>
  </si>
  <si>
    <t>JOSÉ ROBERTO PINZÓN MIRANDA</t>
  </si>
  <si>
    <t>JOSEROBERTOPINZONMIRANDA</t>
  </si>
  <si>
    <t>356182380000</t>
  </si>
  <si>
    <t>35618238</t>
  </si>
  <si>
    <t>ARACELLY JAZMIN JIMENEZ RIOS</t>
  </si>
  <si>
    <t>ARACELLYJAZMINJIMENEZRIOS</t>
  </si>
  <si>
    <t>66920386.0</t>
  </si>
  <si>
    <t>359255530000</t>
  </si>
  <si>
    <t>35925553</t>
  </si>
  <si>
    <t>RICHARD FUENTES</t>
  </si>
  <si>
    <t>RICHARDFUENTES</t>
  </si>
  <si>
    <t>67180506.0</t>
  </si>
  <si>
    <t>359121060000</t>
  </si>
  <si>
    <t>35912106</t>
  </si>
  <si>
    <t>NADIA CABALLERO</t>
  </si>
  <si>
    <t>NADIACABALLERO</t>
  </si>
  <si>
    <t>66888056.0</t>
  </si>
  <si>
    <t>364014800000</t>
  </si>
  <si>
    <t>36401480</t>
  </si>
  <si>
    <t>EZEQUIEL GOMEZ</t>
  </si>
  <si>
    <t>EZEQUIELGOMEZ</t>
  </si>
  <si>
    <t>69001469.0</t>
  </si>
  <si>
    <t>369000950000</t>
  </si>
  <si>
    <t>36900095</t>
  </si>
  <si>
    <t>URIEL ALEXANDER PITTY VEGA</t>
  </si>
  <si>
    <t>URIELALEXANDERPITTYVEGA</t>
  </si>
  <si>
    <t>69605556.0</t>
  </si>
  <si>
    <t>336312590000</t>
  </si>
  <si>
    <t>33631259</t>
  </si>
  <si>
    <t>ARIANIS SALOMÓN PEREZ</t>
  </si>
  <si>
    <t>ARIANISSALOMONPEREZ</t>
  </si>
  <si>
    <t>62023300.0</t>
  </si>
  <si>
    <t>353243260000</t>
  </si>
  <si>
    <t>35324326</t>
  </si>
  <si>
    <t>YARIZZA LINETH GUERRA DE SANCHEZ</t>
  </si>
  <si>
    <t>YARIZZALINETHGUERRADESANCHEZ</t>
  </si>
  <si>
    <t>69692953.0</t>
  </si>
  <si>
    <t>361026500000</t>
  </si>
  <si>
    <t>36102650</t>
  </si>
  <si>
    <t>ALEXANDER ORTEGA</t>
  </si>
  <si>
    <t>ALEXANDERORTEGA</t>
  </si>
  <si>
    <t>67216356.0</t>
  </si>
  <si>
    <t>367056170000</t>
  </si>
  <si>
    <t>36705617</t>
  </si>
  <si>
    <t>HECTOR MARTINEZ PATIÑO</t>
  </si>
  <si>
    <t>HECTORMARTINEZPATINO</t>
  </si>
  <si>
    <t>359256160000</t>
  </si>
  <si>
    <t>35925616</t>
  </si>
  <si>
    <t>CINTHIA GAITAN</t>
  </si>
  <si>
    <t>CINTHIAGAITAN</t>
  </si>
  <si>
    <t>68343052.0</t>
  </si>
  <si>
    <t>358239480000</t>
  </si>
  <si>
    <t>35823948</t>
  </si>
  <si>
    <t>MAURICIO CEPEDA</t>
  </si>
  <si>
    <t>MAURICIOCEPEDA</t>
  </si>
  <si>
    <t>69375029.0</t>
  </si>
  <si>
    <t>359356330000</t>
  </si>
  <si>
    <t>35935633</t>
  </si>
  <si>
    <t>REINA JANETH CHAVARRIA CHAVARRIA</t>
  </si>
  <si>
    <t>REINAJANETHCHAVARRIACHAVARRIA</t>
  </si>
  <si>
    <t>69485940.0</t>
  </si>
  <si>
    <t>365021360000</t>
  </si>
  <si>
    <t>36502136</t>
  </si>
  <si>
    <t>NAJERES ENRIQUE SAMUDIO MITRE</t>
  </si>
  <si>
    <t>NAJERESENRIQUESAMUDIOMITRE</t>
  </si>
  <si>
    <t>65256385.0</t>
  </si>
  <si>
    <t>343419840000</t>
  </si>
  <si>
    <t>34341984</t>
  </si>
  <si>
    <t>SUE ANN GUTIERREZ QUIROS</t>
  </si>
  <si>
    <t>SUEANNGUTIERREZQUIROS</t>
  </si>
  <si>
    <t>62312804.0</t>
  </si>
  <si>
    <t>339277680000</t>
  </si>
  <si>
    <t>33927768</t>
  </si>
  <si>
    <t>YARIELA GUERRA VILLARREAL</t>
  </si>
  <si>
    <t>YARIELAGUERRAVILLARREAL</t>
  </si>
  <si>
    <t>63235030.0</t>
  </si>
  <si>
    <t>312205320000</t>
  </si>
  <si>
    <t>31220532</t>
  </si>
  <si>
    <t>JOCELYNE LARA NUTRICIONISTA Â¿ DIETISTA (</t>
  </si>
  <si>
    <t>JOCELYNELARANUTRICIONISTAADIETISTA</t>
  </si>
  <si>
    <t>62759066.0</t>
  </si>
  <si>
    <t>352273400000</t>
  </si>
  <si>
    <t>35227340</t>
  </si>
  <si>
    <t>VENERO MARTÍNEZ MARTÍNEZ</t>
  </si>
  <si>
    <t>VENEROMARTINEZMARTINEZ</t>
  </si>
  <si>
    <t>64283549.0</t>
  </si>
  <si>
    <t>355193740000</t>
  </si>
  <si>
    <t>35519374</t>
  </si>
  <si>
    <t>ANAYANSI SAMUDIO SANTAMARIA</t>
  </si>
  <si>
    <t>ANAYANSISAMUDIOSANTAMARIA</t>
  </si>
  <si>
    <t>69514972.0</t>
  </si>
  <si>
    <t>354342320000</t>
  </si>
  <si>
    <t>35434232</t>
  </si>
  <si>
    <t>DAYANA GONZALEZ</t>
  </si>
  <si>
    <t>DAYANAGONZALEZ</t>
  </si>
  <si>
    <t>69434947.0</t>
  </si>
  <si>
    <t>346428900000</t>
  </si>
  <si>
    <t>34642890</t>
  </si>
  <si>
    <t>ALCIBIADES CHACON</t>
  </si>
  <si>
    <t>ALCIBIADESCHACON</t>
  </si>
  <si>
    <t>60595791.0</t>
  </si>
  <si>
    <t>358128620000</t>
  </si>
  <si>
    <t>35812862</t>
  </si>
  <si>
    <t>CAROL VANESSA ROVIRA ORTIZ</t>
  </si>
  <si>
    <t>CAROLVANESSAROVIRAORTIZ</t>
  </si>
  <si>
    <t>63378569.0</t>
  </si>
  <si>
    <t>353123410000</t>
  </si>
  <si>
    <t>35312341</t>
  </si>
  <si>
    <t>LAURIN CASTILLO</t>
  </si>
  <si>
    <t>LAURINCASTILLO</t>
  </si>
  <si>
    <t>68847977.0</t>
  </si>
  <si>
    <t>354181520000</t>
  </si>
  <si>
    <t>35418152</t>
  </si>
  <si>
    <t>RUBEN PITTI</t>
  </si>
  <si>
    <t>RUBENPITTI</t>
  </si>
  <si>
    <t>65699262.0</t>
  </si>
  <si>
    <t>366035570000</t>
  </si>
  <si>
    <t>36603557</t>
  </si>
  <si>
    <t>DALLYS VEJERANO</t>
  </si>
  <si>
    <t>DALLYSVEJERANO</t>
  </si>
  <si>
    <t>354365250000</t>
  </si>
  <si>
    <t>35436525</t>
  </si>
  <si>
    <t>JULISSA IVONE ROMERO NAVARRO</t>
  </si>
  <si>
    <t>JULISSAIVONEROMERONAVARRO</t>
  </si>
  <si>
    <t>63470902.0</t>
  </si>
  <si>
    <t>348164360000</t>
  </si>
  <si>
    <t>34816436</t>
  </si>
  <si>
    <t>SINDY MASSIEL ORTIZ</t>
  </si>
  <si>
    <t>SINDYMASSIELORTIZ</t>
  </si>
  <si>
    <t>60534234.0</t>
  </si>
  <si>
    <t>354187490000</t>
  </si>
  <si>
    <t>35418749</t>
  </si>
  <si>
    <t>NISLA RODRIGUEZ</t>
  </si>
  <si>
    <t>NISLARODRIGUEZ</t>
  </si>
  <si>
    <t>68644943.0</t>
  </si>
  <si>
    <t>329416900000</t>
  </si>
  <si>
    <t>32941690</t>
  </si>
  <si>
    <t>Alexandra Katherine Jovane Gutierrez</t>
  </si>
  <si>
    <t>ALEXANDRAKATHERINEJOVANEGUTIERREZ</t>
  </si>
  <si>
    <t>62851214.0</t>
  </si>
  <si>
    <t>346382860000</t>
  </si>
  <si>
    <t>34638286</t>
  </si>
  <si>
    <t>DUMAS ALCIDES VARGAS SANTIAGO</t>
  </si>
  <si>
    <t>DUMASALCIDESVARGASSANTIAGO</t>
  </si>
  <si>
    <t>63269676.0</t>
  </si>
  <si>
    <t>356350410000</t>
  </si>
  <si>
    <t>35635041</t>
  </si>
  <si>
    <t>ANA ISABEL GOMEZ</t>
  </si>
  <si>
    <t>ANAISABELGOMEZ</t>
  </si>
  <si>
    <t>69493133.0</t>
  </si>
  <si>
    <t>358307680000</t>
  </si>
  <si>
    <t>35830768</t>
  </si>
  <si>
    <t>CESAR ALEXIS GOMEZ MONTENEGRO</t>
  </si>
  <si>
    <t>CESARALEXISGOMEZMONTENEGRO</t>
  </si>
  <si>
    <t>62523990.0</t>
  </si>
  <si>
    <t>352140870000</t>
  </si>
  <si>
    <t>35214087</t>
  </si>
  <si>
    <t>MANUEL QUINTERO</t>
  </si>
  <si>
    <t>MANUELQUINTERO</t>
  </si>
  <si>
    <t>60666563.0</t>
  </si>
  <si>
    <t>351090850000</t>
  </si>
  <si>
    <t>35109085</t>
  </si>
  <si>
    <t>JOAQUIN ARAUZ</t>
  </si>
  <si>
    <t>JOAQUINARAUZ</t>
  </si>
  <si>
    <t>68281100.0</t>
  </si>
  <si>
    <t>364043550000</t>
  </si>
  <si>
    <t>36404355</t>
  </si>
  <si>
    <t>CB ENERGY GROUP S.A</t>
  </si>
  <si>
    <t>CBENERGYGROUPSA</t>
  </si>
  <si>
    <t>356353740000</t>
  </si>
  <si>
    <t>35635374</t>
  </si>
  <si>
    <t>CB ENERGY GROUP SA</t>
  </si>
  <si>
    <t>67792182.0</t>
  </si>
  <si>
    <t>369059880000</t>
  </si>
  <si>
    <t>36905988</t>
  </si>
  <si>
    <t>KELIAN DIONISIO PEREZ HIDALGO</t>
  </si>
  <si>
    <t>KELIANDIONISIOPEREZHIDALGO</t>
  </si>
  <si>
    <t>369044850000</t>
  </si>
  <si>
    <t>36904485</t>
  </si>
  <si>
    <t>LADYS DIANA MONTENEGRO JIMENES</t>
  </si>
  <si>
    <t>LADYSDIANAMONTENEGROJIMENES</t>
  </si>
  <si>
    <t>342195690000</t>
  </si>
  <si>
    <t>34219569</t>
  </si>
  <si>
    <t>HENRY ALBERTO RODRIQUEZ SERRACIN</t>
  </si>
  <si>
    <t>HENRYALBERTORODRIQUEZSERRACIN</t>
  </si>
  <si>
    <t>60040153.0</t>
  </si>
  <si>
    <t>355338490000</t>
  </si>
  <si>
    <t>35533849</t>
  </si>
  <si>
    <t>ALFREDO CABALLERO</t>
  </si>
  <si>
    <t>ALFREDOCABALLERO</t>
  </si>
  <si>
    <t>62168452.0</t>
  </si>
  <si>
    <t>355015030000</t>
  </si>
  <si>
    <t>35501503</t>
  </si>
  <si>
    <t>LOURDES MEJIAS</t>
  </si>
  <si>
    <t>LOURDESMEJIAS</t>
  </si>
  <si>
    <t>69669142.0</t>
  </si>
  <si>
    <t>367032020000</t>
  </si>
  <si>
    <t>36703202</t>
  </si>
  <si>
    <t>MIGUEL JOSE VALDES GONZALEZ</t>
  </si>
  <si>
    <t>MIGUELJOSEVALDESGONZALEZ</t>
  </si>
  <si>
    <t>67250587.0</t>
  </si>
  <si>
    <t>354338030000</t>
  </si>
  <si>
    <t>35433803</t>
  </si>
  <si>
    <t>LUIYIS ABDIEL CACERES VIGIL</t>
  </si>
  <si>
    <t>LUIYISABDIELCACERESVIGIL</t>
  </si>
  <si>
    <t>67863792.0</t>
  </si>
  <si>
    <t>342159800000</t>
  </si>
  <si>
    <t>34215980</t>
  </si>
  <si>
    <t>VICTOR VILLARREAL</t>
  </si>
  <si>
    <t>VICTORVILLARREAL</t>
  </si>
  <si>
    <t>61054102.0</t>
  </si>
  <si>
    <t>335298450000</t>
  </si>
  <si>
    <t>33529845</t>
  </si>
  <si>
    <t>ALEX ARTILES PITTY</t>
  </si>
  <si>
    <t>ALEXARTILESPITTY</t>
  </si>
  <si>
    <t>62011672.0</t>
  </si>
  <si>
    <t>356256560000</t>
  </si>
  <si>
    <t>35625656</t>
  </si>
  <si>
    <t>69528729.0</t>
  </si>
  <si>
    <t>359372990000</t>
  </si>
  <si>
    <t>35937299</t>
  </si>
  <si>
    <t>JENNY NUNEZ</t>
  </si>
  <si>
    <t>JENNYNUNEZ</t>
  </si>
  <si>
    <t>64672472.0</t>
  </si>
  <si>
    <t>353157200000</t>
  </si>
  <si>
    <t>35315720</t>
  </si>
  <si>
    <t>JONATHAN RIVERA</t>
  </si>
  <si>
    <t>JONATHANRIVERA</t>
  </si>
  <si>
    <t>63592803.0</t>
  </si>
  <si>
    <t>343063380000</t>
  </si>
  <si>
    <t>34306338</t>
  </si>
  <si>
    <t>LEON CONSULTING</t>
  </si>
  <si>
    <t>LEONCONSULTING</t>
  </si>
  <si>
    <t>69488169.0</t>
  </si>
  <si>
    <t>352237860000</t>
  </si>
  <si>
    <t>35223786</t>
  </si>
  <si>
    <t>JONATHAN SEGUNDO GONZALEZ ARAUZ</t>
  </si>
  <si>
    <t>JONATHANSEGUNDOGONZALEZARAUZ</t>
  </si>
  <si>
    <t>64197936.0</t>
  </si>
  <si>
    <t>359157130000</t>
  </si>
  <si>
    <t>35915713</t>
  </si>
  <si>
    <t>VERONICA CABALLERO</t>
  </si>
  <si>
    <t>VERONICACABALLERO</t>
  </si>
  <si>
    <t>63845190.0</t>
  </si>
  <si>
    <t>349376460000</t>
  </si>
  <si>
    <t>34937646</t>
  </si>
  <si>
    <t>VICTOR BEITIA MORENO</t>
  </si>
  <si>
    <t>VICTORBEITIAMORENO</t>
  </si>
  <si>
    <t>69369672.0</t>
  </si>
  <si>
    <t>368044380000</t>
  </si>
  <si>
    <t>36804438</t>
  </si>
  <si>
    <t>DEIBETH LEZCANO</t>
  </si>
  <si>
    <t>DEIBETHLEZCANO</t>
  </si>
  <si>
    <t>347296600000</t>
  </si>
  <si>
    <t>34729660</t>
  </si>
  <si>
    <t>EDIFICIO ALVARADO</t>
  </si>
  <si>
    <t>EDIFICIOALVARADO</t>
  </si>
  <si>
    <t>67589998.0</t>
  </si>
  <si>
    <t>366034110000</t>
  </si>
  <si>
    <t>36603411</t>
  </si>
  <si>
    <t>LINETH ELIZONDRO GONZÁLEZ</t>
  </si>
  <si>
    <t>LINETHELIZONDROGONZALEZ</t>
  </si>
  <si>
    <t>355053170000</t>
  </si>
  <si>
    <t>35505317</t>
  </si>
  <si>
    <t>KATHERENIS GUERRA</t>
  </si>
  <si>
    <t>KATHERENISGUERRA</t>
  </si>
  <si>
    <t>62589487.0</t>
  </si>
  <si>
    <t>352349740000</t>
  </si>
  <si>
    <t>35234974</t>
  </si>
  <si>
    <t>JOHANNA FRANCO</t>
  </si>
  <si>
    <t>JOHANNAFRANCO</t>
  </si>
  <si>
    <t>64123404.0</t>
  </si>
  <si>
    <t>364046790000</t>
  </si>
  <si>
    <t>36404679</t>
  </si>
  <si>
    <t>BIANCA ARAUZ</t>
  </si>
  <si>
    <t>BIANCAARAUZ</t>
  </si>
  <si>
    <t>359347140000</t>
  </si>
  <si>
    <t>35934714</t>
  </si>
  <si>
    <t>MAX PITTY</t>
  </si>
  <si>
    <t>MAXPITTY</t>
  </si>
  <si>
    <t>65802926.0</t>
  </si>
  <si>
    <t>357335380000</t>
  </si>
  <si>
    <t>35733538</t>
  </si>
  <si>
    <t>SUHA VALDÉS</t>
  </si>
  <si>
    <t>SUHAVALDES</t>
  </si>
  <si>
    <t>64537557.0</t>
  </si>
  <si>
    <t>352118000000</t>
  </si>
  <si>
    <t>35211800</t>
  </si>
  <si>
    <t>ANA LORENA DE GRACIA</t>
  </si>
  <si>
    <t>ANALORENADEGRACIA</t>
  </si>
  <si>
    <t>66659359.0</t>
  </si>
  <si>
    <t>364000550000</t>
  </si>
  <si>
    <t>36400055</t>
  </si>
  <si>
    <t>KARELYS CASTILLO</t>
  </si>
  <si>
    <t>KARELYSCASTILLO</t>
  </si>
  <si>
    <t>66595884.0</t>
  </si>
  <si>
    <t>364005920000</t>
  </si>
  <si>
    <t>36400592</t>
  </si>
  <si>
    <t>JIMMY LEISON ARAUZ CANDANEDO</t>
  </si>
  <si>
    <t>JIMMYLEISONARAUZCANDANEDO</t>
  </si>
  <si>
    <t>65611608.0</t>
  </si>
  <si>
    <t>363056040000</t>
  </si>
  <si>
    <t>36305604</t>
  </si>
  <si>
    <t>FAUSTINA ARAUZ</t>
  </si>
  <si>
    <t>FAUSTINAARAUZ</t>
  </si>
  <si>
    <t>356192020000</t>
  </si>
  <si>
    <t>35619202</t>
  </si>
  <si>
    <t>YODALYS APARICIÓ</t>
  </si>
  <si>
    <t>YODALYSAPARICIO</t>
  </si>
  <si>
    <t>65188714.0</t>
  </si>
  <si>
    <t>353295640000</t>
  </si>
  <si>
    <t>35329564</t>
  </si>
  <si>
    <t>EMPEÑOS BILL. S.A.</t>
  </si>
  <si>
    <t>EMPENOSBILLSA</t>
  </si>
  <si>
    <t>64418515.0</t>
  </si>
  <si>
    <t>355201080000</t>
  </si>
  <si>
    <t>35520108</t>
  </si>
  <si>
    <t>66717562.0</t>
  </si>
  <si>
    <t>359083010000</t>
  </si>
  <si>
    <t>35908301</t>
  </si>
  <si>
    <t>TATIANA QUINTERO</t>
  </si>
  <si>
    <t>TATIANAQUINTERO</t>
  </si>
  <si>
    <t>67060793.0</t>
  </si>
  <si>
    <t>368042550000</t>
  </si>
  <si>
    <t>36804255</t>
  </si>
  <si>
    <t>ROGER BEJERANO SANCHEZ</t>
  </si>
  <si>
    <t>ROGERBEJERANOSANCHEZ</t>
  </si>
  <si>
    <t>349125770000</t>
  </si>
  <si>
    <t>34912577</t>
  </si>
  <si>
    <t>ARTESANIAS YEINI</t>
  </si>
  <si>
    <t>ARTESANIASYEINI</t>
  </si>
  <si>
    <t>69929176.0</t>
  </si>
  <si>
    <t>352310730000</t>
  </si>
  <si>
    <t>35231073</t>
  </si>
  <si>
    <t>ROGER VIGIL</t>
  </si>
  <si>
    <t>ROGERVIGIL</t>
  </si>
  <si>
    <t>69538961.0</t>
  </si>
  <si>
    <t>357196170000</t>
  </si>
  <si>
    <t>35719617</t>
  </si>
  <si>
    <t>JUAN JARAMILLO</t>
  </si>
  <si>
    <t>JUANJARAMILLO</t>
  </si>
  <si>
    <t>64919775.0</t>
  </si>
  <si>
    <t>327561640000</t>
  </si>
  <si>
    <t>32756164</t>
  </si>
  <si>
    <t>BLACK RED BARBERY</t>
  </si>
  <si>
    <t>BLACKREDBARBERY</t>
  </si>
  <si>
    <t>68292792.0</t>
  </si>
  <si>
    <t>357214600000</t>
  </si>
  <si>
    <t>35721460</t>
  </si>
  <si>
    <t>KEMPIS ORIEL CASTILLO VALDES</t>
  </si>
  <si>
    <t>KEMPISORIELCASTILLOVALDES</t>
  </si>
  <si>
    <t>61994051.0</t>
  </si>
  <si>
    <t>351110140000</t>
  </si>
  <si>
    <t>35111014</t>
  </si>
  <si>
    <t>MIGUEL ORTIZ</t>
  </si>
  <si>
    <t>MIGUELORTIZ</t>
  </si>
  <si>
    <t>66739039.0</t>
  </si>
  <si>
    <t>348328220000</t>
  </si>
  <si>
    <t>34832822</t>
  </si>
  <si>
    <t>WENDY ORIETTA GONZÁLEZ</t>
  </si>
  <si>
    <t>WENDYORIETTAGONZALEZ</t>
  </si>
  <si>
    <t>64723579.0</t>
  </si>
  <si>
    <t>352066240000</t>
  </si>
  <si>
    <t>35206624</t>
  </si>
  <si>
    <t>CARLOS JAVIER CHACON VILLARREAL</t>
  </si>
  <si>
    <t>CARLOSJAVIERCHACONVILLARREAL</t>
  </si>
  <si>
    <t>63142070.0</t>
  </si>
  <si>
    <t>369014100000</t>
  </si>
  <si>
    <t>36901410</t>
  </si>
  <si>
    <t>HANNA SMITH</t>
  </si>
  <si>
    <t>HANNASMITH</t>
  </si>
  <si>
    <t>62132815.0</t>
  </si>
  <si>
    <t>354225020000</t>
  </si>
  <si>
    <t>35422502</t>
  </si>
  <si>
    <t>NICOLAS SANCHEZ</t>
  </si>
  <si>
    <t>NICOLASSANCHEZ</t>
  </si>
  <si>
    <t>62286325.0</t>
  </si>
  <si>
    <t>312225110000</t>
  </si>
  <si>
    <t>31222511</t>
  </si>
  <si>
    <t>MABEL MORALES MOJICA</t>
  </si>
  <si>
    <t>MABELMORALESMOJICA</t>
  </si>
  <si>
    <t>63714219.0</t>
  </si>
  <si>
    <t>312232000000</t>
  </si>
  <si>
    <t>31223200</t>
  </si>
  <si>
    <t>MICHAEL PHILLIPH CEDENO</t>
  </si>
  <si>
    <t>MICHAELPHILLIPHCEDENO</t>
  </si>
  <si>
    <t>62240139.0</t>
  </si>
  <si>
    <t>312197700000</t>
  </si>
  <si>
    <t>31219770</t>
  </si>
  <si>
    <t>MICHAEL PHILLIPH CEDENO GOMEZ</t>
  </si>
  <si>
    <t>MICHAELPHILLIPHCEDENOGOMEZ</t>
  </si>
  <si>
    <t>62258822.0</t>
  </si>
  <si>
    <t>312195130000</t>
  </si>
  <si>
    <t>31219513</t>
  </si>
  <si>
    <t>MICHAEL PHILLIPS CEDENO GOMEZ</t>
  </si>
  <si>
    <t>MICHAELPHILLIPSCEDENOGOMEZ</t>
  </si>
  <si>
    <t>63144317.0</t>
  </si>
  <si>
    <t>351096530000</t>
  </si>
  <si>
    <t>35109653</t>
  </si>
  <si>
    <t>RAMIRO ARAÚZ SALDAÑA</t>
  </si>
  <si>
    <t>RAMIROARAUZSALDANA</t>
  </si>
  <si>
    <t>63703495.0</t>
  </si>
  <si>
    <t>348336800000</t>
  </si>
  <si>
    <t>34833680</t>
  </si>
  <si>
    <t>DIDIMO DAVID ARAUZ</t>
  </si>
  <si>
    <t>DIDIMODAVIDARAUZ</t>
  </si>
  <si>
    <t>69054645.0</t>
  </si>
  <si>
    <t>357295300000</t>
  </si>
  <si>
    <t>35729530</t>
  </si>
  <si>
    <t>ROBERTO STAFF SOTO</t>
  </si>
  <si>
    <t>ROBERTOSTAFFSOTO</t>
  </si>
  <si>
    <t>63085285.0</t>
  </si>
  <si>
    <t>364033040000</t>
  </si>
  <si>
    <t>36403304</t>
  </si>
  <si>
    <t>ENEIDA MADRID</t>
  </si>
  <si>
    <t>ENEIDAMADRID</t>
  </si>
  <si>
    <t>63641045.0</t>
  </si>
  <si>
    <t>326541210000</t>
  </si>
  <si>
    <t>32654121</t>
  </si>
  <si>
    <t>QUICK FIX AUT</t>
  </si>
  <si>
    <t>QUICKFIXAUT</t>
  </si>
  <si>
    <t>63462166.0</t>
  </si>
  <si>
    <t>329321000000</t>
  </si>
  <si>
    <t>32932100</t>
  </si>
  <si>
    <t>Alex Isaac Osorio Arana</t>
  </si>
  <si>
    <t>ALEXISAACOSORIOARANA</t>
  </si>
  <si>
    <t>69526049.0</t>
  </si>
  <si>
    <t>369038690000</t>
  </si>
  <si>
    <t>36903869</t>
  </si>
  <si>
    <t>JOHN ROBERT ROMERO G</t>
  </si>
  <si>
    <t>JOHNROBERTROMEROG</t>
  </si>
  <si>
    <t>357356660000</t>
  </si>
  <si>
    <t>35735666</t>
  </si>
  <si>
    <t>WALTER VILLARREAL</t>
  </si>
  <si>
    <t>WALTERVILLARREAL</t>
  </si>
  <si>
    <t>60307105.0</t>
  </si>
  <si>
    <t>346420670000</t>
  </si>
  <si>
    <t>34642067</t>
  </si>
  <si>
    <t>JORGE MORALES</t>
  </si>
  <si>
    <t>JORGEMORALES</t>
  </si>
  <si>
    <t>68629145.0</t>
  </si>
  <si>
    <t>355104350000</t>
  </si>
  <si>
    <t>35510435</t>
  </si>
  <si>
    <t>DAFNE GONZALEZ</t>
  </si>
  <si>
    <t>DAFNEGONZALEZ</t>
  </si>
  <si>
    <t>67162193.0</t>
  </si>
  <si>
    <t>356073030000</t>
  </si>
  <si>
    <t>35607303</t>
  </si>
  <si>
    <t>HABITAT PANAMA</t>
  </si>
  <si>
    <t>HABITATPANAMA</t>
  </si>
  <si>
    <t>66777497.0</t>
  </si>
  <si>
    <t>366002660000</t>
  </si>
  <si>
    <t>36600266</t>
  </si>
  <si>
    <t>AYLIM CABALLERO</t>
  </si>
  <si>
    <t>AYLIMCABALLERO</t>
  </si>
  <si>
    <t>66642170.0</t>
  </si>
  <si>
    <t>357058120000</t>
  </si>
  <si>
    <t>35705812</t>
  </si>
  <si>
    <t>MARIO GABRIEL URIBE ZARRAONANDIA</t>
  </si>
  <si>
    <t>MARIOGABRIELURIBEZARRAONANDIA</t>
  </si>
  <si>
    <t>62451456.0</t>
  </si>
  <si>
    <t>362011170000</t>
  </si>
  <si>
    <t>36201117</t>
  </si>
  <si>
    <t>MELVA MENDOZA CARPINTERO</t>
  </si>
  <si>
    <t>MELVAMENDOZACARPINTERO</t>
  </si>
  <si>
    <t>67987227.0</t>
  </si>
  <si>
    <t>346111930000</t>
  </si>
  <si>
    <t>34611193</t>
  </si>
  <si>
    <t>OSKRT DENRIQUE SAMUDIO SANCHEZ</t>
  </si>
  <si>
    <t>OSKRTDENRIQUESAMUDIOSANCHEZ</t>
  </si>
  <si>
    <t>63222560.0</t>
  </si>
  <si>
    <t>364054010000</t>
  </si>
  <si>
    <t>36405401</t>
  </si>
  <si>
    <t>MAGDA GUERRA</t>
  </si>
  <si>
    <t>MAGDAGUERRA</t>
  </si>
  <si>
    <t>344024580000</t>
  </si>
  <si>
    <t>34402458</t>
  </si>
  <si>
    <t>JONATHAN MIRANDA SAMUDIO</t>
  </si>
  <si>
    <t>JONATHANMIRANDASAMUDIO</t>
  </si>
  <si>
    <t>64531452.0</t>
  </si>
  <si>
    <t>35209398</t>
  </si>
  <si>
    <t>JIMHY FERNANDO PEREZ GUERRA</t>
  </si>
  <si>
    <t>JIMHYFERNANDOPEREZGUERRA</t>
  </si>
  <si>
    <t>342121560000</t>
  </si>
  <si>
    <t>34212156</t>
  </si>
  <si>
    <t>ANDRES AVELINO VARGAS VEGA</t>
  </si>
  <si>
    <t>ANDRESAVELINOVARGASVEGA</t>
  </si>
  <si>
    <t>64926273.0</t>
  </si>
  <si>
    <t>359386360000</t>
  </si>
  <si>
    <t>35938636</t>
  </si>
  <si>
    <t>CRISTHIAN MUÑOZ TREJOS</t>
  </si>
  <si>
    <t>CRISTHIANMUNOZTREJOS</t>
  </si>
  <si>
    <t>66593114.0</t>
  </si>
  <si>
    <t>325151760000</t>
  </si>
  <si>
    <t>32515176</t>
  </si>
  <si>
    <t>Startnowpanama Emanuel Miranda</t>
  </si>
  <si>
    <t>STARTNOWPANAMAEMANUELMIRANDA</t>
  </si>
  <si>
    <t>60307729.0</t>
  </si>
  <si>
    <t>358050310000</t>
  </si>
  <si>
    <t>35805031</t>
  </si>
  <si>
    <t>YAJAIRA MENDOZA</t>
  </si>
  <si>
    <t>YAJAIRAMENDOZA</t>
  </si>
  <si>
    <t>66664945.0</t>
  </si>
  <si>
    <t>353346420000</t>
  </si>
  <si>
    <t>35334642</t>
  </si>
  <si>
    <t>EFRAIN GONZALEZ</t>
  </si>
  <si>
    <t>EFRAINGONZALEZ</t>
  </si>
  <si>
    <t>63779058.0</t>
  </si>
  <si>
    <t>359160350000</t>
  </si>
  <si>
    <t>35916035</t>
  </si>
  <si>
    <t>RONY BIANCO</t>
  </si>
  <si>
    <t>RONYBIANCO</t>
  </si>
  <si>
    <t>65252661.0</t>
  </si>
  <si>
    <t>354351650000</t>
  </si>
  <si>
    <t>35435165</t>
  </si>
  <si>
    <t>EDWIN ALBERTO SUIRA VEGA</t>
  </si>
  <si>
    <t>EDWINALBERTOSUIRAVEGA</t>
  </si>
  <si>
    <t>66148178.0</t>
  </si>
  <si>
    <t>323548760000</t>
  </si>
  <si>
    <t>32354876</t>
  </si>
  <si>
    <t>CELYMAR, CORP.</t>
  </si>
  <si>
    <t>CELYMARCORP</t>
  </si>
  <si>
    <t>66180666.0</t>
  </si>
  <si>
    <t>354198680000</t>
  </si>
  <si>
    <t>35419868</t>
  </si>
  <si>
    <t>LILIBETH GUADALUPE QUINTERO</t>
  </si>
  <si>
    <t>LILIBETHGUADALUPEQUINTERO</t>
  </si>
  <si>
    <t>61822434.0</t>
  </si>
  <si>
    <t>362027800000</t>
  </si>
  <si>
    <t>36202780</t>
  </si>
  <si>
    <t>EDILBERTO CACERES</t>
  </si>
  <si>
    <t>EDILBERTOCACERES</t>
  </si>
  <si>
    <t>61773218.0</t>
  </si>
  <si>
    <t>344141800000</t>
  </si>
  <si>
    <t>34414180</t>
  </si>
  <si>
    <t>ANYULY NUNEZ</t>
  </si>
  <si>
    <t>ANYULYNUNEZ</t>
  </si>
  <si>
    <t>60171004.0</t>
  </si>
  <si>
    <t>349141670000</t>
  </si>
  <si>
    <t>34914167</t>
  </si>
  <si>
    <t>60393951.0</t>
  </si>
  <si>
    <t>355265480000</t>
  </si>
  <si>
    <t>35526548</t>
  </si>
  <si>
    <t>NILKA MORENO</t>
  </si>
  <si>
    <t>NILKAMORENO</t>
  </si>
  <si>
    <t>62518140.0</t>
  </si>
  <si>
    <t>356317170000</t>
  </si>
  <si>
    <t>35631717</t>
  </si>
  <si>
    <t>JENNY COBA</t>
  </si>
  <si>
    <t>JENNYCOBA</t>
  </si>
  <si>
    <t>61407853.0</t>
  </si>
  <si>
    <t>352063030000</t>
  </si>
  <si>
    <t>35206303</t>
  </si>
  <si>
    <t>LUISA YARABIS GOMEZ BARRIA</t>
  </si>
  <si>
    <t>LUISAYARABISGOMEZBARRIA</t>
  </si>
  <si>
    <t>64388999.0</t>
  </si>
  <si>
    <t>366058560000</t>
  </si>
  <si>
    <t>36605856</t>
  </si>
  <si>
    <t>ISRAEL CARRERA</t>
  </si>
  <si>
    <t>ISRAELCARRERA</t>
  </si>
  <si>
    <t>352348780000</t>
  </si>
  <si>
    <t>35234878</t>
  </si>
  <si>
    <t>ERNAN RODRIGUEZ DEGRACIA</t>
  </si>
  <si>
    <t>ERNANRODRIGUEZDEGRACIA</t>
  </si>
  <si>
    <t>65578761.0</t>
  </si>
  <si>
    <t>359079140000</t>
  </si>
  <si>
    <t>35907914</t>
  </si>
  <si>
    <t>ARELIS LISBETH MASA GONZALEZ</t>
  </si>
  <si>
    <t>ARELISLISBETHMASAGONZALEZ</t>
  </si>
  <si>
    <t>66161983.0</t>
  </si>
  <si>
    <t>363047670000</t>
  </si>
  <si>
    <t>36304767</t>
  </si>
  <si>
    <t>LIZBETH ORTIZ</t>
  </si>
  <si>
    <t>LIZBETHORTIZ</t>
  </si>
  <si>
    <t>335123250000</t>
  </si>
  <si>
    <t>33512325</t>
  </si>
  <si>
    <t>Bryan Kenneth Mara?a</t>
  </si>
  <si>
    <t>BRYANKENNETHMARAA</t>
  </si>
  <si>
    <t>62214095.0</t>
  </si>
  <si>
    <t>358019040000</t>
  </si>
  <si>
    <t>35801904</t>
  </si>
  <si>
    <t>EINAR EFRAIN ATENCIO DE LEON</t>
  </si>
  <si>
    <t>EINAREFRAINATENCIODELEON</t>
  </si>
  <si>
    <t>65556889.0</t>
  </si>
  <si>
    <t>353227680000</t>
  </si>
  <si>
    <t>35322768</t>
  </si>
  <si>
    <t>SAMANDA SELENE ARCIA GUERRA</t>
  </si>
  <si>
    <t>SAMANDASELENEARCIAGUERRA</t>
  </si>
  <si>
    <t>69528095.0</t>
  </si>
  <si>
    <t>368013910000</t>
  </si>
  <si>
    <t>36801391</t>
  </si>
  <si>
    <t>LEYNER LEONARDO PINEDA GANTES</t>
  </si>
  <si>
    <t>LEYNERLEONARDOPINEDAGANTES</t>
  </si>
  <si>
    <t>69263013.0</t>
  </si>
  <si>
    <t>363018350000</t>
  </si>
  <si>
    <t>36301835</t>
  </si>
  <si>
    <t>EMMANUEL MONTENEGRO MENDEZ</t>
  </si>
  <si>
    <t>EMMANUELMONTENEGROMENDEZ</t>
  </si>
  <si>
    <t>69084059.0</t>
  </si>
  <si>
    <t>343445780000</t>
  </si>
  <si>
    <t>34344578</t>
  </si>
  <si>
    <t>DARWIN OMAR BONILLA HERRERA</t>
  </si>
  <si>
    <t>DARWINOMARBONILLAHERRERA</t>
  </si>
  <si>
    <t>62649209.0</t>
  </si>
  <si>
    <t>356153300000</t>
  </si>
  <si>
    <t>35615330</t>
  </si>
  <si>
    <t>ESTEPHANIE CABALLERO</t>
  </si>
  <si>
    <t>ESTEPHANIECABALLERO</t>
  </si>
  <si>
    <t>66186084.0</t>
  </si>
  <si>
    <t>359255330000</t>
  </si>
  <si>
    <t>35925533</t>
  </si>
  <si>
    <t>FERNANDO JAVIER FUENTES DEL CID</t>
  </si>
  <si>
    <t>FERNANDOJAVIERFUENTESDELCID</t>
  </si>
  <si>
    <t>65942378.0</t>
  </si>
  <si>
    <t>352234240000</t>
  </si>
  <si>
    <t>35223424</t>
  </si>
  <si>
    <t>ADIS ITZEL AVILEZ GAITAN</t>
  </si>
  <si>
    <t>ADISITZELAVILEZGAITAN</t>
  </si>
  <si>
    <t>66750394.0</t>
  </si>
  <si>
    <t>352005450000</t>
  </si>
  <si>
    <t>35200545</t>
  </si>
  <si>
    <t>RAFAEL LEZCANO</t>
  </si>
  <si>
    <t>RAFAELLEZCANO</t>
  </si>
  <si>
    <t>68513505.0</t>
  </si>
  <si>
    <t>349370530000</t>
  </si>
  <si>
    <t>34937053</t>
  </si>
  <si>
    <t>LEYDIS LISETH DE GRACIA CHAVES</t>
  </si>
  <si>
    <t>LEYDISLISETHDEGRACIACHAVES</t>
  </si>
  <si>
    <t>62659890.0</t>
  </si>
  <si>
    <t>358057440000</t>
  </si>
  <si>
    <t>35805744</t>
  </si>
  <si>
    <t>JULISSA FLORES</t>
  </si>
  <si>
    <t>JULISSAFLORES</t>
  </si>
  <si>
    <t>66590399.0</t>
  </si>
  <si>
    <t>364022580000</t>
  </si>
  <si>
    <t>36402258</t>
  </si>
  <si>
    <t>GUILLERMO RUBEN CAICEDO FLORES</t>
  </si>
  <si>
    <t>GUILLERMORUBENCAICEDOFLORES</t>
  </si>
  <si>
    <t>62748980.0</t>
  </si>
  <si>
    <t>335198520000</t>
  </si>
  <si>
    <t>33519852</t>
  </si>
  <si>
    <t>ALFREDO ANTONIO ORTIZ MARTINEZ</t>
  </si>
  <si>
    <t>ALFREDOANTONIOORTIZMARTINEZ</t>
  </si>
  <si>
    <t>68070834.0</t>
  </si>
  <si>
    <t>349413890000</t>
  </si>
  <si>
    <t>34941389</t>
  </si>
  <si>
    <t>JOHNNY PINZON</t>
  </si>
  <si>
    <t>JOHNNYPINZON</t>
  </si>
  <si>
    <t>68550252.0</t>
  </si>
  <si>
    <t>361050500000</t>
  </si>
  <si>
    <t>36105050</t>
  </si>
  <si>
    <t>JOSE JESUS GUERRA MORALES</t>
  </si>
  <si>
    <t>JOSEJESUSGUERRAMORALES</t>
  </si>
  <si>
    <t>355337810000</t>
  </si>
  <si>
    <t>35533781</t>
  </si>
  <si>
    <t>DIANETH DE LEON ARAUZ</t>
  </si>
  <si>
    <t>DIANETHDELEONARAUZ</t>
  </si>
  <si>
    <t>68018962.0</t>
  </si>
  <si>
    <t>356316850000</t>
  </si>
  <si>
    <t>35631685</t>
  </si>
  <si>
    <t>SAUL CEDEÑO</t>
  </si>
  <si>
    <t>SAULCEDENO</t>
  </si>
  <si>
    <t>67350200.0</t>
  </si>
  <si>
    <t>366032080000</t>
  </si>
  <si>
    <t>36603208</t>
  </si>
  <si>
    <t>VERÓNICA PATIÑO ORTIZ</t>
  </si>
  <si>
    <t>VERONICAPATINOORTIZ</t>
  </si>
  <si>
    <t>68042810.0</t>
  </si>
  <si>
    <t>352345450000</t>
  </si>
  <si>
    <t>35234545</t>
  </si>
  <si>
    <t>JOSÉ MANUEL GUERRA FUENTES</t>
  </si>
  <si>
    <t>JOSEMANUELGUERRAFUENTES</t>
  </si>
  <si>
    <t>68490817.0</t>
  </si>
  <si>
    <t>368017990000</t>
  </si>
  <si>
    <t>36801799</t>
  </si>
  <si>
    <t>MARILYN ARAUZ</t>
  </si>
  <si>
    <t>MARILYNARAUZ</t>
  </si>
  <si>
    <t>69833827.0</t>
  </si>
  <si>
    <t>369049620000</t>
  </si>
  <si>
    <t>36904962</t>
  </si>
  <si>
    <t>DIONISIO MONTENEGRO</t>
  </si>
  <si>
    <t>DIONISIOMONTENEGRO</t>
  </si>
  <si>
    <t>351307190000</t>
  </si>
  <si>
    <t>35130719</t>
  </si>
  <si>
    <t>FRANCISCO GUTIÉRREZ</t>
  </si>
  <si>
    <t>FRANCISCOGUTIERREZ</t>
  </si>
  <si>
    <t>67993962.0</t>
  </si>
  <si>
    <t>346398270000</t>
  </si>
  <si>
    <t>34639827</t>
  </si>
  <si>
    <t>ESTEFANY DEL CARMEN MADRID LOPEZ</t>
  </si>
  <si>
    <t>ESTEFANYDELCARMENMADRIDLOPEZ</t>
  </si>
  <si>
    <t>64989086.0</t>
  </si>
  <si>
    <t>356065780000</t>
  </si>
  <si>
    <t>35606578</t>
  </si>
  <si>
    <t>62066346.0</t>
  </si>
  <si>
    <t>359298640000</t>
  </si>
  <si>
    <t>35929864</t>
  </si>
  <si>
    <t>ARLEIKA URIBEL CABALLERO ESPINOSA</t>
  </si>
  <si>
    <t>ARLEIKAURIBELCABALLEROESPINOSA</t>
  </si>
  <si>
    <t>63462490.0</t>
  </si>
  <si>
    <t>357091920000</t>
  </si>
  <si>
    <t>35709192</t>
  </si>
  <si>
    <t>DONYSBETH MIRANDA</t>
  </si>
  <si>
    <t>DONYSBETHMIRANDA</t>
  </si>
  <si>
    <t>68016245.0</t>
  </si>
  <si>
    <t>366058250000</t>
  </si>
  <si>
    <t>36605825</t>
  </si>
  <si>
    <t>ANAYELIS ELIZABETH MENDOZA VILLARREAL</t>
  </si>
  <si>
    <t>ANAYELISELIZABETHMENDOZAVILLARREAL</t>
  </si>
  <si>
    <t>354169480000</t>
  </si>
  <si>
    <t>35416948</t>
  </si>
  <si>
    <t>LISSETTE ESTELA MORALES DEL CID</t>
  </si>
  <si>
    <t>LISSETTEESTELAMORALESDELCID</t>
  </si>
  <si>
    <t>67040119.0</t>
  </si>
  <si>
    <t>346146400000</t>
  </si>
  <si>
    <t>34614640</t>
  </si>
  <si>
    <t>MARCELINO PITTY LEZCANO</t>
  </si>
  <si>
    <t>MARCELINOPITTYLEZCANO</t>
  </si>
  <si>
    <t>60101458.0</t>
  </si>
  <si>
    <t>35528036</t>
  </si>
  <si>
    <t>YARIBETH VIQUEZ</t>
  </si>
  <si>
    <t>YARIBETHVIQUEZ</t>
  </si>
  <si>
    <t>337221940000</t>
  </si>
  <si>
    <t>33722194</t>
  </si>
  <si>
    <t>Jose Virgilio Santos</t>
  </si>
  <si>
    <t>JOSEVIRGILIOSANTOS</t>
  </si>
  <si>
    <t>62156545.0</t>
  </si>
  <si>
    <t>312196360000</t>
  </si>
  <si>
    <t>31219636</t>
  </si>
  <si>
    <t>IAN YASSIR MONTENEGRO</t>
  </si>
  <si>
    <t>IANYASSIRMONTENEGRO</t>
  </si>
  <si>
    <t>62186746.0</t>
  </si>
  <si>
    <t>351293010000</t>
  </si>
  <si>
    <t>35129301</t>
  </si>
  <si>
    <t>EDUARDO DEL CID</t>
  </si>
  <si>
    <t>EDUARDODELCID</t>
  </si>
  <si>
    <t>68360234.0</t>
  </si>
  <si>
    <t>351366880000</t>
  </si>
  <si>
    <t>35136688</t>
  </si>
  <si>
    <t>CESAR RAUL GOMEZ SANTOS</t>
  </si>
  <si>
    <t>CESARRAULGOMEZSANTOS</t>
  </si>
  <si>
    <t>66850947.0</t>
  </si>
  <si>
    <t>326933000000</t>
  </si>
  <si>
    <t>32693300</t>
  </si>
  <si>
    <t>SERVICIOS Y T</t>
  </si>
  <si>
    <t>SERVICIOSYT</t>
  </si>
  <si>
    <t>67549389.0</t>
  </si>
  <si>
    <t>352259500000</t>
  </si>
  <si>
    <t>35225950</t>
  </si>
  <si>
    <t>OSCAR ELIECER VEGA AIZPURUA</t>
  </si>
  <si>
    <t>OSCARELIECERVEGAAIZPURUA</t>
  </si>
  <si>
    <t>66576926.0</t>
  </si>
  <si>
    <t>334323870000</t>
  </si>
  <si>
    <t>33432387</t>
  </si>
  <si>
    <t>LOURDES ELIZABETH PITTY SERRANO</t>
  </si>
  <si>
    <t>LOURDESELIZABETHPITTYSERRANO</t>
  </si>
  <si>
    <t>67737210.0</t>
  </si>
  <si>
    <t>344386100000</t>
  </si>
  <si>
    <t>34438610</t>
  </si>
  <si>
    <t>JOSE ANTONIO MORALES SERRANO</t>
  </si>
  <si>
    <t>JOSEANTONIOMORALESSERRANO</t>
  </si>
  <si>
    <t>63028077.0</t>
  </si>
  <si>
    <t>358323270000</t>
  </si>
  <si>
    <t>35832327</t>
  </si>
  <si>
    <t>JACQUELINE ACOSTA</t>
  </si>
  <si>
    <t>JACQUELINEACOSTA</t>
  </si>
  <si>
    <t>68480887.0</t>
  </si>
  <si>
    <t>358117080000</t>
  </si>
  <si>
    <t>35811708</t>
  </si>
  <si>
    <t>ABDIEL MIRANDA</t>
  </si>
  <si>
    <t>ABDIELMIRANDA</t>
  </si>
  <si>
    <t>63319649.0</t>
  </si>
  <si>
    <t>353364290000</t>
  </si>
  <si>
    <t>35336429</t>
  </si>
  <si>
    <t>JAVIER PALACIOS</t>
  </si>
  <si>
    <t>JAVIERPALACIOS</t>
  </si>
  <si>
    <t>69338112.0</t>
  </si>
  <si>
    <t>344086710000</t>
  </si>
  <si>
    <t>34408671</t>
  </si>
  <si>
    <t>RICARDO EMILIO GRAJALES</t>
  </si>
  <si>
    <t>RICARDOEMILIOGRAJALES</t>
  </si>
  <si>
    <t>68379819.0</t>
  </si>
  <si>
    <t>362034080000</t>
  </si>
  <si>
    <t>36203408</t>
  </si>
  <si>
    <t>JOSÉ LUIS ARAÚZ GUERRA</t>
  </si>
  <si>
    <t>JOSELUISARAUZGUERRA</t>
  </si>
  <si>
    <t>64176941.0</t>
  </si>
  <si>
    <t>369024080000</t>
  </si>
  <si>
    <t>36902408</t>
  </si>
  <si>
    <t>FRANKLIN OLIVERO</t>
  </si>
  <si>
    <t>FRANKLINOLIVERO</t>
  </si>
  <si>
    <t>63470252.0</t>
  </si>
  <si>
    <t>369036680000</t>
  </si>
  <si>
    <t>36903668</t>
  </si>
  <si>
    <t>CLARA YESENIA ORTEGA SIRE</t>
  </si>
  <si>
    <t>CLARAYESENIAORTEGASIRE</t>
  </si>
  <si>
    <t>356191500000</t>
  </si>
  <si>
    <t>35619150</t>
  </si>
  <si>
    <t>ALBIS PITTI</t>
  </si>
  <si>
    <t>ALBISPITTI</t>
  </si>
  <si>
    <t>63421824.0</t>
  </si>
  <si>
    <t>358332440000</t>
  </si>
  <si>
    <t>35833244</t>
  </si>
  <si>
    <t>JOSELES JOSE CASTRELLON MONROY</t>
  </si>
  <si>
    <t>JOSELESJOSECASTRELLONMONROY</t>
  </si>
  <si>
    <t>64307667.0</t>
  </si>
  <si>
    <t>353005490000</t>
  </si>
  <si>
    <t>35300549</t>
  </si>
  <si>
    <t>ANA RAQUEL CHOY ARAUZ</t>
  </si>
  <si>
    <t>ANARAQUELCHOYARAUZ</t>
  </si>
  <si>
    <t>66720649.0</t>
  </si>
  <si>
    <t>338211250000</t>
  </si>
  <si>
    <t>33821125</t>
  </si>
  <si>
    <t>ARTEMIO CANDANEDO VIGIL</t>
  </si>
  <si>
    <t>ARTEMIOCANDANEDOVIGIL</t>
  </si>
  <si>
    <t>65531194.0</t>
  </si>
  <si>
    <t>348387050000</t>
  </si>
  <si>
    <t>34838705</t>
  </si>
  <si>
    <t>ANA VICTORIA GUERRA ON</t>
  </si>
  <si>
    <t>ANAVICTORIAGUERRAON</t>
  </si>
  <si>
    <t>62996928.0</t>
  </si>
  <si>
    <t>348121100000</t>
  </si>
  <si>
    <t>34812110</t>
  </si>
  <si>
    <t>VICTORIA DEL CARMEN SAMUDIO</t>
  </si>
  <si>
    <t>VICTORIADELCARMENSAMUDIO</t>
  </si>
  <si>
    <t>60597192.0</t>
  </si>
  <si>
    <t>355065440000</t>
  </si>
  <si>
    <t>35506544</t>
  </si>
  <si>
    <t>JESÚS CABALLERO</t>
  </si>
  <si>
    <t>JESUSCABALLERO</t>
  </si>
  <si>
    <t>60368949.0</t>
  </si>
  <si>
    <t>359053220000</t>
  </si>
  <si>
    <t>35905322</t>
  </si>
  <si>
    <t>LUIS FERNANDO ALVAREZ PEREZ</t>
  </si>
  <si>
    <t>LUISFERNANDOALVAREZPEREZ</t>
  </si>
  <si>
    <t>64975815.0</t>
  </si>
  <si>
    <t>349086810000</t>
  </si>
  <si>
    <t>34908681</t>
  </si>
  <si>
    <t>FANNY XIOMARA PEREZ ARAUZ</t>
  </si>
  <si>
    <t>FANNYXIOMARAPEREZARAUZ</t>
  </si>
  <si>
    <t>61592801.0</t>
  </si>
  <si>
    <t>358131840000</t>
  </si>
  <si>
    <t>35813184</t>
  </si>
  <si>
    <t>ULPIANO TORRES</t>
  </si>
  <si>
    <t>ULPIANOTORRES</t>
  </si>
  <si>
    <t>63398229.0</t>
  </si>
  <si>
    <t>312200360000</t>
  </si>
  <si>
    <t>31220036</t>
  </si>
  <si>
    <t>DANNA LORIZBELL AGUILAR FLORES</t>
  </si>
  <si>
    <t>DANNALORIZBELLAGUILARFLORES</t>
  </si>
  <si>
    <t>62348385.0</t>
  </si>
  <si>
    <t>356044030000</t>
  </si>
  <si>
    <t>35604403</t>
  </si>
  <si>
    <t>JAIME RIVERA</t>
  </si>
  <si>
    <t>JAIMERIVERA</t>
  </si>
  <si>
    <t>69912089.0</t>
  </si>
  <si>
    <t>345326460000</t>
  </si>
  <si>
    <t>34532646</t>
  </si>
  <si>
    <t>JULIO KA-SING DENG</t>
  </si>
  <si>
    <t>JULIOKASINGDENG</t>
  </si>
  <si>
    <t>68467765.0</t>
  </si>
  <si>
    <t>358197980000</t>
  </si>
  <si>
    <t>35819798</t>
  </si>
  <si>
    <t>MARIAN VALDEZ</t>
  </si>
  <si>
    <t>MARIANVALDEZ</t>
  </si>
  <si>
    <t>60607205.0</t>
  </si>
  <si>
    <t>357186220000</t>
  </si>
  <si>
    <t>35718622</t>
  </si>
  <si>
    <t>LUCRECIO PALACIO</t>
  </si>
  <si>
    <t>LUCRECIOPALACIO</t>
  </si>
  <si>
    <t>69844212.0</t>
  </si>
  <si>
    <t>358268770000</t>
  </si>
  <si>
    <t>35826877</t>
  </si>
  <si>
    <t>HILARIO ENOCH ZURDO FLORES</t>
  </si>
  <si>
    <t>HILARIOENOCHZURDOFLORES</t>
  </si>
  <si>
    <t>67540605.0</t>
  </si>
  <si>
    <t>345421750000</t>
  </si>
  <si>
    <t>34542175</t>
  </si>
  <si>
    <t>NATALIA CUBILLA</t>
  </si>
  <si>
    <t>NATALIACUBILLA</t>
  </si>
  <si>
    <t>61411282.0</t>
  </si>
  <si>
    <t>356375910000</t>
  </si>
  <si>
    <t>35637591</t>
  </si>
  <si>
    <t>YEISIE JULIANNA GONZÁLEZ DE FORCHINEY</t>
  </si>
  <si>
    <t>YEISIEJULIANNAGONZALEZDEFORCHINEY</t>
  </si>
  <si>
    <t>63085220.0</t>
  </si>
  <si>
    <t>341397660000</t>
  </si>
  <si>
    <t>34139766</t>
  </si>
  <si>
    <t>CRISTINA CRISLYN CABALLERO MORALES</t>
  </si>
  <si>
    <t>CRISTINACRISLYNCABALLEROMORALES</t>
  </si>
  <si>
    <t>63601847.0</t>
  </si>
  <si>
    <t>352349480000</t>
  </si>
  <si>
    <t>35234948</t>
  </si>
  <si>
    <t>EDILBERTO RIVERA</t>
  </si>
  <si>
    <t>EDILBERTORIVERA</t>
  </si>
  <si>
    <t>65264968.0</t>
  </si>
  <si>
    <t>349088430000</t>
  </si>
  <si>
    <t>34908843</t>
  </si>
  <si>
    <t>SINDY STEFANIA SANCHEZ FLORES</t>
  </si>
  <si>
    <t>SINDYSTEFANIASANCHEZFLORES</t>
  </si>
  <si>
    <t>62262565.0</t>
  </si>
  <si>
    <t>351273570000</t>
  </si>
  <si>
    <t>35127357</t>
  </si>
  <si>
    <t>JOSTING SELLES</t>
  </si>
  <si>
    <t>JOSTINGSELLES</t>
  </si>
  <si>
    <t>63454936.0</t>
  </si>
  <si>
    <t>346389340000</t>
  </si>
  <si>
    <t>34638934</t>
  </si>
  <si>
    <t>DAVID AGUIRRE</t>
  </si>
  <si>
    <t>DAVIDAGUIRRE</t>
  </si>
  <si>
    <t>68934388.0</t>
  </si>
  <si>
    <t>355005090000</t>
  </si>
  <si>
    <t>35500509</t>
  </si>
  <si>
    <t>NAIL SPOT BRISAS</t>
  </si>
  <si>
    <t>NAILSPOTBRISAS</t>
  </si>
  <si>
    <t>63300332.0</t>
  </si>
  <si>
    <t>342372210000</t>
  </si>
  <si>
    <t>34237221</t>
  </si>
  <si>
    <t>JULIO ALBERTO VALDES MORALES</t>
  </si>
  <si>
    <t>JULIOALBERTOVALDESMORALES</t>
  </si>
  <si>
    <t>65911937.0</t>
  </si>
  <si>
    <t>312236710000</t>
  </si>
  <si>
    <t>31223671</t>
  </si>
  <si>
    <t>ADOLFO MUNOZ / AQUI VA LA NINA FOOD T -</t>
  </si>
  <si>
    <t>ADOLFOMUNOZAQUIVALANINAFOODT</t>
  </si>
  <si>
    <t>67997883.0</t>
  </si>
  <si>
    <t>358273880000</t>
  </si>
  <si>
    <t>35827388</t>
  </si>
  <si>
    <t>YESSICA MONTENEGRO</t>
  </si>
  <si>
    <t>YESSICAMONTENEGRO</t>
  </si>
  <si>
    <t>63149519.0</t>
  </si>
  <si>
    <t>346328260000</t>
  </si>
  <si>
    <t>34632826</t>
  </si>
  <si>
    <t>HERNAN CASTILLO MIRANDA</t>
  </si>
  <si>
    <t>HERNANCASTILLOMIRANDA</t>
  </si>
  <si>
    <t>64843299.0</t>
  </si>
  <si>
    <t>354287930000</t>
  </si>
  <si>
    <t>35428793</t>
  </si>
  <si>
    <t>HILARIO QUINTERO</t>
  </si>
  <si>
    <t>HILARIOQUINTERO</t>
  </si>
  <si>
    <t>69900012.0</t>
  </si>
  <si>
    <t>348171810000</t>
  </si>
  <si>
    <t>34817181</t>
  </si>
  <si>
    <t>CINARA MIRANDA CABRE</t>
  </si>
  <si>
    <t>CINARAMIRANDACABRE</t>
  </si>
  <si>
    <t>60376018.0</t>
  </si>
  <si>
    <t>358318720000</t>
  </si>
  <si>
    <t>35831872</t>
  </si>
  <si>
    <t>JOSE LUIS ESPINOSA</t>
  </si>
  <si>
    <t>JOSELUISESPINOSA</t>
  </si>
  <si>
    <t>64291948.0</t>
  </si>
  <si>
    <t>364027450000</t>
  </si>
  <si>
    <t>36402745</t>
  </si>
  <si>
    <t>CARLOS ALVAREZ</t>
  </si>
  <si>
    <t>CARLOSALVAREZ</t>
  </si>
  <si>
    <t>62962005.0</t>
  </si>
  <si>
    <t>359351890000</t>
  </si>
  <si>
    <t>35935189</t>
  </si>
  <si>
    <t>TATIANA ELIZABETH TORIBIO HIGUERA</t>
  </si>
  <si>
    <t>TATIANAELIZABETHTORIBIOHIGUERA</t>
  </si>
  <si>
    <t>63215261.0</t>
  </si>
  <si>
    <t>369003420000</t>
  </si>
  <si>
    <t>36900342</t>
  </si>
  <si>
    <t>ALLAN AHMED ARROYO SUIRA</t>
  </si>
  <si>
    <t>ALLANAHMEDARROYOSUIRA</t>
  </si>
  <si>
    <t>65534066.0</t>
  </si>
  <si>
    <t>354264950000</t>
  </si>
  <si>
    <t>35426495</t>
  </si>
  <si>
    <t>EMANUEL MONTENEGRO</t>
  </si>
  <si>
    <t>EMANUELMONTENEGRO</t>
  </si>
  <si>
    <t>62075025.0</t>
  </si>
  <si>
    <t>355237300000</t>
  </si>
  <si>
    <t>35523730</t>
  </si>
  <si>
    <t>GISELA PINZON</t>
  </si>
  <si>
    <t>GISELAPINZON</t>
  </si>
  <si>
    <t>69127633.0</t>
  </si>
  <si>
    <t>352359280000</t>
  </si>
  <si>
    <t>35235928</t>
  </si>
  <si>
    <t>GABRIELA ANAYS PINO</t>
  </si>
  <si>
    <t>GABRIELAANAYSPINO</t>
  </si>
  <si>
    <t>64467000.0</t>
  </si>
  <si>
    <t>356119460000</t>
  </si>
  <si>
    <t>35611946</t>
  </si>
  <si>
    <t>RAQUEL ESPINOSA</t>
  </si>
  <si>
    <t>RAQUELESPINOSA</t>
  </si>
  <si>
    <t>62561441.0</t>
  </si>
  <si>
    <t>344147880000</t>
  </si>
  <si>
    <t>34414788</t>
  </si>
  <si>
    <t>IRMA NAVARRO SERVICIOS Y SUMINISTROS NS</t>
  </si>
  <si>
    <t>IRMANAVARROSERVICIOSYSUMINISTROSNS</t>
  </si>
  <si>
    <t>67671056.0</t>
  </si>
  <si>
    <t>349345390000</t>
  </si>
  <si>
    <t>34934539</t>
  </si>
  <si>
    <t>FRANKLIN VARGAS</t>
  </si>
  <si>
    <t>FRANKLINVARGAS</t>
  </si>
  <si>
    <t>68486030.0</t>
  </si>
  <si>
    <t>368017640000</t>
  </si>
  <si>
    <t>36801764</t>
  </si>
  <si>
    <t>ANEL NUÑEZ</t>
  </si>
  <si>
    <t>ANELNUNEZ</t>
  </si>
  <si>
    <t>69369139.0</t>
  </si>
  <si>
    <t>358234620000</t>
  </si>
  <si>
    <t>35823462</t>
  </si>
  <si>
    <t>NAYARIS ZELIDETH JIMENEZ ADAMES</t>
  </si>
  <si>
    <t>NAYARISZELIDETHJIMENEZADAMES</t>
  </si>
  <si>
    <t>66748877.0</t>
  </si>
  <si>
    <t>359240340000</t>
  </si>
  <si>
    <t>35924034</t>
  </si>
  <si>
    <t>MICHAEL MARCELO MUÑOZ GONZÁLEZ</t>
  </si>
  <si>
    <t>MICHAELMARCELOMUNOZGONZALEZ</t>
  </si>
  <si>
    <t>69260457.0</t>
  </si>
  <si>
    <t>366036700000</t>
  </si>
  <si>
    <t>36603670</t>
  </si>
  <si>
    <t>CARLOS CUBILLA</t>
  </si>
  <si>
    <t>CARLOSCUBILLA</t>
  </si>
  <si>
    <t>351325760000</t>
  </si>
  <si>
    <t>35132576</t>
  </si>
  <si>
    <t>ALESKA ALMENGOR</t>
  </si>
  <si>
    <t>ALESKAALMENGOR</t>
  </si>
  <si>
    <t>64587384.0</t>
  </si>
  <si>
    <t>353068770000</t>
  </si>
  <si>
    <t>35306877</t>
  </si>
  <si>
    <t>ARMANDO RODRIGUEZ</t>
  </si>
  <si>
    <t>ARMANDORODRIGUEZ</t>
  </si>
  <si>
    <t>66567332.0</t>
  </si>
  <si>
    <t>352271020000</t>
  </si>
  <si>
    <t>35227102</t>
  </si>
  <si>
    <t>ARTHUR CASTILLO</t>
  </si>
  <si>
    <t>ARTHURCASTILLO</t>
  </si>
  <si>
    <t>68002296.0</t>
  </si>
  <si>
    <t>346241500000</t>
  </si>
  <si>
    <t>34624150</t>
  </si>
  <si>
    <t>ELIECER ALEJANDRO MORENO</t>
  </si>
  <si>
    <t>ELIECERALEJANDROMORENO</t>
  </si>
  <si>
    <t>69620833.0</t>
  </si>
  <si>
    <t>348154760000</t>
  </si>
  <si>
    <t>34815476</t>
  </si>
  <si>
    <t>LEISBETH MARIEL PITTY</t>
  </si>
  <si>
    <t>LEISBETHMARIELPITTY</t>
  </si>
  <si>
    <t>63211717.0</t>
  </si>
  <si>
    <t>323527780000</t>
  </si>
  <si>
    <t>32352778</t>
  </si>
  <si>
    <t>CRITICAL CARE</t>
  </si>
  <si>
    <t>CRITICALCARE</t>
  </si>
  <si>
    <t>62153939.0</t>
  </si>
  <si>
    <t>352151030000</t>
  </si>
  <si>
    <t>35215103</t>
  </si>
  <si>
    <t>MARTIN GOMEZ</t>
  </si>
  <si>
    <t>MARTINGOMEZ</t>
  </si>
  <si>
    <t>62995126.0</t>
  </si>
  <si>
    <t>361021990000</t>
  </si>
  <si>
    <t>36102199</t>
  </si>
  <si>
    <t>YADIANIS ARELIS SUIRA ARAUZ</t>
  </si>
  <si>
    <t>YADIANISARELISSUIRAARAUZ</t>
  </si>
  <si>
    <t>64778961.0</t>
  </si>
  <si>
    <t>361003510000</t>
  </si>
  <si>
    <t>36100351</t>
  </si>
  <si>
    <t>68341930.0</t>
  </si>
  <si>
    <t>354297640000</t>
  </si>
  <si>
    <t>35429764</t>
  </si>
  <si>
    <t>DARWIN PITTY</t>
  </si>
  <si>
    <t>DARWINPITTY</t>
  </si>
  <si>
    <t>65023823.0</t>
  </si>
  <si>
    <t>355263070000</t>
  </si>
  <si>
    <t>35526307</t>
  </si>
  <si>
    <t>EDGAR ENRIQUE BARRIA PITTY</t>
  </si>
  <si>
    <t>EDGARENRIQUEBARRIAPITTY</t>
  </si>
  <si>
    <t>67404073.0</t>
  </si>
  <si>
    <t>359225190000</t>
  </si>
  <si>
    <t>35922519</t>
  </si>
  <si>
    <t>EL PAN NUESTRO</t>
  </si>
  <si>
    <t>ELPANNUESTRO</t>
  </si>
  <si>
    <t>64401993.0</t>
  </si>
  <si>
    <t>331181170000</t>
  </si>
  <si>
    <t>33118117</t>
  </si>
  <si>
    <t>SEBASTIANA WILLIET LOPEZ</t>
  </si>
  <si>
    <t>SEBASTIANAWILLIETLOPEZ</t>
  </si>
  <si>
    <t>67359123.0</t>
  </si>
  <si>
    <t>358213420000</t>
  </si>
  <si>
    <t>35821342</t>
  </si>
  <si>
    <t>JUAN OBERTO</t>
  </si>
  <si>
    <t>JUANOBERTO</t>
  </si>
  <si>
    <t>65248495.0</t>
  </si>
  <si>
    <t>336186680000</t>
  </si>
  <si>
    <t>33618668</t>
  </si>
  <si>
    <t>Gladys Esther Cedeno Aguirre</t>
  </si>
  <si>
    <t>GLADYSESTHERCEDENOAGUIRRE</t>
  </si>
  <si>
    <t>68765772.0</t>
  </si>
  <si>
    <t>358127860000</t>
  </si>
  <si>
    <t>35812786</t>
  </si>
  <si>
    <t>RAMON ELIECER PITTI ARAUZ</t>
  </si>
  <si>
    <t>RAMONELIECERPITTIARAUZ</t>
  </si>
  <si>
    <t>68310776.0</t>
  </si>
  <si>
    <t>358145900000</t>
  </si>
  <si>
    <t>35814590</t>
  </si>
  <si>
    <t>EUSEBIO HERNÁNDEZ GONZÁLEZ</t>
  </si>
  <si>
    <t>EUSEBIOHERNANDEZGONZALEZ</t>
  </si>
  <si>
    <t>63561737.0</t>
  </si>
  <si>
    <t>364012560000</t>
  </si>
  <si>
    <t>36401256</t>
  </si>
  <si>
    <t>MARLIS CORTEZ</t>
  </si>
  <si>
    <t>MARLISCORTEZ</t>
  </si>
  <si>
    <t>69399907.0</t>
  </si>
  <si>
    <t>363044290000</t>
  </si>
  <si>
    <t>36304429</t>
  </si>
  <si>
    <t>JEIHEISIN MIRANDA</t>
  </si>
  <si>
    <t>JEIHEISINMIRANDA</t>
  </si>
  <si>
    <t>351172870000</t>
  </si>
  <si>
    <t>35117287</t>
  </si>
  <si>
    <t>VIRGINIA JIMENEZ</t>
  </si>
  <si>
    <t>VIRGINIAJIMENEZ</t>
  </si>
  <si>
    <t>63075929.0</t>
  </si>
  <si>
    <t>359386660000</t>
  </si>
  <si>
    <t>35938666</t>
  </si>
  <si>
    <t>GEORGE GONZALEZ</t>
  </si>
  <si>
    <t>GEORGEGONZALEZ</t>
  </si>
  <si>
    <t>69100214.0</t>
  </si>
  <si>
    <t>368011370000</t>
  </si>
  <si>
    <t>36801137</t>
  </si>
  <si>
    <t>HANIEL GUSTAVO ARAUZ NAVARRO</t>
  </si>
  <si>
    <t>HANIELGUSTAVOARAUZNAVARRO</t>
  </si>
  <si>
    <t>63686154.0</t>
  </si>
  <si>
    <t>363031660000</t>
  </si>
  <si>
    <t>36303166</t>
  </si>
  <si>
    <t>MIGUEL ANGEL ORTIZ CASTILLO</t>
  </si>
  <si>
    <t>MIGUELANGELORTIZCASTILLO</t>
  </si>
  <si>
    <t>63626712.0</t>
  </si>
  <si>
    <t>356211930000</t>
  </si>
  <si>
    <t>35621193</t>
  </si>
  <si>
    <t>DIMAS LEONEL JIMENEZ PITTI</t>
  </si>
  <si>
    <t>DIMASLEONELJIMENEZPITTI</t>
  </si>
  <si>
    <t>62776290.0</t>
  </si>
  <si>
    <t>351317800000</t>
  </si>
  <si>
    <t>35131780</t>
  </si>
  <si>
    <t>MARIA LISBETH CABRERA SALDAÑA</t>
  </si>
  <si>
    <t>MARIALISBETHCABRERASALDANA</t>
  </si>
  <si>
    <t>68968649.0</t>
  </si>
  <si>
    <t>312212370000</t>
  </si>
  <si>
    <t>31221237</t>
  </si>
  <si>
    <t>CAFÃ© EL EXPLORADOR</t>
  </si>
  <si>
    <t>CAFAELEXPLORADOR</t>
  </si>
  <si>
    <t>61125942.0</t>
  </si>
  <si>
    <t>347443790000</t>
  </si>
  <si>
    <t>34744379</t>
  </si>
  <si>
    <t>FELIX ANTONIO BARRIA ROMERO</t>
  </si>
  <si>
    <t>FELIXANTONIOBARRIAROMERO</t>
  </si>
  <si>
    <t>66766027.0</t>
  </si>
  <si>
    <t>356198990000</t>
  </si>
  <si>
    <t>35619899</t>
  </si>
  <si>
    <t>ANDY DEIVIS VEGA</t>
  </si>
  <si>
    <t>ANDYDEIVISVEGA</t>
  </si>
  <si>
    <t>65170025.0</t>
  </si>
  <si>
    <t>358130300000</t>
  </si>
  <si>
    <t>35813030</t>
  </si>
  <si>
    <t>LISBETH RIVERA</t>
  </si>
  <si>
    <t>LISBETHRIVERA</t>
  </si>
  <si>
    <t>68425131.0</t>
  </si>
  <si>
    <t>344173560000</t>
  </si>
  <si>
    <t>34417356</t>
  </si>
  <si>
    <t>DESTINY VIP TRANSPORT</t>
  </si>
  <si>
    <t>DESTINYVIPTRANSPORT</t>
  </si>
  <si>
    <t>60710362.0</t>
  </si>
  <si>
    <t>366031900000</t>
  </si>
  <si>
    <t>36603190</t>
  </si>
  <si>
    <t>STEFANIE LEZCANO</t>
  </si>
  <si>
    <t>STEFANIELEZCANO</t>
  </si>
  <si>
    <t>69136161.0</t>
  </si>
  <si>
    <t>342437150000</t>
  </si>
  <si>
    <t>34243715</t>
  </si>
  <si>
    <t>VICTOR MANUEL RIVERA CORTEZ</t>
  </si>
  <si>
    <t>VICTORMANUELRIVERACORTEZ</t>
  </si>
  <si>
    <t>63220107.0</t>
  </si>
  <si>
    <t>355364770000</t>
  </si>
  <si>
    <t>35536477</t>
  </si>
  <si>
    <t>JUAN CARLOS SALDAÑA</t>
  </si>
  <si>
    <t>JUANCARLOSSALDANA</t>
  </si>
  <si>
    <t>65436211.0</t>
  </si>
  <si>
    <t>351145890000</t>
  </si>
  <si>
    <t>35114589</t>
  </si>
  <si>
    <t>YURI TATIANA PITTÍ ROSA</t>
  </si>
  <si>
    <t>YURITATIANAPITTIROSA</t>
  </si>
  <si>
    <t>68633939.0</t>
  </si>
  <si>
    <t>346111970000</t>
  </si>
  <si>
    <t>34611197</t>
  </si>
  <si>
    <t>DIANA CHAVARRIA</t>
  </si>
  <si>
    <t>DIANACHAVARRIA</t>
  </si>
  <si>
    <t>61362369.0</t>
  </si>
  <si>
    <t>356312290000</t>
  </si>
  <si>
    <t>35631229</t>
  </si>
  <si>
    <t>JOSE DANIEL BRAYAN VEGA</t>
  </si>
  <si>
    <t>JOSEDANIELBRAYANVEGA</t>
  </si>
  <si>
    <t>66773529.0</t>
  </si>
  <si>
    <t>352341140000</t>
  </si>
  <si>
    <t>35234114</t>
  </si>
  <si>
    <t>GERARDO GONZALES</t>
  </si>
  <si>
    <t>GERARDOGONZALES</t>
  </si>
  <si>
    <t>66365476.0</t>
  </si>
  <si>
    <t>358177670000</t>
  </si>
  <si>
    <t>35817767</t>
  </si>
  <si>
    <t>HEIDI YESIEL CABALLERO GUERRA</t>
  </si>
  <si>
    <t>HEIDIYESIELCABALLEROGUERRA</t>
  </si>
  <si>
    <t>65101716.0</t>
  </si>
  <si>
    <t>356326850000</t>
  </si>
  <si>
    <t>35632685</t>
  </si>
  <si>
    <t>GERMAN ORTIZ SAMUDIO</t>
  </si>
  <si>
    <t>GERMANORTIZSAMUDIO</t>
  </si>
  <si>
    <t>69194265.0</t>
  </si>
  <si>
    <t>353308390000</t>
  </si>
  <si>
    <t>35330839</t>
  </si>
  <si>
    <t>RICARDO VEGA SAMUDIO</t>
  </si>
  <si>
    <t>RICARDOVEGASAMUDIO</t>
  </si>
  <si>
    <t>67582176.0</t>
  </si>
  <si>
    <t>356071690000</t>
  </si>
  <si>
    <t>35607169</t>
  </si>
  <si>
    <t>LUIS VEGA</t>
  </si>
  <si>
    <t>LUISVEGA</t>
  </si>
  <si>
    <t>65704878.0</t>
  </si>
  <si>
    <t>358066120000</t>
  </si>
  <si>
    <t>35806612</t>
  </si>
  <si>
    <t>ALEX MORALES</t>
  </si>
  <si>
    <t>ALEXMORALES</t>
  </si>
  <si>
    <t>66635610.0</t>
  </si>
  <si>
    <t>361025080000</t>
  </si>
  <si>
    <t>36102508</t>
  </si>
  <si>
    <t>EVELYN MIRANDA</t>
  </si>
  <si>
    <t>EVELYNMIRANDA</t>
  </si>
  <si>
    <t>62113473.0</t>
  </si>
  <si>
    <t>363056600000</t>
  </si>
  <si>
    <t>36305660</t>
  </si>
  <si>
    <t>CAROLINA EDITH ESQUIVEL ARAUZ</t>
  </si>
  <si>
    <t>CAROLINAEDITHESQUIVELARAUZ</t>
  </si>
  <si>
    <t>338178480000</t>
  </si>
  <si>
    <t>33817848</t>
  </si>
  <si>
    <t>HENRY MARCEL PINTO</t>
  </si>
  <si>
    <t>HENRYMARCELPINTO</t>
  </si>
  <si>
    <t>62640737.0</t>
  </si>
  <si>
    <t>353385470000</t>
  </si>
  <si>
    <t>35338547</t>
  </si>
  <si>
    <t>ANDY AMETH CERRUD</t>
  </si>
  <si>
    <t>ANDYAMETHCERRUD</t>
  </si>
  <si>
    <t>68062111.0</t>
  </si>
  <si>
    <t>354189850000</t>
  </si>
  <si>
    <t>35418985</t>
  </si>
  <si>
    <t>CARLOS MENOCAL</t>
  </si>
  <si>
    <t>CARLOSMENOCAL</t>
  </si>
  <si>
    <t>65614204.0</t>
  </si>
  <si>
    <t>368057300000</t>
  </si>
  <si>
    <t>36805730</t>
  </si>
  <si>
    <t>EULALIO EDICSON ORTEGA VEGA</t>
  </si>
  <si>
    <t>EULALIOEDICSONORTEGAVEGA</t>
  </si>
  <si>
    <t>325136410000</t>
  </si>
  <si>
    <t>32513641</t>
  </si>
  <si>
    <t>Modesto Anton</t>
  </si>
  <si>
    <t>MODESTOANTON</t>
  </si>
  <si>
    <t>66151689.0</t>
  </si>
  <si>
    <t>357103580000</t>
  </si>
  <si>
    <t>35710358</t>
  </si>
  <si>
    <t>ELIZABETH SALDAÑA CASTILLO</t>
  </si>
  <si>
    <t>ELIZABETHSALDANACASTILLO</t>
  </si>
  <si>
    <t>67799203.0</t>
  </si>
  <si>
    <t>356306740000</t>
  </si>
  <si>
    <t>35630674</t>
  </si>
  <si>
    <t>JORGE CÁCERES</t>
  </si>
  <si>
    <t>JORGECACERES</t>
  </si>
  <si>
    <t>63179083.0</t>
  </si>
  <si>
    <t>356271670000</t>
  </si>
  <si>
    <t>35627167</t>
  </si>
  <si>
    <t>LUIS MENDEZ</t>
  </si>
  <si>
    <t>LUISMENDEZ</t>
  </si>
  <si>
    <t>63074195.0</t>
  </si>
  <si>
    <t>359387460000</t>
  </si>
  <si>
    <t>35938746</t>
  </si>
  <si>
    <t>AIDA FLORES</t>
  </si>
  <si>
    <t>AIDAFLORES</t>
  </si>
  <si>
    <t>68920449.0</t>
  </si>
  <si>
    <t>357224920000</t>
  </si>
  <si>
    <t>35722492</t>
  </si>
  <si>
    <t>KIRIATH YARIM MUÑOZ DELGADO</t>
  </si>
  <si>
    <t>KIRIATHYARIMMUNOZDELGADO</t>
  </si>
  <si>
    <t>62473837.0</t>
  </si>
  <si>
    <t>347390400000</t>
  </si>
  <si>
    <t>34739040</t>
  </si>
  <si>
    <t>EVIDELIA MARLENE BOTELLO</t>
  </si>
  <si>
    <t>EVIDELIAMARLENEBOTELLO</t>
  </si>
  <si>
    <t>65708538.0</t>
  </si>
  <si>
    <t>353319170000</t>
  </si>
  <si>
    <t>35331917</t>
  </si>
  <si>
    <t>MIKE ANTONIO GOMEZ</t>
  </si>
  <si>
    <t>MIKEANTONIOGOMEZ</t>
  </si>
  <si>
    <t>67483475.0</t>
  </si>
  <si>
    <t>333182680000</t>
  </si>
  <si>
    <t>33318268</t>
  </si>
  <si>
    <t>ARCENIO TRAMITE 507</t>
  </si>
  <si>
    <t>ARCENIOTRAMITE507</t>
  </si>
  <si>
    <t>61584497.0</t>
  </si>
  <si>
    <t>344453490000</t>
  </si>
  <si>
    <t>34445349</t>
  </si>
  <si>
    <t>RAUL VILLARREAL</t>
  </si>
  <si>
    <t>RAULVILLARREAL</t>
  </si>
  <si>
    <t>67069573.0</t>
  </si>
  <si>
    <t>349462490000</t>
  </si>
  <si>
    <t>34946249</t>
  </si>
  <si>
    <t>JACKZEEL ISAAC VALDES MONTEZUMA</t>
  </si>
  <si>
    <t>JACKZEELISAACVALDESMONTEZUMA</t>
  </si>
  <si>
    <t>67403673.0</t>
  </si>
  <si>
    <t>361031620000</t>
  </si>
  <si>
    <t>36103162</t>
  </si>
  <si>
    <t>HEILLYN SABIN</t>
  </si>
  <si>
    <t>HEILLYNSABIN</t>
  </si>
  <si>
    <t>68789076.0</t>
  </si>
  <si>
    <t>333228440000</t>
  </si>
  <si>
    <t>33322844</t>
  </si>
  <si>
    <t>ANA TU?ON</t>
  </si>
  <si>
    <t>ANATUON</t>
  </si>
  <si>
    <t>69681477.0</t>
  </si>
  <si>
    <t>351135000000</t>
  </si>
  <si>
    <t>35113500</t>
  </si>
  <si>
    <t>MISAEL SALINA</t>
  </si>
  <si>
    <t>MISAELSALINA</t>
  </si>
  <si>
    <t>67368997.0</t>
  </si>
  <si>
    <t>357339900000</t>
  </si>
  <si>
    <t>35733990</t>
  </si>
  <si>
    <t>JOSEPH SALDAÑA</t>
  </si>
  <si>
    <t>JOSEPHSALDANA</t>
  </si>
  <si>
    <t>62118128.0</t>
  </si>
  <si>
    <t>365054330000</t>
  </si>
  <si>
    <t>36505433</t>
  </si>
  <si>
    <t>RAUL ENRIQUE GONZÁLEZ NUÑEZ</t>
  </si>
  <si>
    <t>RAULENRIQUEGONZALEZNUNEZ</t>
  </si>
  <si>
    <t>352229050000</t>
  </si>
  <si>
    <t>35222905</t>
  </si>
  <si>
    <t>YOSUANY QUINTERO</t>
  </si>
  <si>
    <t>YOSUANYQUINTERO</t>
  </si>
  <si>
    <t>63124364.0</t>
  </si>
  <si>
    <t>312204610000</t>
  </si>
  <si>
    <t>31220461</t>
  </si>
  <si>
    <t>ELECTRONICA AUDIO CENTER CAR SHOP</t>
  </si>
  <si>
    <t>ELECTRONICAAUDIOCENTERCARSHOP</t>
  </si>
  <si>
    <t>64176241.0</t>
  </si>
  <si>
    <t>354003840000</t>
  </si>
  <si>
    <t>35400384</t>
  </si>
  <si>
    <t>KA LOT FUNG LI</t>
  </si>
  <si>
    <t>KALOTFUNGLI</t>
  </si>
  <si>
    <t>60076877.0</t>
  </si>
  <si>
    <t>367034320000</t>
  </si>
  <si>
    <t>36703432</t>
  </si>
  <si>
    <t>NORBERTO ACOSTA</t>
  </si>
  <si>
    <t>NORBERTOACOSTA</t>
  </si>
  <si>
    <t>67618566.0</t>
  </si>
  <si>
    <t>326972650100</t>
  </si>
  <si>
    <t>32697265</t>
  </si>
  <si>
    <t>JUAN MOISES GUERRA</t>
  </si>
  <si>
    <t>JUANMOISESGUERRA</t>
  </si>
  <si>
    <t>61300229.0</t>
  </si>
  <si>
    <t>Juan Moises Guerra</t>
  </si>
  <si>
    <t>355298930000</t>
  </si>
  <si>
    <t>35529893</t>
  </si>
  <si>
    <t>QUEXERILIS ESTHER PINTO GUERRA</t>
  </si>
  <si>
    <t>QUEXERILISESTHERPINTOGUERRA</t>
  </si>
  <si>
    <t>62247202.0</t>
  </si>
  <si>
    <t>356056260000</t>
  </si>
  <si>
    <t>35605626</t>
  </si>
  <si>
    <t>SADITH ARAUZ ARAUZ</t>
  </si>
  <si>
    <t>SADITHARAUZARAUZ</t>
  </si>
  <si>
    <t>66835059.0</t>
  </si>
  <si>
    <t>353298740000</t>
  </si>
  <si>
    <t>35329874</t>
  </si>
  <si>
    <t>ESTEBAN JEREMIAS RODRÍGUEZ SANTAMARIA</t>
  </si>
  <si>
    <t>ESTEBANJEREMIASRODRIGUEZSANTAMARIA</t>
  </si>
  <si>
    <t>68019577.0</t>
  </si>
  <si>
    <t>361022790000</t>
  </si>
  <si>
    <t>36102279</t>
  </si>
  <si>
    <t>JUAN SERRANO</t>
  </si>
  <si>
    <t>JUANSERRANO</t>
  </si>
  <si>
    <t>69930300.0</t>
  </si>
  <si>
    <t>367027840000</t>
  </si>
  <si>
    <t>36702784</t>
  </si>
  <si>
    <t>AMERICA ALVAREZ</t>
  </si>
  <si>
    <t>AMERICAALVAREZ</t>
  </si>
  <si>
    <t>68144297.0</t>
  </si>
  <si>
    <t>345451110000</t>
  </si>
  <si>
    <t>34545111</t>
  </si>
  <si>
    <t>MARIO GONZALEZ</t>
  </si>
  <si>
    <t>MARIOGONZALEZ</t>
  </si>
  <si>
    <t>69828988.0</t>
  </si>
  <si>
    <t>355373820000</t>
  </si>
  <si>
    <t>35537382</t>
  </si>
  <si>
    <t>JOSÉ GOMEZ</t>
  </si>
  <si>
    <t>JOSEGOMEZ</t>
  </si>
  <si>
    <t>62858577.0</t>
  </si>
  <si>
    <t>351025350000</t>
  </si>
  <si>
    <t>35102535</t>
  </si>
  <si>
    <t>JOHN GUERRA</t>
  </si>
  <si>
    <t>JOHNGUERRA</t>
  </si>
  <si>
    <t>64968211.0</t>
  </si>
  <si>
    <t>329489940000</t>
  </si>
  <si>
    <t>32948994</t>
  </si>
  <si>
    <t>Olwin Ed uardo Martinez Nunez</t>
  </si>
  <si>
    <t>OLWINEDUARDOMARTINEZNUNEZ</t>
  </si>
  <si>
    <t>61830885.0</t>
  </si>
  <si>
    <t>337310130000</t>
  </si>
  <si>
    <t>33731013</t>
  </si>
  <si>
    <t>LIZKA NERINA JARAMILLO GONZALEZ</t>
  </si>
  <si>
    <t>LIZKANERINAJARAMILLOGONZALEZ</t>
  </si>
  <si>
    <t>66715100.0</t>
  </si>
  <si>
    <t>328595560000</t>
  </si>
  <si>
    <t>32859556</t>
  </si>
  <si>
    <t>Deca Contractores</t>
  </si>
  <si>
    <t>DECACONTRACTORES</t>
  </si>
  <si>
    <t>62538122.0</t>
  </si>
  <si>
    <t>361051770000</t>
  </si>
  <si>
    <t>36105177</t>
  </si>
  <si>
    <t>ELIAS GALLARDO RODRÍGUEZ</t>
  </si>
  <si>
    <t>ELIASGALLARDORODRIGUEZ</t>
  </si>
  <si>
    <t>342326370000</t>
  </si>
  <si>
    <t>34232637</t>
  </si>
  <si>
    <t>GERMAN ANTONIO MONTENEGRO</t>
  </si>
  <si>
    <t>GERMANANTONIOMONTENEGRO</t>
  </si>
  <si>
    <t>69250007.0</t>
  </si>
  <si>
    <t>348128630000</t>
  </si>
  <si>
    <t>34812863</t>
  </si>
  <si>
    <t>QUESIA MENDOZA</t>
  </si>
  <si>
    <t>QUESIAMENDOZA</t>
  </si>
  <si>
    <t>65708508.0</t>
  </si>
  <si>
    <t>356261870000</t>
  </si>
  <si>
    <t>35626187</t>
  </si>
  <si>
    <t>MABEL DIAZ</t>
  </si>
  <si>
    <t>MABELDIAZ</t>
  </si>
  <si>
    <t>63703459.0</t>
  </si>
  <si>
    <t>345451080000</t>
  </si>
  <si>
    <t>34545108</t>
  </si>
  <si>
    <t>DIRIEL ANTHONY LEZCANO BATISTA</t>
  </si>
  <si>
    <t>DIRIELANTHONYLEZCANOBATISTA</t>
  </si>
  <si>
    <t>62358836.0</t>
  </si>
  <si>
    <t>349353160000</t>
  </si>
  <si>
    <t>34935316</t>
  </si>
  <si>
    <t>ELMER SAUCEDO MURGAS</t>
  </si>
  <si>
    <t>ELMERSAUCEDOMURGAS</t>
  </si>
  <si>
    <t>65996615.0</t>
  </si>
  <si>
    <t>349355290000</t>
  </si>
  <si>
    <t>34935529</t>
  </si>
  <si>
    <t>YESENIA SALDAÑA</t>
  </si>
  <si>
    <t>YESENIASALDANA</t>
  </si>
  <si>
    <t>66928520.0</t>
  </si>
  <si>
    <t>357191460000</t>
  </si>
  <si>
    <t>35719146</t>
  </si>
  <si>
    <t>CESAR GIRON</t>
  </si>
  <si>
    <t>CESARGIRON</t>
  </si>
  <si>
    <t>63411559.0</t>
  </si>
  <si>
    <t>329541960000</t>
  </si>
  <si>
    <t>32954196</t>
  </si>
  <si>
    <t>Annie Yarissa J urado Mastrolinardo</t>
  </si>
  <si>
    <t>ANNIEYARISSAJURADOMASTROLINARDO</t>
  </si>
  <si>
    <t>67400216.0</t>
  </si>
  <si>
    <t>338264430000</t>
  </si>
  <si>
    <t>33826443</t>
  </si>
  <si>
    <t>AGUAS DE MANANTIAL</t>
  </si>
  <si>
    <t>AGUASDEMANANTIAL</t>
  </si>
  <si>
    <t>68922848.0</t>
  </si>
  <si>
    <t>358061540000</t>
  </si>
  <si>
    <t>35806154</t>
  </si>
  <si>
    <t>JOSELYN AVENDAÑO</t>
  </si>
  <si>
    <t>JOSELYNAVENDANO</t>
  </si>
  <si>
    <t>63301834.0</t>
  </si>
  <si>
    <t>356042120000</t>
  </si>
  <si>
    <t>35604212</t>
  </si>
  <si>
    <t>HENRY MANUEL RIVERA</t>
  </si>
  <si>
    <t>HENRYMANUELRIVERA</t>
  </si>
  <si>
    <t>67667331.0</t>
  </si>
  <si>
    <t>352347330000</t>
  </si>
  <si>
    <t>35234733</t>
  </si>
  <si>
    <t>JORGE AURELIO ARRACERA</t>
  </si>
  <si>
    <t>JORGEAURELIOARRACERA</t>
  </si>
  <si>
    <t>67495862.0</t>
  </si>
  <si>
    <t>351352940000</t>
  </si>
  <si>
    <t>35135294</t>
  </si>
  <si>
    <t>YULIANA GARCIA</t>
  </si>
  <si>
    <t>YULIANAGARCIA</t>
  </si>
  <si>
    <t>67623573.0</t>
  </si>
  <si>
    <t>354371520000</t>
  </si>
  <si>
    <t>35437152</t>
  </si>
  <si>
    <t>IRVING OMAR MONROY AVILES</t>
  </si>
  <si>
    <t>IRVINGOMARMONROYAVILES</t>
  </si>
  <si>
    <t>67757057.0</t>
  </si>
  <si>
    <t>369039580000</t>
  </si>
  <si>
    <t>36903958</t>
  </si>
  <si>
    <t>LUIS ENRRIQUE GONZALEZ MARTINEZ</t>
  </si>
  <si>
    <t>LUISENRRIQUEGONZALEZMARTINEZ</t>
  </si>
  <si>
    <t>349248070000</t>
  </si>
  <si>
    <t>34924807</t>
  </si>
  <si>
    <t>GRACE GISSELL GONZALEZ ARAUZ</t>
  </si>
  <si>
    <t>GRACEGISSELLGONZALEZARAUZ</t>
  </si>
  <si>
    <t>69434739.0</t>
  </si>
  <si>
    <t>329478470000</t>
  </si>
  <si>
    <t>32947847</t>
  </si>
  <si>
    <t>Keyline Diaz</t>
  </si>
  <si>
    <t>KEYLINEDIAZ</t>
  </si>
  <si>
    <t>66889061.0</t>
  </si>
  <si>
    <t>329494290000</t>
  </si>
  <si>
    <t>32949429</t>
  </si>
  <si>
    <t>Keyli ne Joan Diaz Miranda</t>
  </si>
  <si>
    <t>KEYLINEJOANDIAZMIRANDA</t>
  </si>
  <si>
    <t>69899689.0</t>
  </si>
  <si>
    <t>356169550000</t>
  </si>
  <si>
    <t>35616955</t>
  </si>
  <si>
    <t>IVONNE INES QUINTERO ESPINOSA</t>
  </si>
  <si>
    <t>IVONNEINESQUINTEROESPINOSA</t>
  </si>
  <si>
    <t>60749088.0</t>
  </si>
  <si>
    <t>369017900000</t>
  </si>
  <si>
    <t>36901790</t>
  </si>
  <si>
    <t>MANUEL GONZALEZ</t>
  </si>
  <si>
    <t>MANUELGONZALEZ</t>
  </si>
  <si>
    <t>64134943.0</t>
  </si>
  <si>
    <t>369016180000</t>
  </si>
  <si>
    <t>36901618</t>
  </si>
  <si>
    <t>YESSENIA SERRACIN</t>
  </si>
  <si>
    <t>YESSENIASERRACIN</t>
  </si>
  <si>
    <t>63766109.0</t>
  </si>
  <si>
    <t>335127480000</t>
  </si>
  <si>
    <t>33512748</t>
  </si>
  <si>
    <t>Jason Javier Vasquez</t>
  </si>
  <si>
    <t>JASONJAVIERVASQUEZ</t>
  </si>
  <si>
    <t>66868914.0</t>
  </si>
  <si>
    <t>357130170000</t>
  </si>
  <si>
    <t>35713017</t>
  </si>
  <si>
    <t>REFRISERVICIOS DEL CID</t>
  </si>
  <si>
    <t>REFRISERVICIOSDELCID</t>
  </si>
  <si>
    <t>67520088.0</t>
  </si>
  <si>
    <t>356314410000</t>
  </si>
  <si>
    <t>35631441</t>
  </si>
  <si>
    <t>LIDANIS YERENIS MIRANDA GONZALEZ</t>
  </si>
  <si>
    <t>LIDANISYERENISMIRANDAGONZALEZ</t>
  </si>
  <si>
    <t>64972499.0</t>
  </si>
  <si>
    <t>361005970000</t>
  </si>
  <si>
    <t>36100597</t>
  </si>
  <si>
    <t>ELISEO RIOS</t>
  </si>
  <si>
    <t>ELISEORIOS</t>
  </si>
  <si>
    <t>63921862.0</t>
  </si>
  <si>
    <t>366006080000</t>
  </si>
  <si>
    <t>36600608</t>
  </si>
  <si>
    <t>64918731.0</t>
  </si>
  <si>
    <t>336199310000</t>
  </si>
  <si>
    <t>33619931</t>
  </si>
  <si>
    <t>VENTAS D&amp;A</t>
  </si>
  <si>
    <t>VENTASDA</t>
  </si>
  <si>
    <t>65990616.0</t>
  </si>
  <si>
    <t>346244690000</t>
  </si>
  <si>
    <t>34624469</t>
  </si>
  <si>
    <t>IZIRETH DEL CARMEN PONCE PALACIOS</t>
  </si>
  <si>
    <t>IZIRETHDELCARMENPONCEPALACIOS</t>
  </si>
  <si>
    <t>68365937.0</t>
  </si>
  <si>
    <t>352260270000</t>
  </si>
  <si>
    <t>35226027</t>
  </si>
  <si>
    <t>LUZ ALINA CORTEZ CERVANTES</t>
  </si>
  <si>
    <t>LUZALINACORTEZCERVANTES</t>
  </si>
  <si>
    <t>67914845.0</t>
  </si>
  <si>
    <t>356260280000</t>
  </si>
  <si>
    <t>35626028</t>
  </si>
  <si>
    <t>63330108.0</t>
  </si>
  <si>
    <t>328372870000</t>
  </si>
  <si>
    <t>32837287</t>
  </si>
  <si>
    <t>Felix Arauz</t>
  </si>
  <si>
    <t>FELIXARAUZ</t>
  </si>
  <si>
    <t>68474000.0</t>
  </si>
  <si>
    <t>338166220000</t>
  </si>
  <si>
    <t>33816622</t>
  </si>
  <si>
    <t>Sayuri Asuss ette Camargo Sanjur</t>
  </si>
  <si>
    <t>SAYURIASUSSETTECAMARGOSANJUR</t>
  </si>
  <si>
    <t>63045678.0</t>
  </si>
  <si>
    <t>358239420000</t>
  </si>
  <si>
    <t>35823942</t>
  </si>
  <si>
    <t>MOISÉS ELIDIO AGUIRRE SALDAÑA</t>
  </si>
  <si>
    <t>MOISESELIDIOAGUIRRESALDANA</t>
  </si>
  <si>
    <t>67627572.0</t>
  </si>
  <si>
    <t>352362970000</t>
  </si>
  <si>
    <t>35236297</t>
  </si>
  <si>
    <t>LUIS AGUILAT</t>
  </si>
  <si>
    <t>LUISAGUILAT</t>
  </si>
  <si>
    <t>69037998.0</t>
  </si>
  <si>
    <t>358056450000</t>
  </si>
  <si>
    <t>35805645</t>
  </si>
  <si>
    <t>JEAN MICHAEL SUIRA GALAN</t>
  </si>
  <si>
    <t>JEANMICHAELSUIRAGALAN</t>
  </si>
  <si>
    <t>65513680.0</t>
  </si>
  <si>
    <t>343328440000</t>
  </si>
  <si>
    <t>34332844</t>
  </si>
  <si>
    <t>GERALDINE VARGAS</t>
  </si>
  <si>
    <t>GERALDINEVARGAS</t>
  </si>
  <si>
    <t>67552929.0</t>
  </si>
  <si>
    <t>353146570000</t>
  </si>
  <si>
    <t>35314657</t>
  </si>
  <si>
    <t>68780151.0</t>
  </si>
  <si>
    <t>359029590000</t>
  </si>
  <si>
    <t>35902959</t>
  </si>
  <si>
    <t>YASMERY VALDES</t>
  </si>
  <si>
    <t>YASMERYVALDES</t>
  </si>
  <si>
    <t>63007873.0</t>
  </si>
  <si>
    <t>356253560000</t>
  </si>
  <si>
    <t>35625356</t>
  </si>
  <si>
    <t>FRANKLIN MARTINEZ</t>
  </si>
  <si>
    <t>FRANKLINMARTINEZ</t>
  </si>
  <si>
    <t>66075257.0</t>
  </si>
  <si>
    <t>366004560000</t>
  </si>
  <si>
    <t>36600456</t>
  </si>
  <si>
    <t>GABIREL ALEXIS ROJAS</t>
  </si>
  <si>
    <t>GABIRELALEXISROJAS</t>
  </si>
  <si>
    <t>67915490.0</t>
  </si>
  <si>
    <t>359371320000</t>
  </si>
  <si>
    <t>35937132</t>
  </si>
  <si>
    <t>GABRIEL ALEXIS ROJAS</t>
  </si>
  <si>
    <t>GABRIELALEXISROJAS</t>
  </si>
  <si>
    <t>68630170.0</t>
  </si>
  <si>
    <t>351340370000</t>
  </si>
  <si>
    <t>35134037</t>
  </si>
  <si>
    <t>JONATHAN ALMENGOR</t>
  </si>
  <si>
    <t>JONATHANALMENGOR</t>
  </si>
  <si>
    <t>64466896.0</t>
  </si>
  <si>
    <t>352227230000</t>
  </si>
  <si>
    <t>35222723</t>
  </si>
  <si>
    <t>ZULEYNE SANTOS</t>
  </si>
  <si>
    <t>ZULEYNESANTOS</t>
  </si>
  <si>
    <t>66628613.0</t>
  </si>
  <si>
    <t>362033090000</t>
  </si>
  <si>
    <t>36203309</t>
  </si>
  <si>
    <t>ANGELICA MIRANDA</t>
  </si>
  <si>
    <t>ANGELICAMIRANDA</t>
  </si>
  <si>
    <t>65008655.0</t>
  </si>
  <si>
    <t>358339830000</t>
  </si>
  <si>
    <t>35833983</t>
  </si>
  <si>
    <t>SERGIO SANTAMARIA</t>
  </si>
  <si>
    <t>SERGIOSANTAMARIA</t>
  </si>
  <si>
    <t>69853727.0</t>
  </si>
  <si>
    <t>345098810000</t>
  </si>
  <si>
    <t>34509881</t>
  </si>
  <si>
    <t>DELICIAS MD</t>
  </si>
  <si>
    <t>DELICIASMD</t>
  </si>
  <si>
    <t>67809117.0</t>
  </si>
  <si>
    <t>354310870000</t>
  </si>
  <si>
    <t>35431087</t>
  </si>
  <si>
    <t>ALEXANDER ARAUZ</t>
  </si>
  <si>
    <t>ALEXANDERARAUZ</t>
  </si>
  <si>
    <t>65433051.0</t>
  </si>
  <si>
    <t>351265900000</t>
  </si>
  <si>
    <t>35126590</t>
  </si>
  <si>
    <t>STACY GOMEZ</t>
  </si>
  <si>
    <t>STACYGOMEZ</t>
  </si>
  <si>
    <t>66863092.0</t>
  </si>
  <si>
    <t>344118550000</t>
  </si>
  <si>
    <t>34411855</t>
  </si>
  <si>
    <t>AVELINO ANDRES QUIROZ GARCIA</t>
  </si>
  <si>
    <t>AVELINOANDRESQUIROZGARCIA</t>
  </si>
  <si>
    <t>65390297.0</t>
  </si>
  <si>
    <t>356281180000</t>
  </si>
  <si>
    <t>35628118</t>
  </si>
  <si>
    <t>FLORENCIO MONTEZUMA</t>
  </si>
  <si>
    <t>FLORENCIOMONTEZUMA</t>
  </si>
  <si>
    <t>69165242.0</t>
  </si>
  <si>
    <t>357077700000</t>
  </si>
  <si>
    <t>35707770</t>
  </si>
  <si>
    <t>ILIANA TREJOS</t>
  </si>
  <si>
    <t>ILIANATREJOS</t>
  </si>
  <si>
    <t>62010532.0</t>
  </si>
  <si>
    <t>353261130000</t>
  </si>
  <si>
    <t>35326113</t>
  </si>
  <si>
    <t>SARAHY JUDITH MONTES JULIO DE GU</t>
  </si>
  <si>
    <t>SARAHYJUDITHMONTESJULIODEGU</t>
  </si>
  <si>
    <t>65319886.0</t>
  </si>
  <si>
    <t>351274390000</t>
  </si>
  <si>
    <t>35127439</t>
  </si>
  <si>
    <t>RENE LARA</t>
  </si>
  <si>
    <t>RENELARA</t>
  </si>
  <si>
    <t>63024955.0</t>
  </si>
  <si>
    <t>352381940000</t>
  </si>
  <si>
    <t>35238194</t>
  </si>
  <si>
    <t>EDUARDO ARIEL ESPINOZA GONZÁLEZ</t>
  </si>
  <si>
    <t>EDUARDOARIELESPINOZAGONZALEZ</t>
  </si>
  <si>
    <t>66495754.0</t>
  </si>
  <si>
    <t>354308490000</t>
  </si>
  <si>
    <t>35430849</t>
  </si>
  <si>
    <t>TOMAS BEJARANO</t>
  </si>
  <si>
    <t>TOMASBEJARANO</t>
  </si>
  <si>
    <t>69501754.0</t>
  </si>
  <si>
    <t>332290060000</t>
  </si>
  <si>
    <t>33229006</t>
  </si>
  <si>
    <t>TOMAS PAUL BEJARANO ORTEGA</t>
  </si>
  <si>
    <t>TOMASPAULBEJARANOORTEGA</t>
  </si>
  <si>
    <t>68933497.0</t>
  </si>
  <si>
    <t>357340520000</t>
  </si>
  <si>
    <t>35734052</t>
  </si>
  <si>
    <t>ISAAC MONTENEGRO</t>
  </si>
  <si>
    <t>ISAACMONTENEGRO</t>
  </si>
  <si>
    <t>69063235.0</t>
  </si>
  <si>
    <t>361006710000</t>
  </si>
  <si>
    <t>36100671</t>
  </si>
  <si>
    <t>JESSICA COCHERAN</t>
  </si>
  <si>
    <t>JESSICACOCHERAN</t>
  </si>
  <si>
    <t>67649388.0</t>
  </si>
  <si>
    <t>338312770000</t>
  </si>
  <si>
    <t>33831277</t>
  </si>
  <si>
    <t>DARIO ESTEBAN ATENCIO</t>
  </si>
  <si>
    <t>DARIOESTEBANATENCIO</t>
  </si>
  <si>
    <t>63787913.0</t>
  </si>
  <si>
    <t>363046920000</t>
  </si>
  <si>
    <t>36304692</t>
  </si>
  <si>
    <t>CARLOS ABDIEL AGUIRRE MENDOZA</t>
  </si>
  <si>
    <t>CARLOSABDIELAGUIRREMENDOZA</t>
  </si>
  <si>
    <t>366040620000</t>
  </si>
  <si>
    <t>36604062</t>
  </si>
  <si>
    <t>359346370000</t>
  </si>
  <si>
    <t>35934637</t>
  </si>
  <si>
    <t>CECILIA SANJUR</t>
  </si>
  <si>
    <t>CECILIASANJUR</t>
  </si>
  <si>
    <t>67458821.0</t>
  </si>
  <si>
    <t>345409500000</t>
  </si>
  <si>
    <t>34540950</t>
  </si>
  <si>
    <t>RAPPIPACK</t>
  </si>
  <si>
    <t>69833805.0</t>
  </si>
  <si>
    <t>354150670000</t>
  </si>
  <si>
    <t>35415067</t>
  </si>
  <si>
    <t>LEIDY CARRASCO</t>
  </si>
  <si>
    <t>LEIDYCARRASCO</t>
  </si>
  <si>
    <t>68949484.0</t>
  </si>
  <si>
    <t>354150700000</t>
  </si>
  <si>
    <t>35415070</t>
  </si>
  <si>
    <t>64495437.0</t>
  </si>
  <si>
    <t>357362950000</t>
  </si>
  <si>
    <t>35736295</t>
  </si>
  <si>
    <t>WILLIAM CABALLERO</t>
  </si>
  <si>
    <t>WILLIAMCABALLERO</t>
  </si>
  <si>
    <t>69886593.0</t>
  </si>
  <si>
    <t>344310280000</t>
  </si>
  <si>
    <t>34431028</t>
  </si>
  <si>
    <t>CARLOS PALACIOS</t>
  </si>
  <si>
    <t>CARLOSPALACIOS</t>
  </si>
  <si>
    <t>62884530.0</t>
  </si>
  <si>
    <t>351256060000</t>
  </si>
  <si>
    <t>35125606</t>
  </si>
  <si>
    <t>KEITHY CASTILLO</t>
  </si>
  <si>
    <t>KEITHYCASTILLO</t>
  </si>
  <si>
    <t>63114407.0</t>
  </si>
  <si>
    <t>356070070000</t>
  </si>
  <si>
    <t>35607007</t>
  </si>
  <si>
    <t>ROBERTO ARAUZ</t>
  </si>
  <si>
    <t>ROBERTOARAUZ</t>
  </si>
  <si>
    <t>63881319.0</t>
  </si>
  <si>
    <t>361015590000</t>
  </si>
  <si>
    <t>36101559</t>
  </si>
  <si>
    <t>CARLOS ALEJANDRO PINTO HERRERA</t>
  </si>
  <si>
    <t>CARLOSALEJANDROPINTOHERRERA</t>
  </si>
  <si>
    <t>66050326.0</t>
  </si>
  <si>
    <t>344453100000</t>
  </si>
  <si>
    <t>34445310</t>
  </si>
  <si>
    <t>ELVIS ORTEGA</t>
  </si>
  <si>
    <t>ELVISORTEGA</t>
  </si>
  <si>
    <t>69669319.0</t>
  </si>
  <si>
    <t>356299510000</t>
  </si>
  <si>
    <t>35629951</t>
  </si>
  <si>
    <t>RICARDO CHEONG</t>
  </si>
  <si>
    <t>RICARDOCHEONG</t>
  </si>
  <si>
    <t>66900036.0</t>
  </si>
  <si>
    <t>357365750000</t>
  </si>
  <si>
    <t>35736575</t>
  </si>
  <si>
    <t>CARLOS ANTONIO ARSEMENA TELLO</t>
  </si>
  <si>
    <t>CARLOSANTONIOARSEMENATELLO</t>
  </si>
  <si>
    <t>69053919.0</t>
  </si>
  <si>
    <t>348368200000</t>
  </si>
  <si>
    <t>34836820</t>
  </si>
  <si>
    <t>AGNI SAUCEDO</t>
  </si>
  <si>
    <t>AGNISAUCEDO</t>
  </si>
  <si>
    <t>67569741.0</t>
  </si>
  <si>
    <t>367037240000</t>
  </si>
  <si>
    <t>36703724</t>
  </si>
  <si>
    <t>MARJORIE CABALLERO</t>
  </si>
  <si>
    <t>MARJORIECABALLERO</t>
  </si>
  <si>
    <t>346120160000</t>
  </si>
  <si>
    <t>34612016</t>
  </si>
  <si>
    <t>ELIUD MORENO</t>
  </si>
  <si>
    <t>ELIUDMORENO</t>
  </si>
  <si>
    <t>64652904.0</t>
  </si>
  <si>
    <t>352311580000</t>
  </si>
  <si>
    <t>35231158</t>
  </si>
  <si>
    <t>VICENTE PITTI</t>
  </si>
  <si>
    <t>VICENTEPITTI</t>
  </si>
  <si>
    <t>65208721.0</t>
  </si>
  <si>
    <t>324812770000</t>
  </si>
  <si>
    <t>32481277</t>
  </si>
  <si>
    <t>JASSON CHAVEZ</t>
  </si>
  <si>
    <t>JASSONCHAVEZ</t>
  </si>
  <si>
    <t>67593282.0</t>
  </si>
  <si>
    <t>357350660000</t>
  </si>
  <si>
    <t>35735066</t>
  </si>
  <si>
    <t>ARTURO ATENCIO</t>
  </si>
  <si>
    <t>ARTUROATENCIO</t>
  </si>
  <si>
    <t>67720038.0</t>
  </si>
  <si>
    <t>355331030000</t>
  </si>
  <si>
    <t>35533103</t>
  </si>
  <si>
    <t>ANN JIMENEZ</t>
  </si>
  <si>
    <t>ANNJIMENEZ</t>
  </si>
  <si>
    <t>66129724.0</t>
  </si>
  <si>
    <t>355325540000</t>
  </si>
  <si>
    <t>35532554</t>
  </si>
  <si>
    <t>JUAN SAMUDIO</t>
  </si>
  <si>
    <t>JUANSAMUDIO</t>
  </si>
  <si>
    <t>63747667.0</t>
  </si>
  <si>
    <t>357133860000</t>
  </si>
  <si>
    <t>35713386</t>
  </si>
  <si>
    <t>KARINA LISETH GOMEZ IBARRA</t>
  </si>
  <si>
    <t>KARINALISETHGOMEZIBARRA</t>
  </si>
  <si>
    <t>67301958.0</t>
  </si>
  <si>
    <t>359279300000</t>
  </si>
  <si>
    <t>35927930</t>
  </si>
  <si>
    <t>GLADYS SALINAS</t>
  </si>
  <si>
    <t>GLADYSSALINAS</t>
  </si>
  <si>
    <t>67721583.0</t>
  </si>
  <si>
    <t>356310050000</t>
  </si>
  <si>
    <t>35631005</t>
  </si>
  <si>
    <t>CARLOS DAVID GAITAN</t>
  </si>
  <si>
    <t>CARLOSDAVIDGAITAN</t>
  </si>
  <si>
    <t>66971934.0</t>
  </si>
  <si>
    <t>354195370000</t>
  </si>
  <si>
    <t>35419537</t>
  </si>
  <si>
    <t>NAYUVALIN VIVIANA LEDEZMA GONZALEZ</t>
  </si>
  <si>
    <t>NAYUVALINVIVIANALEDEZMAGONZALEZ</t>
  </si>
  <si>
    <t>67951462.0</t>
  </si>
  <si>
    <t>353154510000</t>
  </si>
  <si>
    <t>35315451</t>
  </si>
  <si>
    <t>VISUAL ATELIER ARQ.</t>
  </si>
  <si>
    <t>VISUALATELIERARQ</t>
  </si>
  <si>
    <t>67309438.0</t>
  </si>
  <si>
    <t>312226800000</t>
  </si>
  <si>
    <t>31222680</t>
  </si>
  <si>
    <t>MEDICAL SHOP PANAMA</t>
  </si>
  <si>
    <t>MEDICALSHOPPANAMA</t>
  </si>
  <si>
    <t>62980119.0</t>
  </si>
  <si>
    <t>352035440000</t>
  </si>
  <si>
    <t>35203544</t>
  </si>
  <si>
    <t>JOSE PINTO</t>
  </si>
  <si>
    <t>JOSEPINTO</t>
  </si>
  <si>
    <t>67852995.0</t>
  </si>
  <si>
    <t>312212770000</t>
  </si>
  <si>
    <t>31221277</t>
  </si>
  <si>
    <t>SALSAS PRETELT</t>
  </si>
  <si>
    <t>SALSASPRETELT</t>
  </si>
  <si>
    <t>65866476.0</t>
  </si>
  <si>
    <t>365058150000</t>
  </si>
  <si>
    <t>36505815</t>
  </si>
  <si>
    <t>JOINNER SAMUDIO</t>
  </si>
  <si>
    <t>JOINNERSAMUDIO</t>
  </si>
  <si>
    <t>342300710000</t>
  </si>
  <si>
    <t>34230071</t>
  </si>
  <si>
    <t>YORLENIS JURADO</t>
  </si>
  <si>
    <t>YORLENISJURADO</t>
  </si>
  <si>
    <t>66804105.0</t>
  </si>
  <si>
    <t>328533510000</t>
  </si>
  <si>
    <t>32853351</t>
  </si>
  <si>
    <t>Multise rvicios Atencio</t>
  </si>
  <si>
    <t>MULTISERVICIOSATENCIO</t>
  </si>
  <si>
    <t>66732054.0</t>
  </si>
  <si>
    <t>359196330000</t>
  </si>
  <si>
    <t>35919633</t>
  </si>
  <si>
    <t>CESAR BLANDON</t>
  </si>
  <si>
    <t>CESARBLANDON</t>
  </si>
  <si>
    <t>65492918.0</t>
  </si>
  <si>
    <t>352062750000</t>
  </si>
  <si>
    <t>35206275</t>
  </si>
  <si>
    <t>RUBEN RANGEL</t>
  </si>
  <si>
    <t>RUBENRANGEL</t>
  </si>
  <si>
    <t>64892764.0</t>
  </si>
  <si>
    <t>356252330000</t>
  </si>
  <si>
    <t>35625233</t>
  </si>
  <si>
    <t>SAMY LIZONDRO</t>
  </si>
  <si>
    <t>SAMYLIZONDRO</t>
  </si>
  <si>
    <t>65593655.0</t>
  </si>
  <si>
    <t>354158460000</t>
  </si>
  <si>
    <t>35415846</t>
  </si>
  <si>
    <t>JUDITH CABALLERO</t>
  </si>
  <si>
    <t>JUDITHCABALLERO</t>
  </si>
  <si>
    <t>68625693.0</t>
  </si>
  <si>
    <t>339217660000</t>
  </si>
  <si>
    <t>33921766</t>
  </si>
  <si>
    <t>KAROLINA MAYTEE GONZALEZ ESPINOSA</t>
  </si>
  <si>
    <t>KAROLINAMAYTEEGONZALEZESPINOSA</t>
  </si>
  <si>
    <t>67483001.0</t>
  </si>
  <si>
    <t>355267020000</t>
  </si>
  <si>
    <t>35526702</t>
  </si>
  <si>
    <t>EDWARD MONROY</t>
  </si>
  <si>
    <t>EDWARDMONROY</t>
  </si>
  <si>
    <t>64232911.0</t>
  </si>
  <si>
    <t>351299640000</t>
  </si>
  <si>
    <t>35129964</t>
  </si>
  <si>
    <t>CAROLINE STEPHANIE ALVAREZ MEDIANERO</t>
  </si>
  <si>
    <t>CAROLINESTEPHANIEALVAREZMEDIANERO</t>
  </si>
  <si>
    <t>67724076.0</t>
  </si>
  <si>
    <t>347385000000</t>
  </si>
  <si>
    <t>34738500</t>
  </si>
  <si>
    <t>GREISY SANTOS</t>
  </si>
  <si>
    <t>GREISYSANTOS</t>
  </si>
  <si>
    <t>63153877.0</t>
  </si>
  <si>
    <t>329624420000</t>
  </si>
  <si>
    <t>32962442</t>
  </si>
  <si>
    <t>Pablo Jo se Martinez Vasquez</t>
  </si>
  <si>
    <t>PABLOJOSEMARTINEZVASQUEZ</t>
  </si>
  <si>
    <t>62313634.0</t>
  </si>
  <si>
    <t>329539390000</t>
  </si>
  <si>
    <t>32953939</t>
  </si>
  <si>
    <t>Diego Jose Martin ez Vasquez M-Technology</t>
  </si>
  <si>
    <t>DIEGOJOSEMARTINEZVASQUEZMTECHNOLOGY</t>
  </si>
  <si>
    <t>62867922.0</t>
  </si>
  <si>
    <t>355368670000</t>
  </si>
  <si>
    <t>35536867</t>
  </si>
  <si>
    <t>DELVIS VELARÁN</t>
  </si>
  <si>
    <t>DELVISVELARAN</t>
  </si>
  <si>
    <t>65551092.0</t>
  </si>
  <si>
    <t>355355610000</t>
  </si>
  <si>
    <t>35535561</t>
  </si>
  <si>
    <t>STEVEN FERGUSON</t>
  </si>
  <si>
    <t>STEVENFERGUSON</t>
  </si>
  <si>
    <t>67170867.0</t>
  </si>
  <si>
    <t>357289700000</t>
  </si>
  <si>
    <t>35728970</t>
  </si>
  <si>
    <t>IRIS DEL CARMEN FRANCO CAMARENA</t>
  </si>
  <si>
    <t>IRISDELCARMENFRANCOCAMARENA</t>
  </si>
  <si>
    <t>66754627.0</t>
  </si>
  <si>
    <t>352366600000</t>
  </si>
  <si>
    <t>35236660</t>
  </si>
  <si>
    <t>DIANA JUDITH JUSTAVINO</t>
  </si>
  <si>
    <t>DIANAJUDITHJUSTAVINO</t>
  </si>
  <si>
    <t>63669503.0</t>
  </si>
  <si>
    <t>351151310000</t>
  </si>
  <si>
    <t>35115131</t>
  </si>
  <si>
    <t>CARLOS ANTONIO NIETO NAVARRO</t>
  </si>
  <si>
    <t>CARLOSANTONIONIETONAVARRO</t>
  </si>
  <si>
    <t>67123435.0</t>
  </si>
  <si>
    <t>358288850000</t>
  </si>
  <si>
    <t>35828885</t>
  </si>
  <si>
    <t>KEVIN JOEL GONZALEZ MONTENEGRO</t>
  </si>
  <si>
    <t>KEVINJOELGONZALEZMONTENEGRO</t>
  </si>
  <si>
    <t>67583090.0</t>
  </si>
  <si>
    <t>355362330000</t>
  </si>
  <si>
    <t>35536233</t>
  </si>
  <si>
    <t>MELANIE AVILES MARTINEZ</t>
  </si>
  <si>
    <t>MELANIEAVILESMARTINEZ</t>
  </si>
  <si>
    <t>62802985.0</t>
  </si>
  <si>
    <t>352337620000</t>
  </si>
  <si>
    <t>35233762</t>
  </si>
  <si>
    <t>JOSEPH INOCENCIO ESPINOSA AGUIRRE</t>
  </si>
  <si>
    <t>JOSEPHINOCENCIOESPINOSAAGUIRRE</t>
  </si>
  <si>
    <t>62040862.0</t>
  </si>
  <si>
    <t>341405470000</t>
  </si>
  <si>
    <t>34140547</t>
  </si>
  <si>
    <t>LENIS JURADO</t>
  </si>
  <si>
    <t>LENISJURADO</t>
  </si>
  <si>
    <t>68513335.0</t>
  </si>
  <si>
    <t>356126930000</t>
  </si>
  <si>
    <t>35612693</t>
  </si>
  <si>
    <t>EYNAR ESPINOSA</t>
  </si>
  <si>
    <t>EYNARESPINOSA</t>
  </si>
  <si>
    <t>62302161.0</t>
  </si>
  <si>
    <t>326960200200</t>
  </si>
  <si>
    <t>32696020</t>
  </si>
  <si>
    <t>REPUESTOS Y SERVICIO STECNICOSJMINTERNAC</t>
  </si>
  <si>
    <t>REPUESTOSYSERVICIOSTECNICOSJMINTERNAC</t>
  </si>
  <si>
    <t>62358158.0</t>
  </si>
  <si>
    <t>357376300000</t>
  </si>
  <si>
    <t>35737630</t>
  </si>
  <si>
    <t>JERALD EDIER GONZÁLEZ CENTENO</t>
  </si>
  <si>
    <t>JERALDEDIERGONZALEZCENTENO</t>
  </si>
  <si>
    <t>68910284.0</t>
  </si>
  <si>
    <t>364000540000</t>
  </si>
  <si>
    <t>36400054</t>
  </si>
  <si>
    <t>NATALIA BEJERANO VEJERANO</t>
  </si>
  <si>
    <t>NATALIABEJERANOVEJERANO</t>
  </si>
  <si>
    <t>63398461.0</t>
  </si>
  <si>
    <t>344422070000</t>
  </si>
  <si>
    <t>34442207</t>
  </si>
  <si>
    <t>ALLAN VEGA</t>
  </si>
  <si>
    <t>ALLANVEGA</t>
  </si>
  <si>
    <t>67912919.0</t>
  </si>
  <si>
    <t>351325200000</t>
  </si>
  <si>
    <t>35132520</t>
  </si>
  <si>
    <t>YAJAIRA GARCIA</t>
  </si>
  <si>
    <t>YAJAIRAGARCIA</t>
  </si>
  <si>
    <t>64362624.0</t>
  </si>
  <si>
    <t>354373770000</t>
  </si>
  <si>
    <t>35437377</t>
  </si>
  <si>
    <t>MARIANELA SANTOS CARPINTERO DE CLARA</t>
  </si>
  <si>
    <t>MARIANELASANTOSCARPINTERODECLARA</t>
  </si>
  <si>
    <t>67578054.0</t>
  </si>
  <si>
    <t>358386250000</t>
  </si>
  <si>
    <t>35838625</t>
  </si>
  <si>
    <t>VICENCIO JIMENEZ</t>
  </si>
  <si>
    <t>VICENCIOJIMENEZ</t>
  </si>
  <si>
    <t>63346156.0</t>
  </si>
  <si>
    <t>344112810000</t>
  </si>
  <si>
    <t>34411281</t>
  </si>
  <si>
    <t>BENJAMIN CARPINTERO PEREZ</t>
  </si>
  <si>
    <t>BENJAMINCARPINTEROPEREZ</t>
  </si>
  <si>
    <t>67608129.0</t>
  </si>
  <si>
    <t>357190140000</t>
  </si>
  <si>
    <t>35719014</t>
  </si>
  <si>
    <t>LARISSA DEL CARMEN BEITIA MENDOZA</t>
  </si>
  <si>
    <t>LARISSADELCARMENBEITIAMENDOZA</t>
  </si>
  <si>
    <t>66861837.0</t>
  </si>
  <si>
    <t>358189100000</t>
  </si>
  <si>
    <t>35818910</t>
  </si>
  <si>
    <t>62152866.0</t>
  </si>
  <si>
    <t>357162700000</t>
  </si>
  <si>
    <t>35716270</t>
  </si>
  <si>
    <t>LAMASA, S. A.</t>
  </si>
  <si>
    <t>LAMASASA</t>
  </si>
  <si>
    <t>65039416.0</t>
  </si>
  <si>
    <t>359269750000</t>
  </si>
  <si>
    <t>35926975</t>
  </si>
  <si>
    <t>YORDAN CABALLERO</t>
  </si>
  <si>
    <t>YORDANCABALLERO</t>
  </si>
  <si>
    <t>65789216.0</t>
  </si>
  <si>
    <t>354151860000</t>
  </si>
  <si>
    <t>35415186</t>
  </si>
  <si>
    <t>JONATHAN FRANCISCO RODRIGUEZ PINEDA</t>
  </si>
  <si>
    <t>JONATHANFRANCISCORODRIGUEZPINEDA</t>
  </si>
  <si>
    <t>69137366.0</t>
  </si>
  <si>
    <t>367003440000</t>
  </si>
  <si>
    <t>36700344</t>
  </si>
  <si>
    <t>YOLANDA SALINAS CRON</t>
  </si>
  <si>
    <t>YOLANDASALINASCRON</t>
  </si>
  <si>
    <t>67743914.0</t>
  </si>
  <si>
    <t>359314660000</t>
  </si>
  <si>
    <t>35931466</t>
  </si>
  <si>
    <t>IRIAM CONCEPCION</t>
  </si>
  <si>
    <t>IRIAMCONCEPCION</t>
  </si>
  <si>
    <t>66539348.0</t>
  </si>
  <si>
    <t>352373750000</t>
  </si>
  <si>
    <t>35237375</t>
  </si>
  <si>
    <t>VITLLELY CHACON</t>
  </si>
  <si>
    <t>VITLLELYCHACON</t>
  </si>
  <si>
    <t>69029867.0</t>
  </si>
  <si>
    <t>361040870000</t>
  </si>
  <si>
    <t>36104087</t>
  </si>
  <si>
    <t>SILVERIO MONTEZUMA</t>
  </si>
  <si>
    <t>SILVERIOMONTEZUMA</t>
  </si>
  <si>
    <t>362045000000</t>
  </si>
  <si>
    <t>36204500</t>
  </si>
  <si>
    <t>366011320000</t>
  </si>
  <si>
    <t>36601132</t>
  </si>
  <si>
    <t>PAUL CHAVARRIA</t>
  </si>
  <si>
    <t>PAULCHAVARRIA</t>
  </si>
  <si>
    <t>66617603.0</t>
  </si>
  <si>
    <t>358073870000</t>
  </si>
  <si>
    <t>35807387</t>
  </si>
  <si>
    <t>JIRED VARGAS</t>
  </si>
  <si>
    <t>JIREDVARGAS</t>
  </si>
  <si>
    <t>68330981.0</t>
  </si>
  <si>
    <t>341160070000</t>
  </si>
  <si>
    <t>34116007</t>
  </si>
  <si>
    <t>JOHNY ABDIEL CHAVARRIA MARTINEZ</t>
  </si>
  <si>
    <t>JOHNYABDIELCHAVARRIAMARTINEZ</t>
  </si>
  <si>
    <t>60391658.0</t>
  </si>
  <si>
    <t>358277910000</t>
  </si>
  <si>
    <t>35827791</t>
  </si>
  <si>
    <t>RODOLFO LEDEZMA</t>
  </si>
  <si>
    <t>RODOLFOLEDEZMA</t>
  </si>
  <si>
    <t>68303184.0</t>
  </si>
  <si>
    <t>351033570000</t>
  </si>
  <si>
    <t>35103357</t>
  </si>
  <si>
    <t>NELSY MORALES</t>
  </si>
  <si>
    <t>NELSYMORALES</t>
  </si>
  <si>
    <t>61795457.0</t>
  </si>
  <si>
    <t>362039900000</t>
  </si>
  <si>
    <t>36203990</t>
  </si>
  <si>
    <t>YILSYS PEREZ</t>
  </si>
  <si>
    <t>YILSYSPEREZ</t>
  </si>
  <si>
    <t>356215990000</t>
  </si>
  <si>
    <t>35621599</t>
  </si>
  <si>
    <t>YULIETH BUSTOS</t>
  </si>
  <si>
    <t>YULIETHBUSTOS</t>
  </si>
  <si>
    <t>67625644.0</t>
  </si>
  <si>
    <t>356088740000</t>
  </si>
  <si>
    <t>35608874</t>
  </si>
  <si>
    <t>BERLY BALENTINA SAMUDIO PINEDA</t>
  </si>
  <si>
    <t>BERLYBALENTINASAMUDIOPINEDA</t>
  </si>
  <si>
    <t>64414570.0</t>
  </si>
  <si>
    <t>356370870000</t>
  </si>
  <si>
    <t>35637087</t>
  </si>
  <si>
    <t>DAFNE MONRROY</t>
  </si>
  <si>
    <t>DAFNEMONRROY</t>
  </si>
  <si>
    <t>63202270.0</t>
  </si>
  <si>
    <t>362031610000</t>
  </si>
  <si>
    <t>36203161</t>
  </si>
  <si>
    <t>STEPHANIE VEGA</t>
  </si>
  <si>
    <t>STEPHANIEVEGA</t>
  </si>
  <si>
    <t>69057048.0</t>
  </si>
  <si>
    <t>346155580000</t>
  </si>
  <si>
    <t>34615558</t>
  </si>
  <si>
    <t>HULRICHS ALBERT FLOMER LEON</t>
  </si>
  <si>
    <t>HULRICHSALBERTFLOMERLEON</t>
  </si>
  <si>
    <t>68239845.0</t>
  </si>
  <si>
    <t>351122910000</t>
  </si>
  <si>
    <t>35112291</t>
  </si>
  <si>
    <t>ALCIBIADES CANDANEDO</t>
  </si>
  <si>
    <t>ALCIBIADESCANDANEDO</t>
  </si>
  <si>
    <t>68828096.0</t>
  </si>
  <si>
    <t>357320100000</t>
  </si>
  <si>
    <t>35732010</t>
  </si>
  <si>
    <t>HANSEN GUERRA</t>
  </si>
  <si>
    <t>HANSENGUERRA</t>
  </si>
  <si>
    <t>62480852.0</t>
  </si>
  <si>
    <t>353243200000</t>
  </si>
  <si>
    <t>35324320</t>
  </si>
  <si>
    <t>MELANY SERRANO</t>
  </si>
  <si>
    <t>MELANYSERRANO</t>
  </si>
  <si>
    <t>69907718.0</t>
  </si>
  <si>
    <t>358347260000</t>
  </si>
  <si>
    <t>35834726</t>
  </si>
  <si>
    <t>EYMER OLVANIS MORALES CORELLA</t>
  </si>
  <si>
    <t>EYMEROLVANISMORALESCORELLA</t>
  </si>
  <si>
    <t>67859317.0</t>
  </si>
  <si>
    <t>369046860000</t>
  </si>
  <si>
    <t>36904686</t>
  </si>
  <si>
    <t>MELIZABETH MIRANDA PITTI</t>
  </si>
  <si>
    <t>MELIZABETHMIRANDAPITTI</t>
  </si>
  <si>
    <t>359117600000</t>
  </si>
  <si>
    <t>35911760</t>
  </si>
  <si>
    <t>EVELYN LEZCANO</t>
  </si>
  <si>
    <t>EVELYNLEZCANO</t>
  </si>
  <si>
    <t>63319872.0</t>
  </si>
  <si>
    <t>359268180000</t>
  </si>
  <si>
    <t>35926818</t>
  </si>
  <si>
    <t>MAIKA LORENIS SANCHEZ CASTILLO</t>
  </si>
  <si>
    <t>MAIKALORENISSANCHEZCASTILLO</t>
  </si>
  <si>
    <t>65197676.0</t>
  </si>
  <si>
    <t>369059430000</t>
  </si>
  <si>
    <t>36905943</t>
  </si>
  <si>
    <t>GILBERTO CUBILLA</t>
  </si>
  <si>
    <t>GILBERTOCUBILLA</t>
  </si>
  <si>
    <t>345427300000</t>
  </si>
  <si>
    <t>34542730</t>
  </si>
  <si>
    <t>MARIA ELENA DE GONZALEZ</t>
  </si>
  <si>
    <t>MARIAELENADEGONZALEZ</t>
  </si>
  <si>
    <t>66801510.0</t>
  </si>
  <si>
    <t>359145430000</t>
  </si>
  <si>
    <t>35914543</t>
  </si>
  <si>
    <t>ROBERTO BATISTA</t>
  </si>
  <si>
    <t>ROBERTOBATISTA</t>
  </si>
  <si>
    <t>62111225.0</t>
  </si>
  <si>
    <t>362031440000</t>
  </si>
  <si>
    <t>36203144</t>
  </si>
  <si>
    <t>LUDWING MAGDIEL CANO GUERRA</t>
  </si>
  <si>
    <t>LUDWINGMAGDIELCANOGUERRA</t>
  </si>
  <si>
    <t>69300640.0</t>
  </si>
  <si>
    <t>331301650000</t>
  </si>
  <si>
    <t>33130165</t>
  </si>
  <si>
    <t>STEPHANIA LISBETH SOSA SAAVEDRA</t>
  </si>
  <si>
    <t>STEPHANIALISBETHSOSASAAVEDRA</t>
  </si>
  <si>
    <t>68305673.0</t>
  </si>
  <si>
    <t>354377420000</t>
  </si>
  <si>
    <t>35437742</t>
  </si>
  <si>
    <t>FELICIA MÉNDEZ</t>
  </si>
  <si>
    <t>FELICIAMENDEZ</t>
  </si>
  <si>
    <t>62602986.0</t>
  </si>
  <si>
    <t>348067790000</t>
  </si>
  <si>
    <t>34806779</t>
  </si>
  <si>
    <t>SANTIAGO CHONG WANG</t>
  </si>
  <si>
    <t>SANTIAGOCHONGWANG</t>
  </si>
  <si>
    <t>69325988.0</t>
  </si>
  <si>
    <t>338172500000</t>
  </si>
  <si>
    <t>33817250</t>
  </si>
  <si>
    <t>SUPER MERCADO WANG</t>
  </si>
  <si>
    <t>SUPERMERCADOWANG</t>
  </si>
  <si>
    <t>69645888.0</t>
  </si>
  <si>
    <t>354306440000</t>
  </si>
  <si>
    <t>35430644</t>
  </si>
  <si>
    <t>CAROLINA SALINA SANCHEZ</t>
  </si>
  <si>
    <t>CAROLINASALINASANCHEZ</t>
  </si>
  <si>
    <t>64439010.0</t>
  </si>
  <si>
    <t>344207400000</t>
  </si>
  <si>
    <t>34420740</t>
  </si>
  <si>
    <t>JENIFFER CORDOBA GONZALEZ</t>
  </si>
  <si>
    <t>JENIFFERCORDOBAGONZALEZ</t>
  </si>
  <si>
    <t>62068500.0</t>
  </si>
  <si>
    <t>359122080000</t>
  </si>
  <si>
    <t>35912208</t>
  </si>
  <si>
    <t>HILDAURA VEGA</t>
  </si>
  <si>
    <t>HILDAURAVEGA</t>
  </si>
  <si>
    <t>61098155.0</t>
  </si>
  <si>
    <t>347449510000</t>
  </si>
  <si>
    <t>34744951</t>
  </si>
  <si>
    <t>MARY VILLARREAL</t>
  </si>
  <si>
    <t>MARYVILLARREAL</t>
  </si>
  <si>
    <t>64218056.0</t>
  </si>
  <si>
    <t>357203120000</t>
  </si>
  <si>
    <t>35720312</t>
  </si>
  <si>
    <t>JOSÉ LUIS MARTÍNEZ CASTILLO</t>
  </si>
  <si>
    <t>JOSELUISMARTINEZCASTILLO</t>
  </si>
  <si>
    <t>62550515.0</t>
  </si>
  <si>
    <t>344463950000</t>
  </si>
  <si>
    <t>34446395</t>
  </si>
  <si>
    <t>ANAMELISSA HARTMAN</t>
  </si>
  <si>
    <t>ANAMELISSAHARTMAN</t>
  </si>
  <si>
    <t>69496830.0</t>
  </si>
  <si>
    <t>325182490000</t>
  </si>
  <si>
    <t>32518249</t>
  </si>
  <si>
    <t>MONTESOL S.A.</t>
  </si>
  <si>
    <t>MONTESOLSA</t>
  </si>
  <si>
    <t>66740542.0</t>
  </si>
  <si>
    <t>365060880000</t>
  </si>
  <si>
    <t>36506088</t>
  </si>
  <si>
    <t>AURORA CASTILLO</t>
  </si>
  <si>
    <t>AURORACASTILLO</t>
  </si>
  <si>
    <t>355097160000</t>
  </si>
  <si>
    <t>35509716</t>
  </si>
  <si>
    <t>ABDIAS MOISES GALLARDO CACERES</t>
  </si>
  <si>
    <t>ABDIASMOISESGALLARDOCACERES</t>
  </si>
  <si>
    <t>65565907.0</t>
  </si>
  <si>
    <t>353153400000</t>
  </si>
  <si>
    <t>35315340</t>
  </si>
  <si>
    <t>MIGUEL CASAS RIOS</t>
  </si>
  <si>
    <t>MIGUELCASASRIOS</t>
  </si>
  <si>
    <t>68997986.0</t>
  </si>
  <si>
    <t>342372580000</t>
  </si>
  <si>
    <t>34237258</t>
  </si>
  <si>
    <t>JUAN MANUEL JURADO AIZPURUA</t>
  </si>
  <si>
    <t>JUANMANUELJURADOAIZPURUA</t>
  </si>
  <si>
    <t>64670780.0</t>
  </si>
  <si>
    <t>359217300000</t>
  </si>
  <si>
    <t>35921730</t>
  </si>
  <si>
    <t>EDGARDO PINZON</t>
  </si>
  <si>
    <t>EDGARDOPINZON</t>
  </si>
  <si>
    <t>62700226.0</t>
  </si>
  <si>
    <t>355033210000</t>
  </si>
  <si>
    <t>35503321</t>
  </si>
  <si>
    <t>JACKELINE CORREA</t>
  </si>
  <si>
    <t>JACKELINECORREA</t>
  </si>
  <si>
    <t>62580587.0</t>
  </si>
  <si>
    <t>361028200000</t>
  </si>
  <si>
    <t>36102820</t>
  </si>
  <si>
    <t>KAROL ARITZI VILLARREAL BATISTA</t>
  </si>
  <si>
    <t>KAROLARITZIVILLARREALBATISTA</t>
  </si>
  <si>
    <t>68316345.0</t>
  </si>
  <si>
    <t>357053470000</t>
  </si>
  <si>
    <t>35705347</t>
  </si>
  <si>
    <t>DOMINGO MIRANDA</t>
  </si>
  <si>
    <t>DOMINGOMIRANDA</t>
  </si>
  <si>
    <t>61844231.0</t>
  </si>
  <si>
    <t>356187730000</t>
  </si>
  <si>
    <t>35618773</t>
  </si>
  <si>
    <t>JOSE ALFREDO QUIROZ</t>
  </si>
  <si>
    <t>JOSEALFREDOQUIROZ</t>
  </si>
  <si>
    <t>63105528.0</t>
  </si>
  <si>
    <t>353060760000</t>
  </si>
  <si>
    <t>35306076</t>
  </si>
  <si>
    <t>MIGUEL ARMANDO GONZALEZ CERCEÑO</t>
  </si>
  <si>
    <t>MIGUELARMANDOGONZALEZCERCENO</t>
  </si>
  <si>
    <t>62734623.0</t>
  </si>
  <si>
    <t>356222110000</t>
  </si>
  <si>
    <t>35622211</t>
  </si>
  <si>
    <t>EIKAR MARTÍN APARICIO CANALLERO</t>
  </si>
  <si>
    <t>EIKARMARTINAPARICIOCANALLERO</t>
  </si>
  <si>
    <t>68668376.0</t>
  </si>
  <si>
    <t>355347750000</t>
  </si>
  <si>
    <t>35534775</t>
  </si>
  <si>
    <t>CAROLINA ITZEL HERNÁNDEZ RÍOS</t>
  </si>
  <si>
    <t>CAROLINAITZELHERNANDEZRIOS</t>
  </si>
  <si>
    <t>68721860.0</t>
  </si>
  <si>
    <t>359318310000</t>
  </si>
  <si>
    <t>35931831</t>
  </si>
  <si>
    <t>LEYDA SANTO</t>
  </si>
  <si>
    <t>LEYDASANTO</t>
  </si>
  <si>
    <t>65001119.0</t>
  </si>
  <si>
    <t>356237210000</t>
  </si>
  <si>
    <t>35623721</t>
  </si>
  <si>
    <t>MANUEL GAMALIEL OLIVARES QUINTERO</t>
  </si>
  <si>
    <t>MANUELGAMALIELOLIVARESQUINTERO</t>
  </si>
  <si>
    <t>62018162.0</t>
  </si>
  <si>
    <t>355284570000</t>
  </si>
  <si>
    <t>35528457</t>
  </si>
  <si>
    <t>JAVIER DE JESUS GUTIERREZ VEGA</t>
  </si>
  <si>
    <t>JAVIERDEJESUSGUTIERREZVEGA</t>
  </si>
  <si>
    <t>64130590.0</t>
  </si>
  <si>
    <t>354381570000</t>
  </si>
  <si>
    <t>35438157</t>
  </si>
  <si>
    <t>BELISARIO MORALES SANCHEZ</t>
  </si>
  <si>
    <t>BELISARIOMORALESSANCHEZ</t>
  </si>
  <si>
    <t>65534212.0</t>
  </si>
  <si>
    <t>333122450000</t>
  </si>
  <si>
    <t>33312245</t>
  </si>
  <si>
    <t>ALCIDES AL BERTO ALVARADO</t>
  </si>
  <si>
    <t>ALCIDESALBERTOALVARADO</t>
  </si>
  <si>
    <t>65240652.0</t>
  </si>
  <si>
    <t>352269900000</t>
  </si>
  <si>
    <t>35226990</t>
  </si>
  <si>
    <t>ZULIMY QUINTERO</t>
  </si>
  <si>
    <t>ZULIMYQUINTERO</t>
  </si>
  <si>
    <t>64571288.0</t>
  </si>
  <si>
    <t>343425800000</t>
  </si>
  <si>
    <t>34342580</t>
  </si>
  <si>
    <t>LAURENCE GONZALEZ</t>
  </si>
  <si>
    <t>LAURENCEGONZALEZ</t>
  </si>
  <si>
    <t>68043933.0</t>
  </si>
  <si>
    <t>354346120000</t>
  </si>
  <si>
    <t>35434612</t>
  </si>
  <si>
    <t>EDITH ANDREA PITTI</t>
  </si>
  <si>
    <t>EDITHANDREAPITTI</t>
  </si>
  <si>
    <t>68497717.0</t>
  </si>
  <si>
    <t>344348210000</t>
  </si>
  <si>
    <t>34434821</t>
  </si>
  <si>
    <t>REMY ESPINOSA</t>
  </si>
  <si>
    <t>REMYESPINOSA</t>
  </si>
  <si>
    <t>63014796.0</t>
  </si>
  <si>
    <t>359385600000</t>
  </si>
  <si>
    <t>35938560</t>
  </si>
  <si>
    <t>GUILLERMO GONZALEZ</t>
  </si>
  <si>
    <t>GUILLERMOGONZALEZ</t>
  </si>
  <si>
    <t>67123810.0</t>
  </si>
  <si>
    <t>356124020000</t>
  </si>
  <si>
    <t>35612402</t>
  </si>
  <si>
    <t>CARLOS CORREA</t>
  </si>
  <si>
    <t>CARLOSCORREA</t>
  </si>
  <si>
    <t>62570748.0</t>
  </si>
  <si>
    <t>357208870000</t>
  </si>
  <si>
    <t>35720887</t>
  </si>
  <si>
    <t>JAIME NAVARRO</t>
  </si>
  <si>
    <t>JAIMENAVARRO</t>
  </si>
  <si>
    <t>62104097.0</t>
  </si>
  <si>
    <t>358046300000</t>
  </si>
  <si>
    <t>35804630</t>
  </si>
  <si>
    <t>YAICETH DEL CID</t>
  </si>
  <si>
    <t>YAICETHDELCID</t>
  </si>
  <si>
    <t>69987534.0</t>
  </si>
  <si>
    <t>367061530000</t>
  </si>
  <si>
    <t>36706153</t>
  </si>
  <si>
    <t>SEBASTIAN SANTOS</t>
  </si>
  <si>
    <t>SEBASTIANSANTOS</t>
  </si>
  <si>
    <t>356243170000</t>
  </si>
  <si>
    <t>35624317</t>
  </si>
  <si>
    <t>OLMEDOMIRANDA</t>
  </si>
  <si>
    <t>69502843.0</t>
  </si>
  <si>
    <t>356156870000</t>
  </si>
  <si>
    <t>35615687</t>
  </si>
  <si>
    <t>GLADYS MILAGROS GONZALEZ RIOS</t>
  </si>
  <si>
    <t>GLADYSMILAGROSGONZALEZRIOS</t>
  </si>
  <si>
    <t>67164197.0</t>
  </si>
  <si>
    <t>359169190000</t>
  </si>
  <si>
    <t>35916919</t>
  </si>
  <si>
    <t>GLADYS MILAGRO GONZÁLEZ RÍOS</t>
  </si>
  <si>
    <t>GLADYSMILAGROGONZALEZRIOS</t>
  </si>
  <si>
    <t>65097940.0</t>
  </si>
  <si>
    <t>353364170000</t>
  </si>
  <si>
    <t>35336417</t>
  </si>
  <si>
    <t>ELIZABETH ITZEL MORAN SANTIAGO</t>
  </si>
  <si>
    <t>ELIZABETHITZELMORANSANTIAGO</t>
  </si>
  <si>
    <t>69405698.0</t>
  </si>
  <si>
    <t>357151430000</t>
  </si>
  <si>
    <t>35715143</t>
  </si>
  <si>
    <t>ISIS BESSY CABALLERO VILLARREAL</t>
  </si>
  <si>
    <t>ISISBESSYCABALLEROVILLARREAL</t>
  </si>
  <si>
    <t>63735230.0</t>
  </si>
  <si>
    <t>346461070000</t>
  </si>
  <si>
    <t>34646107</t>
  </si>
  <si>
    <t>JEANPOOL FONSECA</t>
  </si>
  <si>
    <t>JEANPOOLFONSECA</t>
  </si>
  <si>
    <t>64002064.0</t>
  </si>
  <si>
    <t>352224380000</t>
  </si>
  <si>
    <t>35222438</t>
  </si>
  <si>
    <t>ELI SAUL BEITIA CHAVARRIA</t>
  </si>
  <si>
    <t>ELISAULBEITIACHAVARRIA</t>
  </si>
  <si>
    <t>61020384.0</t>
  </si>
  <si>
    <t>359255270000</t>
  </si>
  <si>
    <t>35925527</t>
  </si>
  <si>
    <t>ARIANYS VIODELIDES DIXON VASQUEZ</t>
  </si>
  <si>
    <t>ARIANYSVIODELIDESDIXONVASQUEZ</t>
  </si>
  <si>
    <t>67154763.0</t>
  </si>
  <si>
    <t>329711100000</t>
  </si>
  <si>
    <t>32971110</t>
  </si>
  <si>
    <t>Eduard Enrique Caballero Murillo</t>
  </si>
  <si>
    <t>EDUARDENRIQUECABALLEROMURILLO</t>
  </si>
  <si>
    <t>68100193.0</t>
  </si>
  <si>
    <t>351316860000</t>
  </si>
  <si>
    <t>35131686</t>
  </si>
  <si>
    <t>JESSICA MARIA TAMAYO PINEDA</t>
  </si>
  <si>
    <t>JESSICAMARIATAMAYOPINEDA</t>
  </si>
  <si>
    <t>65425342.0</t>
  </si>
  <si>
    <t>352287750000</t>
  </si>
  <si>
    <t>35228775</t>
  </si>
  <si>
    <t>STEFANIE MARGOTH GUERRA ARAUZ</t>
  </si>
  <si>
    <t>STEFANIEMARGOTHGUERRAARAUZ</t>
  </si>
  <si>
    <t>65045649.0</t>
  </si>
  <si>
    <t>369008000000</t>
  </si>
  <si>
    <t>36900800</t>
  </si>
  <si>
    <t>SAUL DE GRACIA</t>
  </si>
  <si>
    <t>SAULDEGRACIA</t>
  </si>
  <si>
    <t>69925332.0</t>
  </si>
  <si>
    <t>354237320000</t>
  </si>
  <si>
    <t>35423732</t>
  </si>
  <si>
    <t>KELLY TROYA</t>
  </si>
  <si>
    <t>KELLYTROYA</t>
  </si>
  <si>
    <t>62180428.0</t>
  </si>
  <si>
    <t>367059300000</t>
  </si>
  <si>
    <t>36705930</t>
  </si>
  <si>
    <t>ABDIEL MERARDO CASTILLO</t>
  </si>
  <si>
    <t>ABDIELMERARDOCASTILLO</t>
  </si>
  <si>
    <t>364020340000</t>
  </si>
  <si>
    <t>36402034</t>
  </si>
  <si>
    <t>RANDOLTH JOSEHEP CORTES CACERES</t>
  </si>
  <si>
    <t>RANDOLTHJOSEHEPCORTESCACERES</t>
  </si>
  <si>
    <t>67469650.0</t>
  </si>
  <si>
    <t>362060550000</t>
  </si>
  <si>
    <t>36206055</t>
  </si>
  <si>
    <t>ADRIANA TUGRI S</t>
  </si>
  <si>
    <t>ADRIANATUGRIS</t>
  </si>
  <si>
    <t>344321950000</t>
  </si>
  <si>
    <t>34432195</t>
  </si>
  <si>
    <t>ALEXANDER AUGUSTO CANO</t>
  </si>
  <si>
    <t>ALEXANDERAUGUSTOCANO</t>
  </si>
  <si>
    <t>65212699.0</t>
  </si>
  <si>
    <t>351264920000</t>
  </si>
  <si>
    <t>35126492</t>
  </si>
  <si>
    <t>AGUSTIN CASTILLO</t>
  </si>
  <si>
    <t>AGUSTINCASTILLO</t>
  </si>
  <si>
    <t>67147102.0</t>
  </si>
  <si>
    <t>351280420000</t>
  </si>
  <si>
    <t>35128042</t>
  </si>
  <si>
    <t>DAYANIS LISBETH CORELLA GONZALEZ</t>
  </si>
  <si>
    <t>DAYANISLISBETHCORELLAGONZALEZ</t>
  </si>
  <si>
    <t>62686713.0</t>
  </si>
  <si>
    <t>355107450000</t>
  </si>
  <si>
    <t>35510745</t>
  </si>
  <si>
    <t>SAMIR PATROCINIO MARQUINEZ ARAUZ</t>
  </si>
  <si>
    <t>SAMIRPATROCINIOMARQUINEZARAUZ</t>
  </si>
  <si>
    <t>66704777.0</t>
  </si>
  <si>
    <t>356309700000</t>
  </si>
  <si>
    <t>35630970</t>
  </si>
  <si>
    <t>SURIHAN PASTORA HIRALDO SAMUDIO</t>
  </si>
  <si>
    <t>SURIHANPASTORAHIRALDOSAMUDIO</t>
  </si>
  <si>
    <t>66971737.0</t>
  </si>
  <si>
    <t>359037150000</t>
  </si>
  <si>
    <t>35903715</t>
  </si>
  <si>
    <t>GRETTEL RODRIGUEZ</t>
  </si>
  <si>
    <t>GRETTELRODRIGUEZ</t>
  </si>
  <si>
    <t>63314742.0</t>
  </si>
  <si>
    <t>356338140000</t>
  </si>
  <si>
    <t>35633814</t>
  </si>
  <si>
    <t>JOEL ADRIAN JURADO SALINAS</t>
  </si>
  <si>
    <t>JOELADRIANJURADOSALINAS</t>
  </si>
  <si>
    <t>67324902.0</t>
  </si>
  <si>
    <t>364058200000</t>
  </si>
  <si>
    <t>36405820</t>
  </si>
  <si>
    <t>354236250000</t>
  </si>
  <si>
    <t>35423625</t>
  </si>
  <si>
    <t>MADELEINS DEL CID</t>
  </si>
  <si>
    <t>MADELEINSDELCID</t>
  </si>
  <si>
    <t>65185810.0</t>
  </si>
  <si>
    <t>357272760000</t>
  </si>
  <si>
    <t>35727276</t>
  </si>
  <si>
    <t>CECILIA MARTINEZ</t>
  </si>
  <si>
    <t>CECILIAMARTINEZ</t>
  </si>
  <si>
    <t>66785031.0</t>
  </si>
  <si>
    <t>359228960000</t>
  </si>
  <si>
    <t>35922896</t>
  </si>
  <si>
    <t>MELISSA MICHELL HERNANDEZ GONZALEZ</t>
  </si>
  <si>
    <t>MELISSAMICHELLHERNANDEZGONZALEZ</t>
  </si>
  <si>
    <t>66696620.0</t>
  </si>
  <si>
    <t>362051780000</t>
  </si>
  <si>
    <t>36205178</t>
  </si>
  <si>
    <t>ALBA SERRACIN</t>
  </si>
  <si>
    <t>ALBASERRACIN</t>
  </si>
  <si>
    <t>329450360000</t>
  </si>
  <si>
    <t>32945036</t>
  </si>
  <si>
    <t>MULTISERVICIOS YETV</t>
  </si>
  <si>
    <t>MULTISERVICIOSYETV</t>
  </si>
  <si>
    <t>63994024.0</t>
  </si>
  <si>
    <t>359384130000</t>
  </si>
  <si>
    <t>35938413</t>
  </si>
  <si>
    <t>RICHARD CASTILLO</t>
  </si>
  <si>
    <t>RICHARDCASTILLO</t>
  </si>
  <si>
    <t>63329274.0</t>
  </si>
  <si>
    <t>344421710000</t>
  </si>
  <si>
    <t>34442171</t>
  </si>
  <si>
    <t>MARLON JOSUÉ MELÉNDEZ</t>
  </si>
  <si>
    <t>MARLONJOSUEMELENDEZ</t>
  </si>
  <si>
    <t>64810694.0</t>
  </si>
  <si>
    <t>356132190000</t>
  </si>
  <si>
    <t>35613219</t>
  </si>
  <si>
    <t>XAVIER PEREZ</t>
  </si>
  <si>
    <t>XAVIERPEREZ</t>
  </si>
  <si>
    <t>64573018.0</t>
  </si>
  <si>
    <t>358291670000</t>
  </si>
  <si>
    <t>35829167</t>
  </si>
  <si>
    <t>LORYSBETH BERNAL</t>
  </si>
  <si>
    <t>LORYSBETHBERNAL</t>
  </si>
  <si>
    <t>65540239.0</t>
  </si>
  <si>
    <t>355077750000</t>
  </si>
  <si>
    <t>35507775</t>
  </si>
  <si>
    <t>MILAGROS BEJARANO</t>
  </si>
  <si>
    <t>MILAGROSBEJARANO</t>
  </si>
  <si>
    <t>65499396.0</t>
  </si>
  <si>
    <t>351259720000</t>
  </si>
  <si>
    <t>35125972</t>
  </si>
  <si>
    <t>JUAN LUIS CEDEÑO VERGARA</t>
  </si>
  <si>
    <t>JUANLUISCEDENOVERGARA</t>
  </si>
  <si>
    <t>69609871.0</t>
  </si>
  <si>
    <t>344165200000</t>
  </si>
  <si>
    <t>34416520</t>
  </si>
  <si>
    <t>EDGARDO ARIEL GUILBAUTH ACOSTA</t>
  </si>
  <si>
    <t>EDGARDOARIELGUILBAUTHACOSTA</t>
  </si>
  <si>
    <t>66424257.0</t>
  </si>
  <si>
    <t>361022690000</t>
  </si>
  <si>
    <t>36102269</t>
  </si>
  <si>
    <t>ANGEL ALBERTO MORENO SAMUDIO</t>
  </si>
  <si>
    <t>ANGELALBERTOMORENOSAMUDIO</t>
  </si>
  <si>
    <t>65354598.0</t>
  </si>
  <si>
    <t>327600720000</t>
  </si>
  <si>
    <t>32760072</t>
  </si>
  <si>
    <t>Astrid Mayreth Ced eno Montenegro</t>
  </si>
  <si>
    <t>ASTRIDMAYRETHCEDENOMONTENEGRO</t>
  </si>
  <si>
    <t>69997649.0</t>
  </si>
  <si>
    <t>354133920000</t>
  </si>
  <si>
    <t>35413392</t>
  </si>
  <si>
    <t>LUZ ARIADNE GONZALEZ VALDES</t>
  </si>
  <si>
    <t>LUZARIADNEGONZALEZVALDES</t>
  </si>
  <si>
    <t>68117000.0</t>
  </si>
  <si>
    <t>361037000000</t>
  </si>
  <si>
    <t>36103700</t>
  </si>
  <si>
    <t>LUZ SANABRIA</t>
  </si>
  <si>
    <t>LUZSANABRIA</t>
  </si>
  <si>
    <t>347063760000</t>
  </si>
  <si>
    <t>34706376</t>
  </si>
  <si>
    <t>LUIS ALBERTO VILLARREAL</t>
  </si>
  <si>
    <t>LUISALBERTOVILLARREAL</t>
  </si>
  <si>
    <t>69490073.0</t>
  </si>
  <si>
    <t>356210590000</t>
  </si>
  <si>
    <t>35621059</t>
  </si>
  <si>
    <t>MARIA ELENA GALLARDO</t>
  </si>
  <si>
    <t>MARIAELENAGALLARDO</t>
  </si>
  <si>
    <t>66711306.0</t>
  </si>
  <si>
    <t>365030660000</t>
  </si>
  <si>
    <t>36503066</t>
  </si>
  <si>
    <t>SIXTO RODRÍGUEZ ARANGO</t>
  </si>
  <si>
    <t>SIXTORODRIGUEZARANGO</t>
  </si>
  <si>
    <t>67530362.0</t>
  </si>
  <si>
    <t>336228730000</t>
  </si>
  <si>
    <t>33622873</t>
  </si>
  <si>
    <t>DISTRIBUIDORA MERCAD</t>
  </si>
  <si>
    <t>DISTRIBUIDORAMERCAD</t>
  </si>
  <si>
    <t>66188480.0</t>
  </si>
  <si>
    <t>357032070000</t>
  </si>
  <si>
    <t>35703207</t>
  </si>
  <si>
    <t>JORGE SANCHEZ</t>
  </si>
  <si>
    <t>JORGESANCHEZ</t>
  </si>
  <si>
    <t>64992890.0</t>
  </si>
  <si>
    <t>363050040000</t>
  </si>
  <si>
    <t>36305004</t>
  </si>
  <si>
    <t>WILFRIDO JOSUE VILLARREAL DE LEON</t>
  </si>
  <si>
    <t>WILFRIDOJOSUEVILLARREALDELEON</t>
  </si>
  <si>
    <t>355258020000</t>
  </si>
  <si>
    <t>35525802</t>
  </si>
  <si>
    <t>VICTOR PEREZ</t>
  </si>
  <si>
    <t>VICTORPEREZ</t>
  </si>
  <si>
    <t>69405911.0</t>
  </si>
  <si>
    <t>358183090000</t>
  </si>
  <si>
    <t>35818309</t>
  </si>
  <si>
    <t>MARIAN CASTILLO</t>
  </si>
  <si>
    <t>MARIANCASTILLO</t>
  </si>
  <si>
    <t>65621724.0</t>
  </si>
  <si>
    <t>363042960000</t>
  </si>
  <si>
    <t>36304296</t>
  </si>
  <si>
    <t>ANDRES GALLARDO</t>
  </si>
  <si>
    <t>ANDRESGALLARDO</t>
  </si>
  <si>
    <t>351233760000</t>
  </si>
  <si>
    <t>35123376</t>
  </si>
  <si>
    <t>EDGARDO RICHI ROJAS BRANDA</t>
  </si>
  <si>
    <t>EDGARDORICHIROJASBRANDA</t>
  </si>
  <si>
    <t>68993466.0</t>
  </si>
  <si>
    <t>341273900000</t>
  </si>
  <si>
    <t>34127390</t>
  </si>
  <si>
    <t>KAREN JANESSY RIVERA MADRID</t>
  </si>
  <si>
    <t>KARENJANESSYRIVERAMADRID</t>
  </si>
  <si>
    <t>69795038.0</t>
  </si>
  <si>
    <t>364054290000</t>
  </si>
  <si>
    <t>36405429</t>
  </si>
  <si>
    <t>YANIZA ENEIDA CROSSLAND ACOSTA</t>
  </si>
  <si>
    <t>YANIZAENEIDACROSSLANDACOSTA</t>
  </si>
  <si>
    <t>366028360000</t>
  </si>
  <si>
    <t>36602836</t>
  </si>
  <si>
    <t>CECILIA MORA GONZALEZ</t>
  </si>
  <si>
    <t>CECILIAMORAGONZALEZ</t>
  </si>
  <si>
    <t>63386975.0</t>
  </si>
  <si>
    <t>362009310000</t>
  </si>
  <si>
    <t>36200931</t>
  </si>
  <si>
    <t>MICHAEL ANTHONY FUENTES LACAYO</t>
  </si>
  <si>
    <t>MICHAELANTHONYFUENTESLACAYO</t>
  </si>
  <si>
    <t>65563993.0</t>
  </si>
  <si>
    <t>365018660000</t>
  </si>
  <si>
    <t>36501866</t>
  </si>
  <si>
    <t>67073861.0</t>
  </si>
  <si>
    <t>355062960000</t>
  </si>
  <si>
    <t>35506296</t>
  </si>
  <si>
    <t>MAGNOLIA DIAZ</t>
  </si>
  <si>
    <t>MAGNOLIADIAZ</t>
  </si>
  <si>
    <t>62634128.0</t>
  </si>
  <si>
    <t>369049920000</t>
  </si>
  <si>
    <t>36904992</t>
  </si>
  <si>
    <t>YORELIS MARIEL RODRIGUEZ CASTILLO</t>
  </si>
  <si>
    <t>YORELISMARIELRODRIGUEZCASTILLO</t>
  </si>
  <si>
    <t>356302930000</t>
  </si>
  <si>
    <t>35630293</t>
  </si>
  <si>
    <t>ORLANDO MONTEZUMA ATENCIO</t>
  </si>
  <si>
    <t>ORLANDOMONTEZUMAATENCIO</t>
  </si>
  <si>
    <t>67486814.0</t>
  </si>
  <si>
    <t>358214960000</t>
  </si>
  <si>
    <t>35821496</t>
  </si>
  <si>
    <t>STHANYS MAYBETH CABALLERO</t>
  </si>
  <si>
    <t>STHANYSMAYBETHCABALLERO</t>
  </si>
  <si>
    <t>62721138.0</t>
  </si>
  <si>
    <t>354140860000</t>
  </si>
  <si>
    <t>35414086</t>
  </si>
  <si>
    <t>AGUILINO ABREGO</t>
  </si>
  <si>
    <t>AGUILINOABREGO</t>
  </si>
  <si>
    <t>61686100.0</t>
  </si>
  <si>
    <t>357253890000</t>
  </si>
  <si>
    <t>35725389</t>
  </si>
  <si>
    <t>MELISSA PINEDA</t>
  </si>
  <si>
    <t>MELISSAPINEDA</t>
  </si>
  <si>
    <t>65641880.0</t>
  </si>
  <si>
    <t>352335300000</t>
  </si>
  <si>
    <t>35233530</t>
  </si>
  <si>
    <t>MANUEL CHACON</t>
  </si>
  <si>
    <t>MANUELCHACON</t>
  </si>
  <si>
    <t>67648691.0</t>
  </si>
  <si>
    <t>353364300000</t>
  </si>
  <si>
    <t>35336430</t>
  </si>
  <si>
    <t>MILITZA DALESKA SAMUDIO CEDEÑO</t>
  </si>
  <si>
    <t>MILITZADALESKASAMUDIOCEDENO</t>
  </si>
  <si>
    <t>69043282.0</t>
  </si>
  <si>
    <t>346434490000</t>
  </si>
  <si>
    <t>34643449</t>
  </si>
  <si>
    <t>LARISSA SANCHEZ</t>
  </si>
  <si>
    <t>LARISSASANCHEZ</t>
  </si>
  <si>
    <t>62717094.0</t>
  </si>
  <si>
    <t>352080680000</t>
  </si>
  <si>
    <t>35208068</t>
  </si>
  <si>
    <t>ROGER GREGORIO CERVANTES DEL CID</t>
  </si>
  <si>
    <t>ROGERGREGORIOCERVANTESDELCID</t>
  </si>
  <si>
    <t>62855180.0</t>
  </si>
  <si>
    <t>354208330000</t>
  </si>
  <si>
    <t>35420833</t>
  </si>
  <si>
    <t>YOSTIN CASTILLO</t>
  </si>
  <si>
    <t>YOSTINCASTILLO</t>
  </si>
  <si>
    <t>67492890.0</t>
  </si>
  <si>
    <t>359208300000</t>
  </si>
  <si>
    <t>35920830</t>
  </si>
  <si>
    <t>67380870.0</t>
  </si>
  <si>
    <t>353043710000</t>
  </si>
  <si>
    <t>35304371</t>
  </si>
  <si>
    <t>ALEJANDRO GALLARDO</t>
  </si>
  <si>
    <t>ALEJANDROGALLARDO</t>
  </si>
  <si>
    <t>63319564.0</t>
  </si>
  <si>
    <t>368015000000</t>
  </si>
  <si>
    <t>36801500</t>
  </si>
  <si>
    <t>VIRGINIA JENNIFER CUEVAS JIMÉNEZ</t>
  </si>
  <si>
    <t>VIRGINIAJENNIFERCUEVASJIMENEZ</t>
  </si>
  <si>
    <t>69944956.0</t>
  </si>
  <si>
    <t>353338050000</t>
  </si>
  <si>
    <t>35333805</t>
  </si>
  <si>
    <t>SHERLYN YAMILETH AMADOR PALACIOS</t>
  </si>
  <si>
    <t>SHERLYNYAMILETHAMADORPALACIOS</t>
  </si>
  <si>
    <t>64619181.0</t>
  </si>
  <si>
    <t>357083050000</t>
  </si>
  <si>
    <t>35708305</t>
  </si>
  <si>
    <t>LOURDES BOSQUEZ</t>
  </si>
  <si>
    <t>LOURDESBOSQUEZ</t>
  </si>
  <si>
    <t>66912728.0</t>
  </si>
  <si>
    <t>354272660000</t>
  </si>
  <si>
    <t>35427266</t>
  </si>
  <si>
    <t>YARIELA BEITIA</t>
  </si>
  <si>
    <t>YARIELABEITIA</t>
  </si>
  <si>
    <t>69129238.0</t>
  </si>
  <si>
    <t>351357980000</t>
  </si>
  <si>
    <t>35135798</t>
  </si>
  <si>
    <t>LUCI QUINTERO</t>
  </si>
  <si>
    <t>LUCIQUINTERO</t>
  </si>
  <si>
    <t>65516150.0</t>
  </si>
  <si>
    <t>358364760000</t>
  </si>
  <si>
    <t>35836476</t>
  </si>
  <si>
    <t>DIOSA MELENDEZ</t>
  </si>
  <si>
    <t>DIOSAMELENDEZ</t>
  </si>
  <si>
    <t>68376255.0</t>
  </si>
  <si>
    <t>361049200000</t>
  </si>
  <si>
    <t>36104920</t>
  </si>
  <si>
    <t>LUIS CASTILLO</t>
  </si>
  <si>
    <t>LUISCASTILLO</t>
  </si>
  <si>
    <t>355298310000</t>
  </si>
  <si>
    <t>35529831</t>
  </si>
  <si>
    <t>HUGO JESUS ORRIBARRA CERRUD</t>
  </si>
  <si>
    <t>HUGOJESUSORRIBARRACERRUD</t>
  </si>
  <si>
    <t>66639852.0</t>
  </si>
  <si>
    <t>351071800000</t>
  </si>
  <si>
    <t>35107180</t>
  </si>
  <si>
    <t>LEYDIS QUINTERO</t>
  </si>
  <si>
    <t>LEYDISQUINTERO</t>
  </si>
  <si>
    <t>66702581.0</t>
  </si>
  <si>
    <t>359031040000</t>
  </si>
  <si>
    <t>35903104</t>
  </si>
  <si>
    <t>65968352.0</t>
  </si>
  <si>
    <t>356232480000</t>
  </si>
  <si>
    <t>35623248</t>
  </si>
  <si>
    <t>ENY ELISETTE CAMARENA PATIÑO</t>
  </si>
  <si>
    <t>ENYELISETTECAMARENAPATINO</t>
  </si>
  <si>
    <t>63426955.0</t>
  </si>
  <si>
    <t>362056710000</t>
  </si>
  <si>
    <t>36205671</t>
  </si>
  <si>
    <t>KRISS RUEDA</t>
  </si>
  <si>
    <t>KRISSRUEDA</t>
  </si>
  <si>
    <t>358338090000</t>
  </si>
  <si>
    <t>35833809</t>
  </si>
  <si>
    <t>WILLI JEISSON RODRÍGUEZ LIZONDRO</t>
  </si>
  <si>
    <t>WILLIJEISSONRODRIGUEZLIZONDRO</t>
  </si>
  <si>
    <t>67581023.0</t>
  </si>
  <si>
    <t>364024140000</t>
  </si>
  <si>
    <t>36402414</t>
  </si>
  <si>
    <t>MANUEL FONSECA</t>
  </si>
  <si>
    <t>MANUELFONSECA</t>
  </si>
  <si>
    <t>62969500.0</t>
  </si>
  <si>
    <t>353231390000</t>
  </si>
  <si>
    <t>35323139</t>
  </si>
  <si>
    <t>CRISTIAN DE GRACIA</t>
  </si>
  <si>
    <t>CRISTIANDEGRACIA</t>
  </si>
  <si>
    <t>68747629.0</t>
  </si>
  <si>
    <t>355280110000</t>
  </si>
  <si>
    <t>35528011</t>
  </si>
  <si>
    <t>WILLIAM JONATHAN ORTIZ GARCIA</t>
  </si>
  <si>
    <t>WILLIAMJONATHANORTIZGARCIA</t>
  </si>
  <si>
    <t>62124927.0</t>
  </si>
  <si>
    <t>356346210000</t>
  </si>
  <si>
    <t>35634621</t>
  </si>
  <si>
    <t>JOSHUA SANCHEZ</t>
  </si>
  <si>
    <t>JOSHUASANCHEZ</t>
  </si>
  <si>
    <t>62905776.0</t>
  </si>
  <si>
    <t>353154450000</t>
  </si>
  <si>
    <t>35315445</t>
  </si>
  <si>
    <t>AQUILES JAVIER NAVARRO TELLEZ</t>
  </si>
  <si>
    <t>AQUILESJAVIERNAVARROTELLEZ</t>
  </si>
  <si>
    <t>63758771.0</t>
  </si>
  <si>
    <t>365040700000</t>
  </si>
  <si>
    <t>36504070</t>
  </si>
  <si>
    <t>AQUILES NAVARRO</t>
  </si>
  <si>
    <t>AQUILESNAVARRO</t>
  </si>
  <si>
    <t>356323910000</t>
  </si>
  <si>
    <t>35632391</t>
  </si>
  <si>
    <t>DENIS DE LEON</t>
  </si>
  <si>
    <t>DENISDELEON</t>
  </si>
  <si>
    <t>60400558.0</t>
  </si>
  <si>
    <t>355223450000</t>
  </si>
  <si>
    <t>35522345</t>
  </si>
  <si>
    <t>CARAMBA STORE</t>
  </si>
  <si>
    <t>CARAMBASTORE</t>
  </si>
  <si>
    <t>62313385.0</t>
  </si>
  <si>
    <t>355184490000</t>
  </si>
  <si>
    <t>35518449</t>
  </si>
  <si>
    <t>ROGER ROBLES</t>
  </si>
  <si>
    <t>ROGERROBLES</t>
  </si>
  <si>
    <t>68129624.0</t>
  </si>
  <si>
    <t>364042960000</t>
  </si>
  <si>
    <t>36404296</t>
  </si>
  <si>
    <t>ALBA MIRANDA</t>
  </si>
  <si>
    <t>ALBAMIRANDA</t>
  </si>
  <si>
    <t>341408990000</t>
  </si>
  <si>
    <t>34140899</t>
  </si>
  <si>
    <t>JOSE LUIS PEREZ</t>
  </si>
  <si>
    <t>JOSELUISPEREZ</t>
  </si>
  <si>
    <t>64984521.0</t>
  </si>
  <si>
    <t>353033670000</t>
  </si>
  <si>
    <t>35303367</t>
  </si>
  <si>
    <t>JEANIFHER GUERRA</t>
  </si>
  <si>
    <t>JEANIFHERGUERRA</t>
  </si>
  <si>
    <t>63744464.0</t>
  </si>
  <si>
    <t>347377280000</t>
  </si>
  <si>
    <t>34737728</t>
  </si>
  <si>
    <t>BLAESY NOHELY SUIRA CASTILLO</t>
  </si>
  <si>
    <t>BLAESYNOHELYSUIRACASTILLO</t>
  </si>
  <si>
    <t>64426634.0</t>
  </si>
  <si>
    <t>354303460000</t>
  </si>
  <si>
    <t>35430346</t>
  </si>
  <si>
    <t>EVA MILAGROS VILLAGRA JONAH</t>
  </si>
  <si>
    <t>EVAMILAGROSVILLAGRAJONAH</t>
  </si>
  <si>
    <t>67371838.0</t>
  </si>
  <si>
    <t>351258160000</t>
  </si>
  <si>
    <t>35125816</t>
  </si>
  <si>
    <t>JOSÉ ABDIEL QUIEL</t>
  </si>
  <si>
    <t>JOSEABDIELQUIEL</t>
  </si>
  <si>
    <t>61055278.0</t>
  </si>
  <si>
    <t>361040820000</t>
  </si>
  <si>
    <t>36104082</t>
  </si>
  <si>
    <t>NODIER CASTILLO</t>
  </si>
  <si>
    <t>NODIERCASTILLO</t>
  </si>
  <si>
    <t>356312410000</t>
  </si>
  <si>
    <t>35631241</t>
  </si>
  <si>
    <t>HENRY GABRIEL BARROSO CABALLERO</t>
  </si>
  <si>
    <t>HENRYGABRIELBARROSOCABALLERO</t>
  </si>
  <si>
    <t>63967749.0</t>
  </si>
  <si>
    <t>355346970000</t>
  </si>
  <si>
    <t>35534697</t>
  </si>
  <si>
    <t>SUGEYRIS MILAGROS SANTOS ESPINOZA</t>
  </si>
  <si>
    <t>SUGEYRISMILAGROSSANTOSESPINOZA</t>
  </si>
  <si>
    <t>68709157.0</t>
  </si>
  <si>
    <t>367049190000</t>
  </si>
  <si>
    <t>36704919</t>
  </si>
  <si>
    <t>DANIEL QUIEL</t>
  </si>
  <si>
    <t>DANIELQUIEL</t>
  </si>
  <si>
    <t>368022060000</t>
  </si>
  <si>
    <t>36802206</t>
  </si>
  <si>
    <t>LUIS MORENO</t>
  </si>
  <si>
    <t>LUISMORENO</t>
  </si>
  <si>
    <t>65260419.0</t>
  </si>
  <si>
    <t>366002700000</t>
  </si>
  <si>
    <t>36600270</t>
  </si>
  <si>
    <t>LUIS MORENO TUNON</t>
  </si>
  <si>
    <t>LUISMORENOTUNON</t>
  </si>
  <si>
    <t>66605147.0</t>
  </si>
  <si>
    <t>352158830000</t>
  </si>
  <si>
    <t>35215883</t>
  </si>
  <si>
    <t>BERNARDO RODRIGUEZ</t>
  </si>
  <si>
    <t>BERNARDORODRIGUEZ</t>
  </si>
  <si>
    <t>61865166.0</t>
  </si>
  <si>
    <t>356361720000</t>
  </si>
  <si>
    <t>35636172</t>
  </si>
  <si>
    <t>CARLOS JOEL ARAUZ VEGA</t>
  </si>
  <si>
    <t>CARLOSJOELARAUZVEGA</t>
  </si>
  <si>
    <t>63348703.0</t>
  </si>
  <si>
    <t>327318240000</t>
  </si>
  <si>
    <t>32731824</t>
  </si>
  <si>
    <t>ERICK FERNANDO CONCEPCION LOMBARDO</t>
  </si>
  <si>
    <t>ERICKFERNANDOCONCEPCIONLOMBARDO</t>
  </si>
  <si>
    <t>68449206.0</t>
  </si>
  <si>
    <t>357295570000</t>
  </si>
  <si>
    <t>35729557</t>
  </si>
  <si>
    <t>SILKA SUANY SANCHEZ AGUIRRE</t>
  </si>
  <si>
    <t>SILKASUANYSANCHEZAGUIRRE</t>
  </si>
  <si>
    <t>67507840.0</t>
  </si>
  <si>
    <t>357279800000</t>
  </si>
  <si>
    <t>35727980</t>
  </si>
  <si>
    <t>ERNESTO MANUEL JUSTAVINO</t>
  </si>
  <si>
    <t>ERNESTOMANUELJUSTAVINO</t>
  </si>
  <si>
    <t>67231032.0</t>
  </si>
  <si>
    <t>355210470000</t>
  </si>
  <si>
    <t>35521047</t>
  </si>
  <si>
    <t>CECILIA DEL CARMEN GONZALES QUIROZ</t>
  </si>
  <si>
    <t>CECILIADELCARMENGONZALESQUIROZ</t>
  </si>
  <si>
    <t>68481340.0</t>
  </si>
  <si>
    <t>353204490000</t>
  </si>
  <si>
    <t>35320449</t>
  </si>
  <si>
    <t>CECILIA DEL CARMEN GONZALEZ QUIROZ</t>
  </si>
  <si>
    <t>CECILIADELCARMENGONZALEZQUIROZ</t>
  </si>
  <si>
    <t>67574934.0</t>
  </si>
  <si>
    <t>355310440000</t>
  </si>
  <si>
    <t>35531044</t>
  </si>
  <si>
    <t>LEYMIS LASSIEL QUINTERO CEDEÑO</t>
  </si>
  <si>
    <t>LEYMISLASSIELQUINTEROCEDENO</t>
  </si>
  <si>
    <t>63743415.0</t>
  </si>
  <si>
    <t>359107750000</t>
  </si>
  <si>
    <t>35910775</t>
  </si>
  <si>
    <t>MILAGROS YISSEL GONZALEZ CASTILLO</t>
  </si>
  <si>
    <t>MILAGROSYISSELGONZALEZCASTILLO</t>
  </si>
  <si>
    <t>62137800.0</t>
  </si>
  <si>
    <t>354257660000</t>
  </si>
  <si>
    <t>35425766</t>
  </si>
  <si>
    <t>MANUEL ARAUZ</t>
  </si>
  <si>
    <t>MANUELARAUZ</t>
  </si>
  <si>
    <t>67216977.0</t>
  </si>
  <si>
    <t>366050230000</t>
  </si>
  <si>
    <t>36605023</t>
  </si>
  <si>
    <t>BLADIMIR RODRIGUEZ RODRIGUEZ</t>
  </si>
  <si>
    <t>BLADIMIRRODRIGUEZRODRIGUEZ</t>
  </si>
  <si>
    <t>356362550000</t>
  </si>
  <si>
    <t>35636255</t>
  </si>
  <si>
    <t>BEIKA BEITIA</t>
  </si>
  <si>
    <t>BEIKABEITIA</t>
  </si>
  <si>
    <t>63401780.0</t>
  </si>
  <si>
    <t>353148770000</t>
  </si>
  <si>
    <t>35314877</t>
  </si>
  <si>
    <t>JOSELIN EUGENIA GUERRA MOLINA</t>
  </si>
  <si>
    <t>JOSELINEUGENIAGUERRAMOLINA</t>
  </si>
  <si>
    <t>65899531.0</t>
  </si>
  <si>
    <t>357355460000</t>
  </si>
  <si>
    <t>35735546</t>
  </si>
  <si>
    <t>DIMAS RIVERA</t>
  </si>
  <si>
    <t>DIMASRIVERA</t>
  </si>
  <si>
    <t>68817305.0</t>
  </si>
  <si>
    <t>359358420000</t>
  </si>
  <si>
    <t>35935842</t>
  </si>
  <si>
    <t>JOSE PEREZ</t>
  </si>
  <si>
    <t>68416657.0</t>
  </si>
  <si>
    <t>351175640000</t>
  </si>
  <si>
    <t>35117564</t>
  </si>
  <si>
    <t>HECTOR VEGA</t>
  </si>
  <si>
    <t>HECTORVEGA</t>
  </si>
  <si>
    <t>63443487.0</t>
  </si>
  <si>
    <t>337200740000</t>
  </si>
  <si>
    <t>33720074</t>
  </si>
  <si>
    <t>Madelane Salazar</t>
  </si>
  <si>
    <t>MADELANESALAZAR</t>
  </si>
  <si>
    <t>69065581.0</t>
  </si>
  <si>
    <t>355130420000</t>
  </si>
  <si>
    <t>35513042</t>
  </si>
  <si>
    <t>EDGAR MURILLO</t>
  </si>
  <si>
    <t>EDGARMURILLO</t>
  </si>
  <si>
    <t>65457559.0</t>
  </si>
  <si>
    <t>354170990000</t>
  </si>
  <si>
    <t>35417099</t>
  </si>
  <si>
    <t>KATHERINE RIVERA</t>
  </si>
  <si>
    <t>KATHERINERIVERA</t>
  </si>
  <si>
    <t>68956906.0</t>
  </si>
  <si>
    <t>321359630000</t>
  </si>
  <si>
    <t>32135963</t>
  </si>
  <si>
    <t>Hacienda Gari</t>
  </si>
  <si>
    <t>HACIENDAGARI</t>
  </si>
  <si>
    <t>66744377.0</t>
  </si>
  <si>
    <t>353038230000</t>
  </si>
  <si>
    <t>35303823</t>
  </si>
  <si>
    <t>MANUEL WU QIU</t>
  </si>
  <si>
    <t>MANUELWUQIU</t>
  </si>
  <si>
    <t>69163634.0</t>
  </si>
  <si>
    <t>351275790000</t>
  </si>
  <si>
    <t>35127579</t>
  </si>
  <si>
    <t>ALDAIR ESPINOZA</t>
  </si>
  <si>
    <t>ALDAIRESPINOZA</t>
  </si>
  <si>
    <t>68762994.0</t>
  </si>
  <si>
    <t>351286140000</t>
  </si>
  <si>
    <t>35128614</t>
  </si>
  <si>
    <t>EVIDELIA MAZA</t>
  </si>
  <si>
    <t>EVIDELIAMAZA</t>
  </si>
  <si>
    <t>65959052.0</t>
  </si>
  <si>
    <t>353347980000</t>
  </si>
  <si>
    <t>35334798</t>
  </si>
  <si>
    <t>RAMSÉS JESÚS MIRANDA VALDÉS</t>
  </si>
  <si>
    <t>RAMSESJESUSMIRANDAVALDES</t>
  </si>
  <si>
    <t>67882863.0</t>
  </si>
  <si>
    <t>336117250000</t>
  </si>
  <si>
    <t>33611725</t>
  </si>
  <si>
    <t>AXEL SERRACIN</t>
  </si>
  <si>
    <t>AXELSERRACIN</t>
  </si>
  <si>
    <t>67021290.0</t>
  </si>
  <si>
    <t>358124750000</t>
  </si>
  <si>
    <t>35812475</t>
  </si>
  <si>
    <t>ERICKA VILLARREAL</t>
  </si>
  <si>
    <t>ERICKAVILLARREAL</t>
  </si>
  <si>
    <t>67626678.0</t>
  </si>
  <si>
    <t>349433920000</t>
  </si>
  <si>
    <t>34943392</t>
  </si>
  <si>
    <t>JOSE ANTOIO MARTINEZ GUERRA</t>
  </si>
  <si>
    <t>JOSEANTOIOMARTINEZGUERRA</t>
  </si>
  <si>
    <t>68409009.0</t>
  </si>
  <si>
    <t>356361020000</t>
  </si>
  <si>
    <t>35636102</t>
  </si>
  <si>
    <t>JULIANA JIMENEZ ZURDO</t>
  </si>
  <si>
    <t>JULIANAJIMENEZZURDO</t>
  </si>
  <si>
    <t>69488380.0</t>
  </si>
  <si>
    <t>352004070000</t>
  </si>
  <si>
    <t>35200407</t>
  </si>
  <si>
    <t>KAISYE MENDOZA</t>
  </si>
  <si>
    <t>KAISYEMENDOZA</t>
  </si>
  <si>
    <t>62553239.0</t>
  </si>
  <si>
    <t>361022600000</t>
  </si>
  <si>
    <t>36102260</t>
  </si>
  <si>
    <t>CRISTHIAN CHAVARRIA</t>
  </si>
  <si>
    <t>CRISTHIANCHAVARRIA</t>
  </si>
  <si>
    <t>64413665.0</t>
  </si>
  <si>
    <t>359272710000</t>
  </si>
  <si>
    <t>35927271</t>
  </si>
  <si>
    <t>KIMBERLY SUIRA</t>
  </si>
  <si>
    <t>KIMBERLYSUIRA</t>
  </si>
  <si>
    <t>63714666.0</t>
  </si>
  <si>
    <t>357261810000</t>
  </si>
  <si>
    <t>35726181</t>
  </si>
  <si>
    <t>KATHERINE FOSSATTI</t>
  </si>
  <si>
    <t>KATHERINEFOSSATTI</t>
  </si>
  <si>
    <t>67411162.0</t>
  </si>
  <si>
    <t>349274500000</t>
  </si>
  <si>
    <t>34927450</t>
  </si>
  <si>
    <t>IVAN CASTILLO</t>
  </si>
  <si>
    <t>IVANCASTILLO</t>
  </si>
  <si>
    <t>66612316.0</t>
  </si>
  <si>
    <t>357270550000</t>
  </si>
  <si>
    <t>35727055</t>
  </si>
  <si>
    <t>ALEXANDER ANTONIO OLMOS SANCHEZ</t>
  </si>
  <si>
    <t>ALEXANDERANTONIOOLMOSSANCHEZ</t>
  </si>
  <si>
    <t>63304300.0</t>
  </si>
  <si>
    <t>351361700000</t>
  </si>
  <si>
    <t>35136170</t>
  </si>
  <si>
    <t>MAYELIS AILEEN RIOS SALDAÑA</t>
  </si>
  <si>
    <t>MAYELISAILEENRIOSSALDANA</t>
  </si>
  <si>
    <t>68183334.0</t>
  </si>
  <si>
    <t>356249610000</t>
  </si>
  <si>
    <t>35624961</t>
  </si>
  <si>
    <t>EDGAR GUTIERREZ</t>
  </si>
  <si>
    <t>EDGARGUTIERREZ</t>
  </si>
  <si>
    <t>67047699.0</t>
  </si>
  <si>
    <t>355341380000</t>
  </si>
  <si>
    <t>35534138</t>
  </si>
  <si>
    <t>HECTOR GALLARDO</t>
  </si>
  <si>
    <t>HECTORGALLARDO</t>
  </si>
  <si>
    <t>67499840.0</t>
  </si>
  <si>
    <t>354349420000</t>
  </si>
  <si>
    <t>35434942</t>
  </si>
  <si>
    <t>CARLOS ARMANDO MONTENEGRO ALVAREZ</t>
  </si>
  <si>
    <t>CARLOSARMANDOMONTENEGROALVAREZ</t>
  </si>
  <si>
    <t>66585764.0</t>
  </si>
  <si>
    <t>355229390000</t>
  </si>
  <si>
    <t>35522939</t>
  </si>
  <si>
    <t>ROSARIO GUTIERREZ</t>
  </si>
  <si>
    <t>ROSARIOGUTIERREZ</t>
  </si>
  <si>
    <t>66520856.0</t>
  </si>
  <si>
    <t>354093050000</t>
  </si>
  <si>
    <t>35409305</t>
  </si>
  <si>
    <t>DAYANA RAQUEL MONTENEGRO MORALES</t>
  </si>
  <si>
    <t>DAYANARAQUELMONTENEGROMORALES</t>
  </si>
  <si>
    <t>68065720.0</t>
  </si>
  <si>
    <t>337157760000</t>
  </si>
  <si>
    <t>33715776</t>
  </si>
  <si>
    <t>Allyson Miranda</t>
  </si>
  <si>
    <t>ALLYSONMIRANDA</t>
  </si>
  <si>
    <t>64325762.0</t>
  </si>
  <si>
    <t>341459480000</t>
  </si>
  <si>
    <t>34145948</t>
  </si>
  <si>
    <t>CARLOS SUIRA</t>
  </si>
  <si>
    <t>CARLOSSUIRA</t>
  </si>
  <si>
    <t>65023947.0</t>
  </si>
  <si>
    <t>345024830000</t>
  </si>
  <si>
    <t>34502483</t>
  </si>
  <si>
    <t>JOSUE ARACHE</t>
  </si>
  <si>
    <t>JOSUEARACHE</t>
  </si>
  <si>
    <t>67258291.0</t>
  </si>
  <si>
    <t>349130570000</t>
  </si>
  <si>
    <t>34913057</t>
  </si>
  <si>
    <t>ERICK ALONSO</t>
  </si>
  <si>
    <t>ERICKALONSO</t>
  </si>
  <si>
    <t>62801385.0</t>
  </si>
  <si>
    <t>348120210000</t>
  </si>
  <si>
    <t>34812021</t>
  </si>
  <si>
    <t>ANDONYS BARROSO</t>
  </si>
  <si>
    <t>ANDONYSBARROSO</t>
  </si>
  <si>
    <t>64850590.0</t>
  </si>
  <si>
    <t>356316100000</t>
  </si>
  <si>
    <t>35631610</t>
  </si>
  <si>
    <t>LISETH MORALES</t>
  </si>
  <si>
    <t>LISETHMORALES</t>
  </si>
  <si>
    <t>67483444.0</t>
  </si>
  <si>
    <t>352065060000</t>
  </si>
  <si>
    <t>35206506</t>
  </si>
  <si>
    <t>YURIELA YOVANA LOPEZ DE GRACIA</t>
  </si>
  <si>
    <t>YURIELAYOVANALOPEZDEGRACIA</t>
  </si>
  <si>
    <t>66496796.0</t>
  </si>
  <si>
    <t>345147200000</t>
  </si>
  <si>
    <t>34514720</t>
  </si>
  <si>
    <t>JOSE ENRIQUE MIRANDA</t>
  </si>
  <si>
    <t>JOSEENRIQUEMIRANDA</t>
  </si>
  <si>
    <t>67040125.0</t>
  </si>
  <si>
    <t>358302590000</t>
  </si>
  <si>
    <t>35830259</t>
  </si>
  <si>
    <t>MARICIN MONROY</t>
  </si>
  <si>
    <t>MARICINMONROY</t>
  </si>
  <si>
    <t>64910281.0</t>
  </si>
  <si>
    <t>358212180000</t>
  </si>
  <si>
    <t>35821218</t>
  </si>
  <si>
    <t>JAMETH VIGIL</t>
  </si>
  <si>
    <t>JAMETHVIGIL</t>
  </si>
  <si>
    <t>63034274.0</t>
  </si>
  <si>
    <t>356342120000</t>
  </si>
  <si>
    <t>35634212</t>
  </si>
  <si>
    <t>LIBNY THAMARA ARAUZ SERRANO</t>
  </si>
  <si>
    <t>LIBNYTHAMARAARAUZSERRANO</t>
  </si>
  <si>
    <t>62130425.0</t>
  </si>
  <si>
    <t>354301100000</t>
  </si>
  <si>
    <t>35430110</t>
  </si>
  <si>
    <t>ALLIS LISSETH GUERRA MARTINEZ</t>
  </si>
  <si>
    <t>ALLISLISSETHGUERRAMARTINEZ</t>
  </si>
  <si>
    <t>67601058.0</t>
  </si>
  <si>
    <t>359317880000</t>
  </si>
  <si>
    <t>35931788</t>
  </si>
  <si>
    <t>MANUEL PALACIO</t>
  </si>
  <si>
    <t>MANUELPALACIO</t>
  </si>
  <si>
    <t>62495109.0</t>
  </si>
  <si>
    <t>365021850000</t>
  </si>
  <si>
    <t>36502185</t>
  </si>
  <si>
    <t>IDALINA MORALES BONILLA</t>
  </si>
  <si>
    <t>IDALINAMORALESBONILLA</t>
  </si>
  <si>
    <t>69608033.0</t>
  </si>
  <si>
    <t>369012740000</t>
  </si>
  <si>
    <t>36901274</t>
  </si>
  <si>
    <t>EPIFANIA RODRIGUEZ</t>
  </si>
  <si>
    <t>EPIFANIARODRIGUEZ</t>
  </si>
  <si>
    <t>67423808.0</t>
  </si>
  <si>
    <t>352207530000</t>
  </si>
  <si>
    <t>35220753</t>
  </si>
  <si>
    <t>MELANIE BIANETH TRIGUERO ALFARO</t>
  </si>
  <si>
    <t>MELANIEBIANETHTRIGUEROALFARO</t>
  </si>
  <si>
    <t>64937524.0</t>
  </si>
  <si>
    <t>342372640000</t>
  </si>
  <si>
    <t>34237264</t>
  </si>
  <si>
    <t>YARELIS YURIETH BATISTA MENDEZ</t>
  </si>
  <si>
    <t>YARELISYURIETHBATISTAMENDEZ</t>
  </si>
  <si>
    <t>62192828.0</t>
  </si>
  <si>
    <t>366034880000</t>
  </si>
  <si>
    <t>36603488</t>
  </si>
  <si>
    <t>AC CREATIVE GROUP</t>
  </si>
  <si>
    <t>ACCREATIVEGROUP</t>
  </si>
  <si>
    <t>69493086.0</t>
  </si>
  <si>
    <t>349368680000</t>
  </si>
  <si>
    <t>34936868</t>
  </si>
  <si>
    <t>CARLOS HUMBERTO CAMARENA CALVO</t>
  </si>
  <si>
    <t>CARLOSHUMBERTOCAMARENACALVO</t>
  </si>
  <si>
    <t>68252144.0</t>
  </si>
  <si>
    <t>353186260000</t>
  </si>
  <si>
    <t>35318626</t>
  </si>
  <si>
    <t>ZABDIEL GUERRA</t>
  </si>
  <si>
    <t>ZABDIELGUERRA</t>
  </si>
  <si>
    <t>62421260.0</t>
  </si>
  <si>
    <t>358105090000</t>
  </si>
  <si>
    <t>35810509</t>
  </si>
  <si>
    <t>ARIEL GUERRERO</t>
  </si>
  <si>
    <t>ARIELGUERRERO</t>
  </si>
  <si>
    <t>64668974.0</t>
  </si>
  <si>
    <t>357324160000</t>
  </si>
  <si>
    <t>35732416</t>
  </si>
  <si>
    <t>JESSICA ALBIS URIBE</t>
  </si>
  <si>
    <t>JESSICAALBISURIBE</t>
  </si>
  <si>
    <t>69191686.0</t>
  </si>
  <si>
    <t>351321240000</t>
  </si>
  <si>
    <t>35132124</t>
  </si>
  <si>
    <t>MITZILA ROXANA VIQUEZ CASTRELLON</t>
  </si>
  <si>
    <t>MITZILAROXANAVIQUEZCASTRELLON</t>
  </si>
  <si>
    <t>67637185.0</t>
  </si>
  <si>
    <t>356312910000</t>
  </si>
  <si>
    <t>35631291</t>
  </si>
  <si>
    <t>LUIS ANTONIO CABALLERO ALVAREZ</t>
  </si>
  <si>
    <t>LUISANTONIOCABALLEROALVAREZ</t>
  </si>
  <si>
    <t>64721480.0</t>
  </si>
  <si>
    <t>357136200000</t>
  </si>
  <si>
    <t>35713620</t>
  </si>
  <si>
    <t>EVANYELI ARCIA</t>
  </si>
  <si>
    <t>EVANYELIARCIA</t>
  </si>
  <si>
    <t>65626577.0</t>
  </si>
  <si>
    <t>361019600000</t>
  </si>
  <si>
    <t>36101960</t>
  </si>
  <si>
    <t>FRAN EVER PANILLA CEDEÑO</t>
  </si>
  <si>
    <t>FRANEVERPANILLACEDENO</t>
  </si>
  <si>
    <t>63327924.0</t>
  </si>
  <si>
    <t>359241090000</t>
  </si>
  <si>
    <t>35924109</t>
  </si>
  <si>
    <t>FRANCISCO JIMÉNEZ SANTO</t>
  </si>
  <si>
    <t>FRANCISCOJIMENEZSANTO</t>
  </si>
  <si>
    <t>66573210.0</t>
  </si>
  <si>
    <t>358325930000</t>
  </si>
  <si>
    <t>35832593</t>
  </si>
  <si>
    <t>LUCIANO PALACIO</t>
  </si>
  <si>
    <t>LUCIANOPALACIO</t>
  </si>
  <si>
    <t>67826188.0</t>
  </si>
  <si>
    <t>351172700000</t>
  </si>
  <si>
    <t>35117270</t>
  </si>
  <si>
    <t>ANY MAILYN ESPINOSA CABALLERO</t>
  </si>
  <si>
    <t>ANYMAILYNESPINOSACABALLERO</t>
  </si>
  <si>
    <t>65612742.0</t>
  </si>
  <si>
    <t>353311120000</t>
  </si>
  <si>
    <t>35331112</t>
  </si>
  <si>
    <t>DANIEL CANDANEDO</t>
  </si>
  <si>
    <t>DANIELCANDANEDO</t>
  </si>
  <si>
    <t>67169960.0</t>
  </si>
  <si>
    <t>343393440000</t>
  </si>
  <si>
    <t>34339344</t>
  </si>
  <si>
    <t>LISETH PIMENTEL</t>
  </si>
  <si>
    <t>LISETHPIMENTEL</t>
  </si>
  <si>
    <t>69887371.0</t>
  </si>
  <si>
    <t>353083160000</t>
  </si>
  <si>
    <t>35308316</t>
  </si>
  <si>
    <t>ALEIDA FUENTES</t>
  </si>
  <si>
    <t>ALEIDAFUENTES</t>
  </si>
  <si>
    <t>68174124.0</t>
  </si>
  <si>
    <t>351228740000</t>
  </si>
  <si>
    <t>35122874</t>
  </si>
  <si>
    <t>ANGELICA BATISTA</t>
  </si>
  <si>
    <t>ANGELICABATISTA</t>
  </si>
  <si>
    <t>65381606.0</t>
  </si>
  <si>
    <t>357013950000</t>
  </si>
  <si>
    <t>35701395</t>
  </si>
  <si>
    <t>BELKIS CASTILLO</t>
  </si>
  <si>
    <t>BELKISCASTILLO</t>
  </si>
  <si>
    <t>62618504.0</t>
  </si>
  <si>
    <t>352165600000</t>
  </si>
  <si>
    <t>35216560</t>
  </si>
  <si>
    <t>69098644.0</t>
  </si>
  <si>
    <t>352222160000</t>
  </si>
  <si>
    <t>35222216</t>
  </si>
  <si>
    <t>KEVIN ABDIEL REYES PITTI</t>
  </si>
  <si>
    <t>KEVINABDIELREYESPITTI</t>
  </si>
  <si>
    <t>65475596.0</t>
  </si>
  <si>
    <t>357297160000</t>
  </si>
  <si>
    <t>35729716</t>
  </si>
  <si>
    <t>JOSELYN BRANDA</t>
  </si>
  <si>
    <t>JOSELYNBRANDA</t>
  </si>
  <si>
    <t>64743903.0</t>
  </si>
  <si>
    <t>358272140000</t>
  </si>
  <si>
    <t>35827214</t>
  </si>
  <si>
    <t>ROBERTO GUERRA</t>
  </si>
  <si>
    <t>ROBERTOGUERRA</t>
  </si>
  <si>
    <t>63407468.0</t>
  </si>
  <si>
    <t>344088470000</t>
  </si>
  <si>
    <t>34408847</t>
  </si>
  <si>
    <t>EMBARCAIONES LAINETH</t>
  </si>
  <si>
    <t>EMBARCAIONESLAINETH</t>
  </si>
  <si>
    <t>64448535.0</t>
  </si>
  <si>
    <t>357060280000</t>
  </si>
  <si>
    <t>35706028</t>
  </si>
  <si>
    <t>ANGELYS RIOS</t>
  </si>
  <si>
    <t>ANGELYSRIOS</t>
  </si>
  <si>
    <t>68116473.0</t>
  </si>
  <si>
    <t>354162110000</t>
  </si>
  <si>
    <t>35416211</t>
  </si>
  <si>
    <t>CESAR ALCIO LARA PEREZ</t>
  </si>
  <si>
    <t>CESARALCIOLARAPEREZ</t>
  </si>
  <si>
    <t>65031131.0</t>
  </si>
  <si>
    <t>346372760000</t>
  </si>
  <si>
    <t>34637276</t>
  </si>
  <si>
    <t>SHERLY GOMEZ</t>
  </si>
  <si>
    <t>SHERLYGOMEZ</t>
  </si>
  <si>
    <t>63025506.0</t>
  </si>
  <si>
    <t>368033300000</t>
  </si>
  <si>
    <t>36803330</t>
  </si>
  <si>
    <t>ESTHEFANY LISBETH MONTENEGRO AGUIRRE</t>
  </si>
  <si>
    <t>ESTHEFANYLISBETHMONTENEGROAGUIRRE</t>
  </si>
  <si>
    <t>62011470.0</t>
  </si>
  <si>
    <t>359196000000</t>
  </si>
  <si>
    <t>35919600</t>
  </si>
  <si>
    <t>KEITYA JUDITH NUÑEZ MENDEZ</t>
  </si>
  <si>
    <t>KEITYAJUDITHNUNEZMENDEZ</t>
  </si>
  <si>
    <t>66289391.0</t>
  </si>
  <si>
    <t>357302180000</t>
  </si>
  <si>
    <t>35730218</t>
  </si>
  <si>
    <t>RICHARD LEZCANO</t>
  </si>
  <si>
    <t>RICHARDLEZCANO</t>
  </si>
  <si>
    <t>68117099.0</t>
  </si>
  <si>
    <t>358302290000</t>
  </si>
  <si>
    <t>35830229</t>
  </si>
  <si>
    <t>67831892.0</t>
  </si>
  <si>
    <t>361060910000</t>
  </si>
  <si>
    <t>36106091</t>
  </si>
  <si>
    <t>JULIO CÉSAR MORALES CABALLERO</t>
  </si>
  <si>
    <t>JULIOCESARMORALESCABALLERO</t>
  </si>
  <si>
    <t>359360730000</t>
  </si>
  <si>
    <t>35936073</t>
  </si>
  <si>
    <t>ENITH REBECA LOZADA</t>
  </si>
  <si>
    <t>ENITHREBECALOZADA</t>
  </si>
  <si>
    <t>61055780.0</t>
  </si>
  <si>
    <t>342199960000</t>
  </si>
  <si>
    <t>34219996</t>
  </si>
  <si>
    <t>JOHANNY JULAIKYS VARGAS VARGAS</t>
  </si>
  <si>
    <t>JOHANNYJULAIKYSVARGASVARGAS</t>
  </si>
  <si>
    <t>67727122.0</t>
  </si>
  <si>
    <t>354162280000</t>
  </si>
  <si>
    <t>35416228</t>
  </si>
  <si>
    <t>NICOLLE SERRANO</t>
  </si>
  <si>
    <t>NICOLLESERRANO</t>
  </si>
  <si>
    <t>62962468.0</t>
  </si>
  <si>
    <t>357321660000</t>
  </si>
  <si>
    <t>35732166</t>
  </si>
  <si>
    <t>MAYDELINE IBARRA</t>
  </si>
  <si>
    <t>MAYDELINEIBARRA</t>
  </si>
  <si>
    <t>68705015.0</t>
  </si>
  <si>
    <t>356040250000</t>
  </si>
  <si>
    <t>35604025</t>
  </si>
  <si>
    <t>OSCAR ABDIEL PEREZ GONZALEZ</t>
  </si>
  <si>
    <t>OSCARABDIELPEREZGONZALEZ</t>
  </si>
  <si>
    <t>64869539.0</t>
  </si>
  <si>
    <t>343260430000</t>
  </si>
  <si>
    <t>34326043</t>
  </si>
  <si>
    <t>EDWARD JESUS RIVERA GONZALEZ</t>
  </si>
  <si>
    <t>EDWARDJESUSRIVERAGONZALEZ</t>
  </si>
  <si>
    <t>63717177.0</t>
  </si>
  <si>
    <t>351082310000</t>
  </si>
  <si>
    <t>35108231</t>
  </si>
  <si>
    <t>OTHMARO GONZALES</t>
  </si>
  <si>
    <t>OTHMAROGONZALES</t>
  </si>
  <si>
    <t>69410048.0</t>
  </si>
  <si>
    <t>359110860000</t>
  </si>
  <si>
    <t>35911086</t>
  </si>
  <si>
    <t>CECELIA GONZALEZ</t>
  </si>
  <si>
    <t>CECELIAGONZALEZ</t>
  </si>
  <si>
    <t>66087770.0</t>
  </si>
  <si>
    <t>359215340000</t>
  </si>
  <si>
    <t>35921534</t>
  </si>
  <si>
    <t>EDGAR ARIEL HIDALGO GUERRA</t>
  </si>
  <si>
    <t>EDGARARIELHIDALGOGUERRA</t>
  </si>
  <si>
    <t>63507742.0</t>
  </si>
  <si>
    <t>352239960000</t>
  </si>
  <si>
    <t>35223996</t>
  </si>
  <si>
    <t>KARINA QUINTERO</t>
  </si>
  <si>
    <t>KARINAQUINTERO</t>
  </si>
  <si>
    <t>63768611.0</t>
  </si>
  <si>
    <t>341379590000</t>
  </si>
  <si>
    <t>34137959</t>
  </si>
  <si>
    <t>RICARDO CORDON ANGUIZOLA</t>
  </si>
  <si>
    <t>RICARDOCORDONANGUIZOLA</t>
  </si>
  <si>
    <t>68424108.0</t>
  </si>
  <si>
    <t>353289100000</t>
  </si>
  <si>
    <t>35328910</t>
  </si>
  <si>
    <t>ELVIS VEGA</t>
  </si>
  <si>
    <t>ELVISVEGA</t>
  </si>
  <si>
    <t>63292694.0</t>
  </si>
  <si>
    <t>366030900000</t>
  </si>
  <si>
    <t>36603090</t>
  </si>
  <si>
    <t>ANATANAEL SOLIS SANGEL</t>
  </si>
  <si>
    <t>ANATANAELSOLISSANGEL</t>
  </si>
  <si>
    <t>66924570.0</t>
  </si>
  <si>
    <t>362025090000</t>
  </si>
  <si>
    <t>36202509</t>
  </si>
  <si>
    <t>REBECA MIRANDA</t>
  </si>
  <si>
    <t>REBECAMIRANDA</t>
  </si>
  <si>
    <t>66574862.0</t>
  </si>
  <si>
    <t>344321110000</t>
  </si>
  <si>
    <t>34432111</t>
  </si>
  <si>
    <t>JEREMY ABDIEL GONZÁLEZ</t>
  </si>
  <si>
    <t>JEREMYABDIELGONZALEZ</t>
  </si>
  <si>
    <t>64725765.0</t>
  </si>
  <si>
    <t>347414810000</t>
  </si>
  <si>
    <t>34741481</t>
  </si>
  <si>
    <t>64287340.0</t>
  </si>
  <si>
    <t>351201460000</t>
  </si>
  <si>
    <t>35120146</t>
  </si>
  <si>
    <t>LEISDES YAZMIN AGUIRRE TORRES</t>
  </si>
  <si>
    <t>LEISDESYAZMINAGUIRRETORRES</t>
  </si>
  <si>
    <t>62490830.0</t>
  </si>
  <si>
    <t>357246580000</t>
  </si>
  <si>
    <t>35724658</t>
  </si>
  <si>
    <t>ANGELYS GISSELLE AGUIRRE MARTINEZ</t>
  </si>
  <si>
    <t>ANGELYSGISSELLEAGUIRREMARTINEZ</t>
  </si>
  <si>
    <t>62466501.0</t>
  </si>
  <si>
    <t>353308020000</t>
  </si>
  <si>
    <t>35330802</t>
  </si>
  <si>
    <t>MARCELINO EMERSON POLANCO BEJERANO</t>
  </si>
  <si>
    <t>MARCELINOEMERSONPOLANCOBEJERANO</t>
  </si>
  <si>
    <t>69103354.0</t>
  </si>
  <si>
    <t>361051810000</t>
  </si>
  <si>
    <t>36105181</t>
  </si>
  <si>
    <t>ROBERTO MIRANDA</t>
  </si>
  <si>
    <t>ROBERTOMIRANDA</t>
  </si>
  <si>
    <t>349077030000</t>
  </si>
  <si>
    <t>34907703</t>
  </si>
  <si>
    <t>MONICA JOHANA ESTRADA</t>
  </si>
  <si>
    <t>MONICAJOHANAESTRADA</t>
  </si>
  <si>
    <t>61678247.0</t>
  </si>
  <si>
    <t>359278810000</t>
  </si>
  <si>
    <t>35927881</t>
  </si>
  <si>
    <t>CLODOMIRO JOSE SANTAMARÍA MURILLO</t>
  </si>
  <si>
    <t>CLODOMIROJOSESANTAMARIAMURILLO</t>
  </si>
  <si>
    <t>64114957.0</t>
  </si>
  <si>
    <t>346090000000</t>
  </si>
  <si>
    <t>34609000</t>
  </si>
  <si>
    <t>ELENA CHONG LEON</t>
  </si>
  <si>
    <t>ELENACHONGLEON</t>
  </si>
  <si>
    <t>66557722.0</t>
  </si>
  <si>
    <t>359321940000</t>
  </si>
  <si>
    <t>35932194</t>
  </si>
  <si>
    <t>KENER GUERRA</t>
  </si>
  <si>
    <t>KENERGUERRA</t>
  </si>
  <si>
    <t>66048499.0</t>
  </si>
  <si>
    <t>358025940000</t>
  </si>
  <si>
    <t>35802594</t>
  </si>
  <si>
    <t>YALESKY YASSURY BEITIA</t>
  </si>
  <si>
    <t>YALESKYYASSURYBEITIA</t>
  </si>
  <si>
    <t>65084223.0</t>
  </si>
  <si>
    <t>357345460000</t>
  </si>
  <si>
    <t>35734546</t>
  </si>
  <si>
    <t>ANAYANSI JACINTA BEITIA</t>
  </si>
  <si>
    <t>ANAYANSIJACINTABEITIA</t>
  </si>
  <si>
    <t>68490937.0</t>
  </si>
  <si>
    <t>351169580000</t>
  </si>
  <si>
    <t>35116958</t>
  </si>
  <si>
    <t>OLWAN COMPANY CORP</t>
  </si>
  <si>
    <t>OLWANCOMPANYCORP</t>
  </si>
  <si>
    <t>65103030.0</t>
  </si>
  <si>
    <t>335228560000</t>
  </si>
  <si>
    <t>33522856</t>
  </si>
  <si>
    <t>Kirving Eyali Castil</t>
  </si>
  <si>
    <t>KIRVINGEYALICASTIL</t>
  </si>
  <si>
    <t>63214831.0</t>
  </si>
  <si>
    <t>348392680000</t>
  </si>
  <si>
    <t>34839268</t>
  </si>
  <si>
    <t>MICHAEL GONZÁLEZ</t>
  </si>
  <si>
    <t>MICHAELGONZALEZ</t>
  </si>
  <si>
    <t>63500072.0</t>
  </si>
  <si>
    <t>365031460000</t>
  </si>
  <si>
    <t>36503146</t>
  </si>
  <si>
    <t>NAOMI HERNANDEZ</t>
  </si>
  <si>
    <t>NAOMIHERNANDEZ</t>
  </si>
  <si>
    <t>67589214.0</t>
  </si>
  <si>
    <t>347437140000</t>
  </si>
  <si>
    <t>34743714</t>
  </si>
  <si>
    <t>GISELLE DEL CARMEN MIRANDA MORALES</t>
  </si>
  <si>
    <t>GISELLEDELCARMENMIRANDAMORALES</t>
  </si>
  <si>
    <t>62921523.0</t>
  </si>
  <si>
    <t>359175450000</t>
  </si>
  <si>
    <t>35917545</t>
  </si>
  <si>
    <t>YULEIKA SAMUDIO</t>
  </si>
  <si>
    <t>YULEIKASAMUDIO</t>
  </si>
  <si>
    <t>63435134.0</t>
  </si>
  <si>
    <t>342424300000</t>
  </si>
  <si>
    <t>34242430</t>
  </si>
  <si>
    <t>JOSMEL DEL CID</t>
  </si>
  <si>
    <t>JOSMELDELCID</t>
  </si>
  <si>
    <t>64647503.0</t>
  </si>
  <si>
    <t>343199970000</t>
  </si>
  <si>
    <t>34319997</t>
  </si>
  <si>
    <t>GENESIS SUIRA MORENO</t>
  </si>
  <si>
    <t>GENESISSUIRAMORENO</t>
  </si>
  <si>
    <t>68828280.0</t>
  </si>
  <si>
    <t>354357850000</t>
  </si>
  <si>
    <t>35435785</t>
  </si>
  <si>
    <t>TORIBIO GARCIA</t>
  </si>
  <si>
    <t>TORIBIOGARCIA</t>
  </si>
  <si>
    <t>67623316.0</t>
  </si>
  <si>
    <t>368030800000</t>
  </si>
  <si>
    <t>36803080</t>
  </si>
  <si>
    <t>AYLEEN BARRIA</t>
  </si>
  <si>
    <t>AYLEENBARRIA</t>
  </si>
  <si>
    <t>65525451.0</t>
  </si>
  <si>
    <t>359240380000</t>
  </si>
  <si>
    <t>35924038</t>
  </si>
  <si>
    <t>JOHAN MARIETH FUENTES GONZALEZ</t>
  </si>
  <si>
    <t>JOHANMARIETHFUENTESGONZALEZ</t>
  </si>
  <si>
    <t>68315057.0</t>
  </si>
  <si>
    <t>368042150000</t>
  </si>
  <si>
    <t>36804215</t>
  </si>
  <si>
    <t>JACINTO GALLARDO</t>
  </si>
  <si>
    <t>JACINTOGALLARDO</t>
  </si>
  <si>
    <t>351282490000</t>
  </si>
  <si>
    <t>35128249</t>
  </si>
  <si>
    <t>DIANA BRANDA</t>
  </si>
  <si>
    <t>DIANABRANDA</t>
  </si>
  <si>
    <t>64235555.0</t>
  </si>
  <si>
    <t>357283920000</t>
  </si>
  <si>
    <t>35728392</t>
  </si>
  <si>
    <t>ARMANDO NODIER GUERRA HERNANDEZ</t>
  </si>
  <si>
    <t>ARMANDONODIERGUERRAHERNANDEZ</t>
  </si>
  <si>
    <t>69636803.0</t>
  </si>
  <si>
    <t>368040650000</t>
  </si>
  <si>
    <t>36804065</t>
  </si>
  <si>
    <t>JAVIER ERASMO ARENAS ALVARADO</t>
  </si>
  <si>
    <t>JAVIERERASMOARENASALVARADO</t>
  </si>
  <si>
    <t>352298710000</t>
  </si>
  <si>
    <t>35229871</t>
  </si>
  <si>
    <t>TOMAS ALBERTO RIOS</t>
  </si>
  <si>
    <t>TOMASALBERTORIOS</t>
  </si>
  <si>
    <t>66852691.0</t>
  </si>
  <si>
    <t>366051880000</t>
  </si>
  <si>
    <t>36605188</t>
  </si>
  <si>
    <t>ERICK RODRIGUEZ GARCÍA</t>
  </si>
  <si>
    <t>ERICKRODRIGUEZGARCIA</t>
  </si>
  <si>
    <t>352314260000</t>
  </si>
  <si>
    <t>35231426</t>
  </si>
  <si>
    <t>MELANY ALANA AUGUSTO CABALLERO</t>
  </si>
  <si>
    <t>MELANYALANAAUGUSTOCABALLERO</t>
  </si>
  <si>
    <t>69342704.0</t>
  </si>
  <si>
    <t>352325190000</t>
  </si>
  <si>
    <t>35232519</t>
  </si>
  <si>
    <t>JOSÉ DEMETRIO OLACIREGUI LEZCANO</t>
  </si>
  <si>
    <t>JOSEDEMETRIOOLACIREGUILEZCANO</t>
  </si>
  <si>
    <t>69382478.0</t>
  </si>
  <si>
    <t>365046160000</t>
  </si>
  <si>
    <t>36504616</t>
  </si>
  <si>
    <t>RADDANIS CABALLERO</t>
  </si>
  <si>
    <t>RADDANISCABALLERO</t>
  </si>
  <si>
    <t>342310400000</t>
  </si>
  <si>
    <t>34231040</t>
  </si>
  <si>
    <t>JESUS GONZALEZ</t>
  </si>
  <si>
    <t>JESUSGONZALEZ</t>
  </si>
  <si>
    <t>68236877.0</t>
  </si>
  <si>
    <t>356235980000</t>
  </si>
  <si>
    <t>35623598</t>
  </si>
  <si>
    <t>DAYRA ABREGO GUERRERO</t>
  </si>
  <si>
    <t>DAYRAABREGOGUERRERO</t>
  </si>
  <si>
    <t>67779621.0</t>
  </si>
  <si>
    <t>356122960000</t>
  </si>
  <si>
    <t>35612296</t>
  </si>
  <si>
    <t>VIELKA MENDOZA</t>
  </si>
  <si>
    <t>VIELKAMENDOZA</t>
  </si>
  <si>
    <t>64329844.0</t>
  </si>
  <si>
    <t>312216700000</t>
  </si>
  <si>
    <t>31221670</t>
  </si>
  <si>
    <t>RIMOJA S.A -</t>
  </si>
  <si>
    <t>RIMOJASA</t>
  </si>
  <si>
    <t>66739718.0</t>
  </si>
  <si>
    <t>351353480000</t>
  </si>
  <si>
    <t>35135348</t>
  </si>
  <si>
    <t>KEYSCHELIN JUAREZ</t>
  </si>
  <si>
    <t>KEYSCHELINJUAREZ</t>
  </si>
  <si>
    <t>69278696.0</t>
  </si>
  <si>
    <t>355331400000</t>
  </si>
  <si>
    <t>35533140</t>
  </si>
  <si>
    <t>DAYANA AVILES</t>
  </si>
  <si>
    <t>DAYANAAVILES</t>
  </si>
  <si>
    <t>68735218.0</t>
  </si>
  <si>
    <t>352345430000</t>
  </si>
  <si>
    <t>35234543</t>
  </si>
  <si>
    <t>JULIAN ABDIEL VARGAS ATENCIO</t>
  </si>
  <si>
    <t>JULIANABDIELVARGASATENCIO</t>
  </si>
  <si>
    <t>63555113.0</t>
  </si>
  <si>
    <t>366059780000</t>
  </si>
  <si>
    <t>36605978</t>
  </si>
  <si>
    <t>KELY YANIS MORALES GONZALEZ</t>
  </si>
  <si>
    <t>KELYYANISMORALESGONZALEZ</t>
  </si>
  <si>
    <t>353326580000</t>
  </si>
  <si>
    <t>35332658</t>
  </si>
  <si>
    <t>MIGUEL MONROY</t>
  </si>
  <si>
    <t>MIGUELMONROY</t>
  </si>
  <si>
    <t>62115455.0</t>
  </si>
  <si>
    <t>357298230000</t>
  </si>
  <si>
    <t>35729823</t>
  </si>
  <si>
    <t>KENETH CASTILLO</t>
  </si>
  <si>
    <t>KENETHCASTILLO</t>
  </si>
  <si>
    <t>63930301.0</t>
  </si>
  <si>
    <t>356206430000</t>
  </si>
  <si>
    <t>35620643</t>
  </si>
  <si>
    <t>NORIS ALVAREZ</t>
  </si>
  <si>
    <t>NORISALVAREZ</t>
  </si>
  <si>
    <t>67700378.0</t>
  </si>
  <si>
    <t>367049940000</t>
  </si>
  <si>
    <t>36704994</t>
  </si>
  <si>
    <t>NASH ALEN CERRUD GARCIA</t>
  </si>
  <si>
    <t>NASHALENCERRUDGARCIA</t>
  </si>
  <si>
    <t>347130460000</t>
  </si>
  <si>
    <t>34713046</t>
  </si>
  <si>
    <t>GYLLIANYS VASQUEZ</t>
  </si>
  <si>
    <t>GYLLIANYSVASQUEZ</t>
  </si>
  <si>
    <t>63636644.0</t>
  </si>
  <si>
    <t>365025820000</t>
  </si>
  <si>
    <t>36502582</t>
  </si>
  <si>
    <t>HAROLD MORALES</t>
  </si>
  <si>
    <t>HAROLDMORALES</t>
  </si>
  <si>
    <t>65378665.0</t>
  </si>
  <si>
    <t>356381740000</t>
  </si>
  <si>
    <t>35638174</t>
  </si>
  <si>
    <t>JESUS JOEL HERNANDEZ LARA</t>
  </si>
  <si>
    <t>JESUSJOELHERNANDEZLARA</t>
  </si>
  <si>
    <t>66627742.0</t>
  </si>
  <si>
    <t>367004150000</t>
  </si>
  <si>
    <t>36700415</t>
  </si>
  <si>
    <t>63645279.0</t>
  </si>
  <si>
    <t>357271570000</t>
  </si>
  <si>
    <t>35727157</t>
  </si>
  <si>
    <t>RODRÍGO RÍOS</t>
  </si>
  <si>
    <t>RODRIGORIOS</t>
  </si>
  <si>
    <t>69747728.0</t>
  </si>
  <si>
    <t>351350730000</t>
  </si>
  <si>
    <t>35135073</t>
  </si>
  <si>
    <t>LIDIETH RODRIGUEZ VEJERANO</t>
  </si>
  <si>
    <t>LIDIETHRODRIGUEZVEJERANO</t>
  </si>
  <si>
    <t>66372561.0</t>
  </si>
  <si>
    <t>354144530000</t>
  </si>
  <si>
    <t>35414453</t>
  </si>
  <si>
    <t>TOMAS PINZON</t>
  </si>
  <si>
    <t>TOMASPINZON</t>
  </si>
  <si>
    <t>65722972.0</t>
  </si>
  <si>
    <t>356155140000</t>
  </si>
  <si>
    <t>35615514</t>
  </si>
  <si>
    <t>64438207.0</t>
  </si>
  <si>
    <t>353086060000</t>
  </si>
  <si>
    <t>35308606</t>
  </si>
  <si>
    <t>YOBANIS ARNOLDO PINTO ARAUZ</t>
  </si>
  <si>
    <t>YOBANISARNOLDOPINTOARAUZ</t>
  </si>
  <si>
    <t>69008654.0</t>
  </si>
  <si>
    <t>358113000000</t>
  </si>
  <si>
    <t>35811300</t>
  </si>
  <si>
    <t>DAVID MARTINEZ</t>
  </si>
  <si>
    <t>DAVIDMARTINEZ</t>
  </si>
  <si>
    <t>66815839.0</t>
  </si>
  <si>
    <t>351316110000</t>
  </si>
  <si>
    <t>35131611</t>
  </si>
  <si>
    <t>CELESTINO CASTRELLON</t>
  </si>
  <si>
    <t>CELESTINOCASTRELLON</t>
  </si>
  <si>
    <t>68956651.0</t>
  </si>
  <si>
    <t>357387290000</t>
  </si>
  <si>
    <t>35738729</t>
  </si>
  <si>
    <t>MANUEL CUEVA</t>
  </si>
  <si>
    <t>MANUELCUEVA</t>
  </si>
  <si>
    <t>69590567.0</t>
  </si>
  <si>
    <t>354366580000</t>
  </si>
  <si>
    <t>35436658</t>
  </si>
  <si>
    <t>CARLOS SAMIR RUIZ VALDES</t>
  </si>
  <si>
    <t>CARLOSSAMIRRUIZVALDES</t>
  </si>
  <si>
    <t>64131181.0</t>
  </si>
  <si>
    <t>367011960000</t>
  </si>
  <si>
    <t>36701196</t>
  </si>
  <si>
    <t>MILKO TUGRI SALINA</t>
  </si>
  <si>
    <t>MILKOTUGRISALINA</t>
  </si>
  <si>
    <t>66457200.0</t>
  </si>
  <si>
    <t>338099180000</t>
  </si>
  <si>
    <t>33809918</t>
  </si>
  <si>
    <t>Kevin Lai Liu</t>
  </si>
  <si>
    <t>KEVINLAILIU</t>
  </si>
  <si>
    <t>69093601.0</t>
  </si>
  <si>
    <t>361011460000</t>
  </si>
  <si>
    <t>36101146</t>
  </si>
  <si>
    <t>JUAN RODRIGUEZ</t>
  </si>
  <si>
    <t>JUANRODRIGUEZ</t>
  </si>
  <si>
    <t>66820408.0</t>
  </si>
  <si>
    <t>362000960000</t>
  </si>
  <si>
    <t>36200096</t>
  </si>
  <si>
    <t>EDWARD ALEJANDRO AGUIRRE SANCHEZ</t>
  </si>
  <si>
    <t>EDWARDALEJANDROAGUIRRESANCHEZ</t>
  </si>
  <si>
    <t>66760903.0</t>
  </si>
  <si>
    <t>358186320000</t>
  </si>
  <si>
    <t>35818632</t>
  </si>
  <si>
    <t>GENRY SANTOS</t>
  </si>
  <si>
    <t>GENRYSANTOS</t>
  </si>
  <si>
    <t>67438996.0</t>
  </si>
  <si>
    <t>354199960000</t>
  </si>
  <si>
    <t>35419996</t>
  </si>
  <si>
    <t>LIZ MARIE SUIRA VILLARREAL</t>
  </si>
  <si>
    <t>LIZMARIESUIRAVILLARREAL</t>
  </si>
  <si>
    <t>64274353.0</t>
  </si>
  <si>
    <t>347374800000</t>
  </si>
  <si>
    <t>34737480</t>
  </si>
  <si>
    <t>LUIS ANTONIO MORALES</t>
  </si>
  <si>
    <t>LUISANTONIOMORALES</t>
  </si>
  <si>
    <t>67937935.0</t>
  </si>
  <si>
    <t>359381510000</t>
  </si>
  <si>
    <t>35938151</t>
  </si>
  <si>
    <t>YURIEL DUARTE</t>
  </si>
  <si>
    <t>YURIELDUARTE</t>
  </si>
  <si>
    <t>67224620.0</t>
  </si>
  <si>
    <t>359033840000</t>
  </si>
  <si>
    <t>35903384</t>
  </si>
  <si>
    <t>MARVIN CORELLA V</t>
  </si>
  <si>
    <t>MARVINCORELLAV</t>
  </si>
  <si>
    <t>61017272.0</t>
  </si>
  <si>
    <t>353339890000</t>
  </si>
  <si>
    <t>35333989</t>
  </si>
  <si>
    <t>KEYNER CASTILLO</t>
  </si>
  <si>
    <t>KEYNERCASTILLO</t>
  </si>
  <si>
    <t>62337327.0</t>
  </si>
  <si>
    <t>361021640000</t>
  </si>
  <si>
    <t>36102164</t>
  </si>
  <si>
    <t>YAHIR ROJAS</t>
  </si>
  <si>
    <t>YAHIRROJAS</t>
  </si>
  <si>
    <t>67119032.0</t>
  </si>
  <si>
    <t>363059640000</t>
  </si>
  <si>
    <t>36305964</t>
  </si>
  <si>
    <t>KARLA INES SAMUDIO VIQUEZ</t>
  </si>
  <si>
    <t>KARLAINESSAMUDIOVIQUEZ</t>
  </si>
  <si>
    <t>351384140000</t>
  </si>
  <si>
    <t>35138414</t>
  </si>
  <si>
    <t>CENTRO DE ASISTENCIA ROJAA</t>
  </si>
  <si>
    <t>CENTRODEASISTENCIAROJAA</t>
  </si>
  <si>
    <t>62919427.0</t>
  </si>
  <si>
    <t>361045340000</t>
  </si>
  <si>
    <t>36104534</t>
  </si>
  <si>
    <t>MERCADO NEGRO FOODTRUCK</t>
  </si>
  <si>
    <t>MERCADONEGROFOODTRUCK</t>
  </si>
  <si>
    <t>356343320000</t>
  </si>
  <si>
    <t>35634332</t>
  </si>
  <si>
    <t>CRISTHIAN GUERRA GUERRA</t>
  </si>
  <si>
    <t>CRISTHIANGUERRAGUERRA</t>
  </si>
  <si>
    <t>67768643.0</t>
  </si>
  <si>
    <t>346409160000</t>
  </si>
  <si>
    <t>34640916</t>
  </si>
  <si>
    <t>JOSUE GABRIEL CASTILLO GUTIERREZ</t>
  </si>
  <si>
    <t>JOSUEGABRIELCASTILLOGUTIERREZ</t>
  </si>
  <si>
    <t>60953802.0</t>
  </si>
  <si>
    <t>358348090000</t>
  </si>
  <si>
    <t>35834809</t>
  </si>
  <si>
    <t>JORGE PINTO</t>
  </si>
  <si>
    <t>JORGEPINTO</t>
  </si>
  <si>
    <t>63131443.0</t>
  </si>
  <si>
    <t>357331950000</t>
  </si>
  <si>
    <t>35733195</t>
  </si>
  <si>
    <t>RAMON MORALES MORALES</t>
  </si>
  <si>
    <t>RAMONMORALESMORALES</t>
  </si>
  <si>
    <t>68289083.0</t>
  </si>
  <si>
    <t>354189550000</t>
  </si>
  <si>
    <t>35418955</t>
  </si>
  <si>
    <t>REYNALDO ORTEGA</t>
  </si>
  <si>
    <t>REYNALDOORTEGA</t>
  </si>
  <si>
    <t>67783270.0</t>
  </si>
  <si>
    <t>352357370000</t>
  </si>
  <si>
    <t>35235737</t>
  </si>
  <si>
    <t>HERLINDA CONCEPCION</t>
  </si>
  <si>
    <t>HERLINDACONCEPCION</t>
  </si>
  <si>
    <t>67789945.0</t>
  </si>
  <si>
    <t>347145050000</t>
  </si>
  <si>
    <t>34714505</t>
  </si>
  <si>
    <t>YURI ENITH RODRIGUEZ GOMEZ</t>
  </si>
  <si>
    <t>YURIENITHRODRIGUEZGOMEZ</t>
  </si>
  <si>
    <t>60430200.0</t>
  </si>
  <si>
    <t>359133760000</t>
  </si>
  <si>
    <t>35913376</t>
  </si>
  <si>
    <t>LUCA ALFONSO MIRANDA ZAMUDIO</t>
  </si>
  <si>
    <t>LUCAALFONSOMIRANDAZAMUDIO</t>
  </si>
  <si>
    <t>66622876.0</t>
  </si>
  <si>
    <t>355151110000</t>
  </si>
  <si>
    <t>35515111</t>
  </si>
  <si>
    <t>MONICA MONTENEGRO</t>
  </si>
  <si>
    <t>MONICAMONTENEGRO</t>
  </si>
  <si>
    <t>61777907.0</t>
  </si>
  <si>
    <t>366046820000</t>
  </si>
  <si>
    <t>36604682</t>
  </si>
  <si>
    <t>ISMAEL MONTEZUMA</t>
  </si>
  <si>
    <t>ISMAELMONTEZUMA</t>
  </si>
  <si>
    <t>353262340000</t>
  </si>
  <si>
    <t>35326234</t>
  </si>
  <si>
    <t>BRIGHNI NUNEZ</t>
  </si>
  <si>
    <t>BRIGHNINUNEZ</t>
  </si>
  <si>
    <t>63734433.0</t>
  </si>
  <si>
    <t>368027250000</t>
  </si>
  <si>
    <t>36802725</t>
  </si>
  <si>
    <t>YANNINA DANETH PIZARRO</t>
  </si>
  <si>
    <t>YANNINADANETHPIZARRO</t>
  </si>
  <si>
    <t>66876944.0</t>
  </si>
  <si>
    <t>354320610000</t>
  </si>
  <si>
    <t>35432061</t>
  </si>
  <si>
    <t>ALEJANDRO AGUILA</t>
  </si>
  <si>
    <t>ALEJANDROAGUILA</t>
  </si>
  <si>
    <t>68442477.0</t>
  </si>
  <si>
    <t>354311240000</t>
  </si>
  <si>
    <t>35431124</t>
  </si>
  <si>
    <t>LETICIA FLORES</t>
  </si>
  <si>
    <t>LETICIAFLORES</t>
  </si>
  <si>
    <t>65578474.0</t>
  </si>
  <si>
    <t>367051280000</t>
  </si>
  <si>
    <t>36705128</t>
  </si>
  <si>
    <t>YESENIA GARCIA</t>
  </si>
  <si>
    <t>YESENIAGARCIA</t>
  </si>
  <si>
    <t>356075370000</t>
  </si>
  <si>
    <t>35607537</t>
  </si>
  <si>
    <t>LUIS ANGEL IBARRA SANCHEZ</t>
  </si>
  <si>
    <t>LUISANGELIBARRASANCHEZ</t>
  </si>
  <si>
    <t>62445623.0</t>
  </si>
  <si>
    <t>343041360000</t>
  </si>
  <si>
    <t>34304136</t>
  </si>
  <si>
    <t>KELLY JESLEYNE MORAN</t>
  </si>
  <si>
    <t>KELLYJESLEYNEMORAN</t>
  </si>
  <si>
    <t>63367144.0</t>
  </si>
  <si>
    <t>355241760000</t>
  </si>
  <si>
    <t>35524176</t>
  </si>
  <si>
    <t>MARINO CONTRERAS</t>
  </si>
  <si>
    <t>MARINOCONTRERAS</t>
  </si>
  <si>
    <t>66572700.0</t>
  </si>
  <si>
    <t>359367960000</t>
  </si>
  <si>
    <t>35936796</t>
  </si>
  <si>
    <t>GENESIS ACOSTA QUINTERO</t>
  </si>
  <si>
    <t>GENESISACOSTAQUINTERO</t>
  </si>
  <si>
    <t>68059127.0</t>
  </si>
  <si>
    <t>354283510000</t>
  </si>
  <si>
    <t>35428351</t>
  </si>
  <si>
    <t>AGRIPINA CARPINTERO</t>
  </si>
  <si>
    <t>AGRIPINACARPINTERO</t>
  </si>
  <si>
    <t>67902225.0</t>
  </si>
  <si>
    <t>355101190000</t>
  </si>
  <si>
    <t>35510119</t>
  </si>
  <si>
    <t>YAISEL GONZALEZ</t>
  </si>
  <si>
    <t>YAISELGONZALEZ</t>
  </si>
  <si>
    <t>65290671.0</t>
  </si>
  <si>
    <t>363046420000</t>
  </si>
  <si>
    <t>36304642</t>
  </si>
  <si>
    <t>RICARDO GRANADOS</t>
  </si>
  <si>
    <t>RICARDOGRANADOS</t>
  </si>
  <si>
    <t>355291490000</t>
  </si>
  <si>
    <t>35529149</t>
  </si>
  <si>
    <t>YARITZA TORRES</t>
  </si>
  <si>
    <t>YARITZATORRES</t>
  </si>
  <si>
    <t>65541046.0</t>
  </si>
  <si>
    <t>369000330000</t>
  </si>
  <si>
    <t>36900033</t>
  </si>
  <si>
    <t>CRISTHIAN SEBASTIAN DIAZ GUILLEN</t>
  </si>
  <si>
    <t>CRISTHIANSEBASTIANDIAZGUILLEN</t>
  </si>
  <si>
    <t>68884270.0</t>
  </si>
  <si>
    <t>355308350000</t>
  </si>
  <si>
    <t>35530835</t>
  </si>
  <si>
    <t>AMY AROSEMENA</t>
  </si>
  <si>
    <t>AMYAROSEMENA</t>
  </si>
  <si>
    <t>62305884.0</t>
  </si>
  <si>
    <t>346439200000</t>
  </si>
  <si>
    <t>34643920</t>
  </si>
  <si>
    <t>ANGELA YISSEL MIRANDA ROSALES</t>
  </si>
  <si>
    <t>ANGELAYISSELMIRANDAROSALES</t>
  </si>
  <si>
    <t>62987474.0</t>
  </si>
  <si>
    <t>351190030000</t>
  </si>
  <si>
    <t>35119003</t>
  </si>
  <si>
    <t>SAMUEL FERNANDO DELGADO VALDES</t>
  </si>
  <si>
    <t>SAMUELFERNANDODELGADOVALDES</t>
  </si>
  <si>
    <t>66572654.0</t>
  </si>
  <si>
    <t>359277730000</t>
  </si>
  <si>
    <t>35927773</t>
  </si>
  <si>
    <t>DANIELA CASTILLO</t>
  </si>
  <si>
    <t>DANIELACASTILLO</t>
  </si>
  <si>
    <t>63238014.0</t>
  </si>
  <si>
    <t>357137290000</t>
  </si>
  <si>
    <t>35713729</t>
  </si>
  <si>
    <t>CARLOS RAMON PITTI ARAUZ</t>
  </si>
  <si>
    <t>CARLOSRAMONPITTIARAUZ</t>
  </si>
  <si>
    <t>63124402.0</t>
  </si>
  <si>
    <t>352081160000</t>
  </si>
  <si>
    <t>35208116</t>
  </si>
  <si>
    <t>ESTHEFANY MAIBETH RODRIGUEZ SALDANA</t>
  </si>
  <si>
    <t>ESTHEFANYMAIBETHRODRIGUEZSALDANA</t>
  </si>
  <si>
    <t>66281669.0</t>
  </si>
  <si>
    <t>357303040000</t>
  </si>
  <si>
    <t>35730304</t>
  </si>
  <si>
    <t>ELISEO RAMIREZ</t>
  </si>
  <si>
    <t>ELISEORAMIREZ</t>
  </si>
  <si>
    <t>67197062.0</t>
  </si>
  <si>
    <t>357255130000</t>
  </si>
  <si>
    <t>35725513</t>
  </si>
  <si>
    <t>ANAYANSI MONTENEGRO</t>
  </si>
  <si>
    <t>ANAYANSIMONTENEGRO</t>
  </si>
  <si>
    <t>67614227.0</t>
  </si>
  <si>
    <t>351324350000</t>
  </si>
  <si>
    <t>35132435</t>
  </si>
  <si>
    <t>EDGAR JIMENEZ</t>
  </si>
  <si>
    <t>EDGARJIMENEZ</t>
  </si>
  <si>
    <t>62331403.0</t>
  </si>
  <si>
    <t>354018990000</t>
  </si>
  <si>
    <t>35401899</t>
  </si>
  <si>
    <t>JAVIER BATISTA</t>
  </si>
  <si>
    <t>JAVIERBATISTA</t>
  </si>
  <si>
    <t>67255427.0</t>
  </si>
  <si>
    <t>369020430000</t>
  </si>
  <si>
    <t>36902043</t>
  </si>
  <si>
    <t>IMPRESORA OGEMI, S.A.</t>
  </si>
  <si>
    <t>IMPRESORAOGEMISA</t>
  </si>
  <si>
    <t>68612714.0</t>
  </si>
  <si>
    <t>352262070000</t>
  </si>
  <si>
    <t>35226207</t>
  </si>
  <si>
    <t>GABRIEL ARIAS</t>
  </si>
  <si>
    <t>GABRIELARIAS</t>
  </si>
  <si>
    <t>65973991.0</t>
  </si>
  <si>
    <t>352352660000</t>
  </si>
  <si>
    <t>35235266</t>
  </si>
  <si>
    <t>GUSTAVO DE GRACIA PIMENTEL</t>
  </si>
  <si>
    <t>GUSTAVODEGRACIAPIMENTEL</t>
  </si>
  <si>
    <t>63015579.0</t>
  </si>
  <si>
    <t>365052470000</t>
  </si>
  <si>
    <t>36505247</t>
  </si>
  <si>
    <t>JEAN ALEXANDER RODRIGUEZ MÉDICA</t>
  </si>
  <si>
    <t>JEANALEXANDERRODRIGUEZMEDICA</t>
  </si>
  <si>
    <t>353369820000</t>
  </si>
  <si>
    <t>35336982</t>
  </si>
  <si>
    <t>JORGE MENDOZA</t>
  </si>
  <si>
    <t>JORGEMENDOZA</t>
  </si>
  <si>
    <t>65557126.0</t>
  </si>
  <si>
    <t>349376780000</t>
  </si>
  <si>
    <t>34937678</t>
  </si>
  <si>
    <t>KEILA SIMEI REYES GONZALEZ</t>
  </si>
  <si>
    <t>KEILASIMEIREYESGONZALEZ</t>
  </si>
  <si>
    <t>63530024.0</t>
  </si>
  <si>
    <t>365018700000</t>
  </si>
  <si>
    <t>36501870</t>
  </si>
  <si>
    <t>WILLIAMS SAMUDIO</t>
  </si>
  <si>
    <t>WILLIAMSSAMUDIO</t>
  </si>
  <si>
    <t>65766469.0</t>
  </si>
  <si>
    <t>338192700000</t>
  </si>
  <si>
    <t>33819270</t>
  </si>
  <si>
    <t>JOHANA VASQUEZ</t>
  </si>
  <si>
    <t>JOHANAVASQUEZ</t>
  </si>
  <si>
    <t>67509770.0</t>
  </si>
  <si>
    <t>359350160000</t>
  </si>
  <si>
    <t>35935016</t>
  </si>
  <si>
    <t>GONZALO ANTONIO MARTÍNEZ TROYA</t>
  </si>
  <si>
    <t>GONZALOANTONIOMARTINEZTROYA</t>
  </si>
  <si>
    <t>66925648.0</t>
  </si>
  <si>
    <t>357332960000</t>
  </si>
  <si>
    <t>35733296</t>
  </si>
  <si>
    <t>MARIBEL ACOSTA PINEDA</t>
  </si>
  <si>
    <t>MARIBELACOSTAPINEDA</t>
  </si>
  <si>
    <t>67590329.0</t>
  </si>
  <si>
    <t>366018720000</t>
  </si>
  <si>
    <t>36601872</t>
  </si>
  <si>
    <t>MANUEL ENRIQUE MARTINEZ</t>
  </si>
  <si>
    <t>MANUELENRIQUEMARTINEZ</t>
  </si>
  <si>
    <t>63644240.0</t>
  </si>
  <si>
    <t>347343750000</t>
  </si>
  <si>
    <t>34734375</t>
  </si>
  <si>
    <t>JULISSA ESTHER MADRID CASTILLO</t>
  </si>
  <si>
    <t>JULISSAESTHERMADRIDCASTILLO</t>
  </si>
  <si>
    <t>68810156.0</t>
  </si>
  <si>
    <t>359365960000</t>
  </si>
  <si>
    <t>35936596</t>
  </si>
  <si>
    <t>DEIVIS MONTENEGRO</t>
  </si>
  <si>
    <t>DEIVISMONTENEGRO</t>
  </si>
  <si>
    <t>68020969.0</t>
  </si>
  <si>
    <t>368059370000</t>
  </si>
  <si>
    <t>36805937</t>
  </si>
  <si>
    <t>DOEGEO GALLARDO</t>
  </si>
  <si>
    <t>DOEGEOGALLARDO</t>
  </si>
  <si>
    <t>346286670000</t>
  </si>
  <si>
    <t>34628667</t>
  </si>
  <si>
    <t>DAVID ARTURO QUINTERO SANTANACH</t>
  </si>
  <si>
    <t>DAVIDARTUROQUINTEROSANTANACH</t>
  </si>
  <si>
    <t>63846609.0</t>
  </si>
  <si>
    <t>353244120000</t>
  </si>
  <si>
    <t>35324412</t>
  </si>
  <si>
    <t>DAIDEIDIZ CACERES</t>
  </si>
  <si>
    <t>DAIDEIDIZCACERES</t>
  </si>
  <si>
    <t>66834698.0</t>
  </si>
  <si>
    <t>359236370000</t>
  </si>
  <si>
    <t>35923637</t>
  </si>
  <si>
    <t>65326496.0</t>
  </si>
  <si>
    <t>354161030000</t>
  </si>
  <si>
    <t>35416103</t>
  </si>
  <si>
    <t>PATRICIA CRUZ</t>
  </si>
  <si>
    <t>PATRICIACRUZ</t>
  </si>
  <si>
    <t>64382854.0</t>
  </si>
  <si>
    <t>358287540000</t>
  </si>
  <si>
    <t>35828754</t>
  </si>
  <si>
    <t>EDWARD ALEXANDER HIDROGO GONZÁLEZ</t>
  </si>
  <si>
    <t>EDWARDALEXANDERHIDROGOGONZALEZ</t>
  </si>
  <si>
    <t>62865218.0</t>
  </si>
  <si>
    <t>351379490000</t>
  </si>
  <si>
    <t>35137949</t>
  </si>
  <si>
    <t>LUIS CERRUD</t>
  </si>
  <si>
    <t>LUISCERRUD</t>
  </si>
  <si>
    <t>65958479.0</t>
  </si>
  <si>
    <t>358269010000</t>
  </si>
  <si>
    <t>35826901</t>
  </si>
  <si>
    <t>ADELA QUINTERO</t>
  </si>
  <si>
    <t>ADELAQUINTERO</t>
  </si>
  <si>
    <t>67658148.0</t>
  </si>
  <si>
    <t>353342520000</t>
  </si>
  <si>
    <t>35334252</t>
  </si>
  <si>
    <t>JOSE MUÑOZ</t>
  </si>
  <si>
    <t>JOSEMUNOZ</t>
  </si>
  <si>
    <t>69434998.0</t>
  </si>
  <si>
    <t>369008630000</t>
  </si>
  <si>
    <t>36900863</t>
  </si>
  <si>
    <t>MARTIN CARPINTERO</t>
  </si>
  <si>
    <t>MARTINCARPINTERO</t>
  </si>
  <si>
    <t>66570797.0</t>
  </si>
  <si>
    <t>343405020000</t>
  </si>
  <si>
    <t>34340502</t>
  </si>
  <si>
    <t>YAZELY MASA</t>
  </si>
  <si>
    <t>YAZELYMASA</t>
  </si>
  <si>
    <t>69349580.0</t>
  </si>
  <si>
    <t>356284180000</t>
  </si>
  <si>
    <t>35628418</t>
  </si>
  <si>
    <t>WILLIAM BATISTA</t>
  </si>
  <si>
    <t>WILLIAMBATISTA</t>
  </si>
  <si>
    <t>63597802.0</t>
  </si>
  <si>
    <t>369058620000</t>
  </si>
  <si>
    <t>36905862</t>
  </si>
  <si>
    <t>RODOLFO PEREZ</t>
  </si>
  <si>
    <t>RODOLFOPEREZ</t>
  </si>
  <si>
    <t>357115720000</t>
  </si>
  <si>
    <t>35711572</t>
  </si>
  <si>
    <t>JOSHUA RAFAEL MONTENEGRO DEL CID</t>
  </si>
  <si>
    <t>JOSHUARAFAELMONTENEGRODELCID</t>
  </si>
  <si>
    <t>65866498.0</t>
  </si>
  <si>
    <t>355077570000</t>
  </si>
  <si>
    <t>35507757</t>
  </si>
  <si>
    <t>JOSE ISRAEL CASTILLO MORALES</t>
  </si>
  <si>
    <t>JOSEISRAELCASTILLOMORALES</t>
  </si>
  <si>
    <t>60571522.0</t>
  </si>
  <si>
    <t>354365620000</t>
  </si>
  <si>
    <t>35436562</t>
  </si>
  <si>
    <t>CLARA MASSIEL DE GRACIA DE MONTENEGRO</t>
  </si>
  <si>
    <t>CLARAMASSIELDEGRACIADEMONTENEGRO</t>
  </si>
  <si>
    <t>69053062.0</t>
  </si>
  <si>
    <t>358262350000</t>
  </si>
  <si>
    <t>35826235</t>
  </si>
  <si>
    <t>ADRIAN IBARRA</t>
  </si>
  <si>
    <t>ADRIANIBARRA</t>
  </si>
  <si>
    <t>64411939.0</t>
  </si>
  <si>
    <t>353215770000</t>
  </si>
  <si>
    <t>35321577</t>
  </si>
  <si>
    <t>GEOVANA ATENCIO</t>
  </si>
  <si>
    <t>GEOVANAATENCIO</t>
  </si>
  <si>
    <t>65484173.0</t>
  </si>
  <si>
    <t>358358620000</t>
  </si>
  <si>
    <t>35835862</t>
  </si>
  <si>
    <t>DISTRIBUIDARA ZANET</t>
  </si>
  <si>
    <t>DISTRIBUIDARAZANET</t>
  </si>
  <si>
    <t>64757831.0</t>
  </si>
  <si>
    <t>348328680000</t>
  </si>
  <si>
    <t>34832868</t>
  </si>
  <si>
    <t>JHONY CHAVARRIA</t>
  </si>
  <si>
    <t>JHONYCHAVARRIA</t>
  </si>
  <si>
    <t>68741124.0</t>
  </si>
  <si>
    <t>361030190000</t>
  </si>
  <si>
    <t>36103019</t>
  </si>
  <si>
    <t>JAHIR MENENDEZ</t>
  </si>
  <si>
    <t>JAHIRMENENDEZ</t>
  </si>
  <si>
    <t>67684302.0</t>
  </si>
  <si>
    <t>367046590000</t>
  </si>
  <si>
    <t>36704659</t>
  </si>
  <si>
    <t>STEPHANIE MARTINEZ</t>
  </si>
  <si>
    <t>STEPHANIEMARTINEZ</t>
  </si>
  <si>
    <t>359315540000</t>
  </si>
  <si>
    <t>35931554</t>
  </si>
  <si>
    <t>FLORENTINO GOMEZ CEDEÑO</t>
  </si>
  <si>
    <t>FLORENTINOGOMEZCEDENO</t>
  </si>
  <si>
    <t>68504715.0</t>
  </si>
  <si>
    <t>341280110000</t>
  </si>
  <si>
    <t>34128011</t>
  </si>
  <si>
    <t>ANDRES MENDEZ</t>
  </si>
  <si>
    <t>ANDRESMENDEZ</t>
  </si>
  <si>
    <t>63775502.0</t>
  </si>
  <si>
    <t>351300120000</t>
  </si>
  <si>
    <t>35130012</t>
  </si>
  <si>
    <t>JUZZITH MEJIA</t>
  </si>
  <si>
    <t>JUZZITHMEJIA</t>
  </si>
  <si>
    <t>67705483.0</t>
  </si>
  <si>
    <t>357202290000</t>
  </si>
  <si>
    <t>35720229</t>
  </si>
  <si>
    <t>KEYBEL YANETH JUZTAVINO RODRIGUEZ</t>
  </si>
  <si>
    <t>KEYBELYANETHJUZTAVINORODRIGUEZ</t>
  </si>
  <si>
    <t>64615450.0</t>
  </si>
  <si>
    <t>359183080000</t>
  </si>
  <si>
    <t>35918308</t>
  </si>
  <si>
    <t>JOSETH MANUEL GOMEZ SANCHEZ</t>
  </si>
  <si>
    <t>JOSETHMANUELGOMEZSANCHEZ</t>
  </si>
  <si>
    <t>62548656.0</t>
  </si>
  <si>
    <t>355143630000</t>
  </si>
  <si>
    <t>35514363</t>
  </si>
  <si>
    <t>YOSELIN YASMINETH AVENDAÑO ATENCIO</t>
  </si>
  <si>
    <t>YOSELINYASMINETHAVENDANOATENCIO</t>
  </si>
  <si>
    <t>64156311.0</t>
  </si>
  <si>
    <t>343259770000</t>
  </si>
  <si>
    <t>34325977</t>
  </si>
  <si>
    <t>SOLIMAR MORALES SANTIAGO</t>
  </si>
  <si>
    <t>SOLIMARMORALESSANTIAGO</t>
  </si>
  <si>
    <t>60590272.0</t>
  </si>
  <si>
    <t>351368640000</t>
  </si>
  <si>
    <t>35136864</t>
  </si>
  <si>
    <t>NELSON JAHIR GUERRA MARTÍNEZ</t>
  </si>
  <si>
    <t>NELSONJAHIRGUERRAMARTINEZ</t>
  </si>
  <si>
    <t>69743055.0</t>
  </si>
  <si>
    <t>369022620000</t>
  </si>
  <si>
    <t>36902262</t>
  </si>
  <si>
    <t>NELSON JAHIR GUERRA NARTINEZ</t>
  </si>
  <si>
    <t>NELSONJAHIRGUERRANARTINEZ</t>
  </si>
  <si>
    <t>62747446.0</t>
  </si>
  <si>
    <t>348332280000</t>
  </si>
  <si>
    <t>34833228</t>
  </si>
  <si>
    <t>YOHANI ESTHER TORRES ARAUZ</t>
  </si>
  <si>
    <t>YOHANIESTHERTORRESARAUZ</t>
  </si>
  <si>
    <t>67695014.0</t>
  </si>
  <si>
    <t>355327620000</t>
  </si>
  <si>
    <t>35532762</t>
  </si>
  <si>
    <t>ALFREDO ROJAS</t>
  </si>
  <si>
    <t>ALFREDOROJAS</t>
  </si>
  <si>
    <t>67611765.0</t>
  </si>
  <si>
    <t>361022660000</t>
  </si>
  <si>
    <t>36102266</t>
  </si>
  <si>
    <t>BERTA GIENNELLIE D ANGELO OLAVE</t>
  </si>
  <si>
    <t>BERTAGIENNELLIEDANGELOOLAVE</t>
  </si>
  <si>
    <t>66150909.0</t>
  </si>
  <si>
    <t>352217620000</t>
  </si>
  <si>
    <t>35221762</t>
  </si>
  <si>
    <t>EDUARD APARICIO</t>
  </si>
  <si>
    <t>EDUARDAPARICIO</t>
  </si>
  <si>
    <t>66564816.0</t>
  </si>
  <si>
    <t>354333070000</t>
  </si>
  <si>
    <t>35433307</t>
  </si>
  <si>
    <t>DELVIN ISAAC BAULES</t>
  </si>
  <si>
    <t>DELVINISAACBAULES</t>
  </si>
  <si>
    <t>63424875.0</t>
  </si>
  <si>
    <t>364020170000</t>
  </si>
  <si>
    <t>36402017</t>
  </si>
  <si>
    <t>KARLA STEPHANIE TELLO ORTIZ</t>
  </si>
  <si>
    <t>KARLASTEPHANIETELLOORTIZ</t>
  </si>
  <si>
    <t>65100137.0</t>
  </si>
  <si>
    <t>365021640000</t>
  </si>
  <si>
    <t>36502164</t>
  </si>
  <si>
    <t>JOAN MANRIQUE HURTADO BATISTA</t>
  </si>
  <si>
    <t>JOANMANRIQUEHURTADOBATISTA</t>
  </si>
  <si>
    <t>66925683.0</t>
  </si>
  <si>
    <t>358059350000</t>
  </si>
  <si>
    <t>35805935</t>
  </si>
  <si>
    <t>YEREMY ISAIAS CHAVEZ ORTEGA</t>
  </si>
  <si>
    <t>YEREMYISAIASCHAVEZORTEGA</t>
  </si>
  <si>
    <t>69735209.0</t>
  </si>
  <si>
    <t>352208280000</t>
  </si>
  <si>
    <t>35220828</t>
  </si>
  <si>
    <t>CRISTIAN ALEJANDRO COBA GUERRA</t>
  </si>
  <si>
    <t>CRISTIANALEJANDROCOBAGUERRA</t>
  </si>
  <si>
    <t>60173407.0</t>
  </si>
  <si>
    <t>352207430000</t>
  </si>
  <si>
    <t>35220743</t>
  </si>
  <si>
    <t>MICHELLE DEL CARMEN CHACON MARTEZ</t>
  </si>
  <si>
    <t>MICHELLEDELCARMENCHACONMARTEZ</t>
  </si>
  <si>
    <t>60742953.0</t>
  </si>
  <si>
    <t>352384150000</t>
  </si>
  <si>
    <t>35238415</t>
  </si>
  <si>
    <t>ASHLEY DAMES</t>
  </si>
  <si>
    <t>ASHLEYDAMES</t>
  </si>
  <si>
    <t>67897820.0</t>
  </si>
  <si>
    <t>335114090000</t>
  </si>
  <si>
    <t>33511409</t>
  </si>
  <si>
    <t>Carlos Isaac Mendez Serrano</t>
  </si>
  <si>
    <t>CARLOSISAACMENDEZSERRANO</t>
  </si>
  <si>
    <t>65272751.0</t>
  </si>
  <si>
    <t>341334940000</t>
  </si>
  <si>
    <t>34133494</t>
  </si>
  <si>
    <t>ZULEIKA IVETH ESPINOSA</t>
  </si>
  <si>
    <t>ZULEIKAIVETHESPINOSA</t>
  </si>
  <si>
    <t>63631732.0</t>
  </si>
  <si>
    <t>329867610000</t>
  </si>
  <si>
    <t>32986761</t>
  </si>
  <si>
    <t>Paulyna Paulette Rios Rugama</t>
  </si>
  <si>
    <t>PAULYNAPAULETTERIOSRUGAMA</t>
  </si>
  <si>
    <t>66746657.0</t>
  </si>
  <si>
    <t>346445730000</t>
  </si>
  <si>
    <t>34644573</t>
  </si>
  <si>
    <t>ABELARDO PEREZ</t>
  </si>
  <si>
    <t>ABELARDOPEREZ</t>
  </si>
  <si>
    <t>69463770.0</t>
  </si>
  <si>
    <t>365055890000</t>
  </si>
  <si>
    <t>36505589</t>
  </si>
  <si>
    <t>FREISHELL MONTENEGRO</t>
  </si>
  <si>
    <t>FREISHELLMONTENEGRO</t>
  </si>
  <si>
    <t>369054110000</t>
  </si>
  <si>
    <t>36905411</t>
  </si>
  <si>
    <t>MELISA PINTO</t>
  </si>
  <si>
    <t>MELISAPINTO</t>
  </si>
  <si>
    <t>358337150000</t>
  </si>
  <si>
    <t>35833715</t>
  </si>
  <si>
    <t>EVELYN CASTILLO</t>
  </si>
  <si>
    <t>EVELYNCASTILLO</t>
  </si>
  <si>
    <t>67169383.0</t>
  </si>
  <si>
    <t>354246660000</t>
  </si>
  <si>
    <t>35424666</t>
  </si>
  <si>
    <t>RICARDO ARIEL CABALLERO CASTILLO</t>
  </si>
  <si>
    <t>RICARDOARIELCABALLEROCASTILLO</t>
  </si>
  <si>
    <t>61164053.0</t>
  </si>
  <si>
    <t>321382120100</t>
  </si>
  <si>
    <t>32138212</t>
  </si>
  <si>
    <t>66761782.0</t>
  </si>
  <si>
    <t>355241720000</t>
  </si>
  <si>
    <t>35524172</t>
  </si>
  <si>
    <t>YAILINE ITZEL CASTILLO GUADAMUZ</t>
  </si>
  <si>
    <t>YAILINEITZELCASTILLOGUADAMUZ</t>
  </si>
  <si>
    <t>67052407.0</t>
  </si>
  <si>
    <t>347407850000</t>
  </si>
  <si>
    <t>34740785</t>
  </si>
  <si>
    <t>PASTOR ANTONIO MORALES HERNANDEZ</t>
  </si>
  <si>
    <t>PASTORANTONIOMORALESHERNANDEZ</t>
  </si>
  <si>
    <t>65054089.0</t>
  </si>
  <si>
    <t>367005880000</t>
  </si>
  <si>
    <t>36700588</t>
  </si>
  <si>
    <t>ELVIS YORDANIS PEREZ</t>
  </si>
  <si>
    <t>ELVISYORDANISPEREZ</t>
  </si>
  <si>
    <t>64012241.0</t>
  </si>
  <si>
    <t>355191330000</t>
  </si>
  <si>
    <t>35519133</t>
  </si>
  <si>
    <t>DORINDO CARPINTERO</t>
  </si>
  <si>
    <t>DORINDOCARPINTERO</t>
  </si>
  <si>
    <t>63372534.0</t>
  </si>
  <si>
    <t>357284150000</t>
  </si>
  <si>
    <t>35728415</t>
  </si>
  <si>
    <t>ANA PATRICIA TREJOS SAMUDIO</t>
  </si>
  <si>
    <t>ANAPATRICIATREJOSSAMUDIO</t>
  </si>
  <si>
    <t>65278916.0</t>
  </si>
  <si>
    <t>357006560000</t>
  </si>
  <si>
    <t>35700656</t>
  </si>
  <si>
    <t>EMILEYDIS SALDAÑA</t>
  </si>
  <si>
    <t>EMILEYDISSALDANA</t>
  </si>
  <si>
    <t>69081808.0</t>
  </si>
  <si>
    <t>312223330000</t>
  </si>
  <si>
    <t>31222333</t>
  </si>
  <si>
    <t>ZYMBOX - YESIBETH MARLEN MONDOLIS</t>
  </si>
  <si>
    <t>ZYMBOXYESIBETHMARLENMONDOLIS</t>
  </si>
  <si>
    <t>62165652.0</t>
  </si>
  <si>
    <t>356079870000</t>
  </si>
  <si>
    <t>35607987</t>
  </si>
  <si>
    <t>SAMUEL RICARDO MARTINEZ SANTIAGO</t>
  </si>
  <si>
    <t>SAMUELRICARDOMARTINEZSANTIAGO</t>
  </si>
  <si>
    <t>63759572.0</t>
  </si>
  <si>
    <t>361051160000</t>
  </si>
  <si>
    <t>36105116</t>
  </si>
  <si>
    <t>ALANIS YELICSA LATOUCHE MORENO</t>
  </si>
  <si>
    <t>ALANISYELICSALATOUCHEMORENO</t>
  </si>
  <si>
    <t>354143320000</t>
  </si>
  <si>
    <t>35414332</t>
  </si>
  <si>
    <t>BRADLEY ADOLFO DELGADO ALMENGOR</t>
  </si>
  <si>
    <t>BRADLEYADOLFODELGADOALMENGOR</t>
  </si>
  <si>
    <t>62668868.0</t>
  </si>
  <si>
    <t>363002340000</t>
  </si>
  <si>
    <t>36300234</t>
  </si>
  <si>
    <t>ENRIQUE BARRAZA TORRES</t>
  </si>
  <si>
    <t>ENRIQUEBARRAZATORRES</t>
  </si>
  <si>
    <t>65615084.0</t>
  </si>
  <si>
    <t>351136250000</t>
  </si>
  <si>
    <t>35113625</t>
  </si>
  <si>
    <t>ANDREA OSORIO</t>
  </si>
  <si>
    <t>ANDREAOSORIO</t>
  </si>
  <si>
    <t>62601834.0</t>
  </si>
  <si>
    <t>358312230000</t>
  </si>
  <si>
    <t>35831223</t>
  </si>
  <si>
    <t>TOMAS ESPINOSA</t>
  </si>
  <si>
    <t>TOMASESPINOSA</t>
  </si>
  <si>
    <t>65188748.0</t>
  </si>
  <si>
    <t>358287680000</t>
  </si>
  <si>
    <t>35828768</t>
  </si>
  <si>
    <t>ANDRES QUIROZ</t>
  </si>
  <si>
    <t>ANDRESQUIROZ</t>
  </si>
  <si>
    <t>62710072.0</t>
  </si>
  <si>
    <t>368029300000</t>
  </si>
  <si>
    <t>36802930</t>
  </si>
  <si>
    <t>LUZBIANY LIZONDRO VILLAREAL</t>
  </si>
  <si>
    <t>LUZBIANYLIZONDROVILLAREAL</t>
  </si>
  <si>
    <t>68790888.0</t>
  </si>
  <si>
    <t>353155080000</t>
  </si>
  <si>
    <t>35315508</t>
  </si>
  <si>
    <t>LARISSA EILIN QUIRÓN GONZÁLEZ</t>
  </si>
  <si>
    <t>LARISSAEILINQUIRONGONZALEZ</t>
  </si>
  <si>
    <t>66595666.0</t>
  </si>
  <si>
    <t>357309050000</t>
  </si>
  <si>
    <t>35730905</t>
  </si>
  <si>
    <t>ANYURI CRISTEL GONZALEZ VEGA</t>
  </si>
  <si>
    <t>ANYURICRISTELGONZALEZVEGA</t>
  </si>
  <si>
    <t>67583183.0</t>
  </si>
  <si>
    <t>357379250000</t>
  </si>
  <si>
    <t>35737925</t>
  </si>
  <si>
    <t>EDGAR YOEL SANTOS VERGARA</t>
  </si>
  <si>
    <t>EDGARYOELSANTOSVERGARA</t>
  </si>
  <si>
    <t>67846576.0</t>
  </si>
  <si>
    <t>351177330000</t>
  </si>
  <si>
    <t>35117733</t>
  </si>
  <si>
    <t>FIDEL ARJONA</t>
  </si>
  <si>
    <t>FIDELARJONA</t>
  </si>
  <si>
    <t>67510231.0</t>
  </si>
  <si>
    <t>355331720000</t>
  </si>
  <si>
    <t>35533172</t>
  </si>
  <si>
    <t>DEIVIS OMAR GONZALEZ CAMARENA</t>
  </si>
  <si>
    <t>DEIVISOMARGONZALEZCAMARENA</t>
  </si>
  <si>
    <t>65862023.0</t>
  </si>
  <si>
    <t>332122130000</t>
  </si>
  <si>
    <t>33212213</t>
  </si>
  <si>
    <t>Ceilyn Melis sa Triguero Alfaro</t>
  </si>
  <si>
    <t>CEILYNMELISSATRIGUEROALFARO</t>
  </si>
  <si>
    <t>67932257.0</t>
  </si>
  <si>
    <t>364023000000</t>
  </si>
  <si>
    <t>36402300</t>
  </si>
  <si>
    <t>JORGE LUIS TORRES VILLARUE</t>
  </si>
  <si>
    <t>JORGELUISTORRESVILLARUE</t>
  </si>
  <si>
    <t>65864504.0</t>
  </si>
  <si>
    <t>358314180000</t>
  </si>
  <si>
    <t>35831418</t>
  </si>
  <si>
    <t>ANDRES FLORES</t>
  </si>
  <si>
    <t>ANDRESFLORES</t>
  </si>
  <si>
    <t>64021674.0</t>
  </si>
  <si>
    <t>345425680000</t>
  </si>
  <si>
    <t>34542568</t>
  </si>
  <si>
    <t>CRISTHIAN CRUZ</t>
  </si>
  <si>
    <t>CRISTHIANCRUZ</t>
  </si>
  <si>
    <t>63122723.0</t>
  </si>
  <si>
    <t>357274530000</t>
  </si>
  <si>
    <t>35727453</t>
  </si>
  <si>
    <t>KATHLEEN CHAVEZ</t>
  </si>
  <si>
    <t>KATHLEENCHAVEZ</t>
  </si>
  <si>
    <t>67724401.0</t>
  </si>
  <si>
    <t>352350920000</t>
  </si>
  <si>
    <t>35235092</t>
  </si>
  <si>
    <t>ROSMERY ENITH JIMENEZ GONZALEZ</t>
  </si>
  <si>
    <t>ROSMERYENITHJIMENEZGONZALEZ</t>
  </si>
  <si>
    <t>67698384.0</t>
  </si>
  <si>
    <t>358171580000</t>
  </si>
  <si>
    <t>35817158</t>
  </si>
  <si>
    <t>GUILLERMO ARIEL SÁNCHEZ GONZÁLEZ</t>
  </si>
  <si>
    <t>GUILLERMOARIELSANCHEZGONZALEZ</t>
  </si>
  <si>
    <t>66305215.0</t>
  </si>
  <si>
    <t>344271650000</t>
  </si>
  <si>
    <t>34427165</t>
  </si>
  <si>
    <t>WILLIAMS GUTIERREEZ</t>
  </si>
  <si>
    <t>WILLIAMSGUTIERREEZ</t>
  </si>
  <si>
    <t>61726997.0</t>
  </si>
  <si>
    <t>354211010000</t>
  </si>
  <si>
    <t>35421101</t>
  </si>
  <si>
    <t>ESAU CHAVARRIA</t>
  </si>
  <si>
    <t>ESAUCHAVARRIA</t>
  </si>
  <si>
    <t>68826763.0</t>
  </si>
  <si>
    <t>353039940000</t>
  </si>
  <si>
    <t>35303994</t>
  </si>
  <si>
    <t>ANA CERRUD</t>
  </si>
  <si>
    <t>ANACERRUD</t>
  </si>
  <si>
    <t>64443347.0</t>
  </si>
  <si>
    <t>351179050000</t>
  </si>
  <si>
    <t>35117905</t>
  </si>
  <si>
    <t>ISAAC CUBILLA</t>
  </si>
  <si>
    <t>ISAACCUBILLA</t>
  </si>
  <si>
    <t>62514600.0</t>
  </si>
  <si>
    <t>357270840000</t>
  </si>
  <si>
    <t>35727084</t>
  </si>
  <si>
    <t>ISAAC ELIAS CUBILLA PITTI</t>
  </si>
  <si>
    <t>ISAACELIASCUBILLAPITTI</t>
  </si>
  <si>
    <t>67221423.0</t>
  </si>
  <si>
    <t>352193480000</t>
  </si>
  <si>
    <t>35219348</t>
  </si>
  <si>
    <t>LESBIA YANETH CONTRERAS CABALLERO</t>
  </si>
  <si>
    <t>LESBIAYANETHCONTRERASCABALLERO</t>
  </si>
  <si>
    <t>63246697.0</t>
  </si>
  <si>
    <t>359285210000</t>
  </si>
  <si>
    <t>35928521</t>
  </si>
  <si>
    <t>DAYLIN DE LEON</t>
  </si>
  <si>
    <t>DAYLINDELEON</t>
  </si>
  <si>
    <t>62287044.0</t>
  </si>
  <si>
    <t>356126900000</t>
  </si>
  <si>
    <t>35612690</t>
  </si>
  <si>
    <t>YERY MISURI LIU WU</t>
  </si>
  <si>
    <t>YERYMISURILIUWU</t>
  </si>
  <si>
    <t>69190852.0</t>
  </si>
  <si>
    <t>369018740000</t>
  </si>
  <si>
    <t>36901874</t>
  </si>
  <si>
    <t>ISABEL SANJUR PEREZ</t>
  </si>
  <si>
    <t>ISABELSANJURPEREZ</t>
  </si>
  <si>
    <t>67259437.0</t>
  </si>
  <si>
    <t>365060140000</t>
  </si>
  <si>
    <t>36506014</t>
  </si>
  <si>
    <t>JHOSEBET ANTONIO ARENA BARRANTES</t>
  </si>
  <si>
    <t>JHOSEBETANTONIOARENABARRANTES</t>
  </si>
  <si>
    <t>365028390000</t>
  </si>
  <si>
    <t>36502839</t>
  </si>
  <si>
    <t>MELANY ROVIRA</t>
  </si>
  <si>
    <t>MELANYROVIRA</t>
  </si>
  <si>
    <t>66677036.0</t>
  </si>
  <si>
    <t>351257790000</t>
  </si>
  <si>
    <t>35125779</t>
  </si>
  <si>
    <t>YORMAN JOSUE ESTRIBO TROYA</t>
  </si>
  <si>
    <t>YORMANJOSUEESTRIBOTROYA</t>
  </si>
  <si>
    <t>68683509.0</t>
  </si>
  <si>
    <t>368043890000</t>
  </si>
  <si>
    <t>36804389</t>
  </si>
  <si>
    <t>AURA ISABEL CABALLERO PITTI</t>
  </si>
  <si>
    <t>AURAISABELCABALLEROPITTI</t>
  </si>
  <si>
    <t>329434590000</t>
  </si>
  <si>
    <t>32943459</t>
  </si>
  <si>
    <t>GABRIELA ALEJANDRA PINILLA (APSERVICES)</t>
  </si>
  <si>
    <t>GABRIELAALEJANDRAPINILLAAPSERVICES</t>
  </si>
  <si>
    <t>62326607.0</t>
  </si>
  <si>
    <t>351278640000</t>
  </si>
  <si>
    <t>35127864</t>
  </si>
  <si>
    <t>JEAN JOPSUETH IBARRA</t>
  </si>
  <si>
    <t>JEANJOPSUETHIBARRA</t>
  </si>
  <si>
    <t>68799145.0</t>
  </si>
  <si>
    <t>356143520000</t>
  </si>
  <si>
    <t>35614352</t>
  </si>
  <si>
    <t>YEISLYN SALDAÑA</t>
  </si>
  <si>
    <t>YEISLYNSALDANA</t>
  </si>
  <si>
    <t>63759213.0</t>
  </si>
  <si>
    <t>353038250000</t>
  </si>
  <si>
    <t>35303825</t>
  </si>
  <si>
    <t>69020932.0</t>
  </si>
  <si>
    <t>351162010000</t>
  </si>
  <si>
    <t>35116201</t>
  </si>
  <si>
    <t>ANA MILEYKA CASTILLO</t>
  </si>
  <si>
    <t>ANAMILEYKACASTILLO</t>
  </si>
  <si>
    <t>63985376.0</t>
  </si>
  <si>
    <t>358183650000</t>
  </si>
  <si>
    <t>35818365</t>
  </si>
  <si>
    <t>DANIEL GONZALEZ</t>
  </si>
  <si>
    <t>DANIELGONZALEZ</t>
  </si>
  <si>
    <t>69915275.0</t>
  </si>
  <si>
    <t>357323000000</t>
  </si>
  <si>
    <t>35732300</t>
  </si>
  <si>
    <t>CARLOS EDUARDO ARAUZ GONZALES</t>
  </si>
  <si>
    <t>CARLOSEDUARDOARAUZGONZALES</t>
  </si>
  <si>
    <t>67970671.0</t>
  </si>
  <si>
    <t>355154640000</t>
  </si>
  <si>
    <t>35515464</t>
  </si>
  <si>
    <t>EMILY JAKELIN AGUIRRE</t>
  </si>
  <si>
    <t>EMILYJAKELINAGUIRRE</t>
  </si>
  <si>
    <t>63750799.0</t>
  </si>
  <si>
    <t>351286810000</t>
  </si>
  <si>
    <t>35128681</t>
  </si>
  <si>
    <t>DARIACNI PINTO</t>
  </si>
  <si>
    <t>DARIACNIPINTO</t>
  </si>
  <si>
    <t>68983073.0</t>
  </si>
  <si>
    <t>351357550000</t>
  </si>
  <si>
    <t>35135755</t>
  </si>
  <si>
    <t>JOSUE YAVIR ESPINOZA GUERRA</t>
  </si>
  <si>
    <t>JOSUEYAVIRESPINOZAGUERRA</t>
  </si>
  <si>
    <t>67646870.0</t>
  </si>
  <si>
    <t>359208160000</t>
  </si>
  <si>
    <t>35920816</t>
  </si>
  <si>
    <t>EDUARDO ENRIQUE MORALES VILLEGAS</t>
  </si>
  <si>
    <t>EDUARDOENRIQUEMORALESVILLEGAS</t>
  </si>
  <si>
    <t>64283308.0</t>
  </si>
  <si>
    <t>367008720000</t>
  </si>
  <si>
    <t>36700872</t>
  </si>
  <si>
    <t>OLMEDO BEJERANO PALACIO</t>
  </si>
  <si>
    <t>OLMEDOBEJERANOPALACIO</t>
  </si>
  <si>
    <t>67863080.0</t>
  </si>
  <si>
    <t>346105220000</t>
  </si>
  <si>
    <t>34610522</t>
  </si>
  <si>
    <t>ALESSANDRA ALVAREZ</t>
  </si>
  <si>
    <t>ALESSANDRAALVAREZ</t>
  </si>
  <si>
    <t>62857805.0</t>
  </si>
  <si>
    <t>334193600000</t>
  </si>
  <si>
    <t>33419360</t>
  </si>
  <si>
    <t>ALEXIS EFRAIN GOMEZ QUINTERO</t>
  </si>
  <si>
    <t>ALEXISEFRAINGOMEZQUINTERO</t>
  </si>
  <si>
    <t>64255920.0</t>
  </si>
  <si>
    <t>361056100000</t>
  </si>
  <si>
    <t>36105610</t>
  </si>
  <si>
    <t>MARIA GUTIERREZ</t>
  </si>
  <si>
    <t>MARIAGUTIERREZ</t>
  </si>
  <si>
    <t>356355410000</t>
  </si>
  <si>
    <t>35635541</t>
  </si>
  <si>
    <t>HEISEL JANETH ARJONA QUIEL</t>
  </si>
  <si>
    <t>HEISELJANETHARJONAQUIEL</t>
  </si>
  <si>
    <t>64987218.0</t>
  </si>
  <si>
    <t>353272700000</t>
  </si>
  <si>
    <t>35327270</t>
  </si>
  <si>
    <t>YARITZA CABALLERO CABALLERO</t>
  </si>
  <si>
    <t>YARITZACABALLEROCABALLERO</t>
  </si>
  <si>
    <t>60977836.0</t>
  </si>
  <si>
    <t>358225640000</t>
  </si>
  <si>
    <t>35822564</t>
  </si>
  <si>
    <t>ALBIN JAFET GONZALEZ CEDEÑO</t>
  </si>
  <si>
    <t>ALBINJAFETGONZALEZCEDENO</t>
  </si>
  <si>
    <t>64283793.0</t>
  </si>
  <si>
    <t>354269290000</t>
  </si>
  <si>
    <t>35426929</t>
  </si>
  <si>
    <t>DANIEL HERRERA</t>
  </si>
  <si>
    <t>DANIELHERRERA</t>
  </si>
  <si>
    <t>67887795.0</t>
  </si>
  <si>
    <t>351094300000</t>
  </si>
  <si>
    <t>35109430</t>
  </si>
  <si>
    <t>HAROLD SALDAÑA</t>
  </si>
  <si>
    <t>HAROLDSALDANA</t>
  </si>
  <si>
    <t>62430064.0</t>
  </si>
  <si>
    <t>366037900000</t>
  </si>
  <si>
    <t>36603790</t>
  </si>
  <si>
    <t>YACKELIN ABREGO SANTO</t>
  </si>
  <si>
    <t>YACKELINABREGOSANTO</t>
  </si>
  <si>
    <t>353298860000</t>
  </si>
  <si>
    <t>35329886</t>
  </si>
  <si>
    <t>ALAN YAIR SOLIS</t>
  </si>
  <si>
    <t>ALANYAIRSOLIS</t>
  </si>
  <si>
    <t>69552197.0</t>
  </si>
  <si>
    <t>358249030000</t>
  </si>
  <si>
    <t>35824903</t>
  </si>
  <si>
    <t>RICARDO QUIJADA</t>
  </si>
  <si>
    <t>RICARDOQUIJADA</t>
  </si>
  <si>
    <t>67053573.0</t>
  </si>
  <si>
    <t>351132260000</t>
  </si>
  <si>
    <t>35113226</t>
  </si>
  <si>
    <t>JOSUE SAMUDIO</t>
  </si>
  <si>
    <t>JOSUESAMUDIO</t>
  </si>
  <si>
    <t>63404513.0</t>
  </si>
  <si>
    <t>354301910000</t>
  </si>
  <si>
    <t>35430191</t>
  </si>
  <si>
    <t>XAVIER ANGUIZOLA</t>
  </si>
  <si>
    <t>XAVIERANGUIZOLA</t>
  </si>
  <si>
    <t>61623772.0</t>
  </si>
  <si>
    <t>355365240000</t>
  </si>
  <si>
    <t>35536524</t>
  </si>
  <si>
    <t>ALLEYNE JUDITH RIOS GONZALEZ</t>
  </si>
  <si>
    <t>ALLEYNEJUDITHRIOSGONZALEZ</t>
  </si>
  <si>
    <t>62919659.0</t>
  </si>
  <si>
    <t>357056040000</t>
  </si>
  <si>
    <t>35705604</t>
  </si>
  <si>
    <t>LUIS ALBERTO RIOS GOMEZ</t>
  </si>
  <si>
    <t>LUISALBERTORIOSGOMEZ</t>
  </si>
  <si>
    <t>65336219.0</t>
  </si>
  <si>
    <t>359139750000</t>
  </si>
  <si>
    <t>35913975</t>
  </si>
  <si>
    <t>MARGARET SARILÍN GUERRA SERRANO</t>
  </si>
  <si>
    <t>MARGARETSARILINGUERRASERRANO</t>
  </si>
  <si>
    <t>63678967.0</t>
  </si>
  <si>
    <t>364038720000</t>
  </si>
  <si>
    <t>36403872</t>
  </si>
  <si>
    <t>ALEX SANCHEZ</t>
  </si>
  <si>
    <t>ALEXSANCHEZ</t>
  </si>
  <si>
    <t>312225190000</t>
  </si>
  <si>
    <t>31222519</t>
  </si>
  <si>
    <t>FRANKLIN JURADO, S.A. -</t>
  </si>
  <si>
    <t>FRANKLINJURADOSA</t>
  </si>
  <si>
    <t>66750795.0</t>
  </si>
  <si>
    <t>352082970000</t>
  </si>
  <si>
    <t>35208297</t>
  </si>
  <si>
    <t>MARIANIS RIVERA</t>
  </si>
  <si>
    <t>MARIANISRIVERA</t>
  </si>
  <si>
    <t>68559276.0</t>
  </si>
  <si>
    <t>345376880000</t>
  </si>
  <si>
    <t>34537688</t>
  </si>
  <si>
    <t>CAITHLYN YAMILETH MONTENEGRO</t>
  </si>
  <si>
    <t>CAITHLYNYAMILETHMONTENEGRO</t>
  </si>
  <si>
    <t>62223983.0</t>
  </si>
  <si>
    <t>351372270000</t>
  </si>
  <si>
    <t>35137227</t>
  </si>
  <si>
    <t>CELENNYS DÍAZ</t>
  </si>
  <si>
    <t>CELENNYSDIAZ</t>
  </si>
  <si>
    <t>67136086.0</t>
  </si>
  <si>
    <t>358310830000</t>
  </si>
  <si>
    <t>35831083</t>
  </si>
  <si>
    <t>NAYELYS CASTILLO</t>
  </si>
  <si>
    <t>NAYELYSCASTILLO</t>
  </si>
  <si>
    <t>67640761.0</t>
  </si>
  <si>
    <t>354315550000</t>
  </si>
  <si>
    <t>35431555</t>
  </si>
  <si>
    <t>PATRICIA VEGA</t>
  </si>
  <si>
    <t>PATRICIAVEGA</t>
  </si>
  <si>
    <t>62321650.0</t>
  </si>
  <si>
    <t>357358070000</t>
  </si>
  <si>
    <t>35735807</t>
  </si>
  <si>
    <t>HECTOR MANUEL SERRACIN FILOS</t>
  </si>
  <si>
    <t>HECTORMANUELSERRACINFILOS</t>
  </si>
  <si>
    <t>65855077.0</t>
  </si>
  <si>
    <t>358283980000</t>
  </si>
  <si>
    <t>35828398</t>
  </si>
  <si>
    <t>KELVIN JAIR GONZÁLEZ SAMUDIO</t>
  </si>
  <si>
    <t>KELVINJAIRGONZALEZSAMUDIO</t>
  </si>
  <si>
    <t>69051076.0</t>
  </si>
  <si>
    <t>35631124</t>
  </si>
  <si>
    <t>JAFETH ADAIR MIRANDA DE GRACIA</t>
  </si>
  <si>
    <t>JAFETHADAIRMIRANDADEGRACIA</t>
  </si>
  <si>
    <t>341432770000</t>
  </si>
  <si>
    <t>34143277</t>
  </si>
  <si>
    <t>ARLEEN MARGARITA MONTENEGRO</t>
  </si>
  <si>
    <t>ARLEENMARGARITAMONTENEGRO</t>
  </si>
  <si>
    <t>68069802.0</t>
  </si>
  <si>
    <t>353237170000</t>
  </si>
  <si>
    <t>35323717</t>
  </si>
  <si>
    <t>JACQUELINE JAVILLO</t>
  </si>
  <si>
    <t>JACQUELINEJAVILLO</t>
  </si>
  <si>
    <t>66753590.0</t>
  </si>
  <si>
    <t>354243830000</t>
  </si>
  <si>
    <t>35424383</t>
  </si>
  <si>
    <t>KEVIN GEOVANY JIMENEZ GUERRA</t>
  </si>
  <si>
    <t>KEVINGEOVANYJIMENEZGUERRA</t>
  </si>
  <si>
    <t>62458303.0</t>
  </si>
  <si>
    <t>354277130000</t>
  </si>
  <si>
    <t>35427713</t>
  </si>
  <si>
    <t>SUSAN ARIADNA SANJUR GAITAN</t>
  </si>
  <si>
    <t>SUSANARIADNASANJURGAITAN</t>
  </si>
  <si>
    <t>62608055.0</t>
  </si>
  <si>
    <t>322374860000</t>
  </si>
  <si>
    <t>32237486</t>
  </si>
  <si>
    <t>FINCAP, S.A. S.A</t>
  </si>
  <si>
    <t>FINCAPSASA</t>
  </si>
  <si>
    <t>69973385.0</t>
  </si>
  <si>
    <t>359214190000</t>
  </si>
  <si>
    <t>35921419</t>
  </si>
  <si>
    <t>MANUEL HIBBERT</t>
  </si>
  <si>
    <t>MANUELHIBBERT</t>
  </si>
  <si>
    <t>68981343.0</t>
  </si>
  <si>
    <t>355213110000</t>
  </si>
  <si>
    <t>35521311</t>
  </si>
  <si>
    <t>IDELIA RODRIGUEZ</t>
  </si>
  <si>
    <t>IDELIARODRIGUEZ</t>
  </si>
  <si>
    <t>62736270.0</t>
  </si>
  <si>
    <t>358184970000</t>
  </si>
  <si>
    <t>35818497</t>
  </si>
  <si>
    <t>YENIFFER YANINA CABALLERO CEDEÑO</t>
  </si>
  <si>
    <t>YENIFFERYANINACABALLEROCEDENO</t>
  </si>
  <si>
    <t>67826601.0</t>
  </si>
  <si>
    <t>351165250000</t>
  </si>
  <si>
    <t>35116525</t>
  </si>
  <si>
    <t>THAIS ALEXANDRA RAMOS SANCHEZ</t>
  </si>
  <si>
    <t>THAISALEXANDRARAMOSSANCHEZ</t>
  </si>
  <si>
    <t>67886109.0</t>
  </si>
  <si>
    <t>354203340000</t>
  </si>
  <si>
    <t>35420334</t>
  </si>
  <si>
    <t>62544517.0</t>
  </si>
  <si>
    <t>357134460000</t>
  </si>
  <si>
    <t>35713446</t>
  </si>
  <si>
    <t>65398039.0</t>
  </si>
  <si>
    <t>359266010000</t>
  </si>
  <si>
    <t>35926601</t>
  </si>
  <si>
    <t>65839852.0</t>
  </si>
  <si>
    <t>342345910000</t>
  </si>
  <si>
    <t>34234591</t>
  </si>
  <si>
    <t>YORGELIS NAVILLE ROVIRA MARTINEZ</t>
  </si>
  <si>
    <t>YORGELISNAVILLEROVIRAMARTINEZ</t>
  </si>
  <si>
    <t>67787596.0</t>
  </si>
  <si>
    <t>359365320000</t>
  </si>
  <si>
    <t>35936532</t>
  </si>
  <si>
    <t>JOSÉ LUIS DE ARCO AVENDAÑO</t>
  </si>
  <si>
    <t>JOSELUISDEARCOAVENDANO</t>
  </si>
  <si>
    <t>69050937.0</t>
  </si>
  <si>
    <t>361022870000</t>
  </si>
  <si>
    <t>36102287</t>
  </si>
  <si>
    <t>LISBETH MEDINA</t>
  </si>
  <si>
    <t>LISBETHMEDINA</t>
  </si>
  <si>
    <t>69834795.0</t>
  </si>
  <si>
    <t>355376640000</t>
  </si>
  <si>
    <t>35537664</t>
  </si>
  <si>
    <t>MAYCO HOU</t>
  </si>
  <si>
    <t>MAYCOHOU</t>
  </si>
  <si>
    <t>69902368.0</t>
  </si>
  <si>
    <t>345446640000</t>
  </si>
  <si>
    <t>34544664</t>
  </si>
  <si>
    <t>JOHN CONTRERAS</t>
  </si>
  <si>
    <t>JOHNCONTRERAS</t>
  </si>
  <si>
    <t>65590824.0</t>
  </si>
  <si>
    <t>364024180000</t>
  </si>
  <si>
    <t>36402418</t>
  </si>
  <si>
    <t>YINIBETH VILLARREAL</t>
  </si>
  <si>
    <t>YINIBETHVILLARREAL</t>
  </si>
  <si>
    <t>67779336.0</t>
  </si>
  <si>
    <t>354160160000</t>
  </si>
  <si>
    <t>35416016</t>
  </si>
  <si>
    <t>MADIGAN GUTIÉRREZ</t>
  </si>
  <si>
    <t>MADIGANGUTIERREZ</t>
  </si>
  <si>
    <t>65261531.0</t>
  </si>
  <si>
    <t>353152680000</t>
  </si>
  <si>
    <t>35315268</t>
  </si>
  <si>
    <t>FREDERICK ESPINOSA</t>
  </si>
  <si>
    <t>FREDERICKESPINOSA</t>
  </si>
  <si>
    <t>63434897.0</t>
  </si>
  <si>
    <t>352365410000</t>
  </si>
  <si>
    <t>35236541</t>
  </si>
  <si>
    <t>ROLANDO CARPINTERO</t>
  </si>
  <si>
    <t>ROLANDOCARPINTERO</t>
  </si>
  <si>
    <t>63960107.0</t>
  </si>
  <si>
    <t>358196280000</t>
  </si>
  <si>
    <t>35819628</t>
  </si>
  <si>
    <t>MALENA GOMEZ</t>
  </si>
  <si>
    <t>MALENAGOMEZ</t>
  </si>
  <si>
    <t>69670351.0</t>
  </si>
  <si>
    <t>359337290000</t>
  </si>
  <si>
    <t>35933729</t>
  </si>
  <si>
    <t>MIGUEL ANGEL DIAZ MIRANDA</t>
  </si>
  <si>
    <t>MIGUELANGELDIAZMIRANDA</t>
  </si>
  <si>
    <t>65131807.0</t>
  </si>
  <si>
    <t>354168850000</t>
  </si>
  <si>
    <t>35416885</t>
  </si>
  <si>
    <t>SARAY OSTIA</t>
  </si>
  <si>
    <t>SARAYOSTIA</t>
  </si>
  <si>
    <t>65171115.0</t>
  </si>
  <si>
    <t>358253540000</t>
  </si>
  <si>
    <t>35825354</t>
  </si>
  <si>
    <t>ROSA AMINTA PITTI GUTIERREZ</t>
  </si>
  <si>
    <t>ROSAAMINTAPITTIGUTIERREZ</t>
  </si>
  <si>
    <t>62344472.0</t>
  </si>
  <si>
    <t>358327050000</t>
  </si>
  <si>
    <t>35832705</t>
  </si>
  <si>
    <t>ERICKA ROJAS</t>
  </si>
  <si>
    <t>ERICKAROJAS</t>
  </si>
  <si>
    <t>67346178.0</t>
  </si>
  <si>
    <t>351349120000</t>
  </si>
  <si>
    <t>35134912</t>
  </si>
  <si>
    <t>DAVID JAFET TEJADA MIRANDA</t>
  </si>
  <si>
    <t>DAVIDJAFETTEJADAMIRANDA</t>
  </si>
  <si>
    <t>63506559.0</t>
  </si>
  <si>
    <t>359261750000</t>
  </si>
  <si>
    <t>35926175</t>
  </si>
  <si>
    <t>MASSIEL NARVAEZ</t>
  </si>
  <si>
    <t>MASSIELNARVAEZ</t>
  </si>
  <si>
    <t>67394873.0</t>
  </si>
  <si>
    <t>368031830000</t>
  </si>
  <si>
    <t>36803183</t>
  </si>
  <si>
    <t>AMETH QUINTERO</t>
  </si>
  <si>
    <t>AMETHQUINTERO</t>
  </si>
  <si>
    <t>66203130.0</t>
  </si>
  <si>
    <t>365020450000</t>
  </si>
  <si>
    <t>36502045</t>
  </si>
  <si>
    <t>CARLOS ALBERTO BEJERANO ALMENGOR</t>
  </si>
  <si>
    <t>CARLOSALBERTOBEJERANOALMENGOR</t>
  </si>
  <si>
    <t>68799591.0</t>
  </si>
  <si>
    <t>357251530000</t>
  </si>
  <si>
    <t>35725153</t>
  </si>
  <si>
    <t>YULISA RIOS</t>
  </si>
  <si>
    <t>YULISARIOS</t>
  </si>
  <si>
    <t>67113508.0</t>
  </si>
  <si>
    <t>353281710000</t>
  </si>
  <si>
    <t>35328171</t>
  </si>
  <si>
    <t>ABEL ALEXIS ROJAS</t>
  </si>
  <si>
    <t>ABELALEXISROJAS</t>
  </si>
  <si>
    <t>63732168.0</t>
  </si>
  <si>
    <t>358280960000</t>
  </si>
  <si>
    <t>35828096</t>
  </si>
  <si>
    <t>LUIS BEJERANO</t>
  </si>
  <si>
    <t>LUISBEJERANO</t>
  </si>
  <si>
    <t>68406936.0</t>
  </si>
  <si>
    <t>367060560000</t>
  </si>
  <si>
    <t>36706056</t>
  </si>
  <si>
    <t>GUSTAVO RODRIGUEZ</t>
  </si>
  <si>
    <t>GUSTAVORODRIGUEZ</t>
  </si>
  <si>
    <t>359322740000</t>
  </si>
  <si>
    <t>35932274</t>
  </si>
  <si>
    <t>NATALIE LINETH GUTIERREZ</t>
  </si>
  <si>
    <t>NATALIELINETHGUTIERREZ</t>
  </si>
  <si>
    <t>68404677.0</t>
  </si>
  <si>
    <t>344438210000</t>
  </si>
  <si>
    <t>34443821</t>
  </si>
  <si>
    <t>DAVID DE GRACIA</t>
  </si>
  <si>
    <t>DAVIDDEGRACIA</t>
  </si>
  <si>
    <t>67338898.0</t>
  </si>
  <si>
    <t>351053240000</t>
  </si>
  <si>
    <t>35105324</t>
  </si>
  <si>
    <t>LUIS QUIROZ</t>
  </si>
  <si>
    <t>LUISQUIROZ</t>
  </si>
  <si>
    <t>69925092.0</t>
  </si>
  <si>
    <t>361034270000</t>
  </si>
  <si>
    <t>36103427</t>
  </si>
  <si>
    <t>ASHLY YAHILETH QUIEL TORRES</t>
  </si>
  <si>
    <t>ASHLYYAHILETHQUIELTORRES</t>
  </si>
  <si>
    <t>65222717.0</t>
  </si>
  <si>
    <t>353263730000</t>
  </si>
  <si>
    <t>35326373</t>
  </si>
  <si>
    <t>JENNIFER GONZALEZ</t>
  </si>
  <si>
    <t>JENNIFERGONZALEZ</t>
  </si>
  <si>
    <t>67438785.0</t>
  </si>
  <si>
    <t>356059300000</t>
  </si>
  <si>
    <t>35605930</t>
  </si>
  <si>
    <t>JUAN MARTINEZ</t>
  </si>
  <si>
    <t>JUANMARTINEZ</t>
  </si>
  <si>
    <t>69941914.0</t>
  </si>
  <si>
    <t>366010720000</t>
  </si>
  <si>
    <t>36601072</t>
  </si>
  <si>
    <t>ENEAS ABEL CABALLERO GUERRA</t>
  </si>
  <si>
    <t>ENEASABELCABALLEROGUERRA</t>
  </si>
  <si>
    <t>66924394.0</t>
  </si>
  <si>
    <t>342412810000</t>
  </si>
  <si>
    <t>34241281</t>
  </si>
  <si>
    <t>JORGE OTERO CANTOS</t>
  </si>
  <si>
    <t>JORGEOTEROCANTOS</t>
  </si>
  <si>
    <t>69000726.0</t>
  </si>
  <si>
    <t>357163180000</t>
  </si>
  <si>
    <t>35716318</t>
  </si>
  <si>
    <t>OMARLYS GONZALEZ</t>
  </si>
  <si>
    <t>OMARLYSGONZALEZ</t>
  </si>
  <si>
    <t>67619507.0</t>
  </si>
  <si>
    <t>351368900000</t>
  </si>
  <si>
    <t>35136890</t>
  </si>
  <si>
    <t>GREEN BUSINESS</t>
  </si>
  <si>
    <t>GREENBUSINESS</t>
  </si>
  <si>
    <t>69089755.0</t>
  </si>
  <si>
    <t>368014420000</t>
  </si>
  <si>
    <t>36801442</t>
  </si>
  <si>
    <t>MARCOS PITTI</t>
  </si>
  <si>
    <t>MARCOSPITTI</t>
  </si>
  <si>
    <t>61634909.0</t>
  </si>
  <si>
    <t>359218690000</t>
  </si>
  <si>
    <t>35921869</t>
  </si>
  <si>
    <t>NAZLEY NICOLLE MONTENEGRO MENDEZ</t>
  </si>
  <si>
    <t>NAZLEYNICOLLEMONTENEGROMENDEZ</t>
  </si>
  <si>
    <t>62852867.0</t>
  </si>
  <si>
    <t>368057870000</t>
  </si>
  <si>
    <t>36805787</t>
  </si>
  <si>
    <t>STEICY YARISETH PINEDA QUINTERO</t>
  </si>
  <si>
    <t>STEICYYARISETHPINEDAQUINTERO</t>
  </si>
  <si>
    <t>359296290000</t>
  </si>
  <si>
    <t>35929629</t>
  </si>
  <si>
    <t>MÓNICA NAYELIS ESPINOZA GUERRA</t>
  </si>
  <si>
    <t>MONICANAYELISESPINOZAGUERRA</t>
  </si>
  <si>
    <t>61851305.0</t>
  </si>
  <si>
    <t>369019990000</t>
  </si>
  <si>
    <t>36901999</t>
  </si>
  <si>
    <t>IDA CABREJO</t>
  </si>
  <si>
    <t>IDACABREJO</t>
  </si>
  <si>
    <t>63336189.0</t>
  </si>
  <si>
    <t>345368310000</t>
  </si>
  <si>
    <t>34536831</t>
  </si>
  <si>
    <t>OSCAR ALEXIS SCHAPER SERRACIN</t>
  </si>
  <si>
    <t>OSCARALEXISSCHAPERSERRACIN</t>
  </si>
  <si>
    <t>67214666.0</t>
  </si>
  <si>
    <t>358327190000</t>
  </si>
  <si>
    <t>35832719</t>
  </si>
  <si>
    <t>JAVIER RIVERA CABALLERO</t>
  </si>
  <si>
    <t>JAVIERRIVERACABALLERO</t>
  </si>
  <si>
    <t>67967477.0</t>
  </si>
  <si>
    <t>352326190000</t>
  </si>
  <si>
    <t>35232619</t>
  </si>
  <si>
    <t>JONATHAN PATIÑO</t>
  </si>
  <si>
    <t>JONATHANPATINO</t>
  </si>
  <si>
    <t>69633240.0</t>
  </si>
  <si>
    <t>368028810000</t>
  </si>
  <si>
    <t>36802881</t>
  </si>
  <si>
    <t>EDIEL AARON CORREA</t>
  </si>
  <si>
    <t>EDIELAARONCORREA</t>
  </si>
  <si>
    <t>69437331.0</t>
  </si>
  <si>
    <t>357219270000</t>
  </si>
  <si>
    <t>35721927</t>
  </si>
  <si>
    <t>KATHERINE CHAVEZ</t>
  </si>
  <si>
    <t>KATHERINECHAVEZ</t>
  </si>
  <si>
    <t>65373795.0</t>
  </si>
  <si>
    <t>359195050000</t>
  </si>
  <si>
    <t>35919505</t>
  </si>
  <si>
    <t>HENNESIS HEYSSELL QUINTERO RODRIGUEZ</t>
  </si>
  <si>
    <t>HENNESISHEYSSELLQUINTERORODRIGUEZ</t>
  </si>
  <si>
    <t>66509118.0</t>
  </si>
  <si>
    <t>359346200000</t>
  </si>
  <si>
    <t>35934620</t>
  </si>
  <si>
    <t>ALISKA VALDES</t>
  </si>
  <si>
    <t>ALISKAVALDES</t>
  </si>
  <si>
    <t>67713799.0</t>
  </si>
  <si>
    <t>362030150000</t>
  </si>
  <si>
    <t>36203015</t>
  </si>
  <si>
    <t>YORIEL CANO</t>
  </si>
  <si>
    <t>YORIELCANO</t>
  </si>
  <si>
    <t>69794991.0</t>
  </si>
  <si>
    <t>321721440000</t>
  </si>
  <si>
    <t>32172144</t>
  </si>
  <si>
    <t>Bocasas S.A</t>
  </si>
  <si>
    <t>BOCASASSA</t>
  </si>
  <si>
    <t>69480097.0</t>
  </si>
  <si>
    <t>355255850000</t>
  </si>
  <si>
    <t>35525585</t>
  </si>
  <si>
    <t>KATHERIN IDALIDES DIXON VASQUEZ</t>
  </si>
  <si>
    <t>KATHERINIDALIDESDIXONVASQUEZ</t>
  </si>
  <si>
    <t>67187545.0</t>
  </si>
  <si>
    <t>359312350000</t>
  </si>
  <si>
    <t>35931235</t>
  </si>
  <si>
    <t>BERCELIO RODRÍGUEZ</t>
  </si>
  <si>
    <t>BERCELIORODRIGUEZ</t>
  </si>
  <si>
    <t>68430843.0</t>
  </si>
  <si>
    <t>357160160000</t>
  </si>
  <si>
    <t>35716016</t>
  </si>
  <si>
    <t>BENED GONZÁLEZ</t>
  </si>
  <si>
    <t>BENEDGONZALEZ</t>
  </si>
  <si>
    <t>67812481.0</t>
  </si>
  <si>
    <t>348004070000</t>
  </si>
  <si>
    <t>34800407</t>
  </si>
  <si>
    <t>ALEXANDRA PATRICIA BRENES ARAUZ</t>
  </si>
  <si>
    <t>ALEXANDRAPATRICIABRENESARAUZ</t>
  </si>
  <si>
    <t>64542626.0</t>
  </si>
  <si>
    <t>361050600000</t>
  </si>
  <si>
    <t>36105060</t>
  </si>
  <si>
    <t>KEVIN ALEX MARTINEZ MARTINEZ</t>
  </si>
  <si>
    <t>KEVINALEXMARTINEZMARTINEZ</t>
  </si>
  <si>
    <t>356231160000</t>
  </si>
  <si>
    <t>35623116</t>
  </si>
  <si>
    <t>SUSANA YADIRA BEVANS TELLO</t>
  </si>
  <si>
    <t>SUSANAYADIRABEVANSTELLO</t>
  </si>
  <si>
    <t>63477749.0</t>
  </si>
  <si>
    <t>356331770000</t>
  </si>
  <si>
    <t>35633177</t>
  </si>
  <si>
    <t>ARQUIMEDES BATISTA</t>
  </si>
  <si>
    <t>ARQUIMEDESBATISTA</t>
  </si>
  <si>
    <t>66809572.0</t>
  </si>
  <si>
    <t>358349800000</t>
  </si>
  <si>
    <t>35834980</t>
  </si>
  <si>
    <t>SAEL OLMOS</t>
  </si>
  <si>
    <t>SAELOLMOS</t>
  </si>
  <si>
    <t>66629417.0</t>
  </si>
  <si>
    <t>359198630000</t>
  </si>
  <si>
    <t>35919863</t>
  </si>
  <si>
    <t>KATHLEEN YULEYKIS SERRANO ARAUZ</t>
  </si>
  <si>
    <t>KATHLEENYULEYKISSERRANOARAUZ</t>
  </si>
  <si>
    <t>63340337.0</t>
  </si>
  <si>
    <t>345279000000</t>
  </si>
  <si>
    <t>34527900</t>
  </si>
  <si>
    <t>ROGELIO RIOS</t>
  </si>
  <si>
    <t>ROGELIORIOS</t>
  </si>
  <si>
    <t>66562909.0</t>
  </si>
  <si>
    <t>368054590000</t>
  </si>
  <si>
    <t>36805459</t>
  </si>
  <si>
    <t>DANIELA VALDES</t>
  </si>
  <si>
    <t>DANIELAVALDES</t>
  </si>
  <si>
    <t>356101820000</t>
  </si>
  <si>
    <t>35610182</t>
  </si>
  <si>
    <t>BLEISEN JAEN</t>
  </si>
  <si>
    <t>BLEISENJAEN</t>
  </si>
  <si>
    <t>68041539.0</t>
  </si>
  <si>
    <t>356364070000</t>
  </si>
  <si>
    <t>35636407</t>
  </si>
  <si>
    <t>ISAAC CANDANEDO VARGAS</t>
  </si>
  <si>
    <t>ISAACCANDANEDOVARGAS</t>
  </si>
  <si>
    <t>62881761.0</t>
  </si>
  <si>
    <t>357339200000</t>
  </si>
  <si>
    <t>35733920</t>
  </si>
  <si>
    <t>NATALY YIZEL GARCIA</t>
  </si>
  <si>
    <t>NATALYYIZELGARCIA</t>
  </si>
  <si>
    <t>68035599.0</t>
  </si>
  <si>
    <t>356287110000</t>
  </si>
  <si>
    <t>35628711</t>
  </si>
  <si>
    <t>64988460.0</t>
  </si>
  <si>
    <t>355314330000</t>
  </si>
  <si>
    <t>35531433</t>
  </si>
  <si>
    <t>BRAYAN CERRUD</t>
  </si>
  <si>
    <t>BRAYANCERRUD</t>
  </si>
  <si>
    <t>69606303.0</t>
  </si>
  <si>
    <t>356102330000</t>
  </si>
  <si>
    <t>35610233</t>
  </si>
  <si>
    <t>ERICKA YEYCELIN MONTENEGRO MORALES</t>
  </si>
  <si>
    <t>ERICKAYEYCELINMONTENEGROMORALES</t>
  </si>
  <si>
    <t>65948002.0</t>
  </si>
  <si>
    <t>354381970000</t>
  </si>
  <si>
    <t>35438197</t>
  </si>
  <si>
    <t>CHIRLY YINNETH MORALES SANCHEZ</t>
  </si>
  <si>
    <t>CHIRLYYINNETHMORALESSANCHEZ</t>
  </si>
  <si>
    <t>61965065.0</t>
  </si>
  <si>
    <t>357315890000</t>
  </si>
  <si>
    <t>35731589</t>
  </si>
  <si>
    <t>LUIS EDUARDO DIAZ</t>
  </si>
  <si>
    <t>LUISEDUARDODIAZ</t>
  </si>
  <si>
    <t>67133321.0</t>
  </si>
  <si>
    <t>357218210000</t>
  </si>
  <si>
    <t>35721821</t>
  </si>
  <si>
    <t>ARMAND GONZALEZ</t>
  </si>
  <si>
    <t>ARMANDGONZALEZ</t>
  </si>
  <si>
    <t>65832521.0</t>
  </si>
  <si>
    <t>357223860000</t>
  </si>
  <si>
    <t>35722386</t>
  </si>
  <si>
    <t>JONATHAN CARPINTERO</t>
  </si>
  <si>
    <t>JONATHANCARPINTERO</t>
  </si>
  <si>
    <t>65403195.0</t>
  </si>
  <si>
    <t>356284130000</t>
  </si>
  <si>
    <t>35628413</t>
  </si>
  <si>
    <t>LESNER VIGIL</t>
  </si>
  <si>
    <t>LESNERVIGIL</t>
  </si>
  <si>
    <t>64844263.0</t>
  </si>
  <si>
    <t>358287690000</t>
  </si>
  <si>
    <t>35828769</t>
  </si>
  <si>
    <t>JONATHAN JACOB TORRES VELASQUEZ</t>
  </si>
  <si>
    <t>JONATHANJACOBTORRESVELASQUEZ</t>
  </si>
  <si>
    <t>62858076.0</t>
  </si>
  <si>
    <t>342393630000</t>
  </si>
  <si>
    <t>34239363</t>
  </si>
  <si>
    <t>NASHLY SALDANA</t>
  </si>
  <si>
    <t>NASHLYSALDANA</t>
  </si>
  <si>
    <t>67653559.0</t>
  </si>
  <si>
    <t>342393670000</t>
  </si>
  <si>
    <t>34239367</t>
  </si>
  <si>
    <t>64583768.0</t>
  </si>
  <si>
    <t>355343830000</t>
  </si>
  <si>
    <t>35534383</t>
  </si>
  <si>
    <t>ANGELA SERRANO</t>
  </si>
  <si>
    <t>ANGELASERRANO</t>
  </si>
  <si>
    <t>65309211.0</t>
  </si>
  <si>
    <t>355284480000</t>
  </si>
  <si>
    <t>35528448</t>
  </si>
  <si>
    <t>MARCOS SANTOS</t>
  </si>
  <si>
    <t>MARCOSSANTOS</t>
  </si>
  <si>
    <t>63560619.0</t>
  </si>
  <si>
    <t>351075070000</t>
  </si>
  <si>
    <t>35107507</t>
  </si>
  <si>
    <t>JENSLY MARIETH CASTILLO MENDOZA</t>
  </si>
  <si>
    <t>JENSLYMARIETHCASTILLOMENDOZA</t>
  </si>
  <si>
    <t>63072913.0</t>
  </si>
  <si>
    <t>363021880000</t>
  </si>
  <si>
    <t>36302188</t>
  </si>
  <si>
    <t>ANGIE CRISTINA ARAUZ MARTINEZ</t>
  </si>
  <si>
    <t>ANGIECRISTINAARAUZMARTINEZ</t>
  </si>
  <si>
    <t>62407013.0</t>
  </si>
  <si>
    <t>359302760000</t>
  </si>
  <si>
    <t>35930276</t>
  </si>
  <si>
    <t>YADARIS GRAJALES</t>
  </si>
  <si>
    <t>YADARISGRAJALES</t>
  </si>
  <si>
    <t>62821116.0</t>
  </si>
  <si>
    <t>351307330000</t>
  </si>
  <si>
    <t>35130733</t>
  </si>
  <si>
    <t>FRANKLIN RODRIGUEZ</t>
  </si>
  <si>
    <t>FRANKLINRODRIGUEZ</t>
  </si>
  <si>
    <t>68737981.0</t>
  </si>
  <si>
    <t>351269330000</t>
  </si>
  <si>
    <t>35126933</t>
  </si>
  <si>
    <t>ALEYNIS CABALLERO</t>
  </si>
  <si>
    <t>ALEYNISCABALLERO</t>
  </si>
  <si>
    <t>64602469.0</t>
  </si>
  <si>
    <t>367006450000</t>
  </si>
  <si>
    <t>36700645</t>
  </si>
  <si>
    <t>MARVIN PANILLA</t>
  </si>
  <si>
    <t>MARVINPANILLA</t>
  </si>
  <si>
    <t>65467933.0</t>
  </si>
  <si>
    <t>343453770000</t>
  </si>
  <si>
    <t>34345377</t>
  </si>
  <si>
    <t>KENNETH VILLARREAL</t>
  </si>
  <si>
    <t>KENNETHVILLARREAL</t>
  </si>
  <si>
    <t>67360140.0</t>
  </si>
  <si>
    <t>343466720000</t>
  </si>
  <si>
    <t>34346672</t>
  </si>
  <si>
    <t>KATHLYN CASTILLO</t>
  </si>
  <si>
    <t>KATHLYNCASTILLO</t>
  </si>
  <si>
    <t>67775061.0</t>
  </si>
  <si>
    <t>351255970000</t>
  </si>
  <si>
    <t>35125597</t>
  </si>
  <si>
    <t>FERNANDO RODRIGUEZ</t>
  </si>
  <si>
    <t>FERNANDORODRIGUEZ</t>
  </si>
  <si>
    <t>67183152.0</t>
  </si>
  <si>
    <t>326488450000</t>
  </si>
  <si>
    <t>32648845</t>
  </si>
  <si>
    <t>SUPER CENTRO</t>
  </si>
  <si>
    <t>SUPERCENTRO</t>
  </si>
  <si>
    <t>63630691.0</t>
  </si>
  <si>
    <t>354163400000</t>
  </si>
  <si>
    <t>35416340</t>
  </si>
  <si>
    <t>SACHY MAESTRE</t>
  </si>
  <si>
    <t>SACHYMAESTRE</t>
  </si>
  <si>
    <t>62175277.0</t>
  </si>
  <si>
    <t>355315520000</t>
  </si>
  <si>
    <t>35531552</t>
  </si>
  <si>
    <t>JAFETH EMANUEL CONCEPCION ELIZONDE</t>
  </si>
  <si>
    <t>JAFETHEMANUELCONCEPCIONELIZONDE</t>
  </si>
  <si>
    <t>65121051.0</t>
  </si>
  <si>
    <t>358324760000</t>
  </si>
  <si>
    <t>35832476</t>
  </si>
  <si>
    <t>KATHLEEN LISONDO</t>
  </si>
  <si>
    <t>KATHLEENLISONDO</t>
  </si>
  <si>
    <t>66116017.0</t>
  </si>
  <si>
    <t>352175140000</t>
  </si>
  <si>
    <t>35217514</t>
  </si>
  <si>
    <t>DAYANA NAZARETH CARRERA PEÑALBA</t>
  </si>
  <si>
    <t>DAYANANAZARETHCARRERAPENALBA</t>
  </si>
  <si>
    <t>63619195.0</t>
  </si>
  <si>
    <t>352319720000</t>
  </si>
  <si>
    <t>35231972</t>
  </si>
  <si>
    <t>ASHLEY GUADALUPE PITTI MOJICA</t>
  </si>
  <si>
    <t>ASHLEYGUADALUPEPITTIMOJICA</t>
  </si>
  <si>
    <t>65330273.0</t>
  </si>
  <si>
    <t>351270950000</t>
  </si>
  <si>
    <t>35127095</t>
  </si>
  <si>
    <t>FERNANDO ANTONIO CHAVEZ GOMEZ</t>
  </si>
  <si>
    <t>FERNANDOANTONIOCHAVEZGOMEZ</t>
  </si>
  <si>
    <t>68004200.0</t>
  </si>
  <si>
    <t>361059470000</t>
  </si>
  <si>
    <t>36105947</t>
  </si>
  <si>
    <t>DUBBER DALIER CABALLERO GUTIERREZ</t>
  </si>
  <si>
    <t>DUBBERDALIERCABALLEROGUTIERREZ</t>
  </si>
  <si>
    <t>358337540000</t>
  </si>
  <si>
    <t>35833754</t>
  </si>
  <si>
    <t>JOSE ABDIAS GUERRA ATENCIO</t>
  </si>
  <si>
    <t>JOSEABDIASGUERRAATENCIO</t>
  </si>
  <si>
    <t>66804698.0</t>
  </si>
  <si>
    <t>355177690000</t>
  </si>
  <si>
    <t>35517769</t>
  </si>
  <si>
    <t>YOSBETH PEDRO GARCIA SANCHEZ</t>
  </si>
  <si>
    <t>YOSBETHPEDROGARCIASANCHEZ</t>
  </si>
  <si>
    <t>69153698.0</t>
  </si>
  <si>
    <t>356355570000</t>
  </si>
  <si>
    <t>35635557</t>
  </si>
  <si>
    <t>TIHANNYS RAMIREZ</t>
  </si>
  <si>
    <t>TIHANNYSRAMIREZ</t>
  </si>
  <si>
    <t>68816945.0</t>
  </si>
  <si>
    <t>357368730000</t>
  </si>
  <si>
    <t>35736873</t>
  </si>
  <si>
    <t>MAURICIO TORRES RODRIGUEZ</t>
  </si>
  <si>
    <t>MAURICIOTORRESRODRIGUEZ</t>
  </si>
  <si>
    <t>69680415.0</t>
  </si>
  <si>
    <t>352351340000</t>
  </si>
  <si>
    <t>35235134</t>
  </si>
  <si>
    <t>JOSE CERCEÑO GONZÁLEZ</t>
  </si>
  <si>
    <t>JOSECERCENOGONZALEZ</t>
  </si>
  <si>
    <t>67889454.0</t>
  </si>
  <si>
    <t>359282680000</t>
  </si>
  <si>
    <t>35928268</t>
  </si>
  <si>
    <t>CRISTIAN ISAAC</t>
  </si>
  <si>
    <t>CRISTIANISAAC</t>
  </si>
  <si>
    <t>61901084.0</t>
  </si>
  <si>
    <t>354338420000</t>
  </si>
  <si>
    <t>35433842</t>
  </si>
  <si>
    <t>ALEJANDRO SANTIAGO</t>
  </si>
  <si>
    <t>ALEJANDROSANTIAGO</t>
  </si>
  <si>
    <t>63590299.0</t>
  </si>
  <si>
    <t>359237960000</t>
  </si>
  <si>
    <t>35923796</t>
  </si>
  <si>
    <t>KAROLINA RODRIGUEZ</t>
  </si>
  <si>
    <t>KAROLINARODRIGUEZ</t>
  </si>
  <si>
    <t>69146447.0</t>
  </si>
  <si>
    <t>363051580000</t>
  </si>
  <si>
    <t>36305158</t>
  </si>
  <si>
    <t>DARYELYN GUERRA</t>
  </si>
  <si>
    <t>DARYELYNGUERRA</t>
  </si>
  <si>
    <t>343466350000</t>
  </si>
  <si>
    <t>34346635</t>
  </si>
  <si>
    <t>LILIBETH GONZALEZ</t>
  </si>
  <si>
    <t>LILIBETHGONZALEZ</t>
  </si>
  <si>
    <t>69897393.0</t>
  </si>
  <si>
    <t>352359310000</t>
  </si>
  <si>
    <t>35235931</t>
  </si>
  <si>
    <t>MELVIN MANUEL TORRES DE GRACIA</t>
  </si>
  <si>
    <t>MELVINMANUELTORRESDEGRACIA</t>
  </si>
  <si>
    <t>67338013.0</t>
  </si>
  <si>
    <t>356350890000</t>
  </si>
  <si>
    <t>35635089</t>
  </si>
  <si>
    <t>66400962.0</t>
  </si>
  <si>
    <t>355323290000</t>
  </si>
  <si>
    <t>35532329</t>
  </si>
  <si>
    <t>JUSTIN BREIK CONTRERAS TROESTH</t>
  </si>
  <si>
    <t>JUSTINBREIKCONTRERASTROESTH</t>
  </si>
  <si>
    <t>62618032.0</t>
  </si>
  <si>
    <t>343280150000</t>
  </si>
  <si>
    <t>34328015</t>
  </si>
  <si>
    <t>ARIANIS DEL CARMEN GONZÁLEZ</t>
  </si>
  <si>
    <t>ARIANISDELCARMENGONZALEZ</t>
  </si>
  <si>
    <t>64188423.0</t>
  </si>
  <si>
    <t>336199650000</t>
  </si>
  <si>
    <t>33619965</t>
  </si>
  <si>
    <t>Fergie Juliana Nunez Pitty</t>
  </si>
  <si>
    <t>FERGIEJULIANANUNEZPITTY</t>
  </si>
  <si>
    <t>64068818.0</t>
  </si>
  <si>
    <t>351043520000</t>
  </si>
  <si>
    <t>35104352</t>
  </si>
  <si>
    <t>EDILIA LEZCANO</t>
  </si>
  <si>
    <t>EDILIALEZCANO</t>
  </si>
  <si>
    <t>62253406.0</t>
  </si>
  <si>
    <t>361044970000</t>
  </si>
  <si>
    <t>36104497</t>
  </si>
  <si>
    <t>LUIS ALEXIS CÁCERES PITTI</t>
  </si>
  <si>
    <t>LUISALEXISCACERESPITTI</t>
  </si>
  <si>
    <t>359281700000</t>
  </si>
  <si>
    <t>35928170</t>
  </si>
  <si>
    <t>GILBERTO ABDIEL CARRERA SANJUR</t>
  </si>
  <si>
    <t>GILBERTOABDIELCARRERASANJUR</t>
  </si>
  <si>
    <t>69538837.0</t>
  </si>
  <si>
    <t>351366890000</t>
  </si>
  <si>
    <t>35136689</t>
  </si>
  <si>
    <t>DEIBYS JOSE LEZCANO GALLARDO</t>
  </si>
  <si>
    <t>DEIBYSJOSELEZCANOGALLARDO</t>
  </si>
  <si>
    <t>69059903.0</t>
  </si>
  <si>
    <t>347447750000</t>
  </si>
  <si>
    <t>34744775</t>
  </si>
  <si>
    <t>MARIELIS PIMENTEL</t>
  </si>
  <si>
    <t>MARIELISPIMENTEL</t>
  </si>
  <si>
    <t>67500203.0</t>
  </si>
  <si>
    <t>359248290000</t>
  </si>
  <si>
    <t>35924829</t>
  </si>
  <si>
    <t>CARLOS CHAVARRIA</t>
  </si>
  <si>
    <t>CARLOSCHAVARRIA</t>
  </si>
  <si>
    <t>65098004.0</t>
  </si>
  <si>
    <t>344372450000</t>
  </si>
  <si>
    <t>34437245</t>
  </si>
  <si>
    <t>CRISTHIAN CONCEPCION</t>
  </si>
  <si>
    <t>CRISTHIANCONCEPCION</t>
  </si>
  <si>
    <t>69401678.0</t>
  </si>
  <si>
    <t>354119610000</t>
  </si>
  <si>
    <t>35411961</t>
  </si>
  <si>
    <t>ALEJANDRA STEPHANY RIOS GOMEZ</t>
  </si>
  <si>
    <t>ALEJANDRASTEPHANYRIOSGOMEZ</t>
  </si>
  <si>
    <t>69983394.0</t>
  </si>
  <si>
    <t>352249880000</t>
  </si>
  <si>
    <t>35224988</t>
  </si>
  <si>
    <t>BRYAN SILVA</t>
  </si>
  <si>
    <t>BRYANSILVA</t>
  </si>
  <si>
    <t>67751130.0</t>
  </si>
  <si>
    <t>369031940000</t>
  </si>
  <si>
    <t>36903194</t>
  </si>
  <si>
    <t>SHAYNETH JIMENEZ</t>
  </si>
  <si>
    <t>SHAYNETHJIMENEZ</t>
  </si>
  <si>
    <t>61876868.0</t>
  </si>
  <si>
    <t>359296180000</t>
  </si>
  <si>
    <t>35929618</t>
  </si>
  <si>
    <t>STARLING RUIZ</t>
  </si>
  <si>
    <t>STARLINGRUIZ</t>
  </si>
  <si>
    <t>61654224.0</t>
  </si>
  <si>
    <t>355159650000</t>
  </si>
  <si>
    <t>35515965</t>
  </si>
  <si>
    <t>JOSE LEZCANO</t>
  </si>
  <si>
    <t>JOSELEZCANO</t>
  </si>
  <si>
    <t>65001029.0</t>
  </si>
  <si>
    <t>351382660000</t>
  </si>
  <si>
    <t>35138266</t>
  </si>
  <si>
    <t>MILENIS RUEDA</t>
  </si>
  <si>
    <t>MILENISRUEDA</t>
  </si>
  <si>
    <t>67223553.0</t>
  </si>
  <si>
    <t>359241570000</t>
  </si>
  <si>
    <t>35924157</t>
  </si>
  <si>
    <t>JEAN CARLOS VIGIL HERRERA</t>
  </si>
  <si>
    <t>JEANCARLOSVIGILHERRERA</t>
  </si>
  <si>
    <t>67662705.0</t>
  </si>
  <si>
    <t>363022840000</t>
  </si>
  <si>
    <t>36302284</t>
  </si>
  <si>
    <t>LÍA ALEXANDRA NUÑEZ VEGA</t>
  </si>
  <si>
    <t>LIAALEXANDRANUNEZVEGA</t>
  </si>
  <si>
    <t>68813574.0</t>
  </si>
  <si>
    <t>368040680000</t>
  </si>
  <si>
    <t>36804068</t>
  </si>
  <si>
    <t>MAYULY MASSIEL MENDOZA MARTINEZ</t>
  </si>
  <si>
    <t>MAYULYMASSIELMENDOZAMARTINEZ</t>
  </si>
  <si>
    <t>351345740000</t>
  </si>
  <si>
    <t>35134574</t>
  </si>
  <si>
    <t>ANDREA MICHELLE JURADO CABALLERO</t>
  </si>
  <si>
    <t>ANDREAMICHELLEJURADOCABALLERO</t>
  </si>
  <si>
    <t>64806214.0</t>
  </si>
  <si>
    <t>353369790000</t>
  </si>
  <si>
    <t>35336979</t>
  </si>
  <si>
    <t>67723250.0</t>
  </si>
  <si>
    <t>35128242</t>
  </si>
  <si>
    <t>LUZ VICTORIA BOYA</t>
  </si>
  <si>
    <t>LUZVICTORIABOYA</t>
  </si>
  <si>
    <t>353197030000</t>
  </si>
  <si>
    <t>35319703</t>
  </si>
  <si>
    <t>ALBIS GONZALEZ</t>
  </si>
  <si>
    <t>ALBISGONZALEZ</t>
  </si>
  <si>
    <t>63944033.0</t>
  </si>
  <si>
    <t>354120080000</t>
  </si>
  <si>
    <t>35412008</t>
  </si>
  <si>
    <t>JAROL ABDIEL ARAUZ SANTAMARIA</t>
  </si>
  <si>
    <t>JAROLABDIELARAUZSANTAMARIA</t>
  </si>
  <si>
    <t>63325559.0</t>
  </si>
  <si>
    <t>359142320000</t>
  </si>
  <si>
    <t>35914232</t>
  </si>
  <si>
    <t>MAYER CEPEDA</t>
  </si>
  <si>
    <t>MAYERCEPEDA</t>
  </si>
  <si>
    <t>64607139.0</t>
  </si>
  <si>
    <t>359241360000</t>
  </si>
  <si>
    <t>35924136</t>
  </si>
  <si>
    <t>EBERT ANTONY ARMUELLES CARRILLO</t>
  </si>
  <si>
    <t>EBERTANTONYARMUELLESCARRILLO</t>
  </si>
  <si>
    <t>62398889.0</t>
  </si>
  <si>
    <t>358065150000</t>
  </si>
  <si>
    <t>35806515</t>
  </si>
  <si>
    <t>ARLINE CASTILLO</t>
  </si>
  <si>
    <t>ARLINECASTILLO</t>
  </si>
  <si>
    <t>64279501.0</t>
  </si>
  <si>
    <t>355060570000</t>
  </si>
  <si>
    <t>35506057</t>
  </si>
  <si>
    <t>JERIEL MARTINEZ</t>
  </si>
  <si>
    <t>JERIELMARTINEZ</t>
  </si>
  <si>
    <t>69597631.0</t>
  </si>
  <si>
    <t>365043420000</t>
  </si>
  <si>
    <t>36504342</t>
  </si>
  <si>
    <t>ROSALYN YARIETH SÁNCHEZ PINTO</t>
  </si>
  <si>
    <t>ROSALYNYARIETHSANCHEZPINTO</t>
  </si>
  <si>
    <t>368003120000</t>
  </si>
  <si>
    <t>36800312</t>
  </si>
  <si>
    <t>ITZA GABRIELA VEGA ESPINOSA</t>
  </si>
  <si>
    <t>ITZAGABRIELAVEGAESPINOSA</t>
  </si>
  <si>
    <t>68880559.0</t>
  </si>
  <si>
    <t>354298950000</t>
  </si>
  <si>
    <t>35429895</t>
  </si>
  <si>
    <t>SHERLY LUNA</t>
  </si>
  <si>
    <t>SHERLYLUNA</t>
  </si>
  <si>
    <t>66924112.0</t>
  </si>
  <si>
    <t>354314320000</t>
  </si>
  <si>
    <t>35431432</t>
  </si>
  <si>
    <t>MARVIN ELIAB RIOS GALLARDO</t>
  </si>
  <si>
    <t>MARVINELIABRIOSGALLARDO</t>
  </si>
  <si>
    <t>65833546.0</t>
  </si>
  <si>
    <t>357314320000</t>
  </si>
  <si>
    <t>35731432</t>
  </si>
  <si>
    <t>67744787.0</t>
  </si>
  <si>
    <t>352088040000</t>
  </si>
  <si>
    <t>35208804</t>
  </si>
  <si>
    <t>SARAY JACKELINE PEREZ MANCILLA</t>
  </si>
  <si>
    <t>SARAYJACKELINEPEREZMANCILLA</t>
  </si>
  <si>
    <t>67802789.0</t>
  </si>
  <si>
    <t>356053580000</t>
  </si>
  <si>
    <t>35605358</t>
  </si>
  <si>
    <t>KATHERINE RIOS</t>
  </si>
  <si>
    <t>KATHERINERIOS</t>
  </si>
  <si>
    <t>64274621.0</t>
  </si>
  <si>
    <t>344398190000</t>
  </si>
  <si>
    <t>34439819</t>
  </si>
  <si>
    <t>JOSUETH MONTENEGRO</t>
  </si>
  <si>
    <t>JOSUETHMONTENEGRO</t>
  </si>
  <si>
    <t>68032476.0</t>
  </si>
  <si>
    <t>351359130000</t>
  </si>
  <si>
    <t>35135913</t>
  </si>
  <si>
    <t>SINEY SANTAMARÍA SANCHEZ</t>
  </si>
  <si>
    <t>SINEYSANTAMARIASANCHEZ</t>
  </si>
  <si>
    <t>64144262.0</t>
  </si>
  <si>
    <t>359316040000</t>
  </si>
  <si>
    <t>35931604</t>
  </si>
  <si>
    <t>JOSE GALLEGO ATENCIO</t>
  </si>
  <si>
    <t>JOSEGALLEGOATENCIO</t>
  </si>
  <si>
    <t>67325317.0</t>
  </si>
  <si>
    <t>358358800000</t>
  </si>
  <si>
    <t>35835880</t>
  </si>
  <si>
    <t>EDGAR ERNESTO GUERRERO SIRE</t>
  </si>
  <si>
    <t>EDGARERNESTOGUERREROSIRE</t>
  </si>
  <si>
    <t>68767809.0</t>
  </si>
  <si>
    <t>359368510000</t>
  </si>
  <si>
    <t>35936851</t>
  </si>
  <si>
    <t>LUCILA GOMEZ QUIJADA</t>
  </si>
  <si>
    <t>LUCILAGOMEZQUIJADA</t>
  </si>
  <si>
    <t>63223204.0</t>
  </si>
  <si>
    <t>361003620000</t>
  </si>
  <si>
    <t>36100362</t>
  </si>
  <si>
    <t>EDUARDO IAN SERRACIN CANDANEDO</t>
  </si>
  <si>
    <t>EDUARDOIANSERRACINCANDANEDO</t>
  </si>
  <si>
    <t>68807074.0</t>
  </si>
  <si>
    <t>359185970000</t>
  </si>
  <si>
    <t>35918597</t>
  </si>
  <si>
    <t>AURA GONZÁLEZ</t>
  </si>
  <si>
    <t>AURAGONZALEZ</t>
  </si>
  <si>
    <t>66830650.0</t>
  </si>
  <si>
    <t>359368830000</t>
  </si>
  <si>
    <t>35936883</t>
  </si>
  <si>
    <t>YOSHUA RODRIGUEZ</t>
  </si>
  <si>
    <t>YOSHUARODRIGUEZ</t>
  </si>
  <si>
    <t>69082729.0</t>
  </si>
  <si>
    <t>354252580000</t>
  </si>
  <si>
    <t>35425258</t>
  </si>
  <si>
    <t>SHERLYN BEJARANO</t>
  </si>
  <si>
    <t>SHERLYNBEJARANO</t>
  </si>
  <si>
    <t>66703495.0</t>
  </si>
  <si>
    <t>354243170000</t>
  </si>
  <si>
    <t>35424317</t>
  </si>
  <si>
    <t>GENRICK MARTINEZ</t>
  </si>
  <si>
    <t>GENRICKMARTINEZ</t>
  </si>
  <si>
    <t>62577101.0</t>
  </si>
  <si>
    <t>353239240000</t>
  </si>
  <si>
    <t>35323924</t>
  </si>
  <si>
    <t>YAN CARLO CABALLERO</t>
  </si>
  <si>
    <t>YANCARLOCABALLERO</t>
  </si>
  <si>
    <t>69390858.0</t>
  </si>
  <si>
    <t>359351610000</t>
  </si>
  <si>
    <t>35935161</t>
  </si>
  <si>
    <t>SHANTALL SANCHEZ</t>
  </si>
  <si>
    <t>SHANTALLSANCHEZ</t>
  </si>
  <si>
    <t>66661045.0</t>
  </si>
  <si>
    <t>363060110000</t>
  </si>
  <si>
    <t>36306011</t>
  </si>
  <si>
    <t>RENÉ GABRIEL QUINTERO SÁNCHEZ</t>
  </si>
  <si>
    <t>RENEGABRIELQUINTEROSANCHEZ</t>
  </si>
  <si>
    <t>354121590000</t>
  </si>
  <si>
    <t>35412159</t>
  </si>
  <si>
    <t>ZELIDETH ANTONIA SANTOS ATENCIO</t>
  </si>
  <si>
    <t>ZELIDETHANTONIASANTOSATENCIO</t>
  </si>
  <si>
    <t>69024335.0</t>
  </si>
  <si>
    <t>344346270000</t>
  </si>
  <si>
    <t>34434627</t>
  </si>
  <si>
    <t>AUSTIN ALDAHIR MINTO RODRIGUEZ</t>
  </si>
  <si>
    <t>AUSTINALDAHIRMINTORODRIGUEZ</t>
  </si>
  <si>
    <t>63337994.0</t>
  </si>
  <si>
    <t>347417020000</t>
  </si>
  <si>
    <t>34741702</t>
  </si>
  <si>
    <t>JUAN ESPINOZA</t>
  </si>
  <si>
    <t>JUANESPINOZA</t>
  </si>
  <si>
    <t>69698931.0</t>
  </si>
  <si>
    <t>358324350000</t>
  </si>
  <si>
    <t>35832435</t>
  </si>
  <si>
    <t>JOSUE CALEB LEDEZMA MARTINEZ</t>
  </si>
  <si>
    <t>JOSUECALEBLEDEZMAMARTINEZ</t>
  </si>
  <si>
    <t>63580070.0</t>
  </si>
  <si>
    <t>351136830000</t>
  </si>
  <si>
    <t>35113683</t>
  </si>
  <si>
    <t>SAMIR AMETH CARRERA</t>
  </si>
  <si>
    <t>SAMIRAMETHCARRERA</t>
  </si>
  <si>
    <t>65546085.0</t>
  </si>
  <si>
    <t>354323370000</t>
  </si>
  <si>
    <t>35432337</t>
  </si>
  <si>
    <t>JUAN GARCÍA</t>
  </si>
  <si>
    <t>JUANGARCIA</t>
  </si>
  <si>
    <t>65688610.0</t>
  </si>
  <si>
    <t>352287920000</t>
  </si>
  <si>
    <t>35228792</t>
  </si>
  <si>
    <t>JUAN BONILLA</t>
  </si>
  <si>
    <t>JUANBONILLA</t>
  </si>
  <si>
    <t>68241404.0</t>
  </si>
  <si>
    <t>355323570000</t>
  </si>
  <si>
    <t>35532357</t>
  </si>
  <si>
    <t>DIEGO ANTONIO SÁNCHEZ DIAZ</t>
  </si>
  <si>
    <t>DIEGOANTONIOSANCHEZDIAZ</t>
  </si>
  <si>
    <t>60764679.0</t>
  </si>
  <si>
    <t>356383190000</t>
  </si>
  <si>
    <t>35638319</t>
  </si>
  <si>
    <t>MAYNOR MONTENEGRO</t>
  </si>
  <si>
    <t>MAYNORMONTENEGRO</t>
  </si>
  <si>
    <t>63447447.0</t>
  </si>
  <si>
    <t>356382270000</t>
  </si>
  <si>
    <t>35638227</t>
  </si>
  <si>
    <t>MARLYN ACOSTA ALMENGOR</t>
  </si>
  <si>
    <t>MARLYNACOSTAALMENGOR</t>
  </si>
  <si>
    <t>67451987.0</t>
  </si>
  <si>
    <t>367034410000</t>
  </si>
  <si>
    <t>36703441</t>
  </si>
  <si>
    <t>JOSEPH GABRIEL BONILLA</t>
  </si>
  <si>
    <t>JOSEPHGABRIELBONILLA</t>
  </si>
  <si>
    <t>368006250000</t>
  </si>
  <si>
    <t>36800625</t>
  </si>
  <si>
    <t>ROBERTO SANJUR</t>
  </si>
  <si>
    <t>ROBERTOSANJUR</t>
  </si>
  <si>
    <t>69318160.0</t>
  </si>
  <si>
    <t>369060320000</t>
  </si>
  <si>
    <t>36906032</t>
  </si>
  <si>
    <t>EDUARDO ANTONIO HERNANDEZ CACERES</t>
  </si>
  <si>
    <t>EDUARDOANTONIOHERNANDEZCACERES</t>
  </si>
  <si>
    <t>356271090000</t>
  </si>
  <si>
    <t>35627109</t>
  </si>
  <si>
    <t>NAYELIS RODRÍGUEZ</t>
  </si>
  <si>
    <t>NAYELISRODRIGUEZ</t>
  </si>
  <si>
    <t>65586373.0</t>
  </si>
  <si>
    <t>362015800000</t>
  </si>
  <si>
    <t>36201580</t>
  </si>
  <si>
    <t>MELANIE VALLEJOS</t>
  </si>
  <si>
    <t>MELANIEVALLEJOS</t>
  </si>
  <si>
    <t>67125387.0</t>
  </si>
  <si>
    <t>36203249</t>
  </si>
  <si>
    <t>KARLA ROJAS</t>
  </si>
  <si>
    <t>KARLAROJAS</t>
  </si>
  <si>
    <t>355159310000</t>
  </si>
  <si>
    <t>35515931</t>
  </si>
  <si>
    <t>YAMIL IBARRA GOFF</t>
  </si>
  <si>
    <t>YAMILIBARRAGOFF</t>
  </si>
  <si>
    <t>60094235.0</t>
  </si>
  <si>
    <t>352284000000</t>
  </si>
  <si>
    <t>35228400</t>
  </si>
  <si>
    <t>ISAAC SALEN SAMUDIO QUINTERO</t>
  </si>
  <si>
    <t>ISAACSALENSAMUDIOQUINTERO</t>
  </si>
  <si>
    <t>62643973.0</t>
  </si>
  <si>
    <t>346332950000</t>
  </si>
  <si>
    <t>34633295</t>
  </si>
  <si>
    <t>EDWIN EMANUEL QUINTERO CONCEPCION</t>
  </si>
  <si>
    <t>EDWINEMANUELQUINTEROCONCEPCION</t>
  </si>
  <si>
    <t>65346417.0</t>
  </si>
  <si>
    <t>358335480000</t>
  </si>
  <si>
    <t>35833548</t>
  </si>
  <si>
    <t>DIANA MARTINEZ</t>
  </si>
  <si>
    <t>DIANAMARTINEZ</t>
  </si>
  <si>
    <t>61641414.0</t>
  </si>
  <si>
    <t>358246270000</t>
  </si>
  <si>
    <t>35824627</t>
  </si>
  <si>
    <t>MILAGROS GONZALEZ</t>
  </si>
  <si>
    <t>MILAGROSGONZALEZ</t>
  </si>
  <si>
    <t>64114273.0</t>
  </si>
  <si>
    <t>359134440000</t>
  </si>
  <si>
    <t>35913444</t>
  </si>
  <si>
    <t>JENIBETH DANAIS VIGIL MORENO</t>
  </si>
  <si>
    <t>JENIBETHDANAISVIGILMORENO</t>
  </si>
  <si>
    <t>63415533.0</t>
  </si>
  <si>
    <t>355305180000</t>
  </si>
  <si>
    <t>35530518</t>
  </si>
  <si>
    <t>NAYUA SALEH</t>
  </si>
  <si>
    <t>NAYUASALEH</t>
  </si>
  <si>
    <t>65698586.0</t>
  </si>
  <si>
    <t>365006090000</t>
  </si>
  <si>
    <t>36500609</t>
  </si>
  <si>
    <t>GADIEL CASTRELLON</t>
  </si>
  <si>
    <t>GADIELCASTRELLON</t>
  </si>
  <si>
    <t>68069490.0</t>
  </si>
  <si>
    <t>352327120000</t>
  </si>
  <si>
    <t>35232712</t>
  </si>
  <si>
    <t>CARLOS MATUS</t>
  </si>
  <si>
    <t>CARLOSMATUS</t>
  </si>
  <si>
    <t>67346192.0</t>
  </si>
  <si>
    <t>351353580000</t>
  </si>
  <si>
    <t>35135358</t>
  </si>
  <si>
    <t>JUAN FRANCISCO RÍOS ESQUIVEL</t>
  </si>
  <si>
    <t>JUANFRANCISCORIOSESQUIVEL</t>
  </si>
  <si>
    <t>62669881.0</t>
  </si>
  <si>
    <t>353348420000</t>
  </si>
  <si>
    <t>35334842</t>
  </si>
  <si>
    <t>68699538.0</t>
  </si>
  <si>
    <t>355026630000</t>
  </si>
  <si>
    <t>35502663</t>
  </si>
  <si>
    <t>CRISTEL DEL CARMEN PATTERSON CASTILLO</t>
  </si>
  <si>
    <t>CRISTELDELCARMENPATTERSONCASTILLO</t>
  </si>
  <si>
    <t>67614838.0</t>
  </si>
  <si>
    <t>352374300000</t>
  </si>
  <si>
    <t>35237430</t>
  </si>
  <si>
    <t>EIDAR YASIEL ZAPATA</t>
  </si>
  <si>
    <t>EIDARYASIELZAPATA</t>
  </si>
  <si>
    <t>65364146.0</t>
  </si>
  <si>
    <t>348333320000</t>
  </si>
  <si>
    <t>34833332</t>
  </si>
  <si>
    <t>KEITHY ALFONSINA GONZALEZ</t>
  </si>
  <si>
    <t>KEITHYALFONSINAGONZALEZ</t>
  </si>
  <si>
    <t>62118360.0</t>
  </si>
  <si>
    <t>355353780000</t>
  </si>
  <si>
    <t>35535378</t>
  </si>
  <si>
    <t>ARTURO ESPINOZA</t>
  </si>
  <si>
    <t>ARTUROESPINOZA</t>
  </si>
  <si>
    <t>60934111.0</t>
  </si>
  <si>
    <t>369029050000</t>
  </si>
  <si>
    <t>36902905</t>
  </si>
  <si>
    <t>KATHIA LOURDES MEDIANERO</t>
  </si>
  <si>
    <t>KATHIALOURDESMEDIANERO</t>
  </si>
  <si>
    <t>63732708.0</t>
  </si>
  <si>
    <t>352327970000</t>
  </si>
  <si>
    <t>35232797</t>
  </si>
  <si>
    <t>JHONNY JHENS ESQUIVEL MIRANDA</t>
  </si>
  <si>
    <t>JHONNYJHENSESQUIVELMIRANDA</t>
  </si>
  <si>
    <t>67868851.0</t>
  </si>
  <si>
    <t>332218420000</t>
  </si>
  <si>
    <t>33221842</t>
  </si>
  <si>
    <t>Valeria Nicole Baruco Guerra</t>
  </si>
  <si>
    <t>VALERIANICOLEBARUCOGUERRA</t>
  </si>
  <si>
    <t>62351130.0</t>
  </si>
  <si>
    <t>351384440000</t>
  </si>
  <si>
    <t>35138444</t>
  </si>
  <si>
    <t>DAVID EMMANUEL DUFAU ESPINOSA</t>
  </si>
  <si>
    <t>DAVIDEMMANUELDUFAUESPINOSA</t>
  </si>
  <si>
    <t>67879649.0</t>
  </si>
  <si>
    <t>354076880000</t>
  </si>
  <si>
    <t>35407688</t>
  </si>
  <si>
    <t>ELDRICKGOMEZ</t>
  </si>
  <si>
    <t>66704080.0</t>
  </si>
  <si>
    <t>367051290000</t>
  </si>
  <si>
    <t>36705129</t>
  </si>
  <si>
    <t>JOEL LIZONDRO URENA</t>
  </si>
  <si>
    <t>JOELLIZONDROURENA</t>
  </si>
  <si>
    <t>359253570000</t>
  </si>
  <si>
    <t>35925357</t>
  </si>
  <si>
    <t>EMILY IVANNA COBA GUTIERREZ</t>
  </si>
  <si>
    <t>EMILYIVANNACOBAGUTIERREZ</t>
  </si>
  <si>
    <t>69641591.0</t>
  </si>
  <si>
    <t>341453240000</t>
  </si>
  <si>
    <t>34145324</t>
  </si>
  <si>
    <t>NORIEL AMADOR</t>
  </si>
  <si>
    <t>NORIELAMADOR</t>
  </si>
  <si>
    <t>69892207.0</t>
  </si>
  <si>
    <t>359025050000</t>
  </si>
  <si>
    <t>35902505</t>
  </si>
  <si>
    <t>JOSUE QUINTERO</t>
  </si>
  <si>
    <t>JOSUEQUINTERO</t>
  </si>
  <si>
    <t>63000742.0</t>
  </si>
  <si>
    <t>362017300000</t>
  </si>
  <si>
    <t>36201730</t>
  </si>
  <si>
    <t>AUSTIN DE GRACIA</t>
  </si>
  <si>
    <t>AUSTINDEGRACIA</t>
  </si>
  <si>
    <t>69523827.0</t>
  </si>
  <si>
    <t>357313610000</t>
  </si>
  <si>
    <t>35731361</t>
  </si>
  <si>
    <t>JOSUA JOAN URIETA RODRIGUEZ</t>
  </si>
  <si>
    <t>JOSUAJOANURIETARODRIGUEZ</t>
  </si>
  <si>
    <t>69665719.0</t>
  </si>
  <si>
    <t>358302100000</t>
  </si>
  <si>
    <t>35830210</t>
  </si>
  <si>
    <t>69665687.0</t>
  </si>
  <si>
    <t>362010880000</t>
  </si>
  <si>
    <t>36201088</t>
  </si>
  <si>
    <t>LUIS RÍOS</t>
  </si>
  <si>
    <t>LUISRIOS</t>
  </si>
  <si>
    <t>66433834.0</t>
  </si>
  <si>
    <t>368018210000</t>
  </si>
  <si>
    <t>36801821</t>
  </si>
  <si>
    <t>DAFNNY GUERRA</t>
  </si>
  <si>
    <t>DAFNNYGUERRA</t>
  </si>
  <si>
    <t>66924356.0</t>
  </si>
  <si>
    <t>365010620000</t>
  </si>
  <si>
    <t>36501062</t>
  </si>
  <si>
    <t>ROWINA RIVERA</t>
  </si>
  <si>
    <t>ROWINARIVERA</t>
  </si>
  <si>
    <t>65816108.0</t>
  </si>
  <si>
    <t>358121880000</t>
  </si>
  <si>
    <t>35812188</t>
  </si>
  <si>
    <t>VINCENT DANIEL LUO NG</t>
  </si>
  <si>
    <t>VINCENTDANIELLUONG</t>
  </si>
  <si>
    <t>63332314.0</t>
  </si>
  <si>
    <t>353160840000</t>
  </si>
  <si>
    <t>35316084</t>
  </si>
  <si>
    <t>JAIME PITTY</t>
  </si>
  <si>
    <t>JAIMEPITTY</t>
  </si>
  <si>
    <t>65146758.0</t>
  </si>
  <si>
    <t>355301330000</t>
  </si>
  <si>
    <t>35530133</t>
  </si>
  <si>
    <t>LUIS ARAUZ</t>
  </si>
  <si>
    <t>LUISARAUZ</t>
  </si>
  <si>
    <t>62217962.0</t>
  </si>
  <si>
    <t>355111680000</t>
  </si>
  <si>
    <t>35511168</t>
  </si>
  <si>
    <t>ALLEINY SALDAÑA</t>
  </si>
  <si>
    <t>ALLEINYSALDANA</t>
  </si>
  <si>
    <t>65147087.0</t>
  </si>
  <si>
    <t>359070240000</t>
  </si>
  <si>
    <t>35907024</t>
  </si>
  <si>
    <t>HANS SCHAPER</t>
  </si>
  <si>
    <t>HANSSCHAPER</t>
  </si>
  <si>
    <t>65527376.0</t>
  </si>
  <si>
    <t>351127680000</t>
  </si>
  <si>
    <t>35112768</t>
  </si>
  <si>
    <t>LIAM ADRIAN ROJANO GONZALEZ</t>
  </si>
  <si>
    <t>LIAMADRIANROJANOGONZALEZ</t>
  </si>
  <si>
    <t>61041127.0</t>
  </si>
  <si>
    <t>357313840000</t>
  </si>
  <si>
    <t>35731384</t>
  </si>
  <si>
    <t>ABRAHAM JOEL SUÁREZ REYES</t>
  </si>
  <si>
    <t>ABRAHAMJOELSUAREZREYES</t>
  </si>
  <si>
    <t>64001321.0</t>
  </si>
  <si>
    <t>351122540000</t>
  </si>
  <si>
    <t>35112254</t>
  </si>
  <si>
    <t>NATHAN NAHIR GUERRERO QUINTERO</t>
  </si>
  <si>
    <t>NATHANNAHIRGUERREROQUINTERO</t>
  </si>
  <si>
    <t>63652989.0</t>
  </si>
  <si>
    <t>362006780000</t>
  </si>
  <si>
    <t>36200678</t>
  </si>
  <si>
    <t>KATHERINE MIRANDA</t>
  </si>
  <si>
    <t>KATHERINEMIRANDA</t>
  </si>
  <si>
    <t>66489956.0</t>
  </si>
  <si>
    <t>357379010000</t>
  </si>
  <si>
    <t>35737901</t>
  </si>
  <si>
    <t>KATHERINE CEDEÑO</t>
  </si>
  <si>
    <t>KATHERINECEDENO</t>
  </si>
  <si>
    <t>66468888.0</t>
  </si>
  <si>
    <t>353201400000</t>
  </si>
  <si>
    <t>35320140</t>
  </si>
  <si>
    <t>KARLA SERRACIN</t>
  </si>
  <si>
    <t>KARLASERRACIN</t>
  </si>
  <si>
    <t>61997634.0</t>
  </si>
  <si>
    <t>358367500000</t>
  </si>
  <si>
    <t>35836750</t>
  </si>
  <si>
    <t>ANTONI FERNANDO LEDEZMA</t>
  </si>
  <si>
    <t>ANTONIFERNANDOLEDEZMA</t>
  </si>
  <si>
    <t>67059540.0</t>
  </si>
  <si>
    <t>352355590000</t>
  </si>
  <si>
    <t>35235559</t>
  </si>
  <si>
    <t>SUSAN STEPHANY SÁNCHEZ CEDEÑO</t>
  </si>
  <si>
    <t>SUSANSTEPHANYSANCHEZCEDENO</t>
  </si>
  <si>
    <t>69477057.0</t>
  </si>
  <si>
    <t>354153950000</t>
  </si>
  <si>
    <t>35415395</t>
  </si>
  <si>
    <t>ELISEO JIMENEZ</t>
  </si>
  <si>
    <t>ELISEOJIMENEZ</t>
  </si>
  <si>
    <t>64905352.0</t>
  </si>
  <si>
    <t>355307390000</t>
  </si>
  <si>
    <t>35530739</t>
  </si>
  <si>
    <t>YEHINER MIRANDA</t>
  </si>
  <si>
    <t>YEHINERMIRANDA</t>
  </si>
  <si>
    <t>62478391.0</t>
  </si>
  <si>
    <t>369005470000</t>
  </si>
  <si>
    <t>36900547</t>
  </si>
  <si>
    <t>YOSEPH GRIMAS</t>
  </si>
  <si>
    <t>YOSEPHGRIMAS</t>
  </si>
  <si>
    <t>63012887.0</t>
  </si>
  <si>
    <t>334192740000</t>
  </si>
  <si>
    <t>33419274</t>
  </si>
  <si>
    <t>MANUEL YAHIR RUIZ ROVIRA</t>
  </si>
  <si>
    <t>MANUELYAHIRRUIZROVIRA</t>
  </si>
  <si>
    <t>67528931.0</t>
  </si>
  <si>
    <t>346364700000</t>
  </si>
  <si>
    <t>34636470</t>
  </si>
  <si>
    <t>JAISELL SADITH CABALLER SOLIS</t>
  </si>
  <si>
    <t>JAISELLSADITHCABALLERSOLIS</t>
  </si>
  <si>
    <t>66618893.0</t>
  </si>
  <si>
    <t>358360070000</t>
  </si>
  <si>
    <t>35836007</t>
  </si>
  <si>
    <t>REIMOND ABEL RESTREPO VARGAS</t>
  </si>
  <si>
    <t>REIMONDABELRESTREPOVARGAS</t>
  </si>
  <si>
    <t>69898173.0</t>
  </si>
  <si>
    <t>351289780000</t>
  </si>
  <si>
    <t>35128978</t>
  </si>
  <si>
    <t>MILENKA OLIVIA GUERRA VASQUEZ</t>
  </si>
  <si>
    <t>MILENKAOLIVIAGUERRAVASQUEZ</t>
  </si>
  <si>
    <t>62949015.0</t>
  </si>
  <si>
    <t>359182920000</t>
  </si>
  <si>
    <t>35918292</t>
  </si>
  <si>
    <t>JORGE NICOLAS CABALLERO VALDES</t>
  </si>
  <si>
    <t>JORGENICOLASCABALLEROVALDES</t>
  </si>
  <si>
    <t>68429554.0</t>
  </si>
  <si>
    <t>357131730000</t>
  </si>
  <si>
    <t>35713173</t>
  </si>
  <si>
    <t>CARLOS JOEL GODDARD ESPINOSA</t>
  </si>
  <si>
    <t>CARLOSJOELGODDARDESPINOSA</t>
  </si>
  <si>
    <t>67832584.0</t>
  </si>
  <si>
    <t>358242600000</t>
  </si>
  <si>
    <t>35824260</t>
  </si>
  <si>
    <t>QUINTIN GUTIERREZ</t>
  </si>
  <si>
    <t>QUINTINGUTIERREZ</t>
  </si>
  <si>
    <t>67759885.0</t>
  </si>
  <si>
    <t>359361820000</t>
  </si>
  <si>
    <t>35936182</t>
  </si>
  <si>
    <t>ASHLEY LOURIN HERNANDEZ CORDOBA</t>
  </si>
  <si>
    <t>ASHLEYLOURINHERNANDEZCORDOBA</t>
  </si>
  <si>
    <t>63395949.0</t>
  </si>
  <si>
    <t>354239930000</t>
  </si>
  <si>
    <t>35423993</t>
  </si>
  <si>
    <t>CINDY PITTI</t>
  </si>
  <si>
    <t>CINDYPITTI</t>
  </si>
  <si>
    <t>66557800.0</t>
  </si>
  <si>
    <t>347373770000</t>
  </si>
  <si>
    <t>34737377</t>
  </si>
  <si>
    <t>YEINI MAZIEL HERNANDEZ</t>
  </si>
  <si>
    <t>YEINIMAZIELHERNANDEZ</t>
  </si>
  <si>
    <t>64868549.0</t>
  </si>
  <si>
    <t>353366710000</t>
  </si>
  <si>
    <t>35336671</t>
  </si>
  <si>
    <t>RUTH NOEMI CONCEPCION GONZALEZ</t>
  </si>
  <si>
    <t>RUTHNOEMICONCEPCIONGONZALEZ</t>
  </si>
  <si>
    <t>67573688.0</t>
  </si>
  <si>
    <t>356366180000</t>
  </si>
  <si>
    <t>35636618</t>
  </si>
  <si>
    <t>BRAYAN ARMANDO CACERES BARRAZA</t>
  </si>
  <si>
    <t>BRAYANARMANDOCACERESBARRAZA</t>
  </si>
  <si>
    <t>66817106.0</t>
  </si>
  <si>
    <t>357338420000</t>
  </si>
  <si>
    <t>35733842</t>
  </si>
  <si>
    <t>RENE ISSAID BLANCO CORONADO</t>
  </si>
  <si>
    <t>RENEISSAIDBLANCOCORONADO</t>
  </si>
  <si>
    <t>68696344.0</t>
  </si>
  <si>
    <t>353103670000</t>
  </si>
  <si>
    <t>35310367</t>
  </si>
  <si>
    <t>CHRISTOPHER JOEL QUINTERO SALDAÑA</t>
  </si>
  <si>
    <t>CHRISTOPHERJOELQUINTEROSALDANA</t>
  </si>
  <si>
    <t>63458656.0</t>
  </si>
  <si>
    <t>357308090000</t>
  </si>
  <si>
    <t>35730809</t>
  </si>
  <si>
    <t>DANYELO VALDES</t>
  </si>
  <si>
    <t>DANYELOVALDES</t>
  </si>
  <si>
    <t>65351952.0</t>
  </si>
  <si>
    <t>369006800000</t>
  </si>
  <si>
    <t>36900680</t>
  </si>
  <si>
    <t>NICOLL NAYROBI MITCHELL GARCIA</t>
  </si>
  <si>
    <t>NICOLLNAYROBIMITCHELLGARCIA</t>
  </si>
  <si>
    <t>66555287.0</t>
  </si>
  <si>
    <t>354157180000</t>
  </si>
  <si>
    <t>35415718</t>
  </si>
  <si>
    <t>KARELYN ANAYS CABRERA TORRES</t>
  </si>
  <si>
    <t>KARELYNANAYSCABRERATORRES</t>
  </si>
  <si>
    <t>64274236.0</t>
  </si>
  <si>
    <t>364015630000</t>
  </si>
  <si>
    <t>36401563</t>
  </si>
  <si>
    <t>ROSA LISETH SANJUR AGUIRRE</t>
  </si>
  <si>
    <t>ROSALISETHSANJURAGUIRRE</t>
  </si>
  <si>
    <t>69814185.0</t>
  </si>
  <si>
    <t>366021480000</t>
  </si>
  <si>
    <t>36602148</t>
  </si>
  <si>
    <t>68450793.0</t>
  </si>
  <si>
    <t>343448820000</t>
  </si>
  <si>
    <t>34344882</t>
  </si>
  <si>
    <t>GENESIS MICHELLE CASTILLO VALENCIA</t>
  </si>
  <si>
    <t>GENESISMICHELLECASTILLOVALENCIA</t>
  </si>
  <si>
    <t>68907305.0</t>
  </si>
  <si>
    <t>352279670000</t>
  </si>
  <si>
    <t>35227967</t>
  </si>
  <si>
    <t>YESIKA HERRERA</t>
  </si>
  <si>
    <t>YESIKAHERRERA</t>
  </si>
  <si>
    <t>64274681.0</t>
  </si>
  <si>
    <t>364039380000</t>
  </si>
  <si>
    <t>36403938</t>
  </si>
  <si>
    <t>ROSA MARIA RAMOS RODRIGUEZ</t>
  </si>
  <si>
    <t>ROSAMARIARAMOSRODRIGUEZ</t>
  </si>
  <si>
    <t>354358660000</t>
  </si>
  <si>
    <t>35435866</t>
  </si>
  <si>
    <t>IDALIS ESPINOSA</t>
  </si>
  <si>
    <t>IDALISESPINOSA</t>
  </si>
  <si>
    <t>68838903.0</t>
  </si>
  <si>
    <t>347212120000</t>
  </si>
  <si>
    <t>34721212</t>
  </si>
  <si>
    <t>SIMEILY SARIETH QUINTERO MARQUINEZ</t>
  </si>
  <si>
    <t>SIMEILYSARIETHQUINTEROMARQUINEZ</t>
  </si>
  <si>
    <t>66615854.0</t>
  </si>
  <si>
    <t>358378260000</t>
  </si>
  <si>
    <t>35837826</t>
  </si>
  <si>
    <t>EMANUEL AIZPURUA</t>
  </si>
  <si>
    <t>EMANUELAIZPURUA</t>
  </si>
  <si>
    <t>62371083.0</t>
  </si>
  <si>
    <t>357275130000</t>
  </si>
  <si>
    <t>35727513</t>
  </si>
  <si>
    <t>ANTHONY JUSTAVINO</t>
  </si>
  <si>
    <t>ANTHONYJUSTAVINO</t>
  </si>
  <si>
    <t>66435257.0</t>
  </si>
  <si>
    <t>355006600000</t>
  </si>
  <si>
    <t>35500660</t>
  </si>
  <si>
    <t>EFRAM ESPINOSA</t>
  </si>
  <si>
    <t>EFRAMESPINOSA</t>
  </si>
  <si>
    <t>63327614.0</t>
  </si>
  <si>
    <t>343341320000</t>
  </si>
  <si>
    <t>34334132</t>
  </si>
  <si>
    <t>GIUVER MORALES</t>
  </si>
  <si>
    <t>GIUVERMORALES</t>
  </si>
  <si>
    <t>64388668.0</t>
  </si>
  <si>
    <t>353087080000</t>
  </si>
  <si>
    <t>35308708</t>
  </si>
  <si>
    <t>JUSSEFF ALIETH ESPINOSA</t>
  </si>
  <si>
    <t>JUSSEFFALIETHESPINOSA</t>
  </si>
  <si>
    <t>68799479.0</t>
  </si>
  <si>
    <t>357381500000</t>
  </si>
  <si>
    <t>35738150</t>
  </si>
  <si>
    <t>MELISSA ALEJANDRA CAMARENA</t>
  </si>
  <si>
    <t>MELISSAALEJANDRACAMARENA</t>
  </si>
  <si>
    <t>67901606.0</t>
  </si>
  <si>
    <t>357310070000</t>
  </si>
  <si>
    <t>35731007</t>
  </si>
  <si>
    <t>JORGE ALBERTO SANTAMARIA CASTILLO</t>
  </si>
  <si>
    <t>JORGEALBERTOSANTAMARIACASTILLO</t>
  </si>
  <si>
    <t>68094435.0</t>
  </si>
  <si>
    <t>342121310000</t>
  </si>
  <si>
    <t>34212131</t>
  </si>
  <si>
    <t>JOSE PABLO GONZALEZ MORA</t>
  </si>
  <si>
    <t>JOSEPABLOGONZALEZMORA</t>
  </si>
  <si>
    <t>67810795.0</t>
  </si>
  <si>
    <t>341329020000</t>
  </si>
  <si>
    <t>34132902</t>
  </si>
  <si>
    <t>SHENOA YISELL CASTILLO MIRANDA</t>
  </si>
  <si>
    <t>SHENOAYISELLCASTILLOMIRANDA</t>
  </si>
  <si>
    <t>64431815.0</t>
  </si>
  <si>
    <t>355295150000</t>
  </si>
  <si>
    <t>35529515</t>
  </si>
  <si>
    <t>MARIA STHEFANIA GUERRA SABIN</t>
  </si>
  <si>
    <t>MARIASTHEFANIAGUERRASABIN</t>
  </si>
  <si>
    <t>60339113.0</t>
  </si>
  <si>
    <t>359309180000</t>
  </si>
  <si>
    <t>35930918</t>
  </si>
  <si>
    <t>BERNABÉ KENNETH BEITIA MORENO</t>
  </si>
  <si>
    <t>BERNABEKENNETHBEITIAMORENO</t>
  </si>
  <si>
    <t>62928843.0</t>
  </si>
  <si>
    <t>358203110000</t>
  </si>
  <si>
    <t>35820311</t>
  </si>
  <si>
    <t>SANDRA PAOLA SANTAMARIA GUERRA</t>
  </si>
  <si>
    <t>SANDRAPAOLASANTAMARIAGUERRA</t>
  </si>
  <si>
    <t>63458134.0</t>
  </si>
  <si>
    <t>351076090000</t>
  </si>
  <si>
    <t>35107609</t>
  </si>
  <si>
    <t>ALISSON RODRÍGUEZ</t>
  </si>
  <si>
    <t>ALISSONRODRIGUEZ</t>
  </si>
  <si>
    <t>66704017.0</t>
  </si>
  <si>
    <t>351152570000</t>
  </si>
  <si>
    <t>35115257</t>
  </si>
  <si>
    <t>MARITZENIA PALACIO MONTEZUMA</t>
  </si>
  <si>
    <t>MARITZENIAPALACIOMONTEZUMA</t>
  </si>
  <si>
    <t>61177893.0</t>
  </si>
  <si>
    <t>357285460000</t>
  </si>
  <si>
    <t>35728546</t>
  </si>
  <si>
    <t>JEISON RAUL CONCEPCION FUENTES</t>
  </si>
  <si>
    <t>JEISONRAULCONCEPCIONFUENTES</t>
  </si>
  <si>
    <t>68403650.0</t>
  </si>
  <si>
    <t>351240570000</t>
  </si>
  <si>
    <t>35124057</t>
  </si>
  <si>
    <t>MOISES ISSACS CASTILLO SALDAÑA</t>
  </si>
  <si>
    <t>MOISESISSACSCASTILLOSALDANA</t>
  </si>
  <si>
    <t>69915587.0</t>
  </si>
  <si>
    <t>365012270000</t>
  </si>
  <si>
    <t>36501227</t>
  </si>
  <si>
    <t>NATASHA SALDAÑA</t>
  </si>
  <si>
    <t>NATASHASALDANA</t>
  </si>
  <si>
    <t>65203350.0</t>
  </si>
  <si>
    <t>353368350000</t>
  </si>
  <si>
    <t>35336835</t>
  </si>
  <si>
    <t>GABRIEL ARCIA</t>
  </si>
  <si>
    <t>GABRIELARCIA</t>
  </si>
  <si>
    <t>69107372.0</t>
  </si>
  <si>
    <t>357205680000</t>
  </si>
  <si>
    <t>35720568</t>
  </si>
  <si>
    <t>RAICHELL CORTES</t>
  </si>
  <si>
    <t>RAICHELLCORTES</t>
  </si>
  <si>
    <t>68446651.0</t>
  </si>
  <si>
    <t>351206520000</t>
  </si>
  <si>
    <t>35120652</t>
  </si>
  <si>
    <t>PABLO SÁNCHEZ PITTY</t>
  </si>
  <si>
    <t>PABLOSANCHEZPITTY</t>
  </si>
  <si>
    <t>63070030.0</t>
  </si>
  <si>
    <t>363031750000</t>
  </si>
  <si>
    <t>36303175</t>
  </si>
  <si>
    <t>JOSELINE ESPINOSA</t>
  </si>
  <si>
    <t>JOSELINEESPINOSA</t>
  </si>
  <si>
    <t>62846364.0</t>
  </si>
  <si>
    <t>359199080000</t>
  </si>
  <si>
    <t>35919908</t>
  </si>
  <si>
    <t>CARLOS VARGAS</t>
  </si>
  <si>
    <t>CARLOSVARGAS</t>
  </si>
  <si>
    <t>62124092.0</t>
  </si>
  <si>
    <t>353375750000</t>
  </si>
  <si>
    <t>35337575</t>
  </si>
  <si>
    <t>LAYLA DEL CARMEN CASASOLA QUINTERO</t>
  </si>
  <si>
    <t>LAYLADELCARMENCASASOLAQUINTERO</t>
  </si>
  <si>
    <t>63596268.0</t>
  </si>
  <si>
    <t>355350610000</t>
  </si>
  <si>
    <t>35535061</t>
  </si>
  <si>
    <t>ARELIS MANUELA AYALA SANTOS</t>
  </si>
  <si>
    <t>ARELISMANUELAAYALASANTOS</t>
  </si>
  <si>
    <t>63737700.0</t>
  </si>
  <si>
    <t>352114640000</t>
  </si>
  <si>
    <t>35211464</t>
  </si>
  <si>
    <t>PAULA DIAZ</t>
  </si>
  <si>
    <t>PAULADIAZ</t>
  </si>
  <si>
    <t>63099466.0</t>
  </si>
  <si>
    <t>355270200000</t>
  </si>
  <si>
    <t>35527020</t>
  </si>
  <si>
    <t>NADYI SERRACIN</t>
  </si>
  <si>
    <t>NADYISERRACIN</t>
  </si>
  <si>
    <t>67692782.0</t>
  </si>
  <si>
    <t>368027410000</t>
  </si>
  <si>
    <t>36802741</t>
  </si>
  <si>
    <t>MARCOS HUMBERTO MONTERREY ZAPATA</t>
  </si>
  <si>
    <t>MARCOSHUMBERTOMONTERREYZAPATA</t>
  </si>
  <si>
    <t>69961430.0</t>
  </si>
  <si>
    <t>364042560000</t>
  </si>
  <si>
    <t>36404256</t>
  </si>
  <si>
    <t>YASURI ALVARADO</t>
  </si>
  <si>
    <t>YASURIALVARADO</t>
  </si>
  <si>
    <t>357332400000</t>
  </si>
  <si>
    <t>35733240</t>
  </si>
  <si>
    <t>DANIEL CERCEÑO</t>
  </si>
  <si>
    <t>DANIELCERCENO</t>
  </si>
  <si>
    <t>63448673.0</t>
  </si>
  <si>
    <t>355143300000</t>
  </si>
  <si>
    <t>35514330</t>
  </si>
  <si>
    <t>ENOC JOSUE SAHELI PITTI</t>
  </si>
  <si>
    <t>ENOCJOSUESAHELIPITTI</t>
  </si>
  <si>
    <t>64540644.0</t>
  </si>
  <si>
    <t>355208140000</t>
  </si>
  <si>
    <t>35520814</t>
  </si>
  <si>
    <t>GENESIS YAZMIN CASTILLO MACIAS</t>
  </si>
  <si>
    <t>GENESISYAZMINCASTILLOMACIAS</t>
  </si>
  <si>
    <t>64275511.0</t>
  </si>
  <si>
    <t>364012840000</t>
  </si>
  <si>
    <t>36401284</t>
  </si>
  <si>
    <t>BRITNEY DARLEY BUSTO QUIROZ</t>
  </si>
  <si>
    <t>BRITNEYDARLEYBUSTOQUIROZ</t>
  </si>
  <si>
    <t>64664497.0</t>
  </si>
  <si>
    <t>353373890000</t>
  </si>
  <si>
    <t>35337389</t>
  </si>
  <si>
    <t>JENNY MARTES CACERES</t>
  </si>
  <si>
    <t>JENNYMARTESCACERES</t>
  </si>
  <si>
    <t>68895441.0</t>
  </si>
  <si>
    <t>357265990000</t>
  </si>
  <si>
    <t>35726599</t>
  </si>
  <si>
    <t>ANA DAMARIS HERRERA</t>
  </si>
  <si>
    <t>ANADAMARISHERRERA</t>
  </si>
  <si>
    <t>63693689.0</t>
  </si>
  <si>
    <t>336279020000</t>
  </si>
  <si>
    <t>33627902</t>
  </si>
  <si>
    <t>CMC PANAMA SA</t>
  </si>
  <si>
    <t>CMCPANAMASA</t>
  </si>
  <si>
    <t>62678348.0</t>
  </si>
  <si>
    <t>359261770000</t>
  </si>
  <si>
    <t>35926177</t>
  </si>
  <si>
    <t>ELLIS MARIAN VEGA CHAVEZ</t>
  </si>
  <si>
    <t>ELLISMARIANVEGACHAVEZ</t>
  </si>
  <si>
    <t>64156080.0</t>
  </si>
  <si>
    <t>353327520000</t>
  </si>
  <si>
    <t>35332752</t>
  </si>
  <si>
    <t>KIMBERLY NICOLE CERRUD NUÑEZ</t>
  </si>
  <si>
    <t>KIMBERLYNICOLECERRUDNUNEZ</t>
  </si>
  <si>
    <t>63074343.0</t>
  </si>
  <si>
    <t>362009330000</t>
  </si>
  <si>
    <t>36200933</t>
  </si>
  <si>
    <t>JEAN CARLOS ROJAS HURTADO</t>
  </si>
  <si>
    <t>JEANCARLOSROJASHURTADO</t>
  </si>
  <si>
    <t>66620805.0</t>
  </si>
  <si>
    <t>359370920000</t>
  </si>
  <si>
    <t>35937092</t>
  </si>
  <si>
    <t>ASHLEY GUERRA</t>
  </si>
  <si>
    <t>ASHLEYGUERRA</t>
  </si>
  <si>
    <t>66451530.0</t>
  </si>
  <si>
    <t>367054890000</t>
  </si>
  <si>
    <t>36705489</t>
  </si>
  <si>
    <t>ADRIANA MILETH MIRANDA SAMUDIO</t>
  </si>
  <si>
    <t>ADRIANAMILETHMIRANDASAMUDIO</t>
  </si>
  <si>
    <t>363037600000</t>
  </si>
  <si>
    <t>36303760</t>
  </si>
  <si>
    <t>NEFTALI ALEXANDER CONCEPCION QUINTERO</t>
  </si>
  <si>
    <t>NEFTALIALEXANDERCONCEPCIONQUINTERO</t>
  </si>
  <si>
    <t>355330690000</t>
  </si>
  <si>
    <t>35533069</t>
  </si>
  <si>
    <t>IBRAGIM SIMON PEDRIEL</t>
  </si>
  <si>
    <t>IBRAGIMSIMONPEDRIEL</t>
  </si>
  <si>
    <t>68543538.0</t>
  </si>
  <si>
    <t>353358420000</t>
  </si>
  <si>
    <t>35335842</t>
  </si>
  <si>
    <t>ALAN CASTILLO</t>
  </si>
  <si>
    <t>ALANCASTILLO</t>
  </si>
  <si>
    <t>67560500.0</t>
  </si>
  <si>
    <t>348444400000</t>
  </si>
  <si>
    <t>34844440</t>
  </si>
  <si>
    <t>GENESIS QUIEL</t>
  </si>
  <si>
    <t>GENESISQUIEL</t>
  </si>
  <si>
    <t>61898040.0</t>
  </si>
  <si>
    <t>369059380000</t>
  </si>
  <si>
    <t>36905938</t>
  </si>
  <si>
    <t>ABSALÓN RODRIGUEZ SANTO</t>
  </si>
  <si>
    <t>ABSALONRODRIGUEZSANTO</t>
  </si>
  <si>
    <t>366041580000</t>
  </si>
  <si>
    <t>36604158</t>
  </si>
  <si>
    <t>MIZAEL MOORE ASPRILLA PUJOL</t>
  </si>
  <si>
    <t>MIZAELMOOREASPRILLAPUJOL</t>
  </si>
  <si>
    <t>359382600000</t>
  </si>
  <si>
    <t>35938260</t>
  </si>
  <si>
    <t>YULIANA VIQUEZ</t>
  </si>
  <si>
    <t>YULIANAVIQUEZ</t>
  </si>
  <si>
    <t>67320704.0</t>
  </si>
  <si>
    <t>354143740000</t>
  </si>
  <si>
    <t>35414374</t>
  </si>
  <si>
    <t>JUSTIN MENDOZA</t>
  </si>
  <si>
    <t>JUSTINMENDOZA</t>
  </si>
  <si>
    <t>65472859.0</t>
  </si>
  <si>
    <t>341407290000</t>
  </si>
  <si>
    <t>34140729</t>
  </si>
  <si>
    <t>ALEJANDRA ANDRADE</t>
  </si>
  <si>
    <t>ALEJANDRAANDRADE</t>
  </si>
  <si>
    <t>63657354.0</t>
  </si>
  <si>
    <t>354332100000</t>
  </si>
  <si>
    <t>35433210</t>
  </si>
  <si>
    <t>KATERIN YARILEIKA MONTEZUMA PALACIOS</t>
  </si>
  <si>
    <t>KATERINYARILEIKAMONTEZUMAPALACIOS</t>
  </si>
  <si>
    <t>67025584.0</t>
  </si>
  <si>
    <t>357119500000</t>
  </si>
  <si>
    <t>35711950</t>
  </si>
  <si>
    <t>PATRICIA NICOLLE JAEN DE GRACIA</t>
  </si>
  <si>
    <t>PATRICIANICOLLEJAENDEGRACIA</t>
  </si>
  <si>
    <t>67570459.0</t>
  </si>
  <si>
    <t>354351890000</t>
  </si>
  <si>
    <t>35435189</t>
  </si>
  <si>
    <t>KEYTHLIN GONZALEZ</t>
  </si>
  <si>
    <t>KEYTHLINGONZALEZ</t>
  </si>
  <si>
    <t>65542206.0</t>
  </si>
  <si>
    <t>364055330000</t>
  </si>
  <si>
    <t>36405533</t>
  </si>
  <si>
    <t>ALICIA SIRE GUERRERO</t>
  </si>
  <si>
    <t>ALICIASIREGUERRERO</t>
  </si>
  <si>
    <t>358382600000</t>
  </si>
  <si>
    <t>35838260</t>
  </si>
  <si>
    <t>YEISLER AGUIRRE</t>
  </si>
  <si>
    <t>YEISLERAGUIRRE</t>
  </si>
  <si>
    <t>65353277.0</t>
  </si>
  <si>
    <t>366036050000</t>
  </si>
  <si>
    <t>36603605</t>
  </si>
  <si>
    <t>LEANDRO ORTEGA</t>
  </si>
  <si>
    <t>LEANDROORTEGA</t>
  </si>
  <si>
    <t>366017960000</t>
  </si>
  <si>
    <t>36601796</t>
  </si>
  <si>
    <t>LUANDRIS BIRMINGHAM</t>
  </si>
  <si>
    <t>LUANDRISBIRMINGHAM</t>
  </si>
  <si>
    <t>65115910.0</t>
  </si>
  <si>
    <t>362026430000</t>
  </si>
  <si>
    <t>36202643</t>
  </si>
  <si>
    <t>DAYAN ABREGO</t>
  </si>
  <si>
    <t>DAYANABREGO</t>
  </si>
  <si>
    <t>68046855.0</t>
  </si>
  <si>
    <t>359325140000</t>
  </si>
  <si>
    <t>35932514</t>
  </si>
  <si>
    <t>EDGAR AMETH SALINAS RUEDA</t>
  </si>
  <si>
    <t>EDGARAMETHSALINASRUEDA</t>
  </si>
  <si>
    <t>67819212.0</t>
  </si>
  <si>
    <t>356262260000</t>
  </si>
  <si>
    <t>35626226</t>
  </si>
  <si>
    <t>SEBASTIAN ACOSTA ORTEGA</t>
  </si>
  <si>
    <t>SEBASTIANACOSTAORTEGA</t>
  </si>
  <si>
    <t>65903933.0</t>
  </si>
  <si>
    <t>351222810000</t>
  </si>
  <si>
    <t>35122281</t>
  </si>
  <si>
    <t>ANGEL QUINTERO</t>
  </si>
  <si>
    <t>ANGELQUINTERO</t>
  </si>
  <si>
    <t>63481801.0</t>
  </si>
  <si>
    <t>355294430000</t>
  </si>
  <si>
    <t>35529443</t>
  </si>
  <si>
    <t>DANIEL AUGUSTO VEGA PÉREZ</t>
  </si>
  <si>
    <t>DANIELAUGUSTOVEGAPEREZ</t>
  </si>
  <si>
    <t>67309347.0</t>
  </si>
  <si>
    <t>357314440000</t>
  </si>
  <si>
    <t>35731444</t>
  </si>
  <si>
    <t>RAICHELL ALANYS DELGADO RIQUELME</t>
  </si>
  <si>
    <t>RAICHELLALANYSDELGADORIQUELME</t>
  </si>
  <si>
    <t>64866450.0</t>
  </si>
  <si>
    <t>369033750000</t>
  </si>
  <si>
    <t>36903375</t>
  </si>
  <si>
    <t>JEAN LUIS ESPINOZA CULIOLO</t>
  </si>
  <si>
    <t>JEANLUISESPINOZACULIOLO</t>
  </si>
  <si>
    <t>68008182.0</t>
  </si>
  <si>
    <t>357247630000</t>
  </si>
  <si>
    <t>35724763</t>
  </si>
  <si>
    <t>GURRIEL MONTENEGRO</t>
  </si>
  <si>
    <t>GURRIELMONTENEGRO</t>
  </si>
  <si>
    <t>66956109.0</t>
  </si>
  <si>
    <t>361002970000</t>
  </si>
  <si>
    <t>36100297</t>
  </si>
  <si>
    <t>KELINETH ACOSTA</t>
  </si>
  <si>
    <t>KELINETHACOSTA</t>
  </si>
  <si>
    <t>67613277.0</t>
  </si>
  <si>
    <t>365056040000</t>
  </si>
  <si>
    <t>36505604</t>
  </si>
  <si>
    <t>MARIA DIXON</t>
  </si>
  <si>
    <t>MARIADIXON</t>
  </si>
  <si>
    <t>356005830000</t>
  </si>
  <si>
    <t>35600583</t>
  </si>
  <si>
    <t>KENNETH LEDEZMA</t>
  </si>
  <si>
    <t>KENNETHLEDEZMA</t>
  </si>
  <si>
    <t>62235941.0</t>
  </si>
  <si>
    <t>368010610000</t>
  </si>
  <si>
    <t>36801061</t>
  </si>
  <si>
    <t>JAIME ADRIAN GUERRA MARTINEZ</t>
  </si>
  <si>
    <t>JAIMEADRIANGUERRAMARTINEZ</t>
  </si>
  <si>
    <t>69342421.0</t>
  </si>
  <si>
    <t>346298330000</t>
  </si>
  <si>
    <t>34629833</t>
  </si>
  <si>
    <t>JOSE ALBERTO MENDOZA</t>
  </si>
  <si>
    <t>JOSEALBERTOMENDOZA</t>
  </si>
  <si>
    <t>61745032.0</t>
  </si>
  <si>
    <t>351167120000</t>
  </si>
  <si>
    <t>35116712</t>
  </si>
  <si>
    <t>MAYKOL MIRANDA</t>
  </si>
  <si>
    <t>MAYKOLMIRANDA</t>
  </si>
  <si>
    <t>64463756.0</t>
  </si>
  <si>
    <t>351142050000</t>
  </si>
  <si>
    <t>35114205</t>
  </si>
  <si>
    <t>LIA DEL CARMEN MIRANDA MARTÍNEZ</t>
  </si>
  <si>
    <t>LIADELCARMENMIRANDAMARTINEZ</t>
  </si>
  <si>
    <t>66217934.0</t>
  </si>
  <si>
    <t>359173600000</t>
  </si>
  <si>
    <t>35917360</t>
  </si>
  <si>
    <t>KAYRA PIMENTEL</t>
  </si>
  <si>
    <t>KAYRAPIMENTEL</t>
  </si>
  <si>
    <t>65637448.0</t>
  </si>
  <si>
    <t>359088080000</t>
  </si>
  <si>
    <t>35908808</t>
  </si>
  <si>
    <t>ALEX CABALLERO</t>
  </si>
  <si>
    <t>ALEXCABALLERO</t>
  </si>
  <si>
    <t>66344933.0</t>
  </si>
  <si>
    <t>353311710000</t>
  </si>
  <si>
    <t>35331171</t>
  </si>
  <si>
    <t>BRYAN SILES</t>
  </si>
  <si>
    <t>BRYANSILES</t>
  </si>
  <si>
    <t>63010952.0</t>
  </si>
  <si>
    <t>351048680000</t>
  </si>
  <si>
    <t>35104868</t>
  </si>
  <si>
    <t>KENNETH JIMENEZ</t>
  </si>
  <si>
    <t>KENNETHJIMENEZ</t>
  </si>
  <si>
    <t>60674274.0</t>
  </si>
  <si>
    <t>355335880000</t>
  </si>
  <si>
    <t>35533588</t>
  </si>
  <si>
    <t>ANA CRISTEL RUEDA BEITIA</t>
  </si>
  <si>
    <t>ANACRISTELRUEDABEITIA</t>
  </si>
  <si>
    <t>68918394.0</t>
  </si>
  <si>
    <t>353385870000</t>
  </si>
  <si>
    <t>35338587</t>
  </si>
  <si>
    <t>JUAN CARLOS VILLAGRA AMADOR</t>
  </si>
  <si>
    <t>JUANCARLOSVILLAGRAAMADOR</t>
  </si>
  <si>
    <t>69553500.0</t>
  </si>
  <si>
    <t>356340780000</t>
  </si>
  <si>
    <t>35634078</t>
  </si>
  <si>
    <t>MELANY ADRIANA JURADO</t>
  </si>
  <si>
    <t>MELANYADRIANAJURADO</t>
  </si>
  <si>
    <t>67731410.0</t>
  </si>
  <si>
    <t>355379910000</t>
  </si>
  <si>
    <t>35537991</t>
  </si>
  <si>
    <t>LUIS ESTRIBI</t>
  </si>
  <si>
    <t>LUISESTRIBI</t>
  </si>
  <si>
    <t>66200564.0</t>
  </si>
  <si>
    <t>356275060000</t>
  </si>
  <si>
    <t>35627506</t>
  </si>
  <si>
    <t>ALISSON SERRANO</t>
  </si>
  <si>
    <t>ALISSONSERRANO</t>
  </si>
  <si>
    <t>65171294.0</t>
  </si>
  <si>
    <t>361034850000</t>
  </si>
  <si>
    <t>36103485</t>
  </si>
  <si>
    <t>ARGELIS CACERES</t>
  </si>
  <si>
    <t>ARGELISCACERES</t>
  </si>
  <si>
    <t>67905753.0</t>
  </si>
  <si>
    <t>364020210000</t>
  </si>
  <si>
    <t>36402021</t>
  </si>
  <si>
    <t>DAYBELLYS NAYDELY QUINTERO</t>
  </si>
  <si>
    <t>DAYBELLYSNAYDELYQUINTERO</t>
  </si>
  <si>
    <t>67361453.0</t>
  </si>
  <si>
    <t>351354880000</t>
  </si>
  <si>
    <t>35135488</t>
  </si>
  <si>
    <t>JEAN CARLOS GONZÁLEZ ARAUZ</t>
  </si>
  <si>
    <t>JEANCARLOSGONZALEZARAUZ</t>
  </si>
  <si>
    <t>64674646.0</t>
  </si>
  <si>
    <t>351326450000</t>
  </si>
  <si>
    <t>35132645</t>
  </si>
  <si>
    <t>YAIR ALEXANDER MURILLO PEREZ</t>
  </si>
  <si>
    <t>YAIRALEXANDERMURILLOPEREZ</t>
  </si>
  <si>
    <t>67925734.0</t>
  </si>
  <si>
    <t>366004100000</t>
  </si>
  <si>
    <t>36600410</t>
  </si>
  <si>
    <t>CRISTINA BEJERANO VEJERANO</t>
  </si>
  <si>
    <t>CRISTINABEJERANOVEJERANO</t>
  </si>
  <si>
    <t>66947095.0</t>
  </si>
  <si>
    <t>354332980000</t>
  </si>
  <si>
    <t>35433298</t>
  </si>
  <si>
    <t>JOHAN GALLARDO</t>
  </si>
  <si>
    <t>JOHANGALLARDO</t>
  </si>
  <si>
    <t>69404719.0</t>
  </si>
  <si>
    <t>352376460000</t>
  </si>
  <si>
    <t>35237646</t>
  </si>
  <si>
    <t>EVANGELISTO BEJERANO</t>
  </si>
  <si>
    <t>EVANGELISTOBEJERANO</t>
  </si>
  <si>
    <t>69426144.0</t>
  </si>
  <si>
    <t>351243270000</t>
  </si>
  <si>
    <t>35124327</t>
  </si>
  <si>
    <t>LYNMEY DALGIR ACOSTA CASTILLO</t>
  </si>
  <si>
    <t>LYNMEYDALGIRACOSTACASTILLO</t>
  </si>
  <si>
    <t>66841878.0</t>
  </si>
  <si>
    <t>358253030000</t>
  </si>
  <si>
    <t>35825303</t>
  </si>
  <si>
    <t>JOHAN JAVIER CONCEPCIÓN AVILES</t>
  </si>
  <si>
    <t>JOHANJAVIERCONCEPCIONAVILES</t>
  </si>
  <si>
    <t>69964455.0</t>
  </si>
  <si>
    <t>356192970000</t>
  </si>
  <si>
    <t>35619297</t>
  </si>
  <si>
    <t>IRVING CASTRELLON</t>
  </si>
  <si>
    <t>IRVINGCASTRELLON</t>
  </si>
  <si>
    <t>63433580.0</t>
  </si>
  <si>
    <t>357224770000</t>
  </si>
  <si>
    <t>35722477</t>
  </si>
  <si>
    <t>KIARA CASTILLO</t>
  </si>
  <si>
    <t>KIARACASTILLO</t>
  </si>
  <si>
    <t>66908531.0</t>
  </si>
  <si>
    <t>352239920000</t>
  </si>
  <si>
    <t>35223992</t>
  </si>
  <si>
    <t>TANIETH TALIZ GOMEZ MONTES</t>
  </si>
  <si>
    <t>TANIETHTALIZGOMEZMONTES</t>
  </si>
  <si>
    <t>61913715.0</t>
  </si>
  <si>
    <t>354373090000</t>
  </si>
  <si>
    <t>35437309</t>
  </si>
  <si>
    <t>JOSE ALVARADO</t>
  </si>
  <si>
    <t>JOSEALVARADO</t>
  </si>
  <si>
    <t>63859870.0</t>
  </si>
  <si>
    <t>353353210000</t>
  </si>
  <si>
    <t>35335321</t>
  </si>
  <si>
    <t>ALEINIS MIRANDA</t>
  </si>
  <si>
    <t>ALEINISMIRANDA</t>
  </si>
  <si>
    <t>66513189.0</t>
  </si>
  <si>
    <t>352225450000</t>
  </si>
  <si>
    <t>35222545</t>
  </si>
  <si>
    <t>DANEYS GONZALEZ</t>
  </si>
  <si>
    <t>DANEYSGONZALEZ</t>
  </si>
  <si>
    <t>66558827.0</t>
  </si>
  <si>
    <t>365027800000</t>
  </si>
  <si>
    <t>36502780</t>
  </si>
  <si>
    <t>YUREISI CORRALES</t>
  </si>
  <si>
    <t>YUREISICORRALES</t>
  </si>
  <si>
    <t>67702898.0</t>
  </si>
  <si>
    <t>367018650000</t>
  </si>
  <si>
    <t>36701865</t>
  </si>
  <si>
    <t>YOXEL YADHIER SERRACIN SERRANO</t>
  </si>
  <si>
    <t>YOXELYADHIERSERRACINSERRANO</t>
  </si>
  <si>
    <t>65325233.0</t>
  </si>
  <si>
    <t>351364240000</t>
  </si>
  <si>
    <t>35136424</t>
  </si>
  <si>
    <t>DEISY SANTOS</t>
  </si>
  <si>
    <t>DEISYSANTOS</t>
  </si>
  <si>
    <t>69042239.0</t>
  </si>
  <si>
    <t>358335640000</t>
  </si>
  <si>
    <t>35833564</t>
  </si>
  <si>
    <t>RAUL FERNANDO ORTIZ RIVERA</t>
  </si>
  <si>
    <t>RAULFERNANDOORTIZRIVERA</t>
  </si>
  <si>
    <t>65368857.0</t>
  </si>
  <si>
    <t>357274890000</t>
  </si>
  <si>
    <t>35727489</t>
  </si>
  <si>
    <t>GABRIEL ORTIZ</t>
  </si>
  <si>
    <t>GABRIELORTIZ</t>
  </si>
  <si>
    <t>66395761.0</t>
  </si>
  <si>
    <t>363008770000</t>
  </si>
  <si>
    <t>36300877</t>
  </si>
  <si>
    <t>YOVANY JAVILLA</t>
  </si>
  <si>
    <t>YOVANYJAVILLA</t>
  </si>
  <si>
    <t>67863216.0</t>
  </si>
  <si>
    <t>357281420000</t>
  </si>
  <si>
    <t>35728142</t>
  </si>
  <si>
    <t>KATHERINE SANTAMARIA</t>
  </si>
  <si>
    <t>KATHERINESANTAMARIA</t>
  </si>
  <si>
    <t>63244606.0</t>
  </si>
  <si>
    <t>352332050000</t>
  </si>
  <si>
    <t>35233205</t>
  </si>
  <si>
    <t>JEFETH EFRAIN SALDAÑA RIVERA</t>
  </si>
  <si>
    <t>JEFETHEFRAINSALDANARIVERA</t>
  </si>
  <si>
    <t>69534017.0</t>
  </si>
  <si>
    <t>356259360000</t>
  </si>
  <si>
    <t>35625936</t>
  </si>
  <si>
    <t>N?GHAI RAHMSÉS ROJAS PINTO</t>
  </si>
  <si>
    <t>NGHAIRAHMSESROJASPINTO</t>
  </si>
  <si>
    <t>67332644.0</t>
  </si>
  <si>
    <t>364028230000</t>
  </si>
  <si>
    <t>36402823</t>
  </si>
  <si>
    <t>YARI GONZÁLEZ MUÑOZ</t>
  </si>
  <si>
    <t>YARIGONZALEZMUNOZ</t>
  </si>
  <si>
    <t>64074403.0</t>
  </si>
  <si>
    <t>358351520000</t>
  </si>
  <si>
    <t>35835152</t>
  </si>
  <si>
    <t>EDERI JOHAN GUERRA MARTINEZ</t>
  </si>
  <si>
    <t>EDERIJOHANGUERRAMARTINEZ</t>
  </si>
  <si>
    <t>68601273.0</t>
  </si>
  <si>
    <t>362028380000</t>
  </si>
  <si>
    <t>36202838</t>
  </si>
  <si>
    <t>GWYNETH NATASHA BLANCO ANDERSON</t>
  </si>
  <si>
    <t>GWYNETHNATASHABLANCOANDERSON</t>
  </si>
  <si>
    <t>69907363.0</t>
  </si>
  <si>
    <t>359163740000</t>
  </si>
  <si>
    <t>35916374</t>
  </si>
  <si>
    <t>LUIS JORDÁN</t>
  </si>
  <si>
    <t>LUISJORDAN</t>
  </si>
  <si>
    <t>63398757.0</t>
  </si>
  <si>
    <t>364002770000</t>
  </si>
  <si>
    <t>36400277</t>
  </si>
  <si>
    <t>WUILBER ESSIEN JIMENES CASTILLO</t>
  </si>
  <si>
    <t>WUILBERESSIENJIMENESCASTILLO</t>
  </si>
  <si>
    <t>63739729.0</t>
  </si>
  <si>
    <t>358366090000</t>
  </si>
  <si>
    <t>35836609</t>
  </si>
  <si>
    <t>ARQUIMEDES GALVEZ GONZALEZ</t>
  </si>
  <si>
    <t>ARQUIMEDESGALVEZGONZALEZ</t>
  </si>
  <si>
    <t>68236243.0</t>
  </si>
  <si>
    <t>365032320000</t>
  </si>
  <si>
    <t>36503232</t>
  </si>
  <si>
    <t>PATRICK MORALES</t>
  </si>
  <si>
    <t>PATRICKMORALES</t>
  </si>
  <si>
    <t>67506336.0</t>
  </si>
  <si>
    <t>356257930000</t>
  </si>
  <si>
    <t>35625793</t>
  </si>
  <si>
    <t>JORGE LUIS CONCEPCION ORTIZ</t>
  </si>
  <si>
    <t>JORGELUISCONCEPCIONORTIZ</t>
  </si>
  <si>
    <t>68669998.0</t>
  </si>
  <si>
    <t>348444470000</t>
  </si>
  <si>
    <t>34844447</t>
  </si>
  <si>
    <t>ALANIS BATISTA</t>
  </si>
  <si>
    <t>ALANISBATISTA</t>
  </si>
  <si>
    <t>64127485.0</t>
  </si>
  <si>
    <t>356379250000</t>
  </si>
  <si>
    <t>35637925</t>
  </si>
  <si>
    <t>ELIASAR ENOCK RODRÍGUEZ SANTOS</t>
  </si>
  <si>
    <t>ELIASARENOCKRODRIGUEZSANTOS</t>
  </si>
  <si>
    <t>67430245.0</t>
  </si>
  <si>
    <t>353217540000</t>
  </si>
  <si>
    <t>35321754</t>
  </si>
  <si>
    <t>JESUA RODRIGUEZ</t>
  </si>
  <si>
    <t>JESUARODRIGUEZ</t>
  </si>
  <si>
    <t>67864948.0</t>
  </si>
  <si>
    <t>355359210000</t>
  </si>
  <si>
    <t>35535921</t>
  </si>
  <si>
    <t>IAN DUVAN VELASQUEZ</t>
  </si>
  <si>
    <t>IANDUVANVELASQUEZ</t>
  </si>
  <si>
    <t>63392166.0</t>
  </si>
  <si>
    <t>356258170000</t>
  </si>
  <si>
    <t>35625817</t>
  </si>
  <si>
    <t>MIGUEL</t>
  </si>
  <si>
    <t>67225137.0</t>
  </si>
  <si>
    <t>342466470000</t>
  </si>
  <si>
    <t>34246647</t>
  </si>
  <si>
    <t>CARLOS VALDES</t>
  </si>
  <si>
    <t>CARLOSVALDES</t>
  </si>
  <si>
    <t>65159556.0</t>
  </si>
  <si>
    <t>353192640000</t>
  </si>
  <si>
    <t>35319264</t>
  </si>
  <si>
    <t>MARLIN VARGAS</t>
  </si>
  <si>
    <t>MARLINVARGAS</t>
  </si>
  <si>
    <t>62977395.0</t>
  </si>
  <si>
    <t>362020800000</t>
  </si>
  <si>
    <t>36202080</t>
  </si>
  <si>
    <t>KADIMIR BERNAL</t>
  </si>
  <si>
    <t>KADIMIRBERNAL</t>
  </si>
  <si>
    <t>61995735.0</t>
  </si>
  <si>
    <t>365003390000</t>
  </si>
  <si>
    <t>36500339</t>
  </si>
  <si>
    <t>JORGE GALLARDO</t>
  </si>
  <si>
    <t>JORGEGALLARDO</t>
  </si>
  <si>
    <t>67714994.0</t>
  </si>
  <si>
    <t>369025430000</t>
  </si>
  <si>
    <t>36902543</t>
  </si>
  <si>
    <t>MACKENZIE DE GRACIA</t>
  </si>
  <si>
    <t>MACKENZIEDEGRACIA</t>
  </si>
  <si>
    <t>68133306.0</t>
  </si>
  <si>
    <t>359351530000</t>
  </si>
  <si>
    <t>35935153</t>
  </si>
  <si>
    <t>ELIZABETH GONZALEZ</t>
  </si>
  <si>
    <t>ELIZABETHGONZALEZ</t>
  </si>
  <si>
    <t>68755842.0</t>
  </si>
  <si>
    <t>355357170000</t>
  </si>
  <si>
    <t>35535717</t>
  </si>
  <si>
    <t>ALICIA YANETH MIRANDA GUERRA</t>
  </si>
  <si>
    <t>ALICIAYANETHMIRANDAGUERRA</t>
  </si>
  <si>
    <t>64523279.0</t>
  </si>
  <si>
    <t>352278390000</t>
  </si>
  <si>
    <t>35227839</t>
  </si>
  <si>
    <t>CRISTIAN NAVARRO</t>
  </si>
  <si>
    <t>CRISTIANNAVARRO</t>
  </si>
  <si>
    <t>67782245.0</t>
  </si>
  <si>
    <t>358307870000</t>
  </si>
  <si>
    <t>35830787</t>
  </si>
  <si>
    <t>DANIEL ANTONIO BEITIA MORALES</t>
  </si>
  <si>
    <t>DANIELANTONIOBEITIAMORALES</t>
  </si>
  <si>
    <t>68739778.0</t>
  </si>
  <si>
    <t>351316720000</t>
  </si>
  <si>
    <t>35131672</t>
  </si>
  <si>
    <t>IRVING RICHARD BERNAL SANTOS</t>
  </si>
  <si>
    <t>IRVINGRICHARDBERNALSANTOS</t>
  </si>
  <si>
    <t>64269452.0</t>
  </si>
  <si>
    <t>356382600000</t>
  </si>
  <si>
    <t>35638260</t>
  </si>
  <si>
    <t>MARYELIS ESPINOSA</t>
  </si>
  <si>
    <t>MARYELISESPINOSA</t>
  </si>
  <si>
    <t>65536890.0</t>
  </si>
  <si>
    <t>359332150000</t>
  </si>
  <si>
    <t>35933215</t>
  </si>
  <si>
    <t>DAVIS MENDOZA</t>
  </si>
  <si>
    <t>DAVISMENDOZA</t>
  </si>
  <si>
    <t>63696744.0</t>
  </si>
  <si>
    <t>358174570000</t>
  </si>
  <si>
    <t>35817457</t>
  </si>
  <si>
    <t>ERIK GONZALEZ</t>
  </si>
  <si>
    <t>ERIKGONZALEZ</t>
  </si>
  <si>
    <t>66203580.0</t>
  </si>
  <si>
    <t>369009920000</t>
  </si>
  <si>
    <t>36900992</t>
  </si>
  <si>
    <t>MARTIR JOSHUA RODRIGUEZ IBARRA</t>
  </si>
  <si>
    <t>MARTIRJOSHUARODRIGUEZIBARRA</t>
  </si>
  <si>
    <t>63972280.0</t>
  </si>
  <si>
    <t>366021650000</t>
  </si>
  <si>
    <t>36602165</t>
  </si>
  <si>
    <t>YONATHAN NORIEL MONTEZUMA SANTAMARIA</t>
  </si>
  <si>
    <t>YONATHANNORIELMONTEZUMASANTAMARIA</t>
  </si>
  <si>
    <t>69833900.0</t>
  </si>
  <si>
    <t>367020120000</t>
  </si>
  <si>
    <t>36702012</t>
  </si>
  <si>
    <t>NODIEL JIMENEZ VENADO</t>
  </si>
  <si>
    <t>NODIELJIMENEZVENADO</t>
  </si>
  <si>
    <t>68534677.0</t>
  </si>
  <si>
    <t>369031370000</t>
  </si>
  <si>
    <t>36903137</t>
  </si>
  <si>
    <t>MISSAEL HARIM ESPINOZA SÁNCHEZ</t>
  </si>
  <si>
    <t>MISSAELHARIMESPINOZASANCHEZ</t>
  </si>
  <si>
    <t>67658129.0</t>
  </si>
  <si>
    <t>355381890000</t>
  </si>
  <si>
    <t>35538189</t>
  </si>
  <si>
    <t>RAFAEL ACOSTA</t>
  </si>
  <si>
    <t>RAFAELACOSTA</t>
  </si>
  <si>
    <t>67159439.0</t>
  </si>
  <si>
    <t>356376610000</t>
  </si>
  <si>
    <t>35637661</t>
  </si>
  <si>
    <t>67162253.0</t>
  </si>
  <si>
    <t>367044090000</t>
  </si>
  <si>
    <t>36704409</t>
  </si>
  <si>
    <t>GILMA SANCHEZ SANTIAGO</t>
  </si>
  <si>
    <t>GILMASANCHEZSANTIAGO</t>
  </si>
  <si>
    <t>358350730000</t>
  </si>
  <si>
    <t>35835073</t>
  </si>
  <si>
    <t>ANARKELYS YIMAR GRAJALES GONZALEZ</t>
  </si>
  <si>
    <t>ANARKELYSYIMARGRAJALESGONZALEZ</t>
  </si>
  <si>
    <t>62560965.0</t>
  </si>
  <si>
    <t>366031660000</t>
  </si>
  <si>
    <t>36603166</t>
  </si>
  <si>
    <t>PORFIRIO OSCAR MORALES MUÑOZ</t>
  </si>
  <si>
    <t>PORFIRIOOSCARMORALESMUNOZ</t>
  </si>
  <si>
    <t>65130428.0</t>
  </si>
  <si>
    <t>343413780000</t>
  </si>
  <si>
    <t>34341378</t>
  </si>
  <si>
    <t>AMARILIS GONZALEZ LEZCANO</t>
  </si>
  <si>
    <t>AMARILISGONZALEZLEZCANO</t>
  </si>
  <si>
    <t>62317203.0</t>
  </si>
  <si>
    <t>347353040000</t>
  </si>
  <si>
    <t>34735304</t>
  </si>
  <si>
    <t>MARICARMEN YANSETH ZELEDON OLACIREGUI</t>
  </si>
  <si>
    <t>MARICARMENYANSETHZELEDONOLACIREGUI</t>
  </si>
  <si>
    <t>62842681.0</t>
  </si>
  <si>
    <t>358348930000</t>
  </si>
  <si>
    <t>35834893</t>
  </si>
  <si>
    <t>ÁNGEL JOSUE RODRÍGUEZ DUARTE</t>
  </si>
  <si>
    <t>ANGELJOSUERODRIGUEZDUARTE</t>
  </si>
  <si>
    <t>68819900.0</t>
  </si>
  <si>
    <t>364023100000</t>
  </si>
  <si>
    <t>36402310</t>
  </si>
  <si>
    <t>ANTHONY VEJERANO</t>
  </si>
  <si>
    <t>ANTHONYVEJERANO</t>
  </si>
  <si>
    <t>63389633.0</t>
  </si>
  <si>
    <t>361019630000</t>
  </si>
  <si>
    <t>36101963</t>
  </si>
  <si>
    <t>STEICY LINETH CABALLERO MORALES</t>
  </si>
  <si>
    <t>STEICYLINETHCABALLEROMORALES</t>
  </si>
  <si>
    <t>68899788.0</t>
  </si>
  <si>
    <t>359365730000</t>
  </si>
  <si>
    <t>35936573</t>
  </si>
  <si>
    <t>KAELYN MIRANDA</t>
  </si>
  <si>
    <t>KAELYNMIRANDA</t>
  </si>
  <si>
    <t>67068889.0</t>
  </si>
  <si>
    <t>358174910000</t>
  </si>
  <si>
    <t>35817491</t>
  </si>
  <si>
    <t>ÁNGEL DAVID GUERRA SALDAÑA</t>
  </si>
  <si>
    <t>ANGELDAVIDGUERRASALDANA</t>
  </si>
  <si>
    <t>65342714.0</t>
  </si>
  <si>
    <t>363005930000</t>
  </si>
  <si>
    <t>36300593</t>
  </si>
  <si>
    <t>KEYTHI ACOSTA</t>
  </si>
  <si>
    <t>KEYTHIACOSTA</t>
  </si>
  <si>
    <t>63660276.0</t>
  </si>
  <si>
    <t>369059310000</t>
  </si>
  <si>
    <t>36905931</t>
  </si>
  <si>
    <t>ALLAN DAVID FLORES MIRANDA</t>
  </si>
  <si>
    <t>ALLANDAVIDFLORESMIRANDA</t>
  </si>
  <si>
    <t>365059360000</t>
  </si>
  <si>
    <t>36505936</t>
  </si>
  <si>
    <t>SAMUEL SANDOYA MONTEZUMA</t>
  </si>
  <si>
    <t>SAMUELSANDOYAMONTEZUMA</t>
  </si>
  <si>
    <t>369019150000</t>
  </si>
  <si>
    <t>36901915</t>
  </si>
  <si>
    <t>BRYAN BONILLA</t>
  </si>
  <si>
    <t>BRYANBONILLA</t>
  </si>
  <si>
    <t>66569187.0</t>
  </si>
  <si>
    <t>366051260000</t>
  </si>
  <si>
    <t>36605126</t>
  </si>
  <si>
    <t>HILARY RACHELL PITTI RIVERA</t>
  </si>
  <si>
    <t>HILARYRACHELLPITTIRIVERA</t>
  </si>
  <si>
    <t>369055360000</t>
  </si>
  <si>
    <t>36905536</t>
  </si>
  <si>
    <t>JORGE WILSON FLORES JIMENEZ</t>
  </si>
  <si>
    <t>JORGEWILSONFLORESJIMENEZ</t>
  </si>
  <si>
    <t>353375340000</t>
  </si>
  <si>
    <t>35337534</t>
  </si>
  <si>
    <t>ISIS TATIANA BARROSO CHAVARRIA</t>
  </si>
  <si>
    <t>ISISTATIANABARROSOCHAVARRIA</t>
  </si>
  <si>
    <t>69403611.0</t>
  </si>
  <si>
    <t>368040730000</t>
  </si>
  <si>
    <t>36804073</t>
  </si>
  <si>
    <t>ARMANDO ADRIAN URRIOLA FERGUSON</t>
  </si>
  <si>
    <t>ARMANDOADRIANURRIOLAFERGUSON</t>
  </si>
  <si>
    <t>362036400000</t>
  </si>
  <si>
    <t>36203640</t>
  </si>
  <si>
    <t>MICHAEL ORTEGA</t>
  </si>
  <si>
    <t>MICHAELORTEGA</t>
  </si>
  <si>
    <t>351076920000</t>
  </si>
  <si>
    <t>35107692</t>
  </si>
  <si>
    <t>KEVIN ALEXANDER GOMEZ</t>
  </si>
  <si>
    <t>KEVINALEXANDERGOMEZ</t>
  </si>
  <si>
    <t>66006776.0</t>
  </si>
  <si>
    <t>353371460000</t>
  </si>
  <si>
    <t>35337146</t>
  </si>
  <si>
    <t>IVETH DAMARIS RIOS</t>
  </si>
  <si>
    <t>IVETHDAMARISRIOS</t>
  </si>
  <si>
    <t>69500709.0</t>
  </si>
  <si>
    <t>351385210000</t>
  </si>
  <si>
    <t>35138521</t>
  </si>
  <si>
    <t>JOHANA ARAUZ</t>
  </si>
  <si>
    <t>JOHANAARAUZ</t>
  </si>
  <si>
    <t>65145633.0</t>
  </si>
  <si>
    <t>354382750000</t>
  </si>
  <si>
    <t>35438275</t>
  </si>
  <si>
    <t>TANIUSKA GRACIA</t>
  </si>
  <si>
    <t>TANIUSKAGRACIA</t>
  </si>
  <si>
    <t>66930317.0</t>
  </si>
  <si>
    <t>352225790000</t>
  </si>
  <si>
    <t>35222579</t>
  </si>
  <si>
    <t>LUIS OSCAR GUERRA MORALES</t>
  </si>
  <si>
    <t>LUISOSCARGUERRAMORALES</t>
  </si>
  <si>
    <t>65853603.0</t>
  </si>
  <si>
    <t>352231590000</t>
  </si>
  <si>
    <t>35223159</t>
  </si>
  <si>
    <t>ROY ANTONY FUENTES MORALES</t>
  </si>
  <si>
    <t>ROYANTONYFUENTESMORALES</t>
  </si>
  <si>
    <t>67486957.0</t>
  </si>
  <si>
    <t>312221400000</t>
  </si>
  <si>
    <t>31222140</t>
  </si>
  <si>
    <t>PROGRESO,AD. NAC. DE I.,F. DE -</t>
  </si>
  <si>
    <t>PROGRESOADNACDEIFDE</t>
  </si>
  <si>
    <t>62112690.0</t>
  </si>
  <si>
    <t>356313530000</t>
  </si>
  <si>
    <t>35631353</t>
  </si>
  <si>
    <t>LINDA REYES</t>
  </si>
  <si>
    <t>LINDAREYES</t>
  </si>
  <si>
    <t>63062940.0</t>
  </si>
  <si>
    <t>369031890000</t>
  </si>
  <si>
    <t>36903189</t>
  </si>
  <si>
    <t>MARIELYS SALDAÑA</t>
  </si>
  <si>
    <t>MARIELYSSALDANA</t>
  </si>
  <si>
    <t>64161906.0</t>
  </si>
  <si>
    <t>352300300000</t>
  </si>
  <si>
    <t>35230030</t>
  </si>
  <si>
    <t>FRANKLIN AGUILAR</t>
  </si>
  <si>
    <t>FRANKLINAGUILAR</t>
  </si>
  <si>
    <t>63612437.0</t>
  </si>
  <si>
    <t>321565460000</t>
  </si>
  <si>
    <t>32156546</t>
  </si>
  <si>
    <t>Athena Capital</t>
  </si>
  <si>
    <t>ATHENACAPITAL</t>
  </si>
  <si>
    <t>61108573.0</t>
  </si>
  <si>
    <t>325276090000</t>
  </si>
  <si>
    <t>32527609</t>
  </si>
  <si>
    <t>HACIENDA MULT</t>
  </si>
  <si>
    <t>HACIENDAMULT</t>
  </si>
  <si>
    <t>68012235.0</t>
  </si>
  <si>
    <t>312227740000</t>
  </si>
  <si>
    <t>31222774</t>
  </si>
  <si>
    <t>RELLENO TRANSPORTE Y EQUIPO, S.A. -</t>
  </si>
  <si>
    <t>RELLENOTRANSPORTEYEQUIPOSA</t>
  </si>
  <si>
    <t>61509560.0</t>
  </si>
  <si>
    <t>355367460000</t>
  </si>
  <si>
    <t>35536746</t>
  </si>
  <si>
    <t>EDIL ADRIAN GOMEZ ARCE</t>
  </si>
  <si>
    <t>EDILADRIANGOMEZARCE</t>
  </si>
  <si>
    <t>65528821.0</t>
  </si>
  <si>
    <t>CS</t>
  </si>
  <si>
    <t>105042520000</t>
  </si>
  <si>
    <t>10504252</t>
  </si>
  <si>
    <t>VIELKA ICELA ALVAREZ</t>
  </si>
  <si>
    <t>VIELKAICELAALVAREZ</t>
  </si>
  <si>
    <t>Nailyn Martinez Johnson</t>
  </si>
  <si>
    <t>192079340000</t>
  </si>
  <si>
    <t>19207934</t>
  </si>
  <si>
    <t>VIGILANCIA Y VIDEO PROTECCION PA. CORP</t>
  </si>
  <si>
    <t>VIGILANCIAYVIDEOPROTECCIONPACORP</t>
  </si>
  <si>
    <t>295088800000</t>
  </si>
  <si>
    <t>29508880</t>
  </si>
  <si>
    <t>VT WEALTH MANAGEMENT PANAMA; S.A.</t>
  </si>
  <si>
    <t>VTWEALTHMANAGEMENTPANAMASA</t>
  </si>
  <si>
    <t>Keisy Vargas</t>
  </si>
  <si>
    <t>191059780000</t>
  </si>
  <si>
    <t>19105978</t>
  </si>
  <si>
    <t>WASHINGTON STORE; S.A.</t>
  </si>
  <si>
    <t>WASHINGTONSTORESA</t>
  </si>
  <si>
    <t>801911730000</t>
  </si>
  <si>
    <t>80191173</t>
  </si>
  <si>
    <t>WELLNESS CLINICA CENTER Y ASOCIADOS</t>
  </si>
  <si>
    <t>WELLNESSCLINICACENTERYASOCIADOS</t>
  </si>
  <si>
    <t>Maria Fernanda Rivas</t>
  </si>
  <si>
    <t>171042120000</t>
  </si>
  <si>
    <t>17104212</t>
  </si>
  <si>
    <t>WESTWOOD CAPITAL MARKETS; S.A.</t>
  </si>
  <si>
    <t>WESTWOODCAPITALMARKETSSA</t>
  </si>
  <si>
    <t>801870830600</t>
  </si>
  <si>
    <t>80187083</t>
  </si>
  <si>
    <t>IMPORTADORA MADURO HALLMAN</t>
  </si>
  <si>
    <t>IMPORTADORAMADUROHALLMAN</t>
  </si>
  <si>
    <t>801870830201</t>
  </si>
  <si>
    <t>FELIJOS S A COMUNICACIONES</t>
  </si>
  <si>
    <t>FELIJOSSACOMUNICACIONES</t>
  </si>
  <si>
    <t>299037810000</t>
  </si>
  <si>
    <t>29903781</t>
  </si>
  <si>
    <t>WONDERFUL MINDS S.A.</t>
  </si>
  <si>
    <t>WONDERFULMINDSSA</t>
  </si>
  <si>
    <t>289015140000</t>
  </si>
  <si>
    <t>28901514</t>
  </si>
  <si>
    <t>XIUJUAN ZHONG</t>
  </si>
  <si>
    <t>XIUJUANZHONG</t>
  </si>
  <si>
    <t>132025250000</t>
  </si>
  <si>
    <t>13202525</t>
  </si>
  <si>
    <t>YAMILETH DEL CARMEN SANCHEZ DE IBARRA</t>
  </si>
  <si>
    <t>YAMILETHDELCARMENSANCHEZDEIBARRA</t>
  </si>
  <si>
    <t>105014240000</t>
  </si>
  <si>
    <t>10501424</t>
  </si>
  <si>
    <t>YENI MUDARRA</t>
  </si>
  <si>
    <t>YENIMUDARRA</t>
  </si>
  <si>
    <t>327025490000</t>
  </si>
  <si>
    <t>32702549</t>
  </si>
  <si>
    <t>YETER 260; S.A.</t>
  </si>
  <si>
    <t>YETER260SA</t>
  </si>
  <si>
    <t>303070070000</t>
  </si>
  <si>
    <t>30307007</t>
  </si>
  <si>
    <t>YOUCAI ZOU DE HOW</t>
  </si>
  <si>
    <t>YOUCAIZOUDEHOW</t>
  </si>
  <si>
    <t>800736920000</t>
  </si>
  <si>
    <t>80073692</t>
  </si>
  <si>
    <t>ZAGA ENTERPRISE S.A</t>
  </si>
  <si>
    <t>ZAGAENTERPRISESA</t>
  </si>
  <si>
    <t>289010400000</t>
  </si>
  <si>
    <t>28901040</t>
  </si>
  <si>
    <t>ZAZZ PANAMA; S.A</t>
  </si>
  <si>
    <t>ZAZZPANAMASA</t>
  </si>
  <si>
    <t>322010100000</t>
  </si>
  <si>
    <t>32201010</t>
  </si>
  <si>
    <t>ZHIFENG GUAN</t>
  </si>
  <si>
    <t>ZHIFENGGUAN</t>
  </si>
  <si>
    <t>178065190000</t>
  </si>
  <si>
    <t>17806519</t>
  </si>
  <si>
    <t>ZHILI PENG DE QIU</t>
  </si>
  <si>
    <t>ZHILIPENGDEQIU</t>
  </si>
  <si>
    <t>319081470000</t>
  </si>
  <si>
    <t>31908147</t>
  </si>
  <si>
    <t>ZINIBUPER; S.A</t>
  </si>
  <si>
    <t>ZINIBUPERSA</t>
  </si>
  <si>
    <t>234002540000</t>
  </si>
  <si>
    <t>23400254</t>
  </si>
  <si>
    <t>VIELKA VALENTINE ROMERO</t>
  </si>
  <si>
    <t>VIELKAVALENTINEROMERO</t>
  </si>
  <si>
    <t>333069430000</t>
  </si>
  <si>
    <t>33306943</t>
  </si>
  <si>
    <t>VIMA FOODS PANAMA; S.A.</t>
  </si>
  <si>
    <t>VIMAFOODSPANAMASA</t>
  </si>
  <si>
    <t>181066070000</t>
  </si>
  <si>
    <t>18106607</t>
  </si>
  <si>
    <t>VULCOR; S.A.</t>
  </si>
  <si>
    <t>VULCORSA</t>
  </si>
  <si>
    <t>219050800000</t>
  </si>
  <si>
    <t>21905080</t>
  </si>
  <si>
    <t>WAY LIFE ADVANCE TECHNOLOGY</t>
  </si>
  <si>
    <t>WAYLIFEADVANCETECHNOLOGY</t>
  </si>
  <si>
    <t>232003230000</t>
  </si>
  <si>
    <t>23200323</t>
  </si>
  <si>
    <t>WEQUIPS</t>
  </si>
  <si>
    <t>231003530000</t>
  </si>
  <si>
    <t>23100353</t>
  </si>
  <si>
    <t>WHARTON INDUSTRIES; INC.</t>
  </si>
  <si>
    <t>WHARTONINDUSTRIESINC</t>
  </si>
  <si>
    <t>801870830601</t>
  </si>
  <si>
    <t>IMPORTADORA MADURO HALLMAN FAX</t>
  </si>
  <si>
    <t>IMPORTADORAMADUROHALLMANFAX</t>
  </si>
  <si>
    <t>iongy Gordon Ward</t>
  </si>
  <si>
    <t>801870830202</t>
  </si>
  <si>
    <t>FELIJOS S A GERENCIA</t>
  </si>
  <si>
    <t>FELIJOSSAGERENCIA</t>
  </si>
  <si>
    <t>800951340000</t>
  </si>
  <si>
    <t>80095134</t>
  </si>
  <si>
    <t>WONG M JORGE</t>
  </si>
  <si>
    <t>WONGMJORGE</t>
  </si>
  <si>
    <t>221017270000</t>
  </si>
  <si>
    <t>22101727</t>
  </si>
  <si>
    <t>X-PRESS CONTAINER LINE PANAMA; S.A.</t>
  </si>
  <si>
    <t>XPRESSCONTAINERLINEPANAMASA</t>
  </si>
  <si>
    <t>154034860000</t>
  </si>
  <si>
    <t>15403486</t>
  </si>
  <si>
    <t>YANSER ARCENIO TEJADA AGUILAR</t>
  </si>
  <si>
    <t>YANSERARCENIOTEJADAAGUILAR</t>
  </si>
  <si>
    <t>802718130000</t>
  </si>
  <si>
    <t>80271813</t>
  </si>
  <si>
    <t>YENIA ISABEL MENDOZA TERAN</t>
  </si>
  <si>
    <t>YENIAISABELMENDOZATERAN</t>
  </si>
  <si>
    <t>341348340000</t>
  </si>
  <si>
    <t>34134834</t>
  </si>
  <si>
    <t>YINYI LING DE LIN</t>
  </si>
  <si>
    <t>YINYILINGDELIN</t>
  </si>
  <si>
    <t>346087350000</t>
  </si>
  <si>
    <t>34608735</t>
  </si>
  <si>
    <t>YSAMAR GABRIELA GUTIERREZ PARRA</t>
  </si>
  <si>
    <t>YSAMARGABRIELAGUTIERREZPARRA</t>
  </si>
  <si>
    <t>328086910000</t>
  </si>
  <si>
    <t>32808691</t>
  </si>
  <si>
    <t>ZAHILIS LISTH VEGA BERNAL DE GONZALEZ</t>
  </si>
  <si>
    <t>ZAHILISLISTHVEGABERNALDEGONZALEZ</t>
  </si>
  <si>
    <t>314039730000</t>
  </si>
  <si>
    <t>31403973</t>
  </si>
  <si>
    <t>ZENA FAST SERVICE SA</t>
  </si>
  <si>
    <t>ZENAFASTSERVICESA</t>
  </si>
  <si>
    <t>328027790000</t>
  </si>
  <si>
    <t>32802779</t>
  </si>
  <si>
    <t>ZHIHUA CHENG</t>
  </si>
  <si>
    <t>ZHIHUACHENG</t>
  </si>
  <si>
    <t>179029250000</t>
  </si>
  <si>
    <t>17902925</t>
  </si>
  <si>
    <t>ZHIXIAN QIU</t>
  </si>
  <si>
    <t>ZHIXIANQIU</t>
  </si>
  <si>
    <t>803018920000</t>
  </si>
  <si>
    <t>80301892</t>
  </si>
  <si>
    <t>ZITA ALGANDONA SANGUILLEN</t>
  </si>
  <si>
    <t>ZITAALGANDONASANGUILLEN</t>
  </si>
  <si>
    <t>234002540100</t>
  </si>
  <si>
    <t>317019400000</t>
  </si>
  <si>
    <t>31701940</t>
  </si>
  <si>
    <t>VORTICE</t>
  </si>
  <si>
    <t>178028570000</t>
  </si>
  <si>
    <t>17802857</t>
  </si>
  <si>
    <t>WAIKO CORPORATION; INC.</t>
  </si>
  <si>
    <t>WAIKOCORPORATIONINC</t>
  </si>
  <si>
    <t>175001550000</t>
  </si>
  <si>
    <t>17500155</t>
  </si>
  <si>
    <t>WEI XIONG WANG LIANG</t>
  </si>
  <si>
    <t>WEIXIONGWANGLIANG</t>
  </si>
  <si>
    <t>217000640000</t>
  </si>
  <si>
    <t>21700064</t>
  </si>
  <si>
    <t>WESTFORD INTERNATIONAL; S.A.</t>
  </si>
  <si>
    <t>WESTFORDINTERNATIONALSA</t>
  </si>
  <si>
    <t>Lizeth Milena Gonzalez</t>
  </si>
  <si>
    <t>8898 2544</t>
  </si>
  <si>
    <t>322115390000</t>
  </si>
  <si>
    <t>32211539</t>
  </si>
  <si>
    <t>WILMER YOEL PINZON LEONES</t>
  </si>
  <si>
    <t>WILMERYOELPINZONLEONES</t>
  </si>
  <si>
    <t>801870830200</t>
  </si>
  <si>
    <t>FELIJOS S A CENTRAL TELEFONICA</t>
  </si>
  <si>
    <t>FELIJOSSACENTRALTELEFONICA</t>
  </si>
  <si>
    <t>801870830000</t>
  </si>
  <si>
    <t>IMPORTADORA MADURO S A</t>
  </si>
  <si>
    <t>IMPORTADORAMADUROSA</t>
  </si>
  <si>
    <t>995089620000</t>
  </si>
  <si>
    <t>99508962</t>
  </si>
  <si>
    <t>X VET SERVICE CORP;S.A</t>
  </si>
  <si>
    <t>XVETSERVICECORPSA</t>
  </si>
  <si>
    <t>335257500000</t>
  </si>
  <si>
    <t>33525750</t>
  </si>
  <si>
    <t>YALILE JUDITH FABRA</t>
  </si>
  <si>
    <t>YALILEJUDITHFABRA</t>
  </si>
  <si>
    <t>337066210000</t>
  </si>
  <si>
    <t>33706621</t>
  </si>
  <si>
    <t>YEISTORE</t>
  </si>
  <si>
    <t>217034840000</t>
  </si>
  <si>
    <t>21703484</t>
  </si>
  <si>
    <t>YENIFER NICOLE FARIÑA MC ALMON</t>
  </si>
  <si>
    <t>YENIFERNICOLEFARINAMCALMON</t>
  </si>
  <si>
    <t>169024470000</t>
  </si>
  <si>
    <t>16902447</t>
  </si>
  <si>
    <t>YISELA YANELL CASTILLO GONZALEZ</t>
  </si>
  <si>
    <t>YISELAYANELLCASTILLOGONZALEZ</t>
  </si>
  <si>
    <t>801375590000</t>
  </si>
  <si>
    <t>80137559</t>
  </si>
  <si>
    <t>YUEN WONG AZAEL ANTONIO</t>
  </si>
  <si>
    <t>YUENWONGAZAELANTONIO</t>
  </si>
  <si>
    <t>283022590000</t>
  </si>
  <si>
    <t>28302259</t>
  </si>
  <si>
    <t>ZAXY DAVID; S.A</t>
  </si>
  <si>
    <t>ZAXYDAVIDSA</t>
  </si>
  <si>
    <t>109045630000</t>
  </si>
  <si>
    <t>10904563</t>
  </si>
  <si>
    <t>ZHENG JI GANG</t>
  </si>
  <si>
    <t>ZHENGJIGANG</t>
  </si>
  <si>
    <t>316020850000</t>
  </si>
  <si>
    <t>31602085</t>
  </si>
  <si>
    <t>ZHIHUI WU</t>
  </si>
  <si>
    <t>ZHIHUIWU</t>
  </si>
  <si>
    <t>248014500000</t>
  </si>
  <si>
    <t>24801450</t>
  </si>
  <si>
    <t>XIMA GROUP S.A.</t>
  </si>
  <si>
    <t>XIMAGROUPSA</t>
  </si>
  <si>
    <t>335026020000</t>
  </si>
  <si>
    <t>33502602</t>
  </si>
  <si>
    <t>VIELKA ESTHER SALCEDO CACERES VIUDA DE PRESTAN</t>
  </si>
  <si>
    <t>VIELKAESTHERSALCEDOCACERESVIUDADEPRESTAN</t>
  </si>
  <si>
    <t>62785413</t>
  </si>
  <si>
    <t>FLBBTV</t>
  </si>
  <si>
    <t>349343590000</t>
  </si>
  <si>
    <t>34934359</t>
  </si>
  <si>
    <t>VIELKA ISABEL PITTY MARTINEZ</t>
  </si>
  <si>
    <t>VIELKAISABELPITTYMARTINEZ</t>
  </si>
  <si>
    <t>69551118</t>
  </si>
  <si>
    <t>FLBB</t>
  </si>
  <si>
    <t>337063710000</t>
  </si>
  <si>
    <t>33706371</t>
  </si>
  <si>
    <t>VIELKA MARIA SALCEDO S DE LOAIZA</t>
  </si>
  <si>
    <t>VIELKAMARIASALCEDOSDELOAIZA</t>
  </si>
  <si>
    <t>66362828</t>
  </si>
  <si>
    <t>BBTV</t>
  </si>
  <si>
    <t>115023600000</t>
  </si>
  <si>
    <t>11502360</t>
  </si>
  <si>
    <t>VIELKA ROSERO PALACIO</t>
  </si>
  <si>
    <t>VIELKAROSEROPALACIO</t>
  </si>
  <si>
    <t>002677002 EXT. 0000</t>
  </si>
  <si>
    <t>354014870000</t>
  </si>
  <si>
    <t>35401487</t>
  </si>
  <si>
    <t>VIELKA VANESSA MARTINEZ OTERO</t>
  </si>
  <si>
    <t>VIELKAVANESSAMARTINEZOTERO</t>
  </si>
  <si>
    <t>69925908</t>
  </si>
  <si>
    <t>353053470000</t>
  </si>
  <si>
    <t>35305347</t>
  </si>
  <si>
    <t>VIELKA VICTORIA VILLARREAL ACOSTA</t>
  </si>
  <si>
    <t>VIELKAVICTORIAVILLARREALACOSTA</t>
  </si>
  <si>
    <t>65474012</t>
  </si>
  <si>
    <t>348369380000</t>
  </si>
  <si>
    <t>34836938</t>
  </si>
  <si>
    <t>VIELKYS YARABYS ABADIA HERNADEZ</t>
  </si>
  <si>
    <t>VIELKYSYARABYSABADIAHERNADEZ</t>
  </si>
  <si>
    <t>68016931</t>
  </si>
  <si>
    <t>246013500000</t>
  </si>
  <si>
    <t>24601350</t>
  </si>
  <si>
    <t>VIGA SOLUTIONS S.A.</t>
  </si>
  <si>
    <t>VIGASOLUTIONSSA</t>
  </si>
  <si>
    <t>0</t>
  </si>
  <si>
    <t>192079340100</t>
  </si>
  <si>
    <t>63781977</t>
  </si>
  <si>
    <t>FL</t>
  </si>
  <si>
    <t>339065980000</t>
  </si>
  <si>
    <t>33906598</t>
  </si>
  <si>
    <t>VIKTORIA VLACHOU</t>
  </si>
  <si>
    <t>VIKTORIAVLACHOU</t>
  </si>
  <si>
    <t>2201407</t>
  </si>
  <si>
    <t>328120020000</t>
  </si>
  <si>
    <t>32812002</t>
  </si>
  <si>
    <t>VILCHEZ HOSPINA S A (VILHOSPSA)</t>
  </si>
  <si>
    <t>VILCHEZHOSPINASAVILHOSPSA</t>
  </si>
  <si>
    <t>61048793</t>
  </si>
  <si>
    <t>343401150000</t>
  </si>
  <si>
    <t>34340115</t>
  </si>
  <si>
    <t>VILLA ALEJANDRA S.A.</t>
  </si>
  <si>
    <t>VILLAALEJANDRASA</t>
  </si>
  <si>
    <t>63560439</t>
  </si>
  <si>
    <t>115029770000</t>
  </si>
  <si>
    <t>11502977</t>
  </si>
  <si>
    <t>VILLA DELGA S A</t>
  </si>
  <si>
    <t>VILLADELGASA</t>
  </si>
  <si>
    <t>68765821 Ext. 0000</t>
  </si>
  <si>
    <t>128004160000</t>
  </si>
  <si>
    <t>12800416</t>
  </si>
  <si>
    <t>VILLA ESPERANZA S A</t>
  </si>
  <si>
    <t>VILLAESPERANZASA</t>
  </si>
  <si>
    <t>006961060 EXT. 0000</t>
  </si>
  <si>
    <t>128004160100</t>
  </si>
  <si>
    <t>VILLA ESPERANZA S.A.</t>
  </si>
  <si>
    <t>66961060 Ext. 0000</t>
  </si>
  <si>
    <t>346247400000</t>
  </si>
  <si>
    <t>34624740</t>
  </si>
  <si>
    <t>VILLA LOGISTICS; S.A</t>
  </si>
  <si>
    <t>VILLALOGISTICSSA</t>
  </si>
  <si>
    <t>62013464</t>
  </si>
  <si>
    <t>802432510000</t>
  </si>
  <si>
    <t>80243251</t>
  </si>
  <si>
    <t>VILLALAZ AURA DE</t>
  </si>
  <si>
    <t>VILLALAZAURADE</t>
  </si>
  <si>
    <t>358120520000</t>
  </si>
  <si>
    <t>35812052</t>
  </si>
  <si>
    <t>VILMA ANGELA MASK BLADES DE FORTE</t>
  </si>
  <si>
    <t>VILMAANGELAMASKBLADESDEFORTE</t>
  </si>
  <si>
    <t>63245789</t>
  </si>
  <si>
    <t>346353640100</t>
  </si>
  <si>
    <t>34635364</t>
  </si>
  <si>
    <t>VILMA MIREYA RODRIGUEZ VALLEJOS</t>
  </si>
  <si>
    <t>VILMAMIREYARODRIGUEZVALLEJOS</t>
  </si>
  <si>
    <t>68582715</t>
  </si>
  <si>
    <t>346353640200</t>
  </si>
  <si>
    <t>346353640000</t>
  </si>
  <si>
    <t>324048120000</t>
  </si>
  <si>
    <t>32404812</t>
  </si>
  <si>
    <t>VILMA RAQUEL TEJEIRA DUARTES</t>
  </si>
  <si>
    <t>VILMARAQUELTEJEIRADUARTES</t>
  </si>
  <si>
    <t>64061474</t>
  </si>
  <si>
    <t>357086830000</t>
  </si>
  <si>
    <t>35708683</t>
  </si>
  <si>
    <t>VILMA SULEIKA DELGADO PEREZ DE RODRIGUEZ</t>
  </si>
  <si>
    <t>VILMASULEIKADELGADOPEREZDERODRIGUEZ</t>
  </si>
  <si>
    <t>65919007</t>
  </si>
  <si>
    <t>214064230000</t>
  </si>
  <si>
    <t>21406423</t>
  </si>
  <si>
    <t>VILSA S.A.</t>
  </si>
  <si>
    <t>VILSASA</t>
  </si>
  <si>
    <t>2249781</t>
  </si>
  <si>
    <t>304080710000</t>
  </si>
  <si>
    <t>30408071</t>
  </si>
  <si>
    <t>VIMORI; S.A.</t>
  </si>
  <si>
    <t>VIMORISA</t>
  </si>
  <si>
    <t>66745399</t>
  </si>
  <si>
    <t>BB</t>
  </si>
  <si>
    <t>345011420000</t>
  </si>
  <si>
    <t>34501142</t>
  </si>
  <si>
    <t>VINA VASHALI PATEL MARTINEZ</t>
  </si>
  <si>
    <t>VINAVASHALIPATELMARTINEZ</t>
  </si>
  <si>
    <t>62578848</t>
  </si>
  <si>
    <t>328124230000</t>
  </si>
  <si>
    <t>32812423</t>
  </si>
  <si>
    <t>VIODELDA DE JESUS MENDOZA</t>
  </si>
  <si>
    <t>VIODELDADEJESUSMENDOZA</t>
  </si>
  <si>
    <t>61080393</t>
  </si>
  <si>
    <t>347387510100</t>
  </si>
  <si>
    <t>34738751</t>
  </si>
  <si>
    <t>VIOLETA DIAZ FERNANDEZ</t>
  </si>
  <si>
    <t>VIOLETADIAZFERNANDEZ</t>
  </si>
  <si>
    <t>65014517</t>
  </si>
  <si>
    <t>344334170000</t>
  </si>
  <si>
    <t>34433417</t>
  </si>
  <si>
    <t>VIOLETA GUADALUPE PINEDA ESPINALES</t>
  </si>
  <si>
    <t>VIOLETAGUADALUPEPINEDAESPINALES</t>
  </si>
  <si>
    <t>68285515</t>
  </si>
  <si>
    <t>317066970000</t>
  </si>
  <si>
    <t>31706697</t>
  </si>
  <si>
    <t>VIPALA; S.A.</t>
  </si>
  <si>
    <t>VIPALASA</t>
  </si>
  <si>
    <t>65482623</t>
  </si>
  <si>
    <t>334337420000</t>
  </si>
  <si>
    <t>33433742</t>
  </si>
  <si>
    <t>VIRAL AGENCIA DIGITAL S.A</t>
  </si>
  <si>
    <t>VIRALAGENCIADIGITALSA</t>
  </si>
  <si>
    <t>61526241</t>
  </si>
  <si>
    <t>356065940000</t>
  </si>
  <si>
    <t>35606594</t>
  </si>
  <si>
    <t>VIRGILIA GRACIELA PEREZ VALENCIA</t>
  </si>
  <si>
    <t>VIRGILIAGRACIELAPEREZVALENCIA</t>
  </si>
  <si>
    <t>62032181</t>
  </si>
  <si>
    <t>353024720000</t>
  </si>
  <si>
    <t>35302472</t>
  </si>
  <si>
    <t>VIRGILIO HUMBERTO SMITH BROWN</t>
  </si>
  <si>
    <t>VIRGILIOHUMBERTOSMITHBROWN</t>
  </si>
  <si>
    <t>62654495</t>
  </si>
  <si>
    <t>359042220000</t>
  </si>
  <si>
    <t>35904222</t>
  </si>
  <si>
    <t>VIRGINIA ANAYS ABREGO ESPINOSA</t>
  </si>
  <si>
    <t>VIRGINIAANAYSABREGOESPINOSA</t>
  </si>
  <si>
    <t>68681554</t>
  </si>
  <si>
    <t>345156520000</t>
  </si>
  <si>
    <t>34515652</t>
  </si>
  <si>
    <t>VIRGINIA COSTANZA PROFETA</t>
  </si>
  <si>
    <t>VIRGINIACOSTANZAPROFETA</t>
  </si>
  <si>
    <t>66755888</t>
  </si>
  <si>
    <t>349251670000</t>
  </si>
  <si>
    <t>34925167</t>
  </si>
  <si>
    <t>60921362</t>
  </si>
  <si>
    <t>322101280000</t>
  </si>
  <si>
    <t>32210128</t>
  </si>
  <si>
    <t>VIRGINIA LICIA CAMPOS ALABARCA</t>
  </si>
  <si>
    <t>VIRGINIALICIACAMPOSALABARCA</t>
  </si>
  <si>
    <t>62910411</t>
  </si>
  <si>
    <t>353080910000</t>
  </si>
  <si>
    <t>35308091</t>
  </si>
  <si>
    <t>VIRGINIA MIRANDA CARPINTERO</t>
  </si>
  <si>
    <t>VIRGINIAMIRANDACARPINTERO</t>
  </si>
  <si>
    <t>68851965</t>
  </si>
  <si>
    <t>355042280000</t>
  </si>
  <si>
    <t>35504228</t>
  </si>
  <si>
    <t>VIRGINIA YENIRETH PUENTES GUILLEN</t>
  </si>
  <si>
    <t>VIRGINIAYENIRETHPUENTESGUILLEN</t>
  </si>
  <si>
    <t>61539886</t>
  </si>
  <si>
    <t>331257380000</t>
  </si>
  <si>
    <t>33125738</t>
  </si>
  <si>
    <t>VIRIGILIO ANTONIO ECHEVERS</t>
  </si>
  <si>
    <t>VIRIGILIOANTONIOECHEVERS</t>
  </si>
  <si>
    <t>65415032</t>
  </si>
  <si>
    <t>354060830000</t>
  </si>
  <si>
    <t>35406083</t>
  </si>
  <si>
    <t>VIRMAR IMPORT &amp; EXPORT S.A.</t>
  </si>
  <si>
    <t>VIRMARIMPORTEXPORTSA</t>
  </si>
  <si>
    <t>69598337</t>
  </si>
  <si>
    <t>338255350000</t>
  </si>
  <si>
    <t>33825535</t>
  </si>
  <si>
    <t>VIRNA ATENCIO</t>
  </si>
  <si>
    <t>VIRNAATENCIO</t>
  </si>
  <si>
    <t>62538100</t>
  </si>
  <si>
    <t>800459180000</t>
  </si>
  <si>
    <t>80045918</t>
  </si>
  <si>
    <t>VIRZI L FELIPE A</t>
  </si>
  <si>
    <t>VIRZILFELIPEA</t>
  </si>
  <si>
    <t>344162830000</t>
  </si>
  <si>
    <t>34416283</t>
  </si>
  <si>
    <t>VISA PROCESSING EXPRESS</t>
  </si>
  <si>
    <t>VISAPROCESSINGEXPRESS</t>
  </si>
  <si>
    <t>66622829</t>
  </si>
  <si>
    <t>335303620000</t>
  </si>
  <si>
    <t>33530362</t>
  </si>
  <si>
    <t>VISARA &amp; CO. SA</t>
  </si>
  <si>
    <t>VISARACOSA</t>
  </si>
  <si>
    <t>65887094</t>
  </si>
  <si>
    <t>341331720000</t>
  </si>
  <si>
    <t>34133172</t>
  </si>
  <si>
    <t>VISION CLINIC BY CLIOPT</t>
  </si>
  <si>
    <t>VISIONCLINICBYCLIOPT</t>
  </si>
  <si>
    <t>61058167</t>
  </si>
  <si>
    <t>354064060000</t>
  </si>
  <si>
    <t>35406406</t>
  </si>
  <si>
    <t>VISION CRUZ; INC</t>
  </si>
  <si>
    <t>VISIONCRUZINC</t>
  </si>
  <si>
    <t>65775330</t>
  </si>
  <si>
    <t>352027040000</t>
  </si>
  <si>
    <t>35202704</t>
  </si>
  <si>
    <t>VISION DENTAL S.A.</t>
  </si>
  <si>
    <t>VISIONDENTALSA</t>
  </si>
  <si>
    <t>60763073</t>
  </si>
  <si>
    <t>333063560000</t>
  </si>
  <si>
    <t>33306356</t>
  </si>
  <si>
    <t>VISIONARY CONCEPTS SA</t>
  </si>
  <si>
    <t>VISIONARYCONCEPTSSA</t>
  </si>
  <si>
    <t>62155231</t>
  </si>
  <si>
    <t>323057870000</t>
  </si>
  <si>
    <t>32305787</t>
  </si>
  <si>
    <t>VISITE PANAMA TOUR</t>
  </si>
  <si>
    <t>VISITEPANAMATOUR</t>
  </si>
  <si>
    <t>62398780</t>
  </si>
  <si>
    <t>345383430000</t>
  </si>
  <si>
    <t>34538343</t>
  </si>
  <si>
    <t>VISTA HERMOSA INVERTIONS INC</t>
  </si>
  <si>
    <t>VISTAHERMOSAINVERTIONSINC</t>
  </si>
  <si>
    <t>69827969</t>
  </si>
  <si>
    <t>204093560000</t>
  </si>
  <si>
    <t>20409356</t>
  </si>
  <si>
    <t>VISTA PRO</t>
  </si>
  <si>
    <t>VISTAPRO</t>
  </si>
  <si>
    <t>68294244</t>
  </si>
  <si>
    <t>248005120000</t>
  </si>
  <si>
    <t>24800512</t>
  </si>
  <si>
    <t>VISTA REALTY S.A</t>
  </si>
  <si>
    <t>VISTAREALTYSA</t>
  </si>
  <si>
    <t>2640088</t>
  </si>
  <si>
    <t>801750220000</t>
  </si>
  <si>
    <t>80175022</t>
  </si>
  <si>
    <t>VISTANA INTERNATIONAL PANAMA S A</t>
  </si>
  <si>
    <t>VISTANAINTERNATIONALPANAMASA</t>
  </si>
  <si>
    <t>289011870000</t>
  </si>
  <si>
    <t>28901187</t>
  </si>
  <si>
    <t>VISUALTEK LATIN S.A.</t>
  </si>
  <si>
    <t>VISUALTEKLATINSA</t>
  </si>
  <si>
    <t>62024156</t>
  </si>
  <si>
    <t>341416620000</t>
  </si>
  <si>
    <t>34141662</t>
  </si>
  <si>
    <t>VITA FIT .</t>
  </si>
  <si>
    <t>VITAFIT</t>
  </si>
  <si>
    <t>65523270</t>
  </si>
  <si>
    <t>333009330000</t>
  </si>
  <si>
    <t>33300933</t>
  </si>
  <si>
    <t>VITA FRESH VITA FRESH</t>
  </si>
  <si>
    <t>VITAFRESHVITAFRESH</t>
  </si>
  <si>
    <t>67774973</t>
  </si>
  <si>
    <t>344340090100</t>
  </si>
  <si>
    <t>34434009</t>
  </si>
  <si>
    <t>VITAE SERVICIOS 360; S.A.</t>
  </si>
  <si>
    <t>VITAESERVICIOS360SA</t>
  </si>
  <si>
    <t>64605548</t>
  </si>
  <si>
    <t>347135530000</t>
  </si>
  <si>
    <t>34713553</t>
  </si>
  <si>
    <t>VITAL ESTTETIC &amp; SPA</t>
  </si>
  <si>
    <t>VITALESTTETICSPA</t>
  </si>
  <si>
    <t>68211389</t>
  </si>
  <si>
    <t>285048750000</t>
  </si>
  <si>
    <t>28504875</t>
  </si>
  <si>
    <t>VITAL FASHION; S.A</t>
  </si>
  <si>
    <t>VITALFASHIONSA</t>
  </si>
  <si>
    <t>67620138</t>
  </si>
  <si>
    <t>327076600100</t>
  </si>
  <si>
    <t>32707660</t>
  </si>
  <si>
    <t>VITAL MED CLINIC S A</t>
  </si>
  <si>
    <t>VITALMEDCLINICSA</t>
  </si>
  <si>
    <t>65361275</t>
  </si>
  <si>
    <t>327076600000</t>
  </si>
  <si>
    <t>342013890000</t>
  </si>
  <si>
    <t>34201389</t>
  </si>
  <si>
    <t>VITALIFE PANAMA; S.A.</t>
  </si>
  <si>
    <t>VITALIFEPANAMASA</t>
  </si>
  <si>
    <t>69974983</t>
  </si>
  <si>
    <t>339272600000</t>
  </si>
  <si>
    <t>33927260</t>
  </si>
  <si>
    <t>VIVA PANAMA DUTY FREE</t>
  </si>
  <si>
    <t>VIVAPANAMADUTYFREE</t>
  </si>
  <si>
    <t>66119670</t>
  </si>
  <si>
    <t>327044970000</t>
  </si>
  <si>
    <t>32704497</t>
  </si>
  <si>
    <t>VIVERO MAXIMA</t>
  </si>
  <si>
    <t>VIVEROMAXIMA</t>
  </si>
  <si>
    <t>66738347</t>
  </si>
  <si>
    <t>337027910000</t>
  </si>
  <si>
    <t>33702791</t>
  </si>
  <si>
    <t>VIVERO SARA CELY 2</t>
  </si>
  <si>
    <t>VIVEROSARACELY2</t>
  </si>
  <si>
    <t>68963317</t>
  </si>
  <si>
    <t>136026080000</t>
  </si>
  <si>
    <t>13602608</t>
  </si>
  <si>
    <t>VIVIAN FASHKA DE KUZNIECKY</t>
  </si>
  <si>
    <t>VIVIANFASHKADEKUZNIECKY</t>
  </si>
  <si>
    <t>6459887</t>
  </si>
  <si>
    <t>357074120000</t>
  </si>
  <si>
    <t>35707412</t>
  </si>
  <si>
    <t>VIVIAN HITZEL VILLAVERDE VILLALAZ</t>
  </si>
  <si>
    <t>VIVIANHITZELVILLAVERDEVILLALAZ</t>
  </si>
  <si>
    <t>68470784</t>
  </si>
  <si>
    <t>328076390000</t>
  </si>
  <si>
    <t>32807639</t>
  </si>
  <si>
    <t>VIVIAN MARIE LANGMAN ARANGO</t>
  </si>
  <si>
    <t>VIVIANMARIELANGMANARANGO</t>
  </si>
  <si>
    <t>66159446</t>
  </si>
  <si>
    <t>336081900000</t>
  </si>
  <si>
    <t>33608190</t>
  </si>
  <si>
    <t>VIVIAN VERONICA PEREZ SALAZAR</t>
  </si>
  <si>
    <t>VIVIANVERONICAPEREZSALAZAR</t>
  </si>
  <si>
    <t>65080059</t>
  </si>
  <si>
    <t>349373060000</t>
  </si>
  <si>
    <t>34937306</t>
  </si>
  <si>
    <t>VIVIANA BEAUTY SALON</t>
  </si>
  <si>
    <t>VIVIANABEAUTYSALON</t>
  </si>
  <si>
    <t>60297456</t>
  </si>
  <si>
    <t>206081790000</t>
  </si>
  <si>
    <t>20608179</t>
  </si>
  <si>
    <t>VIVIANA BLAS OVIEDO (DULCES VIVI)</t>
  </si>
  <si>
    <t>VIVIANABLASOVIEDODULCESVIVI</t>
  </si>
  <si>
    <t>69202535</t>
  </si>
  <si>
    <t>354084590000</t>
  </si>
  <si>
    <t>35408459</t>
  </si>
  <si>
    <t>VIVIANA DEL PILAR QUIROZ</t>
  </si>
  <si>
    <t>VIVIANADELPILARQUIROZ</t>
  </si>
  <si>
    <t>65010679</t>
  </si>
  <si>
    <t>341352790000</t>
  </si>
  <si>
    <t>34135279</t>
  </si>
  <si>
    <t>VIVIANA MARIA DOMINGUEZ DELGADO</t>
  </si>
  <si>
    <t>VIVIANAMARIADOMINGUEZDELGADO</t>
  </si>
  <si>
    <t>69506335</t>
  </si>
  <si>
    <t>342260040000</t>
  </si>
  <si>
    <t>34226004</t>
  </si>
  <si>
    <t>VIVIANA MARY DE LA HOZ SANCHEZ</t>
  </si>
  <si>
    <t>VIVIANAMARYDELAHOZSANCHEZ</t>
  </si>
  <si>
    <t>66121480</t>
  </si>
  <si>
    <t>336247600000</t>
  </si>
  <si>
    <t>33624760</t>
  </si>
  <si>
    <t>VIVIANA PATRICIA VALENCIA CALVO</t>
  </si>
  <si>
    <t>VIVIANAPATRICIAVALENCIACALVO</t>
  </si>
  <si>
    <t>60154199</t>
  </si>
  <si>
    <t>802956450000</t>
  </si>
  <si>
    <t>80295645</t>
  </si>
  <si>
    <t>VIVIQUEL; S.A.</t>
  </si>
  <si>
    <t>VIVIQUELSA</t>
  </si>
  <si>
    <t>341285050000</t>
  </si>
  <si>
    <t>34128505</t>
  </si>
  <si>
    <t>VL INDUSTRIAL S.A.</t>
  </si>
  <si>
    <t>VLINDUSTRIALSA</t>
  </si>
  <si>
    <t>64694027</t>
  </si>
  <si>
    <t>342338290000</t>
  </si>
  <si>
    <t>34233829</t>
  </si>
  <si>
    <t>VLADIMIR AMILKA MARTINEZ CHAVARRIA</t>
  </si>
  <si>
    <t>VLADIMIRAMILKAMARTINEZCHAVARRIA</t>
  </si>
  <si>
    <t>2481438</t>
  </si>
  <si>
    <t>347358310000</t>
  </si>
  <si>
    <t>34735831</t>
  </si>
  <si>
    <t>VLADIMIR ELEAZAR AVILA CORTES</t>
  </si>
  <si>
    <t>VLADIMIRELEAZARAVILACORTES</t>
  </si>
  <si>
    <t>66777547</t>
  </si>
  <si>
    <t>344263230000</t>
  </si>
  <si>
    <t>34426323</t>
  </si>
  <si>
    <t>VLADIMIR MORAO</t>
  </si>
  <si>
    <t>VLADIMIRMORAO</t>
  </si>
  <si>
    <t>63142575</t>
  </si>
  <si>
    <t>356005120000</t>
  </si>
  <si>
    <t>35600512</t>
  </si>
  <si>
    <t>VLADIMIR SERRANO MORALES</t>
  </si>
  <si>
    <t>VLADIMIRSERRANOMORALES</t>
  </si>
  <si>
    <t>64574553</t>
  </si>
  <si>
    <t>332083860000</t>
  </si>
  <si>
    <t>33208386</t>
  </si>
  <si>
    <t>VLIM INVESTMENTS; CORP</t>
  </si>
  <si>
    <t>VLIMINVESTMENTSCORP</t>
  </si>
  <si>
    <t>65969297</t>
  </si>
  <si>
    <t>212052500000</t>
  </si>
  <si>
    <t>21205250</t>
  </si>
  <si>
    <t>VM ENTERPRISES S.A.</t>
  </si>
  <si>
    <t>VMENTERPRISESSA</t>
  </si>
  <si>
    <t>68190571</t>
  </si>
  <si>
    <t>318029120000</t>
  </si>
  <si>
    <t>31802912</t>
  </si>
  <si>
    <t>VMC IMPORT &amp; EXPORT S A</t>
  </si>
  <si>
    <t>VMCIMPORTEXPORTSA</t>
  </si>
  <si>
    <t>68862888</t>
  </si>
  <si>
    <t>344070740000</t>
  </si>
  <si>
    <t>34407074</t>
  </si>
  <si>
    <t>VMV ART STORE SA</t>
  </si>
  <si>
    <t>VMVARTSTORESA</t>
  </si>
  <si>
    <t>65283998</t>
  </si>
  <si>
    <t>328112270000</t>
  </si>
  <si>
    <t>32811227</t>
  </si>
  <si>
    <t>VOICE &amp; DATA COMMUNICATIONS EQUIPMENTS CORP</t>
  </si>
  <si>
    <t>VOICEDATACOMMUNICATIONSEQUIPMENTSCORP</t>
  </si>
  <si>
    <t>62335607</t>
  </si>
  <si>
    <t>237014630000</t>
  </si>
  <si>
    <t>23701463</t>
  </si>
  <si>
    <t>VOITH TURBO S.A. DE C.V</t>
  </si>
  <si>
    <t>VOITHTURBOSADECV</t>
  </si>
  <si>
    <t>62887772</t>
  </si>
  <si>
    <t>325001430000</t>
  </si>
  <si>
    <t>32500143</t>
  </si>
  <si>
    <t>VOLCAN ECO TOURS SOCIEDAD ANONIMA</t>
  </si>
  <si>
    <t>VOLCANECOTOURSSOCIEDADANONIMA</t>
  </si>
  <si>
    <t>65499141</t>
  </si>
  <si>
    <t>349374190000</t>
  </si>
  <si>
    <t>34937419</t>
  </si>
  <si>
    <t>VOLCAN RESORT CORPORATION</t>
  </si>
  <si>
    <t>VOLCANRESORTCORPORATION</t>
  </si>
  <si>
    <t>69832470</t>
  </si>
  <si>
    <t>326038240000</t>
  </si>
  <si>
    <t>32603824</t>
  </si>
  <si>
    <t>VOLT OESTE; S.A.</t>
  </si>
  <si>
    <t>VOLTOESTESA</t>
  </si>
  <si>
    <t>68819828</t>
  </si>
  <si>
    <t>317019400100</t>
  </si>
  <si>
    <t>295092740000</t>
  </si>
  <si>
    <t>29509274</t>
  </si>
  <si>
    <t>VOZOCIAL S;A.</t>
  </si>
  <si>
    <t>VOZOCIALSA</t>
  </si>
  <si>
    <t>61064565</t>
  </si>
  <si>
    <t>333043160000</t>
  </si>
  <si>
    <t>33304316</t>
  </si>
  <si>
    <t>VICTOR MANUEL PINTO PRADO</t>
  </si>
  <si>
    <t>VICTORMANUELPINTOPRADO</t>
  </si>
  <si>
    <t>62218004</t>
  </si>
  <si>
    <t>307083010000</t>
  </si>
  <si>
    <t>30708301</t>
  </si>
  <si>
    <t>VPP; S.A.</t>
  </si>
  <si>
    <t>VPPSA</t>
  </si>
  <si>
    <t>69809686</t>
  </si>
  <si>
    <t>301055190000</t>
  </si>
  <si>
    <t>30105519</t>
  </si>
  <si>
    <t>VRNTAS Y SERVICIOS RUEDA; S.A.</t>
  </si>
  <si>
    <t>VRNTASYSERVICIOSRUEDASA</t>
  </si>
  <si>
    <t>66153747</t>
  </si>
  <si>
    <t>311003860000</t>
  </si>
  <si>
    <t>31100386</t>
  </si>
  <si>
    <t>W Z &amp; J CORPORATION; INC.</t>
  </si>
  <si>
    <t>WZJCORPORATIONINC</t>
  </si>
  <si>
    <t>67050119</t>
  </si>
  <si>
    <t>289060110000</t>
  </si>
  <si>
    <t>28906011</t>
  </si>
  <si>
    <t>W&amp;C INVESTMENT INC</t>
  </si>
  <si>
    <t>WCINVESTMENTINC</t>
  </si>
  <si>
    <t>65320026</t>
  </si>
  <si>
    <t>194062920000</t>
  </si>
  <si>
    <t>19406292</t>
  </si>
  <si>
    <t>W. ANDREWS &amp; COMPANY; S.A.</t>
  </si>
  <si>
    <t>WANDREWSCOMPANYSA</t>
  </si>
  <si>
    <t>66155309</t>
  </si>
  <si>
    <t>BBCLTV</t>
  </si>
  <si>
    <t>305082640000</t>
  </si>
  <si>
    <t>30508264</t>
  </si>
  <si>
    <t>WA INC</t>
  </si>
  <si>
    <t>WAINC</t>
  </si>
  <si>
    <t>2710813</t>
  </si>
  <si>
    <t>318084220000</t>
  </si>
  <si>
    <t>31808422</t>
  </si>
  <si>
    <t>WADIE S A</t>
  </si>
  <si>
    <t>WADIESA</t>
  </si>
  <si>
    <t>66789520</t>
  </si>
  <si>
    <t>336257680000</t>
  </si>
  <si>
    <t>33625768</t>
  </si>
  <si>
    <t>WAFA INTL ;S.A.</t>
  </si>
  <si>
    <t>WAFAINTLSA</t>
  </si>
  <si>
    <t>63742584</t>
  </si>
  <si>
    <t>801228440000</t>
  </si>
  <si>
    <t>80122844</t>
  </si>
  <si>
    <t>WAH TOU MAN NG.</t>
  </si>
  <si>
    <t>WAHTOUMANNG</t>
  </si>
  <si>
    <t>298073160000</t>
  </si>
  <si>
    <t>29807316</t>
  </si>
  <si>
    <t>WAI HON LOO DE ZHANG</t>
  </si>
  <si>
    <t>WAIHONLOODEZHANG</t>
  </si>
  <si>
    <t>63721892</t>
  </si>
  <si>
    <t>348053110200</t>
  </si>
  <si>
    <t>34805311</t>
  </si>
  <si>
    <t>WAI KI VICKY LAI</t>
  </si>
  <si>
    <t>WAIKIVICKYLAI</t>
  </si>
  <si>
    <t>62824695</t>
  </si>
  <si>
    <t>121017180100</t>
  </si>
  <si>
    <t>12101718</t>
  </si>
  <si>
    <t>WAI TONG CHAM CHEN</t>
  </si>
  <si>
    <t>WAITONGCHAMCHEN</t>
  </si>
  <si>
    <t>66769926</t>
  </si>
  <si>
    <t>121017180000</t>
  </si>
  <si>
    <t>179097790000</t>
  </si>
  <si>
    <t>17909779</t>
  </si>
  <si>
    <t>221024800000</t>
  </si>
  <si>
    <t>22102480</t>
  </si>
  <si>
    <t>WAI YEE NG HONG</t>
  </si>
  <si>
    <t>WAIYEENGHONG</t>
  </si>
  <si>
    <t>7748826</t>
  </si>
  <si>
    <t>341240690000</t>
  </si>
  <si>
    <t>34124069</t>
  </si>
  <si>
    <t>WAI YIU CHONG</t>
  </si>
  <si>
    <t>WAIYIUCHONG</t>
  </si>
  <si>
    <t>63678648</t>
  </si>
  <si>
    <t>346446390000</t>
  </si>
  <si>
    <t>34644639</t>
  </si>
  <si>
    <t>WAJIH ABDEL KHALEK MAHMOD AHMAD SHAKER</t>
  </si>
  <si>
    <t>WAJIHABDELKHALEKMAHMODAHMADSHAKER</t>
  </si>
  <si>
    <t>68265436</t>
  </si>
  <si>
    <t>355119490000</t>
  </si>
  <si>
    <t>35511949</t>
  </si>
  <si>
    <t>WALBERTO JOEL CEDEÑO PIMENTEL</t>
  </si>
  <si>
    <t>WALBERTOJOELCEDENOPIMENTEL</t>
  </si>
  <si>
    <t>66747779</t>
  </si>
  <si>
    <t>333055060000</t>
  </si>
  <si>
    <t>33305506</t>
  </si>
  <si>
    <t>WALQUIRIA DENYS ROMERO ROJAS</t>
  </si>
  <si>
    <t>WALQUIRIADENYSROMEROROJAS</t>
  </si>
  <si>
    <t>62872955</t>
  </si>
  <si>
    <t>335313110000</t>
  </si>
  <si>
    <t>33531311</t>
  </si>
  <si>
    <t>WALTER BRAUCHLE ARAUZ</t>
  </si>
  <si>
    <t>WALTERBRAUCHLEARAUZ</t>
  </si>
  <si>
    <t>60678249</t>
  </si>
  <si>
    <t>331042220000</t>
  </si>
  <si>
    <t>33104222</t>
  </si>
  <si>
    <t>WALTER FABIAN ALVAREZ / CORTE ARGENTINO</t>
  </si>
  <si>
    <t>WALTERFABIANALVAREZCORTEARGENTINO</t>
  </si>
  <si>
    <t>69550113</t>
  </si>
  <si>
    <t>322041370000</t>
  </si>
  <si>
    <t>32204137</t>
  </si>
  <si>
    <t>WALTER MONTENEGRO SILVAS</t>
  </si>
  <si>
    <t>WALTERMONTENEGROSILVAS</t>
  </si>
  <si>
    <t>69605394</t>
  </si>
  <si>
    <t>157042240000</t>
  </si>
  <si>
    <t>15704224</t>
  </si>
  <si>
    <t>WAN TRADING CORP S.A.</t>
  </si>
  <si>
    <t>WANTRADINGCORPSA</t>
  </si>
  <si>
    <t>347360150000</t>
  </si>
  <si>
    <t>34736015</t>
  </si>
  <si>
    <t>WANDER &amp; YOO DEVELOPMENT CORP 26E</t>
  </si>
  <si>
    <t>WANDERYOODEVELOPMENTCORP26E</t>
  </si>
  <si>
    <t>66793735</t>
  </si>
  <si>
    <t>337075150000</t>
  </si>
  <si>
    <t>33707515</t>
  </si>
  <si>
    <t>WANDERS &amp; YOO DEVELOPMENT ;CORP.</t>
  </si>
  <si>
    <t>WANDERSYOODEVELOPMENTCORP</t>
  </si>
  <si>
    <t>62464941</t>
  </si>
  <si>
    <t>322057880000</t>
  </si>
  <si>
    <t>32205788</t>
  </si>
  <si>
    <t>WANDERS &amp; YOO DEVELOPMENT CORP</t>
  </si>
  <si>
    <t>69495964</t>
  </si>
  <si>
    <t>335079760000</t>
  </si>
  <si>
    <t>33507976</t>
  </si>
  <si>
    <t>WANDERS &amp; YOO DEVELOPMENT; CORP.</t>
  </si>
  <si>
    <t>64213098</t>
  </si>
  <si>
    <t>347188600000</t>
  </si>
  <si>
    <t>34718860</t>
  </si>
  <si>
    <t>WANLI CHENG</t>
  </si>
  <si>
    <t>WANLICHENG</t>
  </si>
  <si>
    <t>607445998</t>
  </si>
  <si>
    <t>346078110000</t>
  </si>
  <si>
    <t>34607811</t>
  </si>
  <si>
    <t>WANTAO ZHU</t>
  </si>
  <si>
    <t>WANTAOZHU</t>
  </si>
  <si>
    <t>63098863</t>
  </si>
  <si>
    <t>353005200000</t>
  </si>
  <si>
    <t>35300520</t>
  </si>
  <si>
    <t>346406270000</t>
  </si>
  <si>
    <t>34640627</t>
  </si>
  <si>
    <t>WAO VENAO INC</t>
  </si>
  <si>
    <t>WAOVENAOINC</t>
  </si>
  <si>
    <t>62991932</t>
  </si>
  <si>
    <t>351054570000</t>
  </si>
  <si>
    <t>35105457</t>
  </si>
  <si>
    <t>WARTER RAYNER MARTINEZ JIMENEZ</t>
  </si>
  <si>
    <t>WARTERRAYNERMARTINEZJIMENEZ</t>
  </si>
  <si>
    <t>66497419</t>
  </si>
  <si>
    <t>352091600000</t>
  </si>
  <si>
    <t>35209160</t>
  </si>
  <si>
    <t>WASHINGTON STORE SA</t>
  </si>
  <si>
    <t>66714094</t>
  </si>
  <si>
    <t>800949160000</t>
  </si>
  <si>
    <t>80094916</t>
  </si>
  <si>
    <t>WATSON; ANIBAL ENRIQUE</t>
  </si>
  <si>
    <t>WATSONANIBALENRIQUE</t>
  </si>
  <si>
    <t>219050800100</t>
  </si>
  <si>
    <t>WAY LIFE ADVANCE TECHNOLOGY/TUMBA MUERTO</t>
  </si>
  <si>
    <t>WAYLIFEADVANCETECHNOLOGYTUMBAMUERTO</t>
  </si>
  <si>
    <t>2791554</t>
  </si>
  <si>
    <t>315059880000</t>
  </si>
  <si>
    <t>31505988</t>
  </si>
  <si>
    <t>WE YAN TONG</t>
  </si>
  <si>
    <t>WEYANTONG</t>
  </si>
  <si>
    <t>62056667</t>
  </si>
  <si>
    <t>358106330000</t>
  </si>
  <si>
    <t>35810633</t>
  </si>
  <si>
    <t>WEI FENG LU DENG</t>
  </si>
  <si>
    <t>WEIFENGLUDENG</t>
  </si>
  <si>
    <t>67969998</t>
  </si>
  <si>
    <t>329099170000</t>
  </si>
  <si>
    <t>32909917</t>
  </si>
  <si>
    <t>WEI GUANG WEN</t>
  </si>
  <si>
    <t>WEIGUANGWEN</t>
  </si>
  <si>
    <t>64325555</t>
  </si>
  <si>
    <t>349010320000</t>
  </si>
  <si>
    <t>34901032</t>
  </si>
  <si>
    <t>WEI QIANG ZHONG</t>
  </si>
  <si>
    <t>WEIQIANGZHONG</t>
  </si>
  <si>
    <t>65251442</t>
  </si>
  <si>
    <t>335089130000</t>
  </si>
  <si>
    <t>33508913</t>
  </si>
  <si>
    <t>WEI QIONG ZHU</t>
  </si>
  <si>
    <t>WEIQIONGZHU</t>
  </si>
  <si>
    <t>69568538</t>
  </si>
  <si>
    <t>337035530000</t>
  </si>
  <si>
    <t>33703553</t>
  </si>
  <si>
    <t>WEI XIONG FU</t>
  </si>
  <si>
    <t>WEIXIONGFU</t>
  </si>
  <si>
    <t>67809885</t>
  </si>
  <si>
    <t>336256170000</t>
  </si>
  <si>
    <t>33625617</t>
  </si>
  <si>
    <t>WEI ZHAN LUO HOU</t>
  </si>
  <si>
    <t>WEIZHANLUOHOU</t>
  </si>
  <si>
    <t>68010101</t>
  </si>
  <si>
    <t>345281730000</t>
  </si>
  <si>
    <t>34528173</t>
  </si>
  <si>
    <t>WEIAN LUO</t>
  </si>
  <si>
    <t>WEIANLUO</t>
  </si>
  <si>
    <t>67336166</t>
  </si>
  <si>
    <t>228002380000</t>
  </si>
  <si>
    <t>22800238</t>
  </si>
  <si>
    <t>WEIBIN ZHUO</t>
  </si>
  <si>
    <t>WEIBINZHUO</t>
  </si>
  <si>
    <t>64806988</t>
  </si>
  <si>
    <t>331020560000</t>
  </si>
  <si>
    <t>33102056</t>
  </si>
  <si>
    <t>WEICHAO ZHANG</t>
  </si>
  <si>
    <t>WEICHAOZHANG</t>
  </si>
  <si>
    <t>63881923</t>
  </si>
  <si>
    <t>351031880000</t>
  </si>
  <si>
    <t>35103188</t>
  </si>
  <si>
    <t>WEIDONG FENG</t>
  </si>
  <si>
    <t>WEIDONGFENG</t>
  </si>
  <si>
    <t>67542310</t>
  </si>
  <si>
    <t>324104380000</t>
  </si>
  <si>
    <t>32410438</t>
  </si>
  <si>
    <t>WEIFENG YE</t>
  </si>
  <si>
    <t>WEIFENGYE</t>
  </si>
  <si>
    <t>69026888</t>
  </si>
  <si>
    <t>347185540000</t>
  </si>
  <si>
    <t>34718554</t>
  </si>
  <si>
    <t>WEIFENG ZHONG</t>
  </si>
  <si>
    <t>WEIFENGZHONG</t>
  </si>
  <si>
    <t>60967088</t>
  </si>
  <si>
    <t>334090140000</t>
  </si>
  <si>
    <t>33409014</t>
  </si>
  <si>
    <t>WEIHANG ZHANG</t>
  </si>
  <si>
    <t>WEIHANGZHANG</t>
  </si>
  <si>
    <t>67777759</t>
  </si>
  <si>
    <t>347077810000</t>
  </si>
  <si>
    <t>34707781</t>
  </si>
  <si>
    <t>WEIHUI LUO</t>
  </si>
  <si>
    <t>WEIHUILUO</t>
  </si>
  <si>
    <t>67442222</t>
  </si>
  <si>
    <t>346424600000</t>
  </si>
  <si>
    <t>34642460</t>
  </si>
  <si>
    <t>WEIJAN ZHUO</t>
  </si>
  <si>
    <t>WEIJANZHUO</t>
  </si>
  <si>
    <t>61808080</t>
  </si>
  <si>
    <t>327085520000</t>
  </si>
  <si>
    <t>32708552</t>
  </si>
  <si>
    <t>WEIJIAN CUI</t>
  </si>
  <si>
    <t>WEIJIANCUI</t>
  </si>
  <si>
    <t>60792228</t>
  </si>
  <si>
    <t>331294910000</t>
  </si>
  <si>
    <t>33129491</t>
  </si>
  <si>
    <t>WEIJIE WU</t>
  </si>
  <si>
    <t>WEIJIEWU</t>
  </si>
  <si>
    <t>62424544</t>
  </si>
  <si>
    <t>354056920000</t>
  </si>
  <si>
    <t>35405692</t>
  </si>
  <si>
    <t>WEIJIE ZHANG</t>
  </si>
  <si>
    <t>WEIJIEZHANG</t>
  </si>
  <si>
    <t>63475688</t>
  </si>
  <si>
    <t>328098180000</t>
  </si>
  <si>
    <t>32809818</t>
  </si>
  <si>
    <t>WEIJIE ZHONG</t>
  </si>
  <si>
    <t>WEIJIEZHONG</t>
  </si>
  <si>
    <t>67298538</t>
  </si>
  <si>
    <t>358085300000</t>
  </si>
  <si>
    <t>35808530</t>
  </si>
  <si>
    <t>WEIJUN LUO</t>
  </si>
  <si>
    <t>WEIJUNLUO</t>
  </si>
  <si>
    <t>66397682</t>
  </si>
  <si>
    <t>339041430000</t>
  </si>
  <si>
    <t>33904143</t>
  </si>
  <si>
    <t>WEIJUN WANG</t>
  </si>
  <si>
    <t>WEIJUNWANG</t>
  </si>
  <si>
    <t>65069290</t>
  </si>
  <si>
    <t>132040560000</t>
  </si>
  <si>
    <t>13204056</t>
  </si>
  <si>
    <t>WEIL ART INC</t>
  </si>
  <si>
    <t>WEILARTINC</t>
  </si>
  <si>
    <t>2151262</t>
  </si>
  <si>
    <t>332275870000</t>
  </si>
  <si>
    <t>33227587</t>
  </si>
  <si>
    <t>WEILI PAN</t>
  </si>
  <si>
    <t>WEILIPAN</t>
  </si>
  <si>
    <t>65660666</t>
  </si>
  <si>
    <t>323104300000</t>
  </si>
  <si>
    <t>32310430</t>
  </si>
  <si>
    <t>WEILIN LUO</t>
  </si>
  <si>
    <t>WEILINLUO</t>
  </si>
  <si>
    <t>66699999</t>
  </si>
  <si>
    <t>338086660000</t>
  </si>
  <si>
    <t>33808666</t>
  </si>
  <si>
    <t>WEILIN WEN</t>
  </si>
  <si>
    <t>WEILINWEN</t>
  </si>
  <si>
    <t>68555580</t>
  </si>
  <si>
    <t>331058720000</t>
  </si>
  <si>
    <t>33105872</t>
  </si>
  <si>
    <t>WEILING PAN</t>
  </si>
  <si>
    <t>WEILINGPAN</t>
  </si>
  <si>
    <t>64892340</t>
  </si>
  <si>
    <t>353024160000</t>
  </si>
  <si>
    <t>35302416</t>
  </si>
  <si>
    <t>68237388</t>
  </si>
  <si>
    <t>332321670000</t>
  </si>
  <si>
    <t>33232167</t>
  </si>
  <si>
    <t>WEIMING ZHANG</t>
  </si>
  <si>
    <t>WEIMINGZHANG</t>
  </si>
  <si>
    <t>67916928</t>
  </si>
  <si>
    <t>345462240000</t>
  </si>
  <si>
    <t>34546224</t>
  </si>
  <si>
    <t>WEINAN LUO</t>
  </si>
  <si>
    <t>WEINANLUO</t>
  </si>
  <si>
    <t>65488338</t>
  </si>
  <si>
    <t>335075980000</t>
  </si>
  <si>
    <t>33507598</t>
  </si>
  <si>
    <t>WEINAN ZHONG</t>
  </si>
  <si>
    <t>WEINANZHONG</t>
  </si>
  <si>
    <t>68453788</t>
  </si>
  <si>
    <t>344330910000</t>
  </si>
  <si>
    <t>34433091</t>
  </si>
  <si>
    <t>WEINNOVA CORP</t>
  </si>
  <si>
    <t>WEINNOVACORP</t>
  </si>
  <si>
    <t>64605141</t>
  </si>
  <si>
    <t>333026110000</t>
  </si>
  <si>
    <t>33302611</t>
  </si>
  <si>
    <t>WEINZHENG LUO</t>
  </si>
  <si>
    <t>WEINZHENGLUO</t>
  </si>
  <si>
    <t>66913138</t>
  </si>
  <si>
    <t>325085480000</t>
  </si>
  <si>
    <t>32508548</t>
  </si>
  <si>
    <t>WEIQIANG QIU</t>
  </si>
  <si>
    <t>WEIQIANGQIU</t>
  </si>
  <si>
    <t>64893278</t>
  </si>
  <si>
    <t>314090320000</t>
  </si>
  <si>
    <t>31409032</t>
  </si>
  <si>
    <t>WEIQIANG YE</t>
  </si>
  <si>
    <t>WEIQIANGYE</t>
  </si>
  <si>
    <t>67373799</t>
  </si>
  <si>
    <t>325093230000</t>
  </si>
  <si>
    <t>32509323</t>
  </si>
  <si>
    <t>WEIQIAO LU</t>
  </si>
  <si>
    <t>WEIQIAOLU</t>
  </si>
  <si>
    <t>66666465</t>
  </si>
  <si>
    <t>332244050000</t>
  </si>
  <si>
    <t>33224405</t>
  </si>
  <si>
    <t>WEIQIU LUO</t>
  </si>
  <si>
    <t>WEIQIULUO</t>
  </si>
  <si>
    <t>66618256</t>
  </si>
  <si>
    <t>337078190000</t>
  </si>
  <si>
    <t>33707819</t>
  </si>
  <si>
    <t>WEIQUAN WU</t>
  </si>
  <si>
    <t>WEIQUANWU</t>
  </si>
  <si>
    <t>64216306</t>
  </si>
  <si>
    <t>321045890000</t>
  </si>
  <si>
    <t>32104589</t>
  </si>
  <si>
    <t>WEIRONG CHEN</t>
  </si>
  <si>
    <t>WEIRONGCHEN</t>
  </si>
  <si>
    <t>65119689</t>
  </si>
  <si>
    <t>341270970000</t>
  </si>
  <si>
    <t>34127097</t>
  </si>
  <si>
    <t>WEITANG LUO</t>
  </si>
  <si>
    <t>WEITANGLUO</t>
  </si>
  <si>
    <t>66622289</t>
  </si>
  <si>
    <t>347446630000</t>
  </si>
  <si>
    <t>34744663</t>
  </si>
  <si>
    <t>WEITENG (PANAMA) LTD S.A.</t>
  </si>
  <si>
    <t>WEITENGPANAMALTDSA</t>
  </si>
  <si>
    <t>69481862</t>
  </si>
  <si>
    <t>327099830000</t>
  </si>
  <si>
    <t>32709983</t>
  </si>
  <si>
    <t>WEITUAN ZHUO</t>
  </si>
  <si>
    <t>WEITUANZHUO</t>
  </si>
  <si>
    <t>68788781</t>
  </si>
  <si>
    <t>352087160000</t>
  </si>
  <si>
    <t>35208716</t>
  </si>
  <si>
    <t>WEIXI ZHONG</t>
  </si>
  <si>
    <t>WEIXIZHONG</t>
  </si>
  <si>
    <t>69616868</t>
  </si>
  <si>
    <t>337069840000</t>
  </si>
  <si>
    <t>33706984</t>
  </si>
  <si>
    <t>WEIXIAN PAN</t>
  </si>
  <si>
    <t>WEIXIANPAN</t>
  </si>
  <si>
    <t>67489194</t>
  </si>
  <si>
    <t>311032980000</t>
  </si>
  <si>
    <t>31103298</t>
  </si>
  <si>
    <t>WEIXIANG LIAO ZHANG</t>
  </si>
  <si>
    <t>WEIXIANGLIAOZHANG</t>
  </si>
  <si>
    <t>72763857276385</t>
  </si>
  <si>
    <t>347031580000</t>
  </si>
  <si>
    <t>34703158</t>
  </si>
  <si>
    <t>WEIXIANG TANG</t>
  </si>
  <si>
    <t>WEIXIANGTANG</t>
  </si>
  <si>
    <t>69117398</t>
  </si>
  <si>
    <t>355060720000</t>
  </si>
  <si>
    <t>35506072</t>
  </si>
  <si>
    <t>WEIXING QIU</t>
  </si>
  <si>
    <t>WEIXINGQIU</t>
  </si>
  <si>
    <t>68799388</t>
  </si>
  <si>
    <t>347458480000</t>
  </si>
  <si>
    <t>34745848</t>
  </si>
  <si>
    <t>WEIXING XIAN</t>
  </si>
  <si>
    <t>WEIXINGXIAN</t>
  </si>
  <si>
    <t>65303064</t>
  </si>
  <si>
    <t>281017490000</t>
  </si>
  <si>
    <t>28101749</t>
  </si>
  <si>
    <t>MINI SUPER ANGELA NICE / WEIXING HOU</t>
  </si>
  <si>
    <t>MINISUPERANGELANICEWEIXINGHOU</t>
  </si>
  <si>
    <t>65022688</t>
  </si>
  <si>
    <t>332261710000</t>
  </si>
  <si>
    <t>33226171</t>
  </si>
  <si>
    <t>WEIXIONG QIU</t>
  </si>
  <si>
    <t>WEIXIONGQIU</t>
  </si>
  <si>
    <t>68480867</t>
  </si>
  <si>
    <t>305015940000</t>
  </si>
  <si>
    <t>30501594</t>
  </si>
  <si>
    <t>WEIXIONG XIAN / LAVAMATICO</t>
  </si>
  <si>
    <t>WEIXIONGXIANLAVAMATICO</t>
  </si>
  <si>
    <t>68485828</t>
  </si>
  <si>
    <t>346329380000</t>
  </si>
  <si>
    <t>34632938</t>
  </si>
  <si>
    <t>WEIYUAN WU</t>
  </si>
  <si>
    <t>WEIYUANWU</t>
  </si>
  <si>
    <t>63753665</t>
  </si>
  <si>
    <t>342430740000</t>
  </si>
  <si>
    <t>34243074</t>
  </si>
  <si>
    <t>WEIYUAN ZHANG</t>
  </si>
  <si>
    <t>WEIYUANZHANG</t>
  </si>
  <si>
    <t>63224247</t>
  </si>
  <si>
    <t>245013330000</t>
  </si>
  <si>
    <t>24501333</t>
  </si>
  <si>
    <t>WEL MING HOU LIN</t>
  </si>
  <si>
    <t>WELMINGHOULIN</t>
  </si>
  <si>
    <t>66763888</t>
  </si>
  <si>
    <t>327103540000</t>
  </si>
  <si>
    <t>32710354</t>
  </si>
  <si>
    <t>WEN CHAO MO</t>
  </si>
  <si>
    <t>WENCHAOMO</t>
  </si>
  <si>
    <t>69008888</t>
  </si>
  <si>
    <t>328103800000</t>
  </si>
  <si>
    <t>32810380</t>
  </si>
  <si>
    <t>345427700000</t>
  </si>
  <si>
    <t>34542770</t>
  </si>
  <si>
    <t>WEN LOU QIU HON</t>
  </si>
  <si>
    <t>WENLOUQIUHON</t>
  </si>
  <si>
    <t>66991328</t>
  </si>
  <si>
    <t>339046070000</t>
  </si>
  <si>
    <t>33904607</t>
  </si>
  <si>
    <t>WEN WEI WU FUNG</t>
  </si>
  <si>
    <t>WENWEIWUFUNG</t>
  </si>
  <si>
    <t>66983360</t>
  </si>
  <si>
    <t>247035590000</t>
  </si>
  <si>
    <t>24703559</t>
  </si>
  <si>
    <t>MARIBEL WEN ZHANG</t>
  </si>
  <si>
    <t>MARIBELWENZHANG</t>
  </si>
  <si>
    <t>8305098</t>
  </si>
  <si>
    <t>338029980000</t>
  </si>
  <si>
    <t>33802998</t>
  </si>
  <si>
    <t>WENCHAO QIU WU</t>
  </si>
  <si>
    <t>WENCHAOQIUWU</t>
  </si>
  <si>
    <t>65304688</t>
  </si>
  <si>
    <t>296010210000</t>
  </si>
  <si>
    <t>29601021</t>
  </si>
  <si>
    <t>WENCHAO WU</t>
  </si>
  <si>
    <t>WENCHAOWU</t>
  </si>
  <si>
    <t>66639038</t>
  </si>
  <si>
    <t>316088210000</t>
  </si>
  <si>
    <t>31608821</t>
  </si>
  <si>
    <t>WENDY CAROLINA GONZALEZ HERNANDEZ</t>
  </si>
  <si>
    <t>WENDYCAROLINAGONZALEZHERNANDEZ</t>
  </si>
  <si>
    <t>68629696</t>
  </si>
  <si>
    <t>345245100000</t>
  </si>
  <si>
    <t>34524510</t>
  </si>
  <si>
    <t>WENDY CHAN ZHANG</t>
  </si>
  <si>
    <t>WENDYCHANZHANG</t>
  </si>
  <si>
    <t>69119992</t>
  </si>
  <si>
    <t>349377650000</t>
  </si>
  <si>
    <t>34937765</t>
  </si>
  <si>
    <t>WENDY DIOGELINA SANCHEZ ALCANTARA</t>
  </si>
  <si>
    <t>WENDYDIOGELINASANCHEZALCANTARA</t>
  </si>
  <si>
    <t>331020640000</t>
  </si>
  <si>
    <t>33102064</t>
  </si>
  <si>
    <t>WENDY GISELLE ESPINOSA CARRERA</t>
  </si>
  <si>
    <t>WENDYGISELLEESPINOSACARRERA</t>
  </si>
  <si>
    <t>63945702</t>
  </si>
  <si>
    <t>353031900000</t>
  </si>
  <si>
    <t>35303190</t>
  </si>
  <si>
    <t>WENDY JURANY ORTIZ DEL VALLE</t>
  </si>
  <si>
    <t>WENDYJURANYORTIZDELVALLE</t>
  </si>
  <si>
    <t>67581086</t>
  </si>
  <si>
    <t>349451760000</t>
  </si>
  <si>
    <t>34945176</t>
  </si>
  <si>
    <t>WENDY LINETH FUENTES GUERRA DE STAFF</t>
  </si>
  <si>
    <t>WENDYLINETHFUENTESGUERRADESTAFF</t>
  </si>
  <si>
    <t>65634770</t>
  </si>
  <si>
    <t>337002040000</t>
  </si>
  <si>
    <t>33700204</t>
  </si>
  <si>
    <t>WENDY YUAN WU</t>
  </si>
  <si>
    <t>WENDYYUANWU</t>
  </si>
  <si>
    <t>65275386</t>
  </si>
  <si>
    <t>325017130000</t>
  </si>
  <si>
    <t>32501713</t>
  </si>
  <si>
    <t>WENGHENG QIU</t>
  </si>
  <si>
    <t>WENGHENGQIU</t>
  </si>
  <si>
    <t>67274601</t>
  </si>
  <si>
    <t>345044510000</t>
  </si>
  <si>
    <t>34504451</t>
  </si>
  <si>
    <t>WENHAI HOU</t>
  </si>
  <si>
    <t>WENHAIHOU</t>
  </si>
  <si>
    <t>65288888</t>
  </si>
  <si>
    <t>333256530000</t>
  </si>
  <si>
    <t>33325653</t>
  </si>
  <si>
    <t>WENHAI WU</t>
  </si>
  <si>
    <t>WENHAIWU</t>
  </si>
  <si>
    <t>67112233</t>
  </si>
  <si>
    <t>322056470000</t>
  </si>
  <si>
    <t>32205647</t>
  </si>
  <si>
    <t>WENHAI ZHU LIAO</t>
  </si>
  <si>
    <t>WENHAIZHULIAO</t>
  </si>
  <si>
    <t>65509199</t>
  </si>
  <si>
    <t>301040120000</t>
  </si>
  <si>
    <t>30104012</t>
  </si>
  <si>
    <t>WENHAOWANG</t>
  </si>
  <si>
    <t>68738989</t>
  </si>
  <si>
    <t>321080920000</t>
  </si>
  <si>
    <t>32108092</t>
  </si>
  <si>
    <t>WENHUI WU</t>
  </si>
  <si>
    <t>WENHUIWU</t>
  </si>
  <si>
    <t>66626463</t>
  </si>
  <si>
    <t>322108040000</t>
  </si>
  <si>
    <t>32210804</t>
  </si>
  <si>
    <t>WENJIE CHEN</t>
  </si>
  <si>
    <t>WENJIECHEN</t>
  </si>
  <si>
    <t>68868321</t>
  </si>
  <si>
    <t>354090100000</t>
  </si>
  <si>
    <t>35409010</t>
  </si>
  <si>
    <t>WENJUN QIU</t>
  </si>
  <si>
    <t>WENJUNQIU</t>
  </si>
  <si>
    <t>6996525</t>
  </si>
  <si>
    <t>206082290000</t>
  </si>
  <si>
    <t>20608229</t>
  </si>
  <si>
    <t>8822555</t>
  </si>
  <si>
    <t>328118570000</t>
  </si>
  <si>
    <t>32811857</t>
  </si>
  <si>
    <t>WENLONG LUO</t>
  </si>
  <si>
    <t>WENLONGLUO</t>
  </si>
  <si>
    <t>66002025</t>
  </si>
  <si>
    <t>344458460000</t>
  </si>
  <si>
    <t>34445846</t>
  </si>
  <si>
    <t>WENQIANG CAI</t>
  </si>
  <si>
    <t>WENQIANGCAI</t>
  </si>
  <si>
    <t>66636669</t>
  </si>
  <si>
    <t>339019010000</t>
  </si>
  <si>
    <t>33901901</t>
  </si>
  <si>
    <t>WENS OMEGA LOGISTICS INC.</t>
  </si>
  <si>
    <t>WENSOMEGALOGISTICSINC</t>
  </si>
  <si>
    <t>66266375</t>
  </si>
  <si>
    <t>338077360000</t>
  </si>
  <si>
    <t>33807736</t>
  </si>
  <si>
    <t>WENZHENG FANG</t>
  </si>
  <si>
    <t>WENZHENGFANG</t>
  </si>
  <si>
    <t>69519368</t>
  </si>
  <si>
    <t>328100470000</t>
  </si>
  <si>
    <t>32810047</t>
  </si>
  <si>
    <t>WENZHI LUO</t>
  </si>
  <si>
    <t>WENZHILUO</t>
  </si>
  <si>
    <t>66645555</t>
  </si>
  <si>
    <t>346021550000</t>
  </si>
  <si>
    <t>34602155</t>
  </si>
  <si>
    <t>WERNER RIVAROLI</t>
  </si>
  <si>
    <t>WERNERRIVAROLI</t>
  </si>
  <si>
    <t>67487233</t>
  </si>
  <si>
    <t>246010240000</t>
  </si>
  <si>
    <t>24601024</t>
  </si>
  <si>
    <t>SAMIR MOHAMMAD YOUSEF JABER</t>
  </si>
  <si>
    <t>SAMIRMOHAMMADYOUSEFJABER</t>
  </si>
  <si>
    <t>66755018</t>
  </si>
  <si>
    <t>292094000000</t>
  </si>
  <si>
    <t>29209400</t>
  </si>
  <si>
    <t>WESTWERK CONSTRUCTION AND CONSULTING INC</t>
  </si>
  <si>
    <t>WESTWERKCONSTRUCTIONANDCONSULTINGINC</t>
  </si>
  <si>
    <t>66787117</t>
  </si>
  <si>
    <t>171042120100</t>
  </si>
  <si>
    <t>WESTWOOD CAPITAL MARKETS(PROYECTO)</t>
  </si>
  <si>
    <t>WESTWOODCAPITALMARKETSPROYECTO</t>
  </si>
  <si>
    <t>2101631</t>
  </si>
  <si>
    <t>334083730000</t>
  </si>
  <si>
    <t>33408373</t>
  </si>
  <si>
    <t>WIGNY QIU HOU</t>
  </si>
  <si>
    <t>WIGNYQIUHOU</t>
  </si>
  <si>
    <t>68785480</t>
  </si>
  <si>
    <t>359078240000</t>
  </si>
  <si>
    <t>35907824</t>
  </si>
  <si>
    <t>WIJOCA; INC.</t>
  </si>
  <si>
    <t>WIJOCAINC</t>
  </si>
  <si>
    <t>69480246</t>
  </si>
  <si>
    <t>357057620000</t>
  </si>
  <si>
    <t>35705762</t>
  </si>
  <si>
    <t>WIKEN ZHU LUO</t>
  </si>
  <si>
    <t>WIKENZHULUO</t>
  </si>
  <si>
    <t>69188868</t>
  </si>
  <si>
    <t>347272430000</t>
  </si>
  <si>
    <t>34727243</t>
  </si>
  <si>
    <t>WILBER PULIDO DARTAYET</t>
  </si>
  <si>
    <t>WILBERPULIDODARTAYET</t>
  </si>
  <si>
    <t>65325410</t>
  </si>
  <si>
    <t>201047700000</t>
  </si>
  <si>
    <t>20104770</t>
  </si>
  <si>
    <t>WILBERTO SANTOS MONJARAS</t>
  </si>
  <si>
    <t>WILBERTOSANTOSMONJARAS</t>
  </si>
  <si>
    <t>2300360</t>
  </si>
  <si>
    <t>342263710000</t>
  </si>
  <si>
    <t>34226371</t>
  </si>
  <si>
    <t>WILDER JOSE RIVERA QUIROZ</t>
  </si>
  <si>
    <t>WILDERJOSERIVERAQUIROZ</t>
  </si>
  <si>
    <t>66221163</t>
  </si>
  <si>
    <t>349037990000</t>
  </si>
  <si>
    <t>34903799</t>
  </si>
  <si>
    <t>WILDERMAN DELGADILLO GUTIERREZ</t>
  </si>
  <si>
    <t>WILDERMANDELGADILLOGUTIERREZ</t>
  </si>
  <si>
    <t>63532093</t>
  </si>
  <si>
    <t>355043540000</t>
  </si>
  <si>
    <t>35504354</t>
  </si>
  <si>
    <t>WILDLIFEWORK PANAMA S.A.</t>
  </si>
  <si>
    <t>WILDLIFEWORKPANAMASA</t>
  </si>
  <si>
    <t>359022630000</t>
  </si>
  <si>
    <t>35902263</t>
  </si>
  <si>
    <t>WILEINYS BETANIA VILLAMIZAR HERNANDEZ</t>
  </si>
  <si>
    <t>WILEINYSBETANIAVILLAMIZARHERNANDEZ</t>
  </si>
  <si>
    <t>60483356</t>
  </si>
  <si>
    <t>313023660000</t>
  </si>
  <si>
    <t>31302366</t>
  </si>
  <si>
    <t>WILFREDO AMILCAR LESCURE CASTILLO</t>
  </si>
  <si>
    <t>WILFREDOAMILCARLESCURECASTILLO</t>
  </si>
  <si>
    <t>62110801</t>
  </si>
  <si>
    <t>312089740100</t>
  </si>
  <si>
    <t>31208974</t>
  </si>
  <si>
    <t>WILFREDO CABALLERO SERRANO</t>
  </si>
  <si>
    <t>WILFREDOCABALLEROSERRANO</t>
  </si>
  <si>
    <t>68219831</t>
  </si>
  <si>
    <t>312089740200</t>
  </si>
  <si>
    <t>312089740000</t>
  </si>
  <si>
    <t>336334820000</t>
  </si>
  <si>
    <t>33633482</t>
  </si>
  <si>
    <t>WILFREDO DIAZ GONZALEZ</t>
  </si>
  <si>
    <t>WILFREDODIAZGONZALEZ</t>
  </si>
  <si>
    <t>65772758</t>
  </si>
  <si>
    <t>351027150000</t>
  </si>
  <si>
    <t>35102715</t>
  </si>
  <si>
    <t>WILFREDO GONZALEZ DE GRACIA</t>
  </si>
  <si>
    <t>WILFREDOGONZALEZDEGRACIA</t>
  </si>
  <si>
    <t>66007411</t>
  </si>
  <si>
    <t>329055610000</t>
  </si>
  <si>
    <t>32905561</t>
  </si>
  <si>
    <t>WILFREDO JOSE SIERRA QUINTERO</t>
  </si>
  <si>
    <t>WILFREDOJOSESIERRAQUINTERO</t>
  </si>
  <si>
    <t>63442970</t>
  </si>
  <si>
    <t>355066340000</t>
  </si>
  <si>
    <t>35506634</t>
  </si>
  <si>
    <t>WILFREDO MIRANDA PATRIÑO</t>
  </si>
  <si>
    <t>WILFREDOMIRANDAPATRINO</t>
  </si>
  <si>
    <t>64839787</t>
  </si>
  <si>
    <t>211054300000</t>
  </si>
  <si>
    <t>21105430</t>
  </si>
  <si>
    <t>WILFREDO OSCAR VALDEZ LOPEZ</t>
  </si>
  <si>
    <t>WILFREDOOSCARVALDEZLOPEZ</t>
  </si>
  <si>
    <t>66080908</t>
  </si>
  <si>
    <t>341439100000</t>
  </si>
  <si>
    <t>34143910</t>
  </si>
  <si>
    <t>WILFRIDO LANDAU PITTI</t>
  </si>
  <si>
    <t>WILFRIDOLANDAUPITTI</t>
  </si>
  <si>
    <t>66681295</t>
  </si>
  <si>
    <t>323085980000</t>
  </si>
  <si>
    <t>32308598</t>
  </si>
  <si>
    <t>WILGARTE</t>
  </si>
  <si>
    <t>62130472</t>
  </si>
  <si>
    <t>336012160000</t>
  </si>
  <si>
    <t>33601216</t>
  </si>
  <si>
    <t>WILLIAM ALBERTO CHU HUANG</t>
  </si>
  <si>
    <t>WILLIAMALBERTOCHUHUANG</t>
  </si>
  <si>
    <t>66866121</t>
  </si>
  <si>
    <t>356050890000</t>
  </si>
  <si>
    <t>35605089</t>
  </si>
  <si>
    <t>WILLIAM ARMANDO CASTAÑEDA URQUIJO</t>
  </si>
  <si>
    <t>WILLIAMARMANDOCASTANEDAURQUIJO</t>
  </si>
  <si>
    <t>69576524</t>
  </si>
  <si>
    <t>347448250000</t>
  </si>
  <si>
    <t>34744825</t>
  </si>
  <si>
    <t>WILLIAM ENRIQUE AROSEMENA AYALA</t>
  </si>
  <si>
    <t>WILLIAMENRIQUEAROSEMENAAYALA</t>
  </si>
  <si>
    <t>68383695</t>
  </si>
  <si>
    <t>328027830000</t>
  </si>
  <si>
    <t>32802783</t>
  </si>
  <si>
    <t>WILLIAM GUILLERMO GUO FENG</t>
  </si>
  <si>
    <t>WILLIAMGUILLERMOGUOFENG</t>
  </si>
  <si>
    <t>66865518</t>
  </si>
  <si>
    <t>355019580000</t>
  </si>
  <si>
    <t>35501958</t>
  </si>
  <si>
    <t>WILLIAM KELSO CARRERA</t>
  </si>
  <si>
    <t>WILLIAMKELSOCARRERA</t>
  </si>
  <si>
    <t>66715980</t>
  </si>
  <si>
    <t>173046170000</t>
  </si>
  <si>
    <t>17304617</t>
  </si>
  <si>
    <t>WILLIAM RAMIREZ ARAGON</t>
  </si>
  <si>
    <t>WILLIAMRAMIREZARAGON</t>
  </si>
  <si>
    <t>65025001</t>
  </si>
  <si>
    <t>327110810000</t>
  </si>
  <si>
    <t>32711081</t>
  </si>
  <si>
    <t>WILLIAMS CHARLES COVELENS</t>
  </si>
  <si>
    <t>WILLIAMSCHARLESCOVELENS</t>
  </si>
  <si>
    <t>69806717</t>
  </si>
  <si>
    <t>339068980000</t>
  </si>
  <si>
    <t>33906898</t>
  </si>
  <si>
    <t>WILLIAMS HONG KUANG</t>
  </si>
  <si>
    <t>WILLIAMSHONGKUANG</t>
  </si>
  <si>
    <t>62680155</t>
  </si>
  <si>
    <t>353116430000</t>
  </si>
  <si>
    <t>35311643</t>
  </si>
  <si>
    <t>WILLIAMS JAHIR GARCIA PEÑALBA</t>
  </si>
  <si>
    <t>WILLIAMSJAHIRGARCIAPENALBA</t>
  </si>
  <si>
    <t>69867407</t>
  </si>
  <si>
    <t>354108840000</t>
  </si>
  <si>
    <t>35410884</t>
  </si>
  <si>
    <t>69404034</t>
  </si>
  <si>
    <t>351096410000</t>
  </si>
  <si>
    <t>35109641</t>
  </si>
  <si>
    <t>WILLIAMS JOHAN LUGO PUERTO</t>
  </si>
  <si>
    <t>WILLIAMSJOHANLUGOPUERTO</t>
  </si>
  <si>
    <t>68114816</t>
  </si>
  <si>
    <t>344271570000</t>
  </si>
  <si>
    <t>34427157</t>
  </si>
  <si>
    <t>WILLIAMS SAMIR PIMENTEL BULTRON</t>
  </si>
  <si>
    <t>WILLIAMSSAMIRPIMENTELBULTRON</t>
  </si>
  <si>
    <t>67796799</t>
  </si>
  <si>
    <t>352065330000</t>
  </si>
  <si>
    <t>35206533</t>
  </si>
  <si>
    <t>WILLIAMS STEWART CORREA SEQUERA</t>
  </si>
  <si>
    <t>WILLIAMSSTEWARTCORREASEQUERA</t>
  </si>
  <si>
    <t>62080820</t>
  </si>
  <si>
    <t>331312840000</t>
  </si>
  <si>
    <t>33131284</t>
  </si>
  <si>
    <t>WILLIAN WEIZHEN FENG NG</t>
  </si>
  <si>
    <t>WILLIANWEIZHENFENGNG</t>
  </si>
  <si>
    <t>65403666</t>
  </si>
  <si>
    <t>303054850000</t>
  </si>
  <si>
    <t>30305485</t>
  </si>
  <si>
    <t>WILLMAR FOUNDATION</t>
  </si>
  <si>
    <t>WILLMARFOUNDATION</t>
  </si>
  <si>
    <t>69484047</t>
  </si>
  <si>
    <t>353090690000</t>
  </si>
  <si>
    <t>35309069</t>
  </si>
  <si>
    <t>WILLY CAR WASH</t>
  </si>
  <si>
    <t>WILLYCARWASH</t>
  </si>
  <si>
    <t>63780846</t>
  </si>
  <si>
    <t>344057830000</t>
  </si>
  <si>
    <t>34405783</t>
  </si>
  <si>
    <t>WILLY LIU HOU</t>
  </si>
  <si>
    <t>WILLYLIUHOU</t>
  </si>
  <si>
    <t>68753650</t>
  </si>
  <si>
    <t>359013090000</t>
  </si>
  <si>
    <t>35901309</t>
  </si>
  <si>
    <t>WILLY QUI WING</t>
  </si>
  <si>
    <t>WILLYQUIWING</t>
  </si>
  <si>
    <t>65105149</t>
  </si>
  <si>
    <t>323045590000</t>
  </si>
  <si>
    <t>32304559</t>
  </si>
  <si>
    <t>WILMER ALONSO ORTEGA ARIZA</t>
  </si>
  <si>
    <t>WILMERALONSOORTEGAARIZA</t>
  </si>
  <si>
    <t>63505935</t>
  </si>
  <si>
    <t>344383620000</t>
  </si>
  <si>
    <t>34438362</t>
  </si>
  <si>
    <t>WILMER CAMUENDO</t>
  </si>
  <si>
    <t>WILMERCAMUENDO</t>
  </si>
  <si>
    <t>63947812</t>
  </si>
  <si>
    <t>328085460000</t>
  </si>
  <si>
    <t>32808546</t>
  </si>
  <si>
    <t>WILMER GIOVANNY CAMUENDO</t>
  </si>
  <si>
    <t>WILMERGIOVANNYCAMUENDO</t>
  </si>
  <si>
    <t>67766165</t>
  </si>
  <si>
    <t>335296880000</t>
  </si>
  <si>
    <t>33529688</t>
  </si>
  <si>
    <t>WILMER GONZALEZ COBA</t>
  </si>
  <si>
    <t>WILMERGONZALEZCOBA</t>
  </si>
  <si>
    <t>66844807</t>
  </si>
  <si>
    <t>335270500000</t>
  </si>
  <si>
    <t>33527050</t>
  </si>
  <si>
    <t>WILMER RENE MORA JAIMES</t>
  </si>
  <si>
    <t>WILMERRENEMORAJAIMES</t>
  </si>
  <si>
    <t>69660100</t>
  </si>
  <si>
    <t>331043510000</t>
  </si>
  <si>
    <t>33104351</t>
  </si>
  <si>
    <t>WILMERDESIGNER</t>
  </si>
  <si>
    <t>63144007</t>
  </si>
  <si>
    <t>343209800000</t>
  </si>
  <si>
    <t>34320980</t>
  </si>
  <si>
    <t>WILSON ANDRES QUINTERO ZAPATA</t>
  </si>
  <si>
    <t>WILSONANDRESQUINTEROZAPATA</t>
  </si>
  <si>
    <t>334036980000</t>
  </si>
  <si>
    <t>33403698</t>
  </si>
  <si>
    <t>WIMPY´S BURGUER; S.A</t>
  </si>
  <si>
    <t>WIMPYSBURGUERSA</t>
  </si>
  <si>
    <t>61115629</t>
  </si>
  <si>
    <t>341096980000</t>
  </si>
  <si>
    <t>34109698</t>
  </si>
  <si>
    <t>WIMPYS PLAZA ONDGO</t>
  </si>
  <si>
    <t>WIMPYSPLAZAONDGO</t>
  </si>
  <si>
    <t>60401681</t>
  </si>
  <si>
    <t>342305190000</t>
  </si>
  <si>
    <t>34230519</t>
  </si>
  <si>
    <t>WINDMILL HOSTAL?</t>
  </si>
  <si>
    <t>WINDMILLHOSTAL</t>
  </si>
  <si>
    <t>63441199</t>
  </si>
  <si>
    <t>337056460000</t>
  </si>
  <si>
    <t>33705646</t>
  </si>
  <si>
    <t>WINDONG CHOY CHUNG</t>
  </si>
  <si>
    <t>WINDONGCHOYCHUNG</t>
  </si>
  <si>
    <t>68855288</t>
  </si>
  <si>
    <t>322060690000</t>
  </si>
  <si>
    <t>32206069</t>
  </si>
  <si>
    <t>WING ON TSANG LAU</t>
  </si>
  <si>
    <t>WINGONTSANGLAU</t>
  </si>
  <si>
    <t>66153888</t>
  </si>
  <si>
    <t>323049720000</t>
  </si>
  <si>
    <t>32304972</t>
  </si>
  <si>
    <t>333332180000</t>
  </si>
  <si>
    <t>33333218</t>
  </si>
  <si>
    <t>WINQUIDILI PEREZ LOPEZ</t>
  </si>
  <si>
    <t>WINQUIDILIPEREZLOPEZ</t>
  </si>
  <si>
    <t>63805365</t>
  </si>
  <si>
    <t>354043600000</t>
  </si>
  <si>
    <t>35404360</t>
  </si>
  <si>
    <t>WINSIN YANDEL QUIEL GONZALEZ</t>
  </si>
  <si>
    <t>WINSINYANDELQUIELGONZALEZ</t>
  </si>
  <si>
    <t>67858593</t>
  </si>
  <si>
    <t>331018400000</t>
  </si>
  <si>
    <t>33101840</t>
  </si>
  <si>
    <t>WINSTON LEE CHAN</t>
  </si>
  <si>
    <t>WINSTONLEECHAN</t>
  </si>
  <si>
    <t>69480681</t>
  </si>
  <si>
    <t>351121990000</t>
  </si>
  <si>
    <t>35112199</t>
  </si>
  <si>
    <t>WISE PHARMA S.A.</t>
  </si>
  <si>
    <t>WISEPHARMASA</t>
  </si>
  <si>
    <t>69776673</t>
  </si>
  <si>
    <t>312043680000</t>
  </si>
  <si>
    <t>31204368</t>
  </si>
  <si>
    <t>WL INVESTMENTS GROUP; INC</t>
  </si>
  <si>
    <t>WLINVESTMENTSGROUPINC</t>
  </si>
  <si>
    <t>63753138</t>
  </si>
  <si>
    <t>239005240000</t>
  </si>
  <si>
    <t>23900524</t>
  </si>
  <si>
    <t>WONDERFUL INC</t>
  </si>
  <si>
    <t>WONDERFULINC</t>
  </si>
  <si>
    <t>2603480</t>
  </si>
  <si>
    <t>347184160000</t>
  </si>
  <si>
    <t>34718416</t>
  </si>
  <si>
    <t>WOODMIZER PANAMA</t>
  </si>
  <si>
    <t>WOODMIZERPANAMA</t>
  </si>
  <si>
    <t>69670185</t>
  </si>
  <si>
    <t>343406110000</t>
  </si>
  <si>
    <t>34340611</t>
  </si>
  <si>
    <t>WOODWORKS COLLECTIONS; INC.</t>
  </si>
  <si>
    <t>WOODWORKSCOLLECTIONSINC</t>
  </si>
  <si>
    <t>64777377</t>
  </si>
  <si>
    <t>267075850000</t>
  </si>
  <si>
    <t>26707585</t>
  </si>
  <si>
    <t>WOOF HOUSE SA</t>
  </si>
  <si>
    <t>WOOFHOUSESA</t>
  </si>
  <si>
    <t>66737386</t>
  </si>
  <si>
    <t>331050730000</t>
  </si>
  <si>
    <t>33105073</t>
  </si>
  <si>
    <t>WORKEA ASOCIADOS; S.A.</t>
  </si>
  <si>
    <t>WORKEAASOCIADOSSA</t>
  </si>
  <si>
    <t>69115802</t>
  </si>
  <si>
    <t>245015310000</t>
  </si>
  <si>
    <t>24501531</t>
  </si>
  <si>
    <t>WORLD BRANDS INTERNATIONAL CORP</t>
  </si>
  <si>
    <t>WORLDBRANDSINTERNATIONALCORP</t>
  </si>
  <si>
    <t>359083110000</t>
  </si>
  <si>
    <t>35908311</t>
  </si>
  <si>
    <t>WORLD KOREI LATAM CORP</t>
  </si>
  <si>
    <t>WORLDKOREILATAMCORP</t>
  </si>
  <si>
    <t>65908531</t>
  </si>
  <si>
    <t>337057210000</t>
  </si>
  <si>
    <t>33705721</t>
  </si>
  <si>
    <t>WORLD LOGISTIC COLON S.A</t>
  </si>
  <si>
    <t>WORLDLOGISTICCOLONSA</t>
  </si>
  <si>
    <t>65534459</t>
  </si>
  <si>
    <t>337011070000</t>
  </si>
  <si>
    <t>33701107</t>
  </si>
  <si>
    <t>WORLD TAXI ADMINISTRACION S A</t>
  </si>
  <si>
    <t>WORLDTAXIADMINISTRACIONSA</t>
  </si>
  <si>
    <t>66778345</t>
  </si>
  <si>
    <t>239028980000</t>
  </si>
  <si>
    <t>23902898</t>
  </si>
  <si>
    <t>WORLD TAXI ADMINISTRACION; S.A.</t>
  </si>
  <si>
    <t>337301140000</t>
  </si>
  <si>
    <t>33730114</t>
  </si>
  <si>
    <t>WORLD TIME INC</t>
  </si>
  <si>
    <t>WORLDTIMEINC</t>
  </si>
  <si>
    <t>62527027</t>
  </si>
  <si>
    <t>302004480000</t>
  </si>
  <si>
    <t>30200448</t>
  </si>
  <si>
    <t>WORLD TRADE DISTRIBUTORS; S.A.</t>
  </si>
  <si>
    <t>WORLDTRADEDISTRIBUTORSSA</t>
  </si>
  <si>
    <t>69833764</t>
  </si>
  <si>
    <t>336023670000</t>
  </si>
  <si>
    <t>33602367</t>
  </si>
  <si>
    <t>WORLD WIDE SERVICES M; CORP.</t>
  </si>
  <si>
    <t>WORLDWIDESERVICESMCORP</t>
  </si>
  <si>
    <t>69972849</t>
  </si>
  <si>
    <t>326111800000</t>
  </si>
  <si>
    <t>32611180</t>
  </si>
  <si>
    <t>67592047</t>
  </si>
  <si>
    <t>341207700000</t>
  </si>
  <si>
    <t>34120770</t>
  </si>
  <si>
    <t>WPHA PROPERTIES S.A</t>
  </si>
  <si>
    <t>WPHAPROPERTIESSA</t>
  </si>
  <si>
    <t>65864913</t>
  </si>
  <si>
    <t>335091790100</t>
  </si>
  <si>
    <t>33509179</t>
  </si>
  <si>
    <t>WPHA PROPERTIES S;A</t>
  </si>
  <si>
    <t>66178663</t>
  </si>
  <si>
    <t>346134300000</t>
  </si>
  <si>
    <t>34613430</t>
  </si>
  <si>
    <t>334321290000</t>
  </si>
  <si>
    <t>33432129</t>
  </si>
  <si>
    <t>WPHA PROPERTUES S.A</t>
  </si>
  <si>
    <t>WPHAPROPERTUESSA</t>
  </si>
  <si>
    <t>348264910000</t>
  </si>
  <si>
    <t>34826491</t>
  </si>
  <si>
    <t>WRB BUILDINGS SOLUTIONS</t>
  </si>
  <si>
    <t>WRBBUILDINGSSOLUTIONS</t>
  </si>
  <si>
    <t>69939143</t>
  </si>
  <si>
    <t>315047100000</t>
  </si>
  <si>
    <t>31504710</t>
  </si>
  <si>
    <t>WS LEGAL GROUP</t>
  </si>
  <si>
    <t>WSLEGALGROUP</t>
  </si>
  <si>
    <t>66783520</t>
  </si>
  <si>
    <t>213051580000</t>
  </si>
  <si>
    <t>21305158</t>
  </si>
  <si>
    <t>W-TECHNOLOGY</t>
  </si>
  <si>
    <t>WTECHNOLOGY</t>
  </si>
  <si>
    <t>67965888</t>
  </si>
  <si>
    <t>336074250000</t>
  </si>
  <si>
    <t>33607425</t>
  </si>
  <si>
    <t>HAIQIANG WU</t>
  </si>
  <si>
    <t>HAIQIANGWU</t>
  </si>
  <si>
    <t>69518888</t>
  </si>
  <si>
    <t>341408500000</t>
  </si>
  <si>
    <t>34140850</t>
  </si>
  <si>
    <t>WU HUOQUAN</t>
  </si>
  <si>
    <t>WUHUOQUAN</t>
  </si>
  <si>
    <t>63116198</t>
  </si>
  <si>
    <t>804331300000</t>
  </si>
  <si>
    <t>80433130</t>
  </si>
  <si>
    <t>WU LAM GUO</t>
  </si>
  <si>
    <t>WULAMGUO</t>
  </si>
  <si>
    <t>2443231</t>
  </si>
  <si>
    <t>343320830000</t>
  </si>
  <si>
    <t>34332083</t>
  </si>
  <si>
    <t>WU SOCIEDAD ANONIMA</t>
  </si>
  <si>
    <t>WUSOCIEDADANONIMA</t>
  </si>
  <si>
    <t>62021123</t>
  </si>
  <si>
    <t>352042890000</t>
  </si>
  <si>
    <t>35204289</t>
  </si>
  <si>
    <t>WU YE</t>
  </si>
  <si>
    <t>WUYE</t>
  </si>
  <si>
    <t>69150500</t>
  </si>
  <si>
    <t>800689720000</t>
  </si>
  <si>
    <t>80068972</t>
  </si>
  <si>
    <t>YU BO WU</t>
  </si>
  <si>
    <t>YUBOWU</t>
  </si>
  <si>
    <t>67762213</t>
  </si>
  <si>
    <t>173000430000</t>
  </si>
  <si>
    <t>17300043</t>
  </si>
  <si>
    <t>WUI SAN CHUNG CHU</t>
  </si>
  <si>
    <t>WUISANCHUNGCHU</t>
  </si>
  <si>
    <t>66862752</t>
  </si>
  <si>
    <t>338026370000</t>
  </si>
  <si>
    <t>33802637</t>
  </si>
  <si>
    <t>WUQUAN LUO</t>
  </si>
  <si>
    <t>WUQUANLUO</t>
  </si>
  <si>
    <t>62557855</t>
  </si>
  <si>
    <t>338003240000</t>
  </si>
  <si>
    <t>33800324</t>
  </si>
  <si>
    <t>WUZHOULONG MOTORS COMPANY S A</t>
  </si>
  <si>
    <t>WUZHOULONGMOTORSCOMPANYSA</t>
  </si>
  <si>
    <t>69307581</t>
  </si>
  <si>
    <t>995089620200</t>
  </si>
  <si>
    <t>AGUDO ENTERPRISE CORP.</t>
  </si>
  <si>
    <t>AGUDOENTERPRISECORP</t>
  </si>
  <si>
    <t>2703873</t>
  </si>
  <si>
    <t>323114190000</t>
  </si>
  <si>
    <t>32311419</t>
  </si>
  <si>
    <t>XAVIER EDUARDO CORREA ECHEVERRIA</t>
  </si>
  <si>
    <t>XAVIEREDUARDOCORREAECHEVERRIA</t>
  </si>
  <si>
    <t>62657081</t>
  </si>
  <si>
    <t>346281140000</t>
  </si>
  <si>
    <t>34628114</t>
  </si>
  <si>
    <t>XAVIER ERNESTO DE LEON RODRIGUEZ</t>
  </si>
  <si>
    <t>XAVIERERNESTODELEONRODRIGUEZ</t>
  </si>
  <si>
    <t>62409239</t>
  </si>
  <si>
    <t>988095270000</t>
  </si>
  <si>
    <t>98809527</t>
  </si>
  <si>
    <t>XAVIER SAEZ LLORENS</t>
  </si>
  <si>
    <t>XAVIERSAEZLLORENS</t>
  </si>
  <si>
    <t>326053340000</t>
  </si>
  <si>
    <t>32605334</t>
  </si>
  <si>
    <t>XENIA DEL C BATISTA D DE CARRASCO</t>
  </si>
  <si>
    <t>XENIADELCBATISTADDECARRASCO</t>
  </si>
  <si>
    <t>66755576</t>
  </si>
  <si>
    <t>303001770000</t>
  </si>
  <si>
    <t>30300177</t>
  </si>
  <si>
    <t>XENIA GLINYS GUARDIA BAULE DE BURKE</t>
  </si>
  <si>
    <t>XENIAGLINYSGUARDIABAULEDEBURKE</t>
  </si>
  <si>
    <t>60557333</t>
  </si>
  <si>
    <t>161011540000</t>
  </si>
  <si>
    <t>16101154</t>
  </si>
  <si>
    <t>XENIA ITZEL PINTO DE JORDAN</t>
  </si>
  <si>
    <t>XENIAITZELPINTODEJORDAN</t>
  </si>
  <si>
    <t>7276139</t>
  </si>
  <si>
    <t>345410020000</t>
  </si>
  <si>
    <t>34541002</t>
  </si>
  <si>
    <t>XEYSHELLE ATHENAS SERRANO MUÑOZ</t>
  </si>
  <si>
    <t>XEYSHELLEATHENASSERRANOMUNOZ</t>
  </si>
  <si>
    <t>62350512</t>
  </si>
  <si>
    <t>332026470000</t>
  </si>
  <si>
    <t>33202647</t>
  </si>
  <si>
    <t>XG BRISAS; S.A</t>
  </si>
  <si>
    <t>XGBRISASSA</t>
  </si>
  <si>
    <t>60706151</t>
  </si>
  <si>
    <t>333037290000</t>
  </si>
  <si>
    <t>33303729</t>
  </si>
  <si>
    <t>XI YUN QIU</t>
  </si>
  <si>
    <t>XIYUNQIU</t>
  </si>
  <si>
    <t>65548877</t>
  </si>
  <si>
    <t>326065790000</t>
  </si>
  <si>
    <t>32606579</t>
  </si>
  <si>
    <t>XIAHUI YE</t>
  </si>
  <si>
    <t>XIAHUIYE</t>
  </si>
  <si>
    <t>65003330</t>
  </si>
  <si>
    <t>304061110000</t>
  </si>
  <si>
    <t>30406111</t>
  </si>
  <si>
    <t>XIAN HUA FENG</t>
  </si>
  <si>
    <t>XIANHUAFENG</t>
  </si>
  <si>
    <t>62067103</t>
  </si>
  <si>
    <t>273019840000</t>
  </si>
  <si>
    <t>27301984</t>
  </si>
  <si>
    <t>XIAN LOO</t>
  </si>
  <si>
    <t>XIANLOO</t>
  </si>
  <si>
    <t>2314749</t>
  </si>
  <si>
    <t>324005200000</t>
  </si>
  <si>
    <t>32400520</t>
  </si>
  <si>
    <t>XIANBIN ZHU</t>
  </si>
  <si>
    <t>XIANBINZHU</t>
  </si>
  <si>
    <t>66880123</t>
  </si>
  <si>
    <t>319014760000</t>
  </si>
  <si>
    <t>31901476</t>
  </si>
  <si>
    <t>XIANFA QIU</t>
  </si>
  <si>
    <t>XIANFAQIU</t>
  </si>
  <si>
    <t>65139383</t>
  </si>
  <si>
    <t>321052280000</t>
  </si>
  <si>
    <t>32105228</t>
  </si>
  <si>
    <t>XIANGLIN CHENG</t>
  </si>
  <si>
    <t>XIANGLINCHENG</t>
  </si>
  <si>
    <t>62982952</t>
  </si>
  <si>
    <t>343245220000</t>
  </si>
  <si>
    <t>34324522</t>
  </si>
  <si>
    <t>XIAO JUN WEN</t>
  </si>
  <si>
    <t>XIAOJUNWEN</t>
  </si>
  <si>
    <t>65065013</t>
  </si>
  <si>
    <t>313080060000</t>
  </si>
  <si>
    <t>31308006</t>
  </si>
  <si>
    <t>XIAO MING NG LAI</t>
  </si>
  <si>
    <t>XIAOMINGNGLAI</t>
  </si>
  <si>
    <t>66136688</t>
  </si>
  <si>
    <t>323086920000</t>
  </si>
  <si>
    <t>32308692</t>
  </si>
  <si>
    <t>XIAOKUAN YE</t>
  </si>
  <si>
    <t>XIAOKUANYE</t>
  </si>
  <si>
    <t>67218989</t>
  </si>
  <si>
    <t>349007760000</t>
  </si>
  <si>
    <t>34900776</t>
  </si>
  <si>
    <t>XIAOLI CHEN</t>
  </si>
  <si>
    <t>XIAOLICHEN</t>
  </si>
  <si>
    <t>67968929</t>
  </si>
  <si>
    <t>306080590000</t>
  </si>
  <si>
    <t>30608059</t>
  </si>
  <si>
    <t>XIAOLIAN QUYANG PAN</t>
  </si>
  <si>
    <t>XIAOLIANQUYANGPAN</t>
  </si>
  <si>
    <t>69310888</t>
  </si>
  <si>
    <t>325055550000</t>
  </si>
  <si>
    <t>32505555</t>
  </si>
  <si>
    <t>XIAOLING CHEN</t>
  </si>
  <si>
    <t>XIAOLINGCHEN</t>
  </si>
  <si>
    <t>67065571</t>
  </si>
  <si>
    <t>334069060000</t>
  </si>
  <si>
    <t>33406906</t>
  </si>
  <si>
    <t>XIAOLING WEN</t>
  </si>
  <si>
    <t>XIAOLINGWEN</t>
  </si>
  <si>
    <t>65228482</t>
  </si>
  <si>
    <t>301072390000</t>
  </si>
  <si>
    <t>30107239</t>
  </si>
  <si>
    <t>XIAOMEI WEN DE DRONIAK</t>
  </si>
  <si>
    <t>XIAOMEIWENDEDRONIAK</t>
  </si>
  <si>
    <t>3954171</t>
  </si>
  <si>
    <t>324094850000</t>
  </si>
  <si>
    <t>32409485</t>
  </si>
  <si>
    <t>XIAOMIN ZHANG</t>
  </si>
  <si>
    <t>XIAOMINZHANG</t>
  </si>
  <si>
    <t>66090530</t>
  </si>
  <si>
    <t>351121120000</t>
  </si>
  <si>
    <t>35112112</t>
  </si>
  <si>
    <t>XIAOQIN ZHU</t>
  </si>
  <si>
    <t>XIAOQINZHU</t>
  </si>
  <si>
    <t>66983523</t>
  </si>
  <si>
    <t>334082920000</t>
  </si>
  <si>
    <t>33408292</t>
  </si>
  <si>
    <t>332055750000</t>
  </si>
  <si>
    <t>33205575</t>
  </si>
  <si>
    <t>XIAOQUIN ZHU</t>
  </si>
  <si>
    <t>XIAOQUINZHU</t>
  </si>
  <si>
    <t>341001190000</t>
  </si>
  <si>
    <t>34100119</t>
  </si>
  <si>
    <t>XIAOSHAN LI</t>
  </si>
  <si>
    <t>XIAOSHANLI</t>
  </si>
  <si>
    <t>63402222</t>
  </si>
  <si>
    <t>347001580000</t>
  </si>
  <si>
    <t>34700158</t>
  </si>
  <si>
    <t>349182490000</t>
  </si>
  <si>
    <t>34918249</t>
  </si>
  <si>
    <t>XIAOYAN LUO</t>
  </si>
  <si>
    <t>XIAOYANLUO</t>
  </si>
  <si>
    <t>66678088</t>
  </si>
  <si>
    <t>342201240000</t>
  </si>
  <si>
    <t>34220124</t>
  </si>
  <si>
    <t>XIAOYAN WU</t>
  </si>
  <si>
    <t>XIAOYANWU</t>
  </si>
  <si>
    <t>60172657</t>
  </si>
  <si>
    <t>343049770000</t>
  </si>
  <si>
    <t>34304977</t>
  </si>
  <si>
    <t>XIAOYAN XIE</t>
  </si>
  <si>
    <t>XIAOYANXIE</t>
  </si>
  <si>
    <t>67063088</t>
  </si>
  <si>
    <t>324120160000</t>
  </si>
  <si>
    <t>32412016</t>
  </si>
  <si>
    <t>XIAOYING LING</t>
  </si>
  <si>
    <t>XIAOYINGLING</t>
  </si>
  <si>
    <t>64170009</t>
  </si>
  <si>
    <t>312023790000</t>
  </si>
  <si>
    <t>31202379</t>
  </si>
  <si>
    <t>XIEGDEL XAVIER MIRANDA FRANCO</t>
  </si>
  <si>
    <t>XIEGDELXAVIERMIRANDAFRANCO</t>
  </si>
  <si>
    <t>324058460000</t>
  </si>
  <si>
    <t>32405846</t>
  </si>
  <si>
    <t>XIFEI DENG</t>
  </si>
  <si>
    <t>XIFEIDENG</t>
  </si>
  <si>
    <t>69555555</t>
  </si>
  <si>
    <t>324058460100</t>
  </si>
  <si>
    <t>XIFEI DENG/2</t>
  </si>
  <si>
    <t>XIFEIDENG2</t>
  </si>
  <si>
    <t>358101730000</t>
  </si>
  <si>
    <t>35810173</t>
  </si>
  <si>
    <t>XIMA GROUP ; S.A.</t>
  </si>
  <si>
    <t>66349105</t>
  </si>
  <si>
    <t>359092170000</t>
  </si>
  <si>
    <t>35909217</t>
  </si>
  <si>
    <t>XIMING PAN</t>
  </si>
  <si>
    <t>XIMINGPAN</t>
  </si>
  <si>
    <t>68191911</t>
  </si>
  <si>
    <t>162023440100</t>
  </si>
  <si>
    <t>16202344</t>
  </si>
  <si>
    <t>XIN XIN SU WU</t>
  </si>
  <si>
    <t>XINXINSUWU</t>
  </si>
  <si>
    <t>326085450000</t>
  </si>
  <si>
    <t>32608545</t>
  </si>
  <si>
    <t>XINAN WANG</t>
  </si>
  <si>
    <t>XINANWANG</t>
  </si>
  <si>
    <t>60338193</t>
  </si>
  <si>
    <t>325124250000</t>
  </si>
  <si>
    <t>32512425</t>
  </si>
  <si>
    <t>XINCAI LUO</t>
  </si>
  <si>
    <t>XINCAILUO</t>
  </si>
  <si>
    <t>63328138</t>
  </si>
  <si>
    <t>322025780000</t>
  </si>
  <si>
    <t>32202578</t>
  </si>
  <si>
    <t>XINCONG ZHONG</t>
  </si>
  <si>
    <t>XINCONGZHONG</t>
  </si>
  <si>
    <t>68752827</t>
  </si>
  <si>
    <t>346380540000</t>
  </si>
  <si>
    <t>34638054</t>
  </si>
  <si>
    <t>XINDI CHENG</t>
  </si>
  <si>
    <t>XINDICHENG</t>
  </si>
  <si>
    <t>69930077</t>
  </si>
  <si>
    <t>338037020000</t>
  </si>
  <si>
    <t>33803702</t>
  </si>
  <si>
    <t>XINJIAN ZHUO</t>
  </si>
  <si>
    <t>XINJIANZHUO</t>
  </si>
  <si>
    <t>68062886</t>
  </si>
  <si>
    <t>329063160000</t>
  </si>
  <si>
    <t>32906316</t>
  </si>
  <si>
    <t>XINKUI YANG</t>
  </si>
  <si>
    <t>XINKUIYANG</t>
  </si>
  <si>
    <t>66847668</t>
  </si>
  <si>
    <t>349241300000</t>
  </si>
  <si>
    <t>34924130</t>
  </si>
  <si>
    <t>XINYI CAI</t>
  </si>
  <si>
    <t>XINYICAI</t>
  </si>
  <si>
    <t>60535391</t>
  </si>
  <si>
    <t>332299620000</t>
  </si>
  <si>
    <t>33229962</t>
  </si>
  <si>
    <t>XINYI YOU</t>
  </si>
  <si>
    <t>XINYIYOU</t>
  </si>
  <si>
    <t>60598888</t>
  </si>
  <si>
    <t>332025100000</t>
  </si>
  <si>
    <t>33202510</t>
  </si>
  <si>
    <t>XINYU ZHANG</t>
  </si>
  <si>
    <t>XINYUZHANG</t>
  </si>
  <si>
    <t>62883796</t>
  </si>
  <si>
    <t>324113760000</t>
  </si>
  <si>
    <t>32411376</t>
  </si>
  <si>
    <t>XINYUE LUO DE MORAN</t>
  </si>
  <si>
    <t>XINYUELUODEMORAN</t>
  </si>
  <si>
    <t>68063088</t>
  </si>
  <si>
    <t>355102670000</t>
  </si>
  <si>
    <t>35510267</t>
  </si>
  <si>
    <t>XIOMAIDA ARELIS AREVALO VILLANUEVA</t>
  </si>
  <si>
    <t>XIOMAIDAARELISAREVALOVILLANUEVA</t>
  </si>
  <si>
    <t>65153773</t>
  </si>
  <si>
    <t>343407220000</t>
  </si>
  <si>
    <t>34340722</t>
  </si>
  <si>
    <t>XIOMARA CASTILLO DELGADO</t>
  </si>
  <si>
    <t>XIOMARACASTILLODELGADO</t>
  </si>
  <si>
    <t>69248017</t>
  </si>
  <si>
    <t>302068330000</t>
  </si>
  <si>
    <t>30206833</t>
  </si>
  <si>
    <t>XIOMARA EDITH FUENTES CUMBRERA</t>
  </si>
  <si>
    <t>XIOMARAEDITHFUENTESCUMBRERA</t>
  </si>
  <si>
    <t>3921650</t>
  </si>
  <si>
    <t>344153080000</t>
  </si>
  <si>
    <t>34415308</t>
  </si>
  <si>
    <t>XIOMARA INES APARICIO GONZALEZ</t>
  </si>
  <si>
    <t>XIOMARAINESAPARICIOGONZALEZ</t>
  </si>
  <si>
    <t>67802090</t>
  </si>
  <si>
    <t>325062290000</t>
  </si>
  <si>
    <t>32506229</t>
  </si>
  <si>
    <t>XIOMARA RICHARDS KNIGHT</t>
  </si>
  <si>
    <t>XIOMARARICHARDSKNIGHT</t>
  </si>
  <si>
    <t>69802448</t>
  </si>
  <si>
    <t>351008640000</t>
  </si>
  <si>
    <t>35100864</t>
  </si>
  <si>
    <t>XIONG TONG JIANG LAU</t>
  </si>
  <si>
    <t>XIONGTONGJIANGLAU</t>
  </si>
  <si>
    <t>66768878</t>
  </si>
  <si>
    <t>343272430000</t>
  </si>
  <si>
    <t>34327243</t>
  </si>
  <si>
    <t>XIONGYING FU</t>
  </si>
  <si>
    <t>XIONGYINGFU</t>
  </si>
  <si>
    <t>62686393</t>
  </si>
  <si>
    <t>985075280000</t>
  </si>
  <si>
    <t>98507528</t>
  </si>
  <si>
    <t>XIU LING CHEN</t>
  </si>
  <si>
    <t>XIULINGCHEN</t>
  </si>
  <si>
    <t>189024030000</t>
  </si>
  <si>
    <t>18902403</t>
  </si>
  <si>
    <t>XIU YING WIU DE LEUNG</t>
  </si>
  <si>
    <t>XIUYINGWIUDELEUNG</t>
  </si>
  <si>
    <t>62077887</t>
  </si>
  <si>
    <t>348294760000</t>
  </si>
  <si>
    <t>34829476</t>
  </si>
  <si>
    <t>XIUBIN PAN</t>
  </si>
  <si>
    <t>XIUBINPAN</t>
  </si>
  <si>
    <t>62609388</t>
  </si>
  <si>
    <t>312019380000</t>
  </si>
  <si>
    <t>31201938</t>
  </si>
  <si>
    <t>XIUDI FENG DE ZHONG</t>
  </si>
  <si>
    <t>XIUDIFENGDEZHONG</t>
  </si>
  <si>
    <t>66791288</t>
  </si>
  <si>
    <t>349080960000</t>
  </si>
  <si>
    <t>34908096</t>
  </si>
  <si>
    <t>XIUE ZHU DE LI</t>
  </si>
  <si>
    <t>XIUEZHUDELI</t>
  </si>
  <si>
    <t>65541128</t>
  </si>
  <si>
    <t>245026470000</t>
  </si>
  <si>
    <t>24502647</t>
  </si>
  <si>
    <t>XIUHUA LU DE LOO</t>
  </si>
  <si>
    <t>XIUHUALUDELOO</t>
  </si>
  <si>
    <t>3863047</t>
  </si>
  <si>
    <t>326050710000</t>
  </si>
  <si>
    <t>32605071</t>
  </si>
  <si>
    <t>XIUJIN FU</t>
  </si>
  <si>
    <t>XIUJINFU</t>
  </si>
  <si>
    <t>60414142</t>
  </si>
  <si>
    <t>341279510000</t>
  </si>
  <si>
    <t>34127951</t>
  </si>
  <si>
    <t>XIUJIN ZHANG</t>
  </si>
  <si>
    <t>XIUJINZHANG</t>
  </si>
  <si>
    <t>68806800</t>
  </si>
  <si>
    <t>354101540000</t>
  </si>
  <si>
    <t>35410154</t>
  </si>
  <si>
    <t>XIUJUAN WU</t>
  </si>
  <si>
    <t>XIUJUANWU</t>
  </si>
  <si>
    <t>68002916</t>
  </si>
  <si>
    <t>322080810000</t>
  </si>
  <si>
    <t>32208081</t>
  </si>
  <si>
    <t>60408471</t>
  </si>
  <si>
    <t>324080680000</t>
  </si>
  <si>
    <t>32408068</t>
  </si>
  <si>
    <t>69593328</t>
  </si>
  <si>
    <t>309084590000</t>
  </si>
  <si>
    <t>30908459</t>
  </si>
  <si>
    <t>XIULI LU LUO DE ZOU</t>
  </si>
  <si>
    <t>XIULILULUODEZOU</t>
  </si>
  <si>
    <t>66593338</t>
  </si>
  <si>
    <t>323011940000</t>
  </si>
  <si>
    <t>32301194</t>
  </si>
  <si>
    <t>XIULIAN TANG</t>
  </si>
  <si>
    <t>XIULIANTANG</t>
  </si>
  <si>
    <t>67359598</t>
  </si>
  <si>
    <t>336053760000</t>
  </si>
  <si>
    <t>33605376</t>
  </si>
  <si>
    <t>XIUNU WU</t>
  </si>
  <si>
    <t>XIUNUWU</t>
  </si>
  <si>
    <t>69186628</t>
  </si>
  <si>
    <t>341426060000</t>
  </si>
  <si>
    <t>34142606</t>
  </si>
  <si>
    <t>XIUPING ZHONG</t>
  </si>
  <si>
    <t>XIUPINGZHONG</t>
  </si>
  <si>
    <t>66929138</t>
  </si>
  <si>
    <t>338247170000</t>
  </si>
  <si>
    <t>33824717</t>
  </si>
  <si>
    <t>XIUQIONG LIU</t>
  </si>
  <si>
    <t>XIUQIONGLIU</t>
  </si>
  <si>
    <t>63092017</t>
  </si>
  <si>
    <t>325125540000</t>
  </si>
  <si>
    <t>32512554</t>
  </si>
  <si>
    <t>XIUQIONG QIU</t>
  </si>
  <si>
    <t>XIUQIONGQIU</t>
  </si>
  <si>
    <t>61126563</t>
  </si>
  <si>
    <t>328055740000</t>
  </si>
  <si>
    <t>32805574</t>
  </si>
  <si>
    <t>XIUQIONG ZENG</t>
  </si>
  <si>
    <t>XIUQIONGZENG</t>
  </si>
  <si>
    <t>67778555</t>
  </si>
  <si>
    <t>344426120000</t>
  </si>
  <si>
    <t>34442612</t>
  </si>
  <si>
    <t>XIUQUIN LUO</t>
  </si>
  <si>
    <t>XIUQUINLUO</t>
  </si>
  <si>
    <t>63945648</t>
  </si>
  <si>
    <t>329085290000</t>
  </si>
  <si>
    <t>32908529</t>
  </si>
  <si>
    <t>XIUXIAN WANG</t>
  </si>
  <si>
    <t>XIUXIANWANG</t>
  </si>
  <si>
    <t>67192555</t>
  </si>
  <si>
    <t>337053850000</t>
  </si>
  <si>
    <t>33705385</t>
  </si>
  <si>
    <t>XIUYI HE</t>
  </si>
  <si>
    <t>XIUYIHE</t>
  </si>
  <si>
    <t>68796573</t>
  </si>
  <si>
    <t>355052210000</t>
  </si>
  <si>
    <t>35505221</t>
  </si>
  <si>
    <t>XIUYIN LIAO</t>
  </si>
  <si>
    <t>XIUYINLIAO</t>
  </si>
  <si>
    <t>69442425</t>
  </si>
  <si>
    <t>347402210000</t>
  </si>
  <si>
    <t>34740221</t>
  </si>
  <si>
    <t>XONA BROAD CASTING CORP.</t>
  </si>
  <si>
    <t>XONABROADCASTINGCORP</t>
  </si>
  <si>
    <t>66698775</t>
  </si>
  <si>
    <t>294015620000</t>
  </si>
  <si>
    <t>29401562</t>
  </si>
  <si>
    <t>XPERTISE CONSULTING GROUP PANAMA S.A.</t>
  </si>
  <si>
    <t>XPERTISECONSULTINGGROUPPANAMASA</t>
  </si>
  <si>
    <t>62381601</t>
  </si>
  <si>
    <t>272029800000</t>
  </si>
  <si>
    <t>27202980</t>
  </si>
  <si>
    <t>XTRA FIESTA</t>
  </si>
  <si>
    <t>XTRAFIESTA</t>
  </si>
  <si>
    <t>67096551</t>
  </si>
  <si>
    <t>132013200000</t>
  </si>
  <si>
    <t>13201320</t>
  </si>
  <si>
    <t>SERVICIOS NAUTICOS DEL PACIFICO; S.A</t>
  </si>
  <si>
    <t>SERVICIOSNAUTICOSDELPACIFICOSA</t>
  </si>
  <si>
    <t>66718445</t>
  </si>
  <si>
    <t>273006200000</t>
  </si>
  <si>
    <t>27300620</t>
  </si>
  <si>
    <t>XTREME SUPPORT PANAMA S.A</t>
  </si>
  <si>
    <t>XTREMESUPPORTPANAMASA</t>
  </si>
  <si>
    <t>66787718</t>
  </si>
  <si>
    <t>314008550000</t>
  </si>
  <si>
    <t>31400855</t>
  </si>
  <si>
    <t>XUEYAN CHEN ZHENG</t>
  </si>
  <si>
    <t>XUEYANCHENZHENG</t>
  </si>
  <si>
    <t>68686688</t>
  </si>
  <si>
    <t>333058410000</t>
  </si>
  <si>
    <t>33305841</t>
  </si>
  <si>
    <t>XIAOZHEN WU</t>
  </si>
  <si>
    <t>XIAOZHENWU</t>
  </si>
  <si>
    <t>66576673</t>
  </si>
  <si>
    <t>802347790000</t>
  </si>
  <si>
    <t>80234779</t>
  </si>
  <si>
    <t>Y S INTERNACIONAL; S.A.</t>
  </si>
  <si>
    <t>YSINTERNACIONALSA</t>
  </si>
  <si>
    <t>66737270</t>
  </si>
  <si>
    <t>345285490000</t>
  </si>
  <si>
    <t>34528549</t>
  </si>
  <si>
    <t>YA &amp; SA INTERNATIONAL; S.A.</t>
  </si>
  <si>
    <t>YASAINTERNATIONALSA</t>
  </si>
  <si>
    <t>67709090</t>
  </si>
  <si>
    <t>224018900000</t>
  </si>
  <si>
    <t>22401890</t>
  </si>
  <si>
    <t>YAAL; S.A</t>
  </si>
  <si>
    <t>YAALSA</t>
  </si>
  <si>
    <t>2121877</t>
  </si>
  <si>
    <t>358082830000</t>
  </si>
  <si>
    <t>35808283</t>
  </si>
  <si>
    <t>YACIRA PRICILA RAMÍREZ DE ROBLES</t>
  </si>
  <si>
    <t>YACIRAPRICILARAMIREZDEROBLES</t>
  </si>
  <si>
    <t>68728924</t>
  </si>
  <si>
    <t>337322560000</t>
  </si>
  <si>
    <t>33732256</t>
  </si>
  <si>
    <t>YADELIS JUDITH PEREZ DE ACEVEDO</t>
  </si>
  <si>
    <t>YADELISJUDITHPEREZDEACEVEDO</t>
  </si>
  <si>
    <t>64138212</t>
  </si>
  <si>
    <t>347333810000</t>
  </si>
  <si>
    <t>34733381</t>
  </si>
  <si>
    <t>YADIRA BONILLA GRAJALES</t>
  </si>
  <si>
    <t>YADIRABONILLAGRAJALES</t>
  </si>
  <si>
    <t>69627286</t>
  </si>
  <si>
    <t>319010660000</t>
  </si>
  <si>
    <t>31901066</t>
  </si>
  <si>
    <t>YADIRA DEL CARMEN MOJICA SANCHEZ</t>
  </si>
  <si>
    <t>YADIRADELCARMENMOJICASANCHEZ</t>
  </si>
  <si>
    <t>64540421</t>
  </si>
  <si>
    <t>246017470000</t>
  </si>
  <si>
    <t>24601747</t>
  </si>
  <si>
    <t>YADIRA ELENA PITANO. (YADIRA'S FASHION)</t>
  </si>
  <si>
    <t>YADIRAELENAPITANOYADIRASFASHION</t>
  </si>
  <si>
    <t>285059830000</t>
  </si>
  <si>
    <t>28505983</t>
  </si>
  <si>
    <t>YADIRA ELIZABETH WILLIAMS PINO</t>
  </si>
  <si>
    <t>YADIRAELIZABETHWILLIAMSPINO</t>
  </si>
  <si>
    <t>332086730000</t>
  </si>
  <si>
    <t>33208673</t>
  </si>
  <si>
    <t>YADIRA ESTHER DELGADO CARRASCO</t>
  </si>
  <si>
    <t>YADIRAESTHERDELGADOCARRASCO</t>
  </si>
  <si>
    <t>67274478</t>
  </si>
  <si>
    <t>342429130000</t>
  </si>
  <si>
    <t>34242913</t>
  </si>
  <si>
    <t>YADIRA ESTHER PACHECO</t>
  </si>
  <si>
    <t>YADIRAESTHERPACHECO</t>
  </si>
  <si>
    <t>69050485</t>
  </si>
  <si>
    <t>802486400000</t>
  </si>
  <si>
    <t>80248640</t>
  </si>
  <si>
    <t>YADIRA JIMENEZ</t>
  </si>
  <si>
    <t>YADIRAJIMENEZ</t>
  </si>
  <si>
    <t>2614461</t>
  </si>
  <si>
    <t>339034350000</t>
  </si>
  <si>
    <t>33903435</t>
  </si>
  <si>
    <t>YADIRA JUDITH CASTRO RODRIGUEZ</t>
  </si>
  <si>
    <t>YADIRAJUDITHCASTRORODRIGUEZ</t>
  </si>
  <si>
    <t>64974034</t>
  </si>
  <si>
    <t>339082370000</t>
  </si>
  <si>
    <t>33908237</t>
  </si>
  <si>
    <t>YADIRA VANESSA APONTE SUAREZ</t>
  </si>
  <si>
    <t>YADIRAVANESSAAPONTESUAREZ</t>
  </si>
  <si>
    <t>68497060</t>
  </si>
  <si>
    <t>356056720000</t>
  </si>
  <si>
    <t>35605672</t>
  </si>
  <si>
    <t>YAELY SHARISSA CASTAÑEDAS ORTEGA</t>
  </si>
  <si>
    <t>YAELYSHARISSACASTANEDASORTEGA</t>
  </si>
  <si>
    <t>66290684</t>
  </si>
  <si>
    <t>357056720000</t>
  </si>
  <si>
    <t>35705672</t>
  </si>
  <si>
    <t>344058980000</t>
  </si>
  <si>
    <t>34405898</t>
  </si>
  <si>
    <t>YAFEN CHEN</t>
  </si>
  <si>
    <t>YAFENCHEN</t>
  </si>
  <si>
    <t>66883085</t>
  </si>
  <si>
    <t>344058980100</t>
  </si>
  <si>
    <t>YANFEN CHEN</t>
  </si>
  <si>
    <t>YANFENCHEN</t>
  </si>
  <si>
    <t>339250330000</t>
  </si>
  <si>
    <t>33925033</t>
  </si>
  <si>
    <t>YAHAIRA BETZIBEL MONTENEGRO BETHANCOURT</t>
  </si>
  <si>
    <t>YAHAIRABETZIBELMONTENEGROBETHANCOURT</t>
  </si>
  <si>
    <t>63467243</t>
  </si>
  <si>
    <t>349413790000</t>
  </si>
  <si>
    <t>34941379</t>
  </si>
  <si>
    <t>YAHAIRA GARIBALDI GONDOLA</t>
  </si>
  <si>
    <t>YAHAIRAGARIBALDIGONDOLA</t>
  </si>
  <si>
    <t>65546563</t>
  </si>
  <si>
    <t>358041220000</t>
  </si>
  <si>
    <t>35804122</t>
  </si>
  <si>
    <t>YAHAIRA LISBETH SANCHEZ BONICHE</t>
  </si>
  <si>
    <t>YAHAIRALISBETHSANCHEZBONICHE</t>
  </si>
  <si>
    <t>66777848</t>
  </si>
  <si>
    <t>347281870000</t>
  </si>
  <si>
    <t>34728187</t>
  </si>
  <si>
    <t>YAHAIRA YANETH ROSALES VEGA</t>
  </si>
  <si>
    <t>YAHAIRAYANETHROSALESVEGA</t>
  </si>
  <si>
    <t>67875626</t>
  </si>
  <si>
    <t>359118300000</t>
  </si>
  <si>
    <t>35911830</t>
  </si>
  <si>
    <t>YAHAIRA YISENIA MARTINEZ REYES</t>
  </si>
  <si>
    <t>YAHAIRAYISENIAMARTINEZREYES</t>
  </si>
  <si>
    <t>68252727</t>
  </si>
  <si>
    <t>328111720000</t>
  </si>
  <si>
    <t>32811172</t>
  </si>
  <si>
    <t>YAHAYRA YANETHCH PARDO BONILLA</t>
  </si>
  <si>
    <t>YAHAYRAYANETHCHPARDOBONILLA</t>
  </si>
  <si>
    <t>67096698</t>
  </si>
  <si>
    <t>347236350000</t>
  </si>
  <si>
    <t>34723635</t>
  </si>
  <si>
    <t>YAHIR ALBERTO RODRIGUEZ LARA</t>
  </si>
  <si>
    <t>YAHIRALBERTORODRIGUEZLARA</t>
  </si>
  <si>
    <t>62944298</t>
  </si>
  <si>
    <t>336061370000</t>
  </si>
  <si>
    <t>33606137</t>
  </si>
  <si>
    <t>YAHIR URRIOLA</t>
  </si>
  <si>
    <t>YAHIRURRIOLA</t>
  </si>
  <si>
    <t>63554968</t>
  </si>
  <si>
    <t>358099440000</t>
  </si>
  <si>
    <t>35809944</t>
  </si>
  <si>
    <t>YAIKEL AIDEE TELLO ESPINO</t>
  </si>
  <si>
    <t>YAIKELAIDEETELLOESPINO</t>
  </si>
  <si>
    <t>65541548</t>
  </si>
  <si>
    <t>338264900000</t>
  </si>
  <si>
    <t>33826490</t>
  </si>
  <si>
    <t>YAILEN MITCHELL COLLAZOS NIETO</t>
  </si>
  <si>
    <t>YAILENMITCHELLCOLLAZOSNIETO</t>
  </si>
  <si>
    <t>65559906</t>
  </si>
  <si>
    <t>358030840000</t>
  </si>
  <si>
    <t>35803084</t>
  </si>
  <si>
    <t>YAIMA RAMIREZ GARCIA</t>
  </si>
  <si>
    <t>YAIMARAMIREZGARCIA</t>
  </si>
  <si>
    <t>69646217</t>
  </si>
  <si>
    <t>339055930000</t>
  </si>
  <si>
    <t>33905593</t>
  </si>
  <si>
    <t>YAINELIS ZULAYCORTES GUTIERREZ DE PALACIOS</t>
  </si>
  <si>
    <t>YAINELISZULAYCORTESGUTIERREZDEPALACIOS</t>
  </si>
  <si>
    <t>68300925</t>
  </si>
  <si>
    <t>358060090000</t>
  </si>
  <si>
    <t>35806009</t>
  </si>
  <si>
    <t>YAIRELIS YARIANA RIVAS VILLARREAL</t>
  </si>
  <si>
    <t>YAIRELISYARIANARIVASVILLARREAL</t>
  </si>
  <si>
    <t>342373700000</t>
  </si>
  <si>
    <t>34237370</t>
  </si>
  <si>
    <t>YAIRETH DAYANA MAGALLON LOPEZ DE VARGAS</t>
  </si>
  <si>
    <t>YAIRETHDAYANAMAGALLONLOPEZDEVARGAS</t>
  </si>
  <si>
    <t>61356627</t>
  </si>
  <si>
    <t>341263480000</t>
  </si>
  <si>
    <t>34126348</t>
  </si>
  <si>
    <t>YAIRIS MARIA MARTINEZ OBREGON</t>
  </si>
  <si>
    <t>YAIRISMARIAMARTINEZOBREGON</t>
  </si>
  <si>
    <t>64845397</t>
  </si>
  <si>
    <t>329041260000</t>
  </si>
  <si>
    <t>32904126</t>
  </si>
  <si>
    <t>YAISBETH HAMALL BATISTA SAMANIEGO</t>
  </si>
  <si>
    <t>YAISBETHHAMALLBATISTASAMANIEGO</t>
  </si>
  <si>
    <t>66719380</t>
  </si>
  <si>
    <t>329086780000</t>
  </si>
  <si>
    <t>32908678</t>
  </si>
  <si>
    <t>YAISSEL ARABIS CONTRERAS MORRIS</t>
  </si>
  <si>
    <t>YAISSELARABISCONTRERASMORRIS</t>
  </si>
  <si>
    <t>69779209</t>
  </si>
  <si>
    <t>351128460000</t>
  </si>
  <si>
    <t>35112846</t>
  </si>
  <si>
    <t>YAJAIRA IBARRA QUINTERO</t>
  </si>
  <si>
    <t>YAJAIRAIBARRAQUINTERO</t>
  </si>
  <si>
    <t>61768217</t>
  </si>
  <si>
    <t>341391410000</t>
  </si>
  <si>
    <t>34139141</t>
  </si>
  <si>
    <t>YAJAIRA LISSELOTTE CEDANO ENCARNACION</t>
  </si>
  <si>
    <t>YAJAIRALISSELOTTECEDANOENCARNACION</t>
  </si>
  <si>
    <t>69834946</t>
  </si>
  <si>
    <t>344317360000</t>
  </si>
  <si>
    <t>34431736</t>
  </si>
  <si>
    <t>69354946</t>
  </si>
  <si>
    <t>359089050000</t>
  </si>
  <si>
    <t>35908905</t>
  </si>
  <si>
    <t>YAJING LUO</t>
  </si>
  <si>
    <t>YAJINGLUO</t>
  </si>
  <si>
    <t>60685987</t>
  </si>
  <si>
    <t>346053530000</t>
  </si>
  <si>
    <t>34605353</t>
  </si>
  <si>
    <t>YAKIDOO CORP</t>
  </si>
  <si>
    <t>YAKIDOOCORP</t>
  </si>
  <si>
    <t>62040342</t>
  </si>
  <si>
    <t>353077350000</t>
  </si>
  <si>
    <t>35307735</t>
  </si>
  <si>
    <t>YALEIKYS DAILYN BEITIA NUÑEZ</t>
  </si>
  <si>
    <t>YALEIKYSDAILYNBEITIANUNEZ</t>
  </si>
  <si>
    <t>67003402</t>
  </si>
  <si>
    <t>321037340000</t>
  </si>
  <si>
    <t>32103734</t>
  </si>
  <si>
    <t>YALEMY JASMIN ARANDA GONZALEZ</t>
  </si>
  <si>
    <t>YALEMYJASMINARANDAGONZALEZ</t>
  </si>
  <si>
    <t>67906781</t>
  </si>
  <si>
    <t>327094070000</t>
  </si>
  <si>
    <t>32709407</t>
  </si>
  <si>
    <t>YALEYKA YAYKEL RODRIGUEZ RODRIGUEZ</t>
  </si>
  <si>
    <t>YALEYKAYAYKELRODRIGUEZRODRIGUEZ</t>
  </si>
  <si>
    <t>63569403</t>
  </si>
  <si>
    <t>354063210000</t>
  </si>
  <si>
    <t>35406321</t>
  </si>
  <si>
    <t>YALINETH LINETH MARTINEZ PEREZ</t>
  </si>
  <si>
    <t>YALINETHLINETHMARTINEZPEREZ</t>
  </si>
  <si>
    <t>60970280</t>
  </si>
  <si>
    <t>339286260000</t>
  </si>
  <si>
    <t>33928626</t>
  </si>
  <si>
    <t>YAMAL CONCEPCION</t>
  </si>
  <si>
    <t>YAMALCONCEPCION</t>
  </si>
  <si>
    <t>69125228</t>
  </si>
  <si>
    <t>326078740000</t>
  </si>
  <si>
    <t>32607874</t>
  </si>
  <si>
    <t>YAMILA DEL CARMEN HURTADO NUÑEZ</t>
  </si>
  <si>
    <t>YAMILADELCARMENHURTADONUNEZ</t>
  </si>
  <si>
    <t>65051312</t>
  </si>
  <si>
    <t>294081640000</t>
  </si>
  <si>
    <t>29408164</t>
  </si>
  <si>
    <t>YAMILE CHEN</t>
  </si>
  <si>
    <t>YAMILECHEN</t>
  </si>
  <si>
    <t>67477501</t>
  </si>
  <si>
    <t>141039730000</t>
  </si>
  <si>
    <t>14103973</t>
  </si>
  <si>
    <t>YAMILETH JOHNSON</t>
  </si>
  <si>
    <t>YAMILETHJOHNSON</t>
  </si>
  <si>
    <t>62422791</t>
  </si>
  <si>
    <t>327056250000</t>
  </si>
  <si>
    <t>32705625</t>
  </si>
  <si>
    <t>YAMILETH ARAYA BARRANCO DE BARREIRO</t>
  </si>
  <si>
    <t>YAMILETHARAYABARRANCODEBARREIRO</t>
  </si>
  <si>
    <t>66384266</t>
  </si>
  <si>
    <t>184082390000</t>
  </si>
  <si>
    <t>18408239</t>
  </si>
  <si>
    <t>YAMILETH DEL CARMEN CABALLERO CABALLERO</t>
  </si>
  <si>
    <t>YAMILETHDELCARMENCABALLEROCABALLERO</t>
  </si>
  <si>
    <t>65886919</t>
  </si>
  <si>
    <t>359012420000</t>
  </si>
  <si>
    <t>35901242</t>
  </si>
  <si>
    <t>YAMILETH DEL CARMEN MITRE MIRANDA</t>
  </si>
  <si>
    <t>YAMILETHDELCARMENMITREMIRANDA</t>
  </si>
  <si>
    <t>64567760</t>
  </si>
  <si>
    <t>342138150000</t>
  </si>
  <si>
    <t>34213815</t>
  </si>
  <si>
    <t>YAMILETH ESTHER BEST FREEMAN</t>
  </si>
  <si>
    <t>YAMILETHESTHERBESTFREEMAN</t>
  </si>
  <si>
    <t>61499592</t>
  </si>
  <si>
    <t>326112680000</t>
  </si>
  <si>
    <t>32611268</t>
  </si>
  <si>
    <t>YAMILETH ESTHER SANCHEZ CASTILLO</t>
  </si>
  <si>
    <t>YAMILETHESTHERSANCHEZCASTILLO</t>
  </si>
  <si>
    <t>67945293</t>
  </si>
  <si>
    <t>349319590000</t>
  </si>
  <si>
    <t>34931959</t>
  </si>
  <si>
    <t>YAMILETH ESTHER SUGASTY ALONSO</t>
  </si>
  <si>
    <t>YAMILETHESTHERSUGASTYALONSO</t>
  </si>
  <si>
    <t>67221467</t>
  </si>
  <si>
    <t>312041090000</t>
  </si>
  <si>
    <t>31204109</t>
  </si>
  <si>
    <t>YAMILETH GARCIA MURILLO</t>
  </si>
  <si>
    <t>YAMILETHGARCIAMURILLO</t>
  </si>
  <si>
    <t>66761619</t>
  </si>
  <si>
    <t>339078710000</t>
  </si>
  <si>
    <t>33907871</t>
  </si>
  <si>
    <t>YAMILETH HERNANDEZ DE ARAUZ</t>
  </si>
  <si>
    <t>YAMILETHHERNANDEZDEARAUZ</t>
  </si>
  <si>
    <t>65959941</t>
  </si>
  <si>
    <t>323112000000</t>
  </si>
  <si>
    <t>32311200</t>
  </si>
  <si>
    <t>YAMILETH ITSEL OSORIO ORFIL</t>
  </si>
  <si>
    <t>YAMILETHITSELOSORIOORFIL</t>
  </si>
  <si>
    <t>62460903</t>
  </si>
  <si>
    <t>306004160000</t>
  </si>
  <si>
    <t>30600416</t>
  </si>
  <si>
    <t>YAMILETH LOPEZ ORTEGA #3</t>
  </si>
  <si>
    <t>YAMILETHLOPEZORTEGA3</t>
  </si>
  <si>
    <t>62916071</t>
  </si>
  <si>
    <t>351076840000</t>
  </si>
  <si>
    <t>35107684</t>
  </si>
  <si>
    <t>YAMILETH NAXSIA MORRIS GONZALEZ</t>
  </si>
  <si>
    <t>YAMILETHNAXSIAMORRISGONZALEZ</t>
  </si>
  <si>
    <t>64437450</t>
  </si>
  <si>
    <t>352004760000</t>
  </si>
  <si>
    <t>35200476</t>
  </si>
  <si>
    <t>YAMILETH SANTO VENADO</t>
  </si>
  <si>
    <t>YAMILETHSANTOVENADO</t>
  </si>
  <si>
    <t>66617804</t>
  </si>
  <si>
    <t>336246090000</t>
  </si>
  <si>
    <t>33624609</t>
  </si>
  <si>
    <t>YAMILETH VILLA MONTERREY</t>
  </si>
  <si>
    <t>YAMILETHVILLAMONTERREY</t>
  </si>
  <si>
    <t>66608222</t>
  </si>
  <si>
    <t>348374110000</t>
  </si>
  <si>
    <t>34837411</t>
  </si>
  <si>
    <t>YAMILKA DEL VALLE DELGADO GEDLER</t>
  </si>
  <si>
    <t>YAMILKADELVALLEDELGADOGEDLER</t>
  </si>
  <si>
    <t>65718126</t>
  </si>
  <si>
    <t>317067040000</t>
  </si>
  <si>
    <t>31706704</t>
  </si>
  <si>
    <t>YAMILKA IVONE DEL CARMEN LOPEZ GARCIA</t>
  </si>
  <si>
    <t>YAMILKAIVONEDELCARMENLOPEZGARCIA</t>
  </si>
  <si>
    <t>66727657</t>
  </si>
  <si>
    <t>327049880000</t>
  </si>
  <si>
    <t>32704988</t>
  </si>
  <si>
    <t>YAN LIZHU</t>
  </si>
  <si>
    <t>YANLIZHU</t>
  </si>
  <si>
    <t>68886881</t>
  </si>
  <si>
    <t>800518210000</t>
  </si>
  <si>
    <t>80051821</t>
  </si>
  <si>
    <t>FERRICENTRO PENONOME</t>
  </si>
  <si>
    <t>FERRICENTROPENONOME</t>
  </si>
  <si>
    <t>323125560000</t>
  </si>
  <si>
    <t>32312556</t>
  </si>
  <si>
    <t>YANDONG HUANG LI</t>
  </si>
  <si>
    <t>YANDONGHUANGLI</t>
  </si>
  <si>
    <t>68858549</t>
  </si>
  <si>
    <t>338089930000</t>
  </si>
  <si>
    <t>33808993</t>
  </si>
  <si>
    <t>YANEIKA DANIELA FERNANDEZ GARCIA</t>
  </si>
  <si>
    <t>YANEIKADANIELAFERNANDEZGARCIA</t>
  </si>
  <si>
    <t>69362778</t>
  </si>
  <si>
    <t>348076470000</t>
  </si>
  <si>
    <t>34807647</t>
  </si>
  <si>
    <t>YANELDY DEL VALLE CHACON QUIROZ</t>
  </si>
  <si>
    <t>YANELDYDELVALLECHACONQUIROZ</t>
  </si>
  <si>
    <t>61098267</t>
  </si>
  <si>
    <t>331259070000</t>
  </si>
  <si>
    <t>33125907</t>
  </si>
  <si>
    <t>YANELIS IVETH MORENO</t>
  </si>
  <si>
    <t>YANELISIVETHMORENO</t>
  </si>
  <si>
    <t>61368583</t>
  </si>
  <si>
    <t>342181250000</t>
  </si>
  <si>
    <t>34218125</t>
  </si>
  <si>
    <t>YANESY DORALYS MONTERREY VILLARREAL</t>
  </si>
  <si>
    <t>YANESYDORALYSMONTERREYVILLARREAL</t>
  </si>
  <si>
    <t>69971276</t>
  </si>
  <si>
    <t>298071260000</t>
  </si>
  <si>
    <t>29807126</t>
  </si>
  <si>
    <t>YANETH ATENCIO / SERVICIOS Y DISTRIBUIDORA YANETH</t>
  </si>
  <si>
    <t>YANETHATENCIOSERVICIOSYDISTRIBUIDORAYANETH</t>
  </si>
  <si>
    <t>69314444</t>
  </si>
  <si>
    <t>328071700000</t>
  </si>
  <si>
    <t>32807170</t>
  </si>
  <si>
    <t>YANETH BARONA</t>
  </si>
  <si>
    <t>YANETHBARONA</t>
  </si>
  <si>
    <t>62471796</t>
  </si>
  <si>
    <t>322040680000</t>
  </si>
  <si>
    <t>32204068</t>
  </si>
  <si>
    <t>YANETH DEL ROSARIO RIVERA CASTILLO</t>
  </si>
  <si>
    <t>YANETHDELROSARIORIVERACASTILLO</t>
  </si>
  <si>
    <t>346251900000</t>
  </si>
  <si>
    <t>34625190</t>
  </si>
  <si>
    <t>YANETH LISBETH HERNANDEZ CORDOBA</t>
  </si>
  <si>
    <t>YANETHLISBETHHERNANDEZCORDOBA</t>
  </si>
  <si>
    <t>66335055</t>
  </si>
  <si>
    <t>324100740000</t>
  </si>
  <si>
    <t>32410074</t>
  </si>
  <si>
    <t>YANFAN WU</t>
  </si>
  <si>
    <t>YANFANWU</t>
  </si>
  <si>
    <t>68880004</t>
  </si>
  <si>
    <t>326051060000</t>
  </si>
  <si>
    <t>32605106</t>
  </si>
  <si>
    <t>YANFANG LIANG</t>
  </si>
  <si>
    <t>YANFANGLIANG</t>
  </si>
  <si>
    <t>62861989</t>
  </si>
  <si>
    <t>335310950000</t>
  </si>
  <si>
    <t>33531095</t>
  </si>
  <si>
    <t>YANFANG LIU</t>
  </si>
  <si>
    <t>YANFANGLIU</t>
  </si>
  <si>
    <t>65246138</t>
  </si>
  <si>
    <t>348224290000</t>
  </si>
  <si>
    <t>34822429</t>
  </si>
  <si>
    <t>YANFEI CHEN</t>
  </si>
  <si>
    <t>YANFEICHEN</t>
  </si>
  <si>
    <t>66907586</t>
  </si>
  <si>
    <t>337089560000</t>
  </si>
  <si>
    <t>33708956</t>
  </si>
  <si>
    <t>YANGJUN ZHANG</t>
  </si>
  <si>
    <t>YANGJUNZHANG</t>
  </si>
  <si>
    <t>69262550</t>
  </si>
  <si>
    <t>331083330100</t>
  </si>
  <si>
    <t>33108333</t>
  </si>
  <si>
    <t>YANHUA JIANG</t>
  </si>
  <si>
    <t>YANHUAJIANG</t>
  </si>
  <si>
    <t>62376397</t>
  </si>
  <si>
    <t>345276060000</t>
  </si>
  <si>
    <t>34527606</t>
  </si>
  <si>
    <t>YANI SA</t>
  </si>
  <si>
    <t>YANISA</t>
  </si>
  <si>
    <t>66396511</t>
  </si>
  <si>
    <t>346328660000</t>
  </si>
  <si>
    <t>34632866</t>
  </si>
  <si>
    <t>YANIFHER DIANETH DELGADO BATISTA</t>
  </si>
  <si>
    <t>YANIFHERDIANETHDELGADOBATISTA</t>
  </si>
  <si>
    <t>62006445</t>
  </si>
  <si>
    <t>324043900000</t>
  </si>
  <si>
    <t>32404390</t>
  </si>
  <si>
    <t>YANILKA EDITH ROUSE RODRIGUEZ DE SANABRIA</t>
  </si>
  <si>
    <t>YANILKAEDITHROUSERODRIGUEZDESANABRIA</t>
  </si>
  <si>
    <t>69335630</t>
  </si>
  <si>
    <t>344363010000</t>
  </si>
  <si>
    <t>34436301</t>
  </si>
  <si>
    <t>YANIMACHE; S.A.</t>
  </si>
  <si>
    <t>YANIMACHESA</t>
  </si>
  <si>
    <t>66150008</t>
  </si>
  <si>
    <t>307073720000</t>
  </si>
  <si>
    <t>30707372</t>
  </si>
  <si>
    <t>YANIN MARTINEZ ROVIRA</t>
  </si>
  <si>
    <t>YANINMARTINEZROVIRA</t>
  </si>
  <si>
    <t>64895571</t>
  </si>
  <si>
    <t>337238920000</t>
  </si>
  <si>
    <t>33723892</t>
  </si>
  <si>
    <t>YANINA CELINDA DOMINGUEZ</t>
  </si>
  <si>
    <t>YANINACELINDADOMINGUEZ</t>
  </si>
  <si>
    <t>639595333</t>
  </si>
  <si>
    <t>301063940000</t>
  </si>
  <si>
    <t>30106394</t>
  </si>
  <si>
    <t>YANIRA MICHELLE LANE</t>
  </si>
  <si>
    <t>YANIRAMICHELLELANE</t>
  </si>
  <si>
    <t>61518952</t>
  </si>
  <si>
    <t>316033120000</t>
  </si>
  <si>
    <t>31603312</t>
  </si>
  <si>
    <t>YANIRED DEL CARMEN FRANCO RAMOS</t>
  </si>
  <si>
    <t>YANIREDDELCARMENFRANCORAMOS</t>
  </si>
  <si>
    <t>66158649</t>
  </si>
  <si>
    <t>356120790000</t>
  </si>
  <si>
    <t>35612079</t>
  </si>
  <si>
    <t>YANIRETH VICTORIA EDWARDS BALOY</t>
  </si>
  <si>
    <t>YANIRETHVICTORIAEDWARDSBALOY</t>
  </si>
  <si>
    <t>61627609</t>
  </si>
  <si>
    <t>352089700000</t>
  </si>
  <si>
    <t>35208970</t>
  </si>
  <si>
    <t>YANIRIS GARCIA PEÑA</t>
  </si>
  <si>
    <t>YANIRISGARCIAPENA</t>
  </si>
  <si>
    <t>68435858</t>
  </si>
  <si>
    <t>339025310000</t>
  </si>
  <si>
    <t>33902531</t>
  </si>
  <si>
    <t>YANISETH DANIELA MENESES PANEZO</t>
  </si>
  <si>
    <t>YANISETHDANIELAMENESESPANEZO</t>
  </si>
  <si>
    <t>61207029</t>
  </si>
  <si>
    <t>314072100000</t>
  </si>
  <si>
    <t>31407210</t>
  </si>
  <si>
    <t>YANITZA INES ISABEL PEREZ SANTOS</t>
  </si>
  <si>
    <t>YANITZAINESISABELPEREZSANTOS</t>
  </si>
  <si>
    <t>67404345</t>
  </si>
  <si>
    <t>327069380000</t>
  </si>
  <si>
    <t>32706938</t>
  </si>
  <si>
    <t>YANITZA YISSELL CARRASCO LOPEZ</t>
  </si>
  <si>
    <t>YANITZAYISSELLCARRASCOLOPEZ</t>
  </si>
  <si>
    <t>65826078</t>
  </si>
  <si>
    <t>216002790000</t>
  </si>
  <si>
    <t>21600279</t>
  </si>
  <si>
    <t>YANIXA BALOY</t>
  </si>
  <si>
    <t>YANIXABALOY</t>
  </si>
  <si>
    <t>60307326</t>
  </si>
  <si>
    <t>357089300000</t>
  </si>
  <si>
    <t>35708930</t>
  </si>
  <si>
    <t>YANJIE LIN</t>
  </si>
  <si>
    <t>YANJIELIN</t>
  </si>
  <si>
    <t>68711519</t>
  </si>
  <si>
    <t>349046540000</t>
  </si>
  <si>
    <t>34904654</t>
  </si>
  <si>
    <t>YANLI LU</t>
  </si>
  <si>
    <t>YANLILU</t>
  </si>
  <si>
    <t>68782068</t>
  </si>
  <si>
    <t>358040420000</t>
  </si>
  <si>
    <t>35804042</t>
  </si>
  <si>
    <t>YANLIET CHONG GARCÍA</t>
  </si>
  <si>
    <t>YANLIETCHONGGARCIA</t>
  </si>
  <si>
    <t>238021710000</t>
  </si>
  <si>
    <t>23802171</t>
  </si>
  <si>
    <t>YANLING ZHONG</t>
  </si>
  <si>
    <t>YANLINGZHONG</t>
  </si>
  <si>
    <t>67853025</t>
  </si>
  <si>
    <t>338264800000</t>
  </si>
  <si>
    <t>33826480</t>
  </si>
  <si>
    <t>YANMEI HE</t>
  </si>
  <si>
    <t>YANMEIHE</t>
  </si>
  <si>
    <t>65066046</t>
  </si>
  <si>
    <t>354004020000</t>
  </si>
  <si>
    <t>35400402</t>
  </si>
  <si>
    <t>YANMEI LI</t>
  </si>
  <si>
    <t>YANMEILI</t>
  </si>
  <si>
    <t>65008811</t>
  </si>
  <si>
    <t>326030810000</t>
  </si>
  <si>
    <t>32603081</t>
  </si>
  <si>
    <t>YANQIANQ MO</t>
  </si>
  <si>
    <t>YANQIANQMO</t>
  </si>
  <si>
    <t>62630169</t>
  </si>
  <si>
    <t>354082330000</t>
  </si>
  <si>
    <t>35408233</t>
  </si>
  <si>
    <t>YANQIU PAN</t>
  </si>
  <si>
    <t>YANQIUPAN</t>
  </si>
  <si>
    <t>67862539</t>
  </si>
  <si>
    <t>329054860000</t>
  </si>
  <si>
    <t>32905486</t>
  </si>
  <si>
    <t>YANTING ZOU</t>
  </si>
  <si>
    <t>YANTINGZOU</t>
  </si>
  <si>
    <t>67391288</t>
  </si>
  <si>
    <t>328012420000</t>
  </si>
  <si>
    <t>32801242</t>
  </si>
  <si>
    <t>YANYI CHEN DE LIAO</t>
  </si>
  <si>
    <t>YANYICHENDELIAO</t>
  </si>
  <si>
    <t>66812668</t>
  </si>
  <si>
    <t>344358290000</t>
  </si>
  <si>
    <t>34435829</t>
  </si>
  <si>
    <t>67767798</t>
  </si>
  <si>
    <t>332037220000</t>
  </si>
  <si>
    <t>33203722</t>
  </si>
  <si>
    <t>YANYIN LUO</t>
  </si>
  <si>
    <t>YANYINLUO</t>
  </si>
  <si>
    <t>67579588</t>
  </si>
  <si>
    <t>323113990000</t>
  </si>
  <si>
    <t>32311399</t>
  </si>
  <si>
    <t>YANZHEN PAN</t>
  </si>
  <si>
    <t>YANZHENPAN</t>
  </si>
  <si>
    <t>69924820</t>
  </si>
  <si>
    <t>332009630000</t>
  </si>
  <si>
    <t>33200963</t>
  </si>
  <si>
    <t>343385720000</t>
  </si>
  <si>
    <t>34338572</t>
  </si>
  <si>
    <t>YAO HUI ZHANG</t>
  </si>
  <si>
    <t>YAOHUIZHANG</t>
  </si>
  <si>
    <t>69508613</t>
  </si>
  <si>
    <t>344300120000</t>
  </si>
  <si>
    <t>34430012</t>
  </si>
  <si>
    <t>YAO MAO KUANG GUO</t>
  </si>
  <si>
    <t>YAOMAOKUANGGUO</t>
  </si>
  <si>
    <t>65850865</t>
  </si>
  <si>
    <t>315054310000</t>
  </si>
  <si>
    <t>31505431</t>
  </si>
  <si>
    <t>YAO TING KAM LIM</t>
  </si>
  <si>
    <t>YAOTINGKAMLIM</t>
  </si>
  <si>
    <t>67806368</t>
  </si>
  <si>
    <t>356099050000</t>
  </si>
  <si>
    <t>35609905</t>
  </si>
  <si>
    <t>YAO YAO ZHENG</t>
  </si>
  <si>
    <t>YAOYAOZHENG</t>
  </si>
  <si>
    <t>66887540</t>
  </si>
  <si>
    <t>322081420000</t>
  </si>
  <si>
    <t>32208142</t>
  </si>
  <si>
    <t>YAOHUI LIN</t>
  </si>
  <si>
    <t>YAOHUILIN</t>
  </si>
  <si>
    <t>68030888</t>
  </si>
  <si>
    <t>323119320000</t>
  </si>
  <si>
    <t>32311932</t>
  </si>
  <si>
    <t>YAOQI FENG</t>
  </si>
  <si>
    <t>YAOQIFENG</t>
  </si>
  <si>
    <t>69883884</t>
  </si>
  <si>
    <t>314075810000</t>
  </si>
  <si>
    <t>31407581</t>
  </si>
  <si>
    <t>YAOQIAN LIANG</t>
  </si>
  <si>
    <t>YAOQIANLIANG</t>
  </si>
  <si>
    <t>62364920</t>
  </si>
  <si>
    <t>345405770000</t>
  </si>
  <si>
    <t>34540577</t>
  </si>
  <si>
    <t>YAOSHENG WU</t>
  </si>
  <si>
    <t>YAOSHENGWU</t>
  </si>
  <si>
    <t>66516888</t>
  </si>
  <si>
    <t>349256220000</t>
  </si>
  <si>
    <t>34925622</t>
  </si>
  <si>
    <t>YAOZONG WANG WANG</t>
  </si>
  <si>
    <t>YAOZONGWANGWANG</t>
  </si>
  <si>
    <t>67531808</t>
  </si>
  <si>
    <t>356040920000</t>
  </si>
  <si>
    <t>35604092</t>
  </si>
  <si>
    <t>YARA LINET ROJAS NAVARRO</t>
  </si>
  <si>
    <t>YARALINETROJASNAVARRO</t>
  </si>
  <si>
    <t>2202329</t>
  </si>
  <si>
    <t>327085550000</t>
  </si>
  <si>
    <t>32708555</t>
  </si>
  <si>
    <t>YARAVI L OLIVARDIA GONZALEZ</t>
  </si>
  <si>
    <t>YARAVILOLIVARDIAGONZALEZ</t>
  </si>
  <si>
    <t>68410581</t>
  </si>
  <si>
    <t>338238840000</t>
  </si>
  <si>
    <t>33823884</t>
  </si>
  <si>
    <t>YARAVI VALLEY CORPORATION</t>
  </si>
  <si>
    <t>YARAVIVALLEYCORPORATION</t>
  </si>
  <si>
    <t>61074709</t>
  </si>
  <si>
    <t>349010010000</t>
  </si>
  <si>
    <t>34901001</t>
  </si>
  <si>
    <t>YARDLEY DAVIS SARMALIS</t>
  </si>
  <si>
    <t>YARDLEYDAVISSARMALIS</t>
  </si>
  <si>
    <t>65431904</t>
  </si>
  <si>
    <t>354050980000</t>
  </si>
  <si>
    <t>35405098</t>
  </si>
  <si>
    <t>YARELIS ADELAIDA LOPEZ CHAVEZ</t>
  </si>
  <si>
    <t>YARELISADELAIDALOPEZCHAVEZ</t>
  </si>
  <si>
    <t>65008058</t>
  </si>
  <si>
    <t>351118240000</t>
  </si>
  <si>
    <t>35111824</t>
  </si>
  <si>
    <t>YARELIS ENITH DE LEON YRIGOIEN</t>
  </si>
  <si>
    <t>YARELISENITHDELEONYRIGOIEN</t>
  </si>
  <si>
    <t>69055810</t>
  </si>
  <si>
    <t>335270330000</t>
  </si>
  <si>
    <t>33527033</t>
  </si>
  <si>
    <t>YARELIS FRANCO GONZALEZ</t>
  </si>
  <si>
    <t>YARELISFRANCOGONZALEZ</t>
  </si>
  <si>
    <t>62424294</t>
  </si>
  <si>
    <t>337068360000</t>
  </si>
  <si>
    <t>33706836</t>
  </si>
  <si>
    <t>YARELIS SANCHEZ</t>
  </si>
  <si>
    <t>YARELISSANCHEZ</t>
  </si>
  <si>
    <t>67516933</t>
  </si>
  <si>
    <t>328037870000</t>
  </si>
  <si>
    <t>32803787</t>
  </si>
  <si>
    <t>YARIANIS GISEL CEDEÑO</t>
  </si>
  <si>
    <t>YARIANISGISELCEDENO</t>
  </si>
  <si>
    <t>69971052</t>
  </si>
  <si>
    <t>332038690000</t>
  </si>
  <si>
    <t>33203869</t>
  </si>
  <si>
    <t>YARIBEL TORRES RIVERA</t>
  </si>
  <si>
    <t>YARIBELTORRESRIVERA</t>
  </si>
  <si>
    <t>65134736</t>
  </si>
  <si>
    <t>187082390000</t>
  </si>
  <si>
    <t>18708239</t>
  </si>
  <si>
    <t>YARIBELL YAJAYRA BERMUDEZ VALDES</t>
  </si>
  <si>
    <t>YARIBELLYAJAYRABERMUDEZVALDES</t>
  </si>
  <si>
    <t>65954252</t>
  </si>
  <si>
    <t>347099850000</t>
  </si>
  <si>
    <t>34709985</t>
  </si>
  <si>
    <t>YARICETH DEL CARMEN CASTILLO SAMUDIO</t>
  </si>
  <si>
    <t>YARICETHDELCARMENCASTILLOSAMUDIO</t>
  </si>
  <si>
    <t>69137915</t>
  </si>
  <si>
    <t>193046510000</t>
  </si>
  <si>
    <t>19304651</t>
  </si>
  <si>
    <t>YARIELA EDITH HERRERA MALO</t>
  </si>
  <si>
    <t>YARIELAEDITHHERRERAMALO</t>
  </si>
  <si>
    <t>66178093</t>
  </si>
  <si>
    <t>332006810000</t>
  </si>
  <si>
    <t>33200681</t>
  </si>
  <si>
    <t>YARIELA RAQUEL LINO DUQUE</t>
  </si>
  <si>
    <t>YARIELARAQUELLINODUQUE</t>
  </si>
  <si>
    <t>69836185</t>
  </si>
  <si>
    <t>345341790000</t>
  </si>
  <si>
    <t>34534179</t>
  </si>
  <si>
    <t>YARIELA YANETH DE GRACIA CACERES</t>
  </si>
  <si>
    <t>YARIELAYANETHDEGRACIACACERES</t>
  </si>
  <si>
    <t>64619695</t>
  </si>
  <si>
    <t>329033140000</t>
  </si>
  <si>
    <t>32903314</t>
  </si>
  <si>
    <t>YARILISKA FAYRU FONTALVO KOO</t>
  </si>
  <si>
    <t>YARILISKAFAYRUFONTALVOKOO</t>
  </si>
  <si>
    <t>61544169</t>
  </si>
  <si>
    <t>347253170000</t>
  </si>
  <si>
    <t>34725317</t>
  </si>
  <si>
    <t>YARINED YARIELA SOTO</t>
  </si>
  <si>
    <t>YARINEDYARIELASOTO</t>
  </si>
  <si>
    <t>64584083</t>
  </si>
  <si>
    <t>337088060000</t>
  </si>
  <si>
    <t>33708806</t>
  </si>
  <si>
    <t>YARINETH MARIA AGUILAR TORRES</t>
  </si>
  <si>
    <t>YARINETHMARIAAGUILARTORRES</t>
  </si>
  <si>
    <t>67821465</t>
  </si>
  <si>
    <t>343159760000</t>
  </si>
  <si>
    <t>34315976</t>
  </si>
  <si>
    <t>YARINETH YAJAIRA TORRES MOLINA</t>
  </si>
  <si>
    <t>YARINETHYAJAIRATORRESMOLINA</t>
  </si>
  <si>
    <t>69781701</t>
  </si>
  <si>
    <t>344010580000</t>
  </si>
  <si>
    <t>34401058</t>
  </si>
  <si>
    <t>YARINETH YARIELA MARIN MARIN</t>
  </si>
  <si>
    <t>YARINETHYARIELAMARINMARIN</t>
  </si>
  <si>
    <t>66030934</t>
  </si>
  <si>
    <t>353042810000</t>
  </si>
  <si>
    <t>35304281</t>
  </si>
  <si>
    <t>YARINETH YULISSA VIGIL JULIO</t>
  </si>
  <si>
    <t>YARINETHYULISSAVIGILJULIO</t>
  </si>
  <si>
    <t>65047538</t>
  </si>
  <si>
    <t>322073170000</t>
  </si>
  <si>
    <t>32207317</t>
  </si>
  <si>
    <t>YARISEL DEL CARMEN PINZON SANCHEZ</t>
  </si>
  <si>
    <t>YARISELDELCARMENPINZONSANCHEZ</t>
  </si>
  <si>
    <t>63974649</t>
  </si>
  <si>
    <t>346406390000</t>
  </si>
  <si>
    <t>34640639</t>
  </si>
  <si>
    <t>YARISEL RODRIGUEZ GONZALEZ</t>
  </si>
  <si>
    <t>YARISELRODRIGUEZGONZALEZ</t>
  </si>
  <si>
    <t>61987161</t>
  </si>
  <si>
    <t>352043080000</t>
  </si>
  <si>
    <t>35204308</t>
  </si>
  <si>
    <t>YARISEL ZENEIDA PINZON RAMOS</t>
  </si>
  <si>
    <t>YARISELZENEIDAPINZONRAMOS</t>
  </si>
  <si>
    <t>67064381</t>
  </si>
  <si>
    <t>354017330000</t>
  </si>
  <si>
    <t>35401733</t>
  </si>
  <si>
    <t>YARITHNA LISBETH SAMANIEGO MC DONALD</t>
  </si>
  <si>
    <t>YARITHNALISBETHSAMANIEGOMCDONALD</t>
  </si>
  <si>
    <t>65222495</t>
  </si>
  <si>
    <t>321047490000</t>
  </si>
  <si>
    <t>32104749</t>
  </si>
  <si>
    <t>YARITZA ALEJANDRA VIVAS GOMEZ</t>
  </si>
  <si>
    <t>YARITZAALEJANDRAVIVASGOMEZ</t>
  </si>
  <si>
    <t>62601388</t>
  </si>
  <si>
    <t>342360660000</t>
  </si>
  <si>
    <t>34236066</t>
  </si>
  <si>
    <t>YARITZA LIZBETH DE LEON CAMARGO</t>
  </si>
  <si>
    <t>YARITZALIZBETHDELEONCAMARGO</t>
  </si>
  <si>
    <t>67774383</t>
  </si>
  <si>
    <t>346425430000</t>
  </si>
  <si>
    <t>34642543</t>
  </si>
  <si>
    <t>YARITZA NATIVIDAD WALTER VALLADARES</t>
  </si>
  <si>
    <t>YARITZANATIVIDADWALTERVALLADARES</t>
  </si>
  <si>
    <t>63243483</t>
  </si>
  <si>
    <t>331251390000</t>
  </si>
  <si>
    <t>33125139</t>
  </si>
  <si>
    <t>YARITZA NATIVIDAD WALTER VALLADERES</t>
  </si>
  <si>
    <t>YARITZANATIVIDADWALTERVALLADERES</t>
  </si>
  <si>
    <t>63127401</t>
  </si>
  <si>
    <t>331070540000</t>
  </si>
  <si>
    <t>33107054</t>
  </si>
  <si>
    <t>YARITZA VALDES DOMINGUEZ</t>
  </si>
  <si>
    <t>YARITZAVALDESDOMINGUEZ</t>
  </si>
  <si>
    <t>67998899</t>
  </si>
  <si>
    <t>351115790000</t>
  </si>
  <si>
    <t>35111579</t>
  </si>
  <si>
    <t>YARNIN FERNÁNDEZ VARGAS</t>
  </si>
  <si>
    <t>YARNINFERNANDEZVARGAS</t>
  </si>
  <si>
    <t>63799508</t>
  </si>
  <si>
    <t>281041470000</t>
  </si>
  <si>
    <t>28104147</t>
  </si>
  <si>
    <t>YARQUELIS HERCILIA COCHERAN</t>
  </si>
  <si>
    <t>YARQUELISHERCILIACOCHERAN</t>
  </si>
  <si>
    <t>65311979</t>
  </si>
  <si>
    <t>352107050000</t>
  </si>
  <si>
    <t>35210705</t>
  </si>
  <si>
    <t>YASELIS YAMILETH VASQUEZ PINEDA</t>
  </si>
  <si>
    <t>YASELISYAMILETHVASQUEZPINEDA</t>
  </si>
  <si>
    <t>60640814</t>
  </si>
  <si>
    <t>319057460000</t>
  </si>
  <si>
    <t>31905746</t>
  </si>
  <si>
    <t>YASENIA MARISOL MARTES CEDEÑO</t>
  </si>
  <si>
    <t>YASENIAMARISOLMARTESCEDENO</t>
  </si>
  <si>
    <t>68312911</t>
  </si>
  <si>
    <t>329024870000</t>
  </si>
  <si>
    <t>32902487</t>
  </si>
  <si>
    <t>YASIBELL MILEIDY DOMINGUEZ VEGA</t>
  </si>
  <si>
    <t>YASIBELLMILEIDYDOMINGUEZVEGA</t>
  </si>
  <si>
    <t>63781670</t>
  </si>
  <si>
    <t>358017480000</t>
  </si>
  <si>
    <t>35801748</t>
  </si>
  <si>
    <t>YASIEL FIGUEREDO SANTOS</t>
  </si>
  <si>
    <t>YASIELFIGUEREDOSANTOS</t>
  </si>
  <si>
    <t>61113333</t>
  </si>
  <si>
    <t>342065580000</t>
  </si>
  <si>
    <t>34206558</t>
  </si>
  <si>
    <t>YASILETH DEL CARMEN PALMA SANDOVAL</t>
  </si>
  <si>
    <t>YASILETHDELCARMENPALMASANDOVAL</t>
  </si>
  <si>
    <t>66963707</t>
  </si>
  <si>
    <t>348012070000</t>
  </si>
  <si>
    <t>34801207</t>
  </si>
  <si>
    <t>YASLEIDY MILAGRO OLIVEROS LOPEZ</t>
  </si>
  <si>
    <t>YASLEIDYMILAGROOLIVEROSLOPEZ</t>
  </si>
  <si>
    <t>64293342</t>
  </si>
  <si>
    <t>346448860000</t>
  </si>
  <si>
    <t>34644886</t>
  </si>
  <si>
    <t>YASMARIS ISABEL CORREA TENORIO</t>
  </si>
  <si>
    <t>YASMARISISABELCORREATENORIO</t>
  </si>
  <si>
    <t>65465745</t>
  </si>
  <si>
    <t>348452430000</t>
  </si>
  <si>
    <t>34845243</t>
  </si>
  <si>
    <t>YASMIDES NISETT GOMEZ MARTINEZ DE GONZALE</t>
  </si>
  <si>
    <t>YASMIDESNISETTGOMEZMARTINEZDEGONZALE</t>
  </si>
  <si>
    <t>62901586</t>
  </si>
  <si>
    <t>346399530000</t>
  </si>
  <si>
    <t>34639953</t>
  </si>
  <si>
    <t>YASMILETH DEL VALLE GIL ARAUJO</t>
  </si>
  <si>
    <t>YASMILETHDELVALLEGILARAUJO</t>
  </si>
  <si>
    <t>60789808</t>
  </si>
  <si>
    <t>332070450000</t>
  </si>
  <si>
    <t>33207045</t>
  </si>
  <si>
    <t>YASMILETH GIL</t>
  </si>
  <si>
    <t>YASMILETHGIL</t>
  </si>
  <si>
    <t>66178527</t>
  </si>
  <si>
    <t>339013030000</t>
  </si>
  <si>
    <t>33901303</t>
  </si>
  <si>
    <t>YASMIN DEL CARMEN ALFANO OSORIO</t>
  </si>
  <si>
    <t>YASMINDELCARMENALFANOOSORIO</t>
  </si>
  <si>
    <t>65945157</t>
  </si>
  <si>
    <t>326009280000</t>
  </si>
  <si>
    <t>32600928</t>
  </si>
  <si>
    <t>YASMIN ELIZABETH JARAMILLO ACEVEDO</t>
  </si>
  <si>
    <t>YASMINELIZABETHJARAMILLOACEVEDO</t>
  </si>
  <si>
    <t>65815848</t>
  </si>
  <si>
    <t>322089300000</t>
  </si>
  <si>
    <t>32208930</t>
  </si>
  <si>
    <t>YASMIN INDIRA HERRERA SALAZAR</t>
  </si>
  <si>
    <t>YASMININDIRAHERRERASALAZAR</t>
  </si>
  <si>
    <t>67207299</t>
  </si>
  <si>
    <t>326045130000</t>
  </si>
  <si>
    <t>32604513</t>
  </si>
  <si>
    <t>YASMIRA YAMILETH MORENO BARAHONA</t>
  </si>
  <si>
    <t>YASMIRAYAMILETHMORENOBARAHONA</t>
  </si>
  <si>
    <t>66938357</t>
  </si>
  <si>
    <t>318062320000</t>
  </si>
  <si>
    <t>31806232</t>
  </si>
  <si>
    <t>YASSER ESPINOZA NOGUERA</t>
  </si>
  <si>
    <t>YASSERESPINOZANOGUERA</t>
  </si>
  <si>
    <t>68132021</t>
  </si>
  <si>
    <t>354089360000</t>
  </si>
  <si>
    <t>35408936</t>
  </si>
  <si>
    <t>YASURY LORELIS RUJANO VASQUEZ</t>
  </si>
  <si>
    <t>YASURYLORELISRUJANOVASQUEZ</t>
  </si>
  <si>
    <t>68753481</t>
  </si>
  <si>
    <t>348449890000</t>
  </si>
  <si>
    <t>34844989</t>
  </si>
  <si>
    <t>YATSUTY YARITZA RODRIGUEZ ALTAMIRANDA</t>
  </si>
  <si>
    <t>YATSUTYYARITZARODRIGUEZALTAMIRANDA</t>
  </si>
  <si>
    <t>65475154</t>
  </si>
  <si>
    <t>344423290000</t>
  </si>
  <si>
    <t>34442329</t>
  </si>
  <si>
    <t>YATZIRA BALOYES MOLINA</t>
  </si>
  <si>
    <t>YATZIRABALOYESMOLINA</t>
  </si>
  <si>
    <t>63045512</t>
  </si>
  <si>
    <t>357102080000</t>
  </si>
  <si>
    <t>35710208</t>
  </si>
  <si>
    <t>YATZURI MARUQUEL MOSQUERA SALAS</t>
  </si>
  <si>
    <t>YATZURIMARUQUELMOSQUERASALAS</t>
  </si>
  <si>
    <t>60363976</t>
  </si>
  <si>
    <t>347127140000</t>
  </si>
  <si>
    <t>34712714</t>
  </si>
  <si>
    <t>YAURIZEL DAMARIS YAU CANTO</t>
  </si>
  <si>
    <t>YAURIZELDAMARISYAUCANTO</t>
  </si>
  <si>
    <t>66440131</t>
  </si>
  <si>
    <t>345258330000</t>
  </si>
  <si>
    <t>34525833</t>
  </si>
  <si>
    <t>YAXURYS JANETH RODRIGUEZ TERRERO</t>
  </si>
  <si>
    <t>YAXURYSJANETHRODRIGUEZTERRERO</t>
  </si>
  <si>
    <t>61492578</t>
  </si>
  <si>
    <t>161019980000</t>
  </si>
  <si>
    <t>16101998</t>
  </si>
  <si>
    <t>YAZMIN RUTH JIMENEZ DE CASTILLO</t>
  </si>
  <si>
    <t>YAZMINRUTHJIMENEZDECASTILLO</t>
  </si>
  <si>
    <t>62675124</t>
  </si>
  <si>
    <t>323044510000</t>
  </si>
  <si>
    <t>32304451</t>
  </si>
  <si>
    <t>YAZMINA DEL CARMEN JURADO AVILA</t>
  </si>
  <si>
    <t>YAZMINADELCARMENJURADOAVILA</t>
  </si>
  <si>
    <t>66766954</t>
  </si>
  <si>
    <t>318009010000</t>
  </si>
  <si>
    <t>31800901</t>
  </si>
  <si>
    <t>YUREYVI BEECH</t>
  </si>
  <si>
    <t>YUREYVIBEECH</t>
  </si>
  <si>
    <t>61078469</t>
  </si>
  <si>
    <t>355109130000</t>
  </si>
  <si>
    <t>35510913</t>
  </si>
  <si>
    <t>YC INVESTMENTS; S.A.</t>
  </si>
  <si>
    <t>YCINVESTMENTSSA</t>
  </si>
  <si>
    <t>67357535</t>
  </si>
  <si>
    <t>343395570000</t>
  </si>
  <si>
    <t>34339557</t>
  </si>
  <si>
    <t>347416670000</t>
  </si>
  <si>
    <t>34741667</t>
  </si>
  <si>
    <t>YC PROFESSIONAL SERVICES; S.A.</t>
  </si>
  <si>
    <t>YCPROFESSIONALSERVICESSA</t>
  </si>
  <si>
    <t>66657373</t>
  </si>
  <si>
    <t>334286910000</t>
  </si>
  <si>
    <t>33428691</t>
  </si>
  <si>
    <t>YACHIRA DAYANARIS BERRIO DE</t>
  </si>
  <si>
    <t>YACHIRADAYANARISBERRIODE</t>
  </si>
  <si>
    <t>61207067</t>
  </si>
  <si>
    <t>322027080000</t>
  </si>
  <si>
    <t>32202708</t>
  </si>
  <si>
    <t>YE HIAN DAI LIANG</t>
  </si>
  <si>
    <t>YEHIANDAILIANG</t>
  </si>
  <si>
    <t>66886088</t>
  </si>
  <si>
    <t>804236520000</t>
  </si>
  <si>
    <t>80423652</t>
  </si>
  <si>
    <t>ZHIJIE LAI</t>
  </si>
  <si>
    <t>ZHIJIELAI</t>
  </si>
  <si>
    <t>66580520</t>
  </si>
  <si>
    <t>322011820000</t>
  </si>
  <si>
    <t>32201182</t>
  </si>
  <si>
    <t>YECENI ARGELIS CASTRO OJO</t>
  </si>
  <si>
    <t>YECENIARGELISCASTROOJO</t>
  </si>
  <si>
    <t>66826643</t>
  </si>
  <si>
    <t>349373020000</t>
  </si>
  <si>
    <t>34937302</t>
  </si>
  <si>
    <t>YECENIA ITZEL GUEVARA MOJICA</t>
  </si>
  <si>
    <t>YECENIAITZELGUEVARAMOJICA</t>
  </si>
  <si>
    <t>65062761</t>
  </si>
  <si>
    <t>802681920000</t>
  </si>
  <si>
    <t>80268192</t>
  </si>
  <si>
    <t>YEE CHONG RAFAEL</t>
  </si>
  <si>
    <t>YEECHONGRAFAEL</t>
  </si>
  <si>
    <t>348242860000</t>
  </si>
  <si>
    <t>34824286</t>
  </si>
  <si>
    <t>YEHOVISER IBAGUEN GARCIA</t>
  </si>
  <si>
    <t>YEHOVISERIBAGUENGARCIA</t>
  </si>
  <si>
    <t>65534763</t>
  </si>
  <si>
    <t>329085450000</t>
  </si>
  <si>
    <t>32908545</t>
  </si>
  <si>
    <t>YEHOVISER IBARGUEN GARCIA</t>
  </si>
  <si>
    <t>YEHOVISERIBARGUENGARCIA</t>
  </si>
  <si>
    <t>327089200000</t>
  </si>
  <si>
    <t>32708920</t>
  </si>
  <si>
    <t>YEILIM JEZABEL SANCHEZ GONZALEZ</t>
  </si>
  <si>
    <t>YEILIMJEZABELSANCHEZGONZALEZ</t>
  </si>
  <si>
    <t>62349236</t>
  </si>
  <si>
    <t>332089940000</t>
  </si>
  <si>
    <t>33208994</t>
  </si>
  <si>
    <t>YEIMY ADRIANA PITTI MIRANDA</t>
  </si>
  <si>
    <t>YEIMYADRIANAPITTIMIRANDA</t>
  </si>
  <si>
    <t>64340132</t>
  </si>
  <si>
    <t>322087970000</t>
  </si>
  <si>
    <t>32208797</t>
  </si>
  <si>
    <t>YEIMY PIMENTEL</t>
  </si>
  <si>
    <t>YEIMYPIMENTEL</t>
  </si>
  <si>
    <t>62079014</t>
  </si>
  <si>
    <t>353069340000</t>
  </si>
  <si>
    <t>35306934</t>
  </si>
  <si>
    <t>YEINE ELIZABETH CORTEZ DOMINGUEZ</t>
  </si>
  <si>
    <t>YEINEELIZABETHCORTEZDOMINGUEZ</t>
  </si>
  <si>
    <t>66799147</t>
  </si>
  <si>
    <t>332087460000</t>
  </si>
  <si>
    <t>33208746</t>
  </si>
  <si>
    <t>YEINI ANGELINA RODRIGUEZ TALERO</t>
  </si>
  <si>
    <t>YEINIANGELINARODRIGUEZTALERO</t>
  </si>
  <si>
    <t>69001183</t>
  </si>
  <si>
    <t>309077890000</t>
  </si>
  <si>
    <t>30907789</t>
  </si>
  <si>
    <t>YEIRE MARIUXI PEZZOTTI</t>
  </si>
  <si>
    <t>YEIREMARIUXIPEZZOTTI</t>
  </si>
  <si>
    <t>66149577</t>
  </si>
  <si>
    <t>352005160000</t>
  </si>
  <si>
    <t>35200516</t>
  </si>
  <si>
    <t>YEISIE BEHROO SHAYEGAN FERNANDEZ</t>
  </si>
  <si>
    <t>YEISIEBEHROOSHAYEGANFERNANDEZ</t>
  </si>
  <si>
    <t>62558449</t>
  </si>
  <si>
    <t>326023070000</t>
  </si>
  <si>
    <t>32602307</t>
  </si>
  <si>
    <t>YEISINI CARRASCO</t>
  </si>
  <si>
    <t>YEISINICARRASCO</t>
  </si>
  <si>
    <t>66309897</t>
  </si>
  <si>
    <t>326024670000</t>
  </si>
  <si>
    <t>32602467</t>
  </si>
  <si>
    <t>YEISON MAXUEL CONNOLLY ARMSTRONG</t>
  </si>
  <si>
    <t>YEISONMAXUELCONNOLLYARMSTRONG</t>
  </si>
  <si>
    <t>67387248</t>
  </si>
  <si>
    <t>342335480000</t>
  </si>
  <si>
    <t>34233548</t>
  </si>
  <si>
    <t>YEISY GONZALEZ</t>
  </si>
  <si>
    <t>YEISYGONZALEZ</t>
  </si>
  <si>
    <t>67814417</t>
  </si>
  <si>
    <t>327107870000</t>
  </si>
  <si>
    <t>32710787</t>
  </si>
  <si>
    <t>YEISY MENDOZA</t>
  </si>
  <si>
    <t>YEISYMENDOZA</t>
  </si>
  <si>
    <t>64470545</t>
  </si>
  <si>
    <t>344046360000</t>
  </si>
  <si>
    <t>34404636</t>
  </si>
  <si>
    <t>YELEICHKA DEL CARMEN MARTINEZ GONZALEZ</t>
  </si>
  <si>
    <t>YELEICHKADELCARMENMARTINEZGONZALEZ</t>
  </si>
  <si>
    <t>67431723</t>
  </si>
  <si>
    <t>331036970000</t>
  </si>
  <si>
    <t>33103697</t>
  </si>
  <si>
    <t>YELENIS IBETH JARAMILLO CARABALLO</t>
  </si>
  <si>
    <t>YELENISIBETHJARAMILLOCARABALLO</t>
  </si>
  <si>
    <t>67873221</t>
  </si>
  <si>
    <t>349232750000</t>
  </si>
  <si>
    <t>34923275</t>
  </si>
  <si>
    <t>YELITZA LISET MORAN MARTINEZ</t>
  </si>
  <si>
    <t>YELITZALISETMORANMARTINEZ</t>
  </si>
  <si>
    <t>345388270000</t>
  </si>
  <si>
    <t>34538827</t>
  </si>
  <si>
    <t>YELIZA ISABEL APARICIO SANTAMARIA</t>
  </si>
  <si>
    <t>YELIZAISABELAPARICIOSANTAMARIA</t>
  </si>
  <si>
    <t>68394538</t>
  </si>
  <si>
    <t>346082590000</t>
  </si>
  <si>
    <t>34608259</t>
  </si>
  <si>
    <t>YELLICCE PAULETTE ROSERO</t>
  </si>
  <si>
    <t>YELLICCEPAULETTEROSERO</t>
  </si>
  <si>
    <t>66049906</t>
  </si>
  <si>
    <t>353050430000</t>
  </si>
  <si>
    <t>35305043</t>
  </si>
  <si>
    <t>YELLINEK NATALIA LEMON MARTINEZ</t>
  </si>
  <si>
    <t>YELLINEKNATALIALEMONMARTINEZ</t>
  </si>
  <si>
    <t>62990990</t>
  </si>
  <si>
    <t>306084150000</t>
  </si>
  <si>
    <t>30608415</t>
  </si>
  <si>
    <t>YEN FAN ZHONG QIU</t>
  </si>
  <si>
    <t>YENFANZHONGQIU</t>
  </si>
  <si>
    <t>60358880</t>
  </si>
  <si>
    <t>352050350000</t>
  </si>
  <si>
    <t>35205035</t>
  </si>
  <si>
    <t>YENCIA JANINA VILLALAZ BAZAN</t>
  </si>
  <si>
    <t>YENCIAJANINAVILLALAZBAZAN</t>
  </si>
  <si>
    <t>68061557</t>
  </si>
  <si>
    <t>334336410000</t>
  </si>
  <si>
    <t>33433641</t>
  </si>
  <si>
    <t>YENI AURORA LUO</t>
  </si>
  <si>
    <t>YENIAURORALUO</t>
  </si>
  <si>
    <t>63931606</t>
  </si>
  <si>
    <t>338267640000</t>
  </si>
  <si>
    <t>33826764</t>
  </si>
  <si>
    <t>YENIFER KONG ZHUO DE CHAN</t>
  </si>
  <si>
    <t>YENIFERKONGZHUODECHAN</t>
  </si>
  <si>
    <t>69838895</t>
  </si>
  <si>
    <t>355109100000</t>
  </si>
  <si>
    <t>35510910</t>
  </si>
  <si>
    <t>YENIS BEATRIZ GRACIA CHAVES</t>
  </si>
  <si>
    <t>YENISBEATRIZGRACIACHAVES</t>
  </si>
  <si>
    <t>64820798</t>
  </si>
  <si>
    <t>336324570000</t>
  </si>
  <si>
    <t>33632457</t>
  </si>
  <si>
    <t>YENIS PATRICIA RAMIREZ</t>
  </si>
  <si>
    <t>YENISPATRICIARAMIREZ</t>
  </si>
  <si>
    <t>64082030</t>
  </si>
  <si>
    <t>342440320000</t>
  </si>
  <si>
    <t>34244032</t>
  </si>
  <si>
    <t>YENISEL LISBETH VEGA ESPINOSA</t>
  </si>
  <si>
    <t>YENISELLISBETHVEGAESPINOSA</t>
  </si>
  <si>
    <t>68998993</t>
  </si>
  <si>
    <t>328102670000</t>
  </si>
  <si>
    <t>32810267</t>
  </si>
  <si>
    <t>YENNIFER YIMARA ESQUINA DE LA ESPADA</t>
  </si>
  <si>
    <t>YENNIFERYIMARAESQUINADELAESPADA</t>
  </si>
  <si>
    <t>61226266</t>
  </si>
  <si>
    <t>346077530000</t>
  </si>
  <si>
    <t>34607753</t>
  </si>
  <si>
    <t>YENNIS ESTHER</t>
  </si>
  <si>
    <t>YENNISESTHER</t>
  </si>
  <si>
    <t>62126844</t>
  </si>
  <si>
    <t>333265980100</t>
  </si>
  <si>
    <t>33326598</t>
  </si>
  <si>
    <t>YENNIS ESTHER NAVARRO RODRIGUEZ</t>
  </si>
  <si>
    <t>YENNISESTHERNAVARRORODRIGUEZ</t>
  </si>
  <si>
    <t>333265980000</t>
  </si>
  <si>
    <t>343052950000</t>
  </si>
  <si>
    <t>34305295</t>
  </si>
  <si>
    <t>336005850000</t>
  </si>
  <si>
    <t>33600585</t>
  </si>
  <si>
    <t>YENNY LORENA CEBALLOS CACERES</t>
  </si>
  <si>
    <t>YENNYLORENACEBALLOSCACERES</t>
  </si>
  <si>
    <t>62462365</t>
  </si>
  <si>
    <t>327005700000</t>
  </si>
  <si>
    <t>32700570</t>
  </si>
  <si>
    <t>YENNYFER ALVAREZ</t>
  </si>
  <si>
    <t>YENNYFERALVAREZ</t>
  </si>
  <si>
    <t>62718505</t>
  </si>
  <si>
    <t>178064160000</t>
  </si>
  <si>
    <t>17806416</t>
  </si>
  <si>
    <t>YENTEC;S.A.</t>
  </si>
  <si>
    <t>YENTECSA</t>
  </si>
  <si>
    <t>2605450</t>
  </si>
  <si>
    <t>346322180000</t>
  </si>
  <si>
    <t>34632218</t>
  </si>
  <si>
    <t>YENY MARCELA SANCHEZ SANCHEZ</t>
  </si>
  <si>
    <t>YENYMARCELASANCHEZSANCHEZ</t>
  </si>
  <si>
    <t>67391897</t>
  </si>
  <si>
    <t>346006570000</t>
  </si>
  <si>
    <t>34600657</t>
  </si>
  <si>
    <t>YENYFER MASSIEL RUEDA CANDANEDO</t>
  </si>
  <si>
    <t>YENYFERMASSIELRUEDACANDANEDO</t>
  </si>
  <si>
    <t>65254636</t>
  </si>
  <si>
    <t>345352930000</t>
  </si>
  <si>
    <t>34535293</t>
  </si>
  <si>
    <t>YERALDIN YARUBI FLORES ZUÑIGA</t>
  </si>
  <si>
    <t>YERALDINYARUBIFLORESZUNIGA</t>
  </si>
  <si>
    <t>68459807</t>
  </si>
  <si>
    <t>344393830000</t>
  </si>
  <si>
    <t>34439383</t>
  </si>
  <si>
    <t>YERARDIN MARTINEZ</t>
  </si>
  <si>
    <t>YERARDINMARTINEZ</t>
  </si>
  <si>
    <t>67316000</t>
  </si>
  <si>
    <t>349333420000</t>
  </si>
  <si>
    <t>34933342</t>
  </si>
  <si>
    <t>YERDENXON FUENTES</t>
  </si>
  <si>
    <t>YERDENXONFUENTES</t>
  </si>
  <si>
    <t>62509366</t>
  </si>
  <si>
    <t>334299060000</t>
  </si>
  <si>
    <t>33429906</t>
  </si>
  <si>
    <t>YEREMI ESTHER MARTINEZ RYFKOGEL</t>
  </si>
  <si>
    <t>YEREMIESTHERMARTINEZRYFKOGEL</t>
  </si>
  <si>
    <t>63032021</t>
  </si>
  <si>
    <t>349378710000</t>
  </si>
  <si>
    <t>34937871</t>
  </si>
  <si>
    <t>YERICA GUTIERREZ CEDEÑO</t>
  </si>
  <si>
    <t>YERICAGUTIERREZCEDENO</t>
  </si>
  <si>
    <t>62903035</t>
  </si>
  <si>
    <t>336054010000</t>
  </si>
  <si>
    <t>33605401</t>
  </si>
  <si>
    <t>YERIXA MIREYA CORNEJO REMICE</t>
  </si>
  <si>
    <t>YERIXAMIREYACORNEJOREMICE</t>
  </si>
  <si>
    <t>62331272</t>
  </si>
  <si>
    <t>333294280000</t>
  </si>
  <si>
    <t>33329428</t>
  </si>
  <si>
    <t>YERLIN PITTI CHIAL</t>
  </si>
  <si>
    <t>YERLINPITTICHIAL</t>
  </si>
  <si>
    <t>61913243</t>
  </si>
  <si>
    <t>325037480000</t>
  </si>
  <si>
    <t>32503748</t>
  </si>
  <si>
    <t>YERLYN BHEZARET ORTEGA GARCIA</t>
  </si>
  <si>
    <t>YERLYNBHEZARETORTEGAGARCIA</t>
  </si>
  <si>
    <t>66354048</t>
  </si>
  <si>
    <t>348317580000</t>
  </si>
  <si>
    <t>34831758</t>
  </si>
  <si>
    <t>345318520000</t>
  </si>
  <si>
    <t>34531852</t>
  </si>
  <si>
    <t>YERLYS YURLEY FRANCO</t>
  </si>
  <si>
    <t>YERLYSYURLEYFRANCO</t>
  </si>
  <si>
    <t>68475033</t>
  </si>
  <si>
    <t>329068270000</t>
  </si>
  <si>
    <t>32906827</t>
  </si>
  <si>
    <t>YERMARY DEL CARMEN ARANGUREN PEREZ</t>
  </si>
  <si>
    <t>YERMARYDELCARMENARANGURENPEREZ</t>
  </si>
  <si>
    <t>62889192</t>
  </si>
  <si>
    <t>351005280000</t>
  </si>
  <si>
    <t>35100528</t>
  </si>
  <si>
    <t>YEROVI ISMAEL CARRASCO VARGAS</t>
  </si>
  <si>
    <t>YEROVIISMAELCARRASCOVARGAS</t>
  </si>
  <si>
    <t>62100390</t>
  </si>
  <si>
    <t>334314650000</t>
  </si>
  <si>
    <t>33431465</t>
  </si>
  <si>
    <t>YERSON ELADIO AGUAS BONILLA</t>
  </si>
  <si>
    <t>YERSONELADIOAGUASBONILLA</t>
  </si>
  <si>
    <t>60012419</t>
  </si>
  <si>
    <t>354108510000</t>
  </si>
  <si>
    <t>35410851</t>
  </si>
  <si>
    <t>YESENIA AMORES CALVO</t>
  </si>
  <si>
    <t>YESENIAAMORESCALVO</t>
  </si>
  <si>
    <t>65214305</t>
  </si>
  <si>
    <t>333244850000</t>
  </si>
  <si>
    <t>33324485</t>
  </si>
  <si>
    <t>YESENIA EDITH RENTERIA VALDESPINO</t>
  </si>
  <si>
    <t>YESENIAEDITHRENTERIAVALDESPINO</t>
  </si>
  <si>
    <t>66064232</t>
  </si>
  <si>
    <t>345421630000</t>
  </si>
  <si>
    <t>34542163</t>
  </si>
  <si>
    <t>YESENIA ESTELA DE GRACIA BERRIOS</t>
  </si>
  <si>
    <t>YESENIAESTELADEGRACIABERRIOS</t>
  </si>
  <si>
    <t>66289989</t>
  </si>
  <si>
    <t>344444720000</t>
  </si>
  <si>
    <t>34444472</t>
  </si>
  <si>
    <t>YESENIA GUALSAQUI</t>
  </si>
  <si>
    <t>YESENIAGUALSAQUI</t>
  </si>
  <si>
    <t>64749419</t>
  </si>
  <si>
    <t>349391250000</t>
  </si>
  <si>
    <t>34939125</t>
  </si>
  <si>
    <t>YESENIA IVETTE MOJICA PORTILLA DE GONZAL</t>
  </si>
  <si>
    <t>YESENIAIVETTEMOJICAPORTILLADEGONZAL</t>
  </si>
  <si>
    <t>67124224</t>
  </si>
  <si>
    <t>347290330000</t>
  </si>
  <si>
    <t>34729033</t>
  </si>
  <si>
    <t>YESENIA ZADAY PERALTA SANTOS</t>
  </si>
  <si>
    <t>YESENIAZADAYPERALTASANTOS</t>
  </si>
  <si>
    <t>60190722</t>
  </si>
  <si>
    <t>359034570000</t>
  </si>
  <si>
    <t>35903457</t>
  </si>
  <si>
    <t>YESENIA ZHU ZENG</t>
  </si>
  <si>
    <t>YESENIAZHUZENG</t>
  </si>
  <si>
    <t>69443828</t>
  </si>
  <si>
    <t>343336530000</t>
  </si>
  <si>
    <t>34333653</t>
  </si>
  <si>
    <t>YESICA WU WU</t>
  </si>
  <si>
    <t>YESICAWUWU</t>
  </si>
  <si>
    <t>61565308</t>
  </si>
  <si>
    <t>317017100000</t>
  </si>
  <si>
    <t>31701710</t>
  </si>
  <si>
    <t>YESICA YAU ZHU</t>
  </si>
  <si>
    <t>YESICAYAUZHU</t>
  </si>
  <si>
    <t>318041270000</t>
  </si>
  <si>
    <t>31804127</t>
  </si>
  <si>
    <t>YESICA YELENA GUERRA SANJUR</t>
  </si>
  <si>
    <t>YESICAYELENAGUERRASANJUR</t>
  </si>
  <si>
    <t>63966511</t>
  </si>
  <si>
    <t>342375200000</t>
  </si>
  <si>
    <t>34237520</t>
  </si>
  <si>
    <t>YESID DE JESUS ACOSTA INCAPIE</t>
  </si>
  <si>
    <t>YESIDDEJESUSACOSTAINCAPIE</t>
  </si>
  <si>
    <t>65432829</t>
  </si>
  <si>
    <t>345368640000</t>
  </si>
  <si>
    <t>34536864</t>
  </si>
  <si>
    <t>YESIKA CHEN ZHANG</t>
  </si>
  <si>
    <t>YESIKACHENZHANG</t>
  </si>
  <si>
    <t>69823153</t>
  </si>
  <si>
    <t>323124870000</t>
  </si>
  <si>
    <t>32312487</t>
  </si>
  <si>
    <t>YESIKA DEL ROSARIO GONZALEZ ESPINOSA</t>
  </si>
  <si>
    <t>YESIKADELROSARIOGONZALEZESPINOSA</t>
  </si>
  <si>
    <t>66401640</t>
  </si>
  <si>
    <t>337010700000</t>
  </si>
  <si>
    <t>33701070</t>
  </si>
  <si>
    <t>312032080000</t>
  </si>
  <si>
    <t>31203208</t>
  </si>
  <si>
    <t>YESSENIA CHEU WANG</t>
  </si>
  <si>
    <t>YESSENIACHEUWANG</t>
  </si>
  <si>
    <t>69990068</t>
  </si>
  <si>
    <t>342323340000</t>
  </si>
  <si>
    <t>34232334</t>
  </si>
  <si>
    <t>YESSENIA EDITH ANDRADE ORTEGA</t>
  </si>
  <si>
    <t>YESSENIAEDITHANDRADEORTEGA</t>
  </si>
  <si>
    <t>67303781</t>
  </si>
  <si>
    <t>341319200000</t>
  </si>
  <si>
    <t>34131920</t>
  </si>
  <si>
    <t>YESSENIA ELIZABETH CALLES PEREZ</t>
  </si>
  <si>
    <t>YESSENIAELIZABETHCALLESPEREZ</t>
  </si>
  <si>
    <t>64246944</t>
  </si>
  <si>
    <t>325061260000</t>
  </si>
  <si>
    <t>32506126</t>
  </si>
  <si>
    <t>YESSENIA ISAMAR GONZÁLEZ BARSALLO</t>
  </si>
  <si>
    <t>YESSENIAISAMARGONZALEZBARSALLO</t>
  </si>
  <si>
    <t>62375809</t>
  </si>
  <si>
    <t>346290090000</t>
  </si>
  <si>
    <t>34629009</t>
  </si>
  <si>
    <t>YESSENIA LINETH PAN ZHU</t>
  </si>
  <si>
    <t>YESSENIALINETHPANZHU</t>
  </si>
  <si>
    <t>66670777</t>
  </si>
  <si>
    <t>334337110000</t>
  </si>
  <si>
    <t>33433711</t>
  </si>
  <si>
    <t>YESSENIA LUO</t>
  </si>
  <si>
    <t>YESSENIALUO</t>
  </si>
  <si>
    <t>64453267</t>
  </si>
  <si>
    <t>344171060000</t>
  </si>
  <si>
    <t>34417106</t>
  </si>
  <si>
    <t>YESSENIA LUO XIAN</t>
  </si>
  <si>
    <t>YESSENIALUOXIAN</t>
  </si>
  <si>
    <t>64910202</t>
  </si>
  <si>
    <t>321083080000</t>
  </si>
  <si>
    <t>32108308</t>
  </si>
  <si>
    <t>YESSENIA SOTO</t>
  </si>
  <si>
    <t>YESSENIASOTO</t>
  </si>
  <si>
    <t>64728118</t>
  </si>
  <si>
    <t>341023440000</t>
  </si>
  <si>
    <t>34102344</t>
  </si>
  <si>
    <t>YESSICA ANAIS DIAZ</t>
  </si>
  <si>
    <t>YESSICAANAISDIAZ</t>
  </si>
  <si>
    <t>64147985</t>
  </si>
  <si>
    <t>348438850000</t>
  </si>
  <si>
    <t>34843885</t>
  </si>
  <si>
    <t>YESSICA CAROLAY FINOL SEPULVEDA</t>
  </si>
  <si>
    <t>YESSICACAROLAYFINOLSEPULVEDA</t>
  </si>
  <si>
    <t>61484293</t>
  </si>
  <si>
    <t>319056500000</t>
  </si>
  <si>
    <t>31905650</t>
  </si>
  <si>
    <t>YESSICA DEL CARMEN RODRIGUEZ CORRALES</t>
  </si>
  <si>
    <t>YESSICADELCARMENRODRIGUEZCORRALES</t>
  </si>
  <si>
    <t>62022911</t>
  </si>
  <si>
    <t>322005710000</t>
  </si>
  <si>
    <t>32200571</t>
  </si>
  <si>
    <t>YESSICA LUI LUO</t>
  </si>
  <si>
    <t>YESSICALUILUO</t>
  </si>
  <si>
    <t>60990011</t>
  </si>
  <si>
    <t>347007030000</t>
  </si>
  <si>
    <t>34700703</t>
  </si>
  <si>
    <t>YESSICA RENGIFO LUCUMI</t>
  </si>
  <si>
    <t>YESSICARENGIFOLUCUMI</t>
  </si>
  <si>
    <t>65446818</t>
  </si>
  <si>
    <t>345366750000</t>
  </si>
  <si>
    <t>34536675</t>
  </si>
  <si>
    <t>YESSICA RIOS</t>
  </si>
  <si>
    <t>YESSICARIOS</t>
  </si>
  <si>
    <t>68773621</t>
  </si>
  <si>
    <t>334008890000</t>
  </si>
  <si>
    <t>33400889</t>
  </si>
  <si>
    <t>YESSURI MARIA DAVILA DE NOVEY</t>
  </si>
  <si>
    <t>YESSURIMARIADAVILADENOVEY</t>
  </si>
  <si>
    <t>67815969</t>
  </si>
  <si>
    <t>349120800000</t>
  </si>
  <si>
    <t>34912080</t>
  </si>
  <si>
    <t>YESTANI MADRID NUÑEZ</t>
  </si>
  <si>
    <t>YESTANIMADRIDNUNEZ</t>
  </si>
  <si>
    <t>62868257</t>
  </si>
  <si>
    <t>358016080000</t>
  </si>
  <si>
    <t>35801608</t>
  </si>
  <si>
    <t>YESTANI QUIROZ TEUCAMA</t>
  </si>
  <si>
    <t>YESTANIQUIROZTEUCAMA</t>
  </si>
  <si>
    <t>63328747</t>
  </si>
  <si>
    <t>349253070000</t>
  </si>
  <si>
    <t>34925307</t>
  </si>
  <si>
    <t>YETSSICA RIVERO</t>
  </si>
  <si>
    <t>YETSSICARIVERO</t>
  </si>
  <si>
    <t>62382351</t>
  </si>
  <si>
    <t>348247260000</t>
  </si>
  <si>
    <t>34824726</t>
  </si>
  <si>
    <t>YETZIBEL AILYN CARDENAS ARANGO</t>
  </si>
  <si>
    <t>YETZIBELAILYNCARDENASARANGO</t>
  </si>
  <si>
    <t>69976352</t>
  </si>
  <si>
    <t>325059010000</t>
  </si>
  <si>
    <t>32505901</t>
  </si>
  <si>
    <t>YETZIBEL GRECIA SALAZAR</t>
  </si>
  <si>
    <t>YETZIBELGRECIASALAZAR</t>
  </si>
  <si>
    <t>61813267</t>
  </si>
  <si>
    <t>345201290000</t>
  </si>
  <si>
    <t>34520129</t>
  </si>
  <si>
    <t>YETZIBEL YAIRETH RODRIGUEZ MARTINEZ</t>
  </si>
  <si>
    <t>YETZIBELYAIRETHRODRIGUEZMARTINEZ</t>
  </si>
  <si>
    <t>62076199</t>
  </si>
  <si>
    <t>333072530000</t>
  </si>
  <si>
    <t>33307253</t>
  </si>
  <si>
    <t>YEUDDY REYES</t>
  </si>
  <si>
    <t>YEUDDYREYES</t>
  </si>
  <si>
    <t>64099110</t>
  </si>
  <si>
    <t>334282580000</t>
  </si>
  <si>
    <t>33428258</t>
  </si>
  <si>
    <t>YEYKA YARINETH MORENO PALACIO</t>
  </si>
  <si>
    <t>YEYKAYARINETHMORENOPALACIO</t>
  </si>
  <si>
    <t>60510403</t>
  </si>
  <si>
    <t>311021810000</t>
  </si>
  <si>
    <t>31102181</t>
  </si>
  <si>
    <t>YEYOO'S;S.A.</t>
  </si>
  <si>
    <t>YEYOOSSA</t>
  </si>
  <si>
    <t>60276687</t>
  </si>
  <si>
    <t>337017150000</t>
  </si>
  <si>
    <t>33701715</t>
  </si>
  <si>
    <t>YEYSI YANETT NAVARRO AYALA</t>
  </si>
  <si>
    <t>YEYSIYANETTNAVARROAYALA</t>
  </si>
  <si>
    <t>68562324</t>
  </si>
  <si>
    <t>333293810000</t>
  </si>
  <si>
    <t>33329381</t>
  </si>
  <si>
    <t>YHIRLANNYS CEDEÑO</t>
  </si>
  <si>
    <t>YHIRLANNYSCEDENO</t>
  </si>
  <si>
    <t>62977711</t>
  </si>
  <si>
    <t>302011950000</t>
  </si>
  <si>
    <t>30201195</t>
  </si>
  <si>
    <t>YAZMINA ITURRALDE VASQUEZ</t>
  </si>
  <si>
    <t>YAZMINAITURRALDEVASQUEZ</t>
  </si>
  <si>
    <t>62203665</t>
  </si>
  <si>
    <t>343231840000</t>
  </si>
  <si>
    <t>34323184</t>
  </si>
  <si>
    <t>YI JUN WEN</t>
  </si>
  <si>
    <t>YIJUNWEN</t>
  </si>
  <si>
    <t>68484888</t>
  </si>
  <si>
    <t>352076260000</t>
  </si>
  <si>
    <t>35207626</t>
  </si>
  <si>
    <t>YI NAN MELISSA XIE MO</t>
  </si>
  <si>
    <t>YINANMELISSAXIEMO</t>
  </si>
  <si>
    <t>66564120</t>
  </si>
  <si>
    <t>358117240000</t>
  </si>
  <si>
    <t>35811724</t>
  </si>
  <si>
    <t>YICEL GRACIA GARAY</t>
  </si>
  <si>
    <t>YICELGRACIAGARAY</t>
  </si>
  <si>
    <t>64429956</t>
  </si>
  <si>
    <t>356107280000</t>
  </si>
  <si>
    <t>35610728</t>
  </si>
  <si>
    <t>YICSY LEYDI ALOMA STUART</t>
  </si>
  <si>
    <t>YICSYLEYDIALOMASTUART</t>
  </si>
  <si>
    <t>60128899</t>
  </si>
  <si>
    <t>338068520000</t>
  </si>
  <si>
    <t>33806852</t>
  </si>
  <si>
    <t>YIDAH HAYDEE DOMINGUEZ ESCUDERO</t>
  </si>
  <si>
    <t>YIDAHHAYDEEDOMINGUEZESCUDERO</t>
  </si>
  <si>
    <t>66197912</t>
  </si>
  <si>
    <t>344002780000</t>
  </si>
  <si>
    <t>34400278</t>
  </si>
  <si>
    <t>YIFAT HASKY DE HOROVITZ</t>
  </si>
  <si>
    <t>YIFATHASKYDEHOROVITZ</t>
  </si>
  <si>
    <t>347352270000</t>
  </si>
  <si>
    <t>34735227</t>
  </si>
  <si>
    <t>YILBER ALEXANDER PABON GOMEZ</t>
  </si>
  <si>
    <t>YILBERALEXANDERPABONGOMEZ</t>
  </si>
  <si>
    <t>60559594</t>
  </si>
  <si>
    <t>334251060000</t>
  </si>
  <si>
    <t>33425106</t>
  </si>
  <si>
    <t>YILUN LI</t>
  </si>
  <si>
    <t>YILUNLI</t>
  </si>
  <si>
    <t>65659558</t>
  </si>
  <si>
    <t>334062830000</t>
  </si>
  <si>
    <t>33406283</t>
  </si>
  <si>
    <t>YILVERLIN BRICEL SALCEDO GOMEZ</t>
  </si>
  <si>
    <t>YILVERLINBRICELSALCEDOGOMEZ</t>
  </si>
  <si>
    <t>66556112</t>
  </si>
  <si>
    <t>348258910000</t>
  </si>
  <si>
    <t>34825891</t>
  </si>
  <si>
    <t>YIMARA JULLIETH BROWN MONTILLA</t>
  </si>
  <si>
    <t>YIMARAJULLIETHBROWNMONTILLA</t>
  </si>
  <si>
    <t>63522402</t>
  </si>
  <si>
    <t>333020160000</t>
  </si>
  <si>
    <t>33302016</t>
  </si>
  <si>
    <t>YIMEI LIU</t>
  </si>
  <si>
    <t>YIMEILIU</t>
  </si>
  <si>
    <t>62441672</t>
  </si>
  <si>
    <t>344242830000</t>
  </si>
  <si>
    <t>34424283</t>
  </si>
  <si>
    <t>YIMEI ZHANG</t>
  </si>
  <si>
    <t>YIMEIZHANG</t>
  </si>
  <si>
    <t>65335138</t>
  </si>
  <si>
    <t>333058240000</t>
  </si>
  <si>
    <t>33305824</t>
  </si>
  <si>
    <t>YIMERA YANETH LASSO SOLIS</t>
  </si>
  <si>
    <t>YIMERAYANETHLASSOSOLIS</t>
  </si>
  <si>
    <t>67898105</t>
  </si>
  <si>
    <t>243028020000</t>
  </si>
  <si>
    <t>24302802</t>
  </si>
  <si>
    <t>YIN QUNG CHEN HAO</t>
  </si>
  <si>
    <t>YINQUNGCHENHAO</t>
  </si>
  <si>
    <t>69825888</t>
  </si>
  <si>
    <t>353012320000</t>
  </si>
  <si>
    <t>35301232</t>
  </si>
  <si>
    <t>YINA BEAUTIFUL NAILS</t>
  </si>
  <si>
    <t>YINABEAUTIFULNAILS</t>
  </si>
  <si>
    <t>62688051</t>
  </si>
  <si>
    <t>337087990000</t>
  </si>
  <si>
    <t>33708799</t>
  </si>
  <si>
    <t>YINDI PAN</t>
  </si>
  <si>
    <t>YINDIPAN</t>
  </si>
  <si>
    <t>67679569</t>
  </si>
  <si>
    <t>341256750000</t>
  </si>
  <si>
    <t>34125675</t>
  </si>
  <si>
    <t>YINETH VALENCIA MANQUILLO</t>
  </si>
  <si>
    <t>YINETHVALENCIAMANQUILLO</t>
  </si>
  <si>
    <t>63110624</t>
  </si>
  <si>
    <t>359052850000</t>
  </si>
  <si>
    <t>35905285</t>
  </si>
  <si>
    <t>YINETHSI MARIAM GUERRA CONCEPCION</t>
  </si>
  <si>
    <t>YINETHSIMARIAMGUERRACONCEPCION</t>
  </si>
  <si>
    <t>68628013</t>
  </si>
  <si>
    <t>177001560000</t>
  </si>
  <si>
    <t>17700156</t>
  </si>
  <si>
    <t>YINFANG WU</t>
  </si>
  <si>
    <t>YINFANGWU</t>
  </si>
  <si>
    <t>65256979</t>
  </si>
  <si>
    <t>345082230000</t>
  </si>
  <si>
    <t>34508223</t>
  </si>
  <si>
    <t>YING WAI LUM</t>
  </si>
  <si>
    <t>YINGWAILUM</t>
  </si>
  <si>
    <t>67999991</t>
  </si>
  <si>
    <t>312031320000</t>
  </si>
  <si>
    <t>31203132</t>
  </si>
  <si>
    <t>YINGZHANG KUANG</t>
  </si>
  <si>
    <t>YINGZHANGKUANG</t>
  </si>
  <si>
    <t>68461666</t>
  </si>
  <si>
    <t>327113790000</t>
  </si>
  <si>
    <t>32711379</t>
  </si>
  <si>
    <t>YINHUI WU</t>
  </si>
  <si>
    <t>YINHUIWU</t>
  </si>
  <si>
    <t>61308234</t>
  </si>
  <si>
    <t>322115050000</t>
  </si>
  <si>
    <t>32211505</t>
  </si>
  <si>
    <t>YINYAN LIU</t>
  </si>
  <si>
    <t>YINYANLIU</t>
  </si>
  <si>
    <t>69132450</t>
  </si>
  <si>
    <t>341348340200</t>
  </si>
  <si>
    <t>67332221</t>
  </si>
  <si>
    <t>331015700000</t>
  </si>
  <si>
    <t>33101570</t>
  </si>
  <si>
    <t>YIPING LIU</t>
  </si>
  <si>
    <t>YIPINGLIU</t>
  </si>
  <si>
    <t>68963618</t>
  </si>
  <si>
    <t>341074910000</t>
  </si>
  <si>
    <t>34107491</t>
  </si>
  <si>
    <t>YIQIAO DENG</t>
  </si>
  <si>
    <t>YIQIAODENG</t>
  </si>
  <si>
    <t>65422000</t>
  </si>
  <si>
    <t>332091750000</t>
  </si>
  <si>
    <t>33209175</t>
  </si>
  <si>
    <t>YIRA MERCEDES DIAZ MARQUEZ</t>
  </si>
  <si>
    <t>YIRAMERCEDESDIAZMARQUEZ</t>
  </si>
  <si>
    <t>69409006</t>
  </si>
  <si>
    <t>334045670000</t>
  </si>
  <si>
    <t>33404567</t>
  </si>
  <si>
    <t>YIRIELKA VILLALOBOS PEREZ</t>
  </si>
  <si>
    <t>YIRIELKAVILLALOBOSPEREZ</t>
  </si>
  <si>
    <t>61041724</t>
  </si>
  <si>
    <t>335057080000</t>
  </si>
  <si>
    <t>33505708</t>
  </si>
  <si>
    <t>YIRLEI MILETH JUAREZ ROJAS</t>
  </si>
  <si>
    <t>YIRLEIMILETHJUAREZROJAS</t>
  </si>
  <si>
    <t>66170822</t>
  </si>
  <si>
    <t>314023080000</t>
  </si>
  <si>
    <t>31402308</t>
  </si>
  <si>
    <t>YISEILA DAYAN FRANCO PINEDA DE SOTO</t>
  </si>
  <si>
    <t>YISEILADAYANFRANCOPINEDADESOTO</t>
  </si>
  <si>
    <t>3971571</t>
  </si>
  <si>
    <t>324115770000</t>
  </si>
  <si>
    <t>32411577</t>
  </si>
  <si>
    <t>YISSEL HERRERA</t>
  </si>
  <si>
    <t>YISSELHERRERA</t>
  </si>
  <si>
    <t>63043750</t>
  </si>
  <si>
    <t>344418010000</t>
  </si>
  <si>
    <t>34441801</t>
  </si>
  <si>
    <t>YITING QIU</t>
  </si>
  <si>
    <t>YITINGQIU</t>
  </si>
  <si>
    <t>66009144</t>
  </si>
  <si>
    <t>203078250000</t>
  </si>
  <si>
    <t>20307825</t>
  </si>
  <si>
    <t>YITSEL ALEXANDRA SAMUDIO</t>
  </si>
  <si>
    <t>YITSELALEXANDRASAMUDIO</t>
  </si>
  <si>
    <t>67190111</t>
  </si>
  <si>
    <t>335063430000</t>
  </si>
  <si>
    <t>33506343</t>
  </si>
  <si>
    <t>YITZEL MILAGROS PRADO</t>
  </si>
  <si>
    <t>YITZELMILAGROSPRADO</t>
  </si>
  <si>
    <t>67107065</t>
  </si>
  <si>
    <t>359087140000</t>
  </si>
  <si>
    <t>35908714</t>
  </si>
  <si>
    <t>YIWEN LUO</t>
  </si>
  <si>
    <t>YIWENLUO</t>
  </si>
  <si>
    <t>62949747</t>
  </si>
  <si>
    <t>326036150000</t>
  </si>
  <si>
    <t>32603615</t>
  </si>
  <si>
    <t>YIYA S A</t>
  </si>
  <si>
    <t>YIYASA</t>
  </si>
  <si>
    <t>65256529</t>
  </si>
  <si>
    <t>341378200000</t>
  </si>
  <si>
    <t>34137820</t>
  </si>
  <si>
    <t>YIZAMAR YAZMILINA BATISTA MARIN</t>
  </si>
  <si>
    <t>YIZAMARYAZMILINABATISTAMARIN</t>
  </si>
  <si>
    <t>63119757</t>
  </si>
  <si>
    <t>334074850000</t>
  </si>
  <si>
    <t>33407485</t>
  </si>
  <si>
    <t>YIZHONG KUANG</t>
  </si>
  <si>
    <t>YIZHONGKUANG</t>
  </si>
  <si>
    <t>64105333</t>
  </si>
  <si>
    <t>354047390000</t>
  </si>
  <si>
    <t>35404739</t>
  </si>
  <si>
    <t>YLUMINADA DE LA ROSA BAEZ</t>
  </si>
  <si>
    <t>YLUMINADADELAROSABAEZ</t>
  </si>
  <si>
    <t>62801943</t>
  </si>
  <si>
    <t>348332990000</t>
  </si>
  <si>
    <t>34833299</t>
  </si>
  <si>
    <t>YOBANA HURTADO</t>
  </si>
  <si>
    <t>YOBANAHURTADO</t>
  </si>
  <si>
    <t>64744855</t>
  </si>
  <si>
    <t>351110730000</t>
  </si>
  <si>
    <t>35111073</t>
  </si>
  <si>
    <t>YODALIS EDITH BONILLA SANTOS</t>
  </si>
  <si>
    <t>YODALISEDITHBONILLASANTOS</t>
  </si>
  <si>
    <t>67677182</t>
  </si>
  <si>
    <t>346467560000</t>
  </si>
  <si>
    <t>34646756</t>
  </si>
  <si>
    <t>YOEL AMADO MOJICA PIMENTEL</t>
  </si>
  <si>
    <t>YOELAMADOMOJICAPIMENTEL</t>
  </si>
  <si>
    <t>62634370</t>
  </si>
  <si>
    <t>359000270000</t>
  </si>
  <si>
    <t>35900027</t>
  </si>
  <si>
    <t>YOEL ISMAEL MORALES VALDES</t>
  </si>
  <si>
    <t>YOELISMAELMORALESVALDES</t>
  </si>
  <si>
    <t>62678337</t>
  </si>
  <si>
    <t>304002580000</t>
  </si>
  <si>
    <t>30400258</t>
  </si>
  <si>
    <t>YOEL ZERPA</t>
  </si>
  <si>
    <t>YOELZERPA</t>
  </si>
  <si>
    <t>64434429</t>
  </si>
  <si>
    <t>342441150000</t>
  </si>
  <si>
    <t>34244115</t>
  </si>
  <si>
    <t>YOESMIR HIDALGO</t>
  </si>
  <si>
    <t>YOESMIRHIDALGO</t>
  </si>
  <si>
    <t>61553878</t>
  </si>
  <si>
    <t>331266430000</t>
  </si>
  <si>
    <t>33126643</t>
  </si>
  <si>
    <t>YOGA; RELAXATION &amp; WELLNESS</t>
  </si>
  <si>
    <t>YOGARELAXATIONWELLNESS</t>
  </si>
  <si>
    <t>63238582</t>
  </si>
  <si>
    <t>286012930000</t>
  </si>
  <si>
    <t>28601293</t>
  </si>
  <si>
    <t>YOGITA BHIKHABHAI BHAKTA</t>
  </si>
  <si>
    <t>YOGITABHIKHABHAIBHAKTA</t>
  </si>
  <si>
    <t>66778855</t>
  </si>
  <si>
    <t>332018970000</t>
  </si>
  <si>
    <t>33201897</t>
  </si>
  <si>
    <t>YOHAMPIER MARCEL COLINA BRICEÑO</t>
  </si>
  <si>
    <t>YOHAMPIERMARCELCOLINABRICENO</t>
  </si>
  <si>
    <t>60452527</t>
  </si>
  <si>
    <t>352027230000</t>
  </si>
  <si>
    <t>35202723</t>
  </si>
  <si>
    <t>YOHANA MADELIN VEGA ATENCIO DE PITTI</t>
  </si>
  <si>
    <t>YOHANAMADELINVEGAATENCIODEPITTI</t>
  </si>
  <si>
    <t>64918277</t>
  </si>
  <si>
    <t>336014860000</t>
  </si>
  <si>
    <t>33601486</t>
  </si>
  <si>
    <t>YOHANNILY CHIRINO</t>
  </si>
  <si>
    <t>YOHANNILYCHIRINO</t>
  </si>
  <si>
    <t>60714812</t>
  </si>
  <si>
    <t>338066490100</t>
  </si>
  <si>
    <t>33806649</t>
  </si>
  <si>
    <t>YOHN MICHAEL JESUS HERNANDEZ FERNANDEZ</t>
  </si>
  <si>
    <t>YOHNMICHAELJESUSHERNANDEZFERNANDEZ</t>
  </si>
  <si>
    <t>60272587</t>
  </si>
  <si>
    <t>338066490000</t>
  </si>
  <si>
    <t>YOHN HERNANDEZ</t>
  </si>
  <si>
    <t>YOHNHERNANDEZ</t>
  </si>
  <si>
    <t>322051720000</t>
  </si>
  <si>
    <t>32205172</t>
  </si>
  <si>
    <t>YOI EL DORADO SA</t>
  </si>
  <si>
    <t>YOIELDORADOSA</t>
  </si>
  <si>
    <t>66181228</t>
  </si>
  <si>
    <t>349434030000</t>
  </si>
  <si>
    <t>34943403</t>
  </si>
  <si>
    <t>YOISBETH LILIANA AVENDAÑO VALDES</t>
  </si>
  <si>
    <t>YOISBETHLILIANAAVENDANOVALDES</t>
  </si>
  <si>
    <t>61554681</t>
  </si>
  <si>
    <t>359078740000</t>
  </si>
  <si>
    <t>35907874</t>
  </si>
  <si>
    <t>YOISE DARIANIS CERRUD HENRIQUEZ</t>
  </si>
  <si>
    <t>YOISEDARIANISCERRUDHENRIQUEZ</t>
  </si>
  <si>
    <t>66281881</t>
  </si>
  <si>
    <t>288039250000</t>
  </si>
  <si>
    <t>28803925</t>
  </si>
  <si>
    <t>YOISY LIRIETH MONTES PITTI</t>
  </si>
  <si>
    <t>YOISYLIRIETHMONTESPITTI</t>
  </si>
  <si>
    <t>66722429</t>
  </si>
  <si>
    <t>357054960000</t>
  </si>
  <si>
    <t>35705496</t>
  </si>
  <si>
    <t>YOLANDA CHUNG YAU</t>
  </si>
  <si>
    <t>YOLANDACHUNGYAU</t>
  </si>
  <si>
    <t>64104088</t>
  </si>
  <si>
    <t>355006840000</t>
  </si>
  <si>
    <t>35500684</t>
  </si>
  <si>
    <t>YOLANDA CONCEPCION HEREDIA TORRES DE PROSPER</t>
  </si>
  <si>
    <t>YOLANDACONCEPCIONHEREDIATORRESDEPROSPER</t>
  </si>
  <si>
    <t>67701967</t>
  </si>
  <si>
    <t>344052790000</t>
  </si>
  <si>
    <t>34405279</t>
  </si>
  <si>
    <t>YOLANDA CRISTINA DIAZ GRAEL</t>
  </si>
  <si>
    <t>YOLANDACRISTINADIAZGRAEL</t>
  </si>
  <si>
    <t>62747343</t>
  </si>
  <si>
    <t>325101040000</t>
  </si>
  <si>
    <t>32510104</t>
  </si>
  <si>
    <t>YOLANDA MILORD</t>
  </si>
  <si>
    <t>YOLANDAMILORD</t>
  </si>
  <si>
    <t>68010012</t>
  </si>
  <si>
    <t>321010960000</t>
  </si>
  <si>
    <t>32101096</t>
  </si>
  <si>
    <t>YOLANDA ZAPATA MOLANO</t>
  </si>
  <si>
    <t>YOLANDAZAPATAMOLANO</t>
  </si>
  <si>
    <t>62454632</t>
  </si>
  <si>
    <t>301021560000</t>
  </si>
  <si>
    <t>30102156</t>
  </si>
  <si>
    <t>YOLI CHIQUINQUIRA BALBONI</t>
  </si>
  <si>
    <t>YOLICHIQUINQUIRABALBONI</t>
  </si>
  <si>
    <t>62613643</t>
  </si>
  <si>
    <t>358093190000</t>
  </si>
  <si>
    <t>35809319</t>
  </si>
  <si>
    <t>YOLIS ANALLIVY MANRIQUEZ</t>
  </si>
  <si>
    <t>YOLISANALLIVYMANRIQUEZ</t>
  </si>
  <si>
    <t>62161757</t>
  </si>
  <si>
    <t>351047000000</t>
  </si>
  <si>
    <t>35104700</t>
  </si>
  <si>
    <t>YOLYS BEAUTY SALON &amp; BARBERS</t>
  </si>
  <si>
    <t>YOLYSBEAUTYSALONBARBERS</t>
  </si>
  <si>
    <t>64134087</t>
  </si>
  <si>
    <t>345344010000</t>
  </si>
  <si>
    <t>34534401</t>
  </si>
  <si>
    <t>YOMAIRA YANETH VARGAS MC BEAN</t>
  </si>
  <si>
    <t>YOMAIRAYANETHVARGASMCBEAN</t>
  </si>
  <si>
    <t>334250260000</t>
  </si>
  <si>
    <t>33425026</t>
  </si>
  <si>
    <t>YOMARA KATHIUSKA ORTEGA MUÑOZ DE SALDAÑA</t>
  </si>
  <si>
    <t>YOMARAKATHIUSKAORTEGAMUNOZDESALDANA</t>
  </si>
  <si>
    <t>67934977</t>
  </si>
  <si>
    <t>309083580000</t>
  </si>
  <si>
    <t>30908358</t>
  </si>
  <si>
    <t>YONG JUN YAO KOK</t>
  </si>
  <si>
    <t>YONGJUNYAOKOK</t>
  </si>
  <si>
    <t>68430383</t>
  </si>
  <si>
    <t>348298660000</t>
  </si>
  <si>
    <t>34829866</t>
  </si>
  <si>
    <t>YONG QIANG HOU</t>
  </si>
  <si>
    <t>YONGQIANGHOU</t>
  </si>
  <si>
    <t>69779246</t>
  </si>
  <si>
    <t>304012970000</t>
  </si>
  <si>
    <t>30401297</t>
  </si>
  <si>
    <t>YONG XIONG ZHENG</t>
  </si>
  <si>
    <t>YONGXIONGZHENG</t>
  </si>
  <si>
    <t>66270388</t>
  </si>
  <si>
    <t>343255580000</t>
  </si>
  <si>
    <t>34325558</t>
  </si>
  <si>
    <t>YONGCARE; CORP</t>
  </si>
  <si>
    <t>YONGCARECORP</t>
  </si>
  <si>
    <t>63174278</t>
  </si>
  <si>
    <t>339021270000</t>
  </si>
  <si>
    <t>33902127</t>
  </si>
  <si>
    <t>YONGHAO HOU</t>
  </si>
  <si>
    <t>YONGHAOHOU</t>
  </si>
  <si>
    <t>66666699</t>
  </si>
  <si>
    <t>348065860000</t>
  </si>
  <si>
    <t>34806586</t>
  </si>
  <si>
    <t>YONGHENG QIU</t>
  </si>
  <si>
    <t>YONGHENGQIU</t>
  </si>
  <si>
    <t>66889901</t>
  </si>
  <si>
    <t>321024290000</t>
  </si>
  <si>
    <t>32102429</t>
  </si>
  <si>
    <t>YONGQIANG WU</t>
  </si>
  <si>
    <t>YONGQIANGWU</t>
  </si>
  <si>
    <t>69858788</t>
  </si>
  <si>
    <t>338066380000</t>
  </si>
  <si>
    <t>33806638</t>
  </si>
  <si>
    <t>YONGQUAN ZHEN</t>
  </si>
  <si>
    <t>YONGQUANZHEN</t>
  </si>
  <si>
    <t>69245322</t>
  </si>
  <si>
    <t>346219240000</t>
  </si>
  <si>
    <t>34621924</t>
  </si>
  <si>
    <t>YONGTIAN PAN</t>
  </si>
  <si>
    <t>YONGTIANPAN</t>
  </si>
  <si>
    <t>65203344</t>
  </si>
  <si>
    <t>348361350000</t>
  </si>
  <si>
    <t>34836135</t>
  </si>
  <si>
    <t>YONGXIN HOU</t>
  </si>
  <si>
    <t>YONGXINHOU</t>
  </si>
  <si>
    <t>67305678</t>
  </si>
  <si>
    <t>324006400000</t>
  </si>
  <si>
    <t>32400640</t>
  </si>
  <si>
    <t>YORANIA MELITINA AGUERO PEREZ</t>
  </si>
  <si>
    <t>YORANIAMELITINAAGUEROPEREZ</t>
  </si>
  <si>
    <t>62609913</t>
  </si>
  <si>
    <t>341016070000</t>
  </si>
  <si>
    <t>34101607</t>
  </si>
  <si>
    <t>YORGELY IZAMAR TORREALBA SANCHEZ</t>
  </si>
  <si>
    <t>YORGELYIZAMARTORREALBASANCHEZ</t>
  </si>
  <si>
    <t>62355513</t>
  </si>
  <si>
    <t>358006880000</t>
  </si>
  <si>
    <t>35800688</t>
  </si>
  <si>
    <t>YORLENIS CHAMILCA GRAHAM GALL</t>
  </si>
  <si>
    <t>YORLENISCHAMILCAGRAHAMGALL</t>
  </si>
  <si>
    <t>64650539</t>
  </si>
  <si>
    <t>358098710000</t>
  </si>
  <si>
    <t>35809871</t>
  </si>
  <si>
    <t>YORLENYS GISEL AGUIRRE SANJUR</t>
  </si>
  <si>
    <t>YORLENYSGISELAGUIRRESANJUR</t>
  </si>
  <si>
    <t>65015701</t>
  </si>
  <si>
    <t>324117380000</t>
  </si>
  <si>
    <t>32411738</t>
  </si>
  <si>
    <t>YORLLANA ISABEL MUÑOZ MARTINEZ</t>
  </si>
  <si>
    <t>YORLLANAISABELMUNOZMARTINEZ</t>
  </si>
  <si>
    <t>62237239</t>
  </si>
  <si>
    <t>353014030000</t>
  </si>
  <si>
    <t>35301403</t>
  </si>
  <si>
    <t>YOSELIN DEL CARMEN SALINAS</t>
  </si>
  <si>
    <t>YOSELINDELCARMENSALINAS</t>
  </si>
  <si>
    <t>64009421</t>
  </si>
  <si>
    <t>336080450000</t>
  </si>
  <si>
    <t>33608045</t>
  </si>
  <si>
    <t>YOSELIN DEL CARMEN TORREALBA</t>
  </si>
  <si>
    <t>YOSELINDELCARMENTORREALBA</t>
  </si>
  <si>
    <t>62039995</t>
  </si>
  <si>
    <t>352119740000</t>
  </si>
  <si>
    <t>35211974</t>
  </si>
  <si>
    <t>YOSELIN DEL CARMEN TORREALBA CARRIZO</t>
  </si>
  <si>
    <t>YOSELINDELCARMENTORREALBACARRIZO</t>
  </si>
  <si>
    <t>66645937</t>
  </si>
  <si>
    <t>348360660000</t>
  </si>
  <si>
    <t>34836066</t>
  </si>
  <si>
    <t>YOSELIN LISSETH RIOS FLORES</t>
  </si>
  <si>
    <t>YOSELINLISSETHRIOSFLORES</t>
  </si>
  <si>
    <t>66351284</t>
  </si>
  <si>
    <t>321000970000</t>
  </si>
  <si>
    <t>32100097</t>
  </si>
  <si>
    <t>YOSELINE LEE CHOCK</t>
  </si>
  <si>
    <t>YOSELINELEECHOCK</t>
  </si>
  <si>
    <t>63772555</t>
  </si>
  <si>
    <t>346433770000</t>
  </si>
  <si>
    <t>34643377</t>
  </si>
  <si>
    <t>YOSELL WILLIAMS MELENDEZ MENDEZ</t>
  </si>
  <si>
    <t>YOSELLWILLIAMSMELENDEZMENDEZ</t>
  </si>
  <si>
    <t>64235596</t>
  </si>
  <si>
    <t>349349410000</t>
  </si>
  <si>
    <t>34934941</t>
  </si>
  <si>
    <t>YOSELYN ANDREINA GALIN</t>
  </si>
  <si>
    <t>YOSELYNANDREINAGALIN</t>
  </si>
  <si>
    <t>66427725</t>
  </si>
  <si>
    <t>341231830000</t>
  </si>
  <si>
    <t>34123183</t>
  </si>
  <si>
    <t>YOSHYA YASSER URRUTIA MITCHELL</t>
  </si>
  <si>
    <t>YOSHYAYASSERURRUTIAMITCHELL</t>
  </si>
  <si>
    <t>62956112</t>
  </si>
  <si>
    <t>348419460000</t>
  </si>
  <si>
    <t>34841946</t>
  </si>
  <si>
    <t>YOSMAR VIVAS CHACON</t>
  </si>
  <si>
    <t>YOSMARVIVASCHACON</t>
  </si>
  <si>
    <t>63029690</t>
  </si>
  <si>
    <t>359124660000</t>
  </si>
  <si>
    <t>35912466</t>
  </si>
  <si>
    <t>YOSSELL ADRIÁN GUERRERO BONILLA</t>
  </si>
  <si>
    <t>YOSSELLADRIANGUERREROBONILLA</t>
  </si>
  <si>
    <t>62241572</t>
  </si>
  <si>
    <t>355124850000</t>
  </si>
  <si>
    <t>35512485</t>
  </si>
  <si>
    <t>YOU JADE PANAMA CORPORATION; S.A.</t>
  </si>
  <si>
    <t>YOUJADEPANAMACORPORATIONSA</t>
  </si>
  <si>
    <t>69013882</t>
  </si>
  <si>
    <t>341035320000</t>
  </si>
  <si>
    <t>34103532</t>
  </si>
  <si>
    <t>YOUFA LI</t>
  </si>
  <si>
    <t>YOUFALI</t>
  </si>
  <si>
    <t>69345875</t>
  </si>
  <si>
    <t>301011090000</t>
  </si>
  <si>
    <t>30101109</t>
  </si>
  <si>
    <t>YOUNG SING CHONG / MAYORISTA VIVI</t>
  </si>
  <si>
    <t>YOUNGSINGCHONGMAYORISTAVIVI</t>
  </si>
  <si>
    <t>69959899</t>
  </si>
  <si>
    <t>354122190000</t>
  </si>
  <si>
    <t>35412219</t>
  </si>
  <si>
    <t>YOUQING WEN</t>
  </si>
  <si>
    <t>YOUQINGWEN</t>
  </si>
  <si>
    <t>67428222</t>
  </si>
  <si>
    <t>343454210000</t>
  </si>
  <si>
    <t>34345421</t>
  </si>
  <si>
    <t>339062820000</t>
  </si>
  <si>
    <t>33906282</t>
  </si>
  <si>
    <t>YOUTIAN ZENG</t>
  </si>
  <si>
    <t>YOUTIANZENG</t>
  </si>
  <si>
    <t>66666678</t>
  </si>
  <si>
    <t>314053710000</t>
  </si>
  <si>
    <t>31405371</t>
  </si>
  <si>
    <t>YOVANI ANTONIO PIMENTEL</t>
  </si>
  <si>
    <t>YOVANIANTONIOPIMENTEL</t>
  </si>
  <si>
    <t>63093117</t>
  </si>
  <si>
    <t>352101110000</t>
  </si>
  <si>
    <t>35210111</t>
  </si>
  <si>
    <t>YOVANI ARIEL MARIN</t>
  </si>
  <si>
    <t>YOVANIARIELMARIN</t>
  </si>
  <si>
    <t>64769964</t>
  </si>
  <si>
    <t>324090640000</t>
  </si>
  <si>
    <t>32409064</t>
  </si>
  <si>
    <t>YOVANI ELIAS CASTRELLON CHAVEZ</t>
  </si>
  <si>
    <t>YOVANIELIASCASTRELLONCHAVEZ</t>
  </si>
  <si>
    <t>65289344</t>
  </si>
  <si>
    <t>322060840000</t>
  </si>
  <si>
    <t>32206084</t>
  </si>
  <si>
    <t>YOVANKA DEL CARMEN ALEMAN AVILA</t>
  </si>
  <si>
    <t>YOVANKADELCARMENALEMANAVILA</t>
  </si>
  <si>
    <t>60394566</t>
  </si>
  <si>
    <t>332029420000</t>
  </si>
  <si>
    <t>33202942</t>
  </si>
  <si>
    <t>YOVANNY JOSE RODRIGUEZ PEREZ</t>
  </si>
  <si>
    <t>YOVANNYJOSERODRIGUEZPEREZ</t>
  </si>
  <si>
    <t>61209807</t>
  </si>
  <si>
    <t>359115310000</t>
  </si>
  <si>
    <t>35911531</t>
  </si>
  <si>
    <t>YOVANY ALEXANDER GRANT CEDEÑO</t>
  </si>
  <si>
    <t>YOVANYALEXANDERGRANTCEDENO</t>
  </si>
  <si>
    <t>61352151</t>
  </si>
  <si>
    <t>333259770000</t>
  </si>
  <si>
    <t>33325977</t>
  </si>
  <si>
    <t>YOVELIS DEL CARMEN SANTOS GOMEZ</t>
  </si>
  <si>
    <t>YOVELISDELCARMENSANTOSGOMEZ</t>
  </si>
  <si>
    <t>68943365</t>
  </si>
  <si>
    <t>351042990000</t>
  </si>
  <si>
    <t>35104299</t>
  </si>
  <si>
    <t>YOZETH YAHIR GARIBALDI BUSTAMANTE</t>
  </si>
  <si>
    <t>YOZETHYAHIRGARIBALDIBUSTAMANTE</t>
  </si>
  <si>
    <t>68592230</t>
  </si>
  <si>
    <t>357076100000</t>
  </si>
  <si>
    <t>35707610</t>
  </si>
  <si>
    <t>YRGLAMIR CRISTJESIS CENTENO BECERRA</t>
  </si>
  <si>
    <t>YRGLAMIRCRISTJESISCENTENOBECERRA</t>
  </si>
  <si>
    <t>68680868</t>
  </si>
  <si>
    <t>342407900000</t>
  </si>
  <si>
    <t>34240790</t>
  </si>
  <si>
    <t>YRIS BELL DIAZ MONTAÑO</t>
  </si>
  <si>
    <t>YRISBELLDIAZMONTANO</t>
  </si>
  <si>
    <t>67898395</t>
  </si>
  <si>
    <t>348310870000</t>
  </si>
  <si>
    <t>34831087</t>
  </si>
  <si>
    <t>YRIS EVANGELISTA RODRIGUEZ CABA</t>
  </si>
  <si>
    <t>YRISEVANGELISTARODRIGUEZCABA</t>
  </si>
  <si>
    <t>68186670</t>
  </si>
  <si>
    <t>357083260000</t>
  </si>
  <si>
    <t>35708326</t>
  </si>
  <si>
    <t>YSABEL HERNANDEZ GARCIA</t>
  </si>
  <si>
    <t>YSABELHERNANDEZGARCIA</t>
  </si>
  <si>
    <t>62427513</t>
  </si>
  <si>
    <t>346087350100</t>
  </si>
  <si>
    <t>69388560</t>
  </si>
  <si>
    <t>335262220000</t>
  </si>
  <si>
    <t>33526222</t>
  </si>
  <si>
    <t>YSATHIZ BEYRA ATENCIO GONZALEZ</t>
  </si>
  <si>
    <t>YSATHIZBEYRAATENCIOGONZALEZ</t>
  </si>
  <si>
    <t>60432251</t>
  </si>
  <si>
    <t>358100070000</t>
  </si>
  <si>
    <t>35810007</t>
  </si>
  <si>
    <t>YSATIS AYLEEN SANTAMARIA MONTES</t>
  </si>
  <si>
    <t>YSATISAYLEENSANTAMARIAMONTES</t>
  </si>
  <si>
    <t>66428272</t>
  </si>
  <si>
    <t>996004860000</t>
  </si>
  <si>
    <t>99600486</t>
  </si>
  <si>
    <t>YSEITHMABEL LEYTON</t>
  </si>
  <si>
    <t>YSEITHMABELLEYTON</t>
  </si>
  <si>
    <t>3511099</t>
  </si>
  <si>
    <t>357100360000</t>
  </si>
  <si>
    <t>35710036</t>
  </si>
  <si>
    <t>YSRAEL TIAPE</t>
  </si>
  <si>
    <t>YSRAELTIAPE</t>
  </si>
  <si>
    <t>69989058</t>
  </si>
  <si>
    <t>359047410000</t>
  </si>
  <si>
    <t>35904741</t>
  </si>
  <si>
    <t>YTRISH PTY</t>
  </si>
  <si>
    <t>YTRISHPTY</t>
  </si>
  <si>
    <t>60190096</t>
  </si>
  <si>
    <t>348352280000</t>
  </si>
  <si>
    <t>34835228</t>
  </si>
  <si>
    <t>YU LIAN HOU</t>
  </si>
  <si>
    <t>YULIANHOU</t>
  </si>
  <si>
    <t>67976307</t>
  </si>
  <si>
    <t>226011150000</t>
  </si>
  <si>
    <t>22601115</t>
  </si>
  <si>
    <t>YU LING WU</t>
  </si>
  <si>
    <t>YULINGWU</t>
  </si>
  <si>
    <t>67233125</t>
  </si>
  <si>
    <t>325041140000</t>
  </si>
  <si>
    <t>32504114</t>
  </si>
  <si>
    <t>YU TANG LIU</t>
  </si>
  <si>
    <t>YUTANGLIU</t>
  </si>
  <si>
    <t>64901132</t>
  </si>
  <si>
    <t>319054120000</t>
  </si>
  <si>
    <t>31905412</t>
  </si>
  <si>
    <t>YUAN YOU / ABARROTERIA CHANG</t>
  </si>
  <si>
    <t>YUANYOUABARROTERIACHANG</t>
  </si>
  <si>
    <t>61131993</t>
  </si>
  <si>
    <t>331045080000</t>
  </si>
  <si>
    <t>33104508</t>
  </si>
  <si>
    <t>YUAN ZHI ZHONG</t>
  </si>
  <si>
    <t>YUANZHIZHONG</t>
  </si>
  <si>
    <t>66665555</t>
  </si>
  <si>
    <t>338045030000</t>
  </si>
  <si>
    <t>33804503</t>
  </si>
  <si>
    <t>69001616</t>
  </si>
  <si>
    <t>315044530000</t>
  </si>
  <si>
    <t>31504453</t>
  </si>
  <si>
    <t>YUANCAI ZHANG</t>
  </si>
  <si>
    <t>YUANCAIZHANG</t>
  </si>
  <si>
    <t>66628131</t>
  </si>
  <si>
    <t>328072430000</t>
  </si>
  <si>
    <t>32807243</t>
  </si>
  <si>
    <t>YUANJUN YE</t>
  </si>
  <si>
    <t>YUANJUNYE</t>
  </si>
  <si>
    <t>69533118</t>
  </si>
  <si>
    <t>329021660000</t>
  </si>
  <si>
    <t>32902166</t>
  </si>
  <si>
    <t>YUANQI ZHONG</t>
  </si>
  <si>
    <t>YUANQIZHONG</t>
  </si>
  <si>
    <t>67361773</t>
  </si>
  <si>
    <t>347091140000</t>
  </si>
  <si>
    <t>34709114</t>
  </si>
  <si>
    <t>YUANWEN WEN</t>
  </si>
  <si>
    <t>YUANWENWEN</t>
  </si>
  <si>
    <t>65095106</t>
  </si>
  <si>
    <t>332001610000</t>
  </si>
  <si>
    <t>33200161</t>
  </si>
  <si>
    <t>YUANZHI GAN</t>
  </si>
  <si>
    <t>YUANZHIGAN</t>
  </si>
  <si>
    <t>68288388</t>
  </si>
  <si>
    <t>352004670000</t>
  </si>
  <si>
    <t>35200467</t>
  </si>
  <si>
    <t>YUBELY ANDREA GOMEZ GOMEZ</t>
  </si>
  <si>
    <t>YUBELYANDREAGOMEZGOMEZ</t>
  </si>
  <si>
    <t>64468039</t>
  </si>
  <si>
    <t>342072930000</t>
  </si>
  <si>
    <t>34207293</t>
  </si>
  <si>
    <t>YUBI-SHALOM</t>
  </si>
  <si>
    <t>YUBISHALOM</t>
  </si>
  <si>
    <t>61730772</t>
  </si>
  <si>
    <t>325116700000</t>
  </si>
  <si>
    <t>32511670</t>
  </si>
  <si>
    <t>YUCACAKE INC</t>
  </si>
  <si>
    <t>YUCACAKEINC</t>
  </si>
  <si>
    <t>66717838</t>
  </si>
  <si>
    <t>346438930000</t>
  </si>
  <si>
    <t>34643893</t>
  </si>
  <si>
    <t>YUCAI LUO</t>
  </si>
  <si>
    <t>YUCAILUO</t>
  </si>
  <si>
    <t>68609337</t>
  </si>
  <si>
    <t>341401670000</t>
  </si>
  <si>
    <t>34140167</t>
  </si>
  <si>
    <t>YUDDY SALON COSMETICS</t>
  </si>
  <si>
    <t>YUDDYSALONCOSMETICS</t>
  </si>
  <si>
    <t>60287349</t>
  </si>
  <si>
    <t>331267080000</t>
  </si>
  <si>
    <t>33126708</t>
  </si>
  <si>
    <t>YUDELKA HERMANDEZ GARCIA DE TORREZ</t>
  </si>
  <si>
    <t>YUDELKAHERMANDEZGARCIADETORREZ</t>
  </si>
  <si>
    <t>331298460000</t>
  </si>
  <si>
    <t>33129846</t>
  </si>
  <si>
    <t>YUDITZA MASIEL BERNAL</t>
  </si>
  <si>
    <t>YUDITZAMASIELBERNAL</t>
  </si>
  <si>
    <t>64485023</t>
  </si>
  <si>
    <t>328061440000</t>
  </si>
  <si>
    <t>32806144</t>
  </si>
  <si>
    <t>YUE BI HO</t>
  </si>
  <si>
    <t>YUEBIHO</t>
  </si>
  <si>
    <t>65285755</t>
  </si>
  <si>
    <t>141014110000</t>
  </si>
  <si>
    <t>14101411</t>
  </si>
  <si>
    <t>YUECHUN CHEN</t>
  </si>
  <si>
    <t>YUECHUNCHEN</t>
  </si>
  <si>
    <t>66888138</t>
  </si>
  <si>
    <t>322013210000</t>
  </si>
  <si>
    <t>32201321</t>
  </si>
  <si>
    <t>YUEDI MONG WU</t>
  </si>
  <si>
    <t>YUEDIMONGWU</t>
  </si>
  <si>
    <t>67005555</t>
  </si>
  <si>
    <t>326098870000</t>
  </si>
  <si>
    <t>32609887</t>
  </si>
  <si>
    <t>YUEMING WANG</t>
  </si>
  <si>
    <t>YUEMINGWANG</t>
  </si>
  <si>
    <t>65352333</t>
  </si>
  <si>
    <t>346438890000</t>
  </si>
  <si>
    <t>34643889</t>
  </si>
  <si>
    <t>YUEQIU FU</t>
  </si>
  <si>
    <t>YUEQIUFU</t>
  </si>
  <si>
    <t>66991555</t>
  </si>
  <si>
    <t>322022020000</t>
  </si>
  <si>
    <t>32202202</t>
  </si>
  <si>
    <t>YUEQUI WU CHENG DE YAU</t>
  </si>
  <si>
    <t>YUEQUIWUCHENGDEYAU</t>
  </si>
  <si>
    <t>66708490</t>
  </si>
  <si>
    <t>333089240000</t>
  </si>
  <si>
    <t>33308924</t>
  </si>
  <si>
    <t>YUETING LI</t>
  </si>
  <si>
    <t>YUETINGLI</t>
  </si>
  <si>
    <t>69925448</t>
  </si>
  <si>
    <t>343407450000</t>
  </si>
  <si>
    <t>34340745</t>
  </si>
  <si>
    <t>YUEWEN WU</t>
  </si>
  <si>
    <t>YUEWENWU</t>
  </si>
  <si>
    <t>66876982</t>
  </si>
  <si>
    <t>342332440000</t>
  </si>
  <si>
    <t>34233244</t>
  </si>
  <si>
    <t>YUGI WANG</t>
  </si>
  <si>
    <t>YUGIWANG</t>
  </si>
  <si>
    <t>61589896</t>
  </si>
  <si>
    <t>138021450000</t>
  </si>
  <si>
    <t>13802145</t>
  </si>
  <si>
    <t>YUHANG INTERNACIONAL S.A.</t>
  </si>
  <si>
    <t>YUHANGINTERNACIONALSA</t>
  </si>
  <si>
    <t>66723338</t>
  </si>
  <si>
    <t>344275340000</t>
  </si>
  <si>
    <t>34427534</t>
  </si>
  <si>
    <t>YUJING HUANG</t>
  </si>
  <si>
    <t>YUJINGHUANG</t>
  </si>
  <si>
    <t>67978889</t>
  </si>
  <si>
    <t>323096470000</t>
  </si>
  <si>
    <t>32309647</t>
  </si>
  <si>
    <t>YUJUAN HU</t>
  </si>
  <si>
    <t>YUJUANHU</t>
  </si>
  <si>
    <t>66558010</t>
  </si>
  <si>
    <t>352056740000</t>
  </si>
  <si>
    <t>35205674</t>
  </si>
  <si>
    <t>65471477</t>
  </si>
  <si>
    <t>345271460000</t>
  </si>
  <si>
    <t>34527146</t>
  </si>
  <si>
    <t>YUK FAI LO</t>
  </si>
  <si>
    <t>YUKFAILO</t>
  </si>
  <si>
    <t>67785368</t>
  </si>
  <si>
    <t>298094000000</t>
  </si>
  <si>
    <t>29809400</t>
  </si>
  <si>
    <t>YUK LAM SHUM NG</t>
  </si>
  <si>
    <t>YUKLAMSHUMNG</t>
  </si>
  <si>
    <t>323002630000</t>
  </si>
  <si>
    <t>32300263</t>
  </si>
  <si>
    <t>YULEANY MARIA ORTEGA PINZON</t>
  </si>
  <si>
    <t>YULEANYMARIAORTEGAPINZON</t>
  </si>
  <si>
    <t>61553344</t>
  </si>
  <si>
    <t>326099160000</t>
  </si>
  <si>
    <t>32609916</t>
  </si>
  <si>
    <t>YULEIKY MARIA AQUINO OLIVO</t>
  </si>
  <si>
    <t>YULEIKYMARIAAQUINOOLIVO</t>
  </si>
  <si>
    <t>61564952</t>
  </si>
  <si>
    <t>357066950000</t>
  </si>
  <si>
    <t>35706695</t>
  </si>
  <si>
    <t>YULEIMA ELIZABETH BELLO ANGARITA</t>
  </si>
  <si>
    <t>YULEIMAELIZABETHBELLOANGARITA</t>
  </si>
  <si>
    <t>62990589</t>
  </si>
  <si>
    <t>327013990000</t>
  </si>
  <si>
    <t>32701399</t>
  </si>
  <si>
    <t>YULEIMA RAMIREZ</t>
  </si>
  <si>
    <t>YULEIMARAMIREZ</t>
  </si>
  <si>
    <t>64809428</t>
  </si>
  <si>
    <t>334250640000</t>
  </si>
  <si>
    <t>33425064</t>
  </si>
  <si>
    <t>YULEIXI LOURDES MATA VILLALOBOS</t>
  </si>
  <si>
    <t>YULEIXILOURDESMATAVILLALOBOS</t>
  </si>
  <si>
    <t>68913475</t>
  </si>
  <si>
    <t>357125050000</t>
  </si>
  <si>
    <t>35712505</t>
  </si>
  <si>
    <t>YULENNI CAROLINA PUCHE GUILLEN</t>
  </si>
  <si>
    <t>YULENNICAROLINAPUCHEGUILLEN</t>
  </si>
  <si>
    <t>62987424</t>
  </si>
  <si>
    <t>312015030000</t>
  </si>
  <si>
    <t>31201503</t>
  </si>
  <si>
    <t>YULENNI PUCHE</t>
  </si>
  <si>
    <t>YULENNIPUCHE</t>
  </si>
  <si>
    <t>60283581</t>
  </si>
  <si>
    <t>354099740000</t>
  </si>
  <si>
    <t>35409974</t>
  </si>
  <si>
    <t>YULI ANDREA GIRALDO</t>
  </si>
  <si>
    <t>YULIANDREAGIRALDO</t>
  </si>
  <si>
    <t>65038922</t>
  </si>
  <si>
    <t>356074870000</t>
  </si>
  <si>
    <t>35607487</t>
  </si>
  <si>
    <t>349399560000</t>
  </si>
  <si>
    <t>34939956</t>
  </si>
  <si>
    <t>YULIANA DEL CARMEN CORTEZ</t>
  </si>
  <si>
    <t>YULIANADELCARMENCORTEZ</t>
  </si>
  <si>
    <t>69331728</t>
  </si>
  <si>
    <t>345431910000</t>
  </si>
  <si>
    <t>34543191</t>
  </si>
  <si>
    <t>YULIANA LOPEZ BARRERA</t>
  </si>
  <si>
    <t>YULIANALOPEZBARRERA</t>
  </si>
  <si>
    <t>60247889</t>
  </si>
  <si>
    <t>341287070000</t>
  </si>
  <si>
    <t>34128707</t>
  </si>
  <si>
    <t>YULIANY NICOLE RODRIGUEZ BARRENO</t>
  </si>
  <si>
    <t>YULIANYNICOLERODRIGUEZBARRENO</t>
  </si>
  <si>
    <t>62892427</t>
  </si>
  <si>
    <t>332004970000</t>
  </si>
  <si>
    <t>33200497</t>
  </si>
  <si>
    <t>YULICE LOPEZ RODRIGUEZ</t>
  </si>
  <si>
    <t>YULICELOPEZRODRIGUEZ</t>
  </si>
  <si>
    <t>67787929</t>
  </si>
  <si>
    <t>335061780000</t>
  </si>
  <si>
    <t>33506178</t>
  </si>
  <si>
    <t>345427740000</t>
  </si>
  <si>
    <t>34542774</t>
  </si>
  <si>
    <t>YULIETH DE GRACIA</t>
  </si>
  <si>
    <t>YULIETHDEGRACIA</t>
  </si>
  <si>
    <t>67329499</t>
  </si>
  <si>
    <t>345331250000</t>
  </si>
  <si>
    <t>34533125</t>
  </si>
  <si>
    <t>YULISSA ARGELIS ZHANG LIU</t>
  </si>
  <si>
    <t>YULISSAARGELISZHANGLIU</t>
  </si>
  <si>
    <t>69005013</t>
  </si>
  <si>
    <t>318073730000</t>
  </si>
  <si>
    <t>31807373</t>
  </si>
  <si>
    <t>YULISSA HOU HU</t>
  </si>
  <si>
    <t>YULISSAHOUHU</t>
  </si>
  <si>
    <t>65088048</t>
  </si>
  <si>
    <t>349258400000</t>
  </si>
  <si>
    <t>34925840</t>
  </si>
  <si>
    <t>YULIZA ELIZABETH ZHENG ZHANG</t>
  </si>
  <si>
    <t>YULIZAELIZABETHZHENGZHANG</t>
  </si>
  <si>
    <t>62855996</t>
  </si>
  <si>
    <t>191017920000</t>
  </si>
  <si>
    <t>19101792</t>
  </si>
  <si>
    <t>YUN CHANG GAN</t>
  </si>
  <si>
    <t>YUNCHANGGAN</t>
  </si>
  <si>
    <t>66443835</t>
  </si>
  <si>
    <t>344280870000</t>
  </si>
  <si>
    <t>34428087</t>
  </si>
  <si>
    <t>YUN FENG CHEN</t>
  </si>
  <si>
    <t>YUNFENGCHEN</t>
  </si>
  <si>
    <t>65900063</t>
  </si>
  <si>
    <t>113012170000</t>
  </si>
  <si>
    <t>11301217</t>
  </si>
  <si>
    <t>AIZHEN HUANG</t>
  </si>
  <si>
    <t>AIZHENHUANG</t>
  </si>
  <si>
    <t>65281360 Ext. 0000</t>
  </si>
  <si>
    <t>324099180000</t>
  </si>
  <si>
    <t>32409918</t>
  </si>
  <si>
    <t>YUN KUEN LEE</t>
  </si>
  <si>
    <t>YUNKUENLEE</t>
  </si>
  <si>
    <t>66654168</t>
  </si>
  <si>
    <t>326098570000</t>
  </si>
  <si>
    <t>32609857</t>
  </si>
  <si>
    <t>338014340000</t>
  </si>
  <si>
    <t>33801434</t>
  </si>
  <si>
    <t>YUN SUN KAM</t>
  </si>
  <si>
    <t>YUNSUNKAM</t>
  </si>
  <si>
    <t>69090856</t>
  </si>
  <si>
    <t>339252150000</t>
  </si>
  <si>
    <t>33925215</t>
  </si>
  <si>
    <t>YUNCHENG ZHANG</t>
  </si>
  <si>
    <t>YUNCHENGZHANG</t>
  </si>
  <si>
    <t>65318080</t>
  </si>
  <si>
    <t>346007270000</t>
  </si>
  <si>
    <t>34600727</t>
  </si>
  <si>
    <t>YUNFA WANG</t>
  </si>
  <si>
    <t>YUNFAWANG</t>
  </si>
  <si>
    <t>66620289</t>
  </si>
  <si>
    <t>326066730000</t>
  </si>
  <si>
    <t>32606673</t>
  </si>
  <si>
    <t>YUNFA WEN</t>
  </si>
  <si>
    <t>YUNFAWEN</t>
  </si>
  <si>
    <t>69690530</t>
  </si>
  <si>
    <t>347045930000</t>
  </si>
  <si>
    <t>34704593</t>
  </si>
  <si>
    <t>YUNFENG HUANG</t>
  </si>
  <si>
    <t>YUNFENGHUANG</t>
  </si>
  <si>
    <t>69546491</t>
  </si>
  <si>
    <t>339023780000</t>
  </si>
  <si>
    <t>33902378</t>
  </si>
  <si>
    <t>YUNFU LIU</t>
  </si>
  <si>
    <t>YUNFULIU</t>
  </si>
  <si>
    <t>68800108</t>
  </si>
  <si>
    <t>346053080000</t>
  </si>
  <si>
    <t>34605308</t>
  </si>
  <si>
    <t>356098940000</t>
  </si>
  <si>
    <t>35609894</t>
  </si>
  <si>
    <t>YUNIER ELIECER PINTO AGUILAR</t>
  </si>
  <si>
    <t>YUNIERELIECERPINTOAGUILAR</t>
  </si>
  <si>
    <t>64896299</t>
  </si>
  <si>
    <t>801701910000</t>
  </si>
  <si>
    <t>80170191</t>
  </si>
  <si>
    <t>YUNKA INVERSIONES SA</t>
  </si>
  <si>
    <t>YUNKAINVERSIONESSA</t>
  </si>
  <si>
    <t>65269213</t>
  </si>
  <si>
    <t>336032970000</t>
  </si>
  <si>
    <t>33603297</t>
  </si>
  <si>
    <t>YUNLOY CHONG ZHUO</t>
  </si>
  <si>
    <t>YUNLOYCHONGZHUO</t>
  </si>
  <si>
    <t>67626099</t>
  </si>
  <si>
    <t>334327340000</t>
  </si>
  <si>
    <t>33432734</t>
  </si>
  <si>
    <t>YUNQI FENG</t>
  </si>
  <si>
    <t>YUNQIFENG</t>
  </si>
  <si>
    <t>69151818</t>
  </si>
  <si>
    <t>317066900000</t>
  </si>
  <si>
    <t>31706690</t>
  </si>
  <si>
    <t>YUNQUI WU</t>
  </si>
  <si>
    <t>YUNQUIWU</t>
  </si>
  <si>
    <t>65484880</t>
  </si>
  <si>
    <t>342220300000</t>
  </si>
  <si>
    <t>34222030</t>
  </si>
  <si>
    <t>YUNXING WEN</t>
  </si>
  <si>
    <t>YUNXINGWEN</t>
  </si>
  <si>
    <t>68559297</t>
  </si>
  <si>
    <t>354079860000</t>
  </si>
  <si>
    <t>35407986</t>
  </si>
  <si>
    <t>YUPAN HUANG</t>
  </si>
  <si>
    <t>YUPANHUANG</t>
  </si>
  <si>
    <t>68572968</t>
  </si>
  <si>
    <t>173068280000</t>
  </si>
  <si>
    <t>17306828</t>
  </si>
  <si>
    <t>YUQIN YUAN</t>
  </si>
  <si>
    <t>YUQINYUAN</t>
  </si>
  <si>
    <t>65325526</t>
  </si>
  <si>
    <t>359125090000</t>
  </si>
  <si>
    <t>35912509</t>
  </si>
  <si>
    <t>YUR FRANCIS MICHELLS MORENO MORENO</t>
  </si>
  <si>
    <t>YURFRANCISMICHELLSMORENOMORENO</t>
  </si>
  <si>
    <t>60106189</t>
  </si>
  <si>
    <t>302005100000</t>
  </si>
  <si>
    <t>30200510</t>
  </si>
  <si>
    <t>YUREMI ZORRILLA PICHARDO</t>
  </si>
  <si>
    <t>YUREMIZORRILLAPICHARDO</t>
  </si>
  <si>
    <t>65947370</t>
  </si>
  <si>
    <t>353023940000</t>
  </si>
  <si>
    <t>35302394</t>
  </si>
  <si>
    <t>YURI ESTHER RANGEL MANOSALVA</t>
  </si>
  <si>
    <t>YURIESTHERRANGELMANOSALVA</t>
  </si>
  <si>
    <t>65173905</t>
  </si>
  <si>
    <t>355060630000</t>
  </si>
  <si>
    <t>35506063</t>
  </si>
  <si>
    <t>69373281</t>
  </si>
  <si>
    <t>338007650000</t>
  </si>
  <si>
    <t>33800765</t>
  </si>
  <si>
    <t>YURI KATHERINE HERNANDEZ</t>
  </si>
  <si>
    <t>YURIKATHERINEHERNANDEZ</t>
  </si>
  <si>
    <t>62351954</t>
  </si>
  <si>
    <t>349061670000</t>
  </si>
  <si>
    <t>34906167</t>
  </si>
  <si>
    <t>YURI MIGDALIA LOPEZ LASSO</t>
  </si>
  <si>
    <t>YURIMIGDALIALOPEZLASSO</t>
  </si>
  <si>
    <t>62739975</t>
  </si>
  <si>
    <t>338038130000</t>
  </si>
  <si>
    <t>33803813</t>
  </si>
  <si>
    <t>YURINETH AUDREY LUNA CHAVEZ</t>
  </si>
  <si>
    <t>YURINETHAUDREYLUNACHAVEZ</t>
  </si>
  <si>
    <t>61078888</t>
  </si>
  <si>
    <t>345201700000</t>
  </si>
  <si>
    <t>34520170</t>
  </si>
  <si>
    <t>YURLEY JHOANNA REY ANGARITA</t>
  </si>
  <si>
    <t>YURLEYJHOANNAREYANGARITA</t>
  </si>
  <si>
    <t>64727882</t>
  </si>
  <si>
    <t>348283240000</t>
  </si>
  <si>
    <t>34828324</t>
  </si>
  <si>
    <t>YURY CATERINE TIRANO FORERO</t>
  </si>
  <si>
    <t>YURYCATERINETIRANOFORERO</t>
  </si>
  <si>
    <t>63451234</t>
  </si>
  <si>
    <t>800750410000</t>
  </si>
  <si>
    <t>80075041</t>
  </si>
  <si>
    <t>YUSEF INT L S A</t>
  </si>
  <si>
    <t>YUSEFINTLSA</t>
  </si>
  <si>
    <t>4306790</t>
  </si>
  <si>
    <t>347404930000</t>
  </si>
  <si>
    <t>34740493</t>
  </si>
  <si>
    <t>YUSNERSY DEL CARMEN RONDON</t>
  </si>
  <si>
    <t>YUSNERSYDELCARMENRONDON</t>
  </si>
  <si>
    <t>66098270</t>
  </si>
  <si>
    <t>349175040000</t>
  </si>
  <si>
    <t>34917504</t>
  </si>
  <si>
    <t>YUSSEF MATUS</t>
  </si>
  <si>
    <t>YUSSEFMATUS</t>
  </si>
  <si>
    <t>66861583</t>
  </si>
  <si>
    <t>352094370000</t>
  </si>
  <si>
    <t>35209437</t>
  </si>
  <si>
    <t>YUSTINE YOLANIS CASTILLO GUERRA</t>
  </si>
  <si>
    <t>YUSTINEYOLANISCASTILLOGUERRA</t>
  </si>
  <si>
    <t>63579091</t>
  </si>
  <si>
    <t>336084270000</t>
  </si>
  <si>
    <t>33608427</t>
  </si>
  <si>
    <t>YUSUF MUSAJI ABOWATH ABOWATH</t>
  </si>
  <si>
    <t>YUSUFMUSAJIABOWATHABOWATH</t>
  </si>
  <si>
    <t>66787116</t>
  </si>
  <si>
    <t>336017920000</t>
  </si>
  <si>
    <t>33601792</t>
  </si>
  <si>
    <t>YUWEN ZHONG</t>
  </si>
  <si>
    <t>YUWENZHONG</t>
  </si>
  <si>
    <t>68473333</t>
  </si>
  <si>
    <t>339263980000</t>
  </si>
  <si>
    <t>33926398</t>
  </si>
  <si>
    <t>YVONNE BEHAR HASKY</t>
  </si>
  <si>
    <t>YVONNEBEHARHASKY</t>
  </si>
  <si>
    <t>60600226</t>
  </si>
  <si>
    <t>347030440000</t>
  </si>
  <si>
    <t>34703044</t>
  </si>
  <si>
    <t>YZY NAILS ESTUDIO</t>
  </si>
  <si>
    <t>YZYNAILSESTUDIO</t>
  </si>
  <si>
    <t>65756779</t>
  </si>
  <si>
    <t>318064520000</t>
  </si>
  <si>
    <t>31806452</t>
  </si>
  <si>
    <t>ZABDI ELIENAI VINDA</t>
  </si>
  <si>
    <t>ZABDIELIENAIVINDA</t>
  </si>
  <si>
    <t>65401183</t>
  </si>
  <si>
    <t>327030860000</t>
  </si>
  <si>
    <t>32703086</t>
  </si>
  <si>
    <t>ZABDIEL ISAAC JAEN PLAZA</t>
  </si>
  <si>
    <t>ZABDIELISAACJAENPLAZA</t>
  </si>
  <si>
    <t>63299732</t>
  </si>
  <si>
    <t>125025270000</t>
  </si>
  <si>
    <t>12502527</t>
  </si>
  <si>
    <t>ZACARIAS PEREZ CARRION</t>
  </si>
  <si>
    <t>ZACARIASPEREZCARRION</t>
  </si>
  <si>
    <t>347440940000</t>
  </si>
  <si>
    <t>34744094</t>
  </si>
  <si>
    <t>ZACARIAS ALBERTO PUSEY VALDES</t>
  </si>
  <si>
    <t>ZACARIASALBERTOPUSEYVALDES</t>
  </si>
  <si>
    <t>68923414</t>
  </si>
  <si>
    <t>343020980000</t>
  </si>
  <si>
    <t>34302098</t>
  </si>
  <si>
    <t>ZAHIDA ALINA GALLARDO JIMENEZ</t>
  </si>
  <si>
    <t>ZAHIDAALINAGALLARDOJIMENEZ</t>
  </si>
  <si>
    <t>67591223</t>
  </si>
  <si>
    <t>348020780000</t>
  </si>
  <si>
    <t>34802078</t>
  </si>
  <si>
    <t>316047690000</t>
  </si>
  <si>
    <t>31604769</t>
  </si>
  <si>
    <t>ZAHIRA ENITH PAZ GOMEZ</t>
  </si>
  <si>
    <t>ZAHIRAENITHPAZGOMEZ</t>
  </si>
  <si>
    <t>60542250</t>
  </si>
  <si>
    <t>321027310000</t>
  </si>
  <si>
    <t>32102731</t>
  </si>
  <si>
    <t>ZAIDA ANGELICA CHONG FENG</t>
  </si>
  <si>
    <t>ZAIDAANGELICACHONGFENG</t>
  </si>
  <si>
    <t>69555688</t>
  </si>
  <si>
    <t>346412940000</t>
  </si>
  <si>
    <t>34641294</t>
  </si>
  <si>
    <t>ZAIGEL ABIGAIL CANELA VILLANUEVA</t>
  </si>
  <si>
    <t>ZAIGELABIGAILCANELAVILLANUEVA</t>
  </si>
  <si>
    <t>63755609</t>
  </si>
  <si>
    <t>299083160000</t>
  </si>
  <si>
    <t>29908316</t>
  </si>
  <si>
    <t>ZAIRA LLOISE RIVERA PERALTA DE ROJAS</t>
  </si>
  <si>
    <t>ZAIRALLOISERIVERAPERALTADEROJAS</t>
  </si>
  <si>
    <t>68477441</t>
  </si>
  <si>
    <t>344038070000</t>
  </si>
  <si>
    <t>34403807</t>
  </si>
  <si>
    <t>ZAMERAT S;A</t>
  </si>
  <si>
    <t>ZAMERATSA</t>
  </si>
  <si>
    <t>68895552</t>
  </si>
  <si>
    <t>804797080000</t>
  </si>
  <si>
    <t>80479708</t>
  </si>
  <si>
    <t>ZAPATERIA CANTUR</t>
  </si>
  <si>
    <t>ZAPATERIACANTUR</t>
  </si>
  <si>
    <t>345381240000</t>
  </si>
  <si>
    <t>34538124</t>
  </si>
  <si>
    <t>ZAPATERIA HAPPY SHOE 1</t>
  </si>
  <si>
    <t>ZAPATERIAHAPPYSHOE1</t>
  </si>
  <si>
    <t>68411111</t>
  </si>
  <si>
    <t>341441260000</t>
  </si>
  <si>
    <t>34144126</t>
  </si>
  <si>
    <t>ZAPATERIA ISA</t>
  </si>
  <si>
    <t>ZAPATERIAISA</t>
  </si>
  <si>
    <t>67425885</t>
  </si>
  <si>
    <t>991109170000</t>
  </si>
  <si>
    <t>99110917</t>
  </si>
  <si>
    <t>ZAPATERIA ULTRA MODERNA 02</t>
  </si>
  <si>
    <t>ZAPATERIAULTRAMODERNA02</t>
  </si>
  <si>
    <t>2177967</t>
  </si>
  <si>
    <t>802548910000</t>
  </si>
  <si>
    <t>80254891</t>
  </si>
  <si>
    <t>ZAPATERIA Y CONFECCION HERS BARRIOS SA</t>
  </si>
  <si>
    <t>ZAPATERIAYCONFECCIONHERSBARRIOSSA</t>
  </si>
  <si>
    <t>802252340000</t>
  </si>
  <si>
    <t>80225234</t>
  </si>
  <si>
    <t>ZARATE JOSE M</t>
  </si>
  <si>
    <t>ZARATEJOSEM</t>
  </si>
  <si>
    <t>347423500000</t>
  </si>
  <si>
    <t>34742350</t>
  </si>
  <si>
    <t>ZARINA CITY SHOES</t>
  </si>
  <si>
    <t>ZARINACITYSHOES</t>
  </si>
  <si>
    <t>66782633</t>
  </si>
  <si>
    <t>338239240000</t>
  </si>
  <si>
    <t>33823924</t>
  </si>
  <si>
    <t>ZAUL ABDIEL BURGOS MARIN</t>
  </si>
  <si>
    <t>ZAULABDIELBURGOSMARIN</t>
  </si>
  <si>
    <t>60360799</t>
  </si>
  <si>
    <t>357007800000</t>
  </si>
  <si>
    <t>35700780</t>
  </si>
  <si>
    <t>ZAYDA YUZNIELA PEREZ CHAVARRIA</t>
  </si>
  <si>
    <t>ZAYDAYUZNIELAPEREZCHAVARRIA</t>
  </si>
  <si>
    <t>63543029</t>
  </si>
  <si>
    <t>297015720000</t>
  </si>
  <si>
    <t>29701572</t>
  </si>
  <si>
    <t>ZAYDETTE MARLENE REGIST PINEDA</t>
  </si>
  <si>
    <t>ZAYDETTEMARLENEREGISTPINEDA</t>
  </si>
  <si>
    <t>66195418</t>
  </si>
  <si>
    <t>333317140000</t>
  </si>
  <si>
    <t>33331714</t>
  </si>
  <si>
    <t>ZAYURI ITZEL PEÑA CASTRO</t>
  </si>
  <si>
    <t>ZAYURIITZELPENACASTRO</t>
  </si>
  <si>
    <t>63053714</t>
  </si>
  <si>
    <t>353034840000</t>
  </si>
  <si>
    <t>35303484</t>
  </si>
  <si>
    <t>ZAZA MODA</t>
  </si>
  <si>
    <t>ZAZAMODA</t>
  </si>
  <si>
    <t>66775679</t>
  </si>
  <si>
    <t>325078280000</t>
  </si>
  <si>
    <t>32507828</t>
  </si>
  <si>
    <t>ZC&amp;ASOCIADOS</t>
  </si>
  <si>
    <t>ZCASOCIADOS</t>
  </si>
  <si>
    <t>67819175</t>
  </si>
  <si>
    <t>305080860000</t>
  </si>
  <si>
    <t>30508086</t>
  </si>
  <si>
    <t>ZCHACHOS SALOONM S A</t>
  </si>
  <si>
    <t>ZCHACHOSSALOONMSA</t>
  </si>
  <si>
    <t>6616923366169230</t>
  </si>
  <si>
    <t>803595650000</t>
  </si>
  <si>
    <t>80359565</t>
  </si>
  <si>
    <t>ZEBEDE BROTHERS COR</t>
  </si>
  <si>
    <t>ZEBEDEBROTHERSCOR</t>
  </si>
  <si>
    <t>256021560000</t>
  </si>
  <si>
    <t>25602156</t>
  </si>
  <si>
    <t>ZEBITA S.A</t>
  </si>
  <si>
    <t>ZEBITASA</t>
  </si>
  <si>
    <t>8305336</t>
  </si>
  <si>
    <t>264066390000</t>
  </si>
  <si>
    <t>26406639</t>
  </si>
  <si>
    <t>ZEBULO HOTEL S.A</t>
  </si>
  <si>
    <t>ZEBULOHOTELSA</t>
  </si>
  <si>
    <t>8311805</t>
  </si>
  <si>
    <t>339258410000</t>
  </si>
  <si>
    <t>33925841</t>
  </si>
  <si>
    <t>ZED PANAMA.COM</t>
  </si>
  <si>
    <t>ZEDPANAMACOM</t>
  </si>
  <si>
    <t>64404737</t>
  </si>
  <si>
    <t>323122800000</t>
  </si>
  <si>
    <t>32312280</t>
  </si>
  <si>
    <t>ZEHUI HAN</t>
  </si>
  <si>
    <t>ZEHUIHAN</t>
  </si>
  <si>
    <t>66938428</t>
  </si>
  <si>
    <t>339274650000</t>
  </si>
  <si>
    <t>33927465</t>
  </si>
  <si>
    <t>343082360000</t>
  </si>
  <si>
    <t>34308236</t>
  </si>
  <si>
    <t>ZELMER MIGUEL ZAPATA MONTENEGRO</t>
  </si>
  <si>
    <t>ZELMERMIGUELZAPATAMONTENEGRO</t>
  </si>
  <si>
    <t>65910916</t>
  </si>
  <si>
    <t>237026600000</t>
  </si>
  <si>
    <t>23702660</t>
  </si>
  <si>
    <t>ZEN PANAMA GROUP</t>
  </si>
  <si>
    <t>ZENPANAMAGROUP</t>
  </si>
  <si>
    <t>341016150000</t>
  </si>
  <si>
    <t>34101615</t>
  </si>
  <si>
    <t>ZENAIDA JAEN DE MONTERO</t>
  </si>
  <si>
    <t>ZENAIDAJAENDEMONTERO</t>
  </si>
  <si>
    <t>68209771</t>
  </si>
  <si>
    <t>342055930000</t>
  </si>
  <si>
    <t>34205593</t>
  </si>
  <si>
    <t>ZENAIDA MORENO DIAZ</t>
  </si>
  <si>
    <t>ZENAIDAMORENODIAZ</t>
  </si>
  <si>
    <t>68616449</t>
  </si>
  <si>
    <t>326098680000</t>
  </si>
  <si>
    <t>32609868</t>
  </si>
  <si>
    <t>ZENAIDA TORRES GONZALEZ DE VARGAS</t>
  </si>
  <si>
    <t>ZENAIDATORRESGONZALEZDEVARGAS</t>
  </si>
  <si>
    <t>68432056</t>
  </si>
  <si>
    <t>315047920000</t>
  </si>
  <si>
    <t>31504792</t>
  </si>
  <si>
    <t>ZENEO; S.A.</t>
  </si>
  <si>
    <t>ZENEOSA</t>
  </si>
  <si>
    <t>63947706</t>
  </si>
  <si>
    <t>341251410000</t>
  </si>
  <si>
    <t>34125141</t>
  </si>
  <si>
    <t>ZENITH YAMILKA RIVERA CAMARGO</t>
  </si>
  <si>
    <t>ZENITHYAMILKARIVERACAMARGO</t>
  </si>
  <si>
    <t>69787034</t>
  </si>
  <si>
    <t>312045900000</t>
  </si>
  <si>
    <t>31204590</t>
  </si>
  <si>
    <t>ZERO TRAINING CORP</t>
  </si>
  <si>
    <t>ZEROTRAININGCORP</t>
  </si>
  <si>
    <t>60700031</t>
  </si>
  <si>
    <t>336057150000</t>
  </si>
  <si>
    <t>33605715</t>
  </si>
  <si>
    <t>ZERONG WU / REFRESQUERIA ZELI GARDEN</t>
  </si>
  <si>
    <t>ZERONGWUREFRESQUERIAZELIGARDEN</t>
  </si>
  <si>
    <t>68077911</t>
  </si>
  <si>
    <t>344391640000</t>
  </si>
  <si>
    <t>34439164</t>
  </si>
  <si>
    <t>ZERONINE LATAM S A</t>
  </si>
  <si>
    <t>ZERONINELATAMSA</t>
  </si>
  <si>
    <t>69457321</t>
  </si>
  <si>
    <t>BBCL</t>
  </si>
  <si>
    <t>984011350000</t>
  </si>
  <si>
    <t>98401135</t>
  </si>
  <si>
    <t>ZEUS PROPERTIES INC</t>
  </si>
  <si>
    <t>ZEUSPROPERTIESINC</t>
  </si>
  <si>
    <t>66713540</t>
  </si>
  <si>
    <t>356035570000</t>
  </si>
  <si>
    <t>35603557</t>
  </si>
  <si>
    <t>ZHANG GUOZHAO</t>
  </si>
  <si>
    <t>ZHANGGUOZHAO</t>
  </si>
  <si>
    <t>66399998</t>
  </si>
  <si>
    <t>344341370000</t>
  </si>
  <si>
    <t>34434137</t>
  </si>
  <si>
    <t>ZHANG RUIXIAN</t>
  </si>
  <si>
    <t>ZHANGRUIXIAN</t>
  </si>
  <si>
    <t>63193065</t>
  </si>
  <si>
    <t>316089810000</t>
  </si>
  <si>
    <t>31608981</t>
  </si>
  <si>
    <t>ZHANG ZEN CHONG</t>
  </si>
  <si>
    <t>ZHANGZENCHONG</t>
  </si>
  <si>
    <t>63888882</t>
  </si>
  <si>
    <t>322056560100</t>
  </si>
  <si>
    <t>32205656</t>
  </si>
  <si>
    <t>ZHANJUN HOU</t>
  </si>
  <si>
    <t>ZHANJUNHOU</t>
  </si>
  <si>
    <t>68952919</t>
  </si>
  <si>
    <t>348371220000</t>
  </si>
  <si>
    <t>34837122</t>
  </si>
  <si>
    <t>ZHANLONG HOU</t>
  </si>
  <si>
    <t>ZHANLONGHOU</t>
  </si>
  <si>
    <t>62157689</t>
  </si>
  <si>
    <t>132034770000</t>
  </si>
  <si>
    <t>13203477</t>
  </si>
  <si>
    <t>ZHANPEI CHU LUO</t>
  </si>
  <si>
    <t>ZHANPEICHULUO</t>
  </si>
  <si>
    <t>2686348</t>
  </si>
  <si>
    <t>292056560000</t>
  </si>
  <si>
    <t>29205656</t>
  </si>
  <si>
    <t>ZHAO CONG QIU</t>
  </si>
  <si>
    <t>ZHAOCONGQIU</t>
  </si>
  <si>
    <t>355025920000</t>
  </si>
  <si>
    <t>35502592</t>
  </si>
  <si>
    <t>ZHAOHUAN ZH?NG</t>
  </si>
  <si>
    <t>ZHAOHUANZHNG</t>
  </si>
  <si>
    <t>65289688</t>
  </si>
  <si>
    <t>311066230000</t>
  </si>
  <si>
    <t>31106623</t>
  </si>
  <si>
    <t>ZHEN GUANG ZHANG</t>
  </si>
  <si>
    <t>ZHENGUANGZHANG</t>
  </si>
  <si>
    <t>65521725</t>
  </si>
  <si>
    <t>325088840000</t>
  </si>
  <si>
    <t>32508884</t>
  </si>
  <si>
    <t>ZHEN HUI XU</t>
  </si>
  <si>
    <t>ZHENHUIXU</t>
  </si>
  <si>
    <t>336075960000</t>
  </si>
  <si>
    <t>33607596</t>
  </si>
  <si>
    <t>ZHENBIAO ZHANG</t>
  </si>
  <si>
    <t>ZHENBIAOZHANG</t>
  </si>
  <si>
    <t>65309265</t>
  </si>
  <si>
    <t>356077680000</t>
  </si>
  <si>
    <t>35607768</t>
  </si>
  <si>
    <t>ZHENGDONG WANG</t>
  </si>
  <si>
    <t>ZHENGDONGWANG</t>
  </si>
  <si>
    <t>67431455</t>
  </si>
  <si>
    <t>358119490000</t>
  </si>
  <si>
    <t>35811949</t>
  </si>
  <si>
    <t>67358788</t>
  </si>
  <si>
    <t>342236750000</t>
  </si>
  <si>
    <t>34223675</t>
  </si>
  <si>
    <t>ZHENMING HUANG</t>
  </si>
  <si>
    <t>ZHENMINGHUANG</t>
  </si>
  <si>
    <t>67820295</t>
  </si>
  <si>
    <t>326034180000</t>
  </si>
  <si>
    <t>32603418</t>
  </si>
  <si>
    <t>ZHENXIONG FAN</t>
  </si>
  <si>
    <t>ZHENXIONGFAN</t>
  </si>
  <si>
    <t>68488080</t>
  </si>
  <si>
    <t>344310200000</t>
  </si>
  <si>
    <t>34431020</t>
  </si>
  <si>
    <t>ZHI GANG ZOU ZHUO</t>
  </si>
  <si>
    <t>ZHIGANGZOUZHUO</t>
  </si>
  <si>
    <t>68794888</t>
  </si>
  <si>
    <t>196056550000</t>
  </si>
  <si>
    <t>19605655</t>
  </si>
  <si>
    <t>ZHI HAO LIU ZHONG</t>
  </si>
  <si>
    <t>ZHIHAOLIUZHONG</t>
  </si>
  <si>
    <t>60240081</t>
  </si>
  <si>
    <t>324033100000</t>
  </si>
  <si>
    <t>32403310</t>
  </si>
  <si>
    <t>ZHI HE LI</t>
  </si>
  <si>
    <t>ZHIHELI</t>
  </si>
  <si>
    <t>66131698</t>
  </si>
  <si>
    <t>321059290000</t>
  </si>
  <si>
    <t>32105929</t>
  </si>
  <si>
    <t>ZHI QIANG ZENG</t>
  </si>
  <si>
    <t>ZHIQIANGZENG</t>
  </si>
  <si>
    <t>66781328</t>
  </si>
  <si>
    <t>343024230000</t>
  </si>
  <si>
    <t>34302423</t>
  </si>
  <si>
    <t>ZHI QUAN ZHONG</t>
  </si>
  <si>
    <t>ZHIQUANZHONG</t>
  </si>
  <si>
    <t>68626268</t>
  </si>
  <si>
    <t>342442270000</t>
  </si>
  <si>
    <t>34244227</t>
  </si>
  <si>
    <t>ZHI WEN LOO</t>
  </si>
  <si>
    <t>ZHIWENLOO</t>
  </si>
  <si>
    <t>67026152</t>
  </si>
  <si>
    <t>317070060000</t>
  </si>
  <si>
    <t>31707006</t>
  </si>
  <si>
    <t>ZHI YONG LOO LUO</t>
  </si>
  <si>
    <t>ZHIYONGLOOLUO</t>
  </si>
  <si>
    <t>61376628</t>
  </si>
  <si>
    <t>326047720000</t>
  </si>
  <si>
    <t>32604772</t>
  </si>
  <si>
    <t>ZHI YONG QIU</t>
  </si>
  <si>
    <t>ZHIYONGQIU</t>
  </si>
  <si>
    <t>66874968</t>
  </si>
  <si>
    <t>325056230000</t>
  </si>
  <si>
    <t>32505623</t>
  </si>
  <si>
    <t>ZHIBIAO PAN</t>
  </si>
  <si>
    <t>ZHIBIAOPAN</t>
  </si>
  <si>
    <t>63026006</t>
  </si>
  <si>
    <t>326029840000</t>
  </si>
  <si>
    <t>32602984</t>
  </si>
  <si>
    <t>ZHICHENG HUANG</t>
  </si>
  <si>
    <t>ZHICHENGHUANG</t>
  </si>
  <si>
    <t>67927318</t>
  </si>
  <si>
    <t>319080490000</t>
  </si>
  <si>
    <t>31908049</t>
  </si>
  <si>
    <t>ZHICHENG ZHANG</t>
  </si>
  <si>
    <t>ZHICHENGZHANG</t>
  </si>
  <si>
    <t>68728222</t>
  </si>
  <si>
    <t>328024910000</t>
  </si>
  <si>
    <t>32802491</t>
  </si>
  <si>
    <t>ZHIGUANG LUO</t>
  </si>
  <si>
    <t>ZHIGUANGLUO</t>
  </si>
  <si>
    <t>69603668</t>
  </si>
  <si>
    <t>335084590000</t>
  </si>
  <si>
    <t>33508459</t>
  </si>
  <si>
    <t>ZHIHANG LUO</t>
  </si>
  <si>
    <t>ZHIHANGLUO</t>
  </si>
  <si>
    <t>69698883</t>
  </si>
  <si>
    <t>328027790100</t>
  </si>
  <si>
    <t>68725339</t>
  </si>
  <si>
    <t>344188840000</t>
  </si>
  <si>
    <t>34418884</t>
  </si>
  <si>
    <t>ZHIHUA ZENG</t>
  </si>
  <si>
    <t>ZHIHUAZENG</t>
  </si>
  <si>
    <t>62233338</t>
  </si>
  <si>
    <t>329039200000</t>
  </si>
  <si>
    <t>32903920</t>
  </si>
  <si>
    <t>ZHIHUA ZHANG</t>
  </si>
  <si>
    <t>ZHIHUAZHANG</t>
  </si>
  <si>
    <t>68881788</t>
  </si>
  <si>
    <t>316020850100</t>
  </si>
  <si>
    <t>353084040000</t>
  </si>
  <si>
    <t>35308404</t>
  </si>
  <si>
    <t>ZHIJIA ZHONG</t>
  </si>
  <si>
    <t>ZHIJIAZHONG</t>
  </si>
  <si>
    <t>66678168</t>
  </si>
  <si>
    <t>345322280000</t>
  </si>
  <si>
    <t>34532228</t>
  </si>
  <si>
    <t>ZHIJIAN HOU</t>
  </si>
  <si>
    <t>ZHIJIANHOU</t>
  </si>
  <si>
    <t>68693377</t>
  </si>
  <si>
    <t>322112750000</t>
  </si>
  <si>
    <t>32211275</t>
  </si>
  <si>
    <t>ZHIJIAN LIU</t>
  </si>
  <si>
    <t>ZHIJIANLIU</t>
  </si>
  <si>
    <t>69925599</t>
  </si>
  <si>
    <t>346112480000</t>
  </si>
  <si>
    <t>34611248</t>
  </si>
  <si>
    <t>ZHIJIE LUO</t>
  </si>
  <si>
    <t>ZHIJIELUO</t>
  </si>
  <si>
    <t>67713358</t>
  </si>
  <si>
    <t>328078500000</t>
  </si>
  <si>
    <t>32807850</t>
  </si>
  <si>
    <t>ZHIJIN ZHONG</t>
  </si>
  <si>
    <t>ZHIJINZHONG</t>
  </si>
  <si>
    <t>66931710</t>
  </si>
  <si>
    <t>307006480000</t>
  </si>
  <si>
    <t>30700648</t>
  </si>
  <si>
    <t>ZHIJING QIU</t>
  </si>
  <si>
    <t>ZHIJINGQIU</t>
  </si>
  <si>
    <t>68445188</t>
  </si>
  <si>
    <t>342011750000</t>
  </si>
  <si>
    <t>34201175</t>
  </si>
  <si>
    <t>ZHILI LIU</t>
  </si>
  <si>
    <t>ZHILILIU</t>
  </si>
  <si>
    <t>69060036</t>
  </si>
  <si>
    <t>298077220000</t>
  </si>
  <si>
    <t>29807722</t>
  </si>
  <si>
    <t>ZHILING ZHANG</t>
  </si>
  <si>
    <t>ZHILINGZHANG</t>
  </si>
  <si>
    <t>66629266</t>
  </si>
  <si>
    <t>349021900000</t>
  </si>
  <si>
    <t>34902190</t>
  </si>
  <si>
    <t>66503288</t>
  </si>
  <si>
    <t>331060280000</t>
  </si>
  <si>
    <t>33106028</t>
  </si>
  <si>
    <t>ZHIMING WEN</t>
  </si>
  <si>
    <t>ZHIMINGWEN</t>
  </si>
  <si>
    <t>65082291</t>
  </si>
  <si>
    <t>345216660000</t>
  </si>
  <si>
    <t>34521666</t>
  </si>
  <si>
    <t>ZHINONG QIU</t>
  </si>
  <si>
    <t>ZHINONGQIU</t>
  </si>
  <si>
    <t>67777418</t>
  </si>
  <si>
    <t>348277830000</t>
  </si>
  <si>
    <t>34827783</t>
  </si>
  <si>
    <t>ZHIQIAN WANG</t>
  </si>
  <si>
    <t>ZHIQIANWANG</t>
  </si>
  <si>
    <t>61884188</t>
  </si>
  <si>
    <t>326037870000</t>
  </si>
  <si>
    <t>32603787</t>
  </si>
  <si>
    <t>ZHIQUAN LUO</t>
  </si>
  <si>
    <t>ZHIQUANLUO</t>
  </si>
  <si>
    <t>66674054</t>
  </si>
  <si>
    <t>331015210000</t>
  </si>
  <si>
    <t>33101521</t>
  </si>
  <si>
    <t>ZHIWEI LIN</t>
  </si>
  <si>
    <t>ZHIWEILIN</t>
  </si>
  <si>
    <t>63214497</t>
  </si>
  <si>
    <t>352027340000</t>
  </si>
  <si>
    <t>35202734</t>
  </si>
  <si>
    <t>ZHIWEI LIU</t>
  </si>
  <si>
    <t>ZHIWEILIU</t>
  </si>
  <si>
    <t>68588899</t>
  </si>
  <si>
    <t>336262450000</t>
  </si>
  <si>
    <t>33626245</t>
  </si>
  <si>
    <t>ZHIWEI LUO</t>
  </si>
  <si>
    <t>ZHIWEILUO</t>
  </si>
  <si>
    <t>64251533</t>
  </si>
  <si>
    <t>347264350000</t>
  </si>
  <si>
    <t>34726435</t>
  </si>
  <si>
    <t>ZHIWEI LUO LI</t>
  </si>
  <si>
    <t>ZHIWEILUOLI</t>
  </si>
  <si>
    <t>66131398</t>
  </si>
  <si>
    <t>348318310000</t>
  </si>
  <si>
    <t>34831831</t>
  </si>
  <si>
    <t>ZHIWEI QIU</t>
  </si>
  <si>
    <t>ZHIWEIQIU</t>
  </si>
  <si>
    <t>68881000</t>
  </si>
  <si>
    <t>354124260000</t>
  </si>
  <si>
    <t>35412426</t>
  </si>
  <si>
    <t>ZHIWEI WEN</t>
  </si>
  <si>
    <t>ZHIWEIWEN</t>
  </si>
  <si>
    <t>63118220</t>
  </si>
  <si>
    <t>124016680000</t>
  </si>
  <si>
    <t>12401668</t>
  </si>
  <si>
    <t>ZHIWEI YAN</t>
  </si>
  <si>
    <t>ZHIWEIYAN</t>
  </si>
  <si>
    <t>66823388</t>
  </si>
  <si>
    <t>346208290000</t>
  </si>
  <si>
    <t>34620829</t>
  </si>
  <si>
    <t>ZHIWEI ZHONG</t>
  </si>
  <si>
    <t>ZHIWEIZHONG</t>
  </si>
  <si>
    <t>63064858</t>
  </si>
  <si>
    <t>349222010000</t>
  </si>
  <si>
    <t>34922201</t>
  </si>
  <si>
    <t>ZHIWU HOU</t>
  </si>
  <si>
    <t>ZHIWUHOU</t>
  </si>
  <si>
    <t>62043030</t>
  </si>
  <si>
    <t>347199170000</t>
  </si>
  <si>
    <t>34719917</t>
  </si>
  <si>
    <t>67593787</t>
  </si>
  <si>
    <t>359120560000</t>
  </si>
  <si>
    <t>35912056</t>
  </si>
  <si>
    <t>ZHIYONG ZHONG</t>
  </si>
  <si>
    <t>ZHIYONGZHONG</t>
  </si>
  <si>
    <t>69170522</t>
  </si>
  <si>
    <t>359007550000</t>
  </si>
  <si>
    <t>35900755</t>
  </si>
  <si>
    <t>67970011</t>
  </si>
  <si>
    <t>343012530000</t>
  </si>
  <si>
    <t>34301253</t>
  </si>
  <si>
    <t>ZHONGLIAN INTERNATIONAL S A</t>
  </si>
  <si>
    <t>ZHONGLIANINTERNATIONALSA</t>
  </si>
  <si>
    <t>67229121</t>
  </si>
  <si>
    <t>327018060000</t>
  </si>
  <si>
    <t>32701806</t>
  </si>
  <si>
    <t>ZHONGQI ZHONG</t>
  </si>
  <si>
    <t>ZHONGQIZHONG</t>
  </si>
  <si>
    <t>67301229</t>
  </si>
  <si>
    <t>359030600000</t>
  </si>
  <si>
    <t>35903060</t>
  </si>
  <si>
    <t>302071780100</t>
  </si>
  <si>
    <t>30207178</t>
  </si>
  <si>
    <t>ZHONGS; S.A. / BRISAS</t>
  </si>
  <si>
    <t>ZHONGSSABRISAS</t>
  </si>
  <si>
    <t>302071780000</t>
  </si>
  <si>
    <t>ZHONGS; S.A.</t>
  </si>
  <si>
    <t>ZHONGSSA</t>
  </si>
  <si>
    <t>348282390000</t>
  </si>
  <si>
    <t>34828239</t>
  </si>
  <si>
    <t>ZHONORONG LIO</t>
  </si>
  <si>
    <t>ZHONORONGLIO</t>
  </si>
  <si>
    <t>69593565</t>
  </si>
  <si>
    <t>345233640000</t>
  </si>
  <si>
    <t>34523364</t>
  </si>
  <si>
    <t>ZHU DAN WU WU</t>
  </si>
  <si>
    <t>ZHUDANWUWU</t>
  </si>
  <si>
    <t>66483990</t>
  </si>
  <si>
    <t>346452500000</t>
  </si>
  <si>
    <t>34645250</t>
  </si>
  <si>
    <t>ZHU TING YONG</t>
  </si>
  <si>
    <t>ZHUTINGYONG</t>
  </si>
  <si>
    <t>2275310</t>
  </si>
  <si>
    <t>258035920000</t>
  </si>
  <si>
    <t>25803592</t>
  </si>
  <si>
    <t>ZHUO JINHE</t>
  </si>
  <si>
    <t>ZHUOJINHE</t>
  </si>
  <si>
    <t>2606094</t>
  </si>
  <si>
    <t>346206890000</t>
  </si>
  <si>
    <t>34620689</t>
  </si>
  <si>
    <t>ZHUO WEIQUAN</t>
  </si>
  <si>
    <t>ZHUOWEIQUAN</t>
  </si>
  <si>
    <t>67869084</t>
  </si>
  <si>
    <t>322023920000</t>
  </si>
  <si>
    <t>32202392</t>
  </si>
  <si>
    <t>ZHUOAN CEN</t>
  </si>
  <si>
    <t>ZHUOANCEN</t>
  </si>
  <si>
    <t>64632487</t>
  </si>
  <si>
    <t>317084890000</t>
  </si>
  <si>
    <t>31708489</t>
  </si>
  <si>
    <t>ZHUOHONG WU</t>
  </si>
  <si>
    <t>ZHUOHONGWU</t>
  </si>
  <si>
    <t>65380853</t>
  </si>
  <si>
    <t>349200730000</t>
  </si>
  <si>
    <t>34920073</t>
  </si>
  <si>
    <t>ZHUOLIN ZHANG</t>
  </si>
  <si>
    <t>ZHUOLINZHANG</t>
  </si>
  <si>
    <t>66666400</t>
  </si>
  <si>
    <t>307073670000</t>
  </si>
  <si>
    <t>30707367</t>
  </si>
  <si>
    <t>ZI CHENG GAO LIN</t>
  </si>
  <si>
    <t>ZICHENGGAOLIN</t>
  </si>
  <si>
    <t>65083777</t>
  </si>
  <si>
    <t>331054130000</t>
  </si>
  <si>
    <t>33105413</t>
  </si>
  <si>
    <t>67878187</t>
  </si>
  <si>
    <t>353119590000</t>
  </si>
  <si>
    <t>35311959</t>
  </si>
  <si>
    <t>ZI JEI QIU SU</t>
  </si>
  <si>
    <t>ZIJEIQIUSU</t>
  </si>
  <si>
    <t>66624460</t>
  </si>
  <si>
    <t>312055730000</t>
  </si>
  <si>
    <t>31205573</t>
  </si>
  <si>
    <t>ZI WEI WU</t>
  </si>
  <si>
    <t>ZIWEIWU</t>
  </si>
  <si>
    <t>66998899</t>
  </si>
  <si>
    <t>348333710000</t>
  </si>
  <si>
    <t>34833371</t>
  </si>
  <si>
    <t>ZIBIN ZHONG</t>
  </si>
  <si>
    <t>ZIBINZHONG</t>
  </si>
  <si>
    <t>65433000</t>
  </si>
  <si>
    <t>337266500000</t>
  </si>
  <si>
    <t>33726650</t>
  </si>
  <si>
    <t>ZICONG CHEN</t>
  </si>
  <si>
    <t>ZICONGCHEN</t>
  </si>
  <si>
    <t>65314148</t>
  </si>
  <si>
    <t>328081600000</t>
  </si>
  <si>
    <t>32808160</t>
  </si>
  <si>
    <t>ZIDI GROUP; S.A</t>
  </si>
  <si>
    <t>ZIDIGROUPSA</t>
  </si>
  <si>
    <t>66739988</t>
  </si>
  <si>
    <t>328058170000</t>
  </si>
  <si>
    <t>32805817</t>
  </si>
  <si>
    <t>ZIHAO ZHONG</t>
  </si>
  <si>
    <t>ZIHAOZHONG</t>
  </si>
  <si>
    <t>68024260</t>
  </si>
  <si>
    <t>315015910000</t>
  </si>
  <si>
    <t>31501591</t>
  </si>
  <si>
    <t>ZIJUN ZHANG</t>
  </si>
  <si>
    <t>ZIJUNZHANG</t>
  </si>
  <si>
    <t>9704595</t>
  </si>
  <si>
    <t>248014500100</t>
  </si>
  <si>
    <t>XIMA GROUP S.A.&gt;</t>
  </si>
  <si>
    <t>62297709</t>
  </si>
  <si>
    <t>323020080000</t>
  </si>
  <si>
    <t>32302008</t>
  </si>
  <si>
    <t>ZINING LUO</t>
  </si>
  <si>
    <t>ZININGLUO</t>
  </si>
  <si>
    <t>67501275</t>
  </si>
  <si>
    <t>332255910000</t>
  </si>
  <si>
    <t>33225591</t>
  </si>
  <si>
    <t>ZIOMARA GONZALEZ</t>
  </si>
  <si>
    <t>ZIOMARAGONZALEZ</t>
  </si>
  <si>
    <t>65704222</t>
  </si>
  <si>
    <t>332255910100</t>
  </si>
  <si>
    <t>ZIOMARA ITZEL GONZALEZ CABALLERO</t>
  </si>
  <si>
    <t>ZIOMARAITZELGONZALEZCABALLERO</t>
  </si>
  <si>
    <t>331033100000</t>
  </si>
  <si>
    <t>33103310</t>
  </si>
  <si>
    <t>ZIPING LI</t>
  </si>
  <si>
    <t>ZIPINGLI</t>
  </si>
  <si>
    <t>65551687</t>
  </si>
  <si>
    <t>125010210000</t>
  </si>
  <si>
    <t>12501021</t>
  </si>
  <si>
    <t>ZIVIC;S.A</t>
  </si>
  <si>
    <t>ZIVICSA</t>
  </si>
  <si>
    <t>4411001</t>
  </si>
  <si>
    <t>357113010000</t>
  </si>
  <si>
    <t>35711301</t>
  </si>
  <si>
    <t>ZIWAN XIE</t>
  </si>
  <si>
    <t>ZIWANXIE</t>
  </si>
  <si>
    <t>66669009</t>
  </si>
  <si>
    <t>321110700000</t>
  </si>
  <si>
    <t>32111070</t>
  </si>
  <si>
    <t>ZIYOU WANG</t>
  </si>
  <si>
    <t>ZIYOUWANG</t>
  </si>
  <si>
    <t>63084888</t>
  </si>
  <si>
    <t>347119840000</t>
  </si>
  <si>
    <t>34711984</t>
  </si>
  <si>
    <t>ZOC YI CHEN ZHANG</t>
  </si>
  <si>
    <t>ZOCYICHENZHANG</t>
  </si>
  <si>
    <t>65764247</t>
  </si>
  <si>
    <t>325088460000</t>
  </si>
  <si>
    <t>32508846</t>
  </si>
  <si>
    <t>ZOILA CRIZALIDA AROSEMENA GONZALEZ DE JIMENEZ</t>
  </si>
  <si>
    <t>ZOILACRIZALIDAAROSEMENAGONZALEZDEJIMENEZ</t>
  </si>
  <si>
    <t>68489419</t>
  </si>
  <si>
    <t>334076260000</t>
  </si>
  <si>
    <t>33407626</t>
  </si>
  <si>
    <t>ZOILA QUERUBE HERRERA VASQUEZ DE CHEN</t>
  </si>
  <si>
    <t>ZOILAQUERUBEHERRERAVASQUEZDECHEN</t>
  </si>
  <si>
    <t>67214191</t>
  </si>
  <si>
    <t>289005490000</t>
  </si>
  <si>
    <t>28900549</t>
  </si>
  <si>
    <t>ZONA FRANCA DEL ISTMO</t>
  </si>
  <si>
    <t>ZONAFRANCADELISTMO</t>
  </si>
  <si>
    <t>352113150000</t>
  </si>
  <si>
    <t>35211315</t>
  </si>
  <si>
    <t>ZONA SUR AUTOPARTES</t>
  </si>
  <si>
    <t>ZONASURAUTOPARTES</t>
  </si>
  <si>
    <t>66174442</t>
  </si>
  <si>
    <t>346218100000</t>
  </si>
  <si>
    <t>34621810</t>
  </si>
  <si>
    <t>ZOPAH CONSTRUCTION S.A</t>
  </si>
  <si>
    <t>ZOPAHCONSTRUCTIONSA</t>
  </si>
  <si>
    <t>64967726</t>
  </si>
  <si>
    <t>311066570000</t>
  </si>
  <si>
    <t>31106657</t>
  </si>
  <si>
    <t>ZORAIDA CLEMENTE</t>
  </si>
  <si>
    <t>ZORAIDACLEMENTE</t>
  </si>
  <si>
    <t>63751641</t>
  </si>
  <si>
    <t>336005120000</t>
  </si>
  <si>
    <t>33600512</t>
  </si>
  <si>
    <t>ZORAIDA GUTIÉRREZ JAÉN DE SOLIS</t>
  </si>
  <si>
    <t>ZORAIDAGUTIERREZJAENDESOLIS</t>
  </si>
  <si>
    <t>66751930</t>
  </si>
  <si>
    <t>347439030000</t>
  </si>
  <si>
    <t>34743903</t>
  </si>
  <si>
    <t>ZORAIDA ISABEL HERRERA PUERTAS</t>
  </si>
  <si>
    <t>ZORAIDAISABELHERRERAPUERTAS</t>
  </si>
  <si>
    <t>66506097</t>
  </si>
  <si>
    <t>323086430000</t>
  </si>
  <si>
    <t>32308643</t>
  </si>
  <si>
    <t>ZUANBAO LU</t>
  </si>
  <si>
    <t>ZUANBAOLU</t>
  </si>
  <si>
    <t>69856196</t>
  </si>
  <si>
    <t>331085940000</t>
  </si>
  <si>
    <t>33108594</t>
  </si>
  <si>
    <t>ZUANLIN FENG</t>
  </si>
  <si>
    <t>ZUANLINFENG</t>
  </si>
  <si>
    <t>67771888</t>
  </si>
  <si>
    <t>359071900000</t>
  </si>
  <si>
    <t>35907190</t>
  </si>
  <si>
    <t>ZUELLEN ZAYURI BLANCO DUARTE</t>
  </si>
  <si>
    <t>ZUELLENZAYURIBLANCODUARTE</t>
  </si>
  <si>
    <t>65411205</t>
  </si>
  <si>
    <t>335021560000</t>
  </si>
  <si>
    <t>33502156</t>
  </si>
  <si>
    <t>ZULAY ZULIBETH WATTS PLANES</t>
  </si>
  <si>
    <t>ZULAYZULIBETHWATTSPLANES</t>
  </si>
  <si>
    <t>65242260</t>
  </si>
  <si>
    <t>347010740000</t>
  </si>
  <si>
    <t>34701074</t>
  </si>
  <si>
    <t>ZULAYS MABEL BARRANTES BROWN</t>
  </si>
  <si>
    <t>ZULAYSMABELBARRANTESBROWN</t>
  </si>
  <si>
    <t>67556379</t>
  </si>
  <si>
    <t>319063460000</t>
  </si>
  <si>
    <t>31906346</t>
  </si>
  <si>
    <t>ZULEICA CHUNG YAU</t>
  </si>
  <si>
    <t>ZULEICACHUNGYAU</t>
  </si>
  <si>
    <t>65100151</t>
  </si>
  <si>
    <t>132001350000</t>
  </si>
  <si>
    <t>13200135</t>
  </si>
  <si>
    <t>ZULEIKA GONZALEZ DE CUBILLA</t>
  </si>
  <si>
    <t>ZULEIKAGONZALEZDECUBILLA</t>
  </si>
  <si>
    <t>2395767</t>
  </si>
  <si>
    <t>342211910000</t>
  </si>
  <si>
    <t>34221191</t>
  </si>
  <si>
    <t>ZULEIKA INES CARRERA YEE</t>
  </si>
  <si>
    <t>ZULEIKAINESCARRERAYEE</t>
  </si>
  <si>
    <t>66121005</t>
  </si>
  <si>
    <t>329065570000</t>
  </si>
  <si>
    <t>32906557</t>
  </si>
  <si>
    <t>ZULEIKA JANETH ESQUIVEL BEITIA</t>
  </si>
  <si>
    <t>ZULEIKAJANETHESQUIVELBEITIA</t>
  </si>
  <si>
    <t>60010477</t>
  </si>
  <si>
    <t>354049740000</t>
  </si>
  <si>
    <t>35404974</t>
  </si>
  <si>
    <t>ZULEIKA YAMIRE CEDEÑO ROJAS DE QUINTERO</t>
  </si>
  <si>
    <t>ZULEIKAYAMIRECEDENOROJASDEQUINTERO</t>
  </si>
  <si>
    <t>60071871</t>
  </si>
  <si>
    <t>341440970000</t>
  </si>
  <si>
    <t>34144097</t>
  </si>
  <si>
    <t>ZULEYKA MUÑOZ SEGUNDO</t>
  </si>
  <si>
    <t>ZULEYKAMUNOZSEGUNDO</t>
  </si>
  <si>
    <t>64897764</t>
  </si>
  <si>
    <t>322099210000</t>
  </si>
  <si>
    <t>32209921</t>
  </si>
  <si>
    <t>ZULMA ANDREINA HELD REDONDO DE CABRERA</t>
  </si>
  <si>
    <t>ZULMAANDREINAHELDREDONDODECABRERA</t>
  </si>
  <si>
    <t>64801591</t>
  </si>
  <si>
    <t>334238950000</t>
  </si>
  <si>
    <t>33423895</t>
  </si>
  <si>
    <t>ZULMAR PANAMA S.A</t>
  </si>
  <si>
    <t>ZULMARPANAMASA</t>
  </si>
  <si>
    <t>66172473</t>
  </si>
  <si>
    <t>193044900000</t>
  </si>
  <si>
    <t>19304490</t>
  </si>
  <si>
    <t>ZULPHY SADAY SANTAMARIA GUERRERO</t>
  </si>
  <si>
    <t>ZULPHYSADAYSANTAMARIAGUERRERO</t>
  </si>
  <si>
    <t>2613132</t>
  </si>
  <si>
    <t>315083940000</t>
  </si>
  <si>
    <t>31508394</t>
  </si>
  <si>
    <t>ZULY HUANG CHUNG</t>
  </si>
  <si>
    <t>ZULYHUANGCHUNG</t>
  </si>
  <si>
    <t>65053668</t>
  </si>
  <si>
    <t>325091010000</t>
  </si>
  <si>
    <t>32509101</t>
  </si>
  <si>
    <t>ZULY_ACQUAVITA SPA</t>
  </si>
  <si>
    <t>ZULYACQUAVITASPA</t>
  </si>
  <si>
    <t>62733551</t>
  </si>
  <si>
    <t>357017970000</t>
  </si>
  <si>
    <t>35701797</t>
  </si>
  <si>
    <t>ZURY TUÑON ALVAREZ</t>
  </si>
  <si>
    <t>ZURYTUNONALVAREZ</t>
  </si>
  <si>
    <t>63142458</t>
  </si>
  <si>
    <t>173068280000&gt;&gt; Yuqin Yuan</t>
  </si>
  <si>
    <t>17306828.0</t>
  </si>
  <si>
    <t>CLIENTE</t>
  </si>
  <si>
    <t>RAZON_SALIDA</t>
  </si>
  <si>
    <t>RGU</t>
  </si>
  <si>
    <t>CONTACTO</t>
  </si>
  <si>
    <t>CORREO</t>
  </si>
  <si>
    <t>TEL1</t>
  </si>
  <si>
    <t>TEL2</t>
  </si>
  <si>
    <t>CUENTA_MATCH</t>
  </si>
  <si>
    <t>RECUPERADO</t>
  </si>
  <si>
    <t>COIMSA</t>
  </si>
  <si>
    <t>Solicitado por el Cliente</t>
  </si>
  <si>
    <t>Jorge Villarreal ced 8-299-399</t>
  </si>
  <si>
    <t>gerencia.coimsa@gmail.com</t>
  </si>
  <si>
    <t>66776809.0</t>
  </si>
  <si>
    <t>2602749.0</t>
  </si>
  <si>
    <t>WB-COIMSA</t>
  </si>
  <si>
    <t>GRAPHIC SOLUTIONS/ CARMEN R. WILLIAMS 2</t>
  </si>
  <si>
    <t>GRAPHICSOLUTIONSCARMENRWILLIAMS2</t>
  </si>
  <si>
    <t>Angelica Gallego E-8-79314</t>
  </si>
  <si>
    <t>3140588.0</t>
  </si>
  <si>
    <t>WB-GRAPHICSOLUT</t>
  </si>
  <si>
    <t>ALEXIS ALEXANDER GOMEZ MENDIETA</t>
  </si>
  <si>
    <t>ALEXISALEXANDERGOMEZMENDIETA</t>
  </si>
  <si>
    <t>67472064.0</t>
  </si>
  <si>
    <t>WB-ALEXISALEXAN</t>
  </si>
  <si>
    <t>PH COUNTRY CLUB -</t>
  </si>
  <si>
    <t>PHCOUNTRYCLUB</t>
  </si>
  <si>
    <t>MICHAEL HAMOUI</t>
  </si>
  <si>
    <t>69144044.0</t>
  </si>
  <si>
    <t>WB-PHCOUNTRYCLU</t>
  </si>
  <si>
    <t>SIN NOMBRE</t>
  </si>
  <si>
    <t>WB-</t>
  </si>
  <si>
    <t>IDEALO</t>
  </si>
  <si>
    <t>68800852.0</t>
  </si>
  <si>
    <t>WB-IDEALO</t>
  </si>
  <si>
    <t>INFINITY LOGISTICS INFINITY LOGISTICS AGENCY, CORP</t>
  </si>
  <si>
    <t>INFINITYLOGISTICSINFINITYLOGISTICSAGENCYCORP</t>
  </si>
  <si>
    <t>ARCELIS ASPRILLA</t>
  </si>
  <si>
    <t>4304648.0</t>
  </si>
  <si>
    <t>WB-INFINITYLOGI</t>
  </si>
  <si>
    <t>RC SOLUTION, S.A -</t>
  </si>
  <si>
    <t>RCSOLUTIONSA</t>
  </si>
  <si>
    <t>62608877.0</t>
  </si>
  <si>
    <t>WB-RCSOLUTIONSA</t>
  </si>
  <si>
    <t>Servicios Logitisticos Imperial S.A</t>
  </si>
  <si>
    <t>SERVICIOSLOGITISTICOSIMPERIALSA</t>
  </si>
  <si>
    <t>Servicios Logisticos Imperial S.A.</t>
  </si>
  <si>
    <t>comercial.panama@petentrega.com</t>
  </si>
  <si>
    <t>65146298.0</t>
  </si>
  <si>
    <t>WB-SERVICIOSLOG</t>
  </si>
  <si>
    <t>CLINICA TU SALUD Y BELLEZA -</t>
  </si>
  <si>
    <t>CLINICATUSALUDYBELLEZA</t>
  </si>
  <si>
    <t>Soy Yoli calu N-20-930</t>
  </si>
  <si>
    <t>65081722.0</t>
  </si>
  <si>
    <t>WB-CLINICATUSAL</t>
  </si>
  <si>
    <t>SERVIEDUCA S,A. -</t>
  </si>
  <si>
    <t>SERVIEDUCASA</t>
  </si>
  <si>
    <t>SERVIEDUCA S,A. - GABRIELA ALEJANDRA,</t>
  </si>
  <si>
    <t>2366783.0</t>
  </si>
  <si>
    <t>WB-SERVIEDUCASA</t>
  </si>
  <si>
    <t>PANAMA JOURNEYS S,A -</t>
  </si>
  <si>
    <t>PANAMAJOURNEYSSA</t>
  </si>
  <si>
    <t>63134216.0</t>
  </si>
  <si>
    <t>WB-PANAMAJOURNE</t>
  </si>
  <si>
    <t>AGRO JP / NILKA ATENCIO</t>
  </si>
  <si>
    <t>AGROJPNILKAATENCIO</t>
  </si>
  <si>
    <t>ni.lka@hotmail.com</t>
  </si>
  <si>
    <t>65767586.0</t>
  </si>
  <si>
    <t>WB-AGROJPNILKAA</t>
  </si>
  <si>
    <t>UPPER EAST TOWER</t>
  </si>
  <si>
    <t>UPPEREASTTOWER</t>
  </si>
  <si>
    <t>2027194.0</t>
  </si>
  <si>
    <t>WB-UPPEREASTTOW</t>
  </si>
  <si>
    <t>FLIX CINEVISION PANAMA, S. DE R.L. -</t>
  </si>
  <si>
    <t>FLIXCINEVISIONPANAMASDERL</t>
  </si>
  <si>
    <t>64993246.0</t>
  </si>
  <si>
    <t>WB-FLIXCINEVISI</t>
  </si>
  <si>
    <t>AVAPSA</t>
  </si>
  <si>
    <t>magt.67vetequi@gmail.com</t>
  </si>
  <si>
    <t>62605786.0</t>
  </si>
  <si>
    <t>66150700.0</t>
  </si>
  <si>
    <t>WB-AVAPSA</t>
  </si>
  <si>
    <t>DRAG COLORS</t>
  </si>
  <si>
    <t>DRAGCOLORS</t>
  </si>
  <si>
    <t>Salvador Orantes</t>
  </si>
  <si>
    <t>Chambascar27@gmail.com</t>
  </si>
  <si>
    <t>69207844.0</t>
  </si>
  <si>
    <t>WB-DRAGCOLORS</t>
  </si>
  <si>
    <t>Anagan</t>
  </si>
  <si>
    <t>ANAGAN</t>
  </si>
  <si>
    <t>LUIS MARTINEZ 7-83-25 // Amarilis Cristóbal 8-841-1249</t>
  </si>
  <si>
    <t>anagan1@cwpanama.net</t>
  </si>
  <si>
    <t>3140633.0</t>
  </si>
  <si>
    <t>WB-ANAGAN</t>
  </si>
  <si>
    <t>Carmen Valdivia Valdes</t>
  </si>
  <si>
    <t>CARMENVALDIVIAVALDES</t>
  </si>
  <si>
    <t>66773196.0</t>
  </si>
  <si>
    <t>WB-CARMENVALDIV</t>
  </si>
  <si>
    <t>Gixel Guevara Almanza</t>
  </si>
  <si>
    <t>GIXELGUEVARAALMANZA</t>
  </si>
  <si>
    <t>69822979.0</t>
  </si>
  <si>
    <t>WB-GIXELGUEVARA</t>
  </si>
  <si>
    <t>Jaime Arroyo Atencio</t>
  </si>
  <si>
    <t>JAIMEARROYOATENCIO</t>
  </si>
  <si>
    <t>2287216.0</t>
  </si>
  <si>
    <t>WB-JAIMEARROYOA</t>
  </si>
  <si>
    <t>Shirley y Asociados</t>
  </si>
  <si>
    <t>SHIRLEYYASOCIADOS</t>
  </si>
  <si>
    <t>Luis Antonio Shirley Campbell</t>
  </si>
  <si>
    <t>administracion@shirleylaw.com</t>
  </si>
  <si>
    <t>66752321.0</t>
  </si>
  <si>
    <t>WB-SHIRLEYYASOC</t>
  </si>
  <si>
    <t>M. Contratista</t>
  </si>
  <si>
    <t>MCONTRATISTA</t>
  </si>
  <si>
    <t>MIGRACION POST-PRE</t>
  </si>
  <si>
    <t>Ricardo Raul Mezquita</t>
  </si>
  <si>
    <t>2790469.0</t>
  </si>
  <si>
    <t>WB-MCONTRATISTA</t>
  </si>
  <si>
    <t>Solidus Secur</t>
  </si>
  <si>
    <t>SOLIDUSSECUR</t>
  </si>
  <si>
    <t>HEINER SPEICH</t>
  </si>
  <si>
    <t>karoll.arguelles@sardona-capital.com</t>
  </si>
  <si>
    <t>69826252.0</t>
  </si>
  <si>
    <t>WB-SOLIDUSSECUR</t>
  </si>
  <si>
    <t>Bold Impresiones</t>
  </si>
  <si>
    <t>BOLDIMPRESIONES</t>
  </si>
  <si>
    <t>Alexander Romero Martinez</t>
  </si>
  <si>
    <t>2702607.0</t>
  </si>
  <si>
    <t>WB-BOLDIMPRESIO</t>
  </si>
  <si>
    <t>Full Drop Sa</t>
  </si>
  <si>
    <t>FULLDROPSA</t>
  </si>
  <si>
    <t>EDGAR NORIEL CHANG HERNANDEZ 6-701-17</t>
  </si>
  <si>
    <t>9101722.0</t>
  </si>
  <si>
    <t>WB-FULLDROPSA</t>
  </si>
  <si>
    <t>Varela Carden</t>
  </si>
  <si>
    <t>VARELACARDEN</t>
  </si>
  <si>
    <t>Carlos Varela 8-259-337</t>
  </si>
  <si>
    <t>2655785.0</t>
  </si>
  <si>
    <t>WB-VARELACARDEN</t>
  </si>
  <si>
    <t>Jestski Panamarin</t>
  </si>
  <si>
    <t>JESTSKIPANAMARIN</t>
  </si>
  <si>
    <t>Rene Marin</t>
  </si>
  <si>
    <t>bbrosi1023@hotmail.com</t>
  </si>
  <si>
    <t>65112891.0</t>
  </si>
  <si>
    <t>WB-JESTSKIPANAM</t>
  </si>
  <si>
    <t>DVA GLASS SERVICES SA</t>
  </si>
  <si>
    <t>DVAGLASSSERVICESSA</t>
  </si>
  <si>
    <t>SANDRA ECHEVERRIA</t>
  </si>
  <si>
    <t>69835010.0</t>
  </si>
  <si>
    <t>WB-DVAGLASSSERV</t>
  </si>
  <si>
    <t>Annett Miranda</t>
  </si>
  <si>
    <t>ANNETTMIRANDA</t>
  </si>
  <si>
    <t>(en blanco)</t>
  </si>
  <si>
    <t>Nila Espinoza</t>
  </si>
  <si>
    <t>2644225.0</t>
  </si>
  <si>
    <t>WB-ANNETTMIRAND</t>
  </si>
  <si>
    <t>FONSECA, S.A.</t>
  </si>
  <si>
    <t>FONSECASA</t>
  </si>
  <si>
    <t>YARIBETH HOU JIANG</t>
  </si>
  <si>
    <t>surtimaxpanama@hotmail.com</t>
  </si>
  <si>
    <t>62529492.0</t>
  </si>
  <si>
    <t>WB-FONSECASA</t>
  </si>
  <si>
    <t>Agencia De Ad</t>
  </si>
  <si>
    <t>MARCOS VIDES</t>
  </si>
  <si>
    <t>67753993.0</t>
  </si>
  <si>
    <t>Grupo Camberfot, S.A</t>
  </si>
  <si>
    <t>GRUPOCAMBERFOTSA</t>
  </si>
  <si>
    <t>Annia Pons Hernandez</t>
  </si>
  <si>
    <t>recepcion@grupoc.cc</t>
  </si>
  <si>
    <t>66765590.0</t>
  </si>
  <si>
    <t>WB-GRUPOCAMBERF</t>
  </si>
  <si>
    <t>Zarina Saliba</t>
  </si>
  <si>
    <t>ZARINASALIBA</t>
  </si>
  <si>
    <t>2107400.0</t>
  </si>
  <si>
    <t>WB-ZARINASALIBA</t>
  </si>
  <si>
    <t>Vanessa Mo</t>
  </si>
  <si>
    <t>VANESSAMO</t>
  </si>
  <si>
    <t>FRANCISCO LOO CHEN</t>
  </si>
  <si>
    <t>61123735.0</t>
  </si>
  <si>
    <t>WB-VANESSAMO</t>
  </si>
  <si>
    <t>Nilka Atencio</t>
  </si>
  <si>
    <t>NILKAATENCIO</t>
  </si>
  <si>
    <t>Maria Carmelina Ramos Salazar</t>
  </si>
  <si>
    <t>8464310.0</t>
  </si>
  <si>
    <t>Inversiones y</t>
  </si>
  <si>
    <t>ASLEIGH MAYLIN ESQUIVEL</t>
  </si>
  <si>
    <t>Asleigh819@gmail.com</t>
  </si>
  <si>
    <t>69996889.0</t>
  </si>
  <si>
    <t>Ph Lumiere</t>
  </si>
  <si>
    <t>PHLUMIERE</t>
  </si>
  <si>
    <t>ANN MIKUSKI</t>
  </si>
  <si>
    <t>64482987.0</t>
  </si>
  <si>
    <t>WB-PHLUMIERE</t>
  </si>
  <si>
    <t>Alcides Ivan</t>
  </si>
  <si>
    <t>ALCIDESIVAN</t>
  </si>
  <si>
    <t>Alcides Ivan Olaya Gomez</t>
  </si>
  <si>
    <t>62927024.0</t>
  </si>
  <si>
    <t>WB-ALCIDESIVAN</t>
  </si>
  <si>
    <t>Mini Centro Abdiel</t>
  </si>
  <si>
    <t>MINICENTROABDIEL</t>
  </si>
  <si>
    <t>Abdiel Iv¿n D¿az Batista</t>
  </si>
  <si>
    <t>abdieldiazbatista@gmail.com</t>
  </si>
  <si>
    <t>66524832.0</t>
  </si>
  <si>
    <t>WB-MINICENTROAB</t>
  </si>
  <si>
    <t>Maria De Los Reyes H ernandez De Moran</t>
  </si>
  <si>
    <t>MARIADELOSREYESHERNANDEZDEMORAN</t>
  </si>
  <si>
    <t>Maria De Los Reyes Hernandez De Moran</t>
  </si>
  <si>
    <t>69581636.0</t>
  </si>
  <si>
    <t>WB-MARIADELOSRE</t>
  </si>
  <si>
    <t>Ph Maui</t>
  </si>
  <si>
    <t>PHMAUI</t>
  </si>
  <si>
    <t>Dania Iveth Barahona Almengor 8-731-2274</t>
  </si>
  <si>
    <t>phmaui.adm@gmail.com</t>
  </si>
  <si>
    <t>61309833.0</t>
  </si>
  <si>
    <t>WB-PHMAUI</t>
  </si>
  <si>
    <t>Impresiones y Copias I.G</t>
  </si>
  <si>
    <t>IMPRESIONESYCOPIASIG</t>
  </si>
  <si>
    <t>Jose Angel Casas Barria 6-703-1837</t>
  </si>
  <si>
    <t>ventas0101@gmail.com</t>
  </si>
  <si>
    <t>65585221.0</t>
  </si>
  <si>
    <t>64830239.0</t>
  </si>
  <si>
    <t>WB-IMPRESIONESY</t>
  </si>
  <si>
    <t>Ilmarys Virginia Riv era Lezcano de Serrano</t>
  </si>
  <si>
    <t>ILMARYSVIRGINIARIVERALEZCANODESERRANO</t>
  </si>
  <si>
    <t>Ilmarys Virginia Rivera Lezcano de Serra</t>
  </si>
  <si>
    <t>maryrivera52427@gmail.com</t>
  </si>
  <si>
    <t>66023646.0</t>
  </si>
  <si>
    <t>WB-ILMARYSVIRGI</t>
  </si>
  <si>
    <t>Gaspar Arsenio Reyes Agudo</t>
  </si>
  <si>
    <t>GASPARARSENIOREYESAGUDO</t>
  </si>
  <si>
    <t>gaspar.reyesagudo@gmail.com</t>
  </si>
  <si>
    <t>67242628.0</t>
  </si>
  <si>
    <t>WB-GASPARARSENI</t>
  </si>
  <si>
    <t>Sergio Garzon</t>
  </si>
  <si>
    <t>SERGIOGARZON</t>
  </si>
  <si>
    <t>2297173.0</t>
  </si>
  <si>
    <t>WB-SERGIOGARZON</t>
  </si>
  <si>
    <t>PH Marquis Tower</t>
  </si>
  <si>
    <t>PHMARQUISTOWER</t>
  </si>
  <si>
    <t>administracion@phmarquistower.com</t>
  </si>
  <si>
    <t>67969384.0</t>
  </si>
  <si>
    <t>WB-PHMARQUISTOW</t>
  </si>
  <si>
    <t>INVERSIONES CASCANTE, SA</t>
  </si>
  <si>
    <t>INVERSIONESCASCANTESA</t>
  </si>
  <si>
    <t>GRISELDA CASCANTE</t>
  </si>
  <si>
    <t>gcascanteph@gmail.com</t>
  </si>
  <si>
    <t>67475603.0</t>
  </si>
  <si>
    <t>WB-INVERSIONESC</t>
  </si>
  <si>
    <t>SAQUELLA SA</t>
  </si>
  <si>
    <t>SAQUELLASA</t>
  </si>
  <si>
    <t>Yilda Selidet Bultron Vergara // Elida Guerra de Shishportish</t>
  </si>
  <si>
    <t>gruposaquella@gmail.com</t>
  </si>
  <si>
    <t>60303765.0</t>
  </si>
  <si>
    <t>WB-SAQUELLASA</t>
  </si>
  <si>
    <t>Irving A rceniao Mirones Barsallo</t>
  </si>
  <si>
    <t>IRVINGARCENIAOMIRONESBARSALLO</t>
  </si>
  <si>
    <t>Irving Arceniao Mirones Barsallo</t>
  </si>
  <si>
    <t>69813438.0</t>
  </si>
  <si>
    <t>WB-IRVINGARCENI</t>
  </si>
  <si>
    <t>Kadir Hinds</t>
  </si>
  <si>
    <t>KADIRHINDS</t>
  </si>
  <si>
    <t>KADIRHIND@GMAIL.COM</t>
  </si>
  <si>
    <t>62178735.0</t>
  </si>
  <si>
    <t>WB-KADIRHINDS</t>
  </si>
  <si>
    <t>Luis Alberto Singh Casta?edas</t>
  </si>
  <si>
    <t>LUISALBERTOSINGHCASTAEDAS</t>
  </si>
  <si>
    <t>62749604.0</t>
  </si>
  <si>
    <t>WB-LUISALBERTOS</t>
  </si>
  <si>
    <t>Hbo Sa</t>
  </si>
  <si>
    <t>HBOSA</t>
  </si>
  <si>
    <t>Ida Osorio Zarraonandia</t>
  </si>
  <si>
    <t>62228321.0</t>
  </si>
  <si>
    <t>62405623.0</t>
  </si>
  <si>
    <t>WB-HBOSA</t>
  </si>
  <si>
    <t>Alba Lassonde Ortiz</t>
  </si>
  <si>
    <t>ALBALASSONDEORTIZ</t>
  </si>
  <si>
    <t>66430667.0</t>
  </si>
  <si>
    <t>WB-ALBALASSONDE</t>
  </si>
  <si>
    <t>Jorge Alberto Plata Mc Nulty</t>
  </si>
  <si>
    <t>JORGEALBERTOPLATAMCNULTY</t>
  </si>
  <si>
    <t>platalaw@gmail.com</t>
  </si>
  <si>
    <t>66135709.0</t>
  </si>
  <si>
    <t>WB-JORGEALBERTO</t>
  </si>
  <si>
    <t>Luismanuelchungyip</t>
  </si>
  <si>
    <t>LUISMANUELCHUNGYIP</t>
  </si>
  <si>
    <t>Luis Manuel Chung Yip</t>
  </si>
  <si>
    <t>68731188.0</t>
  </si>
  <si>
    <t>WB-LUISMANUELCH</t>
  </si>
  <si>
    <t>Ruth Joyce De La Cruz Diaz</t>
  </si>
  <si>
    <t>RUTHJOYCEDELACRUZDIAZ</t>
  </si>
  <si>
    <t>69491672.0</t>
  </si>
  <si>
    <t>WB-RUTHJOYCEDEL</t>
  </si>
  <si>
    <t>KALINSON CORP, S.A.</t>
  </si>
  <si>
    <t>KALINSONCORPSA</t>
  </si>
  <si>
    <t>RL ROBERTO ENRIQUE GARCIA DAPENA</t>
  </si>
  <si>
    <t>compras@kalinsoncorp.com</t>
  </si>
  <si>
    <t>60901995.0</t>
  </si>
  <si>
    <t>WB-KALINSONCORP</t>
  </si>
  <si>
    <t>Deporvida Sports Club S,A</t>
  </si>
  <si>
    <t>DEPORVIDASPORTSCLUBSA</t>
  </si>
  <si>
    <t>MIGUEL EDGARDO LANDA BARSALLO</t>
  </si>
  <si>
    <t>eframirez72@gmail.com</t>
  </si>
  <si>
    <t>68300260.0</t>
  </si>
  <si>
    <t>WB-DEPORVIDASPO</t>
  </si>
  <si>
    <t>Deporvida Sports Club S,A Linea 1</t>
  </si>
  <si>
    <t>DEPORVIDASPORTSCLUBSALINEA1</t>
  </si>
  <si>
    <t>Super Mallas S A</t>
  </si>
  <si>
    <t>SUPERMALLASSA</t>
  </si>
  <si>
    <t>gerencia@supermallas.com.pa</t>
  </si>
  <si>
    <t>61148759.0</t>
  </si>
  <si>
    <t>WB-SUPERMALLASS</t>
  </si>
  <si>
    <t>SUMINISTROS ASAP, SA</t>
  </si>
  <si>
    <t>SUMINISTROSASAPSA</t>
  </si>
  <si>
    <t>carlos.garcia@zusset.com</t>
  </si>
  <si>
    <t>61407164.0</t>
  </si>
  <si>
    <t>WB-SUMINISTROSA</t>
  </si>
  <si>
    <t>iNDO ASIAN REALTY S A</t>
  </si>
  <si>
    <t>INDOASIANREALTYSA</t>
  </si>
  <si>
    <t>Divya Gidwani</t>
  </si>
  <si>
    <t>gitu.gk1907@gmail.com</t>
  </si>
  <si>
    <t>66131190.0</t>
  </si>
  <si>
    <t>WB-INDOASIANREA</t>
  </si>
  <si>
    <t>Vidaljaviersantamria</t>
  </si>
  <si>
    <t>VIDALJAVIERSANTAMRIA</t>
  </si>
  <si>
    <t>Vidal Javier Santamria</t>
  </si>
  <si>
    <t>vidalsantamaria@gmail.com</t>
  </si>
  <si>
    <t>65773091.0</t>
  </si>
  <si>
    <t>WB-VIDALJAVIERS</t>
  </si>
  <si>
    <t>Multiservicio automotrices Ej</t>
  </si>
  <si>
    <t>MULTISERVICIOAUTOMOTRICESEJ</t>
  </si>
  <si>
    <t>RL LYANNE SEGISMOND 8-857-1151</t>
  </si>
  <si>
    <t>Riverareynold@gmail.com</t>
  </si>
  <si>
    <t>63490205.0</t>
  </si>
  <si>
    <t>WB-MULTISERVICI</t>
  </si>
  <si>
    <t>TECNO COOL S A</t>
  </si>
  <si>
    <t>TECNOCOOLSA</t>
  </si>
  <si>
    <t>Santos Gonzalez</t>
  </si>
  <si>
    <t>tecnocoolfacturacion@gmail.com</t>
  </si>
  <si>
    <t>61231490.0</t>
  </si>
  <si>
    <t>62322794.0</t>
  </si>
  <si>
    <t>WB-TECNOCOOLSA</t>
  </si>
  <si>
    <t>Abymelech 1 Cordoba</t>
  </si>
  <si>
    <t>ABYMELECH1CORDOBA</t>
  </si>
  <si>
    <t>8300572.0</t>
  </si>
  <si>
    <t>WB-ABYMELECH1CO</t>
  </si>
  <si>
    <t>Susana Kong</t>
  </si>
  <si>
    <t>SUSANAKONG</t>
  </si>
  <si>
    <t>66987050.0</t>
  </si>
  <si>
    <t>WB-SUSANAKONG</t>
  </si>
  <si>
    <t>GAM IMEXPORT INTERNATIONAL SOLUTION SA</t>
  </si>
  <si>
    <t>GAMIMEXPORTINTERNATIONALSOLUTIONSA</t>
  </si>
  <si>
    <t>rep. legal Cornelio Gondola</t>
  </si>
  <si>
    <t>gamimexport@gmail.com</t>
  </si>
  <si>
    <t>61316720.0</t>
  </si>
  <si>
    <t>61256698.0</t>
  </si>
  <si>
    <t>WB-GAMIMEXPORTI</t>
  </si>
  <si>
    <t>Ph Marguis Tower .</t>
  </si>
  <si>
    <t>PHMARGUISTOWER</t>
  </si>
  <si>
    <t>62287530.0</t>
  </si>
  <si>
    <t>WB-PHMARGUISTOW</t>
  </si>
  <si>
    <t>SHANTIN PANAMA</t>
  </si>
  <si>
    <t>SHANTINPANAMA</t>
  </si>
  <si>
    <t>LAUREN S GRIMALDO DEL BSUTO</t>
  </si>
  <si>
    <t>laurengrimaldo@gmail.com</t>
  </si>
  <si>
    <t>67268505.0</t>
  </si>
  <si>
    <t>WB-SHANTINPANAM</t>
  </si>
  <si>
    <t>Yessica Vallecillo Rodriguez</t>
  </si>
  <si>
    <t>YESSICAVALLECILLORODRIGUEZ</t>
  </si>
  <si>
    <t>YESSICA VALLECILLO</t>
  </si>
  <si>
    <t>yessicamvr@gmail.com</t>
  </si>
  <si>
    <t>66110048.0</t>
  </si>
  <si>
    <t>WB-YESSICAVALLE</t>
  </si>
  <si>
    <t>Gloden Motors S.A.</t>
  </si>
  <si>
    <t>GLODENMOTORSSA</t>
  </si>
  <si>
    <t>sr. Mahnadikbal Hafesji</t>
  </si>
  <si>
    <t>ambhiku@hotmail.com</t>
  </si>
  <si>
    <t>60909030.0</t>
  </si>
  <si>
    <t>WB-GLODENMOTORS</t>
  </si>
  <si>
    <t>CESAR AUGUSTO MUÑOZ MORENO</t>
  </si>
  <si>
    <t>CESARAUGUSTOMUNOZMORENO</t>
  </si>
  <si>
    <t>CESAR AUGUSTO MUÑOZ 7-705-2254</t>
  </si>
  <si>
    <t>CESARMUNOZM@GMAIL.COM</t>
  </si>
  <si>
    <t>63339840.0</t>
  </si>
  <si>
    <t>WB-CESARAUGUSTO</t>
  </si>
  <si>
    <t>POERBE &amp; CIA, S. EP</t>
  </si>
  <si>
    <t>POERBECIASEP</t>
  </si>
  <si>
    <t>ERIC BERENGUER - JANETH POLET BERENGUER</t>
  </si>
  <si>
    <t>erenbeca@gmail.com</t>
  </si>
  <si>
    <t>66121718.0</t>
  </si>
  <si>
    <t>67532956.0</t>
  </si>
  <si>
    <t>WB-POERBECIASEP</t>
  </si>
  <si>
    <t>EVARISTO SANGUILLEN</t>
  </si>
  <si>
    <t>EVARISTOSANGUILLEN</t>
  </si>
  <si>
    <t>EVARISTO AYARZA SANGUILLEN</t>
  </si>
  <si>
    <t>info@fumigadoraolsan.com</t>
  </si>
  <si>
    <t>60354435.0</t>
  </si>
  <si>
    <t>WB-EVARISTOSANG</t>
  </si>
  <si>
    <t>Samuel Eduardo Barrios</t>
  </si>
  <si>
    <t>SAMUELEDUARDOBARRIOS</t>
  </si>
  <si>
    <t>barrioscrownysamuel@gmail.com</t>
  </si>
  <si>
    <t>63745590.0</t>
  </si>
  <si>
    <t>WB-SAMUELEDUARD</t>
  </si>
  <si>
    <t>JULIO FERREIRA</t>
  </si>
  <si>
    <t>JULIOFERREIRA</t>
  </si>
  <si>
    <t>JULIO IGNACIO FERREIRA 171998722</t>
  </si>
  <si>
    <t>julioignacioferreira15@gmail.com</t>
  </si>
  <si>
    <t>63142197.0</t>
  </si>
  <si>
    <t>WB-JULIOFERREIR</t>
  </si>
  <si>
    <t>Grupo Cesco SA</t>
  </si>
  <si>
    <t>GRUPOCESCOSA</t>
  </si>
  <si>
    <t>Emir Dario Hall Escobar</t>
  </si>
  <si>
    <t>ihernandez@grupocescosa.com</t>
  </si>
  <si>
    <t>62508488.0</t>
  </si>
  <si>
    <t>WB-GRUPOCESCOSA</t>
  </si>
  <si>
    <t>CRISTOFERH MARTIN CHU ZENG</t>
  </si>
  <si>
    <t>CRISTOFERHMARTINCHUZENG</t>
  </si>
  <si>
    <t>CRISTOFERH CHU</t>
  </si>
  <si>
    <t>cris.chu01@gmail.com</t>
  </si>
  <si>
    <t>60798767.0</t>
  </si>
  <si>
    <t>WB-CRISTOFERHMA</t>
  </si>
  <si>
    <t>DIAMOND STORE</t>
  </si>
  <si>
    <t>DIAMONDSTORE</t>
  </si>
  <si>
    <t>MARICHELL VIÑUELA</t>
  </si>
  <si>
    <t>vmarichelljuneth@gmail.com</t>
  </si>
  <si>
    <t>62652798.0</t>
  </si>
  <si>
    <t>WB-DIAMONDSTORE</t>
  </si>
  <si>
    <t>Megan Junca Perez</t>
  </si>
  <si>
    <t>MEGANJUNCAPEREZ</t>
  </si>
  <si>
    <t>meganjp011@gmail.com</t>
  </si>
  <si>
    <t>69281575.0</t>
  </si>
  <si>
    <t>WB-MEGANJUNCAPE</t>
  </si>
  <si>
    <t>ALUMAD</t>
  </si>
  <si>
    <t>alexandermontiver@gmail.com</t>
  </si>
  <si>
    <t>61405188.0</t>
  </si>
  <si>
    <t>WB-ALUMAD</t>
  </si>
  <si>
    <t>Benigna Emerita Escobar</t>
  </si>
  <si>
    <t>Benigna Escobar</t>
  </si>
  <si>
    <t>armandesco09@gmail.com</t>
  </si>
  <si>
    <t>62150859.0</t>
  </si>
  <si>
    <t>Dora Chung Chen</t>
  </si>
  <si>
    <t>DORACHUNGCHEN</t>
  </si>
  <si>
    <t>DORA CHUNG CHEN 8-809-652</t>
  </si>
  <si>
    <t>dchungche@gmail.com</t>
  </si>
  <si>
    <t>69195399.0</t>
  </si>
  <si>
    <t>WB-DORACHUNGCHE</t>
  </si>
  <si>
    <t>JIQUAN LUO</t>
  </si>
  <si>
    <t>JIQUANLUO</t>
  </si>
  <si>
    <t>JIQUAN LUO E-8-87501</t>
  </si>
  <si>
    <t>luisluo1888@gmail.com</t>
  </si>
  <si>
    <t>68781888.0</t>
  </si>
  <si>
    <t>WB-JIQUANLUO</t>
  </si>
  <si>
    <t>Cortes Servicios</t>
  </si>
  <si>
    <t>CORTESSERVICIOS</t>
  </si>
  <si>
    <t>Jairo Cortes</t>
  </si>
  <si>
    <t>jairosetroc@gmail.com</t>
  </si>
  <si>
    <t>66567510.0</t>
  </si>
  <si>
    <t>WB-CORTESSERVIC</t>
  </si>
  <si>
    <t>Heidi Fonseca</t>
  </si>
  <si>
    <t>HEIDIFONSECA</t>
  </si>
  <si>
    <t>heidifonsecaupam@gmail.com</t>
  </si>
  <si>
    <t>61341873.0</t>
  </si>
  <si>
    <t>WB-HEIDIFONSECA</t>
  </si>
  <si>
    <t>Fernando Antonio You</t>
  </si>
  <si>
    <t>FERNANDOANTONIOYOU</t>
  </si>
  <si>
    <t>slam_you68@hotmail.com</t>
  </si>
  <si>
    <t>64999913.0</t>
  </si>
  <si>
    <t>WB-FERNANDOANTO</t>
  </si>
  <si>
    <t>Atenea Shop</t>
  </si>
  <si>
    <t>ATENEASHOP</t>
  </si>
  <si>
    <t>Stephanny Vega Tatis</t>
  </si>
  <si>
    <t>statis22@gmail.com</t>
  </si>
  <si>
    <t>61035941.0</t>
  </si>
  <si>
    <t>WB-ATENEASHOP</t>
  </si>
  <si>
    <t>CRISTINE NICOLE DOMINGUEZ BONAGA</t>
  </si>
  <si>
    <t>CRISTINENICOLEDOMINGUEZBONAGA</t>
  </si>
  <si>
    <t>Cliente incumple Pago</t>
  </si>
  <si>
    <t>CRISTINE NICOLE DOMINGUEZ 8-959-1522</t>
  </si>
  <si>
    <t>crisnicole251477@gmail.com</t>
  </si>
  <si>
    <t>60020958.0</t>
  </si>
  <si>
    <t>WB-CRISTINENICO</t>
  </si>
  <si>
    <t>Repuestos Comerciales</t>
  </si>
  <si>
    <t>REPUESTOSCOMERCIALES</t>
  </si>
  <si>
    <t>RL FRANCISCO LOO</t>
  </si>
  <si>
    <t>repcom6@cwpanama.net</t>
  </si>
  <si>
    <t>63167775.0</t>
  </si>
  <si>
    <t>WB-REPUESTOSCOM</t>
  </si>
  <si>
    <t>Ruben Quinzada</t>
  </si>
  <si>
    <t>RUBENQUINZADA</t>
  </si>
  <si>
    <t>Ruben Quinzada Espino</t>
  </si>
  <si>
    <t>rubenquinzada28@gmail.com</t>
  </si>
  <si>
    <t>61304615.0</t>
  </si>
  <si>
    <t>WB-RUBENQUINZAD</t>
  </si>
  <si>
    <t>Nathalie Pinzon</t>
  </si>
  <si>
    <t>NATHALIEPINZON</t>
  </si>
  <si>
    <t>NATHALIE PINZON</t>
  </si>
  <si>
    <t>nathalieity.nt@gmail.com</t>
  </si>
  <si>
    <t>65585943.0</t>
  </si>
  <si>
    <t>WB-NATHALIEPINZ</t>
  </si>
  <si>
    <t>DAVID MAIKEL PINTO</t>
  </si>
  <si>
    <t>DAVIDMAIKELPINTO</t>
  </si>
  <si>
    <t>DAVID PINTO</t>
  </si>
  <si>
    <t>davix1012@hotmail.com</t>
  </si>
  <si>
    <t>65876097.0</t>
  </si>
  <si>
    <t>WB-DAVIDMAIKELP</t>
  </si>
  <si>
    <t>Elizabeth España</t>
  </si>
  <si>
    <t>ELIZABETHESPANA</t>
  </si>
  <si>
    <t>Elizabeth España Winter</t>
  </si>
  <si>
    <t>juanmol68@hotmail.com</t>
  </si>
  <si>
    <t>69485097.0</t>
  </si>
  <si>
    <t>WB-ELIZABETHESP</t>
  </si>
  <si>
    <t>LUIGGI ANTHWAN GUEVARA</t>
  </si>
  <si>
    <t>LUIGGIANTHWANGUEVARA</t>
  </si>
  <si>
    <t>Luiggiguevara58@gmail.com</t>
  </si>
  <si>
    <t>60749689.0</t>
  </si>
  <si>
    <t>WB-LUIGGIANTHWA</t>
  </si>
  <si>
    <t>CLAUDIA MANYOMA RAMIREZ</t>
  </si>
  <si>
    <t>CLAUDIAMANYOMARAMIREZ</t>
  </si>
  <si>
    <t>CLAUDIA MANYOMA RAMIREZ E-8-212446</t>
  </si>
  <si>
    <t>claudiamanyoma01@gmail.com</t>
  </si>
  <si>
    <t>68666500.0</t>
  </si>
  <si>
    <t>WB-CLAUDIAMANYO</t>
  </si>
  <si>
    <t>FUNDACION R Y PANAMA</t>
  </si>
  <si>
    <t>FUNDACIONRYPANAMA</t>
  </si>
  <si>
    <t>Roberto Gutierrez</t>
  </si>
  <si>
    <t>rsgutierrez2013@gmail.com</t>
  </si>
  <si>
    <t>64252415.0</t>
  </si>
  <si>
    <t>WB-FUNDACIONRYP</t>
  </si>
  <si>
    <t>Alejandra Mavel Smith Ceballos</t>
  </si>
  <si>
    <t>ALEJANDRAMAVELSMITHCEBALLOS</t>
  </si>
  <si>
    <t>castilloshamill0@gmail.com</t>
  </si>
  <si>
    <t>2007000.0</t>
  </si>
  <si>
    <t>WB-ALEJANDRAMAV</t>
  </si>
  <si>
    <t>David Maikel Pinto</t>
  </si>
  <si>
    <t>david@zayercom.com</t>
  </si>
  <si>
    <t>60808034.0</t>
  </si>
  <si>
    <t>BRAZAS PTY</t>
  </si>
  <si>
    <t>BRAZASPTY</t>
  </si>
  <si>
    <t>ANGEL SANCHEZ</t>
  </si>
  <si>
    <t>Josesnchz8@gmail.com</t>
  </si>
  <si>
    <t>62557147.0</t>
  </si>
  <si>
    <t>WB-BRAZASPTY</t>
  </si>
  <si>
    <t>Edilsa Yaneth Marciaga</t>
  </si>
  <si>
    <t>EDILSAYANETHMARCIAGA</t>
  </si>
  <si>
    <t>ANAVPN27@GMAIL.COM</t>
  </si>
  <si>
    <t>67746700.0</t>
  </si>
  <si>
    <t>WB-EDILSAYANETH</t>
  </si>
  <si>
    <t>Aquarela Express</t>
  </si>
  <si>
    <t>AQUARELAEXPRESS</t>
  </si>
  <si>
    <t>Clara Isabel De Leon Aizprua</t>
  </si>
  <si>
    <t>aquarelaexpresspma@gmail.com</t>
  </si>
  <si>
    <t>64304355.0</t>
  </si>
  <si>
    <t>WB-AQUARELAEXPR</t>
  </si>
  <si>
    <t>FRANKLIN ABREGO</t>
  </si>
  <si>
    <t>FRANKLINABREGO</t>
  </si>
  <si>
    <t>lic.franklinabrego@gmail.com</t>
  </si>
  <si>
    <t>64917772.0</t>
  </si>
  <si>
    <t>WB-FRANKLINABRE</t>
  </si>
  <si>
    <t>Edwin Antonio Melgar Toribio</t>
  </si>
  <si>
    <t>EDWINANTONIOMELGARTORIBIO</t>
  </si>
  <si>
    <t>Edwin Melgar</t>
  </si>
  <si>
    <t>emelgar02@gmail.com</t>
  </si>
  <si>
    <t>62386563.0</t>
  </si>
  <si>
    <t>WB-EDWINANTONIO</t>
  </si>
  <si>
    <t>Kaytlin Eileen Espinoza</t>
  </si>
  <si>
    <t>KAYTLINEILEENESPINOZA</t>
  </si>
  <si>
    <t>keyt.09miniuns@gmail.com</t>
  </si>
  <si>
    <t>64161802.0</t>
  </si>
  <si>
    <t>WB-KAYTLINEILEE</t>
  </si>
  <si>
    <t>Serafin Samaniego Moreno</t>
  </si>
  <si>
    <t>SERAFINSAMANIEGOMORENO</t>
  </si>
  <si>
    <t>SERAFIN SAMANIEGO MORENO</t>
  </si>
  <si>
    <t>samaniegoserafin@gmail.com</t>
  </si>
  <si>
    <t>69644842.0</t>
  </si>
  <si>
    <t>WB-SERAFINSAMAN</t>
  </si>
  <si>
    <t>FUCHUN CHEN</t>
  </si>
  <si>
    <t>FUCHUNCHEN</t>
  </si>
  <si>
    <t>FUCHUN CHEN E-8-91255</t>
  </si>
  <si>
    <t>Chenfuchun24@gmail.com</t>
  </si>
  <si>
    <t>69111119.0</t>
  </si>
  <si>
    <t>WB-FUCHUNCHEN</t>
  </si>
  <si>
    <t>Sonia Ivette Pimentel Sandez</t>
  </si>
  <si>
    <t>SONIAIVETTEPIMENTELSANDEZ</t>
  </si>
  <si>
    <t>SONIA IVETTE PIMENTEL SANDEZ</t>
  </si>
  <si>
    <t>sonivette@hotmail.com</t>
  </si>
  <si>
    <t>66850180.0</t>
  </si>
  <si>
    <t>WB-SONIAIVETTEP</t>
  </si>
  <si>
    <t>BGT INTEGRADOS PANAMA,S.A.(DHARMA)</t>
  </si>
  <si>
    <t>BGTINTEGRADOSPANAMASADHARMA</t>
  </si>
  <si>
    <t>LUIS ISAAC MARTINEZ RIVERA</t>
  </si>
  <si>
    <t>admin@dharma.com.pa</t>
  </si>
  <si>
    <t>69514646.0</t>
  </si>
  <si>
    <t>WB-BGTINTEGRADO</t>
  </si>
  <si>
    <t>Cesar Lee</t>
  </si>
  <si>
    <t>CESARLEE</t>
  </si>
  <si>
    <t>cesar_lee_25@hotmail.com</t>
  </si>
  <si>
    <t>60605158.0</t>
  </si>
  <si>
    <t>WB-CESARLEE</t>
  </si>
  <si>
    <t>GALHERNA, SA</t>
  </si>
  <si>
    <t>GALHERNASA</t>
  </si>
  <si>
    <t>JUAN RICARDO GALAN 4-275-122</t>
  </si>
  <si>
    <t>galhera507@outlook.com</t>
  </si>
  <si>
    <t>68008619.0</t>
  </si>
  <si>
    <t>69008619.0</t>
  </si>
  <si>
    <t>WB-GALHERNASA</t>
  </si>
  <si>
    <t>PMA POSTAL OFFICE SA</t>
  </si>
  <si>
    <t>PMAPOSTALOFFICESA</t>
  </si>
  <si>
    <t>ALEJANDRO GARCIA</t>
  </si>
  <si>
    <t>info@ppspanama.com</t>
  </si>
  <si>
    <t>66556532.0</t>
  </si>
  <si>
    <t>WB-PMAPOSTALOFF</t>
  </si>
  <si>
    <t>Leydis Roque</t>
  </si>
  <si>
    <t>LEYDISROQUE</t>
  </si>
  <si>
    <t>Leydis Roque Mendieta</t>
  </si>
  <si>
    <t>leydisroquemendieta@gmail.com</t>
  </si>
  <si>
    <t>65458826.0</t>
  </si>
  <si>
    <t>WB-LEYDISROQUE</t>
  </si>
  <si>
    <t>Stephanie Zambrano</t>
  </si>
  <si>
    <t>STEPHANIEZAMBRANO</t>
  </si>
  <si>
    <t>jd6312712@gmail.com</t>
  </si>
  <si>
    <t>63766686.0</t>
  </si>
  <si>
    <t>WB-STEPHANIEZAM</t>
  </si>
  <si>
    <t>Gabriel Moises Jimenez Potes</t>
  </si>
  <si>
    <t>GABRIELMOISESJIMENEZPOTES</t>
  </si>
  <si>
    <t>GABRIEL MOISES JIMENEZ POTES</t>
  </si>
  <si>
    <t>gabrieljimenez0112@gmail.com</t>
  </si>
  <si>
    <t>63198455.0</t>
  </si>
  <si>
    <t>WB-GABRIELMOISE</t>
  </si>
  <si>
    <t>Edilberto Pineda</t>
  </si>
  <si>
    <t>EDILBERTOPINEDA</t>
  </si>
  <si>
    <t>bustamante1117152730@icloud.com</t>
  </si>
  <si>
    <t>62415332.0</t>
  </si>
  <si>
    <t>WB-EDILBERTOPIN</t>
  </si>
  <si>
    <t>CHIRAGBHAI PATEL</t>
  </si>
  <si>
    <t>CHIRAGBHAIPATEL</t>
  </si>
  <si>
    <t>CHIRAGBHA PATEL</t>
  </si>
  <si>
    <t>chiragpatel30387@gmail.com</t>
  </si>
  <si>
    <t>67977766.0</t>
  </si>
  <si>
    <t>WB-CHIRAGBHAIPA</t>
  </si>
  <si>
    <t>Maria Allen</t>
  </si>
  <si>
    <t>MARIAALLEN</t>
  </si>
  <si>
    <t>María Eugenia Allen</t>
  </si>
  <si>
    <t>alenmariaeugenia@icloud.com</t>
  </si>
  <si>
    <t>68119078.0</t>
  </si>
  <si>
    <t>WB-MARIAALLEN</t>
  </si>
  <si>
    <t>Construcciones JP</t>
  </si>
  <si>
    <t>CONSTRUCCIONESJP</t>
  </si>
  <si>
    <t>Joseph Abraham Perez</t>
  </si>
  <si>
    <t>constru.remodelaciones.jp@gmail.com</t>
  </si>
  <si>
    <t>60155231.0</t>
  </si>
  <si>
    <t>MAYURI RIOS</t>
  </si>
  <si>
    <t>MAYURIRIOS</t>
  </si>
  <si>
    <t>Mayuri Rios</t>
  </si>
  <si>
    <t>riosmayuri79@gmail.com</t>
  </si>
  <si>
    <t>69143911.0</t>
  </si>
  <si>
    <t>WB-MAYURIRIOS</t>
  </si>
  <si>
    <t>Ligia Saavedra</t>
  </si>
  <si>
    <t>LIGIASAAVEDRA</t>
  </si>
  <si>
    <t>Saavedraliyi2023@gmail.com</t>
  </si>
  <si>
    <t>64440245.0</t>
  </si>
  <si>
    <t>WB-LIGIASAAVEDR</t>
  </si>
  <si>
    <t>RUBEN RIVERA</t>
  </si>
  <si>
    <t>RUBENRIVERA</t>
  </si>
  <si>
    <t>Ruben Rivera</t>
  </si>
  <si>
    <t>rubenrivera241980@gmail.com</t>
  </si>
  <si>
    <t>62492473.0</t>
  </si>
  <si>
    <t>62492472.0</t>
  </si>
  <si>
    <t>WB-RUBENRIVERA</t>
  </si>
  <si>
    <t>TIANBIN ZHONG</t>
  </si>
  <si>
    <t>TIANBINZHONG</t>
  </si>
  <si>
    <t>TIANBIN ZHONG E-8-92145</t>
  </si>
  <si>
    <t>cellfeng@hotmail.com</t>
  </si>
  <si>
    <t>67778822.0</t>
  </si>
  <si>
    <t>WB-TIANBINZHONG</t>
  </si>
  <si>
    <t>Noemi Garibaldi</t>
  </si>
  <si>
    <t>NOEMIGARIBALDI</t>
  </si>
  <si>
    <t>noemigaribaldi3113@gmail.com</t>
  </si>
  <si>
    <t>63972854.0</t>
  </si>
  <si>
    <t>WB-NOEMIGARIBAL</t>
  </si>
  <si>
    <t>Karina Xiu Mei Luo Zhang</t>
  </si>
  <si>
    <t>KARINAXIUMEILUOZHANG</t>
  </si>
  <si>
    <t>KARINA XIU MEI LUO ZHANG</t>
  </si>
  <si>
    <t>grupohhsa2023@gmail.com</t>
  </si>
  <si>
    <t>67898888.0</t>
  </si>
  <si>
    <t>WB-KARINAXIUMEI</t>
  </si>
  <si>
    <t>AMOLMA, SA</t>
  </si>
  <si>
    <t>AMOLMASA</t>
  </si>
  <si>
    <t>ARMANDO OLMEDO VILLARREAL 8-491-874</t>
  </si>
  <si>
    <t>amadahy0107@gmail.com</t>
  </si>
  <si>
    <t>62011816.0</t>
  </si>
  <si>
    <t>WB-AMOLMASA</t>
  </si>
  <si>
    <t>GLORIA DEL CARMEN VEGA CRUZ</t>
  </si>
  <si>
    <t>GLORIADELCARMENVEGACRUZ</t>
  </si>
  <si>
    <t>GLORIA DEL CARMEN VEGA 9-201-40</t>
  </si>
  <si>
    <t>vehicular92@gmail.com</t>
  </si>
  <si>
    <t>65880287.0</t>
  </si>
  <si>
    <t>WB-GLORIADELCAR</t>
  </si>
  <si>
    <t>PAOLA GUEVARA</t>
  </si>
  <si>
    <t>PAOLAGUEVARA</t>
  </si>
  <si>
    <t>paug2610@gmail.com</t>
  </si>
  <si>
    <t>63137485.0</t>
  </si>
  <si>
    <t>WB-PAOLAGUEVARA</t>
  </si>
  <si>
    <t>BARBERs Club</t>
  </si>
  <si>
    <t>BARBERSCLUB</t>
  </si>
  <si>
    <t>Jeniffer Maria Reynoso Vega</t>
  </si>
  <si>
    <t>jeniffer_015@hotmail.com</t>
  </si>
  <si>
    <t>65329391.0</t>
  </si>
  <si>
    <t>WB-BARBERSCLUB</t>
  </si>
  <si>
    <t>Diego Garcia</t>
  </si>
  <si>
    <t>DIEGOGARCIA</t>
  </si>
  <si>
    <t>diegogarcia19871985@gmail.com</t>
  </si>
  <si>
    <t>69491936.0</t>
  </si>
  <si>
    <t>WB-DIEGOGARCIA</t>
  </si>
  <si>
    <t>Juan Jaramillo</t>
  </si>
  <si>
    <t>Juan Alberto Jaramillo</t>
  </si>
  <si>
    <t>Juanjaramillo0815@gmail.com</t>
  </si>
  <si>
    <t>65630370.0</t>
  </si>
  <si>
    <t>ANDRES SCLOPIS</t>
  </si>
  <si>
    <t>ANDRESSCLOPIS</t>
  </si>
  <si>
    <t>arsclopys17@gmail.com</t>
  </si>
  <si>
    <t>66459873.0</t>
  </si>
  <si>
    <t>WB-ANDRESSCLOPI</t>
  </si>
  <si>
    <t>Andrea Estefania Olmos Espinosa</t>
  </si>
  <si>
    <t>ANDREAESTEFANIAOLMOSESPINOSA</t>
  </si>
  <si>
    <t>Kristhel Castillo</t>
  </si>
  <si>
    <t>aestefania0717@gmail.com</t>
  </si>
  <si>
    <t>67720399.0</t>
  </si>
  <si>
    <t>WB-ANDREAESTEFA</t>
  </si>
  <si>
    <t>LUIS MANUEL CHUNG YIP</t>
  </si>
  <si>
    <t>luis_chung10@hotmail.com</t>
  </si>
  <si>
    <t>64692148.0</t>
  </si>
  <si>
    <t>INOCENTE RIOS</t>
  </si>
  <si>
    <t>INOCENTERIOS</t>
  </si>
  <si>
    <t>maryaterr@hotmail.com</t>
  </si>
  <si>
    <t>67705897.0</t>
  </si>
  <si>
    <t>WB-INOCENTERIOS</t>
  </si>
  <si>
    <t>Nitzia Del Cid</t>
  </si>
  <si>
    <t>NITZIADELCID</t>
  </si>
  <si>
    <t>Nitzia Maria Del Cid</t>
  </si>
  <si>
    <t>ntz06@gmail.com</t>
  </si>
  <si>
    <t>67422773.0</t>
  </si>
  <si>
    <t>WB-NITZIADELCID</t>
  </si>
  <si>
    <t>CONSTRUCTORA MURILLO Y VILLALOBOS, S.A</t>
  </si>
  <si>
    <t>CONSTRUCTORAMURILLOYVILLALOBOSSA</t>
  </si>
  <si>
    <t>Constructoramurivilla@hotmail.com</t>
  </si>
  <si>
    <t>68395367.0</t>
  </si>
  <si>
    <t>INVERSIONES VALMAR, S,A</t>
  </si>
  <si>
    <t>INVERSIONESVALMARSA</t>
  </si>
  <si>
    <t>materialesbaru@hotmail.com</t>
  </si>
  <si>
    <t>66743229.0</t>
  </si>
  <si>
    <t>WB-INVERSIONESV</t>
  </si>
  <si>
    <t>63225268.0</t>
  </si>
  <si>
    <t>Michell Qiu Hou</t>
  </si>
  <si>
    <t>MICHELLQIUHOU</t>
  </si>
  <si>
    <t>MICHELL QIU HOU</t>
  </si>
  <si>
    <t>michellqiu10@gmail.com</t>
  </si>
  <si>
    <t>66068086.0</t>
  </si>
  <si>
    <t>WB-MICHELLQIUHO</t>
  </si>
  <si>
    <t>GUADALUPE DEL CARMEN QUINTERO GOMEZ</t>
  </si>
  <si>
    <t>GUADALUPEDELCARMENQUINTEROGOMEZ</t>
  </si>
  <si>
    <t>GUADALUPE DEL CARMEN QUINTERO 4-156-704</t>
  </si>
  <si>
    <t>guadalupegomez1771@gmail.com</t>
  </si>
  <si>
    <t>64747547.0</t>
  </si>
  <si>
    <t>WB-GUADALUPEDEL</t>
  </si>
  <si>
    <t>Hui Chen</t>
  </si>
  <si>
    <t>HUICHEN</t>
  </si>
  <si>
    <t>Hui Ying Chen</t>
  </si>
  <si>
    <t>chenalicia80@gmail.com</t>
  </si>
  <si>
    <t>68719668.0</t>
  </si>
  <si>
    <t>WB-HUICHEN</t>
  </si>
  <si>
    <t>Maylin Valdes</t>
  </si>
  <si>
    <t>MAYLINVALDES</t>
  </si>
  <si>
    <t>Maylin del Carmen Valdes Avila</t>
  </si>
  <si>
    <t>valdesmaylin4@gmail.com</t>
  </si>
  <si>
    <t>61661366.0</t>
  </si>
  <si>
    <t>WB-MAYLINVALDES</t>
  </si>
  <si>
    <t>MAS Q PISCINAS</t>
  </si>
  <si>
    <t>MASQPISCINAS</t>
  </si>
  <si>
    <t>MAXIMINO GUERRERO RICORD</t>
  </si>
  <si>
    <t>maxqpiscinas@gmail.com</t>
  </si>
  <si>
    <t>64559676.0</t>
  </si>
  <si>
    <t>WB-MASQPISCINAS</t>
  </si>
  <si>
    <t>Ronald Alejandro Machado González</t>
  </si>
  <si>
    <t>RONALDALEJANDROMACHADOGONZALEZ</t>
  </si>
  <si>
    <t>ronaldnore15@gmail.com</t>
  </si>
  <si>
    <t>65608343.0</t>
  </si>
  <si>
    <t>WB-RONALDALEJAN</t>
  </si>
  <si>
    <t>MANUEL ALEJANDRO PINILLA GONZALEZ</t>
  </si>
  <si>
    <t>MANUELALEJANDROPINILLAGONZALEZ</t>
  </si>
  <si>
    <t>MANUEL ALEJANDRO PINILLA 2-729-2271</t>
  </si>
  <si>
    <t>manuel1992pinilla@gmail.com</t>
  </si>
  <si>
    <t>64405666.0</t>
  </si>
  <si>
    <t>WB-MANUELALEJAN</t>
  </si>
  <si>
    <t>Ana Saldaña</t>
  </si>
  <si>
    <t>ANASALDANA</t>
  </si>
  <si>
    <t>Ana Mercedes Saldaña</t>
  </si>
  <si>
    <t>mercedesana1706@gmail.com</t>
  </si>
  <si>
    <t>66482949.0</t>
  </si>
  <si>
    <t>WB-ANASALDANA</t>
  </si>
  <si>
    <t>Antonio Barrios</t>
  </si>
  <si>
    <t>ANTONIOBARRIOS</t>
  </si>
  <si>
    <t>Antonio Barrios Valderrama</t>
  </si>
  <si>
    <t>joelff940@gmail.com</t>
  </si>
  <si>
    <t>68448739.0</t>
  </si>
  <si>
    <t>ROLANDO BARRIA FERNANDEZ</t>
  </si>
  <si>
    <t>ROLANDOBARRIAFERNANDEZ</t>
  </si>
  <si>
    <t>ROLANDO BARRIA 8-804-1351</t>
  </si>
  <si>
    <t>constructorayyro@gmail.com</t>
  </si>
  <si>
    <t>61304519.0</t>
  </si>
  <si>
    <t>WB-ROLANDOBARRI</t>
  </si>
  <si>
    <t>LUIS ANGEL FERNANDEZ LEDEZMA</t>
  </si>
  <si>
    <t>LUISANGELFERNANDEZLEDEZMA</t>
  </si>
  <si>
    <t>LUIS ANGEL FERNANDEZ 8-408-864</t>
  </si>
  <si>
    <t>luisfernandezledezma29@gmail.com</t>
  </si>
  <si>
    <t>68259543.0</t>
  </si>
  <si>
    <t>WB-LUISANGELFER</t>
  </si>
  <si>
    <t>EN_NP</t>
  </si>
  <si>
    <t>MRC_NP</t>
  </si>
  <si>
    <t>EN_MOV</t>
  </si>
  <si>
    <t>MRC_MOV</t>
  </si>
  <si>
    <t>EN_CS</t>
  </si>
  <si>
    <t>SERVICIOS_CS</t>
  </si>
  <si>
    <t>EN_WB</t>
  </si>
  <si>
    <t>MRC_WB</t>
  </si>
  <si>
    <t>MOVIL</t>
  </si>
  <si>
    <t>SEGMENTO</t>
  </si>
  <si>
    <t>OPORTUNIDAD</t>
  </si>
  <si>
    <t>MRC_TOTAL</t>
  </si>
  <si>
    <t>FUENTES</t>
  </si>
  <si>
    <t>N.BASES</t>
  </si>
  <si>
    <t>CRUCE DE BASES - RESUMEN (fórmulas vinculadas)</t>
  </si>
  <si>
    <t>1. TAMAÑO</t>
  </si>
  <si>
    <t>Clientes únicos (post cruce)</t>
  </si>
  <si>
    <t>Registros (suma de bases)</t>
  </si>
  <si>
    <t>Duplicados eliminados por el cruce</t>
  </si>
  <si>
    <t>Registros Nextphone</t>
  </si>
  <si>
    <t>Registros Móvil sin fijo</t>
  </si>
  <si>
    <t>Cuentas Cross-sell</t>
  </si>
  <si>
    <t>Clientes en lista Winback</t>
  </si>
  <si>
    <t>2. SOLAPAMIENTO (clientes por nº de bases)</t>
  </si>
  <si>
    <t>Clientes en 1 base</t>
  </si>
  <si>
    <t>Clientes en 2 bases</t>
  </si>
  <si>
    <t>Clientes en 3 bases</t>
  </si>
  <si>
    <t>Clientes en 4 bases</t>
  </si>
  <si>
    <t>Solo Nextphone</t>
  </si>
  <si>
    <t>Solo Móvil</t>
  </si>
  <si>
    <t>Solo Cross-sell</t>
  </si>
  <si>
    <t>Solo Winback</t>
  </si>
  <si>
    <t>Nextphone + Cross-sell</t>
  </si>
  <si>
    <t>Nextphone + Winback (recuperados)</t>
  </si>
  <si>
    <t>Móvil + Winback (recuperados)</t>
  </si>
  <si>
    <t>Nextphone + Móvil</t>
  </si>
  <si>
    <t>Cross-sell + Winback</t>
  </si>
  <si>
    <t>3. SEGMENTACIÓN</t>
  </si>
  <si>
    <t>CONVERGENTE</t>
  </si>
  <si>
    <t>SOLO MÓVIL</t>
  </si>
  <si>
    <t>SOLO FIJO / INTERNET</t>
  </si>
  <si>
    <t>SIN SERVICIOS</t>
  </si>
  <si>
    <t>WINBACK</t>
  </si>
  <si>
    <t>4. OPORTUNIDADES</t>
  </si>
  <si>
    <t>Ofrecer fijo + internet (FLBBTV)</t>
  </si>
  <si>
    <t>Upgrade / más líneas</t>
  </si>
  <si>
    <t>Recuperar (winback)</t>
  </si>
  <si>
    <t>Oferta completa (móvil + fijo + internet)</t>
  </si>
  <si>
    <t>Ofrecer línea móvil Nextphone</t>
  </si>
  <si>
    <t>5. MRC</t>
  </si>
  <si>
    <t>MRC total consolidado</t>
  </si>
  <si>
    <t>MRC Nextphone</t>
  </si>
  <si>
    <t>MRC Móvil</t>
  </si>
  <si>
    <t>MRC Winback (histórico)</t>
  </si>
  <si>
    <t>MRC Winback en riesgo (solo no activos)</t>
  </si>
  <si>
    <t>6. WINBACK</t>
  </si>
  <si>
    <t>Recuperados (activos en otra base)</t>
  </si>
  <si>
    <t>Solo winback (a recuperar)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</si>
</sst>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  <font>
      <b/>
      <sz val="12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6213E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" fontId="0" fillId="0" borderId="0" xfId="0" applyNumberFormat="1"/>
    <xf numFmtId="0" fontId="2" fillId="0" borderId="0" xfId="0" applyFon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76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9" customWidth="1"/>
    <col min="2" max="2" width="15" customWidth="1"/>
    <col min="3" max="3" width="12" customWidth="1"/>
    <col min="4" max="4" width="40" customWidth="1"/>
    <col min="5" max="5" width="30" customWidth="1"/>
    <col min="6" max="6" width="10" customWidth="1"/>
    <col min="7" max="7" width="22" customWidth="1"/>
    <col min="8" max="8" width="13" customWidth="1"/>
    <col min="9" max="9" width="10" customWidth="1"/>
    <col min="10" max="10" width="14" customWidth="1"/>
    <col min="11" max="11" width="16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s="2">
        <v>15</v>
      </c>
      <c r="G2" t="s">
        <v>16</v>
      </c>
      <c r="H2" t="s">
        <v>17</v>
      </c>
      <c r="I2">
        <v>0</v>
      </c>
      <c r="J2">
        <v>1</v>
      </c>
    </row>
    <row r="3" spans="1:11" x14ac:dyDescent="0.35">
      <c r="A3" t="s">
        <v>11</v>
      </c>
      <c r="B3" t="s">
        <v>18</v>
      </c>
      <c r="C3" t="s">
        <v>19</v>
      </c>
      <c r="D3" t="s">
        <v>20</v>
      </c>
      <c r="E3" t="s">
        <v>21</v>
      </c>
      <c r="F3" s="2">
        <v>15</v>
      </c>
      <c r="G3" t="s">
        <v>22</v>
      </c>
      <c r="H3" t="s">
        <v>23</v>
      </c>
      <c r="I3">
        <v>0</v>
      </c>
      <c r="J3">
        <v>1</v>
      </c>
    </row>
    <row r="4" spans="1:11" x14ac:dyDescent="0.35">
      <c r="A4" t="s">
        <v>11</v>
      </c>
      <c r="B4" t="s">
        <v>24</v>
      </c>
      <c r="C4" t="s">
        <v>25</v>
      </c>
      <c r="D4" t="s">
        <v>26</v>
      </c>
      <c r="E4" t="s">
        <v>27</v>
      </c>
      <c r="F4" s="2">
        <v>226.5</v>
      </c>
      <c r="G4" t="s">
        <v>28</v>
      </c>
      <c r="H4" t="s">
        <v>29</v>
      </c>
      <c r="I4">
        <v>0</v>
      </c>
      <c r="J4">
        <v>1</v>
      </c>
    </row>
    <row r="5" spans="1:11" x14ac:dyDescent="0.35">
      <c r="A5" t="s">
        <v>11</v>
      </c>
      <c r="B5" t="s">
        <v>30</v>
      </c>
      <c r="C5" t="s">
        <v>31</v>
      </c>
      <c r="D5" t="s">
        <v>32</v>
      </c>
      <c r="E5" t="s">
        <v>33</v>
      </c>
      <c r="F5" s="2">
        <v>19.52</v>
      </c>
      <c r="G5" t="s">
        <v>34</v>
      </c>
      <c r="I5">
        <v>0</v>
      </c>
      <c r="J5">
        <v>1</v>
      </c>
    </row>
    <row r="6" spans="1:11" x14ac:dyDescent="0.35">
      <c r="A6" t="s">
        <v>11</v>
      </c>
      <c r="B6" t="s">
        <v>35</v>
      </c>
      <c r="C6" t="s">
        <v>36</v>
      </c>
      <c r="D6" t="s">
        <v>37</v>
      </c>
      <c r="E6" t="s">
        <v>38</v>
      </c>
      <c r="F6" s="2">
        <v>30</v>
      </c>
      <c r="G6" t="s">
        <v>39</v>
      </c>
      <c r="H6" t="s">
        <v>40</v>
      </c>
      <c r="I6">
        <v>0</v>
      </c>
      <c r="J6">
        <v>1</v>
      </c>
    </row>
    <row r="7" spans="1:11" x14ac:dyDescent="0.35">
      <c r="A7" t="s">
        <v>11</v>
      </c>
      <c r="B7" t="s">
        <v>41</v>
      </c>
      <c r="C7" t="s">
        <v>42</v>
      </c>
      <c r="D7" t="s">
        <v>43</v>
      </c>
      <c r="E7" t="s">
        <v>44</v>
      </c>
      <c r="F7" s="2">
        <v>326.24</v>
      </c>
      <c r="G7" t="s">
        <v>45</v>
      </c>
      <c r="H7" t="s">
        <v>46</v>
      </c>
      <c r="I7">
        <v>0</v>
      </c>
      <c r="J7">
        <v>1</v>
      </c>
    </row>
    <row r="8" spans="1:11" x14ac:dyDescent="0.35">
      <c r="A8" t="s">
        <v>11</v>
      </c>
      <c r="B8" t="s">
        <v>47</v>
      </c>
      <c r="C8" t="s">
        <v>48</v>
      </c>
      <c r="D8" t="s">
        <v>49</v>
      </c>
      <c r="E8" t="s">
        <v>50</v>
      </c>
      <c r="F8" s="2">
        <v>64.25</v>
      </c>
      <c r="G8" t="s">
        <v>51</v>
      </c>
      <c r="H8" t="s">
        <v>52</v>
      </c>
      <c r="I8">
        <v>0</v>
      </c>
      <c r="J8">
        <v>1</v>
      </c>
    </row>
    <row r="9" spans="1:11" x14ac:dyDescent="0.35">
      <c r="A9" t="s">
        <v>11</v>
      </c>
      <c r="B9" t="s">
        <v>53</v>
      </c>
      <c r="C9" t="s">
        <v>54</v>
      </c>
      <c r="D9" t="s">
        <v>55</v>
      </c>
      <c r="E9" t="s">
        <v>56</v>
      </c>
      <c r="F9" s="2">
        <v>44</v>
      </c>
      <c r="G9" t="s">
        <v>57</v>
      </c>
      <c r="H9" t="s">
        <v>58</v>
      </c>
      <c r="I9">
        <v>0</v>
      </c>
      <c r="J9">
        <v>1</v>
      </c>
    </row>
    <row r="10" spans="1:11" x14ac:dyDescent="0.35">
      <c r="A10" t="s">
        <v>11</v>
      </c>
      <c r="B10" t="s">
        <v>59</v>
      </c>
      <c r="C10" t="s">
        <v>60</v>
      </c>
      <c r="D10" t="s">
        <v>61</v>
      </c>
      <c r="E10" t="s">
        <v>62</v>
      </c>
      <c r="F10" s="2">
        <v>16.25</v>
      </c>
      <c r="G10" t="s">
        <v>63</v>
      </c>
      <c r="H10" t="s">
        <v>64</v>
      </c>
      <c r="I10">
        <v>0</v>
      </c>
      <c r="J10">
        <v>1</v>
      </c>
    </row>
    <row r="11" spans="1:11" x14ac:dyDescent="0.35">
      <c r="A11" t="s">
        <v>11</v>
      </c>
      <c r="B11" t="s">
        <v>65</v>
      </c>
      <c r="C11" t="s">
        <v>66</v>
      </c>
      <c r="D11" t="s">
        <v>67</v>
      </c>
      <c r="E11" t="s">
        <v>68</v>
      </c>
      <c r="F11" s="2">
        <v>291.5</v>
      </c>
      <c r="G11" t="s">
        <v>69</v>
      </c>
      <c r="H11" t="s">
        <v>70</v>
      </c>
      <c r="I11">
        <v>0</v>
      </c>
      <c r="J11">
        <v>1</v>
      </c>
    </row>
    <row r="12" spans="1:11" x14ac:dyDescent="0.35">
      <c r="A12" t="s">
        <v>11</v>
      </c>
      <c r="B12" t="s">
        <v>71</v>
      </c>
      <c r="C12" t="s">
        <v>72</v>
      </c>
      <c r="D12" t="s">
        <v>73</v>
      </c>
      <c r="E12" t="s">
        <v>74</v>
      </c>
      <c r="F12" s="2">
        <v>15</v>
      </c>
      <c r="G12" t="s">
        <v>75</v>
      </c>
      <c r="H12" t="s">
        <v>76</v>
      </c>
      <c r="I12">
        <v>0</v>
      </c>
      <c r="J12">
        <v>1</v>
      </c>
    </row>
    <row r="13" spans="1:11" x14ac:dyDescent="0.35">
      <c r="A13" t="s">
        <v>11</v>
      </c>
      <c r="B13" t="s">
        <v>77</v>
      </c>
      <c r="C13" t="s">
        <v>78</v>
      </c>
      <c r="D13" t="s">
        <v>79</v>
      </c>
      <c r="E13" t="s">
        <v>80</v>
      </c>
      <c r="F13" s="2">
        <v>15</v>
      </c>
      <c r="G13" t="s">
        <v>81</v>
      </c>
      <c r="H13" t="s">
        <v>82</v>
      </c>
      <c r="I13">
        <v>0</v>
      </c>
      <c r="J13">
        <v>1</v>
      </c>
    </row>
    <row r="14" spans="1:11" x14ac:dyDescent="0.35">
      <c r="A14" t="s">
        <v>11</v>
      </c>
      <c r="B14" t="s">
        <v>83</v>
      </c>
      <c r="C14" t="s">
        <v>84</v>
      </c>
      <c r="D14" t="s">
        <v>85</v>
      </c>
      <c r="E14" t="s">
        <v>86</v>
      </c>
      <c r="F14" s="2">
        <v>15</v>
      </c>
      <c r="G14" t="s">
        <v>22</v>
      </c>
      <c r="H14" t="s">
        <v>87</v>
      </c>
      <c r="I14">
        <v>0</v>
      </c>
      <c r="J14">
        <v>1</v>
      </c>
    </row>
    <row r="15" spans="1:11" x14ac:dyDescent="0.35">
      <c r="A15" t="s">
        <v>11</v>
      </c>
      <c r="B15" t="s">
        <v>88</v>
      </c>
      <c r="C15" t="s">
        <v>89</v>
      </c>
      <c r="D15" t="s">
        <v>90</v>
      </c>
      <c r="E15" t="s">
        <v>91</v>
      </c>
      <c r="F15" s="2">
        <v>275</v>
      </c>
      <c r="G15" t="s">
        <v>28</v>
      </c>
      <c r="H15" t="s">
        <v>92</v>
      </c>
      <c r="I15">
        <v>0</v>
      </c>
      <c r="J15">
        <v>1</v>
      </c>
    </row>
    <row r="16" spans="1:11" x14ac:dyDescent="0.35">
      <c r="A16" t="s">
        <v>11</v>
      </c>
      <c r="B16" t="s">
        <v>93</v>
      </c>
      <c r="C16" t="s">
        <v>94</v>
      </c>
      <c r="D16" t="s">
        <v>95</v>
      </c>
      <c r="E16" t="s">
        <v>96</v>
      </c>
      <c r="F16" s="2">
        <v>124.95</v>
      </c>
      <c r="G16" t="s">
        <v>34</v>
      </c>
      <c r="H16" t="s">
        <v>97</v>
      </c>
      <c r="I16">
        <v>0</v>
      </c>
      <c r="J16">
        <v>1</v>
      </c>
    </row>
    <row r="17" spans="1:10" x14ac:dyDescent="0.35">
      <c r="A17" t="s">
        <v>11</v>
      </c>
      <c r="B17" t="s">
        <v>93</v>
      </c>
      <c r="C17" t="s">
        <v>94</v>
      </c>
      <c r="D17" t="s">
        <v>98</v>
      </c>
      <c r="E17" t="s">
        <v>99</v>
      </c>
      <c r="F17" s="2">
        <v>30.74</v>
      </c>
      <c r="G17" t="s">
        <v>39</v>
      </c>
      <c r="H17" t="s">
        <v>97</v>
      </c>
      <c r="I17">
        <v>0</v>
      </c>
      <c r="J17">
        <v>1</v>
      </c>
    </row>
    <row r="18" spans="1:10" x14ac:dyDescent="0.35">
      <c r="A18" t="s">
        <v>11</v>
      </c>
      <c r="B18" t="s">
        <v>100</v>
      </c>
      <c r="C18" t="s">
        <v>101</v>
      </c>
      <c r="D18" t="s">
        <v>102</v>
      </c>
      <c r="E18" t="s">
        <v>103</v>
      </c>
      <c r="F18" s="2">
        <v>15</v>
      </c>
      <c r="G18" t="s">
        <v>45</v>
      </c>
      <c r="H18" t="s">
        <v>104</v>
      </c>
      <c r="I18">
        <v>0</v>
      </c>
      <c r="J18">
        <v>1</v>
      </c>
    </row>
    <row r="19" spans="1:10" x14ac:dyDescent="0.35">
      <c r="A19" t="s">
        <v>11</v>
      </c>
      <c r="B19" t="s">
        <v>105</v>
      </c>
      <c r="C19" t="s">
        <v>106</v>
      </c>
      <c r="D19" t="s">
        <v>107</v>
      </c>
      <c r="E19" t="s">
        <v>108</v>
      </c>
      <c r="F19" s="2">
        <v>31</v>
      </c>
      <c r="G19" t="s">
        <v>51</v>
      </c>
      <c r="H19" t="s">
        <v>109</v>
      </c>
      <c r="I19">
        <v>0</v>
      </c>
      <c r="J19">
        <v>1</v>
      </c>
    </row>
    <row r="20" spans="1:10" x14ac:dyDescent="0.35">
      <c r="A20" t="s">
        <v>11</v>
      </c>
      <c r="B20" t="s">
        <v>110</v>
      </c>
      <c r="C20" t="s">
        <v>111</v>
      </c>
      <c r="D20" t="s">
        <v>112</v>
      </c>
      <c r="E20" t="s">
        <v>113</v>
      </c>
      <c r="F20" s="2">
        <v>70.75</v>
      </c>
      <c r="G20" t="s">
        <v>57</v>
      </c>
      <c r="H20" t="s">
        <v>114</v>
      </c>
      <c r="I20">
        <v>0</v>
      </c>
      <c r="J20">
        <v>1</v>
      </c>
    </row>
    <row r="21" spans="1:10" x14ac:dyDescent="0.35">
      <c r="A21" t="s">
        <v>11</v>
      </c>
      <c r="B21" t="s">
        <v>115</v>
      </c>
      <c r="C21" t="s">
        <v>116</v>
      </c>
      <c r="D21" t="s">
        <v>117</v>
      </c>
      <c r="E21" t="s">
        <v>118</v>
      </c>
      <c r="F21" s="2">
        <v>42</v>
      </c>
      <c r="G21" t="s">
        <v>63</v>
      </c>
      <c r="H21" t="s">
        <v>119</v>
      </c>
      <c r="I21">
        <v>0</v>
      </c>
      <c r="J21">
        <v>1</v>
      </c>
    </row>
    <row r="22" spans="1:10" x14ac:dyDescent="0.35">
      <c r="A22" t="s">
        <v>11</v>
      </c>
      <c r="B22" t="s">
        <v>120</v>
      </c>
      <c r="C22" t="s">
        <v>121</v>
      </c>
      <c r="D22" t="s">
        <v>122</v>
      </c>
      <c r="E22" t="s">
        <v>123</v>
      </c>
      <c r="F22" s="2">
        <v>75</v>
      </c>
      <c r="G22" t="s">
        <v>69</v>
      </c>
      <c r="H22" t="s">
        <v>124</v>
      </c>
      <c r="I22">
        <v>0</v>
      </c>
      <c r="J22">
        <v>1</v>
      </c>
    </row>
    <row r="23" spans="1:10" x14ac:dyDescent="0.35">
      <c r="A23" t="s">
        <v>11</v>
      </c>
      <c r="B23" t="s">
        <v>125</v>
      </c>
      <c r="C23" t="s">
        <v>126</v>
      </c>
      <c r="D23" t="s">
        <v>127</v>
      </c>
      <c r="E23" t="s">
        <v>128</v>
      </c>
      <c r="F23" s="2">
        <v>42</v>
      </c>
      <c r="G23" t="s">
        <v>75</v>
      </c>
      <c r="H23" t="s">
        <v>129</v>
      </c>
      <c r="I23">
        <v>0</v>
      </c>
      <c r="J23">
        <v>1</v>
      </c>
    </row>
    <row r="24" spans="1:10" x14ac:dyDescent="0.35">
      <c r="A24" t="s">
        <v>11</v>
      </c>
      <c r="B24" t="s">
        <v>130</v>
      </c>
      <c r="C24" t="s">
        <v>131</v>
      </c>
      <c r="D24" t="s">
        <v>132</v>
      </c>
      <c r="E24" t="s">
        <v>133</v>
      </c>
      <c r="F24" s="2">
        <v>15</v>
      </c>
      <c r="G24" t="s">
        <v>81</v>
      </c>
      <c r="H24" t="s">
        <v>134</v>
      </c>
      <c r="I24">
        <v>0</v>
      </c>
      <c r="J24">
        <v>1</v>
      </c>
    </row>
    <row r="25" spans="1:10" x14ac:dyDescent="0.35">
      <c r="A25" t="s">
        <v>11</v>
      </c>
      <c r="B25" t="s">
        <v>135</v>
      </c>
      <c r="C25" t="s">
        <v>136</v>
      </c>
      <c r="D25" t="s">
        <v>137</v>
      </c>
      <c r="E25" t="s">
        <v>138</v>
      </c>
      <c r="F25" s="2">
        <v>21.75</v>
      </c>
      <c r="G25" t="s">
        <v>16</v>
      </c>
      <c r="H25" t="s">
        <v>139</v>
      </c>
      <c r="I25">
        <v>0</v>
      </c>
      <c r="J25">
        <v>1</v>
      </c>
    </row>
    <row r="26" spans="1:10" x14ac:dyDescent="0.35">
      <c r="A26" t="s">
        <v>11</v>
      </c>
      <c r="B26" t="s">
        <v>140</v>
      </c>
      <c r="C26" t="s">
        <v>141</v>
      </c>
      <c r="D26" t="s">
        <v>142</v>
      </c>
      <c r="E26" t="s">
        <v>143</v>
      </c>
      <c r="F26" s="2">
        <v>40</v>
      </c>
      <c r="G26" t="s">
        <v>22</v>
      </c>
      <c r="H26" t="s">
        <v>144</v>
      </c>
      <c r="I26">
        <v>0</v>
      </c>
      <c r="J26">
        <v>1</v>
      </c>
    </row>
    <row r="27" spans="1:10" x14ac:dyDescent="0.35">
      <c r="A27" t="s">
        <v>11</v>
      </c>
      <c r="B27" t="s">
        <v>145</v>
      </c>
      <c r="C27" t="s">
        <v>146</v>
      </c>
      <c r="D27" t="s">
        <v>147</v>
      </c>
      <c r="E27" t="s">
        <v>148</v>
      </c>
      <c r="F27" s="2">
        <v>15</v>
      </c>
      <c r="G27" t="s">
        <v>28</v>
      </c>
      <c r="H27" t="s">
        <v>149</v>
      </c>
      <c r="I27">
        <v>0</v>
      </c>
      <c r="J27">
        <v>1</v>
      </c>
    </row>
    <row r="28" spans="1:10" x14ac:dyDescent="0.35">
      <c r="A28" t="s">
        <v>11</v>
      </c>
      <c r="B28" t="s">
        <v>150</v>
      </c>
      <c r="C28" t="s">
        <v>151</v>
      </c>
      <c r="D28" t="s">
        <v>152</v>
      </c>
      <c r="E28" t="s">
        <v>153</v>
      </c>
      <c r="F28" s="2">
        <v>30</v>
      </c>
      <c r="G28" t="s">
        <v>34</v>
      </c>
      <c r="H28" t="s">
        <v>154</v>
      </c>
      <c r="I28">
        <v>0</v>
      </c>
      <c r="J28">
        <v>1</v>
      </c>
    </row>
    <row r="29" spans="1:10" x14ac:dyDescent="0.35">
      <c r="A29" t="s">
        <v>11</v>
      </c>
      <c r="B29" t="s">
        <v>155</v>
      </c>
      <c r="C29" t="s">
        <v>156</v>
      </c>
      <c r="D29" t="s">
        <v>157</v>
      </c>
      <c r="E29" t="s">
        <v>158</v>
      </c>
      <c r="F29" s="2">
        <v>16.25</v>
      </c>
      <c r="G29" t="s">
        <v>39</v>
      </c>
      <c r="H29" t="s">
        <v>159</v>
      </c>
      <c r="I29">
        <v>0</v>
      </c>
      <c r="J29">
        <v>1</v>
      </c>
    </row>
    <row r="30" spans="1:10" x14ac:dyDescent="0.35">
      <c r="A30" t="s">
        <v>11</v>
      </c>
      <c r="B30" t="s">
        <v>160</v>
      </c>
      <c r="C30" t="s">
        <v>161</v>
      </c>
      <c r="D30" t="s">
        <v>162</v>
      </c>
      <c r="E30" t="s">
        <v>163</v>
      </c>
      <c r="F30" s="2">
        <v>86</v>
      </c>
      <c r="G30" t="s">
        <v>45</v>
      </c>
      <c r="H30" t="s">
        <v>164</v>
      </c>
      <c r="I30">
        <v>0</v>
      </c>
      <c r="J30">
        <v>1</v>
      </c>
    </row>
    <row r="31" spans="1:10" x14ac:dyDescent="0.35">
      <c r="A31" t="s">
        <v>11</v>
      </c>
      <c r="B31" t="s">
        <v>165</v>
      </c>
      <c r="C31" t="s">
        <v>166</v>
      </c>
      <c r="D31" t="s">
        <v>167</v>
      </c>
      <c r="E31" t="s">
        <v>168</v>
      </c>
      <c r="F31" s="2">
        <v>15</v>
      </c>
      <c r="G31" t="s">
        <v>51</v>
      </c>
      <c r="H31" t="s">
        <v>169</v>
      </c>
      <c r="I31">
        <v>0</v>
      </c>
      <c r="J31">
        <v>1</v>
      </c>
    </row>
    <row r="32" spans="1:10" x14ac:dyDescent="0.35">
      <c r="A32" t="s">
        <v>11</v>
      </c>
      <c r="B32" t="s">
        <v>170</v>
      </c>
      <c r="C32" t="s">
        <v>171</v>
      </c>
      <c r="D32" t="s">
        <v>172</v>
      </c>
      <c r="E32" t="s">
        <v>173</v>
      </c>
      <c r="F32" s="2">
        <v>87.48</v>
      </c>
      <c r="G32" t="s">
        <v>57</v>
      </c>
      <c r="H32" t="s">
        <v>174</v>
      </c>
      <c r="I32">
        <v>0</v>
      </c>
      <c r="J32">
        <v>1</v>
      </c>
    </row>
    <row r="33" spans="1:10" x14ac:dyDescent="0.35">
      <c r="A33" t="s">
        <v>11</v>
      </c>
      <c r="B33" t="s">
        <v>175</v>
      </c>
      <c r="C33" t="s">
        <v>176</v>
      </c>
      <c r="D33" t="s">
        <v>177</v>
      </c>
      <c r="E33" t="s">
        <v>178</v>
      </c>
      <c r="F33" s="2">
        <v>150.5</v>
      </c>
      <c r="G33" t="s">
        <v>63</v>
      </c>
      <c r="H33" t="s">
        <v>179</v>
      </c>
      <c r="I33">
        <v>0</v>
      </c>
      <c r="J33">
        <v>1</v>
      </c>
    </row>
    <row r="34" spans="1:10" x14ac:dyDescent="0.35">
      <c r="A34" t="s">
        <v>11</v>
      </c>
      <c r="B34" t="s">
        <v>180</v>
      </c>
      <c r="C34" t="s">
        <v>181</v>
      </c>
      <c r="D34" t="s">
        <v>182</v>
      </c>
      <c r="E34" t="s">
        <v>183</v>
      </c>
      <c r="F34" s="2">
        <v>82.95</v>
      </c>
      <c r="G34" t="s">
        <v>69</v>
      </c>
      <c r="H34" t="s">
        <v>184</v>
      </c>
      <c r="I34">
        <v>0</v>
      </c>
      <c r="J34">
        <v>1</v>
      </c>
    </row>
    <row r="35" spans="1:10" x14ac:dyDescent="0.35">
      <c r="A35" t="s">
        <v>11</v>
      </c>
      <c r="B35" t="s">
        <v>185</v>
      </c>
      <c r="C35" t="s">
        <v>186</v>
      </c>
      <c r="D35" t="s">
        <v>187</v>
      </c>
      <c r="E35" t="s">
        <v>188</v>
      </c>
      <c r="F35" s="2">
        <v>125</v>
      </c>
      <c r="G35" t="s">
        <v>75</v>
      </c>
      <c r="H35" t="s">
        <v>189</v>
      </c>
      <c r="I35">
        <v>0</v>
      </c>
      <c r="J35">
        <v>1</v>
      </c>
    </row>
    <row r="36" spans="1:10" x14ac:dyDescent="0.35">
      <c r="A36" t="s">
        <v>11</v>
      </c>
      <c r="B36" t="s">
        <v>185</v>
      </c>
      <c r="C36" t="s">
        <v>186</v>
      </c>
      <c r="D36" t="s">
        <v>190</v>
      </c>
      <c r="E36" t="s">
        <v>191</v>
      </c>
      <c r="F36" s="2">
        <v>41.5</v>
      </c>
      <c r="G36" t="s">
        <v>81</v>
      </c>
      <c r="H36" t="s">
        <v>189</v>
      </c>
      <c r="I36">
        <v>0</v>
      </c>
      <c r="J36">
        <v>1</v>
      </c>
    </row>
    <row r="37" spans="1:10" x14ac:dyDescent="0.35">
      <c r="A37" t="s">
        <v>11</v>
      </c>
      <c r="B37" t="s">
        <v>192</v>
      </c>
      <c r="C37" t="s">
        <v>193</v>
      </c>
      <c r="D37" t="s">
        <v>194</v>
      </c>
      <c r="E37" t="s">
        <v>195</v>
      </c>
      <c r="F37" s="2">
        <v>15</v>
      </c>
      <c r="G37" t="s">
        <v>22</v>
      </c>
      <c r="H37" t="s">
        <v>196</v>
      </c>
      <c r="I37">
        <v>0</v>
      </c>
      <c r="J37">
        <v>1</v>
      </c>
    </row>
    <row r="38" spans="1:10" x14ac:dyDescent="0.35">
      <c r="A38" t="s">
        <v>11</v>
      </c>
      <c r="B38" t="s">
        <v>197</v>
      </c>
      <c r="C38" t="s">
        <v>198</v>
      </c>
      <c r="D38" t="s">
        <v>199</v>
      </c>
      <c r="E38" t="s">
        <v>200</v>
      </c>
      <c r="F38" s="2">
        <v>121.96</v>
      </c>
      <c r="G38" t="s">
        <v>28</v>
      </c>
      <c r="H38" t="s">
        <v>201</v>
      </c>
      <c r="I38">
        <v>0</v>
      </c>
      <c r="J38">
        <v>1</v>
      </c>
    </row>
    <row r="39" spans="1:10" x14ac:dyDescent="0.35">
      <c r="A39" t="s">
        <v>11</v>
      </c>
      <c r="B39" t="s">
        <v>202</v>
      </c>
      <c r="C39" t="s">
        <v>203</v>
      </c>
      <c r="D39" t="s">
        <v>204</v>
      </c>
      <c r="E39" t="s">
        <v>205</v>
      </c>
      <c r="F39" s="2">
        <v>20.75</v>
      </c>
      <c r="G39" t="s">
        <v>34</v>
      </c>
      <c r="H39" t="s">
        <v>206</v>
      </c>
      <c r="I39">
        <v>0</v>
      </c>
      <c r="J39">
        <v>1</v>
      </c>
    </row>
    <row r="40" spans="1:10" x14ac:dyDescent="0.35">
      <c r="A40" t="s">
        <v>11</v>
      </c>
      <c r="B40" t="s">
        <v>207</v>
      </c>
      <c r="C40" t="s">
        <v>208</v>
      </c>
      <c r="D40" t="s">
        <v>209</v>
      </c>
      <c r="E40" t="s">
        <v>210</v>
      </c>
      <c r="F40" s="2">
        <v>31</v>
      </c>
      <c r="G40" t="s">
        <v>39</v>
      </c>
      <c r="H40" t="s">
        <v>211</v>
      </c>
      <c r="I40">
        <v>0</v>
      </c>
      <c r="J40">
        <v>1</v>
      </c>
    </row>
    <row r="41" spans="1:10" x14ac:dyDescent="0.35">
      <c r="A41" t="s">
        <v>11</v>
      </c>
      <c r="B41" t="s">
        <v>212</v>
      </c>
      <c r="C41" t="s">
        <v>213</v>
      </c>
      <c r="D41" t="s">
        <v>214</v>
      </c>
      <c r="E41" t="s">
        <v>215</v>
      </c>
      <c r="F41" s="2">
        <v>32.5</v>
      </c>
      <c r="G41" t="s">
        <v>45</v>
      </c>
      <c r="H41" t="s">
        <v>216</v>
      </c>
      <c r="I41">
        <v>0</v>
      </c>
      <c r="J41">
        <v>1</v>
      </c>
    </row>
    <row r="42" spans="1:10" x14ac:dyDescent="0.35">
      <c r="A42" t="s">
        <v>11</v>
      </c>
      <c r="B42" t="s">
        <v>217</v>
      </c>
      <c r="C42" t="s">
        <v>218</v>
      </c>
      <c r="D42" t="s">
        <v>219</v>
      </c>
      <c r="E42" t="s">
        <v>220</v>
      </c>
      <c r="F42" s="2">
        <v>137.5</v>
      </c>
      <c r="G42" t="s">
        <v>51</v>
      </c>
      <c r="H42" t="s">
        <v>221</v>
      </c>
      <c r="I42">
        <v>0</v>
      </c>
      <c r="J42">
        <v>1</v>
      </c>
    </row>
    <row r="43" spans="1:10" x14ac:dyDescent="0.35">
      <c r="A43" t="s">
        <v>11</v>
      </c>
      <c r="B43" t="s">
        <v>222</v>
      </c>
      <c r="C43" t="s">
        <v>223</v>
      </c>
      <c r="D43" t="s">
        <v>224</v>
      </c>
      <c r="E43" t="s">
        <v>225</v>
      </c>
      <c r="F43" s="2">
        <v>16.25</v>
      </c>
      <c r="G43" t="s">
        <v>57</v>
      </c>
      <c r="H43" t="s">
        <v>226</v>
      </c>
      <c r="I43">
        <v>0</v>
      </c>
      <c r="J43">
        <v>1</v>
      </c>
    </row>
    <row r="44" spans="1:10" x14ac:dyDescent="0.35">
      <c r="A44" t="s">
        <v>11</v>
      </c>
      <c r="B44" t="s">
        <v>227</v>
      </c>
      <c r="C44" t="s">
        <v>228</v>
      </c>
      <c r="D44" t="s">
        <v>229</v>
      </c>
      <c r="E44" t="s">
        <v>230</v>
      </c>
      <c r="F44" s="2">
        <v>15</v>
      </c>
      <c r="G44" t="s">
        <v>63</v>
      </c>
      <c r="H44" t="s">
        <v>231</v>
      </c>
      <c r="I44">
        <v>0</v>
      </c>
      <c r="J44">
        <v>1</v>
      </c>
    </row>
    <row r="45" spans="1:10" x14ac:dyDescent="0.35">
      <c r="A45" t="s">
        <v>11</v>
      </c>
      <c r="B45" t="s">
        <v>232</v>
      </c>
      <c r="C45" t="s">
        <v>233</v>
      </c>
      <c r="D45" t="s">
        <v>234</v>
      </c>
      <c r="E45" t="s">
        <v>235</v>
      </c>
      <c r="F45" s="2">
        <v>17.579999999999998</v>
      </c>
      <c r="G45" t="s">
        <v>69</v>
      </c>
      <c r="H45" t="s">
        <v>236</v>
      </c>
      <c r="I45">
        <v>0</v>
      </c>
      <c r="J45">
        <v>1</v>
      </c>
    </row>
    <row r="46" spans="1:10" x14ac:dyDescent="0.35">
      <c r="A46" t="s">
        <v>11</v>
      </c>
      <c r="B46" t="s">
        <v>237</v>
      </c>
      <c r="C46" t="s">
        <v>238</v>
      </c>
      <c r="D46" t="s">
        <v>239</v>
      </c>
      <c r="E46" t="s">
        <v>240</v>
      </c>
      <c r="F46" s="2">
        <v>16.25</v>
      </c>
      <c r="G46" t="s">
        <v>75</v>
      </c>
      <c r="H46" t="s">
        <v>241</v>
      </c>
      <c r="I46">
        <v>0</v>
      </c>
      <c r="J46">
        <v>1</v>
      </c>
    </row>
    <row r="47" spans="1:10" x14ac:dyDescent="0.35">
      <c r="A47" t="s">
        <v>11</v>
      </c>
      <c r="B47" t="s">
        <v>242</v>
      </c>
      <c r="C47" t="s">
        <v>243</v>
      </c>
      <c r="D47" t="s">
        <v>244</v>
      </c>
      <c r="E47" t="s">
        <v>245</v>
      </c>
      <c r="F47" s="2">
        <v>15</v>
      </c>
      <c r="G47" t="s">
        <v>81</v>
      </c>
      <c r="H47" t="s">
        <v>246</v>
      </c>
      <c r="I47">
        <v>0</v>
      </c>
      <c r="J47">
        <v>1</v>
      </c>
    </row>
    <row r="48" spans="1:10" x14ac:dyDescent="0.35">
      <c r="A48" t="s">
        <v>11</v>
      </c>
      <c r="B48" t="s">
        <v>247</v>
      </c>
      <c r="C48" t="s">
        <v>248</v>
      </c>
      <c r="D48" t="s">
        <v>249</v>
      </c>
      <c r="E48" t="s">
        <v>250</v>
      </c>
      <c r="F48" s="2">
        <v>15</v>
      </c>
      <c r="G48" t="s">
        <v>16</v>
      </c>
      <c r="H48" t="s">
        <v>251</v>
      </c>
      <c r="I48">
        <v>0</v>
      </c>
      <c r="J48">
        <v>1</v>
      </c>
    </row>
    <row r="49" spans="1:10" x14ac:dyDescent="0.35">
      <c r="A49" t="s">
        <v>11</v>
      </c>
      <c r="B49" t="s">
        <v>252</v>
      </c>
      <c r="C49" t="s">
        <v>253</v>
      </c>
      <c r="D49" t="s">
        <v>254</v>
      </c>
      <c r="E49" t="s">
        <v>255</v>
      </c>
      <c r="F49" s="2">
        <v>15</v>
      </c>
      <c r="G49" t="s">
        <v>22</v>
      </c>
      <c r="H49" t="s">
        <v>256</v>
      </c>
      <c r="I49">
        <v>0</v>
      </c>
      <c r="J49">
        <v>1</v>
      </c>
    </row>
    <row r="50" spans="1:10" x14ac:dyDescent="0.35">
      <c r="A50" t="s">
        <v>11</v>
      </c>
      <c r="B50" t="s">
        <v>257</v>
      </c>
      <c r="C50" t="s">
        <v>258</v>
      </c>
      <c r="D50" t="s">
        <v>259</v>
      </c>
      <c r="E50" t="s">
        <v>260</v>
      </c>
      <c r="F50" s="2">
        <v>32.5</v>
      </c>
      <c r="G50" t="s">
        <v>28</v>
      </c>
      <c r="H50" t="s">
        <v>261</v>
      </c>
      <c r="I50">
        <v>0</v>
      </c>
      <c r="J50">
        <v>1</v>
      </c>
    </row>
    <row r="51" spans="1:10" x14ac:dyDescent="0.35">
      <c r="A51" t="s">
        <v>11</v>
      </c>
      <c r="B51" t="s">
        <v>262</v>
      </c>
      <c r="C51" t="s">
        <v>263</v>
      </c>
      <c r="D51" t="s">
        <v>264</v>
      </c>
      <c r="E51" t="s">
        <v>265</v>
      </c>
      <c r="F51" s="2">
        <v>22</v>
      </c>
      <c r="G51" t="s">
        <v>34</v>
      </c>
      <c r="H51" t="s">
        <v>266</v>
      </c>
      <c r="I51">
        <v>0</v>
      </c>
      <c r="J51">
        <v>1</v>
      </c>
    </row>
    <row r="52" spans="1:10" x14ac:dyDescent="0.35">
      <c r="A52" t="s">
        <v>11</v>
      </c>
      <c r="B52" t="s">
        <v>267</v>
      </c>
      <c r="C52" t="s">
        <v>268</v>
      </c>
      <c r="D52" t="s">
        <v>269</v>
      </c>
      <c r="E52" t="s">
        <v>270</v>
      </c>
      <c r="F52" s="2">
        <v>12</v>
      </c>
      <c r="G52" t="s">
        <v>39</v>
      </c>
      <c r="H52" t="s">
        <v>271</v>
      </c>
      <c r="I52">
        <v>0</v>
      </c>
      <c r="J52">
        <v>1</v>
      </c>
    </row>
    <row r="53" spans="1:10" x14ac:dyDescent="0.35">
      <c r="A53" t="s">
        <v>11</v>
      </c>
      <c r="B53" t="s">
        <v>272</v>
      </c>
      <c r="C53" t="s">
        <v>273</v>
      </c>
      <c r="D53" t="s">
        <v>274</v>
      </c>
      <c r="E53" t="s">
        <v>275</v>
      </c>
      <c r="F53" s="2">
        <v>42</v>
      </c>
      <c r="G53" t="s">
        <v>45</v>
      </c>
      <c r="H53" t="s">
        <v>276</v>
      </c>
      <c r="I53">
        <v>0</v>
      </c>
      <c r="J53">
        <v>1</v>
      </c>
    </row>
    <row r="54" spans="1:10" x14ac:dyDescent="0.35">
      <c r="A54" t="s">
        <v>11</v>
      </c>
      <c r="B54" t="s">
        <v>277</v>
      </c>
      <c r="C54" t="s">
        <v>278</v>
      </c>
      <c r="D54" t="s">
        <v>279</v>
      </c>
      <c r="E54" t="s">
        <v>280</v>
      </c>
      <c r="F54" s="2">
        <v>15</v>
      </c>
      <c r="G54" t="s">
        <v>51</v>
      </c>
      <c r="H54" t="s">
        <v>281</v>
      </c>
      <c r="I54">
        <v>0</v>
      </c>
      <c r="J54">
        <v>1</v>
      </c>
    </row>
    <row r="55" spans="1:10" x14ac:dyDescent="0.35">
      <c r="A55" t="s">
        <v>11</v>
      </c>
      <c r="B55" t="s">
        <v>282</v>
      </c>
      <c r="C55" t="s">
        <v>283</v>
      </c>
      <c r="D55" t="s">
        <v>284</v>
      </c>
      <c r="E55" t="s">
        <v>285</v>
      </c>
      <c r="F55" s="2">
        <v>41.5</v>
      </c>
      <c r="G55" t="s">
        <v>57</v>
      </c>
      <c r="H55" t="s">
        <v>286</v>
      </c>
      <c r="I55">
        <v>0</v>
      </c>
      <c r="J55">
        <v>1</v>
      </c>
    </row>
    <row r="56" spans="1:10" x14ac:dyDescent="0.35">
      <c r="A56" t="s">
        <v>11</v>
      </c>
      <c r="B56" t="s">
        <v>287</v>
      </c>
      <c r="C56" t="s">
        <v>288</v>
      </c>
      <c r="D56" t="s">
        <v>289</v>
      </c>
      <c r="E56" t="s">
        <v>290</v>
      </c>
      <c r="F56" s="2">
        <v>126</v>
      </c>
      <c r="G56" t="s">
        <v>63</v>
      </c>
      <c r="H56" t="s">
        <v>291</v>
      </c>
      <c r="I56">
        <v>0</v>
      </c>
      <c r="J56">
        <v>1</v>
      </c>
    </row>
    <row r="57" spans="1:10" x14ac:dyDescent="0.35">
      <c r="A57" t="s">
        <v>11</v>
      </c>
      <c r="B57" t="s">
        <v>292</v>
      </c>
      <c r="C57" t="s">
        <v>293</v>
      </c>
      <c r="D57" t="s">
        <v>294</v>
      </c>
      <c r="E57" t="s">
        <v>295</v>
      </c>
      <c r="F57" s="2">
        <v>100.5</v>
      </c>
      <c r="G57" t="s">
        <v>69</v>
      </c>
      <c r="H57" t="s">
        <v>296</v>
      </c>
      <c r="I57">
        <v>0</v>
      </c>
      <c r="J57">
        <v>1</v>
      </c>
    </row>
    <row r="58" spans="1:10" x14ac:dyDescent="0.35">
      <c r="A58" t="s">
        <v>11</v>
      </c>
      <c r="B58" t="s">
        <v>297</v>
      </c>
      <c r="C58" t="s">
        <v>298</v>
      </c>
      <c r="D58" t="s">
        <v>299</v>
      </c>
      <c r="E58" t="s">
        <v>300</v>
      </c>
      <c r="F58" s="2">
        <v>20</v>
      </c>
      <c r="G58" t="s">
        <v>75</v>
      </c>
      <c r="H58" t="s">
        <v>301</v>
      </c>
      <c r="I58">
        <v>0</v>
      </c>
      <c r="J58">
        <v>1</v>
      </c>
    </row>
    <row r="59" spans="1:10" x14ac:dyDescent="0.35">
      <c r="A59" t="s">
        <v>11</v>
      </c>
      <c r="B59" t="s">
        <v>302</v>
      </c>
      <c r="C59" t="s">
        <v>303</v>
      </c>
      <c r="D59" t="s">
        <v>304</v>
      </c>
      <c r="E59" t="s">
        <v>305</v>
      </c>
      <c r="F59" s="2">
        <v>46.45</v>
      </c>
      <c r="G59" t="s">
        <v>81</v>
      </c>
      <c r="H59" t="s">
        <v>306</v>
      </c>
      <c r="I59">
        <v>0</v>
      </c>
      <c r="J59">
        <v>1</v>
      </c>
    </row>
    <row r="60" spans="1:10" x14ac:dyDescent="0.35">
      <c r="A60" t="s">
        <v>11</v>
      </c>
      <c r="B60" t="s">
        <v>307</v>
      </c>
      <c r="C60" t="s">
        <v>308</v>
      </c>
      <c r="D60" t="s">
        <v>309</v>
      </c>
      <c r="E60" t="s">
        <v>310</v>
      </c>
      <c r="F60" s="2">
        <v>278.23</v>
      </c>
      <c r="G60" t="s">
        <v>22</v>
      </c>
      <c r="H60" t="s">
        <v>311</v>
      </c>
      <c r="I60">
        <v>0</v>
      </c>
      <c r="J60">
        <v>1</v>
      </c>
    </row>
    <row r="61" spans="1:10" x14ac:dyDescent="0.35">
      <c r="A61" t="s">
        <v>11</v>
      </c>
      <c r="B61" t="s">
        <v>312</v>
      </c>
      <c r="C61" t="s">
        <v>313</v>
      </c>
      <c r="D61" t="s">
        <v>314</v>
      </c>
      <c r="E61" t="s">
        <v>314</v>
      </c>
      <c r="F61" s="2">
        <v>40</v>
      </c>
      <c r="G61" t="s">
        <v>28</v>
      </c>
      <c r="H61" t="s">
        <v>315</v>
      </c>
      <c r="I61">
        <v>0</v>
      </c>
      <c r="J61">
        <v>1</v>
      </c>
    </row>
    <row r="62" spans="1:10" x14ac:dyDescent="0.35">
      <c r="A62" t="s">
        <v>11</v>
      </c>
      <c r="B62" t="s">
        <v>316</v>
      </c>
      <c r="C62" t="s">
        <v>317</v>
      </c>
      <c r="D62" t="s">
        <v>318</v>
      </c>
      <c r="E62" t="s">
        <v>319</v>
      </c>
      <c r="F62" s="2">
        <v>40.5</v>
      </c>
      <c r="G62" t="s">
        <v>34</v>
      </c>
      <c r="H62" t="s">
        <v>320</v>
      </c>
      <c r="I62">
        <v>0</v>
      </c>
      <c r="J62">
        <v>1</v>
      </c>
    </row>
    <row r="63" spans="1:10" x14ac:dyDescent="0.35">
      <c r="A63" t="s">
        <v>11</v>
      </c>
      <c r="B63" t="s">
        <v>321</v>
      </c>
      <c r="C63" t="s">
        <v>322</v>
      </c>
      <c r="D63" t="s">
        <v>323</v>
      </c>
      <c r="E63" t="s">
        <v>324</v>
      </c>
      <c r="F63" s="2">
        <v>116.24</v>
      </c>
      <c r="G63" t="s">
        <v>39</v>
      </c>
      <c r="H63" t="s">
        <v>325</v>
      </c>
      <c r="I63">
        <v>0</v>
      </c>
      <c r="J63">
        <v>1</v>
      </c>
    </row>
    <row r="64" spans="1:10" x14ac:dyDescent="0.35">
      <c r="A64" t="s">
        <v>11</v>
      </c>
      <c r="B64" t="s">
        <v>326</v>
      </c>
      <c r="C64" t="s">
        <v>327</v>
      </c>
      <c r="D64" t="s">
        <v>328</v>
      </c>
      <c r="E64" t="s">
        <v>329</v>
      </c>
      <c r="F64" s="2">
        <v>493.95</v>
      </c>
      <c r="G64" t="s">
        <v>45</v>
      </c>
      <c r="H64" t="s">
        <v>330</v>
      </c>
      <c r="I64">
        <v>0</v>
      </c>
      <c r="J64">
        <v>1</v>
      </c>
    </row>
    <row r="65" spans="1:10" x14ac:dyDescent="0.35">
      <c r="A65" t="s">
        <v>11</v>
      </c>
      <c r="B65" t="s">
        <v>331</v>
      </c>
      <c r="C65" t="s">
        <v>332</v>
      </c>
      <c r="D65" t="s">
        <v>333</v>
      </c>
      <c r="E65" t="s">
        <v>334</v>
      </c>
      <c r="F65" s="2">
        <v>71.98</v>
      </c>
      <c r="G65" t="s">
        <v>51</v>
      </c>
      <c r="H65" t="s">
        <v>335</v>
      </c>
      <c r="I65">
        <v>0</v>
      </c>
      <c r="J65">
        <v>1</v>
      </c>
    </row>
    <row r="66" spans="1:10" x14ac:dyDescent="0.35">
      <c r="A66" t="s">
        <v>11</v>
      </c>
      <c r="B66" t="s">
        <v>336</v>
      </c>
      <c r="C66" t="s">
        <v>337</v>
      </c>
      <c r="D66" t="s">
        <v>338</v>
      </c>
      <c r="E66" t="s">
        <v>339</v>
      </c>
      <c r="F66" s="2">
        <v>9.99</v>
      </c>
      <c r="G66" t="s">
        <v>57</v>
      </c>
      <c r="H66" t="s">
        <v>340</v>
      </c>
      <c r="I66">
        <v>0</v>
      </c>
      <c r="J66">
        <v>1</v>
      </c>
    </row>
    <row r="67" spans="1:10" x14ac:dyDescent="0.35">
      <c r="A67" t="s">
        <v>11</v>
      </c>
      <c r="B67" t="s">
        <v>341</v>
      </c>
      <c r="C67" t="s">
        <v>342</v>
      </c>
      <c r="D67" t="s">
        <v>343</v>
      </c>
      <c r="E67" t="s">
        <v>344</v>
      </c>
      <c r="F67" s="2">
        <v>204</v>
      </c>
      <c r="G67" t="s">
        <v>63</v>
      </c>
      <c r="H67" t="s">
        <v>345</v>
      </c>
      <c r="I67">
        <v>0</v>
      </c>
      <c r="J67">
        <v>1</v>
      </c>
    </row>
    <row r="68" spans="1:10" x14ac:dyDescent="0.35">
      <c r="A68" t="s">
        <v>11</v>
      </c>
      <c r="B68" t="s">
        <v>346</v>
      </c>
      <c r="C68" t="s">
        <v>347</v>
      </c>
      <c r="D68" t="s">
        <v>348</v>
      </c>
      <c r="E68" t="s">
        <v>349</v>
      </c>
      <c r="F68" s="2">
        <v>73</v>
      </c>
      <c r="G68" t="s">
        <v>69</v>
      </c>
      <c r="H68" t="s">
        <v>350</v>
      </c>
      <c r="I68">
        <v>0</v>
      </c>
      <c r="J68">
        <v>1</v>
      </c>
    </row>
    <row r="69" spans="1:10" x14ac:dyDescent="0.35">
      <c r="A69" t="s">
        <v>11</v>
      </c>
      <c r="B69" t="s">
        <v>351</v>
      </c>
      <c r="C69" t="s">
        <v>352</v>
      </c>
      <c r="D69" t="s">
        <v>353</v>
      </c>
      <c r="E69" t="s">
        <v>354</v>
      </c>
      <c r="F69" s="2">
        <v>30</v>
      </c>
      <c r="G69" t="s">
        <v>75</v>
      </c>
      <c r="H69" t="s">
        <v>355</v>
      </c>
      <c r="I69">
        <v>0</v>
      </c>
      <c r="J69">
        <v>1</v>
      </c>
    </row>
    <row r="70" spans="1:10" x14ac:dyDescent="0.35">
      <c r="A70" t="s">
        <v>11</v>
      </c>
      <c r="B70" t="s">
        <v>356</v>
      </c>
      <c r="C70" t="s">
        <v>357</v>
      </c>
      <c r="D70" t="s">
        <v>358</v>
      </c>
      <c r="E70" t="s">
        <v>359</v>
      </c>
      <c r="F70" s="2">
        <v>270</v>
      </c>
      <c r="G70" t="s">
        <v>81</v>
      </c>
      <c r="H70" t="s">
        <v>360</v>
      </c>
      <c r="I70">
        <v>0</v>
      </c>
      <c r="J70">
        <v>1</v>
      </c>
    </row>
    <row r="71" spans="1:10" x14ac:dyDescent="0.35">
      <c r="A71" t="s">
        <v>11</v>
      </c>
      <c r="B71" t="s">
        <v>361</v>
      </c>
      <c r="C71" t="s">
        <v>362</v>
      </c>
      <c r="D71" t="s">
        <v>363</v>
      </c>
      <c r="E71" t="s">
        <v>364</v>
      </c>
      <c r="F71" s="2">
        <v>143</v>
      </c>
      <c r="G71" t="s">
        <v>16</v>
      </c>
      <c r="H71" t="s">
        <v>365</v>
      </c>
      <c r="I71">
        <v>0</v>
      </c>
      <c r="J71">
        <v>1</v>
      </c>
    </row>
    <row r="72" spans="1:10" x14ac:dyDescent="0.35">
      <c r="A72" t="s">
        <v>11</v>
      </c>
      <c r="B72" t="s">
        <v>366</v>
      </c>
      <c r="C72" t="s">
        <v>367</v>
      </c>
      <c r="D72" t="s">
        <v>368</v>
      </c>
      <c r="E72" t="s">
        <v>369</v>
      </c>
      <c r="F72" s="2">
        <v>37</v>
      </c>
      <c r="G72" t="s">
        <v>22</v>
      </c>
      <c r="H72" t="s">
        <v>370</v>
      </c>
      <c r="I72">
        <v>0</v>
      </c>
      <c r="J72">
        <v>1</v>
      </c>
    </row>
    <row r="73" spans="1:10" x14ac:dyDescent="0.35">
      <c r="A73" t="s">
        <v>11</v>
      </c>
      <c r="B73" t="s">
        <v>371</v>
      </c>
      <c r="C73" t="s">
        <v>372</v>
      </c>
      <c r="D73" t="s">
        <v>373</v>
      </c>
      <c r="E73" t="s">
        <v>374</v>
      </c>
      <c r="F73" s="2">
        <v>38.5</v>
      </c>
      <c r="G73" t="s">
        <v>28</v>
      </c>
      <c r="H73" t="s">
        <v>375</v>
      </c>
      <c r="I73">
        <v>0</v>
      </c>
      <c r="J73">
        <v>1</v>
      </c>
    </row>
    <row r="74" spans="1:10" x14ac:dyDescent="0.35">
      <c r="A74" t="s">
        <v>11</v>
      </c>
      <c r="B74" t="s">
        <v>376</v>
      </c>
      <c r="C74" t="s">
        <v>377</v>
      </c>
      <c r="D74" t="s">
        <v>378</v>
      </c>
      <c r="E74" t="s">
        <v>379</v>
      </c>
      <c r="F74" s="2">
        <v>22.74</v>
      </c>
      <c r="G74" t="s">
        <v>34</v>
      </c>
      <c r="H74" t="s">
        <v>380</v>
      </c>
      <c r="I74">
        <v>0</v>
      </c>
      <c r="J74">
        <v>1</v>
      </c>
    </row>
    <row r="75" spans="1:10" x14ac:dyDescent="0.35">
      <c r="A75" t="s">
        <v>11</v>
      </c>
      <c r="B75" t="s">
        <v>376</v>
      </c>
      <c r="C75" t="s">
        <v>377</v>
      </c>
      <c r="D75" t="s">
        <v>381</v>
      </c>
      <c r="E75" t="s">
        <v>382</v>
      </c>
      <c r="F75" s="2">
        <v>45</v>
      </c>
      <c r="G75" t="s">
        <v>39</v>
      </c>
      <c r="H75" t="s">
        <v>380</v>
      </c>
      <c r="I75">
        <v>0</v>
      </c>
      <c r="J75">
        <v>1</v>
      </c>
    </row>
    <row r="76" spans="1:10" x14ac:dyDescent="0.35">
      <c r="A76" t="s">
        <v>11</v>
      </c>
      <c r="B76" t="s">
        <v>376</v>
      </c>
      <c r="C76" t="s">
        <v>377</v>
      </c>
      <c r="D76" t="s">
        <v>383</v>
      </c>
      <c r="E76" t="s">
        <v>384</v>
      </c>
      <c r="F76" s="2">
        <v>20.75</v>
      </c>
      <c r="G76" t="s">
        <v>45</v>
      </c>
      <c r="H76" t="s">
        <v>380</v>
      </c>
      <c r="I76">
        <v>0</v>
      </c>
      <c r="J76">
        <v>1</v>
      </c>
    </row>
    <row r="77" spans="1:10" x14ac:dyDescent="0.35">
      <c r="A77" t="s">
        <v>11</v>
      </c>
      <c r="B77" t="s">
        <v>376</v>
      </c>
      <c r="C77" t="s">
        <v>377</v>
      </c>
      <c r="D77" t="s">
        <v>385</v>
      </c>
      <c r="E77" t="s">
        <v>386</v>
      </c>
      <c r="F77" s="2">
        <v>28.75</v>
      </c>
      <c r="G77" t="s">
        <v>51</v>
      </c>
      <c r="H77" t="s">
        <v>380</v>
      </c>
      <c r="I77">
        <v>0</v>
      </c>
      <c r="J77">
        <v>1</v>
      </c>
    </row>
    <row r="78" spans="1:10" x14ac:dyDescent="0.35">
      <c r="A78" t="s">
        <v>11</v>
      </c>
      <c r="B78" t="s">
        <v>376</v>
      </c>
      <c r="C78" t="s">
        <v>377</v>
      </c>
      <c r="D78" t="s">
        <v>387</v>
      </c>
      <c r="E78" t="s">
        <v>388</v>
      </c>
      <c r="F78" s="2">
        <v>21.74</v>
      </c>
      <c r="G78" t="s">
        <v>57</v>
      </c>
      <c r="H78" t="s">
        <v>380</v>
      </c>
      <c r="I78">
        <v>0</v>
      </c>
      <c r="J78">
        <v>1</v>
      </c>
    </row>
    <row r="79" spans="1:10" x14ac:dyDescent="0.35">
      <c r="A79" t="s">
        <v>11</v>
      </c>
      <c r="B79" t="s">
        <v>376</v>
      </c>
      <c r="C79" t="s">
        <v>377</v>
      </c>
      <c r="D79" t="s">
        <v>389</v>
      </c>
      <c r="E79" t="s">
        <v>390</v>
      </c>
      <c r="F79" s="2">
        <v>28.75</v>
      </c>
      <c r="G79" t="s">
        <v>63</v>
      </c>
      <c r="H79" t="s">
        <v>380</v>
      </c>
      <c r="I79">
        <v>0</v>
      </c>
      <c r="J79">
        <v>1</v>
      </c>
    </row>
    <row r="80" spans="1:10" x14ac:dyDescent="0.35">
      <c r="A80" t="s">
        <v>11</v>
      </c>
      <c r="B80" t="s">
        <v>391</v>
      </c>
      <c r="C80" t="s">
        <v>392</v>
      </c>
      <c r="D80" t="s">
        <v>393</v>
      </c>
      <c r="E80" t="s">
        <v>394</v>
      </c>
      <c r="F80" s="2">
        <v>87</v>
      </c>
      <c r="G80" t="s">
        <v>69</v>
      </c>
      <c r="H80" t="s">
        <v>395</v>
      </c>
      <c r="I80">
        <v>0</v>
      </c>
      <c r="J80">
        <v>1</v>
      </c>
    </row>
    <row r="81" spans="1:10" x14ac:dyDescent="0.35">
      <c r="A81" t="s">
        <v>11</v>
      </c>
      <c r="B81" t="s">
        <v>396</v>
      </c>
      <c r="C81" t="s">
        <v>397</v>
      </c>
      <c r="D81" t="s">
        <v>398</v>
      </c>
      <c r="E81" t="s">
        <v>399</v>
      </c>
      <c r="F81" s="2">
        <v>61</v>
      </c>
      <c r="G81" t="s">
        <v>75</v>
      </c>
      <c r="H81" t="s">
        <v>400</v>
      </c>
      <c r="I81">
        <v>0</v>
      </c>
      <c r="J81">
        <v>1</v>
      </c>
    </row>
    <row r="82" spans="1:10" x14ac:dyDescent="0.35">
      <c r="A82" t="s">
        <v>11</v>
      </c>
      <c r="B82" t="s">
        <v>401</v>
      </c>
      <c r="C82" t="s">
        <v>402</v>
      </c>
      <c r="D82" t="s">
        <v>403</v>
      </c>
      <c r="E82" t="s">
        <v>404</v>
      </c>
      <c r="F82" s="2">
        <v>161.5</v>
      </c>
      <c r="G82" t="s">
        <v>81</v>
      </c>
      <c r="H82" t="s">
        <v>405</v>
      </c>
      <c r="I82">
        <v>0</v>
      </c>
      <c r="J82">
        <v>1</v>
      </c>
    </row>
    <row r="83" spans="1:10" x14ac:dyDescent="0.35">
      <c r="A83" t="s">
        <v>11</v>
      </c>
      <c r="B83" t="s">
        <v>406</v>
      </c>
      <c r="C83" t="s">
        <v>407</v>
      </c>
      <c r="D83" t="s">
        <v>408</v>
      </c>
      <c r="E83" t="s">
        <v>409</v>
      </c>
      <c r="F83" s="2">
        <v>89.6</v>
      </c>
      <c r="G83" t="s">
        <v>22</v>
      </c>
      <c r="H83" t="s">
        <v>410</v>
      </c>
      <c r="I83">
        <v>0</v>
      </c>
      <c r="J83">
        <v>1</v>
      </c>
    </row>
    <row r="84" spans="1:10" x14ac:dyDescent="0.35">
      <c r="A84" t="s">
        <v>11</v>
      </c>
      <c r="B84" t="s">
        <v>411</v>
      </c>
      <c r="C84" t="s">
        <v>412</v>
      </c>
      <c r="D84" t="s">
        <v>413</v>
      </c>
      <c r="E84" t="s">
        <v>414</v>
      </c>
      <c r="F84" s="2">
        <v>15</v>
      </c>
      <c r="G84" t="s">
        <v>28</v>
      </c>
      <c r="H84" t="s">
        <v>415</v>
      </c>
      <c r="I84">
        <v>0</v>
      </c>
      <c r="J84">
        <v>1</v>
      </c>
    </row>
    <row r="85" spans="1:10" x14ac:dyDescent="0.35">
      <c r="A85" t="s">
        <v>11</v>
      </c>
      <c r="B85" t="s">
        <v>416</v>
      </c>
      <c r="C85" t="s">
        <v>417</v>
      </c>
      <c r="D85" t="s">
        <v>418</v>
      </c>
      <c r="E85" t="s">
        <v>419</v>
      </c>
      <c r="F85" s="2">
        <v>162</v>
      </c>
      <c r="G85" t="s">
        <v>34</v>
      </c>
      <c r="H85" t="s">
        <v>420</v>
      </c>
      <c r="I85">
        <v>0</v>
      </c>
      <c r="J85">
        <v>1</v>
      </c>
    </row>
    <row r="86" spans="1:10" x14ac:dyDescent="0.35">
      <c r="A86" t="s">
        <v>11</v>
      </c>
      <c r="B86" t="s">
        <v>421</v>
      </c>
      <c r="C86" t="s">
        <v>422</v>
      </c>
      <c r="D86" t="s">
        <v>418</v>
      </c>
      <c r="E86" t="s">
        <v>419</v>
      </c>
      <c r="F86" s="2">
        <v>31</v>
      </c>
      <c r="G86" t="s">
        <v>39</v>
      </c>
      <c r="H86" t="s">
        <v>423</v>
      </c>
      <c r="I86">
        <v>0</v>
      </c>
      <c r="J86">
        <v>1</v>
      </c>
    </row>
    <row r="87" spans="1:10" x14ac:dyDescent="0.35">
      <c r="A87" t="s">
        <v>11</v>
      </c>
      <c r="B87" t="s">
        <v>424</v>
      </c>
      <c r="C87" t="s">
        <v>425</v>
      </c>
      <c r="D87" t="s">
        <v>426</v>
      </c>
      <c r="E87" t="s">
        <v>427</v>
      </c>
      <c r="F87" s="2">
        <v>16.940000000000001</v>
      </c>
      <c r="G87" t="s">
        <v>45</v>
      </c>
      <c r="I87">
        <v>0</v>
      </c>
      <c r="J87">
        <v>1</v>
      </c>
    </row>
    <row r="88" spans="1:10" x14ac:dyDescent="0.35">
      <c r="A88" t="s">
        <v>11</v>
      </c>
      <c r="B88" t="s">
        <v>428</v>
      </c>
      <c r="C88" t="s">
        <v>429</v>
      </c>
      <c r="D88" t="s">
        <v>430</v>
      </c>
      <c r="E88" t="s">
        <v>431</v>
      </c>
      <c r="F88" s="2">
        <v>15</v>
      </c>
      <c r="G88" t="s">
        <v>51</v>
      </c>
      <c r="H88" t="s">
        <v>432</v>
      </c>
      <c r="I88">
        <v>0</v>
      </c>
      <c r="J88">
        <v>1</v>
      </c>
    </row>
    <row r="89" spans="1:10" x14ac:dyDescent="0.35">
      <c r="A89" t="s">
        <v>11</v>
      </c>
      <c r="B89" t="s">
        <v>433</v>
      </c>
      <c r="C89" t="s">
        <v>434</v>
      </c>
      <c r="D89" t="s">
        <v>435</v>
      </c>
      <c r="E89" t="s">
        <v>436</v>
      </c>
      <c r="F89" s="2">
        <v>215</v>
      </c>
      <c r="G89" t="s">
        <v>57</v>
      </c>
      <c r="H89" t="s">
        <v>437</v>
      </c>
      <c r="I89">
        <v>0</v>
      </c>
      <c r="J89">
        <v>1</v>
      </c>
    </row>
    <row r="90" spans="1:10" x14ac:dyDescent="0.35">
      <c r="A90" t="s">
        <v>11</v>
      </c>
      <c r="B90" t="s">
        <v>438</v>
      </c>
      <c r="C90" t="s">
        <v>439</v>
      </c>
      <c r="D90" t="s">
        <v>440</v>
      </c>
      <c r="E90" t="s">
        <v>441</v>
      </c>
      <c r="F90" s="2">
        <v>15</v>
      </c>
      <c r="G90" t="s">
        <v>63</v>
      </c>
      <c r="H90" t="s">
        <v>442</v>
      </c>
      <c r="I90">
        <v>0</v>
      </c>
      <c r="J90">
        <v>1</v>
      </c>
    </row>
    <row r="91" spans="1:10" x14ac:dyDescent="0.35">
      <c r="A91" t="s">
        <v>11</v>
      </c>
      <c r="B91" t="s">
        <v>443</v>
      </c>
      <c r="C91" t="s">
        <v>444</v>
      </c>
      <c r="D91" t="s">
        <v>445</v>
      </c>
      <c r="E91" t="s">
        <v>446</v>
      </c>
      <c r="F91" s="2">
        <v>353.77</v>
      </c>
      <c r="G91" t="s">
        <v>69</v>
      </c>
      <c r="H91" t="s">
        <v>447</v>
      </c>
      <c r="I91">
        <v>0</v>
      </c>
      <c r="J91">
        <v>1</v>
      </c>
    </row>
    <row r="92" spans="1:10" x14ac:dyDescent="0.35">
      <c r="A92" t="s">
        <v>11</v>
      </c>
      <c r="B92" t="s">
        <v>448</v>
      </c>
      <c r="C92" t="s">
        <v>449</v>
      </c>
      <c r="D92" t="s">
        <v>450</v>
      </c>
      <c r="E92" t="s">
        <v>451</v>
      </c>
      <c r="F92" s="2">
        <v>15</v>
      </c>
      <c r="G92" t="s">
        <v>75</v>
      </c>
      <c r="H92" t="s">
        <v>452</v>
      </c>
      <c r="I92">
        <v>0</v>
      </c>
      <c r="J92">
        <v>1</v>
      </c>
    </row>
    <row r="93" spans="1:10" x14ac:dyDescent="0.35">
      <c r="A93" t="s">
        <v>11</v>
      </c>
      <c r="B93" t="s">
        <v>453</v>
      </c>
      <c r="C93" t="s">
        <v>454</v>
      </c>
      <c r="D93" t="s">
        <v>455</v>
      </c>
      <c r="E93" t="s">
        <v>456</v>
      </c>
      <c r="F93" s="2">
        <v>245</v>
      </c>
      <c r="G93" t="s">
        <v>81</v>
      </c>
      <c r="H93" t="s">
        <v>457</v>
      </c>
      <c r="I93">
        <v>0</v>
      </c>
      <c r="J93">
        <v>1</v>
      </c>
    </row>
    <row r="94" spans="1:10" x14ac:dyDescent="0.35">
      <c r="A94" t="s">
        <v>11</v>
      </c>
      <c r="B94" t="s">
        <v>458</v>
      </c>
      <c r="C94" t="s">
        <v>459</v>
      </c>
      <c r="D94" t="s">
        <v>460</v>
      </c>
      <c r="E94" t="s">
        <v>461</v>
      </c>
      <c r="F94" s="2">
        <v>12</v>
      </c>
      <c r="G94" t="s">
        <v>16</v>
      </c>
      <c r="H94" t="s">
        <v>462</v>
      </c>
      <c r="I94">
        <v>0</v>
      </c>
      <c r="J94">
        <v>1</v>
      </c>
    </row>
    <row r="95" spans="1:10" x14ac:dyDescent="0.35">
      <c r="A95" t="s">
        <v>11</v>
      </c>
      <c r="B95" t="s">
        <v>463</v>
      </c>
      <c r="C95" t="s">
        <v>464</v>
      </c>
      <c r="D95" t="s">
        <v>465</v>
      </c>
      <c r="E95" t="s">
        <v>466</v>
      </c>
      <c r="F95" s="2">
        <v>15</v>
      </c>
      <c r="G95" t="s">
        <v>22</v>
      </c>
      <c r="H95" t="s">
        <v>467</v>
      </c>
      <c r="I95">
        <v>0</v>
      </c>
      <c r="J95">
        <v>1</v>
      </c>
    </row>
    <row r="96" spans="1:10" x14ac:dyDescent="0.35">
      <c r="A96" t="s">
        <v>11</v>
      </c>
      <c r="B96" t="s">
        <v>468</v>
      </c>
      <c r="C96" t="s">
        <v>469</v>
      </c>
      <c r="D96" t="s">
        <v>470</v>
      </c>
      <c r="E96" t="s">
        <v>471</v>
      </c>
      <c r="F96" s="2">
        <v>16.25</v>
      </c>
      <c r="G96" t="s">
        <v>28</v>
      </c>
      <c r="H96" t="s">
        <v>472</v>
      </c>
      <c r="I96">
        <v>0</v>
      </c>
      <c r="J96">
        <v>1</v>
      </c>
    </row>
    <row r="97" spans="1:10" x14ac:dyDescent="0.35">
      <c r="A97" t="s">
        <v>11</v>
      </c>
      <c r="B97" t="s">
        <v>473</v>
      </c>
      <c r="C97" t="s">
        <v>474</v>
      </c>
      <c r="D97" t="s">
        <v>475</v>
      </c>
      <c r="E97" t="s">
        <v>476</v>
      </c>
      <c r="F97" s="2">
        <v>15</v>
      </c>
      <c r="G97" t="s">
        <v>34</v>
      </c>
      <c r="H97" t="s">
        <v>477</v>
      </c>
      <c r="I97">
        <v>0</v>
      </c>
      <c r="J97">
        <v>1</v>
      </c>
    </row>
    <row r="98" spans="1:10" x14ac:dyDescent="0.35">
      <c r="A98" t="s">
        <v>11</v>
      </c>
      <c r="B98" t="s">
        <v>478</v>
      </c>
      <c r="C98" t="s">
        <v>479</v>
      </c>
      <c r="D98" t="s">
        <v>480</v>
      </c>
      <c r="E98" t="s">
        <v>481</v>
      </c>
      <c r="F98" s="2">
        <v>109.5</v>
      </c>
      <c r="G98" t="s">
        <v>39</v>
      </c>
      <c r="H98" t="s">
        <v>482</v>
      </c>
      <c r="I98">
        <v>0</v>
      </c>
      <c r="J98">
        <v>1</v>
      </c>
    </row>
    <row r="99" spans="1:10" x14ac:dyDescent="0.35">
      <c r="A99" t="s">
        <v>11</v>
      </c>
      <c r="B99" t="s">
        <v>483</v>
      </c>
      <c r="C99" t="s">
        <v>484</v>
      </c>
      <c r="D99" t="s">
        <v>485</v>
      </c>
      <c r="E99" t="s">
        <v>486</v>
      </c>
      <c r="F99" s="2">
        <v>16.940000000000001</v>
      </c>
      <c r="G99" t="s">
        <v>45</v>
      </c>
      <c r="I99">
        <v>0</v>
      </c>
      <c r="J99">
        <v>1</v>
      </c>
    </row>
    <row r="100" spans="1:10" x14ac:dyDescent="0.35">
      <c r="A100" t="s">
        <v>11</v>
      </c>
      <c r="B100" t="s">
        <v>487</v>
      </c>
      <c r="C100" t="s">
        <v>488</v>
      </c>
      <c r="D100" t="s">
        <v>489</v>
      </c>
      <c r="E100" t="s">
        <v>490</v>
      </c>
      <c r="F100" s="2">
        <v>52.74</v>
      </c>
      <c r="G100" t="s">
        <v>51</v>
      </c>
      <c r="H100" t="s">
        <v>491</v>
      </c>
      <c r="I100">
        <v>0</v>
      </c>
      <c r="J100">
        <v>1</v>
      </c>
    </row>
    <row r="101" spans="1:10" x14ac:dyDescent="0.35">
      <c r="A101" t="s">
        <v>11</v>
      </c>
      <c r="B101" t="s">
        <v>487</v>
      </c>
      <c r="C101" t="s">
        <v>488</v>
      </c>
      <c r="D101" t="s">
        <v>489</v>
      </c>
      <c r="E101" t="s">
        <v>490</v>
      </c>
      <c r="F101" s="2">
        <v>14.99</v>
      </c>
      <c r="G101" t="s">
        <v>57</v>
      </c>
      <c r="H101" t="s">
        <v>491</v>
      </c>
      <c r="I101">
        <v>0</v>
      </c>
      <c r="J101">
        <v>1</v>
      </c>
    </row>
    <row r="102" spans="1:10" x14ac:dyDescent="0.35">
      <c r="A102" t="s">
        <v>11</v>
      </c>
      <c r="B102" t="s">
        <v>492</v>
      </c>
      <c r="C102" t="s">
        <v>493</v>
      </c>
      <c r="D102" t="s">
        <v>494</v>
      </c>
      <c r="E102" t="s">
        <v>495</v>
      </c>
      <c r="F102" s="2">
        <v>40</v>
      </c>
      <c r="G102" t="s">
        <v>63</v>
      </c>
      <c r="H102" t="s">
        <v>496</v>
      </c>
      <c r="I102">
        <v>0</v>
      </c>
      <c r="J102">
        <v>1</v>
      </c>
    </row>
    <row r="103" spans="1:10" x14ac:dyDescent="0.35">
      <c r="A103" t="s">
        <v>11</v>
      </c>
      <c r="B103" t="s">
        <v>497</v>
      </c>
      <c r="C103" t="s">
        <v>498</v>
      </c>
      <c r="D103" t="s">
        <v>499</v>
      </c>
      <c r="E103" t="s">
        <v>500</v>
      </c>
      <c r="F103" s="2">
        <v>21</v>
      </c>
      <c r="G103" t="s">
        <v>69</v>
      </c>
      <c r="H103" t="s">
        <v>501</v>
      </c>
      <c r="I103">
        <v>0</v>
      </c>
      <c r="J103">
        <v>1</v>
      </c>
    </row>
    <row r="104" spans="1:10" x14ac:dyDescent="0.35">
      <c r="A104" t="s">
        <v>11</v>
      </c>
      <c r="B104" t="s">
        <v>502</v>
      </c>
      <c r="C104" t="s">
        <v>503</v>
      </c>
      <c r="D104" t="s">
        <v>504</v>
      </c>
      <c r="E104" t="s">
        <v>505</v>
      </c>
      <c r="F104" s="2">
        <v>16.25</v>
      </c>
      <c r="G104" t="s">
        <v>75</v>
      </c>
      <c r="H104" t="s">
        <v>506</v>
      </c>
      <c r="I104">
        <v>0</v>
      </c>
      <c r="J104">
        <v>1</v>
      </c>
    </row>
    <row r="105" spans="1:10" x14ac:dyDescent="0.35">
      <c r="A105" t="s">
        <v>11</v>
      </c>
      <c r="B105" t="s">
        <v>507</v>
      </c>
      <c r="C105" t="s">
        <v>508</v>
      </c>
      <c r="D105" t="s">
        <v>509</v>
      </c>
      <c r="E105" t="s">
        <v>510</v>
      </c>
      <c r="F105" s="2">
        <v>16.25</v>
      </c>
      <c r="G105" t="s">
        <v>81</v>
      </c>
      <c r="H105" t="s">
        <v>511</v>
      </c>
      <c r="I105">
        <v>0</v>
      </c>
      <c r="J105">
        <v>1</v>
      </c>
    </row>
    <row r="106" spans="1:10" x14ac:dyDescent="0.35">
      <c r="A106" t="s">
        <v>11</v>
      </c>
      <c r="B106" t="s">
        <v>512</v>
      </c>
      <c r="C106" t="s">
        <v>513</v>
      </c>
      <c r="D106" t="s">
        <v>514</v>
      </c>
      <c r="E106" t="s">
        <v>515</v>
      </c>
      <c r="F106" s="2">
        <v>64</v>
      </c>
      <c r="G106" t="s">
        <v>22</v>
      </c>
      <c r="H106" t="s">
        <v>516</v>
      </c>
      <c r="I106">
        <v>0</v>
      </c>
      <c r="J106">
        <v>1</v>
      </c>
    </row>
    <row r="107" spans="1:10" x14ac:dyDescent="0.35">
      <c r="A107" t="s">
        <v>11</v>
      </c>
      <c r="B107" t="s">
        <v>517</v>
      </c>
      <c r="C107" t="s">
        <v>518</v>
      </c>
      <c r="D107" t="s">
        <v>519</v>
      </c>
      <c r="E107" t="s">
        <v>520</v>
      </c>
      <c r="F107" s="2">
        <v>28.75</v>
      </c>
      <c r="G107" t="s">
        <v>28</v>
      </c>
      <c r="H107" t="s">
        <v>521</v>
      </c>
      <c r="I107">
        <v>0</v>
      </c>
      <c r="J107">
        <v>1</v>
      </c>
    </row>
    <row r="108" spans="1:10" x14ac:dyDescent="0.35">
      <c r="A108" t="s">
        <v>11</v>
      </c>
      <c r="B108" t="s">
        <v>522</v>
      </c>
      <c r="C108" t="s">
        <v>523</v>
      </c>
      <c r="D108" t="s">
        <v>524</v>
      </c>
      <c r="E108" t="s">
        <v>525</v>
      </c>
      <c r="F108" s="2">
        <v>42</v>
      </c>
      <c r="G108" t="s">
        <v>34</v>
      </c>
      <c r="H108" t="s">
        <v>526</v>
      </c>
      <c r="I108">
        <v>0</v>
      </c>
      <c r="J108">
        <v>1</v>
      </c>
    </row>
    <row r="109" spans="1:10" x14ac:dyDescent="0.35">
      <c r="A109" t="s">
        <v>11</v>
      </c>
      <c r="B109" t="s">
        <v>527</v>
      </c>
      <c r="C109" t="s">
        <v>528</v>
      </c>
      <c r="D109" t="s">
        <v>529</v>
      </c>
      <c r="E109" t="s">
        <v>530</v>
      </c>
      <c r="F109" s="2">
        <v>16.25</v>
      </c>
      <c r="G109" t="s">
        <v>39</v>
      </c>
      <c r="H109" t="s">
        <v>531</v>
      </c>
      <c r="I109">
        <v>0</v>
      </c>
      <c r="J109">
        <v>1</v>
      </c>
    </row>
    <row r="110" spans="1:10" x14ac:dyDescent="0.35">
      <c r="A110" t="s">
        <v>11</v>
      </c>
      <c r="B110" t="s">
        <v>532</v>
      </c>
      <c r="C110" t="s">
        <v>533</v>
      </c>
      <c r="D110" t="s">
        <v>529</v>
      </c>
      <c r="E110" t="s">
        <v>530</v>
      </c>
      <c r="F110" s="2">
        <v>32.5</v>
      </c>
      <c r="G110" t="s">
        <v>45</v>
      </c>
      <c r="H110" t="s">
        <v>534</v>
      </c>
      <c r="I110">
        <v>0</v>
      </c>
      <c r="J110">
        <v>1</v>
      </c>
    </row>
    <row r="111" spans="1:10" x14ac:dyDescent="0.35">
      <c r="A111" t="s">
        <v>11</v>
      </c>
      <c r="B111" t="s">
        <v>535</v>
      </c>
      <c r="C111" t="s">
        <v>536</v>
      </c>
      <c r="D111" t="s">
        <v>537</v>
      </c>
      <c r="E111" t="s">
        <v>538</v>
      </c>
      <c r="F111" s="2">
        <v>40</v>
      </c>
      <c r="G111" t="s">
        <v>51</v>
      </c>
      <c r="H111" t="s">
        <v>539</v>
      </c>
      <c r="I111">
        <v>0</v>
      </c>
      <c r="J111">
        <v>1</v>
      </c>
    </row>
    <row r="112" spans="1:10" x14ac:dyDescent="0.35">
      <c r="A112" t="s">
        <v>11</v>
      </c>
      <c r="B112" t="s">
        <v>535</v>
      </c>
      <c r="C112" t="s">
        <v>536</v>
      </c>
      <c r="D112" t="s">
        <v>540</v>
      </c>
      <c r="E112" t="s">
        <v>541</v>
      </c>
      <c r="F112" s="2">
        <v>43.5</v>
      </c>
      <c r="G112" t="s">
        <v>57</v>
      </c>
      <c r="H112" t="s">
        <v>539</v>
      </c>
      <c r="I112">
        <v>0</v>
      </c>
      <c r="J112">
        <v>1</v>
      </c>
    </row>
    <row r="113" spans="1:10" x14ac:dyDescent="0.35">
      <c r="A113" t="s">
        <v>11</v>
      </c>
      <c r="B113" t="s">
        <v>542</v>
      </c>
      <c r="C113" t="s">
        <v>543</v>
      </c>
      <c r="D113" t="s">
        <v>544</v>
      </c>
      <c r="E113" t="s">
        <v>545</v>
      </c>
      <c r="F113" s="2">
        <v>43.5</v>
      </c>
      <c r="G113" t="s">
        <v>63</v>
      </c>
      <c r="H113" t="s">
        <v>546</v>
      </c>
      <c r="I113">
        <v>0</v>
      </c>
      <c r="J113">
        <v>1</v>
      </c>
    </row>
    <row r="114" spans="1:10" x14ac:dyDescent="0.35">
      <c r="A114" t="s">
        <v>11</v>
      </c>
      <c r="B114" t="s">
        <v>547</v>
      </c>
      <c r="C114" t="s">
        <v>548</v>
      </c>
      <c r="D114" t="s">
        <v>549</v>
      </c>
      <c r="E114" t="s">
        <v>550</v>
      </c>
      <c r="F114" s="2">
        <v>25</v>
      </c>
      <c r="G114" t="s">
        <v>69</v>
      </c>
      <c r="H114" t="s">
        <v>551</v>
      </c>
      <c r="I114">
        <v>0</v>
      </c>
      <c r="J114">
        <v>1</v>
      </c>
    </row>
    <row r="115" spans="1:10" x14ac:dyDescent="0.35">
      <c r="A115" t="s">
        <v>11</v>
      </c>
      <c r="B115" t="s">
        <v>552</v>
      </c>
      <c r="C115" t="s">
        <v>553</v>
      </c>
      <c r="D115" t="s">
        <v>554</v>
      </c>
      <c r="E115" t="s">
        <v>554</v>
      </c>
      <c r="F115" s="2">
        <v>81</v>
      </c>
      <c r="G115" t="s">
        <v>75</v>
      </c>
      <c r="H115" t="s">
        <v>555</v>
      </c>
      <c r="I115">
        <v>0</v>
      </c>
      <c r="J115">
        <v>1</v>
      </c>
    </row>
    <row r="116" spans="1:10" x14ac:dyDescent="0.35">
      <c r="A116" t="s">
        <v>11</v>
      </c>
      <c r="B116" t="s">
        <v>556</v>
      </c>
      <c r="C116" t="s">
        <v>557</v>
      </c>
      <c r="D116" t="s">
        <v>558</v>
      </c>
      <c r="E116" t="s">
        <v>559</v>
      </c>
      <c r="F116" s="2">
        <v>110.24</v>
      </c>
      <c r="G116" t="s">
        <v>81</v>
      </c>
      <c r="H116" t="s">
        <v>560</v>
      </c>
      <c r="I116">
        <v>0</v>
      </c>
      <c r="J116">
        <v>1</v>
      </c>
    </row>
    <row r="117" spans="1:10" x14ac:dyDescent="0.35">
      <c r="A117" t="s">
        <v>11</v>
      </c>
      <c r="B117" t="s">
        <v>561</v>
      </c>
      <c r="C117" t="s">
        <v>562</v>
      </c>
      <c r="D117" t="s">
        <v>563</v>
      </c>
      <c r="E117" t="s">
        <v>564</v>
      </c>
      <c r="F117" s="2">
        <v>18</v>
      </c>
      <c r="G117" t="s">
        <v>16</v>
      </c>
      <c r="H117" t="s">
        <v>565</v>
      </c>
      <c r="I117">
        <v>0</v>
      </c>
      <c r="J117">
        <v>1</v>
      </c>
    </row>
    <row r="118" spans="1:10" x14ac:dyDescent="0.35">
      <c r="A118" t="s">
        <v>11</v>
      </c>
      <c r="B118" t="s">
        <v>566</v>
      </c>
      <c r="C118" t="s">
        <v>567</v>
      </c>
      <c r="D118" t="s">
        <v>568</v>
      </c>
      <c r="E118" t="s">
        <v>569</v>
      </c>
      <c r="F118" s="2">
        <v>15</v>
      </c>
      <c r="G118" t="s">
        <v>22</v>
      </c>
      <c r="H118" t="s">
        <v>570</v>
      </c>
      <c r="I118">
        <v>0</v>
      </c>
      <c r="J118">
        <v>1</v>
      </c>
    </row>
    <row r="119" spans="1:10" x14ac:dyDescent="0.35">
      <c r="A119" t="s">
        <v>11</v>
      </c>
      <c r="B119" t="s">
        <v>571</v>
      </c>
      <c r="C119" t="s">
        <v>572</v>
      </c>
      <c r="D119" t="s">
        <v>573</v>
      </c>
      <c r="E119" t="s">
        <v>574</v>
      </c>
      <c r="F119" s="2">
        <v>18</v>
      </c>
      <c r="G119" t="s">
        <v>28</v>
      </c>
      <c r="H119" t="s">
        <v>575</v>
      </c>
      <c r="I119">
        <v>0</v>
      </c>
      <c r="J119">
        <v>1</v>
      </c>
    </row>
    <row r="120" spans="1:10" x14ac:dyDescent="0.35">
      <c r="A120" t="s">
        <v>11</v>
      </c>
      <c r="B120" t="s">
        <v>576</v>
      </c>
      <c r="C120" t="s">
        <v>577</v>
      </c>
      <c r="D120" t="s">
        <v>578</v>
      </c>
      <c r="E120" t="s">
        <v>579</v>
      </c>
      <c r="F120" s="2">
        <v>16.940000000000001</v>
      </c>
      <c r="G120" t="s">
        <v>34</v>
      </c>
      <c r="I120">
        <v>0</v>
      </c>
      <c r="J120">
        <v>1</v>
      </c>
    </row>
    <row r="121" spans="1:10" x14ac:dyDescent="0.35">
      <c r="A121" t="s">
        <v>11</v>
      </c>
      <c r="B121" t="s">
        <v>580</v>
      </c>
      <c r="C121" t="s">
        <v>581</v>
      </c>
      <c r="D121" t="s">
        <v>582</v>
      </c>
      <c r="E121" t="s">
        <v>583</v>
      </c>
      <c r="F121" s="2">
        <v>32.5</v>
      </c>
      <c r="G121" t="s">
        <v>39</v>
      </c>
      <c r="H121" t="s">
        <v>584</v>
      </c>
      <c r="I121">
        <v>0</v>
      </c>
      <c r="J121">
        <v>1</v>
      </c>
    </row>
    <row r="122" spans="1:10" x14ac:dyDescent="0.35">
      <c r="A122" t="s">
        <v>11</v>
      </c>
      <c r="B122" t="s">
        <v>585</v>
      </c>
      <c r="C122" t="s">
        <v>586</v>
      </c>
      <c r="D122" t="s">
        <v>587</v>
      </c>
      <c r="E122" t="s">
        <v>588</v>
      </c>
      <c r="F122" s="2">
        <v>15</v>
      </c>
      <c r="G122" t="s">
        <v>45</v>
      </c>
      <c r="H122" t="s">
        <v>589</v>
      </c>
      <c r="I122">
        <v>0</v>
      </c>
      <c r="J122">
        <v>1</v>
      </c>
    </row>
    <row r="123" spans="1:10" x14ac:dyDescent="0.35">
      <c r="A123" t="s">
        <v>11</v>
      </c>
      <c r="B123" t="s">
        <v>590</v>
      </c>
      <c r="C123" t="s">
        <v>591</v>
      </c>
      <c r="D123" t="s">
        <v>592</v>
      </c>
      <c r="E123" t="s">
        <v>593</v>
      </c>
      <c r="F123" s="2">
        <v>27.42</v>
      </c>
      <c r="G123" t="s">
        <v>51</v>
      </c>
      <c r="I123">
        <v>0</v>
      </c>
      <c r="J123">
        <v>1</v>
      </c>
    </row>
    <row r="124" spans="1:10" x14ac:dyDescent="0.35">
      <c r="A124" t="s">
        <v>11</v>
      </c>
      <c r="B124" t="s">
        <v>594</v>
      </c>
      <c r="C124" t="s">
        <v>595</v>
      </c>
      <c r="D124" t="s">
        <v>596</v>
      </c>
      <c r="E124" t="s">
        <v>597</v>
      </c>
      <c r="F124" s="2">
        <v>42</v>
      </c>
      <c r="G124" t="s">
        <v>57</v>
      </c>
      <c r="H124" t="s">
        <v>598</v>
      </c>
      <c r="I124">
        <v>0</v>
      </c>
      <c r="J124">
        <v>1</v>
      </c>
    </row>
    <row r="125" spans="1:10" x14ac:dyDescent="0.35">
      <c r="A125" t="s">
        <v>11</v>
      </c>
      <c r="B125" t="s">
        <v>599</v>
      </c>
      <c r="C125" t="s">
        <v>600</v>
      </c>
      <c r="D125" t="s">
        <v>601</v>
      </c>
      <c r="E125" t="s">
        <v>602</v>
      </c>
      <c r="F125" s="2">
        <v>25</v>
      </c>
      <c r="G125" t="s">
        <v>63</v>
      </c>
      <c r="H125" t="s">
        <v>603</v>
      </c>
      <c r="I125">
        <v>0</v>
      </c>
      <c r="J125">
        <v>1</v>
      </c>
    </row>
    <row r="126" spans="1:10" x14ac:dyDescent="0.35">
      <c r="A126" t="s">
        <v>11</v>
      </c>
      <c r="B126" t="s">
        <v>604</v>
      </c>
      <c r="C126" t="s">
        <v>605</v>
      </c>
      <c r="D126" t="s">
        <v>606</v>
      </c>
      <c r="E126" t="s">
        <v>602</v>
      </c>
      <c r="F126" s="2">
        <v>50</v>
      </c>
      <c r="G126" t="s">
        <v>69</v>
      </c>
      <c r="H126" t="s">
        <v>607</v>
      </c>
      <c r="I126">
        <v>0</v>
      </c>
      <c r="J126">
        <v>1</v>
      </c>
    </row>
    <row r="127" spans="1:10" x14ac:dyDescent="0.35">
      <c r="A127" t="s">
        <v>11</v>
      </c>
      <c r="B127" t="s">
        <v>608</v>
      </c>
      <c r="C127" t="s">
        <v>609</v>
      </c>
      <c r="D127" t="s">
        <v>610</v>
      </c>
      <c r="E127" t="s">
        <v>611</v>
      </c>
      <c r="F127" s="2">
        <v>16.25</v>
      </c>
      <c r="G127" t="s">
        <v>75</v>
      </c>
      <c r="H127" t="s">
        <v>612</v>
      </c>
      <c r="I127">
        <v>0</v>
      </c>
      <c r="J127">
        <v>1</v>
      </c>
    </row>
    <row r="128" spans="1:10" x14ac:dyDescent="0.35">
      <c r="A128" t="s">
        <v>11</v>
      </c>
      <c r="B128" t="s">
        <v>613</v>
      </c>
      <c r="C128" t="s">
        <v>614</v>
      </c>
      <c r="D128" t="s">
        <v>615</v>
      </c>
      <c r="E128" t="s">
        <v>616</v>
      </c>
      <c r="F128" s="2">
        <v>31</v>
      </c>
      <c r="G128" t="s">
        <v>81</v>
      </c>
      <c r="H128" t="s">
        <v>617</v>
      </c>
      <c r="I128">
        <v>0</v>
      </c>
      <c r="J128">
        <v>1</v>
      </c>
    </row>
    <row r="129" spans="1:10" x14ac:dyDescent="0.35">
      <c r="A129" t="s">
        <v>11</v>
      </c>
      <c r="B129" t="s">
        <v>618</v>
      </c>
      <c r="C129" t="s">
        <v>619</v>
      </c>
      <c r="D129" t="s">
        <v>620</v>
      </c>
      <c r="E129" t="s">
        <v>621</v>
      </c>
      <c r="F129" s="2">
        <v>15</v>
      </c>
      <c r="G129" t="s">
        <v>22</v>
      </c>
      <c r="H129" t="s">
        <v>622</v>
      </c>
      <c r="I129">
        <v>0</v>
      </c>
      <c r="J129">
        <v>1</v>
      </c>
    </row>
    <row r="130" spans="1:10" x14ac:dyDescent="0.35">
      <c r="A130" t="s">
        <v>11</v>
      </c>
      <c r="B130" t="s">
        <v>623</v>
      </c>
      <c r="C130" t="s">
        <v>624</v>
      </c>
      <c r="D130" t="s">
        <v>625</v>
      </c>
      <c r="E130" t="s">
        <v>626</v>
      </c>
      <c r="F130" s="2">
        <v>20</v>
      </c>
      <c r="G130" t="s">
        <v>28</v>
      </c>
      <c r="H130" t="s">
        <v>627</v>
      </c>
      <c r="I130">
        <v>0</v>
      </c>
      <c r="J130">
        <v>1</v>
      </c>
    </row>
    <row r="131" spans="1:10" x14ac:dyDescent="0.35">
      <c r="A131" t="s">
        <v>11</v>
      </c>
      <c r="B131" t="s">
        <v>628</v>
      </c>
      <c r="C131" t="s">
        <v>629</v>
      </c>
      <c r="D131" t="s">
        <v>630</v>
      </c>
      <c r="E131" t="s">
        <v>631</v>
      </c>
      <c r="F131" s="2">
        <v>15</v>
      </c>
      <c r="G131" t="s">
        <v>34</v>
      </c>
      <c r="H131" t="s">
        <v>632</v>
      </c>
      <c r="I131">
        <v>0</v>
      </c>
      <c r="J131">
        <v>1</v>
      </c>
    </row>
    <row r="132" spans="1:10" x14ac:dyDescent="0.35">
      <c r="A132" t="s">
        <v>11</v>
      </c>
      <c r="B132" t="s">
        <v>633</v>
      </c>
      <c r="C132" t="s">
        <v>634</v>
      </c>
      <c r="D132" t="s">
        <v>635</v>
      </c>
      <c r="E132" t="s">
        <v>636</v>
      </c>
      <c r="F132" s="2">
        <v>386</v>
      </c>
      <c r="G132" t="s">
        <v>39</v>
      </c>
      <c r="H132" t="s">
        <v>637</v>
      </c>
      <c r="I132">
        <v>0</v>
      </c>
      <c r="J132">
        <v>1</v>
      </c>
    </row>
    <row r="133" spans="1:10" x14ac:dyDescent="0.35">
      <c r="A133" t="s">
        <v>11</v>
      </c>
      <c r="B133" t="s">
        <v>638</v>
      </c>
      <c r="C133" t="s">
        <v>639</v>
      </c>
      <c r="D133" t="s">
        <v>640</v>
      </c>
      <c r="E133" t="s">
        <v>641</v>
      </c>
      <c r="F133" s="2">
        <v>16.25</v>
      </c>
      <c r="G133" t="s">
        <v>45</v>
      </c>
      <c r="H133" t="s">
        <v>642</v>
      </c>
      <c r="I133">
        <v>0</v>
      </c>
      <c r="J133">
        <v>1</v>
      </c>
    </row>
    <row r="134" spans="1:10" x14ac:dyDescent="0.35">
      <c r="A134" t="s">
        <v>11</v>
      </c>
      <c r="B134" t="s">
        <v>643</v>
      </c>
      <c r="C134" t="s">
        <v>644</v>
      </c>
      <c r="D134" t="s">
        <v>645</v>
      </c>
      <c r="E134" t="s">
        <v>646</v>
      </c>
      <c r="F134" s="2">
        <v>145</v>
      </c>
      <c r="G134" t="s">
        <v>51</v>
      </c>
      <c r="H134" t="s">
        <v>647</v>
      </c>
      <c r="I134">
        <v>0</v>
      </c>
      <c r="J134">
        <v>1</v>
      </c>
    </row>
    <row r="135" spans="1:10" x14ac:dyDescent="0.35">
      <c r="A135" t="s">
        <v>11</v>
      </c>
      <c r="B135" t="s">
        <v>648</v>
      </c>
      <c r="C135" t="s">
        <v>649</v>
      </c>
      <c r="D135" t="s">
        <v>650</v>
      </c>
      <c r="E135" t="s">
        <v>651</v>
      </c>
      <c r="F135" s="2">
        <v>15</v>
      </c>
      <c r="G135" t="s">
        <v>57</v>
      </c>
      <c r="H135" t="s">
        <v>652</v>
      </c>
      <c r="I135">
        <v>0</v>
      </c>
      <c r="J135">
        <v>1</v>
      </c>
    </row>
    <row r="136" spans="1:10" x14ac:dyDescent="0.35">
      <c r="A136" t="s">
        <v>11</v>
      </c>
      <c r="B136" t="s">
        <v>653</v>
      </c>
      <c r="C136" t="s">
        <v>654</v>
      </c>
      <c r="D136" t="s">
        <v>655</v>
      </c>
      <c r="E136" t="s">
        <v>656</v>
      </c>
      <c r="F136" s="2">
        <v>15</v>
      </c>
      <c r="G136" t="s">
        <v>63</v>
      </c>
      <c r="H136" t="s">
        <v>657</v>
      </c>
      <c r="I136">
        <v>0</v>
      </c>
      <c r="J136">
        <v>1</v>
      </c>
    </row>
    <row r="137" spans="1:10" x14ac:dyDescent="0.35">
      <c r="A137" t="s">
        <v>11</v>
      </c>
      <c r="B137" t="s">
        <v>658</v>
      </c>
      <c r="C137" t="s">
        <v>659</v>
      </c>
      <c r="D137" t="s">
        <v>660</v>
      </c>
      <c r="E137" t="s">
        <v>661</v>
      </c>
      <c r="F137" s="2">
        <v>198</v>
      </c>
      <c r="G137" t="s">
        <v>69</v>
      </c>
      <c r="H137" t="s">
        <v>662</v>
      </c>
      <c r="I137">
        <v>0</v>
      </c>
      <c r="J137">
        <v>1</v>
      </c>
    </row>
    <row r="138" spans="1:10" x14ac:dyDescent="0.35">
      <c r="A138" t="s">
        <v>11</v>
      </c>
      <c r="B138" t="s">
        <v>663</v>
      </c>
      <c r="C138" t="s">
        <v>664</v>
      </c>
      <c r="D138" t="s">
        <v>665</v>
      </c>
      <c r="E138" t="s">
        <v>666</v>
      </c>
      <c r="F138" s="2">
        <v>82.5</v>
      </c>
      <c r="G138" t="s">
        <v>75</v>
      </c>
      <c r="H138" t="s">
        <v>667</v>
      </c>
      <c r="I138">
        <v>0</v>
      </c>
      <c r="J138">
        <v>1</v>
      </c>
    </row>
    <row r="139" spans="1:10" x14ac:dyDescent="0.35">
      <c r="A139" t="s">
        <v>11</v>
      </c>
      <c r="B139" t="s">
        <v>668</v>
      </c>
      <c r="C139" t="s">
        <v>669</v>
      </c>
      <c r="D139" t="s">
        <v>670</v>
      </c>
      <c r="E139" t="s">
        <v>671</v>
      </c>
      <c r="F139" s="2">
        <v>25.75</v>
      </c>
      <c r="G139" t="s">
        <v>81</v>
      </c>
      <c r="H139" t="s">
        <v>672</v>
      </c>
      <c r="I139">
        <v>0</v>
      </c>
      <c r="J139">
        <v>1</v>
      </c>
    </row>
    <row r="140" spans="1:10" x14ac:dyDescent="0.35">
      <c r="A140" t="s">
        <v>11</v>
      </c>
      <c r="B140" t="s">
        <v>673</v>
      </c>
      <c r="C140" t="s">
        <v>674</v>
      </c>
      <c r="D140" t="s">
        <v>675</v>
      </c>
      <c r="E140" t="s">
        <v>676</v>
      </c>
      <c r="F140" s="2">
        <v>81</v>
      </c>
      <c r="G140" t="s">
        <v>16</v>
      </c>
      <c r="H140" t="s">
        <v>677</v>
      </c>
      <c r="I140">
        <v>0</v>
      </c>
      <c r="J140">
        <v>1</v>
      </c>
    </row>
    <row r="141" spans="1:10" x14ac:dyDescent="0.35">
      <c r="A141" t="s">
        <v>11</v>
      </c>
      <c r="B141" t="s">
        <v>678</v>
      </c>
      <c r="C141" t="s">
        <v>679</v>
      </c>
      <c r="D141" t="s">
        <v>680</v>
      </c>
      <c r="E141" t="s">
        <v>681</v>
      </c>
      <c r="F141" s="2">
        <v>41.5</v>
      </c>
      <c r="G141" t="s">
        <v>22</v>
      </c>
      <c r="H141" t="s">
        <v>682</v>
      </c>
      <c r="I141">
        <v>0</v>
      </c>
      <c r="J141">
        <v>1</v>
      </c>
    </row>
    <row r="142" spans="1:10" x14ac:dyDescent="0.35">
      <c r="A142" t="s">
        <v>11</v>
      </c>
      <c r="B142" t="s">
        <v>683</v>
      </c>
      <c r="C142" t="s">
        <v>684</v>
      </c>
      <c r="D142" t="s">
        <v>685</v>
      </c>
      <c r="E142" t="s">
        <v>686</v>
      </c>
      <c r="F142" s="2">
        <v>45</v>
      </c>
      <c r="G142" t="s">
        <v>28</v>
      </c>
      <c r="H142" t="s">
        <v>687</v>
      </c>
      <c r="I142">
        <v>0</v>
      </c>
      <c r="J142">
        <v>1</v>
      </c>
    </row>
    <row r="143" spans="1:10" x14ac:dyDescent="0.35">
      <c r="A143" t="s">
        <v>11</v>
      </c>
      <c r="B143" t="s">
        <v>688</v>
      </c>
      <c r="C143" t="s">
        <v>689</v>
      </c>
      <c r="D143" t="s">
        <v>690</v>
      </c>
      <c r="E143" t="s">
        <v>691</v>
      </c>
      <c r="F143" s="2">
        <v>15</v>
      </c>
      <c r="G143" t="s">
        <v>34</v>
      </c>
      <c r="H143" t="s">
        <v>692</v>
      </c>
      <c r="I143">
        <v>0</v>
      </c>
      <c r="J143">
        <v>1</v>
      </c>
    </row>
    <row r="144" spans="1:10" x14ac:dyDescent="0.35">
      <c r="A144" t="s">
        <v>11</v>
      </c>
      <c r="B144" t="s">
        <v>693</v>
      </c>
      <c r="C144" t="s">
        <v>694</v>
      </c>
      <c r="D144" t="s">
        <v>695</v>
      </c>
      <c r="E144" t="s">
        <v>696</v>
      </c>
      <c r="F144" s="2">
        <v>126.49</v>
      </c>
      <c r="G144" t="s">
        <v>39</v>
      </c>
      <c r="H144" t="s">
        <v>697</v>
      </c>
      <c r="I144">
        <v>0</v>
      </c>
      <c r="J144">
        <v>1</v>
      </c>
    </row>
    <row r="145" spans="1:10" x14ac:dyDescent="0.35">
      <c r="A145" t="s">
        <v>11</v>
      </c>
      <c r="B145" t="s">
        <v>693</v>
      </c>
      <c r="C145" t="s">
        <v>694</v>
      </c>
      <c r="D145" t="s">
        <v>698</v>
      </c>
      <c r="E145" t="s">
        <v>699</v>
      </c>
      <c r="F145" s="2">
        <v>28.74</v>
      </c>
      <c r="G145" t="s">
        <v>45</v>
      </c>
      <c r="H145" t="s">
        <v>697</v>
      </c>
      <c r="I145">
        <v>0</v>
      </c>
      <c r="J145">
        <v>1</v>
      </c>
    </row>
    <row r="146" spans="1:10" x14ac:dyDescent="0.35">
      <c r="A146" t="s">
        <v>11</v>
      </c>
      <c r="B146" t="s">
        <v>700</v>
      </c>
      <c r="C146" t="s">
        <v>701</v>
      </c>
      <c r="D146" t="s">
        <v>702</v>
      </c>
      <c r="E146" t="s">
        <v>702</v>
      </c>
      <c r="F146" s="2">
        <v>45</v>
      </c>
      <c r="G146" t="s">
        <v>51</v>
      </c>
      <c r="H146" t="s">
        <v>703</v>
      </c>
      <c r="I146">
        <v>0</v>
      </c>
      <c r="J146">
        <v>1</v>
      </c>
    </row>
    <row r="147" spans="1:10" x14ac:dyDescent="0.35">
      <c r="A147" t="s">
        <v>11</v>
      </c>
      <c r="B147" t="s">
        <v>704</v>
      </c>
      <c r="C147" t="s">
        <v>705</v>
      </c>
      <c r="D147" t="s">
        <v>706</v>
      </c>
      <c r="E147" t="s">
        <v>707</v>
      </c>
      <c r="F147" s="2">
        <v>325</v>
      </c>
      <c r="G147" t="s">
        <v>57</v>
      </c>
      <c r="H147" t="s">
        <v>708</v>
      </c>
      <c r="I147">
        <v>0</v>
      </c>
      <c r="J147">
        <v>1</v>
      </c>
    </row>
    <row r="148" spans="1:10" x14ac:dyDescent="0.35">
      <c r="A148" t="s">
        <v>11</v>
      </c>
      <c r="B148" t="s">
        <v>709</v>
      </c>
      <c r="C148" t="s">
        <v>710</v>
      </c>
      <c r="D148" t="s">
        <v>711</v>
      </c>
      <c r="E148" t="s">
        <v>712</v>
      </c>
      <c r="F148" s="2">
        <v>15</v>
      </c>
      <c r="G148" t="s">
        <v>63</v>
      </c>
      <c r="H148" t="s">
        <v>713</v>
      </c>
      <c r="I148">
        <v>0</v>
      </c>
      <c r="J148">
        <v>1</v>
      </c>
    </row>
    <row r="149" spans="1:10" x14ac:dyDescent="0.35">
      <c r="A149" t="s">
        <v>11</v>
      </c>
      <c r="B149" t="s">
        <v>714</v>
      </c>
      <c r="C149" t="s">
        <v>715</v>
      </c>
      <c r="D149" t="s">
        <v>716</v>
      </c>
      <c r="E149" t="s">
        <v>717</v>
      </c>
      <c r="F149" s="2">
        <v>42</v>
      </c>
      <c r="G149" t="s">
        <v>69</v>
      </c>
      <c r="H149" t="s">
        <v>718</v>
      </c>
      <c r="I149">
        <v>0</v>
      </c>
      <c r="J149">
        <v>1</v>
      </c>
    </row>
    <row r="150" spans="1:10" x14ac:dyDescent="0.35">
      <c r="A150" t="s">
        <v>11</v>
      </c>
      <c r="B150" t="s">
        <v>719</v>
      </c>
      <c r="C150" t="s">
        <v>720</v>
      </c>
      <c r="D150" t="s">
        <v>721</v>
      </c>
      <c r="E150" t="s">
        <v>722</v>
      </c>
      <c r="F150" s="2">
        <v>20.75</v>
      </c>
      <c r="G150" t="s">
        <v>75</v>
      </c>
      <c r="H150" t="s">
        <v>723</v>
      </c>
      <c r="I150">
        <v>0</v>
      </c>
      <c r="J150">
        <v>1</v>
      </c>
    </row>
    <row r="151" spans="1:10" x14ac:dyDescent="0.35">
      <c r="A151" t="s">
        <v>11</v>
      </c>
      <c r="B151" t="s">
        <v>724</v>
      </c>
      <c r="C151" t="s">
        <v>725</v>
      </c>
      <c r="D151" t="s">
        <v>726</v>
      </c>
      <c r="E151" t="s">
        <v>727</v>
      </c>
      <c r="F151" s="2">
        <v>31.5</v>
      </c>
      <c r="G151" t="s">
        <v>81</v>
      </c>
      <c r="H151" t="s">
        <v>728</v>
      </c>
      <c r="I151">
        <v>0</v>
      </c>
      <c r="J151">
        <v>1</v>
      </c>
    </row>
    <row r="152" spans="1:10" x14ac:dyDescent="0.35">
      <c r="A152" t="s">
        <v>11</v>
      </c>
      <c r="B152" t="s">
        <v>729</v>
      </c>
      <c r="C152" t="s">
        <v>730</v>
      </c>
      <c r="D152" t="s">
        <v>731</v>
      </c>
      <c r="E152" t="s">
        <v>732</v>
      </c>
      <c r="F152" s="2">
        <v>15</v>
      </c>
      <c r="G152" t="s">
        <v>22</v>
      </c>
      <c r="H152" t="s">
        <v>733</v>
      </c>
      <c r="I152">
        <v>0</v>
      </c>
      <c r="J152">
        <v>1</v>
      </c>
    </row>
    <row r="153" spans="1:10" x14ac:dyDescent="0.35">
      <c r="A153" t="s">
        <v>11</v>
      </c>
      <c r="B153" t="s">
        <v>734</v>
      </c>
      <c r="C153" t="s">
        <v>735</v>
      </c>
      <c r="D153" t="s">
        <v>736</v>
      </c>
      <c r="E153" t="s">
        <v>737</v>
      </c>
      <c r="F153" s="2">
        <v>20.75</v>
      </c>
      <c r="G153" t="s">
        <v>28</v>
      </c>
      <c r="H153" t="s">
        <v>738</v>
      </c>
      <c r="I153">
        <v>0</v>
      </c>
      <c r="J153">
        <v>1</v>
      </c>
    </row>
    <row r="154" spans="1:10" x14ac:dyDescent="0.35">
      <c r="A154" t="s">
        <v>11</v>
      </c>
      <c r="B154" t="s">
        <v>739</v>
      </c>
      <c r="C154" t="s">
        <v>740</v>
      </c>
      <c r="D154" t="s">
        <v>741</v>
      </c>
      <c r="E154" t="s">
        <v>742</v>
      </c>
      <c r="F154" s="2">
        <v>44</v>
      </c>
      <c r="G154" t="s">
        <v>34</v>
      </c>
      <c r="H154" t="s">
        <v>743</v>
      </c>
      <c r="I154">
        <v>0</v>
      </c>
      <c r="J154">
        <v>1</v>
      </c>
    </row>
    <row r="155" spans="1:10" x14ac:dyDescent="0.35">
      <c r="A155" t="s">
        <v>11</v>
      </c>
      <c r="B155" t="s">
        <v>744</v>
      </c>
      <c r="C155" t="s">
        <v>745</v>
      </c>
      <c r="D155" t="s">
        <v>746</v>
      </c>
      <c r="E155" t="s">
        <v>747</v>
      </c>
      <c r="F155" s="2">
        <v>14.99</v>
      </c>
      <c r="G155" t="s">
        <v>39</v>
      </c>
      <c r="H155" t="s">
        <v>748</v>
      </c>
      <c r="I155">
        <v>0</v>
      </c>
      <c r="J155">
        <v>1</v>
      </c>
    </row>
    <row r="156" spans="1:10" x14ac:dyDescent="0.35">
      <c r="A156" t="s">
        <v>11</v>
      </c>
      <c r="B156" t="s">
        <v>749</v>
      </c>
      <c r="C156" t="s">
        <v>750</v>
      </c>
      <c r="D156" t="s">
        <v>751</v>
      </c>
      <c r="E156" t="s">
        <v>752</v>
      </c>
      <c r="F156" s="2">
        <v>23.95</v>
      </c>
      <c r="G156" t="s">
        <v>45</v>
      </c>
      <c r="H156" t="s">
        <v>753</v>
      </c>
      <c r="I156">
        <v>0</v>
      </c>
      <c r="J156">
        <v>1</v>
      </c>
    </row>
    <row r="157" spans="1:10" x14ac:dyDescent="0.35">
      <c r="A157" t="s">
        <v>11</v>
      </c>
      <c r="B157" t="s">
        <v>754</v>
      </c>
      <c r="C157" t="s">
        <v>755</v>
      </c>
      <c r="D157" t="s">
        <v>756</v>
      </c>
      <c r="E157" t="s">
        <v>757</v>
      </c>
      <c r="F157" s="2">
        <v>73.25</v>
      </c>
      <c r="G157" t="s">
        <v>51</v>
      </c>
      <c r="H157" t="s">
        <v>758</v>
      </c>
      <c r="I157">
        <v>0</v>
      </c>
      <c r="J157">
        <v>1</v>
      </c>
    </row>
    <row r="158" spans="1:10" x14ac:dyDescent="0.35">
      <c r="A158" t="s">
        <v>11</v>
      </c>
      <c r="B158" t="s">
        <v>759</v>
      </c>
      <c r="C158" t="s">
        <v>760</v>
      </c>
      <c r="D158" t="s">
        <v>761</v>
      </c>
      <c r="E158" t="s">
        <v>762</v>
      </c>
      <c r="F158" s="2">
        <v>22</v>
      </c>
      <c r="G158" t="s">
        <v>57</v>
      </c>
      <c r="H158" t="s">
        <v>763</v>
      </c>
      <c r="I158">
        <v>0</v>
      </c>
      <c r="J158">
        <v>1</v>
      </c>
    </row>
    <row r="159" spans="1:10" x14ac:dyDescent="0.35">
      <c r="A159" t="s">
        <v>11</v>
      </c>
      <c r="B159" t="s">
        <v>764</v>
      </c>
      <c r="C159" t="s">
        <v>765</v>
      </c>
      <c r="D159" t="s">
        <v>766</v>
      </c>
      <c r="E159" t="s">
        <v>767</v>
      </c>
      <c r="F159" s="2">
        <v>75</v>
      </c>
      <c r="G159" t="s">
        <v>63</v>
      </c>
      <c r="H159" t="s">
        <v>768</v>
      </c>
      <c r="I159">
        <v>0</v>
      </c>
      <c r="J159">
        <v>1</v>
      </c>
    </row>
    <row r="160" spans="1:10" x14ac:dyDescent="0.35">
      <c r="A160" t="s">
        <v>11</v>
      </c>
      <c r="B160" t="s">
        <v>769</v>
      </c>
      <c r="C160" t="s">
        <v>770</v>
      </c>
      <c r="D160" t="s">
        <v>771</v>
      </c>
      <c r="E160" t="s">
        <v>772</v>
      </c>
      <c r="F160" s="2">
        <v>62</v>
      </c>
      <c r="G160" t="s">
        <v>69</v>
      </c>
      <c r="H160" t="s">
        <v>773</v>
      </c>
      <c r="I160">
        <v>0</v>
      </c>
      <c r="J160">
        <v>1</v>
      </c>
    </row>
    <row r="161" spans="1:10" x14ac:dyDescent="0.35">
      <c r="A161" t="s">
        <v>11</v>
      </c>
      <c r="B161" t="s">
        <v>774</v>
      </c>
      <c r="C161" t="s">
        <v>775</v>
      </c>
      <c r="D161" t="s">
        <v>776</v>
      </c>
      <c r="E161" t="s">
        <v>777</v>
      </c>
      <c r="F161" s="2">
        <v>44.95</v>
      </c>
      <c r="G161" t="s">
        <v>75</v>
      </c>
      <c r="H161" t="s">
        <v>778</v>
      </c>
      <c r="I161">
        <v>0</v>
      </c>
      <c r="J161">
        <v>1</v>
      </c>
    </row>
    <row r="162" spans="1:10" x14ac:dyDescent="0.35">
      <c r="A162" t="s">
        <v>11</v>
      </c>
      <c r="B162" t="s">
        <v>779</v>
      </c>
      <c r="C162" t="s">
        <v>780</v>
      </c>
      <c r="D162" t="s">
        <v>781</v>
      </c>
      <c r="E162" t="s">
        <v>782</v>
      </c>
      <c r="F162" s="2">
        <v>15</v>
      </c>
      <c r="G162" t="s">
        <v>81</v>
      </c>
      <c r="H162" t="s">
        <v>783</v>
      </c>
      <c r="I162">
        <v>0</v>
      </c>
      <c r="J162">
        <v>1</v>
      </c>
    </row>
    <row r="163" spans="1:10" x14ac:dyDescent="0.35">
      <c r="A163" t="s">
        <v>11</v>
      </c>
      <c r="B163" t="s">
        <v>784</v>
      </c>
      <c r="C163" t="s">
        <v>785</v>
      </c>
      <c r="D163" t="s">
        <v>786</v>
      </c>
      <c r="E163" t="s">
        <v>787</v>
      </c>
      <c r="F163" s="2">
        <v>20</v>
      </c>
      <c r="G163" t="s">
        <v>16</v>
      </c>
      <c r="H163" t="s">
        <v>788</v>
      </c>
      <c r="I163">
        <v>0</v>
      </c>
      <c r="J163">
        <v>1</v>
      </c>
    </row>
    <row r="164" spans="1:10" x14ac:dyDescent="0.35">
      <c r="A164" t="s">
        <v>11</v>
      </c>
      <c r="B164" t="s">
        <v>789</v>
      </c>
      <c r="C164" t="s">
        <v>790</v>
      </c>
      <c r="D164" t="s">
        <v>791</v>
      </c>
      <c r="E164" t="s">
        <v>792</v>
      </c>
      <c r="F164" s="2">
        <v>45</v>
      </c>
      <c r="G164" t="s">
        <v>22</v>
      </c>
      <c r="H164" t="s">
        <v>793</v>
      </c>
      <c r="I164">
        <v>0</v>
      </c>
      <c r="J164">
        <v>1</v>
      </c>
    </row>
    <row r="165" spans="1:10" x14ac:dyDescent="0.35">
      <c r="A165" t="s">
        <v>11</v>
      </c>
      <c r="B165" t="s">
        <v>794</v>
      </c>
      <c r="C165" t="s">
        <v>795</v>
      </c>
      <c r="D165" t="s">
        <v>796</v>
      </c>
      <c r="E165" t="s">
        <v>797</v>
      </c>
      <c r="F165" s="2">
        <v>108</v>
      </c>
      <c r="G165" t="s">
        <v>28</v>
      </c>
      <c r="H165" t="s">
        <v>798</v>
      </c>
      <c r="I165">
        <v>0</v>
      </c>
      <c r="J165">
        <v>1</v>
      </c>
    </row>
    <row r="166" spans="1:10" x14ac:dyDescent="0.35">
      <c r="A166" t="s">
        <v>11</v>
      </c>
      <c r="B166" t="s">
        <v>799</v>
      </c>
      <c r="C166" t="s">
        <v>800</v>
      </c>
      <c r="D166" t="s">
        <v>801</v>
      </c>
      <c r="E166" t="s">
        <v>802</v>
      </c>
      <c r="F166" s="2">
        <v>57.5</v>
      </c>
      <c r="G166" t="s">
        <v>34</v>
      </c>
      <c r="H166" t="s">
        <v>803</v>
      </c>
      <c r="I166">
        <v>0</v>
      </c>
      <c r="J166">
        <v>1</v>
      </c>
    </row>
    <row r="167" spans="1:10" x14ac:dyDescent="0.35">
      <c r="A167" t="s">
        <v>11</v>
      </c>
      <c r="B167" t="s">
        <v>804</v>
      </c>
      <c r="C167" t="s">
        <v>805</v>
      </c>
      <c r="D167" t="s">
        <v>806</v>
      </c>
      <c r="E167" t="s">
        <v>807</v>
      </c>
      <c r="F167" s="2">
        <v>20.75</v>
      </c>
      <c r="G167" t="s">
        <v>39</v>
      </c>
      <c r="H167" t="s">
        <v>808</v>
      </c>
      <c r="I167">
        <v>0</v>
      </c>
      <c r="J167">
        <v>1</v>
      </c>
    </row>
    <row r="168" spans="1:10" x14ac:dyDescent="0.35">
      <c r="A168" t="s">
        <v>11</v>
      </c>
      <c r="B168" t="s">
        <v>809</v>
      </c>
      <c r="C168" t="s">
        <v>810</v>
      </c>
      <c r="D168" t="s">
        <v>811</v>
      </c>
      <c r="E168" t="s">
        <v>812</v>
      </c>
      <c r="F168" s="2">
        <v>246</v>
      </c>
      <c r="G168" t="s">
        <v>45</v>
      </c>
      <c r="H168" t="s">
        <v>813</v>
      </c>
      <c r="I168">
        <v>0</v>
      </c>
      <c r="J168">
        <v>1</v>
      </c>
    </row>
    <row r="169" spans="1:10" x14ac:dyDescent="0.35">
      <c r="A169" t="s">
        <v>11</v>
      </c>
      <c r="B169" t="s">
        <v>814</v>
      </c>
      <c r="C169" t="s">
        <v>815</v>
      </c>
      <c r="D169" t="s">
        <v>816</v>
      </c>
      <c r="E169" t="s">
        <v>817</v>
      </c>
      <c r="F169" s="2">
        <v>162</v>
      </c>
      <c r="G169" t="s">
        <v>51</v>
      </c>
      <c r="H169" t="s">
        <v>818</v>
      </c>
      <c r="I169">
        <v>0</v>
      </c>
      <c r="J169">
        <v>1</v>
      </c>
    </row>
    <row r="170" spans="1:10" x14ac:dyDescent="0.35">
      <c r="A170" t="s">
        <v>11</v>
      </c>
      <c r="B170" t="s">
        <v>819</v>
      </c>
      <c r="C170" t="s">
        <v>820</v>
      </c>
      <c r="D170" t="s">
        <v>821</v>
      </c>
      <c r="E170" t="s">
        <v>822</v>
      </c>
      <c r="F170" s="2">
        <v>55</v>
      </c>
      <c r="G170" t="s">
        <v>57</v>
      </c>
      <c r="H170" t="s">
        <v>823</v>
      </c>
      <c r="I170">
        <v>0</v>
      </c>
      <c r="J170">
        <v>1</v>
      </c>
    </row>
    <row r="171" spans="1:10" x14ac:dyDescent="0.35">
      <c r="A171" t="s">
        <v>11</v>
      </c>
      <c r="B171" t="s">
        <v>824</v>
      </c>
      <c r="C171" t="s">
        <v>825</v>
      </c>
      <c r="D171" t="s">
        <v>826</v>
      </c>
      <c r="E171" t="s">
        <v>827</v>
      </c>
      <c r="F171" s="2">
        <v>45.5</v>
      </c>
      <c r="G171" t="s">
        <v>63</v>
      </c>
      <c r="H171" t="s">
        <v>828</v>
      </c>
      <c r="I171">
        <v>0</v>
      </c>
      <c r="J171">
        <v>1</v>
      </c>
    </row>
    <row r="172" spans="1:10" x14ac:dyDescent="0.35">
      <c r="A172" t="s">
        <v>11</v>
      </c>
      <c r="B172" t="s">
        <v>829</v>
      </c>
      <c r="C172" t="s">
        <v>830</v>
      </c>
      <c r="D172" t="s">
        <v>831</v>
      </c>
      <c r="E172" t="s">
        <v>832</v>
      </c>
      <c r="F172" s="2">
        <v>35</v>
      </c>
      <c r="G172" t="s">
        <v>69</v>
      </c>
      <c r="H172" t="s">
        <v>833</v>
      </c>
      <c r="I172">
        <v>0</v>
      </c>
      <c r="J172">
        <v>1</v>
      </c>
    </row>
    <row r="173" spans="1:10" x14ac:dyDescent="0.35">
      <c r="A173" t="s">
        <v>11</v>
      </c>
      <c r="B173" t="s">
        <v>834</v>
      </c>
      <c r="C173" t="s">
        <v>835</v>
      </c>
      <c r="D173" t="s">
        <v>836</v>
      </c>
      <c r="E173" t="s">
        <v>837</v>
      </c>
      <c r="F173" s="2">
        <v>82</v>
      </c>
      <c r="G173" t="s">
        <v>75</v>
      </c>
      <c r="H173" t="s">
        <v>838</v>
      </c>
      <c r="I173">
        <v>0</v>
      </c>
      <c r="J173">
        <v>1</v>
      </c>
    </row>
    <row r="174" spans="1:10" x14ac:dyDescent="0.35">
      <c r="A174" t="s">
        <v>11</v>
      </c>
      <c r="B174" t="s">
        <v>839</v>
      </c>
      <c r="C174" t="s">
        <v>840</v>
      </c>
      <c r="D174" t="s">
        <v>841</v>
      </c>
      <c r="E174" t="s">
        <v>841</v>
      </c>
      <c r="F174" s="2">
        <v>15</v>
      </c>
      <c r="G174" t="s">
        <v>81</v>
      </c>
      <c r="H174" t="s">
        <v>842</v>
      </c>
      <c r="I174">
        <v>0</v>
      </c>
      <c r="J174">
        <v>1</v>
      </c>
    </row>
    <row r="175" spans="1:10" x14ac:dyDescent="0.35">
      <c r="A175" t="s">
        <v>11</v>
      </c>
      <c r="B175" t="s">
        <v>843</v>
      </c>
      <c r="C175" t="s">
        <v>844</v>
      </c>
      <c r="D175" t="s">
        <v>845</v>
      </c>
      <c r="E175" t="s">
        <v>846</v>
      </c>
      <c r="F175" s="2">
        <v>462.75</v>
      </c>
      <c r="G175" t="s">
        <v>22</v>
      </c>
      <c r="H175" t="s">
        <v>847</v>
      </c>
      <c r="I175">
        <v>0</v>
      </c>
      <c r="J175">
        <v>1</v>
      </c>
    </row>
    <row r="176" spans="1:10" x14ac:dyDescent="0.35">
      <c r="A176" t="s">
        <v>11</v>
      </c>
      <c r="B176" t="s">
        <v>848</v>
      </c>
      <c r="C176" t="s">
        <v>849</v>
      </c>
      <c r="D176" t="s">
        <v>850</v>
      </c>
      <c r="E176" t="s">
        <v>851</v>
      </c>
      <c r="F176" s="2">
        <v>137.5</v>
      </c>
      <c r="G176" t="s">
        <v>28</v>
      </c>
      <c r="H176" t="s">
        <v>852</v>
      </c>
      <c r="I176">
        <v>0</v>
      </c>
      <c r="J176">
        <v>1</v>
      </c>
    </row>
    <row r="177" spans="1:10" x14ac:dyDescent="0.35">
      <c r="A177" t="s">
        <v>11</v>
      </c>
      <c r="B177" t="s">
        <v>853</v>
      </c>
      <c r="C177" t="s">
        <v>854</v>
      </c>
      <c r="D177" t="s">
        <v>855</v>
      </c>
      <c r="E177" t="s">
        <v>856</v>
      </c>
      <c r="F177" s="2">
        <v>240</v>
      </c>
      <c r="G177" t="s">
        <v>34</v>
      </c>
      <c r="H177" t="s">
        <v>857</v>
      </c>
      <c r="I177">
        <v>0</v>
      </c>
      <c r="J177">
        <v>1</v>
      </c>
    </row>
    <row r="178" spans="1:10" x14ac:dyDescent="0.35">
      <c r="A178" t="s">
        <v>11</v>
      </c>
      <c r="B178" t="s">
        <v>858</v>
      </c>
      <c r="C178" t="s">
        <v>859</v>
      </c>
      <c r="D178" t="s">
        <v>860</v>
      </c>
      <c r="E178" t="s">
        <v>861</v>
      </c>
      <c r="F178" s="2">
        <v>37.5</v>
      </c>
      <c r="G178" t="s">
        <v>39</v>
      </c>
      <c r="H178" t="s">
        <v>862</v>
      </c>
      <c r="I178">
        <v>0</v>
      </c>
      <c r="J178">
        <v>1</v>
      </c>
    </row>
    <row r="179" spans="1:10" x14ac:dyDescent="0.35">
      <c r="A179" t="s">
        <v>11</v>
      </c>
      <c r="B179" t="s">
        <v>863</v>
      </c>
      <c r="C179" t="s">
        <v>864</v>
      </c>
      <c r="D179" t="s">
        <v>865</v>
      </c>
      <c r="E179" t="s">
        <v>866</v>
      </c>
      <c r="F179" s="2">
        <v>47.95</v>
      </c>
      <c r="G179" t="s">
        <v>45</v>
      </c>
      <c r="H179" t="s">
        <v>867</v>
      </c>
      <c r="I179">
        <v>0</v>
      </c>
      <c r="J179">
        <v>1</v>
      </c>
    </row>
    <row r="180" spans="1:10" x14ac:dyDescent="0.35">
      <c r="A180" t="s">
        <v>11</v>
      </c>
      <c r="B180" t="s">
        <v>868</v>
      </c>
      <c r="C180" t="s">
        <v>869</v>
      </c>
      <c r="D180" t="s">
        <v>870</v>
      </c>
      <c r="E180" t="s">
        <v>871</v>
      </c>
      <c r="F180" s="2">
        <v>15.99</v>
      </c>
      <c r="G180" t="s">
        <v>51</v>
      </c>
      <c r="H180" t="s">
        <v>872</v>
      </c>
      <c r="I180">
        <v>0</v>
      </c>
      <c r="J180">
        <v>1</v>
      </c>
    </row>
    <row r="181" spans="1:10" x14ac:dyDescent="0.35">
      <c r="A181" t="s">
        <v>11</v>
      </c>
      <c r="B181" t="s">
        <v>868</v>
      </c>
      <c r="C181" t="s">
        <v>869</v>
      </c>
      <c r="D181" t="s">
        <v>873</v>
      </c>
      <c r="E181" t="s">
        <v>874</v>
      </c>
      <c r="F181" s="2">
        <v>22</v>
      </c>
      <c r="G181" t="s">
        <v>57</v>
      </c>
      <c r="H181" t="s">
        <v>872</v>
      </c>
      <c r="I181">
        <v>0</v>
      </c>
      <c r="J181">
        <v>1</v>
      </c>
    </row>
    <row r="182" spans="1:10" x14ac:dyDescent="0.35">
      <c r="A182" t="s">
        <v>11</v>
      </c>
      <c r="B182" t="s">
        <v>875</v>
      </c>
      <c r="C182" t="s">
        <v>876</v>
      </c>
      <c r="D182" t="s">
        <v>877</v>
      </c>
      <c r="E182" t="s">
        <v>841</v>
      </c>
      <c r="F182" s="2">
        <v>134</v>
      </c>
      <c r="G182" t="s">
        <v>63</v>
      </c>
      <c r="H182" t="s">
        <v>878</v>
      </c>
      <c r="I182">
        <v>0</v>
      </c>
      <c r="J182">
        <v>1</v>
      </c>
    </row>
    <row r="183" spans="1:10" x14ac:dyDescent="0.35">
      <c r="A183" t="s">
        <v>11</v>
      </c>
      <c r="B183" t="s">
        <v>879</v>
      </c>
      <c r="C183" t="s">
        <v>880</v>
      </c>
      <c r="D183" t="s">
        <v>881</v>
      </c>
      <c r="E183" t="s">
        <v>882</v>
      </c>
      <c r="F183" s="2">
        <v>56.75</v>
      </c>
      <c r="G183" t="s">
        <v>69</v>
      </c>
      <c r="H183" t="s">
        <v>883</v>
      </c>
      <c r="I183">
        <v>0</v>
      </c>
      <c r="J183">
        <v>1</v>
      </c>
    </row>
    <row r="184" spans="1:10" x14ac:dyDescent="0.35">
      <c r="A184" t="s">
        <v>11</v>
      </c>
      <c r="B184" t="s">
        <v>884</v>
      </c>
      <c r="C184" t="s">
        <v>885</v>
      </c>
      <c r="D184" t="s">
        <v>886</v>
      </c>
      <c r="E184" t="s">
        <v>887</v>
      </c>
      <c r="F184" s="2">
        <v>15</v>
      </c>
      <c r="G184" t="s">
        <v>75</v>
      </c>
      <c r="H184" t="s">
        <v>888</v>
      </c>
      <c r="I184">
        <v>0</v>
      </c>
      <c r="J184">
        <v>1</v>
      </c>
    </row>
    <row r="185" spans="1:10" x14ac:dyDescent="0.35">
      <c r="A185" t="s">
        <v>11</v>
      </c>
      <c r="B185" t="s">
        <v>889</v>
      </c>
      <c r="C185" t="s">
        <v>890</v>
      </c>
      <c r="D185" t="s">
        <v>891</v>
      </c>
      <c r="E185" t="s">
        <v>892</v>
      </c>
      <c r="F185" s="2">
        <v>307</v>
      </c>
      <c r="G185" t="s">
        <v>81</v>
      </c>
      <c r="H185" t="s">
        <v>893</v>
      </c>
      <c r="I185">
        <v>0</v>
      </c>
      <c r="J185">
        <v>1</v>
      </c>
    </row>
    <row r="186" spans="1:10" x14ac:dyDescent="0.35">
      <c r="A186" t="s">
        <v>11</v>
      </c>
      <c r="B186" t="s">
        <v>894</v>
      </c>
      <c r="C186" t="s">
        <v>895</v>
      </c>
      <c r="D186" t="s">
        <v>896</v>
      </c>
      <c r="E186" t="s">
        <v>897</v>
      </c>
      <c r="F186" s="2">
        <v>36</v>
      </c>
      <c r="G186" t="s">
        <v>16</v>
      </c>
      <c r="H186" t="s">
        <v>898</v>
      </c>
      <c r="I186">
        <v>0</v>
      </c>
      <c r="J186">
        <v>1</v>
      </c>
    </row>
    <row r="187" spans="1:10" x14ac:dyDescent="0.35">
      <c r="A187" t="s">
        <v>11</v>
      </c>
      <c r="B187" t="s">
        <v>899</v>
      </c>
      <c r="C187" t="s">
        <v>900</v>
      </c>
      <c r="D187" t="s">
        <v>901</v>
      </c>
      <c r="E187" t="s">
        <v>902</v>
      </c>
      <c r="F187" s="2">
        <v>166</v>
      </c>
      <c r="G187" t="s">
        <v>22</v>
      </c>
      <c r="H187" t="s">
        <v>903</v>
      </c>
      <c r="I187">
        <v>0</v>
      </c>
      <c r="J187">
        <v>1</v>
      </c>
    </row>
    <row r="188" spans="1:10" x14ac:dyDescent="0.35">
      <c r="A188" t="s">
        <v>11</v>
      </c>
      <c r="B188" t="s">
        <v>904</v>
      </c>
      <c r="C188" t="s">
        <v>905</v>
      </c>
      <c r="D188" t="s">
        <v>906</v>
      </c>
      <c r="E188" t="s">
        <v>907</v>
      </c>
      <c r="F188" s="2">
        <v>36</v>
      </c>
      <c r="G188" t="s">
        <v>28</v>
      </c>
      <c r="H188" t="s">
        <v>908</v>
      </c>
      <c r="I188">
        <v>0</v>
      </c>
      <c r="J188">
        <v>1</v>
      </c>
    </row>
    <row r="189" spans="1:10" x14ac:dyDescent="0.35">
      <c r="A189" t="s">
        <v>11</v>
      </c>
      <c r="B189" t="s">
        <v>909</v>
      </c>
      <c r="C189" t="s">
        <v>910</v>
      </c>
      <c r="D189" t="s">
        <v>911</v>
      </c>
      <c r="E189" t="s">
        <v>912</v>
      </c>
      <c r="F189" s="2">
        <v>223</v>
      </c>
      <c r="G189" t="s">
        <v>34</v>
      </c>
      <c r="H189" t="s">
        <v>913</v>
      </c>
      <c r="I189">
        <v>0</v>
      </c>
      <c r="J189">
        <v>1</v>
      </c>
    </row>
    <row r="190" spans="1:10" x14ac:dyDescent="0.35">
      <c r="A190" t="s">
        <v>11</v>
      </c>
      <c r="B190" t="s">
        <v>914</v>
      </c>
      <c r="C190" t="s">
        <v>915</v>
      </c>
      <c r="D190" t="s">
        <v>916</v>
      </c>
      <c r="E190" t="s">
        <v>917</v>
      </c>
      <c r="F190" s="2">
        <v>164.45</v>
      </c>
      <c r="G190" t="s">
        <v>39</v>
      </c>
      <c r="H190" t="s">
        <v>918</v>
      </c>
      <c r="I190">
        <v>0</v>
      </c>
      <c r="J190">
        <v>1</v>
      </c>
    </row>
    <row r="191" spans="1:10" x14ac:dyDescent="0.35">
      <c r="A191" t="s">
        <v>11</v>
      </c>
      <c r="B191" t="s">
        <v>919</v>
      </c>
      <c r="C191" t="s">
        <v>920</v>
      </c>
      <c r="D191" t="s">
        <v>921</v>
      </c>
      <c r="E191" t="s">
        <v>922</v>
      </c>
      <c r="F191" s="2">
        <v>18</v>
      </c>
      <c r="G191" t="s">
        <v>45</v>
      </c>
      <c r="H191" t="s">
        <v>923</v>
      </c>
      <c r="I191">
        <v>0</v>
      </c>
      <c r="J191">
        <v>1</v>
      </c>
    </row>
    <row r="192" spans="1:10" x14ac:dyDescent="0.35">
      <c r="A192" t="s">
        <v>11</v>
      </c>
      <c r="B192" t="s">
        <v>924</v>
      </c>
      <c r="C192" t="s">
        <v>925</v>
      </c>
      <c r="D192" t="s">
        <v>926</v>
      </c>
      <c r="E192" t="s">
        <v>927</v>
      </c>
      <c r="F192" s="2">
        <v>16.25</v>
      </c>
      <c r="G192" t="s">
        <v>51</v>
      </c>
      <c r="H192" t="s">
        <v>928</v>
      </c>
      <c r="I192">
        <v>0</v>
      </c>
      <c r="J192">
        <v>1</v>
      </c>
    </row>
    <row r="193" spans="1:10" x14ac:dyDescent="0.35">
      <c r="A193" t="s">
        <v>11</v>
      </c>
      <c r="B193" t="s">
        <v>929</v>
      </c>
      <c r="C193" t="s">
        <v>930</v>
      </c>
      <c r="D193" t="s">
        <v>931</v>
      </c>
      <c r="E193" t="s">
        <v>932</v>
      </c>
      <c r="F193" s="2">
        <v>15</v>
      </c>
      <c r="G193" t="s">
        <v>57</v>
      </c>
      <c r="H193" t="s">
        <v>933</v>
      </c>
      <c r="I193">
        <v>0</v>
      </c>
      <c r="J193">
        <v>1</v>
      </c>
    </row>
    <row r="194" spans="1:10" x14ac:dyDescent="0.35">
      <c r="A194" t="s">
        <v>11</v>
      </c>
      <c r="B194" t="s">
        <v>934</v>
      </c>
      <c r="C194" t="s">
        <v>935</v>
      </c>
      <c r="D194" t="s">
        <v>936</v>
      </c>
      <c r="E194" t="s">
        <v>937</v>
      </c>
      <c r="F194" s="2">
        <v>147.5</v>
      </c>
      <c r="G194" t="s">
        <v>63</v>
      </c>
      <c r="H194" t="s">
        <v>938</v>
      </c>
      <c r="I194">
        <v>0</v>
      </c>
      <c r="J194">
        <v>1</v>
      </c>
    </row>
    <row r="195" spans="1:10" x14ac:dyDescent="0.35">
      <c r="A195" t="s">
        <v>11</v>
      </c>
      <c r="B195" t="s">
        <v>939</v>
      </c>
      <c r="C195" t="s">
        <v>940</v>
      </c>
      <c r="D195" t="s">
        <v>941</v>
      </c>
      <c r="E195" t="s">
        <v>941</v>
      </c>
      <c r="F195" s="2">
        <v>153</v>
      </c>
      <c r="G195" t="s">
        <v>69</v>
      </c>
      <c r="H195" t="s">
        <v>942</v>
      </c>
      <c r="I195">
        <v>0</v>
      </c>
      <c r="J195">
        <v>1</v>
      </c>
    </row>
    <row r="196" spans="1:10" x14ac:dyDescent="0.35">
      <c r="A196" t="s">
        <v>11</v>
      </c>
      <c r="B196" t="s">
        <v>943</v>
      </c>
      <c r="C196" t="s">
        <v>944</v>
      </c>
      <c r="D196" t="s">
        <v>945</v>
      </c>
      <c r="E196" t="s">
        <v>946</v>
      </c>
      <c r="F196" s="2">
        <v>185</v>
      </c>
      <c r="G196" t="s">
        <v>75</v>
      </c>
      <c r="H196" t="s">
        <v>947</v>
      </c>
      <c r="I196">
        <v>0</v>
      </c>
      <c r="J196">
        <v>1</v>
      </c>
    </row>
    <row r="197" spans="1:10" x14ac:dyDescent="0.35">
      <c r="A197" t="s">
        <v>11</v>
      </c>
      <c r="B197" t="s">
        <v>948</v>
      </c>
      <c r="C197" t="s">
        <v>949</v>
      </c>
      <c r="D197" t="s">
        <v>950</v>
      </c>
      <c r="E197" t="s">
        <v>951</v>
      </c>
      <c r="F197" s="2">
        <v>31.5</v>
      </c>
      <c r="G197" t="s">
        <v>81</v>
      </c>
      <c r="H197" t="s">
        <v>952</v>
      </c>
      <c r="I197">
        <v>0</v>
      </c>
      <c r="J197">
        <v>1</v>
      </c>
    </row>
    <row r="198" spans="1:10" x14ac:dyDescent="0.35">
      <c r="A198" t="s">
        <v>11</v>
      </c>
      <c r="B198" t="s">
        <v>953</v>
      </c>
      <c r="C198" t="s">
        <v>954</v>
      </c>
      <c r="D198" t="s">
        <v>955</v>
      </c>
      <c r="E198" t="s">
        <v>956</v>
      </c>
      <c r="F198" s="2">
        <v>25</v>
      </c>
      <c r="G198" t="s">
        <v>22</v>
      </c>
      <c r="H198" t="s">
        <v>957</v>
      </c>
      <c r="I198">
        <v>0</v>
      </c>
      <c r="J198">
        <v>1</v>
      </c>
    </row>
    <row r="199" spans="1:10" x14ac:dyDescent="0.35">
      <c r="A199" t="s">
        <v>11</v>
      </c>
      <c r="B199" t="s">
        <v>958</v>
      </c>
      <c r="C199" t="s">
        <v>959</v>
      </c>
      <c r="D199" t="s">
        <v>960</v>
      </c>
      <c r="E199" t="s">
        <v>961</v>
      </c>
      <c r="F199" s="2">
        <v>678.1</v>
      </c>
      <c r="G199" t="s">
        <v>28</v>
      </c>
      <c r="H199" t="s">
        <v>962</v>
      </c>
      <c r="I199">
        <v>0</v>
      </c>
      <c r="J199">
        <v>1</v>
      </c>
    </row>
    <row r="200" spans="1:10" x14ac:dyDescent="0.35">
      <c r="A200" t="s">
        <v>11</v>
      </c>
      <c r="B200" t="s">
        <v>963</v>
      </c>
      <c r="C200" t="s">
        <v>964</v>
      </c>
      <c r="D200" t="s">
        <v>965</v>
      </c>
      <c r="E200" t="s">
        <v>966</v>
      </c>
      <c r="F200" s="2">
        <v>42</v>
      </c>
      <c r="G200" t="s">
        <v>34</v>
      </c>
      <c r="H200" t="s">
        <v>967</v>
      </c>
      <c r="I200">
        <v>0</v>
      </c>
      <c r="J200">
        <v>1</v>
      </c>
    </row>
    <row r="201" spans="1:10" x14ac:dyDescent="0.35">
      <c r="A201" t="s">
        <v>11</v>
      </c>
      <c r="B201" t="s">
        <v>968</v>
      </c>
      <c r="C201" t="s">
        <v>969</v>
      </c>
      <c r="D201" t="s">
        <v>970</v>
      </c>
      <c r="E201" t="s">
        <v>971</v>
      </c>
      <c r="F201" s="2">
        <v>40.5</v>
      </c>
      <c r="G201" t="s">
        <v>39</v>
      </c>
      <c r="H201" t="s">
        <v>972</v>
      </c>
      <c r="I201">
        <v>0</v>
      </c>
      <c r="J201">
        <v>1</v>
      </c>
    </row>
    <row r="202" spans="1:10" x14ac:dyDescent="0.35">
      <c r="A202" t="s">
        <v>11</v>
      </c>
      <c r="B202" t="s">
        <v>973</v>
      </c>
      <c r="C202" t="s">
        <v>974</v>
      </c>
      <c r="D202" t="s">
        <v>975</v>
      </c>
      <c r="E202" t="s">
        <v>976</v>
      </c>
      <c r="F202" s="2">
        <v>146.25</v>
      </c>
      <c r="G202" t="s">
        <v>45</v>
      </c>
      <c r="H202" t="s">
        <v>977</v>
      </c>
      <c r="I202">
        <v>0</v>
      </c>
      <c r="J202">
        <v>1</v>
      </c>
    </row>
    <row r="203" spans="1:10" x14ac:dyDescent="0.35">
      <c r="A203" t="s">
        <v>11</v>
      </c>
      <c r="B203" t="s">
        <v>978</v>
      </c>
      <c r="C203" t="s">
        <v>979</v>
      </c>
      <c r="D203" t="s">
        <v>980</v>
      </c>
      <c r="E203" t="s">
        <v>981</v>
      </c>
      <c r="F203" s="2">
        <v>25</v>
      </c>
      <c r="G203" t="s">
        <v>51</v>
      </c>
      <c r="H203" t="s">
        <v>982</v>
      </c>
      <c r="I203">
        <v>0</v>
      </c>
      <c r="J203">
        <v>1</v>
      </c>
    </row>
    <row r="204" spans="1:10" x14ac:dyDescent="0.35">
      <c r="A204" t="s">
        <v>11</v>
      </c>
      <c r="B204" t="s">
        <v>983</v>
      </c>
      <c r="C204" t="s">
        <v>984</v>
      </c>
      <c r="D204" t="s">
        <v>985</v>
      </c>
      <c r="E204" t="s">
        <v>986</v>
      </c>
      <c r="F204" s="2">
        <v>251.85</v>
      </c>
      <c r="G204" t="s">
        <v>57</v>
      </c>
      <c r="H204" t="s">
        <v>987</v>
      </c>
      <c r="I204">
        <v>0</v>
      </c>
      <c r="J204">
        <v>1</v>
      </c>
    </row>
    <row r="205" spans="1:10" x14ac:dyDescent="0.35">
      <c r="A205" t="s">
        <v>11</v>
      </c>
      <c r="B205" t="s">
        <v>988</v>
      </c>
      <c r="C205" t="s">
        <v>989</v>
      </c>
      <c r="D205" t="s">
        <v>990</v>
      </c>
      <c r="E205" t="s">
        <v>991</v>
      </c>
      <c r="F205" s="2">
        <v>211</v>
      </c>
      <c r="G205" t="s">
        <v>63</v>
      </c>
      <c r="H205" t="s">
        <v>992</v>
      </c>
      <c r="I205">
        <v>0</v>
      </c>
      <c r="J205">
        <v>1</v>
      </c>
    </row>
    <row r="206" spans="1:10" x14ac:dyDescent="0.35">
      <c r="A206" t="s">
        <v>11</v>
      </c>
      <c r="B206" t="s">
        <v>993</v>
      </c>
      <c r="C206" t="s">
        <v>994</v>
      </c>
      <c r="D206" t="s">
        <v>995</v>
      </c>
      <c r="E206" t="s">
        <v>996</v>
      </c>
      <c r="F206" s="2">
        <v>25</v>
      </c>
      <c r="G206" t="s">
        <v>69</v>
      </c>
      <c r="H206" t="s">
        <v>997</v>
      </c>
      <c r="I206">
        <v>0</v>
      </c>
      <c r="J206">
        <v>1</v>
      </c>
    </row>
    <row r="207" spans="1:10" x14ac:dyDescent="0.35">
      <c r="A207" t="s">
        <v>11</v>
      </c>
      <c r="B207" t="s">
        <v>998</v>
      </c>
      <c r="C207" t="s">
        <v>999</v>
      </c>
      <c r="D207" t="s">
        <v>1000</v>
      </c>
      <c r="E207" t="s">
        <v>1001</v>
      </c>
      <c r="F207" s="2">
        <v>126.25</v>
      </c>
      <c r="G207" t="s">
        <v>75</v>
      </c>
      <c r="H207" t="s">
        <v>1002</v>
      </c>
      <c r="I207">
        <v>0</v>
      </c>
      <c r="J207">
        <v>1</v>
      </c>
    </row>
    <row r="208" spans="1:10" x14ac:dyDescent="0.35">
      <c r="A208" t="s">
        <v>11</v>
      </c>
      <c r="B208" t="s">
        <v>1003</v>
      </c>
      <c r="C208" t="s">
        <v>1004</v>
      </c>
      <c r="D208" t="s">
        <v>1005</v>
      </c>
      <c r="E208" t="s">
        <v>1006</v>
      </c>
      <c r="F208" s="2">
        <v>21.75</v>
      </c>
      <c r="G208" t="s">
        <v>81</v>
      </c>
      <c r="H208" t="s">
        <v>1007</v>
      </c>
      <c r="I208">
        <v>0</v>
      </c>
      <c r="J208">
        <v>1</v>
      </c>
    </row>
    <row r="209" spans="1:10" x14ac:dyDescent="0.35">
      <c r="A209" t="s">
        <v>11</v>
      </c>
      <c r="B209" t="s">
        <v>1008</v>
      </c>
      <c r="C209" t="s">
        <v>1009</v>
      </c>
      <c r="D209" t="s">
        <v>1010</v>
      </c>
      <c r="E209" t="s">
        <v>1011</v>
      </c>
      <c r="F209" s="2">
        <v>40.5</v>
      </c>
      <c r="G209" t="s">
        <v>16</v>
      </c>
      <c r="H209" t="s">
        <v>1012</v>
      </c>
      <c r="I209">
        <v>0</v>
      </c>
      <c r="J209">
        <v>1</v>
      </c>
    </row>
    <row r="210" spans="1:10" x14ac:dyDescent="0.35">
      <c r="A210" t="s">
        <v>11</v>
      </c>
      <c r="B210" t="s">
        <v>1013</v>
      </c>
      <c r="C210" t="s">
        <v>1014</v>
      </c>
      <c r="D210" t="s">
        <v>1015</v>
      </c>
      <c r="E210" t="s">
        <v>1016</v>
      </c>
      <c r="F210" s="2">
        <v>103.5</v>
      </c>
      <c r="G210" t="s">
        <v>22</v>
      </c>
      <c r="H210" t="s">
        <v>1017</v>
      </c>
      <c r="I210">
        <v>0</v>
      </c>
      <c r="J210">
        <v>1</v>
      </c>
    </row>
    <row r="211" spans="1:10" x14ac:dyDescent="0.35">
      <c r="A211" t="s">
        <v>11</v>
      </c>
      <c r="B211" t="s">
        <v>1018</v>
      </c>
      <c r="C211" t="s">
        <v>1019</v>
      </c>
      <c r="D211" t="s">
        <v>1020</v>
      </c>
      <c r="E211" t="s">
        <v>1021</v>
      </c>
      <c r="F211" s="2">
        <v>44</v>
      </c>
      <c r="G211" t="s">
        <v>28</v>
      </c>
      <c r="H211" t="s">
        <v>1022</v>
      </c>
      <c r="I211">
        <v>0</v>
      </c>
      <c r="J211">
        <v>1</v>
      </c>
    </row>
    <row r="212" spans="1:10" x14ac:dyDescent="0.35">
      <c r="A212" t="s">
        <v>11</v>
      </c>
      <c r="B212" t="s">
        <v>1023</v>
      </c>
      <c r="C212" t="s">
        <v>1024</v>
      </c>
      <c r="D212" t="s">
        <v>1025</v>
      </c>
      <c r="E212" t="s">
        <v>1026</v>
      </c>
      <c r="F212" s="2">
        <v>182.5</v>
      </c>
      <c r="G212" t="s">
        <v>34</v>
      </c>
      <c r="H212" t="s">
        <v>1027</v>
      </c>
      <c r="I212">
        <v>0</v>
      </c>
      <c r="J212">
        <v>1</v>
      </c>
    </row>
    <row r="213" spans="1:10" x14ac:dyDescent="0.35">
      <c r="A213" t="s">
        <v>11</v>
      </c>
      <c r="B213" t="s">
        <v>1028</v>
      </c>
      <c r="C213" t="s">
        <v>1029</v>
      </c>
      <c r="D213" t="s">
        <v>1030</v>
      </c>
      <c r="E213" t="s">
        <v>1031</v>
      </c>
      <c r="F213" s="2">
        <v>22.74</v>
      </c>
      <c r="G213" t="s">
        <v>39</v>
      </c>
      <c r="H213" t="s">
        <v>1032</v>
      </c>
      <c r="I213">
        <v>0</v>
      </c>
      <c r="J213">
        <v>1</v>
      </c>
    </row>
    <row r="214" spans="1:10" x14ac:dyDescent="0.35">
      <c r="A214" t="s">
        <v>11</v>
      </c>
      <c r="B214" t="s">
        <v>1033</v>
      </c>
      <c r="C214" t="s">
        <v>1034</v>
      </c>
      <c r="D214" t="s">
        <v>1035</v>
      </c>
      <c r="E214" t="s">
        <v>1036</v>
      </c>
      <c r="F214" s="2">
        <v>130.69</v>
      </c>
      <c r="G214" t="s">
        <v>45</v>
      </c>
      <c r="H214" t="s">
        <v>1037</v>
      </c>
      <c r="I214">
        <v>0</v>
      </c>
      <c r="J214">
        <v>1</v>
      </c>
    </row>
    <row r="215" spans="1:10" x14ac:dyDescent="0.35">
      <c r="A215" t="s">
        <v>11</v>
      </c>
      <c r="B215" t="s">
        <v>1038</v>
      </c>
      <c r="C215" t="s">
        <v>1039</v>
      </c>
      <c r="D215" t="s">
        <v>1040</v>
      </c>
      <c r="E215" t="s">
        <v>1041</v>
      </c>
      <c r="F215" s="2">
        <v>28</v>
      </c>
      <c r="G215" t="s">
        <v>51</v>
      </c>
      <c r="H215" t="s">
        <v>1042</v>
      </c>
      <c r="I215">
        <v>0</v>
      </c>
      <c r="J215">
        <v>1</v>
      </c>
    </row>
    <row r="216" spans="1:10" x14ac:dyDescent="0.35">
      <c r="A216" t="s">
        <v>11</v>
      </c>
      <c r="B216" t="s">
        <v>1043</v>
      </c>
      <c r="C216" t="s">
        <v>1044</v>
      </c>
      <c r="D216" t="s">
        <v>1045</v>
      </c>
      <c r="E216" t="s">
        <v>1046</v>
      </c>
      <c r="F216" s="2">
        <v>153.5</v>
      </c>
      <c r="G216" t="s">
        <v>57</v>
      </c>
      <c r="H216" t="s">
        <v>1047</v>
      </c>
      <c r="I216">
        <v>0</v>
      </c>
      <c r="J216">
        <v>1</v>
      </c>
    </row>
    <row r="217" spans="1:10" x14ac:dyDescent="0.35">
      <c r="A217" t="s">
        <v>11</v>
      </c>
      <c r="B217" t="s">
        <v>1048</v>
      </c>
      <c r="C217" t="s">
        <v>1049</v>
      </c>
      <c r="D217" t="s">
        <v>1045</v>
      </c>
      <c r="E217" t="s">
        <v>1046</v>
      </c>
      <c r="F217" s="2">
        <v>128.4</v>
      </c>
      <c r="G217" t="s">
        <v>63</v>
      </c>
      <c r="H217" t="s">
        <v>1050</v>
      </c>
      <c r="I217">
        <v>0</v>
      </c>
      <c r="J217">
        <v>1</v>
      </c>
    </row>
    <row r="218" spans="1:10" x14ac:dyDescent="0.35">
      <c r="A218" t="s">
        <v>11</v>
      </c>
      <c r="B218" t="s">
        <v>1051</v>
      </c>
      <c r="C218" t="s">
        <v>1052</v>
      </c>
      <c r="D218" t="s">
        <v>1053</v>
      </c>
      <c r="E218" t="s">
        <v>1054</v>
      </c>
      <c r="F218" s="2">
        <v>103.75</v>
      </c>
      <c r="G218" t="s">
        <v>69</v>
      </c>
      <c r="H218" t="s">
        <v>1055</v>
      </c>
      <c r="I218">
        <v>0</v>
      </c>
      <c r="J218">
        <v>1</v>
      </c>
    </row>
    <row r="219" spans="1:10" x14ac:dyDescent="0.35">
      <c r="A219" t="s">
        <v>11</v>
      </c>
      <c r="B219" t="s">
        <v>1056</v>
      </c>
      <c r="C219" t="s">
        <v>1057</v>
      </c>
      <c r="D219" t="s">
        <v>1058</v>
      </c>
      <c r="E219" t="s">
        <v>1059</v>
      </c>
      <c r="F219" s="2">
        <v>5.5</v>
      </c>
      <c r="G219" t="s">
        <v>75</v>
      </c>
      <c r="H219" t="s">
        <v>1060</v>
      </c>
      <c r="I219">
        <v>0</v>
      </c>
      <c r="J219">
        <v>1</v>
      </c>
    </row>
    <row r="220" spans="1:10" x14ac:dyDescent="0.35">
      <c r="A220" t="s">
        <v>11</v>
      </c>
      <c r="B220" t="s">
        <v>1061</v>
      </c>
      <c r="C220" t="s">
        <v>1062</v>
      </c>
      <c r="D220" t="s">
        <v>1063</v>
      </c>
      <c r="E220" t="s">
        <v>1064</v>
      </c>
      <c r="F220" s="2">
        <v>83</v>
      </c>
      <c r="G220" t="s">
        <v>81</v>
      </c>
      <c r="H220" t="s">
        <v>1065</v>
      </c>
      <c r="I220">
        <v>0</v>
      </c>
      <c r="J220">
        <v>1</v>
      </c>
    </row>
    <row r="221" spans="1:10" x14ac:dyDescent="0.35">
      <c r="A221" t="s">
        <v>11</v>
      </c>
      <c r="B221" t="s">
        <v>1066</v>
      </c>
      <c r="C221" t="s">
        <v>1067</v>
      </c>
      <c r="D221" t="s">
        <v>1068</v>
      </c>
      <c r="E221" t="s">
        <v>1069</v>
      </c>
      <c r="F221" s="2">
        <v>85</v>
      </c>
      <c r="G221" t="s">
        <v>22</v>
      </c>
      <c r="H221" t="s">
        <v>1070</v>
      </c>
      <c r="I221">
        <v>0</v>
      </c>
      <c r="J221">
        <v>1</v>
      </c>
    </row>
    <row r="222" spans="1:10" x14ac:dyDescent="0.35">
      <c r="A222" t="s">
        <v>11</v>
      </c>
      <c r="B222" t="s">
        <v>1071</v>
      </c>
      <c r="C222" t="s">
        <v>1072</v>
      </c>
      <c r="D222" t="s">
        <v>1073</v>
      </c>
      <c r="E222" t="s">
        <v>1073</v>
      </c>
      <c r="F222" s="2">
        <v>42</v>
      </c>
      <c r="G222" t="s">
        <v>28</v>
      </c>
      <c r="H222" t="s">
        <v>1074</v>
      </c>
      <c r="I222">
        <v>0</v>
      </c>
      <c r="J222">
        <v>1</v>
      </c>
    </row>
    <row r="223" spans="1:10" x14ac:dyDescent="0.35">
      <c r="A223" t="s">
        <v>11</v>
      </c>
      <c r="B223" t="s">
        <v>1075</v>
      </c>
      <c r="C223" t="s">
        <v>1076</v>
      </c>
      <c r="D223" t="s">
        <v>1077</v>
      </c>
      <c r="E223" t="s">
        <v>1078</v>
      </c>
      <c r="F223" s="2">
        <v>42</v>
      </c>
      <c r="G223" t="s">
        <v>34</v>
      </c>
      <c r="H223" t="s">
        <v>1079</v>
      </c>
      <c r="I223">
        <v>0</v>
      </c>
      <c r="J223">
        <v>1</v>
      </c>
    </row>
    <row r="224" spans="1:10" x14ac:dyDescent="0.35">
      <c r="A224" t="s">
        <v>11</v>
      </c>
      <c r="B224" t="s">
        <v>1080</v>
      </c>
      <c r="C224" t="s">
        <v>1081</v>
      </c>
      <c r="D224" t="s">
        <v>1082</v>
      </c>
      <c r="E224" t="s">
        <v>1083</v>
      </c>
      <c r="F224" s="2">
        <v>171</v>
      </c>
      <c r="G224" t="s">
        <v>39</v>
      </c>
      <c r="H224" t="s">
        <v>1084</v>
      </c>
      <c r="I224">
        <v>0</v>
      </c>
      <c r="J224">
        <v>1</v>
      </c>
    </row>
    <row r="225" spans="1:10" x14ac:dyDescent="0.35">
      <c r="A225" t="s">
        <v>11</v>
      </c>
      <c r="B225" t="s">
        <v>1085</v>
      </c>
      <c r="C225" t="s">
        <v>1086</v>
      </c>
      <c r="D225" t="s">
        <v>1087</v>
      </c>
      <c r="E225" t="s">
        <v>1088</v>
      </c>
      <c r="F225" s="2">
        <v>115.48</v>
      </c>
      <c r="G225" t="s">
        <v>45</v>
      </c>
      <c r="H225" t="s">
        <v>1089</v>
      </c>
      <c r="I225">
        <v>0</v>
      </c>
      <c r="J225">
        <v>1</v>
      </c>
    </row>
    <row r="226" spans="1:10" x14ac:dyDescent="0.35">
      <c r="A226" t="s">
        <v>11</v>
      </c>
      <c r="B226" t="s">
        <v>1090</v>
      </c>
      <c r="C226" t="s">
        <v>1091</v>
      </c>
      <c r="D226" t="s">
        <v>1092</v>
      </c>
      <c r="E226" t="s">
        <v>1093</v>
      </c>
      <c r="F226" s="2">
        <v>42</v>
      </c>
      <c r="G226" t="s">
        <v>51</v>
      </c>
      <c r="H226" t="s">
        <v>1094</v>
      </c>
      <c r="I226">
        <v>0</v>
      </c>
      <c r="J226">
        <v>1</v>
      </c>
    </row>
    <row r="227" spans="1:10" x14ac:dyDescent="0.35">
      <c r="A227" t="s">
        <v>11</v>
      </c>
      <c r="B227" t="s">
        <v>1095</v>
      </c>
      <c r="C227" t="s">
        <v>1096</v>
      </c>
      <c r="D227" t="s">
        <v>1097</v>
      </c>
      <c r="E227" t="s">
        <v>1098</v>
      </c>
      <c r="F227" s="2">
        <v>22</v>
      </c>
      <c r="G227" t="s">
        <v>57</v>
      </c>
      <c r="H227" t="s">
        <v>1099</v>
      </c>
      <c r="I227">
        <v>0</v>
      </c>
      <c r="J227">
        <v>1</v>
      </c>
    </row>
    <row r="228" spans="1:10" x14ac:dyDescent="0.35">
      <c r="A228" t="s">
        <v>11</v>
      </c>
      <c r="B228" t="s">
        <v>1095</v>
      </c>
      <c r="C228" t="s">
        <v>1096</v>
      </c>
      <c r="D228" t="s">
        <v>1100</v>
      </c>
      <c r="E228" t="s">
        <v>1101</v>
      </c>
      <c r="F228" s="2">
        <v>12.99</v>
      </c>
      <c r="G228" t="s">
        <v>63</v>
      </c>
      <c r="H228" t="s">
        <v>1099</v>
      </c>
      <c r="I228">
        <v>0</v>
      </c>
      <c r="J228">
        <v>1</v>
      </c>
    </row>
    <row r="229" spans="1:10" x14ac:dyDescent="0.35">
      <c r="A229" t="s">
        <v>11</v>
      </c>
      <c r="B229" t="s">
        <v>1102</v>
      </c>
      <c r="C229" t="s">
        <v>1103</v>
      </c>
      <c r="D229" t="s">
        <v>1104</v>
      </c>
      <c r="E229" t="s">
        <v>1105</v>
      </c>
      <c r="F229" s="2">
        <v>36.5</v>
      </c>
      <c r="G229" t="s">
        <v>69</v>
      </c>
      <c r="H229" t="s">
        <v>1106</v>
      </c>
      <c r="I229">
        <v>0</v>
      </c>
      <c r="J229">
        <v>1</v>
      </c>
    </row>
    <row r="230" spans="1:10" x14ac:dyDescent="0.35">
      <c r="A230" t="s">
        <v>11</v>
      </c>
      <c r="B230" t="s">
        <v>1107</v>
      </c>
      <c r="C230" t="s">
        <v>1108</v>
      </c>
      <c r="D230" t="s">
        <v>1109</v>
      </c>
      <c r="E230" t="s">
        <v>1110</v>
      </c>
      <c r="F230" s="2">
        <v>117.42</v>
      </c>
      <c r="G230" t="s">
        <v>75</v>
      </c>
      <c r="H230" t="s">
        <v>1111</v>
      </c>
      <c r="I230">
        <v>0</v>
      </c>
      <c r="J230">
        <v>1</v>
      </c>
    </row>
    <row r="231" spans="1:10" x14ac:dyDescent="0.35">
      <c r="A231" t="s">
        <v>11</v>
      </c>
      <c r="B231" t="s">
        <v>1112</v>
      </c>
      <c r="C231" t="s">
        <v>1113</v>
      </c>
      <c r="D231" t="s">
        <v>1114</v>
      </c>
      <c r="E231" t="s">
        <v>1115</v>
      </c>
      <c r="F231" s="2">
        <v>45</v>
      </c>
      <c r="G231" t="s">
        <v>81</v>
      </c>
      <c r="H231" t="s">
        <v>1116</v>
      </c>
      <c r="I231">
        <v>0</v>
      </c>
      <c r="J231">
        <v>1</v>
      </c>
    </row>
    <row r="232" spans="1:10" x14ac:dyDescent="0.35">
      <c r="A232" t="s">
        <v>11</v>
      </c>
      <c r="B232" t="s">
        <v>1117</v>
      </c>
      <c r="C232" t="s">
        <v>1118</v>
      </c>
      <c r="D232" t="s">
        <v>1119</v>
      </c>
      <c r="E232" t="s">
        <v>1120</v>
      </c>
      <c r="F232" s="2">
        <v>47.99</v>
      </c>
      <c r="G232" t="s">
        <v>16</v>
      </c>
      <c r="H232" t="s">
        <v>1121</v>
      </c>
      <c r="I232">
        <v>0</v>
      </c>
      <c r="J232">
        <v>1</v>
      </c>
    </row>
    <row r="233" spans="1:10" x14ac:dyDescent="0.35">
      <c r="A233" t="s">
        <v>11</v>
      </c>
      <c r="B233" t="s">
        <v>1122</v>
      </c>
      <c r="C233" t="s">
        <v>1123</v>
      </c>
      <c r="D233" t="s">
        <v>1124</v>
      </c>
      <c r="E233" t="s">
        <v>1125</v>
      </c>
      <c r="F233" s="2">
        <v>30</v>
      </c>
      <c r="G233" t="s">
        <v>22</v>
      </c>
      <c r="H233" t="s">
        <v>1126</v>
      </c>
      <c r="I233">
        <v>0</v>
      </c>
      <c r="J233">
        <v>1</v>
      </c>
    </row>
    <row r="234" spans="1:10" x14ac:dyDescent="0.35">
      <c r="A234" t="s">
        <v>11</v>
      </c>
      <c r="B234" t="s">
        <v>1127</v>
      </c>
      <c r="C234" t="s">
        <v>1128</v>
      </c>
      <c r="D234" t="s">
        <v>1129</v>
      </c>
      <c r="E234" t="s">
        <v>1130</v>
      </c>
      <c r="F234" s="2">
        <v>341.25</v>
      </c>
      <c r="G234" t="s">
        <v>28</v>
      </c>
      <c r="H234" t="s">
        <v>1131</v>
      </c>
      <c r="I234">
        <v>0</v>
      </c>
      <c r="J234">
        <v>1</v>
      </c>
    </row>
    <row r="235" spans="1:10" x14ac:dyDescent="0.35">
      <c r="A235" t="s">
        <v>11</v>
      </c>
      <c r="B235" t="s">
        <v>1132</v>
      </c>
      <c r="C235" t="s">
        <v>1133</v>
      </c>
      <c r="D235" t="s">
        <v>1134</v>
      </c>
      <c r="E235" t="s">
        <v>1135</v>
      </c>
      <c r="F235" s="2">
        <v>22</v>
      </c>
      <c r="G235" t="s">
        <v>34</v>
      </c>
      <c r="H235" t="s">
        <v>1136</v>
      </c>
      <c r="I235">
        <v>0</v>
      </c>
      <c r="J235">
        <v>1</v>
      </c>
    </row>
    <row r="236" spans="1:10" x14ac:dyDescent="0.35">
      <c r="A236" t="s">
        <v>11</v>
      </c>
      <c r="B236" t="s">
        <v>1132</v>
      </c>
      <c r="C236" t="s">
        <v>1133</v>
      </c>
      <c r="D236" t="s">
        <v>1137</v>
      </c>
      <c r="E236" t="s">
        <v>1138</v>
      </c>
      <c r="F236" s="2">
        <v>58.5</v>
      </c>
      <c r="G236" t="s">
        <v>39</v>
      </c>
      <c r="H236" t="s">
        <v>1136</v>
      </c>
      <c r="I236">
        <v>0</v>
      </c>
      <c r="J236">
        <v>1</v>
      </c>
    </row>
    <row r="237" spans="1:10" x14ac:dyDescent="0.35">
      <c r="A237" t="s">
        <v>11</v>
      </c>
      <c r="B237" t="s">
        <v>1132</v>
      </c>
      <c r="C237" t="s">
        <v>1133</v>
      </c>
      <c r="D237" t="s">
        <v>1139</v>
      </c>
      <c r="E237" t="s">
        <v>1140</v>
      </c>
      <c r="F237" s="2">
        <v>28.75</v>
      </c>
      <c r="G237" t="s">
        <v>45</v>
      </c>
      <c r="H237" t="s">
        <v>1136</v>
      </c>
      <c r="I237">
        <v>0</v>
      </c>
      <c r="J237">
        <v>1</v>
      </c>
    </row>
    <row r="238" spans="1:10" x14ac:dyDescent="0.35">
      <c r="A238" t="s">
        <v>11</v>
      </c>
      <c r="B238" t="s">
        <v>1132</v>
      </c>
      <c r="C238" t="s">
        <v>1133</v>
      </c>
      <c r="D238" t="s">
        <v>1139</v>
      </c>
      <c r="E238" t="s">
        <v>1140</v>
      </c>
      <c r="F238" s="2">
        <v>28.75</v>
      </c>
      <c r="G238" t="s">
        <v>51</v>
      </c>
      <c r="H238" t="s">
        <v>1136</v>
      </c>
      <c r="I238">
        <v>0</v>
      </c>
      <c r="J238">
        <v>1</v>
      </c>
    </row>
    <row r="239" spans="1:10" x14ac:dyDescent="0.35">
      <c r="A239" t="s">
        <v>11</v>
      </c>
      <c r="B239" t="s">
        <v>1132</v>
      </c>
      <c r="C239" t="s">
        <v>1133</v>
      </c>
      <c r="D239" t="s">
        <v>1141</v>
      </c>
      <c r="E239" t="s">
        <v>1142</v>
      </c>
      <c r="F239" s="2">
        <v>28</v>
      </c>
      <c r="G239" t="s">
        <v>57</v>
      </c>
      <c r="H239" t="s">
        <v>1136</v>
      </c>
      <c r="I239">
        <v>0</v>
      </c>
      <c r="J239">
        <v>1</v>
      </c>
    </row>
    <row r="240" spans="1:10" x14ac:dyDescent="0.35">
      <c r="A240" t="s">
        <v>11</v>
      </c>
      <c r="B240" t="s">
        <v>1132</v>
      </c>
      <c r="C240" t="s">
        <v>1133</v>
      </c>
      <c r="D240" t="s">
        <v>1137</v>
      </c>
      <c r="E240" t="s">
        <v>1138</v>
      </c>
      <c r="F240" s="2">
        <v>22</v>
      </c>
      <c r="G240" t="s">
        <v>63</v>
      </c>
      <c r="H240" t="s">
        <v>1136</v>
      </c>
      <c r="I240">
        <v>0</v>
      </c>
      <c r="J240">
        <v>1</v>
      </c>
    </row>
    <row r="241" spans="1:10" x14ac:dyDescent="0.35">
      <c r="A241" t="s">
        <v>11</v>
      </c>
      <c r="B241" t="s">
        <v>1132</v>
      </c>
      <c r="C241" t="s">
        <v>1133</v>
      </c>
      <c r="D241" t="s">
        <v>1134</v>
      </c>
      <c r="E241" t="s">
        <v>1135</v>
      </c>
      <c r="F241" s="2">
        <v>93.5</v>
      </c>
      <c r="G241" t="s">
        <v>69</v>
      </c>
      <c r="H241" t="s">
        <v>1136</v>
      </c>
      <c r="I241">
        <v>0</v>
      </c>
      <c r="J241">
        <v>1</v>
      </c>
    </row>
    <row r="242" spans="1:10" x14ac:dyDescent="0.35">
      <c r="A242" t="s">
        <v>11</v>
      </c>
      <c r="B242" t="s">
        <v>1143</v>
      </c>
      <c r="C242" t="s">
        <v>1144</v>
      </c>
      <c r="D242" t="s">
        <v>1145</v>
      </c>
      <c r="E242" t="s">
        <v>1146</v>
      </c>
      <c r="F242" s="2">
        <v>80</v>
      </c>
      <c r="G242" t="s">
        <v>75</v>
      </c>
      <c r="H242" t="s">
        <v>1147</v>
      </c>
      <c r="I242">
        <v>0</v>
      </c>
      <c r="J242">
        <v>1</v>
      </c>
    </row>
    <row r="243" spans="1:10" x14ac:dyDescent="0.35">
      <c r="A243" t="s">
        <v>11</v>
      </c>
      <c r="B243" t="s">
        <v>1148</v>
      </c>
      <c r="C243" t="s">
        <v>1149</v>
      </c>
      <c r="D243" t="s">
        <v>1150</v>
      </c>
      <c r="E243" t="s">
        <v>1151</v>
      </c>
      <c r="F243" s="2">
        <v>42</v>
      </c>
      <c r="G243" t="s">
        <v>81</v>
      </c>
      <c r="H243" t="s">
        <v>1152</v>
      </c>
      <c r="I243">
        <v>0</v>
      </c>
      <c r="J243">
        <v>1</v>
      </c>
    </row>
    <row r="244" spans="1:10" x14ac:dyDescent="0.35">
      <c r="A244" t="s">
        <v>11</v>
      </c>
      <c r="B244" t="s">
        <v>1153</v>
      </c>
      <c r="C244" t="s">
        <v>1154</v>
      </c>
      <c r="D244" t="s">
        <v>1155</v>
      </c>
      <c r="E244" t="s">
        <v>1156</v>
      </c>
      <c r="F244" s="2">
        <v>41.5</v>
      </c>
      <c r="G244" t="s">
        <v>22</v>
      </c>
      <c r="H244" t="s">
        <v>1157</v>
      </c>
      <c r="I244">
        <v>0</v>
      </c>
      <c r="J244">
        <v>1</v>
      </c>
    </row>
    <row r="245" spans="1:10" x14ac:dyDescent="0.35">
      <c r="A245" t="s">
        <v>11</v>
      </c>
      <c r="B245" t="s">
        <v>1158</v>
      </c>
      <c r="C245" t="s">
        <v>1159</v>
      </c>
      <c r="D245" t="s">
        <v>1160</v>
      </c>
      <c r="E245" t="s">
        <v>1161</v>
      </c>
      <c r="F245" s="2">
        <v>136.5</v>
      </c>
      <c r="G245" t="s">
        <v>28</v>
      </c>
      <c r="H245" t="s">
        <v>1162</v>
      </c>
      <c r="I245">
        <v>0</v>
      </c>
      <c r="J245">
        <v>1</v>
      </c>
    </row>
    <row r="246" spans="1:10" x14ac:dyDescent="0.35">
      <c r="A246" t="s">
        <v>11</v>
      </c>
      <c r="B246" t="s">
        <v>1163</v>
      </c>
      <c r="C246" t="s">
        <v>1164</v>
      </c>
      <c r="D246" t="s">
        <v>1165</v>
      </c>
      <c r="E246" t="s">
        <v>1166</v>
      </c>
      <c r="F246" s="2">
        <v>20.75</v>
      </c>
      <c r="G246" t="s">
        <v>34</v>
      </c>
      <c r="H246" t="s">
        <v>1167</v>
      </c>
      <c r="I246">
        <v>0</v>
      </c>
      <c r="J246">
        <v>1</v>
      </c>
    </row>
    <row r="247" spans="1:10" x14ac:dyDescent="0.35">
      <c r="A247" t="s">
        <v>11</v>
      </c>
      <c r="B247" t="s">
        <v>1168</v>
      </c>
      <c r="C247" t="s">
        <v>1169</v>
      </c>
      <c r="D247" t="s">
        <v>1170</v>
      </c>
      <c r="E247" t="s">
        <v>1171</v>
      </c>
      <c r="F247" s="2">
        <v>97</v>
      </c>
      <c r="G247" t="s">
        <v>39</v>
      </c>
      <c r="H247" t="s">
        <v>1172</v>
      </c>
      <c r="I247">
        <v>0</v>
      </c>
      <c r="J247">
        <v>1</v>
      </c>
    </row>
    <row r="248" spans="1:10" x14ac:dyDescent="0.35">
      <c r="A248" t="s">
        <v>11</v>
      </c>
      <c r="B248" t="s">
        <v>1173</v>
      </c>
      <c r="C248" t="s">
        <v>1174</v>
      </c>
      <c r="D248" t="s">
        <v>1175</v>
      </c>
      <c r="E248" t="s">
        <v>1176</v>
      </c>
      <c r="F248" s="2">
        <v>2110.35</v>
      </c>
      <c r="G248" t="s">
        <v>45</v>
      </c>
      <c r="H248" t="s">
        <v>1177</v>
      </c>
      <c r="I248">
        <v>0</v>
      </c>
      <c r="J248">
        <v>1</v>
      </c>
    </row>
    <row r="249" spans="1:10" x14ac:dyDescent="0.35">
      <c r="A249" t="s">
        <v>11</v>
      </c>
      <c r="B249" t="s">
        <v>1178</v>
      </c>
      <c r="C249" t="s">
        <v>1179</v>
      </c>
      <c r="D249" t="s">
        <v>1180</v>
      </c>
      <c r="E249" t="s">
        <v>1181</v>
      </c>
      <c r="F249" s="2">
        <v>28</v>
      </c>
      <c r="G249" t="s">
        <v>51</v>
      </c>
      <c r="H249" t="s">
        <v>1182</v>
      </c>
      <c r="I249">
        <v>0</v>
      </c>
      <c r="J249">
        <v>1</v>
      </c>
    </row>
    <row r="250" spans="1:10" x14ac:dyDescent="0.35">
      <c r="A250" t="s">
        <v>11</v>
      </c>
      <c r="B250" t="s">
        <v>1183</v>
      </c>
      <c r="C250" t="s">
        <v>1184</v>
      </c>
      <c r="D250" t="s">
        <v>1185</v>
      </c>
      <c r="E250" t="s">
        <v>1186</v>
      </c>
      <c r="F250" s="2">
        <v>81.25</v>
      </c>
      <c r="G250" t="s">
        <v>57</v>
      </c>
      <c r="H250" t="s">
        <v>1187</v>
      </c>
      <c r="I250">
        <v>0</v>
      </c>
      <c r="J250">
        <v>1</v>
      </c>
    </row>
    <row r="251" spans="1:10" x14ac:dyDescent="0.35">
      <c r="A251" t="s">
        <v>11</v>
      </c>
      <c r="B251" t="s">
        <v>1188</v>
      </c>
      <c r="C251" t="s">
        <v>1189</v>
      </c>
      <c r="D251" t="s">
        <v>1190</v>
      </c>
      <c r="E251" t="s">
        <v>1191</v>
      </c>
      <c r="F251" s="2">
        <v>25</v>
      </c>
      <c r="G251" t="s">
        <v>63</v>
      </c>
      <c r="H251" t="s">
        <v>1192</v>
      </c>
      <c r="I251">
        <v>0</v>
      </c>
      <c r="J251">
        <v>1</v>
      </c>
    </row>
    <row r="252" spans="1:10" x14ac:dyDescent="0.35">
      <c r="A252" t="s">
        <v>11</v>
      </c>
      <c r="B252" t="s">
        <v>1193</v>
      </c>
      <c r="C252" t="s">
        <v>1194</v>
      </c>
      <c r="D252" t="s">
        <v>1195</v>
      </c>
      <c r="E252" t="s">
        <v>1196</v>
      </c>
      <c r="F252" s="2">
        <v>40</v>
      </c>
      <c r="G252" t="s">
        <v>69</v>
      </c>
      <c r="H252" t="s">
        <v>1197</v>
      </c>
      <c r="I252">
        <v>0</v>
      </c>
      <c r="J252">
        <v>1</v>
      </c>
    </row>
    <row r="253" spans="1:10" x14ac:dyDescent="0.35">
      <c r="A253" t="s">
        <v>11</v>
      </c>
      <c r="B253" t="s">
        <v>1198</v>
      </c>
      <c r="C253" t="s">
        <v>1199</v>
      </c>
      <c r="D253" t="s">
        <v>1200</v>
      </c>
      <c r="E253" t="s">
        <v>1201</v>
      </c>
      <c r="F253" s="2">
        <v>22.75</v>
      </c>
      <c r="G253" t="s">
        <v>75</v>
      </c>
      <c r="H253" t="s">
        <v>1202</v>
      </c>
      <c r="I253">
        <v>0</v>
      </c>
      <c r="J253">
        <v>1</v>
      </c>
    </row>
    <row r="254" spans="1:10" x14ac:dyDescent="0.35">
      <c r="A254" t="s">
        <v>11</v>
      </c>
      <c r="B254" t="s">
        <v>1203</v>
      </c>
      <c r="C254" t="s">
        <v>1204</v>
      </c>
      <c r="D254" t="s">
        <v>1205</v>
      </c>
      <c r="E254" t="s">
        <v>1206</v>
      </c>
      <c r="F254" s="2">
        <v>25</v>
      </c>
      <c r="G254" t="s">
        <v>81</v>
      </c>
      <c r="H254" t="s">
        <v>1207</v>
      </c>
      <c r="I254">
        <v>0</v>
      </c>
      <c r="J254">
        <v>1</v>
      </c>
    </row>
    <row r="255" spans="1:10" x14ac:dyDescent="0.35">
      <c r="A255" t="s">
        <v>11</v>
      </c>
      <c r="B255" t="s">
        <v>1208</v>
      </c>
      <c r="C255" t="s">
        <v>1209</v>
      </c>
      <c r="D255" t="s">
        <v>1210</v>
      </c>
      <c r="E255" t="s">
        <v>1211</v>
      </c>
      <c r="F255" s="2">
        <v>255</v>
      </c>
      <c r="G255" t="s">
        <v>16</v>
      </c>
      <c r="H255" t="s">
        <v>1212</v>
      </c>
      <c r="I255">
        <v>0</v>
      </c>
      <c r="J255">
        <v>1</v>
      </c>
    </row>
    <row r="256" spans="1:10" x14ac:dyDescent="0.35">
      <c r="A256" t="s">
        <v>11</v>
      </c>
      <c r="B256" t="s">
        <v>1213</v>
      </c>
      <c r="C256" t="s">
        <v>1214</v>
      </c>
      <c r="D256" t="s">
        <v>1215</v>
      </c>
      <c r="E256" t="s">
        <v>1216</v>
      </c>
      <c r="F256" s="2">
        <v>47</v>
      </c>
      <c r="G256" t="s">
        <v>22</v>
      </c>
      <c r="H256" t="s">
        <v>1217</v>
      </c>
      <c r="I256">
        <v>0</v>
      </c>
      <c r="J256">
        <v>1</v>
      </c>
    </row>
    <row r="257" spans="1:10" x14ac:dyDescent="0.35">
      <c r="A257" t="s">
        <v>11</v>
      </c>
      <c r="B257" t="s">
        <v>1218</v>
      </c>
      <c r="C257" t="s">
        <v>1219</v>
      </c>
      <c r="D257" t="s">
        <v>1220</v>
      </c>
      <c r="E257" t="s">
        <v>1221</v>
      </c>
      <c r="F257" s="2">
        <v>133</v>
      </c>
      <c r="G257" t="s">
        <v>28</v>
      </c>
      <c r="H257" t="s">
        <v>1222</v>
      </c>
      <c r="I257">
        <v>0</v>
      </c>
      <c r="J257">
        <v>1</v>
      </c>
    </row>
    <row r="258" spans="1:10" x14ac:dyDescent="0.35">
      <c r="A258" t="s">
        <v>11</v>
      </c>
      <c r="B258" t="s">
        <v>1218</v>
      </c>
      <c r="C258" t="s">
        <v>1219</v>
      </c>
      <c r="D258" t="s">
        <v>1223</v>
      </c>
      <c r="E258" t="s">
        <v>1224</v>
      </c>
      <c r="F258" s="2">
        <v>115.47</v>
      </c>
      <c r="G258" t="s">
        <v>34</v>
      </c>
      <c r="H258" t="s">
        <v>1222</v>
      </c>
      <c r="I258">
        <v>0</v>
      </c>
      <c r="J258">
        <v>1</v>
      </c>
    </row>
    <row r="259" spans="1:10" x14ac:dyDescent="0.35">
      <c r="A259" t="s">
        <v>11</v>
      </c>
      <c r="B259" t="s">
        <v>1225</v>
      </c>
      <c r="C259" t="s">
        <v>1226</v>
      </c>
      <c r="D259" t="s">
        <v>1227</v>
      </c>
      <c r="E259" t="s">
        <v>1228</v>
      </c>
      <c r="F259" s="2">
        <v>266</v>
      </c>
      <c r="G259" t="s">
        <v>39</v>
      </c>
      <c r="H259" t="s">
        <v>1229</v>
      </c>
      <c r="I259">
        <v>0</v>
      </c>
      <c r="J259">
        <v>1</v>
      </c>
    </row>
    <row r="260" spans="1:10" x14ac:dyDescent="0.35">
      <c r="A260" t="s">
        <v>11</v>
      </c>
      <c r="B260" t="s">
        <v>1230</v>
      </c>
      <c r="C260" t="s">
        <v>1231</v>
      </c>
      <c r="D260" t="s">
        <v>1232</v>
      </c>
      <c r="E260" t="s">
        <v>1233</v>
      </c>
      <c r="F260" s="2">
        <v>42</v>
      </c>
      <c r="G260" t="s">
        <v>45</v>
      </c>
      <c r="H260" t="s">
        <v>1234</v>
      </c>
      <c r="I260">
        <v>0</v>
      </c>
      <c r="J260">
        <v>1</v>
      </c>
    </row>
    <row r="261" spans="1:10" x14ac:dyDescent="0.35">
      <c r="A261" t="s">
        <v>11</v>
      </c>
      <c r="B261" t="s">
        <v>1235</v>
      </c>
      <c r="C261" t="s">
        <v>1236</v>
      </c>
      <c r="D261" t="s">
        <v>1237</v>
      </c>
      <c r="E261" t="s">
        <v>1238</v>
      </c>
      <c r="F261" s="2">
        <v>42</v>
      </c>
      <c r="G261" t="s">
        <v>51</v>
      </c>
      <c r="H261" t="s">
        <v>1239</v>
      </c>
      <c r="I261">
        <v>0</v>
      </c>
      <c r="J261">
        <v>1</v>
      </c>
    </row>
    <row r="262" spans="1:10" x14ac:dyDescent="0.35">
      <c r="A262" t="s">
        <v>11</v>
      </c>
      <c r="B262" t="s">
        <v>1240</v>
      </c>
      <c r="C262" t="s">
        <v>1241</v>
      </c>
      <c r="D262" t="s">
        <v>1242</v>
      </c>
      <c r="E262" t="s">
        <v>1243</v>
      </c>
      <c r="F262" s="2">
        <v>62</v>
      </c>
      <c r="G262" t="s">
        <v>57</v>
      </c>
      <c r="H262" t="s">
        <v>1244</v>
      </c>
      <c r="I262">
        <v>0</v>
      </c>
      <c r="J262">
        <v>1</v>
      </c>
    </row>
    <row r="263" spans="1:10" x14ac:dyDescent="0.35">
      <c r="A263" t="s">
        <v>11</v>
      </c>
      <c r="B263" t="s">
        <v>1245</v>
      </c>
      <c r="C263" t="s">
        <v>1246</v>
      </c>
      <c r="D263" t="s">
        <v>1247</v>
      </c>
      <c r="E263" t="s">
        <v>1248</v>
      </c>
      <c r="F263" s="2">
        <v>358.98</v>
      </c>
      <c r="G263" t="s">
        <v>63</v>
      </c>
      <c r="H263" t="s">
        <v>1249</v>
      </c>
      <c r="I263">
        <v>0</v>
      </c>
      <c r="J263">
        <v>1</v>
      </c>
    </row>
    <row r="264" spans="1:10" x14ac:dyDescent="0.35">
      <c r="A264" t="s">
        <v>11</v>
      </c>
      <c r="B264" t="s">
        <v>1250</v>
      </c>
      <c r="C264" t="s">
        <v>1251</v>
      </c>
      <c r="D264" t="s">
        <v>1252</v>
      </c>
      <c r="E264" t="s">
        <v>1253</v>
      </c>
      <c r="F264" s="2">
        <v>49</v>
      </c>
      <c r="G264" t="s">
        <v>69</v>
      </c>
      <c r="H264" t="s">
        <v>1254</v>
      </c>
      <c r="I264">
        <v>0</v>
      </c>
      <c r="J264">
        <v>1</v>
      </c>
    </row>
    <row r="265" spans="1:10" x14ac:dyDescent="0.35">
      <c r="A265" t="s">
        <v>11</v>
      </c>
      <c r="B265" t="s">
        <v>1255</v>
      </c>
      <c r="C265" t="s">
        <v>1256</v>
      </c>
      <c r="D265" t="s">
        <v>1257</v>
      </c>
      <c r="E265" t="s">
        <v>1258</v>
      </c>
      <c r="F265" s="2">
        <v>28</v>
      </c>
      <c r="G265" t="s">
        <v>75</v>
      </c>
      <c r="H265" t="s">
        <v>1259</v>
      </c>
      <c r="I265">
        <v>0</v>
      </c>
      <c r="J265">
        <v>1</v>
      </c>
    </row>
    <row r="266" spans="1:10" x14ac:dyDescent="0.35">
      <c r="A266" t="s">
        <v>11</v>
      </c>
      <c r="B266" t="s">
        <v>1260</v>
      </c>
      <c r="C266" t="s">
        <v>1261</v>
      </c>
      <c r="D266" t="s">
        <v>1262</v>
      </c>
      <c r="E266" t="s">
        <v>1263</v>
      </c>
      <c r="F266" s="2">
        <v>23.75</v>
      </c>
      <c r="G266" t="s">
        <v>81</v>
      </c>
      <c r="H266" t="s">
        <v>1264</v>
      </c>
      <c r="I266">
        <v>0</v>
      </c>
      <c r="J266">
        <v>1</v>
      </c>
    </row>
    <row r="267" spans="1:10" x14ac:dyDescent="0.35">
      <c r="A267" t="s">
        <v>11</v>
      </c>
      <c r="B267" t="s">
        <v>1265</v>
      </c>
      <c r="C267" t="s">
        <v>1266</v>
      </c>
      <c r="D267" t="s">
        <v>1267</v>
      </c>
      <c r="E267" t="s">
        <v>1268</v>
      </c>
      <c r="F267" s="2">
        <v>40</v>
      </c>
      <c r="G267" t="s">
        <v>22</v>
      </c>
      <c r="H267" t="s">
        <v>1269</v>
      </c>
      <c r="I267">
        <v>0</v>
      </c>
      <c r="J267">
        <v>1</v>
      </c>
    </row>
    <row r="268" spans="1:10" x14ac:dyDescent="0.35">
      <c r="A268" t="s">
        <v>11</v>
      </c>
      <c r="B268" t="s">
        <v>1270</v>
      </c>
      <c r="C268" t="s">
        <v>1271</v>
      </c>
      <c r="D268" t="s">
        <v>1272</v>
      </c>
      <c r="E268" t="s">
        <v>1273</v>
      </c>
      <c r="F268" s="2">
        <v>103.75</v>
      </c>
      <c r="G268" t="s">
        <v>28</v>
      </c>
      <c r="H268" t="s">
        <v>1274</v>
      </c>
      <c r="I268">
        <v>0</v>
      </c>
      <c r="J268">
        <v>1</v>
      </c>
    </row>
    <row r="269" spans="1:10" x14ac:dyDescent="0.35">
      <c r="A269" t="s">
        <v>11</v>
      </c>
      <c r="B269" t="s">
        <v>1275</v>
      </c>
      <c r="C269" t="s">
        <v>1276</v>
      </c>
      <c r="D269" t="s">
        <v>1277</v>
      </c>
      <c r="E269" t="s">
        <v>1278</v>
      </c>
      <c r="F269" s="2">
        <v>58</v>
      </c>
      <c r="G269" t="s">
        <v>34</v>
      </c>
      <c r="H269" t="s">
        <v>1279</v>
      </c>
      <c r="I269">
        <v>0</v>
      </c>
      <c r="J269">
        <v>1</v>
      </c>
    </row>
    <row r="270" spans="1:10" x14ac:dyDescent="0.35">
      <c r="A270" t="s">
        <v>11</v>
      </c>
      <c r="B270" t="s">
        <v>1280</v>
      </c>
      <c r="C270" t="s">
        <v>1281</v>
      </c>
      <c r="D270" t="s">
        <v>1282</v>
      </c>
      <c r="E270" t="s">
        <v>1283</v>
      </c>
      <c r="F270" s="2">
        <v>32.5</v>
      </c>
      <c r="G270" t="s">
        <v>39</v>
      </c>
      <c r="H270" t="s">
        <v>1284</v>
      </c>
      <c r="I270">
        <v>0</v>
      </c>
      <c r="J270">
        <v>1</v>
      </c>
    </row>
    <row r="271" spans="1:10" x14ac:dyDescent="0.35">
      <c r="A271" t="s">
        <v>11</v>
      </c>
      <c r="B271" t="s">
        <v>1285</v>
      </c>
      <c r="C271" t="s">
        <v>1286</v>
      </c>
      <c r="D271" t="s">
        <v>1287</v>
      </c>
      <c r="E271" t="s">
        <v>1288</v>
      </c>
      <c r="F271" s="2">
        <v>105.49</v>
      </c>
      <c r="G271" t="s">
        <v>45</v>
      </c>
      <c r="H271" t="s">
        <v>1289</v>
      </c>
      <c r="I271">
        <v>0</v>
      </c>
      <c r="J271">
        <v>1</v>
      </c>
    </row>
    <row r="272" spans="1:10" x14ac:dyDescent="0.35">
      <c r="A272" t="s">
        <v>11</v>
      </c>
      <c r="B272" t="s">
        <v>1290</v>
      </c>
      <c r="C272" t="s">
        <v>1291</v>
      </c>
      <c r="D272" t="s">
        <v>1292</v>
      </c>
      <c r="E272" t="s">
        <v>1293</v>
      </c>
      <c r="F272" s="2">
        <v>62.75</v>
      </c>
      <c r="G272" t="s">
        <v>51</v>
      </c>
      <c r="H272" t="s">
        <v>1294</v>
      </c>
      <c r="I272">
        <v>0</v>
      </c>
      <c r="J272">
        <v>1</v>
      </c>
    </row>
    <row r="273" spans="1:10" x14ac:dyDescent="0.35">
      <c r="A273" t="s">
        <v>11</v>
      </c>
      <c r="B273" t="s">
        <v>1290</v>
      </c>
      <c r="C273" t="s">
        <v>1291</v>
      </c>
      <c r="D273" t="s">
        <v>1295</v>
      </c>
      <c r="E273" t="s">
        <v>1296</v>
      </c>
      <c r="F273" s="2">
        <v>44</v>
      </c>
      <c r="G273" t="s">
        <v>57</v>
      </c>
      <c r="H273" t="s">
        <v>1294</v>
      </c>
      <c r="I273">
        <v>0</v>
      </c>
      <c r="J273">
        <v>1</v>
      </c>
    </row>
    <row r="274" spans="1:10" x14ac:dyDescent="0.35">
      <c r="A274" t="s">
        <v>11</v>
      </c>
      <c r="B274" t="s">
        <v>1297</v>
      </c>
      <c r="C274" t="s">
        <v>1298</v>
      </c>
      <c r="D274" t="s">
        <v>1299</v>
      </c>
      <c r="E274" t="s">
        <v>1300</v>
      </c>
      <c r="F274" s="2">
        <v>33.06</v>
      </c>
      <c r="G274" t="s">
        <v>63</v>
      </c>
      <c r="H274" t="s">
        <v>1301</v>
      </c>
      <c r="I274">
        <v>0</v>
      </c>
      <c r="J274">
        <v>1</v>
      </c>
    </row>
    <row r="275" spans="1:10" x14ac:dyDescent="0.35">
      <c r="A275" t="s">
        <v>11</v>
      </c>
      <c r="B275" t="s">
        <v>1302</v>
      </c>
      <c r="C275" t="s">
        <v>1303</v>
      </c>
      <c r="D275" t="s">
        <v>1304</v>
      </c>
      <c r="E275" t="s">
        <v>1305</v>
      </c>
      <c r="F275" s="2">
        <v>110.5</v>
      </c>
      <c r="G275" t="s">
        <v>69</v>
      </c>
      <c r="H275" t="s">
        <v>1306</v>
      </c>
      <c r="I275">
        <v>0</v>
      </c>
      <c r="J275">
        <v>1</v>
      </c>
    </row>
    <row r="276" spans="1:10" x14ac:dyDescent="0.35">
      <c r="A276" t="s">
        <v>11</v>
      </c>
      <c r="B276" t="s">
        <v>1307</v>
      </c>
      <c r="C276" t="s">
        <v>1308</v>
      </c>
      <c r="D276" t="s">
        <v>1309</v>
      </c>
      <c r="E276" t="s">
        <v>1310</v>
      </c>
      <c r="F276" s="2">
        <v>51.25</v>
      </c>
      <c r="G276" t="s">
        <v>75</v>
      </c>
      <c r="H276" t="s">
        <v>1311</v>
      </c>
      <c r="I276">
        <v>0</v>
      </c>
      <c r="J276">
        <v>1</v>
      </c>
    </row>
    <row r="277" spans="1:10" x14ac:dyDescent="0.35">
      <c r="A277" t="s">
        <v>11</v>
      </c>
      <c r="B277" t="s">
        <v>1312</v>
      </c>
      <c r="C277" t="s">
        <v>1313</v>
      </c>
      <c r="D277" t="s">
        <v>1314</v>
      </c>
      <c r="E277" t="s">
        <v>1315</v>
      </c>
      <c r="F277" s="2">
        <v>16.25</v>
      </c>
      <c r="G277" t="s">
        <v>81</v>
      </c>
      <c r="H277" t="s">
        <v>1316</v>
      </c>
      <c r="I277">
        <v>0</v>
      </c>
      <c r="J277">
        <v>1</v>
      </c>
    </row>
    <row r="278" spans="1:10" x14ac:dyDescent="0.35">
      <c r="A278" t="s">
        <v>11</v>
      </c>
      <c r="B278" t="s">
        <v>1317</v>
      </c>
      <c r="C278" t="s">
        <v>1318</v>
      </c>
      <c r="D278" t="s">
        <v>1319</v>
      </c>
      <c r="E278" t="s">
        <v>1320</v>
      </c>
      <c r="F278" s="2">
        <v>42</v>
      </c>
      <c r="G278" t="s">
        <v>16</v>
      </c>
      <c r="H278" t="s">
        <v>1321</v>
      </c>
      <c r="I278">
        <v>0</v>
      </c>
      <c r="J278">
        <v>1</v>
      </c>
    </row>
    <row r="279" spans="1:10" x14ac:dyDescent="0.35">
      <c r="A279" t="s">
        <v>11</v>
      </c>
      <c r="B279" t="s">
        <v>1322</v>
      </c>
      <c r="C279" t="s">
        <v>1323</v>
      </c>
      <c r="D279" t="s">
        <v>1324</v>
      </c>
      <c r="E279" t="s">
        <v>1325</v>
      </c>
      <c r="F279" s="2">
        <v>92</v>
      </c>
      <c r="G279" t="s">
        <v>22</v>
      </c>
      <c r="H279" t="s">
        <v>1326</v>
      </c>
      <c r="I279">
        <v>0</v>
      </c>
      <c r="J279">
        <v>1</v>
      </c>
    </row>
    <row r="280" spans="1:10" x14ac:dyDescent="0.35">
      <c r="A280" t="s">
        <v>11</v>
      </c>
      <c r="B280" t="s">
        <v>1327</v>
      </c>
      <c r="C280" t="s">
        <v>1328</v>
      </c>
      <c r="D280" t="s">
        <v>1329</v>
      </c>
      <c r="E280" t="s">
        <v>1330</v>
      </c>
      <c r="F280" s="2">
        <v>18.23</v>
      </c>
      <c r="G280" t="s">
        <v>28</v>
      </c>
      <c r="I280">
        <v>0</v>
      </c>
      <c r="J280">
        <v>1</v>
      </c>
    </row>
    <row r="281" spans="1:10" x14ac:dyDescent="0.35">
      <c r="A281" t="s">
        <v>11</v>
      </c>
      <c r="B281" t="s">
        <v>1331</v>
      </c>
      <c r="C281" t="s">
        <v>1332</v>
      </c>
      <c r="D281" t="s">
        <v>1333</v>
      </c>
      <c r="E281" t="s">
        <v>1334</v>
      </c>
      <c r="F281" s="2">
        <v>20</v>
      </c>
      <c r="G281" t="s">
        <v>34</v>
      </c>
      <c r="H281" t="s">
        <v>1335</v>
      </c>
      <c r="I281">
        <v>0</v>
      </c>
      <c r="J281">
        <v>1</v>
      </c>
    </row>
    <row r="282" spans="1:10" x14ac:dyDescent="0.35">
      <c r="A282" t="s">
        <v>11</v>
      </c>
      <c r="B282" t="s">
        <v>1336</v>
      </c>
      <c r="C282" t="s">
        <v>1337</v>
      </c>
      <c r="D282" t="s">
        <v>1338</v>
      </c>
      <c r="E282" t="s">
        <v>1339</v>
      </c>
      <c r="F282" s="2">
        <v>16.940000000000001</v>
      </c>
      <c r="G282" t="s">
        <v>39</v>
      </c>
      <c r="I282">
        <v>0</v>
      </c>
      <c r="J282">
        <v>1</v>
      </c>
    </row>
    <row r="283" spans="1:10" x14ac:dyDescent="0.35">
      <c r="A283" t="s">
        <v>11</v>
      </c>
      <c r="B283" t="s">
        <v>1340</v>
      </c>
      <c r="C283" t="s">
        <v>1341</v>
      </c>
      <c r="D283" t="s">
        <v>1342</v>
      </c>
      <c r="E283" t="s">
        <v>1343</v>
      </c>
      <c r="F283" s="2">
        <v>15</v>
      </c>
      <c r="G283" t="s">
        <v>45</v>
      </c>
      <c r="H283" t="s">
        <v>1344</v>
      </c>
      <c r="I283">
        <v>0</v>
      </c>
      <c r="J283">
        <v>1</v>
      </c>
    </row>
    <row r="284" spans="1:10" x14ac:dyDescent="0.35">
      <c r="A284" t="s">
        <v>11</v>
      </c>
      <c r="B284" t="s">
        <v>1345</v>
      </c>
      <c r="C284" t="s">
        <v>1346</v>
      </c>
      <c r="D284" t="s">
        <v>1347</v>
      </c>
      <c r="E284" t="s">
        <v>1348</v>
      </c>
      <c r="F284" s="2">
        <v>65.25</v>
      </c>
      <c r="G284" t="s">
        <v>51</v>
      </c>
      <c r="H284" t="s">
        <v>1349</v>
      </c>
      <c r="I284">
        <v>0</v>
      </c>
      <c r="J284">
        <v>1</v>
      </c>
    </row>
    <row r="285" spans="1:10" x14ac:dyDescent="0.35">
      <c r="A285" t="s">
        <v>11</v>
      </c>
      <c r="B285" t="s">
        <v>1350</v>
      </c>
      <c r="C285" t="s">
        <v>1351</v>
      </c>
      <c r="D285" t="s">
        <v>1352</v>
      </c>
      <c r="E285" t="s">
        <v>1353</v>
      </c>
      <c r="F285" s="2">
        <v>16.25</v>
      </c>
      <c r="G285" t="s">
        <v>57</v>
      </c>
      <c r="H285" t="s">
        <v>1354</v>
      </c>
      <c r="I285">
        <v>0</v>
      </c>
      <c r="J285">
        <v>1</v>
      </c>
    </row>
    <row r="286" spans="1:10" x14ac:dyDescent="0.35">
      <c r="A286" t="s">
        <v>11</v>
      </c>
      <c r="B286" t="s">
        <v>1355</v>
      </c>
      <c r="C286" t="s">
        <v>1356</v>
      </c>
      <c r="D286" t="s">
        <v>1357</v>
      </c>
      <c r="E286" t="s">
        <v>1358</v>
      </c>
      <c r="F286" s="2">
        <v>15</v>
      </c>
      <c r="G286" t="s">
        <v>63</v>
      </c>
      <c r="H286" t="s">
        <v>1359</v>
      </c>
      <c r="I286">
        <v>0</v>
      </c>
      <c r="J286">
        <v>1</v>
      </c>
    </row>
    <row r="287" spans="1:10" x14ac:dyDescent="0.35">
      <c r="A287" t="s">
        <v>11</v>
      </c>
      <c r="B287" t="s">
        <v>1360</v>
      </c>
      <c r="C287" t="s">
        <v>1361</v>
      </c>
      <c r="D287" t="s">
        <v>1362</v>
      </c>
      <c r="E287" t="s">
        <v>1363</v>
      </c>
      <c r="F287" s="2">
        <v>15</v>
      </c>
      <c r="G287" t="s">
        <v>69</v>
      </c>
      <c r="H287" t="s">
        <v>1364</v>
      </c>
      <c r="I287">
        <v>0</v>
      </c>
      <c r="J287">
        <v>1</v>
      </c>
    </row>
    <row r="288" spans="1:10" x14ac:dyDescent="0.35">
      <c r="A288" t="s">
        <v>11</v>
      </c>
      <c r="B288" t="s">
        <v>1365</v>
      </c>
      <c r="C288" t="s">
        <v>1366</v>
      </c>
      <c r="D288" t="s">
        <v>1367</v>
      </c>
      <c r="E288" t="s">
        <v>1368</v>
      </c>
      <c r="F288" s="2">
        <v>15</v>
      </c>
      <c r="G288" t="s">
        <v>75</v>
      </c>
      <c r="H288" t="s">
        <v>1369</v>
      </c>
      <c r="I288">
        <v>0</v>
      </c>
      <c r="J288">
        <v>1</v>
      </c>
    </row>
    <row r="289" spans="1:10" x14ac:dyDescent="0.35">
      <c r="A289" t="s">
        <v>11</v>
      </c>
      <c r="B289" t="s">
        <v>1370</v>
      </c>
      <c r="C289" t="s">
        <v>1371</v>
      </c>
      <c r="D289" t="s">
        <v>1372</v>
      </c>
      <c r="E289" t="s">
        <v>1373</v>
      </c>
      <c r="F289" s="2">
        <v>15</v>
      </c>
      <c r="G289" t="s">
        <v>81</v>
      </c>
      <c r="H289" t="s">
        <v>1374</v>
      </c>
      <c r="I289">
        <v>0</v>
      </c>
      <c r="J289">
        <v>1</v>
      </c>
    </row>
    <row r="290" spans="1:10" x14ac:dyDescent="0.35">
      <c r="A290" t="s">
        <v>11</v>
      </c>
      <c r="B290" t="s">
        <v>1375</v>
      </c>
      <c r="C290" t="s">
        <v>1376</v>
      </c>
      <c r="D290" t="s">
        <v>1377</v>
      </c>
      <c r="E290" t="s">
        <v>1378</v>
      </c>
      <c r="F290" s="2">
        <v>15</v>
      </c>
      <c r="G290" t="s">
        <v>22</v>
      </c>
      <c r="H290" t="s">
        <v>1379</v>
      </c>
      <c r="I290">
        <v>0</v>
      </c>
      <c r="J290">
        <v>1</v>
      </c>
    </row>
    <row r="291" spans="1:10" x14ac:dyDescent="0.35">
      <c r="A291" t="s">
        <v>11</v>
      </c>
      <c r="B291" t="s">
        <v>1380</v>
      </c>
      <c r="C291" t="s">
        <v>1381</v>
      </c>
      <c r="D291" t="s">
        <v>1382</v>
      </c>
      <c r="E291" t="s">
        <v>1383</v>
      </c>
      <c r="F291" s="2">
        <v>15</v>
      </c>
      <c r="G291" t="s">
        <v>28</v>
      </c>
      <c r="H291" t="s">
        <v>1384</v>
      </c>
      <c r="I291">
        <v>0</v>
      </c>
      <c r="J291">
        <v>1</v>
      </c>
    </row>
    <row r="292" spans="1:10" x14ac:dyDescent="0.35">
      <c r="A292" t="s">
        <v>11</v>
      </c>
      <c r="B292" t="s">
        <v>1385</v>
      </c>
      <c r="C292" t="s">
        <v>1386</v>
      </c>
      <c r="D292" t="s">
        <v>1387</v>
      </c>
      <c r="E292" t="s">
        <v>1388</v>
      </c>
      <c r="F292" s="2">
        <v>25</v>
      </c>
      <c r="G292" t="s">
        <v>34</v>
      </c>
      <c r="H292" t="s">
        <v>1389</v>
      </c>
      <c r="I292">
        <v>0</v>
      </c>
      <c r="J292">
        <v>1</v>
      </c>
    </row>
    <row r="293" spans="1:10" x14ac:dyDescent="0.35">
      <c r="A293" t="s">
        <v>11</v>
      </c>
      <c r="B293" t="s">
        <v>1390</v>
      </c>
      <c r="C293" t="s">
        <v>1391</v>
      </c>
      <c r="D293" t="s">
        <v>1392</v>
      </c>
      <c r="E293" t="s">
        <v>1393</v>
      </c>
      <c r="F293" s="2">
        <v>30</v>
      </c>
      <c r="G293" t="s">
        <v>39</v>
      </c>
      <c r="H293" t="s">
        <v>1394</v>
      </c>
      <c r="I293">
        <v>0</v>
      </c>
      <c r="J293">
        <v>1</v>
      </c>
    </row>
    <row r="294" spans="1:10" x14ac:dyDescent="0.35">
      <c r="A294" t="s">
        <v>11</v>
      </c>
      <c r="B294" t="s">
        <v>1395</v>
      </c>
      <c r="C294" t="s">
        <v>1396</v>
      </c>
      <c r="D294" t="s">
        <v>1397</v>
      </c>
      <c r="E294" t="s">
        <v>1398</v>
      </c>
      <c r="F294" s="2">
        <v>37.5</v>
      </c>
      <c r="G294" t="s">
        <v>45</v>
      </c>
      <c r="H294" t="s">
        <v>1399</v>
      </c>
      <c r="I294">
        <v>0</v>
      </c>
      <c r="J294">
        <v>1</v>
      </c>
    </row>
    <row r="295" spans="1:10" x14ac:dyDescent="0.35">
      <c r="A295" t="s">
        <v>11</v>
      </c>
      <c r="B295" t="s">
        <v>1400</v>
      </c>
      <c r="C295" t="s">
        <v>1401</v>
      </c>
      <c r="D295" t="s">
        <v>1402</v>
      </c>
      <c r="E295" t="s">
        <v>1403</v>
      </c>
      <c r="F295" s="2">
        <v>15</v>
      </c>
      <c r="G295" t="s">
        <v>51</v>
      </c>
      <c r="H295" t="s">
        <v>1404</v>
      </c>
      <c r="I295">
        <v>0</v>
      </c>
      <c r="J295">
        <v>1</v>
      </c>
    </row>
    <row r="296" spans="1:10" x14ac:dyDescent="0.35">
      <c r="A296" t="s">
        <v>11</v>
      </c>
      <c r="B296" t="s">
        <v>1405</v>
      </c>
      <c r="C296" t="s">
        <v>1406</v>
      </c>
      <c r="D296" t="s">
        <v>1407</v>
      </c>
      <c r="E296" t="s">
        <v>1408</v>
      </c>
      <c r="F296" s="2">
        <v>15</v>
      </c>
      <c r="G296" t="s">
        <v>57</v>
      </c>
      <c r="H296" t="s">
        <v>1409</v>
      </c>
      <c r="I296">
        <v>0</v>
      </c>
      <c r="J296">
        <v>1</v>
      </c>
    </row>
    <row r="297" spans="1:10" x14ac:dyDescent="0.35">
      <c r="A297" t="s">
        <v>11</v>
      </c>
      <c r="B297" t="s">
        <v>1410</v>
      </c>
      <c r="C297" t="s">
        <v>1411</v>
      </c>
      <c r="D297" t="s">
        <v>1407</v>
      </c>
      <c r="E297" t="s">
        <v>1408</v>
      </c>
      <c r="F297" s="2">
        <v>12</v>
      </c>
      <c r="G297" t="s">
        <v>63</v>
      </c>
      <c r="H297" t="s">
        <v>1412</v>
      </c>
      <c r="I297">
        <v>0</v>
      </c>
      <c r="J297">
        <v>1</v>
      </c>
    </row>
    <row r="298" spans="1:10" x14ac:dyDescent="0.35">
      <c r="A298" t="s">
        <v>11</v>
      </c>
      <c r="B298" t="s">
        <v>1413</v>
      </c>
      <c r="C298" t="s">
        <v>1414</v>
      </c>
      <c r="D298" t="s">
        <v>1415</v>
      </c>
      <c r="E298" t="s">
        <v>1416</v>
      </c>
      <c r="F298" s="2">
        <v>22</v>
      </c>
      <c r="G298" t="s">
        <v>69</v>
      </c>
      <c r="H298" t="s">
        <v>1417</v>
      </c>
      <c r="I298">
        <v>0</v>
      </c>
      <c r="J298">
        <v>1</v>
      </c>
    </row>
    <row r="299" spans="1:10" x14ac:dyDescent="0.35">
      <c r="A299" t="s">
        <v>11</v>
      </c>
      <c r="B299" t="s">
        <v>1418</v>
      </c>
      <c r="C299" t="s">
        <v>1419</v>
      </c>
      <c r="D299" t="s">
        <v>1420</v>
      </c>
      <c r="E299" t="s">
        <v>1421</v>
      </c>
      <c r="F299" s="2">
        <v>48.87</v>
      </c>
      <c r="G299" t="s">
        <v>75</v>
      </c>
      <c r="H299" t="s">
        <v>1422</v>
      </c>
      <c r="I299">
        <v>0</v>
      </c>
      <c r="J299">
        <v>1</v>
      </c>
    </row>
    <row r="300" spans="1:10" x14ac:dyDescent="0.35">
      <c r="A300" t="s">
        <v>11</v>
      </c>
      <c r="B300" t="s">
        <v>1423</v>
      </c>
      <c r="C300" t="s">
        <v>1424</v>
      </c>
      <c r="D300" t="s">
        <v>1425</v>
      </c>
      <c r="E300" t="s">
        <v>1426</v>
      </c>
      <c r="F300" s="2">
        <v>15</v>
      </c>
      <c r="G300" t="s">
        <v>81</v>
      </c>
      <c r="H300" t="s">
        <v>1427</v>
      </c>
      <c r="I300">
        <v>0</v>
      </c>
      <c r="J300">
        <v>1</v>
      </c>
    </row>
    <row r="301" spans="1:10" x14ac:dyDescent="0.35">
      <c r="A301" t="s">
        <v>11</v>
      </c>
      <c r="B301" t="s">
        <v>1428</v>
      </c>
      <c r="C301" t="s">
        <v>1429</v>
      </c>
      <c r="D301" t="s">
        <v>1425</v>
      </c>
      <c r="E301" t="s">
        <v>1426</v>
      </c>
      <c r="F301" s="2">
        <v>15</v>
      </c>
      <c r="G301" t="s">
        <v>16</v>
      </c>
      <c r="H301" t="s">
        <v>1430</v>
      </c>
      <c r="I301">
        <v>0</v>
      </c>
      <c r="J301">
        <v>1</v>
      </c>
    </row>
    <row r="302" spans="1:10" x14ac:dyDescent="0.35">
      <c r="A302" t="s">
        <v>11</v>
      </c>
      <c r="B302" t="s">
        <v>1431</v>
      </c>
      <c r="C302" t="s">
        <v>1432</v>
      </c>
      <c r="D302" t="s">
        <v>1425</v>
      </c>
      <c r="E302" t="s">
        <v>1426</v>
      </c>
      <c r="F302" s="2">
        <v>15</v>
      </c>
      <c r="G302" t="s">
        <v>22</v>
      </c>
      <c r="H302" t="s">
        <v>1433</v>
      </c>
      <c r="I302">
        <v>0</v>
      </c>
      <c r="J302">
        <v>1</v>
      </c>
    </row>
    <row r="303" spans="1:10" x14ac:dyDescent="0.35">
      <c r="A303" t="s">
        <v>11</v>
      </c>
      <c r="B303" t="s">
        <v>1434</v>
      </c>
      <c r="C303" t="s">
        <v>1435</v>
      </c>
      <c r="D303" t="s">
        <v>1436</v>
      </c>
      <c r="E303" t="s">
        <v>1437</v>
      </c>
      <c r="F303" s="2">
        <v>142.6</v>
      </c>
      <c r="G303" t="s">
        <v>28</v>
      </c>
      <c r="H303" t="s">
        <v>1438</v>
      </c>
      <c r="I303">
        <v>0</v>
      </c>
      <c r="J303">
        <v>1</v>
      </c>
    </row>
    <row r="304" spans="1:10" x14ac:dyDescent="0.35">
      <c r="A304" t="s">
        <v>11</v>
      </c>
      <c r="B304" t="s">
        <v>1439</v>
      </c>
      <c r="C304" t="s">
        <v>1440</v>
      </c>
      <c r="D304" t="s">
        <v>1441</v>
      </c>
      <c r="E304" t="s">
        <v>1442</v>
      </c>
      <c r="F304" s="2">
        <v>30</v>
      </c>
      <c r="G304" t="s">
        <v>34</v>
      </c>
      <c r="H304" t="s">
        <v>1443</v>
      </c>
      <c r="I304">
        <v>0</v>
      </c>
      <c r="J304">
        <v>1</v>
      </c>
    </row>
    <row r="305" spans="1:10" x14ac:dyDescent="0.35">
      <c r="A305" t="s">
        <v>11</v>
      </c>
      <c r="B305" t="s">
        <v>1444</v>
      </c>
      <c r="C305" t="s">
        <v>1445</v>
      </c>
      <c r="D305" t="s">
        <v>1446</v>
      </c>
      <c r="E305" t="s">
        <v>1447</v>
      </c>
      <c r="F305" s="2">
        <v>45</v>
      </c>
      <c r="G305" t="s">
        <v>39</v>
      </c>
      <c r="I305">
        <v>0</v>
      </c>
      <c r="J305">
        <v>1</v>
      </c>
    </row>
    <row r="306" spans="1:10" x14ac:dyDescent="0.35">
      <c r="A306" t="s">
        <v>11</v>
      </c>
      <c r="B306" t="s">
        <v>1448</v>
      </c>
      <c r="C306" t="s">
        <v>1449</v>
      </c>
      <c r="D306" t="s">
        <v>1450</v>
      </c>
      <c r="E306" t="s">
        <v>1451</v>
      </c>
      <c r="F306" s="2">
        <v>15</v>
      </c>
      <c r="G306" t="s">
        <v>45</v>
      </c>
      <c r="H306" t="s">
        <v>1452</v>
      </c>
      <c r="I306">
        <v>0</v>
      </c>
      <c r="J306">
        <v>1</v>
      </c>
    </row>
    <row r="307" spans="1:10" x14ac:dyDescent="0.35">
      <c r="A307" t="s">
        <v>11</v>
      </c>
      <c r="B307" t="s">
        <v>1453</v>
      </c>
      <c r="C307" t="s">
        <v>1454</v>
      </c>
      <c r="D307" t="s">
        <v>1455</v>
      </c>
      <c r="E307" t="s">
        <v>1456</v>
      </c>
      <c r="F307" s="2">
        <v>15</v>
      </c>
      <c r="G307" t="s">
        <v>51</v>
      </c>
      <c r="H307" t="s">
        <v>1457</v>
      </c>
      <c r="I307">
        <v>0</v>
      </c>
      <c r="J307">
        <v>1</v>
      </c>
    </row>
    <row r="308" spans="1:10" x14ac:dyDescent="0.35">
      <c r="A308" t="s">
        <v>11</v>
      </c>
      <c r="B308" t="s">
        <v>1458</v>
      </c>
      <c r="C308" t="s">
        <v>1459</v>
      </c>
      <c r="D308" t="s">
        <v>1460</v>
      </c>
      <c r="E308" t="s">
        <v>1461</v>
      </c>
      <c r="F308" s="2">
        <v>15</v>
      </c>
      <c r="G308" t="s">
        <v>57</v>
      </c>
      <c r="H308" t="s">
        <v>1462</v>
      </c>
      <c r="I308">
        <v>0</v>
      </c>
      <c r="J308">
        <v>1</v>
      </c>
    </row>
    <row r="309" spans="1:10" x14ac:dyDescent="0.35">
      <c r="A309" t="s">
        <v>11</v>
      </c>
      <c r="B309" t="s">
        <v>1463</v>
      </c>
      <c r="C309" t="s">
        <v>1464</v>
      </c>
      <c r="D309" t="s">
        <v>1465</v>
      </c>
      <c r="E309" t="s">
        <v>1466</v>
      </c>
      <c r="F309" s="2">
        <v>15</v>
      </c>
      <c r="G309" t="s">
        <v>63</v>
      </c>
      <c r="H309" t="s">
        <v>1467</v>
      </c>
      <c r="I309">
        <v>0</v>
      </c>
      <c r="J309">
        <v>1</v>
      </c>
    </row>
    <row r="310" spans="1:10" x14ac:dyDescent="0.35">
      <c r="A310" t="s">
        <v>11</v>
      </c>
      <c r="B310" t="s">
        <v>1468</v>
      </c>
      <c r="C310" t="s">
        <v>1469</v>
      </c>
      <c r="D310" t="s">
        <v>1470</v>
      </c>
      <c r="E310" t="s">
        <v>1471</v>
      </c>
      <c r="F310" s="2">
        <v>15</v>
      </c>
      <c r="G310" t="s">
        <v>69</v>
      </c>
      <c r="H310" t="s">
        <v>1472</v>
      </c>
      <c r="I310">
        <v>0</v>
      </c>
      <c r="J310">
        <v>1</v>
      </c>
    </row>
    <row r="311" spans="1:10" x14ac:dyDescent="0.35">
      <c r="A311" t="s">
        <v>11</v>
      </c>
      <c r="B311" t="s">
        <v>1473</v>
      </c>
      <c r="C311" t="s">
        <v>1474</v>
      </c>
      <c r="D311" t="s">
        <v>1475</v>
      </c>
      <c r="E311" t="s">
        <v>1476</v>
      </c>
      <c r="F311" s="2">
        <v>23.25</v>
      </c>
      <c r="G311" t="s">
        <v>75</v>
      </c>
      <c r="H311" t="s">
        <v>1477</v>
      </c>
      <c r="I311">
        <v>0</v>
      </c>
      <c r="J311">
        <v>1</v>
      </c>
    </row>
    <row r="312" spans="1:10" x14ac:dyDescent="0.35">
      <c r="A312" t="s">
        <v>11</v>
      </c>
      <c r="B312" t="s">
        <v>1478</v>
      </c>
      <c r="C312" t="s">
        <v>1479</v>
      </c>
      <c r="D312" t="s">
        <v>1480</v>
      </c>
      <c r="E312" t="s">
        <v>1481</v>
      </c>
      <c r="F312" s="2">
        <v>15</v>
      </c>
      <c r="G312" t="s">
        <v>81</v>
      </c>
      <c r="H312" t="s">
        <v>1482</v>
      </c>
      <c r="I312">
        <v>0</v>
      </c>
      <c r="J312">
        <v>1</v>
      </c>
    </row>
    <row r="313" spans="1:10" x14ac:dyDescent="0.35">
      <c r="A313" t="s">
        <v>11</v>
      </c>
      <c r="B313" t="s">
        <v>1483</v>
      </c>
      <c r="C313" t="s">
        <v>1484</v>
      </c>
      <c r="D313" t="s">
        <v>1485</v>
      </c>
      <c r="E313" t="s">
        <v>1486</v>
      </c>
      <c r="F313" s="2">
        <v>16.29</v>
      </c>
      <c r="G313" t="s">
        <v>22</v>
      </c>
      <c r="I313">
        <v>0</v>
      </c>
      <c r="J313">
        <v>1</v>
      </c>
    </row>
    <row r="314" spans="1:10" x14ac:dyDescent="0.35">
      <c r="A314" t="s">
        <v>11</v>
      </c>
      <c r="B314" t="s">
        <v>1487</v>
      </c>
      <c r="C314" t="s">
        <v>1488</v>
      </c>
      <c r="D314" t="s">
        <v>1489</v>
      </c>
      <c r="E314" t="s">
        <v>1490</v>
      </c>
      <c r="F314" s="2">
        <v>16.25</v>
      </c>
      <c r="G314" t="s">
        <v>28</v>
      </c>
      <c r="H314" t="s">
        <v>1491</v>
      </c>
      <c r="I314">
        <v>0</v>
      </c>
      <c r="J314">
        <v>1</v>
      </c>
    </row>
    <row r="315" spans="1:10" x14ac:dyDescent="0.35">
      <c r="A315" t="s">
        <v>11</v>
      </c>
      <c r="B315" t="s">
        <v>1492</v>
      </c>
      <c r="C315" t="s">
        <v>1493</v>
      </c>
      <c r="D315" t="s">
        <v>1494</v>
      </c>
      <c r="E315" t="s">
        <v>1495</v>
      </c>
      <c r="F315" s="2">
        <v>106.5</v>
      </c>
      <c r="G315" t="s">
        <v>34</v>
      </c>
      <c r="H315" t="s">
        <v>1496</v>
      </c>
      <c r="I315">
        <v>0</v>
      </c>
      <c r="J315">
        <v>1</v>
      </c>
    </row>
    <row r="316" spans="1:10" x14ac:dyDescent="0.35">
      <c r="A316" t="s">
        <v>11</v>
      </c>
      <c r="B316" t="s">
        <v>1497</v>
      </c>
      <c r="C316" t="s">
        <v>1498</v>
      </c>
      <c r="D316" t="s">
        <v>1499</v>
      </c>
      <c r="E316" t="s">
        <v>1500</v>
      </c>
      <c r="F316" s="2">
        <v>200.23</v>
      </c>
      <c r="G316" t="s">
        <v>39</v>
      </c>
      <c r="H316" t="s">
        <v>1501</v>
      </c>
      <c r="I316">
        <v>0</v>
      </c>
      <c r="J316">
        <v>1</v>
      </c>
    </row>
    <row r="317" spans="1:10" x14ac:dyDescent="0.35">
      <c r="A317" t="s">
        <v>11</v>
      </c>
      <c r="B317" t="s">
        <v>1502</v>
      </c>
      <c r="C317" t="s">
        <v>1503</v>
      </c>
      <c r="D317" t="s">
        <v>1504</v>
      </c>
      <c r="E317" t="s">
        <v>1505</v>
      </c>
      <c r="F317" s="2">
        <v>20.75</v>
      </c>
      <c r="G317" t="s">
        <v>45</v>
      </c>
      <c r="H317" t="s">
        <v>1506</v>
      </c>
      <c r="I317">
        <v>0</v>
      </c>
      <c r="J317">
        <v>1</v>
      </c>
    </row>
    <row r="318" spans="1:10" x14ac:dyDescent="0.35">
      <c r="A318" t="s">
        <v>11</v>
      </c>
      <c r="B318" t="s">
        <v>1507</v>
      </c>
      <c r="C318" t="s">
        <v>1508</v>
      </c>
      <c r="D318" t="s">
        <v>1509</v>
      </c>
      <c r="E318" t="s">
        <v>1510</v>
      </c>
      <c r="F318" s="2">
        <v>22.5</v>
      </c>
      <c r="G318" t="s">
        <v>51</v>
      </c>
      <c r="H318" t="s">
        <v>1511</v>
      </c>
      <c r="I318">
        <v>0</v>
      </c>
      <c r="J318">
        <v>1</v>
      </c>
    </row>
    <row r="319" spans="1:10" x14ac:dyDescent="0.35">
      <c r="A319" t="s">
        <v>11</v>
      </c>
      <c r="B319" t="s">
        <v>1512</v>
      </c>
      <c r="C319" t="s">
        <v>1513</v>
      </c>
      <c r="D319" t="s">
        <v>1514</v>
      </c>
      <c r="E319" t="s">
        <v>1515</v>
      </c>
      <c r="F319" s="2">
        <v>16.29</v>
      </c>
      <c r="G319" t="s">
        <v>57</v>
      </c>
      <c r="I319">
        <v>0</v>
      </c>
      <c r="J319">
        <v>1</v>
      </c>
    </row>
    <row r="320" spans="1:10" x14ac:dyDescent="0.35">
      <c r="A320" t="s">
        <v>11</v>
      </c>
      <c r="B320" t="s">
        <v>1516</v>
      </c>
      <c r="C320" t="s">
        <v>1517</v>
      </c>
      <c r="D320" t="s">
        <v>1518</v>
      </c>
      <c r="E320" t="s">
        <v>1519</v>
      </c>
      <c r="F320" s="2">
        <v>15</v>
      </c>
      <c r="G320" t="s">
        <v>63</v>
      </c>
      <c r="H320" t="s">
        <v>1520</v>
      </c>
      <c r="I320">
        <v>0</v>
      </c>
      <c r="J320">
        <v>1</v>
      </c>
    </row>
    <row r="321" spans="1:10" x14ac:dyDescent="0.35">
      <c r="A321" t="s">
        <v>11</v>
      </c>
      <c r="B321" t="s">
        <v>1521</v>
      </c>
      <c r="C321" t="s">
        <v>1522</v>
      </c>
      <c r="D321" t="s">
        <v>1523</v>
      </c>
      <c r="E321" t="s">
        <v>1524</v>
      </c>
      <c r="F321" s="2">
        <v>15</v>
      </c>
      <c r="G321" t="s">
        <v>69</v>
      </c>
      <c r="H321" t="s">
        <v>1525</v>
      </c>
      <c r="I321">
        <v>0</v>
      </c>
      <c r="J321">
        <v>1</v>
      </c>
    </row>
    <row r="322" spans="1:10" x14ac:dyDescent="0.35">
      <c r="A322" t="s">
        <v>11</v>
      </c>
      <c r="B322" t="s">
        <v>1526</v>
      </c>
      <c r="C322" t="s">
        <v>1527</v>
      </c>
      <c r="D322" t="s">
        <v>1528</v>
      </c>
      <c r="E322" t="s">
        <v>1529</v>
      </c>
      <c r="F322" s="2">
        <v>15</v>
      </c>
      <c r="G322" t="s">
        <v>75</v>
      </c>
      <c r="H322" t="s">
        <v>1530</v>
      </c>
      <c r="I322">
        <v>0</v>
      </c>
      <c r="J322">
        <v>1</v>
      </c>
    </row>
    <row r="323" spans="1:10" x14ac:dyDescent="0.35">
      <c r="A323" t="s">
        <v>11</v>
      </c>
      <c r="B323" t="s">
        <v>1531</v>
      </c>
      <c r="C323" t="s">
        <v>1532</v>
      </c>
      <c r="D323" t="s">
        <v>1533</v>
      </c>
      <c r="E323" t="s">
        <v>1534</v>
      </c>
      <c r="F323" s="2">
        <v>20.16</v>
      </c>
      <c r="G323" t="s">
        <v>81</v>
      </c>
      <c r="I323">
        <v>0</v>
      </c>
      <c r="J323">
        <v>1</v>
      </c>
    </row>
    <row r="324" spans="1:10" x14ac:dyDescent="0.35">
      <c r="A324" t="s">
        <v>11</v>
      </c>
      <c r="B324" t="s">
        <v>1535</v>
      </c>
      <c r="C324" t="s">
        <v>1536</v>
      </c>
      <c r="D324" t="s">
        <v>1537</v>
      </c>
      <c r="E324" t="s">
        <v>1538</v>
      </c>
      <c r="F324" s="2">
        <v>15</v>
      </c>
      <c r="G324" t="s">
        <v>16</v>
      </c>
      <c r="H324" t="s">
        <v>1539</v>
      </c>
      <c r="I324">
        <v>0</v>
      </c>
      <c r="J324">
        <v>1</v>
      </c>
    </row>
    <row r="325" spans="1:10" x14ac:dyDescent="0.35">
      <c r="A325" t="s">
        <v>11</v>
      </c>
      <c r="B325" t="s">
        <v>1540</v>
      </c>
      <c r="C325" t="s">
        <v>1541</v>
      </c>
      <c r="D325" t="s">
        <v>1542</v>
      </c>
      <c r="E325" t="s">
        <v>1543</v>
      </c>
      <c r="F325" s="2">
        <v>32.5</v>
      </c>
      <c r="G325" t="s">
        <v>22</v>
      </c>
      <c r="H325" t="s">
        <v>1544</v>
      </c>
      <c r="I325">
        <v>0</v>
      </c>
      <c r="J325">
        <v>1</v>
      </c>
    </row>
    <row r="326" spans="1:10" x14ac:dyDescent="0.35">
      <c r="A326" t="s">
        <v>11</v>
      </c>
      <c r="B326" t="s">
        <v>1545</v>
      </c>
      <c r="C326" t="s">
        <v>1546</v>
      </c>
      <c r="D326" t="s">
        <v>1547</v>
      </c>
      <c r="E326" t="s">
        <v>1548</v>
      </c>
      <c r="F326" s="2">
        <v>15</v>
      </c>
      <c r="G326" t="s">
        <v>28</v>
      </c>
      <c r="H326" t="s">
        <v>1549</v>
      </c>
      <c r="I326">
        <v>0</v>
      </c>
      <c r="J326">
        <v>1</v>
      </c>
    </row>
    <row r="327" spans="1:10" x14ac:dyDescent="0.35">
      <c r="A327" t="s">
        <v>11</v>
      </c>
      <c r="B327" t="s">
        <v>1550</v>
      </c>
      <c r="C327" t="s">
        <v>1551</v>
      </c>
      <c r="D327" t="s">
        <v>1552</v>
      </c>
      <c r="E327" t="s">
        <v>1553</v>
      </c>
      <c r="F327" s="2">
        <v>16.940000000000001</v>
      </c>
      <c r="G327" t="s">
        <v>34</v>
      </c>
      <c r="I327">
        <v>0</v>
      </c>
      <c r="J327">
        <v>1</v>
      </c>
    </row>
    <row r="328" spans="1:10" x14ac:dyDescent="0.35">
      <c r="A328" t="s">
        <v>11</v>
      </c>
      <c r="B328" t="s">
        <v>1554</v>
      </c>
      <c r="C328" t="s">
        <v>1555</v>
      </c>
      <c r="D328" t="s">
        <v>1556</v>
      </c>
      <c r="E328" t="s">
        <v>1557</v>
      </c>
      <c r="F328" s="2">
        <v>17.579999999999998</v>
      </c>
      <c r="G328" t="s">
        <v>39</v>
      </c>
      <c r="I328">
        <v>0</v>
      </c>
      <c r="J328">
        <v>1</v>
      </c>
    </row>
    <row r="329" spans="1:10" x14ac:dyDescent="0.35">
      <c r="A329" t="s">
        <v>11</v>
      </c>
      <c r="B329" t="s">
        <v>1558</v>
      </c>
      <c r="C329" t="s">
        <v>1559</v>
      </c>
      <c r="D329" t="s">
        <v>1560</v>
      </c>
      <c r="E329" t="s">
        <v>1561</v>
      </c>
      <c r="F329" s="2">
        <v>15</v>
      </c>
      <c r="G329" t="s">
        <v>45</v>
      </c>
      <c r="H329" t="s">
        <v>1562</v>
      </c>
      <c r="I329">
        <v>0</v>
      </c>
      <c r="J329">
        <v>1</v>
      </c>
    </row>
    <row r="330" spans="1:10" x14ac:dyDescent="0.35">
      <c r="A330" t="s">
        <v>11</v>
      </c>
      <c r="B330" t="s">
        <v>1563</v>
      </c>
      <c r="C330" t="s">
        <v>1564</v>
      </c>
      <c r="D330" t="s">
        <v>1565</v>
      </c>
      <c r="E330" t="s">
        <v>1566</v>
      </c>
      <c r="F330" s="2">
        <v>32.75</v>
      </c>
      <c r="G330" t="s">
        <v>51</v>
      </c>
      <c r="H330" t="s">
        <v>1567</v>
      </c>
      <c r="I330">
        <v>0</v>
      </c>
      <c r="J330">
        <v>1</v>
      </c>
    </row>
    <row r="331" spans="1:10" x14ac:dyDescent="0.35">
      <c r="A331" t="s">
        <v>11</v>
      </c>
      <c r="B331" t="s">
        <v>1568</v>
      </c>
      <c r="C331" t="s">
        <v>1569</v>
      </c>
      <c r="D331" t="s">
        <v>1570</v>
      </c>
      <c r="E331" t="s">
        <v>1571</v>
      </c>
      <c r="F331" s="2">
        <v>15</v>
      </c>
      <c r="G331" t="s">
        <v>57</v>
      </c>
      <c r="H331" t="s">
        <v>1572</v>
      </c>
      <c r="I331">
        <v>0</v>
      </c>
      <c r="J331">
        <v>1</v>
      </c>
    </row>
    <row r="332" spans="1:10" x14ac:dyDescent="0.35">
      <c r="A332" t="s">
        <v>11</v>
      </c>
      <c r="B332" t="s">
        <v>1573</v>
      </c>
      <c r="C332" t="s">
        <v>1574</v>
      </c>
      <c r="D332" t="s">
        <v>1073</v>
      </c>
      <c r="E332" t="s">
        <v>1073</v>
      </c>
      <c r="F332" s="2">
        <v>358.4</v>
      </c>
      <c r="G332" t="s">
        <v>63</v>
      </c>
      <c r="H332" t="s">
        <v>1575</v>
      </c>
      <c r="I332">
        <v>0</v>
      </c>
      <c r="J332">
        <v>1</v>
      </c>
    </row>
    <row r="333" spans="1:10" x14ac:dyDescent="0.35">
      <c r="A333" t="s">
        <v>11</v>
      </c>
      <c r="B333" t="s">
        <v>1576</v>
      </c>
      <c r="C333" t="s">
        <v>1577</v>
      </c>
      <c r="D333" t="s">
        <v>1578</v>
      </c>
      <c r="E333" t="s">
        <v>1579</v>
      </c>
      <c r="F333" s="2">
        <v>20.75</v>
      </c>
      <c r="G333" t="s">
        <v>69</v>
      </c>
      <c r="H333" t="s">
        <v>1580</v>
      </c>
      <c r="I333">
        <v>0</v>
      </c>
      <c r="J333">
        <v>1</v>
      </c>
    </row>
    <row r="334" spans="1:10" x14ac:dyDescent="0.35">
      <c r="A334" t="s">
        <v>11</v>
      </c>
      <c r="B334" t="s">
        <v>1581</v>
      </c>
      <c r="C334" t="s">
        <v>1582</v>
      </c>
      <c r="D334" t="s">
        <v>1583</v>
      </c>
      <c r="E334" t="s">
        <v>1584</v>
      </c>
      <c r="F334" s="2">
        <v>15</v>
      </c>
      <c r="G334" t="s">
        <v>75</v>
      </c>
      <c r="H334" t="s">
        <v>1585</v>
      </c>
      <c r="I334">
        <v>0</v>
      </c>
      <c r="J334">
        <v>1</v>
      </c>
    </row>
    <row r="335" spans="1:10" x14ac:dyDescent="0.35">
      <c r="A335" t="s">
        <v>11</v>
      </c>
      <c r="B335" t="s">
        <v>1586</v>
      </c>
      <c r="C335" t="s">
        <v>1587</v>
      </c>
      <c r="D335" t="s">
        <v>1588</v>
      </c>
      <c r="E335" t="s">
        <v>1589</v>
      </c>
      <c r="F335" s="2">
        <v>15</v>
      </c>
      <c r="G335" t="s">
        <v>81</v>
      </c>
      <c r="H335" t="s">
        <v>1590</v>
      </c>
      <c r="I335">
        <v>0</v>
      </c>
      <c r="J335">
        <v>1</v>
      </c>
    </row>
    <row r="336" spans="1:10" x14ac:dyDescent="0.35">
      <c r="A336" t="s">
        <v>11</v>
      </c>
      <c r="B336" t="s">
        <v>1591</v>
      </c>
      <c r="C336" t="s">
        <v>1592</v>
      </c>
      <c r="D336" t="s">
        <v>1593</v>
      </c>
      <c r="E336" t="s">
        <v>1594</v>
      </c>
      <c r="F336" s="2">
        <v>18</v>
      </c>
      <c r="G336" t="s">
        <v>22</v>
      </c>
      <c r="H336" t="s">
        <v>1595</v>
      </c>
      <c r="I336">
        <v>0</v>
      </c>
      <c r="J336">
        <v>1</v>
      </c>
    </row>
    <row r="337" spans="1:10" x14ac:dyDescent="0.35">
      <c r="A337" t="s">
        <v>11</v>
      </c>
      <c r="B337" t="s">
        <v>1596</v>
      </c>
      <c r="C337" t="s">
        <v>1597</v>
      </c>
      <c r="D337" t="s">
        <v>1598</v>
      </c>
      <c r="E337" t="s">
        <v>1599</v>
      </c>
      <c r="F337" s="2">
        <v>15</v>
      </c>
      <c r="G337" t="s">
        <v>28</v>
      </c>
      <c r="H337" t="s">
        <v>1600</v>
      </c>
      <c r="I337">
        <v>0</v>
      </c>
      <c r="J337">
        <v>1</v>
      </c>
    </row>
    <row r="338" spans="1:10" x14ac:dyDescent="0.35">
      <c r="A338" t="s">
        <v>11</v>
      </c>
      <c r="B338" t="s">
        <v>1601</v>
      </c>
      <c r="C338" t="s">
        <v>1602</v>
      </c>
      <c r="D338" t="s">
        <v>1603</v>
      </c>
      <c r="E338" t="s">
        <v>1604</v>
      </c>
      <c r="F338" s="2">
        <v>0</v>
      </c>
      <c r="G338" t="s">
        <v>34</v>
      </c>
      <c r="I338">
        <v>0</v>
      </c>
      <c r="J338">
        <v>1</v>
      </c>
    </row>
    <row r="339" spans="1:10" x14ac:dyDescent="0.35">
      <c r="A339" t="s">
        <v>11</v>
      </c>
      <c r="B339" t="s">
        <v>1605</v>
      </c>
      <c r="C339" t="s">
        <v>1606</v>
      </c>
      <c r="D339" t="s">
        <v>1607</v>
      </c>
      <c r="E339" t="s">
        <v>1608</v>
      </c>
      <c r="F339" s="2">
        <v>12</v>
      </c>
      <c r="G339" t="s">
        <v>39</v>
      </c>
      <c r="H339" t="s">
        <v>1609</v>
      </c>
      <c r="I339">
        <v>0</v>
      </c>
      <c r="J339">
        <v>1</v>
      </c>
    </row>
    <row r="340" spans="1:10" x14ac:dyDescent="0.35">
      <c r="A340" t="s">
        <v>11</v>
      </c>
      <c r="B340" t="s">
        <v>1610</v>
      </c>
      <c r="C340" t="s">
        <v>1611</v>
      </c>
      <c r="D340" t="s">
        <v>1612</v>
      </c>
      <c r="E340" t="s">
        <v>1613</v>
      </c>
      <c r="F340" s="2">
        <v>44</v>
      </c>
      <c r="G340" t="s">
        <v>45</v>
      </c>
      <c r="H340" t="s">
        <v>1614</v>
      </c>
      <c r="I340">
        <v>0</v>
      </c>
      <c r="J340">
        <v>1</v>
      </c>
    </row>
    <row r="341" spans="1:10" x14ac:dyDescent="0.35">
      <c r="A341" t="s">
        <v>11</v>
      </c>
      <c r="B341" t="s">
        <v>1610</v>
      </c>
      <c r="C341" t="s">
        <v>1611</v>
      </c>
      <c r="D341" t="s">
        <v>1615</v>
      </c>
      <c r="E341" t="s">
        <v>1616</v>
      </c>
      <c r="F341" s="2">
        <v>44</v>
      </c>
      <c r="G341" t="s">
        <v>51</v>
      </c>
      <c r="H341" t="s">
        <v>1614</v>
      </c>
      <c r="I341">
        <v>0</v>
      </c>
      <c r="J341">
        <v>1</v>
      </c>
    </row>
    <row r="342" spans="1:10" x14ac:dyDescent="0.35">
      <c r="A342" t="s">
        <v>11</v>
      </c>
      <c r="B342" t="s">
        <v>1610</v>
      </c>
      <c r="C342" t="s">
        <v>1611</v>
      </c>
      <c r="D342" t="s">
        <v>1617</v>
      </c>
      <c r="E342" t="s">
        <v>1618</v>
      </c>
      <c r="F342" s="2">
        <v>171.5</v>
      </c>
      <c r="G342" t="s">
        <v>57</v>
      </c>
      <c r="H342" t="s">
        <v>1614</v>
      </c>
      <c r="I342">
        <v>0</v>
      </c>
      <c r="J342">
        <v>1</v>
      </c>
    </row>
    <row r="343" spans="1:10" x14ac:dyDescent="0.35">
      <c r="A343" t="s">
        <v>11</v>
      </c>
      <c r="B343" t="s">
        <v>1619</v>
      </c>
      <c r="C343" t="s">
        <v>1620</v>
      </c>
      <c r="D343" t="s">
        <v>1621</v>
      </c>
      <c r="E343" t="s">
        <v>1622</v>
      </c>
      <c r="F343" s="2">
        <v>37.5</v>
      </c>
      <c r="G343" t="s">
        <v>63</v>
      </c>
      <c r="H343" t="s">
        <v>1623</v>
      </c>
      <c r="I343">
        <v>0</v>
      </c>
      <c r="J343">
        <v>1</v>
      </c>
    </row>
    <row r="344" spans="1:10" x14ac:dyDescent="0.35">
      <c r="A344" t="s">
        <v>11</v>
      </c>
      <c r="B344" t="s">
        <v>1624</v>
      </c>
      <c r="C344" t="s">
        <v>1625</v>
      </c>
      <c r="D344" t="s">
        <v>1626</v>
      </c>
      <c r="E344" t="s">
        <v>1627</v>
      </c>
      <c r="F344" s="2">
        <v>15.65</v>
      </c>
      <c r="G344" t="s">
        <v>69</v>
      </c>
      <c r="I344">
        <v>0</v>
      </c>
      <c r="J344">
        <v>1</v>
      </c>
    </row>
    <row r="345" spans="1:10" x14ac:dyDescent="0.35">
      <c r="A345" t="s">
        <v>11</v>
      </c>
      <c r="B345" t="s">
        <v>1628</v>
      </c>
      <c r="C345" t="s">
        <v>1629</v>
      </c>
      <c r="D345" t="s">
        <v>1630</v>
      </c>
      <c r="E345" t="s">
        <v>1631</v>
      </c>
      <c r="F345" s="2">
        <v>133.34</v>
      </c>
      <c r="G345" t="s">
        <v>75</v>
      </c>
      <c r="I345">
        <v>0</v>
      </c>
      <c r="J345">
        <v>1</v>
      </c>
    </row>
    <row r="346" spans="1:10" x14ac:dyDescent="0.35">
      <c r="A346" t="s">
        <v>11</v>
      </c>
      <c r="B346" t="s">
        <v>1632</v>
      </c>
      <c r="C346" t="s">
        <v>1633</v>
      </c>
      <c r="D346" t="s">
        <v>1634</v>
      </c>
      <c r="E346" t="s">
        <v>1635</v>
      </c>
      <c r="F346" s="2">
        <v>15</v>
      </c>
      <c r="G346" t="s">
        <v>81</v>
      </c>
      <c r="H346" t="s">
        <v>1636</v>
      </c>
      <c r="I346">
        <v>0</v>
      </c>
      <c r="J346">
        <v>1</v>
      </c>
    </row>
    <row r="347" spans="1:10" x14ac:dyDescent="0.35">
      <c r="A347" t="s">
        <v>11</v>
      </c>
      <c r="B347" t="s">
        <v>1637</v>
      </c>
      <c r="C347" t="s">
        <v>1638</v>
      </c>
      <c r="D347" t="s">
        <v>1639</v>
      </c>
      <c r="E347" t="s">
        <v>1640</v>
      </c>
      <c r="F347" s="2">
        <v>0</v>
      </c>
      <c r="G347" t="s">
        <v>16</v>
      </c>
      <c r="I347">
        <v>0</v>
      </c>
      <c r="J347">
        <v>1</v>
      </c>
    </row>
    <row r="348" spans="1:10" x14ac:dyDescent="0.35">
      <c r="A348" t="s">
        <v>11</v>
      </c>
      <c r="B348" t="s">
        <v>1641</v>
      </c>
      <c r="C348" t="s">
        <v>1642</v>
      </c>
      <c r="D348" t="s">
        <v>1643</v>
      </c>
      <c r="E348" t="s">
        <v>1644</v>
      </c>
      <c r="F348" s="2">
        <v>18.87</v>
      </c>
      <c r="G348" t="s">
        <v>22</v>
      </c>
      <c r="I348">
        <v>0</v>
      </c>
      <c r="J348">
        <v>1</v>
      </c>
    </row>
    <row r="349" spans="1:10" x14ac:dyDescent="0.35">
      <c r="A349" t="s">
        <v>11</v>
      </c>
      <c r="B349" t="s">
        <v>1645</v>
      </c>
      <c r="C349" t="s">
        <v>1646</v>
      </c>
      <c r="D349" t="s">
        <v>1647</v>
      </c>
      <c r="E349" t="s">
        <v>1648</v>
      </c>
      <c r="F349" s="2">
        <v>16.25</v>
      </c>
      <c r="G349" t="s">
        <v>28</v>
      </c>
      <c r="H349" t="s">
        <v>1649</v>
      </c>
      <c r="I349">
        <v>0</v>
      </c>
      <c r="J349">
        <v>1</v>
      </c>
    </row>
    <row r="350" spans="1:10" x14ac:dyDescent="0.35">
      <c r="A350" t="s">
        <v>11</v>
      </c>
      <c r="B350" t="s">
        <v>1650</v>
      </c>
      <c r="C350" t="s">
        <v>1651</v>
      </c>
      <c r="D350" t="s">
        <v>1652</v>
      </c>
      <c r="E350" t="s">
        <v>1653</v>
      </c>
      <c r="F350" s="2">
        <v>77.3</v>
      </c>
      <c r="G350" t="s">
        <v>34</v>
      </c>
      <c r="H350" t="s">
        <v>1654</v>
      </c>
      <c r="I350">
        <v>0</v>
      </c>
      <c r="J350">
        <v>1</v>
      </c>
    </row>
    <row r="351" spans="1:10" x14ac:dyDescent="0.35">
      <c r="A351" t="s">
        <v>11</v>
      </c>
      <c r="B351" t="s">
        <v>1650</v>
      </c>
      <c r="C351" t="s">
        <v>1651</v>
      </c>
      <c r="D351" t="s">
        <v>1655</v>
      </c>
      <c r="E351" t="s">
        <v>1656</v>
      </c>
      <c r="F351" s="2">
        <v>28</v>
      </c>
      <c r="G351" t="s">
        <v>39</v>
      </c>
      <c r="H351" t="s">
        <v>1654</v>
      </c>
      <c r="I351">
        <v>0</v>
      </c>
      <c r="J351">
        <v>1</v>
      </c>
    </row>
    <row r="352" spans="1:10" x14ac:dyDescent="0.35">
      <c r="A352" t="s">
        <v>11</v>
      </c>
      <c r="B352" t="s">
        <v>1657</v>
      </c>
      <c r="C352" t="s">
        <v>1658</v>
      </c>
      <c r="D352" t="s">
        <v>1659</v>
      </c>
      <c r="E352" t="s">
        <v>1660</v>
      </c>
      <c r="F352" s="2">
        <v>15</v>
      </c>
      <c r="G352" t="s">
        <v>45</v>
      </c>
      <c r="H352" t="s">
        <v>1661</v>
      </c>
      <c r="I352">
        <v>0</v>
      </c>
      <c r="J352">
        <v>1</v>
      </c>
    </row>
    <row r="353" spans="1:10" x14ac:dyDescent="0.35">
      <c r="A353" t="s">
        <v>11</v>
      </c>
      <c r="B353" t="s">
        <v>1662</v>
      </c>
      <c r="C353" t="s">
        <v>1663</v>
      </c>
      <c r="D353" t="s">
        <v>1664</v>
      </c>
      <c r="E353" t="s">
        <v>1665</v>
      </c>
      <c r="F353" s="2">
        <v>15</v>
      </c>
      <c r="G353" t="s">
        <v>51</v>
      </c>
      <c r="H353" t="s">
        <v>1666</v>
      </c>
      <c r="I353">
        <v>0</v>
      </c>
      <c r="J353">
        <v>1</v>
      </c>
    </row>
    <row r="354" spans="1:10" x14ac:dyDescent="0.35">
      <c r="A354" t="s">
        <v>11</v>
      </c>
      <c r="B354" t="s">
        <v>1667</v>
      </c>
      <c r="C354" t="s">
        <v>1668</v>
      </c>
      <c r="D354" t="s">
        <v>1669</v>
      </c>
      <c r="E354" t="s">
        <v>1670</v>
      </c>
      <c r="F354" s="2">
        <v>15</v>
      </c>
      <c r="G354" t="s">
        <v>57</v>
      </c>
      <c r="H354" t="s">
        <v>1671</v>
      </c>
      <c r="I354">
        <v>0</v>
      </c>
      <c r="J354">
        <v>1</v>
      </c>
    </row>
    <row r="355" spans="1:10" x14ac:dyDescent="0.35">
      <c r="A355" t="s">
        <v>11</v>
      </c>
      <c r="B355" t="s">
        <v>1672</v>
      </c>
      <c r="C355" t="s">
        <v>1673</v>
      </c>
      <c r="D355" t="s">
        <v>1674</v>
      </c>
      <c r="E355" t="s">
        <v>1675</v>
      </c>
      <c r="F355" s="2">
        <v>15</v>
      </c>
      <c r="G355" t="s">
        <v>63</v>
      </c>
      <c r="H355" t="s">
        <v>1676</v>
      </c>
      <c r="I355">
        <v>0</v>
      </c>
      <c r="J355">
        <v>1</v>
      </c>
    </row>
    <row r="356" spans="1:10" x14ac:dyDescent="0.35">
      <c r="A356" t="s">
        <v>11</v>
      </c>
      <c r="B356" t="s">
        <v>1677</v>
      </c>
      <c r="C356" t="s">
        <v>1678</v>
      </c>
      <c r="D356" t="s">
        <v>1679</v>
      </c>
      <c r="E356" t="s">
        <v>1680</v>
      </c>
      <c r="F356" s="2">
        <v>45</v>
      </c>
      <c r="G356" t="s">
        <v>69</v>
      </c>
      <c r="H356" t="s">
        <v>1681</v>
      </c>
      <c r="I356">
        <v>0</v>
      </c>
      <c r="J356">
        <v>1</v>
      </c>
    </row>
    <row r="357" spans="1:10" x14ac:dyDescent="0.35">
      <c r="A357" t="s">
        <v>11</v>
      </c>
      <c r="B357" t="s">
        <v>1682</v>
      </c>
      <c r="C357" t="s">
        <v>1683</v>
      </c>
      <c r="D357" t="s">
        <v>1684</v>
      </c>
      <c r="E357" t="s">
        <v>1685</v>
      </c>
      <c r="F357" s="2">
        <v>15</v>
      </c>
      <c r="G357" t="s">
        <v>75</v>
      </c>
      <c r="H357" t="s">
        <v>1686</v>
      </c>
      <c r="I357">
        <v>0</v>
      </c>
      <c r="J357">
        <v>1</v>
      </c>
    </row>
    <row r="358" spans="1:10" x14ac:dyDescent="0.35">
      <c r="A358" t="s">
        <v>11</v>
      </c>
      <c r="B358" t="s">
        <v>1687</v>
      </c>
      <c r="C358" t="s">
        <v>1688</v>
      </c>
      <c r="D358" t="s">
        <v>1689</v>
      </c>
      <c r="E358" t="s">
        <v>1690</v>
      </c>
      <c r="F358" s="2">
        <v>15</v>
      </c>
      <c r="G358" t="s">
        <v>81</v>
      </c>
      <c r="H358" t="s">
        <v>1691</v>
      </c>
      <c r="I358">
        <v>0</v>
      </c>
      <c r="J358">
        <v>1</v>
      </c>
    </row>
    <row r="359" spans="1:10" x14ac:dyDescent="0.35">
      <c r="A359" t="s">
        <v>11</v>
      </c>
      <c r="B359" t="s">
        <v>1692</v>
      </c>
      <c r="C359" t="s">
        <v>1693</v>
      </c>
      <c r="D359" t="s">
        <v>1694</v>
      </c>
      <c r="E359" t="s">
        <v>1695</v>
      </c>
      <c r="F359" s="2">
        <v>744.5</v>
      </c>
      <c r="G359" t="s">
        <v>22</v>
      </c>
      <c r="H359" t="s">
        <v>1696</v>
      </c>
      <c r="I359">
        <v>0</v>
      </c>
      <c r="J359">
        <v>1</v>
      </c>
    </row>
    <row r="360" spans="1:10" x14ac:dyDescent="0.35">
      <c r="A360" t="s">
        <v>11</v>
      </c>
      <c r="B360" t="s">
        <v>1697</v>
      </c>
      <c r="C360" t="s">
        <v>1698</v>
      </c>
      <c r="D360" t="s">
        <v>1699</v>
      </c>
      <c r="E360" t="s">
        <v>1700</v>
      </c>
      <c r="F360" s="2">
        <v>15</v>
      </c>
      <c r="G360" t="s">
        <v>28</v>
      </c>
      <c r="H360" t="s">
        <v>1701</v>
      </c>
      <c r="I360">
        <v>0</v>
      </c>
      <c r="J360">
        <v>1</v>
      </c>
    </row>
    <row r="361" spans="1:10" x14ac:dyDescent="0.35">
      <c r="A361" t="s">
        <v>11</v>
      </c>
      <c r="B361" t="s">
        <v>1702</v>
      </c>
      <c r="C361" t="s">
        <v>1703</v>
      </c>
      <c r="D361" t="s">
        <v>1704</v>
      </c>
      <c r="E361" t="s">
        <v>1705</v>
      </c>
      <c r="F361" s="2">
        <v>15</v>
      </c>
      <c r="G361" t="s">
        <v>34</v>
      </c>
      <c r="H361" t="s">
        <v>1706</v>
      </c>
      <c r="I361">
        <v>0</v>
      </c>
      <c r="J361">
        <v>1</v>
      </c>
    </row>
    <row r="362" spans="1:10" x14ac:dyDescent="0.35">
      <c r="A362" t="s">
        <v>11</v>
      </c>
      <c r="B362" t="s">
        <v>1707</v>
      </c>
      <c r="C362" t="s">
        <v>1708</v>
      </c>
      <c r="D362" t="s">
        <v>1709</v>
      </c>
      <c r="E362" t="s">
        <v>1710</v>
      </c>
      <c r="F362" s="2">
        <v>15</v>
      </c>
      <c r="G362" t="s">
        <v>39</v>
      </c>
      <c r="H362" t="s">
        <v>1711</v>
      </c>
      <c r="I362">
        <v>0</v>
      </c>
      <c r="J362">
        <v>1</v>
      </c>
    </row>
    <row r="363" spans="1:10" x14ac:dyDescent="0.35">
      <c r="A363" t="s">
        <v>11</v>
      </c>
      <c r="B363" t="s">
        <v>1712</v>
      </c>
      <c r="C363" t="s">
        <v>1713</v>
      </c>
      <c r="D363" t="s">
        <v>1714</v>
      </c>
      <c r="E363" t="s">
        <v>1715</v>
      </c>
      <c r="F363" s="2">
        <v>15</v>
      </c>
      <c r="G363" t="s">
        <v>45</v>
      </c>
      <c r="H363" t="s">
        <v>1716</v>
      </c>
      <c r="I363">
        <v>0</v>
      </c>
      <c r="J363">
        <v>1</v>
      </c>
    </row>
    <row r="364" spans="1:10" x14ac:dyDescent="0.35">
      <c r="A364" t="s">
        <v>11</v>
      </c>
      <c r="B364" t="s">
        <v>1717</v>
      </c>
      <c r="C364" t="s">
        <v>1718</v>
      </c>
      <c r="D364" t="s">
        <v>1719</v>
      </c>
      <c r="E364" t="s">
        <v>1720</v>
      </c>
      <c r="F364" s="2">
        <v>18</v>
      </c>
      <c r="G364" t="s">
        <v>51</v>
      </c>
      <c r="H364" t="s">
        <v>1721</v>
      </c>
      <c r="I364">
        <v>0</v>
      </c>
      <c r="J364">
        <v>1</v>
      </c>
    </row>
    <row r="365" spans="1:10" x14ac:dyDescent="0.35">
      <c r="A365" t="s">
        <v>11</v>
      </c>
      <c r="B365" t="s">
        <v>1722</v>
      </c>
      <c r="C365" t="s">
        <v>1723</v>
      </c>
      <c r="D365" t="s">
        <v>1724</v>
      </c>
      <c r="E365" t="s">
        <v>1725</v>
      </c>
      <c r="F365" s="2">
        <v>18.989999999999998</v>
      </c>
      <c r="G365" t="s">
        <v>57</v>
      </c>
      <c r="H365" t="s">
        <v>1726</v>
      </c>
      <c r="I365">
        <v>0</v>
      </c>
      <c r="J365">
        <v>1</v>
      </c>
    </row>
    <row r="366" spans="1:10" x14ac:dyDescent="0.35">
      <c r="A366" t="s">
        <v>11</v>
      </c>
      <c r="B366" t="s">
        <v>1727</v>
      </c>
      <c r="C366" t="s">
        <v>1728</v>
      </c>
      <c r="D366" t="s">
        <v>1729</v>
      </c>
      <c r="E366" t="s">
        <v>1730</v>
      </c>
      <c r="F366" s="2">
        <v>87.5</v>
      </c>
      <c r="G366" t="s">
        <v>63</v>
      </c>
      <c r="H366" t="s">
        <v>1731</v>
      </c>
      <c r="I366">
        <v>0</v>
      </c>
      <c r="J366">
        <v>1</v>
      </c>
    </row>
    <row r="367" spans="1:10" x14ac:dyDescent="0.35">
      <c r="A367" t="s">
        <v>11</v>
      </c>
      <c r="B367" t="s">
        <v>1732</v>
      </c>
      <c r="C367" t="s">
        <v>1733</v>
      </c>
      <c r="D367" t="s">
        <v>1734</v>
      </c>
      <c r="E367" t="s">
        <v>1735</v>
      </c>
      <c r="F367" s="2">
        <v>20</v>
      </c>
      <c r="G367" t="s">
        <v>69</v>
      </c>
      <c r="H367" t="s">
        <v>1736</v>
      </c>
      <c r="I367">
        <v>0</v>
      </c>
      <c r="J367">
        <v>1</v>
      </c>
    </row>
    <row r="368" spans="1:10" x14ac:dyDescent="0.35">
      <c r="A368" t="s">
        <v>11</v>
      </c>
      <c r="B368" t="s">
        <v>1737</v>
      </c>
      <c r="C368" t="s">
        <v>1738</v>
      </c>
      <c r="D368" t="s">
        <v>1739</v>
      </c>
      <c r="E368" t="s">
        <v>1740</v>
      </c>
      <c r="F368" s="2">
        <v>71.75</v>
      </c>
      <c r="G368" t="s">
        <v>75</v>
      </c>
      <c r="H368" t="s">
        <v>1741</v>
      </c>
      <c r="I368">
        <v>0</v>
      </c>
      <c r="J368">
        <v>1</v>
      </c>
    </row>
    <row r="369" spans="1:10" x14ac:dyDescent="0.35">
      <c r="A369" t="s">
        <v>11</v>
      </c>
      <c r="B369" t="s">
        <v>1742</v>
      </c>
      <c r="C369" t="s">
        <v>1743</v>
      </c>
      <c r="D369" t="s">
        <v>1744</v>
      </c>
      <c r="E369" t="s">
        <v>1745</v>
      </c>
      <c r="F369" s="2">
        <v>125.5</v>
      </c>
      <c r="G369" t="s">
        <v>81</v>
      </c>
      <c r="H369" t="s">
        <v>1746</v>
      </c>
      <c r="I369">
        <v>0</v>
      </c>
      <c r="J369">
        <v>1</v>
      </c>
    </row>
    <row r="370" spans="1:10" x14ac:dyDescent="0.35">
      <c r="A370" t="s">
        <v>11</v>
      </c>
      <c r="B370" t="s">
        <v>1747</v>
      </c>
      <c r="C370" t="s">
        <v>1748</v>
      </c>
      <c r="D370" t="s">
        <v>1749</v>
      </c>
      <c r="E370" t="s">
        <v>1750</v>
      </c>
      <c r="F370" s="2">
        <v>224.93</v>
      </c>
      <c r="G370" t="s">
        <v>16</v>
      </c>
      <c r="H370" t="s">
        <v>1751</v>
      </c>
      <c r="I370">
        <v>0</v>
      </c>
      <c r="J370">
        <v>1</v>
      </c>
    </row>
    <row r="371" spans="1:10" x14ac:dyDescent="0.35">
      <c r="A371" t="s">
        <v>11</v>
      </c>
      <c r="B371" t="s">
        <v>1747</v>
      </c>
      <c r="C371" t="s">
        <v>1748</v>
      </c>
      <c r="D371" t="s">
        <v>1752</v>
      </c>
      <c r="E371" t="s">
        <v>1753</v>
      </c>
      <c r="F371" s="2">
        <v>21.99</v>
      </c>
      <c r="G371" t="s">
        <v>22</v>
      </c>
      <c r="H371" t="s">
        <v>1751</v>
      </c>
      <c r="I371">
        <v>0</v>
      </c>
      <c r="J371">
        <v>1</v>
      </c>
    </row>
    <row r="372" spans="1:10" x14ac:dyDescent="0.35">
      <c r="A372" t="s">
        <v>11</v>
      </c>
      <c r="B372" t="s">
        <v>1747</v>
      </c>
      <c r="C372" t="s">
        <v>1748</v>
      </c>
      <c r="D372" t="s">
        <v>1754</v>
      </c>
      <c r="E372" t="s">
        <v>1755</v>
      </c>
      <c r="F372" s="2">
        <v>51.99</v>
      </c>
      <c r="G372" t="s">
        <v>28</v>
      </c>
      <c r="H372" t="s">
        <v>1751</v>
      </c>
      <c r="I372">
        <v>0</v>
      </c>
      <c r="J372">
        <v>1</v>
      </c>
    </row>
    <row r="373" spans="1:10" x14ac:dyDescent="0.35">
      <c r="A373" t="s">
        <v>11</v>
      </c>
      <c r="B373" t="s">
        <v>1747</v>
      </c>
      <c r="C373" t="s">
        <v>1748</v>
      </c>
      <c r="D373" t="s">
        <v>1756</v>
      </c>
      <c r="E373" t="s">
        <v>1757</v>
      </c>
      <c r="F373" s="2">
        <v>3.5</v>
      </c>
      <c r="G373" t="s">
        <v>34</v>
      </c>
      <c r="H373" t="s">
        <v>1751</v>
      </c>
      <c r="I373">
        <v>0</v>
      </c>
      <c r="J373">
        <v>1</v>
      </c>
    </row>
    <row r="374" spans="1:10" x14ac:dyDescent="0.35">
      <c r="A374" t="s">
        <v>11</v>
      </c>
      <c r="B374" t="s">
        <v>1747</v>
      </c>
      <c r="C374" t="s">
        <v>1748</v>
      </c>
      <c r="D374" t="s">
        <v>1758</v>
      </c>
      <c r="E374" t="s">
        <v>1759</v>
      </c>
      <c r="F374" s="2">
        <v>157.94</v>
      </c>
      <c r="G374" t="s">
        <v>39</v>
      </c>
      <c r="H374" t="s">
        <v>1751</v>
      </c>
      <c r="I374">
        <v>0</v>
      </c>
      <c r="J374">
        <v>1</v>
      </c>
    </row>
    <row r="375" spans="1:10" x14ac:dyDescent="0.35">
      <c r="A375" t="s">
        <v>11</v>
      </c>
      <c r="B375" t="s">
        <v>1760</v>
      </c>
      <c r="C375" t="s">
        <v>1761</v>
      </c>
      <c r="D375" t="s">
        <v>1762</v>
      </c>
      <c r="E375" t="s">
        <v>1763</v>
      </c>
      <c r="F375" s="2">
        <v>50.5</v>
      </c>
      <c r="G375" t="s">
        <v>45</v>
      </c>
      <c r="H375" t="s">
        <v>1764</v>
      </c>
      <c r="I375">
        <v>0</v>
      </c>
      <c r="J375">
        <v>1</v>
      </c>
    </row>
    <row r="376" spans="1:10" x14ac:dyDescent="0.35">
      <c r="A376" t="s">
        <v>11</v>
      </c>
      <c r="B376" t="s">
        <v>1765</v>
      </c>
      <c r="C376" t="s">
        <v>1766</v>
      </c>
      <c r="D376" t="s">
        <v>1767</v>
      </c>
      <c r="E376" t="s">
        <v>1768</v>
      </c>
      <c r="F376" s="2">
        <v>40.5</v>
      </c>
      <c r="G376" t="s">
        <v>51</v>
      </c>
      <c r="H376" t="s">
        <v>1769</v>
      </c>
      <c r="I376">
        <v>0</v>
      </c>
      <c r="J376">
        <v>1</v>
      </c>
    </row>
    <row r="377" spans="1:10" x14ac:dyDescent="0.35">
      <c r="A377" t="s">
        <v>11</v>
      </c>
      <c r="B377" t="s">
        <v>1770</v>
      </c>
      <c r="C377" t="s">
        <v>1771</v>
      </c>
      <c r="D377" t="s">
        <v>1772</v>
      </c>
      <c r="E377" t="s">
        <v>1773</v>
      </c>
      <c r="F377" s="2">
        <v>41.5</v>
      </c>
      <c r="G377" t="s">
        <v>57</v>
      </c>
      <c r="H377" t="s">
        <v>1774</v>
      </c>
      <c r="I377">
        <v>0</v>
      </c>
      <c r="J377">
        <v>1</v>
      </c>
    </row>
    <row r="378" spans="1:10" x14ac:dyDescent="0.35">
      <c r="A378" t="s">
        <v>11</v>
      </c>
      <c r="B378" t="s">
        <v>1775</v>
      </c>
      <c r="C378" t="s">
        <v>1776</v>
      </c>
      <c r="D378" t="s">
        <v>1777</v>
      </c>
      <c r="E378" t="s">
        <v>1778</v>
      </c>
      <c r="F378" s="2">
        <v>60</v>
      </c>
      <c r="G378" t="s">
        <v>63</v>
      </c>
      <c r="H378" t="s">
        <v>1779</v>
      </c>
      <c r="I378">
        <v>0</v>
      </c>
      <c r="J378">
        <v>1</v>
      </c>
    </row>
    <row r="379" spans="1:10" x14ac:dyDescent="0.35">
      <c r="A379" t="s">
        <v>11</v>
      </c>
      <c r="B379" t="s">
        <v>1780</v>
      </c>
      <c r="C379" t="s">
        <v>1781</v>
      </c>
      <c r="D379" t="s">
        <v>1782</v>
      </c>
      <c r="E379" t="s">
        <v>1783</v>
      </c>
      <c r="F379" s="2">
        <v>12</v>
      </c>
      <c r="G379" t="s">
        <v>69</v>
      </c>
      <c r="H379" t="s">
        <v>1784</v>
      </c>
      <c r="I379">
        <v>0</v>
      </c>
      <c r="J379">
        <v>1</v>
      </c>
    </row>
    <row r="380" spans="1:10" x14ac:dyDescent="0.35">
      <c r="A380" t="s">
        <v>11</v>
      </c>
      <c r="B380" t="s">
        <v>1785</v>
      </c>
      <c r="C380" t="s">
        <v>1786</v>
      </c>
      <c r="D380" t="s">
        <v>1787</v>
      </c>
      <c r="E380" t="s">
        <v>1788</v>
      </c>
      <c r="F380" s="2">
        <v>102.5</v>
      </c>
      <c r="G380" t="s">
        <v>75</v>
      </c>
      <c r="H380" t="s">
        <v>1789</v>
      </c>
      <c r="I380">
        <v>0</v>
      </c>
      <c r="J380">
        <v>1</v>
      </c>
    </row>
    <row r="381" spans="1:10" x14ac:dyDescent="0.35">
      <c r="A381" t="s">
        <v>11</v>
      </c>
      <c r="B381" t="s">
        <v>1790</v>
      </c>
      <c r="C381" t="s">
        <v>1791</v>
      </c>
      <c r="D381" t="s">
        <v>1792</v>
      </c>
      <c r="E381" t="s">
        <v>1793</v>
      </c>
      <c r="F381" s="2">
        <v>262</v>
      </c>
      <c r="G381" t="s">
        <v>81</v>
      </c>
      <c r="H381" t="s">
        <v>1794</v>
      </c>
      <c r="I381">
        <v>0</v>
      </c>
      <c r="J381">
        <v>1</v>
      </c>
    </row>
    <row r="382" spans="1:10" x14ac:dyDescent="0.35">
      <c r="A382" t="s">
        <v>11</v>
      </c>
      <c r="B382" t="s">
        <v>1795</v>
      </c>
      <c r="C382" t="s">
        <v>1796</v>
      </c>
      <c r="D382" t="s">
        <v>1797</v>
      </c>
      <c r="E382" t="s">
        <v>1798</v>
      </c>
      <c r="F382" s="2">
        <v>83</v>
      </c>
      <c r="G382" t="s">
        <v>22</v>
      </c>
      <c r="H382" t="s">
        <v>1799</v>
      </c>
      <c r="I382">
        <v>0</v>
      </c>
      <c r="J382">
        <v>1</v>
      </c>
    </row>
    <row r="383" spans="1:10" x14ac:dyDescent="0.35">
      <c r="A383" t="s">
        <v>11</v>
      </c>
      <c r="B383" t="s">
        <v>1800</v>
      </c>
      <c r="C383" t="s">
        <v>1801</v>
      </c>
      <c r="D383" t="s">
        <v>1802</v>
      </c>
      <c r="E383" t="s">
        <v>1803</v>
      </c>
      <c r="F383" s="2">
        <v>84</v>
      </c>
      <c r="G383" t="s">
        <v>28</v>
      </c>
      <c r="H383" t="s">
        <v>1804</v>
      </c>
      <c r="I383">
        <v>0</v>
      </c>
      <c r="J383">
        <v>1</v>
      </c>
    </row>
    <row r="384" spans="1:10" x14ac:dyDescent="0.35">
      <c r="A384" t="s">
        <v>11</v>
      </c>
      <c r="B384" t="s">
        <v>1805</v>
      </c>
      <c r="C384" t="s">
        <v>1806</v>
      </c>
      <c r="D384" t="s">
        <v>1807</v>
      </c>
      <c r="E384" t="s">
        <v>1808</v>
      </c>
      <c r="F384" s="2">
        <v>142</v>
      </c>
      <c r="G384" t="s">
        <v>34</v>
      </c>
      <c r="H384" t="s">
        <v>1809</v>
      </c>
      <c r="I384">
        <v>0</v>
      </c>
      <c r="J384">
        <v>1</v>
      </c>
    </row>
    <row r="385" spans="1:10" x14ac:dyDescent="0.35">
      <c r="A385" t="s">
        <v>11</v>
      </c>
      <c r="B385" t="s">
        <v>1810</v>
      </c>
      <c r="C385" t="s">
        <v>1811</v>
      </c>
      <c r="D385" t="s">
        <v>1812</v>
      </c>
      <c r="E385" t="s">
        <v>1813</v>
      </c>
      <c r="F385" s="2">
        <v>49.9</v>
      </c>
      <c r="G385" t="s">
        <v>39</v>
      </c>
      <c r="H385" t="s">
        <v>1814</v>
      </c>
      <c r="I385">
        <v>0</v>
      </c>
      <c r="J385">
        <v>1</v>
      </c>
    </row>
    <row r="386" spans="1:10" x14ac:dyDescent="0.35">
      <c r="A386" t="s">
        <v>11</v>
      </c>
      <c r="B386" t="s">
        <v>1810</v>
      </c>
      <c r="C386" t="s">
        <v>1811</v>
      </c>
      <c r="D386" t="s">
        <v>1815</v>
      </c>
      <c r="E386" t="s">
        <v>1816</v>
      </c>
      <c r="F386" s="2">
        <v>86</v>
      </c>
      <c r="G386" t="s">
        <v>45</v>
      </c>
      <c r="H386" t="s">
        <v>1814</v>
      </c>
      <c r="I386">
        <v>0</v>
      </c>
      <c r="J386">
        <v>1</v>
      </c>
    </row>
    <row r="387" spans="1:10" x14ac:dyDescent="0.35">
      <c r="A387" t="s">
        <v>11</v>
      </c>
      <c r="B387" t="s">
        <v>1817</v>
      </c>
      <c r="C387" t="s">
        <v>1818</v>
      </c>
      <c r="D387" t="s">
        <v>1819</v>
      </c>
      <c r="E387" t="s">
        <v>1820</v>
      </c>
      <c r="F387" s="2">
        <v>107</v>
      </c>
      <c r="G387" t="s">
        <v>51</v>
      </c>
      <c r="H387" t="s">
        <v>1821</v>
      </c>
      <c r="I387">
        <v>0</v>
      </c>
      <c r="J387">
        <v>1</v>
      </c>
    </row>
    <row r="388" spans="1:10" x14ac:dyDescent="0.35">
      <c r="A388" t="s">
        <v>11</v>
      </c>
      <c r="B388" t="s">
        <v>1822</v>
      </c>
      <c r="C388" t="s">
        <v>1823</v>
      </c>
      <c r="D388" t="s">
        <v>1824</v>
      </c>
      <c r="E388" t="s">
        <v>1825</v>
      </c>
      <c r="F388" s="2">
        <v>1341.51</v>
      </c>
      <c r="G388" t="s">
        <v>57</v>
      </c>
      <c r="H388" t="s">
        <v>1826</v>
      </c>
      <c r="I388">
        <v>0</v>
      </c>
      <c r="J388">
        <v>1</v>
      </c>
    </row>
    <row r="389" spans="1:10" x14ac:dyDescent="0.35">
      <c r="A389" t="s">
        <v>11</v>
      </c>
      <c r="B389" t="s">
        <v>1827</v>
      </c>
      <c r="C389" t="s">
        <v>1828</v>
      </c>
      <c r="D389" t="s">
        <v>1829</v>
      </c>
      <c r="E389" t="s">
        <v>1830</v>
      </c>
      <c r="F389" s="2">
        <v>41.5</v>
      </c>
      <c r="G389" t="s">
        <v>63</v>
      </c>
      <c r="H389" t="s">
        <v>1831</v>
      </c>
      <c r="I389">
        <v>0</v>
      </c>
      <c r="J389">
        <v>1</v>
      </c>
    </row>
    <row r="390" spans="1:10" x14ac:dyDescent="0.35">
      <c r="A390" t="s">
        <v>11</v>
      </c>
      <c r="B390" t="s">
        <v>1832</v>
      </c>
      <c r="C390" t="s">
        <v>1833</v>
      </c>
      <c r="D390" t="s">
        <v>1834</v>
      </c>
      <c r="E390" t="s">
        <v>1835</v>
      </c>
      <c r="F390" s="2">
        <v>36</v>
      </c>
      <c r="G390" t="s">
        <v>69</v>
      </c>
      <c r="H390" t="s">
        <v>1836</v>
      </c>
      <c r="I390">
        <v>0</v>
      </c>
      <c r="J390">
        <v>1</v>
      </c>
    </row>
    <row r="391" spans="1:10" x14ac:dyDescent="0.35">
      <c r="A391" t="s">
        <v>11</v>
      </c>
      <c r="B391" t="s">
        <v>1837</v>
      </c>
      <c r="C391" t="s">
        <v>1838</v>
      </c>
      <c r="D391" t="s">
        <v>1839</v>
      </c>
      <c r="E391" t="s">
        <v>1840</v>
      </c>
      <c r="F391" s="2">
        <v>75.989999999999995</v>
      </c>
      <c r="G391" t="s">
        <v>75</v>
      </c>
      <c r="H391" t="s">
        <v>1841</v>
      </c>
      <c r="I391">
        <v>0</v>
      </c>
      <c r="J391">
        <v>1</v>
      </c>
    </row>
    <row r="392" spans="1:10" x14ac:dyDescent="0.35">
      <c r="A392" t="s">
        <v>11</v>
      </c>
      <c r="B392" t="s">
        <v>1842</v>
      </c>
      <c r="C392" t="s">
        <v>1843</v>
      </c>
      <c r="D392" t="s">
        <v>1844</v>
      </c>
      <c r="E392" t="s">
        <v>1845</v>
      </c>
      <c r="F392" s="2">
        <v>69.5</v>
      </c>
      <c r="G392" t="s">
        <v>81</v>
      </c>
      <c r="H392" t="s">
        <v>1846</v>
      </c>
      <c r="I392">
        <v>0</v>
      </c>
      <c r="J392">
        <v>1</v>
      </c>
    </row>
    <row r="393" spans="1:10" x14ac:dyDescent="0.35">
      <c r="A393" t="s">
        <v>11</v>
      </c>
      <c r="B393" t="s">
        <v>1847</v>
      </c>
      <c r="C393" t="s">
        <v>1848</v>
      </c>
      <c r="D393" t="s">
        <v>1849</v>
      </c>
      <c r="E393" t="s">
        <v>1850</v>
      </c>
      <c r="F393" s="2">
        <v>41.5</v>
      </c>
      <c r="G393" t="s">
        <v>16</v>
      </c>
      <c r="H393" t="s">
        <v>1851</v>
      </c>
      <c r="I393">
        <v>0</v>
      </c>
      <c r="J393">
        <v>1</v>
      </c>
    </row>
    <row r="394" spans="1:10" x14ac:dyDescent="0.35">
      <c r="A394" t="s">
        <v>11</v>
      </c>
      <c r="B394" t="s">
        <v>1852</v>
      </c>
      <c r="C394" t="s">
        <v>1853</v>
      </c>
      <c r="D394" t="s">
        <v>1854</v>
      </c>
      <c r="E394" t="s">
        <v>1855</v>
      </c>
      <c r="F394" s="2">
        <v>12</v>
      </c>
      <c r="G394" t="s">
        <v>22</v>
      </c>
      <c r="H394" t="s">
        <v>1856</v>
      </c>
      <c r="I394">
        <v>0</v>
      </c>
      <c r="J394">
        <v>1</v>
      </c>
    </row>
    <row r="395" spans="1:10" x14ac:dyDescent="0.35">
      <c r="A395" t="s">
        <v>11</v>
      </c>
      <c r="B395" t="s">
        <v>1857</v>
      </c>
      <c r="C395" t="s">
        <v>1858</v>
      </c>
      <c r="D395" t="s">
        <v>1859</v>
      </c>
      <c r="E395" t="s">
        <v>1860</v>
      </c>
      <c r="F395" s="2">
        <v>14.99</v>
      </c>
      <c r="G395" t="s">
        <v>28</v>
      </c>
      <c r="H395" t="s">
        <v>1861</v>
      </c>
      <c r="I395">
        <v>0</v>
      </c>
      <c r="J395">
        <v>1</v>
      </c>
    </row>
    <row r="396" spans="1:10" x14ac:dyDescent="0.35">
      <c r="A396" t="s">
        <v>11</v>
      </c>
      <c r="B396" t="s">
        <v>1857</v>
      </c>
      <c r="C396" t="s">
        <v>1858</v>
      </c>
      <c r="D396" t="s">
        <v>1859</v>
      </c>
      <c r="E396" t="s">
        <v>1860</v>
      </c>
      <c r="F396" s="2">
        <v>14.99</v>
      </c>
      <c r="G396" t="s">
        <v>34</v>
      </c>
      <c r="H396" t="s">
        <v>1861</v>
      </c>
      <c r="I396">
        <v>0</v>
      </c>
      <c r="J396">
        <v>1</v>
      </c>
    </row>
    <row r="397" spans="1:10" x14ac:dyDescent="0.35">
      <c r="A397" t="s">
        <v>11</v>
      </c>
      <c r="B397" t="s">
        <v>1857</v>
      </c>
      <c r="C397" t="s">
        <v>1858</v>
      </c>
      <c r="D397" t="s">
        <v>1859</v>
      </c>
      <c r="E397" t="s">
        <v>1860</v>
      </c>
      <c r="F397" s="2">
        <v>14.99</v>
      </c>
      <c r="G397" t="s">
        <v>39</v>
      </c>
      <c r="H397" t="s">
        <v>1861</v>
      </c>
      <c r="I397">
        <v>0</v>
      </c>
      <c r="J397">
        <v>1</v>
      </c>
    </row>
    <row r="398" spans="1:10" x14ac:dyDescent="0.35">
      <c r="A398" t="s">
        <v>11</v>
      </c>
      <c r="B398" t="s">
        <v>1862</v>
      </c>
      <c r="C398" t="s">
        <v>1863</v>
      </c>
      <c r="D398" t="s">
        <v>1864</v>
      </c>
      <c r="E398" t="s">
        <v>1865</v>
      </c>
      <c r="F398" s="2">
        <v>55.5</v>
      </c>
      <c r="G398" t="s">
        <v>45</v>
      </c>
      <c r="H398" t="s">
        <v>1866</v>
      </c>
      <c r="I398">
        <v>0</v>
      </c>
      <c r="J398">
        <v>1</v>
      </c>
    </row>
    <row r="399" spans="1:10" x14ac:dyDescent="0.35">
      <c r="A399" t="s">
        <v>11</v>
      </c>
      <c r="B399" t="s">
        <v>1867</v>
      </c>
      <c r="C399" t="s">
        <v>1868</v>
      </c>
      <c r="D399" t="s">
        <v>1869</v>
      </c>
      <c r="E399" t="s">
        <v>1870</v>
      </c>
      <c r="F399" s="2">
        <v>0</v>
      </c>
      <c r="G399" t="s">
        <v>51</v>
      </c>
      <c r="I399">
        <v>0</v>
      </c>
      <c r="J399">
        <v>1</v>
      </c>
    </row>
    <row r="400" spans="1:10" x14ac:dyDescent="0.35">
      <c r="A400" t="s">
        <v>11</v>
      </c>
      <c r="B400" t="s">
        <v>1871</v>
      </c>
      <c r="C400" t="s">
        <v>1872</v>
      </c>
      <c r="D400" t="s">
        <v>1873</v>
      </c>
      <c r="E400" t="s">
        <v>1874</v>
      </c>
      <c r="F400" s="2">
        <v>10</v>
      </c>
      <c r="G400" t="s">
        <v>57</v>
      </c>
      <c r="H400" t="s">
        <v>1875</v>
      </c>
      <c r="I400">
        <v>0</v>
      </c>
      <c r="J400">
        <v>1</v>
      </c>
    </row>
    <row r="401" spans="1:10" x14ac:dyDescent="0.35">
      <c r="A401" t="s">
        <v>11</v>
      </c>
      <c r="B401" t="s">
        <v>1876</v>
      </c>
      <c r="C401" t="s">
        <v>1877</v>
      </c>
      <c r="D401" t="s">
        <v>1878</v>
      </c>
      <c r="E401" t="s">
        <v>1879</v>
      </c>
      <c r="F401" s="2">
        <v>152.99</v>
      </c>
      <c r="G401" t="s">
        <v>63</v>
      </c>
      <c r="H401" t="s">
        <v>1880</v>
      </c>
      <c r="I401">
        <v>0</v>
      </c>
      <c r="J401">
        <v>1</v>
      </c>
    </row>
    <row r="402" spans="1:10" x14ac:dyDescent="0.35">
      <c r="A402" t="s">
        <v>11</v>
      </c>
      <c r="B402" t="s">
        <v>1881</v>
      </c>
      <c r="C402" t="s">
        <v>1882</v>
      </c>
      <c r="D402" t="s">
        <v>1883</v>
      </c>
      <c r="E402" t="s">
        <v>1884</v>
      </c>
      <c r="F402" s="2">
        <v>29.99</v>
      </c>
      <c r="G402" t="s">
        <v>69</v>
      </c>
      <c r="H402" t="s">
        <v>1885</v>
      </c>
      <c r="I402">
        <v>0</v>
      </c>
      <c r="J402">
        <v>1</v>
      </c>
    </row>
    <row r="403" spans="1:10" x14ac:dyDescent="0.35">
      <c r="A403" t="s">
        <v>11</v>
      </c>
      <c r="B403" t="s">
        <v>1886</v>
      </c>
      <c r="C403" t="s">
        <v>1887</v>
      </c>
      <c r="D403" t="s">
        <v>1888</v>
      </c>
      <c r="E403" t="s">
        <v>1889</v>
      </c>
      <c r="F403" s="2">
        <v>144</v>
      </c>
      <c r="G403" t="s">
        <v>75</v>
      </c>
      <c r="H403" t="s">
        <v>1890</v>
      </c>
      <c r="I403">
        <v>0</v>
      </c>
      <c r="J403">
        <v>1</v>
      </c>
    </row>
    <row r="404" spans="1:10" x14ac:dyDescent="0.35">
      <c r="A404" t="s">
        <v>11</v>
      </c>
      <c r="B404" t="s">
        <v>1891</v>
      </c>
      <c r="C404" t="s">
        <v>1892</v>
      </c>
      <c r="D404" t="s">
        <v>1893</v>
      </c>
      <c r="E404" t="s">
        <v>1894</v>
      </c>
      <c r="F404" s="2">
        <v>403</v>
      </c>
      <c r="G404" t="s">
        <v>81</v>
      </c>
      <c r="H404" t="s">
        <v>1895</v>
      </c>
      <c r="I404">
        <v>0</v>
      </c>
      <c r="J404">
        <v>1</v>
      </c>
    </row>
    <row r="405" spans="1:10" x14ac:dyDescent="0.35">
      <c r="A405" t="s">
        <v>11</v>
      </c>
      <c r="B405" t="s">
        <v>1896</v>
      </c>
      <c r="C405" t="s">
        <v>1897</v>
      </c>
      <c r="D405" t="s">
        <v>1898</v>
      </c>
      <c r="E405" t="s">
        <v>1899</v>
      </c>
      <c r="F405" s="2">
        <v>236.16</v>
      </c>
      <c r="G405" t="s">
        <v>22</v>
      </c>
      <c r="H405" t="s">
        <v>1900</v>
      </c>
      <c r="I405">
        <v>0</v>
      </c>
      <c r="J405">
        <v>1</v>
      </c>
    </row>
    <row r="406" spans="1:10" x14ac:dyDescent="0.35">
      <c r="A406" t="s">
        <v>11</v>
      </c>
      <c r="B406" t="s">
        <v>1901</v>
      </c>
      <c r="C406" t="s">
        <v>1902</v>
      </c>
      <c r="D406" t="s">
        <v>1903</v>
      </c>
      <c r="E406" t="s">
        <v>1904</v>
      </c>
      <c r="F406" s="2">
        <v>265.5</v>
      </c>
      <c r="G406" t="s">
        <v>28</v>
      </c>
      <c r="H406" t="s">
        <v>1905</v>
      </c>
      <c r="I406">
        <v>0</v>
      </c>
      <c r="J406">
        <v>1</v>
      </c>
    </row>
    <row r="407" spans="1:10" x14ac:dyDescent="0.35">
      <c r="A407" t="s">
        <v>11</v>
      </c>
      <c r="B407" t="s">
        <v>1906</v>
      </c>
      <c r="C407" t="s">
        <v>1907</v>
      </c>
      <c r="D407" t="s">
        <v>1908</v>
      </c>
      <c r="E407" t="s">
        <v>1909</v>
      </c>
      <c r="F407" s="2">
        <v>176.87</v>
      </c>
      <c r="G407" t="s">
        <v>34</v>
      </c>
      <c r="H407" t="s">
        <v>1910</v>
      </c>
      <c r="I407">
        <v>0</v>
      </c>
      <c r="J407">
        <v>1</v>
      </c>
    </row>
    <row r="408" spans="1:10" x14ac:dyDescent="0.35">
      <c r="A408" t="s">
        <v>11</v>
      </c>
      <c r="B408" t="s">
        <v>1911</v>
      </c>
      <c r="C408" t="s">
        <v>1912</v>
      </c>
      <c r="D408" t="s">
        <v>1913</v>
      </c>
      <c r="E408" t="s">
        <v>1914</v>
      </c>
      <c r="F408" s="2">
        <v>16.25</v>
      </c>
      <c r="G408" t="s">
        <v>39</v>
      </c>
      <c r="H408" t="s">
        <v>1915</v>
      </c>
      <c r="I408">
        <v>0</v>
      </c>
      <c r="J408">
        <v>1</v>
      </c>
    </row>
    <row r="409" spans="1:10" x14ac:dyDescent="0.35">
      <c r="A409" t="s">
        <v>11</v>
      </c>
      <c r="B409" t="s">
        <v>1916</v>
      </c>
      <c r="C409" t="s">
        <v>1917</v>
      </c>
      <c r="D409" t="s">
        <v>1918</v>
      </c>
      <c r="E409" t="s">
        <v>1919</v>
      </c>
      <c r="F409" s="2">
        <v>120</v>
      </c>
      <c r="G409" t="s">
        <v>45</v>
      </c>
      <c r="H409" t="s">
        <v>1920</v>
      </c>
      <c r="I409">
        <v>0</v>
      </c>
      <c r="J409">
        <v>1</v>
      </c>
    </row>
    <row r="410" spans="1:10" x14ac:dyDescent="0.35">
      <c r="A410" t="s">
        <v>11</v>
      </c>
      <c r="B410" t="s">
        <v>1921</v>
      </c>
      <c r="C410" t="s">
        <v>1922</v>
      </c>
      <c r="D410" t="s">
        <v>1923</v>
      </c>
      <c r="E410" t="s">
        <v>1924</v>
      </c>
      <c r="F410" s="2">
        <v>26.75</v>
      </c>
      <c r="G410" t="s">
        <v>51</v>
      </c>
      <c r="H410" t="s">
        <v>1925</v>
      </c>
      <c r="I410">
        <v>0</v>
      </c>
      <c r="J410">
        <v>1</v>
      </c>
    </row>
    <row r="411" spans="1:10" x14ac:dyDescent="0.35">
      <c r="A411" t="s">
        <v>11</v>
      </c>
      <c r="B411" t="s">
        <v>1926</v>
      </c>
      <c r="C411" t="s">
        <v>1927</v>
      </c>
      <c r="D411" t="s">
        <v>1928</v>
      </c>
      <c r="E411" t="s">
        <v>1929</v>
      </c>
      <c r="F411" s="2">
        <v>44</v>
      </c>
      <c r="G411" t="s">
        <v>57</v>
      </c>
      <c r="H411" t="s">
        <v>1930</v>
      </c>
      <c r="I411">
        <v>0</v>
      </c>
      <c r="J411">
        <v>1</v>
      </c>
    </row>
    <row r="412" spans="1:10" x14ac:dyDescent="0.35">
      <c r="A412" t="s">
        <v>11</v>
      </c>
      <c r="B412" t="s">
        <v>1931</v>
      </c>
      <c r="C412" t="s">
        <v>1932</v>
      </c>
      <c r="D412" t="s">
        <v>1933</v>
      </c>
      <c r="E412" t="s">
        <v>1934</v>
      </c>
      <c r="F412" s="2">
        <v>82</v>
      </c>
      <c r="G412" t="s">
        <v>63</v>
      </c>
      <c r="H412" t="s">
        <v>1935</v>
      </c>
      <c r="I412">
        <v>0</v>
      </c>
      <c r="J412">
        <v>1</v>
      </c>
    </row>
    <row r="413" spans="1:10" x14ac:dyDescent="0.35">
      <c r="A413" t="s">
        <v>11</v>
      </c>
      <c r="B413" t="s">
        <v>1936</v>
      </c>
      <c r="C413" t="s">
        <v>1937</v>
      </c>
      <c r="D413" t="s">
        <v>1938</v>
      </c>
      <c r="E413" t="s">
        <v>1939</v>
      </c>
      <c r="F413" s="2">
        <v>15</v>
      </c>
      <c r="G413" t="s">
        <v>69</v>
      </c>
      <c r="H413" t="s">
        <v>1940</v>
      </c>
      <c r="I413">
        <v>0</v>
      </c>
      <c r="J413">
        <v>1</v>
      </c>
    </row>
    <row r="414" spans="1:10" x14ac:dyDescent="0.35">
      <c r="A414" t="s">
        <v>11</v>
      </c>
      <c r="B414" t="s">
        <v>1941</v>
      </c>
      <c r="C414" t="s">
        <v>1942</v>
      </c>
      <c r="D414" t="s">
        <v>1943</v>
      </c>
      <c r="E414" t="s">
        <v>1944</v>
      </c>
      <c r="F414" s="2">
        <v>42</v>
      </c>
      <c r="G414" t="s">
        <v>75</v>
      </c>
      <c r="H414" t="s">
        <v>1945</v>
      </c>
      <c r="I414">
        <v>0</v>
      </c>
      <c r="J414">
        <v>1</v>
      </c>
    </row>
    <row r="415" spans="1:10" x14ac:dyDescent="0.35">
      <c r="A415" t="s">
        <v>11</v>
      </c>
      <c r="B415" t="s">
        <v>1946</v>
      </c>
      <c r="C415" t="s">
        <v>1947</v>
      </c>
      <c r="D415" t="s">
        <v>1948</v>
      </c>
      <c r="E415" t="s">
        <v>1949</v>
      </c>
      <c r="F415" s="2">
        <v>22.75</v>
      </c>
      <c r="G415" t="s">
        <v>81</v>
      </c>
      <c r="H415" t="s">
        <v>1950</v>
      </c>
      <c r="I415">
        <v>0</v>
      </c>
      <c r="J415">
        <v>1</v>
      </c>
    </row>
    <row r="416" spans="1:10" x14ac:dyDescent="0.35">
      <c r="A416" t="s">
        <v>11</v>
      </c>
      <c r="B416" t="s">
        <v>1951</v>
      </c>
      <c r="C416" t="s">
        <v>1952</v>
      </c>
      <c r="D416" t="s">
        <v>1953</v>
      </c>
      <c r="E416" t="s">
        <v>1954</v>
      </c>
      <c r="F416" s="2">
        <v>119.75</v>
      </c>
      <c r="G416" t="s">
        <v>16</v>
      </c>
      <c r="H416" t="s">
        <v>1955</v>
      </c>
      <c r="I416">
        <v>0</v>
      </c>
      <c r="J416">
        <v>1</v>
      </c>
    </row>
    <row r="417" spans="1:10" x14ac:dyDescent="0.35">
      <c r="A417" t="s">
        <v>11</v>
      </c>
      <c r="B417" t="s">
        <v>1956</v>
      </c>
      <c r="C417" t="s">
        <v>1957</v>
      </c>
      <c r="D417" t="s">
        <v>1958</v>
      </c>
      <c r="E417" t="s">
        <v>1959</v>
      </c>
      <c r="F417" s="2">
        <v>28.75</v>
      </c>
      <c r="G417" t="s">
        <v>22</v>
      </c>
      <c r="H417" t="s">
        <v>1960</v>
      </c>
      <c r="I417">
        <v>0</v>
      </c>
      <c r="J417">
        <v>1</v>
      </c>
    </row>
    <row r="418" spans="1:10" x14ac:dyDescent="0.35">
      <c r="A418" t="s">
        <v>11</v>
      </c>
      <c r="B418" t="s">
        <v>1961</v>
      </c>
      <c r="C418" t="s">
        <v>1962</v>
      </c>
      <c r="D418" t="s">
        <v>1963</v>
      </c>
      <c r="E418" t="s">
        <v>1964</v>
      </c>
      <c r="F418" s="2">
        <v>116.5</v>
      </c>
      <c r="G418" t="s">
        <v>28</v>
      </c>
      <c r="H418" t="s">
        <v>1965</v>
      </c>
      <c r="I418">
        <v>0</v>
      </c>
      <c r="J418">
        <v>1</v>
      </c>
    </row>
    <row r="419" spans="1:10" x14ac:dyDescent="0.35">
      <c r="A419" t="s">
        <v>11</v>
      </c>
      <c r="B419" t="s">
        <v>1966</v>
      </c>
      <c r="C419" t="s">
        <v>1967</v>
      </c>
      <c r="D419" t="s">
        <v>1968</v>
      </c>
      <c r="E419" t="s">
        <v>1969</v>
      </c>
      <c r="F419" s="2">
        <v>20.75</v>
      </c>
      <c r="G419" t="s">
        <v>34</v>
      </c>
      <c r="H419" t="s">
        <v>1970</v>
      </c>
      <c r="I419">
        <v>0</v>
      </c>
      <c r="J419">
        <v>1</v>
      </c>
    </row>
    <row r="420" spans="1:10" x14ac:dyDescent="0.35">
      <c r="A420" t="s">
        <v>11</v>
      </c>
      <c r="B420" t="s">
        <v>1971</v>
      </c>
      <c r="C420" t="s">
        <v>1972</v>
      </c>
      <c r="D420" t="s">
        <v>1973</v>
      </c>
      <c r="E420" t="s">
        <v>1974</v>
      </c>
      <c r="F420" s="2">
        <v>20.75</v>
      </c>
      <c r="G420" t="s">
        <v>39</v>
      </c>
      <c r="H420" t="s">
        <v>1975</v>
      </c>
      <c r="I420">
        <v>0</v>
      </c>
      <c r="J420">
        <v>1</v>
      </c>
    </row>
    <row r="421" spans="1:10" x14ac:dyDescent="0.35">
      <c r="A421" t="s">
        <v>11</v>
      </c>
      <c r="B421" t="s">
        <v>1976</v>
      </c>
      <c r="C421" t="s">
        <v>1977</v>
      </c>
      <c r="D421" t="s">
        <v>1978</v>
      </c>
      <c r="E421" t="s">
        <v>1979</v>
      </c>
      <c r="F421" s="2">
        <v>28</v>
      </c>
      <c r="G421" t="s">
        <v>45</v>
      </c>
      <c r="H421" t="s">
        <v>1980</v>
      </c>
      <c r="I421">
        <v>0</v>
      </c>
      <c r="J421">
        <v>1</v>
      </c>
    </row>
    <row r="422" spans="1:10" x14ac:dyDescent="0.35">
      <c r="A422" t="s">
        <v>11</v>
      </c>
      <c r="B422" t="s">
        <v>1981</v>
      </c>
      <c r="C422" t="s">
        <v>1982</v>
      </c>
      <c r="D422" t="s">
        <v>1983</v>
      </c>
      <c r="E422" t="s">
        <v>1984</v>
      </c>
      <c r="F422" s="2">
        <v>28.23</v>
      </c>
      <c r="G422" t="s">
        <v>51</v>
      </c>
      <c r="H422" t="s">
        <v>1985</v>
      </c>
      <c r="I422">
        <v>0</v>
      </c>
      <c r="J422">
        <v>1</v>
      </c>
    </row>
    <row r="423" spans="1:10" x14ac:dyDescent="0.35">
      <c r="A423" t="s">
        <v>11</v>
      </c>
      <c r="B423" t="s">
        <v>1986</v>
      </c>
      <c r="C423" t="s">
        <v>1987</v>
      </c>
      <c r="D423" t="s">
        <v>1988</v>
      </c>
      <c r="E423" t="s">
        <v>1989</v>
      </c>
      <c r="F423" s="2">
        <v>49.5</v>
      </c>
      <c r="G423" t="s">
        <v>57</v>
      </c>
      <c r="H423" t="s">
        <v>1990</v>
      </c>
      <c r="I423">
        <v>0</v>
      </c>
      <c r="J423">
        <v>1</v>
      </c>
    </row>
    <row r="424" spans="1:10" x14ac:dyDescent="0.35">
      <c r="A424" t="s">
        <v>11</v>
      </c>
      <c r="B424" t="s">
        <v>1986</v>
      </c>
      <c r="C424" t="s">
        <v>1987</v>
      </c>
      <c r="D424" t="s">
        <v>1988</v>
      </c>
      <c r="E424" t="s">
        <v>1989</v>
      </c>
      <c r="F424" s="2">
        <v>22</v>
      </c>
      <c r="G424" t="s">
        <v>63</v>
      </c>
      <c r="H424" t="s">
        <v>1990</v>
      </c>
      <c r="I424">
        <v>0</v>
      </c>
      <c r="J424">
        <v>1</v>
      </c>
    </row>
    <row r="425" spans="1:10" x14ac:dyDescent="0.35">
      <c r="A425" t="s">
        <v>11</v>
      </c>
      <c r="B425" t="s">
        <v>1986</v>
      </c>
      <c r="C425" t="s">
        <v>1987</v>
      </c>
      <c r="D425" t="s">
        <v>1991</v>
      </c>
      <c r="E425" t="s">
        <v>1992</v>
      </c>
      <c r="F425" s="2">
        <v>20</v>
      </c>
      <c r="G425" t="s">
        <v>69</v>
      </c>
      <c r="H425" t="s">
        <v>1990</v>
      </c>
      <c r="I425">
        <v>0</v>
      </c>
      <c r="J425">
        <v>1</v>
      </c>
    </row>
    <row r="426" spans="1:10" x14ac:dyDescent="0.35">
      <c r="A426" t="s">
        <v>11</v>
      </c>
      <c r="B426" t="s">
        <v>1993</v>
      </c>
      <c r="C426" t="s">
        <v>1994</v>
      </c>
      <c r="D426" t="s">
        <v>1995</v>
      </c>
      <c r="E426" t="s">
        <v>1996</v>
      </c>
      <c r="F426" s="2">
        <v>26.75</v>
      </c>
      <c r="G426" t="s">
        <v>75</v>
      </c>
      <c r="H426" t="s">
        <v>1997</v>
      </c>
      <c r="I426">
        <v>0</v>
      </c>
      <c r="J426">
        <v>1</v>
      </c>
    </row>
    <row r="427" spans="1:10" x14ac:dyDescent="0.35">
      <c r="A427" t="s">
        <v>11</v>
      </c>
      <c r="B427" t="s">
        <v>1998</v>
      </c>
      <c r="C427" t="s">
        <v>1999</v>
      </c>
      <c r="D427" t="s">
        <v>2000</v>
      </c>
      <c r="E427" t="s">
        <v>2001</v>
      </c>
      <c r="F427" s="2">
        <v>26</v>
      </c>
      <c r="G427" t="s">
        <v>81</v>
      </c>
      <c r="H427" t="s">
        <v>2002</v>
      </c>
      <c r="I427">
        <v>0</v>
      </c>
      <c r="J427">
        <v>1</v>
      </c>
    </row>
    <row r="428" spans="1:10" x14ac:dyDescent="0.35">
      <c r="A428" t="s">
        <v>11</v>
      </c>
      <c r="B428" t="s">
        <v>2003</v>
      </c>
      <c r="C428" t="s">
        <v>2004</v>
      </c>
      <c r="D428" t="s">
        <v>2005</v>
      </c>
      <c r="E428" t="s">
        <v>2006</v>
      </c>
      <c r="F428" s="2">
        <v>20.75</v>
      </c>
      <c r="G428" t="s">
        <v>22</v>
      </c>
      <c r="H428" t="s">
        <v>2007</v>
      </c>
      <c r="I428">
        <v>0</v>
      </c>
      <c r="J428">
        <v>1</v>
      </c>
    </row>
    <row r="429" spans="1:10" x14ac:dyDescent="0.35">
      <c r="A429" t="s">
        <v>11</v>
      </c>
      <c r="B429" t="s">
        <v>2008</v>
      </c>
      <c r="C429" t="s">
        <v>2009</v>
      </c>
      <c r="D429" t="s">
        <v>2010</v>
      </c>
      <c r="E429" t="s">
        <v>2011</v>
      </c>
      <c r="F429" s="2">
        <v>122.99</v>
      </c>
      <c r="G429" t="s">
        <v>28</v>
      </c>
      <c r="H429" t="s">
        <v>2012</v>
      </c>
      <c r="I429">
        <v>0</v>
      </c>
      <c r="J429">
        <v>1</v>
      </c>
    </row>
    <row r="430" spans="1:10" x14ac:dyDescent="0.35">
      <c r="A430" t="s">
        <v>11</v>
      </c>
      <c r="B430" t="s">
        <v>2013</v>
      </c>
      <c r="C430" t="s">
        <v>2014</v>
      </c>
      <c r="D430" t="s">
        <v>2015</v>
      </c>
      <c r="E430" t="s">
        <v>2016</v>
      </c>
      <c r="F430" s="2">
        <v>154</v>
      </c>
      <c r="G430" t="s">
        <v>34</v>
      </c>
      <c r="H430" t="s">
        <v>2017</v>
      </c>
      <c r="I430">
        <v>0</v>
      </c>
      <c r="J430">
        <v>1</v>
      </c>
    </row>
    <row r="431" spans="1:10" x14ac:dyDescent="0.35">
      <c r="A431" t="s">
        <v>11</v>
      </c>
      <c r="B431" t="s">
        <v>2018</v>
      </c>
      <c r="C431" t="s">
        <v>2019</v>
      </c>
      <c r="D431" t="s">
        <v>2020</v>
      </c>
      <c r="E431" t="s">
        <v>2021</v>
      </c>
      <c r="F431" s="2">
        <v>97.75</v>
      </c>
      <c r="G431" t="s">
        <v>39</v>
      </c>
      <c r="H431" t="s">
        <v>2022</v>
      </c>
      <c r="I431">
        <v>0</v>
      </c>
      <c r="J431">
        <v>1</v>
      </c>
    </row>
    <row r="432" spans="1:10" x14ac:dyDescent="0.35">
      <c r="A432" t="s">
        <v>11</v>
      </c>
      <c r="B432" t="s">
        <v>2018</v>
      </c>
      <c r="C432" t="s">
        <v>2019</v>
      </c>
      <c r="D432" t="s">
        <v>2023</v>
      </c>
      <c r="E432" t="s">
        <v>2024</v>
      </c>
      <c r="F432" s="2">
        <v>42</v>
      </c>
      <c r="G432" t="s">
        <v>45</v>
      </c>
      <c r="H432" t="s">
        <v>2022</v>
      </c>
      <c r="I432">
        <v>0</v>
      </c>
      <c r="J432">
        <v>1</v>
      </c>
    </row>
    <row r="433" spans="1:10" x14ac:dyDescent="0.35">
      <c r="A433" t="s">
        <v>11</v>
      </c>
      <c r="B433" t="s">
        <v>2018</v>
      </c>
      <c r="C433" t="s">
        <v>2019</v>
      </c>
      <c r="D433" t="s">
        <v>2020</v>
      </c>
      <c r="E433" t="s">
        <v>2021</v>
      </c>
      <c r="F433" s="2">
        <v>22</v>
      </c>
      <c r="G433" t="s">
        <v>51</v>
      </c>
      <c r="H433" t="s">
        <v>2022</v>
      </c>
      <c r="I433">
        <v>0</v>
      </c>
      <c r="J433">
        <v>1</v>
      </c>
    </row>
    <row r="434" spans="1:10" x14ac:dyDescent="0.35">
      <c r="A434" t="s">
        <v>11</v>
      </c>
      <c r="B434" t="s">
        <v>2025</v>
      </c>
      <c r="C434" t="s">
        <v>2026</v>
      </c>
      <c r="D434" t="s">
        <v>2027</v>
      </c>
      <c r="E434" t="s">
        <v>2028</v>
      </c>
      <c r="F434" s="2">
        <v>118.5</v>
      </c>
      <c r="G434" t="s">
        <v>57</v>
      </c>
      <c r="H434" t="s">
        <v>2029</v>
      </c>
      <c r="I434">
        <v>0</v>
      </c>
      <c r="J434">
        <v>1</v>
      </c>
    </row>
    <row r="435" spans="1:10" x14ac:dyDescent="0.35">
      <c r="A435" t="s">
        <v>11</v>
      </c>
      <c r="B435" t="s">
        <v>2030</v>
      </c>
      <c r="C435" t="s">
        <v>2031</v>
      </c>
      <c r="D435" t="s">
        <v>2032</v>
      </c>
      <c r="E435" t="s">
        <v>2033</v>
      </c>
      <c r="F435" s="2">
        <v>20</v>
      </c>
      <c r="G435" t="s">
        <v>63</v>
      </c>
      <c r="H435" t="s">
        <v>2034</v>
      </c>
      <c r="I435">
        <v>0</v>
      </c>
      <c r="J435">
        <v>1</v>
      </c>
    </row>
    <row r="436" spans="1:10" x14ac:dyDescent="0.35">
      <c r="A436" t="s">
        <v>11</v>
      </c>
      <c r="B436" t="s">
        <v>2035</v>
      </c>
      <c r="C436" t="s">
        <v>2036</v>
      </c>
      <c r="D436" t="s">
        <v>2037</v>
      </c>
      <c r="E436" t="s">
        <v>2038</v>
      </c>
      <c r="F436" s="2">
        <v>51.5</v>
      </c>
      <c r="G436" t="s">
        <v>69</v>
      </c>
      <c r="H436" t="s">
        <v>2039</v>
      </c>
      <c r="I436">
        <v>0</v>
      </c>
      <c r="J436">
        <v>1</v>
      </c>
    </row>
    <row r="437" spans="1:10" x14ac:dyDescent="0.35">
      <c r="A437" t="s">
        <v>11</v>
      </c>
      <c r="B437" t="s">
        <v>2040</v>
      </c>
      <c r="C437" t="s">
        <v>2041</v>
      </c>
      <c r="D437" t="s">
        <v>2042</v>
      </c>
      <c r="E437" t="s">
        <v>2043</v>
      </c>
      <c r="F437" s="2">
        <v>335</v>
      </c>
      <c r="G437" t="s">
        <v>75</v>
      </c>
      <c r="H437" t="s">
        <v>2044</v>
      </c>
      <c r="I437">
        <v>0</v>
      </c>
      <c r="J437">
        <v>1</v>
      </c>
    </row>
    <row r="438" spans="1:10" x14ac:dyDescent="0.35">
      <c r="A438" t="s">
        <v>11</v>
      </c>
      <c r="B438" t="s">
        <v>2045</v>
      </c>
      <c r="C438" t="s">
        <v>2046</v>
      </c>
      <c r="D438" t="s">
        <v>2047</v>
      </c>
      <c r="E438" t="s">
        <v>2048</v>
      </c>
      <c r="F438" s="2">
        <v>63.24</v>
      </c>
      <c r="G438" t="s">
        <v>81</v>
      </c>
      <c r="H438" t="s">
        <v>2049</v>
      </c>
      <c r="I438">
        <v>0</v>
      </c>
      <c r="J438">
        <v>1</v>
      </c>
    </row>
    <row r="439" spans="1:10" x14ac:dyDescent="0.35">
      <c r="A439" t="s">
        <v>11</v>
      </c>
      <c r="B439" t="s">
        <v>2050</v>
      </c>
      <c r="C439" t="s">
        <v>2051</v>
      </c>
      <c r="D439" t="s">
        <v>2052</v>
      </c>
      <c r="E439" t="s">
        <v>2053</v>
      </c>
      <c r="F439" s="2">
        <v>82.5</v>
      </c>
      <c r="G439" t="s">
        <v>16</v>
      </c>
      <c r="H439" t="s">
        <v>2054</v>
      </c>
      <c r="I439">
        <v>0</v>
      </c>
      <c r="J439">
        <v>1</v>
      </c>
    </row>
    <row r="440" spans="1:10" x14ac:dyDescent="0.35">
      <c r="A440" t="s">
        <v>11</v>
      </c>
      <c r="B440" t="s">
        <v>2055</v>
      </c>
      <c r="C440" t="s">
        <v>2056</v>
      </c>
      <c r="D440" t="s">
        <v>2057</v>
      </c>
      <c r="E440" t="s">
        <v>2058</v>
      </c>
      <c r="F440" s="2">
        <v>132</v>
      </c>
      <c r="G440" t="s">
        <v>22</v>
      </c>
      <c r="H440" t="s">
        <v>2059</v>
      </c>
      <c r="I440">
        <v>0</v>
      </c>
      <c r="J440">
        <v>1</v>
      </c>
    </row>
    <row r="441" spans="1:10" x14ac:dyDescent="0.35">
      <c r="A441" t="s">
        <v>11</v>
      </c>
      <c r="B441" t="s">
        <v>2060</v>
      </c>
      <c r="C441" t="s">
        <v>2061</v>
      </c>
      <c r="D441" t="s">
        <v>2062</v>
      </c>
      <c r="E441" t="s">
        <v>2063</v>
      </c>
      <c r="F441" s="2">
        <v>12.9</v>
      </c>
      <c r="G441" t="s">
        <v>28</v>
      </c>
      <c r="H441" t="s">
        <v>2064</v>
      </c>
      <c r="I441">
        <v>0</v>
      </c>
      <c r="J441">
        <v>1</v>
      </c>
    </row>
    <row r="442" spans="1:10" x14ac:dyDescent="0.35">
      <c r="A442" t="s">
        <v>11</v>
      </c>
      <c r="B442" t="s">
        <v>2065</v>
      </c>
      <c r="C442" t="s">
        <v>2066</v>
      </c>
      <c r="D442" t="s">
        <v>2067</v>
      </c>
      <c r="E442" t="s">
        <v>2068</v>
      </c>
      <c r="F442" s="2">
        <v>42</v>
      </c>
      <c r="G442" t="s">
        <v>34</v>
      </c>
      <c r="H442" t="s">
        <v>2069</v>
      </c>
      <c r="I442">
        <v>0</v>
      </c>
      <c r="J442">
        <v>1</v>
      </c>
    </row>
    <row r="443" spans="1:10" x14ac:dyDescent="0.35">
      <c r="A443" t="s">
        <v>11</v>
      </c>
      <c r="B443" t="s">
        <v>2070</v>
      </c>
      <c r="C443" t="s">
        <v>2071</v>
      </c>
      <c r="D443" t="s">
        <v>2072</v>
      </c>
      <c r="E443" t="s">
        <v>2073</v>
      </c>
      <c r="F443" s="2">
        <v>32</v>
      </c>
      <c r="G443" t="s">
        <v>39</v>
      </c>
      <c r="H443" t="s">
        <v>2074</v>
      </c>
      <c r="I443">
        <v>0</v>
      </c>
      <c r="J443">
        <v>1</v>
      </c>
    </row>
    <row r="444" spans="1:10" x14ac:dyDescent="0.35">
      <c r="A444" t="s">
        <v>11</v>
      </c>
      <c r="B444" t="s">
        <v>2075</v>
      </c>
      <c r="C444" t="s">
        <v>2076</v>
      </c>
      <c r="D444" t="s">
        <v>2077</v>
      </c>
      <c r="E444" t="s">
        <v>2078</v>
      </c>
      <c r="F444" s="2">
        <v>37</v>
      </c>
      <c r="G444" t="s">
        <v>45</v>
      </c>
      <c r="H444" t="s">
        <v>2079</v>
      </c>
      <c r="I444">
        <v>0</v>
      </c>
      <c r="J444">
        <v>1</v>
      </c>
    </row>
    <row r="445" spans="1:10" x14ac:dyDescent="0.35">
      <c r="A445" t="s">
        <v>11</v>
      </c>
      <c r="B445" t="s">
        <v>2080</v>
      </c>
      <c r="C445" t="s">
        <v>2081</v>
      </c>
      <c r="D445" t="s">
        <v>2082</v>
      </c>
      <c r="E445" t="s">
        <v>2083</v>
      </c>
      <c r="F445" s="2">
        <v>155.05000000000001</v>
      </c>
      <c r="G445" t="s">
        <v>51</v>
      </c>
      <c r="H445" t="s">
        <v>2084</v>
      </c>
      <c r="I445">
        <v>0</v>
      </c>
      <c r="J445">
        <v>1</v>
      </c>
    </row>
    <row r="446" spans="1:10" x14ac:dyDescent="0.35">
      <c r="A446" t="s">
        <v>11</v>
      </c>
      <c r="B446" t="s">
        <v>2085</v>
      </c>
      <c r="C446" t="s">
        <v>2086</v>
      </c>
      <c r="D446" t="s">
        <v>2087</v>
      </c>
      <c r="E446" t="s">
        <v>2088</v>
      </c>
      <c r="F446" s="2">
        <v>307.5</v>
      </c>
      <c r="G446" t="s">
        <v>57</v>
      </c>
      <c r="H446" t="s">
        <v>2089</v>
      </c>
      <c r="I446">
        <v>0</v>
      </c>
      <c r="J446">
        <v>1</v>
      </c>
    </row>
    <row r="447" spans="1:10" x14ac:dyDescent="0.35">
      <c r="A447" t="s">
        <v>11</v>
      </c>
      <c r="B447" t="s">
        <v>2090</v>
      </c>
      <c r="C447" t="s">
        <v>2091</v>
      </c>
      <c r="D447" t="s">
        <v>2092</v>
      </c>
      <c r="E447" t="s">
        <v>2093</v>
      </c>
      <c r="F447" s="2">
        <v>40</v>
      </c>
      <c r="G447" t="s">
        <v>63</v>
      </c>
      <c r="H447" t="s">
        <v>2094</v>
      </c>
      <c r="I447">
        <v>0</v>
      </c>
      <c r="J447">
        <v>1</v>
      </c>
    </row>
    <row r="448" spans="1:10" x14ac:dyDescent="0.35">
      <c r="A448" t="s">
        <v>11</v>
      </c>
      <c r="B448" t="s">
        <v>2095</v>
      </c>
      <c r="C448" t="s">
        <v>2096</v>
      </c>
      <c r="D448" t="s">
        <v>2097</v>
      </c>
      <c r="E448" t="s">
        <v>2098</v>
      </c>
      <c r="F448" s="2">
        <v>145</v>
      </c>
      <c r="G448" t="s">
        <v>69</v>
      </c>
      <c r="H448" t="s">
        <v>2099</v>
      </c>
      <c r="I448">
        <v>0</v>
      </c>
      <c r="J448">
        <v>1</v>
      </c>
    </row>
    <row r="449" spans="1:10" x14ac:dyDescent="0.35">
      <c r="A449" t="s">
        <v>11</v>
      </c>
      <c r="B449" t="s">
        <v>2100</v>
      </c>
      <c r="C449" t="s">
        <v>2101</v>
      </c>
      <c r="D449" t="s">
        <v>2102</v>
      </c>
      <c r="E449" t="s">
        <v>2103</v>
      </c>
      <c r="F449" s="2">
        <v>46</v>
      </c>
      <c r="G449" t="s">
        <v>75</v>
      </c>
      <c r="H449" t="s">
        <v>2104</v>
      </c>
      <c r="I449">
        <v>0</v>
      </c>
      <c r="J449">
        <v>1</v>
      </c>
    </row>
    <row r="450" spans="1:10" x14ac:dyDescent="0.35">
      <c r="A450" t="s">
        <v>11</v>
      </c>
      <c r="B450" t="s">
        <v>2105</v>
      </c>
      <c r="C450" t="s">
        <v>2106</v>
      </c>
      <c r="D450" t="s">
        <v>2107</v>
      </c>
      <c r="E450" t="s">
        <v>2108</v>
      </c>
      <c r="F450" s="2">
        <v>102.25</v>
      </c>
      <c r="G450" t="s">
        <v>81</v>
      </c>
      <c r="H450" t="s">
        <v>2109</v>
      </c>
      <c r="I450">
        <v>0</v>
      </c>
      <c r="J450">
        <v>1</v>
      </c>
    </row>
    <row r="451" spans="1:10" x14ac:dyDescent="0.35">
      <c r="A451" t="s">
        <v>11</v>
      </c>
      <c r="B451" t="s">
        <v>2110</v>
      </c>
      <c r="C451" t="s">
        <v>2111</v>
      </c>
      <c r="D451" t="s">
        <v>2112</v>
      </c>
      <c r="E451" t="s">
        <v>2113</v>
      </c>
      <c r="F451" s="2">
        <v>56</v>
      </c>
      <c r="G451" t="s">
        <v>22</v>
      </c>
      <c r="H451" t="s">
        <v>2114</v>
      </c>
      <c r="I451">
        <v>0</v>
      </c>
      <c r="J451">
        <v>1</v>
      </c>
    </row>
    <row r="452" spans="1:10" x14ac:dyDescent="0.35">
      <c r="A452" t="s">
        <v>11</v>
      </c>
      <c r="B452" t="s">
        <v>2115</v>
      </c>
      <c r="C452" t="s">
        <v>2116</v>
      </c>
      <c r="D452" t="s">
        <v>2117</v>
      </c>
      <c r="E452" t="s">
        <v>2118</v>
      </c>
      <c r="F452" s="2">
        <v>28</v>
      </c>
      <c r="G452" t="s">
        <v>28</v>
      </c>
      <c r="H452" t="s">
        <v>2119</v>
      </c>
      <c r="I452">
        <v>0</v>
      </c>
      <c r="J452">
        <v>1</v>
      </c>
    </row>
    <row r="453" spans="1:10" x14ac:dyDescent="0.35">
      <c r="A453" t="s">
        <v>11</v>
      </c>
      <c r="B453" t="s">
        <v>2120</v>
      </c>
      <c r="C453" t="s">
        <v>2121</v>
      </c>
      <c r="D453" t="s">
        <v>2122</v>
      </c>
      <c r="E453" t="s">
        <v>2123</v>
      </c>
      <c r="F453" s="2">
        <v>435</v>
      </c>
      <c r="G453" t="s">
        <v>34</v>
      </c>
      <c r="H453" t="s">
        <v>2124</v>
      </c>
      <c r="I453">
        <v>0</v>
      </c>
      <c r="J453">
        <v>1</v>
      </c>
    </row>
    <row r="454" spans="1:10" x14ac:dyDescent="0.35">
      <c r="A454" t="s">
        <v>11</v>
      </c>
      <c r="B454" t="s">
        <v>2125</v>
      </c>
      <c r="C454" t="s">
        <v>2126</v>
      </c>
      <c r="D454" t="s">
        <v>2127</v>
      </c>
      <c r="E454" t="s">
        <v>2128</v>
      </c>
      <c r="F454" s="2">
        <v>48</v>
      </c>
      <c r="G454" t="s">
        <v>39</v>
      </c>
      <c r="H454" t="s">
        <v>2129</v>
      </c>
      <c r="I454">
        <v>0</v>
      </c>
      <c r="J454">
        <v>1</v>
      </c>
    </row>
    <row r="455" spans="1:10" x14ac:dyDescent="0.35">
      <c r="A455" t="s">
        <v>11</v>
      </c>
      <c r="B455" t="s">
        <v>2130</v>
      </c>
      <c r="C455" t="s">
        <v>2131</v>
      </c>
      <c r="D455" t="s">
        <v>2132</v>
      </c>
      <c r="E455" t="s">
        <v>2133</v>
      </c>
      <c r="F455" s="2">
        <v>296.22000000000003</v>
      </c>
      <c r="G455" t="s">
        <v>45</v>
      </c>
      <c r="H455" t="s">
        <v>2134</v>
      </c>
      <c r="I455">
        <v>0</v>
      </c>
      <c r="J455">
        <v>1</v>
      </c>
    </row>
    <row r="456" spans="1:10" x14ac:dyDescent="0.35">
      <c r="A456" t="s">
        <v>11</v>
      </c>
      <c r="B456" t="s">
        <v>2135</v>
      </c>
      <c r="C456" t="s">
        <v>2136</v>
      </c>
      <c r="D456" t="s">
        <v>2137</v>
      </c>
      <c r="E456" t="s">
        <v>2138</v>
      </c>
      <c r="F456" s="2">
        <v>34.75</v>
      </c>
      <c r="G456" t="s">
        <v>51</v>
      </c>
      <c r="H456" t="s">
        <v>2139</v>
      </c>
      <c r="I456">
        <v>0</v>
      </c>
      <c r="J456">
        <v>1</v>
      </c>
    </row>
    <row r="457" spans="1:10" x14ac:dyDescent="0.35">
      <c r="A457" t="s">
        <v>11</v>
      </c>
      <c r="B457" t="s">
        <v>2140</v>
      </c>
      <c r="C457" t="s">
        <v>2141</v>
      </c>
      <c r="D457" t="s">
        <v>2142</v>
      </c>
      <c r="E457" t="s">
        <v>2143</v>
      </c>
      <c r="F457" s="2">
        <v>124.5</v>
      </c>
      <c r="G457" t="s">
        <v>57</v>
      </c>
      <c r="H457" t="s">
        <v>2144</v>
      </c>
      <c r="I457">
        <v>0</v>
      </c>
      <c r="J457">
        <v>1</v>
      </c>
    </row>
    <row r="458" spans="1:10" x14ac:dyDescent="0.35">
      <c r="A458" t="s">
        <v>11</v>
      </c>
      <c r="B458" t="s">
        <v>2145</v>
      </c>
      <c r="C458" t="s">
        <v>2146</v>
      </c>
      <c r="D458" t="s">
        <v>2147</v>
      </c>
      <c r="E458" t="s">
        <v>2148</v>
      </c>
      <c r="F458" s="2">
        <v>67.69</v>
      </c>
      <c r="G458" t="s">
        <v>63</v>
      </c>
      <c r="H458" t="s">
        <v>2149</v>
      </c>
      <c r="I458">
        <v>0</v>
      </c>
      <c r="J458">
        <v>1</v>
      </c>
    </row>
    <row r="459" spans="1:10" x14ac:dyDescent="0.35">
      <c r="A459" t="s">
        <v>11</v>
      </c>
      <c r="B459" t="s">
        <v>2150</v>
      </c>
      <c r="C459" t="s">
        <v>2151</v>
      </c>
      <c r="D459" t="s">
        <v>2152</v>
      </c>
      <c r="E459" t="s">
        <v>2153</v>
      </c>
      <c r="F459" s="2">
        <v>100</v>
      </c>
      <c r="G459" t="s">
        <v>69</v>
      </c>
      <c r="H459" t="s">
        <v>2154</v>
      </c>
      <c r="I459">
        <v>0</v>
      </c>
      <c r="J459">
        <v>1</v>
      </c>
    </row>
    <row r="460" spans="1:10" x14ac:dyDescent="0.35">
      <c r="A460" t="s">
        <v>11</v>
      </c>
      <c r="B460" t="s">
        <v>2155</v>
      </c>
      <c r="C460" t="s">
        <v>2156</v>
      </c>
      <c r="D460" t="s">
        <v>2157</v>
      </c>
      <c r="E460" t="s">
        <v>2158</v>
      </c>
      <c r="F460" s="2">
        <v>274.5</v>
      </c>
      <c r="G460" t="s">
        <v>75</v>
      </c>
      <c r="H460" t="s">
        <v>2159</v>
      </c>
      <c r="I460">
        <v>0</v>
      </c>
      <c r="J460">
        <v>1</v>
      </c>
    </row>
    <row r="461" spans="1:10" x14ac:dyDescent="0.35">
      <c r="A461" t="s">
        <v>11</v>
      </c>
      <c r="B461" t="s">
        <v>2160</v>
      </c>
      <c r="C461" t="s">
        <v>2161</v>
      </c>
      <c r="D461" t="s">
        <v>2162</v>
      </c>
      <c r="E461" t="s">
        <v>2163</v>
      </c>
      <c r="F461" s="2">
        <v>49.5</v>
      </c>
      <c r="G461" t="s">
        <v>81</v>
      </c>
      <c r="H461" t="s">
        <v>2164</v>
      </c>
      <c r="I461">
        <v>0</v>
      </c>
      <c r="J461">
        <v>1</v>
      </c>
    </row>
    <row r="462" spans="1:10" x14ac:dyDescent="0.35">
      <c r="A462" t="s">
        <v>11</v>
      </c>
      <c r="B462" t="s">
        <v>2165</v>
      </c>
      <c r="C462" t="s">
        <v>2166</v>
      </c>
      <c r="D462" t="s">
        <v>2167</v>
      </c>
      <c r="E462" t="s">
        <v>2168</v>
      </c>
      <c r="F462" s="2">
        <v>62.25</v>
      </c>
      <c r="G462" t="s">
        <v>16</v>
      </c>
      <c r="H462" t="s">
        <v>2169</v>
      </c>
      <c r="I462">
        <v>0</v>
      </c>
      <c r="J462">
        <v>1</v>
      </c>
    </row>
    <row r="463" spans="1:10" x14ac:dyDescent="0.35">
      <c r="A463" t="s">
        <v>11</v>
      </c>
      <c r="B463" t="s">
        <v>2170</v>
      </c>
      <c r="C463" t="s">
        <v>2171</v>
      </c>
      <c r="D463" t="s">
        <v>2172</v>
      </c>
      <c r="E463" t="s">
        <v>2168</v>
      </c>
      <c r="F463" s="2">
        <v>200</v>
      </c>
      <c r="G463" t="s">
        <v>22</v>
      </c>
      <c r="H463" t="s">
        <v>2173</v>
      </c>
      <c r="I463">
        <v>0</v>
      </c>
      <c r="J463">
        <v>1</v>
      </c>
    </row>
    <row r="464" spans="1:10" x14ac:dyDescent="0.35">
      <c r="A464" t="s">
        <v>11</v>
      </c>
      <c r="B464" t="s">
        <v>2174</v>
      </c>
      <c r="C464" t="s">
        <v>2175</v>
      </c>
      <c r="D464" t="s">
        <v>2172</v>
      </c>
      <c r="E464" t="s">
        <v>2168</v>
      </c>
      <c r="F464" s="2">
        <v>40.5</v>
      </c>
      <c r="G464" t="s">
        <v>28</v>
      </c>
      <c r="H464" t="s">
        <v>2176</v>
      </c>
      <c r="I464">
        <v>0</v>
      </c>
      <c r="J464">
        <v>1</v>
      </c>
    </row>
    <row r="465" spans="1:10" x14ac:dyDescent="0.35">
      <c r="A465" t="s">
        <v>11</v>
      </c>
      <c r="B465" t="s">
        <v>2177</v>
      </c>
      <c r="C465" t="s">
        <v>2178</v>
      </c>
      <c r="D465" t="s">
        <v>2179</v>
      </c>
      <c r="E465" t="s">
        <v>2168</v>
      </c>
      <c r="F465" s="2">
        <v>62</v>
      </c>
      <c r="G465" t="s">
        <v>34</v>
      </c>
      <c r="H465" t="s">
        <v>2180</v>
      </c>
      <c r="I465">
        <v>0</v>
      </c>
      <c r="J465">
        <v>1</v>
      </c>
    </row>
    <row r="466" spans="1:10" x14ac:dyDescent="0.35">
      <c r="A466" t="s">
        <v>11</v>
      </c>
      <c r="B466" t="s">
        <v>2181</v>
      </c>
      <c r="C466" t="s">
        <v>2182</v>
      </c>
      <c r="D466" t="s">
        <v>2183</v>
      </c>
      <c r="E466" t="s">
        <v>2184</v>
      </c>
      <c r="F466" s="2">
        <v>36</v>
      </c>
      <c r="G466" t="s">
        <v>39</v>
      </c>
      <c r="H466" t="s">
        <v>2185</v>
      </c>
      <c r="I466">
        <v>0</v>
      </c>
      <c r="J466">
        <v>1</v>
      </c>
    </row>
    <row r="467" spans="1:10" x14ac:dyDescent="0.35">
      <c r="A467" t="s">
        <v>11</v>
      </c>
      <c r="B467" t="s">
        <v>2186</v>
      </c>
      <c r="C467" t="s">
        <v>2187</v>
      </c>
      <c r="D467" t="s">
        <v>2188</v>
      </c>
      <c r="E467" t="s">
        <v>2189</v>
      </c>
      <c r="F467" s="2">
        <v>583.29999999999995</v>
      </c>
      <c r="G467" t="s">
        <v>45</v>
      </c>
      <c r="H467" t="s">
        <v>2190</v>
      </c>
      <c r="I467">
        <v>0</v>
      </c>
      <c r="J467">
        <v>1</v>
      </c>
    </row>
    <row r="468" spans="1:10" x14ac:dyDescent="0.35">
      <c r="A468" t="s">
        <v>11</v>
      </c>
      <c r="B468" t="s">
        <v>2191</v>
      </c>
      <c r="C468" t="s">
        <v>2192</v>
      </c>
      <c r="D468" t="s">
        <v>2193</v>
      </c>
      <c r="E468" t="s">
        <v>2194</v>
      </c>
      <c r="F468" s="2">
        <v>220</v>
      </c>
      <c r="G468" t="s">
        <v>51</v>
      </c>
      <c r="H468" t="s">
        <v>2195</v>
      </c>
      <c r="I468">
        <v>0</v>
      </c>
      <c r="J468">
        <v>1</v>
      </c>
    </row>
    <row r="469" spans="1:10" x14ac:dyDescent="0.35">
      <c r="A469" t="s">
        <v>11</v>
      </c>
      <c r="B469" t="s">
        <v>2196</v>
      </c>
      <c r="C469" t="s">
        <v>2197</v>
      </c>
      <c r="D469" t="s">
        <v>2193</v>
      </c>
      <c r="E469" t="s">
        <v>2194</v>
      </c>
      <c r="F469" s="2">
        <v>35</v>
      </c>
      <c r="G469" t="s">
        <v>57</v>
      </c>
      <c r="H469" t="s">
        <v>2198</v>
      </c>
      <c r="I469">
        <v>0</v>
      </c>
      <c r="J469">
        <v>1</v>
      </c>
    </row>
    <row r="470" spans="1:10" x14ac:dyDescent="0.35">
      <c r="A470" t="s">
        <v>11</v>
      </c>
      <c r="B470" t="s">
        <v>2199</v>
      </c>
      <c r="C470" t="s">
        <v>2200</v>
      </c>
      <c r="D470" t="s">
        <v>2201</v>
      </c>
      <c r="E470" t="s">
        <v>2202</v>
      </c>
      <c r="F470" s="2">
        <v>46.29</v>
      </c>
      <c r="G470" t="s">
        <v>63</v>
      </c>
      <c r="H470" t="s">
        <v>2203</v>
      </c>
      <c r="I470">
        <v>0</v>
      </c>
      <c r="J470">
        <v>1</v>
      </c>
    </row>
    <row r="471" spans="1:10" x14ac:dyDescent="0.35">
      <c r="A471" t="s">
        <v>11</v>
      </c>
      <c r="B471" t="s">
        <v>2204</v>
      </c>
      <c r="C471" t="s">
        <v>2205</v>
      </c>
      <c r="D471" t="s">
        <v>2206</v>
      </c>
      <c r="E471" t="s">
        <v>2207</v>
      </c>
      <c r="F471" s="2">
        <v>100</v>
      </c>
      <c r="G471" t="s">
        <v>69</v>
      </c>
      <c r="H471" t="s">
        <v>2208</v>
      </c>
      <c r="I471">
        <v>0</v>
      </c>
      <c r="J471">
        <v>1</v>
      </c>
    </row>
    <row r="472" spans="1:10" x14ac:dyDescent="0.35">
      <c r="A472" t="s">
        <v>11</v>
      </c>
      <c r="B472" t="s">
        <v>2209</v>
      </c>
      <c r="C472" t="s">
        <v>2210</v>
      </c>
      <c r="D472" t="s">
        <v>2211</v>
      </c>
      <c r="E472" t="s">
        <v>2212</v>
      </c>
      <c r="F472" s="2">
        <v>102</v>
      </c>
      <c r="G472" t="s">
        <v>75</v>
      </c>
      <c r="H472" t="s">
        <v>2213</v>
      </c>
      <c r="I472">
        <v>0</v>
      </c>
      <c r="J472">
        <v>1</v>
      </c>
    </row>
    <row r="473" spans="1:10" x14ac:dyDescent="0.35">
      <c r="A473" t="s">
        <v>11</v>
      </c>
      <c r="B473" t="s">
        <v>2214</v>
      </c>
      <c r="C473" t="s">
        <v>2215</v>
      </c>
      <c r="D473" t="s">
        <v>2216</v>
      </c>
      <c r="E473" t="s">
        <v>2217</v>
      </c>
      <c r="F473" s="2">
        <v>25</v>
      </c>
      <c r="G473" t="s">
        <v>81</v>
      </c>
      <c r="H473" t="s">
        <v>2218</v>
      </c>
      <c r="I473">
        <v>0</v>
      </c>
      <c r="J473">
        <v>1</v>
      </c>
    </row>
    <row r="474" spans="1:10" x14ac:dyDescent="0.35">
      <c r="A474" t="s">
        <v>11</v>
      </c>
      <c r="B474" t="s">
        <v>2219</v>
      </c>
      <c r="C474" t="s">
        <v>2220</v>
      </c>
      <c r="D474" t="s">
        <v>2221</v>
      </c>
      <c r="E474" t="s">
        <v>2222</v>
      </c>
      <c r="F474" s="2">
        <v>130</v>
      </c>
      <c r="G474" t="s">
        <v>22</v>
      </c>
      <c r="H474" t="s">
        <v>2223</v>
      </c>
      <c r="I474">
        <v>0</v>
      </c>
      <c r="J474">
        <v>1</v>
      </c>
    </row>
    <row r="475" spans="1:10" x14ac:dyDescent="0.35">
      <c r="A475" t="s">
        <v>11</v>
      </c>
      <c r="B475" t="s">
        <v>2224</v>
      </c>
      <c r="C475" t="s">
        <v>2225</v>
      </c>
      <c r="D475" t="s">
        <v>2226</v>
      </c>
      <c r="E475" t="s">
        <v>2227</v>
      </c>
      <c r="F475" s="2">
        <v>127</v>
      </c>
      <c r="G475" t="s">
        <v>28</v>
      </c>
      <c r="H475" t="s">
        <v>2228</v>
      </c>
      <c r="I475">
        <v>0</v>
      </c>
      <c r="J475">
        <v>1</v>
      </c>
    </row>
    <row r="476" spans="1:10" x14ac:dyDescent="0.35">
      <c r="A476" t="s">
        <v>11</v>
      </c>
      <c r="B476" t="s">
        <v>2229</v>
      </c>
      <c r="C476" t="s">
        <v>2230</v>
      </c>
      <c r="D476" t="s">
        <v>2231</v>
      </c>
      <c r="E476" t="s">
        <v>2232</v>
      </c>
      <c r="F476" s="2">
        <v>37.5</v>
      </c>
      <c r="G476" t="s">
        <v>34</v>
      </c>
      <c r="H476" t="s">
        <v>2233</v>
      </c>
      <c r="I476">
        <v>0</v>
      </c>
      <c r="J476">
        <v>1</v>
      </c>
    </row>
    <row r="477" spans="1:10" x14ac:dyDescent="0.35">
      <c r="A477" t="s">
        <v>11</v>
      </c>
      <c r="B477" t="s">
        <v>2229</v>
      </c>
      <c r="C477" t="s">
        <v>2230</v>
      </c>
      <c r="D477" t="s">
        <v>2231</v>
      </c>
      <c r="E477" t="s">
        <v>2232</v>
      </c>
      <c r="F477" s="2">
        <v>43.5</v>
      </c>
      <c r="G477" t="s">
        <v>39</v>
      </c>
      <c r="H477" t="s">
        <v>2233</v>
      </c>
      <c r="I477">
        <v>0</v>
      </c>
      <c r="J477">
        <v>1</v>
      </c>
    </row>
    <row r="478" spans="1:10" x14ac:dyDescent="0.35">
      <c r="A478" t="s">
        <v>11</v>
      </c>
      <c r="B478" t="s">
        <v>2234</v>
      </c>
      <c r="C478" t="s">
        <v>2235</v>
      </c>
      <c r="D478" t="s">
        <v>2236</v>
      </c>
      <c r="E478" t="s">
        <v>2237</v>
      </c>
      <c r="F478" s="2">
        <v>148.5</v>
      </c>
      <c r="G478" t="s">
        <v>45</v>
      </c>
      <c r="H478" t="s">
        <v>2238</v>
      </c>
      <c r="I478">
        <v>0</v>
      </c>
      <c r="J478">
        <v>1</v>
      </c>
    </row>
    <row r="479" spans="1:10" x14ac:dyDescent="0.35">
      <c r="A479" t="s">
        <v>11</v>
      </c>
      <c r="B479" t="s">
        <v>2239</v>
      </c>
      <c r="C479" t="s">
        <v>2240</v>
      </c>
      <c r="D479" t="s">
        <v>2241</v>
      </c>
      <c r="E479" t="s">
        <v>2242</v>
      </c>
      <c r="F479" s="2">
        <v>250</v>
      </c>
      <c r="G479" t="s">
        <v>51</v>
      </c>
      <c r="H479" t="s">
        <v>2243</v>
      </c>
      <c r="I479">
        <v>0</v>
      </c>
      <c r="J479">
        <v>1</v>
      </c>
    </row>
    <row r="480" spans="1:10" x14ac:dyDescent="0.35">
      <c r="A480" t="s">
        <v>11</v>
      </c>
      <c r="B480" t="s">
        <v>2244</v>
      </c>
      <c r="C480" t="s">
        <v>2245</v>
      </c>
      <c r="D480" t="s">
        <v>2246</v>
      </c>
      <c r="E480" t="s">
        <v>2247</v>
      </c>
      <c r="F480" s="2">
        <v>192.99</v>
      </c>
      <c r="G480" t="s">
        <v>57</v>
      </c>
      <c r="H480" t="s">
        <v>2248</v>
      </c>
      <c r="I480">
        <v>0</v>
      </c>
      <c r="J480">
        <v>1</v>
      </c>
    </row>
    <row r="481" spans="1:10" x14ac:dyDescent="0.35">
      <c r="A481" t="s">
        <v>11</v>
      </c>
      <c r="B481" t="s">
        <v>2249</v>
      </c>
      <c r="C481" t="s">
        <v>2250</v>
      </c>
      <c r="D481" t="s">
        <v>2251</v>
      </c>
      <c r="E481" t="s">
        <v>2252</v>
      </c>
      <c r="F481" s="2">
        <v>14.99</v>
      </c>
      <c r="G481" t="s">
        <v>63</v>
      </c>
      <c r="H481" t="s">
        <v>2253</v>
      </c>
      <c r="I481">
        <v>0</v>
      </c>
      <c r="J481">
        <v>1</v>
      </c>
    </row>
    <row r="482" spans="1:10" x14ac:dyDescent="0.35">
      <c r="A482" t="s">
        <v>11</v>
      </c>
      <c r="B482" t="s">
        <v>2254</v>
      </c>
      <c r="C482" t="s">
        <v>2255</v>
      </c>
      <c r="D482" t="s">
        <v>2256</v>
      </c>
      <c r="E482" t="s">
        <v>2257</v>
      </c>
      <c r="F482" s="2">
        <v>42</v>
      </c>
      <c r="G482" t="s">
        <v>69</v>
      </c>
      <c r="H482" t="s">
        <v>2258</v>
      </c>
      <c r="I482">
        <v>0</v>
      </c>
      <c r="J482">
        <v>1</v>
      </c>
    </row>
    <row r="483" spans="1:10" x14ac:dyDescent="0.35">
      <c r="A483" t="s">
        <v>11</v>
      </c>
      <c r="B483" t="s">
        <v>2259</v>
      </c>
      <c r="C483" t="s">
        <v>2260</v>
      </c>
      <c r="D483" t="s">
        <v>2261</v>
      </c>
      <c r="E483" t="s">
        <v>2262</v>
      </c>
      <c r="F483" s="2">
        <v>527.95000000000005</v>
      </c>
      <c r="G483" t="s">
        <v>75</v>
      </c>
      <c r="H483" t="s">
        <v>2263</v>
      </c>
      <c r="I483">
        <v>0</v>
      </c>
      <c r="J483">
        <v>1</v>
      </c>
    </row>
    <row r="484" spans="1:10" x14ac:dyDescent="0.35">
      <c r="A484" t="s">
        <v>11</v>
      </c>
      <c r="B484" t="s">
        <v>2264</v>
      </c>
      <c r="C484" t="s">
        <v>2265</v>
      </c>
      <c r="D484" t="s">
        <v>2266</v>
      </c>
      <c r="E484" t="s">
        <v>2267</v>
      </c>
      <c r="F484" s="2">
        <v>31</v>
      </c>
      <c r="G484" t="s">
        <v>81</v>
      </c>
      <c r="H484" t="s">
        <v>2268</v>
      </c>
      <c r="I484">
        <v>0</v>
      </c>
      <c r="J484">
        <v>1</v>
      </c>
    </row>
    <row r="485" spans="1:10" x14ac:dyDescent="0.35">
      <c r="A485" t="s">
        <v>11</v>
      </c>
      <c r="B485" t="s">
        <v>2269</v>
      </c>
      <c r="C485" t="s">
        <v>2270</v>
      </c>
      <c r="D485" t="s">
        <v>2271</v>
      </c>
      <c r="E485" t="s">
        <v>2267</v>
      </c>
      <c r="F485" s="2">
        <v>31</v>
      </c>
      <c r="G485" t="s">
        <v>16</v>
      </c>
      <c r="H485" t="s">
        <v>2272</v>
      </c>
      <c r="I485">
        <v>0</v>
      </c>
      <c r="J485">
        <v>1</v>
      </c>
    </row>
    <row r="486" spans="1:10" x14ac:dyDescent="0.35">
      <c r="A486" t="s">
        <v>11</v>
      </c>
      <c r="B486" t="s">
        <v>2273</v>
      </c>
      <c r="C486" t="s">
        <v>2274</v>
      </c>
      <c r="D486" t="s">
        <v>2275</v>
      </c>
      <c r="E486" t="s">
        <v>2276</v>
      </c>
      <c r="F486" s="2">
        <v>31</v>
      </c>
      <c r="G486" t="s">
        <v>22</v>
      </c>
      <c r="H486" t="s">
        <v>2277</v>
      </c>
      <c r="I486">
        <v>0</v>
      </c>
      <c r="J486">
        <v>1</v>
      </c>
    </row>
    <row r="487" spans="1:10" x14ac:dyDescent="0.35">
      <c r="A487" t="s">
        <v>11</v>
      </c>
      <c r="B487" t="s">
        <v>2278</v>
      </c>
      <c r="C487" t="s">
        <v>2279</v>
      </c>
      <c r="D487" t="s">
        <v>2280</v>
      </c>
      <c r="E487" t="s">
        <v>2281</v>
      </c>
      <c r="F487" s="2">
        <v>37.5</v>
      </c>
      <c r="G487" t="s">
        <v>28</v>
      </c>
      <c r="H487" t="s">
        <v>2282</v>
      </c>
      <c r="I487">
        <v>0</v>
      </c>
      <c r="J487">
        <v>1</v>
      </c>
    </row>
    <row r="488" spans="1:10" x14ac:dyDescent="0.35">
      <c r="A488" t="s">
        <v>11</v>
      </c>
      <c r="B488" t="s">
        <v>2283</v>
      </c>
      <c r="C488" t="s">
        <v>2284</v>
      </c>
      <c r="D488" t="s">
        <v>2285</v>
      </c>
      <c r="E488" t="s">
        <v>2286</v>
      </c>
      <c r="F488" s="2">
        <v>51.75</v>
      </c>
      <c r="G488" t="s">
        <v>34</v>
      </c>
      <c r="H488" t="s">
        <v>2287</v>
      </c>
      <c r="I488">
        <v>0</v>
      </c>
      <c r="J488">
        <v>1</v>
      </c>
    </row>
    <row r="489" spans="1:10" x14ac:dyDescent="0.35">
      <c r="A489" t="s">
        <v>11</v>
      </c>
      <c r="B489" t="s">
        <v>2288</v>
      </c>
      <c r="C489" t="s">
        <v>2289</v>
      </c>
      <c r="D489" t="s">
        <v>2290</v>
      </c>
      <c r="E489" t="s">
        <v>2291</v>
      </c>
      <c r="F489" s="2">
        <v>15</v>
      </c>
      <c r="G489" t="s">
        <v>39</v>
      </c>
      <c r="H489" t="s">
        <v>2292</v>
      </c>
      <c r="I489">
        <v>0</v>
      </c>
      <c r="J489">
        <v>1</v>
      </c>
    </row>
    <row r="490" spans="1:10" x14ac:dyDescent="0.35">
      <c r="A490" t="s">
        <v>11</v>
      </c>
      <c r="B490" t="s">
        <v>2293</v>
      </c>
      <c r="C490" t="s">
        <v>2294</v>
      </c>
      <c r="D490" t="s">
        <v>2295</v>
      </c>
      <c r="E490" t="s">
        <v>2296</v>
      </c>
      <c r="F490" s="2">
        <v>109.5</v>
      </c>
      <c r="G490" t="s">
        <v>45</v>
      </c>
      <c r="H490" t="s">
        <v>2297</v>
      </c>
      <c r="I490">
        <v>0</v>
      </c>
      <c r="J490">
        <v>1</v>
      </c>
    </row>
    <row r="491" spans="1:10" x14ac:dyDescent="0.35">
      <c r="A491" t="s">
        <v>11</v>
      </c>
      <c r="B491" t="s">
        <v>2298</v>
      </c>
      <c r="C491" t="s">
        <v>2299</v>
      </c>
      <c r="D491" t="s">
        <v>2300</v>
      </c>
      <c r="E491" t="s">
        <v>2301</v>
      </c>
      <c r="F491" s="2">
        <v>30</v>
      </c>
      <c r="G491" t="s">
        <v>51</v>
      </c>
      <c r="H491" t="s">
        <v>2302</v>
      </c>
      <c r="I491">
        <v>0</v>
      </c>
      <c r="J491">
        <v>1</v>
      </c>
    </row>
    <row r="492" spans="1:10" x14ac:dyDescent="0.35">
      <c r="A492" t="s">
        <v>11</v>
      </c>
      <c r="B492" t="s">
        <v>2303</v>
      </c>
      <c r="C492" t="s">
        <v>2304</v>
      </c>
      <c r="D492" t="s">
        <v>2305</v>
      </c>
      <c r="E492" t="s">
        <v>2306</v>
      </c>
      <c r="F492" s="2">
        <v>42</v>
      </c>
      <c r="G492" t="s">
        <v>57</v>
      </c>
      <c r="H492" t="s">
        <v>2307</v>
      </c>
      <c r="I492">
        <v>0</v>
      </c>
      <c r="J492">
        <v>1</v>
      </c>
    </row>
    <row r="493" spans="1:10" x14ac:dyDescent="0.35">
      <c r="A493" t="s">
        <v>11</v>
      </c>
      <c r="B493" t="s">
        <v>2308</v>
      </c>
      <c r="C493" t="s">
        <v>2309</v>
      </c>
      <c r="D493" t="s">
        <v>2310</v>
      </c>
      <c r="E493" t="s">
        <v>2311</v>
      </c>
      <c r="F493" s="2">
        <v>155.5</v>
      </c>
      <c r="G493" t="s">
        <v>63</v>
      </c>
      <c r="H493" t="s">
        <v>2312</v>
      </c>
      <c r="I493">
        <v>0</v>
      </c>
      <c r="J493">
        <v>1</v>
      </c>
    </row>
    <row r="494" spans="1:10" x14ac:dyDescent="0.35">
      <c r="A494" t="s">
        <v>11</v>
      </c>
      <c r="B494" t="s">
        <v>2313</v>
      </c>
      <c r="C494" t="s">
        <v>2314</v>
      </c>
      <c r="D494" t="s">
        <v>2315</v>
      </c>
      <c r="E494" t="s">
        <v>2316</v>
      </c>
      <c r="F494" s="2">
        <v>40</v>
      </c>
      <c r="G494" t="s">
        <v>69</v>
      </c>
      <c r="H494" t="s">
        <v>2317</v>
      </c>
      <c r="I494">
        <v>0</v>
      </c>
      <c r="J494">
        <v>1</v>
      </c>
    </row>
    <row r="495" spans="1:10" x14ac:dyDescent="0.35">
      <c r="A495" t="s">
        <v>11</v>
      </c>
      <c r="B495" t="s">
        <v>2318</v>
      </c>
      <c r="C495" t="s">
        <v>2319</v>
      </c>
      <c r="D495" t="s">
        <v>2320</v>
      </c>
      <c r="E495" t="s">
        <v>2321</v>
      </c>
      <c r="F495" s="2">
        <v>68.5</v>
      </c>
      <c r="G495" t="s">
        <v>75</v>
      </c>
      <c r="H495" t="s">
        <v>2322</v>
      </c>
      <c r="I495">
        <v>0</v>
      </c>
      <c r="J495">
        <v>1</v>
      </c>
    </row>
    <row r="496" spans="1:10" x14ac:dyDescent="0.35">
      <c r="A496" t="s">
        <v>11</v>
      </c>
      <c r="B496" t="s">
        <v>2323</v>
      </c>
      <c r="C496" t="s">
        <v>2324</v>
      </c>
      <c r="D496" t="s">
        <v>2325</v>
      </c>
      <c r="E496" t="s">
        <v>2321</v>
      </c>
      <c r="F496" s="2">
        <v>37.5</v>
      </c>
      <c r="G496" t="s">
        <v>81</v>
      </c>
      <c r="H496" t="s">
        <v>2326</v>
      </c>
      <c r="I496">
        <v>0</v>
      </c>
      <c r="J496">
        <v>1</v>
      </c>
    </row>
    <row r="497" spans="1:10" x14ac:dyDescent="0.35">
      <c r="A497" t="s">
        <v>11</v>
      </c>
      <c r="B497" t="s">
        <v>2327</v>
      </c>
      <c r="C497" t="s">
        <v>2328</v>
      </c>
      <c r="D497" t="s">
        <v>2329</v>
      </c>
      <c r="E497" t="s">
        <v>2330</v>
      </c>
      <c r="F497" s="2">
        <v>40</v>
      </c>
      <c r="G497" t="s">
        <v>22</v>
      </c>
      <c r="H497" t="s">
        <v>2331</v>
      </c>
      <c r="I497">
        <v>0</v>
      </c>
      <c r="J497">
        <v>1</v>
      </c>
    </row>
    <row r="498" spans="1:10" x14ac:dyDescent="0.35">
      <c r="A498" t="s">
        <v>11</v>
      </c>
      <c r="B498" t="s">
        <v>2332</v>
      </c>
      <c r="C498" t="s">
        <v>2333</v>
      </c>
      <c r="D498" t="s">
        <v>2334</v>
      </c>
      <c r="E498" t="s">
        <v>2335</v>
      </c>
      <c r="F498" s="2">
        <v>100.75</v>
      </c>
      <c r="G498" t="s">
        <v>28</v>
      </c>
      <c r="H498" t="s">
        <v>2336</v>
      </c>
      <c r="I498">
        <v>0</v>
      </c>
      <c r="J498">
        <v>1</v>
      </c>
    </row>
    <row r="499" spans="1:10" x14ac:dyDescent="0.35">
      <c r="A499" t="s">
        <v>11</v>
      </c>
      <c r="B499" t="s">
        <v>2337</v>
      </c>
      <c r="C499" t="s">
        <v>2338</v>
      </c>
      <c r="D499" t="s">
        <v>2339</v>
      </c>
      <c r="E499" t="s">
        <v>2340</v>
      </c>
      <c r="F499" s="2">
        <v>248</v>
      </c>
      <c r="G499" t="s">
        <v>34</v>
      </c>
      <c r="H499" t="s">
        <v>2341</v>
      </c>
      <c r="I499">
        <v>0</v>
      </c>
      <c r="J499">
        <v>1</v>
      </c>
    </row>
    <row r="500" spans="1:10" x14ac:dyDescent="0.35">
      <c r="A500" t="s">
        <v>11</v>
      </c>
      <c r="B500" t="s">
        <v>2342</v>
      </c>
      <c r="C500" t="s">
        <v>2343</v>
      </c>
      <c r="D500" t="s">
        <v>2344</v>
      </c>
      <c r="E500" t="s">
        <v>2345</v>
      </c>
      <c r="F500" s="2">
        <v>140</v>
      </c>
      <c r="G500" t="s">
        <v>39</v>
      </c>
      <c r="H500" t="s">
        <v>2346</v>
      </c>
      <c r="I500">
        <v>0</v>
      </c>
      <c r="J500">
        <v>1</v>
      </c>
    </row>
    <row r="501" spans="1:10" x14ac:dyDescent="0.35">
      <c r="A501" t="s">
        <v>11</v>
      </c>
      <c r="B501" t="s">
        <v>2347</v>
      </c>
      <c r="C501" t="s">
        <v>2348</v>
      </c>
      <c r="D501" t="s">
        <v>2344</v>
      </c>
      <c r="E501" t="s">
        <v>2345</v>
      </c>
      <c r="F501" s="2">
        <v>90</v>
      </c>
      <c r="G501" t="s">
        <v>45</v>
      </c>
      <c r="H501" t="s">
        <v>2349</v>
      </c>
      <c r="I501">
        <v>0</v>
      </c>
      <c r="J501">
        <v>1</v>
      </c>
    </row>
    <row r="502" spans="1:10" x14ac:dyDescent="0.35">
      <c r="A502" t="s">
        <v>11</v>
      </c>
      <c r="B502" t="s">
        <v>2350</v>
      </c>
      <c r="C502" t="s">
        <v>2351</v>
      </c>
      <c r="D502" t="s">
        <v>2344</v>
      </c>
      <c r="E502" t="s">
        <v>2345</v>
      </c>
      <c r="F502" s="2">
        <v>80</v>
      </c>
      <c r="G502" t="s">
        <v>51</v>
      </c>
      <c r="H502" t="s">
        <v>2352</v>
      </c>
      <c r="I502">
        <v>0</v>
      </c>
      <c r="J502">
        <v>1</v>
      </c>
    </row>
    <row r="503" spans="1:10" x14ac:dyDescent="0.35">
      <c r="A503" t="s">
        <v>11</v>
      </c>
      <c r="B503" t="s">
        <v>2353</v>
      </c>
      <c r="C503" t="s">
        <v>2354</v>
      </c>
      <c r="D503" t="s">
        <v>2344</v>
      </c>
      <c r="E503" t="s">
        <v>2345</v>
      </c>
      <c r="F503" s="2">
        <v>120</v>
      </c>
      <c r="G503" t="s">
        <v>57</v>
      </c>
      <c r="H503" t="s">
        <v>2355</v>
      </c>
      <c r="I503">
        <v>0</v>
      </c>
      <c r="J503">
        <v>1</v>
      </c>
    </row>
    <row r="504" spans="1:10" x14ac:dyDescent="0.35">
      <c r="A504" t="s">
        <v>11</v>
      </c>
      <c r="B504" t="s">
        <v>2356</v>
      </c>
      <c r="C504" t="s">
        <v>2357</v>
      </c>
      <c r="D504" t="s">
        <v>2358</v>
      </c>
      <c r="E504" t="s">
        <v>2358</v>
      </c>
      <c r="F504" s="2">
        <v>40</v>
      </c>
      <c r="G504" t="s">
        <v>63</v>
      </c>
      <c r="H504" t="s">
        <v>2359</v>
      </c>
      <c r="I504">
        <v>0</v>
      </c>
      <c r="J504">
        <v>1</v>
      </c>
    </row>
    <row r="505" spans="1:10" x14ac:dyDescent="0.35">
      <c r="A505" t="s">
        <v>11</v>
      </c>
      <c r="B505" t="s">
        <v>2360</v>
      </c>
      <c r="C505" t="s">
        <v>2361</v>
      </c>
      <c r="D505" t="s">
        <v>2362</v>
      </c>
      <c r="E505" t="s">
        <v>2363</v>
      </c>
      <c r="F505" s="2">
        <v>25</v>
      </c>
      <c r="G505" t="s">
        <v>69</v>
      </c>
      <c r="H505" t="s">
        <v>2364</v>
      </c>
      <c r="I505">
        <v>0</v>
      </c>
      <c r="J505">
        <v>1</v>
      </c>
    </row>
    <row r="506" spans="1:10" x14ac:dyDescent="0.35">
      <c r="A506" t="s">
        <v>11</v>
      </c>
      <c r="B506" t="s">
        <v>2365</v>
      </c>
      <c r="C506" t="s">
        <v>2366</v>
      </c>
      <c r="D506" t="s">
        <v>2367</v>
      </c>
      <c r="E506" t="s">
        <v>2368</v>
      </c>
      <c r="F506" s="2">
        <v>57.5</v>
      </c>
      <c r="G506" t="s">
        <v>75</v>
      </c>
      <c r="H506" t="s">
        <v>2369</v>
      </c>
      <c r="I506">
        <v>0</v>
      </c>
      <c r="J506">
        <v>1</v>
      </c>
    </row>
    <row r="507" spans="1:10" x14ac:dyDescent="0.35">
      <c r="A507" t="s">
        <v>11</v>
      </c>
      <c r="B507" t="s">
        <v>2370</v>
      </c>
      <c r="C507" t="s">
        <v>2371</v>
      </c>
      <c r="D507" t="s">
        <v>2372</v>
      </c>
      <c r="E507" t="s">
        <v>2373</v>
      </c>
      <c r="F507" s="2">
        <v>82.5</v>
      </c>
      <c r="G507" t="s">
        <v>81</v>
      </c>
      <c r="H507" t="s">
        <v>2374</v>
      </c>
      <c r="I507">
        <v>0</v>
      </c>
      <c r="J507">
        <v>1</v>
      </c>
    </row>
    <row r="508" spans="1:10" x14ac:dyDescent="0.35">
      <c r="A508" t="s">
        <v>11</v>
      </c>
      <c r="B508" t="s">
        <v>2370</v>
      </c>
      <c r="C508" t="s">
        <v>2371</v>
      </c>
      <c r="D508" t="s">
        <v>2372</v>
      </c>
      <c r="E508" t="s">
        <v>2373</v>
      </c>
      <c r="F508" s="2">
        <v>40.5</v>
      </c>
      <c r="G508" t="s">
        <v>16</v>
      </c>
      <c r="H508" t="s">
        <v>2374</v>
      </c>
      <c r="I508">
        <v>0</v>
      </c>
      <c r="J508">
        <v>1</v>
      </c>
    </row>
    <row r="509" spans="1:10" x14ac:dyDescent="0.35">
      <c r="A509" t="s">
        <v>11</v>
      </c>
      <c r="B509" t="s">
        <v>2375</v>
      </c>
      <c r="C509" t="s">
        <v>2376</v>
      </c>
      <c r="D509" t="s">
        <v>2377</v>
      </c>
      <c r="E509" t="s">
        <v>2378</v>
      </c>
      <c r="F509" s="2">
        <v>42</v>
      </c>
      <c r="G509" t="s">
        <v>22</v>
      </c>
      <c r="H509" t="s">
        <v>2379</v>
      </c>
      <c r="I509">
        <v>0</v>
      </c>
      <c r="J509">
        <v>1</v>
      </c>
    </row>
    <row r="510" spans="1:10" x14ac:dyDescent="0.35">
      <c r="A510" t="s">
        <v>11</v>
      </c>
      <c r="B510" t="s">
        <v>2380</v>
      </c>
      <c r="C510" t="s">
        <v>2381</v>
      </c>
      <c r="D510" t="s">
        <v>2382</v>
      </c>
      <c r="E510" t="s">
        <v>2383</v>
      </c>
      <c r="F510" s="2">
        <v>42.5</v>
      </c>
      <c r="G510" t="s">
        <v>28</v>
      </c>
      <c r="H510" t="s">
        <v>2384</v>
      </c>
      <c r="I510">
        <v>0</v>
      </c>
      <c r="J510">
        <v>1</v>
      </c>
    </row>
    <row r="511" spans="1:10" x14ac:dyDescent="0.35">
      <c r="A511" t="s">
        <v>11</v>
      </c>
      <c r="B511" t="s">
        <v>2385</v>
      </c>
      <c r="C511" t="s">
        <v>2386</v>
      </c>
      <c r="D511" t="s">
        <v>2387</v>
      </c>
      <c r="E511" t="s">
        <v>742</v>
      </c>
      <c r="F511" s="2">
        <v>34</v>
      </c>
      <c r="G511" t="s">
        <v>34</v>
      </c>
      <c r="H511" t="s">
        <v>2388</v>
      </c>
      <c r="I511">
        <v>0</v>
      </c>
      <c r="J511">
        <v>1</v>
      </c>
    </row>
    <row r="512" spans="1:10" x14ac:dyDescent="0.35">
      <c r="A512" t="s">
        <v>11</v>
      </c>
      <c r="B512" t="s">
        <v>2389</v>
      </c>
      <c r="C512" t="s">
        <v>2390</v>
      </c>
      <c r="D512" t="s">
        <v>2391</v>
      </c>
      <c r="E512" t="s">
        <v>2392</v>
      </c>
      <c r="F512" s="2">
        <v>22.74</v>
      </c>
      <c r="G512" t="s">
        <v>39</v>
      </c>
      <c r="H512" t="s">
        <v>2393</v>
      </c>
      <c r="I512">
        <v>0</v>
      </c>
      <c r="J512">
        <v>1</v>
      </c>
    </row>
    <row r="513" spans="1:10" x14ac:dyDescent="0.35">
      <c r="A513" t="s">
        <v>11</v>
      </c>
      <c r="B513" t="s">
        <v>2394</v>
      </c>
      <c r="C513" t="s">
        <v>2395</v>
      </c>
      <c r="D513" t="s">
        <v>2396</v>
      </c>
      <c r="E513" t="s">
        <v>2397</v>
      </c>
      <c r="F513" s="2">
        <v>91.25</v>
      </c>
      <c r="G513" t="s">
        <v>45</v>
      </c>
      <c r="H513" t="s">
        <v>2398</v>
      </c>
      <c r="I513">
        <v>0</v>
      </c>
      <c r="J513">
        <v>1</v>
      </c>
    </row>
    <row r="514" spans="1:10" x14ac:dyDescent="0.35">
      <c r="A514" t="s">
        <v>11</v>
      </c>
      <c r="B514" t="s">
        <v>2399</v>
      </c>
      <c r="C514" t="s">
        <v>2400</v>
      </c>
      <c r="D514" t="s">
        <v>2401</v>
      </c>
      <c r="E514" t="s">
        <v>2401</v>
      </c>
      <c r="F514" s="2">
        <v>236.58</v>
      </c>
      <c r="G514" t="s">
        <v>51</v>
      </c>
      <c r="H514" t="s">
        <v>2402</v>
      </c>
      <c r="I514">
        <v>0</v>
      </c>
      <c r="J514">
        <v>1</v>
      </c>
    </row>
    <row r="515" spans="1:10" x14ac:dyDescent="0.35">
      <c r="A515" t="s">
        <v>11</v>
      </c>
      <c r="B515" t="s">
        <v>2403</v>
      </c>
      <c r="C515" t="s">
        <v>2404</v>
      </c>
      <c r="D515" t="s">
        <v>2405</v>
      </c>
      <c r="E515" t="s">
        <v>2406</v>
      </c>
      <c r="F515" s="2">
        <v>42</v>
      </c>
      <c r="G515" t="s">
        <v>57</v>
      </c>
      <c r="H515" t="s">
        <v>2407</v>
      </c>
      <c r="I515">
        <v>0</v>
      </c>
      <c r="J515">
        <v>1</v>
      </c>
    </row>
    <row r="516" spans="1:10" x14ac:dyDescent="0.35">
      <c r="A516" t="s">
        <v>11</v>
      </c>
      <c r="B516" t="s">
        <v>2408</v>
      </c>
      <c r="C516" t="s">
        <v>2409</v>
      </c>
      <c r="D516" t="s">
        <v>2410</v>
      </c>
      <c r="E516" t="s">
        <v>2411</v>
      </c>
      <c r="F516" s="2">
        <v>104</v>
      </c>
      <c r="G516" t="s">
        <v>63</v>
      </c>
      <c r="H516" t="s">
        <v>2412</v>
      </c>
      <c r="I516">
        <v>0</v>
      </c>
      <c r="J516">
        <v>1</v>
      </c>
    </row>
    <row r="517" spans="1:10" x14ac:dyDescent="0.35">
      <c r="A517" t="s">
        <v>11</v>
      </c>
      <c r="B517" t="s">
        <v>2413</v>
      </c>
      <c r="C517" t="s">
        <v>2414</v>
      </c>
      <c r="D517" t="s">
        <v>2415</v>
      </c>
      <c r="E517" t="s">
        <v>2416</v>
      </c>
      <c r="F517" s="2">
        <v>75.75</v>
      </c>
      <c r="G517" t="s">
        <v>69</v>
      </c>
      <c r="H517" t="s">
        <v>2417</v>
      </c>
      <c r="I517">
        <v>0</v>
      </c>
      <c r="J517">
        <v>1</v>
      </c>
    </row>
    <row r="518" spans="1:10" x14ac:dyDescent="0.35">
      <c r="A518" t="s">
        <v>11</v>
      </c>
      <c r="B518" t="s">
        <v>2418</v>
      </c>
      <c r="C518" t="s">
        <v>2419</v>
      </c>
      <c r="D518" t="s">
        <v>2420</v>
      </c>
      <c r="E518" t="s">
        <v>2421</v>
      </c>
      <c r="F518" s="2">
        <v>162.49</v>
      </c>
      <c r="G518" t="s">
        <v>75</v>
      </c>
      <c r="H518" t="s">
        <v>2422</v>
      </c>
      <c r="I518">
        <v>0</v>
      </c>
      <c r="J518">
        <v>1</v>
      </c>
    </row>
    <row r="519" spans="1:10" x14ac:dyDescent="0.35">
      <c r="A519" t="s">
        <v>11</v>
      </c>
      <c r="B519" t="s">
        <v>2423</v>
      </c>
      <c r="C519" t="s">
        <v>2424</v>
      </c>
      <c r="D519" t="s">
        <v>2425</v>
      </c>
      <c r="E519" t="s">
        <v>2426</v>
      </c>
      <c r="F519" s="2">
        <v>21.75</v>
      </c>
      <c r="G519" t="s">
        <v>81</v>
      </c>
      <c r="H519" t="s">
        <v>2427</v>
      </c>
      <c r="I519">
        <v>0</v>
      </c>
      <c r="J519">
        <v>1</v>
      </c>
    </row>
    <row r="520" spans="1:10" x14ac:dyDescent="0.35">
      <c r="A520" t="s">
        <v>11</v>
      </c>
      <c r="B520" t="s">
        <v>2428</v>
      </c>
      <c r="C520" t="s">
        <v>2429</v>
      </c>
      <c r="D520" t="s">
        <v>2430</v>
      </c>
      <c r="E520" t="s">
        <v>2431</v>
      </c>
      <c r="F520" s="2">
        <v>15</v>
      </c>
      <c r="G520" t="s">
        <v>22</v>
      </c>
      <c r="H520" t="s">
        <v>2432</v>
      </c>
      <c r="I520">
        <v>0</v>
      </c>
      <c r="J520">
        <v>1</v>
      </c>
    </row>
    <row r="521" spans="1:10" x14ac:dyDescent="0.35">
      <c r="A521" t="s">
        <v>11</v>
      </c>
      <c r="B521" t="s">
        <v>2433</v>
      </c>
      <c r="C521" t="s">
        <v>2434</v>
      </c>
      <c r="D521" t="s">
        <v>2435</v>
      </c>
      <c r="E521" t="s">
        <v>2436</v>
      </c>
      <c r="F521" s="2">
        <v>131</v>
      </c>
      <c r="G521" t="s">
        <v>28</v>
      </c>
      <c r="H521" t="s">
        <v>2437</v>
      </c>
      <c r="I521">
        <v>0</v>
      </c>
      <c r="J521">
        <v>1</v>
      </c>
    </row>
    <row r="522" spans="1:10" x14ac:dyDescent="0.35">
      <c r="A522" t="s">
        <v>11</v>
      </c>
      <c r="B522" t="s">
        <v>2438</v>
      </c>
      <c r="C522" t="s">
        <v>2439</v>
      </c>
      <c r="D522" t="s">
        <v>2440</v>
      </c>
      <c r="E522" t="s">
        <v>2441</v>
      </c>
      <c r="F522" s="2">
        <v>42</v>
      </c>
      <c r="G522" t="s">
        <v>34</v>
      </c>
      <c r="H522" t="s">
        <v>2442</v>
      </c>
      <c r="I522">
        <v>0</v>
      </c>
      <c r="J522">
        <v>1</v>
      </c>
    </row>
    <row r="523" spans="1:10" x14ac:dyDescent="0.35">
      <c r="A523" t="s">
        <v>11</v>
      </c>
      <c r="B523" t="s">
        <v>2443</v>
      </c>
      <c r="C523" t="s">
        <v>2444</v>
      </c>
      <c r="D523" t="s">
        <v>2445</v>
      </c>
      <c r="E523" t="s">
        <v>2446</v>
      </c>
      <c r="F523" s="2">
        <v>26.75</v>
      </c>
      <c r="G523" t="s">
        <v>39</v>
      </c>
      <c r="H523" t="s">
        <v>2447</v>
      </c>
      <c r="I523">
        <v>0</v>
      </c>
      <c r="J523">
        <v>1</v>
      </c>
    </row>
    <row r="524" spans="1:10" x14ac:dyDescent="0.35">
      <c r="A524" t="s">
        <v>11</v>
      </c>
      <c r="B524" t="s">
        <v>2448</v>
      </c>
      <c r="C524" t="s">
        <v>2449</v>
      </c>
      <c r="D524" t="s">
        <v>2450</v>
      </c>
      <c r="E524" t="s">
        <v>2451</v>
      </c>
      <c r="F524" s="2">
        <v>42</v>
      </c>
      <c r="G524" t="s">
        <v>45</v>
      </c>
      <c r="H524" t="s">
        <v>2452</v>
      </c>
      <c r="I524">
        <v>0</v>
      </c>
      <c r="J524">
        <v>1</v>
      </c>
    </row>
    <row r="525" spans="1:10" x14ac:dyDescent="0.35">
      <c r="A525" t="s">
        <v>11</v>
      </c>
      <c r="B525" t="s">
        <v>2453</v>
      </c>
      <c r="C525" t="s">
        <v>2454</v>
      </c>
      <c r="D525" t="s">
        <v>2455</v>
      </c>
      <c r="E525" t="s">
        <v>2456</v>
      </c>
      <c r="F525" s="2">
        <v>30.74</v>
      </c>
      <c r="G525" t="s">
        <v>51</v>
      </c>
      <c r="H525" t="s">
        <v>2457</v>
      </c>
      <c r="I525">
        <v>0</v>
      </c>
      <c r="J525">
        <v>1</v>
      </c>
    </row>
    <row r="526" spans="1:10" x14ac:dyDescent="0.35">
      <c r="A526" t="s">
        <v>11</v>
      </c>
      <c r="B526" t="s">
        <v>2453</v>
      </c>
      <c r="C526" t="s">
        <v>2454</v>
      </c>
      <c r="D526" t="s">
        <v>2455</v>
      </c>
      <c r="E526" t="s">
        <v>2456</v>
      </c>
      <c r="F526" s="2">
        <v>45.5</v>
      </c>
      <c r="G526" t="s">
        <v>57</v>
      </c>
      <c r="H526" t="s">
        <v>2457</v>
      </c>
      <c r="I526">
        <v>0</v>
      </c>
      <c r="J526">
        <v>1</v>
      </c>
    </row>
    <row r="527" spans="1:10" x14ac:dyDescent="0.35">
      <c r="A527" t="s">
        <v>11</v>
      </c>
      <c r="B527" t="s">
        <v>2453</v>
      </c>
      <c r="C527" t="s">
        <v>2454</v>
      </c>
      <c r="D527" t="s">
        <v>2455</v>
      </c>
      <c r="E527" t="s">
        <v>2456</v>
      </c>
      <c r="F527" s="2">
        <v>20.75</v>
      </c>
      <c r="G527" t="s">
        <v>63</v>
      </c>
      <c r="H527" t="s">
        <v>2457</v>
      </c>
      <c r="I527">
        <v>0</v>
      </c>
      <c r="J527">
        <v>1</v>
      </c>
    </row>
    <row r="528" spans="1:10" x14ac:dyDescent="0.35">
      <c r="A528" t="s">
        <v>11</v>
      </c>
      <c r="B528" t="s">
        <v>2458</v>
      </c>
      <c r="C528" t="s">
        <v>2459</v>
      </c>
      <c r="D528" t="s">
        <v>2460</v>
      </c>
      <c r="E528" t="s">
        <v>2461</v>
      </c>
      <c r="F528" s="2">
        <v>15</v>
      </c>
      <c r="G528" t="s">
        <v>69</v>
      </c>
      <c r="H528" t="s">
        <v>2462</v>
      </c>
      <c r="I528">
        <v>0</v>
      </c>
      <c r="J528">
        <v>1</v>
      </c>
    </row>
    <row r="529" spans="1:10" x14ac:dyDescent="0.35">
      <c r="A529" t="s">
        <v>11</v>
      </c>
      <c r="B529" t="s">
        <v>2463</v>
      </c>
      <c r="C529" t="s">
        <v>2464</v>
      </c>
      <c r="D529" t="s">
        <v>2465</v>
      </c>
      <c r="E529" t="s">
        <v>2466</v>
      </c>
      <c r="F529" s="2">
        <v>36</v>
      </c>
      <c r="G529" t="s">
        <v>75</v>
      </c>
      <c r="H529" t="s">
        <v>2467</v>
      </c>
      <c r="I529">
        <v>0</v>
      </c>
      <c r="J529">
        <v>1</v>
      </c>
    </row>
    <row r="530" spans="1:10" x14ac:dyDescent="0.35">
      <c r="A530" t="s">
        <v>11</v>
      </c>
      <c r="B530" t="s">
        <v>2468</v>
      </c>
      <c r="C530" t="s">
        <v>2469</v>
      </c>
      <c r="D530" t="s">
        <v>2470</v>
      </c>
      <c r="E530" t="s">
        <v>2471</v>
      </c>
      <c r="F530" s="2">
        <v>253</v>
      </c>
      <c r="G530" t="s">
        <v>81</v>
      </c>
      <c r="H530" t="s">
        <v>2472</v>
      </c>
      <c r="I530">
        <v>0</v>
      </c>
      <c r="J530">
        <v>1</v>
      </c>
    </row>
    <row r="531" spans="1:10" x14ac:dyDescent="0.35">
      <c r="A531" t="s">
        <v>11</v>
      </c>
      <c r="B531" t="s">
        <v>2473</v>
      </c>
      <c r="C531" t="s">
        <v>2474</v>
      </c>
      <c r="D531" t="s">
        <v>2475</v>
      </c>
      <c r="E531" t="s">
        <v>2476</v>
      </c>
      <c r="F531" s="2">
        <v>31</v>
      </c>
      <c r="G531" t="s">
        <v>16</v>
      </c>
      <c r="H531" t="s">
        <v>2477</v>
      </c>
      <c r="I531">
        <v>0</v>
      </c>
      <c r="J531">
        <v>1</v>
      </c>
    </row>
    <row r="532" spans="1:10" x14ac:dyDescent="0.35">
      <c r="A532" t="s">
        <v>11</v>
      </c>
      <c r="B532" t="s">
        <v>2478</v>
      </c>
      <c r="C532" t="s">
        <v>2479</v>
      </c>
      <c r="D532" t="s">
        <v>2480</v>
      </c>
      <c r="E532" t="s">
        <v>2480</v>
      </c>
      <c r="F532" s="2">
        <v>190.49</v>
      </c>
      <c r="G532" t="s">
        <v>22</v>
      </c>
      <c r="H532" t="s">
        <v>2481</v>
      </c>
      <c r="I532">
        <v>0</v>
      </c>
      <c r="J532">
        <v>1</v>
      </c>
    </row>
    <row r="533" spans="1:10" x14ac:dyDescent="0.35">
      <c r="A533" t="s">
        <v>11</v>
      </c>
      <c r="B533" t="s">
        <v>2482</v>
      </c>
      <c r="C533" t="s">
        <v>2483</v>
      </c>
      <c r="D533" t="s">
        <v>2484</v>
      </c>
      <c r="E533" t="s">
        <v>2485</v>
      </c>
      <c r="F533" s="2">
        <v>37.200000000000003</v>
      </c>
      <c r="G533" t="s">
        <v>28</v>
      </c>
      <c r="H533" t="s">
        <v>2486</v>
      </c>
      <c r="I533">
        <v>0</v>
      </c>
      <c r="J533">
        <v>1</v>
      </c>
    </row>
    <row r="534" spans="1:10" x14ac:dyDescent="0.35">
      <c r="A534" t="s">
        <v>11</v>
      </c>
      <c r="B534" t="s">
        <v>2487</v>
      </c>
      <c r="C534" t="s">
        <v>2488</v>
      </c>
      <c r="D534" t="s">
        <v>2489</v>
      </c>
      <c r="E534" t="s">
        <v>2490</v>
      </c>
      <c r="F534" s="2">
        <v>83.5</v>
      </c>
      <c r="G534" t="s">
        <v>34</v>
      </c>
      <c r="H534" t="s">
        <v>2491</v>
      </c>
      <c r="I534">
        <v>0</v>
      </c>
      <c r="J534">
        <v>1</v>
      </c>
    </row>
    <row r="535" spans="1:10" x14ac:dyDescent="0.35">
      <c r="A535" t="s">
        <v>11</v>
      </c>
      <c r="B535" t="s">
        <v>2487</v>
      </c>
      <c r="C535" t="s">
        <v>2488</v>
      </c>
      <c r="D535" t="s">
        <v>2492</v>
      </c>
      <c r="E535" t="s">
        <v>2493</v>
      </c>
      <c r="F535" s="2">
        <v>20.94</v>
      </c>
      <c r="G535" t="s">
        <v>39</v>
      </c>
      <c r="H535" t="s">
        <v>2491</v>
      </c>
      <c r="I535">
        <v>0</v>
      </c>
      <c r="J535">
        <v>1</v>
      </c>
    </row>
    <row r="536" spans="1:10" x14ac:dyDescent="0.35">
      <c r="A536" t="s">
        <v>11</v>
      </c>
      <c r="B536" t="s">
        <v>2494</v>
      </c>
      <c r="C536" t="s">
        <v>2495</v>
      </c>
      <c r="D536" t="s">
        <v>2496</v>
      </c>
      <c r="E536" t="s">
        <v>2497</v>
      </c>
      <c r="F536" s="2">
        <v>231.24</v>
      </c>
      <c r="G536" t="s">
        <v>45</v>
      </c>
      <c r="H536" t="s">
        <v>2498</v>
      </c>
      <c r="I536">
        <v>0</v>
      </c>
      <c r="J536">
        <v>1</v>
      </c>
    </row>
    <row r="537" spans="1:10" x14ac:dyDescent="0.35">
      <c r="A537" t="s">
        <v>11</v>
      </c>
      <c r="B537" t="s">
        <v>2499</v>
      </c>
      <c r="C537" t="s">
        <v>2500</v>
      </c>
      <c r="D537" t="s">
        <v>2501</v>
      </c>
      <c r="E537" t="s">
        <v>2502</v>
      </c>
      <c r="F537" s="2">
        <v>26.75</v>
      </c>
      <c r="G537" t="s">
        <v>51</v>
      </c>
      <c r="H537" t="s">
        <v>2503</v>
      </c>
      <c r="I537">
        <v>0</v>
      </c>
      <c r="J537">
        <v>1</v>
      </c>
    </row>
    <row r="538" spans="1:10" x14ac:dyDescent="0.35">
      <c r="A538" t="s">
        <v>11</v>
      </c>
      <c r="B538" t="s">
        <v>2504</v>
      </c>
      <c r="C538" t="s">
        <v>2505</v>
      </c>
      <c r="D538" t="s">
        <v>2506</v>
      </c>
      <c r="E538" t="s">
        <v>2507</v>
      </c>
      <c r="F538" s="2">
        <v>43.5</v>
      </c>
      <c r="G538" t="s">
        <v>57</v>
      </c>
      <c r="H538" t="s">
        <v>2508</v>
      </c>
      <c r="I538">
        <v>0</v>
      </c>
      <c r="J538">
        <v>1</v>
      </c>
    </row>
    <row r="539" spans="1:10" x14ac:dyDescent="0.35">
      <c r="A539" t="s">
        <v>11</v>
      </c>
      <c r="B539" t="s">
        <v>2504</v>
      </c>
      <c r="C539" t="s">
        <v>2505</v>
      </c>
      <c r="D539" t="s">
        <v>2509</v>
      </c>
      <c r="E539" t="s">
        <v>2510</v>
      </c>
      <c r="F539" s="2">
        <v>28</v>
      </c>
      <c r="G539" t="s">
        <v>63</v>
      </c>
      <c r="H539" t="s">
        <v>2508</v>
      </c>
      <c r="I539">
        <v>0</v>
      </c>
      <c r="J539">
        <v>1</v>
      </c>
    </row>
    <row r="540" spans="1:10" x14ac:dyDescent="0.35">
      <c r="A540" t="s">
        <v>11</v>
      </c>
      <c r="B540" t="s">
        <v>2511</v>
      </c>
      <c r="C540" t="s">
        <v>2512</v>
      </c>
      <c r="D540" t="s">
        <v>2513</v>
      </c>
      <c r="E540" t="s">
        <v>2514</v>
      </c>
      <c r="F540" s="2">
        <v>147.5</v>
      </c>
      <c r="G540" t="s">
        <v>69</v>
      </c>
      <c r="H540" t="s">
        <v>2515</v>
      </c>
      <c r="I540">
        <v>0</v>
      </c>
      <c r="J540">
        <v>1</v>
      </c>
    </row>
    <row r="541" spans="1:10" x14ac:dyDescent="0.35">
      <c r="A541" t="s">
        <v>11</v>
      </c>
      <c r="B541" t="s">
        <v>2516</v>
      </c>
      <c r="C541" t="s">
        <v>2517</v>
      </c>
      <c r="D541" t="s">
        <v>2518</v>
      </c>
      <c r="E541" t="s">
        <v>2519</v>
      </c>
      <c r="F541" s="2">
        <v>20</v>
      </c>
      <c r="G541" t="s">
        <v>75</v>
      </c>
      <c r="H541" t="s">
        <v>2520</v>
      </c>
      <c r="I541">
        <v>0</v>
      </c>
      <c r="J541">
        <v>1</v>
      </c>
    </row>
    <row r="542" spans="1:10" x14ac:dyDescent="0.35">
      <c r="A542" t="s">
        <v>11</v>
      </c>
      <c r="B542" t="s">
        <v>2521</v>
      </c>
      <c r="C542" t="s">
        <v>2522</v>
      </c>
      <c r="D542" t="s">
        <v>2523</v>
      </c>
      <c r="E542" t="s">
        <v>2524</v>
      </c>
      <c r="F542" s="2">
        <v>15</v>
      </c>
      <c r="G542" t="s">
        <v>81</v>
      </c>
      <c r="H542" t="s">
        <v>2525</v>
      </c>
      <c r="I542">
        <v>0</v>
      </c>
      <c r="J542">
        <v>1</v>
      </c>
    </row>
    <row r="543" spans="1:10" x14ac:dyDescent="0.35">
      <c r="A543" t="s">
        <v>11</v>
      </c>
      <c r="B543" t="s">
        <v>2526</v>
      </c>
      <c r="C543" t="s">
        <v>2527</v>
      </c>
      <c r="D543" t="s">
        <v>2528</v>
      </c>
      <c r="E543" t="s">
        <v>2529</v>
      </c>
      <c r="F543" s="2">
        <v>25</v>
      </c>
      <c r="G543" t="s">
        <v>22</v>
      </c>
      <c r="H543" t="s">
        <v>2530</v>
      </c>
      <c r="I543">
        <v>0</v>
      </c>
      <c r="J543">
        <v>1</v>
      </c>
    </row>
    <row r="544" spans="1:10" x14ac:dyDescent="0.35">
      <c r="A544" t="s">
        <v>11</v>
      </c>
      <c r="B544" t="s">
        <v>2526</v>
      </c>
      <c r="C544" t="s">
        <v>2527</v>
      </c>
      <c r="D544" t="s">
        <v>2531</v>
      </c>
      <c r="E544" t="s">
        <v>2532</v>
      </c>
      <c r="F544" s="2">
        <v>28.75</v>
      </c>
      <c r="G544" t="s">
        <v>28</v>
      </c>
      <c r="H544" t="s">
        <v>2530</v>
      </c>
      <c r="I544">
        <v>0</v>
      </c>
      <c r="J544">
        <v>1</v>
      </c>
    </row>
    <row r="545" spans="1:10" x14ac:dyDescent="0.35">
      <c r="A545" t="s">
        <v>11</v>
      </c>
      <c r="B545" t="s">
        <v>2526</v>
      </c>
      <c r="C545" t="s">
        <v>2527</v>
      </c>
      <c r="D545" t="s">
        <v>2528</v>
      </c>
      <c r="E545" t="s">
        <v>2529</v>
      </c>
      <c r="F545" s="2">
        <v>25</v>
      </c>
      <c r="G545" t="s">
        <v>34</v>
      </c>
      <c r="H545" t="s">
        <v>2530</v>
      </c>
      <c r="I545">
        <v>0</v>
      </c>
      <c r="J545">
        <v>1</v>
      </c>
    </row>
    <row r="546" spans="1:10" x14ac:dyDescent="0.35">
      <c r="A546" t="s">
        <v>11</v>
      </c>
      <c r="B546" t="s">
        <v>2526</v>
      </c>
      <c r="C546" t="s">
        <v>2527</v>
      </c>
      <c r="D546" t="s">
        <v>2533</v>
      </c>
      <c r="E546" t="s">
        <v>2529</v>
      </c>
      <c r="F546" s="2">
        <v>25</v>
      </c>
      <c r="G546" t="s">
        <v>39</v>
      </c>
      <c r="H546" t="s">
        <v>2530</v>
      </c>
      <c r="I546">
        <v>0</v>
      </c>
      <c r="J546">
        <v>1</v>
      </c>
    </row>
    <row r="547" spans="1:10" x14ac:dyDescent="0.35">
      <c r="A547" t="s">
        <v>11</v>
      </c>
      <c r="B547" t="s">
        <v>2534</v>
      </c>
      <c r="C547" t="s">
        <v>2535</v>
      </c>
      <c r="D547" t="s">
        <v>2536</v>
      </c>
      <c r="E547" t="s">
        <v>2537</v>
      </c>
      <c r="F547" s="2">
        <v>25</v>
      </c>
      <c r="G547" t="s">
        <v>45</v>
      </c>
      <c r="H547" t="s">
        <v>2538</v>
      </c>
      <c r="I547">
        <v>0</v>
      </c>
      <c r="J547">
        <v>1</v>
      </c>
    </row>
    <row r="548" spans="1:10" x14ac:dyDescent="0.35">
      <c r="A548" t="s">
        <v>11</v>
      </c>
      <c r="B548" t="s">
        <v>2539</v>
      </c>
      <c r="C548" t="s">
        <v>2540</v>
      </c>
      <c r="D548" t="s">
        <v>2536</v>
      </c>
      <c r="E548" t="s">
        <v>2537</v>
      </c>
      <c r="F548" s="2">
        <v>15</v>
      </c>
      <c r="G548" t="s">
        <v>51</v>
      </c>
      <c r="H548" t="s">
        <v>2541</v>
      </c>
      <c r="I548">
        <v>0</v>
      </c>
      <c r="J548">
        <v>1</v>
      </c>
    </row>
    <row r="549" spans="1:10" x14ac:dyDescent="0.35">
      <c r="A549" t="s">
        <v>11</v>
      </c>
      <c r="B549" t="s">
        <v>2542</v>
      </c>
      <c r="C549" t="s">
        <v>2543</v>
      </c>
      <c r="D549" t="s">
        <v>2536</v>
      </c>
      <c r="E549" t="s">
        <v>2537</v>
      </c>
      <c r="F549" s="2">
        <v>25</v>
      </c>
      <c r="G549" t="s">
        <v>57</v>
      </c>
      <c r="H549" t="s">
        <v>2544</v>
      </c>
      <c r="I549">
        <v>0</v>
      </c>
      <c r="J549">
        <v>1</v>
      </c>
    </row>
    <row r="550" spans="1:10" x14ac:dyDescent="0.35">
      <c r="A550" t="s">
        <v>11</v>
      </c>
      <c r="B550" t="s">
        <v>2545</v>
      </c>
      <c r="C550" t="s">
        <v>2546</v>
      </c>
      <c r="D550" t="s">
        <v>2536</v>
      </c>
      <c r="E550" t="s">
        <v>2537</v>
      </c>
      <c r="F550" s="2">
        <v>25</v>
      </c>
      <c r="G550" t="s">
        <v>63</v>
      </c>
      <c r="H550" t="s">
        <v>2547</v>
      </c>
      <c r="I550">
        <v>0</v>
      </c>
      <c r="J550">
        <v>1</v>
      </c>
    </row>
    <row r="551" spans="1:10" x14ac:dyDescent="0.35">
      <c r="A551" t="s">
        <v>11</v>
      </c>
      <c r="B551" t="s">
        <v>2548</v>
      </c>
      <c r="C551" t="s">
        <v>2549</v>
      </c>
      <c r="D551" t="s">
        <v>2536</v>
      </c>
      <c r="E551" t="s">
        <v>2537</v>
      </c>
      <c r="F551" s="2">
        <v>15</v>
      </c>
      <c r="G551" t="s">
        <v>69</v>
      </c>
      <c r="H551" t="s">
        <v>2550</v>
      </c>
      <c r="I551">
        <v>0</v>
      </c>
      <c r="J551">
        <v>1</v>
      </c>
    </row>
    <row r="552" spans="1:10" x14ac:dyDescent="0.35">
      <c r="A552" t="s">
        <v>11</v>
      </c>
      <c r="B552" t="s">
        <v>2551</v>
      </c>
      <c r="C552" t="s">
        <v>2552</v>
      </c>
      <c r="D552" t="s">
        <v>2536</v>
      </c>
      <c r="E552" t="s">
        <v>2537</v>
      </c>
      <c r="F552" s="2">
        <v>316</v>
      </c>
      <c r="G552" t="s">
        <v>75</v>
      </c>
      <c r="H552" t="s">
        <v>2553</v>
      </c>
      <c r="I552">
        <v>0</v>
      </c>
      <c r="J552">
        <v>1</v>
      </c>
    </row>
    <row r="553" spans="1:10" x14ac:dyDescent="0.35">
      <c r="A553" t="s">
        <v>11</v>
      </c>
      <c r="B553" t="s">
        <v>2554</v>
      </c>
      <c r="C553" t="s">
        <v>2555</v>
      </c>
      <c r="D553" t="s">
        <v>2536</v>
      </c>
      <c r="E553" t="s">
        <v>2537</v>
      </c>
      <c r="F553" s="2">
        <v>20</v>
      </c>
      <c r="G553" t="s">
        <v>81</v>
      </c>
      <c r="H553" t="s">
        <v>2556</v>
      </c>
      <c r="I553">
        <v>0</v>
      </c>
      <c r="J553">
        <v>1</v>
      </c>
    </row>
    <row r="554" spans="1:10" x14ac:dyDescent="0.35">
      <c r="A554" t="s">
        <v>11</v>
      </c>
      <c r="B554" t="s">
        <v>2557</v>
      </c>
      <c r="C554" t="s">
        <v>2558</v>
      </c>
      <c r="D554" t="s">
        <v>2536</v>
      </c>
      <c r="E554" t="s">
        <v>2537</v>
      </c>
      <c r="F554" s="2">
        <v>10</v>
      </c>
      <c r="G554" t="s">
        <v>16</v>
      </c>
      <c r="H554" t="s">
        <v>2559</v>
      </c>
      <c r="I554">
        <v>0</v>
      </c>
      <c r="J554">
        <v>1</v>
      </c>
    </row>
    <row r="555" spans="1:10" x14ac:dyDescent="0.35">
      <c r="A555" t="s">
        <v>11</v>
      </c>
      <c r="B555" t="s">
        <v>2560</v>
      </c>
      <c r="C555" t="s">
        <v>2561</v>
      </c>
      <c r="D555" t="s">
        <v>2536</v>
      </c>
      <c r="E555" t="s">
        <v>2537</v>
      </c>
      <c r="F555" s="2">
        <v>5</v>
      </c>
      <c r="G555" t="s">
        <v>22</v>
      </c>
      <c r="H555" t="s">
        <v>2562</v>
      </c>
      <c r="I555">
        <v>0</v>
      </c>
      <c r="J555">
        <v>1</v>
      </c>
    </row>
    <row r="556" spans="1:10" x14ac:dyDescent="0.35">
      <c r="A556" t="s">
        <v>11</v>
      </c>
      <c r="B556" t="s">
        <v>2563</v>
      </c>
      <c r="C556" t="s">
        <v>2564</v>
      </c>
      <c r="D556" t="s">
        <v>2536</v>
      </c>
      <c r="E556" t="s">
        <v>2537</v>
      </c>
      <c r="F556" s="2">
        <v>15</v>
      </c>
      <c r="G556" t="s">
        <v>28</v>
      </c>
      <c r="H556" t="s">
        <v>2565</v>
      </c>
      <c r="I556">
        <v>0</v>
      </c>
      <c r="J556">
        <v>1</v>
      </c>
    </row>
    <row r="557" spans="1:10" x14ac:dyDescent="0.35">
      <c r="A557" t="s">
        <v>11</v>
      </c>
      <c r="B557" t="s">
        <v>2566</v>
      </c>
      <c r="C557" t="s">
        <v>2567</v>
      </c>
      <c r="D557" t="s">
        <v>2536</v>
      </c>
      <c r="E557" t="s">
        <v>2537</v>
      </c>
      <c r="F557" s="2">
        <v>15</v>
      </c>
      <c r="G557" t="s">
        <v>34</v>
      </c>
      <c r="H557" t="s">
        <v>2568</v>
      </c>
      <c r="I557">
        <v>0</v>
      </c>
      <c r="J557">
        <v>1</v>
      </c>
    </row>
    <row r="558" spans="1:10" x14ac:dyDescent="0.35">
      <c r="A558" t="s">
        <v>11</v>
      </c>
      <c r="B558" t="s">
        <v>2569</v>
      </c>
      <c r="C558" t="s">
        <v>2570</v>
      </c>
      <c r="D558" t="s">
        <v>2536</v>
      </c>
      <c r="E558" t="s">
        <v>2537</v>
      </c>
      <c r="F558" s="2">
        <v>5</v>
      </c>
      <c r="G558" t="s">
        <v>39</v>
      </c>
      <c r="H558" t="s">
        <v>2571</v>
      </c>
      <c r="I558">
        <v>0</v>
      </c>
      <c r="J558">
        <v>1</v>
      </c>
    </row>
    <row r="559" spans="1:10" x14ac:dyDescent="0.35">
      <c r="A559" t="s">
        <v>11</v>
      </c>
      <c r="B559" t="s">
        <v>2572</v>
      </c>
      <c r="C559" t="s">
        <v>2573</v>
      </c>
      <c r="D559" t="s">
        <v>2536</v>
      </c>
      <c r="E559" t="s">
        <v>2537</v>
      </c>
      <c r="F559" s="2">
        <v>25</v>
      </c>
      <c r="G559" t="s">
        <v>45</v>
      </c>
      <c r="H559" t="s">
        <v>2574</v>
      </c>
      <c r="I559">
        <v>0</v>
      </c>
      <c r="J559">
        <v>1</v>
      </c>
    </row>
    <row r="560" spans="1:10" x14ac:dyDescent="0.35">
      <c r="A560" t="s">
        <v>11</v>
      </c>
      <c r="B560" t="s">
        <v>2575</v>
      </c>
      <c r="C560" t="s">
        <v>2576</v>
      </c>
      <c r="D560" t="s">
        <v>2536</v>
      </c>
      <c r="E560" t="s">
        <v>2537</v>
      </c>
      <c r="F560" s="2">
        <v>15</v>
      </c>
      <c r="G560" t="s">
        <v>51</v>
      </c>
      <c r="H560" t="s">
        <v>2577</v>
      </c>
      <c r="I560">
        <v>0</v>
      </c>
      <c r="J560">
        <v>1</v>
      </c>
    </row>
    <row r="561" spans="1:10" x14ac:dyDescent="0.35">
      <c r="A561" t="s">
        <v>11</v>
      </c>
      <c r="B561" t="s">
        <v>2578</v>
      </c>
      <c r="C561" t="s">
        <v>2579</v>
      </c>
      <c r="D561" t="s">
        <v>2536</v>
      </c>
      <c r="E561" t="s">
        <v>2537</v>
      </c>
      <c r="F561" s="2">
        <v>25</v>
      </c>
      <c r="G561" t="s">
        <v>57</v>
      </c>
      <c r="H561" t="s">
        <v>2580</v>
      </c>
      <c r="I561">
        <v>0</v>
      </c>
      <c r="J561">
        <v>1</v>
      </c>
    </row>
    <row r="562" spans="1:10" x14ac:dyDescent="0.35">
      <c r="A562" t="s">
        <v>11</v>
      </c>
      <c r="B562" t="s">
        <v>2581</v>
      </c>
      <c r="C562" t="s">
        <v>2582</v>
      </c>
      <c r="D562" t="s">
        <v>2583</v>
      </c>
      <c r="E562" t="s">
        <v>2584</v>
      </c>
      <c r="F562" s="2">
        <v>15</v>
      </c>
      <c r="G562" t="s">
        <v>63</v>
      </c>
      <c r="H562" t="s">
        <v>2585</v>
      </c>
      <c r="I562">
        <v>0</v>
      </c>
      <c r="J562">
        <v>1</v>
      </c>
    </row>
    <row r="563" spans="1:10" x14ac:dyDescent="0.35">
      <c r="A563" t="s">
        <v>11</v>
      </c>
      <c r="B563" t="s">
        <v>2586</v>
      </c>
      <c r="C563" t="s">
        <v>2587</v>
      </c>
      <c r="D563" t="s">
        <v>2536</v>
      </c>
      <c r="E563" t="s">
        <v>2537</v>
      </c>
      <c r="F563" s="2">
        <v>15</v>
      </c>
      <c r="G563" t="s">
        <v>69</v>
      </c>
      <c r="H563" t="s">
        <v>2588</v>
      </c>
      <c r="I563">
        <v>0</v>
      </c>
      <c r="J563">
        <v>1</v>
      </c>
    </row>
    <row r="564" spans="1:10" x14ac:dyDescent="0.35">
      <c r="A564" t="s">
        <v>11</v>
      </c>
      <c r="B564" t="s">
        <v>2589</v>
      </c>
      <c r="C564" t="s">
        <v>2590</v>
      </c>
      <c r="D564" t="s">
        <v>2591</v>
      </c>
      <c r="E564" t="s">
        <v>2592</v>
      </c>
      <c r="F564" s="2">
        <v>25</v>
      </c>
      <c r="G564" t="s">
        <v>75</v>
      </c>
      <c r="H564" t="s">
        <v>2593</v>
      </c>
      <c r="I564">
        <v>0</v>
      </c>
      <c r="J564">
        <v>1</v>
      </c>
    </row>
    <row r="565" spans="1:10" x14ac:dyDescent="0.35">
      <c r="A565" t="s">
        <v>11</v>
      </c>
      <c r="B565" t="s">
        <v>2594</v>
      </c>
      <c r="C565" t="s">
        <v>2595</v>
      </c>
      <c r="D565" t="s">
        <v>2596</v>
      </c>
      <c r="E565" t="s">
        <v>2597</v>
      </c>
      <c r="F565" s="2">
        <v>15</v>
      </c>
      <c r="G565" t="s">
        <v>81</v>
      </c>
      <c r="H565" t="s">
        <v>2598</v>
      </c>
      <c r="I565">
        <v>0</v>
      </c>
      <c r="J565">
        <v>1</v>
      </c>
    </row>
    <row r="566" spans="1:10" x14ac:dyDescent="0.35">
      <c r="A566" t="s">
        <v>11</v>
      </c>
      <c r="B566" t="s">
        <v>2599</v>
      </c>
      <c r="C566" t="s">
        <v>2600</v>
      </c>
      <c r="D566" t="s">
        <v>2601</v>
      </c>
      <c r="E566" t="s">
        <v>2602</v>
      </c>
      <c r="F566" s="2">
        <v>103.5</v>
      </c>
      <c r="G566" t="s">
        <v>22</v>
      </c>
      <c r="H566" t="s">
        <v>2603</v>
      </c>
      <c r="I566">
        <v>0</v>
      </c>
      <c r="J566">
        <v>1</v>
      </c>
    </row>
    <row r="567" spans="1:10" x14ac:dyDescent="0.35">
      <c r="A567" t="s">
        <v>11</v>
      </c>
      <c r="B567" t="s">
        <v>2604</v>
      </c>
      <c r="C567" t="s">
        <v>2605</v>
      </c>
      <c r="D567" t="s">
        <v>2606</v>
      </c>
      <c r="E567" t="s">
        <v>2607</v>
      </c>
      <c r="F567" s="2">
        <v>15</v>
      </c>
      <c r="G567" t="s">
        <v>28</v>
      </c>
      <c r="H567" t="s">
        <v>2608</v>
      </c>
      <c r="I567">
        <v>0</v>
      </c>
      <c r="J567">
        <v>1</v>
      </c>
    </row>
    <row r="568" spans="1:10" x14ac:dyDescent="0.35">
      <c r="A568" t="s">
        <v>11</v>
      </c>
      <c r="B568" t="s">
        <v>2609</v>
      </c>
      <c r="C568" t="s">
        <v>2610</v>
      </c>
      <c r="D568" t="s">
        <v>2611</v>
      </c>
      <c r="E568" t="s">
        <v>2612</v>
      </c>
      <c r="F568" s="2">
        <v>18</v>
      </c>
      <c r="G568" t="s">
        <v>34</v>
      </c>
      <c r="H568" t="s">
        <v>2613</v>
      </c>
      <c r="I568">
        <v>0</v>
      </c>
      <c r="J568">
        <v>1</v>
      </c>
    </row>
    <row r="569" spans="1:10" x14ac:dyDescent="0.35">
      <c r="A569" t="s">
        <v>11</v>
      </c>
      <c r="B569" t="s">
        <v>2614</v>
      </c>
      <c r="C569" t="s">
        <v>2615</v>
      </c>
      <c r="D569" t="s">
        <v>1983</v>
      </c>
      <c r="E569" t="s">
        <v>1984</v>
      </c>
      <c r="F569" s="2">
        <v>41.5</v>
      </c>
      <c r="G569" t="s">
        <v>39</v>
      </c>
      <c r="H569" t="s">
        <v>2616</v>
      </c>
      <c r="I569">
        <v>0</v>
      </c>
      <c r="J569">
        <v>1</v>
      </c>
    </row>
    <row r="570" spans="1:10" x14ac:dyDescent="0.35">
      <c r="A570" t="s">
        <v>11</v>
      </c>
      <c r="B570" t="s">
        <v>2617</v>
      </c>
      <c r="C570" t="s">
        <v>2618</v>
      </c>
      <c r="D570" t="s">
        <v>2619</v>
      </c>
      <c r="E570" t="s">
        <v>2620</v>
      </c>
      <c r="F570" s="2">
        <v>20.75</v>
      </c>
      <c r="G570" t="s">
        <v>45</v>
      </c>
      <c r="H570" t="s">
        <v>2621</v>
      </c>
      <c r="I570">
        <v>0</v>
      </c>
      <c r="J570">
        <v>1</v>
      </c>
    </row>
    <row r="571" spans="1:10" x14ac:dyDescent="0.35">
      <c r="A571" t="s">
        <v>11</v>
      </c>
      <c r="B571" t="s">
        <v>2622</v>
      </c>
      <c r="C571" t="s">
        <v>2623</v>
      </c>
      <c r="D571" t="s">
        <v>2624</v>
      </c>
      <c r="E571" t="s">
        <v>2625</v>
      </c>
      <c r="F571" s="2">
        <v>31</v>
      </c>
      <c r="G571" t="s">
        <v>51</v>
      </c>
      <c r="H571" t="s">
        <v>2626</v>
      </c>
      <c r="I571">
        <v>0</v>
      </c>
      <c r="J571">
        <v>1</v>
      </c>
    </row>
    <row r="572" spans="1:10" x14ac:dyDescent="0.35">
      <c r="A572" t="s">
        <v>11</v>
      </c>
      <c r="B572" t="s">
        <v>2627</v>
      </c>
      <c r="C572" t="s">
        <v>2628</v>
      </c>
      <c r="D572" t="s">
        <v>2629</v>
      </c>
      <c r="E572" t="s">
        <v>2630</v>
      </c>
      <c r="F572" s="2">
        <v>17.579999999999998</v>
      </c>
      <c r="G572" t="s">
        <v>57</v>
      </c>
      <c r="H572" t="s">
        <v>2631</v>
      </c>
      <c r="I572">
        <v>0</v>
      </c>
      <c r="J572">
        <v>1</v>
      </c>
    </row>
    <row r="573" spans="1:10" x14ac:dyDescent="0.35">
      <c r="A573" t="s">
        <v>11</v>
      </c>
      <c r="B573" t="s">
        <v>2632</v>
      </c>
      <c r="C573" t="s">
        <v>2633</v>
      </c>
      <c r="D573" t="s">
        <v>2634</v>
      </c>
      <c r="E573" t="s">
        <v>2635</v>
      </c>
      <c r="F573" s="2">
        <v>235.9</v>
      </c>
      <c r="G573" t="s">
        <v>63</v>
      </c>
      <c r="H573" t="s">
        <v>2636</v>
      </c>
      <c r="I573">
        <v>0</v>
      </c>
      <c r="J573">
        <v>1</v>
      </c>
    </row>
    <row r="574" spans="1:10" x14ac:dyDescent="0.35">
      <c r="A574" t="s">
        <v>11</v>
      </c>
      <c r="B574" t="s">
        <v>2637</v>
      </c>
      <c r="C574" t="s">
        <v>2638</v>
      </c>
      <c r="D574" t="s">
        <v>2639</v>
      </c>
      <c r="E574" t="s">
        <v>2640</v>
      </c>
      <c r="F574" s="2">
        <v>16.25</v>
      </c>
      <c r="G574" t="s">
        <v>69</v>
      </c>
      <c r="H574" t="s">
        <v>2641</v>
      </c>
      <c r="I574">
        <v>0</v>
      </c>
      <c r="J574">
        <v>1</v>
      </c>
    </row>
    <row r="575" spans="1:10" x14ac:dyDescent="0.35">
      <c r="A575" t="s">
        <v>11</v>
      </c>
      <c r="B575" t="s">
        <v>2642</v>
      </c>
      <c r="C575" t="s">
        <v>2643</v>
      </c>
      <c r="D575" t="s">
        <v>2644</v>
      </c>
      <c r="E575" t="s">
        <v>2645</v>
      </c>
      <c r="F575" s="2">
        <v>15</v>
      </c>
      <c r="G575" t="s">
        <v>75</v>
      </c>
      <c r="H575" t="s">
        <v>2646</v>
      </c>
      <c r="I575">
        <v>0</v>
      </c>
      <c r="J575">
        <v>1</v>
      </c>
    </row>
    <row r="576" spans="1:10" x14ac:dyDescent="0.35">
      <c r="A576" t="s">
        <v>11</v>
      </c>
      <c r="B576" t="s">
        <v>2647</v>
      </c>
      <c r="C576" t="s">
        <v>2648</v>
      </c>
      <c r="D576" t="s">
        <v>2649</v>
      </c>
      <c r="E576" t="s">
        <v>2650</v>
      </c>
      <c r="F576" s="2">
        <v>80</v>
      </c>
      <c r="G576" t="s">
        <v>81</v>
      </c>
      <c r="H576" t="s">
        <v>2651</v>
      </c>
      <c r="I576">
        <v>0</v>
      </c>
      <c r="J576">
        <v>1</v>
      </c>
    </row>
    <row r="577" spans="1:10" x14ac:dyDescent="0.35">
      <c r="A577" t="s">
        <v>11</v>
      </c>
      <c r="B577" t="s">
        <v>2652</v>
      </c>
      <c r="C577" t="s">
        <v>2653</v>
      </c>
      <c r="D577" t="s">
        <v>2654</v>
      </c>
      <c r="E577" t="s">
        <v>2655</v>
      </c>
      <c r="F577" s="2">
        <v>15</v>
      </c>
      <c r="G577" t="s">
        <v>16</v>
      </c>
      <c r="H577" t="s">
        <v>2656</v>
      </c>
      <c r="I577">
        <v>0</v>
      </c>
      <c r="J577">
        <v>1</v>
      </c>
    </row>
    <row r="578" spans="1:10" x14ac:dyDescent="0.35">
      <c r="A578" t="s">
        <v>11</v>
      </c>
      <c r="B578" t="s">
        <v>2657</v>
      </c>
      <c r="C578" t="s">
        <v>2658</v>
      </c>
      <c r="D578" t="s">
        <v>2659</v>
      </c>
      <c r="E578" t="s">
        <v>2660</v>
      </c>
      <c r="F578" s="2">
        <v>33.950000000000003</v>
      </c>
      <c r="G578" t="s">
        <v>22</v>
      </c>
      <c r="H578" t="s">
        <v>2661</v>
      </c>
      <c r="I578">
        <v>0</v>
      </c>
      <c r="J578">
        <v>1</v>
      </c>
    </row>
    <row r="579" spans="1:10" x14ac:dyDescent="0.35">
      <c r="A579" t="s">
        <v>11</v>
      </c>
      <c r="B579" t="s">
        <v>2657</v>
      </c>
      <c r="C579" t="s">
        <v>2658</v>
      </c>
      <c r="D579" t="s">
        <v>2662</v>
      </c>
      <c r="E579" t="s">
        <v>2663</v>
      </c>
      <c r="F579" s="2">
        <v>25</v>
      </c>
      <c r="G579" t="s">
        <v>28</v>
      </c>
      <c r="H579" t="s">
        <v>2661</v>
      </c>
      <c r="I579">
        <v>0</v>
      </c>
      <c r="J579">
        <v>1</v>
      </c>
    </row>
    <row r="580" spans="1:10" x14ac:dyDescent="0.35">
      <c r="A580" t="s">
        <v>11</v>
      </c>
      <c r="B580" t="s">
        <v>2657</v>
      </c>
      <c r="C580" t="s">
        <v>2658</v>
      </c>
      <c r="D580" t="s">
        <v>2664</v>
      </c>
      <c r="E580" t="s">
        <v>2665</v>
      </c>
      <c r="F580" s="2">
        <v>25</v>
      </c>
      <c r="G580" t="s">
        <v>34</v>
      </c>
      <c r="H580" t="s">
        <v>2661</v>
      </c>
      <c r="I580">
        <v>0</v>
      </c>
      <c r="J580">
        <v>1</v>
      </c>
    </row>
    <row r="581" spans="1:10" x14ac:dyDescent="0.35">
      <c r="A581" t="s">
        <v>11</v>
      </c>
      <c r="B581" t="s">
        <v>2666</v>
      </c>
      <c r="C581" t="s">
        <v>2667</v>
      </c>
      <c r="D581" t="s">
        <v>2668</v>
      </c>
      <c r="E581" t="s">
        <v>2669</v>
      </c>
      <c r="F581" s="2">
        <v>20.75</v>
      </c>
      <c r="G581" t="s">
        <v>39</v>
      </c>
      <c r="H581" t="s">
        <v>2670</v>
      </c>
      <c r="I581">
        <v>0</v>
      </c>
      <c r="J581">
        <v>1</v>
      </c>
    </row>
    <row r="582" spans="1:10" x14ac:dyDescent="0.35">
      <c r="A582" t="s">
        <v>11</v>
      </c>
      <c r="B582" t="s">
        <v>2671</v>
      </c>
      <c r="C582" t="s">
        <v>2672</v>
      </c>
      <c r="D582" t="s">
        <v>2673</v>
      </c>
      <c r="E582" t="s">
        <v>2674</v>
      </c>
      <c r="F582" s="2">
        <v>55.5</v>
      </c>
      <c r="G582" t="s">
        <v>45</v>
      </c>
      <c r="H582" t="s">
        <v>2675</v>
      </c>
      <c r="I582">
        <v>0</v>
      </c>
      <c r="J582">
        <v>1</v>
      </c>
    </row>
    <row r="583" spans="1:10" x14ac:dyDescent="0.35">
      <c r="A583" t="s">
        <v>11</v>
      </c>
      <c r="B583" t="s">
        <v>2676</v>
      </c>
      <c r="C583" t="s">
        <v>2677</v>
      </c>
      <c r="D583" t="s">
        <v>2678</v>
      </c>
      <c r="E583" t="s">
        <v>941</v>
      </c>
      <c r="F583" s="2">
        <v>105.2</v>
      </c>
      <c r="G583" t="s">
        <v>51</v>
      </c>
      <c r="H583" t="s">
        <v>2679</v>
      </c>
      <c r="I583">
        <v>0</v>
      </c>
      <c r="J583">
        <v>1</v>
      </c>
    </row>
    <row r="584" spans="1:10" x14ac:dyDescent="0.35">
      <c r="A584" t="s">
        <v>11</v>
      </c>
      <c r="B584" t="s">
        <v>2680</v>
      </c>
      <c r="C584" t="s">
        <v>2681</v>
      </c>
      <c r="D584" t="s">
        <v>2682</v>
      </c>
      <c r="E584" t="s">
        <v>2683</v>
      </c>
      <c r="F584" s="2">
        <v>324</v>
      </c>
      <c r="G584" t="s">
        <v>57</v>
      </c>
      <c r="H584" t="s">
        <v>2684</v>
      </c>
      <c r="I584">
        <v>0</v>
      </c>
      <c r="J584">
        <v>1</v>
      </c>
    </row>
    <row r="585" spans="1:10" x14ac:dyDescent="0.35">
      <c r="A585" t="s">
        <v>11</v>
      </c>
      <c r="B585" t="s">
        <v>2685</v>
      </c>
      <c r="C585" t="s">
        <v>2686</v>
      </c>
      <c r="D585" t="s">
        <v>2687</v>
      </c>
      <c r="E585" t="s">
        <v>2688</v>
      </c>
      <c r="F585" s="2">
        <v>44</v>
      </c>
      <c r="G585" t="s">
        <v>63</v>
      </c>
      <c r="H585" t="s">
        <v>2689</v>
      </c>
      <c r="I585">
        <v>0</v>
      </c>
      <c r="J585">
        <v>1</v>
      </c>
    </row>
    <row r="586" spans="1:10" x14ac:dyDescent="0.35">
      <c r="A586" t="s">
        <v>11</v>
      </c>
      <c r="B586" t="s">
        <v>2690</v>
      </c>
      <c r="C586" t="s">
        <v>2691</v>
      </c>
      <c r="D586" t="s">
        <v>2692</v>
      </c>
      <c r="E586" t="s">
        <v>2693</v>
      </c>
      <c r="F586" s="2">
        <v>84</v>
      </c>
      <c r="G586" t="s">
        <v>69</v>
      </c>
      <c r="H586" t="s">
        <v>2694</v>
      </c>
      <c r="I586">
        <v>0</v>
      </c>
      <c r="J586">
        <v>1</v>
      </c>
    </row>
    <row r="587" spans="1:10" x14ac:dyDescent="0.35">
      <c r="A587" t="s">
        <v>11</v>
      </c>
      <c r="B587" t="s">
        <v>2695</v>
      </c>
      <c r="C587" t="s">
        <v>2696</v>
      </c>
      <c r="D587" t="s">
        <v>2697</v>
      </c>
      <c r="E587" t="s">
        <v>2698</v>
      </c>
      <c r="F587" s="2">
        <v>18</v>
      </c>
      <c r="G587" t="s">
        <v>75</v>
      </c>
      <c r="H587" t="s">
        <v>2699</v>
      </c>
      <c r="I587">
        <v>0</v>
      </c>
      <c r="J587">
        <v>1</v>
      </c>
    </row>
    <row r="588" spans="1:10" x14ac:dyDescent="0.35">
      <c r="A588" t="s">
        <v>11</v>
      </c>
      <c r="B588" t="s">
        <v>2700</v>
      </c>
      <c r="C588" t="s">
        <v>2701</v>
      </c>
      <c r="D588" t="s">
        <v>2702</v>
      </c>
      <c r="E588" t="s">
        <v>2703</v>
      </c>
      <c r="F588" s="2">
        <v>16.25</v>
      </c>
      <c r="G588" t="s">
        <v>81</v>
      </c>
      <c r="H588" t="s">
        <v>2704</v>
      </c>
      <c r="I588">
        <v>0</v>
      </c>
      <c r="J588">
        <v>1</v>
      </c>
    </row>
    <row r="589" spans="1:10" x14ac:dyDescent="0.35">
      <c r="A589" t="s">
        <v>11</v>
      </c>
      <c r="B589" t="s">
        <v>2705</v>
      </c>
      <c r="C589" t="s">
        <v>2706</v>
      </c>
      <c r="D589" t="s">
        <v>2707</v>
      </c>
      <c r="E589" t="s">
        <v>2708</v>
      </c>
      <c r="F589" s="2">
        <v>-8</v>
      </c>
      <c r="G589" t="s">
        <v>22</v>
      </c>
      <c r="H589" t="s">
        <v>2709</v>
      </c>
      <c r="I589">
        <v>0</v>
      </c>
      <c r="J589">
        <v>1</v>
      </c>
    </row>
    <row r="590" spans="1:10" x14ac:dyDescent="0.35">
      <c r="A590" t="s">
        <v>11</v>
      </c>
      <c r="B590" t="s">
        <v>2710</v>
      </c>
      <c r="C590" t="s">
        <v>2711</v>
      </c>
      <c r="D590" t="s">
        <v>2712</v>
      </c>
      <c r="E590" t="s">
        <v>2713</v>
      </c>
      <c r="F590" s="2">
        <v>12</v>
      </c>
      <c r="G590" t="s">
        <v>28</v>
      </c>
      <c r="H590" t="s">
        <v>2714</v>
      </c>
      <c r="I590">
        <v>0</v>
      </c>
      <c r="J590">
        <v>1</v>
      </c>
    </row>
    <row r="591" spans="1:10" x14ac:dyDescent="0.35">
      <c r="A591" t="s">
        <v>11</v>
      </c>
      <c r="B591" t="s">
        <v>2715</v>
      </c>
      <c r="C591" t="s">
        <v>2716</v>
      </c>
      <c r="D591" t="s">
        <v>2717</v>
      </c>
      <c r="E591" t="s">
        <v>2718</v>
      </c>
      <c r="F591" s="2">
        <v>15</v>
      </c>
      <c r="G591" t="s">
        <v>34</v>
      </c>
      <c r="H591" t="s">
        <v>2719</v>
      </c>
      <c r="I591">
        <v>0</v>
      </c>
      <c r="J591">
        <v>1</v>
      </c>
    </row>
    <row r="592" spans="1:10" x14ac:dyDescent="0.35">
      <c r="A592" t="s">
        <v>11</v>
      </c>
      <c r="B592" t="s">
        <v>2720</v>
      </c>
      <c r="C592" t="s">
        <v>2721</v>
      </c>
      <c r="D592" t="s">
        <v>2722</v>
      </c>
      <c r="E592" t="s">
        <v>2723</v>
      </c>
      <c r="F592" s="2">
        <v>25</v>
      </c>
      <c r="G592" t="s">
        <v>39</v>
      </c>
      <c r="H592" t="s">
        <v>2724</v>
      </c>
      <c r="I592">
        <v>0</v>
      </c>
      <c r="J592">
        <v>1</v>
      </c>
    </row>
    <row r="593" spans="1:10" x14ac:dyDescent="0.35">
      <c r="A593" t="s">
        <v>11</v>
      </c>
      <c r="B593" t="s">
        <v>2725</v>
      </c>
      <c r="C593" t="s">
        <v>2726</v>
      </c>
      <c r="D593" t="s">
        <v>2727</v>
      </c>
      <c r="E593" t="s">
        <v>2728</v>
      </c>
      <c r="F593" s="2">
        <v>5</v>
      </c>
      <c r="G593" t="s">
        <v>45</v>
      </c>
      <c r="H593" t="s">
        <v>2729</v>
      </c>
      <c r="I593">
        <v>0</v>
      </c>
      <c r="J593">
        <v>1</v>
      </c>
    </row>
    <row r="594" spans="1:10" x14ac:dyDescent="0.35">
      <c r="A594" t="s">
        <v>11</v>
      </c>
      <c r="B594" t="s">
        <v>2725</v>
      </c>
      <c r="C594" t="s">
        <v>2726</v>
      </c>
      <c r="D594" t="s">
        <v>2730</v>
      </c>
      <c r="E594" t="s">
        <v>2731</v>
      </c>
      <c r="F594" s="2">
        <v>25.75</v>
      </c>
      <c r="G594" t="s">
        <v>51</v>
      </c>
      <c r="H594" t="s">
        <v>2729</v>
      </c>
      <c r="I594">
        <v>0</v>
      </c>
      <c r="J594">
        <v>1</v>
      </c>
    </row>
    <row r="595" spans="1:10" x14ac:dyDescent="0.35">
      <c r="A595" t="s">
        <v>11</v>
      </c>
      <c r="B595" t="s">
        <v>2732</v>
      </c>
      <c r="C595" t="s">
        <v>2733</v>
      </c>
      <c r="D595" t="s">
        <v>2734</v>
      </c>
      <c r="E595" t="s">
        <v>2735</v>
      </c>
      <c r="F595" s="2">
        <v>12</v>
      </c>
      <c r="G595" t="s">
        <v>57</v>
      </c>
      <c r="H595" t="s">
        <v>2736</v>
      </c>
      <c r="I595">
        <v>0</v>
      </c>
      <c r="J595">
        <v>1</v>
      </c>
    </row>
    <row r="596" spans="1:10" x14ac:dyDescent="0.35">
      <c r="A596" t="s">
        <v>11</v>
      </c>
      <c r="B596" t="s">
        <v>2737</v>
      </c>
      <c r="C596" t="s">
        <v>2738</v>
      </c>
      <c r="D596" t="s">
        <v>2739</v>
      </c>
      <c r="E596" t="s">
        <v>2740</v>
      </c>
      <c r="F596" s="2">
        <v>8</v>
      </c>
      <c r="G596" t="s">
        <v>63</v>
      </c>
      <c r="H596" t="s">
        <v>2741</v>
      </c>
      <c r="I596">
        <v>0</v>
      </c>
      <c r="J596">
        <v>1</v>
      </c>
    </row>
    <row r="597" spans="1:10" x14ac:dyDescent="0.35">
      <c r="A597" t="s">
        <v>11</v>
      </c>
      <c r="B597" t="s">
        <v>2742</v>
      </c>
      <c r="C597" t="s">
        <v>2743</v>
      </c>
      <c r="D597" t="s">
        <v>2744</v>
      </c>
      <c r="E597" t="s">
        <v>2744</v>
      </c>
      <c r="F597" s="2">
        <v>52.75</v>
      </c>
      <c r="G597" t="s">
        <v>69</v>
      </c>
      <c r="H597" t="s">
        <v>2745</v>
      </c>
      <c r="I597">
        <v>0</v>
      </c>
      <c r="J597">
        <v>1</v>
      </c>
    </row>
    <row r="598" spans="1:10" x14ac:dyDescent="0.35">
      <c r="A598" t="s">
        <v>11</v>
      </c>
      <c r="B598" t="s">
        <v>2746</v>
      </c>
      <c r="C598" t="s">
        <v>2747</v>
      </c>
      <c r="D598" t="s">
        <v>2748</v>
      </c>
      <c r="E598" t="s">
        <v>2749</v>
      </c>
      <c r="F598" s="2">
        <v>175</v>
      </c>
      <c r="G598" t="s">
        <v>75</v>
      </c>
      <c r="H598" t="s">
        <v>2750</v>
      </c>
      <c r="I598">
        <v>0</v>
      </c>
      <c r="J598">
        <v>1</v>
      </c>
    </row>
    <row r="599" spans="1:10" x14ac:dyDescent="0.35">
      <c r="A599" t="s">
        <v>11</v>
      </c>
      <c r="B599" t="s">
        <v>2751</v>
      </c>
      <c r="C599" t="s">
        <v>2752</v>
      </c>
      <c r="D599" t="s">
        <v>2753</v>
      </c>
      <c r="E599" t="s">
        <v>2754</v>
      </c>
      <c r="F599" s="2">
        <v>48.99</v>
      </c>
      <c r="G599" t="s">
        <v>81</v>
      </c>
      <c r="I599">
        <v>0</v>
      </c>
      <c r="J599">
        <v>1</v>
      </c>
    </row>
    <row r="600" spans="1:10" x14ac:dyDescent="0.35">
      <c r="A600" t="s">
        <v>11</v>
      </c>
      <c r="B600" t="s">
        <v>2755</v>
      </c>
      <c r="C600" t="s">
        <v>2756</v>
      </c>
      <c r="D600" t="s">
        <v>2757</v>
      </c>
      <c r="E600" t="s">
        <v>2758</v>
      </c>
      <c r="F600" s="2">
        <v>290.5</v>
      </c>
      <c r="G600" t="s">
        <v>16</v>
      </c>
      <c r="H600" t="s">
        <v>2759</v>
      </c>
      <c r="I600">
        <v>0</v>
      </c>
      <c r="J600">
        <v>1</v>
      </c>
    </row>
    <row r="601" spans="1:10" x14ac:dyDescent="0.35">
      <c r="A601" t="s">
        <v>11</v>
      </c>
      <c r="B601" t="s">
        <v>2760</v>
      </c>
      <c r="C601" t="s">
        <v>2761</v>
      </c>
      <c r="D601" t="s">
        <v>2762</v>
      </c>
      <c r="E601" t="s">
        <v>2763</v>
      </c>
      <c r="F601" s="2">
        <v>125.75</v>
      </c>
      <c r="G601" t="s">
        <v>22</v>
      </c>
      <c r="H601" t="s">
        <v>2764</v>
      </c>
      <c r="I601">
        <v>0</v>
      </c>
      <c r="J601">
        <v>1</v>
      </c>
    </row>
    <row r="602" spans="1:10" x14ac:dyDescent="0.35">
      <c r="A602" t="s">
        <v>11</v>
      </c>
      <c r="B602" t="s">
        <v>2765</v>
      </c>
      <c r="C602" t="s">
        <v>2766</v>
      </c>
      <c r="D602" t="s">
        <v>2767</v>
      </c>
      <c r="E602" t="s">
        <v>2768</v>
      </c>
      <c r="F602" s="2">
        <v>15</v>
      </c>
      <c r="G602" t="s">
        <v>28</v>
      </c>
      <c r="H602" t="s">
        <v>2769</v>
      </c>
      <c r="I602">
        <v>0</v>
      </c>
      <c r="J602">
        <v>1</v>
      </c>
    </row>
    <row r="603" spans="1:10" x14ac:dyDescent="0.35">
      <c r="A603" t="s">
        <v>11</v>
      </c>
      <c r="B603" t="s">
        <v>2770</v>
      </c>
      <c r="C603" t="s">
        <v>2771</v>
      </c>
      <c r="D603" t="s">
        <v>2772</v>
      </c>
      <c r="E603" t="s">
        <v>2773</v>
      </c>
      <c r="F603" s="2">
        <v>15</v>
      </c>
      <c r="G603" t="s">
        <v>34</v>
      </c>
      <c r="H603" t="s">
        <v>2774</v>
      </c>
      <c r="I603">
        <v>0</v>
      </c>
      <c r="J603">
        <v>1</v>
      </c>
    </row>
    <row r="604" spans="1:10" x14ac:dyDescent="0.35">
      <c r="A604" t="s">
        <v>11</v>
      </c>
      <c r="B604" t="s">
        <v>2775</v>
      </c>
      <c r="C604" t="s">
        <v>2776</v>
      </c>
      <c r="D604" t="s">
        <v>2777</v>
      </c>
      <c r="E604" t="s">
        <v>2778</v>
      </c>
      <c r="F604" s="2">
        <v>15</v>
      </c>
      <c r="G604" t="s">
        <v>39</v>
      </c>
      <c r="H604" t="s">
        <v>2779</v>
      </c>
      <c r="I604">
        <v>0</v>
      </c>
      <c r="J604">
        <v>1</v>
      </c>
    </row>
    <row r="605" spans="1:10" x14ac:dyDescent="0.35">
      <c r="A605" t="s">
        <v>11</v>
      </c>
      <c r="B605" t="s">
        <v>2780</v>
      </c>
      <c r="C605" t="s">
        <v>2781</v>
      </c>
      <c r="D605" t="s">
        <v>2782</v>
      </c>
      <c r="E605" t="s">
        <v>2783</v>
      </c>
      <c r="F605" s="2">
        <v>180</v>
      </c>
      <c r="G605" t="s">
        <v>45</v>
      </c>
      <c r="H605" t="s">
        <v>2784</v>
      </c>
      <c r="I605">
        <v>0</v>
      </c>
      <c r="J605">
        <v>1</v>
      </c>
    </row>
    <row r="606" spans="1:10" x14ac:dyDescent="0.35">
      <c r="A606" t="s">
        <v>11</v>
      </c>
      <c r="B606" t="s">
        <v>2780</v>
      </c>
      <c r="C606" t="s">
        <v>2781</v>
      </c>
      <c r="D606" t="s">
        <v>2785</v>
      </c>
      <c r="E606" t="s">
        <v>2786</v>
      </c>
      <c r="F606" s="2">
        <v>37.5</v>
      </c>
      <c r="G606" t="s">
        <v>51</v>
      </c>
      <c r="H606" t="s">
        <v>2784</v>
      </c>
      <c r="I606">
        <v>0</v>
      </c>
      <c r="J606">
        <v>1</v>
      </c>
    </row>
    <row r="607" spans="1:10" x14ac:dyDescent="0.35">
      <c r="A607" t="s">
        <v>11</v>
      </c>
      <c r="B607" t="s">
        <v>2787</v>
      </c>
      <c r="C607" t="s">
        <v>2788</v>
      </c>
      <c r="D607" t="s">
        <v>2789</v>
      </c>
      <c r="E607" t="s">
        <v>2790</v>
      </c>
      <c r="F607" s="2">
        <v>88</v>
      </c>
      <c r="G607" t="s">
        <v>57</v>
      </c>
      <c r="H607" t="s">
        <v>2791</v>
      </c>
      <c r="I607">
        <v>0</v>
      </c>
      <c r="J607">
        <v>1</v>
      </c>
    </row>
    <row r="608" spans="1:10" x14ac:dyDescent="0.35">
      <c r="A608" t="s">
        <v>11</v>
      </c>
      <c r="B608" t="s">
        <v>2792</v>
      </c>
      <c r="C608" t="s">
        <v>2793</v>
      </c>
      <c r="D608" t="s">
        <v>2794</v>
      </c>
      <c r="E608" t="s">
        <v>2795</v>
      </c>
      <c r="F608" s="2">
        <v>15</v>
      </c>
      <c r="G608" t="s">
        <v>63</v>
      </c>
      <c r="H608" t="s">
        <v>2796</v>
      </c>
      <c r="I608">
        <v>0</v>
      </c>
      <c r="J608">
        <v>1</v>
      </c>
    </row>
    <row r="609" spans="1:10" x14ac:dyDescent="0.35">
      <c r="A609" t="s">
        <v>11</v>
      </c>
      <c r="B609" t="s">
        <v>2797</v>
      </c>
      <c r="C609" t="s">
        <v>2798</v>
      </c>
      <c r="D609" t="s">
        <v>2799</v>
      </c>
      <c r="E609" t="s">
        <v>2800</v>
      </c>
      <c r="F609" s="2">
        <v>254.97</v>
      </c>
      <c r="G609" t="s">
        <v>69</v>
      </c>
      <c r="H609" t="s">
        <v>2801</v>
      </c>
      <c r="I609">
        <v>0</v>
      </c>
      <c r="J609">
        <v>1</v>
      </c>
    </row>
    <row r="610" spans="1:10" x14ac:dyDescent="0.35">
      <c r="A610" t="s">
        <v>11</v>
      </c>
      <c r="B610" t="s">
        <v>2802</v>
      </c>
      <c r="C610" t="s">
        <v>2803</v>
      </c>
      <c r="D610" t="s">
        <v>2804</v>
      </c>
      <c r="E610" t="s">
        <v>2805</v>
      </c>
      <c r="F610" s="2">
        <v>10</v>
      </c>
      <c r="G610" t="s">
        <v>75</v>
      </c>
      <c r="H610" t="s">
        <v>2806</v>
      </c>
      <c r="I610">
        <v>0</v>
      </c>
      <c r="J610">
        <v>1</v>
      </c>
    </row>
    <row r="611" spans="1:10" x14ac:dyDescent="0.35">
      <c r="A611" t="s">
        <v>11</v>
      </c>
      <c r="B611" t="s">
        <v>2807</v>
      </c>
      <c r="C611" t="s">
        <v>2808</v>
      </c>
      <c r="D611" t="s">
        <v>2809</v>
      </c>
      <c r="E611" t="s">
        <v>2810</v>
      </c>
      <c r="F611" s="2">
        <v>148.5</v>
      </c>
      <c r="G611" t="s">
        <v>81</v>
      </c>
      <c r="H611" t="s">
        <v>2811</v>
      </c>
      <c r="I611">
        <v>0</v>
      </c>
      <c r="J611">
        <v>1</v>
      </c>
    </row>
    <row r="612" spans="1:10" x14ac:dyDescent="0.35">
      <c r="A612" t="s">
        <v>11</v>
      </c>
      <c r="B612" t="s">
        <v>2812</v>
      </c>
      <c r="C612" t="s">
        <v>2813</v>
      </c>
      <c r="D612" t="s">
        <v>2814</v>
      </c>
      <c r="E612" t="s">
        <v>2815</v>
      </c>
      <c r="F612" s="2">
        <v>146</v>
      </c>
      <c r="G612" t="s">
        <v>22</v>
      </c>
      <c r="H612" t="s">
        <v>2816</v>
      </c>
      <c r="I612">
        <v>0</v>
      </c>
      <c r="J612">
        <v>1</v>
      </c>
    </row>
    <row r="613" spans="1:10" x14ac:dyDescent="0.35">
      <c r="A613" t="s">
        <v>11</v>
      </c>
      <c r="B613" t="s">
        <v>2817</v>
      </c>
      <c r="C613" t="s">
        <v>2818</v>
      </c>
      <c r="D613" t="s">
        <v>2819</v>
      </c>
      <c r="E613" t="s">
        <v>2815</v>
      </c>
      <c r="F613" s="2">
        <v>109.25</v>
      </c>
      <c r="G613" t="s">
        <v>28</v>
      </c>
      <c r="H613" t="s">
        <v>2820</v>
      </c>
      <c r="I613">
        <v>0</v>
      </c>
      <c r="J613">
        <v>1</v>
      </c>
    </row>
    <row r="614" spans="1:10" x14ac:dyDescent="0.35">
      <c r="A614" t="s">
        <v>11</v>
      </c>
      <c r="B614" t="s">
        <v>2821</v>
      </c>
      <c r="C614" t="s">
        <v>2822</v>
      </c>
      <c r="D614" t="s">
        <v>2823</v>
      </c>
      <c r="E614" t="s">
        <v>2824</v>
      </c>
      <c r="F614" s="2">
        <v>331.04</v>
      </c>
      <c r="G614" t="s">
        <v>34</v>
      </c>
      <c r="H614" t="s">
        <v>2825</v>
      </c>
      <c r="I614">
        <v>0</v>
      </c>
      <c r="J614">
        <v>1</v>
      </c>
    </row>
    <row r="615" spans="1:10" x14ac:dyDescent="0.35">
      <c r="A615" t="s">
        <v>11</v>
      </c>
      <c r="B615" t="s">
        <v>2826</v>
      </c>
      <c r="C615" t="s">
        <v>2827</v>
      </c>
      <c r="D615" t="s">
        <v>2828</v>
      </c>
      <c r="E615" t="s">
        <v>2829</v>
      </c>
      <c r="F615" s="2">
        <v>16.25</v>
      </c>
      <c r="G615" t="s">
        <v>39</v>
      </c>
      <c r="H615" t="s">
        <v>2830</v>
      </c>
      <c r="I615">
        <v>0</v>
      </c>
      <c r="J615">
        <v>1</v>
      </c>
    </row>
    <row r="616" spans="1:10" x14ac:dyDescent="0.35">
      <c r="A616" t="s">
        <v>11</v>
      </c>
      <c r="B616" t="s">
        <v>2831</v>
      </c>
      <c r="C616" t="s">
        <v>2832</v>
      </c>
      <c r="D616" t="s">
        <v>2833</v>
      </c>
      <c r="E616" t="s">
        <v>2834</v>
      </c>
      <c r="F616" s="2">
        <v>80</v>
      </c>
      <c r="G616" t="s">
        <v>45</v>
      </c>
      <c r="H616" t="s">
        <v>2835</v>
      </c>
      <c r="I616">
        <v>0</v>
      </c>
      <c r="J616">
        <v>1</v>
      </c>
    </row>
    <row r="617" spans="1:10" x14ac:dyDescent="0.35">
      <c r="A617" t="s">
        <v>11</v>
      </c>
      <c r="B617" t="s">
        <v>2831</v>
      </c>
      <c r="C617" t="s">
        <v>2832</v>
      </c>
      <c r="D617" t="s">
        <v>2836</v>
      </c>
      <c r="E617" t="s">
        <v>2837</v>
      </c>
      <c r="F617" s="2">
        <v>25</v>
      </c>
      <c r="G617" t="s">
        <v>51</v>
      </c>
      <c r="H617" t="s">
        <v>2835</v>
      </c>
      <c r="I617">
        <v>0</v>
      </c>
      <c r="J617">
        <v>1</v>
      </c>
    </row>
    <row r="618" spans="1:10" x14ac:dyDescent="0.35">
      <c r="A618" t="s">
        <v>11</v>
      </c>
      <c r="B618" t="s">
        <v>2838</v>
      </c>
      <c r="C618" t="s">
        <v>2839</v>
      </c>
      <c r="D618" t="s">
        <v>2840</v>
      </c>
      <c r="E618" t="s">
        <v>2841</v>
      </c>
      <c r="F618" s="2">
        <v>15</v>
      </c>
      <c r="G618" t="s">
        <v>57</v>
      </c>
      <c r="H618" t="s">
        <v>2842</v>
      </c>
      <c r="I618">
        <v>0</v>
      </c>
      <c r="J618">
        <v>1</v>
      </c>
    </row>
    <row r="619" spans="1:10" x14ac:dyDescent="0.35">
      <c r="A619" t="s">
        <v>11</v>
      </c>
      <c r="B619" t="s">
        <v>2843</v>
      </c>
      <c r="C619" t="s">
        <v>2844</v>
      </c>
      <c r="D619" t="s">
        <v>2845</v>
      </c>
      <c r="E619" t="s">
        <v>2846</v>
      </c>
      <c r="F619" s="2">
        <v>53.25</v>
      </c>
      <c r="G619" t="s">
        <v>63</v>
      </c>
      <c r="H619" t="s">
        <v>2847</v>
      </c>
      <c r="I619">
        <v>0</v>
      </c>
      <c r="J619">
        <v>1</v>
      </c>
    </row>
    <row r="620" spans="1:10" x14ac:dyDescent="0.35">
      <c r="A620" t="s">
        <v>11</v>
      </c>
      <c r="B620" t="s">
        <v>2848</v>
      </c>
      <c r="C620" t="s">
        <v>2849</v>
      </c>
      <c r="D620" t="s">
        <v>2850</v>
      </c>
      <c r="E620" t="s">
        <v>2851</v>
      </c>
      <c r="F620" s="2">
        <v>15</v>
      </c>
      <c r="G620" t="s">
        <v>69</v>
      </c>
      <c r="H620" t="s">
        <v>2852</v>
      </c>
      <c r="I620">
        <v>0</v>
      </c>
      <c r="J620">
        <v>1</v>
      </c>
    </row>
    <row r="621" spans="1:10" x14ac:dyDescent="0.35">
      <c r="A621" t="s">
        <v>11</v>
      </c>
      <c r="B621" t="s">
        <v>2853</v>
      </c>
      <c r="C621" t="s">
        <v>2854</v>
      </c>
      <c r="D621" t="s">
        <v>2855</v>
      </c>
      <c r="E621" t="s">
        <v>2856</v>
      </c>
      <c r="F621" s="2">
        <v>15</v>
      </c>
      <c r="G621" t="s">
        <v>75</v>
      </c>
      <c r="H621" t="s">
        <v>2857</v>
      </c>
      <c r="I621">
        <v>0</v>
      </c>
      <c r="J621">
        <v>1</v>
      </c>
    </row>
    <row r="622" spans="1:10" x14ac:dyDescent="0.35">
      <c r="A622" t="s">
        <v>11</v>
      </c>
      <c r="B622" t="s">
        <v>2858</v>
      </c>
      <c r="C622" t="s">
        <v>2859</v>
      </c>
      <c r="D622" t="s">
        <v>2860</v>
      </c>
      <c r="E622" t="s">
        <v>2861</v>
      </c>
      <c r="F622" s="2">
        <v>120.65</v>
      </c>
      <c r="G622" t="s">
        <v>81</v>
      </c>
      <c r="H622" t="s">
        <v>2862</v>
      </c>
      <c r="I622">
        <v>0</v>
      </c>
      <c r="J622">
        <v>1</v>
      </c>
    </row>
    <row r="623" spans="1:10" x14ac:dyDescent="0.35">
      <c r="A623" t="s">
        <v>11</v>
      </c>
      <c r="B623" t="s">
        <v>2863</v>
      </c>
      <c r="C623" t="s">
        <v>2864</v>
      </c>
      <c r="D623" t="s">
        <v>2865</v>
      </c>
      <c r="E623" t="s">
        <v>2866</v>
      </c>
      <c r="F623" s="2">
        <v>15</v>
      </c>
      <c r="G623" t="s">
        <v>16</v>
      </c>
      <c r="H623" t="s">
        <v>2867</v>
      </c>
      <c r="I623">
        <v>0</v>
      </c>
      <c r="J623">
        <v>1</v>
      </c>
    </row>
    <row r="624" spans="1:10" x14ac:dyDescent="0.35">
      <c r="A624" t="s">
        <v>11</v>
      </c>
      <c r="B624" t="s">
        <v>2868</v>
      </c>
      <c r="C624" t="s">
        <v>2869</v>
      </c>
      <c r="D624" t="s">
        <v>2870</v>
      </c>
      <c r="E624" t="s">
        <v>2871</v>
      </c>
      <c r="F624" s="2">
        <v>75</v>
      </c>
      <c r="G624" t="s">
        <v>22</v>
      </c>
      <c r="H624" t="s">
        <v>2872</v>
      </c>
      <c r="I624">
        <v>0</v>
      </c>
      <c r="J624">
        <v>1</v>
      </c>
    </row>
    <row r="625" spans="1:10" x14ac:dyDescent="0.35">
      <c r="A625" t="s">
        <v>11</v>
      </c>
      <c r="B625" t="s">
        <v>2873</v>
      </c>
      <c r="C625" t="s">
        <v>2874</v>
      </c>
      <c r="D625" t="s">
        <v>2875</v>
      </c>
      <c r="E625" t="s">
        <v>2876</v>
      </c>
      <c r="F625" s="2">
        <v>14.4</v>
      </c>
      <c r="G625" t="s">
        <v>28</v>
      </c>
      <c r="H625" t="s">
        <v>2877</v>
      </c>
      <c r="I625">
        <v>0</v>
      </c>
      <c r="J625">
        <v>1</v>
      </c>
    </row>
    <row r="626" spans="1:10" x14ac:dyDescent="0.35">
      <c r="A626" t="s">
        <v>11</v>
      </c>
      <c r="B626" t="s">
        <v>2878</v>
      </c>
      <c r="C626" t="s">
        <v>2879</v>
      </c>
      <c r="D626" t="s">
        <v>2880</v>
      </c>
      <c r="E626" t="s">
        <v>2881</v>
      </c>
      <c r="F626" s="2">
        <v>0</v>
      </c>
      <c r="G626" t="s">
        <v>34</v>
      </c>
      <c r="I626">
        <v>0</v>
      </c>
      <c r="J626">
        <v>1</v>
      </c>
    </row>
    <row r="627" spans="1:10" x14ac:dyDescent="0.35">
      <c r="A627" t="s">
        <v>11</v>
      </c>
      <c r="B627" t="s">
        <v>2882</v>
      </c>
      <c r="C627" t="s">
        <v>2883</v>
      </c>
      <c r="D627" t="s">
        <v>2884</v>
      </c>
      <c r="E627" t="s">
        <v>2885</v>
      </c>
      <c r="F627" s="2">
        <v>37.74</v>
      </c>
      <c r="G627" t="s">
        <v>39</v>
      </c>
      <c r="H627" t="s">
        <v>2886</v>
      </c>
      <c r="I627">
        <v>0</v>
      </c>
      <c r="J627">
        <v>1</v>
      </c>
    </row>
    <row r="628" spans="1:10" x14ac:dyDescent="0.35">
      <c r="A628" t="s">
        <v>11</v>
      </c>
      <c r="B628" t="s">
        <v>2887</v>
      </c>
      <c r="C628" t="s">
        <v>2888</v>
      </c>
      <c r="D628" t="s">
        <v>2889</v>
      </c>
      <c r="E628" t="s">
        <v>2890</v>
      </c>
      <c r="F628" s="2">
        <v>49.99</v>
      </c>
      <c r="G628" t="s">
        <v>45</v>
      </c>
      <c r="H628" t="s">
        <v>2891</v>
      </c>
      <c r="I628">
        <v>0</v>
      </c>
      <c r="J628">
        <v>1</v>
      </c>
    </row>
    <row r="629" spans="1:10" x14ac:dyDescent="0.35">
      <c r="A629" t="s">
        <v>11</v>
      </c>
      <c r="B629" t="s">
        <v>2892</v>
      </c>
      <c r="C629" t="s">
        <v>2893</v>
      </c>
      <c r="D629" t="s">
        <v>2894</v>
      </c>
      <c r="E629" t="s">
        <v>2895</v>
      </c>
      <c r="F629" s="2">
        <v>16.25</v>
      </c>
      <c r="G629" t="s">
        <v>51</v>
      </c>
      <c r="H629" t="s">
        <v>2896</v>
      </c>
      <c r="I629">
        <v>0</v>
      </c>
      <c r="J629">
        <v>1</v>
      </c>
    </row>
    <row r="630" spans="1:10" x14ac:dyDescent="0.35">
      <c r="A630" t="s">
        <v>11</v>
      </c>
      <c r="B630" t="s">
        <v>2897</v>
      </c>
      <c r="C630" t="s">
        <v>2898</v>
      </c>
      <c r="D630" t="s">
        <v>2899</v>
      </c>
      <c r="E630" t="s">
        <v>2900</v>
      </c>
      <c r="F630" s="2">
        <v>30</v>
      </c>
      <c r="G630" t="s">
        <v>57</v>
      </c>
      <c r="H630" t="s">
        <v>2901</v>
      </c>
      <c r="I630">
        <v>0</v>
      </c>
      <c r="J630">
        <v>1</v>
      </c>
    </row>
    <row r="631" spans="1:10" x14ac:dyDescent="0.35">
      <c r="A631" t="s">
        <v>11</v>
      </c>
      <c r="B631" t="s">
        <v>2902</v>
      </c>
      <c r="C631" t="s">
        <v>2903</v>
      </c>
      <c r="D631" t="s">
        <v>2904</v>
      </c>
      <c r="E631" t="s">
        <v>2905</v>
      </c>
      <c r="F631" s="2">
        <v>15</v>
      </c>
      <c r="G631" t="s">
        <v>63</v>
      </c>
      <c r="H631" t="s">
        <v>2906</v>
      </c>
      <c r="I631">
        <v>0</v>
      </c>
      <c r="J631">
        <v>1</v>
      </c>
    </row>
    <row r="632" spans="1:10" x14ac:dyDescent="0.35">
      <c r="A632" t="s">
        <v>11</v>
      </c>
      <c r="B632" t="s">
        <v>2907</v>
      </c>
      <c r="C632" t="s">
        <v>2908</v>
      </c>
      <c r="D632" t="s">
        <v>2909</v>
      </c>
      <c r="E632" t="s">
        <v>2910</v>
      </c>
      <c r="F632" s="2">
        <v>40.5</v>
      </c>
      <c r="G632" t="s">
        <v>69</v>
      </c>
      <c r="H632" t="s">
        <v>2911</v>
      </c>
      <c r="I632">
        <v>0</v>
      </c>
      <c r="J632">
        <v>1</v>
      </c>
    </row>
    <row r="633" spans="1:10" x14ac:dyDescent="0.35">
      <c r="A633" t="s">
        <v>11</v>
      </c>
      <c r="B633" t="s">
        <v>2912</v>
      </c>
      <c r="C633" t="s">
        <v>2913</v>
      </c>
      <c r="D633" t="s">
        <v>2914</v>
      </c>
      <c r="E633" t="s">
        <v>2910</v>
      </c>
      <c r="F633" s="2">
        <v>16.25</v>
      </c>
      <c r="G633" t="s">
        <v>75</v>
      </c>
      <c r="H633" t="s">
        <v>2915</v>
      </c>
      <c r="I633">
        <v>0</v>
      </c>
      <c r="J633">
        <v>1</v>
      </c>
    </row>
    <row r="634" spans="1:10" x14ac:dyDescent="0.35">
      <c r="A634" t="s">
        <v>11</v>
      </c>
      <c r="B634" t="s">
        <v>2916</v>
      </c>
      <c r="C634" t="s">
        <v>2917</v>
      </c>
      <c r="D634" t="s">
        <v>2918</v>
      </c>
      <c r="E634" t="s">
        <v>2919</v>
      </c>
      <c r="F634" s="2">
        <v>29.97</v>
      </c>
      <c r="G634" t="s">
        <v>81</v>
      </c>
      <c r="H634" t="s">
        <v>2920</v>
      </c>
      <c r="I634">
        <v>0</v>
      </c>
      <c r="J634">
        <v>1</v>
      </c>
    </row>
    <row r="635" spans="1:10" x14ac:dyDescent="0.35">
      <c r="A635" t="s">
        <v>11</v>
      </c>
      <c r="B635" t="s">
        <v>2921</v>
      </c>
      <c r="C635" t="s">
        <v>2922</v>
      </c>
      <c r="D635" t="s">
        <v>2923</v>
      </c>
      <c r="E635" t="s">
        <v>2924</v>
      </c>
      <c r="F635" s="2">
        <v>15</v>
      </c>
      <c r="G635" t="s">
        <v>22</v>
      </c>
      <c r="H635" t="s">
        <v>2925</v>
      </c>
      <c r="I635">
        <v>0</v>
      </c>
      <c r="J635">
        <v>1</v>
      </c>
    </row>
    <row r="636" spans="1:10" x14ac:dyDescent="0.35">
      <c r="A636" t="s">
        <v>11</v>
      </c>
      <c r="B636" t="s">
        <v>2926</v>
      </c>
      <c r="C636" t="s">
        <v>2927</v>
      </c>
      <c r="D636" t="s">
        <v>2928</v>
      </c>
      <c r="E636" t="s">
        <v>2929</v>
      </c>
      <c r="F636" s="2">
        <v>16.25</v>
      </c>
      <c r="G636" t="s">
        <v>28</v>
      </c>
      <c r="H636" t="s">
        <v>2930</v>
      </c>
      <c r="I636">
        <v>0</v>
      </c>
      <c r="J636">
        <v>1</v>
      </c>
    </row>
    <row r="637" spans="1:10" x14ac:dyDescent="0.35">
      <c r="A637" t="s">
        <v>11</v>
      </c>
      <c r="B637" t="s">
        <v>2931</v>
      </c>
      <c r="C637" t="s">
        <v>2932</v>
      </c>
      <c r="D637" t="s">
        <v>877</v>
      </c>
      <c r="E637" t="s">
        <v>841</v>
      </c>
      <c r="F637" s="2">
        <v>21.75</v>
      </c>
      <c r="G637" t="s">
        <v>34</v>
      </c>
      <c r="H637" t="s">
        <v>2933</v>
      </c>
      <c r="I637">
        <v>0</v>
      </c>
      <c r="J637">
        <v>1</v>
      </c>
    </row>
    <row r="638" spans="1:10" x14ac:dyDescent="0.35">
      <c r="A638" t="s">
        <v>11</v>
      </c>
      <c r="B638" t="s">
        <v>2934</v>
      </c>
      <c r="C638" t="s">
        <v>2935</v>
      </c>
      <c r="D638" t="s">
        <v>2936</v>
      </c>
      <c r="E638" t="s">
        <v>2937</v>
      </c>
      <c r="F638" s="2">
        <v>79.25</v>
      </c>
      <c r="G638" t="s">
        <v>39</v>
      </c>
      <c r="H638" t="s">
        <v>2938</v>
      </c>
      <c r="I638">
        <v>0</v>
      </c>
      <c r="J638">
        <v>1</v>
      </c>
    </row>
    <row r="639" spans="1:10" x14ac:dyDescent="0.35">
      <c r="A639" t="s">
        <v>11</v>
      </c>
      <c r="B639" t="s">
        <v>2939</v>
      </c>
      <c r="C639" t="s">
        <v>2940</v>
      </c>
      <c r="D639" t="s">
        <v>2941</v>
      </c>
      <c r="E639" t="s">
        <v>2942</v>
      </c>
      <c r="F639" s="2">
        <v>68.25</v>
      </c>
      <c r="G639" t="s">
        <v>45</v>
      </c>
      <c r="H639" t="s">
        <v>2943</v>
      </c>
      <c r="I639">
        <v>0</v>
      </c>
      <c r="J639">
        <v>1</v>
      </c>
    </row>
    <row r="640" spans="1:10" x14ac:dyDescent="0.35">
      <c r="A640" t="s">
        <v>11</v>
      </c>
      <c r="B640" t="s">
        <v>2944</v>
      </c>
      <c r="C640" t="s">
        <v>2945</v>
      </c>
      <c r="D640" t="s">
        <v>2946</v>
      </c>
      <c r="E640" t="s">
        <v>2947</v>
      </c>
      <c r="F640" s="2">
        <v>85.5</v>
      </c>
      <c r="G640" t="s">
        <v>51</v>
      </c>
      <c r="H640" t="s">
        <v>2948</v>
      </c>
      <c r="I640">
        <v>0</v>
      </c>
      <c r="J640">
        <v>1</v>
      </c>
    </row>
    <row r="641" spans="1:10" x14ac:dyDescent="0.35">
      <c r="A641" t="s">
        <v>11</v>
      </c>
      <c r="B641" t="s">
        <v>2949</v>
      </c>
      <c r="C641" t="s">
        <v>2950</v>
      </c>
      <c r="D641" t="s">
        <v>2951</v>
      </c>
      <c r="E641" t="s">
        <v>2952</v>
      </c>
      <c r="F641" s="2">
        <v>461</v>
      </c>
      <c r="G641" t="s">
        <v>57</v>
      </c>
      <c r="H641" t="s">
        <v>2953</v>
      </c>
      <c r="I641">
        <v>0</v>
      </c>
      <c r="J641">
        <v>1</v>
      </c>
    </row>
    <row r="642" spans="1:10" x14ac:dyDescent="0.35">
      <c r="A642" t="s">
        <v>11</v>
      </c>
      <c r="B642" t="s">
        <v>2954</v>
      </c>
      <c r="C642" t="s">
        <v>2955</v>
      </c>
      <c r="D642" t="s">
        <v>2956</v>
      </c>
      <c r="E642" t="s">
        <v>2957</v>
      </c>
      <c r="F642" s="2">
        <v>25</v>
      </c>
      <c r="G642" t="s">
        <v>63</v>
      </c>
      <c r="H642" t="s">
        <v>2958</v>
      </c>
      <c r="I642">
        <v>0</v>
      </c>
      <c r="J642">
        <v>1</v>
      </c>
    </row>
    <row r="643" spans="1:10" x14ac:dyDescent="0.35">
      <c r="A643" t="s">
        <v>11</v>
      </c>
      <c r="B643" t="s">
        <v>2959</v>
      </c>
      <c r="C643" t="s">
        <v>2960</v>
      </c>
      <c r="D643" t="s">
        <v>2961</v>
      </c>
      <c r="E643" t="s">
        <v>2962</v>
      </c>
      <c r="F643" s="2">
        <v>10</v>
      </c>
      <c r="G643" t="s">
        <v>69</v>
      </c>
      <c r="H643" t="s">
        <v>2963</v>
      </c>
      <c r="I643">
        <v>0</v>
      </c>
      <c r="J643">
        <v>1</v>
      </c>
    </row>
    <row r="644" spans="1:10" x14ac:dyDescent="0.35">
      <c r="A644" t="s">
        <v>11</v>
      </c>
      <c r="B644" t="s">
        <v>2964</v>
      </c>
      <c r="C644" t="s">
        <v>2965</v>
      </c>
      <c r="D644" t="s">
        <v>2966</v>
      </c>
      <c r="E644" t="s">
        <v>2966</v>
      </c>
      <c r="F644" s="2">
        <v>170.85</v>
      </c>
      <c r="G644" t="s">
        <v>75</v>
      </c>
      <c r="H644" t="s">
        <v>2967</v>
      </c>
      <c r="I644">
        <v>0</v>
      </c>
      <c r="J644">
        <v>1</v>
      </c>
    </row>
    <row r="645" spans="1:10" x14ac:dyDescent="0.35">
      <c r="A645" t="s">
        <v>11</v>
      </c>
      <c r="B645" t="s">
        <v>2968</v>
      </c>
      <c r="C645" t="s">
        <v>2969</v>
      </c>
      <c r="D645" t="s">
        <v>2970</v>
      </c>
      <c r="E645" t="s">
        <v>2971</v>
      </c>
      <c r="F645" s="2">
        <v>16.25</v>
      </c>
      <c r="G645" t="s">
        <v>81</v>
      </c>
      <c r="H645" t="s">
        <v>2972</v>
      </c>
      <c r="I645">
        <v>0</v>
      </c>
      <c r="J645">
        <v>1</v>
      </c>
    </row>
    <row r="646" spans="1:10" x14ac:dyDescent="0.35">
      <c r="A646" t="s">
        <v>11</v>
      </c>
      <c r="B646" t="s">
        <v>2973</v>
      </c>
      <c r="C646" t="s">
        <v>2974</v>
      </c>
      <c r="D646" t="s">
        <v>2975</v>
      </c>
      <c r="E646" t="s">
        <v>2976</v>
      </c>
      <c r="F646" s="2">
        <v>32.5</v>
      </c>
      <c r="G646" t="s">
        <v>16</v>
      </c>
      <c r="H646" t="s">
        <v>2977</v>
      </c>
      <c r="I646">
        <v>0</v>
      </c>
      <c r="J646">
        <v>1</v>
      </c>
    </row>
    <row r="647" spans="1:10" x14ac:dyDescent="0.35">
      <c r="A647" t="s">
        <v>11</v>
      </c>
      <c r="B647" t="s">
        <v>2978</v>
      </c>
      <c r="C647" t="s">
        <v>2979</v>
      </c>
      <c r="D647" t="s">
        <v>2980</v>
      </c>
      <c r="E647" t="s">
        <v>2981</v>
      </c>
      <c r="F647" s="2">
        <v>15</v>
      </c>
      <c r="G647" t="s">
        <v>22</v>
      </c>
      <c r="H647" t="s">
        <v>2982</v>
      </c>
      <c r="I647">
        <v>0</v>
      </c>
      <c r="J647">
        <v>1</v>
      </c>
    </row>
    <row r="648" spans="1:10" x14ac:dyDescent="0.35">
      <c r="A648" t="s">
        <v>11</v>
      </c>
      <c r="B648" t="s">
        <v>2983</v>
      </c>
      <c r="C648" t="s">
        <v>2984</v>
      </c>
      <c r="D648" t="s">
        <v>2985</v>
      </c>
      <c r="E648" t="s">
        <v>2986</v>
      </c>
      <c r="F648" s="2">
        <v>18.25</v>
      </c>
      <c r="G648" t="s">
        <v>28</v>
      </c>
      <c r="H648" t="s">
        <v>2987</v>
      </c>
      <c r="I648">
        <v>0</v>
      </c>
      <c r="J648">
        <v>1</v>
      </c>
    </row>
    <row r="649" spans="1:10" x14ac:dyDescent="0.35">
      <c r="A649" t="s">
        <v>11</v>
      </c>
      <c r="B649" t="s">
        <v>2988</v>
      </c>
      <c r="C649" t="s">
        <v>2989</v>
      </c>
      <c r="D649" t="s">
        <v>2990</v>
      </c>
      <c r="E649" t="s">
        <v>2991</v>
      </c>
      <c r="F649" s="2">
        <v>15</v>
      </c>
      <c r="G649" t="s">
        <v>34</v>
      </c>
      <c r="H649" t="s">
        <v>2992</v>
      </c>
      <c r="I649">
        <v>0</v>
      </c>
      <c r="J649">
        <v>1</v>
      </c>
    </row>
    <row r="650" spans="1:10" x14ac:dyDescent="0.35">
      <c r="A650" t="s">
        <v>11</v>
      </c>
      <c r="B650" t="s">
        <v>2993</v>
      </c>
      <c r="C650" t="s">
        <v>2994</v>
      </c>
      <c r="D650" t="s">
        <v>2995</v>
      </c>
      <c r="E650" t="s">
        <v>2996</v>
      </c>
      <c r="F650" s="2">
        <v>37.5</v>
      </c>
      <c r="G650" t="s">
        <v>39</v>
      </c>
      <c r="H650" t="s">
        <v>2997</v>
      </c>
      <c r="I650">
        <v>0</v>
      </c>
      <c r="J650">
        <v>1</v>
      </c>
    </row>
    <row r="651" spans="1:10" x14ac:dyDescent="0.35">
      <c r="A651" t="s">
        <v>11</v>
      </c>
      <c r="B651" t="s">
        <v>2998</v>
      </c>
      <c r="C651" t="s">
        <v>2999</v>
      </c>
      <c r="D651" t="s">
        <v>941</v>
      </c>
      <c r="E651" t="s">
        <v>941</v>
      </c>
      <c r="F651" s="2">
        <v>21.75</v>
      </c>
      <c r="G651" t="s">
        <v>45</v>
      </c>
      <c r="H651" t="s">
        <v>3000</v>
      </c>
      <c r="I651">
        <v>0</v>
      </c>
      <c r="J651">
        <v>1</v>
      </c>
    </row>
    <row r="652" spans="1:10" x14ac:dyDescent="0.35">
      <c r="A652" t="s">
        <v>11</v>
      </c>
      <c r="B652" t="s">
        <v>2998</v>
      </c>
      <c r="C652" t="s">
        <v>2999</v>
      </c>
      <c r="D652" t="s">
        <v>3001</v>
      </c>
      <c r="E652" t="s">
        <v>3002</v>
      </c>
      <c r="F652" s="2">
        <v>42</v>
      </c>
      <c r="G652" t="s">
        <v>51</v>
      </c>
      <c r="H652" t="s">
        <v>3000</v>
      </c>
      <c r="I652">
        <v>0</v>
      </c>
      <c r="J652">
        <v>1</v>
      </c>
    </row>
    <row r="653" spans="1:10" x14ac:dyDescent="0.35">
      <c r="A653" t="s">
        <v>11</v>
      </c>
      <c r="B653" t="s">
        <v>3003</v>
      </c>
      <c r="C653" t="s">
        <v>3004</v>
      </c>
      <c r="D653" t="s">
        <v>3005</v>
      </c>
      <c r="E653" t="s">
        <v>3006</v>
      </c>
      <c r="F653" s="2">
        <v>21.74</v>
      </c>
      <c r="G653" t="s">
        <v>57</v>
      </c>
      <c r="H653" t="s">
        <v>3007</v>
      </c>
      <c r="I653">
        <v>0</v>
      </c>
      <c r="J653">
        <v>1</v>
      </c>
    </row>
    <row r="654" spans="1:10" x14ac:dyDescent="0.35">
      <c r="A654" t="s">
        <v>11</v>
      </c>
      <c r="B654" t="s">
        <v>3008</v>
      </c>
      <c r="C654" t="s">
        <v>3009</v>
      </c>
      <c r="D654" t="s">
        <v>3010</v>
      </c>
      <c r="E654" t="s">
        <v>3011</v>
      </c>
      <c r="F654" s="2">
        <v>18.25</v>
      </c>
      <c r="G654" t="s">
        <v>63</v>
      </c>
      <c r="H654" t="s">
        <v>3012</v>
      </c>
      <c r="I654">
        <v>0</v>
      </c>
      <c r="J654">
        <v>1</v>
      </c>
    </row>
    <row r="655" spans="1:10" x14ac:dyDescent="0.35">
      <c r="A655" t="s">
        <v>11</v>
      </c>
      <c r="B655" t="s">
        <v>3013</v>
      </c>
      <c r="C655" t="s">
        <v>3014</v>
      </c>
      <c r="D655" t="s">
        <v>3015</v>
      </c>
      <c r="E655" t="s">
        <v>3016</v>
      </c>
      <c r="F655" s="2">
        <v>15</v>
      </c>
      <c r="G655" t="s">
        <v>69</v>
      </c>
      <c r="H655" t="s">
        <v>3017</v>
      </c>
      <c r="I655">
        <v>0</v>
      </c>
      <c r="J655">
        <v>1</v>
      </c>
    </row>
    <row r="656" spans="1:10" x14ac:dyDescent="0.35">
      <c r="A656" t="s">
        <v>11</v>
      </c>
      <c r="B656" t="s">
        <v>3018</v>
      </c>
      <c r="C656" t="s">
        <v>3019</v>
      </c>
      <c r="D656" t="s">
        <v>3020</v>
      </c>
      <c r="E656" t="s">
        <v>3021</v>
      </c>
      <c r="F656" s="2">
        <v>31</v>
      </c>
      <c r="G656" t="s">
        <v>75</v>
      </c>
      <c r="H656" t="s">
        <v>3022</v>
      </c>
      <c r="I656">
        <v>0</v>
      </c>
      <c r="J656">
        <v>1</v>
      </c>
    </row>
    <row r="657" spans="1:10" x14ac:dyDescent="0.35">
      <c r="A657" t="s">
        <v>11</v>
      </c>
      <c r="B657" t="s">
        <v>3023</v>
      </c>
      <c r="C657" t="s">
        <v>3024</v>
      </c>
      <c r="D657" t="s">
        <v>3025</v>
      </c>
      <c r="E657" t="s">
        <v>3026</v>
      </c>
      <c r="F657" s="2">
        <v>257.45</v>
      </c>
      <c r="G657" t="s">
        <v>81</v>
      </c>
      <c r="H657" t="s">
        <v>3027</v>
      </c>
      <c r="I657">
        <v>0</v>
      </c>
      <c r="J657">
        <v>1</v>
      </c>
    </row>
    <row r="658" spans="1:10" x14ac:dyDescent="0.35">
      <c r="A658" t="s">
        <v>11</v>
      </c>
      <c r="B658" t="s">
        <v>3028</v>
      </c>
      <c r="C658" t="s">
        <v>3029</v>
      </c>
      <c r="D658" t="s">
        <v>3030</v>
      </c>
      <c r="E658" t="s">
        <v>3031</v>
      </c>
      <c r="F658" s="2">
        <v>42</v>
      </c>
      <c r="G658" t="s">
        <v>22</v>
      </c>
      <c r="H658" t="s">
        <v>3032</v>
      </c>
      <c r="I658">
        <v>0</v>
      </c>
      <c r="J658">
        <v>1</v>
      </c>
    </row>
    <row r="659" spans="1:10" x14ac:dyDescent="0.35">
      <c r="A659" t="s">
        <v>11</v>
      </c>
      <c r="B659" t="s">
        <v>3033</v>
      </c>
      <c r="C659" t="s">
        <v>3034</v>
      </c>
      <c r="D659" t="s">
        <v>3035</v>
      </c>
      <c r="E659" t="s">
        <v>3036</v>
      </c>
      <c r="F659" s="2">
        <v>25</v>
      </c>
      <c r="G659" t="s">
        <v>28</v>
      </c>
      <c r="H659" t="s">
        <v>3037</v>
      </c>
      <c r="I659">
        <v>0</v>
      </c>
      <c r="J659">
        <v>1</v>
      </c>
    </row>
    <row r="660" spans="1:10" x14ac:dyDescent="0.35">
      <c r="A660" t="s">
        <v>11</v>
      </c>
      <c r="B660" t="s">
        <v>3038</v>
      </c>
      <c r="C660" t="s">
        <v>3039</v>
      </c>
      <c r="D660" t="s">
        <v>3040</v>
      </c>
      <c r="E660" t="s">
        <v>3041</v>
      </c>
      <c r="F660" s="2">
        <v>462.25</v>
      </c>
      <c r="G660" t="s">
        <v>34</v>
      </c>
      <c r="H660" t="s">
        <v>3042</v>
      </c>
      <c r="I660">
        <v>0</v>
      </c>
      <c r="J660">
        <v>1</v>
      </c>
    </row>
    <row r="661" spans="1:10" x14ac:dyDescent="0.35">
      <c r="A661" t="s">
        <v>11</v>
      </c>
      <c r="B661" t="s">
        <v>3043</v>
      </c>
      <c r="C661" t="s">
        <v>3044</v>
      </c>
      <c r="D661" t="s">
        <v>3045</v>
      </c>
      <c r="E661" t="s">
        <v>3046</v>
      </c>
      <c r="F661" s="2">
        <v>15.49</v>
      </c>
      <c r="G661" t="s">
        <v>39</v>
      </c>
      <c r="H661" t="s">
        <v>3047</v>
      </c>
      <c r="I661">
        <v>0</v>
      </c>
      <c r="J661">
        <v>1</v>
      </c>
    </row>
    <row r="662" spans="1:10" x14ac:dyDescent="0.35">
      <c r="A662" t="s">
        <v>11</v>
      </c>
      <c r="B662" t="s">
        <v>3048</v>
      </c>
      <c r="C662" t="s">
        <v>3049</v>
      </c>
      <c r="D662" t="s">
        <v>3050</v>
      </c>
      <c r="E662" t="s">
        <v>3051</v>
      </c>
      <c r="F662" s="2">
        <v>15</v>
      </c>
      <c r="G662" t="s">
        <v>45</v>
      </c>
      <c r="H662" t="s">
        <v>3052</v>
      </c>
      <c r="I662">
        <v>0</v>
      </c>
      <c r="J662">
        <v>1</v>
      </c>
    </row>
    <row r="663" spans="1:10" x14ac:dyDescent="0.35">
      <c r="A663" t="s">
        <v>11</v>
      </c>
      <c r="B663" t="s">
        <v>3053</v>
      </c>
      <c r="C663" t="s">
        <v>3054</v>
      </c>
      <c r="D663" t="s">
        <v>3055</v>
      </c>
      <c r="E663" t="s">
        <v>3056</v>
      </c>
      <c r="F663" s="2">
        <v>15</v>
      </c>
      <c r="G663" t="s">
        <v>51</v>
      </c>
      <c r="H663" t="s">
        <v>3057</v>
      </c>
      <c r="I663">
        <v>0</v>
      </c>
      <c r="J663">
        <v>1</v>
      </c>
    </row>
    <row r="664" spans="1:10" x14ac:dyDescent="0.35">
      <c r="A664" t="s">
        <v>11</v>
      </c>
      <c r="B664" t="s">
        <v>3058</v>
      </c>
      <c r="C664" t="s">
        <v>3059</v>
      </c>
      <c r="D664" t="s">
        <v>3060</v>
      </c>
      <c r="E664" t="s">
        <v>3061</v>
      </c>
      <c r="F664" s="2">
        <v>16.25</v>
      </c>
      <c r="G664" t="s">
        <v>57</v>
      </c>
      <c r="H664" t="s">
        <v>3062</v>
      </c>
      <c r="I664">
        <v>0</v>
      </c>
      <c r="J664">
        <v>1</v>
      </c>
    </row>
    <row r="665" spans="1:10" x14ac:dyDescent="0.35">
      <c r="A665" t="s">
        <v>11</v>
      </c>
      <c r="B665" t="s">
        <v>3063</v>
      </c>
      <c r="C665" t="s">
        <v>3064</v>
      </c>
      <c r="D665" t="s">
        <v>3065</v>
      </c>
      <c r="E665" t="s">
        <v>3066</v>
      </c>
      <c r="F665" s="2">
        <v>20.75</v>
      </c>
      <c r="G665" t="s">
        <v>63</v>
      </c>
      <c r="H665" t="s">
        <v>3067</v>
      </c>
      <c r="I665">
        <v>0</v>
      </c>
      <c r="J665">
        <v>1</v>
      </c>
    </row>
    <row r="666" spans="1:10" x14ac:dyDescent="0.35">
      <c r="A666" t="s">
        <v>11</v>
      </c>
      <c r="B666" t="s">
        <v>3068</v>
      </c>
      <c r="C666" t="s">
        <v>3069</v>
      </c>
      <c r="D666" t="s">
        <v>3070</v>
      </c>
      <c r="E666" t="s">
        <v>3071</v>
      </c>
      <c r="F666" s="2">
        <v>20.75</v>
      </c>
      <c r="G666" t="s">
        <v>69</v>
      </c>
      <c r="H666" t="s">
        <v>3072</v>
      </c>
      <c r="I666">
        <v>0</v>
      </c>
      <c r="J666">
        <v>1</v>
      </c>
    </row>
    <row r="667" spans="1:10" x14ac:dyDescent="0.35">
      <c r="A667" t="s">
        <v>11</v>
      </c>
      <c r="B667" t="s">
        <v>3073</v>
      </c>
      <c r="C667" t="s">
        <v>3074</v>
      </c>
      <c r="D667" t="s">
        <v>3075</v>
      </c>
      <c r="E667" t="s">
        <v>3076</v>
      </c>
      <c r="F667" s="2">
        <v>15</v>
      </c>
      <c r="G667" t="s">
        <v>75</v>
      </c>
      <c r="H667" t="s">
        <v>3077</v>
      </c>
      <c r="I667">
        <v>0</v>
      </c>
      <c r="J667">
        <v>1</v>
      </c>
    </row>
    <row r="668" spans="1:10" x14ac:dyDescent="0.35">
      <c r="A668" t="s">
        <v>11</v>
      </c>
      <c r="B668" t="s">
        <v>3078</v>
      </c>
      <c r="C668" t="s">
        <v>3079</v>
      </c>
      <c r="D668" t="s">
        <v>3080</v>
      </c>
      <c r="E668" t="s">
        <v>3081</v>
      </c>
      <c r="F668" s="2">
        <v>16.940000000000001</v>
      </c>
      <c r="G668" t="s">
        <v>81</v>
      </c>
      <c r="I668">
        <v>0</v>
      </c>
      <c r="J668">
        <v>1</v>
      </c>
    </row>
    <row r="669" spans="1:10" x14ac:dyDescent="0.35">
      <c r="A669" t="s">
        <v>11</v>
      </c>
      <c r="B669" t="s">
        <v>3082</v>
      </c>
      <c r="C669" t="s">
        <v>3083</v>
      </c>
      <c r="D669" t="s">
        <v>3084</v>
      </c>
      <c r="E669" t="s">
        <v>3085</v>
      </c>
      <c r="F669" s="2">
        <v>20.75</v>
      </c>
      <c r="G669" t="s">
        <v>16</v>
      </c>
      <c r="H669" t="s">
        <v>3086</v>
      </c>
      <c r="I669">
        <v>0</v>
      </c>
      <c r="J669">
        <v>1</v>
      </c>
    </row>
    <row r="670" spans="1:10" x14ac:dyDescent="0.35">
      <c r="A670" t="s">
        <v>11</v>
      </c>
      <c r="B670" t="s">
        <v>3087</v>
      </c>
      <c r="C670" t="s">
        <v>3088</v>
      </c>
      <c r="D670" t="s">
        <v>3089</v>
      </c>
      <c r="E670" t="s">
        <v>3090</v>
      </c>
      <c r="F670" s="2">
        <v>15</v>
      </c>
      <c r="G670" t="s">
        <v>22</v>
      </c>
      <c r="H670" t="s">
        <v>3091</v>
      </c>
      <c r="I670">
        <v>0</v>
      </c>
      <c r="J670">
        <v>1</v>
      </c>
    </row>
    <row r="671" spans="1:10" x14ac:dyDescent="0.35">
      <c r="A671" t="s">
        <v>11</v>
      </c>
      <c r="B671" t="s">
        <v>3092</v>
      </c>
      <c r="C671" t="s">
        <v>3093</v>
      </c>
      <c r="D671" t="s">
        <v>3094</v>
      </c>
      <c r="E671" t="s">
        <v>3095</v>
      </c>
      <c r="F671" s="2">
        <v>45</v>
      </c>
      <c r="G671" t="s">
        <v>28</v>
      </c>
      <c r="H671" t="s">
        <v>3096</v>
      </c>
      <c r="I671">
        <v>0</v>
      </c>
      <c r="J671">
        <v>1</v>
      </c>
    </row>
    <row r="672" spans="1:10" x14ac:dyDescent="0.35">
      <c r="A672" t="s">
        <v>11</v>
      </c>
      <c r="B672" t="s">
        <v>3097</v>
      </c>
      <c r="C672" t="s">
        <v>3098</v>
      </c>
      <c r="D672" t="s">
        <v>3099</v>
      </c>
      <c r="E672" t="s">
        <v>3100</v>
      </c>
      <c r="F672" s="2">
        <v>100</v>
      </c>
      <c r="G672" t="s">
        <v>34</v>
      </c>
      <c r="H672" t="s">
        <v>3101</v>
      </c>
      <c r="I672">
        <v>0</v>
      </c>
      <c r="J672">
        <v>1</v>
      </c>
    </row>
    <row r="673" spans="1:10" x14ac:dyDescent="0.35">
      <c r="A673" t="s">
        <v>11</v>
      </c>
      <c r="B673" t="s">
        <v>3102</v>
      </c>
      <c r="C673" t="s">
        <v>3103</v>
      </c>
      <c r="D673" t="s">
        <v>3104</v>
      </c>
      <c r="E673" t="s">
        <v>3105</v>
      </c>
      <c r="F673" s="2">
        <v>20</v>
      </c>
      <c r="G673" t="s">
        <v>39</v>
      </c>
      <c r="H673" t="s">
        <v>3106</v>
      </c>
      <c r="I673">
        <v>0</v>
      </c>
      <c r="J673">
        <v>1</v>
      </c>
    </row>
    <row r="674" spans="1:10" x14ac:dyDescent="0.35">
      <c r="A674" t="s">
        <v>11</v>
      </c>
      <c r="B674" t="s">
        <v>3107</v>
      </c>
      <c r="C674" t="s">
        <v>3108</v>
      </c>
      <c r="D674" t="s">
        <v>3109</v>
      </c>
      <c r="E674" t="s">
        <v>3110</v>
      </c>
      <c r="F674" s="2">
        <v>15</v>
      </c>
      <c r="G674" t="s">
        <v>45</v>
      </c>
      <c r="H674" t="s">
        <v>3111</v>
      </c>
      <c r="I674">
        <v>0</v>
      </c>
      <c r="J674">
        <v>1</v>
      </c>
    </row>
    <row r="675" spans="1:10" x14ac:dyDescent="0.35">
      <c r="A675" t="s">
        <v>11</v>
      </c>
      <c r="B675" t="s">
        <v>3112</v>
      </c>
      <c r="C675" t="s">
        <v>3113</v>
      </c>
      <c r="D675" t="s">
        <v>3114</v>
      </c>
      <c r="E675" t="s">
        <v>3115</v>
      </c>
      <c r="F675" s="2">
        <v>17.579999999999998</v>
      </c>
      <c r="G675" t="s">
        <v>51</v>
      </c>
      <c r="H675" t="s">
        <v>3116</v>
      </c>
      <c r="I675">
        <v>0</v>
      </c>
      <c r="J675">
        <v>1</v>
      </c>
    </row>
    <row r="676" spans="1:10" x14ac:dyDescent="0.35">
      <c r="A676" t="s">
        <v>11</v>
      </c>
      <c r="B676" t="s">
        <v>3117</v>
      </c>
      <c r="C676" t="s">
        <v>3118</v>
      </c>
      <c r="D676" t="s">
        <v>3119</v>
      </c>
      <c r="E676" t="s">
        <v>3120</v>
      </c>
      <c r="F676" s="2">
        <v>70.739999999999995</v>
      </c>
      <c r="G676" t="s">
        <v>57</v>
      </c>
      <c r="H676" t="s">
        <v>3121</v>
      </c>
      <c r="I676">
        <v>0</v>
      </c>
      <c r="J676">
        <v>1</v>
      </c>
    </row>
    <row r="677" spans="1:10" x14ac:dyDescent="0.35">
      <c r="A677" t="s">
        <v>11</v>
      </c>
      <c r="B677" t="s">
        <v>3122</v>
      </c>
      <c r="C677" t="s">
        <v>3123</v>
      </c>
      <c r="D677" t="s">
        <v>3124</v>
      </c>
      <c r="E677" t="s">
        <v>3125</v>
      </c>
      <c r="F677" s="2">
        <v>31</v>
      </c>
      <c r="G677" t="s">
        <v>63</v>
      </c>
      <c r="H677" t="s">
        <v>3126</v>
      </c>
      <c r="I677">
        <v>0</v>
      </c>
      <c r="J677">
        <v>1</v>
      </c>
    </row>
    <row r="678" spans="1:10" x14ac:dyDescent="0.35">
      <c r="A678" t="s">
        <v>11</v>
      </c>
      <c r="B678" t="s">
        <v>3127</v>
      </c>
      <c r="C678" t="s">
        <v>3128</v>
      </c>
      <c r="D678" t="s">
        <v>3129</v>
      </c>
      <c r="E678" t="s">
        <v>3130</v>
      </c>
      <c r="F678" s="2">
        <v>78.5</v>
      </c>
      <c r="G678" t="s">
        <v>69</v>
      </c>
      <c r="H678" t="s">
        <v>3131</v>
      </c>
      <c r="I678">
        <v>0</v>
      </c>
      <c r="J678">
        <v>1</v>
      </c>
    </row>
    <row r="679" spans="1:10" x14ac:dyDescent="0.35">
      <c r="A679" t="s">
        <v>11</v>
      </c>
      <c r="B679" t="s">
        <v>3132</v>
      </c>
      <c r="C679" t="s">
        <v>3133</v>
      </c>
      <c r="D679" t="s">
        <v>3134</v>
      </c>
      <c r="E679" t="s">
        <v>3135</v>
      </c>
      <c r="F679" s="2">
        <v>30.74</v>
      </c>
      <c r="G679" t="s">
        <v>75</v>
      </c>
      <c r="H679" t="s">
        <v>3136</v>
      </c>
      <c r="I679">
        <v>0</v>
      </c>
      <c r="J679">
        <v>1</v>
      </c>
    </row>
    <row r="680" spans="1:10" x14ac:dyDescent="0.35">
      <c r="A680" t="s">
        <v>11</v>
      </c>
      <c r="B680" t="s">
        <v>3137</v>
      </c>
      <c r="C680" t="s">
        <v>3138</v>
      </c>
      <c r="D680" t="s">
        <v>3139</v>
      </c>
      <c r="E680" t="s">
        <v>3140</v>
      </c>
      <c r="F680" s="2">
        <v>611.5</v>
      </c>
      <c r="G680" t="s">
        <v>81</v>
      </c>
      <c r="H680" t="s">
        <v>3141</v>
      </c>
      <c r="I680">
        <v>0</v>
      </c>
      <c r="J680">
        <v>1</v>
      </c>
    </row>
    <row r="681" spans="1:10" x14ac:dyDescent="0.35">
      <c r="A681" t="s">
        <v>11</v>
      </c>
      <c r="B681" t="s">
        <v>3142</v>
      </c>
      <c r="C681" t="s">
        <v>3143</v>
      </c>
      <c r="D681" t="s">
        <v>3144</v>
      </c>
      <c r="E681" t="s">
        <v>3145</v>
      </c>
      <c r="F681" s="2">
        <v>155.25</v>
      </c>
      <c r="G681" t="s">
        <v>22</v>
      </c>
      <c r="H681" t="s">
        <v>3146</v>
      </c>
      <c r="I681">
        <v>0</v>
      </c>
      <c r="J681">
        <v>1</v>
      </c>
    </row>
    <row r="682" spans="1:10" x14ac:dyDescent="0.35">
      <c r="A682" t="s">
        <v>11</v>
      </c>
      <c r="B682" t="s">
        <v>3147</v>
      </c>
      <c r="C682" t="s">
        <v>3148</v>
      </c>
      <c r="D682" t="s">
        <v>3149</v>
      </c>
      <c r="E682" t="s">
        <v>3150</v>
      </c>
      <c r="F682" s="2">
        <v>15</v>
      </c>
      <c r="G682" t="s">
        <v>28</v>
      </c>
      <c r="H682" t="s">
        <v>3151</v>
      </c>
      <c r="I682">
        <v>0</v>
      </c>
      <c r="J682">
        <v>1</v>
      </c>
    </row>
    <row r="683" spans="1:10" x14ac:dyDescent="0.35">
      <c r="A683" t="s">
        <v>11</v>
      </c>
      <c r="B683" t="s">
        <v>3152</v>
      </c>
      <c r="C683" t="s">
        <v>3153</v>
      </c>
      <c r="D683" t="s">
        <v>3154</v>
      </c>
      <c r="E683" t="s">
        <v>3155</v>
      </c>
      <c r="F683" s="2">
        <v>15</v>
      </c>
      <c r="G683" t="s">
        <v>34</v>
      </c>
      <c r="H683" t="s">
        <v>3156</v>
      </c>
      <c r="I683">
        <v>0</v>
      </c>
      <c r="J683">
        <v>1</v>
      </c>
    </row>
    <row r="684" spans="1:10" x14ac:dyDescent="0.35">
      <c r="A684" t="s">
        <v>11</v>
      </c>
      <c r="B684" t="s">
        <v>3157</v>
      </c>
      <c r="C684" t="s">
        <v>3158</v>
      </c>
      <c r="D684" t="s">
        <v>3159</v>
      </c>
      <c r="E684" t="s">
        <v>3160</v>
      </c>
      <c r="F684" s="2">
        <v>36</v>
      </c>
      <c r="G684" t="s">
        <v>39</v>
      </c>
      <c r="H684" t="s">
        <v>3161</v>
      </c>
      <c r="I684">
        <v>0</v>
      </c>
      <c r="J684">
        <v>1</v>
      </c>
    </row>
    <row r="685" spans="1:10" x14ac:dyDescent="0.35">
      <c r="A685" t="s">
        <v>11</v>
      </c>
      <c r="B685" t="s">
        <v>3162</v>
      </c>
      <c r="C685" t="s">
        <v>3163</v>
      </c>
      <c r="D685" t="s">
        <v>3164</v>
      </c>
      <c r="E685" t="s">
        <v>3165</v>
      </c>
      <c r="F685" s="2">
        <v>11.6</v>
      </c>
      <c r="G685" t="s">
        <v>45</v>
      </c>
      <c r="H685" t="s">
        <v>3166</v>
      </c>
      <c r="I685">
        <v>0</v>
      </c>
      <c r="J685">
        <v>1</v>
      </c>
    </row>
    <row r="686" spans="1:10" x14ac:dyDescent="0.35">
      <c r="A686" t="s">
        <v>11</v>
      </c>
      <c r="B686" t="s">
        <v>3167</v>
      </c>
      <c r="C686" t="s">
        <v>3168</v>
      </c>
      <c r="D686" t="s">
        <v>3169</v>
      </c>
      <c r="E686" t="s">
        <v>3170</v>
      </c>
      <c r="F686" s="2">
        <v>15</v>
      </c>
      <c r="G686" t="s">
        <v>51</v>
      </c>
      <c r="H686" t="s">
        <v>3171</v>
      </c>
      <c r="I686">
        <v>0</v>
      </c>
      <c r="J686">
        <v>1</v>
      </c>
    </row>
    <row r="687" spans="1:10" x14ac:dyDescent="0.35">
      <c r="A687" t="s">
        <v>11</v>
      </c>
      <c r="B687" t="s">
        <v>3172</v>
      </c>
      <c r="C687" t="s">
        <v>3173</v>
      </c>
      <c r="D687" t="s">
        <v>3174</v>
      </c>
      <c r="E687" t="s">
        <v>3175</v>
      </c>
      <c r="F687" s="2">
        <v>20</v>
      </c>
      <c r="G687" t="s">
        <v>57</v>
      </c>
      <c r="H687" t="s">
        <v>3176</v>
      </c>
      <c r="I687">
        <v>0</v>
      </c>
      <c r="J687">
        <v>1</v>
      </c>
    </row>
    <row r="688" spans="1:10" x14ac:dyDescent="0.35">
      <c r="A688" t="s">
        <v>11</v>
      </c>
      <c r="B688" t="s">
        <v>3177</v>
      </c>
      <c r="C688" t="s">
        <v>3178</v>
      </c>
      <c r="D688" t="s">
        <v>3179</v>
      </c>
      <c r="E688" t="s">
        <v>3180</v>
      </c>
      <c r="F688" s="2">
        <v>44</v>
      </c>
      <c r="G688" t="s">
        <v>63</v>
      </c>
      <c r="H688" t="s">
        <v>3181</v>
      </c>
      <c r="I688">
        <v>0</v>
      </c>
      <c r="J688">
        <v>1</v>
      </c>
    </row>
    <row r="689" spans="1:10" x14ac:dyDescent="0.35">
      <c r="A689" t="s">
        <v>11</v>
      </c>
      <c r="B689" t="s">
        <v>3182</v>
      </c>
      <c r="C689" t="s">
        <v>3183</v>
      </c>
      <c r="D689" t="s">
        <v>3184</v>
      </c>
      <c r="E689" t="s">
        <v>3185</v>
      </c>
      <c r="F689" s="2">
        <v>15</v>
      </c>
      <c r="G689" t="s">
        <v>69</v>
      </c>
      <c r="H689" t="s">
        <v>3186</v>
      </c>
      <c r="I689">
        <v>0</v>
      </c>
      <c r="J689">
        <v>1</v>
      </c>
    </row>
    <row r="690" spans="1:10" x14ac:dyDescent="0.35">
      <c r="A690" t="s">
        <v>11</v>
      </c>
      <c r="B690" t="s">
        <v>3187</v>
      </c>
      <c r="C690" t="s">
        <v>3188</v>
      </c>
      <c r="D690" t="s">
        <v>3189</v>
      </c>
      <c r="E690" t="s">
        <v>3190</v>
      </c>
      <c r="F690" s="2">
        <v>27.75</v>
      </c>
      <c r="G690" t="s">
        <v>75</v>
      </c>
      <c r="H690" t="s">
        <v>3191</v>
      </c>
      <c r="I690">
        <v>0</v>
      </c>
      <c r="J690">
        <v>1</v>
      </c>
    </row>
    <row r="691" spans="1:10" x14ac:dyDescent="0.35">
      <c r="A691" t="s">
        <v>11</v>
      </c>
      <c r="B691" t="s">
        <v>3192</v>
      </c>
      <c r="C691" t="s">
        <v>3193</v>
      </c>
      <c r="D691" t="s">
        <v>3194</v>
      </c>
      <c r="E691" t="s">
        <v>3195</v>
      </c>
      <c r="F691" s="2">
        <v>39.04</v>
      </c>
      <c r="G691" t="s">
        <v>81</v>
      </c>
      <c r="H691" t="s">
        <v>3196</v>
      </c>
      <c r="I691">
        <v>0</v>
      </c>
      <c r="J691">
        <v>1</v>
      </c>
    </row>
    <row r="692" spans="1:10" x14ac:dyDescent="0.35">
      <c r="A692" t="s">
        <v>11</v>
      </c>
      <c r="B692" t="s">
        <v>3197</v>
      </c>
      <c r="C692" t="s">
        <v>3198</v>
      </c>
      <c r="D692" t="s">
        <v>3199</v>
      </c>
      <c r="E692" t="s">
        <v>3200</v>
      </c>
      <c r="F692" s="2">
        <v>340.84</v>
      </c>
      <c r="G692" t="s">
        <v>16</v>
      </c>
      <c r="H692" t="s">
        <v>3201</v>
      </c>
      <c r="I692">
        <v>0</v>
      </c>
      <c r="J692">
        <v>1</v>
      </c>
    </row>
    <row r="693" spans="1:10" x14ac:dyDescent="0.35">
      <c r="A693" t="s">
        <v>11</v>
      </c>
      <c r="B693" t="s">
        <v>3202</v>
      </c>
      <c r="C693" t="s">
        <v>3203</v>
      </c>
      <c r="D693" t="s">
        <v>3204</v>
      </c>
      <c r="E693" t="s">
        <v>3205</v>
      </c>
      <c r="F693" s="2">
        <v>15</v>
      </c>
      <c r="G693" t="s">
        <v>22</v>
      </c>
      <c r="H693" t="s">
        <v>3206</v>
      </c>
      <c r="I693">
        <v>0</v>
      </c>
      <c r="J693">
        <v>1</v>
      </c>
    </row>
    <row r="694" spans="1:10" x14ac:dyDescent="0.35">
      <c r="A694" t="s">
        <v>11</v>
      </c>
      <c r="B694" t="s">
        <v>3207</v>
      </c>
      <c r="C694" t="s">
        <v>3208</v>
      </c>
      <c r="D694" t="s">
        <v>3209</v>
      </c>
      <c r="E694" t="s">
        <v>3210</v>
      </c>
      <c r="F694" s="2">
        <v>15</v>
      </c>
      <c r="G694" t="s">
        <v>28</v>
      </c>
      <c r="H694" t="s">
        <v>3211</v>
      </c>
      <c r="I694">
        <v>0</v>
      </c>
      <c r="J694">
        <v>1</v>
      </c>
    </row>
    <row r="695" spans="1:10" x14ac:dyDescent="0.35">
      <c r="A695" t="s">
        <v>11</v>
      </c>
      <c r="B695" t="s">
        <v>3212</v>
      </c>
      <c r="C695" t="s">
        <v>3213</v>
      </c>
      <c r="D695" t="s">
        <v>3209</v>
      </c>
      <c r="E695" t="s">
        <v>3210</v>
      </c>
      <c r="F695" s="2">
        <v>15</v>
      </c>
      <c r="G695" t="s">
        <v>34</v>
      </c>
      <c r="H695" t="s">
        <v>3214</v>
      </c>
      <c r="I695">
        <v>0</v>
      </c>
      <c r="J695">
        <v>1</v>
      </c>
    </row>
    <row r="696" spans="1:10" x14ac:dyDescent="0.35">
      <c r="A696" t="s">
        <v>11</v>
      </c>
      <c r="B696" t="s">
        <v>3215</v>
      </c>
      <c r="C696" t="s">
        <v>3216</v>
      </c>
      <c r="D696" t="s">
        <v>3217</v>
      </c>
      <c r="E696" t="s">
        <v>3218</v>
      </c>
      <c r="F696" s="2">
        <v>15</v>
      </c>
      <c r="G696" t="s">
        <v>39</v>
      </c>
      <c r="H696" t="s">
        <v>3219</v>
      </c>
      <c r="I696">
        <v>0</v>
      </c>
      <c r="J696">
        <v>1</v>
      </c>
    </row>
    <row r="697" spans="1:10" x14ac:dyDescent="0.35">
      <c r="A697" t="s">
        <v>11</v>
      </c>
      <c r="B697" t="s">
        <v>3220</v>
      </c>
      <c r="C697" t="s">
        <v>3221</v>
      </c>
      <c r="D697" t="s">
        <v>3222</v>
      </c>
      <c r="E697" t="s">
        <v>3223</v>
      </c>
      <c r="F697" s="2">
        <v>15</v>
      </c>
      <c r="G697" t="s">
        <v>45</v>
      </c>
      <c r="H697" t="s">
        <v>3224</v>
      </c>
      <c r="I697">
        <v>0</v>
      </c>
      <c r="J697">
        <v>1</v>
      </c>
    </row>
    <row r="698" spans="1:10" x14ac:dyDescent="0.35">
      <c r="A698" t="s">
        <v>11</v>
      </c>
      <c r="B698" t="s">
        <v>3225</v>
      </c>
      <c r="C698" t="s">
        <v>3226</v>
      </c>
      <c r="D698" t="s">
        <v>3227</v>
      </c>
      <c r="E698" t="s">
        <v>3228</v>
      </c>
      <c r="F698" s="2">
        <v>15</v>
      </c>
      <c r="G698" t="s">
        <v>51</v>
      </c>
      <c r="H698" t="s">
        <v>3229</v>
      </c>
      <c r="I698">
        <v>0</v>
      </c>
      <c r="J698">
        <v>1</v>
      </c>
    </row>
    <row r="699" spans="1:10" x14ac:dyDescent="0.35">
      <c r="A699" t="s">
        <v>11</v>
      </c>
      <c r="B699" t="s">
        <v>3230</v>
      </c>
      <c r="C699" t="s">
        <v>3231</v>
      </c>
      <c r="D699" t="s">
        <v>3232</v>
      </c>
      <c r="E699" t="s">
        <v>3233</v>
      </c>
      <c r="F699" s="2">
        <v>22.74</v>
      </c>
      <c r="G699" t="s">
        <v>57</v>
      </c>
      <c r="H699" t="s">
        <v>3234</v>
      </c>
      <c r="I699">
        <v>0</v>
      </c>
      <c r="J699">
        <v>1</v>
      </c>
    </row>
    <row r="700" spans="1:10" x14ac:dyDescent="0.35">
      <c r="A700" t="s">
        <v>11</v>
      </c>
      <c r="B700" t="s">
        <v>3235</v>
      </c>
      <c r="C700" t="s">
        <v>3236</v>
      </c>
      <c r="D700" t="s">
        <v>3237</v>
      </c>
      <c r="E700" t="s">
        <v>3238</v>
      </c>
      <c r="F700" s="2">
        <v>16.25</v>
      </c>
      <c r="G700" t="s">
        <v>63</v>
      </c>
      <c r="H700" t="s">
        <v>3239</v>
      </c>
      <c r="I700">
        <v>0</v>
      </c>
      <c r="J700">
        <v>1</v>
      </c>
    </row>
    <row r="701" spans="1:10" x14ac:dyDescent="0.35">
      <c r="A701" t="s">
        <v>11</v>
      </c>
      <c r="B701" t="s">
        <v>3240</v>
      </c>
      <c r="C701" t="s">
        <v>3241</v>
      </c>
      <c r="D701" t="s">
        <v>3242</v>
      </c>
      <c r="E701" t="s">
        <v>3243</v>
      </c>
      <c r="F701" s="2">
        <v>15</v>
      </c>
      <c r="G701" t="s">
        <v>69</v>
      </c>
      <c r="H701" t="s">
        <v>3244</v>
      </c>
      <c r="I701">
        <v>0</v>
      </c>
      <c r="J701">
        <v>1</v>
      </c>
    </row>
    <row r="702" spans="1:10" x14ac:dyDescent="0.35">
      <c r="A702" t="s">
        <v>11</v>
      </c>
      <c r="B702" t="s">
        <v>3245</v>
      </c>
      <c r="C702" t="s">
        <v>3246</v>
      </c>
      <c r="D702" t="s">
        <v>3247</v>
      </c>
      <c r="E702" t="s">
        <v>3248</v>
      </c>
      <c r="F702" s="2">
        <v>28.75</v>
      </c>
      <c r="G702" t="s">
        <v>75</v>
      </c>
      <c r="H702" t="s">
        <v>3249</v>
      </c>
      <c r="I702">
        <v>0</v>
      </c>
      <c r="J702">
        <v>1</v>
      </c>
    </row>
    <row r="703" spans="1:10" x14ac:dyDescent="0.35">
      <c r="A703" t="s">
        <v>11</v>
      </c>
      <c r="B703" t="s">
        <v>3250</v>
      </c>
      <c r="C703" t="s">
        <v>3251</v>
      </c>
      <c r="D703" t="s">
        <v>3252</v>
      </c>
      <c r="E703" t="s">
        <v>3253</v>
      </c>
      <c r="F703" s="2">
        <v>42</v>
      </c>
      <c r="G703" t="s">
        <v>81</v>
      </c>
      <c r="H703" t="s">
        <v>3254</v>
      </c>
      <c r="I703">
        <v>0</v>
      </c>
      <c r="J703">
        <v>1</v>
      </c>
    </row>
    <row r="704" spans="1:10" x14ac:dyDescent="0.35">
      <c r="A704" t="s">
        <v>11</v>
      </c>
      <c r="B704" t="s">
        <v>3255</v>
      </c>
      <c r="C704" t="s">
        <v>3256</v>
      </c>
      <c r="D704" t="s">
        <v>3257</v>
      </c>
      <c r="E704" t="s">
        <v>3258</v>
      </c>
      <c r="F704" s="2">
        <v>94</v>
      </c>
      <c r="G704" t="s">
        <v>22</v>
      </c>
      <c r="H704" t="s">
        <v>3259</v>
      </c>
      <c r="I704">
        <v>0</v>
      </c>
      <c r="J704">
        <v>1</v>
      </c>
    </row>
    <row r="705" spans="1:10" x14ac:dyDescent="0.35">
      <c r="A705" t="s">
        <v>11</v>
      </c>
      <c r="B705" t="s">
        <v>3260</v>
      </c>
      <c r="C705" t="s">
        <v>3261</v>
      </c>
      <c r="D705" t="s">
        <v>3262</v>
      </c>
      <c r="E705" t="s">
        <v>3263</v>
      </c>
      <c r="F705" s="2">
        <v>15</v>
      </c>
      <c r="G705" t="s">
        <v>28</v>
      </c>
      <c r="H705" t="s">
        <v>3264</v>
      </c>
      <c r="I705">
        <v>0</v>
      </c>
      <c r="J705">
        <v>1</v>
      </c>
    </row>
    <row r="706" spans="1:10" x14ac:dyDescent="0.35">
      <c r="A706" t="s">
        <v>11</v>
      </c>
      <c r="B706" t="s">
        <v>3265</v>
      </c>
      <c r="C706" t="s">
        <v>3266</v>
      </c>
      <c r="D706" t="s">
        <v>3267</v>
      </c>
      <c r="E706" t="s">
        <v>3268</v>
      </c>
      <c r="F706" s="2">
        <v>12</v>
      </c>
      <c r="G706" t="s">
        <v>34</v>
      </c>
      <c r="H706" t="s">
        <v>3269</v>
      </c>
      <c r="I706">
        <v>0</v>
      </c>
      <c r="J706">
        <v>1</v>
      </c>
    </row>
    <row r="707" spans="1:10" x14ac:dyDescent="0.35">
      <c r="A707" t="s">
        <v>11</v>
      </c>
      <c r="B707" t="s">
        <v>3270</v>
      </c>
      <c r="C707" t="s">
        <v>3271</v>
      </c>
      <c r="D707" t="s">
        <v>3272</v>
      </c>
      <c r="E707" t="s">
        <v>3273</v>
      </c>
      <c r="F707" s="2">
        <v>18</v>
      </c>
      <c r="G707" t="s">
        <v>39</v>
      </c>
      <c r="H707" t="s">
        <v>3274</v>
      </c>
      <c r="I707">
        <v>0</v>
      </c>
      <c r="J707">
        <v>1</v>
      </c>
    </row>
    <row r="708" spans="1:10" x14ac:dyDescent="0.35">
      <c r="A708" t="s">
        <v>11</v>
      </c>
      <c r="B708" t="s">
        <v>3275</v>
      </c>
      <c r="C708" t="s">
        <v>3276</v>
      </c>
      <c r="D708" t="s">
        <v>3277</v>
      </c>
      <c r="E708" t="s">
        <v>3278</v>
      </c>
      <c r="F708" s="2">
        <v>15</v>
      </c>
      <c r="G708" t="s">
        <v>45</v>
      </c>
      <c r="H708" t="s">
        <v>3279</v>
      </c>
      <c r="I708">
        <v>0</v>
      </c>
      <c r="J708">
        <v>1</v>
      </c>
    </row>
    <row r="709" spans="1:10" x14ac:dyDescent="0.35">
      <c r="A709" t="s">
        <v>11</v>
      </c>
      <c r="B709" t="s">
        <v>3280</v>
      </c>
      <c r="C709" t="s">
        <v>3281</v>
      </c>
      <c r="D709" t="s">
        <v>3282</v>
      </c>
      <c r="E709" t="s">
        <v>3283</v>
      </c>
      <c r="F709" s="2">
        <v>16.940000000000001</v>
      </c>
      <c r="G709" t="s">
        <v>51</v>
      </c>
      <c r="I709">
        <v>0</v>
      </c>
      <c r="J709">
        <v>1</v>
      </c>
    </row>
    <row r="710" spans="1:10" x14ac:dyDescent="0.35">
      <c r="A710" t="s">
        <v>11</v>
      </c>
      <c r="B710" t="s">
        <v>3284</v>
      </c>
      <c r="C710" t="s">
        <v>3285</v>
      </c>
      <c r="D710" t="s">
        <v>3286</v>
      </c>
      <c r="E710" t="s">
        <v>3287</v>
      </c>
      <c r="F710" s="2">
        <v>14.25</v>
      </c>
      <c r="G710" t="s">
        <v>57</v>
      </c>
      <c r="H710" t="s">
        <v>3288</v>
      </c>
      <c r="I710">
        <v>0</v>
      </c>
      <c r="J710">
        <v>1</v>
      </c>
    </row>
    <row r="711" spans="1:10" x14ac:dyDescent="0.35">
      <c r="A711" t="s">
        <v>11</v>
      </c>
      <c r="B711" t="s">
        <v>3289</v>
      </c>
      <c r="C711" t="s">
        <v>3290</v>
      </c>
      <c r="D711" t="s">
        <v>3291</v>
      </c>
      <c r="E711" t="s">
        <v>3292</v>
      </c>
      <c r="F711" s="2">
        <v>21</v>
      </c>
      <c r="G711" t="s">
        <v>63</v>
      </c>
      <c r="H711" t="s">
        <v>3293</v>
      </c>
      <c r="I711">
        <v>0</v>
      </c>
      <c r="J711">
        <v>1</v>
      </c>
    </row>
    <row r="712" spans="1:10" x14ac:dyDescent="0.35">
      <c r="A712" t="s">
        <v>11</v>
      </c>
      <c r="B712" t="s">
        <v>3289</v>
      </c>
      <c r="C712" t="s">
        <v>3290</v>
      </c>
      <c r="D712" t="s">
        <v>3294</v>
      </c>
      <c r="E712" t="s">
        <v>3295</v>
      </c>
      <c r="F712" s="2">
        <v>15.99</v>
      </c>
      <c r="G712" t="s">
        <v>69</v>
      </c>
      <c r="H712" t="s">
        <v>3293</v>
      </c>
      <c r="I712">
        <v>0</v>
      </c>
      <c r="J712">
        <v>1</v>
      </c>
    </row>
    <row r="713" spans="1:10" x14ac:dyDescent="0.35">
      <c r="A713" t="s">
        <v>11</v>
      </c>
      <c r="B713" t="s">
        <v>3289</v>
      </c>
      <c r="C713" t="s">
        <v>3290</v>
      </c>
      <c r="D713" t="s">
        <v>3296</v>
      </c>
      <c r="E713" t="s">
        <v>3297</v>
      </c>
      <c r="F713" s="2">
        <v>20.75</v>
      </c>
      <c r="G713" t="s">
        <v>75</v>
      </c>
      <c r="H713" t="s">
        <v>3293</v>
      </c>
      <c r="I713">
        <v>0</v>
      </c>
      <c r="J713">
        <v>1</v>
      </c>
    </row>
    <row r="714" spans="1:10" x14ac:dyDescent="0.35">
      <c r="A714" t="s">
        <v>11</v>
      </c>
      <c r="B714" t="s">
        <v>3289</v>
      </c>
      <c r="C714" t="s">
        <v>3290</v>
      </c>
      <c r="D714" t="s">
        <v>3296</v>
      </c>
      <c r="E714" t="s">
        <v>3297</v>
      </c>
      <c r="F714" s="2">
        <v>20.75</v>
      </c>
      <c r="G714" t="s">
        <v>81</v>
      </c>
      <c r="H714" t="s">
        <v>3293</v>
      </c>
      <c r="I714">
        <v>0</v>
      </c>
      <c r="J714">
        <v>1</v>
      </c>
    </row>
    <row r="715" spans="1:10" x14ac:dyDescent="0.35">
      <c r="A715" t="s">
        <v>11</v>
      </c>
      <c r="B715" t="s">
        <v>3289</v>
      </c>
      <c r="C715" t="s">
        <v>3290</v>
      </c>
      <c r="D715" t="s">
        <v>3298</v>
      </c>
      <c r="E715" t="s">
        <v>3299</v>
      </c>
      <c r="F715" s="2">
        <v>22.75</v>
      </c>
      <c r="G715" t="s">
        <v>16</v>
      </c>
      <c r="H715" t="s">
        <v>3293</v>
      </c>
      <c r="I715">
        <v>0</v>
      </c>
      <c r="J715">
        <v>1</v>
      </c>
    </row>
    <row r="716" spans="1:10" x14ac:dyDescent="0.35">
      <c r="A716" t="s">
        <v>11</v>
      </c>
      <c r="B716" t="s">
        <v>3289</v>
      </c>
      <c r="C716" t="s">
        <v>3290</v>
      </c>
      <c r="D716" t="s">
        <v>3294</v>
      </c>
      <c r="E716" t="s">
        <v>3295</v>
      </c>
      <c r="F716" s="2">
        <v>42</v>
      </c>
      <c r="G716" t="s">
        <v>22</v>
      </c>
      <c r="H716" t="s">
        <v>3293</v>
      </c>
      <c r="I716">
        <v>0</v>
      </c>
      <c r="J716">
        <v>1</v>
      </c>
    </row>
    <row r="717" spans="1:10" x14ac:dyDescent="0.35">
      <c r="A717" t="s">
        <v>11</v>
      </c>
      <c r="B717" t="s">
        <v>3289</v>
      </c>
      <c r="C717" t="s">
        <v>3290</v>
      </c>
      <c r="D717" t="s">
        <v>3294</v>
      </c>
      <c r="E717" t="s">
        <v>3295</v>
      </c>
      <c r="F717" s="2">
        <v>22.75</v>
      </c>
      <c r="G717" t="s">
        <v>28</v>
      </c>
      <c r="H717" t="s">
        <v>3293</v>
      </c>
      <c r="I717">
        <v>0</v>
      </c>
      <c r="J717">
        <v>1</v>
      </c>
    </row>
    <row r="718" spans="1:10" x14ac:dyDescent="0.35">
      <c r="A718" t="s">
        <v>11</v>
      </c>
      <c r="B718" t="s">
        <v>3300</v>
      </c>
      <c r="C718" t="s">
        <v>3301</v>
      </c>
      <c r="D718" t="s">
        <v>3302</v>
      </c>
      <c r="E718" t="s">
        <v>3303</v>
      </c>
      <c r="F718" s="2">
        <v>77.19</v>
      </c>
      <c r="G718" t="s">
        <v>34</v>
      </c>
      <c r="H718" t="s">
        <v>3304</v>
      </c>
      <c r="I718">
        <v>0</v>
      </c>
      <c r="J718">
        <v>1</v>
      </c>
    </row>
    <row r="719" spans="1:10" x14ac:dyDescent="0.35">
      <c r="A719" t="s">
        <v>11</v>
      </c>
      <c r="B719" t="s">
        <v>3305</v>
      </c>
      <c r="C719" t="s">
        <v>3306</v>
      </c>
      <c r="D719" t="s">
        <v>3307</v>
      </c>
      <c r="E719" t="s">
        <v>3308</v>
      </c>
      <c r="F719" s="2">
        <v>15</v>
      </c>
      <c r="G719" t="s">
        <v>39</v>
      </c>
      <c r="H719" t="s">
        <v>3309</v>
      </c>
      <c r="I719">
        <v>0</v>
      </c>
      <c r="J719">
        <v>1</v>
      </c>
    </row>
    <row r="720" spans="1:10" x14ac:dyDescent="0.35">
      <c r="A720" t="s">
        <v>11</v>
      </c>
      <c r="B720" t="s">
        <v>3310</v>
      </c>
      <c r="C720" t="s">
        <v>3311</v>
      </c>
      <c r="D720" t="s">
        <v>3312</v>
      </c>
      <c r="E720" t="s">
        <v>3313</v>
      </c>
      <c r="F720" s="2">
        <v>16.25</v>
      </c>
      <c r="G720" t="s">
        <v>45</v>
      </c>
      <c r="H720" t="s">
        <v>3314</v>
      </c>
      <c r="I720">
        <v>0</v>
      </c>
      <c r="J720">
        <v>1</v>
      </c>
    </row>
    <row r="721" spans="1:10" x14ac:dyDescent="0.35">
      <c r="A721" t="s">
        <v>11</v>
      </c>
      <c r="B721" t="s">
        <v>3315</v>
      </c>
      <c r="C721" t="s">
        <v>3316</v>
      </c>
      <c r="D721" t="s">
        <v>3317</v>
      </c>
      <c r="E721" t="s">
        <v>3318</v>
      </c>
      <c r="F721" s="2">
        <v>15</v>
      </c>
      <c r="G721" t="s">
        <v>51</v>
      </c>
      <c r="H721" t="s">
        <v>3319</v>
      </c>
      <c r="I721">
        <v>0</v>
      </c>
      <c r="J721">
        <v>1</v>
      </c>
    </row>
    <row r="722" spans="1:10" x14ac:dyDescent="0.35">
      <c r="A722" t="s">
        <v>11</v>
      </c>
      <c r="B722" t="s">
        <v>3320</v>
      </c>
      <c r="C722" t="s">
        <v>3321</v>
      </c>
      <c r="D722" t="s">
        <v>3322</v>
      </c>
      <c r="E722" t="s">
        <v>3318</v>
      </c>
      <c r="F722" s="2">
        <v>15</v>
      </c>
      <c r="G722" t="s">
        <v>57</v>
      </c>
      <c r="H722" t="s">
        <v>3323</v>
      </c>
      <c r="I722">
        <v>0</v>
      </c>
      <c r="J722">
        <v>1</v>
      </c>
    </row>
    <row r="723" spans="1:10" x14ac:dyDescent="0.35">
      <c r="A723" t="s">
        <v>11</v>
      </c>
      <c r="B723" t="s">
        <v>3324</v>
      </c>
      <c r="C723" t="s">
        <v>3325</v>
      </c>
      <c r="D723" t="s">
        <v>3326</v>
      </c>
      <c r="E723" t="s">
        <v>3327</v>
      </c>
      <c r="F723" s="2">
        <v>240.48</v>
      </c>
      <c r="G723" t="s">
        <v>63</v>
      </c>
      <c r="H723" t="s">
        <v>3328</v>
      </c>
      <c r="I723">
        <v>0</v>
      </c>
      <c r="J723">
        <v>1</v>
      </c>
    </row>
    <row r="724" spans="1:10" x14ac:dyDescent="0.35">
      <c r="A724" t="s">
        <v>11</v>
      </c>
      <c r="B724" t="s">
        <v>3329</v>
      </c>
      <c r="C724" t="s">
        <v>3330</v>
      </c>
      <c r="D724" t="s">
        <v>3331</v>
      </c>
      <c r="E724" t="s">
        <v>3332</v>
      </c>
      <c r="F724" s="2">
        <v>15</v>
      </c>
      <c r="G724" t="s">
        <v>69</v>
      </c>
      <c r="H724" t="s">
        <v>3333</v>
      </c>
      <c r="I724">
        <v>0</v>
      </c>
      <c r="J724">
        <v>1</v>
      </c>
    </row>
    <row r="725" spans="1:10" x14ac:dyDescent="0.35">
      <c r="A725" t="s">
        <v>11</v>
      </c>
      <c r="B725" t="s">
        <v>3334</v>
      </c>
      <c r="C725" t="s">
        <v>3335</v>
      </c>
      <c r="D725" t="s">
        <v>3336</v>
      </c>
      <c r="E725" t="s">
        <v>3337</v>
      </c>
      <c r="F725" s="2">
        <v>31</v>
      </c>
      <c r="G725" t="s">
        <v>75</v>
      </c>
      <c r="H725" t="s">
        <v>3338</v>
      </c>
      <c r="I725">
        <v>0</v>
      </c>
      <c r="J725">
        <v>1</v>
      </c>
    </row>
    <row r="726" spans="1:10" x14ac:dyDescent="0.35">
      <c r="A726" t="s">
        <v>11</v>
      </c>
      <c r="B726" t="s">
        <v>3339</v>
      </c>
      <c r="C726" t="s">
        <v>3340</v>
      </c>
      <c r="D726" t="s">
        <v>3341</v>
      </c>
      <c r="E726" t="s">
        <v>3342</v>
      </c>
      <c r="F726" s="2">
        <v>19.52</v>
      </c>
      <c r="G726" t="s">
        <v>81</v>
      </c>
      <c r="I726">
        <v>0</v>
      </c>
      <c r="J726">
        <v>1</v>
      </c>
    </row>
    <row r="727" spans="1:10" x14ac:dyDescent="0.35">
      <c r="A727" t="s">
        <v>11</v>
      </c>
      <c r="B727" t="s">
        <v>3343</v>
      </c>
      <c r="C727" t="s">
        <v>3344</v>
      </c>
      <c r="D727" t="s">
        <v>3345</v>
      </c>
      <c r="E727" t="s">
        <v>3346</v>
      </c>
      <c r="F727" s="2">
        <v>15</v>
      </c>
      <c r="G727" t="s">
        <v>22</v>
      </c>
      <c r="H727" t="s">
        <v>3347</v>
      </c>
      <c r="I727">
        <v>0</v>
      </c>
      <c r="J727">
        <v>1</v>
      </c>
    </row>
    <row r="728" spans="1:10" x14ac:dyDescent="0.35">
      <c r="A728" t="s">
        <v>11</v>
      </c>
      <c r="B728" t="s">
        <v>3348</v>
      </c>
      <c r="C728" t="s">
        <v>3349</v>
      </c>
      <c r="D728" t="s">
        <v>3345</v>
      </c>
      <c r="E728" t="s">
        <v>3346</v>
      </c>
      <c r="F728" s="2">
        <v>15</v>
      </c>
      <c r="G728" t="s">
        <v>28</v>
      </c>
      <c r="H728" t="s">
        <v>3350</v>
      </c>
      <c r="I728">
        <v>0</v>
      </c>
      <c r="J728">
        <v>1</v>
      </c>
    </row>
    <row r="729" spans="1:10" x14ac:dyDescent="0.35">
      <c r="A729" t="s">
        <v>11</v>
      </c>
      <c r="B729" t="s">
        <v>3351</v>
      </c>
      <c r="C729" t="s">
        <v>3352</v>
      </c>
      <c r="D729" t="s">
        <v>3353</v>
      </c>
      <c r="E729" t="s">
        <v>3354</v>
      </c>
      <c r="F729" s="2">
        <v>15</v>
      </c>
      <c r="G729" t="s">
        <v>34</v>
      </c>
      <c r="H729" t="s">
        <v>3355</v>
      </c>
      <c r="I729">
        <v>0</v>
      </c>
      <c r="J729">
        <v>1</v>
      </c>
    </row>
    <row r="730" spans="1:10" x14ac:dyDescent="0.35">
      <c r="A730" t="s">
        <v>11</v>
      </c>
      <c r="B730" t="s">
        <v>3356</v>
      </c>
      <c r="C730" t="s">
        <v>3357</v>
      </c>
      <c r="D730" t="s">
        <v>3358</v>
      </c>
      <c r="E730" t="s">
        <v>3359</v>
      </c>
      <c r="F730" s="2">
        <v>20</v>
      </c>
      <c r="G730" t="s">
        <v>39</v>
      </c>
      <c r="H730" t="s">
        <v>3360</v>
      </c>
      <c r="I730">
        <v>0</v>
      </c>
      <c r="J730">
        <v>1</v>
      </c>
    </row>
    <row r="731" spans="1:10" x14ac:dyDescent="0.35">
      <c r="A731" t="s">
        <v>11</v>
      </c>
      <c r="B731" t="s">
        <v>3361</v>
      </c>
      <c r="C731" t="s">
        <v>3362</v>
      </c>
      <c r="D731" t="s">
        <v>3363</v>
      </c>
      <c r="E731" t="s">
        <v>3364</v>
      </c>
      <c r="F731" s="2">
        <v>15</v>
      </c>
      <c r="G731" t="s">
        <v>45</v>
      </c>
      <c r="H731" t="s">
        <v>3365</v>
      </c>
      <c r="I731">
        <v>0</v>
      </c>
      <c r="J731">
        <v>1</v>
      </c>
    </row>
    <row r="732" spans="1:10" x14ac:dyDescent="0.35">
      <c r="A732" t="s">
        <v>11</v>
      </c>
      <c r="B732" t="s">
        <v>3366</v>
      </c>
      <c r="C732" t="s">
        <v>3367</v>
      </c>
      <c r="D732" t="s">
        <v>3368</v>
      </c>
      <c r="E732" t="s">
        <v>3369</v>
      </c>
      <c r="F732" s="2">
        <v>77.25</v>
      </c>
      <c r="G732" t="s">
        <v>51</v>
      </c>
      <c r="H732" t="s">
        <v>3370</v>
      </c>
      <c r="I732">
        <v>0</v>
      </c>
      <c r="J732">
        <v>1</v>
      </c>
    </row>
    <row r="733" spans="1:10" x14ac:dyDescent="0.35">
      <c r="A733" t="s">
        <v>11</v>
      </c>
      <c r="B733" t="s">
        <v>3371</v>
      </c>
      <c r="C733" t="s">
        <v>3372</v>
      </c>
      <c r="D733" t="s">
        <v>3373</v>
      </c>
      <c r="E733" t="s">
        <v>3374</v>
      </c>
      <c r="F733" s="2">
        <v>48.75</v>
      </c>
      <c r="G733" t="s">
        <v>57</v>
      </c>
      <c r="H733" t="s">
        <v>3375</v>
      </c>
      <c r="I733">
        <v>0</v>
      </c>
      <c r="J733">
        <v>1</v>
      </c>
    </row>
    <row r="734" spans="1:10" x14ac:dyDescent="0.35">
      <c r="A734" t="s">
        <v>11</v>
      </c>
      <c r="B734" t="s">
        <v>3376</v>
      </c>
      <c r="C734" t="s">
        <v>3377</v>
      </c>
      <c r="D734" t="s">
        <v>3378</v>
      </c>
      <c r="E734" t="s">
        <v>3379</v>
      </c>
      <c r="F734" s="2">
        <v>15</v>
      </c>
      <c r="G734" t="s">
        <v>63</v>
      </c>
      <c r="H734" t="s">
        <v>3380</v>
      </c>
      <c r="I734">
        <v>0</v>
      </c>
      <c r="J734">
        <v>1</v>
      </c>
    </row>
    <row r="735" spans="1:10" x14ac:dyDescent="0.35">
      <c r="A735" t="s">
        <v>11</v>
      </c>
      <c r="B735" t="s">
        <v>3381</v>
      </c>
      <c r="C735" t="s">
        <v>3382</v>
      </c>
      <c r="D735" t="s">
        <v>3383</v>
      </c>
      <c r="E735" t="s">
        <v>3384</v>
      </c>
      <c r="F735" s="2">
        <v>44</v>
      </c>
      <c r="G735" t="s">
        <v>69</v>
      </c>
      <c r="H735" t="s">
        <v>3385</v>
      </c>
      <c r="I735">
        <v>0</v>
      </c>
      <c r="J735">
        <v>1</v>
      </c>
    </row>
    <row r="736" spans="1:10" x14ac:dyDescent="0.35">
      <c r="A736" t="s">
        <v>11</v>
      </c>
      <c r="B736" t="s">
        <v>3386</v>
      </c>
      <c r="C736" t="s">
        <v>3387</v>
      </c>
      <c r="D736" t="s">
        <v>3388</v>
      </c>
      <c r="E736" t="s">
        <v>3389</v>
      </c>
      <c r="F736" s="2">
        <v>100.5</v>
      </c>
      <c r="G736" t="s">
        <v>75</v>
      </c>
      <c r="H736" t="s">
        <v>3390</v>
      </c>
      <c r="I736">
        <v>0</v>
      </c>
      <c r="J736">
        <v>1</v>
      </c>
    </row>
    <row r="737" spans="1:10" x14ac:dyDescent="0.35">
      <c r="A737" t="s">
        <v>11</v>
      </c>
      <c r="B737" t="s">
        <v>3391</v>
      </c>
      <c r="C737" t="s">
        <v>3392</v>
      </c>
      <c r="D737" t="s">
        <v>3393</v>
      </c>
      <c r="E737" t="s">
        <v>3394</v>
      </c>
      <c r="F737" s="2">
        <v>15.65</v>
      </c>
      <c r="G737" t="s">
        <v>81</v>
      </c>
      <c r="I737">
        <v>0</v>
      </c>
      <c r="J737">
        <v>1</v>
      </c>
    </row>
    <row r="738" spans="1:10" x14ac:dyDescent="0.35">
      <c r="A738" t="s">
        <v>11</v>
      </c>
      <c r="B738" t="s">
        <v>3395</v>
      </c>
      <c r="C738" t="s">
        <v>3396</v>
      </c>
      <c r="D738" t="s">
        <v>3397</v>
      </c>
      <c r="E738" t="s">
        <v>3398</v>
      </c>
      <c r="F738" s="2">
        <v>12</v>
      </c>
      <c r="G738" t="s">
        <v>16</v>
      </c>
      <c r="H738" t="s">
        <v>3399</v>
      </c>
      <c r="I738">
        <v>0</v>
      </c>
      <c r="J738">
        <v>1</v>
      </c>
    </row>
    <row r="739" spans="1:10" x14ac:dyDescent="0.35">
      <c r="A739" t="s">
        <v>11</v>
      </c>
      <c r="B739" t="s">
        <v>3400</v>
      </c>
      <c r="C739" t="s">
        <v>3401</v>
      </c>
      <c r="D739" t="s">
        <v>3402</v>
      </c>
      <c r="E739" t="s">
        <v>3403</v>
      </c>
      <c r="F739" s="2">
        <v>42</v>
      </c>
      <c r="G739" t="s">
        <v>22</v>
      </c>
      <c r="H739" t="s">
        <v>3404</v>
      </c>
      <c r="I739">
        <v>0</v>
      </c>
      <c r="J739">
        <v>1</v>
      </c>
    </row>
    <row r="740" spans="1:10" x14ac:dyDescent="0.35">
      <c r="A740" t="s">
        <v>11</v>
      </c>
      <c r="B740" t="s">
        <v>3405</v>
      </c>
      <c r="C740" t="s">
        <v>3406</v>
      </c>
      <c r="D740" t="s">
        <v>3407</v>
      </c>
      <c r="E740" t="s">
        <v>3408</v>
      </c>
      <c r="F740" s="2">
        <v>15</v>
      </c>
      <c r="G740" t="s">
        <v>28</v>
      </c>
      <c r="H740" t="s">
        <v>3409</v>
      </c>
      <c r="I740">
        <v>0</v>
      </c>
      <c r="J740">
        <v>1</v>
      </c>
    </row>
    <row r="741" spans="1:10" x14ac:dyDescent="0.35">
      <c r="A741" t="s">
        <v>11</v>
      </c>
      <c r="B741" t="s">
        <v>3410</v>
      </c>
      <c r="C741" t="s">
        <v>3411</v>
      </c>
      <c r="D741" t="s">
        <v>3412</v>
      </c>
      <c r="E741" t="s">
        <v>3413</v>
      </c>
      <c r="F741" s="2">
        <v>15</v>
      </c>
      <c r="G741" t="s">
        <v>34</v>
      </c>
      <c r="H741" t="s">
        <v>3414</v>
      </c>
      <c r="I741">
        <v>0</v>
      </c>
      <c r="J741">
        <v>1</v>
      </c>
    </row>
    <row r="742" spans="1:10" x14ac:dyDescent="0.35">
      <c r="A742" t="s">
        <v>11</v>
      </c>
      <c r="B742" t="s">
        <v>3415</v>
      </c>
      <c r="C742" t="s">
        <v>3416</v>
      </c>
      <c r="D742" t="s">
        <v>3417</v>
      </c>
      <c r="E742" t="s">
        <v>3418</v>
      </c>
      <c r="F742" s="2">
        <v>15</v>
      </c>
      <c r="G742" t="s">
        <v>39</v>
      </c>
      <c r="H742" t="s">
        <v>3419</v>
      </c>
      <c r="I742">
        <v>0</v>
      </c>
      <c r="J742">
        <v>1</v>
      </c>
    </row>
    <row r="743" spans="1:10" x14ac:dyDescent="0.35">
      <c r="A743" t="s">
        <v>11</v>
      </c>
      <c r="B743" t="s">
        <v>3420</v>
      </c>
      <c r="C743" t="s">
        <v>3421</v>
      </c>
      <c r="D743" t="s">
        <v>3422</v>
      </c>
      <c r="E743" t="s">
        <v>3423</v>
      </c>
      <c r="F743" s="2">
        <v>15</v>
      </c>
      <c r="G743" t="s">
        <v>45</v>
      </c>
      <c r="H743" t="s">
        <v>3424</v>
      </c>
      <c r="I743">
        <v>0</v>
      </c>
      <c r="J743">
        <v>1</v>
      </c>
    </row>
    <row r="744" spans="1:10" x14ac:dyDescent="0.35">
      <c r="A744" t="s">
        <v>11</v>
      </c>
      <c r="B744" t="s">
        <v>3425</v>
      </c>
      <c r="C744" t="s">
        <v>3426</v>
      </c>
      <c r="D744" t="s">
        <v>3427</v>
      </c>
      <c r="E744" t="s">
        <v>3428</v>
      </c>
      <c r="F744" s="2">
        <v>16.25</v>
      </c>
      <c r="G744" t="s">
        <v>51</v>
      </c>
      <c r="H744" t="s">
        <v>3429</v>
      </c>
      <c r="I744">
        <v>0</v>
      </c>
      <c r="J744">
        <v>1</v>
      </c>
    </row>
    <row r="745" spans="1:10" x14ac:dyDescent="0.35">
      <c r="A745" t="s">
        <v>11</v>
      </c>
      <c r="B745" t="s">
        <v>3430</v>
      </c>
      <c r="C745" t="s">
        <v>3431</v>
      </c>
      <c r="D745" t="s">
        <v>3432</v>
      </c>
      <c r="E745" t="s">
        <v>3433</v>
      </c>
      <c r="F745" s="2">
        <v>290.5</v>
      </c>
      <c r="G745" t="s">
        <v>57</v>
      </c>
      <c r="H745" t="s">
        <v>3434</v>
      </c>
      <c r="I745">
        <v>0</v>
      </c>
      <c r="J745">
        <v>1</v>
      </c>
    </row>
    <row r="746" spans="1:10" x14ac:dyDescent="0.35">
      <c r="A746" t="s">
        <v>11</v>
      </c>
      <c r="B746" t="s">
        <v>3435</v>
      </c>
      <c r="C746" t="s">
        <v>3436</v>
      </c>
      <c r="D746" t="s">
        <v>3437</v>
      </c>
      <c r="E746" t="s">
        <v>3438</v>
      </c>
      <c r="F746" s="2">
        <v>15</v>
      </c>
      <c r="G746" t="s">
        <v>63</v>
      </c>
      <c r="H746" t="s">
        <v>3439</v>
      </c>
      <c r="I746">
        <v>0</v>
      </c>
      <c r="J746">
        <v>1</v>
      </c>
    </row>
    <row r="747" spans="1:10" x14ac:dyDescent="0.35">
      <c r="A747" t="s">
        <v>11</v>
      </c>
      <c r="B747" t="s">
        <v>3440</v>
      </c>
      <c r="C747" t="s">
        <v>3441</v>
      </c>
      <c r="D747" t="s">
        <v>3442</v>
      </c>
      <c r="E747" t="s">
        <v>3443</v>
      </c>
      <c r="F747" s="2">
        <v>20</v>
      </c>
      <c r="G747" t="s">
        <v>69</v>
      </c>
      <c r="H747" t="s">
        <v>3444</v>
      </c>
      <c r="I747">
        <v>0</v>
      </c>
      <c r="J747">
        <v>1</v>
      </c>
    </row>
    <row r="748" spans="1:10" x14ac:dyDescent="0.35">
      <c r="A748" t="s">
        <v>11</v>
      </c>
      <c r="B748" t="s">
        <v>3445</v>
      </c>
      <c r="C748" t="s">
        <v>3446</v>
      </c>
      <c r="D748" t="s">
        <v>3447</v>
      </c>
      <c r="E748" t="s">
        <v>3448</v>
      </c>
      <c r="F748" s="2">
        <v>35</v>
      </c>
      <c r="G748" t="s">
        <v>75</v>
      </c>
      <c r="H748" t="s">
        <v>3449</v>
      </c>
      <c r="I748">
        <v>0</v>
      </c>
      <c r="J748">
        <v>1</v>
      </c>
    </row>
    <row r="749" spans="1:10" x14ac:dyDescent="0.35">
      <c r="A749" t="s">
        <v>11</v>
      </c>
      <c r="B749" t="s">
        <v>3450</v>
      </c>
      <c r="C749" t="s">
        <v>3451</v>
      </c>
      <c r="D749" t="s">
        <v>3452</v>
      </c>
      <c r="E749" t="s">
        <v>3453</v>
      </c>
      <c r="F749" s="2">
        <v>42</v>
      </c>
      <c r="G749" t="s">
        <v>81</v>
      </c>
      <c r="H749" t="s">
        <v>3454</v>
      </c>
      <c r="I749">
        <v>0</v>
      </c>
      <c r="J749">
        <v>1</v>
      </c>
    </row>
    <row r="750" spans="1:10" x14ac:dyDescent="0.35">
      <c r="A750" t="s">
        <v>11</v>
      </c>
      <c r="B750" t="s">
        <v>3455</v>
      </c>
      <c r="C750" t="s">
        <v>3456</v>
      </c>
      <c r="D750" t="s">
        <v>3457</v>
      </c>
      <c r="E750" t="s">
        <v>3458</v>
      </c>
      <c r="F750" s="2">
        <v>108</v>
      </c>
      <c r="G750" t="s">
        <v>22</v>
      </c>
      <c r="H750" t="s">
        <v>3459</v>
      </c>
      <c r="I750">
        <v>0</v>
      </c>
      <c r="J750">
        <v>1</v>
      </c>
    </row>
    <row r="751" spans="1:10" x14ac:dyDescent="0.35">
      <c r="A751" t="s">
        <v>11</v>
      </c>
      <c r="B751" t="s">
        <v>3460</v>
      </c>
      <c r="C751" t="s">
        <v>3461</v>
      </c>
      <c r="D751" t="s">
        <v>3462</v>
      </c>
      <c r="E751" t="s">
        <v>3463</v>
      </c>
      <c r="F751" s="2">
        <v>71.989999999999995</v>
      </c>
      <c r="G751" t="s">
        <v>28</v>
      </c>
      <c r="H751" t="s">
        <v>3464</v>
      </c>
      <c r="I751">
        <v>0</v>
      </c>
      <c r="J751">
        <v>1</v>
      </c>
    </row>
    <row r="752" spans="1:10" x14ac:dyDescent="0.35">
      <c r="A752" t="s">
        <v>11</v>
      </c>
      <c r="B752" t="s">
        <v>3465</v>
      </c>
      <c r="C752" t="s">
        <v>3466</v>
      </c>
      <c r="D752" t="s">
        <v>3467</v>
      </c>
      <c r="E752" t="s">
        <v>3468</v>
      </c>
      <c r="F752" s="2">
        <v>36.5</v>
      </c>
      <c r="G752" t="s">
        <v>34</v>
      </c>
      <c r="H752" t="s">
        <v>3469</v>
      </c>
      <c r="I752">
        <v>0</v>
      </c>
      <c r="J752">
        <v>1</v>
      </c>
    </row>
    <row r="753" spans="1:10" x14ac:dyDescent="0.35">
      <c r="A753" t="s">
        <v>11</v>
      </c>
      <c r="B753" t="s">
        <v>3465</v>
      </c>
      <c r="C753" t="s">
        <v>3466</v>
      </c>
      <c r="D753" t="s">
        <v>3470</v>
      </c>
      <c r="E753" t="s">
        <v>3471</v>
      </c>
      <c r="F753" s="2">
        <v>44</v>
      </c>
      <c r="G753" t="s">
        <v>39</v>
      </c>
      <c r="H753" t="s">
        <v>3469</v>
      </c>
      <c r="I753">
        <v>0</v>
      </c>
      <c r="J753">
        <v>1</v>
      </c>
    </row>
    <row r="754" spans="1:10" x14ac:dyDescent="0.35">
      <c r="A754" t="s">
        <v>11</v>
      </c>
      <c r="B754" t="s">
        <v>3472</v>
      </c>
      <c r="C754" t="s">
        <v>3473</v>
      </c>
      <c r="D754" t="s">
        <v>3474</v>
      </c>
      <c r="E754" t="s">
        <v>3475</v>
      </c>
      <c r="F754" s="2">
        <v>15</v>
      </c>
      <c r="G754" t="s">
        <v>45</v>
      </c>
      <c r="H754" t="s">
        <v>3476</v>
      </c>
      <c r="I754">
        <v>0</v>
      </c>
      <c r="J754">
        <v>1</v>
      </c>
    </row>
    <row r="755" spans="1:10" x14ac:dyDescent="0.35">
      <c r="A755" t="s">
        <v>11</v>
      </c>
      <c r="B755" t="s">
        <v>3477</v>
      </c>
      <c r="C755" t="s">
        <v>3478</v>
      </c>
      <c r="D755" t="s">
        <v>3479</v>
      </c>
      <c r="E755" t="s">
        <v>3480</v>
      </c>
      <c r="F755" s="2">
        <v>63</v>
      </c>
      <c r="G755" t="s">
        <v>51</v>
      </c>
      <c r="H755" t="s">
        <v>3481</v>
      </c>
      <c r="I755">
        <v>0</v>
      </c>
      <c r="J755">
        <v>1</v>
      </c>
    </row>
    <row r="756" spans="1:10" x14ac:dyDescent="0.35">
      <c r="A756" t="s">
        <v>11</v>
      </c>
      <c r="B756" t="s">
        <v>3482</v>
      </c>
      <c r="C756" t="s">
        <v>3483</v>
      </c>
      <c r="D756" t="s">
        <v>3484</v>
      </c>
      <c r="E756" t="s">
        <v>3485</v>
      </c>
      <c r="F756" s="2">
        <v>192</v>
      </c>
      <c r="G756" t="s">
        <v>57</v>
      </c>
      <c r="H756" t="s">
        <v>3486</v>
      </c>
      <c r="I756">
        <v>0</v>
      </c>
      <c r="J756">
        <v>1</v>
      </c>
    </row>
    <row r="757" spans="1:10" x14ac:dyDescent="0.35">
      <c r="A757" t="s">
        <v>11</v>
      </c>
      <c r="B757" t="s">
        <v>3487</v>
      </c>
      <c r="C757" t="s">
        <v>3488</v>
      </c>
      <c r="D757" t="s">
        <v>3489</v>
      </c>
      <c r="E757" t="s">
        <v>3490</v>
      </c>
      <c r="F757" s="2">
        <v>15</v>
      </c>
      <c r="G757" t="s">
        <v>63</v>
      </c>
      <c r="H757" t="s">
        <v>3491</v>
      </c>
      <c r="I757">
        <v>0</v>
      </c>
      <c r="J757">
        <v>1</v>
      </c>
    </row>
    <row r="758" spans="1:10" x14ac:dyDescent="0.35">
      <c r="A758" t="s">
        <v>11</v>
      </c>
      <c r="B758" t="s">
        <v>3492</v>
      </c>
      <c r="C758" t="s">
        <v>3493</v>
      </c>
      <c r="D758" t="s">
        <v>3494</v>
      </c>
      <c r="E758" t="s">
        <v>3495</v>
      </c>
      <c r="F758" s="2">
        <v>15</v>
      </c>
      <c r="G758" t="s">
        <v>69</v>
      </c>
      <c r="H758" t="s">
        <v>3496</v>
      </c>
      <c r="I758">
        <v>0</v>
      </c>
      <c r="J758">
        <v>1</v>
      </c>
    </row>
    <row r="759" spans="1:10" x14ac:dyDescent="0.35">
      <c r="A759" t="s">
        <v>11</v>
      </c>
      <c r="B759" t="s">
        <v>3497</v>
      </c>
      <c r="C759" t="s">
        <v>3498</v>
      </c>
      <c r="D759" t="s">
        <v>3499</v>
      </c>
      <c r="E759" t="s">
        <v>3500</v>
      </c>
      <c r="F759" s="2">
        <v>28.75</v>
      </c>
      <c r="G759" t="s">
        <v>75</v>
      </c>
      <c r="H759" t="s">
        <v>3501</v>
      </c>
      <c r="I759">
        <v>0</v>
      </c>
      <c r="J759">
        <v>1</v>
      </c>
    </row>
    <row r="760" spans="1:10" x14ac:dyDescent="0.35">
      <c r="A760" t="s">
        <v>11</v>
      </c>
      <c r="B760" t="s">
        <v>3502</v>
      </c>
      <c r="C760" t="s">
        <v>3503</v>
      </c>
      <c r="D760" t="s">
        <v>3504</v>
      </c>
      <c r="E760" t="s">
        <v>3505</v>
      </c>
      <c r="F760" s="2">
        <v>108.5</v>
      </c>
      <c r="G760" t="s">
        <v>81</v>
      </c>
      <c r="H760" t="s">
        <v>3506</v>
      </c>
      <c r="I760">
        <v>0</v>
      </c>
      <c r="J760">
        <v>1</v>
      </c>
    </row>
    <row r="761" spans="1:10" x14ac:dyDescent="0.35">
      <c r="A761" t="s">
        <v>11</v>
      </c>
      <c r="B761" t="s">
        <v>3507</v>
      </c>
      <c r="C761" t="s">
        <v>3508</v>
      </c>
      <c r="D761" t="s">
        <v>3509</v>
      </c>
      <c r="E761" t="s">
        <v>3510</v>
      </c>
      <c r="F761" s="2">
        <v>60</v>
      </c>
      <c r="G761" t="s">
        <v>16</v>
      </c>
      <c r="H761" t="s">
        <v>3511</v>
      </c>
      <c r="I761">
        <v>0</v>
      </c>
      <c r="J761">
        <v>1</v>
      </c>
    </row>
    <row r="762" spans="1:10" x14ac:dyDescent="0.35">
      <c r="A762" t="s">
        <v>11</v>
      </c>
      <c r="B762" t="s">
        <v>3512</v>
      </c>
      <c r="C762" t="s">
        <v>3513</v>
      </c>
      <c r="D762" t="s">
        <v>3514</v>
      </c>
      <c r="E762" t="s">
        <v>3515</v>
      </c>
      <c r="F762" s="2">
        <v>22.74</v>
      </c>
      <c r="G762" t="s">
        <v>22</v>
      </c>
      <c r="H762" t="s">
        <v>3516</v>
      </c>
      <c r="I762">
        <v>0</v>
      </c>
      <c r="J762">
        <v>1</v>
      </c>
    </row>
    <row r="763" spans="1:10" x14ac:dyDescent="0.35">
      <c r="A763" t="s">
        <v>11</v>
      </c>
      <c r="B763" t="s">
        <v>3517</v>
      </c>
      <c r="C763" t="s">
        <v>3518</v>
      </c>
      <c r="D763" t="s">
        <v>3519</v>
      </c>
      <c r="E763" t="s">
        <v>3519</v>
      </c>
      <c r="F763" s="2">
        <v>15</v>
      </c>
      <c r="G763" t="s">
        <v>28</v>
      </c>
      <c r="H763" t="s">
        <v>3520</v>
      </c>
      <c r="I763">
        <v>0</v>
      </c>
      <c r="J763">
        <v>1</v>
      </c>
    </row>
    <row r="764" spans="1:10" x14ac:dyDescent="0.35">
      <c r="A764" t="s">
        <v>11</v>
      </c>
      <c r="B764" t="s">
        <v>3521</v>
      </c>
      <c r="C764" t="s">
        <v>3522</v>
      </c>
      <c r="D764" t="s">
        <v>3523</v>
      </c>
      <c r="E764" t="s">
        <v>3524</v>
      </c>
      <c r="F764" s="2">
        <v>19.52</v>
      </c>
      <c r="G764" t="s">
        <v>34</v>
      </c>
      <c r="I764">
        <v>0</v>
      </c>
      <c r="J764">
        <v>1</v>
      </c>
    </row>
    <row r="765" spans="1:10" x14ac:dyDescent="0.35">
      <c r="A765" t="s">
        <v>11</v>
      </c>
      <c r="B765" t="s">
        <v>3525</v>
      </c>
      <c r="C765" t="s">
        <v>3526</v>
      </c>
      <c r="D765" t="s">
        <v>3527</v>
      </c>
      <c r="E765" t="s">
        <v>3527</v>
      </c>
      <c r="F765" s="2">
        <v>44</v>
      </c>
      <c r="G765" t="s">
        <v>39</v>
      </c>
      <c r="H765" t="s">
        <v>3528</v>
      </c>
      <c r="I765">
        <v>0</v>
      </c>
      <c r="J765">
        <v>1</v>
      </c>
    </row>
    <row r="766" spans="1:10" x14ac:dyDescent="0.35">
      <c r="A766" t="s">
        <v>11</v>
      </c>
      <c r="B766" t="s">
        <v>3525</v>
      </c>
      <c r="C766" t="s">
        <v>3526</v>
      </c>
      <c r="D766" t="s">
        <v>3529</v>
      </c>
      <c r="E766" t="s">
        <v>3530</v>
      </c>
      <c r="F766" s="2">
        <v>41.5</v>
      </c>
      <c r="G766" t="s">
        <v>45</v>
      </c>
      <c r="H766" t="s">
        <v>3528</v>
      </c>
      <c r="I766">
        <v>0</v>
      </c>
      <c r="J766">
        <v>1</v>
      </c>
    </row>
    <row r="767" spans="1:10" x14ac:dyDescent="0.35">
      <c r="A767" t="s">
        <v>11</v>
      </c>
      <c r="B767" t="s">
        <v>3531</v>
      </c>
      <c r="C767" t="s">
        <v>3532</v>
      </c>
      <c r="D767" t="s">
        <v>3533</v>
      </c>
      <c r="E767" t="s">
        <v>3534</v>
      </c>
      <c r="F767" s="2">
        <v>20.75</v>
      </c>
      <c r="G767" t="s">
        <v>51</v>
      </c>
      <c r="H767" t="s">
        <v>3535</v>
      </c>
      <c r="I767">
        <v>0</v>
      </c>
      <c r="J767">
        <v>1</v>
      </c>
    </row>
    <row r="768" spans="1:10" x14ac:dyDescent="0.35">
      <c r="A768" t="s">
        <v>11</v>
      </c>
      <c r="B768" t="s">
        <v>3536</v>
      </c>
      <c r="C768" t="s">
        <v>3537</v>
      </c>
      <c r="D768" t="s">
        <v>3538</v>
      </c>
      <c r="E768" t="s">
        <v>3539</v>
      </c>
      <c r="F768" s="2">
        <v>15</v>
      </c>
      <c r="G768" t="s">
        <v>57</v>
      </c>
      <c r="H768" t="s">
        <v>3540</v>
      </c>
      <c r="I768">
        <v>0</v>
      </c>
      <c r="J768">
        <v>1</v>
      </c>
    </row>
    <row r="769" spans="1:10" x14ac:dyDescent="0.35">
      <c r="A769" t="s">
        <v>11</v>
      </c>
      <c r="B769" t="s">
        <v>3541</v>
      </c>
      <c r="C769" t="s">
        <v>3542</v>
      </c>
      <c r="D769" t="s">
        <v>3543</v>
      </c>
      <c r="E769" t="s">
        <v>3544</v>
      </c>
      <c r="F769" s="2">
        <v>15</v>
      </c>
      <c r="G769" t="s">
        <v>63</v>
      </c>
      <c r="H769" t="s">
        <v>3545</v>
      </c>
      <c r="I769">
        <v>0</v>
      </c>
      <c r="J769">
        <v>1</v>
      </c>
    </row>
    <row r="770" spans="1:10" x14ac:dyDescent="0.35">
      <c r="A770" t="s">
        <v>11</v>
      </c>
      <c r="B770" t="s">
        <v>3546</v>
      </c>
      <c r="C770" t="s">
        <v>3547</v>
      </c>
      <c r="D770" t="s">
        <v>3548</v>
      </c>
      <c r="E770" t="s">
        <v>3549</v>
      </c>
      <c r="F770" s="2">
        <v>22.75</v>
      </c>
      <c r="G770" t="s">
        <v>69</v>
      </c>
      <c r="H770" t="s">
        <v>3550</v>
      </c>
      <c r="I770">
        <v>0</v>
      </c>
      <c r="J770">
        <v>1</v>
      </c>
    </row>
    <row r="771" spans="1:10" x14ac:dyDescent="0.35">
      <c r="A771" t="s">
        <v>11</v>
      </c>
      <c r="B771" t="s">
        <v>3551</v>
      </c>
      <c r="C771" t="s">
        <v>3552</v>
      </c>
      <c r="D771" t="s">
        <v>3553</v>
      </c>
      <c r="E771" t="s">
        <v>3554</v>
      </c>
      <c r="F771" s="2">
        <v>15</v>
      </c>
      <c r="G771" t="s">
        <v>75</v>
      </c>
      <c r="H771" t="s">
        <v>3555</v>
      </c>
      <c r="I771">
        <v>0</v>
      </c>
      <c r="J771">
        <v>1</v>
      </c>
    </row>
    <row r="772" spans="1:10" x14ac:dyDescent="0.35">
      <c r="A772" t="s">
        <v>11</v>
      </c>
      <c r="B772" t="s">
        <v>3556</v>
      </c>
      <c r="C772" t="s">
        <v>3557</v>
      </c>
      <c r="D772" t="s">
        <v>3558</v>
      </c>
      <c r="E772" t="s">
        <v>3559</v>
      </c>
      <c r="F772" s="2">
        <v>16.25</v>
      </c>
      <c r="G772" t="s">
        <v>81</v>
      </c>
      <c r="H772" t="s">
        <v>3560</v>
      </c>
      <c r="I772">
        <v>0</v>
      </c>
      <c r="J772">
        <v>1</v>
      </c>
    </row>
    <row r="773" spans="1:10" x14ac:dyDescent="0.35">
      <c r="A773" t="s">
        <v>11</v>
      </c>
      <c r="B773" t="s">
        <v>3561</v>
      </c>
      <c r="C773" t="s">
        <v>3562</v>
      </c>
      <c r="D773" t="s">
        <v>3563</v>
      </c>
      <c r="E773" t="s">
        <v>3564</v>
      </c>
      <c r="F773" s="2">
        <v>15</v>
      </c>
      <c r="G773" t="s">
        <v>22</v>
      </c>
      <c r="H773" t="s">
        <v>3565</v>
      </c>
      <c r="I773">
        <v>0</v>
      </c>
      <c r="J773">
        <v>1</v>
      </c>
    </row>
    <row r="774" spans="1:10" x14ac:dyDescent="0.35">
      <c r="A774" t="s">
        <v>11</v>
      </c>
      <c r="B774" t="s">
        <v>3566</v>
      </c>
      <c r="C774" t="s">
        <v>3567</v>
      </c>
      <c r="D774" t="s">
        <v>3568</v>
      </c>
      <c r="E774" t="s">
        <v>3569</v>
      </c>
      <c r="F774" s="2">
        <v>15</v>
      </c>
      <c r="G774" t="s">
        <v>28</v>
      </c>
      <c r="H774" t="s">
        <v>3570</v>
      </c>
      <c r="I774">
        <v>0</v>
      </c>
      <c r="J774">
        <v>1</v>
      </c>
    </row>
    <row r="775" spans="1:10" x14ac:dyDescent="0.35">
      <c r="A775" t="s">
        <v>11</v>
      </c>
      <c r="B775" t="s">
        <v>3571</v>
      </c>
      <c r="C775" t="s">
        <v>3572</v>
      </c>
      <c r="D775" t="s">
        <v>3573</v>
      </c>
      <c r="E775" t="s">
        <v>3574</v>
      </c>
      <c r="F775" s="2">
        <v>160</v>
      </c>
      <c r="G775" t="s">
        <v>34</v>
      </c>
      <c r="H775" t="s">
        <v>3575</v>
      </c>
      <c r="I775">
        <v>0</v>
      </c>
      <c r="J775">
        <v>1</v>
      </c>
    </row>
    <row r="776" spans="1:10" x14ac:dyDescent="0.35">
      <c r="A776" t="s">
        <v>11</v>
      </c>
      <c r="B776" t="s">
        <v>3576</v>
      </c>
      <c r="C776" t="s">
        <v>3577</v>
      </c>
      <c r="D776" t="s">
        <v>3578</v>
      </c>
      <c r="E776" t="s">
        <v>3579</v>
      </c>
      <c r="F776" s="2">
        <v>16.25</v>
      </c>
      <c r="G776" t="s">
        <v>39</v>
      </c>
      <c r="H776" t="s">
        <v>3580</v>
      </c>
      <c r="I776">
        <v>0</v>
      </c>
      <c r="J776">
        <v>1</v>
      </c>
    </row>
    <row r="777" spans="1:10" x14ac:dyDescent="0.35">
      <c r="A777" t="s">
        <v>11</v>
      </c>
      <c r="B777" t="s">
        <v>3581</v>
      </c>
      <c r="C777" t="s">
        <v>3582</v>
      </c>
      <c r="D777" t="s">
        <v>3583</v>
      </c>
      <c r="E777" t="s">
        <v>3584</v>
      </c>
      <c r="F777" s="2">
        <v>18.25</v>
      </c>
      <c r="G777" t="s">
        <v>45</v>
      </c>
      <c r="H777" t="s">
        <v>3585</v>
      </c>
      <c r="I777">
        <v>0</v>
      </c>
      <c r="J777">
        <v>1</v>
      </c>
    </row>
    <row r="778" spans="1:10" x14ac:dyDescent="0.35">
      <c r="A778" t="s">
        <v>11</v>
      </c>
      <c r="B778" t="s">
        <v>3586</v>
      </c>
      <c r="C778" t="s">
        <v>3587</v>
      </c>
      <c r="D778" t="s">
        <v>3588</v>
      </c>
      <c r="E778" t="s">
        <v>3589</v>
      </c>
      <c r="F778" s="2">
        <v>41.5</v>
      </c>
      <c r="G778" t="s">
        <v>51</v>
      </c>
      <c r="H778" t="s">
        <v>3590</v>
      </c>
      <c r="I778">
        <v>0</v>
      </c>
      <c r="J778">
        <v>1</v>
      </c>
    </row>
    <row r="779" spans="1:10" x14ac:dyDescent="0.35">
      <c r="A779" t="s">
        <v>11</v>
      </c>
      <c r="B779" t="s">
        <v>3591</v>
      </c>
      <c r="C779" t="s">
        <v>3592</v>
      </c>
      <c r="D779" t="s">
        <v>3593</v>
      </c>
      <c r="E779" t="s">
        <v>3594</v>
      </c>
      <c r="F779" s="2">
        <v>15</v>
      </c>
      <c r="G779" t="s">
        <v>57</v>
      </c>
      <c r="H779" t="s">
        <v>3595</v>
      </c>
      <c r="I779">
        <v>0</v>
      </c>
      <c r="J779">
        <v>1</v>
      </c>
    </row>
    <row r="780" spans="1:10" x14ac:dyDescent="0.35">
      <c r="A780" t="s">
        <v>11</v>
      </c>
      <c r="B780" t="s">
        <v>3596</v>
      </c>
      <c r="C780" t="s">
        <v>3597</v>
      </c>
      <c r="D780" t="s">
        <v>3598</v>
      </c>
      <c r="E780" t="s">
        <v>3599</v>
      </c>
      <c r="F780" s="2">
        <v>16</v>
      </c>
      <c r="G780" t="s">
        <v>63</v>
      </c>
      <c r="H780" t="s">
        <v>3600</v>
      </c>
      <c r="I780">
        <v>0</v>
      </c>
      <c r="J780">
        <v>1</v>
      </c>
    </row>
    <row r="781" spans="1:10" x14ac:dyDescent="0.35">
      <c r="A781" t="s">
        <v>11</v>
      </c>
      <c r="B781" t="s">
        <v>3601</v>
      </c>
      <c r="C781" t="s">
        <v>3602</v>
      </c>
      <c r="D781" t="s">
        <v>3603</v>
      </c>
      <c r="E781" t="s">
        <v>3604</v>
      </c>
      <c r="F781" s="2">
        <v>85.49</v>
      </c>
      <c r="G781" t="s">
        <v>69</v>
      </c>
      <c r="H781" t="s">
        <v>3605</v>
      </c>
      <c r="I781">
        <v>0</v>
      </c>
      <c r="J781">
        <v>1</v>
      </c>
    </row>
    <row r="782" spans="1:10" x14ac:dyDescent="0.35">
      <c r="A782" t="s">
        <v>11</v>
      </c>
      <c r="B782" t="s">
        <v>3606</v>
      </c>
      <c r="C782" t="s">
        <v>3607</v>
      </c>
      <c r="D782" t="s">
        <v>3608</v>
      </c>
      <c r="E782" t="s">
        <v>3609</v>
      </c>
      <c r="F782" s="2">
        <v>16.5</v>
      </c>
      <c r="G782" t="s">
        <v>75</v>
      </c>
      <c r="H782" t="s">
        <v>3610</v>
      </c>
      <c r="I782">
        <v>0</v>
      </c>
      <c r="J782">
        <v>1</v>
      </c>
    </row>
    <row r="783" spans="1:10" x14ac:dyDescent="0.35">
      <c r="A783" t="s">
        <v>11</v>
      </c>
      <c r="B783" t="s">
        <v>3611</v>
      </c>
      <c r="C783" t="s">
        <v>3612</v>
      </c>
      <c r="D783" t="s">
        <v>3613</v>
      </c>
      <c r="E783" t="s">
        <v>3614</v>
      </c>
      <c r="F783" s="2">
        <v>25.71</v>
      </c>
      <c r="G783" t="s">
        <v>81</v>
      </c>
      <c r="H783" t="s">
        <v>3615</v>
      </c>
      <c r="I783">
        <v>0</v>
      </c>
      <c r="J783">
        <v>1</v>
      </c>
    </row>
    <row r="784" spans="1:10" x14ac:dyDescent="0.35">
      <c r="A784" t="s">
        <v>11</v>
      </c>
      <c r="B784" t="s">
        <v>3616</v>
      </c>
      <c r="C784" t="s">
        <v>3617</v>
      </c>
      <c r="D784" t="s">
        <v>3618</v>
      </c>
      <c r="E784" t="s">
        <v>3619</v>
      </c>
      <c r="F784" s="2">
        <v>40.5</v>
      </c>
      <c r="G784" t="s">
        <v>16</v>
      </c>
      <c r="H784" t="s">
        <v>3620</v>
      </c>
      <c r="I784">
        <v>0</v>
      </c>
      <c r="J784">
        <v>1</v>
      </c>
    </row>
    <row r="785" spans="1:10" x14ac:dyDescent="0.35">
      <c r="A785" t="s">
        <v>11</v>
      </c>
      <c r="B785" t="s">
        <v>3621</v>
      </c>
      <c r="C785" t="s">
        <v>3622</v>
      </c>
      <c r="D785" t="s">
        <v>3623</v>
      </c>
      <c r="E785" t="s">
        <v>3624</v>
      </c>
      <c r="F785" s="2">
        <v>12</v>
      </c>
      <c r="G785" t="s">
        <v>22</v>
      </c>
      <c r="H785" t="s">
        <v>3625</v>
      </c>
      <c r="I785">
        <v>0</v>
      </c>
      <c r="J785">
        <v>1</v>
      </c>
    </row>
    <row r="786" spans="1:10" x14ac:dyDescent="0.35">
      <c r="A786" t="s">
        <v>11</v>
      </c>
      <c r="B786" t="s">
        <v>3626</v>
      </c>
      <c r="C786" t="s">
        <v>3627</v>
      </c>
      <c r="D786" t="s">
        <v>3628</v>
      </c>
      <c r="E786" t="s">
        <v>3629</v>
      </c>
      <c r="F786" s="2">
        <v>98.5</v>
      </c>
      <c r="G786" t="s">
        <v>28</v>
      </c>
      <c r="H786" t="s">
        <v>3630</v>
      </c>
      <c r="I786">
        <v>0</v>
      </c>
      <c r="J786">
        <v>1</v>
      </c>
    </row>
    <row r="787" spans="1:10" x14ac:dyDescent="0.35">
      <c r="A787" t="s">
        <v>11</v>
      </c>
      <c r="B787" t="s">
        <v>3631</v>
      </c>
      <c r="C787" t="s">
        <v>3632</v>
      </c>
      <c r="D787" t="s">
        <v>3633</v>
      </c>
      <c r="E787" t="s">
        <v>3634</v>
      </c>
      <c r="F787" s="2">
        <v>25</v>
      </c>
      <c r="G787" t="s">
        <v>34</v>
      </c>
      <c r="H787" t="s">
        <v>3635</v>
      </c>
      <c r="I787">
        <v>0</v>
      </c>
      <c r="J787">
        <v>1</v>
      </c>
    </row>
    <row r="788" spans="1:10" x14ac:dyDescent="0.35">
      <c r="A788" t="s">
        <v>11</v>
      </c>
      <c r="B788" t="s">
        <v>3636</v>
      </c>
      <c r="C788" t="s">
        <v>3637</v>
      </c>
      <c r="D788" t="s">
        <v>3638</v>
      </c>
      <c r="E788" t="s">
        <v>3639</v>
      </c>
      <c r="F788" s="2">
        <v>15</v>
      </c>
      <c r="G788" t="s">
        <v>39</v>
      </c>
      <c r="H788" t="s">
        <v>3640</v>
      </c>
      <c r="I788">
        <v>0</v>
      </c>
      <c r="J788">
        <v>1</v>
      </c>
    </row>
    <row r="789" spans="1:10" x14ac:dyDescent="0.35">
      <c r="A789" t="s">
        <v>11</v>
      </c>
      <c r="B789" t="s">
        <v>3641</v>
      </c>
      <c r="C789" t="s">
        <v>3642</v>
      </c>
      <c r="D789" t="s">
        <v>3643</v>
      </c>
      <c r="E789" t="s">
        <v>3644</v>
      </c>
      <c r="F789" s="2">
        <v>15</v>
      </c>
      <c r="G789" t="s">
        <v>45</v>
      </c>
      <c r="H789" t="s">
        <v>3645</v>
      </c>
      <c r="I789">
        <v>0</v>
      </c>
      <c r="J789">
        <v>1</v>
      </c>
    </row>
    <row r="790" spans="1:10" x14ac:dyDescent="0.35">
      <c r="A790" t="s">
        <v>11</v>
      </c>
      <c r="B790" t="s">
        <v>3646</v>
      </c>
      <c r="C790" t="s">
        <v>3647</v>
      </c>
      <c r="D790" t="s">
        <v>3648</v>
      </c>
      <c r="E790" t="s">
        <v>3649</v>
      </c>
      <c r="F790" s="2">
        <v>10</v>
      </c>
      <c r="G790" t="s">
        <v>51</v>
      </c>
      <c r="H790" t="s">
        <v>3650</v>
      </c>
      <c r="I790">
        <v>0</v>
      </c>
      <c r="J790">
        <v>1</v>
      </c>
    </row>
    <row r="791" spans="1:10" x14ac:dyDescent="0.35">
      <c r="A791" t="s">
        <v>11</v>
      </c>
      <c r="B791" t="s">
        <v>3651</v>
      </c>
      <c r="C791" t="s">
        <v>3652</v>
      </c>
      <c r="D791" t="s">
        <v>3653</v>
      </c>
      <c r="E791" t="s">
        <v>3654</v>
      </c>
      <c r="F791" s="2">
        <v>16</v>
      </c>
      <c r="G791" t="s">
        <v>57</v>
      </c>
      <c r="H791" t="s">
        <v>3655</v>
      </c>
      <c r="I791">
        <v>0</v>
      </c>
      <c r="J791">
        <v>1</v>
      </c>
    </row>
    <row r="792" spans="1:10" x14ac:dyDescent="0.35">
      <c r="A792" t="s">
        <v>11</v>
      </c>
      <c r="B792" t="s">
        <v>3656</v>
      </c>
      <c r="C792" t="s">
        <v>3657</v>
      </c>
      <c r="D792" t="s">
        <v>3658</v>
      </c>
      <c r="E792" t="s">
        <v>3658</v>
      </c>
      <c r="F792" s="2">
        <v>240.28</v>
      </c>
      <c r="G792" t="s">
        <v>63</v>
      </c>
      <c r="H792" t="s">
        <v>3659</v>
      </c>
      <c r="I792">
        <v>0</v>
      </c>
      <c r="J792">
        <v>1</v>
      </c>
    </row>
    <row r="793" spans="1:10" x14ac:dyDescent="0.35">
      <c r="A793" t="s">
        <v>11</v>
      </c>
      <c r="B793" t="s">
        <v>3660</v>
      </c>
      <c r="C793" t="s">
        <v>3661</v>
      </c>
      <c r="D793" t="s">
        <v>3662</v>
      </c>
      <c r="E793" t="s">
        <v>3663</v>
      </c>
      <c r="F793" s="2">
        <v>15</v>
      </c>
      <c r="G793" t="s">
        <v>69</v>
      </c>
      <c r="H793" t="s">
        <v>3664</v>
      </c>
      <c r="I793">
        <v>0</v>
      </c>
      <c r="J793">
        <v>1</v>
      </c>
    </row>
    <row r="794" spans="1:10" x14ac:dyDescent="0.35">
      <c r="A794" t="s">
        <v>11</v>
      </c>
      <c r="B794" t="s">
        <v>3665</v>
      </c>
      <c r="C794" t="s">
        <v>3666</v>
      </c>
      <c r="D794" t="s">
        <v>3667</v>
      </c>
      <c r="E794" t="s">
        <v>3668</v>
      </c>
      <c r="F794" s="2">
        <v>15</v>
      </c>
      <c r="G794" t="s">
        <v>75</v>
      </c>
      <c r="H794" t="s">
        <v>3669</v>
      </c>
      <c r="I794">
        <v>0</v>
      </c>
      <c r="J794">
        <v>1</v>
      </c>
    </row>
    <row r="795" spans="1:10" x14ac:dyDescent="0.35">
      <c r="A795" t="s">
        <v>11</v>
      </c>
      <c r="B795" t="s">
        <v>3670</v>
      </c>
      <c r="C795" t="s">
        <v>3671</v>
      </c>
      <c r="D795" t="s">
        <v>3672</v>
      </c>
      <c r="E795" t="s">
        <v>3673</v>
      </c>
      <c r="F795" s="2">
        <v>15</v>
      </c>
      <c r="G795" t="s">
        <v>81</v>
      </c>
      <c r="H795" t="s">
        <v>3674</v>
      </c>
      <c r="I795">
        <v>0</v>
      </c>
      <c r="J795">
        <v>1</v>
      </c>
    </row>
    <row r="796" spans="1:10" x14ac:dyDescent="0.35">
      <c r="A796" t="s">
        <v>11</v>
      </c>
      <c r="B796" t="s">
        <v>3675</v>
      </c>
      <c r="C796" t="s">
        <v>3676</v>
      </c>
      <c r="D796" t="s">
        <v>3677</v>
      </c>
      <c r="E796" t="s">
        <v>3678</v>
      </c>
      <c r="F796" s="2">
        <v>25</v>
      </c>
      <c r="G796" t="s">
        <v>22</v>
      </c>
      <c r="H796" t="s">
        <v>3679</v>
      </c>
      <c r="I796">
        <v>0</v>
      </c>
      <c r="J796">
        <v>1</v>
      </c>
    </row>
    <row r="797" spans="1:10" x14ac:dyDescent="0.35">
      <c r="A797" t="s">
        <v>11</v>
      </c>
      <c r="B797" t="s">
        <v>3680</v>
      </c>
      <c r="C797" t="s">
        <v>3681</v>
      </c>
      <c r="D797" t="s">
        <v>3682</v>
      </c>
      <c r="E797" t="s">
        <v>3683</v>
      </c>
      <c r="F797" s="2">
        <v>44</v>
      </c>
      <c r="G797" t="s">
        <v>28</v>
      </c>
      <c r="H797" t="s">
        <v>3684</v>
      </c>
      <c r="I797">
        <v>0</v>
      </c>
      <c r="J797">
        <v>1</v>
      </c>
    </row>
    <row r="798" spans="1:10" x14ac:dyDescent="0.35">
      <c r="A798" t="s">
        <v>11</v>
      </c>
      <c r="B798" t="s">
        <v>3680</v>
      </c>
      <c r="C798" t="s">
        <v>3681</v>
      </c>
      <c r="D798" t="s">
        <v>3685</v>
      </c>
      <c r="E798" t="s">
        <v>3683</v>
      </c>
      <c r="F798" s="2">
        <v>22</v>
      </c>
      <c r="G798" t="s">
        <v>34</v>
      </c>
      <c r="H798" t="s">
        <v>3684</v>
      </c>
      <c r="I798">
        <v>0</v>
      </c>
      <c r="J798">
        <v>1</v>
      </c>
    </row>
    <row r="799" spans="1:10" x14ac:dyDescent="0.35">
      <c r="A799" t="s">
        <v>11</v>
      </c>
      <c r="B799" t="s">
        <v>3680</v>
      </c>
      <c r="C799" t="s">
        <v>3681</v>
      </c>
      <c r="D799" t="s">
        <v>3686</v>
      </c>
      <c r="E799" t="s">
        <v>3687</v>
      </c>
      <c r="F799" s="2">
        <v>15</v>
      </c>
      <c r="G799" t="s">
        <v>39</v>
      </c>
      <c r="H799" t="s">
        <v>3684</v>
      </c>
      <c r="I799">
        <v>0</v>
      </c>
      <c r="J799">
        <v>1</v>
      </c>
    </row>
    <row r="800" spans="1:10" x14ac:dyDescent="0.35">
      <c r="A800" t="s">
        <v>11</v>
      </c>
      <c r="B800" t="s">
        <v>3680</v>
      </c>
      <c r="C800" t="s">
        <v>3681</v>
      </c>
      <c r="D800" t="s">
        <v>3688</v>
      </c>
      <c r="E800" t="s">
        <v>3689</v>
      </c>
      <c r="F800" s="2">
        <v>15</v>
      </c>
      <c r="G800" t="s">
        <v>45</v>
      </c>
      <c r="H800" t="s">
        <v>3684</v>
      </c>
      <c r="I800">
        <v>0</v>
      </c>
      <c r="J800">
        <v>1</v>
      </c>
    </row>
    <row r="801" spans="1:10" x14ac:dyDescent="0.35">
      <c r="A801" t="s">
        <v>11</v>
      </c>
      <c r="B801" t="s">
        <v>3690</v>
      </c>
      <c r="C801" t="s">
        <v>3691</v>
      </c>
      <c r="D801" t="s">
        <v>3692</v>
      </c>
      <c r="E801" t="s">
        <v>3693</v>
      </c>
      <c r="F801" s="2">
        <v>128</v>
      </c>
      <c r="G801" t="s">
        <v>51</v>
      </c>
      <c r="H801" t="s">
        <v>3694</v>
      </c>
      <c r="I801">
        <v>0</v>
      </c>
      <c r="J801">
        <v>1</v>
      </c>
    </row>
    <row r="802" spans="1:10" x14ac:dyDescent="0.35">
      <c r="A802" t="s">
        <v>11</v>
      </c>
      <c r="B802" t="s">
        <v>3695</v>
      </c>
      <c r="C802" t="s">
        <v>3696</v>
      </c>
      <c r="D802" t="s">
        <v>3697</v>
      </c>
      <c r="E802" t="s">
        <v>3698</v>
      </c>
      <c r="F802" s="2">
        <v>75</v>
      </c>
      <c r="G802" t="s">
        <v>57</v>
      </c>
      <c r="H802" t="s">
        <v>3699</v>
      </c>
      <c r="I802">
        <v>0</v>
      </c>
      <c r="J802">
        <v>1</v>
      </c>
    </row>
    <row r="803" spans="1:10" x14ac:dyDescent="0.35">
      <c r="A803" t="s">
        <v>11</v>
      </c>
      <c r="B803" t="s">
        <v>3700</v>
      </c>
      <c r="C803" t="s">
        <v>3701</v>
      </c>
      <c r="D803" t="s">
        <v>3702</v>
      </c>
      <c r="E803" t="s">
        <v>3703</v>
      </c>
      <c r="F803" s="2">
        <v>15</v>
      </c>
      <c r="G803" t="s">
        <v>63</v>
      </c>
      <c r="H803" t="s">
        <v>3704</v>
      </c>
      <c r="I803">
        <v>0</v>
      </c>
      <c r="J803">
        <v>1</v>
      </c>
    </row>
    <row r="804" spans="1:10" x14ac:dyDescent="0.35">
      <c r="A804" t="s">
        <v>11</v>
      </c>
      <c r="B804" t="s">
        <v>3705</v>
      </c>
      <c r="C804" t="s">
        <v>3706</v>
      </c>
      <c r="D804" t="s">
        <v>3707</v>
      </c>
      <c r="E804" t="s">
        <v>3708</v>
      </c>
      <c r="F804" s="2">
        <v>20.75</v>
      </c>
      <c r="G804" t="s">
        <v>69</v>
      </c>
      <c r="H804" t="s">
        <v>3709</v>
      </c>
      <c r="I804">
        <v>0</v>
      </c>
      <c r="J804">
        <v>1</v>
      </c>
    </row>
    <row r="805" spans="1:10" x14ac:dyDescent="0.35">
      <c r="A805" t="s">
        <v>11</v>
      </c>
      <c r="B805" t="s">
        <v>3710</v>
      </c>
      <c r="C805" t="s">
        <v>3711</v>
      </c>
      <c r="D805" t="s">
        <v>3712</v>
      </c>
      <c r="E805" t="s">
        <v>3713</v>
      </c>
      <c r="F805" s="2">
        <v>30</v>
      </c>
      <c r="G805" t="s">
        <v>75</v>
      </c>
      <c r="H805" t="s">
        <v>3714</v>
      </c>
      <c r="I805">
        <v>0</v>
      </c>
      <c r="J805">
        <v>1</v>
      </c>
    </row>
    <row r="806" spans="1:10" x14ac:dyDescent="0.35">
      <c r="A806" t="s">
        <v>11</v>
      </c>
      <c r="B806" t="s">
        <v>3715</v>
      </c>
      <c r="C806" t="s">
        <v>3716</v>
      </c>
      <c r="D806" t="s">
        <v>3717</v>
      </c>
      <c r="E806" t="s">
        <v>3718</v>
      </c>
      <c r="F806" s="2">
        <v>20.75</v>
      </c>
      <c r="G806" t="s">
        <v>81</v>
      </c>
      <c r="H806" t="s">
        <v>3719</v>
      </c>
      <c r="I806">
        <v>0</v>
      </c>
      <c r="J806">
        <v>1</v>
      </c>
    </row>
    <row r="807" spans="1:10" x14ac:dyDescent="0.35">
      <c r="A807" t="s">
        <v>11</v>
      </c>
      <c r="B807" t="s">
        <v>3720</v>
      </c>
      <c r="C807" t="s">
        <v>3721</v>
      </c>
      <c r="D807" t="s">
        <v>3722</v>
      </c>
      <c r="E807" t="s">
        <v>3723</v>
      </c>
      <c r="F807" s="2">
        <v>20</v>
      </c>
      <c r="G807" t="s">
        <v>16</v>
      </c>
      <c r="H807" t="s">
        <v>3724</v>
      </c>
      <c r="I807">
        <v>0</v>
      </c>
      <c r="J807">
        <v>1</v>
      </c>
    </row>
    <row r="808" spans="1:10" x14ac:dyDescent="0.35">
      <c r="A808" t="s">
        <v>11</v>
      </c>
      <c r="B808" t="s">
        <v>3725</v>
      </c>
      <c r="C808" t="s">
        <v>3726</v>
      </c>
      <c r="D808" t="s">
        <v>3727</v>
      </c>
      <c r="E808" t="s">
        <v>3728</v>
      </c>
      <c r="F808" s="2">
        <v>30</v>
      </c>
      <c r="G808" t="s">
        <v>22</v>
      </c>
      <c r="H808" t="s">
        <v>3729</v>
      </c>
      <c r="I808">
        <v>0</v>
      </c>
      <c r="J808">
        <v>1</v>
      </c>
    </row>
    <row r="809" spans="1:10" x14ac:dyDescent="0.35">
      <c r="A809" t="s">
        <v>11</v>
      </c>
      <c r="B809" t="s">
        <v>3730</v>
      </c>
      <c r="C809" t="s">
        <v>3731</v>
      </c>
      <c r="D809" t="s">
        <v>3732</v>
      </c>
      <c r="E809" t="s">
        <v>3733</v>
      </c>
      <c r="F809" s="2">
        <v>15</v>
      </c>
      <c r="G809" t="s">
        <v>28</v>
      </c>
      <c r="H809" t="s">
        <v>3734</v>
      </c>
      <c r="I809">
        <v>0</v>
      </c>
      <c r="J809">
        <v>1</v>
      </c>
    </row>
    <row r="810" spans="1:10" x14ac:dyDescent="0.35">
      <c r="A810" t="s">
        <v>11</v>
      </c>
      <c r="B810" t="s">
        <v>3735</v>
      </c>
      <c r="C810" t="s">
        <v>3736</v>
      </c>
      <c r="D810" t="s">
        <v>3737</v>
      </c>
      <c r="E810" t="s">
        <v>3738</v>
      </c>
      <c r="F810" s="2">
        <v>145.86000000000001</v>
      </c>
      <c r="G810" t="s">
        <v>34</v>
      </c>
      <c r="H810" t="s">
        <v>3739</v>
      </c>
      <c r="I810">
        <v>0</v>
      </c>
      <c r="J810">
        <v>1</v>
      </c>
    </row>
    <row r="811" spans="1:10" x14ac:dyDescent="0.35">
      <c r="A811" t="s">
        <v>11</v>
      </c>
      <c r="B811" t="s">
        <v>3735</v>
      </c>
      <c r="C811" t="s">
        <v>3736</v>
      </c>
      <c r="D811" t="s">
        <v>3740</v>
      </c>
      <c r="E811" t="s">
        <v>3741</v>
      </c>
      <c r="F811" s="2">
        <v>41.5</v>
      </c>
      <c r="G811" t="s">
        <v>39</v>
      </c>
      <c r="H811" t="s">
        <v>3739</v>
      </c>
      <c r="I811">
        <v>0</v>
      </c>
      <c r="J811">
        <v>1</v>
      </c>
    </row>
    <row r="812" spans="1:10" x14ac:dyDescent="0.35">
      <c r="A812" t="s">
        <v>11</v>
      </c>
      <c r="B812" t="s">
        <v>3735</v>
      </c>
      <c r="C812" t="s">
        <v>3736</v>
      </c>
      <c r="D812" t="s">
        <v>3742</v>
      </c>
      <c r="E812" t="s">
        <v>3743</v>
      </c>
      <c r="F812" s="2">
        <v>12</v>
      </c>
      <c r="G812" t="s">
        <v>45</v>
      </c>
      <c r="H812" t="s">
        <v>3739</v>
      </c>
      <c r="I812">
        <v>0</v>
      </c>
      <c r="J812">
        <v>1</v>
      </c>
    </row>
    <row r="813" spans="1:10" x14ac:dyDescent="0.35">
      <c r="A813" t="s">
        <v>11</v>
      </c>
      <c r="B813" t="s">
        <v>3744</v>
      </c>
      <c r="C813" t="s">
        <v>3745</v>
      </c>
      <c r="D813" t="s">
        <v>3746</v>
      </c>
      <c r="E813" t="s">
        <v>3747</v>
      </c>
      <c r="F813" s="2">
        <v>50</v>
      </c>
      <c r="G813" t="s">
        <v>51</v>
      </c>
      <c r="H813" t="s">
        <v>3748</v>
      </c>
      <c r="I813">
        <v>0</v>
      </c>
      <c r="J813">
        <v>1</v>
      </c>
    </row>
    <row r="814" spans="1:10" x14ac:dyDescent="0.35">
      <c r="A814" t="s">
        <v>11</v>
      </c>
      <c r="B814" t="s">
        <v>3749</v>
      </c>
      <c r="C814" t="s">
        <v>3750</v>
      </c>
      <c r="D814" t="s">
        <v>3751</v>
      </c>
      <c r="E814" t="s">
        <v>3752</v>
      </c>
      <c r="F814" s="2">
        <v>466.92</v>
      </c>
      <c r="G814" t="s">
        <v>57</v>
      </c>
      <c r="H814" t="s">
        <v>3753</v>
      </c>
      <c r="I814">
        <v>0</v>
      </c>
      <c r="J814">
        <v>1</v>
      </c>
    </row>
    <row r="815" spans="1:10" x14ac:dyDescent="0.35">
      <c r="A815" t="s">
        <v>11</v>
      </c>
      <c r="B815" t="s">
        <v>3749</v>
      </c>
      <c r="C815" t="s">
        <v>3750</v>
      </c>
      <c r="D815" t="s">
        <v>3754</v>
      </c>
      <c r="E815" t="s">
        <v>3754</v>
      </c>
      <c r="F815" s="2">
        <v>97.74</v>
      </c>
      <c r="G815" t="s">
        <v>63</v>
      </c>
      <c r="H815" t="s">
        <v>3753</v>
      </c>
      <c r="I815">
        <v>0</v>
      </c>
      <c r="J815">
        <v>1</v>
      </c>
    </row>
    <row r="816" spans="1:10" x14ac:dyDescent="0.35">
      <c r="A816" t="s">
        <v>11</v>
      </c>
      <c r="B816" t="s">
        <v>3749</v>
      </c>
      <c r="C816" t="s">
        <v>3750</v>
      </c>
      <c r="D816" t="s">
        <v>3755</v>
      </c>
      <c r="E816" t="s">
        <v>3756</v>
      </c>
      <c r="F816" s="2">
        <v>207</v>
      </c>
      <c r="G816" t="s">
        <v>69</v>
      </c>
      <c r="H816" t="s">
        <v>3753</v>
      </c>
      <c r="I816">
        <v>0</v>
      </c>
      <c r="J816">
        <v>1</v>
      </c>
    </row>
    <row r="817" spans="1:10" x14ac:dyDescent="0.35">
      <c r="A817" t="s">
        <v>11</v>
      </c>
      <c r="B817" t="s">
        <v>3749</v>
      </c>
      <c r="C817" t="s">
        <v>3750</v>
      </c>
      <c r="D817" t="s">
        <v>3757</v>
      </c>
      <c r="E817" t="s">
        <v>3757</v>
      </c>
      <c r="F817" s="2">
        <v>22.75</v>
      </c>
      <c r="G817" t="s">
        <v>75</v>
      </c>
      <c r="H817" t="s">
        <v>3753</v>
      </c>
      <c r="I817">
        <v>0</v>
      </c>
      <c r="J817">
        <v>1</v>
      </c>
    </row>
    <row r="818" spans="1:10" x14ac:dyDescent="0.35">
      <c r="A818" t="s">
        <v>11</v>
      </c>
      <c r="B818" t="s">
        <v>3758</v>
      </c>
      <c r="C818" t="s">
        <v>3759</v>
      </c>
      <c r="D818" t="s">
        <v>3760</v>
      </c>
      <c r="E818" t="s">
        <v>3761</v>
      </c>
      <c r="F818" s="2">
        <v>24.5</v>
      </c>
      <c r="G818" t="s">
        <v>81</v>
      </c>
      <c r="H818" t="s">
        <v>3762</v>
      </c>
      <c r="I818">
        <v>0</v>
      </c>
      <c r="J818">
        <v>1</v>
      </c>
    </row>
    <row r="819" spans="1:10" x14ac:dyDescent="0.35">
      <c r="A819" t="s">
        <v>11</v>
      </c>
      <c r="B819" t="s">
        <v>3758</v>
      </c>
      <c r="C819" t="s">
        <v>3759</v>
      </c>
      <c r="D819" t="s">
        <v>3763</v>
      </c>
      <c r="E819" t="s">
        <v>3764</v>
      </c>
      <c r="F819" s="2">
        <v>20.75</v>
      </c>
      <c r="G819" t="s">
        <v>22</v>
      </c>
      <c r="H819" t="s">
        <v>3762</v>
      </c>
      <c r="I819">
        <v>0</v>
      </c>
      <c r="J819">
        <v>1</v>
      </c>
    </row>
    <row r="820" spans="1:10" x14ac:dyDescent="0.35">
      <c r="A820" t="s">
        <v>11</v>
      </c>
      <c r="B820" t="s">
        <v>3758</v>
      </c>
      <c r="C820" t="s">
        <v>3759</v>
      </c>
      <c r="D820" t="s">
        <v>3765</v>
      </c>
      <c r="E820" t="s">
        <v>3766</v>
      </c>
      <c r="F820" s="2">
        <v>20.75</v>
      </c>
      <c r="G820" t="s">
        <v>28</v>
      </c>
      <c r="H820" t="s">
        <v>3762</v>
      </c>
      <c r="I820">
        <v>0</v>
      </c>
      <c r="J820">
        <v>1</v>
      </c>
    </row>
    <row r="821" spans="1:10" x14ac:dyDescent="0.35">
      <c r="A821" t="s">
        <v>11</v>
      </c>
      <c r="B821" t="s">
        <v>3767</v>
      </c>
      <c r="C821" t="s">
        <v>3768</v>
      </c>
      <c r="D821" t="s">
        <v>3769</v>
      </c>
      <c r="E821" t="s">
        <v>3770</v>
      </c>
      <c r="F821" s="2">
        <v>15</v>
      </c>
      <c r="G821" t="s">
        <v>34</v>
      </c>
      <c r="H821" t="s">
        <v>3771</v>
      </c>
      <c r="I821">
        <v>0</v>
      </c>
      <c r="J821">
        <v>1</v>
      </c>
    </row>
    <row r="822" spans="1:10" x14ac:dyDescent="0.35">
      <c r="A822" t="s">
        <v>11</v>
      </c>
      <c r="B822" t="s">
        <v>3772</v>
      </c>
      <c r="C822" t="s">
        <v>3773</v>
      </c>
      <c r="D822" t="s">
        <v>3774</v>
      </c>
      <c r="E822" t="s">
        <v>3775</v>
      </c>
      <c r="F822" s="2">
        <v>20.75</v>
      </c>
      <c r="G822" t="s">
        <v>39</v>
      </c>
      <c r="H822" t="s">
        <v>3776</v>
      </c>
      <c r="I822">
        <v>0</v>
      </c>
      <c r="J822">
        <v>1</v>
      </c>
    </row>
    <row r="823" spans="1:10" x14ac:dyDescent="0.35">
      <c r="A823" t="s">
        <v>11</v>
      </c>
      <c r="B823" t="s">
        <v>3777</v>
      </c>
      <c r="C823" t="s">
        <v>3778</v>
      </c>
      <c r="D823" t="s">
        <v>3779</v>
      </c>
      <c r="E823" t="s">
        <v>3780</v>
      </c>
      <c r="F823" s="2">
        <v>20.75</v>
      </c>
      <c r="G823" t="s">
        <v>45</v>
      </c>
      <c r="H823" t="s">
        <v>3781</v>
      </c>
      <c r="I823">
        <v>0</v>
      </c>
      <c r="J823">
        <v>1</v>
      </c>
    </row>
    <row r="824" spans="1:10" x14ac:dyDescent="0.35">
      <c r="A824" t="s">
        <v>11</v>
      </c>
      <c r="B824" t="s">
        <v>3782</v>
      </c>
      <c r="C824" t="s">
        <v>3783</v>
      </c>
      <c r="D824" t="s">
        <v>3784</v>
      </c>
      <c r="E824" t="s">
        <v>3785</v>
      </c>
      <c r="F824" s="2">
        <v>30</v>
      </c>
      <c r="G824" t="s">
        <v>51</v>
      </c>
      <c r="H824" t="s">
        <v>3786</v>
      </c>
      <c r="I824">
        <v>0</v>
      </c>
      <c r="J824">
        <v>1</v>
      </c>
    </row>
    <row r="825" spans="1:10" x14ac:dyDescent="0.35">
      <c r="A825" t="s">
        <v>11</v>
      </c>
      <c r="B825" t="s">
        <v>3787</v>
      </c>
      <c r="C825" t="s">
        <v>3788</v>
      </c>
      <c r="D825" t="s">
        <v>3789</v>
      </c>
      <c r="E825" t="s">
        <v>3790</v>
      </c>
      <c r="F825" s="2">
        <v>18.87</v>
      </c>
      <c r="G825" t="s">
        <v>57</v>
      </c>
      <c r="I825">
        <v>0</v>
      </c>
      <c r="J825">
        <v>1</v>
      </c>
    </row>
    <row r="826" spans="1:10" x14ac:dyDescent="0.35">
      <c r="A826" t="s">
        <v>11</v>
      </c>
      <c r="B826" t="s">
        <v>3791</v>
      </c>
      <c r="C826" t="s">
        <v>3792</v>
      </c>
      <c r="D826" t="s">
        <v>3793</v>
      </c>
      <c r="E826" t="s">
        <v>3794</v>
      </c>
      <c r="F826" s="2">
        <v>20.75</v>
      </c>
      <c r="G826" t="s">
        <v>63</v>
      </c>
      <c r="H826" t="s">
        <v>3795</v>
      </c>
      <c r="I826">
        <v>0</v>
      </c>
      <c r="J826">
        <v>1</v>
      </c>
    </row>
    <row r="827" spans="1:10" x14ac:dyDescent="0.35">
      <c r="A827" t="s">
        <v>11</v>
      </c>
      <c r="B827" t="s">
        <v>3796</v>
      </c>
      <c r="C827" t="s">
        <v>3797</v>
      </c>
      <c r="D827" t="s">
        <v>3798</v>
      </c>
      <c r="E827" t="s">
        <v>3799</v>
      </c>
      <c r="F827" s="2">
        <v>15</v>
      </c>
      <c r="G827" t="s">
        <v>69</v>
      </c>
      <c r="H827" t="s">
        <v>3800</v>
      </c>
      <c r="I827">
        <v>0</v>
      </c>
      <c r="J827">
        <v>1</v>
      </c>
    </row>
    <row r="828" spans="1:10" x14ac:dyDescent="0.35">
      <c r="A828" t="s">
        <v>11</v>
      </c>
      <c r="B828" t="s">
        <v>3801</v>
      </c>
      <c r="C828" t="s">
        <v>3802</v>
      </c>
      <c r="D828" t="s">
        <v>3803</v>
      </c>
      <c r="E828" t="s">
        <v>3804</v>
      </c>
      <c r="F828" s="2">
        <v>20.75</v>
      </c>
      <c r="G828" t="s">
        <v>75</v>
      </c>
      <c r="H828" t="s">
        <v>3805</v>
      </c>
      <c r="I828">
        <v>0</v>
      </c>
      <c r="J828">
        <v>1</v>
      </c>
    </row>
    <row r="829" spans="1:10" x14ac:dyDescent="0.35">
      <c r="A829" t="s">
        <v>11</v>
      </c>
      <c r="B829" t="s">
        <v>3806</v>
      </c>
      <c r="C829" t="s">
        <v>3807</v>
      </c>
      <c r="D829" t="s">
        <v>3808</v>
      </c>
      <c r="E829" t="s">
        <v>3809</v>
      </c>
      <c r="F829" s="2">
        <v>15</v>
      </c>
      <c r="G829" t="s">
        <v>81</v>
      </c>
      <c r="H829" t="s">
        <v>3810</v>
      </c>
      <c r="I829">
        <v>0</v>
      </c>
      <c r="J829">
        <v>1</v>
      </c>
    </row>
    <row r="830" spans="1:10" x14ac:dyDescent="0.35">
      <c r="A830" t="s">
        <v>11</v>
      </c>
      <c r="B830" t="s">
        <v>3811</v>
      </c>
      <c r="C830" t="s">
        <v>3812</v>
      </c>
      <c r="D830" t="s">
        <v>3813</v>
      </c>
      <c r="E830" t="s">
        <v>3814</v>
      </c>
      <c r="F830" s="2">
        <v>15</v>
      </c>
      <c r="G830" t="s">
        <v>16</v>
      </c>
      <c r="H830" t="s">
        <v>3815</v>
      </c>
      <c r="I830">
        <v>0</v>
      </c>
      <c r="J830">
        <v>1</v>
      </c>
    </row>
    <row r="831" spans="1:10" x14ac:dyDescent="0.35">
      <c r="A831" t="s">
        <v>11</v>
      </c>
      <c r="B831" t="s">
        <v>3816</v>
      </c>
      <c r="C831" t="s">
        <v>3817</v>
      </c>
      <c r="D831" t="s">
        <v>3818</v>
      </c>
      <c r="E831" t="s">
        <v>3819</v>
      </c>
      <c r="F831" s="2">
        <v>16.25</v>
      </c>
      <c r="G831" t="s">
        <v>22</v>
      </c>
      <c r="H831" t="s">
        <v>3820</v>
      </c>
      <c r="I831">
        <v>0</v>
      </c>
      <c r="J831">
        <v>1</v>
      </c>
    </row>
    <row r="832" spans="1:10" x14ac:dyDescent="0.35">
      <c r="A832" t="s">
        <v>11</v>
      </c>
      <c r="B832" t="s">
        <v>3821</v>
      </c>
      <c r="C832" t="s">
        <v>3822</v>
      </c>
      <c r="D832" t="s">
        <v>3823</v>
      </c>
      <c r="E832" t="s">
        <v>3824</v>
      </c>
      <c r="F832" s="2">
        <v>30</v>
      </c>
      <c r="G832" t="s">
        <v>28</v>
      </c>
      <c r="H832" t="s">
        <v>3825</v>
      </c>
      <c r="I832">
        <v>0</v>
      </c>
      <c r="J832">
        <v>1</v>
      </c>
    </row>
    <row r="833" spans="1:10" x14ac:dyDescent="0.35">
      <c r="A833" t="s">
        <v>11</v>
      </c>
      <c r="B833" t="s">
        <v>3826</v>
      </c>
      <c r="C833" t="s">
        <v>3827</v>
      </c>
      <c r="D833" t="s">
        <v>3828</v>
      </c>
      <c r="E833" t="s">
        <v>3829</v>
      </c>
      <c r="F833" s="2">
        <v>15</v>
      </c>
      <c r="G833" t="s">
        <v>34</v>
      </c>
      <c r="H833" t="s">
        <v>3830</v>
      </c>
      <c r="I833">
        <v>0</v>
      </c>
      <c r="J833">
        <v>1</v>
      </c>
    </row>
    <row r="834" spans="1:10" x14ac:dyDescent="0.35">
      <c r="A834" t="s">
        <v>11</v>
      </c>
      <c r="B834" t="s">
        <v>3831</v>
      </c>
      <c r="C834" t="s">
        <v>3832</v>
      </c>
      <c r="D834" t="s">
        <v>3833</v>
      </c>
      <c r="E834" t="s">
        <v>3834</v>
      </c>
      <c r="F834" s="2">
        <v>15</v>
      </c>
      <c r="G834" t="s">
        <v>39</v>
      </c>
      <c r="H834" t="s">
        <v>3835</v>
      </c>
      <c r="I834">
        <v>0</v>
      </c>
      <c r="J834">
        <v>1</v>
      </c>
    </row>
    <row r="835" spans="1:10" x14ac:dyDescent="0.35">
      <c r="A835" t="s">
        <v>11</v>
      </c>
      <c r="B835" t="s">
        <v>3836</v>
      </c>
      <c r="C835" t="s">
        <v>3837</v>
      </c>
      <c r="D835" t="s">
        <v>3838</v>
      </c>
      <c r="E835" t="s">
        <v>3839</v>
      </c>
      <c r="F835" s="2">
        <v>20</v>
      </c>
      <c r="G835" t="s">
        <v>45</v>
      </c>
      <c r="H835" t="s">
        <v>3840</v>
      </c>
      <c r="I835">
        <v>0</v>
      </c>
      <c r="J835">
        <v>1</v>
      </c>
    </row>
    <row r="836" spans="1:10" x14ac:dyDescent="0.35">
      <c r="A836" t="s">
        <v>11</v>
      </c>
      <c r="B836" t="s">
        <v>3841</v>
      </c>
      <c r="C836" t="s">
        <v>3842</v>
      </c>
      <c r="D836" t="s">
        <v>3843</v>
      </c>
      <c r="E836" t="s">
        <v>3844</v>
      </c>
      <c r="F836" s="2">
        <v>15</v>
      </c>
      <c r="G836" t="s">
        <v>51</v>
      </c>
      <c r="H836" t="s">
        <v>3845</v>
      </c>
      <c r="I836">
        <v>0</v>
      </c>
      <c r="J836">
        <v>1</v>
      </c>
    </row>
    <row r="837" spans="1:10" x14ac:dyDescent="0.35">
      <c r="A837" t="s">
        <v>11</v>
      </c>
      <c r="B837" t="s">
        <v>3846</v>
      </c>
      <c r="C837" t="s">
        <v>3847</v>
      </c>
      <c r="D837" t="s">
        <v>3848</v>
      </c>
      <c r="E837" t="s">
        <v>3849</v>
      </c>
      <c r="F837" s="2">
        <v>15</v>
      </c>
      <c r="G837" t="s">
        <v>57</v>
      </c>
      <c r="H837" t="s">
        <v>3850</v>
      </c>
      <c r="I837">
        <v>0</v>
      </c>
      <c r="J837">
        <v>1</v>
      </c>
    </row>
    <row r="838" spans="1:10" x14ac:dyDescent="0.35">
      <c r="A838" t="s">
        <v>11</v>
      </c>
      <c r="B838" t="s">
        <v>3851</v>
      </c>
      <c r="C838" t="s">
        <v>3852</v>
      </c>
      <c r="D838" t="s">
        <v>3853</v>
      </c>
      <c r="E838" t="s">
        <v>3854</v>
      </c>
      <c r="F838" s="2">
        <v>15</v>
      </c>
      <c r="G838" t="s">
        <v>63</v>
      </c>
      <c r="H838" t="s">
        <v>3855</v>
      </c>
      <c r="I838">
        <v>0</v>
      </c>
      <c r="J838">
        <v>1</v>
      </c>
    </row>
    <row r="839" spans="1:10" x14ac:dyDescent="0.35">
      <c r="A839" t="s">
        <v>11</v>
      </c>
      <c r="B839" t="s">
        <v>3856</v>
      </c>
      <c r="C839" t="s">
        <v>3857</v>
      </c>
      <c r="D839" t="s">
        <v>3858</v>
      </c>
      <c r="E839" t="s">
        <v>3859</v>
      </c>
      <c r="F839" s="2">
        <v>15</v>
      </c>
      <c r="G839" t="s">
        <v>69</v>
      </c>
      <c r="H839" t="s">
        <v>3860</v>
      </c>
      <c r="I839">
        <v>0</v>
      </c>
      <c r="J839">
        <v>1</v>
      </c>
    </row>
    <row r="840" spans="1:10" x14ac:dyDescent="0.35">
      <c r="A840" t="s">
        <v>11</v>
      </c>
      <c r="B840" t="s">
        <v>3861</v>
      </c>
      <c r="C840" t="s">
        <v>3862</v>
      </c>
      <c r="D840" t="s">
        <v>3863</v>
      </c>
      <c r="E840" t="s">
        <v>3864</v>
      </c>
      <c r="F840" s="2">
        <v>15</v>
      </c>
      <c r="G840" t="s">
        <v>75</v>
      </c>
      <c r="H840" t="s">
        <v>3865</v>
      </c>
      <c r="I840">
        <v>0</v>
      </c>
      <c r="J840">
        <v>1</v>
      </c>
    </row>
    <row r="841" spans="1:10" x14ac:dyDescent="0.35">
      <c r="A841" t="s">
        <v>11</v>
      </c>
      <c r="B841" t="s">
        <v>3866</v>
      </c>
      <c r="C841" t="s">
        <v>3867</v>
      </c>
      <c r="D841" t="s">
        <v>3868</v>
      </c>
      <c r="E841" t="s">
        <v>3869</v>
      </c>
      <c r="F841" s="2">
        <v>144</v>
      </c>
      <c r="G841" t="s">
        <v>81</v>
      </c>
      <c r="H841" t="s">
        <v>3870</v>
      </c>
      <c r="I841">
        <v>0</v>
      </c>
      <c r="J841">
        <v>1</v>
      </c>
    </row>
    <row r="842" spans="1:10" x14ac:dyDescent="0.35">
      <c r="A842" t="s">
        <v>11</v>
      </c>
      <c r="B842" t="s">
        <v>3871</v>
      </c>
      <c r="C842" t="s">
        <v>3872</v>
      </c>
      <c r="D842" t="s">
        <v>3873</v>
      </c>
      <c r="E842" t="s">
        <v>3874</v>
      </c>
      <c r="F842" s="2">
        <v>55.81</v>
      </c>
      <c r="G842" t="s">
        <v>22</v>
      </c>
      <c r="H842" t="s">
        <v>3875</v>
      </c>
      <c r="I842">
        <v>0</v>
      </c>
      <c r="J842">
        <v>1</v>
      </c>
    </row>
    <row r="843" spans="1:10" x14ac:dyDescent="0.35">
      <c r="A843" t="s">
        <v>11</v>
      </c>
      <c r="B843" t="s">
        <v>3876</v>
      </c>
      <c r="C843" t="s">
        <v>3877</v>
      </c>
      <c r="D843" t="s">
        <v>3878</v>
      </c>
      <c r="E843" t="s">
        <v>3879</v>
      </c>
      <c r="F843" s="2">
        <v>20.75</v>
      </c>
      <c r="G843" t="s">
        <v>28</v>
      </c>
      <c r="H843" t="s">
        <v>3880</v>
      </c>
      <c r="I843">
        <v>0</v>
      </c>
      <c r="J843">
        <v>1</v>
      </c>
    </row>
    <row r="844" spans="1:10" x14ac:dyDescent="0.35">
      <c r="A844" t="s">
        <v>11</v>
      </c>
      <c r="B844" t="s">
        <v>3881</v>
      </c>
      <c r="C844" t="s">
        <v>3882</v>
      </c>
      <c r="D844" t="s">
        <v>3883</v>
      </c>
      <c r="E844" t="s">
        <v>3884</v>
      </c>
      <c r="F844" s="2">
        <v>15.65</v>
      </c>
      <c r="G844" t="s">
        <v>34</v>
      </c>
      <c r="I844">
        <v>0</v>
      </c>
      <c r="J844">
        <v>1</v>
      </c>
    </row>
    <row r="845" spans="1:10" x14ac:dyDescent="0.35">
      <c r="A845" t="s">
        <v>11</v>
      </c>
      <c r="B845" t="s">
        <v>3885</v>
      </c>
      <c r="C845" t="s">
        <v>3886</v>
      </c>
      <c r="D845" t="s">
        <v>3887</v>
      </c>
      <c r="E845" t="s">
        <v>3888</v>
      </c>
      <c r="F845" s="2">
        <v>15</v>
      </c>
      <c r="G845" t="s">
        <v>39</v>
      </c>
      <c r="H845" t="s">
        <v>3889</v>
      </c>
      <c r="I845">
        <v>0</v>
      </c>
      <c r="J845">
        <v>1</v>
      </c>
    </row>
    <row r="846" spans="1:10" x14ac:dyDescent="0.35">
      <c r="A846" t="s">
        <v>11</v>
      </c>
      <c r="B846" t="s">
        <v>3890</v>
      </c>
      <c r="C846" t="s">
        <v>3891</v>
      </c>
      <c r="D846" t="s">
        <v>3892</v>
      </c>
      <c r="E846" t="s">
        <v>3893</v>
      </c>
      <c r="F846" s="2">
        <v>12</v>
      </c>
      <c r="G846" t="s">
        <v>45</v>
      </c>
      <c r="H846" t="s">
        <v>3894</v>
      </c>
      <c r="I846">
        <v>0</v>
      </c>
      <c r="J846">
        <v>1</v>
      </c>
    </row>
    <row r="847" spans="1:10" x14ac:dyDescent="0.35">
      <c r="A847" t="s">
        <v>11</v>
      </c>
      <c r="B847" t="s">
        <v>3895</v>
      </c>
      <c r="C847" t="s">
        <v>3896</v>
      </c>
      <c r="D847" t="s">
        <v>3897</v>
      </c>
      <c r="E847" t="s">
        <v>3898</v>
      </c>
      <c r="F847" s="2">
        <v>15</v>
      </c>
      <c r="G847" t="s">
        <v>51</v>
      </c>
      <c r="H847" t="s">
        <v>3899</v>
      </c>
      <c r="I847">
        <v>0</v>
      </c>
      <c r="J847">
        <v>1</v>
      </c>
    </row>
    <row r="848" spans="1:10" x14ac:dyDescent="0.35">
      <c r="A848" t="s">
        <v>11</v>
      </c>
      <c r="B848" t="s">
        <v>3900</v>
      </c>
      <c r="C848" t="s">
        <v>3901</v>
      </c>
      <c r="D848" t="s">
        <v>3902</v>
      </c>
      <c r="E848" t="s">
        <v>3903</v>
      </c>
      <c r="F848" s="2">
        <v>15</v>
      </c>
      <c r="G848" t="s">
        <v>57</v>
      </c>
      <c r="H848" t="s">
        <v>3904</v>
      </c>
      <c r="I848">
        <v>0</v>
      </c>
      <c r="J848">
        <v>1</v>
      </c>
    </row>
    <row r="849" spans="1:10" x14ac:dyDescent="0.35">
      <c r="A849" t="s">
        <v>11</v>
      </c>
      <c r="B849" t="s">
        <v>3905</v>
      </c>
      <c r="C849" t="s">
        <v>3906</v>
      </c>
      <c r="D849" t="s">
        <v>3907</v>
      </c>
      <c r="E849" t="s">
        <v>3908</v>
      </c>
      <c r="F849" s="2">
        <v>16.25</v>
      </c>
      <c r="G849" t="s">
        <v>63</v>
      </c>
      <c r="H849" t="s">
        <v>3909</v>
      </c>
      <c r="I849">
        <v>0</v>
      </c>
      <c r="J849">
        <v>1</v>
      </c>
    </row>
    <row r="850" spans="1:10" x14ac:dyDescent="0.35">
      <c r="A850" t="s">
        <v>11</v>
      </c>
      <c r="B850" t="s">
        <v>3910</v>
      </c>
      <c r="C850" t="s">
        <v>3911</v>
      </c>
      <c r="D850" t="s">
        <v>3912</v>
      </c>
      <c r="E850" t="s">
        <v>3913</v>
      </c>
      <c r="F850" s="2">
        <v>15</v>
      </c>
      <c r="G850" t="s">
        <v>69</v>
      </c>
      <c r="H850" t="s">
        <v>3914</v>
      </c>
      <c r="I850">
        <v>0</v>
      </c>
      <c r="J850">
        <v>1</v>
      </c>
    </row>
    <row r="851" spans="1:10" x14ac:dyDescent="0.35">
      <c r="A851" t="s">
        <v>11</v>
      </c>
      <c r="B851" t="s">
        <v>3915</v>
      </c>
      <c r="C851" t="s">
        <v>3916</v>
      </c>
      <c r="D851" t="s">
        <v>3917</v>
      </c>
      <c r="E851" t="s">
        <v>3918</v>
      </c>
      <c r="F851" s="2">
        <v>15</v>
      </c>
      <c r="G851" t="s">
        <v>75</v>
      </c>
      <c r="H851" t="s">
        <v>3919</v>
      </c>
      <c r="I851">
        <v>0</v>
      </c>
      <c r="J851">
        <v>1</v>
      </c>
    </row>
    <row r="852" spans="1:10" x14ac:dyDescent="0.35">
      <c r="A852" t="s">
        <v>11</v>
      </c>
      <c r="B852" t="s">
        <v>3920</v>
      </c>
      <c r="C852" t="s">
        <v>3921</v>
      </c>
      <c r="D852" t="s">
        <v>3922</v>
      </c>
      <c r="E852" t="s">
        <v>3923</v>
      </c>
      <c r="F852" s="2">
        <v>15</v>
      </c>
      <c r="G852" t="s">
        <v>81</v>
      </c>
      <c r="H852" t="s">
        <v>3924</v>
      </c>
      <c r="I852">
        <v>0</v>
      </c>
      <c r="J852">
        <v>1</v>
      </c>
    </row>
    <row r="853" spans="1:10" x14ac:dyDescent="0.35">
      <c r="A853" t="s">
        <v>11</v>
      </c>
      <c r="B853" t="s">
        <v>3925</v>
      </c>
      <c r="C853" t="s">
        <v>3926</v>
      </c>
      <c r="D853" t="s">
        <v>3927</v>
      </c>
      <c r="E853" t="s">
        <v>3928</v>
      </c>
      <c r="F853" s="2">
        <v>15</v>
      </c>
      <c r="G853" t="s">
        <v>16</v>
      </c>
      <c r="H853" t="s">
        <v>3929</v>
      </c>
      <c r="I853">
        <v>0</v>
      </c>
      <c r="J853">
        <v>1</v>
      </c>
    </row>
    <row r="854" spans="1:10" x14ac:dyDescent="0.35">
      <c r="A854" t="s">
        <v>11</v>
      </c>
      <c r="B854" t="s">
        <v>3930</v>
      </c>
      <c r="C854" t="s">
        <v>3931</v>
      </c>
      <c r="D854" t="s">
        <v>3932</v>
      </c>
      <c r="E854" t="s">
        <v>3933</v>
      </c>
      <c r="F854" s="2">
        <v>15</v>
      </c>
      <c r="G854" t="s">
        <v>22</v>
      </c>
      <c r="H854" t="s">
        <v>3934</v>
      </c>
      <c r="I854">
        <v>0</v>
      </c>
      <c r="J854">
        <v>1</v>
      </c>
    </row>
    <row r="855" spans="1:10" x14ac:dyDescent="0.35">
      <c r="A855" t="s">
        <v>11</v>
      </c>
      <c r="B855" t="s">
        <v>3935</v>
      </c>
      <c r="C855" t="s">
        <v>3936</v>
      </c>
      <c r="D855" t="s">
        <v>3937</v>
      </c>
      <c r="E855" t="s">
        <v>3938</v>
      </c>
      <c r="F855" s="2">
        <v>20.75</v>
      </c>
      <c r="G855" t="s">
        <v>28</v>
      </c>
      <c r="H855" t="s">
        <v>3939</v>
      </c>
      <c r="I855">
        <v>0</v>
      </c>
      <c r="J855">
        <v>1</v>
      </c>
    </row>
    <row r="856" spans="1:10" x14ac:dyDescent="0.35">
      <c r="A856" t="s">
        <v>11</v>
      </c>
      <c r="B856" t="s">
        <v>3940</v>
      </c>
      <c r="C856" t="s">
        <v>3941</v>
      </c>
      <c r="D856" t="s">
        <v>3942</v>
      </c>
      <c r="E856" t="s">
        <v>3943</v>
      </c>
      <c r="F856" s="2">
        <v>42</v>
      </c>
      <c r="G856" t="s">
        <v>34</v>
      </c>
      <c r="H856" t="s">
        <v>3944</v>
      </c>
      <c r="I856">
        <v>0</v>
      </c>
      <c r="J856">
        <v>1</v>
      </c>
    </row>
    <row r="857" spans="1:10" x14ac:dyDescent="0.35">
      <c r="A857" t="s">
        <v>11</v>
      </c>
      <c r="B857" t="s">
        <v>3945</v>
      </c>
      <c r="C857" t="s">
        <v>3946</v>
      </c>
      <c r="D857" t="s">
        <v>3947</v>
      </c>
      <c r="E857" t="s">
        <v>3948</v>
      </c>
      <c r="F857" s="2">
        <v>41.5</v>
      </c>
      <c r="G857" t="s">
        <v>39</v>
      </c>
      <c r="H857" t="s">
        <v>3949</v>
      </c>
      <c r="I857">
        <v>0</v>
      </c>
      <c r="J857">
        <v>1</v>
      </c>
    </row>
    <row r="858" spans="1:10" x14ac:dyDescent="0.35">
      <c r="A858" t="s">
        <v>11</v>
      </c>
      <c r="B858" t="s">
        <v>3950</v>
      </c>
      <c r="C858" t="s">
        <v>3951</v>
      </c>
      <c r="D858" t="s">
        <v>3952</v>
      </c>
      <c r="E858" t="s">
        <v>3953</v>
      </c>
      <c r="F858" s="2">
        <v>20</v>
      </c>
      <c r="G858" t="s">
        <v>45</v>
      </c>
      <c r="H858" t="s">
        <v>3954</v>
      </c>
      <c r="I858">
        <v>0</v>
      </c>
      <c r="J858">
        <v>1</v>
      </c>
    </row>
    <row r="859" spans="1:10" x14ac:dyDescent="0.35">
      <c r="A859" t="s">
        <v>11</v>
      </c>
      <c r="B859" t="s">
        <v>3950</v>
      </c>
      <c r="C859" t="s">
        <v>3951</v>
      </c>
      <c r="D859" t="s">
        <v>3952</v>
      </c>
      <c r="E859" t="s">
        <v>3953</v>
      </c>
      <c r="F859" s="2">
        <v>42</v>
      </c>
      <c r="G859" t="s">
        <v>51</v>
      </c>
      <c r="H859" t="s">
        <v>3954</v>
      </c>
      <c r="I859">
        <v>0</v>
      </c>
      <c r="J859">
        <v>1</v>
      </c>
    </row>
    <row r="860" spans="1:10" x14ac:dyDescent="0.35">
      <c r="A860" t="s">
        <v>11</v>
      </c>
      <c r="B860" t="s">
        <v>3955</v>
      </c>
      <c r="C860" t="s">
        <v>3956</v>
      </c>
      <c r="D860" t="s">
        <v>3957</v>
      </c>
      <c r="E860" t="s">
        <v>3958</v>
      </c>
      <c r="F860" s="2">
        <v>37.5</v>
      </c>
      <c r="G860" t="s">
        <v>57</v>
      </c>
      <c r="H860" t="s">
        <v>3959</v>
      </c>
      <c r="I860">
        <v>0</v>
      </c>
      <c r="J860">
        <v>1</v>
      </c>
    </row>
    <row r="861" spans="1:10" x14ac:dyDescent="0.35">
      <c r="A861" t="s">
        <v>11</v>
      </c>
      <c r="B861" t="s">
        <v>3960</v>
      </c>
      <c r="C861" t="s">
        <v>3961</v>
      </c>
      <c r="D861" t="s">
        <v>3962</v>
      </c>
      <c r="E861" t="s">
        <v>3963</v>
      </c>
      <c r="F861" s="2">
        <v>12</v>
      </c>
      <c r="G861" t="s">
        <v>63</v>
      </c>
      <c r="H861" t="s">
        <v>3964</v>
      </c>
      <c r="I861">
        <v>0</v>
      </c>
      <c r="J861">
        <v>1</v>
      </c>
    </row>
    <row r="862" spans="1:10" x14ac:dyDescent="0.35">
      <c r="A862" t="s">
        <v>11</v>
      </c>
      <c r="B862" t="s">
        <v>3965</v>
      </c>
      <c r="C862" t="s">
        <v>3966</v>
      </c>
      <c r="D862" t="s">
        <v>3967</v>
      </c>
      <c r="E862" t="s">
        <v>3968</v>
      </c>
      <c r="F862" s="2">
        <v>85.5</v>
      </c>
      <c r="G862" t="s">
        <v>69</v>
      </c>
      <c r="H862" t="s">
        <v>3969</v>
      </c>
      <c r="I862">
        <v>0</v>
      </c>
      <c r="J862">
        <v>1</v>
      </c>
    </row>
    <row r="863" spans="1:10" x14ac:dyDescent="0.35">
      <c r="A863" t="s">
        <v>11</v>
      </c>
      <c r="B863" t="s">
        <v>3970</v>
      </c>
      <c r="C863" t="s">
        <v>3971</v>
      </c>
      <c r="D863" t="s">
        <v>3972</v>
      </c>
      <c r="E863" t="s">
        <v>3973</v>
      </c>
      <c r="F863" s="2">
        <v>12</v>
      </c>
      <c r="G863" t="s">
        <v>75</v>
      </c>
      <c r="H863" t="s">
        <v>3974</v>
      </c>
      <c r="I863">
        <v>0</v>
      </c>
      <c r="J863">
        <v>1</v>
      </c>
    </row>
    <row r="864" spans="1:10" x14ac:dyDescent="0.35">
      <c r="A864" t="s">
        <v>11</v>
      </c>
      <c r="B864" t="s">
        <v>3975</v>
      </c>
      <c r="C864" t="s">
        <v>3976</v>
      </c>
      <c r="D864" t="s">
        <v>3977</v>
      </c>
      <c r="E864" t="s">
        <v>3978</v>
      </c>
      <c r="F864" s="2">
        <v>15</v>
      </c>
      <c r="G864" t="s">
        <v>81</v>
      </c>
      <c r="H864" t="s">
        <v>3979</v>
      </c>
      <c r="I864">
        <v>0</v>
      </c>
      <c r="J864">
        <v>1</v>
      </c>
    </row>
    <row r="865" spans="1:10" x14ac:dyDescent="0.35">
      <c r="A865" t="s">
        <v>11</v>
      </c>
      <c r="B865" t="s">
        <v>3980</v>
      </c>
      <c r="C865" t="s">
        <v>3981</v>
      </c>
      <c r="D865" t="s">
        <v>3982</v>
      </c>
      <c r="E865" t="s">
        <v>3983</v>
      </c>
      <c r="F865" s="2">
        <v>5</v>
      </c>
      <c r="G865" t="s">
        <v>22</v>
      </c>
      <c r="H865" t="s">
        <v>3984</v>
      </c>
      <c r="I865">
        <v>0</v>
      </c>
      <c r="J865">
        <v>1</v>
      </c>
    </row>
    <row r="866" spans="1:10" x14ac:dyDescent="0.35">
      <c r="A866" t="s">
        <v>11</v>
      </c>
      <c r="B866" t="s">
        <v>3985</v>
      </c>
      <c r="C866" t="s">
        <v>3986</v>
      </c>
      <c r="D866" t="s">
        <v>3987</v>
      </c>
      <c r="E866" t="s">
        <v>3988</v>
      </c>
      <c r="F866" s="2">
        <v>15</v>
      </c>
      <c r="G866" t="s">
        <v>28</v>
      </c>
      <c r="H866" t="s">
        <v>3989</v>
      </c>
      <c r="I866">
        <v>0</v>
      </c>
      <c r="J866">
        <v>1</v>
      </c>
    </row>
    <row r="867" spans="1:10" x14ac:dyDescent="0.35">
      <c r="A867" t="s">
        <v>11</v>
      </c>
      <c r="B867" t="s">
        <v>3990</v>
      </c>
      <c r="C867" t="s">
        <v>3991</v>
      </c>
      <c r="D867" t="s">
        <v>3992</v>
      </c>
      <c r="E867" t="s">
        <v>3993</v>
      </c>
      <c r="F867" s="2">
        <v>45</v>
      </c>
      <c r="G867" t="s">
        <v>34</v>
      </c>
      <c r="H867" t="s">
        <v>3994</v>
      </c>
      <c r="I867">
        <v>0</v>
      </c>
      <c r="J867">
        <v>1</v>
      </c>
    </row>
    <row r="868" spans="1:10" x14ac:dyDescent="0.35">
      <c r="A868" t="s">
        <v>11</v>
      </c>
      <c r="B868" t="s">
        <v>3995</v>
      </c>
      <c r="C868" t="s">
        <v>3996</v>
      </c>
      <c r="D868" t="s">
        <v>3997</v>
      </c>
      <c r="E868" t="s">
        <v>3998</v>
      </c>
      <c r="F868" s="2">
        <v>20.16</v>
      </c>
      <c r="G868" t="s">
        <v>39</v>
      </c>
      <c r="I868">
        <v>0</v>
      </c>
      <c r="J868">
        <v>1</v>
      </c>
    </row>
    <row r="869" spans="1:10" x14ac:dyDescent="0.35">
      <c r="A869" t="s">
        <v>11</v>
      </c>
      <c r="B869" t="s">
        <v>3999</v>
      </c>
      <c r="C869" t="s">
        <v>4000</v>
      </c>
      <c r="D869" t="s">
        <v>4001</v>
      </c>
      <c r="E869" t="s">
        <v>4002</v>
      </c>
      <c r="F869" s="2">
        <v>15</v>
      </c>
      <c r="G869" t="s">
        <v>45</v>
      </c>
      <c r="H869" t="s">
        <v>4003</v>
      </c>
      <c r="I869">
        <v>0</v>
      </c>
      <c r="J869">
        <v>1</v>
      </c>
    </row>
    <row r="870" spans="1:10" x14ac:dyDescent="0.35">
      <c r="A870" t="s">
        <v>11</v>
      </c>
      <c r="B870" t="s">
        <v>4004</v>
      </c>
      <c r="C870" t="s">
        <v>4005</v>
      </c>
      <c r="D870" t="s">
        <v>4006</v>
      </c>
      <c r="E870" t="s">
        <v>4007</v>
      </c>
      <c r="F870" s="2">
        <v>83.87</v>
      </c>
      <c r="G870" t="s">
        <v>51</v>
      </c>
      <c r="I870">
        <v>0</v>
      </c>
      <c r="J870">
        <v>1</v>
      </c>
    </row>
    <row r="871" spans="1:10" x14ac:dyDescent="0.35">
      <c r="A871" t="s">
        <v>11</v>
      </c>
      <c r="B871" t="s">
        <v>1444</v>
      </c>
      <c r="C871" t="s">
        <v>4008</v>
      </c>
      <c r="D871" t="s">
        <v>4006</v>
      </c>
      <c r="E871" t="s">
        <v>4007</v>
      </c>
      <c r="F871" s="2">
        <v>30.65</v>
      </c>
      <c r="G871" t="s">
        <v>57</v>
      </c>
      <c r="I871">
        <v>0</v>
      </c>
      <c r="J871">
        <v>1</v>
      </c>
    </row>
    <row r="872" spans="1:10" x14ac:dyDescent="0.35">
      <c r="A872" t="s">
        <v>11</v>
      </c>
      <c r="B872" t="s">
        <v>4009</v>
      </c>
      <c r="C872" t="s">
        <v>4010</v>
      </c>
      <c r="D872" t="s">
        <v>4011</v>
      </c>
      <c r="E872" t="s">
        <v>4012</v>
      </c>
      <c r="F872" s="2">
        <v>77</v>
      </c>
      <c r="G872" t="s">
        <v>63</v>
      </c>
      <c r="H872" t="s">
        <v>4013</v>
      </c>
      <c r="I872">
        <v>0</v>
      </c>
      <c r="J872">
        <v>1</v>
      </c>
    </row>
    <row r="873" spans="1:10" x14ac:dyDescent="0.35">
      <c r="A873" t="s">
        <v>11</v>
      </c>
      <c r="B873" t="s">
        <v>4014</v>
      </c>
      <c r="C873" t="s">
        <v>4015</v>
      </c>
      <c r="D873" t="s">
        <v>4016</v>
      </c>
      <c r="E873" t="s">
        <v>4017</v>
      </c>
      <c r="F873" s="2">
        <v>36</v>
      </c>
      <c r="G873" t="s">
        <v>69</v>
      </c>
      <c r="H873" t="s">
        <v>4018</v>
      </c>
      <c r="I873">
        <v>0</v>
      </c>
      <c r="J873">
        <v>1</v>
      </c>
    </row>
    <row r="874" spans="1:10" x14ac:dyDescent="0.35">
      <c r="A874" t="s">
        <v>11</v>
      </c>
      <c r="B874" t="s">
        <v>4019</v>
      </c>
      <c r="C874" t="s">
        <v>4020</v>
      </c>
      <c r="D874" t="s">
        <v>4021</v>
      </c>
      <c r="E874" t="s">
        <v>4022</v>
      </c>
      <c r="F874" s="2">
        <v>12</v>
      </c>
      <c r="G874" t="s">
        <v>75</v>
      </c>
      <c r="H874" t="s">
        <v>4023</v>
      </c>
      <c r="I874">
        <v>0</v>
      </c>
      <c r="J874">
        <v>1</v>
      </c>
    </row>
    <row r="875" spans="1:10" x14ac:dyDescent="0.35">
      <c r="A875" t="s">
        <v>11</v>
      </c>
      <c r="B875" t="s">
        <v>4024</v>
      </c>
      <c r="C875" t="s">
        <v>4025</v>
      </c>
      <c r="D875" t="s">
        <v>4026</v>
      </c>
      <c r="E875" t="s">
        <v>4027</v>
      </c>
      <c r="F875" s="2">
        <v>16.29</v>
      </c>
      <c r="G875" t="s">
        <v>81</v>
      </c>
      <c r="I875">
        <v>0</v>
      </c>
      <c r="J875">
        <v>1</v>
      </c>
    </row>
    <row r="876" spans="1:10" x14ac:dyDescent="0.35">
      <c r="A876" t="s">
        <v>11</v>
      </c>
      <c r="B876" t="s">
        <v>4028</v>
      </c>
      <c r="C876" t="s">
        <v>4029</v>
      </c>
      <c r="D876" t="s">
        <v>4030</v>
      </c>
      <c r="E876" t="s">
        <v>4031</v>
      </c>
      <c r="F876" s="2">
        <v>15</v>
      </c>
      <c r="G876" t="s">
        <v>16</v>
      </c>
      <c r="H876" t="s">
        <v>4032</v>
      </c>
      <c r="I876">
        <v>0</v>
      </c>
      <c r="J876">
        <v>1</v>
      </c>
    </row>
    <row r="877" spans="1:10" x14ac:dyDescent="0.35">
      <c r="A877" t="s">
        <v>11</v>
      </c>
      <c r="B877" t="s">
        <v>4033</v>
      </c>
      <c r="C877" t="s">
        <v>4034</v>
      </c>
      <c r="D877" t="s">
        <v>4035</v>
      </c>
      <c r="E877" t="s">
        <v>4036</v>
      </c>
      <c r="F877" s="2">
        <v>16.25</v>
      </c>
      <c r="G877" t="s">
        <v>22</v>
      </c>
      <c r="H877" t="s">
        <v>4037</v>
      </c>
      <c r="I877">
        <v>0</v>
      </c>
      <c r="J877">
        <v>1</v>
      </c>
    </row>
    <row r="878" spans="1:10" x14ac:dyDescent="0.35">
      <c r="A878" t="s">
        <v>11</v>
      </c>
      <c r="B878" t="s">
        <v>4038</v>
      </c>
      <c r="C878" t="s">
        <v>4039</v>
      </c>
      <c r="D878" t="s">
        <v>4040</v>
      </c>
      <c r="E878" t="s">
        <v>4041</v>
      </c>
      <c r="F878" s="2">
        <v>16.25</v>
      </c>
      <c r="G878" t="s">
        <v>28</v>
      </c>
      <c r="H878" t="s">
        <v>4042</v>
      </c>
      <c r="I878">
        <v>0</v>
      </c>
      <c r="J878">
        <v>1</v>
      </c>
    </row>
    <row r="879" spans="1:10" x14ac:dyDescent="0.35">
      <c r="A879" t="s">
        <v>11</v>
      </c>
      <c r="B879" t="s">
        <v>4043</v>
      </c>
      <c r="C879" t="s">
        <v>4044</v>
      </c>
      <c r="D879" t="s">
        <v>4045</v>
      </c>
      <c r="E879" t="s">
        <v>4046</v>
      </c>
      <c r="F879" s="2">
        <v>15</v>
      </c>
      <c r="G879" t="s">
        <v>34</v>
      </c>
      <c r="H879" t="s">
        <v>4047</v>
      </c>
      <c r="I879">
        <v>0</v>
      </c>
      <c r="J879">
        <v>1</v>
      </c>
    </row>
    <row r="880" spans="1:10" x14ac:dyDescent="0.35">
      <c r="A880" t="s">
        <v>11</v>
      </c>
      <c r="B880" t="s">
        <v>4048</v>
      </c>
      <c r="C880" t="s">
        <v>4049</v>
      </c>
      <c r="D880" t="s">
        <v>4050</v>
      </c>
      <c r="E880" t="s">
        <v>4051</v>
      </c>
      <c r="F880" s="2">
        <v>15</v>
      </c>
      <c r="G880" t="s">
        <v>39</v>
      </c>
      <c r="H880" t="s">
        <v>4052</v>
      </c>
      <c r="I880">
        <v>0</v>
      </c>
      <c r="J880">
        <v>1</v>
      </c>
    </row>
    <row r="881" spans="1:10" x14ac:dyDescent="0.35">
      <c r="A881" t="s">
        <v>11</v>
      </c>
      <c r="B881" t="s">
        <v>4053</v>
      </c>
      <c r="C881" t="s">
        <v>4054</v>
      </c>
      <c r="D881" t="s">
        <v>4055</v>
      </c>
      <c r="E881" t="s">
        <v>4056</v>
      </c>
      <c r="F881" s="2">
        <v>45</v>
      </c>
      <c r="G881" t="s">
        <v>45</v>
      </c>
      <c r="H881" t="s">
        <v>4057</v>
      </c>
      <c r="I881">
        <v>0</v>
      </c>
      <c r="J881">
        <v>1</v>
      </c>
    </row>
    <row r="882" spans="1:10" x14ac:dyDescent="0.35">
      <c r="A882" t="s">
        <v>11</v>
      </c>
      <c r="B882" t="s">
        <v>4058</v>
      </c>
      <c r="C882" t="s">
        <v>4059</v>
      </c>
      <c r="D882" t="s">
        <v>4060</v>
      </c>
      <c r="E882" t="s">
        <v>4061</v>
      </c>
      <c r="F882" s="2">
        <v>159.75</v>
      </c>
      <c r="G882" t="s">
        <v>51</v>
      </c>
      <c r="H882" t="s">
        <v>4062</v>
      </c>
      <c r="I882">
        <v>0</v>
      </c>
      <c r="J882">
        <v>1</v>
      </c>
    </row>
    <row r="883" spans="1:10" x14ac:dyDescent="0.35">
      <c r="A883" t="s">
        <v>11</v>
      </c>
      <c r="B883" t="s">
        <v>4063</v>
      </c>
      <c r="C883" t="s">
        <v>4064</v>
      </c>
      <c r="D883" t="s">
        <v>4065</v>
      </c>
      <c r="E883" t="s">
        <v>4066</v>
      </c>
      <c r="F883" s="2">
        <v>21.6</v>
      </c>
      <c r="G883" t="s">
        <v>57</v>
      </c>
      <c r="H883" t="s">
        <v>4067</v>
      </c>
      <c r="I883">
        <v>0</v>
      </c>
      <c r="J883">
        <v>1</v>
      </c>
    </row>
    <row r="884" spans="1:10" x14ac:dyDescent="0.35">
      <c r="A884" t="s">
        <v>11</v>
      </c>
      <c r="B884" t="s">
        <v>4068</v>
      </c>
      <c r="C884" t="s">
        <v>4069</v>
      </c>
      <c r="D884" t="s">
        <v>4070</v>
      </c>
      <c r="E884" t="s">
        <v>4071</v>
      </c>
      <c r="F884" s="2">
        <v>90</v>
      </c>
      <c r="G884" t="s">
        <v>63</v>
      </c>
      <c r="H884" t="s">
        <v>4072</v>
      </c>
      <c r="I884">
        <v>0</v>
      </c>
      <c r="J884">
        <v>1</v>
      </c>
    </row>
    <row r="885" spans="1:10" x14ac:dyDescent="0.35">
      <c r="A885" t="s">
        <v>11</v>
      </c>
      <c r="B885" t="s">
        <v>4073</v>
      </c>
      <c r="C885" t="s">
        <v>4074</v>
      </c>
      <c r="D885" t="s">
        <v>4075</v>
      </c>
      <c r="E885" t="s">
        <v>4076</v>
      </c>
      <c r="F885" s="2">
        <v>10</v>
      </c>
      <c r="G885" t="s">
        <v>69</v>
      </c>
      <c r="H885" t="s">
        <v>4077</v>
      </c>
      <c r="I885">
        <v>0</v>
      </c>
      <c r="J885">
        <v>1</v>
      </c>
    </row>
    <row r="886" spans="1:10" x14ac:dyDescent="0.35">
      <c r="A886" t="s">
        <v>11</v>
      </c>
      <c r="B886" t="s">
        <v>4078</v>
      </c>
      <c r="C886" t="s">
        <v>4079</v>
      </c>
      <c r="D886" t="s">
        <v>1754</v>
      </c>
      <c r="E886" t="s">
        <v>1755</v>
      </c>
      <c r="F886" s="2">
        <v>15</v>
      </c>
      <c r="G886" t="s">
        <v>75</v>
      </c>
      <c r="H886" t="s">
        <v>4080</v>
      </c>
      <c r="I886">
        <v>0</v>
      </c>
      <c r="J886">
        <v>1</v>
      </c>
    </row>
    <row r="887" spans="1:10" x14ac:dyDescent="0.35">
      <c r="A887" t="s">
        <v>11</v>
      </c>
      <c r="B887" t="s">
        <v>4081</v>
      </c>
      <c r="C887" t="s">
        <v>4082</v>
      </c>
      <c r="D887" t="s">
        <v>4083</v>
      </c>
      <c r="E887" t="s">
        <v>4084</v>
      </c>
      <c r="F887" s="2">
        <v>15</v>
      </c>
      <c r="G887" t="s">
        <v>81</v>
      </c>
      <c r="H887" t="s">
        <v>4085</v>
      </c>
      <c r="I887">
        <v>0</v>
      </c>
      <c r="J887">
        <v>1</v>
      </c>
    </row>
    <row r="888" spans="1:10" x14ac:dyDescent="0.35">
      <c r="A888" t="s">
        <v>11</v>
      </c>
      <c r="B888" t="s">
        <v>4086</v>
      </c>
      <c r="C888" t="s">
        <v>4087</v>
      </c>
      <c r="D888" t="s">
        <v>4088</v>
      </c>
      <c r="E888" t="s">
        <v>4089</v>
      </c>
      <c r="F888" s="2">
        <v>15</v>
      </c>
      <c r="G888" t="s">
        <v>22</v>
      </c>
      <c r="H888" t="s">
        <v>4090</v>
      </c>
      <c r="I888">
        <v>0</v>
      </c>
      <c r="J888">
        <v>1</v>
      </c>
    </row>
    <row r="889" spans="1:10" x14ac:dyDescent="0.35">
      <c r="A889" t="s">
        <v>11</v>
      </c>
      <c r="B889" t="s">
        <v>4091</v>
      </c>
      <c r="C889" t="s">
        <v>4092</v>
      </c>
      <c r="D889" t="s">
        <v>4093</v>
      </c>
      <c r="E889" t="s">
        <v>4094</v>
      </c>
      <c r="F889" s="2">
        <v>15</v>
      </c>
      <c r="G889" t="s">
        <v>28</v>
      </c>
      <c r="H889" t="s">
        <v>4095</v>
      </c>
      <c r="I889">
        <v>0</v>
      </c>
      <c r="J889">
        <v>1</v>
      </c>
    </row>
    <row r="890" spans="1:10" x14ac:dyDescent="0.35">
      <c r="A890" t="s">
        <v>11</v>
      </c>
      <c r="B890" t="s">
        <v>4096</v>
      </c>
      <c r="C890" t="s">
        <v>4097</v>
      </c>
      <c r="D890" t="s">
        <v>4098</v>
      </c>
      <c r="E890" t="s">
        <v>4099</v>
      </c>
      <c r="F890" s="2">
        <v>15</v>
      </c>
      <c r="G890" t="s">
        <v>34</v>
      </c>
      <c r="H890" t="s">
        <v>4100</v>
      </c>
      <c r="I890">
        <v>0</v>
      </c>
      <c r="J890">
        <v>1</v>
      </c>
    </row>
    <row r="891" spans="1:10" x14ac:dyDescent="0.35">
      <c r="A891" t="s">
        <v>11</v>
      </c>
      <c r="B891" t="s">
        <v>4101</v>
      </c>
      <c r="C891" t="s">
        <v>4102</v>
      </c>
      <c r="D891" t="s">
        <v>4103</v>
      </c>
      <c r="E891" t="s">
        <v>4104</v>
      </c>
      <c r="F891" s="2">
        <v>25</v>
      </c>
      <c r="G891" t="s">
        <v>39</v>
      </c>
      <c r="H891" t="s">
        <v>4105</v>
      </c>
      <c r="I891">
        <v>0</v>
      </c>
      <c r="J891">
        <v>1</v>
      </c>
    </row>
    <row r="892" spans="1:10" x14ac:dyDescent="0.35">
      <c r="A892" t="s">
        <v>11</v>
      </c>
      <c r="B892" t="s">
        <v>4106</v>
      </c>
      <c r="C892" t="s">
        <v>4107</v>
      </c>
      <c r="D892" t="s">
        <v>4108</v>
      </c>
      <c r="E892" t="s">
        <v>4109</v>
      </c>
      <c r="F892" s="2">
        <v>15</v>
      </c>
      <c r="G892" t="s">
        <v>45</v>
      </c>
      <c r="H892" t="s">
        <v>4110</v>
      </c>
      <c r="I892">
        <v>0</v>
      </c>
      <c r="J892">
        <v>1</v>
      </c>
    </row>
    <row r="893" spans="1:10" x14ac:dyDescent="0.35">
      <c r="A893" t="s">
        <v>11</v>
      </c>
      <c r="B893" t="s">
        <v>4111</v>
      </c>
      <c r="C893" t="s">
        <v>4112</v>
      </c>
      <c r="D893" t="s">
        <v>4113</v>
      </c>
      <c r="E893" t="s">
        <v>4114</v>
      </c>
      <c r="F893" s="2">
        <v>40</v>
      </c>
      <c r="G893" t="s">
        <v>51</v>
      </c>
      <c r="H893" t="s">
        <v>4115</v>
      </c>
      <c r="I893">
        <v>0</v>
      </c>
      <c r="J893">
        <v>1</v>
      </c>
    </row>
    <row r="894" spans="1:10" x14ac:dyDescent="0.35">
      <c r="A894" t="s">
        <v>11</v>
      </c>
      <c r="B894" t="s">
        <v>4116</v>
      </c>
      <c r="C894" t="s">
        <v>4117</v>
      </c>
      <c r="D894" t="s">
        <v>4118</v>
      </c>
      <c r="E894" t="s">
        <v>4119</v>
      </c>
      <c r="F894" s="2">
        <v>42</v>
      </c>
      <c r="G894" t="s">
        <v>57</v>
      </c>
      <c r="H894" t="s">
        <v>4120</v>
      </c>
      <c r="I894">
        <v>0</v>
      </c>
      <c r="J894">
        <v>1</v>
      </c>
    </row>
    <row r="895" spans="1:10" x14ac:dyDescent="0.35">
      <c r="A895" t="s">
        <v>11</v>
      </c>
      <c r="B895" t="s">
        <v>4121</v>
      </c>
      <c r="C895" t="s">
        <v>4122</v>
      </c>
      <c r="D895" t="s">
        <v>4123</v>
      </c>
      <c r="E895" t="s">
        <v>4124</v>
      </c>
      <c r="F895" s="2">
        <v>48</v>
      </c>
      <c r="G895" t="s">
        <v>63</v>
      </c>
      <c r="H895" t="s">
        <v>4125</v>
      </c>
      <c r="I895">
        <v>0</v>
      </c>
      <c r="J895">
        <v>1</v>
      </c>
    </row>
    <row r="896" spans="1:10" x14ac:dyDescent="0.35">
      <c r="A896" t="s">
        <v>11</v>
      </c>
      <c r="B896" t="s">
        <v>4126</v>
      </c>
      <c r="C896" t="s">
        <v>4127</v>
      </c>
      <c r="D896" t="s">
        <v>4128</v>
      </c>
      <c r="E896" t="s">
        <v>4129</v>
      </c>
      <c r="F896" s="2">
        <v>15</v>
      </c>
      <c r="G896" t="s">
        <v>69</v>
      </c>
      <c r="H896" t="s">
        <v>4130</v>
      </c>
      <c r="I896">
        <v>0</v>
      </c>
      <c r="J896">
        <v>1</v>
      </c>
    </row>
    <row r="897" spans="1:10" x14ac:dyDescent="0.35">
      <c r="A897" t="s">
        <v>11</v>
      </c>
      <c r="B897" t="s">
        <v>4131</v>
      </c>
      <c r="C897" t="s">
        <v>4132</v>
      </c>
      <c r="D897" t="s">
        <v>4133</v>
      </c>
      <c r="E897" t="s">
        <v>4134</v>
      </c>
      <c r="F897" s="2">
        <v>32.5</v>
      </c>
      <c r="G897" t="s">
        <v>75</v>
      </c>
      <c r="H897" t="s">
        <v>4135</v>
      </c>
      <c r="I897">
        <v>0</v>
      </c>
      <c r="J897">
        <v>1</v>
      </c>
    </row>
    <row r="898" spans="1:10" x14ac:dyDescent="0.35">
      <c r="A898" t="s">
        <v>11</v>
      </c>
      <c r="B898" t="s">
        <v>4136</v>
      </c>
      <c r="C898" t="s">
        <v>4137</v>
      </c>
      <c r="D898" t="s">
        <v>4138</v>
      </c>
      <c r="E898" t="s">
        <v>4139</v>
      </c>
      <c r="F898" s="2">
        <v>15</v>
      </c>
      <c r="G898" t="s">
        <v>81</v>
      </c>
      <c r="H898" t="s">
        <v>4140</v>
      </c>
      <c r="I898">
        <v>0</v>
      </c>
      <c r="J898">
        <v>1</v>
      </c>
    </row>
    <row r="899" spans="1:10" x14ac:dyDescent="0.35">
      <c r="A899" t="s">
        <v>11</v>
      </c>
      <c r="B899" t="s">
        <v>4141</v>
      </c>
      <c r="C899" t="s">
        <v>4142</v>
      </c>
      <c r="D899" t="s">
        <v>4143</v>
      </c>
      <c r="E899" t="s">
        <v>4144</v>
      </c>
      <c r="F899" s="2">
        <v>16.25</v>
      </c>
      <c r="G899" t="s">
        <v>16</v>
      </c>
      <c r="H899" t="s">
        <v>4145</v>
      </c>
      <c r="I899">
        <v>0</v>
      </c>
      <c r="J899">
        <v>1</v>
      </c>
    </row>
    <row r="900" spans="1:10" x14ac:dyDescent="0.35">
      <c r="A900" t="s">
        <v>11</v>
      </c>
      <c r="B900" t="s">
        <v>4146</v>
      </c>
      <c r="C900" t="s">
        <v>4147</v>
      </c>
      <c r="D900" t="s">
        <v>4148</v>
      </c>
      <c r="E900" t="s">
        <v>4149</v>
      </c>
      <c r="F900" s="2">
        <v>100</v>
      </c>
      <c r="G900" t="s">
        <v>22</v>
      </c>
      <c r="H900" t="s">
        <v>4150</v>
      </c>
      <c r="I900">
        <v>0</v>
      </c>
      <c r="J900">
        <v>1</v>
      </c>
    </row>
    <row r="901" spans="1:10" x14ac:dyDescent="0.35">
      <c r="A901" t="s">
        <v>11</v>
      </c>
      <c r="B901" t="s">
        <v>4151</v>
      </c>
      <c r="C901" t="s">
        <v>4152</v>
      </c>
      <c r="D901" t="s">
        <v>4153</v>
      </c>
      <c r="E901" t="s">
        <v>4154</v>
      </c>
      <c r="F901" s="2">
        <v>15</v>
      </c>
      <c r="G901" t="s">
        <v>28</v>
      </c>
      <c r="H901" t="s">
        <v>4155</v>
      </c>
      <c r="I901">
        <v>0</v>
      </c>
      <c r="J901">
        <v>1</v>
      </c>
    </row>
    <row r="902" spans="1:10" x14ac:dyDescent="0.35">
      <c r="A902" t="s">
        <v>11</v>
      </c>
      <c r="B902" t="s">
        <v>4156</v>
      </c>
      <c r="C902" t="s">
        <v>4157</v>
      </c>
      <c r="D902" t="s">
        <v>4158</v>
      </c>
      <c r="E902" t="s">
        <v>4159</v>
      </c>
      <c r="F902" s="2">
        <v>21.75</v>
      </c>
      <c r="G902" t="s">
        <v>34</v>
      </c>
      <c r="H902" t="s">
        <v>4160</v>
      </c>
      <c r="I902">
        <v>0</v>
      </c>
      <c r="J902">
        <v>1</v>
      </c>
    </row>
    <row r="903" spans="1:10" x14ac:dyDescent="0.35">
      <c r="A903" t="s">
        <v>11</v>
      </c>
      <c r="B903" t="s">
        <v>4161</v>
      </c>
      <c r="C903" t="s">
        <v>4162</v>
      </c>
      <c r="D903" t="s">
        <v>4163</v>
      </c>
      <c r="E903" t="s">
        <v>4164</v>
      </c>
      <c r="F903" s="2">
        <v>77.5</v>
      </c>
      <c r="G903" t="s">
        <v>39</v>
      </c>
      <c r="H903" t="s">
        <v>4165</v>
      </c>
      <c r="I903">
        <v>0</v>
      </c>
      <c r="J903">
        <v>1</v>
      </c>
    </row>
    <row r="904" spans="1:10" x14ac:dyDescent="0.35">
      <c r="A904" t="s">
        <v>11</v>
      </c>
      <c r="B904" t="s">
        <v>4166</v>
      </c>
      <c r="C904" t="s">
        <v>4167</v>
      </c>
      <c r="D904" t="s">
        <v>4168</v>
      </c>
      <c r="E904" t="s">
        <v>4169</v>
      </c>
      <c r="F904" s="2">
        <v>15</v>
      </c>
      <c r="G904" t="s">
        <v>45</v>
      </c>
      <c r="H904" t="s">
        <v>4170</v>
      </c>
      <c r="I904">
        <v>0</v>
      </c>
      <c r="J904">
        <v>1</v>
      </c>
    </row>
    <row r="905" spans="1:10" x14ac:dyDescent="0.35">
      <c r="A905" t="s">
        <v>11</v>
      </c>
      <c r="B905" t="s">
        <v>4171</v>
      </c>
      <c r="C905" t="s">
        <v>4172</v>
      </c>
      <c r="D905" t="s">
        <v>4173</v>
      </c>
      <c r="E905" t="s">
        <v>4174</v>
      </c>
      <c r="F905" s="2">
        <v>36</v>
      </c>
      <c r="G905" t="s">
        <v>51</v>
      </c>
      <c r="H905" t="s">
        <v>4175</v>
      </c>
      <c r="I905">
        <v>0</v>
      </c>
      <c r="J905">
        <v>1</v>
      </c>
    </row>
    <row r="906" spans="1:10" x14ac:dyDescent="0.35">
      <c r="A906" t="s">
        <v>11</v>
      </c>
      <c r="B906" t="s">
        <v>4176</v>
      </c>
      <c r="C906" t="s">
        <v>4177</v>
      </c>
      <c r="D906" t="s">
        <v>4178</v>
      </c>
      <c r="E906" t="s">
        <v>4179</v>
      </c>
      <c r="F906" s="2">
        <v>50</v>
      </c>
      <c r="G906" t="s">
        <v>57</v>
      </c>
      <c r="H906" t="s">
        <v>4180</v>
      </c>
      <c r="I906">
        <v>0</v>
      </c>
      <c r="J906">
        <v>1</v>
      </c>
    </row>
    <row r="907" spans="1:10" x14ac:dyDescent="0.35">
      <c r="A907" t="s">
        <v>11</v>
      </c>
      <c r="B907" t="s">
        <v>4181</v>
      </c>
      <c r="C907" t="s">
        <v>4182</v>
      </c>
      <c r="D907" t="s">
        <v>4183</v>
      </c>
      <c r="E907" t="s">
        <v>4184</v>
      </c>
      <c r="F907" s="2">
        <v>10</v>
      </c>
      <c r="G907" t="s">
        <v>63</v>
      </c>
      <c r="H907" t="s">
        <v>4185</v>
      </c>
      <c r="I907">
        <v>0</v>
      </c>
      <c r="J907">
        <v>1</v>
      </c>
    </row>
    <row r="908" spans="1:10" x14ac:dyDescent="0.35">
      <c r="A908" t="s">
        <v>11</v>
      </c>
      <c r="B908" t="s">
        <v>4186</v>
      </c>
      <c r="C908" t="s">
        <v>4187</v>
      </c>
      <c r="D908" t="s">
        <v>4188</v>
      </c>
      <c r="E908" t="s">
        <v>4189</v>
      </c>
      <c r="F908" s="2">
        <v>15</v>
      </c>
      <c r="G908" t="s">
        <v>69</v>
      </c>
      <c r="H908" t="s">
        <v>4190</v>
      </c>
      <c r="I908">
        <v>0</v>
      </c>
      <c r="J908">
        <v>1</v>
      </c>
    </row>
    <row r="909" spans="1:10" x14ac:dyDescent="0.35">
      <c r="A909" t="s">
        <v>11</v>
      </c>
      <c r="B909" t="s">
        <v>4191</v>
      </c>
      <c r="C909" t="s">
        <v>4192</v>
      </c>
      <c r="D909" t="s">
        <v>4193</v>
      </c>
      <c r="E909" t="s">
        <v>4194</v>
      </c>
      <c r="F909" s="2">
        <v>15</v>
      </c>
      <c r="G909" t="s">
        <v>75</v>
      </c>
      <c r="H909" t="s">
        <v>4195</v>
      </c>
      <c r="I909">
        <v>0</v>
      </c>
      <c r="J909">
        <v>1</v>
      </c>
    </row>
    <row r="910" spans="1:10" x14ac:dyDescent="0.35">
      <c r="A910" t="s">
        <v>11</v>
      </c>
      <c r="B910" t="s">
        <v>4196</v>
      </c>
      <c r="C910" t="s">
        <v>4197</v>
      </c>
      <c r="D910" t="s">
        <v>4198</v>
      </c>
      <c r="E910" t="s">
        <v>4199</v>
      </c>
      <c r="F910" s="2">
        <v>15</v>
      </c>
      <c r="G910" t="s">
        <v>81</v>
      </c>
      <c r="H910" t="s">
        <v>4200</v>
      </c>
      <c r="I910">
        <v>0</v>
      </c>
      <c r="J910">
        <v>1</v>
      </c>
    </row>
    <row r="911" spans="1:10" x14ac:dyDescent="0.35">
      <c r="A911" t="s">
        <v>11</v>
      </c>
      <c r="B911" t="s">
        <v>4201</v>
      </c>
      <c r="C911" t="s">
        <v>4202</v>
      </c>
      <c r="D911" t="s">
        <v>4203</v>
      </c>
      <c r="E911" t="s">
        <v>4204</v>
      </c>
      <c r="F911" s="2">
        <v>75</v>
      </c>
      <c r="G911" t="s">
        <v>22</v>
      </c>
      <c r="H911" t="s">
        <v>4205</v>
      </c>
      <c r="I911">
        <v>0</v>
      </c>
      <c r="J911">
        <v>1</v>
      </c>
    </row>
    <row r="912" spans="1:10" x14ac:dyDescent="0.35">
      <c r="A912" t="s">
        <v>11</v>
      </c>
      <c r="B912" t="s">
        <v>4206</v>
      </c>
      <c r="C912" t="s">
        <v>4207</v>
      </c>
      <c r="D912" t="s">
        <v>4208</v>
      </c>
      <c r="E912" t="s">
        <v>4209</v>
      </c>
      <c r="F912" s="2">
        <v>15</v>
      </c>
      <c r="G912" t="s">
        <v>28</v>
      </c>
      <c r="H912" t="s">
        <v>4210</v>
      </c>
      <c r="I912">
        <v>0</v>
      </c>
      <c r="J912">
        <v>1</v>
      </c>
    </row>
    <row r="913" spans="1:10" x14ac:dyDescent="0.35">
      <c r="A913" t="s">
        <v>11</v>
      </c>
      <c r="B913" t="s">
        <v>4211</v>
      </c>
      <c r="C913" t="s">
        <v>4212</v>
      </c>
      <c r="D913" t="s">
        <v>4213</v>
      </c>
      <c r="E913" t="s">
        <v>4214</v>
      </c>
      <c r="F913" s="2">
        <v>151.63</v>
      </c>
      <c r="G913" t="s">
        <v>34</v>
      </c>
      <c r="H913" t="s">
        <v>4215</v>
      </c>
      <c r="I913">
        <v>0</v>
      </c>
      <c r="J913">
        <v>1</v>
      </c>
    </row>
    <row r="914" spans="1:10" x14ac:dyDescent="0.35">
      <c r="A914" t="s">
        <v>11</v>
      </c>
      <c r="B914" t="s">
        <v>4216</v>
      </c>
      <c r="C914" t="s">
        <v>4217</v>
      </c>
      <c r="D914" t="s">
        <v>4218</v>
      </c>
      <c r="E914" t="s">
        <v>4219</v>
      </c>
      <c r="F914" s="2">
        <v>32.5</v>
      </c>
      <c r="G914" t="s">
        <v>39</v>
      </c>
      <c r="H914" t="s">
        <v>4220</v>
      </c>
      <c r="I914">
        <v>0</v>
      </c>
      <c r="J914">
        <v>1</v>
      </c>
    </row>
    <row r="915" spans="1:10" x14ac:dyDescent="0.35">
      <c r="A915" t="s">
        <v>11</v>
      </c>
      <c r="B915" t="s">
        <v>4221</v>
      </c>
      <c r="C915" t="s">
        <v>4222</v>
      </c>
      <c r="D915" t="s">
        <v>4223</v>
      </c>
      <c r="E915" t="s">
        <v>4224</v>
      </c>
      <c r="F915" s="2">
        <v>81.25</v>
      </c>
      <c r="G915" t="s">
        <v>45</v>
      </c>
      <c r="H915" t="s">
        <v>4225</v>
      </c>
      <c r="I915">
        <v>0</v>
      </c>
      <c r="J915">
        <v>1</v>
      </c>
    </row>
    <row r="916" spans="1:10" x14ac:dyDescent="0.35">
      <c r="A916" t="s">
        <v>11</v>
      </c>
      <c r="B916" t="s">
        <v>4226</v>
      </c>
      <c r="C916" t="s">
        <v>4227</v>
      </c>
      <c r="D916" t="s">
        <v>4228</v>
      </c>
      <c r="E916" t="s">
        <v>4229</v>
      </c>
      <c r="F916" s="2">
        <v>20.75</v>
      </c>
      <c r="G916" t="s">
        <v>51</v>
      </c>
      <c r="H916" t="s">
        <v>4230</v>
      </c>
      <c r="I916">
        <v>0</v>
      </c>
      <c r="J916">
        <v>1</v>
      </c>
    </row>
    <row r="917" spans="1:10" x14ac:dyDescent="0.35">
      <c r="A917" t="s">
        <v>11</v>
      </c>
      <c r="B917" t="s">
        <v>4231</v>
      </c>
      <c r="C917" t="s">
        <v>4232</v>
      </c>
      <c r="D917" t="s">
        <v>4233</v>
      </c>
      <c r="E917" t="s">
        <v>4234</v>
      </c>
      <c r="F917" s="2">
        <v>24</v>
      </c>
      <c r="G917" t="s">
        <v>57</v>
      </c>
      <c r="H917" t="s">
        <v>4235</v>
      </c>
      <c r="I917">
        <v>0</v>
      </c>
      <c r="J917">
        <v>1</v>
      </c>
    </row>
    <row r="918" spans="1:10" x14ac:dyDescent="0.35">
      <c r="A918" t="s">
        <v>11</v>
      </c>
      <c r="B918" t="s">
        <v>4236</v>
      </c>
      <c r="C918" t="s">
        <v>4237</v>
      </c>
      <c r="D918" t="s">
        <v>4238</v>
      </c>
      <c r="E918" t="s">
        <v>4239</v>
      </c>
      <c r="F918" s="2">
        <v>15</v>
      </c>
      <c r="G918" t="s">
        <v>63</v>
      </c>
      <c r="H918" t="s">
        <v>4240</v>
      </c>
      <c r="I918">
        <v>0</v>
      </c>
      <c r="J918">
        <v>1</v>
      </c>
    </row>
    <row r="919" spans="1:10" x14ac:dyDescent="0.35">
      <c r="A919" t="s">
        <v>11</v>
      </c>
      <c r="B919" t="s">
        <v>4241</v>
      </c>
      <c r="C919" t="s">
        <v>4242</v>
      </c>
      <c r="D919" t="s">
        <v>4243</v>
      </c>
      <c r="E919" t="s">
        <v>4244</v>
      </c>
      <c r="F919" s="2">
        <v>16.25</v>
      </c>
      <c r="G919" t="s">
        <v>69</v>
      </c>
      <c r="H919" t="s">
        <v>4245</v>
      </c>
      <c r="I919">
        <v>0</v>
      </c>
      <c r="J919">
        <v>1</v>
      </c>
    </row>
    <row r="920" spans="1:10" x14ac:dyDescent="0.35">
      <c r="A920" t="s">
        <v>11</v>
      </c>
      <c r="B920" t="s">
        <v>4246</v>
      </c>
      <c r="C920" t="s">
        <v>4247</v>
      </c>
      <c r="D920" t="s">
        <v>4248</v>
      </c>
      <c r="E920" t="s">
        <v>4249</v>
      </c>
      <c r="F920" s="2">
        <v>6.61</v>
      </c>
      <c r="G920" t="s">
        <v>75</v>
      </c>
      <c r="H920" t="s">
        <v>4250</v>
      </c>
      <c r="I920">
        <v>0</v>
      </c>
      <c r="J920">
        <v>1</v>
      </c>
    </row>
    <row r="921" spans="1:10" x14ac:dyDescent="0.35">
      <c r="A921" t="s">
        <v>11</v>
      </c>
      <c r="B921" t="s">
        <v>4251</v>
      </c>
      <c r="C921" t="s">
        <v>4252</v>
      </c>
      <c r="D921" t="s">
        <v>4253</v>
      </c>
      <c r="E921" t="s">
        <v>4254</v>
      </c>
      <c r="F921" s="2">
        <v>45</v>
      </c>
      <c r="G921" t="s">
        <v>81</v>
      </c>
      <c r="H921" t="s">
        <v>4255</v>
      </c>
      <c r="I921">
        <v>0</v>
      </c>
      <c r="J921">
        <v>1</v>
      </c>
    </row>
    <row r="922" spans="1:10" x14ac:dyDescent="0.35">
      <c r="A922" t="s">
        <v>11</v>
      </c>
      <c r="B922" t="s">
        <v>4256</v>
      </c>
      <c r="C922" t="s">
        <v>4257</v>
      </c>
      <c r="D922" t="s">
        <v>4258</v>
      </c>
      <c r="E922" t="s">
        <v>4259</v>
      </c>
      <c r="F922" s="2">
        <v>15</v>
      </c>
      <c r="G922" t="s">
        <v>16</v>
      </c>
      <c r="H922" t="s">
        <v>4260</v>
      </c>
      <c r="I922">
        <v>0</v>
      </c>
      <c r="J922">
        <v>1</v>
      </c>
    </row>
    <row r="923" spans="1:10" x14ac:dyDescent="0.35">
      <c r="A923" t="s">
        <v>11</v>
      </c>
      <c r="B923" t="s">
        <v>4261</v>
      </c>
      <c r="C923" t="s">
        <v>4262</v>
      </c>
      <c r="D923" t="s">
        <v>4263</v>
      </c>
      <c r="E923" t="s">
        <v>4264</v>
      </c>
      <c r="F923" s="2">
        <v>20.75</v>
      </c>
      <c r="G923" t="s">
        <v>22</v>
      </c>
      <c r="H923" t="s">
        <v>4265</v>
      </c>
      <c r="I923">
        <v>0</v>
      </c>
      <c r="J923">
        <v>1</v>
      </c>
    </row>
    <row r="924" spans="1:10" x14ac:dyDescent="0.35">
      <c r="A924" t="s">
        <v>11</v>
      </c>
      <c r="B924" t="s">
        <v>4266</v>
      </c>
      <c r="C924" t="s">
        <v>4267</v>
      </c>
      <c r="D924" t="s">
        <v>4268</v>
      </c>
      <c r="E924" t="s">
        <v>4269</v>
      </c>
      <c r="F924" s="2">
        <v>29</v>
      </c>
      <c r="G924" t="s">
        <v>28</v>
      </c>
      <c r="H924" t="s">
        <v>4270</v>
      </c>
      <c r="I924">
        <v>0</v>
      </c>
      <c r="J924">
        <v>1</v>
      </c>
    </row>
    <row r="925" spans="1:10" x14ac:dyDescent="0.35">
      <c r="A925" t="s">
        <v>11</v>
      </c>
      <c r="B925" t="s">
        <v>4271</v>
      </c>
      <c r="C925" t="s">
        <v>4272</v>
      </c>
      <c r="D925" t="s">
        <v>4273</v>
      </c>
      <c r="E925" t="s">
        <v>4274</v>
      </c>
      <c r="F925" s="2">
        <v>30</v>
      </c>
      <c r="G925" t="s">
        <v>34</v>
      </c>
      <c r="H925" t="s">
        <v>4275</v>
      </c>
      <c r="I925">
        <v>0</v>
      </c>
      <c r="J925">
        <v>1</v>
      </c>
    </row>
    <row r="926" spans="1:10" x14ac:dyDescent="0.35">
      <c r="A926" t="s">
        <v>11</v>
      </c>
      <c r="B926" t="s">
        <v>4276</v>
      </c>
      <c r="C926" t="s">
        <v>4277</v>
      </c>
      <c r="D926" t="s">
        <v>4278</v>
      </c>
      <c r="E926" t="s">
        <v>4279</v>
      </c>
      <c r="F926" s="2">
        <v>16.25</v>
      </c>
      <c r="G926" t="s">
        <v>39</v>
      </c>
      <c r="H926" t="s">
        <v>4280</v>
      </c>
      <c r="I926">
        <v>0</v>
      </c>
      <c r="J926">
        <v>1</v>
      </c>
    </row>
    <row r="927" spans="1:10" x14ac:dyDescent="0.35">
      <c r="A927" t="s">
        <v>11</v>
      </c>
      <c r="B927" t="s">
        <v>4281</v>
      </c>
      <c r="C927" t="s">
        <v>4282</v>
      </c>
      <c r="D927" t="s">
        <v>4283</v>
      </c>
      <c r="E927" t="s">
        <v>4284</v>
      </c>
      <c r="F927" s="2">
        <v>22.75</v>
      </c>
      <c r="G927" t="s">
        <v>45</v>
      </c>
      <c r="H927" t="s">
        <v>4285</v>
      </c>
      <c r="I927">
        <v>0</v>
      </c>
      <c r="J927">
        <v>1</v>
      </c>
    </row>
    <row r="928" spans="1:10" x14ac:dyDescent="0.35">
      <c r="A928" t="s">
        <v>11</v>
      </c>
      <c r="B928" t="s">
        <v>4286</v>
      </c>
      <c r="C928" t="s">
        <v>4287</v>
      </c>
      <c r="D928" t="s">
        <v>4288</v>
      </c>
      <c r="E928" t="s">
        <v>4289</v>
      </c>
      <c r="F928" s="2">
        <v>36</v>
      </c>
      <c r="G928" t="s">
        <v>51</v>
      </c>
      <c r="H928" t="s">
        <v>4290</v>
      </c>
      <c r="I928">
        <v>0</v>
      </c>
      <c r="J928">
        <v>1</v>
      </c>
    </row>
    <row r="929" spans="1:10" x14ac:dyDescent="0.35">
      <c r="A929" t="s">
        <v>11</v>
      </c>
      <c r="B929" t="s">
        <v>4291</v>
      </c>
      <c r="C929" t="s">
        <v>4292</v>
      </c>
      <c r="D929" t="s">
        <v>4293</v>
      </c>
      <c r="E929" t="s">
        <v>4294</v>
      </c>
      <c r="F929" s="2">
        <v>40</v>
      </c>
      <c r="G929" t="s">
        <v>57</v>
      </c>
      <c r="H929" t="s">
        <v>4295</v>
      </c>
      <c r="I929">
        <v>0</v>
      </c>
      <c r="J929">
        <v>1</v>
      </c>
    </row>
    <row r="930" spans="1:10" x14ac:dyDescent="0.35">
      <c r="A930" t="s">
        <v>11</v>
      </c>
      <c r="B930" t="s">
        <v>4296</v>
      </c>
      <c r="C930" t="s">
        <v>4297</v>
      </c>
      <c r="D930" t="s">
        <v>4298</v>
      </c>
      <c r="E930" t="s">
        <v>4299</v>
      </c>
      <c r="F930" s="2">
        <v>44</v>
      </c>
      <c r="G930" t="s">
        <v>63</v>
      </c>
      <c r="H930" t="s">
        <v>4300</v>
      </c>
      <c r="I930">
        <v>0</v>
      </c>
      <c r="J930">
        <v>1</v>
      </c>
    </row>
    <row r="931" spans="1:10" x14ac:dyDescent="0.35">
      <c r="A931" t="s">
        <v>11</v>
      </c>
      <c r="B931" t="s">
        <v>4301</v>
      </c>
      <c r="C931" t="s">
        <v>4302</v>
      </c>
      <c r="D931" t="s">
        <v>4303</v>
      </c>
      <c r="E931" t="s">
        <v>4304</v>
      </c>
      <c r="F931" s="2">
        <v>15</v>
      </c>
      <c r="G931" t="s">
        <v>69</v>
      </c>
      <c r="H931" t="s">
        <v>4305</v>
      </c>
      <c r="I931">
        <v>0</v>
      </c>
      <c r="J931">
        <v>1</v>
      </c>
    </row>
    <row r="932" spans="1:10" x14ac:dyDescent="0.35">
      <c r="A932" t="s">
        <v>11</v>
      </c>
      <c r="B932" t="s">
        <v>4306</v>
      </c>
      <c r="C932" t="s">
        <v>4307</v>
      </c>
      <c r="D932" t="s">
        <v>4308</v>
      </c>
      <c r="E932" t="s">
        <v>4309</v>
      </c>
      <c r="F932" s="2">
        <v>20</v>
      </c>
      <c r="G932" t="s">
        <v>75</v>
      </c>
      <c r="H932" t="s">
        <v>4310</v>
      </c>
      <c r="I932">
        <v>0</v>
      </c>
      <c r="J932">
        <v>1</v>
      </c>
    </row>
    <row r="933" spans="1:10" x14ac:dyDescent="0.35">
      <c r="A933" t="s">
        <v>11</v>
      </c>
      <c r="B933" t="s">
        <v>4311</v>
      </c>
      <c r="C933" t="s">
        <v>4312</v>
      </c>
      <c r="D933" t="s">
        <v>4313</v>
      </c>
      <c r="E933" t="s">
        <v>4314</v>
      </c>
      <c r="F933" s="2">
        <v>148.5</v>
      </c>
      <c r="G933" t="s">
        <v>81</v>
      </c>
      <c r="H933" t="s">
        <v>4315</v>
      </c>
      <c r="I933">
        <v>0</v>
      </c>
      <c r="J933">
        <v>1</v>
      </c>
    </row>
    <row r="934" spans="1:10" x14ac:dyDescent="0.35">
      <c r="A934" t="s">
        <v>11</v>
      </c>
      <c r="B934" t="s">
        <v>4316</v>
      </c>
      <c r="C934" t="s">
        <v>4317</v>
      </c>
      <c r="D934" t="s">
        <v>4318</v>
      </c>
      <c r="E934" t="s">
        <v>4319</v>
      </c>
      <c r="F934" s="2">
        <v>15</v>
      </c>
      <c r="G934" t="s">
        <v>22</v>
      </c>
      <c r="H934" t="s">
        <v>4320</v>
      </c>
      <c r="I934">
        <v>0</v>
      </c>
      <c r="J934">
        <v>1</v>
      </c>
    </row>
    <row r="935" spans="1:10" x14ac:dyDescent="0.35">
      <c r="A935" t="s">
        <v>11</v>
      </c>
      <c r="B935" t="s">
        <v>4321</v>
      </c>
      <c r="C935" t="s">
        <v>4322</v>
      </c>
      <c r="D935" t="s">
        <v>4323</v>
      </c>
      <c r="E935" t="s">
        <v>4324</v>
      </c>
      <c r="F935" s="2">
        <v>98.75</v>
      </c>
      <c r="G935" t="s">
        <v>28</v>
      </c>
      <c r="H935" t="s">
        <v>4325</v>
      </c>
      <c r="I935">
        <v>0</v>
      </c>
      <c r="J935">
        <v>1</v>
      </c>
    </row>
    <row r="936" spans="1:10" x14ac:dyDescent="0.35">
      <c r="A936" t="s">
        <v>11</v>
      </c>
      <c r="B936" t="s">
        <v>4326</v>
      </c>
      <c r="C936" t="s">
        <v>4327</v>
      </c>
      <c r="D936" t="s">
        <v>4328</v>
      </c>
      <c r="E936" t="s">
        <v>4329</v>
      </c>
      <c r="F936" s="2">
        <v>15</v>
      </c>
      <c r="G936" t="s">
        <v>34</v>
      </c>
      <c r="H936" t="s">
        <v>4330</v>
      </c>
      <c r="I936">
        <v>0</v>
      </c>
      <c r="J936">
        <v>1</v>
      </c>
    </row>
    <row r="937" spans="1:10" x14ac:dyDescent="0.35">
      <c r="A937" t="s">
        <v>11</v>
      </c>
      <c r="B937" t="s">
        <v>4331</v>
      </c>
      <c r="C937" t="s">
        <v>4332</v>
      </c>
      <c r="D937" t="s">
        <v>4333</v>
      </c>
      <c r="E937" t="s">
        <v>4334</v>
      </c>
      <c r="F937" s="2">
        <v>16.25</v>
      </c>
      <c r="G937" t="s">
        <v>39</v>
      </c>
      <c r="H937" t="s">
        <v>4335</v>
      </c>
      <c r="I937">
        <v>0</v>
      </c>
      <c r="J937">
        <v>1</v>
      </c>
    </row>
    <row r="938" spans="1:10" x14ac:dyDescent="0.35">
      <c r="A938" t="s">
        <v>11</v>
      </c>
      <c r="B938" t="s">
        <v>4336</v>
      </c>
      <c r="C938" t="s">
        <v>4337</v>
      </c>
      <c r="D938" t="s">
        <v>4338</v>
      </c>
      <c r="E938" t="s">
        <v>4339</v>
      </c>
      <c r="F938" s="2">
        <v>15</v>
      </c>
      <c r="G938" t="s">
        <v>45</v>
      </c>
      <c r="H938" t="s">
        <v>4340</v>
      </c>
      <c r="I938">
        <v>0</v>
      </c>
      <c r="J938">
        <v>1</v>
      </c>
    </row>
    <row r="939" spans="1:10" x14ac:dyDescent="0.35">
      <c r="A939" t="s">
        <v>11</v>
      </c>
      <c r="B939" t="s">
        <v>4341</v>
      </c>
      <c r="C939" t="s">
        <v>4342</v>
      </c>
      <c r="D939" t="s">
        <v>4343</v>
      </c>
      <c r="E939" t="s">
        <v>4344</v>
      </c>
      <c r="F939" s="2">
        <v>15</v>
      </c>
      <c r="G939" t="s">
        <v>51</v>
      </c>
      <c r="H939" t="s">
        <v>4345</v>
      </c>
      <c r="I939">
        <v>0</v>
      </c>
      <c r="J939">
        <v>1</v>
      </c>
    </row>
    <row r="940" spans="1:10" x14ac:dyDescent="0.35">
      <c r="A940" t="s">
        <v>11</v>
      </c>
      <c r="B940" t="s">
        <v>4346</v>
      </c>
      <c r="C940" t="s">
        <v>4347</v>
      </c>
      <c r="D940" t="s">
        <v>4348</v>
      </c>
      <c r="E940" t="s">
        <v>4349</v>
      </c>
      <c r="F940" s="2">
        <v>16.940000000000001</v>
      </c>
      <c r="G940" t="s">
        <v>57</v>
      </c>
      <c r="H940" t="s">
        <v>4350</v>
      </c>
      <c r="I940">
        <v>0</v>
      </c>
      <c r="J940">
        <v>1</v>
      </c>
    </row>
    <row r="941" spans="1:10" x14ac:dyDescent="0.35">
      <c r="A941" t="s">
        <v>11</v>
      </c>
      <c r="B941" t="s">
        <v>4351</v>
      </c>
      <c r="C941" t="s">
        <v>4352</v>
      </c>
      <c r="D941" t="s">
        <v>4353</v>
      </c>
      <c r="E941" t="s">
        <v>4354</v>
      </c>
      <c r="F941" s="2">
        <v>15</v>
      </c>
      <c r="G941" t="s">
        <v>63</v>
      </c>
      <c r="H941" t="s">
        <v>4355</v>
      </c>
      <c r="I941">
        <v>0</v>
      </c>
      <c r="J941">
        <v>1</v>
      </c>
    </row>
    <row r="942" spans="1:10" x14ac:dyDescent="0.35">
      <c r="A942" t="s">
        <v>11</v>
      </c>
      <c r="B942" t="s">
        <v>4356</v>
      </c>
      <c r="C942" t="s">
        <v>4357</v>
      </c>
      <c r="D942" t="s">
        <v>4358</v>
      </c>
      <c r="E942" t="s">
        <v>4359</v>
      </c>
      <c r="F942" s="2">
        <v>21.75</v>
      </c>
      <c r="G942" t="s">
        <v>69</v>
      </c>
      <c r="H942" t="s">
        <v>4360</v>
      </c>
      <c r="I942">
        <v>0</v>
      </c>
      <c r="J942">
        <v>1</v>
      </c>
    </row>
    <row r="943" spans="1:10" x14ac:dyDescent="0.35">
      <c r="A943" t="s">
        <v>11</v>
      </c>
      <c r="B943" t="s">
        <v>4361</v>
      </c>
      <c r="C943" t="s">
        <v>4362</v>
      </c>
      <c r="D943" t="s">
        <v>4363</v>
      </c>
      <c r="E943" t="s">
        <v>4364</v>
      </c>
      <c r="F943" s="2">
        <v>15</v>
      </c>
      <c r="G943" t="s">
        <v>75</v>
      </c>
      <c r="H943" t="s">
        <v>4365</v>
      </c>
      <c r="I943">
        <v>0</v>
      </c>
      <c r="J943">
        <v>1</v>
      </c>
    </row>
    <row r="944" spans="1:10" x14ac:dyDescent="0.35">
      <c r="A944" t="s">
        <v>11</v>
      </c>
      <c r="B944" t="s">
        <v>4366</v>
      </c>
      <c r="C944" t="s">
        <v>4367</v>
      </c>
      <c r="D944" t="s">
        <v>4368</v>
      </c>
      <c r="E944" t="s">
        <v>4369</v>
      </c>
      <c r="F944" s="2">
        <v>15</v>
      </c>
      <c r="G944" t="s">
        <v>81</v>
      </c>
      <c r="H944" t="s">
        <v>4370</v>
      </c>
      <c r="I944">
        <v>0</v>
      </c>
      <c r="J944">
        <v>1</v>
      </c>
    </row>
    <row r="945" spans="1:10" x14ac:dyDescent="0.35">
      <c r="A945" t="s">
        <v>11</v>
      </c>
      <c r="B945" t="s">
        <v>4371</v>
      </c>
      <c r="C945" t="s">
        <v>4372</v>
      </c>
      <c r="D945" t="s">
        <v>4373</v>
      </c>
      <c r="E945" t="s">
        <v>4374</v>
      </c>
      <c r="F945" s="2">
        <v>15</v>
      </c>
      <c r="G945" t="s">
        <v>16</v>
      </c>
      <c r="H945" t="s">
        <v>4375</v>
      </c>
      <c r="I945">
        <v>0</v>
      </c>
      <c r="J945">
        <v>1</v>
      </c>
    </row>
    <row r="946" spans="1:10" x14ac:dyDescent="0.35">
      <c r="A946" t="s">
        <v>11</v>
      </c>
      <c r="B946" t="s">
        <v>4376</v>
      </c>
      <c r="C946" t="s">
        <v>4377</v>
      </c>
      <c r="D946" t="s">
        <v>4378</v>
      </c>
      <c r="E946" t="s">
        <v>4379</v>
      </c>
      <c r="F946" s="2">
        <v>12</v>
      </c>
      <c r="G946" t="s">
        <v>22</v>
      </c>
      <c r="H946" t="s">
        <v>4380</v>
      </c>
      <c r="I946">
        <v>0</v>
      </c>
      <c r="J946">
        <v>1</v>
      </c>
    </row>
    <row r="947" spans="1:10" x14ac:dyDescent="0.35">
      <c r="A947" t="s">
        <v>11</v>
      </c>
      <c r="B947" t="s">
        <v>4381</v>
      </c>
      <c r="C947" t="s">
        <v>4382</v>
      </c>
      <c r="D947" t="s">
        <v>4383</v>
      </c>
      <c r="E947" t="s">
        <v>4384</v>
      </c>
      <c r="F947" s="2">
        <v>29.99</v>
      </c>
      <c r="G947" t="s">
        <v>28</v>
      </c>
      <c r="H947" t="s">
        <v>4385</v>
      </c>
      <c r="I947">
        <v>0</v>
      </c>
      <c r="J947">
        <v>1</v>
      </c>
    </row>
    <row r="948" spans="1:10" x14ac:dyDescent="0.35">
      <c r="A948" t="s">
        <v>11</v>
      </c>
      <c r="B948" t="s">
        <v>4386</v>
      </c>
      <c r="C948" t="s">
        <v>4387</v>
      </c>
      <c r="D948" t="s">
        <v>4388</v>
      </c>
      <c r="E948" t="s">
        <v>4389</v>
      </c>
      <c r="F948" s="2">
        <v>240</v>
      </c>
      <c r="G948" t="s">
        <v>34</v>
      </c>
      <c r="H948" t="s">
        <v>4390</v>
      </c>
      <c r="I948">
        <v>0</v>
      </c>
      <c r="J948">
        <v>1</v>
      </c>
    </row>
    <row r="949" spans="1:10" x14ac:dyDescent="0.35">
      <c r="A949" t="s">
        <v>11</v>
      </c>
      <c r="B949" t="s">
        <v>4391</v>
      </c>
      <c r="C949" t="s">
        <v>4392</v>
      </c>
      <c r="D949" t="s">
        <v>4393</v>
      </c>
      <c r="E949" t="s">
        <v>4394</v>
      </c>
      <c r="F949" s="2">
        <v>25</v>
      </c>
      <c r="G949" t="s">
        <v>39</v>
      </c>
      <c r="H949" t="s">
        <v>4395</v>
      </c>
      <c r="I949">
        <v>0</v>
      </c>
      <c r="J949">
        <v>1</v>
      </c>
    </row>
    <row r="950" spans="1:10" x14ac:dyDescent="0.35">
      <c r="A950" t="s">
        <v>11</v>
      </c>
      <c r="B950" t="s">
        <v>4396</v>
      </c>
      <c r="C950" t="s">
        <v>4397</v>
      </c>
      <c r="D950" t="s">
        <v>4398</v>
      </c>
      <c r="E950" t="s">
        <v>4399</v>
      </c>
      <c r="F950" s="2">
        <v>20.75</v>
      </c>
      <c r="G950" t="s">
        <v>45</v>
      </c>
      <c r="H950" t="s">
        <v>4400</v>
      </c>
      <c r="I950">
        <v>0</v>
      </c>
      <c r="J950">
        <v>1</v>
      </c>
    </row>
    <row r="951" spans="1:10" x14ac:dyDescent="0.35">
      <c r="A951" t="s">
        <v>11</v>
      </c>
      <c r="B951" t="s">
        <v>4401</v>
      </c>
      <c r="C951" t="s">
        <v>4402</v>
      </c>
      <c r="D951" t="s">
        <v>4403</v>
      </c>
      <c r="E951" t="s">
        <v>4404</v>
      </c>
      <c r="F951" s="2">
        <v>12</v>
      </c>
      <c r="G951" t="s">
        <v>51</v>
      </c>
      <c r="H951" t="s">
        <v>4405</v>
      </c>
      <c r="I951">
        <v>0</v>
      </c>
      <c r="J951">
        <v>1</v>
      </c>
    </row>
    <row r="952" spans="1:10" x14ac:dyDescent="0.35">
      <c r="A952" t="s">
        <v>11</v>
      </c>
      <c r="B952" t="s">
        <v>4406</v>
      </c>
      <c r="C952" t="s">
        <v>4407</v>
      </c>
      <c r="D952" t="s">
        <v>4408</v>
      </c>
      <c r="E952" t="s">
        <v>4409</v>
      </c>
      <c r="F952" s="2">
        <v>16.25</v>
      </c>
      <c r="G952" t="s">
        <v>57</v>
      </c>
      <c r="H952" t="s">
        <v>4410</v>
      </c>
      <c r="I952">
        <v>0</v>
      </c>
      <c r="J952">
        <v>1</v>
      </c>
    </row>
    <row r="953" spans="1:10" x14ac:dyDescent="0.35">
      <c r="A953" t="s">
        <v>11</v>
      </c>
      <c r="B953" t="s">
        <v>4411</v>
      </c>
      <c r="C953" t="s">
        <v>4412</v>
      </c>
      <c r="D953" t="s">
        <v>4413</v>
      </c>
      <c r="E953" t="s">
        <v>4414</v>
      </c>
      <c r="F953" s="2">
        <v>18.25</v>
      </c>
      <c r="G953" t="s">
        <v>63</v>
      </c>
      <c r="H953" t="s">
        <v>4415</v>
      </c>
      <c r="I953">
        <v>0</v>
      </c>
      <c r="J953">
        <v>1</v>
      </c>
    </row>
    <row r="954" spans="1:10" x14ac:dyDescent="0.35">
      <c r="A954" t="s">
        <v>11</v>
      </c>
      <c r="B954" t="s">
        <v>4416</v>
      </c>
      <c r="C954" t="s">
        <v>4417</v>
      </c>
      <c r="D954" t="s">
        <v>4418</v>
      </c>
      <c r="E954" t="s">
        <v>4419</v>
      </c>
      <c r="F954" s="2">
        <v>16.25</v>
      </c>
      <c r="G954" t="s">
        <v>69</v>
      </c>
      <c r="H954" t="s">
        <v>4420</v>
      </c>
      <c r="I954">
        <v>0</v>
      </c>
      <c r="J954">
        <v>1</v>
      </c>
    </row>
    <row r="955" spans="1:10" x14ac:dyDescent="0.35">
      <c r="A955" t="s">
        <v>11</v>
      </c>
      <c r="B955" t="s">
        <v>4421</v>
      </c>
      <c r="C955" t="s">
        <v>4422</v>
      </c>
      <c r="D955" t="s">
        <v>4423</v>
      </c>
      <c r="E955" t="s">
        <v>4424</v>
      </c>
      <c r="F955" s="2">
        <v>20</v>
      </c>
      <c r="G955" t="s">
        <v>75</v>
      </c>
      <c r="H955" t="s">
        <v>4425</v>
      </c>
      <c r="I955">
        <v>0</v>
      </c>
      <c r="J955">
        <v>1</v>
      </c>
    </row>
    <row r="956" spans="1:10" x14ac:dyDescent="0.35">
      <c r="A956" t="s">
        <v>11</v>
      </c>
      <c r="B956" t="s">
        <v>4426</v>
      </c>
      <c r="C956" t="s">
        <v>4427</v>
      </c>
      <c r="D956" t="s">
        <v>4428</v>
      </c>
      <c r="E956" t="s">
        <v>4429</v>
      </c>
      <c r="F956" s="2">
        <v>12</v>
      </c>
      <c r="G956" t="s">
        <v>81</v>
      </c>
      <c r="H956" t="s">
        <v>4430</v>
      </c>
      <c r="I956">
        <v>0</v>
      </c>
      <c r="J956">
        <v>1</v>
      </c>
    </row>
    <row r="957" spans="1:10" x14ac:dyDescent="0.35">
      <c r="A957" t="s">
        <v>11</v>
      </c>
      <c r="B957" t="s">
        <v>4431</v>
      </c>
      <c r="C957" t="s">
        <v>4432</v>
      </c>
      <c r="D957" t="s">
        <v>4433</v>
      </c>
      <c r="E957" t="s">
        <v>4434</v>
      </c>
      <c r="F957" s="2">
        <v>12</v>
      </c>
      <c r="G957" t="s">
        <v>22</v>
      </c>
      <c r="H957" t="s">
        <v>4435</v>
      </c>
      <c r="I957">
        <v>0</v>
      </c>
      <c r="J957">
        <v>1</v>
      </c>
    </row>
    <row r="958" spans="1:10" x14ac:dyDescent="0.35">
      <c r="A958" t="s">
        <v>11</v>
      </c>
      <c r="B958" t="s">
        <v>4436</v>
      </c>
      <c r="C958" t="s">
        <v>4437</v>
      </c>
      <c r="D958" t="s">
        <v>4438</v>
      </c>
      <c r="E958" t="s">
        <v>4439</v>
      </c>
      <c r="F958" s="2">
        <v>32.5</v>
      </c>
      <c r="G958" t="s">
        <v>28</v>
      </c>
      <c r="H958" t="s">
        <v>4440</v>
      </c>
      <c r="I958">
        <v>0</v>
      </c>
      <c r="J958">
        <v>1</v>
      </c>
    </row>
    <row r="959" spans="1:10" x14ac:dyDescent="0.35">
      <c r="A959" t="s">
        <v>11</v>
      </c>
      <c r="B959" t="s">
        <v>4441</v>
      </c>
      <c r="C959" t="s">
        <v>4442</v>
      </c>
      <c r="D959" t="s">
        <v>4443</v>
      </c>
      <c r="E959" t="s">
        <v>4444</v>
      </c>
      <c r="F959" s="2">
        <v>15</v>
      </c>
      <c r="G959" t="s">
        <v>34</v>
      </c>
      <c r="H959" t="s">
        <v>4445</v>
      </c>
      <c r="I959">
        <v>0</v>
      </c>
      <c r="J959">
        <v>1</v>
      </c>
    </row>
    <row r="960" spans="1:10" x14ac:dyDescent="0.35">
      <c r="A960" t="s">
        <v>11</v>
      </c>
      <c r="B960" t="s">
        <v>4446</v>
      </c>
      <c r="C960" t="s">
        <v>4447</v>
      </c>
      <c r="D960" t="s">
        <v>4448</v>
      </c>
      <c r="E960" t="s">
        <v>4449</v>
      </c>
      <c r="F960" s="2">
        <v>37.75</v>
      </c>
      <c r="G960" t="s">
        <v>39</v>
      </c>
      <c r="H960" t="s">
        <v>4450</v>
      </c>
      <c r="I960">
        <v>0</v>
      </c>
      <c r="J960">
        <v>1</v>
      </c>
    </row>
    <row r="961" spans="1:10" x14ac:dyDescent="0.35">
      <c r="A961" t="s">
        <v>11</v>
      </c>
      <c r="B961" t="s">
        <v>4451</v>
      </c>
      <c r="C961" t="s">
        <v>4452</v>
      </c>
      <c r="D961" t="s">
        <v>4453</v>
      </c>
      <c r="E961" t="s">
        <v>4454</v>
      </c>
      <c r="F961" s="2">
        <v>30</v>
      </c>
      <c r="G961" t="s">
        <v>45</v>
      </c>
      <c r="H961" t="s">
        <v>4455</v>
      </c>
      <c r="I961">
        <v>0</v>
      </c>
      <c r="J961">
        <v>1</v>
      </c>
    </row>
    <row r="962" spans="1:10" x14ac:dyDescent="0.35">
      <c r="A962" t="s">
        <v>11</v>
      </c>
      <c r="B962" t="s">
        <v>4456</v>
      </c>
      <c r="C962" t="s">
        <v>4457</v>
      </c>
      <c r="D962" t="s">
        <v>4458</v>
      </c>
      <c r="E962" t="s">
        <v>4459</v>
      </c>
      <c r="F962" s="2">
        <v>5.5</v>
      </c>
      <c r="G962" t="s">
        <v>51</v>
      </c>
      <c r="H962" t="s">
        <v>4460</v>
      </c>
      <c r="I962">
        <v>0</v>
      </c>
      <c r="J962">
        <v>1</v>
      </c>
    </row>
    <row r="963" spans="1:10" x14ac:dyDescent="0.35">
      <c r="A963" t="s">
        <v>11</v>
      </c>
      <c r="B963" t="s">
        <v>4461</v>
      </c>
      <c r="C963" t="s">
        <v>4462</v>
      </c>
      <c r="D963" t="s">
        <v>4458</v>
      </c>
      <c r="E963" t="s">
        <v>4459</v>
      </c>
      <c r="F963" s="2">
        <v>12</v>
      </c>
      <c r="G963" t="s">
        <v>57</v>
      </c>
      <c r="H963" t="s">
        <v>4463</v>
      </c>
      <c r="I963">
        <v>0</v>
      </c>
      <c r="J963">
        <v>1</v>
      </c>
    </row>
    <row r="964" spans="1:10" x14ac:dyDescent="0.35">
      <c r="A964" t="s">
        <v>11</v>
      </c>
      <c r="B964" t="s">
        <v>4464</v>
      </c>
      <c r="C964" t="s">
        <v>4465</v>
      </c>
      <c r="D964" t="s">
        <v>4466</v>
      </c>
      <c r="E964" t="s">
        <v>4467</v>
      </c>
      <c r="F964" s="2">
        <v>31</v>
      </c>
      <c r="G964" t="s">
        <v>63</v>
      </c>
      <c r="H964" t="s">
        <v>4468</v>
      </c>
      <c r="I964">
        <v>0</v>
      </c>
      <c r="J964">
        <v>1</v>
      </c>
    </row>
    <row r="965" spans="1:10" x14ac:dyDescent="0.35">
      <c r="A965" t="s">
        <v>11</v>
      </c>
      <c r="B965" t="s">
        <v>4469</v>
      </c>
      <c r="C965" t="s">
        <v>4470</v>
      </c>
      <c r="D965" t="s">
        <v>4471</v>
      </c>
      <c r="E965" t="s">
        <v>4467</v>
      </c>
      <c r="F965" s="2">
        <v>9.99</v>
      </c>
      <c r="G965" t="s">
        <v>69</v>
      </c>
      <c r="H965" t="s">
        <v>4472</v>
      </c>
      <c r="I965">
        <v>0</v>
      </c>
      <c r="J965">
        <v>1</v>
      </c>
    </row>
    <row r="966" spans="1:10" x14ac:dyDescent="0.35">
      <c r="A966" t="s">
        <v>11</v>
      </c>
      <c r="B966" t="s">
        <v>4473</v>
      </c>
      <c r="C966" t="s">
        <v>4474</v>
      </c>
      <c r="D966" t="s">
        <v>4475</v>
      </c>
      <c r="E966" t="s">
        <v>4476</v>
      </c>
      <c r="F966" s="2">
        <v>42</v>
      </c>
      <c r="G966" t="s">
        <v>75</v>
      </c>
      <c r="H966" t="s">
        <v>4477</v>
      </c>
      <c r="I966">
        <v>0</v>
      </c>
      <c r="J966">
        <v>1</v>
      </c>
    </row>
    <row r="967" spans="1:10" x14ac:dyDescent="0.35">
      <c r="A967" t="s">
        <v>11</v>
      </c>
      <c r="B967" t="s">
        <v>4478</v>
      </c>
      <c r="C967" t="s">
        <v>4479</v>
      </c>
      <c r="D967" t="s">
        <v>4480</v>
      </c>
      <c r="E967" t="s">
        <v>4481</v>
      </c>
      <c r="F967" s="2">
        <v>16.25</v>
      </c>
      <c r="G967" t="s">
        <v>81</v>
      </c>
      <c r="H967" t="s">
        <v>4482</v>
      </c>
      <c r="I967">
        <v>0</v>
      </c>
      <c r="J967">
        <v>1</v>
      </c>
    </row>
    <row r="968" spans="1:10" x14ac:dyDescent="0.35">
      <c r="A968" t="s">
        <v>11</v>
      </c>
      <c r="B968" t="s">
        <v>4483</v>
      </c>
      <c r="C968" t="s">
        <v>4484</v>
      </c>
      <c r="D968" t="s">
        <v>4485</v>
      </c>
      <c r="E968" t="s">
        <v>4486</v>
      </c>
      <c r="F968" s="2">
        <v>22.75</v>
      </c>
      <c r="G968" t="s">
        <v>16</v>
      </c>
      <c r="H968" t="s">
        <v>4487</v>
      </c>
      <c r="I968">
        <v>0</v>
      </c>
      <c r="J968">
        <v>1</v>
      </c>
    </row>
    <row r="969" spans="1:10" x14ac:dyDescent="0.35">
      <c r="A969" t="s">
        <v>11</v>
      </c>
      <c r="B969" t="s">
        <v>4488</v>
      </c>
      <c r="C969" t="s">
        <v>4489</v>
      </c>
      <c r="D969" t="s">
        <v>4490</v>
      </c>
      <c r="E969" t="s">
        <v>4491</v>
      </c>
      <c r="F969" s="2">
        <v>15</v>
      </c>
      <c r="G969" t="s">
        <v>22</v>
      </c>
      <c r="H969" t="s">
        <v>4492</v>
      </c>
      <c r="I969">
        <v>0</v>
      </c>
      <c r="J969">
        <v>1</v>
      </c>
    </row>
    <row r="970" spans="1:10" x14ac:dyDescent="0.35">
      <c r="A970" t="s">
        <v>11</v>
      </c>
      <c r="B970" t="s">
        <v>4493</v>
      </c>
      <c r="C970" t="s">
        <v>4494</v>
      </c>
      <c r="D970" t="s">
        <v>4495</v>
      </c>
      <c r="E970" t="s">
        <v>4496</v>
      </c>
      <c r="F970" s="2">
        <v>16.25</v>
      </c>
      <c r="G970" t="s">
        <v>28</v>
      </c>
      <c r="H970" t="s">
        <v>4497</v>
      </c>
      <c r="I970">
        <v>0</v>
      </c>
      <c r="J970">
        <v>1</v>
      </c>
    </row>
    <row r="971" spans="1:10" x14ac:dyDescent="0.35">
      <c r="A971" t="s">
        <v>11</v>
      </c>
      <c r="B971" t="s">
        <v>4498</v>
      </c>
      <c r="C971" t="s">
        <v>4499</v>
      </c>
      <c r="D971" t="s">
        <v>4500</v>
      </c>
      <c r="E971" t="s">
        <v>4501</v>
      </c>
      <c r="F971" s="2">
        <v>16.25</v>
      </c>
      <c r="G971" t="s">
        <v>34</v>
      </c>
      <c r="H971" t="s">
        <v>4502</v>
      </c>
      <c r="I971">
        <v>0</v>
      </c>
      <c r="J971">
        <v>1</v>
      </c>
    </row>
    <row r="972" spans="1:10" x14ac:dyDescent="0.35">
      <c r="A972" t="s">
        <v>11</v>
      </c>
      <c r="B972" t="s">
        <v>4503</v>
      </c>
      <c r="C972" t="s">
        <v>4504</v>
      </c>
      <c r="D972" t="s">
        <v>4505</v>
      </c>
      <c r="E972" t="s">
        <v>4506</v>
      </c>
      <c r="F972" s="2">
        <v>16.29</v>
      </c>
      <c r="G972" t="s">
        <v>39</v>
      </c>
      <c r="H972" t="s">
        <v>4507</v>
      </c>
      <c r="I972">
        <v>0</v>
      </c>
      <c r="J972">
        <v>1</v>
      </c>
    </row>
    <row r="973" spans="1:10" x14ac:dyDescent="0.35">
      <c r="A973" t="s">
        <v>11</v>
      </c>
      <c r="B973" t="s">
        <v>4508</v>
      </c>
      <c r="C973" t="s">
        <v>4509</v>
      </c>
      <c r="D973" t="s">
        <v>4510</v>
      </c>
      <c r="E973" t="s">
        <v>4511</v>
      </c>
      <c r="F973" s="2">
        <v>30</v>
      </c>
      <c r="G973" t="s">
        <v>45</v>
      </c>
      <c r="H973" t="s">
        <v>4512</v>
      </c>
      <c r="I973">
        <v>0</v>
      </c>
      <c r="J973">
        <v>1</v>
      </c>
    </row>
    <row r="974" spans="1:10" x14ac:dyDescent="0.35">
      <c r="A974" t="s">
        <v>11</v>
      </c>
      <c r="B974" t="s">
        <v>4513</v>
      </c>
      <c r="C974" t="s">
        <v>4514</v>
      </c>
      <c r="D974" t="s">
        <v>4515</v>
      </c>
      <c r="E974" t="s">
        <v>4516</v>
      </c>
      <c r="F974" s="2">
        <v>215.03</v>
      </c>
      <c r="G974" t="s">
        <v>51</v>
      </c>
      <c r="H974" t="s">
        <v>4517</v>
      </c>
      <c r="I974">
        <v>0</v>
      </c>
      <c r="J974">
        <v>1</v>
      </c>
    </row>
    <row r="975" spans="1:10" x14ac:dyDescent="0.35">
      <c r="A975" t="s">
        <v>11</v>
      </c>
      <c r="B975" t="s">
        <v>4518</v>
      </c>
      <c r="C975" t="s">
        <v>4519</v>
      </c>
      <c r="D975" t="s">
        <v>4520</v>
      </c>
      <c r="E975" t="s">
        <v>4521</v>
      </c>
      <c r="F975" s="2">
        <v>30</v>
      </c>
      <c r="G975" t="s">
        <v>57</v>
      </c>
      <c r="H975" t="s">
        <v>4522</v>
      </c>
      <c r="I975">
        <v>0</v>
      </c>
      <c r="J975">
        <v>1</v>
      </c>
    </row>
    <row r="976" spans="1:10" x14ac:dyDescent="0.35">
      <c r="A976" t="s">
        <v>11</v>
      </c>
      <c r="B976" t="s">
        <v>4523</v>
      </c>
      <c r="C976" t="s">
        <v>4524</v>
      </c>
      <c r="D976" t="s">
        <v>4525</v>
      </c>
      <c r="E976" t="s">
        <v>4526</v>
      </c>
      <c r="F976" s="2">
        <v>30</v>
      </c>
      <c r="G976" t="s">
        <v>63</v>
      </c>
      <c r="H976" t="s">
        <v>4527</v>
      </c>
      <c r="I976">
        <v>0</v>
      </c>
      <c r="J976">
        <v>1</v>
      </c>
    </row>
    <row r="977" spans="1:10" x14ac:dyDescent="0.35">
      <c r="A977" t="s">
        <v>11</v>
      </c>
      <c r="B977" t="s">
        <v>4528</v>
      </c>
      <c r="C977" t="s">
        <v>4529</v>
      </c>
      <c r="D977" t="s">
        <v>4530</v>
      </c>
      <c r="E977" t="s">
        <v>4531</v>
      </c>
      <c r="F977" s="2">
        <v>15</v>
      </c>
      <c r="G977" t="s">
        <v>69</v>
      </c>
      <c r="H977" t="s">
        <v>4532</v>
      </c>
      <c r="I977">
        <v>0</v>
      </c>
      <c r="J977">
        <v>1</v>
      </c>
    </row>
    <row r="978" spans="1:10" x14ac:dyDescent="0.35">
      <c r="A978" t="s">
        <v>11</v>
      </c>
      <c r="B978" t="s">
        <v>4533</v>
      </c>
      <c r="C978" t="s">
        <v>4534</v>
      </c>
      <c r="D978" t="s">
        <v>4535</v>
      </c>
      <c r="E978" t="s">
        <v>4536</v>
      </c>
      <c r="F978" s="2">
        <v>15</v>
      </c>
      <c r="G978" t="s">
        <v>75</v>
      </c>
      <c r="H978" t="s">
        <v>4537</v>
      </c>
      <c r="I978">
        <v>0</v>
      </c>
      <c r="J978">
        <v>1</v>
      </c>
    </row>
    <row r="979" spans="1:10" x14ac:dyDescent="0.35">
      <c r="A979" t="s">
        <v>11</v>
      </c>
      <c r="B979" t="s">
        <v>4538</v>
      </c>
      <c r="C979" t="s">
        <v>4539</v>
      </c>
      <c r="D979" t="s">
        <v>4388</v>
      </c>
      <c r="E979" t="s">
        <v>4389</v>
      </c>
      <c r="F979" s="2">
        <v>15</v>
      </c>
      <c r="G979" t="s">
        <v>81</v>
      </c>
      <c r="H979" t="s">
        <v>4540</v>
      </c>
      <c r="I979">
        <v>0</v>
      </c>
      <c r="J979">
        <v>1</v>
      </c>
    </row>
    <row r="980" spans="1:10" x14ac:dyDescent="0.35">
      <c r="A980" t="s">
        <v>11</v>
      </c>
      <c r="B980" t="s">
        <v>4541</v>
      </c>
      <c r="C980" t="s">
        <v>4542</v>
      </c>
      <c r="D980" t="s">
        <v>4543</v>
      </c>
      <c r="E980" t="s">
        <v>4544</v>
      </c>
      <c r="F980" s="2">
        <v>15</v>
      </c>
      <c r="G980" t="s">
        <v>22</v>
      </c>
      <c r="H980" t="s">
        <v>4545</v>
      </c>
      <c r="I980">
        <v>0</v>
      </c>
      <c r="J980">
        <v>1</v>
      </c>
    </row>
    <row r="981" spans="1:10" x14ac:dyDescent="0.35">
      <c r="A981" t="s">
        <v>11</v>
      </c>
      <c r="B981" t="s">
        <v>4546</v>
      </c>
      <c r="C981" t="s">
        <v>4547</v>
      </c>
      <c r="D981" t="s">
        <v>4548</v>
      </c>
      <c r="E981" t="s">
        <v>4549</v>
      </c>
      <c r="F981" s="2">
        <v>15</v>
      </c>
      <c r="G981" t="s">
        <v>28</v>
      </c>
      <c r="H981" t="s">
        <v>4550</v>
      </c>
      <c r="I981">
        <v>0</v>
      </c>
      <c r="J981">
        <v>1</v>
      </c>
    </row>
    <row r="982" spans="1:10" x14ac:dyDescent="0.35">
      <c r="A982" t="s">
        <v>11</v>
      </c>
      <c r="B982" t="s">
        <v>4551</v>
      </c>
      <c r="C982" t="s">
        <v>4552</v>
      </c>
      <c r="D982" t="s">
        <v>4553</v>
      </c>
      <c r="E982" t="s">
        <v>4554</v>
      </c>
      <c r="F982" s="2">
        <v>15</v>
      </c>
      <c r="G982" t="s">
        <v>34</v>
      </c>
      <c r="H982" t="s">
        <v>4555</v>
      </c>
      <c r="I982">
        <v>0</v>
      </c>
      <c r="J982">
        <v>1</v>
      </c>
    </row>
    <row r="983" spans="1:10" x14ac:dyDescent="0.35">
      <c r="A983" t="s">
        <v>11</v>
      </c>
      <c r="B983" t="s">
        <v>4556</v>
      </c>
      <c r="C983" t="s">
        <v>4557</v>
      </c>
      <c r="D983" t="s">
        <v>4558</v>
      </c>
      <c r="E983" t="s">
        <v>4559</v>
      </c>
      <c r="F983" s="2">
        <v>15</v>
      </c>
      <c r="G983" t="s">
        <v>39</v>
      </c>
      <c r="H983" t="s">
        <v>4560</v>
      </c>
      <c r="I983">
        <v>0</v>
      </c>
      <c r="J983">
        <v>1</v>
      </c>
    </row>
    <row r="984" spans="1:10" x14ac:dyDescent="0.35">
      <c r="A984" t="s">
        <v>11</v>
      </c>
      <c r="B984" t="s">
        <v>4561</v>
      </c>
      <c r="C984" t="s">
        <v>4562</v>
      </c>
      <c r="D984" t="s">
        <v>4563</v>
      </c>
      <c r="E984" t="s">
        <v>4564</v>
      </c>
      <c r="F984" s="2">
        <v>22.42</v>
      </c>
      <c r="G984" t="s">
        <v>45</v>
      </c>
      <c r="I984">
        <v>0</v>
      </c>
      <c r="J984">
        <v>1</v>
      </c>
    </row>
    <row r="985" spans="1:10" x14ac:dyDescent="0.35">
      <c r="A985" t="s">
        <v>11</v>
      </c>
      <c r="B985" t="s">
        <v>4565</v>
      </c>
      <c r="C985" t="s">
        <v>4566</v>
      </c>
      <c r="D985" t="s">
        <v>4567</v>
      </c>
      <c r="E985" t="s">
        <v>4568</v>
      </c>
      <c r="F985" s="2">
        <v>15</v>
      </c>
      <c r="G985" t="s">
        <v>51</v>
      </c>
      <c r="H985" t="s">
        <v>4569</v>
      </c>
      <c r="I985">
        <v>0</v>
      </c>
      <c r="J985">
        <v>1</v>
      </c>
    </row>
    <row r="986" spans="1:10" x14ac:dyDescent="0.35">
      <c r="A986" t="s">
        <v>11</v>
      </c>
      <c r="B986" t="s">
        <v>4570</v>
      </c>
      <c r="C986" t="s">
        <v>4571</v>
      </c>
      <c r="D986" t="s">
        <v>941</v>
      </c>
      <c r="E986" t="s">
        <v>941</v>
      </c>
      <c r="F986" s="2">
        <v>25</v>
      </c>
      <c r="G986" t="s">
        <v>57</v>
      </c>
      <c r="H986" t="s">
        <v>4572</v>
      </c>
      <c r="I986">
        <v>0</v>
      </c>
      <c r="J986">
        <v>1</v>
      </c>
    </row>
    <row r="987" spans="1:10" x14ac:dyDescent="0.35">
      <c r="A987" t="s">
        <v>11</v>
      </c>
      <c r="B987" t="s">
        <v>4573</v>
      </c>
      <c r="C987" t="s">
        <v>4574</v>
      </c>
      <c r="D987" t="s">
        <v>4575</v>
      </c>
      <c r="E987" t="s">
        <v>4576</v>
      </c>
      <c r="F987" s="2">
        <v>16.25</v>
      </c>
      <c r="G987" t="s">
        <v>63</v>
      </c>
      <c r="H987" t="s">
        <v>4577</v>
      </c>
      <c r="I987">
        <v>0</v>
      </c>
      <c r="J987">
        <v>1</v>
      </c>
    </row>
    <row r="988" spans="1:10" x14ac:dyDescent="0.35">
      <c r="A988" t="s">
        <v>11</v>
      </c>
      <c r="B988" t="s">
        <v>4578</v>
      </c>
      <c r="C988" t="s">
        <v>4579</v>
      </c>
      <c r="D988" t="s">
        <v>4580</v>
      </c>
      <c r="E988" t="s">
        <v>4581</v>
      </c>
      <c r="F988" s="2">
        <v>15</v>
      </c>
      <c r="G988" t="s">
        <v>69</v>
      </c>
      <c r="H988" t="s">
        <v>4582</v>
      </c>
      <c r="I988">
        <v>0</v>
      </c>
      <c r="J988">
        <v>1</v>
      </c>
    </row>
    <row r="989" spans="1:10" x14ac:dyDescent="0.35">
      <c r="A989" t="s">
        <v>11</v>
      </c>
      <c r="B989" t="s">
        <v>4583</v>
      </c>
      <c r="C989" t="s">
        <v>4584</v>
      </c>
      <c r="D989" t="s">
        <v>4585</v>
      </c>
      <c r="E989" t="s">
        <v>4586</v>
      </c>
      <c r="F989" s="2">
        <v>31.25</v>
      </c>
      <c r="G989" t="s">
        <v>75</v>
      </c>
      <c r="H989" t="s">
        <v>4587</v>
      </c>
      <c r="I989">
        <v>0</v>
      </c>
      <c r="J989">
        <v>1</v>
      </c>
    </row>
    <row r="990" spans="1:10" x14ac:dyDescent="0.35">
      <c r="A990" t="s">
        <v>11</v>
      </c>
      <c r="B990" t="s">
        <v>4588</v>
      </c>
      <c r="C990" t="s">
        <v>4589</v>
      </c>
      <c r="D990" t="s">
        <v>4590</v>
      </c>
      <c r="E990" t="s">
        <v>4591</v>
      </c>
      <c r="F990" s="2">
        <v>15</v>
      </c>
      <c r="G990" t="s">
        <v>81</v>
      </c>
      <c r="H990" t="s">
        <v>4592</v>
      </c>
      <c r="I990">
        <v>0</v>
      </c>
      <c r="J990">
        <v>1</v>
      </c>
    </row>
    <row r="991" spans="1:10" x14ac:dyDescent="0.35">
      <c r="A991" t="s">
        <v>11</v>
      </c>
      <c r="B991" t="s">
        <v>4593</v>
      </c>
      <c r="C991" t="s">
        <v>4594</v>
      </c>
      <c r="D991" t="s">
        <v>4595</v>
      </c>
      <c r="E991" t="s">
        <v>4596</v>
      </c>
      <c r="F991" s="2">
        <v>16.940000000000001</v>
      </c>
      <c r="G991" t="s">
        <v>16</v>
      </c>
      <c r="I991">
        <v>0</v>
      </c>
      <c r="J991">
        <v>1</v>
      </c>
    </row>
    <row r="992" spans="1:10" x14ac:dyDescent="0.35">
      <c r="A992" t="s">
        <v>11</v>
      </c>
      <c r="B992" t="s">
        <v>4597</v>
      </c>
      <c r="C992" t="s">
        <v>4598</v>
      </c>
      <c r="D992" t="s">
        <v>4599</v>
      </c>
      <c r="E992" t="s">
        <v>4600</v>
      </c>
      <c r="F992" s="2">
        <v>16.25</v>
      </c>
      <c r="G992" t="s">
        <v>22</v>
      </c>
      <c r="H992" t="s">
        <v>4601</v>
      </c>
      <c r="I992">
        <v>0</v>
      </c>
      <c r="J992">
        <v>1</v>
      </c>
    </row>
    <row r="993" spans="1:10" x14ac:dyDescent="0.35">
      <c r="A993" t="s">
        <v>11</v>
      </c>
      <c r="B993" t="s">
        <v>4602</v>
      </c>
      <c r="C993" t="s">
        <v>4603</v>
      </c>
      <c r="D993" t="s">
        <v>4604</v>
      </c>
      <c r="E993" t="s">
        <v>4605</v>
      </c>
      <c r="F993" s="2">
        <v>16.25</v>
      </c>
      <c r="G993" t="s">
        <v>28</v>
      </c>
      <c r="H993" t="s">
        <v>4606</v>
      </c>
      <c r="I993">
        <v>0</v>
      </c>
      <c r="J993">
        <v>1</v>
      </c>
    </row>
    <row r="994" spans="1:10" x14ac:dyDescent="0.35">
      <c r="A994" t="s">
        <v>11</v>
      </c>
      <c r="B994" t="s">
        <v>4607</v>
      </c>
      <c r="C994" t="s">
        <v>4608</v>
      </c>
      <c r="D994" t="s">
        <v>4609</v>
      </c>
      <c r="E994" t="s">
        <v>4610</v>
      </c>
      <c r="F994" s="2">
        <v>10</v>
      </c>
      <c r="G994" t="s">
        <v>34</v>
      </c>
      <c r="H994" t="s">
        <v>4611</v>
      </c>
      <c r="I994">
        <v>0</v>
      </c>
      <c r="J994">
        <v>1</v>
      </c>
    </row>
    <row r="995" spans="1:10" x14ac:dyDescent="0.35">
      <c r="A995" t="s">
        <v>11</v>
      </c>
      <c r="B995" t="s">
        <v>4612</v>
      </c>
      <c r="C995" t="s">
        <v>4613</v>
      </c>
      <c r="D995" t="s">
        <v>4614</v>
      </c>
      <c r="E995" t="s">
        <v>4615</v>
      </c>
      <c r="F995" s="2">
        <v>16.25</v>
      </c>
      <c r="G995" t="s">
        <v>39</v>
      </c>
      <c r="H995" t="s">
        <v>4616</v>
      </c>
      <c r="I995">
        <v>0</v>
      </c>
      <c r="J995">
        <v>1</v>
      </c>
    </row>
    <row r="996" spans="1:10" x14ac:dyDescent="0.35">
      <c r="A996" t="s">
        <v>11</v>
      </c>
      <c r="B996" t="s">
        <v>4617</v>
      </c>
      <c r="C996" t="s">
        <v>4618</v>
      </c>
      <c r="D996" t="s">
        <v>4619</v>
      </c>
      <c r="E996" t="s">
        <v>4620</v>
      </c>
      <c r="F996" s="2">
        <v>10</v>
      </c>
      <c r="G996" t="s">
        <v>45</v>
      </c>
      <c r="H996" t="s">
        <v>4621</v>
      </c>
      <c r="I996">
        <v>0</v>
      </c>
      <c r="J996">
        <v>1</v>
      </c>
    </row>
    <row r="997" spans="1:10" x14ac:dyDescent="0.35">
      <c r="A997" t="s">
        <v>11</v>
      </c>
      <c r="B997" t="s">
        <v>4622</v>
      </c>
      <c r="C997" t="s">
        <v>4623</v>
      </c>
      <c r="D997" t="s">
        <v>4624</v>
      </c>
      <c r="E997" t="s">
        <v>4625</v>
      </c>
      <c r="F997" s="2">
        <v>30</v>
      </c>
      <c r="G997" t="s">
        <v>51</v>
      </c>
      <c r="H997" t="s">
        <v>4626</v>
      </c>
      <c r="I997">
        <v>0</v>
      </c>
      <c r="J997">
        <v>1</v>
      </c>
    </row>
    <row r="998" spans="1:10" x14ac:dyDescent="0.35">
      <c r="A998" t="s">
        <v>11</v>
      </c>
      <c r="B998" t="s">
        <v>4627</v>
      </c>
      <c r="C998" t="s">
        <v>4628</v>
      </c>
      <c r="D998" t="s">
        <v>4629</v>
      </c>
      <c r="E998" t="s">
        <v>4630</v>
      </c>
      <c r="F998" s="2">
        <v>18.25</v>
      </c>
      <c r="G998" t="s">
        <v>57</v>
      </c>
      <c r="H998" t="s">
        <v>4631</v>
      </c>
      <c r="I998">
        <v>0</v>
      </c>
      <c r="J998">
        <v>1</v>
      </c>
    </row>
    <row r="999" spans="1:10" x14ac:dyDescent="0.35">
      <c r="A999" t="s">
        <v>11</v>
      </c>
      <c r="B999" t="s">
        <v>4632</v>
      </c>
      <c r="C999" t="s">
        <v>4633</v>
      </c>
      <c r="D999" t="s">
        <v>4634</v>
      </c>
      <c r="E999" t="s">
        <v>4635</v>
      </c>
      <c r="F999" s="2">
        <v>15</v>
      </c>
      <c r="G999" t="s">
        <v>63</v>
      </c>
      <c r="H999" t="s">
        <v>4636</v>
      </c>
      <c r="I999">
        <v>0</v>
      </c>
      <c r="J999">
        <v>1</v>
      </c>
    </row>
    <row r="1000" spans="1:10" x14ac:dyDescent="0.35">
      <c r="A1000" t="s">
        <v>11</v>
      </c>
      <c r="B1000" t="s">
        <v>4637</v>
      </c>
      <c r="C1000" t="s">
        <v>4638</v>
      </c>
      <c r="D1000" t="s">
        <v>4639</v>
      </c>
      <c r="E1000" t="s">
        <v>4640</v>
      </c>
      <c r="F1000" s="2">
        <v>25.65</v>
      </c>
      <c r="G1000" t="s">
        <v>69</v>
      </c>
      <c r="H1000" t="s">
        <v>4641</v>
      </c>
      <c r="I1000">
        <v>0</v>
      </c>
      <c r="J1000">
        <v>1</v>
      </c>
    </row>
    <row r="1001" spans="1:10" x14ac:dyDescent="0.35">
      <c r="A1001" t="s">
        <v>11</v>
      </c>
      <c r="B1001" t="s">
        <v>4642</v>
      </c>
      <c r="C1001" t="s">
        <v>4643</v>
      </c>
      <c r="D1001" t="s">
        <v>4644</v>
      </c>
      <c r="E1001" t="s">
        <v>4645</v>
      </c>
      <c r="F1001" s="2">
        <v>189</v>
      </c>
      <c r="G1001" t="s">
        <v>75</v>
      </c>
      <c r="H1001" t="s">
        <v>4646</v>
      </c>
      <c r="I1001">
        <v>0</v>
      </c>
      <c r="J1001">
        <v>1</v>
      </c>
    </row>
    <row r="1002" spans="1:10" x14ac:dyDescent="0.35">
      <c r="A1002" t="s">
        <v>11</v>
      </c>
      <c r="B1002" t="s">
        <v>4647</v>
      </c>
      <c r="C1002" t="s">
        <v>4648</v>
      </c>
      <c r="D1002" t="s">
        <v>4649</v>
      </c>
      <c r="E1002" t="s">
        <v>4650</v>
      </c>
      <c r="F1002" s="2">
        <v>15</v>
      </c>
      <c r="G1002" t="s">
        <v>81</v>
      </c>
      <c r="H1002" t="s">
        <v>4651</v>
      </c>
      <c r="I1002">
        <v>0</v>
      </c>
      <c r="J1002">
        <v>1</v>
      </c>
    </row>
    <row r="1003" spans="1:10" x14ac:dyDescent="0.35">
      <c r="A1003" t="s">
        <v>11</v>
      </c>
      <c r="B1003" t="s">
        <v>4652</v>
      </c>
      <c r="C1003" t="s">
        <v>4653</v>
      </c>
      <c r="D1003" t="s">
        <v>4654</v>
      </c>
      <c r="E1003" t="s">
        <v>4655</v>
      </c>
      <c r="F1003" s="2">
        <v>15</v>
      </c>
      <c r="G1003" t="s">
        <v>22</v>
      </c>
      <c r="H1003" t="s">
        <v>4656</v>
      </c>
      <c r="I1003">
        <v>0</v>
      </c>
      <c r="J1003">
        <v>1</v>
      </c>
    </row>
    <row r="1004" spans="1:10" x14ac:dyDescent="0.35">
      <c r="A1004" t="s">
        <v>11</v>
      </c>
      <c r="B1004" t="s">
        <v>4657</v>
      </c>
      <c r="C1004" t="s">
        <v>4658</v>
      </c>
      <c r="D1004" t="s">
        <v>4659</v>
      </c>
      <c r="E1004" t="s">
        <v>4660</v>
      </c>
      <c r="F1004" s="2">
        <v>10.8</v>
      </c>
      <c r="G1004" t="s">
        <v>28</v>
      </c>
      <c r="H1004" t="s">
        <v>4661</v>
      </c>
      <c r="I1004">
        <v>0</v>
      </c>
      <c r="J1004">
        <v>1</v>
      </c>
    </row>
    <row r="1005" spans="1:10" x14ac:dyDescent="0.35">
      <c r="A1005" t="s">
        <v>11</v>
      </c>
      <c r="B1005" t="s">
        <v>4662</v>
      </c>
      <c r="C1005" t="s">
        <v>4663</v>
      </c>
      <c r="D1005" t="s">
        <v>4664</v>
      </c>
      <c r="E1005" t="s">
        <v>4665</v>
      </c>
      <c r="F1005" s="2">
        <v>30</v>
      </c>
      <c r="G1005" t="s">
        <v>34</v>
      </c>
      <c r="H1005" t="s">
        <v>4666</v>
      </c>
      <c r="I1005">
        <v>0</v>
      </c>
      <c r="J1005">
        <v>1</v>
      </c>
    </row>
    <row r="1006" spans="1:10" x14ac:dyDescent="0.35">
      <c r="A1006" t="s">
        <v>11</v>
      </c>
      <c r="B1006" t="s">
        <v>4667</v>
      </c>
      <c r="C1006" t="s">
        <v>4668</v>
      </c>
      <c r="D1006" t="s">
        <v>4669</v>
      </c>
      <c r="E1006" t="s">
        <v>4670</v>
      </c>
      <c r="F1006" s="2">
        <v>15</v>
      </c>
      <c r="G1006" t="s">
        <v>39</v>
      </c>
      <c r="H1006" t="s">
        <v>4671</v>
      </c>
      <c r="I1006">
        <v>0</v>
      </c>
      <c r="J1006">
        <v>1</v>
      </c>
    </row>
    <row r="1007" spans="1:10" x14ac:dyDescent="0.35">
      <c r="A1007" t="s">
        <v>11</v>
      </c>
      <c r="B1007" t="s">
        <v>4672</v>
      </c>
      <c r="C1007" t="s">
        <v>4673</v>
      </c>
      <c r="D1007" t="s">
        <v>4674</v>
      </c>
      <c r="E1007" t="s">
        <v>4675</v>
      </c>
      <c r="F1007" s="2">
        <v>0</v>
      </c>
      <c r="G1007" t="s">
        <v>45</v>
      </c>
      <c r="I1007">
        <v>0</v>
      </c>
      <c r="J1007">
        <v>1</v>
      </c>
    </row>
    <row r="1008" spans="1:10" x14ac:dyDescent="0.35">
      <c r="A1008" t="s">
        <v>11</v>
      </c>
      <c r="B1008" t="s">
        <v>4676</v>
      </c>
      <c r="C1008" t="s">
        <v>4677</v>
      </c>
      <c r="D1008" t="s">
        <v>4678</v>
      </c>
      <c r="E1008" t="s">
        <v>4679</v>
      </c>
      <c r="F1008" s="2">
        <v>15</v>
      </c>
      <c r="G1008" t="s">
        <v>51</v>
      </c>
      <c r="H1008" t="s">
        <v>4680</v>
      </c>
      <c r="I1008">
        <v>0</v>
      </c>
      <c r="J1008">
        <v>1</v>
      </c>
    </row>
    <row r="1009" spans="1:10" x14ac:dyDescent="0.35">
      <c r="A1009" t="s">
        <v>11</v>
      </c>
      <c r="B1009" t="s">
        <v>4681</v>
      </c>
      <c r="C1009" t="s">
        <v>4682</v>
      </c>
      <c r="D1009" t="s">
        <v>4683</v>
      </c>
      <c r="E1009" t="s">
        <v>4684</v>
      </c>
      <c r="F1009" s="2">
        <v>22.75</v>
      </c>
      <c r="G1009" t="s">
        <v>57</v>
      </c>
      <c r="H1009" t="s">
        <v>4685</v>
      </c>
      <c r="I1009">
        <v>0</v>
      </c>
      <c r="J1009">
        <v>1</v>
      </c>
    </row>
    <row r="1010" spans="1:10" x14ac:dyDescent="0.35">
      <c r="A1010" t="s">
        <v>11</v>
      </c>
      <c r="B1010" t="s">
        <v>4686</v>
      </c>
      <c r="C1010" t="s">
        <v>4687</v>
      </c>
      <c r="D1010" t="s">
        <v>4688</v>
      </c>
      <c r="E1010" t="s">
        <v>4689</v>
      </c>
      <c r="F1010" s="2">
        <v>15</v>
      </c>
      <c r="G1010" t="s">
        <v>63</v>
      </c>
      <c r="H1010" t="s">
        <v>4690</v>
      </c>
      <c r="I1010">
        <v>0</v>
      </c>
      <c r="J1010">
        <v>1</v>
      </c>
    </row>
    <row r="1011" spans="1:10" x14ac:dyDescent="0.35">
      <c r="A1011" t="s">
        <v>11</v>
      </c>
      <c r="B1011" t="s">
        <v>4691</v>
      </c>
      <c r="C1011" t="s">
        <v>4692</v>
      </c>
      <c r="D1011" t="s">
        <v>4693</v>
      </c>
      <c r="E1011" t="s">
        <v>4694</v>
      </c>
      <c r="F1011" s="2">
        <v>110</v>
      </c>
      <c r="G1011" t="s">
        <v>69</v>
      </c>
      <c r="H1011" t="s">
        <v>4695</v>
      </c>
      <c r="I1011">
        <v>0</v>
      </c>
      <c r="J1011">
        <v>1</v>
      </c>
    </row>
    <row r="1012" spans="1:10" x14ac:dyDescent="0.35">
      <c r="A1012" t="s">
        <v>11</v>
      </c>
      <c r="B1012" t="s">
        <v>4696</v>
      </c>
      <c r="C1012" t="s">
        <v>4697</v>
      </c>
      <c r="D1012" t="s">
        <v>4698</v>
      </c>
      <c r="E1012" t="s">
        <v>4699</v>
      </c>
      <c r="F1012" s="2">
        <v>25</v>
      </c>
      <c r="G1012" t="s">
        <v>75</v>
      </c>
      <c r="H1012" t="s">
        <v>4700</v>
      </c>
      <c r="I1012">
        <v>0</v>
      </c>
      <c r="J1012">
        <v>1</v>
      </c>
    </row>
    <row r="1013" spans="1:10" x14ac:dyDescent="0.35">
      <c r="A1013" t="s">
        <v>11</v>
      </c>
      <c r="B1013" t="s">
        <v>4701</v>
      </c>
      <c r="C1013" t="s">
        <v>4702</v>
      </c>
      <c r="D1013" t="s">
        <v>4703</v>
      </c>
      <c r="E1013" t="s">
        <v>4704</v>
      </c>
      <c r="F1013" s="2">
        <v>63.75</v>
      </c>
      <c r="G1013" t="s">
        <v>81</v>
      </c>
      <c r="H1013" t="s">
        <v>4705</v>
      </c>
      <c r="I1013">
        <v>0</v>
      </c>
      <c r="J1013">
        <v>1</v>
      </c>
    </row>
    <row r="1014" spans="1:10" x14ac:dyDescent="0.35">
      <c r="A1014" t="s">
        <v>11</v>
      </c>
      <c r="B1014" t="s">
        <v>4706</v>
      </c>
      <c r="C1014" t="s">
        <v>4707</v>
      </c>
      <c r="D1014" t="s">
        <v>4708</v>
      </c>
      <c r="E1014" t="s">
        <v>4709</v>
      </c>
      <c r="F1014" s="2">
        <v>61.25</v>
      </c>
      <c r="G1014" t="s">
        <v>16</v>
      </c>
      <c r="H1014" t="s">
        <v>4710</v>
      </c>
      <c r="I1014">
        <v>0</v>
      </c>
      <c r="J1014">
        <v>1</v>
      </c>
    </row>
    <row r="1015" spans="1:10" x14ac:dyDescent="0.35">
      <c r="A1015" t="s">
        <v>11</v>
      </c>
      <c r="B1015" t="s">
        <v>4711</v>
      </c>
      <c r="C1015" t="s">
        <v>4712</v>
      </c>
      <c r="D1015" t="s">
        <v>4713</v>
      </c>
      <c r="E1015" t="s">
        <v>4714</v>
      </c>
      <c r="F1015" s="2">
        <v>16.25</v>
      </c>
      <c r="G1015" t="s">
        <v>22</v>
      </c>
      <c r="H1015" t="s">
        <v>4715</v>
      </c>
      <c r="I1015">
        <v>0</v>
      </c>
      <c r="J1015">
        <v>1</v>
      </c>
    </row>
    <row r="1016" spans="1:10" x14ac:dyDescent="0.35">
      <c r="A1016" t="s">
        <v>11</v>
      </c>
      <c r="B1016" t="s">
        <v>4716</v>
      </c>
      <c r="C1016" t="s">
        <v>4717</v>
      </c>
      <c r="D1016" t="s">
        <v>4718</v>
      </c>
      <c r="E1016" t="s">
        <v>4719</v>
      </c>
      <c r="F1016" s="2">
        <v>15</v>
      </c>
      <c r="G1016" t="s">
        <v>28</v>
      </c>
      <c r="H1016" t="s">
        <v>4720</v>
      </c>
      <c r="I1016">
        <v>0</v>
      </c>
      <c r="J1016">
        <v>1</v>
      </c>
    </row>
    <row r="1017" spans="1:10" x14ac:dyDescent="0.35">
      <c r="A1017" t="s">
        <v>11</v>
      </c>
      <c r="B1017" t="s">
        <v>4721</v>
      </c>
      <c r="C1017" t="s">
        <v>4722</v>
      </c>
      <c r="D1017" t="s">
        <v>4718</v>
      </c>
      <c r="E1017" t="s">
        <v>4719</v>
      </c>
      <c r="F1017" s="2">
        <v>15</v>
      </c>
      <c r="G1017" t="s">
        <v>34</v>
      </c>
      <c r="H1017" t="s">
        <v>4723</v>
      </c>
      <c r="I1017">
        <v>0</v>
      </c>
      <c r="J1017">
        <v>1</v>
      </c>
    </row>
    <row r="1018" spans="1:10" x14ac:dyDescent="0.35">
      <c r="A1018" t="s">
        <v>11</v>
      </c>
      <c r="B1018" t="s">
        <v>4724</v>
      </c>
      <c r="C1018" t="s">
        <v>4725</v>
      </c>
      <c r="D1018" t="s">
        <v>4718</v>
      </c>
      <c r="E1018" t="s">
        <v>4719</v>
      </c>
      <c r="F1018" s="2">
        <v>15</v>
      </c>
      <c r="G1018" t="s">
        <v>39</v>
      </c>
      <c r="H1018" t="s">
        <v>4726</v>
      </c>
      <c r="I1018">
        <v>0</v>
      </c>
      <c r="J1018">
        <v>1</v>
      </c>
    </row>
    <row r="1019" spans="1:10" x14ac:dyDescent="0.35">
      <c r="A1019" t="s">
        <v>11</v>
      </c>
      <c r="B1019" t="s">
        <v>4727</v>
      </c>
      <c r="C1019" t="s">
        <v>4728</v>
      </c>
      <c r="D1019" t="s">
        <v>4729</v>
      </c>
      <c r="E1019" t="s">
        <v>4730</v>
      </c>
      <c r="F1019" s="2">
        <v>15</v>
      </c>
      <c r="G1019" t="s">
        <v>45</v>
      </c>
      <c r="H1019" t="s">
        <v>4731</v>
      </c>
      <c r="I1019">
        <v>0</v>
      </c>
      <c r="J1019">
        <v>1</v>
      </c>
    </row>
    <row r="1020" spans="1:10" x14ac:dyDescent="0.35">
      <c r="A1020" t="s">
        <v>11</v>
      </c>
      <c r="B1020" t="s">
        <v>4732</v>
      </c>
      <c r="C1020" t="s">
        <v>4733</v>
      </c>
      <c r="D1020" t="s">
        <v>4734</v>
      </c>
      <c r="E1020" t="s">
        <v>4735</v>
      </c>
      <c r="F1020" s="2">
        <v>136.94</v>
      </c>
      <c r="G1020" t="s">
        <v>51</v>
      </c>
      <c r="I1020">
        <v>0</v>
      </c>
      <c r="J1020">
        <v>1</v>
      </c>
    </row>
    <row r="1021" spans="1:10" x14ac:dyDescent="0.35">
      <c r="A1021" t="s">
        <v>11</v>
      </c>
      <c r="B1021" t="s">
        <v>4736</v>
      </c>
      <c r="C1021" t="s">
        <v>4737</v>
      </c>
      <c r="D1021" t="s">
        <v>4738</v>
      </c>
      <c r="E1021" t="s">
        <v>4739</v>
      </c>
      <c r="F1021" s="2">
        <v>15</v>
      </c>
      <c r="G1021" t="s">
        <v>57</v>
      </c>
      <c r="H1021" t="s">
        <v>4740</v>
      </c>
      <c r="I1021">
        <v>0</v>
      </c>
      <c r="J1021">
        <v>1</v>
      </c>
    </row>
    <row r="1022" spans="1:10" x14ac:dyDescent="0.35">
      <c r="A1022" t="s">
        <v>11</v>
      </c>
      <c r="B1022" t="s">
        <v>4741</v>
      </c>
      <c r="C1022" t="s">
        <v>4742</v>
      </c>
      <c r="D1022" t="s">
        <v>4743</v>
      </c>
      <c r="E1022" t="s">
        <v>4744</v>
      </c>
      <c r="F1022" s="2">
        <v>75</v>
      </c>
      <c r="G1022" t="s">
        <v>63</v>
      </c>
      <c r="H1022" t="s">
        <v>4745</v>
      </c>
      <c r="I1022">
        <v>0</v>
      </c>
      <c r="J1022">
        <v>1</v>
      </c>
    </row>
    <row r="1023" spans="1:10" x14ac:dyDescent="0.35">
      <c r="A1023" t="s">
        <v>11</v>
      </c>
      <c r="B1023" t="s">
        <v>4746</v>
      </c>
      <c r="C1023" t="s">
        <v>4747</v>
      </c>
      <c r="D1023" t="s">
        <v>4743</v>
      </c>
      <c r="E1023" t="s">
        <v>4744</v>
      </c>
      <c r="F1023" s="2">
        <v>18.23</v>
      </c>
      <c r="G1023" t="s">
        <v>69</v>
      </c>
      <c r="H1023" t="s">
        <v>4748</v>
      </c>
      <c r="I1023">
        <v>0</v>
      </c>
      <c r="J1023">
        <v>1</v>
      </c>
    </row>
    <row r="1024" spans="1:10" x14ac:dyDescent="0.35">
      <c r="A1024" t="s">
        <v>11</v>
      </c>
      <c r="B1024" t="s">
        <v>4749</v>
      </c>
      <c r="C1024" t="s">
        <v>4750</v>
      </c>
      <c r="D1024" t="s">
        <v>4751</v>
      </c>
      <c r="E1024" t="s">
        <v>4752</v>
      </c>
      <c r="F1024" s="2">
        <v>15</v>
      </c>
      <c r="G1024" t="s">
        <v>75</v>
      </c>
      <c r="H1024" t="s">
        <v>4753</v>
      </c>
      <c r="I1024">
        <v>0</v>
      </c>
      <c r="J1024">
        <v>1</v>
      </c>
    </row>
    <row r="1025" spans="1:10" x14ac:dyDescent="0.35">
      <c r="A1025" t="s">
        <v>11</v>
      </c>
      <c r="B1025" t="s">
        <v>4754</v>
      </c>
      <c r="C1025" t="s">
        <v>4755</v>
      </c>
      <c r="D1025" t="s">
        <v>4756</v>
      </c>
      <c r="E1025" t="s">
        <v>4757</v>
      </c>
      <c r="F1025" s="2">
        <v>15</v>
      </c>
      <c r="G1025" t="s">
        <v>81</v>
      </c>
      <c r="H1025" t="s">
        <v>4758</v>
      </c>
      <c r="I1025">
        <v>0</v>
      </c>
      <c r="J1025">
        <v>1</v>
      </c>
    </row>
    <row r="1026" spans="1:10" x14ac:dyDescent="0.35">
      <c r="A1026" t="s">
        <v>11</v>
      </c>
      <c r="B1026" t="s">
        <v>4759</v>
      </c>
      <c r="C1026" t="s">
        <v>4760</v>
      </c>
      <c r="D1026" t="s">
        <v>4761</v>
      </c>
      <c r="E1026" t="s">
        <v>4762</v>
      </c>
      <c r="F1026" s="2">
        <v>28</v>
      </c>
      <c r="G1026" t="s">
        <v>22</v>
      </c>
      <c r="H1026" t="s">
        <v>4763</v>
      </c>
      <c r="I1026">
        <v>0</v>
      </c>
      <c r="J1026">
        <v>1</v>
      </c>
    </row>
    <row r="1027" spans="1:10" x14ac:dyDescent="0.35">
      <c r="A1027" t="s">
        <v>11</v>
      </c>
      <c r="B1027" t="s">
        <v>4764</v>
      </c>
      <c r="C1027" t="s">
        <v>4765</v>
      </c>
      <c r="D1027" t="s">
        <v>4766</v>
      </c>
      <c r="E1027" t="s">
        <v>4767</v>
      </c>
      <c r="F1027" s="2">
        <v>47.5</v>
      </c>
      <c r="G1027" t="s">
        <v>28</v>
      </c>
      <c r="H1027" t="s">
        <v>4768</v>
      </c>
      <c r="I1027">
        <v>0</v>
      </c>
      <c r="J1027">
        <v>1</v>
      </c>
    </row>
    <row r="1028" spans="1:10" x14ac:dyDescent="0.35">
      <c r="A1028" t="s">
        <v>11</v>
      </c>
      <c r="B1028" t="s">
        <v>4769</v>
      </c>
      <c r="C1028" t="s">
        <v>4770</v>
      </c>
      <c r="D1028" t="s">
        <v>4766</v>
      </c>
      <c r="E1028" t="s">
        <v>4767</v>
      </c>
      <c r="F1028" s="2">
        <v>28.75</v>
      </c>
      <c r="G1028" t="s">
        <v>34</v>
      </c>
      <c r="H1028" t="s">
        <v>4771</v>
      </c>
      <c r="I1028">
        <v>0</v>
      </c>
      <c r="J1028">
        <v>1</v>
      </c>
    </row>
    <row r="1029" spans="1:10" x14ac:dyDescent="0.35">
      <c r="A1029" t="s">
        <v>11</v>
      </c>
      <c r="B1029" t="s">
        <v>4772</v>
      </c>
      <c r="C1029" t="s">
        <v>4773</v>
      </c>
      <c r="D1029" t="s">
        <v>4766</v>
      </c>
      <c r="E1029" t="s">
        <v>4767</v>
      </c>
      <c r="F1029" s="2">
        <v>25</v>
      </c>
      <c r="G1029" t="s">
        <v>39</v>
      </c>
      <c r="H1029" t="s">
        <v>4774</v>
      </c>
      <c r="I1029">
        <v>0</v>
      </c>
      <c r="J1029">
        <v>1</v>
      </c>
    </row>
    <row r="1030" spans="1:10" x14ac:dyDescent="0.35">
      <c r="A1030" t="s">
        <v>11</v>
      </c>
      <c r="B1030" t="s">
        <v>4775</v>
      </c>
      <c r="C1030" t="s">
        <v>4776</v>
      </c>
      <c r="D1030" t="s">
        <v>4777</v>
      </c>
      <c r="E1030" t="s">
        <v>4778</v>
      </c>
      <c r="F1030" s="2">
        <v>60.91</v>
      </c>
      <c r="G1030" t="s">
        <v>45</v>
      </c>
      <c r="H1030" t="s">
        <v>4779</v>
      </c>
      <c r="I1030">
        <v>0</v>
      </c>
      <c r="J1030">
        <v>1</v>
      </c>
    </row>
    <row r="1031" spans="1:10" x14ac:dyDescent="0.35">
      <c r="A1031" t="s">
        <v>11</v>
      </c>
      <c r="B1031" t="s">
        <v>4780</v>
      </c>
      <c r="C1031" t="s">
        <v>4781</v>
      </c>
      <c r="D1031" t="s">
        <v>4782</v>
      </c>
      <c r="E1031" t="s">
        <v>4783</v>
      </c>
      <c r="F1031" s="2">
        <v>16.25</v>
      </c>
      <c r="G1031" t="s">
        <v>51</v>
      </c>
      <c r="H1031" t="s">
        <v>4784</v>
      </c>
      <c r="I1031">
        <v>0</v>
      </c>
      <c r="J1031">
        <v>1</v>
      </c>
    </row>
    <row r="1032" spans="1:10" x14ac:dyDescent="0.35">
      <c r="A1032" t="s">
        <v>11</v>
      </c>
      <c r="B1032" t="s">
        <v>4785</v>
      </c>
      <c r="C1032" t="s">
        <v>4786</v>
      </c>
      <c r="D1032" t="s">
        <v>4787</v>
      </c>
      <c r="E1032" t="s">
        <v>4788</v>
      </c>
      <c r="F1032" s="2">
        <v>65</v>
      </c>
      <c r="G1032" t="s">
        <v>57</v>
      </c>
      <c r="H1032" t="s">
        <v>4789</v>
      </c>
      <c r="I1032">
        <v>0</v>
      </c>
      <c r="J1032">
        <v>1</v>
      </c>
    </row>
    <row r="1033" spans="1:10" x14ac:dyDescent="0.35">
      <c r="A1033" t="s">
        <v>11</v>
      </c>
      <c r="B1033" t="s">
        <v>4790</v>
      </c>
      <c r="C1033" t="s">
        <v>4791</v>
      </c>
      <c r="D1033" t="s">
        <v>4792</v>
      </c>
      <c r="E1033" t="s">
        <v>4793</v>
      </c>
      <c r="F1033" s="2">
        <v>31.29</v>
      </c>
      <c r="G1033" t="s">
        <v>63</v>
      </c>
      <c r="H1033" t="s">
        <v>4794</v>
      </c>
      <c r="I1033">
        <v>0</v>
      </c>
      <c r="J1033">
        <v>1</v>
      </c>
    </row>
    <row r="1034" spans="1:10" x14ac:dyDescent="0.35">
      <c r="A1034" t="s">
        <v>11</v>
      </c>
      <c r="B1034" t="s">
        <v>4795</v>
      </c>
      <c r="C1034" t="s">
        <v>4796</v>
      </c>
      <c r="D1034" t="s">
        <v>4797</v>
      </c>
      <c r="E1034" t="s">
        <v>4798</v>
      </c>
      <c r="F1034" s="2">
        <v>15</v>
      </c>
      <c r="G1034" t="s">
        <v>69</v>
      </c>
      <c r="H1034" t="s">
        <v>4799</v>
      </c>
      <c r="I1034">
        <v>0</v>
      </c>
      <c r="J1034">
        <v>1</v>
      </c>
    </row>
    <row r="1035" spans="1:10" x14ac:dyDescent="0.35">
      <c r="A1035" t="s">
        <v>11</v>
      </c>
      <c r="B1035" t="s">
        <v>4800</v>
      </c>
      <c r="C1035" t="s">
        <v>4801</v>
      </c>
      <c r="D1035" t="s">
        <v>4802</v>
      </c>
      <c r="E1035" t="s">
        <v>4803</v>
      </c>
      <c r="F1035" s="2">
        <v>23.25</v>
      </c>
      <c r="G1035" t="s">
        <v>75</v>
      </c>
      <c r="H1035" t="s">
        <v>4804</v>
      </c>
      <c r="I1035">
        <v>0</v>
      </c>
      <c r="J1035">
        <v>1</v>
      </c>
    </row>
    <row r="1036" spans="1:10" x14ac:dyDescent="0.35">
      <c r="A1036" t="s">
        <v>11</v>
      </c>
      <c r="B1036" t="s">
        <v>4805</v>
      </c>
      <c r="C1036" t="s">
        <v>4806</v>
      </c>
      <c r="D1036" t="s">
        <v>4807</v>
      </c>
      <c r="E1036" t="s">
        <v>4808</v>
      </c>
      <c r="F1036" s="2">
        <v>15</v>
      </c>
      <c r="G1036" t="s">
        <v>81</v>
      </c>
      <c r="H1036" t="s">
        <v>4809</v>
      </c>
      <c r="I1036">
        <v>0</v>
      </c>
      <c r="J1036">
        <v>1</v>
      </c>
    </row>
    <row r="1037" spans="1:10" x14ac:dyDescent="0.35">
      <c r="A1037" t="s">
        <v>11</v>
      </c>
      <c r="B1037" t="s">
        <v>4810</v>
      </c>
      <c r="C1037" t="s">
        <v>4811</v>
      </c>
      <c r="D1037" t="s">
        <v>4812</v>
      </c>
      <c r="E1037" t="s">
        <v>4813</v>
      </c>
      <c r="F1037" s="2">
        <v>18.23</v>
      </c>
      <c r="G1037" t="s">
        <v>16</v>
      </c>
      <c r="H1037" t="s">
        <v>4814</v>
      </c>
      <c r="I1037">
        <v>0</v>
      </c>
      <c r="J1037">
        <v>1</v>
      </c>
    </row>
    <row r="1038" spans="1:10" x14ac:dyDescent="0.35">
      <c r="A1038" t="s">
        <v>11</v>
      </c>
      <c r="B1038" t="s">
        <v>4815</v>
      </c>
      <c r="C1038" t="s">
        <v>4816</v>
      </c>
      <c r="D1038" t="s">
        <v>4817</v>
      </c>
      <c r="E1038" t="s">
        <v>4818</v>
      </c>
      <c r="F1038" s="2">
        <v>15</v>
      </c>
      <c r="G1038" t="s">
        <v>22</v>
      </c>
      <c r="H1038" t="s">
        <v>4819</v>
      </c>
      <c r="I1038">
        <v>0</v>
      </c>
      <c r="J1038">
        <v>1</v>
      </c>
    </row>
    <row r="1039" spans="1:10" x14ac:dyDescent="0.35">
      <c r="A1039" t="s">
        <v>11</v>
      </c>
      <c r="B1039" t="s">
        <v>4820</v>
      </c>
      <c r="C1039" t="s">
        <v>4821</v>
      </c>
      <c r="D1039" t="s">
        <v>4822</v>
      </c>
      <c r="E1039" t="s">
        <v>4823</v>
      </c>
      <c r="F1039" s="2">
        <v>15</v>
      </c>
      <c r="G1039" t="s">
        <v>28</v>
      </c>
      <c r="H1039" t="s">
        <v>4824</v>
      </c>
      <c r="I1039">
        <v>0</v>
      </c>
      <c r="J1039">
        <v>1</v>
      </c>
    </row>
    <row r="1040" spans="1:10" x14ac:dyDescent="0.35">
      <c r="A1040" t="s">
        <v>11</v>
      </c>
      <c r="B1040" t="s">
        <v>4825</v>
      </c>
      <c r="C1040" t="s">
        <v>4826</v>
      </c>
      <c r="D1040" t="s">
        <v>4827</v>
      </c>
      <c r="E1040" t="s">
        <v>4828</v>
      </c>
      <c r="F1040" s="2">
        <v>40.5</v>
      </c>
      <c r="G1040" t="s">
        <v>34</v>
      </c>
      <c r="H1040" t="s">
        <v>4829</v>
      </c>
      <c r="I1040">
        <v>0</v>
      </c>
      <c r="J1040">
        <v>1</v>
      </c>
    </row>
    <row r="1041" spans="1:10" x14ac:dyDescent="0.35">
      <c r="A1041" t="s">
        <v>11</v>
      </c>
      <c r="B1041" t="s">
        <v>4830</v>
      </c>
      <c r="C1041" t="s">
        <v>4831</v>
      </c>
      <c r="D1041" t="s">
        <v>4832</v>
      </c>
      <c r="E1041" t="s">
        <v>4833</v>
      </c>
      <c r="F1041" s="2">
        <v>15</v>
      </c>
      <c r="G1041" t="s">
        <v>39</v>
      </c>
      <c r="H1041" t="s">
        <v>4834</v>
      </c>
      <c r="I1041">
        <v>0</v>
      </c>
      <c r="J1041">
        <v>1</v>
      </c>
    </row>
    <row r="1042" spans="1:10" x14ac:dyDescent="0.35">
      <c r="A1042" t="s">
        <v>11</v>
      </c>
      <c r="B1042" t="s">
        <v>4835</v>
      </c>
      <c r="C1042" t="s">
        <v>4836</v>
      </c>
      <c r="D1042" t="s">
        <v>4837</v>
      </c>
      <c r="E1042" t="s">
        <v>4838</v>
      </c>
      <c r="F1042" s="2">
        <v>16.940000000000001</v>
      </c>
      <c r="G1042" t="s">
        <v>45</v>
      </c>
      <c r="I1042">
        <v>0</v>
      </c>
      <c r="J1042">
        <v>1</v>
      </c>
    </row>
    <row r="1043" spans="1:10" x14ac:dyDescent="0.35">
      <c r="A1043" t="s">
        <v>11</v>
      </c>
      <c r="B1043" t="s">
        <v>4839</v>
      </c>
      <c r="C1043" t="s">
        <v>4840</v>
      </c>
      <c r="D1043" t="s">
        <v>4841</v>
      </c>
      <c r="E1043" t="s">
        <v>4842</v>
      </c>
      <c r="F1043" s="2">
        <v>16.25</v>
      </c>
      <c r="G1043" t="s">
        <v>51</v>
      </c>
      <c r="H1043" t="s">
        <v>4843</v>
      </c>
      <c r="I1043">
        <v>0</v>
      </c>
      <c r="J1043">
        <v>1</v>
      </c>
    </row>
    <row r="1044" spans="1:10" x14ac:dyDescent="0.35">
      <c r="A1044" t="s">
        <v>11</v>
      </c>
      <c r="B1044" t="s">
        <v>4844</v>
      </c>
      <c r="C1044" t="s">
        <v>4845</v>
      </c>
      <c r="D1044" t="s">
        <v>4846</v>
      </c>
      <c r="E1044" t="s">
        <v>4847</v>
      </c>
      <c r="F1044" s="2">
        <v>15</v>
      </c>
      <c r="G1044" t="s">
        <v>57</v>
      </c>
      <c r="H1044" t="s">
        <v>4848</v>
      </c>
      <c r="I1044">
        <v>0</v>
      </c>
      <c r="J1044">
        <v>1</v>
      </c>
    </row>
    <row r="1045" spans="1:10" x14ac:dyDescent="0.35">
      <c r="A1045" t="s">
        <v>11</v>
      </c>
      <c r="B1045" t="s">
        <v>4849</v>
      </c>
      <c r="C1045" t="s">
        <v>4850</v>
      </c>
      <c r="D1045" t="s">
        <v>4851</v>
      </c>
      <c r="E1045" t="s">
        <v>4852</v>
      </c>
      <c r="F1045" s="2">
        <v>20</v>
      </c>
      <c r="G1045" t="s">
        <v>63</v>
      </c>
      <c r="H1045" t="s">
        <v>4853</v>
      </c>
      <c r="I1045">
        <v>0</v>
      </c>
      <c r="J1045">
        <v>1</v>
      </c>
    </row>
    <row r="1046" spans="1:10" x14ac:dyDescent="0.35">
      <c r="A1046" t="s">
        <v>11</v>
      </c>
      <c r="B1046" t="s">
        <v>4854</v>
      </c>
      <c r="C1046" t="s">
        <v>4855</v>
      </c>
      <c r="D1046" t="s">
        <v>4856</v>
      </c>
      <c r="E1046" t="s">
        <v>4857</v>
      </c>
      <c r="F1046" s="2">
        <v>12</v>
      </c>
      <c r="G1046" t="s">
        <v>69</v>
      </c>
      <c r="H1046" t="s">
        <v>4858</v>
      </c>
      <c r="I1046">
        <v>0</v>
      </c>
      <c r="J1046">
        <v>1</v>
      </c>
    </row>
    <row r="1047" spans="1:10" x14ac:dyDescent="0.35">
      <c r="A1047" t="s">
        <v>11</v>
      </c>
      <c r="B1047" t="s">
        <v>4859</v>
      </c>
      <c r="C1047" t="s">
        <v>4860</v>
      </c>
      <c r="D1047" t="s">
        <v>4861</v>
      </c>
      <c r="E1047" t="s">
        <v>4862</v>
      </c>
      <c r="F1047" s="2">
        <v>15</v>
      </c>
      <c r="G1047" t="s">
        <v>75</v>
      </c>
      <c r="H1047" t="s">
        <v>4863</v>
      </c>
      <c r="I1047">
        <v>0</v>
      </c>
      <c r="J1047">
        <v>1</v>
      </c>
    </row>
    <row r="1048" spans="1:10" x14ac:dyDescent="0.35">
      <c r="A1048" t="s">
        <v>11</v>
      </c>
      <c r="B1048" t="s">
        <v>4864</v>
      </c>
      <c r="C1048" t="s">
        <v>4865</v>
      </c>
      <c r="D1048" t="s">
        <v>4866</v>
      </c>
      <c r="E1048" t="s">
        <v>4867</v>
      </c>
      <c r="F1048" s="2">
        <v>18.87</v>
      </c>
      <c r="G1048" t="s">
        <v>81</v>
      </c>
      <c r="H1048" t="s">
        <v>4868</v>
      </c>
      <c r="I1048">
        <v>0</v>
      </c>
      <c r="J1048">
        <v>1</v>
      </c>
    </row>
    <row r="1049" spans="1:10" x14ac:dyDescent="0.35">
      <c r="A1049" t="s">
        <v>11</v>
      </c>
      <c r="B1049" t="s">
        <v>4869</v>
      </c>
      <c r="C1049" t="s">
        <v>4870</v>
      </c>
      <c r="D1049" t="s">
        <v>4871</v>
      </c>
      <c r="E1049" t="s">
        <v>4872</v>
      </c>
      <c r="F1049" s="2">
        <v>18.87</v>
      </c>
      <c r="G1049" t="s">
        <v>22</v>
      </c>
      <c r="H1049" t="s">
        <v>4873</v>
      </c>
      <c r="I1049">
        <v>0</v>
      </c>
      <c r="J1049">
        <v>1</v>
      </c>
    </row>
    <row r="1050" spans="1:10" x14ac:dyDescent="0.35">
      <c r="A1050" t="s">
        <v>11</v>
      </c>
      <c r="B1050" t="s">
        <v>4874</v>
      </c>
      <c r="C1050" t="s">
        <v>4875</v>
      </c>
      <c r="D1050" t="s">
        <v>4876</v>
      </c>
      <c r="E1050" t="s">
        <v>4877</v>
      </c>
      <c r="F1050" s="2">
        <v>16.25</v>
      </c>
      <c r="G1050" t="s">
        <v>28</v>
      </c>
      <c r="H1050" t="s">
        <v>4878</v>
      </c>
      <c r="I1050">
        <v>0</v>
      </c>
      <c r="J1050">
        <v>1</v>
      </c>
    </row>
    <row r="1051" spans="1:10" x14ac:dyDescent="0.35">
      <c r="A1051" t="s">
        <v>11</v>
      </c>
      <c r="B1051" t="s">
        <v>4879</v>
      </c>
      <c r="C1051" t="s">
        <v>4880</v>
      </c>
      <c r="D1051" t="s">
        <v>4881</v>
      </c>
      <c r="E1051" t="s">
        <v>4882</v>
      </c>
      <c r="F1051" s="2">
        <v>0</v>
      </c>
      <c r="G1051" t="s">
        <v>34</v>
      </c>
      <c r="I1051">
        <v>0</v>
      </c>
      <c r="J1051">
        <v>1</v>
      </c>
    </row>
    <row r="1052" spans="1:10" x14ac:dyDescent="0.35">
      <c r="A1052" t="s">
        <v>11</v>
      </c>
      <c r="B1052" t="s">
        <v>4883</v>
      </c>
      <c r="C1052" t="s">
        <v>4884</v>
      </c>
      <c r="D1052" t="s">
        <v>4885</v>
      </c>
      <c r="E1052" t="s">
        <v>4886</v>
      </c>
      <c r="F1052" s="2">
        <v>16.940000000000001</v>
      </c>
      <c r="G1052" t="s">
        <v>39</v>
      </c>
      <c r="I1052">
        <v>0</v>
      </c>
      <c r="J1052">
        <v>1</v>
      </c>
    </row>
    <row r="1053" spans="1:10" x14ac:dyDescent="0.35">
      <c r="A1053" t="s">
        <v>11</v>
      </c>
      <c r="B1053" t="s">
        <v>4887</v>
      </c>
      <c r="C1053" t="s">
        <v>4888</v>
      </c>
      <c r="D1053" t="s">
        <v>4889</v>
      </c>
      <c r="E1053" t="s">
        <v>4890</v>
      </c>
      <c r="F1053" s="2">
        <v>20.75</v>
      </c>
      <c r="G1053" t="s">
        <v>45</v>
      </c>
      <c r="H1053" t="s">
        <v>4891</v>
      </c>
      <c r="I1053">
        <v>0</v>
      </c>
      <c r="J1053">
        <v>1</v>
      </c>
    </row>
    <row r="1054" spans="1:10" x14ac:dyDescent="0.35">
      <c r="A1054" t="s">
        <v>11</v>
      </c>
      <c r="B1054" t="s">
        <v>4892</v>
      </c>
      <c r="C1054" t="s">
        <v>4893</v>
      </c>
      <c r="D1054" t="s">
        <v>4894</v>
      </c>
      <c r="E1054" t="s">
        <v>4895</v>
      </c>
      <c r="F1054" s="2">
        <v>15</v>
      </c>
      <c r="G1054" t="s">
        <v>51</v>
      </c>
      <c r="H1054" t="s">
        <v>4896</v>
      </c>
      <c r="I1054">
        <v>0</v>
      </c>
      <c r="J1054">
        <v>1</v>
      </c>
    </row>
    <row r="1055" spans="1:10" x14ac:dyDescent="0.35">
      <c r="A1055" t="s">
        <v>11</v>
      </c>
      <c r="B1055" t="s">
        <v>4897</v>
      </c>
      <c r="C1055" t="s">
        <v>4898</v>
      </c>
      <c r="D1055" t="s">
        <v>4899</v>
      </c>
      <c r="E1055" t="s">
        <v>4900</v>
      </c>
      <c r="F1055" s="2">
        <v>12</v>
      </c>
      <c r="G1055" t="s">
        <v>57</v>
      </c>
      <c r="H1055" t="s">
        <v>4901</v>
      </c>
      <c r="I1055">
        <v>0</v>
      </c>
      <c r="J1055">
        <v>1</v>
      </c>
    </row>
    <row r="1056" spans="1:10" x14ac:dyDescent="0.35">
      <c r="A1056" t="s">
        <v>11</v>
      </c>
      <c r="B1056" t="s">
        <v>4902</v>
      </c>
      <c r="C1056" t="s">
        <v>4903</v>
      </c>
      <c r="D1056" t="s">
        <v>4904</v>
      </c>
      <c r="E1056" t="s">
        <v>4905</v>
      </c>
      <c r="F1056" s="2">
        <v>12</v>
      </c>
      <c r="G1056" t="s">
        <v>63</v>
      </c>
      <c r="H1056" t="s">
        <v>4906</v>
      </c>
      <c r="I1056">
        <v>0</v>
      </c>
      <c r="J1056">
        <v>1</v>
      </c>
    </row>
    <row r="1057" spans="1:10" x14ac:dyDescent="0.35">
      <c r="A1057" t="s">
        <v>11</v>
      </c>
      <c r="B1057" t="s">
        <v>4907</v>
      </c>
      <c r="C1057" t="s">
        <v>4908</v>
      </c>
      <c r="D1057" t="s">
        <v>4909</v>
      </c>
      <c r="E1057" t="s">
        <v>4910</v>
      </c>
      <c r="F1057" s="2">
        <v>16.25</v>
      </c>
      <c r="G1057" t="s">
        <v>69</v>
      </c>
      <c r="H1057" t="s">
        <v>4911</v>
      </c>
      <c r="I1057">
        <v>0</v>
      </c>
      <c r="J1057">
        <v>1</v>
      </c>
    </row>
    <row r="1058" spans="1:10" x14ac:dyDescent="0.35">
      <c r="A1058" t="s">
        <v>11</v>
      </c>
      <c r="B1058" t="s">
        <v>4912</v>
      </c>
      <c r="C1058" t="s">
        <v>4913</v>
      </c>
      <c r="D1058" t="s">
        <v>4914</v>
      </c>
      <c r="E1058" t="s">
        <v>4915</v>
      </c>
      <c r="F1058" s="2">
        <v>14.9</v>
      </c>
      <c r="G1058" t="s">
        <v>75</v>
      </c>
      <c r="H1058" t="s">
        <v>4916</v>
      </c>
      <c r="I1058">
        <v>0</v>
      </c>
      <c r="J1058">
        <v>1</v>
      </c>
    </row>
    <row r="1059" spans="1:10" x14ac:dyDescent="0.35">
      <c r="A1059" t="s">
        <v>11</v>
      </c>
      <c r="B1059" t="s">
        <v>4917</v>
      </c>
      <c r="C1059" t="s">
        <v>4918</v>
      </c>
      <c r="D1059" t="s">
        <v>4919</v>
      </c>
      <c r="E1059" t="s">
        <v>4920</v>
      </c>
      <c r="F1059" s="2">
        <v>125.5</v>
      </c>
      <c r="G1059" t="s">
        <v>81</v>
      </c>
      <c r="H1059" t="s">
        <v>4921</v>
      </c>
      <c r="I1059">
        <v>0</v>
      </c>
      <c r="J1059">
        <v>1</v>
      </c>
    </row>
    <row r="1060" spans="1:10" x14ac:dyDescent="0.35">
      <c r="A1060" t="s">
        <v>11</v>
      </c>
      <c r="B1060" t="s">
        <v>4922</v>
      </c>
      <c r="C1060" t="s">
        <v>4923</v>
      </c>
      <c r="D1060" t="s">
        <v>4924</v>
      </c>
      <c r="E1060" t="s">
        <v>4925</v>
      </c>
      <c r="F1060" s="2">
        <v>15</v>
      </c>
      <c r="G1060" t="s">
        <v>16</v>
      </c>
      <c r="H1060" t="s">
        <v>4926</v>
      </c>
      <c r="I1060">
        <v>0</v>
      </c>
      <c r="J1060">
        <v>1</v>
      </c>
    </row>
    <row r="1061" spans="1:10" x14ac:dyDescent="0.35">
      <c r="A1061" t="s">
        <v>11</v>
      </c>
      <c r="B1061" t="s">
        <v>4927</v>
      </c>
      <c r="C1061" t="s">
        <v>4928</v>
      </c>
      <c r="D1061" t="s">
        <v>4929</v>
      </c>
      <c r="E1061" t="s">
        <v>4930</v>
      </c>
      <c r="F1061" s="2">
        <v>38</v>
      </c>
      <c r="G1061" t="s">
        <v>22</v>
      </c>
      <c r="H1061" t="s">
        <v>4931</v>
      </c>
      <c r="I1061">
        <v>0</v>
      </c>
      <c r="J1061">
        <v>1</v>
      </c>
    </row>
    <row r="1062" spans="1:10" x14ac:dyDescent="0.35">
      <c r="A1062" t="s">
        <v>11</v>
      </c>
      <c r="B1062" t="s">
        <v>1444</v>
      </c>
      <c r="C1062" t="s">
        <v>4932</v>
      </c>
      <c r="D1062" t="s">
        <v>4933</v>
      </c>
      <c r="E1062" t="s">
        <v>4934</v>
      </c>
      <c r="F1062" s="2">
        <v>12</v>
      </c>
      <c r="G1062" t="s">
        <v>28</v>
      </c>
      <c r="I1062">
        <v>0</v>
      </c>
      <c r="J1062">
        <v>1</v>
      </c>
    </row>
    <row r="1063" spans="1:10" x14ac:dyDescent="0.35">
      <c r="A1063" t="s">
        <v>11</v>
      </c>
      <c r="B1063" t="s">
        <v>4935</v>
      </c>
      <c r="C1063" t="s">
        <v>4936</v>
      </c>
      <c r="D1063" t="s">
        <v>4937</v>
      </c>
      <c r="E1063" t="s">
        <v>4938</v>
      </c>
      <c r="F1063" s="2">
        <v>20.75</v>
      </c>
      <c r="G1063" t="s">
        <v>34</v>
      </c>
      <c r="H1063" t="s">
        <v>4939</v>
      </c>
      <c r="I1063">
        <v>0</v>
      </c>
      <c r="J1063">
        <v>1</v>
      </c>
    </row>
    <row r="1064" spans="1:10" x14ac:dyDescent="0.35">
      <c r="A1064" t="s">
        <v>11</v>
      </c>
      <c r="B1064" t="s">
        <v>4940</v>
      </c>
      <c r="C1064" t="s">
        <v>4941</v>
      </c>
      <c r="D1064" t="s">
        <v>4942</v>
      </c>
      <c r="E1064" t="s">
        <v>4943</v>
      </c>
      <c r="F1064" s="2">
        <v>30</v>
      </c>
      <c r="G1064" t="s">
        <v>39</v>
      </c>
      <c r="H1064" t="s">
        <v>4944</v>
      </c>
      <c r="I1064">
        <v>0</v>
      </c>
      <c r="J1064">
        <v>1</v>
      </c>
    </row>
    <row r="1065" spans="1:10" x14ac:dyDescent="0.35">
      <c r="A1065" t="s">
        <v>11</v>
      </c>
      <c r="B1065" t="s">
        <v>4945</v>
      </c>
      <c r="C1065" t="s">
        <v>4946</v>
      </c>
      <c r="D1065" t="s">
        <v>4947</v>
      </c>
      <c r="E1065" t="s">
        <v>4948</v>
      </c>
      <c r="F1065" s="2">
        <v>16.940000000000001</v>
      </c>
      <c r="G1065" t="s">
        <v>45</v>
      </c>
      <c r="H1065" t="s">
        <v>4949</v>
      </c>
      <c r="I1065">
        <v>0</v>
      </c>
      <c r="J1065">
        <v>1</v>
      </c>
    </row>
    <row r="1066" spans="1:10" x14ac:dyDescent="0.35">
      <c r="A1066" t="s">
        <v>11</v>
      </c>
      <c r="B1066" t="s">
        <v>4950</v>
      </c>
      <c r="C1066" t="s">
        <v>4951</v>
      </c>
      <c r="D1066" t="s">
        <v>4952</v>
      </c>
      <c r="E1066" t="s">
        <v>4953</v>
      </c>
      <c r="F1066" s="2">
        <v>36</v>
      </c>
      <c r="G1066" t="s">
        <v>51</v>
      </c>
      <c r="H1066" t="s">
        <v>4954</v>
      </c>
      <c r="I1066">
        <v>0</v>
      </c>
      <c r="J1066">
        <v>1</v>
      </c>
    </row>
    <row r="1067" spans="1:10" x14ac:dyDescent="0.35">
      <c r="A1067" t="s">
        <v>11</v>
      </c>
      <c r="B1067" t="s">
        <v>4955</v>
      </c>
      <c r="C1067" t="s">
        <v>4956</v>
      </c>
      <c r="D1067" t="s">
        <v>4957</v>
      </c>
      <c r="E1067" t="s">
        <v>4958</v>
      </c>
      <c r="F1067" s="2">
        <v>0</v>
      </c>
      <c r="G1067" t="s">
        <v>57</v>
      </c>
      <c r="I1067">
        <v>0</v>
      </c>
      <c r="J1067">
        <v>1</v>
      </c>
    </row>
    <row r="1068" spans="1:10" x14ac:dyDescent="0.35">
      <c r="A1068" t="s">
        <v>11</v>
      </c>
      <c r="B1068" t="s">
        <v>4959</v>
      </c>
      <c r="C1068" t="s">
        <v>4960</v>
      </c>
      <c r="D1068" t="s">
        <v>4961</v>
      </c>
      <c r="E1068" t="s">
        <v>4962</v>
      </c>
      <c r="F1068" s="2">
        <v>64.25</v>
      </c>
      <c r="G1068" t="s">
        <v>63</v>
      </c>
      <c r="H1068" t="s">
        <v>4963</v>
      </c>
      <c r="I1068">
        <v>0</v>
      </c>
      <c r="J1068">
        <v>1</v>
      </c>
    </row>
    <row r="1069" spans="1:10" x14ac:dyDescent="0.35">
      <c r="A1069" t="s">
        <v>11</v>
      </c>
      <c r="B1069" t="s">
        <v>4964</v>
      </c>
      <c r="C1069" t="s">
        <v>4965</v>
      </c>
      <c r="D1069" t="s">
        <v>841</v>
      </c>
      <c r="E1069" t="s">
        <v>841</v>
      </c>
      <c r="F1069" s="2">
        <v>123.76</v>
      </c>
      <c r="G1069" t="s">
        <v>69</v>
      </c>
      <c r="H1069" t="s">
        <v>4966</v>
      </c>
      <c r="I1069">
        <v>0</v>
      </c>
      <c r="J1069">
        <v>1</v>
      </c>
    </row>
    <row r="1070" spans="1:10" x14ac:dyDescent="0.35">
      <c r="A1070" t="s">
        <v>11</v>
      </c>
      <c r="B1070" t="s">
        <v>4967</v>
      </c>
      <c r="C1070" t="s">
        <v>4968</v>
      </c>
      <c r="D1070" t="s">
        <v>4969</v>
      </c>
      <c r="E1070" t="s">
        <v>4970</v>
      </c>
      <c r="F1070" s="2">
        <v>27.74</v>
      </c>
      <c r="G1070" t="s">
        <v>75</v>
      </c>
      <c r="H1070" t="s">
        <v>4971</v>
      </c>
      <c r="I1070">
        <v>0</v>
      </c>
      <c r="J1070">
        <v>1</v>
      </c>
    </row>
    <row r="1071" spans="1:10" x14ac:dyDescent="0.35">
      <c r="A1071" t="s">
        <v>11</v>
      </c>
      <c r="B1071" t="s">
        <v>4972</v>
      </c>
      <c r="C1071" t="s">
        <v>4973</v>
      </c>
      <c r="D1071" t="s">
        <v>4974</v>
      </c>
      <c r="E1071" t="s">
        <v>4975</v>
      </c>
      <c r="F1071" s="2">
        <v>15</v>
      </c>
      <c r="G1071" t="s">
        <v>81</v>
      </c>
      <c r="H1071" t="s">
        <v>4976</v>
      </c>
      <c r="I1071">
        <v>0</v>
      </c>
      <c r="J1071">
        <v>1</v>
      </c>
    </row>
    <row r="1072" spans="1:10" x14ac:dyDescent="0.35">
      <c r="A1072" t="s">
        <v>11</v>
      </c>
      <c r="B1072" t="s">
        <v>4977</v>
      </c>
      <c r="C1072" t="s">
        <v>4978</v>
      </c>
      <c r="D1072" t="s">
        <v>4979</v>
      </c>
      <c r="E1072" t="s">
        <v>4980</v>
      </c>
      <c r="F1072" s="2">
        <v>15</v>
      </c>
      <c r="G1072" t="s">
        <v>22</v>
      </c>
      <c r="H1072" t="s">
        <v>4981</v>
      </c>
      <c r="I1072">
        <v>0</v>
      </c>
      <c r="J1072">
        <v>1</v>
      </c>
    </row>
    <row r="1073" spans="1:10" x14ac:dyDescent="0.35">
      <c r="A1073" t="s">
        <v>11</v>
      </c>
      <c r="B1073" t="s">
        <v>4982</v>
      </c>
      <c r="C1073" t="s">
        <v>4983</v>
      </c>
      <c r="D1073" t="s">
        <v>4984</v>
      </c>
      <c r="E1073" t="s">
        <v>4985</v>
      </c>
      <c r="F1073" s="2">
        <v>12</v>
      </c>
      <c r="G1073" t="s">
        <v>28</v>
      </c>
      <c r="H1073" t="s">
        <v>4986</v>
      </c>
      <c r="I1073">
        <v>0</v>
      </c>
      <c r="J1073">
        <v>1</v>
      </c>
    </row>
    <row r="1074" spans="1:10" x14ac:dyDescent="0.35">
      <c r="A1074" t="s">
        <v>11</v>
      </c>
      <c r="B1074" t="s">
        <v>4987</v>
      </c>
      <c r="C1074" t="s">
        <v>4988</v>
      </c>
      <c r="D1074" t="s">
        <v>4989</v>
      </c>
      <c r="E1074" t="s">
        <v>4990</v>
      </c>
      <c r="F1074" s="2">
        <v>12</v>
      </c>
      <c r="G1074" t="s">
        <v>34</v>
      </c>
      <c r="H1074" t="s">
        <v>4991</v>
      </c>
      <c r="I1074">
        <v>0</v>
      </c>
      <c r="J1074">
        <v>1</v>
      </c>
    </row>
    <row r="1075" spans="1:10" x14ac:dyDescent="0.35">
      <c r="A1075" t="s">
        <v>11</v>
      </c>
      <c r="B1075" t="s">
        <v>4992</v>
      </c>
      <c r="C1075" t="s">
        <v>4993</v>
      </c>
      <c r="D1075" t="s">
        <v>4994</v>
      </c>
      <c r="E1075" t="s">
        <v>4995</v>
      </c>
      <c r="F1075" s="2">
        <v>18</v>
      </c>
      <c r="G1075" t="s">
        <v>39</v>
      </c>
      <c r="H1075" t="s">
        <v>4996</v>
      </c>
      <c r="I1075">
        <v>0</v>
      </c>
      <c r="J1075">
        <v>1</v>
      </c>
    </row>
    <row r="1076" spans="1:10" x14ac:dyDescent="0.35">
      <c r="A1076" t="s">
        <v>11</v>
      </c>
      <c r="B1076" t="s">
        <v>4997</v>
      </c>
      <c r="C1076" t="s">
        <v>4998</v>
      </c>
      <c r="D1076" t="s">
        <v>4999</v>
      </c>
      <c r="E1076" t="s">
        <v>5000</v>
      </c>
      <c r="F1076" s="2">
        <v>85</v>
      </c>
      <c r="G1076" t="s">
        <v>45</v>
      </c>
      <c r="H1076" t="s">
        <v>5001</v>
      </c>
      <c r="I1076">
        <v>0</v>
      </c>
      <c r="J1076">
        <v>1</v>
      </c>
    </row>
    <row r="1077" spans="1:10" x14ac:dyDescent="0.35">
      <c r="A1077" t="s">
        <v>11</v>
      </c>
      <c r="B1077" t="s">
        <v>5002</v>
      </c>
      <c r="C1077" t="s">
        <v>5003</v>
      </c>
      <c r="D1077" t="s">
        <v>5004</v>
      </c>
      <c r="E1077" t="s">
        <v>5005</v>
      </c>
      <c r="F1077" s="2">
        <v>16.29</v>
      </c>
      <c r="G1077" t="s">
        <v>51</v>
      </c>
      <c r="I1077">
        <v>0</v>
      </c>
      <c r="J1077">
        <v>1</v>
      </c>
    </row>
    <row r="1078" spans="1:10" x14ac:dyDescent="0.35">
      <c r="A1078" t="s">
        <v>11</v>
      </c>
      <c r="B1078" t="s">
        <v>5006</v>
      </c>
      <c r="C1078" t="s">
        <v>5007</v>
      </c>
      <c r="D1078" t="s">
        <v>5008</v>
      </c>
      <c r="E1078" t="s">
        <v>5009</v>
      </c>
      <c r="F1078" s="2">
        <v>16.940000000000001</v>
      </c>
      <c r="G1078" t="s">
        <v>57</v>
      </c>
      <c r="I1078">
        <v>0</v>
      </c>
      <c r="J1078">
        <v>1</v>
      </c>
    </row>
    <row r="1079" spans="1:10" x14ac:dyDescent="0.35">
      <c r="A1079" t="s">
        <v>11</v>
      </c>
      <c r="B1079" t="s">
        <v>5010</v>
      </c>
      <c r="C1079" t="s">
        <v>5011</v>
      </c>
      <c r="D1079" t="s">
        <v>5012</v>
      </c>
      <c r="E1079" t="s">
        <v>5013</v>
      </c>
      <c r="F1079" s="2">
        <v>15</v>
      </c>
      <c r="G1079" t="s">
        <v>63</v>
      </c>
      <c r="H1079" t="s">
        <v>5014</v>
      </c>
      <c r="I1079">
        <v>0</v>
      </c>
      <c r="J1079">
        <v>1</v>
      </c>
    </row>
    <row r="1080" spans="1:10" x14ac:dyDescent="0.35">
      <c r="A1080" t="s">
        <v>11</v>
      </c>
      <c r="B1080" t="s">
        <v>5015</v>
      </c>
      <c r="C1080" t="s">
        <v>5016</v>
      </c>
      <c r="D1080" t="s">
        <v>5017</v>
      </c>
      <c r="E1080" t="s">
        <v>5018</v>
      </c>
      <c r="F1080" s="2">
        <v>15</v>
      </c>
      <c r="G1080" t="s">
        <v>69</v>
      </c>
      <c r="H1080" t="s">
        <v>5019</v>
      </c>
      <c r="I1080">
        <v>0</v>
      </c>
      <c r="J1080">
        <v>1</v>
      </c>
    </row>
    <row r="1081" spans="1:10" x14ac:dyDescent="0.35">
      <c r="A1081" t="s">
        <v>11</v>
      </c>
      <c r="B1081" t="s">
        <v>5020</v>
      </c>
      <c r="C1081" t="s">
        <v>5021</v>
      </c>
      <c r="D1081" t="s">
        <v>5022</v>
      </c>
      <c r="E1081" t="s">
        <v>5023</v>
      </c>
      <c r="F1081" s="2">
        <v>65</v>
      </c>
      <c r="G1081" t="s">
        <v>75</v>
      </c>
      <c r="H1081" t="s">
        <v>5024</v>
      </c>
      <c r="I1081">
        <v>0</v>
      </c>
      <c r="J1081">
        <v>1</v>
      </c>
    </row>
    <row r="1082" spans="1:10" x14ac:dyDescent="0.35">
      <c r="A1082" t="s">
        <v>11</v>
      </c>
      <c r="B1082" t="s">
        <v>5025</v>
      </c>
      <c r="C1082" t="s">
        <v>5026</v>
      </c>
      <c r="D1082" t="s">
        <v>5027</v>
      </c>
      <c r="E1082" t="s">
        <v>5028</v>
      </c>
      <c r="F1082" s="2">
        <v>17.5</v>
      </c>
      <c r="G1082" t="s">
        <v>81</v>
      </c>
      <c r="H1082" t="s">
        <v>5029</v>
      </c>
      <c r="I1082">
        <v>0</v>
      </c>
      <c r="J1082">
        <v>1</v>
      </c>
    </row>
    <row r="1083" spans="1:10" x14ac:dyDescent="0.35">
      <c r="A1083" t="s">
        <v>11</v>
      </c>
      <c r="B1083" t="s">
        <v>5030</v>
      </c>
      <c r="C1083" t="s">
        <v>5031</v>
      </c>
      <c r="D1083" t="s">
        <v>5032</v>
      </c>
      <c r="E1083" t="s">
        <v>5033</v>
      </c>
      <c r="F1083" s="2">
        <v>20.75</v>
      </c>
      <c r="G1083" t="s">
        <v>16</v>
      </c>
      <c r="H1083" t="s">
        <v>5034</v>
      </c>
      <c r="I1083">
        <v>0</v>
      </c>
      <c r="J1083">
        <v>1</v>
      </c>
    </row>
    <row r="1084" spans="1:10" x14ac:dyDescent="0.35">
      <c r="A1084" t="s">
        <v>11</v>
      </c>
      <c r="B1084" t="s">
        <v>5035</v>
      </c>
      <c r="C1084" t="s">
        <v>5036</v>
      </c>
      <c r="D1084" t="s">
        <v>5037</v>
      </c>
      <c r="E1084" t="s">
        <v>5038</v>
      </c>
      <c r="F1084" s="2">
        <v>42</v>
      </c>
      <c r="G1084" t="s">
        <v>22</v>
      </c>
      <c r="H1084" t="s">
        <v>5039</v>
      </c>
      <c r="I1084">
        <v>0</v>
      </c>
      <c r="J1084">
        <v>1</v>
      </c>
    </row>
    <row r="1085" spans="1:10" x14ac:dyDescent="0.35">
      <c r="A1085" t="s">
        <v>11</v>
      </c>
      <c r="B1085" t="s">
        <v>5040</v>
      </c>
      <c r="C1085" t="s">
        <v>5041</v>
      </c>
      <c r="D1085" t="s">
        <v>5042</v>
      </c>
      <c r="E1085" t="s">
        <v>5043</v>
      </c>
      <c r="F1085" s="2">
        <v>18.23</v>
      </c>
      <c r="G1085" t="s">
        <v>28</v>
      </c>
      <c r="I1085">
        <v>0</v>
      </c>
      <c r="J1085">
        <v>1</v>
      </c>
    </row>
    <row r="1086" spans="1:10" x14ac:dyDescent="0.35">
      <c r="A1086" t="s">
        <v>11</v>
      </c>
      <c r="B1086" t="s">
        <v>5044</v>
      </c>
      <c r="C1086" t="s">
        <v>5045</v>
      </c>
      <c r="D1086" t="s">
        <v>5046</v>
      </c>
      <c r="E1086" t="s">
        <v>5047</v>
      </c>
      <c r="F1086" s="2">
        <v>16.25</v>
      </c>
      <c r="G1086" t="s">
        <v>34</v>
      </c>
      <c r="H1086" t="s">
        <v>5048</v>
      </c>
      <c r="I1086">
        <v>0</v>
      </c>
      <c r="J1086">
        <v>1</v>
      </c>
    </row>
    <row r="1087" spans="1:10" x14ac:dyDescent="0.35">
      <c r="A1087" t="s">
        <v>11</v>
      </c>
      <c r="B1087" t="s">
        <v>5049</v>
      </c>
      <c r="C1087" t="s">
        <v>5050</v>
      </c>
      <c r="D1087" t="s">
        <v>5051</v>
      </c>
      <c r="E1087" t="s">
        <v>5052</v>
      </c>
      <c r="F1087" s="2">
        <v>44</v>
      </c>
      <c r="G1087" t="s">
        <v>39</v>
      </c>
      <c r="H1087" t="s">
        <v>5053</v>
      </c>
      <c r="I1087">
        <v>0</v>
      </c>
      <c r="J1087">
        <v>1</v>
      </c>
    </row>
    <row r="1088" spans="1:10" x14ac:dyDescent="0.35">
      <c r="A1088" t="s">
        <v>11</v>
      </c>
      <c r="B1088" t="s">
        <v>5049</v>
      </c>
      <c r="C1088" t="s">
        <v>5050</v>
      </c>
      <c r="D1088" t="s">
        <v>5054</v>
      </c>
      <c r="E1088" t="s">
        <v>5055</v>
      </c>
      <c r="F1088" s="2">
        <v>45.95</v>
      </c>
      <c r="G1088" t="s">
        <v>45</v>
      </c>
      <c r="H1088" t="s">
        <v>5053</v>
      </c>
      <c r="I1088">
        <v>0</v>
      </c>
      <c r="J1088">
        <v>1</v>
      </c>
    </row>
    <row r="1089" spans="1:10" x14ac:dyDescent="0.35">
      <c r="A1089" t="s">
        <v>11</v>
      </c>
      <c r="B1089" t="s">
        <v>5049</v>
      </c>
      <c r="C1089" t="s">
        <v>5050</v>
      </c>
      <c r="D1089" t="s">
        <v>5054</v>
      </c>
      <c r="E1089" t="s">
        <v>5055</v>
      </c>
      <c r="F1089" s="2">
        <v>45.45</v>
      </c>
      <c r="G1089" t="s">
        <v>51</v>
      </c>
      <c r="H1089" t="s">
        <v>5053</v>
      </c>
      <c r="I1089">
        <v>0</v>
      </c>
      <c r="J1089">
        <v>1</v>
      </c>
    </row>
    <row r="1090" spans="1:10" x14ac:dyDescent="0.35">
      <c r="A1090" t="s">
        <v>11</v>
      </c>
      <c r="B1090" t="s">
        <v>5056</v>
      </c>
      <c r="C1090" t="s">
        <v>5057</v>
      </c>
      <c r="D1090" t="s">
        <v>5058</v>
      </c>
      <c r="E1090" t="s">
        <v>5059</v>
      </c>
      <c r="F1090" s="2">
        <v>15</v>
      </c>
      <c r="G1090" t="s">
        <v>57</v>
      </c>
      <c r="H1090" t="s">
        <v>5060</v>
      </c>
      <c r="I1090">
        <v>0</v>
      </c>
      <c r="J1090">
        <v>1</v>
      </c>
    </row>
    <row r="1091" spans="1:10" x14ac:dyDescent="0.35">
      <c r="A1091" t="s">
        <v>11</v>
      </c>
      <c r="B1091" t="s">
        <v>5061</v>
      </c>
      <c r="C1091" t="s">
        <v>5062</v>
      </c>
      <c r="D1091" t="s">
        <v>5058</v>
      </c>
      <c r="E1091" t="s">
        <v>5059</v>
      </c>
      <c r="F1091" s="2">
        <v>15</v>
      </c>
      <c r="G1091" t="s">
        <v>63</v>
      </c>
      <c r="H1091" t="s">
        <v>5063</v>
      </c>
      <c r="I1091">
        <v>0</v>
      </c>
      <c r="J1091">
        <v>1</v>
      </c>
    </row>
    <row r="1092" spans="1:10" x14ac:dyDescent="0.35">
      <c r="A1092" t="s">
        <v>11</v>
      </c>
      <c r="B1092" t="s">
        <v>5064</v>
      </c>
      <c r="C1092" t="s">
        <v>5065</v>
      </c>
      <c r="D1092" t="s">
        <v>5066</v>
      </c>
      <c r="E1092" t="s">
        <v>5067</v>
      </c>
      <c r="F1092" s="2">
        <v>15</v>
      </c>
      <c r="G1092" t="s">
        <v>69</v>
      </c>
      <c r="H1092" t="s">
        <v>5068</v>
      </c>
      <c r="I1092">
        <v>0</v>
      </c>
      <c r="J1092">
        <v>1</v>
      </c>
    </row>
    <row r="1093" spans="1:10" x14ac:dyDescent="0.35">
      <c r="A1093" t="s">
        <v>11</v>
      </c>
      <c r="B1093" t="s">
        <v>5069</v>
      </c>
      <c r="C1093" t="s">
        <v>5070</v>
      </c>
      <c r="D1093" t="s">
        <v>5071</v>
      </c>
      <c r="E1093" t="s">
        <v>5072</v>
      </c>
      <c r="F1093" s="2">
        <v>161</v>
      </c>
      <c r="G1093" t="s">
        <v>75</v>
      </c>
      <c r="H1093" t="s">
        <v>5073</v>
      </c>
      <c r="I1093">
        <v>0</v>
      </c>
      <c r="J1093">
        <v>1</v>
      </c>
    </row>
    <row r="1094" spans="1:10" x14ac:dyDescent="0.35">
      <c r="A1094" t="s">
        <v>11</v>
      </c>
      <c r="B1094" t="s">
        <v>5074</v>
      </c>
      <c r="C1094" t="s">
        <v>5075</v>
      </c>
      <c r="D1094" t="s">
        <v>5076</v>
      </c>
      <c r="E1094" t="s">
        <v>5077</v>
      </c>
      <c r="F1094" s="2">
        <v>18.25</v>
      </c>
      <c r="G1094" t="s">
        <v>81</v>
      </c>
      <c r="H1094" t="s">
        <v>5078</v>
      </c>
      <c r="I1094">
        <v>0</v>
      </c>
      <c r="J1094">
        <v>1</v>
      </c>
    </row>
    <row r="1095" spans="1:10" x14ac:dyDescent="0.35">
      <c r="A1095" t="s">
        <v>11</v>
      </c>
      <c r="B1095" t="s">
        <v>5079</v>
      </c>
      <c r="C1095" t="s">
        <v>5080</v>
      </c>
      <c r="D1095" t="s">
        <v>5081</v>
      </c>
      <c r="E1095" t="s">
        <v>5082</v>
      </c>
      <c r="F1095" s="2">
        <v>15</v>
      </c>
      <c r="G1095" t="s">
        <v>22</v>
      </c>
      <c r="H1095" t="s">
        <v>5083</v>
      </c>
      <c r="I1095">
        <v>0</v>
      </c>
      <c r="J1095">
        <v>1</v>
      </c>
    </row>
    <row r="1096" spans="1:10" x14ac:dyDescent="0.35">
      <c r="A1096" t="s">
        <v>11</v>
      </c>
      <c r="B1096" t="s">
        <v>5084</v>
      </c>
      <c r="C1096" t="s">
        <v>5085</v>
      </c>
      <c r="D1096" t="s">
        <v>5086</v>
      </c>
      <c r="E1096" t="s">
        <v>5087</v>
      </c>
      <c r="F1096" s="2">
        <v>15</v>
      </c>
      <c r="G1096" t="s">
        <v>28</v>
      </c>
      <c r="H1096" t="s">
        <v>5088</v>
      </c>
      <c r="I1096">
        <v>0</v>
      </c>
      <c r="J1096">
        <v>1</v>
      </c>
    </row>
    <row r="1097" spans="1:10" x14ac:dyDescent="0.35">
      <c r="A1097" t="s">
        <v>11</v>
      </c>
      <c r="B1097" t="s">
        <v>5089</v>
      </c>
      <c r="C1097" t="s">
        <v>5090</v>
      </c>
      <c r="D1097" t="s">
        <v>5091</v>
      </c>
      <c r="E1097" t="s">
        <v>5092</v>
      </c>
      <c r="F1097" s="2">
        <v>18.87</v>
      </c>
      <c r="G1097" t="s">
        <v>34</v>
      </c>
      <c r="H1097" t="s">
        <v>5093</v>
      </c>
      <c r="I1097">
        <v>0</v>
      </c>
      <c r="J1097">
        <v>1</v>
      </c>
    </row>
    <row r="1098" spans="1:10" x14ac:dyDescent="0.35">
      <c r="A1098" t="s">
        <v>11</v>
      </c>
      <c r="B1098" t="s">
        <v>5094</v>
      </c>
      <c r="C1098" t="s">
        <v>5095</v>
      </c>
      <c r="D1098" t="s">
        <v>5096</v>
      </c>
      <c r="E1098" t="s">
        <v>5097</v>
      </c>
      <c r="F1098" s="2">
        <v>27.75</v>
      </c>
      <c r="G1098" t="s">
        <v>39</v>
      </c>
      <c r="H1098" t="s">
        <v>5098</v>
      </c>
      <c r="I1098">
        <v>0</v>
      </c>
      <c r="J1098">
        <v>1</v>
      </c>
    </row>
    <row r="1099" spans="1:10" x14ac:dyDescent="0.35">
      <c r="A1099" t="s">
        <v>11</v>
      </c>
      <c r="B1099" t="s">
        <v>5099</v>
      </c>
      <c r="C1099" t="s">
        <v>5100</v>
      </c>
      <c r="D1099" t="s">
        <v>5101</v>
      </c>
      <c r="E1099" t="s">
        <v>5102</v>
      </c>
      <c r="F1099" s="2">
        <v>16.25</v>
      </c>
      <c r="G1099" t="s">
        <v>45</v>
      </c>
      <c r="H1099" t="s">
        <v>5103</v>
      </c>
      <c r="I1099">
        <v>0</v>
      </c>
      <c r="J1099">
        <v>1</v>
      </c>
    </row>
    <row r="1100" spans="1:10" x14ac:dyDescent="0.35">
      <c r="A1100" t="s">
        <v>11</v>
      </c>
      <c r="B1100" t="s">
        <v>5104</v>
      </c>
      <c r="C1100" t="s">
        <v>5105</v>
      </c>
      <c r="D1100" t="s">
        <v>5106</v>
      </c>
      <c r="E1100" t="s">
        <v>5107</v>
      </c>
      <c r="F1100" s="2">
        <v>15</v>
      </c>
      <c r="G1100" t="s">
        <v>51</v>
      </c>
      <c r="H1100" t="s">
        <v>5108</v>
      </c>
      <c r="I1100">
        <v>0</v>
      </c>
      <c r="J1100">
        <v>1</v>
      </c>
    </row>
    <row r="1101" spans="1:10" x14ac:dyDescent="0.35">
      <c r="A1101" t="s">
        <v>11</v>
      </c>
      <c r="B1101" t="s">
        <v>5109</v>
      </c>
      <c r="C1101" t="s">
        <v>5110</v>
      </c>
      <c r="D1101" t="s">
        <v>5111</v>
      </c>
      <c r="E1101" t="s">
        <v>5112</v>
      </c>
      <c r="F1101" s="2">
        <v>25</v>
      </c>
      <c r="G1101" t="s">
        <v>57</v>
      </c>
      <c r="H1101" t="s">
        <v>5113</v>
      </c>
      <c r="I1101">
        <v>0</v>
      </c>
      <c r="J1101">
        <v>1</v>
      </c>
    </row>
    <row r="1102" spans="1:10" x14ac:dyDescent="0.35">
      <c r="A1102" t="s">
        <v>11</v>
      </c>
      <c r="B1102" t="s">
        <v>5114</v>
      </c>
      <c r="C1102" t="s">
        <v>5115</v>
      </c>
      <c r="D1102" t="s">
        <v>5116</v>
      </c>
      <c r="E1102" t="s">
        <v>5117</v>
      </c>
      <c r="F1102" s="2">
        <v>15</v>
      </c>
      <c r="G1102" t="s">
        <v>63</v>
      </c>
      <c r="H1102" t="s">
        <v>5118</v>
      </c>
      <c r="I1102">
        <v>0</v>
      </c>
      <c r="J1102">
        <v>1</v>
      </c>
    </row>
    <row r="1103" spans="1:10" x14ac:dyDescent="0.35">
      <c r="A1103" t="s">
        <v>11</v>
      </c>
      <c r="B1103" t="s">
        <v>5119</v>
      </c>
      <c r="C1103" t="s">
        <v>5120</v>
      </c>
      <c r="D1103" t="s">
        <v>5121</v>
      </c>
      <c r="E1103" t="s">
        <v>5122</v>
      </c>
      <c r="F1103" s="2">
        <v>16.25</v>
      </c>
      <c r="G1103" t="s">
        <v>69</v>
      </c>
      <c r="H1103" t="s">
        <v>5123</v>
      </c>
      <c r="I1103">
        <v>0</v>
      </c>
      <c r="J1103">
        <v>1</v>
      </c>
    </row>
    <row r="1104" spans="1:10" x14ac:dyDescent="0.35">
      <c r="A1104" t="s">
        <v>11</v>
      </c>
      <c r="B1104" t="s">
        <v>5124</v>
      </c>
      <c r="C1104" t="s">
        <v>5125</v>
      </c>
      <c r="D1104" t="s">
        <v>5126</v>
      </c>
      <c r="E1104" t="s">
        <v>5127</v>
      </c>
      <c r="F1104" s="2">
        <v>13</v>
      </c>
      <c r="G1104" t="s">
        <v>75</v>
      </c>
      <c r="H1104" t="s">
        <v>5128</v>
      </c>
      <c r="I1104">
        <v>0</v>
      </c>
      <c r="J1104">
        <v>1</v>
      </c>
    </row>
    <row r="1105" spans="1:10" x14ac:dyDescent="0.35">
      <c r="A1105" t="s">
        <v>11</v>
      </c>
      <c r="B1105" t="s">
        <v>5129</v>
      </c>
      <c r="C1105" t="s">
        <v>5130</v>
      </c>
      <c r="D1105" t="s">
        <v>5131</v>
      </c>
      <c r="E1105" t="s">
        <v>5132</v>
      </c>
      <c r="F1105" s="2">
        <v>16.940000000000001</v>
      </c>
      <c r="G1105" t="s">
        <v>81</v>
      </c>
      <c r="I1105">
        <v>0</v>
      </c>
      <c r="J1105">
        <v>1</v>
      </c>
    </row>
    <row r="1106" spans="1:10" x14ac:dyDescent="0.35">
      <c r="A1106" t="s">
        <v>11</v>
      </c>
      <c r="B1106" t="s">
        <v>5133</v>
      </c>
      <c r="C1106" t="s">
        <v>5134</v>
      </c>
      <c r="D1106" t="s">
        <v>5135</v>
      </c>
      <c r="E1106" t="s">
        <v>5136</v>
      </c>
      <c r="F1106" s="2">
        <v>18.25</v>
      </c>
      <c r="G1106" t="s">
        <v>16</v>
      </c>
      <c r="H1106" t="s">
        <v>5137</v>
      </c>
      <c r="I1106">
        <v>0</v>
      </c>
      <c r="J1106">
        <v>1</v>
      </c>
    </row>
    <row r="1107" spans="1:10" x14ac:dyDescent="0.35">
      <c r="A1107" t="s">
        <v>11</v>
      </c>
      <c r="B1107" t="s">
        <v>5138</v>
      </c>
      <c r="C1107" t="s">
        <v>5139</v>
      </c>
      <c r="D1107" t="s">
        <v>5140</v>
      </c>
      <c r="E1107" t="s">
        <v>5141</v>
      </c>
      <c r="F1107" s="2">
        <v>15</v>
      </c>
      <c r="G1107" t="s">
        <v>22</v>
      </c>
      <c r="H1107" t="s">
        <v>5142</v>
      </c>
      <c r="I1107">
        <v>0</v>
      </c>
      <c r="J1107">
        <v>1</v>
      </c>
    </row>
    <row r="1108" spans="1:10" x14ac:dyDescent="0.35">
      <c r="A1108" t="s">
        <v>11</v>
      </c>
      <c r="B1108" t="s">
        <v>5143</v>
      </c>
      <c r="C1108" t="s">
        <v>5144</v>
      </c>
      <c r="D1108" t="s">
        <v>5145</v>
      </c>
      <c r="E1108" t="s">
        <v>5146</v>
      </c>
      <c r="F1108" s="2">
        <v>15</v>
      </c>
      <c r="G1108" t="s">
        <v>28</v>
      </c>
      <c r="H1108" t="s">
        <v>5147</v>
      </c>
      <c r="I1108">
        <v>0</v>
      </c>
      <c r="J1108">
        <v>1</v>
      </c>
    </row>
    <row r="1109" spans="1:10" x14ac:dyDescent="0.35">
      <c r="A1109" t="s">
        <v>11</v>
      </c>
      <c r="B1109" t="s">
        <v>5148</v>
      </c>
      <c r="C1109" t="s">
        <v>5149</v>
      </c>
      <c r="D1109" t="s">
        <v>5150</v>
      </c>
      <c r="E1109" t="s">
        <v>5151</v>
      </c>
      <c r="F1109" s="2">
        <v>15</v>
      </c>
      <c r="G1109" t="s">
        <v>34</v>
      </c>
      <c r="H1109" t="s">
        <v>5152</v>
      </c>
      <c r="I1109">
        <v>0</v>
      </c>
      <c r="J1109">
        <v>1</v>
      </c>
    </row>
    <row r="1110" spans="1:10" x14ac:dyDescent="0.35">
      <c r="A1110" t="s">
        <v>11</v>
      </c>
      <c r="B1110" t="s">
        <v>5153</v>
      </c>
      <c r="C1110" t="s">
        <v>5154</v>
      </c>
      <c r="D1110" t="s">
        <v>5155</v>
      </c>
      <c r="E1110" t="s">
        <v>5156</v>
      </c>
      <c r="F1110" s="2">
        <v>30.5</v>
      </c>
      <c r="G1110" t="s">
        <v>39</v>
      </c>
      <c r="H1110" t="s">
        <v>5157</v>
      </c>
      <c r="I1110">
        <v>0</v>
      </c>
      <c r="J1110">
        <v>1</v>
      </c>
    </row>
    <row r="1111" spans="1:10" x14ac:dyDescent="0.35">
      <c r="A1111" t="s">
        <v>11</v>
      </c>
      <c r="B1111" t="s">
        <v>5158</v>
      </c>
      <c r="C1111" t="s">
        <v>5159</v>
      </c>
      <c r="D1111" t="s">
        <v>5160</v>
      </c>
      <c r="E1111" t="s">
        <v>5161</v>
      </c>
      <c r="F1111" s="2">
        <v>15</v>
      </c>
      <c r="G1111" t="s">
        <v>45</v>
      </c>
      <c r="H1111" t="s">
        <v>5162</v>
      </c>
      <c r="I1111">
        <v>0</v>
      </c>
      <c r="J1111">
        <v>1</v>
      </c>
    </row>
    <row r="1112" spans="1:10" x14ac:dyDescent="0.35">
      <c r="A1112" t="s">
        <v>11</v>
      </c>
      <c r="B1112" t="s">
        <v>5163</v>
      </c>
      <c r="C1112" t="s">
        <v>5164</v>
      </c>
      <c r="D1112" t="s">
        <v>5165</v>
      </c>
      <c r="E1112" t="s">
        <v>5166</v>
      </c>
      <c r="F1112" s="2">
        <v>15</v>
      </c>
      <c r="G1112" t="s">
        <v>51</v>
      </c>
      <c r="H1112" t="s">
        <v>5167</v>
      </c>
      <c r="I1112">
        <v>0</v>
      </c>
      <c r="J1112">
        <v>1</v>
      </c>
    </row>
    <row r="1113" spans="1:10" x14ac:dyDescent="0.35">
      <c r="A1113" t="s">
        <v>11</v>
      </c>
      <c r="B1113" t="s">
        <v>5168</v>
      </c>
      <c r="C1113" t="s">
        <v>5169</v>
      </c>
      <c r="D1113" t="s">
        <v>5170</v>
      </c>
      <c r="E1113" t="s">
        <v>5171</v>
      </c>
      <c r="F1113" s="2">
        <v>20.75</v>
      </c>
      <c r="G1113" t="s">
        <v>57</v>
      </c>
      <c r="H1113" t="s">
        <v>5172</v>
      </c>
      <c r="I1113">
        <v>0</v>
      </c>
      <c r="J1113">
        <v>1</v>
      </c>
    </row>
    <row r="1114" spans="1:10" x14ac:dyDescent="0.35">
      <c r="A1114" t="s">
        <v>11</v>
      </c>
      <c r="B1114" t="s">
        <v>5173</v>
      </c>
      <c r="C1114" t="s">
        <v>5174</v>
      </c>
      <c r="D1114" t="s">
        <v>5175</v>
      </c>
      <c r="E1114" t="s">
        <v>5176</v>
      </c>
      <c r="F1114" s="2">
        <v>15</v>
      </c>
      <c r="G1114" t="s">
        <v>63</v>
      </c>
      <c r="H1114" t="s">
        <v>5177</v>
      </c>
      <c r="I1114">
        <v>0</v>
      </c>
      <c r="J1114">
        <v>1</v>
      </c>
    </row>
    <row r="1115" spans="1:10" x14ac:dyDescent="0.35">
      <c r="A1115" t="s">
        <v>11</v>
      </c>
      <c r="B1115" t="s">
        <v>5178</v>
      </c>
      <c r="C1115" t="s">
        <v>5179</v>
      </c>
      <c r="D1115" t="s">
        <v>5180</v>
      </c>
      <c r="E1115" t="s">
        <v>5181</v>
      </c>
      <c r="F1115" s="2">
        <v>45</v>
      </c>
      <c r="G1115" t="s">
        <v>69</v>
      </c>
      <c r="H1115" t="s">
        <v>5182</v>
      </c>
      <c r="I1115">
        <v>0</v>
      </c>
      <c r="J1115">
        <v>1</v>
      </c>
    </row>
    <row r="1116" spans="1:10" x14ac:dyDescent="0.35">
      <c r="A1116" t="s">
        <v>11</v>
      </c>
      <c r="B1116" t="s">
        <v>5183</v>
      </c>
      <c r="C1116" t="s">
        <v>5184</v>
      </c>
      <c r="D1116" t="s">
        <v>5185</v>
      </c>
      <c r="E1116" t="s">
        <v>5186</v>
      </c>
      <c r="F1116" s="2">
        <v>35</v>
      </c>
      <c r="G1116" t="s">
        <v>75</v>
      </c>
      <c r="H1116" t="s">
        <v>5187</v>
      </c>
      <c r="I1116">
        <v>0</v>
      </c>
      <c r="J1116">
        <v>1</v>
      </c>
    </row>
    <row r="1117" spans="1:10" x14ac:dyDescent="0.35">
      <c r="A1117" t="s">
        <v>11</v>
      </c>
      <c r="B1117" t="s">
        <v>5188</v>
      </c>
      <c r="C1117" t="s">
        <v>5189</v>
      </c>
      <c r="D1117" t="s">
        <v>5190</v>
      </c>
      <c r="E1117" t="s">
        <v>5191</v>
      </c>
      <c r="F1117" s="2">
        <v>16.29</v>
      </c>
      <c r="G1117" t="s">
        <v>81</v>
      </c>
      <c r="I1117">
        <v>0</v>
      </c>
      <c r="J1117">
        <v>1</v>
      </c>
    </row>
    <row r="1118" spans="1:10" x14ac:dyDescent="0.35">
      <c r="A1118" t="s">
        <v>11</v>
      </c>
      <c r="B1118" t="s">
        <v>5192</v>
      </c>
      <c r="C1118" t="s">
        <v>5193</v>
      </c>
      <c r="D1118" t="s">
        <v>5194</v>
      </c>
      <c r="E1118" t="s">
        <v>5195</v>
      </c>
      <c r="F1118" s="2">
        <v>15</v>
      </c>
      <c r="G1118" t="s">
        <v>22</v>
      </c>
      <c r="H1118" t="s">
        <v>5196</v>
      </c>
      <c r="I1118">
        <v>0</v>
      </c>
      <c r="J1118">
        <v>1</v>
      </c>
    </row>
    <row r="1119" spans="1:10" x14ac:dyDescent="0.35">
      <c r="A1119" t="s">
        <v>11</v>
      </c>
      <c r="B1119" t="s">
        <v>5197</v>
      </c>
      <c r="C1119" t="s">
        <v>5198</v>
      </c>
      <c r="D1119" t="s">
        <v>5199</v>
      </c>
      <c r="E1119" t="s">
        <v>5200</v>
      </c>
      <c r="F1119" s="2">
        <v>16.25</v>
      </c>
      <c r="G1119" t="s">
        <v>28</v>
      </c>
      <c r="H1119" t="s">
        <v>5201</v>
      </c>
      <c r="I1119">
        <v>0</v>
      </c>
      <c r="J1119">
        <v>1</v>
      </c>
    </row>
    <row r="1120" spans="1:10" x14ac:dyDescent="0.35">
      <c r="A1120" t="s">
        <v>11</v>
      </c>
      <c r="B1120" t="s">
        <v>5202</v>
      </c>
      <c r="C1120" t="s">
        <v>5203</v>
      </c>
      <c r="D1120" t="s">
        <v>5204</v>
      </c>
      <c r="E1120" t="s">
        <v>5205</v>
      </c>
      <c r="F1120" s="2">
        <v>15</v>
      </c>
      <c r="G1120" t="s">
        <v>34</v>
      </c>
      <c r="H1120" t="s">
        <v>5206</v>
      </c>
      <c r="I1120">
        <v>0</v>
      </c>
      <c r="J1120">
        <v>1</v>
      </c>
    </row>
    <row r="1121" spans="1:10" x14ac:dyDescent="0.35">
      <c r="A1121" t="s">
        <v>11</v>
      </c>
      <c r="B1121" t="s">
        <v>5207</v>
      </c>
      <c r="C1121" t="s">
        <v>5208</v>
      </c>
      <c r="D1121" t="s">
        <v>5209</v>
      </c>
      <c r="E1121" t="s">
        <v>5210</v>
      </c>
      <c r="F1121" s="2">
        <v>15</v>
      </c>
      <c r="G1121" t="s">
        <v>39</v>
      </c>
      <c r="H1121" t="s">
        <v>5211</v>
      </c>
      <c r="I1121">
        <v>0</v>
      </c>
      <c r="J1121">
        <v>1</v>
      </c>
    </row>
    <row r="1122" spans="1:10" x14ac:dyDescent="0.35">
      <c r="A1122" t="s">
        <v>11</v>
      </c>
      <c r="B1122" t="s">
        <v>5212</v>
      </c>
      <c r="C1122" t="s">
        <v>5213</v>
      </c>
      <c r="D1122" t="s">
        <v>5214</v>
      </c>
      <c r="E1122" t="s">
        <v>5215</v>
      </c>
      <c r="F1122" s="2">
        <v>15</v>
      </c>
      <c r="G1122" t="s">
        <v>45</v>
      </c>
      <c r="H1122" t="s">
        <v>5216</v>
      </c>
      <c r="I1122">
        <v>0</v>
      </c>
      <c r="J1122">
        <v>1</v>
      </c>
    </row>
    <row r="1123" spans="1:10" x14ac:dyDescent="0.35">
      <c r="A1123" t="s">
        <v>11</v>
      </c>
      <c r="B1123" t="s">
        <v>5217</v>
      </c>
      <c r="C1123" t="s">
        <v>5218</v>
      </c>
      <c r="D1123" t="s">
        <v>5219</v>
      </c>
      <c r="E1123" t="s">
        <v>5220</v>
      </c>
      <c r="F1123" s="2">
        <v>40.75</v>
      </c>
      <c r="G1123" t="s">
        <v>51</v>
      </c>
      <c r="H1123" t="s">
        <v>5221</v>
      </c>
      <c r="I1123">
        <v>0</v>
      </c>
      <c r="J1123">
        <v>1</v>
      </c>
    </row>
    <row r="1124" spans="1:10" x14ac:dyDescent="0.35">
      <c r="A1124" t="s">
        <v>11</v>
      </c>
      <c r="B1124" t="s">
        <v>5222</v>
      </c>
      <c r="C1124" t="s">
        <v>5223</v>
      </c>
      <c r="D1124" t="s">
        <v>5224</v>
      </c>
      <c r="E1124" t="s">
        <v>5225</v>
      </c>
      <c r="F1124" s="2">
        <v>8</v>
      </c>
      <c r="G1124" t="s">
        <v>57</v>
      </c>
      <c r="H1124" t="s">
        <v>5226</v>
      </c>
      <c r="I1124">
        <v>0</v>
      </c>
      <c r="J1124">
        <v>1</v>
      </c>
    </row>
    <row r="1125" spans="1:10" x14ac:dyDescent="0.35">
      <c r="A1125" t="s">
        <v>11</v>
      </c>
      <c r="B1125" t="s">
        <v>5227</v>
      </c>
      <c r="C1125" t="s">
        <v>5228</v>
      </c>
      <c r="D1125" t="s">
        <v>5229</v>
      </c>
      <c r="E1125" t="s">
        <v>5230</v>
      </c>
      <c r="F1125" s="2">
        <v>15</v>
      </c>
      <c r="G1125" t="s">
        <v>63</v>
      </c>
      <c r="H1125" t="s">
        <v>5231</v>
      </c>
      <c r="I1125">
        <v>0</v>
      </c>
      <c r="J1125">
        <v>1</v>
      </c>
    </row>
    <row r="1126" spans="1:10" x14ac:dyDescent="0.35">
      <c r="A1126" t="s">
        <v>11</v>
      </c>
      <c r="B1126" t="s">
        <v>5232</v>
      </c>
      <c r="C1126" t="s">
        <v>5233</v>
      </c>
      <c r="D1126" t="s">
        <v>5234</v>
      </c>
      <c r="E1126" t="s">
        <v>5235</v>
      </c>
      <c r="F1126" s="2">
        <v>90.25</v>
      </c>
      <c r="G1126" t="s">
        <v>69</v>
      </c>
      <c r="H1126" t="s">
        <v>5236</v>
      </c>
      <c r="I1126">
        <v>0</v>
      </c>
      <c r="J1126">
        <v>1</v>
      </c>
    </row>
    <row r="1127" spans="1:10" x14ac:dyDescent="0.35">
      <c r="A1127" t="s">
        <v>11</v>
      </c>
      <c r="B1127" t="s">
        <v>5237</v>
      </c>
      <c r="C1127" t="s">
        <v>5238</v>
      </c>
      <c r="D1127" t="s">
        <v>5239</v>
      </c>
      <c r="E1127" t="s">
        <v>5240</v>
      </c>
      <c r="F1127" s="2">
        <v>15</v>
      </c>
      <c r="G1127" t="s">
        <v>75</v>
      </c>
      <c r="H1127" t="s">
        <v>5241</v>
      </c>
      <c r="I1127">
        <v>0</v>
      </c>
      <c r="J1127">
        <v>1</v>
      </c>
    </row>
    <row r="1128" spans="1:10" x14ac:dyDescent="0.35">
      <c r="A1128" t="s">
        <v>11</v>
      </c>
      <c r="B1128" t="s">
        <v>5242</v>
      </c>
      <c r="C1128" t="s">
        <v>5243</v>
      </c>
      <c r="D1128" t="s">
        <v>5244</v>
      </c>
      <c r="E1128" t="s">
        <v>5245</v>
      </c>
      <c r="F1128" s="2">
        <v>30</v>
      </c>
      <c r="G1128" t="s">
        <v>81</v>
      </c>
      <c r="H1128" t="s">
        <v>5246</v>
      </c>
      <c r="I1128">
        <v>0</v>
      </c>
      <c r="J1128">
        <v>1</v>
      </c>
    </row>
    <row r="1129" spans="1:10" x14ac:dyDescent="0.35">
      <c r="A1129" t="s">
        <v>11</v>
      </c>
      <c r="B1129" t="s">
        <v>5247</v>
      </c>
      <c r="C1129" t="s">
        <v>5248</v>
      </c>
      <c r="D1129" t="s">
        <v>5249</v>
      </c>
      <c r="E1129" t="s">
        <v>5250</v>
      </c>
      <c r="F1129" s="2">
        <v>12</v>
      </c>
      <c r="G1129" t="s">
        <v>16</v>
      </c>
      <c r="H1129" t="s">
        <v>5251</v>
      </c>
      <c r="I1129">
        <v>0</v>
      </c>
      <c r="J1129">
        <v>1</v>
      </c>
    </row>
    <row r="1130" spans="1:10" x14ac:dyDescent="0.35">
      <c r="A1130" t="s">
        <v>11</v>
      </c>
      <c r="B1130" t="s">
        <v>5252</v>
      </c>
      <c r="C1130" t="s">
        <v>5253</v>
      </c>
      <c r="D1130" t="s">
        <v>5254</v>
      </c>
      <c r="E1130" t="s">
        <v>5255</v>
      </c>
      <c r="F1130" s="2">
        <v>16.25</v>
      </c>
      <c r="G1130" t="s">
        <v>22</v>
      </c>
      <c r="H1130" t="s">
        <v>5256</v>
      </c>
      <c r="I1130">
        <v>0</v>
      </c>
      <c r="J1130">
        <v>1</v>
      </c>
    </row>
    <row r="1131" spans="1:10" x14ac:dyDescent="0.35">
      <c r="A1131" t="s">
        <v>11</v>
      </c>
      <c r="B1131" t="s">
        <v>5257</v>
      </c>
      <c r="C1131" t="s">
        <v>5258</v>
      </c>
      <c r="D1131" t="s">
        <v>5259</v>
      </c>
      <c r="E1131" t="s">
        <v>5260</v>
      </c>
      <c r="F1131" s="2">
        <v>15</v>
      </c>
      <c r="G1131" t="s">
        <v>28</v>
      </c>
      <c r="H1131" t="s">
        <v>5261</v>
      </c>
      <c r="I1131">
        <v>0</v>
      </c>
      <c r="J1131">
        <v>1</v>
      </c>
    </row>
    <row r="1132" spans="1:10" x14ac:dyDescent="0.35">
      <c r="A1132" t="s">
        <v>11</v>
      </c>
      <c r="B1132" t="s">
        <v>5262</v>
      </c>
      <c r="C1132" t="s">
        <v>5263</v>
      </c>
      <c r="D1132" t="s">
        <v>5264</v>
      </c>
      <c r="E1132" t="s">
        <v>5265</v>
      </c>
      <c r="F1132" s="2">
        <v>16.940000000000001</v>
      </c>
      <c r="G1132" t="s">
        <v>34</v>
      </c>
      <c r="I1132">
        <v>0</v>
      </c>
      <c r="J1132">
        <v>1</v>
      </c>
    </row>
    <row r="1133" spans="1:10" x14ac:dyDescent="0.35">
      <c r="A1133" t="s">
        <v>11</v>
      </c>
      <c r="B1133" t="s">
        <v>5266</v>
      </c>
      <c r="C1133" t="s">
        <v>5267</v>
      </c>
      <c r="D1133" t="s">
        <v>5268</v>
      </c>
      <c r="E1133" t="s">
        <v>5269</v>
      </c>
      <c r="F1133" s="2">
        <v>20.75</v>
      </c>
      <c r="G1133" t="s">
        <v>39</v>
      </c>
      <c r="H1133" t="s">
        <v>5270</v>
      </c>
      <c r="I1133">
        <v>0</v>
      </c>
      <c r="J1133">
        <v>1</v>
      </c>
    </row>
    <row r="1134" spans="1:10" x14ac:dyDescent="0.35">
      <c r="A1134" t="s">
        <v>11</v>
      </c>
      <c r="B1134" t="s">
        <v>5271</v>
      </c>
      <c r="C1134" t="s">
        <v>5272</v>
      </c>
      <c r="D1134" t="s">
        <v>5273</v>
      </c>
      <c r="E1134" t="s">
        <v>5274</v>
      </c>
      <c r="F1134" s="2">
        <v>15</v>
      </c>
      <c r="G1134" t="s">
        <v>45</v>
      </c>
      <c r="H1134" t="s">
        <v>5275</v>
      </c>
      <c r="I1134">
        <v>0</v>
      </c>
      <c r="J1134">
        <v>1</v>
      </c>
    </row>
    <row r="1135" spans="1:10" x14ac:dyDescent="0.35">
      <c r="A1135" t="s">
        <v>11</v>
      </c>
      <c r="B1135" t="s">
        <v>5276</v>
      </c>
      <c r="C1135" t="s">
        <v>5277</v>
      </c>
      <c r="D1135" t="s">
        <v>5278</v>
      </c>
      <c r="E1135" t="s">
        <v>5279</v>
      </c>
      <c r="F1135" s="2">
        <v>19.25</v>
      </c>
      <c r="G1135" t="s">
        <v>51</v>
      </c>
      <c r="H1135" t="s">
        <v>5280</v>
      </c>
      <c r="I1135">
        <v>0</v>
      </c>
      <c r="J1135">
        <v>1</v>
      </c>
    </row>
    <row r="1136" spans="1:10" x14ac:dyDescent="0.35">
      <c r="A1136" t="s">
        <v>11</v>
      </c>
      <c r="B1136" t="s">
        <v>5281</v>
      </c>
      <c r="C1136" t="s">
        <v>5282</v>
      </c>
      <c r="D1136" t="s">
        <v>5283</v>
      </c>
      <c r="E1136" t="s">
        <v>5284</v>
      </c>
      <c r="F1136" s="2">
        <v>15</v>
      </c>
      <c r="G1136" t="s">
        <v>57</v>
      </c>
      <c r="H1136" t="s">
        <v>5285</v>
      </c>
      <c r="I1136">
        <v>0</v>
      </c>
      <c r="J1136">
        <v>1</v>
      </c>
    </row>
    <row r="1137" spans="1:10" x14ac:dyDescent="0.35">
      <c r="A1137" t="s">
        <v>11</v>
      </c>
      <c r="B1137" t="s">
        <v>5286</v>
      </c>
      <c r="C1137" t="s">
        <v>5287</v>
      </c>
      <c r="D1137" t="s">
        <v>5288</v>
      </c>
      <c r="E1137" t="s">
        <v>5289</v>
      </c>
      <c r="F1137" s="2">
        <v>10</v>
      </c>
      <c r="G1137" t="s">
        <v>63</v>
      </c>
      <c r="H1137" t="s">
        <v>5290</v>
      </c>
      <c r="I1137">
        <v>0</v>
      </c>
      <c r="J1137">
        <v>1</v>
      </c>
    </row>
    <row r="1138" spans="1:10" x14ac:dyDescent="0.35">
      <c r="A1138" t="s">
        <v>11</v>
      </c>
      <c r="B1138" t="s">
        <v>5291</v>
      </c>
      <c r="C1138" t="s">
        <v>5292</v>
      </c>
      <c r="D1138" t="s">
        <v>5293</v>
      </c>
      <c r="E1138" t="s">
        <v>5294</v>
      </c>
      <c r="F1138" s="2">
        <v>16.25</v>
      </c>
      <c r="G1138" t="s">
        <v>69</v>
      </c>
      <c r="H1138" t="s">
        <v>5295</v>
      </c>
      <c r="I1138">
        <v>0</v>
      </c>
      <c r="J1138">
        <v>1</v>
      </c>
    </row>
    <row r="1139" spans="1:10" x14ac:dyDescent="0.35">
      <c r="A1139" t="s">
        <v>11</v>
      </c>
      <c r="B1139" t="s">
        <v>5296</v>
      </c>
      <c r="C1139" t="s">
        <v>5297</v>
      </c>
      <c r="D1139" t="s">
        <v>5298</v>
      </c>
      <c r="E1139" t="s">
        <v>5299</v>
      </c>
      <c r="F1139" s="2">
        <v>15</v>
      </c>
      <c r="G1139" t="s">
        <v>75</v>
      </c>
      <c r="H1139" t="s">
        <v>5300</v>
      </c>
      <c r="I1139">
        <v>0</v>
      </c>
      <c r="J1139">
        <v>1</v>
      </c>
    </row>
    <row r="1140" spans="1:10" x14ac:dyDescent="0.35">
      <c r="A1140" t="s">
        <v>11</v>
      </c>
      <c r="B1140" t="s">
        <v>5301</v>
      </c>
      <c r="C1140" t="s">
        <v>5302</v>
      </c>
      <c r="D1140" t="s">
        <v>5303</v>
      </c>
      <c r="E1140" t="s">
        <v>5304</v>
      </c>
      <c r="F1140" s="2">
        <v>304.5</v>
      </c>
      <c r="G1140" t="s">
        <v>81</v>
      </c>
      <c r="H1140" t="s">
        <v>5305</v>
      </c>
      <c r="I1140">
        <v>0</v>
      </c>
      <c r="J1140">
        <v>1</v>
      </c>
    </row>
    <row r="1141" spans="1:10" x14ac:dyDescent="0.35">
      <c r="A1141" t="s">
        <v>11</v>
      </c>
      <c r="B1141" t="s">
        <v>5306</v>
      </c>
      <c r="C1141" t="s">
        <v>5307</v>
      </c>
      <c r="D1141" t="s">
        <v>5308</v>
      </c>
      <c r="E1141" t="s">
        <v>5309</v>
      </c>
      <c r="F1141" s="2">
        <v>18.25</v>
      </c>
      <c r="G1141" t="s">
        <v>22</v>
      </c>
      <c r="H1141" t="s">
        <v>5310</v>
      </c>
      <c r="I1141">
        <v>0</v>
      </c>
      <c r="J1141">
        <v>1</v>
      </c>
    </row>
    <row r="1142" spans="1:10" x14ac:dyDescent="0.35">
      <c r="A1142" t="s">
        <v>11</v>
      </c>
      <c r="B1142" t="s">
        <v>5311</v>
      </c>
      <c r="C1142" t="s">
        <v>5312</v>
      </c>
      <c r="D1142" t="s">
        <v>5313</v>
      </c>
      <c r="E1142" t="s">
        <v>5314</v>
      </c>
      <c r="F1142" s="2">
        <v>15</v>
      </c>
      <c r="G1142" t="s">
        <v>28</v>
      </c>
      <c r="H1142" t="s">
        <v>5315</v>
      </c>
      <c r="I1142">
        <v>0</v>
      </c>
      <c r="J1142">
        <v>1</v>
      </c>
    </row>
    <row r="1143" spans="1:10" x14ac:dyDescent="0.35">
      <c r="A1143" t="s">
        <v>11</v>
      </c>
      <c r="B1143" t="s">
        <v>5316</v>
      </c>
      <c r="C1143" t="s">
        <v>5317</v>
      </c>
      <c r="D1143" t="s">
        <v>5318</v>
      </c>
      <c r="E1143" t="s">
        <v>5319</v>
      </c>
      <c r="F1143" s="2">
        <v>0</v>
      </c>
      <c r="G1143" t="s">
        <v>34</v>
      </c>
      <c r="I1143">
        <v>0</v>
      </c>
      <c r="J1143">
        <v>1</v>
      </c>
    </row>
    <row r="1144" spans="1:10" x14ac:dyDescent="0.35">
      <c r="A1144" t="s">
        <v>11</v>
      </c>
      <c r="B1144" t="s">
        <v>5320</v>
      </c>
      <c r="C1144" t="s">
        <v>5321</v>
      </c>
      <c r="D1144" t="s">
        <v>5322</v>
      </c>
      <c r="E1144" t="s">
        <v>5322</v>
      </c>
      <c r="F1144" s="2">
        <v>41.5</v>
      </c>
      <c r="G1144" t="s">
        <v>39</v>
      </c>
      <c r="H1144" t="s">
        <v>5323</v>
      </c>
      <c r="I1144">
        <v>0</v>
      </c>
      <c r="J1144">
        <v>1</v>
      </c>
    </row>
    <row r="1145" spans="1:10" x14ac:dyDescent="0.35">
      <c r="A1145" t="s">
        <v>11</v>
      </c>
      <c r="B1145" t="s">
        <v>5324</v>
      </c>
      <c r="C1145" t="s">
        <v>5325</v>
      </c>
      <c r="D1145" t="s">
        <v>5326</v>
      </c>
      <c r="E1145" t="s">
        <v>5327</v>
      </c>
      <c r="F1145" s="2">
        <v>16.25</v>
      </c>
      <c r="G1145" t="s">
        <v>45</v>
      </c>
      <c r="H1145" t="s">
        <v>5328</v>
      </c>
      <c r="I1145">
        <v>0</v>
      </c>
      <c r="J1145">
        <v>1</v>
      </c>
    </row>
    <row r="1146" spans="1:10" x14ac:dyDescent="0.35">
      <c r="A1146" t="s">
        <v>11</v>
      </c>
      <c r="B1146" t="s">
        <v>5329</v>
      </c>
      <c r="C1146" t="s">
        <v>5330</v>
      </c>
      <c r="D1146" t="s">
        <v>5331</v>
      </c>
      <c r="E1146" t="s">
        <v>5332</v>
      </c>
      <c r="F1146" s="2">
        <v>30</v>
      </c>
      <c r="G1146" t="s">
        <v>51</v>
      </c>
      <c r="H1146" t="s">
        <v>5333</v>
      </c>
      <c r="I1146">
        <v>0</v>
      </c>
      <c r="J1146">
        <v>1</v>
      </c>
    </row>
    <row r="1147" spans="1:10" x14ac:dyDescent="0.35">
      <c r="A1147" t="s">
        <v>11</v>
      </c>
      <c r="B1147" t="s">
        <v>5334</v>
      </c>
      <c r="C1147" t="s">
        <v>5335</v>
      </c>
      <c r="D1147" t="s">
        <v>5336</v>
      </c>
      <c r="E1147" t="s">
        <v>5337</v>
      </c>
      <c r="F1147" s="2">
        <v>15</v>
      </c>
      <c r="G1147" t="s">
        <v>57</v>
      </c>
      <c r="H1147" t="s">
        <v>5338</v>
      </c>
      <c r="I1147">
        <v>0</v>
      </c>
      <c r="J1147">
        <v>1</v>
      </c>
    </row>
    <row r="1148" spans="1:10" x14ac:dyDescent="0.35">
      <c r="A1148" t="s">
        <v>11</v>
      </c>
      <c r="B1148" t="s">
        <v>5339</v>
      </c>
      <c r="C1148" t="s">
        <v>5340</v>
      </c>
      <c r="D1148" t="s">
        <v>5341</v>
      </c>
      <c r="E1148" t="s">
        <v>5342</v>
      </c>
      <c r="F1148" s="2">
        <v>15</v>
      </c>
      <c r="G1148" t="s">
        <v>63</v>
      </c>
      <c r="H1148" t="s">
        <v>5343</v>
      </c>
      <c r="I1148">
        <v>0</v>
      </c>
      <c r="J1148">
        <v>1</v>
      </c>
    </row>
    <row r="1149" spans="1:10" x14ac:dyDescent="0.35">
      <c r="A1149" t="s">
        <v>11</v>
      </c>
      <c r="B1149" t="s">
        <v>5344</v>
      </c>
      <c r="C1149" t="s">
        <v>5345</v>
      </c>
      <c r="D1149" t="s">
        <v>5346</v>
      </c>
      <c r="E1149" t="s">
        <v>5347</v>
      </c>
      <c r="F1149" s="2">
        <v>15</v>
      </c>
      <c r="G1149" t="s">
        <v>69</v>
      </c>
      <c r="H1149" t="s">
        <v>5348</v>
      </c>
      <c r="I1149">
        <v>0</v>
      </c>
      <c r="J1149">
        <v>1</v>
      </c>
    </row>
    <row r="1150" spans="1:10" x14ac:dyDescent="0.35">
      <c r="A1150" t="s">
        <v>11</v>
      </c>
      <c r="B1150" t="s">
        <v>5349</v>
      </c>
      <c r="C1150" t="s">
        <v>5350</v>
      </c>
      <c r="D1150" t="s">
        <v>5351</v>
      </c>
      <c r="E1150" t="s">
        <v>5352</v>
      </c>
      <c r="F1150" s="2">
        <v>15</v>
      </c>
      <c r="G1150" t="s">
        <v>75</v>
      </c>
      <c r="H1150" t="s">
        <v>5353</v>
      </c>
      <c r="I1150">
        <v>0</v>
      </c>
      <c r="J1150">
        <v>1</v>
      </c>
    </row>
    <row r="1151" spans="1:10" x14ac:dyDescent="0.35">
      <c r="A1151" t="s">
        <v>11</v>
      </c>
      <c r="B1151" t="s">
        <v>5354</v>
      </c>
      <c r="C1151" t="s">
        <v>5355</v>
      </c>
      <c r="D1151" t="s">
        <v>5356</v>
      </c>
      <c r="E1151" t="s">
        <v>5357</v>
      </c>
      <c r="F1151" s="2">
        <v>35</v>
      </c>
      <c r="G1151" t="s">
        <v>81</v>
      </c>
      <c r="H1151" t="s">
        <v>5358</v>
      </c>
      <c r="I1151">
        <v>0</v>
      </c>
      <c r="J1151">
        <v>1</v>
      </c>
    </row>
    <row r="1152" spans="1:10" x14ac:dyDescent="0.35">
      <c r="A1152" t="s">
        <v>11</v>
      </c>
      <c r="B1152" t="s">
        <v>5359</v>
      </c>
      <c r="C1152" t="s">
        <v>5360</v>
      </c>
      <c r="D1152" t="s">
        <v>5361</v>
      </c>
      <c r="E1152" t="s">
        <v>5362</v>
      </c>
      <c r="F1152" s="2">
        <v>15</v>
      </c>
      <c r="G1152" t="s">
        <v>16</v>
      </c>
      <c r="H1152" t="s">
        <v>5363</v>
      </c>
      <c r="I1152">
        <v>0</v>
      </c>
      <c r="J1152">
        <v>1</v>
      </c>
    </row>
    <row r="1153" spans="1:10" x14ac:dyDescent="0.35">
      <c r="A1153" t="s">
        <v>11</v>
      </c>
      <c r="B1153" t="s">
        <v>5364</v>
      </c>
      <c r="C1153" t="s">
        <v>5365</v>
      </c>
      <c r="D1153" t="s">
        <v>5366</v>
      </c>
      <c r="E1153" t="s">
        <v>5367</v>
      </c>
      <c r="F1153" s="2">
        <v>15</v>
      </c>
      <c r="G1153" t="s">
        <v>22</v>
      </c>
      <c r="H1153" t="s">
        <v>5368</v>
      </c>
      <c r="I1153">
        <v>0</v>
      </c>
      <c r="J1153">
        <v>1</v>
      </c>
    </row>
    <row r="1154" spans="1:10" x14ac:dyDescent="0.35">
      <c r="A1154" t="s">
        <v>11</v>
      </c>
      <c r="B1154" t="s">
        <v>5369</v>
      </c>
      <c r="C1154" t="s">
        <v>5370</v>
      </c>
      <c r="D1154" t="s">
        <v>5371</v>
      </c>
      <c r="E1154" t="s">
        <v>5372</v>
      </c>
      <c r="F1154" s="2">
        <v>20</v>
      </c>
      <c r="G1154" t="s">
        <v>28</v>
      </c>
      <c r="H1154" t="s">
        <v>5373</v>
      </c>
      <c r="I1154">
        <v>0</v>
      </c>
      <c r="J1154">
        <v>1</v>
      </c>
    </row>
    <row r="1155" spans="1:10" x14ac:dyDescent="0.35">
      <c r="A1155" t="s">
        <v>11</v>
      </c>
      <c r="B1155" t="s">
        <v>5374</v>
      </c>
      <c r="C1155" t="s">
        <v>5375</v>
      </c>
      <c r="D1155" t="s">
        <v>5376</v>
      </c>
      <c r="E1155" t="s">
        <v>5377</v>
      </c>
      <c r="F1155" s="2">
        <v>58.48</v>
      </c>
      <c r="G1155" t="s">
        <v>34</v>
      </c>
      <c r="H1155" t="s">
        <v>5378</v>
      </c>
      <c r="I1155">
        <v>0</v>
      </c>
      <c r="J1155">
        <v>1</v>
      </c>
    </row>
    <row r="1156" spans="1:10" x14ac:dyDescent="0.35">
      <c r="A1156" t="s">
        <v>11</v>
      </c>
      <c r="B1156" t="s">
        <v>5379</v>
      </c>
      <c r="C1156" t="s">
        <v>5380</v>
      </c>
      <c r="D1156" t="s">
        <v>5381</v>
      </c>
      <c r="E1156" t="s">
        <v>5382</v>
      </c>
      <c r="F1156" s="2">
        <v>15</v>
      </c>
      <c r="G1156" t="s">
        <v>39</v>
      </c>
      <c r="H1156" t="s">
        <v>5383</v>
      </c>
      <c r="I1156">
        <v>0</v>
      </c>
      <c r="J1156">
        <v>1</v>
      </c>
    </row>
    <row r="1157" spans="1:10" x14ac:dyDescent="0.35">
      <c r="A1157" t="s">
        <v>11</v>
      </c>
      <c r="B1157" t="s">
        <v>5384</v>
      </c>
      <c r="C1157" t="s">
        <v>5385</v>
      </c>
      <c r="D1157" t="s">
        <v>5386</v>
      </c>
      <c r="E1157" t="s">
        <v>5382</v>
      </c>
      <c r="F1157" s="2">
        <v>15</v>
      </c>
      <c r="G1157" t="s">
        <v>45</v>
      </c>
      <c r="H1157" t="s">
        <v>5387</v>
      </c>
      <c r="I1157">
        <v>0</v>
      </c>
      <c r="J1157">
        <v>1</v>
      </c>
    </row>
    <row r="1158" spans="1:10" x14ac:dyDescent="0.35">
      <c r="A1158" t="s">
        <v>11</v>
      </c>
      <c r="B1158" t="s">
        <v>5388</v>
      </c>
      <c r="C1158" t="s">
        <v>5389</v>
      </c>
      <c r="D1158" t="s">
        <v>5390</v>
      </c>
      <c r="E1158" t="s">
        <v>5391</v>
      </c>
      <c r="F1158" s="2">
        <v>16.25</v>
      </c>
      <c r="G1158" t="s">
        <v>51</v>
      </c>
      <c r="H1158" t="s">
        <v>5392</v>
      </c>
      <c r="I1158">
        <v>0</v>
      </c>
      <c r="J1158">
        <v>1</v>
      </c>
    </row>
    <row r="1159" spans="1:10" x14ac:dyDescent="0.35">
      <c r="A1159" t="s">
        <v>11</v>
      </c>
      <c r="B1159" t="s">
        <v>5393</v>
      </c>
      <c r="C1159" t="s">
        <v>5394</v>
      </c>
      <c r="D1159" t="s">
        <v>5395</v>
      </c>
      <c r="E1159" t="s">
        <v>5396</v>
      </c>
      <c r="F1159" s="2">
        <v>15</v>
      </c>
      <c r="G1159" t="s">
        <v>57</v>
      </c>
      <c r="H1159" t="s">
        <v>5397</v>
      </c>
      <c r="I1159">
        <v>0</v>
      </c>
      <c r="J1159">
        <v>1</v>
      </c>
    </row>
    <row r="1160" spans="1:10" x14ac:dyDescent="0.35">
      <c r="A1160" t="s">
        <v>11</v>
      </c>
      <c r="B1160" t="s">
        <v>5398</v>
      </c>
      <c r="C1160" t="s">
        <v>5399</v>
      </c>
      <c r="D1160" t="s">
        <v>5400</v>
      </c>
      <c r="E1160" t="s">
        <v>5401</v>
      </c>
      <c r="F1160" s="2">
        <v>15</v>
      </c>
      <c r="G1160" t="s">
        <v>63</v>
      </c>
      <c r="H1160" t="s">
        <v>5402</v>
      </c>
      <c r="I1160">
        <v>0</v>
      </c>
      <c r="J1160">
        <v>1</v>
      </c>
    </row>
    <row r="1161" spans="1:10" x14ac:dyDescent="0.35">
      <c r="A1161" t="s">
        <v>11</v>
      </c>
      <c r="B1161" t="s">
        <v>5403</v>
      </c>
      <c r="C1161" t="s">
        <v>5404</v>
      </c>
      <c r="D1161" t="s">
        <v>5405</v>
      </c>
      <c r="E1161" t="s">
        <v>5406</v>
      </c>
      <c r="F1161" s="2">
        <v>16.25</v>
      </c>
      <c r="G1161" t="s">
        <v>69</v>
      </c>
      <c r="H1161" t="s">
        <v>5407</v>
      </c>
      <c r="I1161">
        <v>0</v>
      </c>
      <c r="J1161">
        <v>1</v>
      </c>
    </row>
    <row r="1162" spans="1:10" x14ac:dyDescent="0.35">
      <c r="A1162" t="s">
        <v>11</v>
      </c>
      <c r="B1162" t="s">
        <v>5408</v>
      </c>
      <c r="C1162" t="s">
        <v>5409</v>
      </c>
      <c r="D1162" t="s">
        <v>5410</v>
      </c>
      <c r="E1162" t="s">
        <v>5411</v>
      </c>
      <c r="F1162" s="2">
        <v>12</v>
      </c>
      <c r="G1162" t="s">
        <v>75</v>
      </c>
      <c r="H1162" t="s">
        <v>5412</v>
      </c>
      <c r="I1162">
        <v>0</v>
      </c>
      <c r="J1162">
        <v>1</v>
      </c>
    </row>
    <row r="1163" spans="1:10" x14ac:dyDescent="0.35">
      <c r="A1163" t="s">
        <v>11</v>
      </c>
      <c r="B1163" t="s">
        <v>5413</v>
      </c>
      <c r="C1163" t="s">
        <v>5414</v>
      </c>
      <c r="D1163" t="s">
        <v>5415</v>
      </c>
      <c r="E1163" t="s">
        <v>5416</v>
      </c>
      <c r="F1163" s="2">
        <v>15</v>
      </c>
      <c r="G1163" t="s">
        <v>81</v>
      </c>
      <c r="H1163" t="s">
        <v>5417</v>
      </c>
      <c r="I1163">
        <v>0</v>
      </c>
      <c r="J1163">
        <v>1</v>
      </c>
    </row>
    <row r="1164" spans="1:10" x14ac:dyDescent="0.35">
      <c r="A1164" t="s">
        <v>11</v>
      </c>
      <c r="B1164" t="s">
        <v>5418</v>
      </c>
      <c r="C1164" t="s">
        <v>5419</v>
      </c>
      <c r="D1164" t="s">
        <v>5420</v>
      </c>
      <c r="E1164" t="s">
        <v>5421</v>
      </c>
      <c r="F1164" s="2">
        <v>16.940000000000001</v>
      </c>
      <c r="G1164" t="s">
        <v>22</v>
      </c>
      <c r="I1164">
        <v>0</v>
      </c>
      <c r="J1164">
        <v>1</v>
      </c>
    </row>
    <row r="1165" spans="1:10" x14ac:dyDescent="0.35">
      <c r="A1165" t="s">
        <v>11</v>
      </c>
      <c r="B1165" t="s">
        <v>5422</v>
      </c>
      <c r="C1165" t="s">
        <v>5423</v>
      </c>
      <c r="D1165" t="s">
        <v>5424</v>
      </c>
      <c r="E1165" t="s">
        <v>5425</v>
      </c>
      <c r="F1165" s="2">
        <v>16.940000000000001</v>
      </c>
      <c r="G1165" t="s">
        <v>28</v>
      </c>
      <c r="H1165" t="s">
        <v>5426</v>
      </c>
      <c r="I1165">
        <v>0</v>
      </c>
      <c r="J1165">
        <v>1</v>
      </c>
    </row>
    <row r="1166" spans="1:10" x14ac:dyDescent="0.35">
      <c r="A1166" t="s">
        <v>11</v>
      </c>
      <c r="B1166" t="s">
        <v>5427</v>
      </c>
      <c r="C1166" t="s">
        <v>5428</v>
      </c>
      <c r="D1166" t="s">
        <v>5429</v>
      </c>
      <c r="E1166" t="s">
        <v>5430</v>
      </c>
      <c r="F1166" s="2">
        <v>40</v>
      </c>
      <c r="G1166" t="s">
        <v>34</v>
      </c>
      <c r="H1166" t="s">
        <v>5431</v>
      </c>
      <c r="I1166">
        <v>0</v>
      </c>
      <c r="J1166">
        <v>1</v>
      </c>
    </row>
    <row r="1167" spans="1:10" x14ac:dyDescent="0.35">
      <c r="A1167" t="s">
        <v>11</v>
      </c>
      <c r="B1167" t="s">
        <v>5432</v>
      </c>
      <c r="C1167" t="s">
        <v>5433</v>
      </c>
      <c r="D1167" t="s">
        <v>5434</v>
      </c>
      <c r="E1167" t="s">
        <v>5435</v>
      </c>
      <c r="F1167" s="2">
        <v>20</v>
      </c>
      <c r="G1167" t="s">
        <v>39</v>
      </c>
      <c r="H1167" t="s">
        <v>5436</v>
      </c>
      <c r="I1167">
        <v>0</v>
      </c>
      <c r="J1167">
        <v>1</v>
      </c>
    </row>
    <row r="1168" spans="1:10" x14ac:dyDescent="0.35">
      <c r="A1168" t="s">
        <v>11</v>
      </c>
      <c r="B1168" t="s">
        <v>5437</v>
      </c>
      <c r="C1168" t="s">
        <v>5438</v>
      </c>
      <c r="D1168" t="s">
        <v>5439</v>
      </c>
      <c r="E1168" t="s">
        <v>5440</v>
      </c>
      <c r="F1168" s="2">
        <v>15</v>
      </c>
      <c r="G1168" t="s">
        <v>45</v>
      </c>
      <c r="H1168" t="s">
        <v>5441</v>
      </c>
      <c r="I1168">
        <v>0</v>
      </c>
      <c r="J1168">
        <v>1</v>
      </c>
    </row>
    <row r="1169" spans="1:10" x14ac:dyDescent="0.35">
      <c r="A1169" t="s">
        <v>11</v>
      </c>
      <c r="B1169" t="s">
        <v>5442</v>
      </c>
      <c r="C1169" t="s">
        <v>5443</v>
      </c>
      <c r="D1169" t="s">
        <v>5444</v>
      </c>
      <c r="E1169" t="s">
        <v>5445</v>
      </c>
      <c r="F1169" s="2">
        <v>15</v>
      </c>
      <c r="G1169" t="s">
        <v>51</v>
      </c>
      <c r="H1169" t="s">
        <v>5446</v>
      </c>
      <c r="I1169">
        <v>0</v>
      </c>
      <c r="J1169">
        <v>1</v>
      </c>
    </row>
    <row r="1170" spans="1:10" x14ac:dyDescent="0.35">
      <c r="A1170" t="s">
        <v>11</v>
      </c>
      <c r="B1170" t="s">
        <v>5447</v>
      </c>
      <c r="C1170" t="s">
        <v>5448</v>
      </c>
      <c r="D1170" t="s">
        <v>5449</v>
      </c>
      <c r="E1170" t="s">
        <v>5450</v>
      </c>
      <c r="F1170" s="2">
        <v>22.75</v>
      </c>
      <c r="G1170" t="s">
        <v>57</v>
      </c>
      <c r="H1170" t="s">
        <v>5451</v>
      </c>
      <c r="I1170">
        <v>0</v>
      </c>
      <c r="J1170">
        <v>1</v>
      </c>
    </row>
    <row r="1171" spans="1:10" x14ac:dyDescent="0.35">
      <c r="A1171" t="s">
        <v>11</v>
      </c>
      <c r="B1171" t="s">
        <v>5452</v>
      </c>
      <c r="C1171" t="s">
        <v>5453</v>
      </c>
      <c r="D1171" t="s">
        <v>5454</v>
      </c>
      <c r="E1171" t="s">
        <v>5455</v>
      </c>
      <c r="F1171" s="2">
        <v>16.25</v>
      </c>
      <c r="G1171" t="s">
        <v>63</v>
      </c>
      <c r="H1171" t="s">
        <v>5456</v>
      </c>
      <c r="I1171">
        <v>0</v>
      </c>
      <c r="J1171">
        <v>1</v>
      </c>
    </row>
    <row r="1172" spans="1:10" x14ac:dyDescent="0.35">
      <c r="A1172" t="s">
        <v>11</v>
      </c>
      <c r="B1172" t="s">
        <v>5457</v>
      </c>
      <c r="C1172" t="s">
        <v>5458</v>
      </c>
      <c r="D1172" t="s">
        <v>5459</v>
      </c>
      <c r="E1172" t="s">
        <v>5460</v>
      </c>
      <c r="F1172" s="2">
        <v>15</v>
      </c>
      <c r="G1172" t="s">
        <v>69</v>
      </c>
      <c r="H1172" t="s">
        <v>5461</v>
      </c>
      <c r="I1172">
        <v>0</v>
      </c>
      <c r="J1172">
        <v>1</v>
      </c>
    </row>
    <row r="1173" spans="1:10" x14ac:dyDescent="0.35">
      <c r="A1173" t="s">
        <v>11</v>
      </c>
      <c r="B1173" t="s">
        <v>5462</v>
      </c>
      <c r="C1173" t="s">
        <v>5463</v>
      </c>
      <c r="D1173" t="s">
        <v>5464</v>
      </c>
      <c r="E1173" t="s">
        <v>5465</v>
      </c>
      <c r="F1173" s="2">
        <v>15</v>
      </c>
      <c r="G1173" t="s">
        <v>75</v>
      </c>
      <c r="H1173" t="s">
        <v>5466</v>
      </c>
      <c r="I1173">
        <v>0</v>
      </c>
      <c r="J1173">
        <v>1</v>
      </c>
    </row>
    <row r="1174" spans="1:10" x14ac:dyDescent="0.35">
      <c r="A1174" t="s">
        <v>11</v>
      </c>
      <c r="B1174" t="s">
        <v>5467</v>
      </c>
      <c r="C1174" t="s">
        <v>5468</v>
      </c>
      <c r="D1174" t="s">
        <v>5469</v>
      </c>
      <c r="E1174" t="s">
        <v>5470</v>
      </c>
      <c r="F1174" s="2">
        <v>33.880000000000003</v>
      </c>
      <c r="G1174" t="s">
        <v>81</v>
      </c>
      <c r="I1174">
        <v>0</v>
      </c>
      <c r="J1174">
        <v>1</v>
      </c>
    </row>
    <row r="1175" spans="1:10" x14ac:dyDescent="0.35">
      <c r="A1175" t="s">
        <v>11</v>
      </c>
      <c r="B1175" t="s">
        <v>5471</v>
      </c>
      <c r="C1175" t="s">
        <v>5472</v>
      </c>
      <c r="D1175" t="s">
        <v>5473</v>
      </c>
      <c r="E1175" t="s">
        <v>5474</v>
      </c>
      <c r="F1175" s="2">
        <v>16.25</v>
      </c>
      <c r="G1175" t="s">
        <v>16</v>
      </c>
      <c r="H1175" t="s">
        <v>5475</v>
      </c>
      <c r="I1175">
        <v>0</v>
      </c>
      <c r="J1175">
        <v>1</v>
      </c>
    </row>
    <row r="1176" spans="1:10" x14ac:dyDescent="0.35">
      <c r="A1176" t="s">
        <v>11</v>
      </c>
      <c r="B1176" t="s">
        <v>5476</v>
      </c>
      <c r="C1176" t="s">
        <v>5477</v>
      </c>
      <c r="D1176" t="s">
        <v>5478</v>
      </c>
      <c r="E1176" t="s">
        <v>5479</v>
      </c>
      <c r="F1176" s="2">
        <v>15</v>
      </c>
      <c r="G1176" t="s">
        <v>22</v>
      </c>
      <c r="H1176" t="s">
        <v>5480</v>
      </c>
      <c r="I1176">
        <v>0</v>
      </c>
      <c r="J1176">
        <v>1</v>
      </c>
    </row>
    <row r="1177" spans="1:10" x14ac:dyDescent="0.35">
      <c r="A1177" t="s">
        <v>11</v>
      </c>
      <c r="B1177" t="s">
        <v>5481</v>
      </c>
      <c r="C1177" t="s">
        <v>5482</v>
      </c>
      <c r="D1177" t="s">
        <v>5483</v>
      </c>
      <c r="E1177" t="s">
        <v>5484</v>
      </c>
      <c r="F1177" s="2">
        <v>17</v>
      </c>
      <c r="G1177" t="s">
        <v>28</v>
      </c>
      <c r="H1177" t="s">
        <v>5485</v>
      </c>
      <c r="I1177">
        <v>0</v>
      </c>
      <c r="J1177">
        <v>1</v>
      </c>
    </row>
    <row r="1178" spans="1:10" x14ac:dyDescent="0.35">
      <c r="A1178" t="s">
        <v>11</v>
      </c>
      <c r="B1178" t="s">
        <v>5486</v>
      </c>
      <c r="C1178" t="s">
        <v>5487</v>
      </c>
      <c r="D1178" t="s">
        <v>5488</v>
      </c>
      <c r="E1178" t="s">
        <v>5489</v>
      </c>
      <c r="F1178" s="2">
        <v>24.5</v>
      </c>
      <c r="G1178" t="s">
        <v>34</v>
      </c>
      <c r="H1178" t="s">
        <v>5490</v>
      </c>
      <c r="I1178">
        <v>0</v>
      </c>
      <c r="J1178">
        <v>1</v>
      </c>
    </row>
    <row r="1179" spans="1:10" x14ac:dyDescent="0.35">
      <c r="A1179" t="s">
        <v>11</v>
      </c>
      <c r="B1179" t="s">
        <v>5491</v>
      </c>
      <c r="C1179" t="s">
        <v>5492</v>
      </c>
      <c r="D1179" t="s">
        <v>5493</v>
      </c>
      <c r="E1179" t="s">
        <v>5494</v>
      </c>
      <c r="F1179" s="2">
        <v>15</v>
      </c>
      <c r="G1179" t="s">
        <v>39</v>
      </c>
      <c r="H1179" t="s">
        <v>5495</v>
      </c>
      <c r="I1179">
        <v>0</v>
      </c>
      <c r="J1179">
        <v>1</v>
      </c>
    </row>
    <row r="1180" spans="1:10" x14ac:dyDescent="0.35">
      <c r="A1180" t="s">
        <v>11</v>
      </c>
      <c r="B1180" t="s">
        <v>5496</v>
      </c>
      <c r="C1180" t="s">
        <v>5497</v>
      </c>
      <c r="D1180" t="s">
        <v>5498</v>
      </c>
      <c r="E1180" t="s">
        <v>5499</v>
      </c>
      <c r="F1180" s="2">
        <v>16.25</v>
      </c>
      <c r="G1180" t="s">
        <v>45</v>
      </c>
      <c r="H1180" t="s">
        <v>5500</v>
      </c>
      <c r="I1180">
        <v>0</v>
      </c>
      <c r="J1180">
        <v>1</v>
      </c>
    </row>
    <row r="1181" spans="1:10" x14ac:dyDescent="0.35">
      <c r="A1181" t="s">
        <v>11</v>
      </c>
      <c r="B1181" t="s">
        <v>5501</v>
      </c>
      <c r="C1181" t="s">
        <v>5502</v>
      </c>
      <c r="D1181" t="s">
        <v>5503</v>
      </c>
      <c r="E1181" t="s">
        <v>5504</v>
      </c>
      <c r="F1181" s="2">
        <v>15</v>
      </c>
      <c r="G1181" t="s">
        <v>51</v>
      </c>
      <c r="H1181" t="s">
        <v>5505</v>
      </c>
      <c r="I1181">
        <v>0</v>
      </c>
      <c r="J1181">
        <v>1</v>
      </c>
    </row>
    <row r="1182" spans="1:10" x14ac:dyDescent="0.35">
      <c r="A1182" t="s">
        <v>11</v>
      </c>
      <c r="B1182" t="s">
        <v>5506</v>
      </c>
      <c r="C1182" t="s">
        <v>5507</v>
      </c>
      <c r="D1182" t="s">
        <v>5508</v>
      </c>
      <c r="E1182" t="s">
        <v>5509</v>
      </c>
      <c r="F1182" s="2">
        <v>15</v>
      </c>
      <c r="G1182" t="s">
        <v>57</v>
      </c>
      <c r="H1182" t="s">
        <v>5510</v>
      </c>
      <c r="I1182">
        <v>0</v>
      </c>
      <c r="J1182">
        <v>1</v>
      </c>
    </row>
    <row r="1183" spans="1:10" x14ac:dyDescent="0.35">
      <c r="A1183" t="s">
        <v>11</v>
      </c>
      <c r="B1183" t="s">
        <v>5511</v>
      </c>
      <c r="C1183" t="s">
        <v>5512</v>
      </c>
      <c r="D1183" t="s">
        <v>5513</v>
      </c>
      <c r="E1183" t="s">
        <v>5514</v>
      </c>
      <c r="F1183" s="2">
        <v>10</v>
      </c>
      <c r="G1183" t="s">
        <v>63</v>
      </c>
      <c r="H1183" t="s">
        <v>5515</v>
      </c>
      <c r="I1183">
        <v>0</v>
      </c>
      <c r="J1183">
        <v>1</v>
      </c>
    </row>
    <row r="1184" spans="1:10" x14ac:dyDescent="0.35">
      <c r="A1184" t="s">
        <v>11</v>
      </c>
      <c r="B1184" t="s">
        <v>5516</v>
      </c>
      <c r="C1184" t="s">
        <v>5517</v>
      </c>
      <c r="D1184" t="s">
        <v>5518</v>
      </c>
      <c r="E1184" t="s">
        <v>5519</v>
      </c>
      <c r="F1184" s="2">
        <v>15</v>
      </c>
      <c r="G1184" t="s">
        <v>69</v>
      </c>
      <c r="H1184" t="s">
        <v>5520</v>
      </c>
      <c r="I1184">
        <v>0</v>
      </c>
      <c r="J1184">
        <v>1</v>
      </c>
    </row>
    <row r="1185" spans="1:10" x14ac:dyDescent="0.35">
      <c r="A1185" t="s">
        <v>11</v>
      </c>
      <c r="B1185" t="s">
        <v>5521</v>
      </c>
      <c r="C1185" t="s">
        <v>5522</v>
      </c>
      <c r="D1185" t="s">
        <v>5523</v>
      </c>
      <c r="E1185" t="s">
        <v>5524</v>
      </c>
      <c r="F1185" s="2">
        <v>20</v>
      </c>
      <c r="G1185" t="s">
        <v>75</v>
      </c>
      <c r="H1185" t="s">
        <v>5525</v>
      </c>
      <c r="I1185">
        <v>0</v>
      </c>
      <c r="J1185">
        <v>1</v>
      </c>
    </row>
    <row r="1186" spans="1:10" x14ac:dyDescent="0.35">
      <c r="A1186" t="s">
        <v>11</v>
      </c>
      <c r="B1186" t="s">
        <v>5526</v>
      </c>
      <c r="C1186" t="s">
        <v>5527</v>
      </c>
      <c r="D1186" t="s">
        <v>5528</v>
      </c>
      <c r="E1186" t="s">
        <v>5529</v>
      </c>
      <c r="F1186" s="2">
        <v>18</v>
      </c>
      <c r="G1186" t="s">
        <v>81</v>
      </c>
      <c r="H1186" t="s">
        <v>5530</v>
      </c>
      <c r="I1186">
        <v>0</v>
      </c>
      <c r="J1186">
        <v>1</v>
      </c>
    </row>
    <row r="1187" spans="1:10" x14ac:dyDescent="0.35">
      <c r="A1187" t="s">
        <v>11</v>
      </c>
      <c r="B1187" t="s">
        <v>5531</v>
      </c>
      <c r="C1187" t="s">
        <v>5532</v>
      </c>
      <c r="D1187" t="s">
        <v>5533</v>
      </c>
      <c r="E1187" t="s">
        <v>5534</v>
      </c>
      <c r="F1187" s="2">
        <v>15</v>
      </c>
      <c r="G1187" t="s">
        <v>22</v>
      </c>
      <c r="H1187" t="s">
        <v>5535</v>
      </c>
      <c r="I1187">
        <v>0</v>
      </c>
      <c r="J1187">
        <v>1</v>
      </c>
    </row>
    <row r="1188" spans="1:10" x14ac:dyDescent="0.35">
      <c r="A1188" t="s">
        <v>11</v>
      </c>
      <c r="B1188" t="s">
        <v>5536</v>
      </c>
      <c r="C1188" t="s">
        <v>5537</v>
      </c>
      <c r="D1188" t="s">
        <v>5538</v>
      </c>
      <c r="E1188" t="s">
        <v>5539</v>
      </c>
      <c r="F1188" s="2">
        <v>16.25</v>
      </c>
      <c r="G1188" t="s">
        <v>28</v>
      </c>
      <c r="H1188" t="s">
        <v>5540</v>
      </c>
      <c r="I1188">
        <v>0</v>
      </c>
      <c r="J1188">
        <v>1</v>
      </c>
    </row>
    <row r="1189" spans="1:10" x14ac:dyDescent="0.35">
      <c r="A1189" t="s">
        <v>11</v>
      </c>
      <c r="B1189" t="s">
        <v>5541</v>
      </c>
      <c r="C1189" t="s">
        <v>5542</v>
      </c>
      <c r="D1189" t="s">
        <v>5543</v>
      </c>
      <c r="E1189" t="s">
        <v>5544</v>
      </c>
      <c r="F1189" s="2">
        <v>16.25</v>
      </c>
      <c r="G1189" t="s">
        <v>34</v>
      </c>
      <c r="H1189" t="s">
        <v>5545</v>
      </c>
      <c r="I1189">
        <v>0</v>
      </c>
      <c r="J1189">
        <v>1</v>
      </c>
    </row>
    <row r="1190" spans="1:10" x14ac:dyDescent="0.35">
      <c r="A1190" t="s">
        <v>11</v>
      </c>
      <c r="B1190" t="s">
        <v>5546</v>
      </c>
      <c r="C1190" t="s">
        <v>5547</v>
      </c>
      <c r="D1190" t="s">
        <v>5548</v>
      </c>
      <c r="E1190" t="s">
        <v>5549</v>
      </c>
      <c r="F1190" s="2">
        <v>16.940000000000001</v>
      </c>
      <c r="G1190" t="s">
        <v>39</v>
      </c>
      <c r="I1190">
        <v>0</v>
      </c>
      <c r="J1190">
        <v>1</v>
      </c>
    </row>
    <row r="1191" spans="1:10" x14ac:dyDescent="0.35">
      <c r="A1191" t="s">
        <v>11</v>
      </c>
      <c r="B1191" t="s">
        <v>5550</v>
      </c>
      <c r="C1191" t="s">
        <v>5551</v>
      </c>
      <c r="D1191" t="s">
        <v>5552</v>
      </c>
      <c r="E1191" t="s">
        <v>5553</v>
      </c>
      <c r="F1191" s="2">
        <v>32.5</v>
      </c>
      <c r="G1191" t="s">
        <v>45</v>
      </c>
      <c r="H1191" t="s">
        <v>5554</v>
      </c>
      <c r="I1191">
        <v>0</v>
      </c>
      <c r="J1191">
        <v>1</v>
      </c>
    </row>
    <row r="1192" spans="1:10" x14ac:dyDescent="0.35">
      <c r="A1192" t="s">
        <v>11</v>
      </c>
      <c r="B1192" t="s">
        <v>5555</v>
      </c>
      <c r="C1192" t="s">
        <v>5556</v>
      </c>
      <c r="D1192" t="s">
        <v>5557</v>
      </c>
      <c r="E1192" t="s">
        <v>5558</v>
      </c>
      <c r="F1192" s="2">
        <v>16.25</v>
      </c>
      <c r="G1192" t="s">
        <v>51</v>
      </c>
      <c r="H1192" t="s">
        <v>5559</v>
      </c>
      <c r="I1192">
        <v>0</v>
      </c>
      <c r="J1192">
        <v>1</v>
      </c>
    </row>
    <row r="1193" spans="1:10" x14ac:dyDescent="0.35">
      <c r="A1193" t="s">
        <v>11</v>
      </c>
      <c r="B1193" t="s">
        <v>5560</v>
      </c>
      <c r="C1193" t="s">
        <v>5561</v>
      </c>
      <c r="D1193" t="s">
        <v>5562</v>
      </c>
      <c r="E1193" t="s">
        <v>5562</v>
      </c>
      <c r="F1193" s="2">
        <v>15</v>
      </c>
      <c r="G1193" t="s">
        <v>57</v>
      </c>
      <c r="H1193" t="s">
        <v>5563</v>
      </c>
      <c r="I1193">
        <v>0</v>
      </c>
      <c r="J1193">
        <v>1</v>
      </c>
    </row>
    <row r="1194" spans="1:10" x14ac:dyDescent="0.35">
      <c r="A1194" t="s">
        <v>11</v>
      </c>
      <c r="B1194" t="s">
        <v>5564</v>
      </c>
      <c r="C1194" t="s">
        <v>5565</v>
      </c>
      <c r="D1194" t="s">
        <v>5566</v>
      </c>
      <c r="E1194" t="s">
        <v>5567</v>
      </c>
      <c r="F1194" s="2">
        <v>15</v>
      </c>
      <c r="G1194" t="s">
        <v>63</v>
      </c>
      <c r="H1194" t="s">
        <v>5568</v>
      </c>
      <c r="I1194">
        <v>0</v>
      </c>
      <c r="J1194">
        <v>1</v>
      </c>
    </row>
    <row r="1195" spans="1:10" x14ac:dyDescent="0.35">
      <c r="A1195" t="s">
        <v>11</v>
      </c>
      <c r="B1195" t="s">
        <v>5569</v>
      </c>
      <c r="C1195" t="s">
        <v>5570</v>
      </c>
      <c r="D1195" t="s">
        <v>5571</v>
      </c>
      <c r="E1195" t="s">
        <v>5572</v>
      </c>
      <c r="F1195" s="2">
        <v>13.5</v>
      </c>
      <c r="G1195" t="s">
        <v>69</v>
      </c>
      <c r="H1195" t="s">
        <v>5573</v>
      </c>
      <c r="I1195">
        <v>0</v>
      </c>
      <c r="J1195">
        <v>1</v>
      </c>
    </row>
    <row r="1196" spans="1:10" x14ac:dyDescent="0.35">
      <c r="A1196" t="s">
        <v>11</v>
      </c>
      <c r="B1196" t="s">
        <v>5574</v>
      </c>
      <c r="C1196" t="s">
        <v>5575</v>
      </c>
      <c r="D1196" t="s">
        <v>5576</v>
      </c>
      <c r="E1196" t="s">
        <v>5577</v>
      </c>
      <c r="F1196" s="2">
        <v>15</v>
      </c>
      <c r="G1196" t="s">
        <v>75</v>
      </c>
      <c r="H1196" t="s">
        <v>5578</v>
      </c>
      <c r="I1196">
        <v>0</v>
      </c>
      <c r="J1196">
        <v>1</v>
      </c>
    </row>
    <row r="1197" spans="1:10" x14ac:dyDescent="0.35">
      <c r="A1197" t="s">
        <v>11</v>
      </c>
      <c r="B1197" t="s">
        <v>5579</v>
      </c>
      <c r="C1197" t="s">
        <v>5580</v>
      </c>
      <c r="D1197" t="s">
        <v>5581</v>
      </c>
      <c r="E1197" t="s">
        <v>5582</v>
      </c>
      <c r="F1197" s="2">
        <v>20.75</v>
      </c>
      <c r="G1197" t="s">
        <v>81</v>
      </c>
      <c r="H1197" t="s">
        <v>5583</v>
      </c>
      <c r="I1197">
        <v>0</v>
      </c>
      <c r="J1197">
        <v>1</v>
      </c>
    </row>
    <row r="1198" spans="1:10" x14ac:dyDescent="0.35">
      <c r="A1198" t="s">
        <v>11</v>
      </c>
      <c r="B1198" t="s">
        <v>5584</v>
      </c>
      <c r="C1198" t="s">
        <v>5585</v>
      </c>
      <c r="D1198" t="s">
        <v>5586</v>
      </c>
      <c r="E1198" t="s">
        <v>5587</v>
      </c>
      <c r="F1198" s="2">
        <v>15</v>
      </c>
      <c r="G1198" t="s">
        <v>16</v>
      </c>
      <c r="H1198" t="s">
        <v>5588</v>
      </c>
      <c r="I1198">
        <v>0</v>
      </c>
      <c r="J1198">
        <v>1</v>
      </c>
    </row>
    <row r="1199" spans="1:10" x14ac:dyDescent="0.35">
      <c r="A1199" t="s">
        <v>11</v>
      </c>
      <c r="B1199" t="s">
        <v>5589</v>
      </c>
      <c r="C1199" t="s">
        <v>5590</v>
      </c>
      <c r="D1199" t="s">
        <v>5591</v>
      </c>
      <c r="E1199" t="s">
        <v>5592</v>
      </c>
      <c r="F1199" s="2">
        <v>20.75</v>
      </c>
      <c r="G1199" t="s">
        <v>22</v>
      </c>
      <c r="H1199" t="s">
        <v>5593</v>
      </c>
      <c r="I1199">
        <v>0</v>
      </c>
      <c r="J1199">
        <v>1</v>
      </c>
    </row>
    <row r="1200" spans="1:10" x14ac:dyDescent="0.35">
      <c r="A1200" t="s">
        <v>11</v>
      </c>
      <c r="B1200" t="s">
        <v>5594</v>
      </c>
      <c r="C1200" t="s">
        <v>5595</v>
      </c>
      <c r="D1200" t="s">
        <v>5596</v>
      </c>
      <c r="E1200" t="s">
        <v>5597</v>
      </c>
      <c r="F1200" s="2">
        <v>20.75</v>
      </c>
      <c r="G1200" t="s">
        <v>28</v>
      </c>
      <c r="H1200" t="s">
        <v>5598</v>
      </c>
      <c r="I1200">
        <v>0</v>
      </c>
      <c r="J1200">
        <v>1</v>
      </c>
    </row>
    <row r="1201" spans="1:10" x14ac:dyDescent="0.35">
      <c r="A1201" t="s">
        <v>11</v>
      </c>
      <c r="B1201" t="s">
        <v>5599</v>
      </c>
      <c r="C1201" t="s">
        <v>5600</v>
      </c>
      <c r="D1201" t="s">
        <v>5601</v>
      </c>
      <c r="E1201" t="s">
        <v>5602</v>
      </c>
      <c r="F1201" s="2">
        <v>12</v>
      </c>
      <c r="G1201" t="s">
        <v>34</v>
      </c>
      <c r="H1201" t="s">
        <v>5603</v>
      </c>
      <c r="I1201">
        <v>0</v>
      </c>
      <c r="J1201">
        <v>1</v>
      </c>
    </row>
    <row r="1202" spans="1:10" x14ac:dyDescent="0.35">
      <c r="A1202" t="s">
        <v>11</v>
      </c>
      <c r="B1202" t="s">
        <v>5604</v>
      </c>
      <c r="C1202" t="s">
        <v>5605</v>
      </c>
      <c r="D1202" t="s">
        <v>5606</v>
      </c>
      <c r="E1202" t="s">
        <v>5607</v>
      </c>
      <c r="F1202" s="2">
        <v>18</v>
      </c>
      <c r="G1202" t="s">
        <v>39</v>
      </c>
      <c r="H1202" t="s">
        <v>5608</v>
      </c>
      <c r="I1202">
        <v>0</v>
      </c>
      <c r="J1202">
        <v>1</v>
      </c>
    </row>
    <row r="1203" spans="1:10" x14ac:dyDescent="0.35">
      <c r="A1203" t="s">
        <v>11</v>
      </c>
      <c r="B1203" t="s">
        <v>5609</v>
      </c>
      <c r="C1203" t="s">
        <v>5610</v>
      </c>
      <c r="D1203" t="s">
        <v>5611</v>
      </c>
      <c r="E1203" t="s">
        <v>5612</v>
      </c>
      <c r="F1203" s="2">
        <v>15</v>
      </c>
      <c r="G1203" t="s">
        <v>45</v>
      </c>
      <c r="H1203" t="s">
        <v>5613</v>
      </c>
      <c r="I1203">
        <v>0</v>
      </c>
      <c r="J1203">
        <v>1</v>
      </c>
    </row>
    <row r="1204" spans="1:10" x14ac:dyDescent="0.35">
      <c r="A1204" t="s">
        <v>11</v>
      </c>
      <c r="B1204" t="s">
        <v>5614</v>
      </c>
      <c r="C1204" t="s">
        <v>5615</v>
      </c>
      <c r="D1204" t="s">
        <v>5611</v>
      </c>
      <c r="E1204" t="s">
        <v>5612</v>
      </c>
      <c r="F1204" s="2">
        <v>30</v>
      </c>
      <c r="G1204" t="s">
        <v>51</v>
      </c>
      <c r="H1204" t="s">
        <v>5616</v>
      </c>
      <c r="I1204">
        <v>0</v>
      </c>
      <c r="J1204">
        <v>1</v>
      </c>
    </row>
    <row r="1205" spans="1:10" x14ac:dyDescent="0.35">
      <c r="A1205" t="s">
        <v>11</v>
      </c>
      <c r="B1205" t="s">
        <v>1444</v>
      </c>
      <c r="C1205" t="s">
        <v>5617</v>
      </c>
      <c r="D1205" t="s">
        <v>5618</v>
      </c>
      <c r="E1205" t="s">
        <v>5619</v>
      </c>
      <c r="F1205" s="2">
        <v>15</v>
      </c>
      <c r="G1205" t="s">
        <v>57</v>
      </c>
      <c r="I1205">
        <v>0</v>
      </c>
      <c r="J1205">
        <v>1</v>
      </c>
    </row>
    <row r="1206" spans="1:10" x14ac:dyDescent="0.35">
      <c r="A1206" t="s">
        <v>11</v>
      </c>
      <c r="B1206" t="s">
        <v>5620</v>
      </c>
      <c r="C1206" t="s">
        <v>5621</v>
      </c>
      <c r="D1206" t="s">
        <v>5622</v>
      </c>
      <c r="E1206" t="s">
        <v>5623</v>
      </c>
      <c r="F1206" s="2">
        <v>16.25</v>
      </c>
      <c r="G1206" t="s">
        <v>63</v>
      </c>
      <c r="H1206" t="s">
        <v>5624</v>
      </c>
      <c r="I1206">
        <v>0</v>
      </c>
      <c r="J1206">
        <v>1</v>
      </c>
    </row>
    <row r="1207" spans="1:10" x14ac:dyDescent="0.35">
      <c r="A1207" t="s">
        <v>11</v>
      </c>
      <c r="B1207" t="s">
        <v>5625</v>
      </c>
      <c r="C1207" t="s">
        <v>5626</v>
      </c>
      <c r="D1207" t="s">
        <v>5627</v>
      </c>
      <c r="E1207" t="s">
        <v>5628</v>
      </c>
      <c r="F1207" s="2">
        <v>20</v>
      </c>
      <c r="G1207" t="s">
        <v>69</v>
      </c>
      <c r="H1207" t="s">
        <v>5629</v>
      </c>
      <c r="I1207">
        <v>0</v>
      </c>
      <c r="J1207">
        <v>1</v>
      </c>
    </row>
    <row r="1208" spans="1:10" x14ac:dyDescent="0.35">
      <c r="A1208" t="s">
        <v>11</v>
      </c>
      <c r="B1208" t="s">
        <v>5630</v>
      </c>
      <c r="C1208" t="s">
        <v>5631</v>
      </c>
      <c r="D1208" t="s">
        <v>5632</v>
      </c>
      <c r="E1208" t="s">
        <v>5633</v>
      </c>
      <c r="F1208" s="2">
        <v>25</v>
      </c>
      <c r="G1208" t="s">
        <v>75</v>
      </c>
      <c r="H1208" t="s">
        <v>5634</v>
      </c>
      <c r="I1208">
        <v>0</v>
      </c>
      <c r="J1208">
        <v>1</v>
      </c>
    </row>
    <row r="1209" spans="1:10" x14ac:dyDescent="0.35">
      <c r="A1209" t="s">
        <v>11</v>
      </c>
      <c r="B1209" t="s">
        <v>5635</v>
      </c>
      <c r="C1209" t="s">
        <v>5636</v>
      </c>
      <c r="D1209" t="s">
        <v>5637</v>
      </c>
      <c r="E1209" t="s">
        <v>5638</v>
      </c>
      <c r="F1209" s="2">
        <v>15</v>
      </c>
      <c r="G1209" t="s">
        <v>81</v>
      </c>
      <c r="H1209" t="s">
        <v>5639</v>
      </c>
      <c r="I1209">
        <v>0</v>
      </c>
      <c r="J1209">
        <v>1</v>
      </c>
    </row>
    <row r="1210" spans="1:10" x14ac:dyDescent="0.35">
      <c r="A1210" t="s">
        <v>11</v>
      </c>
      <c r="B1210" t="s">
        <v>5640</v>
      </c>
      <c r="C1210" t="s">
        <v>5641</v>
      </c>
      <c r="D1210" t="s">
        <v>5642</v>
      </c>
      <c r="E1210" t="s">
        <v>5643</v>
      </c>
      <c r="F1210" s="2">
        <v>16.29</v>
      </c>
      <c r="G1210" t="s">
        <v>22</v>
      </c>
      <c r="I1210">
        <v>0</v>
      </c>
      <c r="J1210">
        <v>1</v>
      </c>
    </row>
    <row r="1211" spans="1:10" x14ac:dyDescent="0.35">
      <c r="A1211" t="s">
        <v>11</v>
      </c>
      <c r="B1211" t="s">
        <v>5644</v>
      </c>
      <c r="C1211" t="s">
        <v>5645</v>
      </c>
      <c r="D1211" t="s">
        <v>5646</v>
      </c>
      <c r="E1211" t="s">
        <v>5647</v>
      </c>
      <c r="F1211" s="2">
        <v>17.579999999999998</v>
      </c>
      <c r="G1211" t="s">
        <v>28</v>
      </c>
      <c r="H1211" t="s">
        <v>5648</v>
      </c>
      <c r="I1211">
        <v>0</v>
      </c>
      <c r="J1211">
        <v>1</v>
      </c>
    </row>
    <row r="1212" spans="1:10" x14ac:dyDescent="0.35">
      <c r="A1212" t="s">
        <v>11</v>
      </c>
      <c r="B1212" t="s">
        <v>5649</v>
      </c>
      <c r="C1212" t="s">
        <v>5650</v>
      </c>
      <c r="D1212" t="s">
        <v>5651</v>
      </c>
      <c r="E1212" t="s">
        <v>5652</v>
      </c>
      <c r="F1212" s="2">
        <v>15</v>
      </c>
      <c r="G1212" t="s">
        <v>34</v>
      </c>
      <c r="H1212" t="s">
        <v>5653</v>
      </c>
      <c r="I1212">
        <v>0</v>
      </c>
      <c r="J1212">
        <v>1</v>
      </c>
    </row>
    <row r="1213" spans="1:10" x14ac:dyDescent="0.35">
      <c r="A1213" t="s">
        <v>11</v>
      </c>
      <c r="B1213" t="s">
        <v>5654</v>
      </c>
      <c r="C1213" t="s">
        <v>5655</v>
      </c>
      <c r="D1213" t="s">
        <v>5656</v>
      </c>
      <c r="E1213" t="s">
        <v>5657</v>
      </c>
      <c r="F1213" s="2">
        <v>30</v>
      </c>
      <c r="G1213" t="s">
        <v>39</v>
      </c>
      <c r="H1213" t="s">
        <v>5658</v>
      </c>
      <c r="I1213">
        <v>0</v>
      </c>
      <c r="J1213">
        <v>1</v>
      </c>
    </row>
    <row r="1214" spans="1:10" x14ac:dyDescent="0.35">
      <c r="A1214" t="s">
        <v>11</v>
      </c>
      <c r="B1214" t="s">
        <v>5659</v>
      </c>
      <c r="C1214" t="s">
        <v>5660</v>
      </c>
      <c r="D1214" t="s">
        <v>5661</v>
      </c>
      <c r="E1214" t="s">
        <v>5662</v>
      </c>
      <c r="F1214" s="2">
        <v>15</v>
      </c>
      <c r="G1214" t="s">
        <v>45</v>
      </c>
      <c r="H1214" t="s">
        <v>5663</v>
      </c>
      <c r="I1214">
        <v>0</v>
      </c>
      <c r="J1214">
        <v>1</v>
      </c>
    </row>
    <row r="1215" spans="1:10" x14ac:dyDescent="0.35">
      <c r="A1215" t="s">
        <v>11</v>
      </c>
      <c r="B1215" t="s">
        <v>5664</v>
      </c>
      <c r="C1215" t="s">
        <v>5665</v>
      </c>
      <c r="D1215" t="s">
        <v>5666</v>
      </c>
      <c r="E1215" t="s">
        <v>5667</v>
      </c>
      <c r="F1215" s="2">
        <v>15</v>
      </c>
      <c r="G1215" t="s">
        <v>51</v>
      </c>
      <c r="H1215" t="s">
        <v>5668</v>
      </c>
      <c r="I1215">
        <v>0</v>
      </c>
      <c r="J1215">
        <v>1</v>
      </c>
    </row>
    <row r="1216" spans="1:10" x14ac:dyDescent="0.35">
      <c r="A1216" t="s">
        <v>11</v>
      </c>
      <c r="B1216" t="s">
        <v>5669</v>
      </c>
      <c r="C1216" t="s">
        <v>5670</v>
      </c>
      <c r="D1216" t="s">
        <v>5671</v>
      </c>
      <c r="E1216" t="s">
        <v>5672</v>
      </c>
      <c r="F1216" s="2">
        <v>15</v>
      </c>
      <c r="G1216" t="s">
        <v>57</v>
      </c>
      <c r="H1216" t="s">
        <v>5673</v>
      </c>
      <c r="I1216">
        <v>0</v>
      </c>
      <c r="J1216">
        <v>1</v>
      </c>
    </row>
    <row r="1217" spans="1:10" x14ac:dyDescent="0.35">
      <c r="A1217" t="s">
        <v>11</v>
      </c>
      <c r="B1217" t="s">
        <v>5674</v>
      </c>
      <c r="C1217" t="s">
        <v>5675</v>
      </c>
      <c r="D1217" t="s">
        <v>5676</v>
      </c>
      <c r="E1217" t="s">
        <v>5677</v>
      </c>
      <c r="F1217" s="2">
        <v>15</v>
      </c>
      <c r="G1217" t="s">
        <v>63</v>
      </c>
      <c r="H1217" t="s">
        <v>5678</v>
      </c>
      <c r="I1217">
        <v>0</v>
      </c>
      <c r="J1217">
        <v>1</v>
      </c>
    </row>
    <row r="1218" spans="1:10" x14ac:dyDescent="0.35">
      <c r="A1218" t="s">
        <v>11</v>
      </c>
      <c r="B1218" t="s">
        <v>5679</v>
      </c>
      <c r="C1218" t="s">
        <v>5680</v>
      </c>
      <c r="D1218" t="s">
        <v>5681</v>
      </c>
      <c r="E1218" t="s">
        <v>5682</v>
      </c>
      <c r="F1218" s="2">
        <v>31.25</v>
      </c>
      <c r="G1218" t="s">
        <v>69</v>
      </c>
      <c r="H1218" t="s">
        <v>5683</v>
      </c>
      <c r="I1218">
        <v>0</v>
      </c>
      <c r="J1218">
        <v>1</v>
      </c>
    </row>
    <row r="1219" spans="1:10" x14ac:dyDescent="0.35">
      <c r="A1219" t="s">
        <v>11</v>
      </c>
      <c r="B1219" t="s">
        <v>5684</v>
      </c>
      <c r="C1219" t="s">
        <v>5685</v>
      </c>
      <c r="D1219" t="s">
        <v>5686</v>
      </c>
      <c r="E1219" t="s">
        <v>5687</v>
      </c>
      <c r="F1219" s="2">
        <v>15</v>
      </c>
      <c r="G1219" t="s">
        <v>75</v>
      </c>
      <c r="H1219" t="s">
        <v>5688</v>
      </c>
      <c r="I1219">
        <v>0</v>
      </c>
      <c r="J1219">
        <v>1</v>
      </c>
    </row>
    <row r="1220" spans="1:10" x14ac:dyDescent="0.35">
      <c r="A1220" t="s">
        <v>11</v>
      </c>
      <c r="B1220" t="s">
        <v>5689</v>
      </c>
      <c r="C1220" t="s">
        <v>5690</v>
      </c>
      <c r="D1220" t="s">
        <v>5691</v>
      </c>
      <c r="E1220" t="s">
        <v>5692</v>
      </c>
      <c r="F1220" s="2">
        <v>15</v>
      </c>
      <c r="G1220" t="s">
        <v>81</v>
      </c>
      <c r="H1220" t="s">
        <v>5693</v>
      </c>
      <c r="I1220">
        <v>0</v>
      </c>
      <c r="J1220">
        <v>1</v>
      </c>
    </row>
    <row r="1221" spans="1:10" x14ac:dyDescent="0.35">
      <c r="A1221" t="s">
        <v>11</v>
      </c>
      <c r="B1221" t="s">
        <v>5694</v>
      </c>
      <c r="C1221" t="s">
        <v>5695</v>
      </c>
      <c r="D1221" t="s">
        <v>5696</v>
      </c>
      <c r="E1221" t="s">
        <v>5697</v>
      </c>
      <c r="F1221" s="2">
        <v>15</v>
      </c>
      <c r="G1221" t="s">
        <v>16</v>
      </c>
      <c r="H1221" t="s">
        <v>5698</v>
      </c>
      <c r="I1221">
        <v>0</v>
      </c>
      <c r="J1221">
        <v>1</v>
      </c>
    </row>
    <row r="1222" spans="1:10" x14ac:dyDescent="0.35">
      <c r="A1222" t="s">
        <v>11</v>
      </c>
      <c r="B1222" t="s">
        <v>5699</v>
      </c>
      <c r="C1222" t="s">
        <v>5700</v>
      </c>
      <c r="D1222" t="s">
        <v>5701</v>
      </c>
      <c r="E1222" t="s">
        <v>5702</v>
      </c>
      <c r="F1222" s="2">
        <v>87</v>
      </c>
      <c r="G1222" t="s">
        <v>22</v>
      </c>
      <c r="H1222" t="s">
        <v>5703</v>
      </c>
      <c r="I1222">
        <v>0</v>
      </c>
      <c r="J1222">
        <v>1</v>
      </c>
    </row>
    <row r="1223" spans="1:10" x14ac:dyDescent="0.35">
      <c r="A1223" t="s">
        <v>11</v>
      </c>
      <c r="B1223" t="s">
        <v>5704</v>
      </c>
      <c r="C1223" t="s">
        <v>5705</v>
      </c>
      <c r="D1223" t="s">
        <v>5706</v>
      </c>
      <c r="E1223" t="s">
        <v>5707</v>
      </c>
      <c r="F1223" s="2">
        <v>15</v>
      </c>
      <c r="G1223" t="s">
        <v>28</v>
      </c>
      <c r="H1223" t="s">
        <v>5708</v>
      </c>
      <c r="I1223">
        <v>0</v>
      </c>
      <c r="J1223">
        <v>1</v>
      </c>
    </row>
    <row r="1224" spans="1:10" x14ac:dyDescent="0.35">
      <c r="A1224" t="s">
        <v>11</v>
      </c>
      <c r="B1224" t="s">
        <v>5709</v>
      </c>
      <c r="C1224" t="s">
        <v>5710</v>
      </c>
      <c r="D1224" t="s">
        <v>5711</v>
      </c>
      <c r="E1224" t="s">
        <v>5712</v>
      </c>
      <c r="F1224" s="2">
        <v>15</v>
      </c>
      <c r="G1224" t="s">
        <v>34</v>
      </c>
      <c r="H1224" t="s">
        <v>5713</v>
      </c>
      <c r="I1224">
        <v>0</v>
      </c>
      <c r="J1224">
        <v>1</v>
      </c>
    </row>
    <row r="1225" spans="1:10" x14ac:dyDescent="0.35">
      <c r="A1225" t="s">
        <v>11</v>
      </c>
      <c r="B1225" t="s">
        <v>5714</v>
      </c>
      <c r="C1225" t="s">
        <v>5715</v>
      </c>
      <c r="D1225" t="s">
        <v>5716</v>
      </c>
      <c r="E1225" t="s">
        <v>5717</v>
      </c>
      <c r="F1225" s="2">
        <v>15</v>
      </c>
      <c r="G1225" t="s">
        <v>39</v>
      </c>
      <c r="H1225" t="s">
        <v>5718</v>
      </c>
      <c r="I1225">
        <v>0</v>
      </c>
      <c r="J1225">
        <v>1</v>
      </c>
    </row>
    <row r="1226" spans="1:10" x14ac:dyDescent="0.35">
      <c r="A1226" t="s">
        <v>11</v>
      </c>
      <c r="B1226" t="s">
        <v>5719</v>
      </c>
      <c r="C1226" t="s">
        <v>5720</v>
      </c>
      <c r="D1226" t="s">
        <v>5721</v>
      </c>
      <c r="E1226" t="s">
        <v>5722</v>
      </c>
      <c r="F1226" s="2">
        <v>15</v>
      </c>
      <c r="G1226" t="s">
        <v>45</v>
      </c>
      <c r="H1226" t="s">
        <v>5723</v>
      </c>
      <c r="I1226">
        <v>0</v>
      </c>
      <c r="J1226">
        <v>1</v>
      </c>
    </row>
    <row r="1227" spans="1:10" x14ac:dyDescent="0.35">
      <c r="A1227" t="s">
        <v>11</v>
      </c>
      <c r="B1227" t="s">
        <v>5724</v>
      </c>
      <c r="C1227" t="s">
        <v>5725</v>
      </c>
      <c r="D1227" t="s">
        <v>5726</v>
      </c>
      <c r="E1227" t="s">
        <v>5727</v>
      </c>
      <c r="F1227" s="2">
        <v>20.75</v>
      </c>
      <c r="G1227" t="s">
        <v>51</v>
      </c>
      <c r="H1227" t="s">
        <v>5728</v>
      </c>
      <c r="I1227">
        <v>0</v>
      </c>
      <c r="J1227">
        <v>1</v>
      </c>
    </row>
    <row r="1228" spans="1:10" x14ac:dyDescent="0.35">
      <c r="A1228" t="s">
        <v>11</v>
      </c>
      <c r="B1228" t="s">
        <v>5729</v>
      </c>
      <c r="C1228" t="s">
        <v>5730</v>
      </c>
      <c r="D1228" t="s">
        <v>5731</v>
      </c>
      <c r="E1228" t="s">
        <v>5732</v>
      </c>
      <c r="F1228" s="2">
        <v>135</v>
      </c>
      <c r="G1228" t="s">
        <v>57</v>
      </c>
      <c r="H1228" t="s">
        <v>5733</v>
      </c>
      <c r="I1228">
        <v>0</v>
      </c>
      <c r="J1228">
        <v>1</v>
      </c>
    </row>
    <row r="1229" spans="1:10" x14ac:dyDescent="0.35">
      <c r="A1229" t="s">
        <v>11</v>
      </c>
      <c r="B1229" t="s">
        <v>5734</v>
      </c>
      <c r="C1229" t="s">
        <v>5735</v>
      </c>
      <c r="D1229" t="s">
        <v>5736</v>
      </c>
      <c r="E1229" t="s">
        <v>5737</v>
      </c>
      <c r="F1229" s="2">
        <v>15</v>
      </c>
      <c r="G1229" t="s">
        <v>63</v>
      </c>
      <c r="H1229" t="s">
        <v>5738</v>
      </c>
      <c r="I1229">
        <v>0</v>
      </c>
      <c r="J1229">
        <v>1</v>
      </c>
    </row>
    <row r="1230" spans="1:10" x14ac:dyDescent="0.35">
      <c r="A1230" t="s">
        <v>11</v>
      </c>
      <c r="B1230" t="s">
        <v>5739</v>
      </c>
      <c r="C1230" t="s">
        <v>5740</v>
      </c>
      <c r="D1230" t="s">
        <v>5741</v>
      </c>
      <c r="E1230" t="s">
        <v>5742</v>
      </c>
      <c r="F1230" s="2">
        <v>15</v>
      </c>
      <c r="G1230" t="s">
        <v>69</v>
      </c>
      <c r="H1230" t="s">
        <v>5743</v>
      </c>
      <c r="I1230">
        <v>0</v>
      </c>
      <c r="J1230">
        <v>1</v>
      </c>
    </row>
    <row r="1231" spans="1:10" x14ac:dyDescent="0.35">
      <c r="A1231" t="s">
        <v>11</v>
      </c>
      <c r="B1231" t="s">
        <v>5744</v>
      </c>
      <c r="C1231" t="s">
        <v>5745</v>
      </c>
      <c r="D1231" t="s">
        <v>5746</v>
      </c>
      <c r="E1231" t="s">
        <v>5747</v>
      </c>
      <c r="F1231" s="2">
        <v>26.29</v>
      </c>
      <c r="G1231" t="s">
        <v>75</v>
      </c>
      <c r="H1231" t="s">
        <v>5748</v>
      </c>
      <c r="I1231">
        <v>0</v>
      </c>
      <c r="J1231">
        <v>1</v>
      </c>
    </row>
    <row r="1232" spans="1:10" x14ac:dyDescent="0.35">
      <c r="A1232" t="s">
        <v>11</v>
      </c>
      <c r="B1232" t="s">
        <v>5749</v>
      </c>
      <c r="C1232" t="s">
        <v>5750</v>
      </c>
      <c r="D1232" t="s">
        <v>5751</v>
      </c>
      <c r="E1232" t="s">
        <v>5752</v>
      </c>
      <c r="F1232" s="2">
        <v>15</v>
      </c>
      <c r="G1232" t="s">
        <v>81</v>
      </c>
      <c r="H1232" t="s">
        <v>5753</v>
      </c>
      <c r="I1232">
        <v>0</v>
      </c>
      <c r="J1232">
        <v>1</v>
      </c>
    </row>
    <row r="1233" spans="1:10" x14ac:dyDescent="0.35">
      <c r="A1233" t="s">
        <v>11</v>
      </c>
      <c r="B1233" t="s">
        <v>5754</v>
      </c>
      <c r="C1233" t="s">
        <v>5755</v>
      </c>
      <c r="D1233" t="s">
        <v>5756</v>
      </c>
      <c r="E1233" t="s">
        <v>5757</v>
      </c>
      <c r="F1233" s="2">
        <v>15</v>
      </c>
      <c r="G1233" t="s">
        <v>22</v>
      </c>
      <c r="H1233" t="s">
        <v>5758</v>
      </c>
      <c r="I1233">
        <v>0</v>
      </c>
      <c r="J1233">
        <v>1</v>
      </c>
    </row>
    <row r="1234" spans="1:10" x14ac:dyDescent="0.35">
      <c r="A1234" t="s">
        <v>11</v>
      </c>
      <c r="B1234" t="s">
        <v>5759</v>
      </c>
      <c r="C1234" t="s">
        <v>5760</v>
      </c>
      <c r="D1234" t="s">
        <v>5761</v>
      </c>
      <c r="E1234" t="s">
        <v>5762</v>
      </c>
      <c r="F1234" s="2">
        <v>22</v>
      </c>
      <c r="G1234" t="s">
        <v>28</v>
      </c>
      <c r="H1234" t="s">
        <v>5763</v>
      </c>
      <c r="I1234">
        <v>0</v>
      </c>
      <c r="J1234">
        <v>1</v>
      </c>
    </row>
    <row r="1235" spans="1:10" x14ac:dyDescent="0.35">
      <c r="A1235" t="s">
        <v>11</v>
      </c>
      <c r="B1235" t="s">
        <v>5764</v>
      </c>
      <c r="C1235" t="s">
        <v>5765</v>
      </c>
      <c r="D1235" t="s">
        <v>5766</v>
      </c>
      <c r="E1235" t="s">
        <v>5767</v>
      </c>
      <c r="F1235" s="2">
        <v>12</v>
      </c>
      <c r="G1235" t="s">
        <v>34</v>
      </c>
      <c r="H1235" t="s">
        <v>5768</v>
      </c>
      <c r="I1235">
        <v>0</v>
      </c>
      <c r="J1235">
        <v>1</v>
      </c>
    </row>
    <row r="1236" spans="1:10" x14ac:dyDescent="0.35">
      <c r="A1236" t="s">
        <v>11</v>
      </c>
      <c r="B1236" t="s">
        <v>5769</v>
      </c>
      <c r="C1236" t="s">
        <v>5770</v>
      </c>
      <c r="D1236" t="s">
        <v>5771</v>
      </c>
      <c r="E1236" t="s">
        <v>5772</v>
      </c>
      <c r="F1236" s="2">
        <v>19.52</v>
      </c>
      <c r="G1236" t="s">
        <v>39</v>
      </c>
      <c r="I1236">
        <v>0</v>
      </c>
      <c r="J1236">
        <v>1</v>
      </c>
    </row>
    <row r="1237" spans="1:10" x14ac:dyDescent="0.35">
      <c r="A1237" t="s">
        <v>11</v>
      </c>
      <c r="B1237" t="s">
        <v>5773</v>
      </c>
      <c r="C1237" t="s">
        <v>5774</v>
      </c>
      <c r="D1237" t="s">
        <v>5771</v>
      </c>
      <c r="E1237" t="s">
        <v>5772</v>
      </c>
      <c r="F1237" s="2">
        <v>16.940000000000001</v>
      </c>
      <c r="G1237" t="s">
        <v>45</v>
      </c>
      <c r="I1237">
        <v>0</v>
      </c>
      <c r="J1237">
        <v>1</v>
      </c>
    </row>
    <row r="1238" spans="1:10" x14ac:dyDescent="0.35">
      <c r="A1238" t="s">
        <v>11</v>
      </c>
      <c r="B1238" t="s">
        <v>5775</v>
      </c>
      <c r="C1238" t="s">
        <v>5776</v>
      </c>
      <c r="D1238" t="s">
        <v>5777</v>
      </c>
      <c r="E1238" t="s">
        <v>5778</v>
      </c>
      <c r="F1238" s="2">
        <v>16.940000000000001</v>
      </c>
      <c r="G1238" t="s">
        <v>51</v>
      </c>
      <c r="I1238">
        <v>0</v>
      </c>
      <c r="J1238">
        <v>1</v>
      </c>
    </row>
    <row r="1239" spans="1:10" x14ac:dyDescent="0.35">
      <c r="A1239" t="s">
        <v>11</v>
      </c>
      <c r="B1239" t="s">
        <v>5779</v>
      </c>
      <c r="C1239" t="s">
        <v>5780</v>
      </c>
      <c r="D1239" t="s">
        <v>5781</v>
      </c>
      <c r="E1239" t="s">
        <v>5782</v>
      </c>
      <c r="F1239" s="2">
        <v>15</v>
      </c>
      <c r="G1239" t="s">
        <v>57</v>
      </c>
      <c r="H1239" t="s">
        <v>5783</v>
      </c>
      <c r="I1239">
        <v>0</v>
      </c>
      <c r="J1239">
        <v>1</v>
      </c>
    </row>
    <row r="1240" spans="1:10" x14ac:dyDescent="0.35">
      <c r="A1240" t="s">
        <v>11</v>
      </c>
      <c r="B1240" t="s">
        <v>5784</v>
      </c>
      <c r="C1240" t="s">
        <v>5785</v>
      </c>
      <c r="D1240" t="s">
        <v>5786</v>
      </c>
      <c r="E1240" t="s">
        <v>5787</v>
      </c>
      <c r="F1240" s="2">
        <v>15</v>
      </c>
      <c r="G1240" t="s">
        <v>63</v>
      </c>
      <c r="H1240" t="s">
        <v>5788</v>
      </c>
      <c r="I1240">
        <v>0</v>
      </c>
      <c r="J1240">
        <v>1</v>
      </c>
    </row>
    <row r="1241" spans="1:10" x14ac:dyDescent="0.35">
      <c r="A1241" t="s">
        <v>11</v>
      </c>
      <c r="B1241" t="s">
        <v>5789</v>
      </c>
      <c r="C1241" t="s">
        <v>5790</v>
      </c>
      <c r="D1241" t="s">
        <v>5791</v>
      </c>
      <c r="E1241" t="s">
        <v>5792</v>
      </c>
      <c r="F1241" s="2">
        <v>28</v>
      </c>
      <c r="G1241" t="s">
        <v>69</v>
      </c>
      <c r="H1241" t="s">
        <v>5793</v>
      </c>
      <c r="I1241">
        <v>0</v>
      </c>
      <c r="J1241">
        <v>1</v>
      </c>
    </row>
    <row r="1242" spans="1:10" x14ac:dyDescent="0.35">
      <c r="A1242" t="s">
        <v>11</v>
      </c>
      <c r="B1242" t="s">
        <v>5794</v>
      </c>
      <c r="C1242" t="s">
        <v>5795</v>
      </c>
      <c r="D1242" t="s">
        <v>5796</v>
      </c>
      <c r="E1242" t="s">
        <v>5797</v>
      </c>
      <c r="F1242" s="2">
        <v>15</v>
      </c>
      <c r="G1242" t="s">
        <v>75</v>
      </c>
      <c r="H1242" t="s">
        <v>5798</v>
      </c>
      <c r="I1242">
        <v>0</v>
      </c>
      <c r="J1242">
        <v>1</v>
      </c>
    </row>
    <row r="1243" spans="1:10" x14ac:dyDescent="0.35">
      <c r="A1243" t="s">
        <v>11</v>
      </c>
      <c r="B1243" t="s">
        <v>5799</v>
      </c>
      <c r="C1243" t="s">
        <v>5800</v>
      </c>
      <c r="D1243" t="s">
        <v>5801</v>
      </c>
      <c r="E1243" t="s">
        <v>5802</v>
      </c>
      <c r="F1243" s="2">
        <v>36</v>
      </c>
      <c r="G1243" t="s">
        <v>81</v>
      </c>
      <c r="H1243" t="s">
        <v>5803</v>
      </c>
      <c r="I1243">
        <v>0</v>
      </c>
      <c r="J1243">
        <v>1</v>
      </c>
    </row>
    <row r="1244" spans="1:10" x14ac:dyDescent="0.35">
      <c r="A1244" t="s">
        <v>11</v>
      </c>
      <c r="B1244" t="s">
        <v>5804</v>
      </c>
      <c r="C1244" t="s">
        <v>5805</v>
      </c>
      <c r="D1244" t="s">
        <v>5806</v>
      </c>
      <c r="E1244" t="s">
        <v>5807</v>
      </c>
      <c r="F1244" s="2">
        <v>15</v>
      </c>
      <c r="G1244" t="s">
        <v>16</v>
      </c>
      <c r="H1244" t="s">
        <v>5808</v>
      </c>
      <c r="I1244">
        <v>0</v>
      </c>
      <c r="J1244">
        <v>1</v>
      </c>
    </row>
    <row r="1245" spans="1:10" x14ac:dyDescent="0.35">
      <c r="A1245" t="s">
        <v>11</v>
      </c>
      <c r="B1245" t="s">
        <v>5809</v>
      </c>
      <c r="C1245" t="s">
        <v>5810</v>
      </c>
      <c r="D1245" t="s">
        <v>5811</v>
      </c>
      <c r="E1245" t="s">
        <v>5812</v>
      </c>
      <c r="F1245" s="2">
        <v>22</v>
      </c>
      <c r="G1245" t="s">
        <v>22</v>
      </c>
      <c r="H1245" t="s">
        <v>5813</v>
      </c>
      <c r="I1245">
        <v>0</v>
      </c>
      <c r="J1245">
        <v>1</v>
      </c>
    </row>
    <row r="1246" spans="1:10" x14ac:dyDescent="0.35">
      <c r="A1246" t="s">
        <v>11</v>
      </c>
      <c r="B1246" t="s">
        <v>5814</v>
      </c>
      <c r="C1246" t="s">
        <v>5815</v>
      </c>
      <c r="D1246" t="s">
        <v>5816</v>
      </c>
      <c r="E1246" t="s">
        <v>5817</v>
      </c>
      <c r="F1246" s="2">
        <v>29.5</v>
      </c>
      <c r="G1246" t="s">
        <v>28</v>
      </c>
      <c r="H1246" t="s">
        <v>5818</v>
      </c>
      <c r="I1246">
        <v>0</v>
      </c>
      <c r="J1246">
        <v>1</v>
      </c>
    </row>
    <row r="1247" spans="1:10" x14ac:dyDescent="0.35">
      <c r="A1247" t="s">
        <v>11</v>
      </c>
      <c r="B1247" t="s">
        <v>5819</v>
      </c>
      <c r="C1247" t="s">
        <v>5820</v>
      </c>
      <c r="D1247" t="s">
        <v>5821</v>
      </c>
      <c r="E1247" t="s">
        <v>5822</v>
      </c>
      <c r="F1247" s="2">
        <v>15</v>
      </c>
      <c r="G1247" t="s">
        <v>34</v>
      </c>
      <c r="H1247" t="s">
        <v>5823</v>
      </c>
      <c r="I1247">
        <v>0</v>
      </c>
      <c r="J1247">
        <v>1</v>
      </c>
    </row>
    <row r="1248" spans="1:10" x14ac:dyDescent="0.35">
      <c r="A1248" t="s">
        <v>11</v>
      </c>
      <c r="B1248" t="s">
        <v>5824</v>
      </c>
      <c r="C1248" t="s">
        <v>5825</v>
      </c>
      <c r="D1248" t="s">
        <v>5826</v>
      </c>
      <c r="E1248" t="s">
        <v>5827</v>
      </c>
      <c r="F1248" s="2">
        <v>16.25</v>
      </c>
      <c r="G1248" t="s">
        <v>39</v>
      </c>
      <c r="H1248" t="s">
        <v>5828</v>
      </c>
      <c r="I1248">
        <v>0</v>
      </c>
      <c r="J1248">
        <v>1</v>
      </c>
    </row>
    <row r="1249" spans="1:10" x14ac:dyDescent="0.35">
      <c r="A1249" t="s">
        <v>11</v>
      </c>
      <c r="B1249" t="s">
        <v>5829</v>
      </c>
      <c r="C1249" t="s">
        <v>5830</v>
      </c>
      <c r="D1249" t="s">
        <v>5831</v>
      </c>
      <c r="E1249" t="s">
        <v>5832</v>
      </c>
      <c r="F1249" s="2">
        <v>15</v>
      </c>
      <c r="G1249" t="s">
        <v>45</v>
      </c>
      <c r="H1249" t="s">
        <v>5833</v>
      </c>
      <c r="I1249">
        <v>0</v>
      </c>
      <c r="J1249">
        <v>1</v>
      </c>
    </row>
    <row r="1250" spans="1:10" x14ac:dyDescent="0.35">
      <c r="A1250" t="s">
        <v>11</v>
      </c>
      <c r="B1250" t="s">
        <v>5834</v>
      </c>
      <c r="C1250" t="s">
        <v>5835</v>
      </c>
      <c r="D1250" t="s">
        <v>5836</v>
      </c>
      <c r="E1250" t="s">
        <v>5837</v>
      </c>
      <c r="F1250" s="2">
        <v>15</v>
      </c>
      <c r="G1250" t="s">
        <v>51</v>
      </c>
      <c r="H1250" t="s">
        <v>5838</v>
      </c>
      <c r="I1250">
        <v>0</v>
      </c>
      <c r="J1250">
        <v>1</v>
      </c>
    </row>
    <row r="1251" spans="1:10" x14ac:dyDescent="0.35">
      <c r="A1251" t="s">
        <v>11</v>
      </c>
      <c r="B1251" t="s">
        <v>5839</v>
      </c>
      <c r="C1251" t="s">
        <v>5840</v>
      </c>
      <c r="D1251" t="s">
        <v>5841</v>
      </c>
      <c r="E1251" t="s">
        <v>5842</v>
      </c>
      <c r="F1251" s="2">
        <v>15</v>
      </c>
      <c r="G1251" t="s">
        <v>57</v>
      </c>
      <c r="H1251" t="s">
        <v>5843</v>
      </c>
      <c r="I1251">
        <v>0</v>
      </c>
      <c r="J1251">
        <v>1</v>
      </c>
    </row>
    <row r="1252" spans="1:10" x14ac:dyDescent="0.35">
      <c r="A1252" t="s">
        <v>11</v>
      </c>
      <c r="B1252" t="s">
        <v>5844</v>
      </c>
      <c r="C1252" t="s">
        <v>5845</v>
      </c>
      <c r="D1252" t="s">
        <v>5846</v>
      </c>
      <c r="E1252" t="s">
        <v>5847</v>
      </c>
      <c r="F1252" s="2">
        <v>12.5</v>
      </c>
      <c r="G1252" t="s">
        <v>63</v>
      </c>
      <c r="H1252" t="s">
        <v>5848</v>
      </c>
      <c r="I1252">
        <v>0</v>
      </c>
      <c r="J1252">
        <v>1</v>
      </c>
    </row>
    <row r="1253" spans="1:10" x14ac:dyDescent="0.35">
      <c r="A1253" t="s">
        <v>11</v>
      </c>
      <c r="B1253" t="s">
        <v>5849</v>
      </c>
      <c r="C1253" t="s">
        <v>5850</v>
      </c>
      <c r="D1253" t="s">
        <v>5851</v>
      </c>
      <c r="E1253" t="s">
        <v>5852</v>
      </c>
      <c r="F1253" s="2">
        <v>15</v>
      </c>
      <c r="G1253" t="s">
        <v>69</v>
      </c>
      <c r="H1253" t="s">
        <v>5853</v>
      </c>
      <c r="I1253">
        <v>0</v>
      </c>
      <c r="J1253">
        <v>1</v>
      </c>
    </row>
    <row r="1254" spans="1:10" x14ac:dyDescent="0.35">
      <c r="A1254" t="s">
        <v>11</v>
      </c>
      <c r="B1254" t="s">
        <v>5854</v>
      </c>
      <c r="C1254" t="s">
        <v>5855</v>
      </c>
      <c r="D1254" t="s">
        <v>5856</v>
      </c>
      <c r="E1254" t="s">
        <v>5857</v>
      </c>
      <c r="F1254" s="2">
        <v>10</v>
      </c>
      <c r="G1254" t="s">
        <v>75</v>
      </c>
      <c r="H1254" t="s">
        <v>5858</v>
      </c>
      <c r="I1254">
        <v>0</v>
      </c>
      <c r="J1254">
        <v>1</v>
      </c>
    </row>
    <row r="1255" spans="1:10" x14ac:dyDescent="0.35">
      <c r="A1255" t="s">
        <v>11</v>
      </c>
      <c r="B1255" t="s">
        <v>5859</v>
      </c>
      <c r="C1255" t="s">
        <v>5860</v>
      </c>
      <c r="D1255" t="s">
        <v>5861</v>
      </c>
      <c r="E1255" t="s">
        <v>5862</v>
      </c>
      <c r="F1255" s="2">
        <v>12</v>
      </c>
      <c r="G1255" t="s">
        <v>81</v>
      </c>
      <c r="H1255" t="s">
        <v>5863</v>
      </c>
      <c r="I1255">
        <v>0</v>
      </c>
      <c r="J1255">
        <v>1</v>
      </c>
    </row>
    <row r="1256" spans="1:10" x14ac:dyDescent="0.35">
      <c r="A1256" t="s">
        <v>11</v>
      </c>
      <c r="B1256" t="s">
        <v>5864</v>
      </c>
      <c r="C1256" t="s">
        <v>5865</v>
      </c>
      <c r="D1256" t="s">
        <v>5866</v>
      </c>
      <c r="E1256" t="s">
        <v>5867</v>
      </c>
      <c r="F1256" s="2">
        <v>17.579999999999998</v>
      </c>
      <c r="G1256" t="s">
        <v>22</v>
      </c>
      <c r="H1256" t="s">
        <v>5868</v>
      </c>
      <c r="I1256">
        <v>0</v>
      </c>
      <c r="J1256">
        <v>1</v>
      </c>
    </row>
    <row r="1257" spans="1:10" x14ac:dyDescent="0.35">
      <c r="A1257" t="s">
        <v>11</v>
      </c>
      <c r="B1257" t="s">
        <v>5869</v>
      </c>
      <c r="C1257" t="s">
        <v>5870</v>
      </c>
      <c r="D1257" t="s">
        <v>5871</v>
      </c>
      <c r="E1257" t="s">
        <v>5872</v>
      </c>
      <c r="F1257" s="2">
        <v>16.940000000000001</v>
      </c>
      <c r="G1257" t="s">
        <v>28</v>
      </c>
      <c r="H1257" t="s">
        <v>5873</v>
      </c>
      <c r="I1257">
        <v>0</v>
      </c>
      <c r="J1257">
        <v>1</v>
      </c>
    </row>
    <row r="1258" spans="1:10" x14ac:dyDescent="0.35">
      <c r="A1258" t="s">
        <v>11</v>
      </c>
      <c r="B1258" t="s">
        <v>5874</v>
      </c>
      <c r="C1258" t="s">
        <v>5875</v>
      </c>
      <c r="D1258" t="s">
        <v>5876</v>
      </c>
      <c r="E1258" t="s">
        <v>5877</v>
      </c>
      <c r="F1258" s="2">
        <v>18.23</v>
      </c>
      <c r="G1258" t="s">
        <v>34</v>
      </c>
      <c r="H1258" t="s">
        <v>5878</v>
      </c>
      <c r="I1258">
        <v>0</v>
      </c>
      <c r="J1258">
        <v>1</v>
      </c>
    </row>
    <row r="1259" spans="1:10" x14ac:dyDescent="0.35">
      <c r="A1259" t="s">
        <v>11</v>
      </c>
      <c r="B1259" t="s">
        <v>5879</v>
      </c>
      <c r="C1259" t="s">
        <v>5880</v>
      </c>
      <c r="D1259" t="s">
        <v>5881</v>
      </c>
      <c r="E1259" t="s">
        <v>5882</v>
      </c>
      <c r="F1259" s="2">
        <v>15</v>
      </c>
      <c r="G1259" t="s">
        <v>39</v>
      </c>
      <c r="H1259" t="s">
        <v>5883</v>
      </c>
      <c r="I1259">
        <v>0</v>
      </c>
      <c r="J1259">
        <v>1</v>
      </c>
    </row>
    <row r="1260" spans="1:10" x14ac:dyDescent="0.35">
      <c r="A1260" t="s">
        <v>11</v>
      </c>
      <c r="B1260" t="s">
        <v>5884</v>
      </c>
      <c r="C1260" t="s">
        <v>5885</v>
      </c>
      <c r="D1260" t="s">
        <v>5886</v>
      </c>
      <c r="E1260" t="s">
        <v>5887</v>
      </c>
      <c r="F1260" s="2">
        <v>22</v>
      </c>
      <c r="G1260" t="s">
        <v>45</v>
      </c>
      <c r="H1260" t="s">
        <v>5888</v>
      </c>
      <c r="I1260">
        <v>0</v>
      </c>
      <c r="J1260">
        <v>1</v>
      </c>
    </row>
    <row r="1261" spans="1:10" x14ac:dyDescent="0.35">
      <c r="A1261" t="s">
        <v>11</v>
      </c>
      <c r="B1261" t="s">
        <v>5889</v>
      </c>
      <c r="C1261" t="s">
        <v>5890</v>
      </c>
      <c r="D1261" t="s">
        <v>5891</v>
      </c>
      <c r="E1261" t="s">
        <v>5892</v>
      </c>
      <c r="F1261" s="2">
        <v>20</v>
      </c>
      <c r="G1261" t="s">
        <v>51</v>
      </c>
      <c r="H1261" t="s">
        <v>5893</v>
      </c>
      <c r="I1261">
        <v>0</v>
      </c>
      <c r="J1261">
        <v>1</v>
      </c>
    </row>
    <row r="1262" spans="1:10" x14ac:dyDescent="0.35">
      <c r="A1262" t="s">
        <v>11</v>
      </c>
      <c r="B1262" t="s">
        <v>5894</v>
      </c>
      <c r="C1262" t="s">
        <v>5895</v>
      </c>
      <c r="D1262" t="s">
        <v>5896</v>
      </c>
      <c r="E1262" t="s">
        <v>5897</v>
      </c>
      <c r="F1262" s="2">
        <v>15</v>
      </c>
      <c r="G1262" t="s">
        <v>57</v>
      </c>
      <c r="H1262" t="s">
        <v>5898</v>
      </c>
      <c r="I1262">
        <v>0</v>
      </c>
      <c r="J1262">
        <v>1</v>
      </c>
    </row>
    <row r="1263" spans="1:10" x14ac:dyDescent="0.35">
      <c r="A1263" t="s">
        <v>11</v>
      </c>
      <c r="B1263" t="s">
        <v>5899</v>
      </c>
      <c r="C1263" t="s">
        <v>5900</v>
      </c>
      <c r="D1263" t="s">
        <v>5901</v>
      </c>
      <c r="E1263" t="s">
        <v>5902</v>
      </c>
      <c r="F1263" s="2">
        <v>16.25</v>
      </c>
      <c r="G1263" t="s">
        <v>63</v>
      </c>
      <c r="H1263" t="s">
        <v>5903</v>
      </c>
      <c r="I1263">
        <v>0</v>
      </c>
      <c r="J1263">
        <v>1</v>
      </c>
    </row>
    <row r="1264" spans="1:10" x14ac:dyDescent="0.35">
      <c r="A1264" t="s">
        <v>11</v>
      </c>
      <c r="B1264" t="s">
        <v>5904</v>
      </c>
      <c r="C1264" t="s">
        <v>5905</v>
      </c>
      <c r="D1264" t="s">
        <v>5906</v>
      </c>
      <c r="E1264" t="s">
        <v>5907</v>
      </c>
      <c r="F1264" s="2">
        <v>15</v>
      </c>
      <c r="G1264" t="s">
        <v>69</v>
      </c>
      <c r="H1264" t="s">
        <v>5908</v>
      </c>
      <c r="I1264">
        <v>0</v>
      </c>
      <c r="J1264">
        <v>1</v>
      </c>
    </row>
    <row r="1265" spans="1:10" x14ac:dyDescent="0.35">
      <c r="A1265" t="s">
        <v>11</v>
      </c>
      <c r="B1265" t="s">
        <v>5909</v>
      </c>
      <c r="C1265" t="s">
        <v>5910</v>
      </c>
      <c r="D1265" t="s">
        <v>5911</v>
      </c>
      <c r="E1265" t="s">
        <v>5912</v>
      </c>
      <c r="F1265" s="2">
        <v>15</v>
      </c>
      <c r="G1265" t="s">
        <v>75</v>
      </c>
      <c r="H1265" t="s">
        <v>5913</v>
      </c>
      <c r="I1265">
        <v>0</v>
      </c>
      <c r="J1265">
        <v>1</v>
      </c>
    </row>
    <row r="1266" spans="1:10" x14ac:dyDescent="0.35">
      <c r="A1266" t="s">
        <v>11</v>
      </c>
      <c r="B1266" t="s">
        <v>5914</v>
      </c>
      <c r="C1266" t="s">
        <v>5915</v>
      </c>
      <c r="D1266" t="s">
        <v>5916</v>
      </c>
      <c r="E1266" t="s">
        <v>5917</v>
      </c>
      <c r="F1266" s="2">
        <v>20.75</v>
      </c>
      <c r="G1266" t="s">
        <v>81</v>
      </c>
      <c r="H1266" t="s">
        <v>5918</v>
      </c>
      <c r="I1266">
        <v>0</v>
      </c>
      <c r="J1266">
        <v>1</v>
      </c>
    </row>
    <row r="1267" spans="1:10" x14ac:dyDescent="0.35">
      <c r="A1267" t="s">
        <v>11</v>
      </c>
      <c r="B1267" t="s">
        <v>5919</v>
      </c>
      <c r="C1267" t="s">
        <v>5920</v>
      </c>
      <c r="D1267" t="s">
        <v>5921</v>
      </c>
      <c r="E1267" t="s">
        <v>5922</v>
      </c>
      <c r="F1267" s="2">
        <v>15</v>
      </c>
      <c r="G1267" t="s">
        <v>16</v>
      </c>
      <c r="H1267" t="s">
        <v>5923</v>
      </c>
      <c r="I1267">
        <v>0</v>
      </c>
      <c r="J1267">
        <v>1</v>
      </c>
    </row>
    <row r="1268" spans="1:10" x14ac:dyDescent="0.35">
      <c r="A1268" t="s">
        <v>11</v>
      </c>
      <c r="B1268" t="s">
        <v>5924</v>
      </c>
      <c r="C1268" t="s">
        <v>5925</v>
      </c>
      <c r="D1268" t="s">
        <v>5926</v>
      </c>
      <c r="E1268" t="s">
        <v>5927</v>
      </c>
      <c r="F1268" s="2">
        <v>15</v>
      </c>
      <c r="G1268" t="s">
        <v>22</v>
      </c>
      <c r="H1268" t="s">
        <v>5928</v>
      </c>
      <c r="I1268">
        <v>0</v>
      </c>
      <c r="J1268">
        <v>1</v>
      </c>
    </row>
    <row r="1269" spans="1:10" x14ac:dyDescent="0.35">
      <c r="A1269" t="s">
        <v>11</v>
      </c>
      <c r="B1269" t="s">
        <v>5929</v>
      </c>
      <c r="C1269" t="s">
        <v>5930</v>
      </c>
      <c r="D1269" t="s">
        <v>5931</v>
      </c>
      <c r="E1269" t="s">
        <v>5932</v>
      </c>
      <c r="F1269" s="2">
        <v>15</v>
      </c>
      <c r="G1269" t="s">
        <v>28</v>
      </c>
      <c r="H1269" t="s">
        <v>5933</v>
      </c>
      <c r="I1269">
        <v>0</v>
      </c>
      <c r="J1269">
        <v>1</v>
      </c>
    </row>
    <row r="1270" spans="1:10" x14ac:dyDescent="0.35">
      <c r="A1270" t="s">
        <v>11</v>
      </c>
      <c r="B1270" t="s">
        <v>5934</v>
      </c>
      <c r="C1270" t="s">
        <v>5935</v>
      </c>
      <c r="D1270" t="s">
        <v>5936</v>
      </c>
      <c r="E1270" t="s">
        <v>5937</v>
      </c>
      <c r="F1270" s="2">
        <v>15</v>
      </c>
      <c r="G1270" t="s">
        <v>34</v>
      </c>
      <c r="H1270" t="s">
        <v>5938</v>
      </c>
      <c r="I1270">
        <v>0</v>
      </c>
      <c r="J1270">
        <v>1</v>
      </c>
    </row>
    <row r="1271" spans="1:10" x14ac:dyDescent="0.35">
      <c r="A1271" t="s">
        <v>11</v>
      </c>
      <c r="B1271" t="s">
        <v>5939</v>
      </c>
      <c r="C1271" t="s">
        <v>5940</v>
      </c>
      <c r="D1271" t="s">
        <v>5941</v>
      </c>
      <c r="E1271" t="s">
        <v>5942</v>
      </c>
      <c r="F1271" s="2">
        <v>15</v>
      </c>
      <c r="G1271" t="s">
        <v>39</v>
      </c>
      <c r="H1271" t="s">
        <v>5943</v>
      </c>
      <c r="I1271">
        <v>0</v>
      </c>
      <c r="J1271">
        <v>1</v>
      </c>
    </row>
    <row r="1272" spans="1:10" x14ac:dyDescent="0.35">
      <c r="A1272" t="s">
        <v>11</v>
      </c>
      <c r="B1272" t="s">
        <v>5944</v>
      </c>
      <c r="C1272" t="s">
        <v>5945</v>
      </c>
      <c r="D1272" t="s">
        <v>5946</v>
      </c>
      <c r="E1272" t="s">
        <v>5947</v>
      </c>
      <c r="F1272" s="2">
        <v>21.25</v>
      </c>
      <c r="G1272" t="s">
        <v>45</v>
      </c>
      <c r="H1272" t="s">
        <v>5948</v>
      </c>
      <c r="I1272">
        <v>0</v>
      </c>
      <c r="J1272">
        <v>1</v>
      </c>
    </row>
    <row r="1273" spans="1:10" x14ac:dyDescent="0.35">
      <c r="A1273" t="s">
        <v>11</v>
      </c>
      <c r="B1273" t="s">
        <v>5949</v>
      </c>
      <c r="C1273" t="s">
        <v>5950</v>
      </c>
      <c r="D1273" t="s">
        <v>5946</v>
      </c>
      <c r="E1273" t="s">
        <v>5947</v>
      </c>
      <c r="F1273" s="2">
        <v>16.25</v>
      </c>
      <c r="G1273" t="s">
        <v>51</v>
      </c>
      <c r="H1273" t="s">
        <v>5951</v>
      </c>
      <c r="I1273">
        <v>0</v>
      </c>
      <c r="J1273">
        <v>1</v>
      </c>
    </row>
    <row r="1274" spans="1:10" x14ac:dyDescent="0.35">
      <c r="A1274" t="s">
        <v>11</v>
      </c>
      <c r="B1274" t="s">
        <v>5952</v>
      </c>
      <c r="C1274" t="s">
        <v>5953</v>
      </c>
      <c r="D1274" t="s">
        <v>5954</v>
      </c>
      <c r="E1274" t="s">
        <v>5955</v>
      </c>
      <c r="F1274" s="2">
        <v>15</v>
      </c>
      <c r="G1274" t="s">
        <v>57</v>
      </c>
      <c r="H1274" t="s">
        <v>5956</v>
      </c>
      <c r="I1274">
        <v>0</v>
      </c>
      <c r="J1274">
        <v>1</v>
      </c>
    </row>
    <row r="1275" spans="1:10" x14ac:dyDescent="0.35">
      <c r="A1275" t="s">
        <v>11</v>
      </c>
      <c r="B1275" t="s">
        <v>5957</v>
      </c>
      <c r="C1275" t="s">
        <v>5958</v>
      </c>
      <c r="D1275" t="s">
        <v>5959</v>
      </c>
      <c r="E1275" t="s">
        <v>5960</v>
      </c>
      <c r="F1275" s="2">
        <v>15</v>
      </c>
      <c r="G1275" t="s">
        <v>63</v>
      </c>
      <c r="H1275" t="s">
        <v>5961</v>
      </c>
      <c r="I1275">
        <v>0</v>
      </c>
      <c r="J1275">
        <v>1</v>
      </c>
    </row>
    <row r="1276" spans="1:10" x14ac:dyDescent="0.35">
      <c r="A1276" t="s">
        <v>11</v>
      </c>
      <c r="B1276" t="s">
        <v>5962</v>
      </c>
      <c r="C1276" t="s">
        <v>5963</v>
      </c>
      <c r="D1276" t="s">
        <v>5964</v>
      </c>
      <c r="E1276" t="s">
        <v>5965</v>
      </c>
      <c r="F1276" s="2">
        <v>15</v>
      </c>
      <c r="G1276" t="s">
        <v>69</v>
      </c>
      <c r="H1276" t="s">
        <v>5966</v>
      </c>
      <c r="I1276">
        <v>0</v>
      </c>
      <c r="J1276">
        <v>1</v>
      </c>
    </row>
    <row r="1277" spans="1:10" x14ac:dyDescent="0.35">
      <c r="A1277" t="s">
        <v>11</v>
      </c>
      <c r="B1277" t="s">
        <v>5967</v>
      </c>
      <c r="C1277" t="s">
        <v>5968</v>
      </c>
      <c r="D1277" t="s">
        <v>5969</v>
      </c>
      <c r="E1277" t="s">
        <v>5970</v>
      </c>
      <c r="F1277" s="2">
        <v>15</v>
      </c>
      <c r="G1277" t="s">
        <v>75</v>
      </c>
      <c r="H1277" t="s">
        <v>5971</v>
      </c>
      <c r="I1277">
        <v>0</v>
      </c>
      <c r="J1277">
        <v>1</v>
      </c>
    </row>
    <row r="1278" spans="1:10" x14ac:dyDescent="0.35">
      <c r="A1278" t="s">
        <v>11</v>
      </c>
      <c r="B1278" t="s">
        <v>5972</v>
      </c>
      <c r="C1278" t="s">
        <v>5973</v>
      </c>
      <c r="D1278" t="s">
        <v>5974</v>
      </c>
      <c r="E1278" t="s">
        <v>5975</v>
      </c>
      <c r="F1278" s="2">
        <v>15</v>
      </c>
      <c r="G1278" t="s">
        <v>81</v>
      </c>
      <c r="H1278" t="s">
        <v>5976</v>
      </c>
      <c r="I1278">
        <v>0</v>
      </c>
      <c r="J1278">
        <v>1</v>
      </c>
    </row>
    <row r="1279" spans="1:10" x14ac:dyDescent="0.35">
      <c r="A1279" t="s">
        <v>11</v>
      </c>
      <c r="B1279" t="s">
        <v>5977</v>
      </c>
      <c r="C1279" t="s">
        <v>5978</v>
      </c>
      <c r="D1279" t="s">
        <v>5979</v>
      </c>
      <c r="E1279" t="s">
        <v>5980</v>
      </c>
      <c r="F1279" s="2">
        <v>74.38</v>
      </c>
      <c r="G1279" t="s">
        <v>22</v>
      </c>
      <c r="H1279" t="s">
        <v>5981</v>
      </c>
      <c r="I1279">
        <v>0</v>
      </c>
      <c r="J1279">
        <v>1</v>
      </c>
    </row>
    <row r="1280" spans="1:10" x14ac:dyDescent="0.35">
      <c r="A1280" t="s">
        <v>11</v>
      </c>
      <c r="B1280" t="s">
        <v>5982</v>
      </c>
      <c r="C1280" t="s">
        <v>5983</v>
      </c>
      <c r="D1280" t="s">
        <v>5984</v>
      </c>
      <c r="E1280" t="s">
        <v>5985</v>
      </c>
      <c r="F1280" s="2">
        <v>15</v>
      </c>
      <c r="G1280" t="s">
        <v>28</v>
      </c>
      <c r="H1280" t="s">
        <v>5986</v>
      </c>
      <c r="I1280">
        <v>0</v>
      </c>
      <c r="J1280">
        <v>1</v>
      </c>
    </row>
    <row r="1281" spans="1:10" x14ac:dyDescent="0.35">
      <c r="A1281" t="s">
        <v>11</v>
      </c>
      <c r="B1281" t="s">
        <v>5987</v>
      </c>
      <c r="C1281" t="s">
        <v>5988</v>
      </c>
      <c r="D1281" t="s">
        <v>5989</v>
      </c>
      <c r="E1281" t="s">
        <v>5990</v>
      </c>
      <c r="F1281" s="2">
        <v>16.25</v>
      </c>
      <c r="G1281" t="s">
        <v>34</v>
      </c>
      <c r="H1281" t="s">
        <v>5991</v>
      </c>
      <c r="I1281">
        <v>0</v>
      </c>
      <c r="J1281">
        <v>1</v>
      </c>
    </row>
    <row r="1282" spans="1:10" x14ac:dyDescent="0.35">
      <c r="A1282" t="s">
        <v>11</v>
      </c>
      <c r="B1282" t="s">
        <v>5992</v>
      </c>
      <c r="C1282" t="s">
        <v>5993</v>
      </c>
      <c r="D1282" t="s">
        <v>5994</v>
      </c>
      <c r="E1282" t="s">
        <v>5995</v>
      </c>
      <c r="F1282" s="2">
        <v>15</v>
      </c>
      <c r="G1282" t="s">
        <v>39</v>
      </c>
      <c r="H1282" t="s">
        <v>5996</v>
      </c>
      <c r="I1282">
        <v>0</v>
      </c>
      <c r="J1282">
        <v>1</v>
      </c>
    </row>
    <row r="1283" spans="1:10" x14ac:dyDescent="0.35">
      <c r="A1283" t="s">
        <v>11</v>
      </c>
      <c r="B1283" t="s">
        <v>5997</v>
      </c>
      <c r="C1283" t="s">
        <v>5998</v>
      </c>
      <c r="D1283" t="s">
        <v>5999</v>
      </c>
      <c r="E1283" t="s">
        <v>6000</v>
      </c>
      <c r="F1283" s="2">
        <v>16.25</v>
      </c>
      <c r="G1283" t="s">
        <v>45</v>
      </c>
      <c r="H1283" t="s">
        <v>6001</v>
      </c>
      <c r="I1283">
        <v>0</v>
      </c>
      <c r="J1283">
        <v>1</v>
      </c>
    </row>
    <row r="1284" spans="1:10" x14ac:dyDescent="0.35">
      <c r="A1284" t="s">
        <v>11</v>
      </c>
      <c r="B1284" t="s">
        <v>6002</v>
      </c>
      <c r="C1284" t="s">
        <v>6003</v>
      </c>
      <c r="D1284" t="s">
        <v>6004</v>
      </c>
      <c r="E1284" t="s">
        <v>6005</v>
      </c>
      <c r="F1284" s="2">
        <v>39.04</v>
      </c>
      <c r="G1284" t="s">
        <v>51</v>
      </c>
      <c r="I1284">
        <v>0</v>
      </c>
      <c r="J1284">
        <v>1</v>
      </c>
    </row>
    <row r="1285" spans="1:10" x14ac:dyDescent="0.35">
      <c r="A1285" t="s">
        <v>11</v>
      </c>
      <c r="B1285" t="s">
        <v>6006</v>
      </c>
      <c r="C1285" t="s">
        <v>6007</v>
      </c>
      <c r="D1285" t="s">
        <v>6008</v>
      </c>
      <c r="E1285" t="s">
        <v>6009</v>
      </c>
      <c r="F1285" s="2">
        <v>15</v>
      </c>
      <c r="G1285" t="s">
        <v>57</v>
      </c>
      <c r="H1285" t="s">
        <v>6010</v>
      </c>
      <c r="I1285">
        <v>0</v>
      </c>
      <c r="J1285">
        <v>1</v>
      </c>
    </row>
    <row r="1286" spans="1:10" x14ac:dyDescent="0.35">
      <c r="A1286" t="s">
        <v>11</v>
      </c>
      <c r="B1286" t="s">
        <v>6011</v>
      </c>
      <c r="C1286" t="s">
        <v>6012</v>
      </c>
      <c r="D1286" t="s">
        <v>6013</v>
      </c>
      <c r="E1286" t="s">
        <v>6014</v>
      </c>
      <c r="F1286" s="2">
        <v>15</v>
      </c>
      <c r="G1286" t="s">
        <v>63</v>
      </c>
      <c r="H1286" t="s">
        <v>6015</v>
      </c>
      <c r="I1286">
        <v>0</v>
      </c>
      <c r="J1286">
        <v>1</v>
      </c>
    </row>
    <row r="1287" spans="1:10" x14ac:dyDescent="0.35">
      <c r="A1287" t="s">
        <v>11</v>
      </c>
      <c r="B1287" t="s">
        <v>6016</v>
      </c>
      <c r="C1287" t="s">
        <v>6017</v>
      </c>
      <c r="D1287" t="s">
        <v>6018</v>
      </c>
      <c r="E1287" t="s">
        <v>6019</v>
      </c>
      <c r="F1287" s="2">
        <v>15</v>
      </c>
      <c r="G1287" t="s">
        <v>69</v>
      </c>
      <c r="H1287" t="s">
        <v>6020</v>
      </c>
      <c r="I1287">
        <v>0</v>
      </c>
      <c r="J1287">
        <v>1</v>
      </c>
    </row>
    <row r="1288" spans="1:10" x14ac:dyDescent="0.35">
      <c r="A1288" t="s">
        <v>11</v>
      </c>
      <c r="B1288" t="s">
        <v>6021</v>
      </c>
      <c r="C1288" t="s">
        <v>6022</v>
      </c>
      <c r="D1288" t="s">
        <v>6023</v>
      </c>
      <c r="E1288" t="s">
        <v>6024</v>
      </c>
      <c r="F1288" s="2">
        <v>16.25</v>
      </c>
      <c r="G1288" t="s">
        <v>75</v>
      </c>
      <c r="H1288" t="s">
        <v>6025</v>
      </c>
      <c r="I1288">
        <v>0</v>
      </c>
      <c r="J1288">
        <v>1</v>
      </c>
    </row>
    <row r="1289" spans="1:10" x14ac:dyDescent="0.35">
      <c r="A1289" t="s">
        <v>11</v>
      </c>
      <c r="B1289" t="s">
        <v>6026</v>
      </c>
      <c r="C1289" t="s">
        <v>6027</v>
      </c>
      <c r="D1289" t="s">
        <v>6028</v>
      </c>
      <c r="E1289" t="s">
        <v>6029</v>
      </c>
      <c r="F1289" s="2">
        <v>15</v>
      </c>
      <c r="G1289" t="s">
        <v>81</v>
      </c>
      <c r="H1289" t="s">
        <v>6030</v>
      </c>
      <c r="I1289">
        <v>0</v>
      </c>
      <c r="J1289">
        <v>1</v>
      </c>
    </row>
    <row r="1290" spans="1:10" x14ac:dyDescent="0.35">
      <c r="A1290" t="s">
        <v>11</v>
      </c>
      <c r="B1290" t="s">
        <v>6031</v>
      </c>
      <c r="C1290" t="s">
        <v>6032</v>
      </c>
      <c r="D1290" t="s">
        <v>6033</v>
      </c>
      <c r="E1290" t="s">
        <v>6034</v>
      </c>
      <c r="F1290" s="2">
        <v>15</v>
      </c>
      <c r="G1290" t="s">
        <v>16</v>
      </c>
      <c r="H1290" t="s">
        <v>6035</v>
      </c>
      <c r="I1290">
        <v>0</v>
      </c>
      <c r="J1290">
        <v>1</v>
      </c>
    </row>
    <row r="1291" spans="1:10" x14ac:dyDescent="0.35">
      <c r="A1291" t="s">
        <v>11</v>
      </c>
      <c r="B1291" t="s">
        <v>6036</v>
      </c>
      <c r="C1291" t="s">
        <v>6037</v>
      </c>
      <c r="D1291" t="s">
        <v>6038</v>
      </c>
      <c r="E1291" t="s">
        <v>6039</v>
      </c>
      <c r="F1291" s="2">
        <v>15</v>
      </c>
      <c r="G1291" t="s">
        <v>22</v>
      </c>
      <c r="H1291" t="s">
        <v>6040</v>
      </c>
      <c r="I1291">
        <v>0</v>
      </c>
      <c r="J1291">
        <v>1</v>
      </c>
    </row>
    <row r="1292" spans="1:10" x14ac:dyDescent="0.35">
      <c r="A1292" t="s">
        <v>11</v>
      </c>
      <c r="B1292" t="s">
        <v>6041</v>
      </c>
      <c r="C1292" t="s">
        <v>6042</v>
      </c>
      <c r="D1292" t="s">
        <v>6043</v>
      </c>
      <c r="E1292" t="s">
        <v>6044</v>
      </c>
      <c r="F1292" s="2">
        <v>15</v>
      </c>
      <c r="G1292" t="s">
        <v>28</v>
      </c>
      <c r="H1292" t="s">
        <v>6045</v>
      </c>
      <c r="I1292">
        <v>0</v>
      </c>
      <c r="J1292">
        <v>1</v>
      </c>
    </row>
    <row r="1293" spans="1:10" x14ac:dyDescent="0.35">
      <c r="A1293" t="s">
        <v>11</v>
      </c>
      <c r="B1293" t="s">
        <v>6046</v>
      </c>
      <c r="C1293" t="s">
        <v>6047</v>
      </c>
      <c r="D1293" t="s">
        <v>6048</v>
      </c>
      <c r="E1293" t="s">
        <v>6049</v>
      </c>
      <c r="F1293" s="2">
        <v>15</v>
      </c>
      <c r="G1293" t="s">
        <v>34</v>
      </c>
      <c r="H1293" t="s">
        <v>6050</v>
      </c>
      <c r="I1293">
        <v>0</v>
      </c>
      <c r="J1293">
        <v>1</v>
      </c>
    </row>
    <row r="1294" spans="1:10" x14ac:dyDescent="0.35">
      <c r="A1294" t="s">
        <v>11</v>
      </c>
      <c r="B1294" t="s">
        <v>6051</v>
      </c>
      <c r="C1294" t="s">
        <v>6052</v>
      </c>
      <c r="D1294" t="s">
        <v>6053</v>
      </c>
      <c r="E1294" t="s">
        <v>6054</v>
      </c>
      <c r="F1294" s="2">
        <v>15</v>
      </c>
      <c r="G1294" t="s">
        <v>39</v>
      </c>
      <c r="H1294" t="s">
        <v>6055</v>
      </c>
      <c r="I1294">
        <v>0</v>
      </c>
      <c r="J1294">
        <v>1</v>
      </c>
    </row>
    <row r="1295" spans="1:10" x14ac:dyDescent="0.35">
      <c r="A1295" t="s">
        <v>11</v>
      </c>
      <c r="B1295" t="s">
        <v>6056</v>
      </c>
      <c r="C1295" t="s">
        <v>6057</v>
      </c>
      <c r="D1295" t="s">
        <v>6058</v>
      </c>
      <c r="E1295" t="s">
        <v>6059</v>
      </c>
      <c r="F1295" s="2">
        <v>15</v>
      </c>
      <c r="G1295" t="s">
        <v>45</v>
      </c>
      <c r="H1295" t="s">
        <v>6060</v>
      </c>
      <c r="I1295">
        <v>0</v>
      </c>
      <c r="J1295">
        <v>1</v>
      </c>
    </row>
    <row r="1296" spans="1:10" x14ac:dyDescent="0.35">
      <c r="A1296" t="s">
        <v>11</v>
      </c>
      <c r="B1296" t="s">
        <v>6061</v>
      </c>
      <c r="C1296" t="s">
        <v>6062</v>
      </c>
      <c r="D1296" t="s">
        <v>6063</v>
      </c>
      <c r="E1296" t="s">
        <v>6064</v>
      </c>
      <c r="F1296" s="2">
        <v>15</v>
      </c>
      <c r="G1296" t="s">
        <v>51</v>
      </c>
      <c r="H1296" t="s">
        <v>6065</v>
      </c>
      <c r="I1296">
        <v>0</v>
      </c>
      <c r="J1296">
        <v>1</v>
      </c>
    </row>
    <row r="1297" spans="1:10" x14ac:dyDescent="0.35">
      <c r="A1297" t="s">
        <v>11</v>
      </c>
      <c r="B1297" t="s">
        <v>6066</v>
      </c>
      <c r="C1297" t="s">
        <v>6067</v>
      </c>
      <c r="D1297" t="s">
        <v>6068</v>
      </c>
      <c r="E1297" t="s">
        <v>6069</v>
      </c>
      <c r="F1297" s="2">
        <v>20</v>
      </c>
      <c r="G1297" t="s">
        <v>57</v>
      </c>
      <c r="H1297" t="s">
        <v>6070</v>
      </c>
      <c r="I1297">
        <v>0</v>
      </c>
      <c r="J1297">
        <v>1</v>
      </c>
    </row>
    <row r="1298" spans="1:10" x14ac:dyDescent="0.35">
      <c r="A1298" t="s">
        <v>11</v>
      </c>
      <c r="B1298" t="s">
        <v>6071</v>
      </c>
      <c r="C1298" t="s">
        <v>6072</v>
      </c>
      <c r="D1298" t="s">
        <v>6073</v>
      </c>
      <c r="E1298" t="s">
        <v>6074</v>
      </c>
      <c r="F1298" s="2">
        <v>15</v>
      </c>
      <c r="G1298" t="s">
        <v>63</v>
      </c>
      <c r="H1298" t="s">
        <v>6075</v>
      </c>
      <c r="I1298">
        <v>0</v>
      </c>
      <c r="J1298">
        <v>1</v>
      </c>
    </row>
    <row r="1299" spans="1:10" x14ac:dyDescent="0.35">
      <c r="A1299" t="s">
        <v>11</v>
      </c>
      <c r="B1299" t="s">
        <v>6076</v>
      </c>
      <c r="C1299" t="s">
        <v>6077</v>
      </c>
      <c r="D1299" t="s">
        <v>6078</v>
      </c>
      <c r="E1299" t="s">
        <v>6079</v>
      </c>
      <c r="F1299" s="2">
        <v>16.940000000000001</v>
      </c>
      <c r="G1299" t="s">
        <v>69</v>
      </c>
      <c r="I1299">
        <v>0</v>
      </c>
      <c r="J1299">
        <v>1</v>
      </c>
    </row>
    <row r="1300" spans="1:10" x14ac:dyDescent="0.35">
      <c r="A1300" t="s">
        <v>11</v>
      </c>
      <c r="B1300" t="s">
        <v>6080</v>
      </c>
      <c r="C1300" t="s">
        <v>6081</v>
      </c>
      <c r="D1300" t="s">
        <v>6082</v>
      </c>
      <c r="E1300" t="s">
        <v>6083</v>
      </c>
      <c r="F1300" s="2">
        <v>27.75</v>
      </c>
      <c r="G1300" t="s">
        <v>75</v>
      </c>
      <c r="H1300" t="s">
        <v>6084</v>
      </c>
      <c r="I1300">
        <v>0</v>
      </c>
      <c r="J1300">
        <v>1</v>
      </c>
    </row>
    <row r="1301" spans="1:10" x14ac:dyDescent="0.35">
      <c r="A1301" t="s">
        <v>11</v>
      </c>
      <c r="B1301" t="s">
        <v>6085</v>
      </c>
      <c r="C1301" t="s">
        <v>6086</v>
      </c>
      <c r="D1301" t="s">
        <v>6087</v>
      </c>
      <c r="E1301" t="s">
        <v>6088</v>
      </c>
      <c r="F1301" s="2">
        <v>15</v>
      </c>
      <c r="G1301" t="s">
        <v>81</v>
      </c>
      <c r="H1301" t="s">
        <v>6089</v>
      </c>
      <c r="I1301">
        <v>0</v>
      </c>
      <c r="J1301">
        <v>1</v>
      </c>
    </row>
    <row r="1302" spans="1:10" x14ac:dyDescent="0.35">
      <c r="A1302" t="s">
        <v>11</v>
      </c>
      <c r="B1302" t="s">
        <v>6090</v>
      </c>
      <c r="C1302" t="s">
        <v>6091</v>
      </c>
      <c r="D1302" t="s">
        <v>6092</v>
      </c>
      <c r="E1302" t="s">
        <v>6093</v>
      </c>
      <c r="F1302" s="2">
        <v>20.25</v>
      </c>
      <c r="G1302" t="s">
        <v>22</v>
      </c>
      <c r="H1302" t="s">
        <v>6094</v>
      </c>
      <c r="I1302">
        <v>0</v>
      </c>
      <c r="J1302">
        <v>1</v>
      </c>
    </row>
    <row r="1303" spans="1:10" x14ac:dyDescent="0.35">
      <c r="A1303" t="s">
        <v>11</v>
      </c>
      <c r="B1303" t="s">
        <v>6095</v>
      </c>
      <c r="C1303" t="s">
        <v>6096</v>
      </c>
      <c r="D1303" t="s">
        <v>6097</v>
      </c>
      <c r="E1303" t="s">
        <v>6098</v>
      </c>
      <c r="F1303" s="2">
        <v>30</v>
      </c>
      <c r="G1303" t="s">
        <v>28</v>
      </c>
      <c r="H1303" t="s">
        <v>6099</v>
      </c>
      <c r="I1303">
        <v>0</v>
      </c>
      <c r="J1303">
        <v>1</v>
      </c>
    </row>
    <row r="1304" spans="1:10" x14ac:dyDescent="0.35">
      <c r="A1304" t="s">
        <v>11</v>
      </c>
      <c r="B1304" t="s">
        <v>6100</v>
      </c>
      <c r="C1304" t="s">
        <v>6101</v>
      </c>
      <c r="D1304" t="s">
        <v>6102</v>
      </c>
      <c r="E1304" t="s">
        <v>6103</v>
      </c>
      <c r="F1304" s="2">
        <v>20</v>
      </c>
      <c r="G1304" t="s">
        <v>34</v>
      </c>
      <c r="H1304" t="s">
        <v>6104</v>
      </c>
      <c r="I1304">
        <v>0</v>
      </c>
      <c r="J1304">
        <v>1</v>
      </c>
    </row>
    <row r="1305" spans="1:10" x14ac:dyDescent="0.35">
      <c r="A1305" t="s">
        <v>11</v>
      </c>
      <c r="B1305" t="s">
        <v>6105</v>
      </c>
      <c r="C1305" t="s">
        <v>6106</v>
      </c>
      <c r="D1305" t="s">
        <v>6107</v>
      </c>
      <c r="E1305" t="s">
        <v>6108</v>
      </c>
      <c r="F1305" s="2">
        <v>18</v>
      </c>
      <c r="G1305" t="s">
        <v>39</v>
      </c>
      <c r="H1305" t="s">
        <v>6109</v>
      </c>
      <c r="I1305">
        <v>0</v>
      </c>
      <c r="J1305">
        <v>1</v>
      </c>
    </row>
    <row r="1306" spans="1:10" x14ac:dyDescent="0.35">
      <c r="A1306" t="s">
        <v>11</v>
      </c>
      <c r="B1306" t="s">
        <v>6110</v>
      </c>
      <c r="C1306" t="s">
        <v>6111</v>
      </c>
      <c r="D1306" t="s">
        <v>6112</v>
      </c>
      <c r="E1306" t="s">
        <v>6113</v>
      </c>
      <c r="F1306" s="2">
        <v>15</v>
      </c>
      <c r="G1306" t="s">
        <v>45</v>
      </c>
      <c r="H1306" t="s">
        <v>6114</v>
      </c>
      <c r="I1306">
        <v>0</v>
      </c>
      <c r="J1306">
        <v>1</v>
      </c>
    </row>
    <row r="1307" spans="1:10" x14ac:dyDescent="0.35">
      <c r="A1307" t="s">
        <v>11</v>
      </c>
      <c r="B1307" t="s">
        <v>6115</v>
      </c>
      <c r="C1307" t="s">
        <v>6116</v>
      </c>
      <c r="D1307" t="s">
        <v>6117</v>
      </c>
      <c r="E1307" t="s">
        <v>6118</v>
      </c>
      <c r="F1307" s="2">
        <v>45</v>
      </c>
      <c r="G1307" t="s">
        <v>51</v>
      </c>
      <c r="H1307" t="s">
        <v>6119</v>
      </c>
      <c r="I1307">
        <v>0</v>
      </c>
      <c r="J1307">
        <v>1</v>
      </c>
    </row>
    <row r="1308" spans="1:10" x14ac:dyDescent="0.35">
      <c r="A1308" t="s">
        <v>11</v>
      </c>
      <c r="B1308" t="s">
        <v>6120</v>
      </c>
      <c r="C1308" t="s">
        <v>6121</v>
      </c>
      <c r="D1308" t="s">
        <v>6122</v>
      </c>
      <c r="E1308" t="s">
        <v>6123</v>
      </c>
      <c r="F1308" s="2">
        <v>22</v>
      </c>
      <c r="G1308" t="s">
        <v>57</v>
      </c>
      <c r="H1308" t="s">
        <v>6124</v>
      </c>
      <c r="I1308">
        <v>0</v>
      </c>
      <c r="J1308">
        <v>1</v>
      </c>
    </row>
    <row r="1309" spans="1:10" x14ac:dyDescent="0.35">
      <c r="A1309" t="s">
        <v>11</v>
      </c>
      <c r="B1309" t="s">
        <v>6125</v>
      </c>
      <c r="C1309" t="s">
        <v>6126</v>
      </c>
      <c r="D1309" t="s">
        <v>6127</v>
      </c>
      <c r="E1309" t="s">
        <v>6128</v>
      </c>
      <c r="F1309" s="2">
        <v>15</v>
      </c>
      <c r="G1309" t="s">
        <v>63</v>
      </c>
      <c r="H1309" t="s">
        <v>6129</v>
      </c>
      <c r="I1309">
        <v>0</v>
      </c>
      <c r="J1309">
        <v>1</v>
      </c>
    </row>
    <row r="1310" spans="1:10" x14ac:dyDescent="0.35">
      <c r="A1310" t="s">
        <v>11</v>
      </c>
      <c r="B1310" t="s">
        <v>6130</v>
      </c>
      <c r="C1310" t="s">
        <v>6131</v>
      </c>
      <c r="D1310" t="s">
        <v>6132</v>
      </c>
      <c r="E1310" t="s">
        <v>6133</v>
      </c>
      <c r="F1310" s="2">
        <v>20</v>
      </c>
      <c r="G1310" t="s">
        <v>69</v>
      </c>
      <c r="H1310" t="s">
        <v>6134</v>
      </c>
      <c r="I1310">
        <v>0</v>
      </c>
      <c r="J1310">
        <v>1</v>
      </c>
    </row>
    <row r="1311" spans="1:10" x14ac:dyDescent="0.35">
      <c r="A1311" t="s">
        <v>11</v>
      </c>
      <c r="B1311" t="s">
        <v>6135</v>
      </c>
      <c r="C1311" t="s">
        <v>6136</v>
      </c>
      <c r="D1311" t="s">
        <v>6137</v>
      </c>
      <c r="E1311" t="s">
        <v>6138</v>
      </c>
      <c r="F1311" s="2">
        <v>15</v>
      </c>
      <c r="G1311" t="s">
        <v>75</v>
      </c>
      <c r="H1311" t="s">
        <v>6139</v>
      </c>
      <c r="I1311">
        <v>0</v>
      </c>
      <c r="J1311">
        <v>1</v>
      </c>
    </row>
    <row r="1312" spans="1:10" x14ac:dyDescent="0.35">
      <c r="A1312" t="s">
        <v>11</v>
      </c>
      <c r="B1312" t="s">
        <v>6140</v>
      </c>
      <c r="C1312" t="s">
        <v>6141</v>
      </c>
      <c r="D1312" t="s">
        <v>6142</v>
      </c>
      <c r="E1312" t="s">
        <v>6143</v>
      </c>
      <c r="F1312" s="2">
        <v>15</v>
      </c>
      <c r="G1312" t="s">
        <v>81</v>
      </c>
      <c r="H1312" t="s">
        <v>6144</v>
      </c>
      <c r="I1312">
        <v>0</v>
      </c>
      <c r="J1312">
        <v>1</v>
      </c>
    </row>
    <row r="1313" spans="1:10" x14ac:dyDescent="0.35">
      <c r="A1313" t="s">
        <v>11</v>
      </c>
      <c r="B1313" t="s">
        <v>6145</v>
      </c>
      <c r="C1313" t="s">
        <v>6146</v>
      </c>
      <c r="D1313" t="s">
        <v>6147</v>
      </c>
      <c r="E1313" t="s">
        <v>6148</v>
      </c>
      <c r="F1313" s="2">
        <v>15</v>
      </c>
      <c r="G1313" t="s">
        <v>16</v>
      </c>
      <c r="H1313" t="s">
        <v>6149</v>
      </c>
      <c r="I1313">
        <v>0</v>
      </c>
      <c r="J1313">
        <v>1</v>
      </c>
    </row>
    <row r="1314" spans="1:10" x14ac:dyDescent="0.35">
      <c r="A1314" t="s">
        <v>11</v>
      </c>
      <c r="B1314" t="s">
        <v>6150</v>
      </c>
      <c r="C1314" t="s">
        <v>6151</v>
      </c>
      <c r="D1314" t="s">
        <v>6152</v>
      </c>
      <c r="E1314" t="s">
        <v>6153</v>
      </c>
      <c r="F1314" s="2">
        <v>31.25</v>
      </c>
      <c r="G1314" t="s">
        <v>22</v>
      </c>
      <c r="H1314" t="s">
        <v>6154</v>
      </c>
      <c r="I1314">
        <v>0</v>
      </c>
      <c r="J1314">
        <v>1</v>
      </c>
    </row>
    <row r="1315" spans="1:10" x14ac:dyDescent="0.35">
      <c r="A1315" t="s">
        <v>11</v>
      </c>
      <c r="B1315" t="s">
        <v>6155</v>
      </c>
      <c r="C1315" t="s">
        <v>6156</v>
      </c>
      <c r="D1315" t="s">
        <v>6157</v>
      </c>
      <c r="E1315" t="s">
        <v>6158</v>
      </c>
      <c r="F1315" s="2">
        <v>12</v>
      </c>
      <c r="G1315" t="s">
        <v>28</v>
      </c>
      <c r="H1315" t="s">
        <v>6159</v>
      </c>
      <c r="I1315">
        <v>0</v>
      </c>
      <c r="J1315">
        <v>1</v>
      </c>
    </row>
    <row r="1316" spans="1:10" x14ac:dyDescent="0.35">
      <c r="A1316" t="s">
        <v>11</v>
      </c>
      <c r="B1316" t="s">
        <v>6160</v>
      </c>
      <c r="C1316" t="s">
        <v>6161</v>
      </c>
      <c r="D1316" t="s">
        <v>6162</v>
      </c>
      <c r="E1316" t="s">
        <v>6163</v>
      </c>
      <c r="F1316" s="2">
        <v>15</v>
      </c>
      <c r="G1316" t="s">
        <v>34</v>
      </c>
      <c r="H1316" t="s">
        <v>6164</v>
      </c>
      <c r="I1316">
        <v>0</v>
      </c>
      <c r="J1316">
        <v>1</v>
      </c>
    </row>
    <row r="1317" spans="1:10" x14ac:dyDescent="0.35">
      <c r="A1317" t="s">
        <v>11</v>
      </c>
      <c r="B1317" t="s">
        <v>6165</v>
      </c>
      <c r="C1317" t="s">
        <v>6166</v>
      </c>
      <c r="D1317" t="s">
        <v>6167</v>
      </c>
      <c r="E1317" t="s">
        <v>6168</v>
      </c>
      <c r="F1317" s="2">
        <v>15</v>
      </c>
      <c r="G1317" t="s">
        <v>39</v>
      </c>
      <c r="H1317" t="s">
        <v>6169</v>
      </c>
      <c r="I1317">
        <v>0</v>
      </c>
      <c r="J1317">
        <v>1</v>
      </c>
    </row>
    <row r="1318" spans="1:10" x14ac:dyDescent="0.35">
      <c r="A1318" t="s">
        <v>11</v>
      </c>
      <c r="B1318" t="s">
        <v>6170</v>
      </c>
      <c r="C1318" t="s">
        <v>6171</v>
      </c>
      <c r="D1318" t="s">
        <v>6172</v>
      </c>
      <c r="E1318" t="s">
        <v>6173</v>
      </c>
      <c r="F1318" s="2">
        <v>20</v>
      </c>
      <c r="G1318" t="s">
        <v>45</v>
      </c>
      <c r="H1318" t="s">
        <v>6174</v>
      </c>
      <c r="I1318">
        <v>0</v>
      </c>
      <c r="J1318">
        <v>1</v>
      </c>
    </row>
    <row r="1319" spans="1:10" x14ac:dyDescent="0.35">
      <c r="A1319" t="s">
        <v>11</v>
      </c>
      <c r="B1319" t="s">
        <v>6175</v>
      </c>
      <c r="C1319" t="s">
        <v>6176</v>
      </c>
      <c r="D1319" t="s">
        <v>6177</v>
      </c>
      <c r="E1319" t="s">
        <v>6178</v>
      </c>
      <c r="F1319" s="2">
        <v>614.1</v>
      </c>
      <c r="G1319" t="s">
        <v>51</v>
      </c>
      <c r="H1319" t="s">
        <v>6179</v>
      </c>
      <c r="I1319">
        <v>0</v>
      </c>
      <c r="J1319">
        <v>1</v>
      </c>
    </row>
    <row r="1320" spans="1:10" x14ac:dyDescent="0.35">
      <c r="A1320" t="s">
        <v>11</v>
      </c>
      <c r="B1320" t="s">
        <v>6180</v>
      </c>
      <c r="C1320" t="s">
        <v>6181</v>
      </c>
      <c r="D1320" t="s">
        <v>6182</v>
      </c>
      <c r="E1320" t="s">
        <v>6183</v>
      </c>
      <c r="F1320" s="2">
        <v>15</v>
      </c>
      <c r="G1320" t="s">
        <v>57</v>
      </c>
      <c r="H1320" t="s">
        <v>6184</v>
      </c>
      <c r="I1320">
        <v>0</v>
      </c>
      <c r="J1320">
        <v>1</v>
      </c>
    </row>
    <row r="1321" spans="1:10" x14ac:dyDescent="0.35">
      <c r="A1321" t="s">
        <v>11</v>
      </c>
      <c r="B1321" t="s">
        <v>6185</v>
      </c>
      <c r="C1321" t="s">
        <v>6186</v>
      </c>
      <c r="D1321" t="s">
        <v>6187</v>
      </c>
      <c r="E1321" t="s">
        <v>6188</v>
      </c>
      <c r="F1321" s="2">
        <v>15</v>
      </c>
      <c r="G1321" t="s">
        <v>63</v>
      </c>
      <c r="H1321" t="s">
        <v>6189</v>
      </c>
      <c r="I1321">
        <v>0</v>
      </c>
      <c r="J1321">
        <v>1</v>
      </c>
    </row>
    <row r="1322" spans="1:10" x14ac:dyDescent="0.35">
      <c r="A1322" t="s">
        <v>11</v>
      </c>
      <c r="B1322" t="s">
        <v>6190</v>
      </c>
      <c r="C1322" t="s">
        <v>6191</v>
      </c>
      <c r="D1322" t="s">
        <v>6192</v>
      </c>
      <c r="E1322" t="s">
        <v>6193</v>
      </c>
      <c r="F1322" s="2">
        <v>15</v>
      </c>
      <c r="G1322" t="s">
        <v>69</v>
      </c>
      <c r="H1322" t="s">
        <v>6194</v>
      </c>
      <c r="I1322">
        <v>0</v>
      </c>
      <c r="J1322">
        <v>1</v>
      </c>
    </row>
    <row r="1323" spans="1:10" x14ac:dyDescent="0.35">
      <c r="A1323" t="s">
        <v>11</v>
      </c>
      <c r="B1323" t="s">
        <v>6195</v>
      </c>
      <c r="C1323" t="s">
        <v>6196</v>
      </c>
      <c r="D1323" t="s">
        <v>6197</v>
      </c>
      <c r="E1323" t="s">
        <v>6198</v>
      </c>
      <c r="F1323" s="2">
        <v>15</v>
      </c>
      <c r="G1323" t="s">
        <v>75</v>
      </c>
      <c r="H1323" t="s">
        <v>6199</v>
      </c>
      <c r="I1323">
        <v>0</v>
      </c>
      <c r="J1323">
        <v>1</v>
      </c>
    </row>
    <row r="1324" spans="1:10" x14ac:dyDescent="0.35">
      <c r="A1324" t="s">
        <v>11</v>
      </c>
      <c r="B1324" t="s">
        <v>6200</v>
      </c>
      <c r="C1324" t="s">
        <v>6201</v>
      </c>
      <c r="D1324" t="s">
        <v>6202</v>
      </c>
      <c r="E1324" t="s">
        <v>6203</v>
      </c>
      <c r="F1324" s="2">
        <v>15</v>
      </c>
      <c r="G1324" t="s">
        <v>81</v>
      </c>
      <c r="H1324" t="s">
        <v>6204</v>
      </c>
      <c r="I1324">
        <v>0</v>
      </c>
      <c r="J1324">
        <v>1</v>
      </c>
    </row>
    <row r="1325" spans="1:10" x14ac:dyDescent="0.35">
      <c r="A1325" t="s">
        <v>11</v>
      </c>
      <c r="B1325" t="s">
        <v>6205</v>
      </c>
      <c r="C1325" t="s">
        <v>6206</v>
      </c>
      <c r="D1325" t="s">
        <v>6207</v>
      </c>
      <c r="E1325" t="s">
        <v>6208</v>
      </c>
      <c r="F1325" s="2">
        <v>15.3</v>
      </c>
      <c r="G1325" t="s">
        <v>22</v>
      </c>
      <c r="H1325" t="s">
        <v>6209</v>
      </c>
      <c r="I1325">
        <v>0</v>
      </c>
      <c r="J1325">
        <v>1</v>
      </c>
    </row>
    <row r="1326" spans="1:10" x14ac:dyDescent="0.35">
      <c r="A1326" t="s">
        <v>11</v>
      </c>
      <c r="B1326" t="s">
        <v>6210</v>
      </c>
      <c r="C1326" t="s">
        <v>6211</v>
      </c>
      <c r="D1326" t="s">
        <v>6212</v>
      </c>
      <c r="E1326" t="s">
        <v>6213</v>
      </c>
      <c r="F1326" s="2">
        <v>15</v>
      </c>
      <c r="G1326" t="s">
        <v>28</v>
      </c>
      <c r="H1326" t="s">
        <v>6214</v>
      </c>
      <c r="I1326">
        <v>0</v>
      </c>
      <c r="J1326">
        <v>1</v>
      </c>
    </row>
    <row r="1327" spans="1:10" x14ac:dyDescent="0.35">
      <c r="A1327" t="s">
        <v>11</v>
      </c>
      <c r="B1327" t="s">
        <v>6215</v>
      </c>
      <c r="C1327" t="s">
        <v>6216</v>
      </c>
      <c r="D1327" t="s">
        <v>6217</v>
      </c>
      <c r="E1327" t="s">
        <v>6218</v>
      </c>
      <c r="F1327" s="2">
        <v>15</v>
      </c>
      <c r="G1327" t="s">
        <v>34</v>
      </c>
      <c r="H1327" t="s">
        <v>6219</v>
      </c>
      <c r="I1327">
        <v>0</v>
      </c>
      <c r="J1327">
        <v>1</v>
      </c>
    </row>
    <row r="1328" spans="1:10" x14ac:dyDescent="0.35">
      <c r="A1328" t="s">
        <v>11</v>
      </c>
      <c r="B1328" t="s">
        <v>6220</v>
      </c>
      <c r="C1328" t="s">
        <v>6221</v>
      </c>
      <c r="D1328" t="s">
        <v>6222</v>
      </c>
      <c r="E1328" t="s">
        <v>6223</v>
      </c>
      <c r="F1328" s="2">
        <v>15</v>
      </c>
      <c r="G1328" t="s">
        <v>39</v>
      </c>
      <c r="H1328" t="s">
        <v>6224</v>
      </c>
      <c r="I1328">
        <v>0</v>
      </c>
      <c r="J1328">
        <v>1</v>
      </c>
    </row>
    <row r="1329" spans="1:10" x14ac:dyDescent="0.35">
      <c r="A1329" t="s">
        <v>11</v>
      </c>
      <c r="B1329" t="s">
        <v>6225</v>
      </c>
      <c r="C1329" t="s">
        <v>6226</v>
      </c>
      <c r="D1329" t="s">
        <v>6227</v>
      </c>
      <c r="E1329" t="s">
        <v>6228</v>
      </c>
      <c r="F1329" s="2">
        <v>15</v>
      </c>
      <c r="G1329" t="s">
        <v>45</v>
      </c>
      <c r="H1329" t="s">
        <v>6229</v>
      </c>
      <c r="I1329">
        <v>0</v>
      </c>
      <c r="J1329">
        <v>1</v>
      </c>
    </row>
    <row r="1330" spans="1:10" x14ac:dyDescent="0.35">
      <c r="A1330" t="s">
        <v>11</v>
      </c>
      <c r="B1330" t="s">
        <v>6230</v>
      </c>
      <c r="C1330" t="s">
        <v>6231</v>
      </c>
      <c r="D1330" t="s">
        <v>6232</v>
      </c>
      <c r="E1330" t="s">
        <v>6232</v>
      </c>
      <c r="F1330" s="2">
        <v>48.75</v>
      </c>
      <c r="G1330" t="s">
        <v>51</v>
      </c>
      <c r="H1330" t="s">
        <v>6233</v>
      </c>
      <c r="I1330">
        <v>0</v>
      </c>
      <c r="J1330">
        <v>1</v>
      </c>
    </row>
    <row r="1331" spans="1:10" x14ac:dyDescent="0.35">
      <c r="A1331" t="s">
        <v>11</v>
      </c>
      <c r="B1331" t="s">
        <v>6234</v>
      </c>
      <c r="C1331" t="s">
        <v>6235</v>
      </c>
      <c r="D1331" t="s">
        <v>6236</v>
      </c>
      <c r="E1331" t="s">
        <v>6237</v>
      </c>
      <c r="F1331" s="2">
        <v>16.29</v>
      </c>
      <c r="G1331" t="s">
        <v>57</v>
      </c>
      <c r="I1331">
        <v>0</v>
      </c>
      <c r="J1331">
        <v>1</v>
      </c>
    </row>
    <row r="1332" spans="1:10" x14ac:dyDescent="0.35">
      <c r="A1332" t="s">
        <v>11</v>
      </c>
      <c r="B1332" t="s">
        <v>6238</v>
      </c>
      <c r="C1332" t="s">
        <v>6239</v>
      </c>
      <c r="D1332" t="s">
        <v>6240</v>
      </c>
      <c r="E1332" t="s">
        <v>6241</v>
      </c>
      <c r="F1332" s="2">
        <v>15</v>
      </c>
      <c r="G1332" t="s">
        <v>63</v>
      </c>
      <c r="H1332" t="s">
        <v>6242</v>
      </c>
      <c r="I1332">
        <v>0</v>
      </c>
      <c r="J1332">
        <v>1</v>
      </c>
    </row>
    <row r="1333" spans="1:10" x14ac:dyDescent="0.35">
      <c r="A1333" t="s">
        <v>11</v>
      </c>
      <c r="B1333" t="s">
        <v>6243</v>
      </c>
      <c r="C1333" t="s">
        <v>6244</v>
      </c>
      <c r="D1333" t="s">
        <v>6245</v>
      </c>
      <c r="E1333" t="s">
        <v>6246</v>
      </c>
      <c r="F1333" s="2">
        <v>15</v>
      </c>
      <c r="G1333" t="s">
        <v>69</v>
      </c>
      <c r="H1333" t="s">
        <v>6247</v>
      </c>
      <c r="I1333">
        <v>0</v>
      </c>
      <c r="J1333">
        <v>1</v>
      </c>
    </row>
    <row r="1334" spans="1:10" x14ac:dyDescent="0.35">
      <c r="A1334" t="s">
        <v>11</v>
      </c>
      <c r="B1334" t="s">
        <v>6248</v>
      </c>
      <c r="C1334" t="s">
        <v>6249</v>
      </c>
      <c r="D1334" t="s">
        <v>6250</v>
      </c>
      <c r="E1334" t="s">
        <v>6251</v>
      </c>
      <c r="F1334" s="2">
        <v>15</v>
      </c>
      <c r="G1334" t="s">
        <v>75</v>
      </c>
      <c r="H1334" t="s">
        <v>6252</v>
      </c>
      <c r="I1334">
        <v>0</v>
      </c>
      <c r="J1334">
        <v>1</v>
      </c>
    </row>
    <row r="1335" spans="1:10" x14ac:dyDescent="0.35">
      <c r="A1335" t="s">
        <v>11</v>
      </c>
      <c r="B1335" t="s">
        <v>6253</v>
      </c>
      <c r="C1335" t="s">
        <v>6254</v>
      </c>
      <c r="D1335" t="s">
        <v>6255</v>
      </c>
      <c r="E1335" t="s">
        <v>6256</v>
      </c>
      <c r="F1335" s="2">
        <v>16.940000000000001</v>
      </c>
      <c r="G1335" t="s">
        <v>81</v>
      </c>
      <c r="I1335">
        <v>0</v>
      </c>
      <c r="J1335">
        <v>1</v>
      </c>
    </row>
    <row r="1336" spans="1:10" x14ac:dyDescent="0.35">
      <c r="A1336" t="s">
        <v>11</v>
      </c>
      <c r="B1336" t="s">
        <v>6257</v>
      </c>
      <c r="C1336" t="s">
        <v>6258</v>
      </c>
      <c r="D1336" t="s">
        <v>6259</v>
      </c>
      <c r="E1336" t="s">
        <v>6260</v>
      </c>
      <c r="F1336" s="2">
        <v>29.5</v>
      </c>
      <c r="G1336" t="s">
        <v>16</v>
      </c>
      <c r="H1336" t="s">
        <v>6261</v>
      </c>
      <c r="I1336">
        <v>0</v>
      </c>
      <c r="J1336">
        <v>1</v>
      </c>
    </row>
    <row r="1337" spans="1:10" x14ac:dyDescent="0.35">
      <c r="A1337" t="s">
        <v>11</v>
      </c>
      <c r="B1337" t="s">
        <v>6262</v>
      </c>
      <c r="C1337" t="s">
        <v>6263</v>
      </c>
      <c r="D1337" t="s">
        <v>6264</v>
      </c>
      <c r="E1337" t="s">
        <v>6265</v>
      </c>
      <c r="F1337" s="2">
        <v>16.25</v>
      </c>
      <c r="G1337" t="s">
        <v>22</v>
      </c>
      <c r="H1337" t="s">
        <v>6266</v>
      </c>
      <c r="I1337">
        <v>0</v>
      </c>
      <c r="J1337">
        <v>1</v>
      </c>
    </row>
    <row r="1338" spans="1:10" x14ac:dyDescent="0.35">
      <c r="A1338" t="s">
        <v>11</v>
      </c>
      <c r="B1338" t="s">
        <v>6267</v>
      </c>
      <c r="C1338" t="s">
        <v>6268</v>
      </c>
      <c r="D1338" t="s">
        <v>6269</v>
      </c>
      <c r="E1338" t="s">
        <v>6270</v>
      </c>
      <c r="F1338" s="2">
        <v>15</v>
      </c>
      <c r="G1338" t="s">
        <v>28</v>
      </c>
      <c r="H1338" t="s">
        <v>6271</v>
      </c>
      <c r="I1338">
        <v>0</v>
      </c>
      <c r="J1338">
        <v>1</v>
      </c>
    </row>
    <row r="1339" spans="1:10" x14ac:dyDescent="0.35">
      <c r="A1339" t="s">
        <v>11</v>
      </c>
      <c r="B1339" t="s">
        <v>6272</v>
      </c>
      <c r="C1339" t="s">
        <v>6273</v>
      </c>
      <c r="D1339" t="s">
        <v>6274</v>
      </c>
      <c r="E1339" t="s">
        <v>6275</v>
      </c>
      <c r="F1339" s="2">
        <v>15</v>
      </c>
      <c r="G1339" t="s">
        <v>34</v>
      </c>
      <c r="H1339" t="s">
        <v>6276</v>
      </c>
      <c r="I1339">
        <v>0</v>
      </c>
      <c r="J1339">
        <v>1</v>
      </c>
    </row>
    <row r="1340" spans="1:10" x14ac:dyDescent="0.35">
      <c r="A1340" t="s">
        <v>11</v>
      </c>
      <c r="B1340" t="s">
        <v>6277</v>
      </c>
      <c r="C1340" t="s">
        <v>6278</v>
      </c>
      <c r="D1340" t="s">
        <v>6279</v>
      </c>
      <c r="E1340" t="s">
        <v>6280</v>
      </c>
      <c r="F1340" s="2">
        <v>20.16</v>
      </c>
      <c r="G1340" t="s">
        <v>39</v>
      </c>
      <c r="I1340">
        <v>0</v>
      </c>
      <c r="J1340">
        <v>1</v>
      </c>
    </row>
    <row r="1341" spans="1:10" x14ac:dyDescent="0.35">
      <c r="A1341" t="s">
        <v>11</v>
      </c>
      <c r="B1341" t="s">
        <v>6281</v>
      </c>
      <c r="C1341" t="s">
        <v>6282</v>
      </c>
      <c r="D1341" t="s">
        <v>6283</v>
      </c>
      <c r="E1341" t="s">
        <v>6284</v>
      </c>
      <c r="F1341" s="2">
        <v>0</v>
      </c>
      <c r="G1341" t="s">
        <v>45</v>
      </c>
      <c r="I1341">
        <v>0</v>
      </c>
      <c r="J1341">
        <v>1</v>
      </c>
    </row>
    <row r="1342" spans="1:10" x14ac:dyDescent="0.35">
      <c r="A1342" t="s">
        <v>11</v>
      </c>
      <c r="B1342" t="s">
        <v>6285</v>
      </c>
      <c r="C1342" t="s">
        <v>6286</v>
      </c>
      <c r="D1342" t="s">
        <v>6287</v>
      </c>
      <c r="E1342" t="s">
        <v>6288</v>
      </c>
      <c r="F1342" s="2">
        <v>15</v>
      </c>
      <c r="G1342" t="s">
        <v>51</v>
      </c>
      <c r="H1342" t="s">
        <v>6289</v>
      </c>
      <c r="I1342">
        <v>0</v>
      </c>
      <c r="J1342">
        <v>1</v>
      </c>
    </row>
    <row r="1343" spans="1:10" x14ac:dyDescent="0.35">
      <c r="A1343" t="s">
        <v>11</v>
      </c>
      <c r="B1343" t="s">
        <v>6290</v>
      </c>
      <c r="C1343" t="s">
        <v>6291</v>
      </c>
      <c r="D1343" t="s">
        <v>6287</v>
      </c>
      <c r="E1343" t="s">
        <v>6288</v>
      </c>
      <c r="F1343" s="2">
        <v>15</v>
      </c>
      <c r="G1343" t="s">
        <v>57</v>
      </c>
      <c r="H1343" t="s">
        <v>6292</v>
      </c>
      <c r="I1343">
        <v>0</v>
      </c>
      <c r="J1343">
        <v>1</v>
      </c>
    </row>
    <row r="1344" spans="1:10" x14ac:dyDescent="0.35">
      <c r="A1344" t="s">
        <v>11</v>
      </c>
      <c r="B1344" t="s">
        <v>6293</v>
      </c>
      <c r="C1344" t="s">
        <v>6294</v>
      </c>
      <c r="D1344" t="s">
        <v>6295</v>
      </c>
      <c r="E1344" t="s">
        <v>6296</v>
      </c>
      <c r="F1344" s="2">
        <v>15</v>
      </c>
      <c r="G1344" t="s">
        <v>63</v>
      </c>
      <c r="H1344" t="s">
        <v>6297</v>
      </c>
      <c r="I1344">
        <v>0</v>
      </c>
      <c r="J1344">
        <v>1</v>
      </c>
    </row>
    <row r="1345" spans="1:10" x14ac:dyDescent="0.35">
      <c r="A1345" t="s">
        <v>11</v>
      </c>
      <c r="B1345" t="s">
        <v>6298</v>
      </c>
      <c r="C1345" t="s">
        <v>6299</v>
      </c>
      <c r="D1345" t="s">
        <v>6300</v>
      </c>
      <c r="E1345" t="s">
        <v>6301</v>
      </c>
      <c r="F1345" s="2">
        <v>16.29</v>
      </c>
      <c r="G1345" t="s">
        <v>69</v>
      </c>
      <c r="I1345">
        <v>0</v>
      </c>
      <c r="J1345">
        <v>1</v>
      </c>
    </row>
    <row r="1346" spans="1:10" x14ac:dyDescent="0.35">
      <c r="A1346" t="s">
        <v>11</v>
      </c>
      <c r="B1346" t="s">
        <v>6302</v>
      </c>
      <c r="C1346" t="s">
        <v>6303</v>
      </c>
      <c r="D1346" t="s">
        <v>6304</v>
      </c>
      <c r="E1346" t="s">
        <v>6305</v>
      </c>
      <c r="F1346" s="2">
        <v>15</v>
      </c>
      <c r="G1346" t="s">
        <v>75</v>
      </c>
      <c r="H1346" t="s">
        <v>6306</v>
      </c>
      <c r="I1346">
        <v>0</v>
      </c>
      <c r="J1346">
        <v>1</v>
      </c>
    </row>
    <row r="1347" spans="1:10" x14ac:dyDescent="0.35">
      <c r="A1347" t="s">
        <v>11</v>
      </c>
      <c r="B1347" t="s">
        <v>6307</v>
      </c>
      <c r="C1347" t="s">
        <v>6308</v>
      </c>
      <c r="D1347" t="s">
        <v>6309</v>
      </c>
      <c r="E1347" t="s">
        <v>6310</v>
      </c>
      <c r="F1347" s="2">
        <v>20</v>
      </c>
      <c r="G1347" t="s">
        <v>81</v>
      </c>
      <c r="H1347" t="s">
        <v>6311</v>
      </c>
      <c r="I1347">
        <v>0</v>
      </c>
      <c r="J1347">
        <v>1</v>
      </c>
    </row>
    <row r="1348" spans="1:10" x14ac:dyDescent="0.35">
      <c r="A1348" t="s">
        <v>11</v>
      </c>
      <c r="B1348" t="s">
        <v>6312</v>
      </c>
      <c r="C1348" t="s">
        <v>6313</v>
      </c>
      <c r="D1348" t="s">
        <v>6314</v>
      </c>
      <c r="E1348" t="s">
        <v>6315</v>
      </c>
      <c r="F1348" s="2">
        <v>15</v>
      </c>
      <c r="G1348" t="s">
        <v>22</v>
      </c>
      <c r="H1348" t="s">
        <v>6316</v>
      </c>
      <c r="I1348">
        <v>0</v>
      </c>
      <c r="J1348">
        <v>1</v>
      </c>
    </row>
    <row r="1349" spans="1:10" x14ac:dyDescent="0.35">
      <c r="A1349" t="s">
        <v>11</v>
      </c>
      <c r="B1349" t="s">
        <v>6317</v>
      </c>
      <c r="C1349" t="s">
        <v>6318</v>
      </c>
      <c r="D1349" t="s">
        <v>6319</v>
      </c>
      <c r="E1349" t="s">
        <v>6320</v>
      </c>
      <c r="F1349" s="2">
        <v>12</v>
      </c>
      <c r="G1349" t="s">
        <v>28</v>
      </c>
      <c r="H1349" t="s">
        <v>6321</v>
      </c>
      <c r="I1349">
        <v>0</v>
      </c>
      <c r="J1349">
        <v>1</v>
      </c>
    </row>
    <row r="1350" spans="1:10" x14ac:dyDescent="0.35">
      <c r="A1350" t="s">
        <v>11</v>
      </c>
      <c r="B1350" t="s">
        <v>6322</v>
      </c>
      <c r="C1350" t="s">
        <v>6323</v>
      </c>
      <c r="D1350" t="s">
        <v>6324</v>
      </c>
      <c r="E1350" t="s">
        <v>6325</v>
      </c>
      <c r="F1350" s="2">
        <v>12</v>
      </c>
      <c r="G1350" t="s">
        <v>34</v>
      </c>
      <c r="H1350" t="s">
        <v>6326</v>
      </c>
      <c r="I1350">
        <v>0</v>
      </c>
      <c r="J1350">
        <v>1</v>
      </c>
    </row>
    <row r="1351" spans="1:10" x14ac:dyDescent="0.35">
      <c r="A1351" t="s">
        <v>11</v>
      </c>
      <c r="B1351" t="s">
        <v>6327</v>
      </c>
      <c r="C1351" t="s">
        <v>6328</v>
      </c>
      <c r="D1351" t="s">
        <v>6329</v>
      </c>
      <c r="E1351" t="s">
        <v>6330</v>
      </c>
      <c r="F1351" s="2">
        <v>15</v>
      </c>
      <c r="G1351" t="s">
        <v>39</v>
      </c>
      <c r="H1351" t="s">
        <v>6331</v>
      </c>
      <c r="I1351">
        <v>0</v>
      </c>
      <c r="J1351">
        <v>1</v>
      </c>
    </row>
    <row r="1352" spans="1:10" x14ac:dyDescent="0.35">
      <c r="A1352" t="s">
        <v>11</v>
      </c>
      <c r="B1352" t="s">
        <v>6332</v>
      </c>
      <c r="C1352" t="s">
        <v>6333</v>
      </c>
      <c r="D1352" t="s">
        <v>6334</v>
      </c>
      <c r="E1352" t="s">
        <v>6335</v>
      </c>
      <c r="F1352" s="2">
        <v>36</v>
      </c>
      <c r="G1352" t="s">
        <v>45</v>
      </c>
      <c r="H1352" t="s">
        <v>6336</v>
      </c>
      <c r="I1352">
        <v>0</v>
      </c>
      <c r="J1352">
        <v>1</v>
      </c>
    </row>
    <row r="1353" spans="1:10" x14ac:dyDescent="0.35">
      <c r="A1353" t="s">
        <v>11</v>
      </c>
      <c r="B1353" t="s">
        <v>6337</v>
      </c>
      <c r="C1353" t="s">
        <v>6338</v>
      </c>
      <c r="D1353" t="s">
        <v>6339</v>
      </c>
      <c r="E1353" t="s">
        <v>6340</v>
      </c>
      <c r="F1353" s="2">
        <v>16.25</v>
      </c>
      <c r="G1353" t="s">
        <v>51</v>
      </c>
      <c r="H1353" t="s">
        <v>6341</v>
      </c>
      <c r="I1353">
        <v>0</v>
      </c>
      <c r="J1353">
        <v>1</v>
      </c>
    </row>
    <row r="1354" spans="1:10" x14ac:dyDescent="0.35">
      <c r="A1354" t="s">
        <v>11</v>
      </c>
      <c r="B1354" t="s">
        <v>6342</v>
      </c>
      <c r="C1354" t="s">
        <v>6343</v>
      </c>
      <c r="D1354" t="s">
        <v>6344</v>
      </c>
      <c r="E1354" t="s">
        <v>6345</v>
      </c>
      <c r="F1354" s="2">
        <v>15</v>
      </c>
      <c r="G1354" t="s">
        <v>57</v>
      </c>
      <c r="H1354" t="s">
        <v>6346</v>
      </c>
      <c r="I1354">
        <v>0</v>
      </c>
      <c r="J1354">
        <v>1</v>
      </c>
    </row>
    <row r="1355" spans="1:10" x14ac:dyDescent="0.35">
      <c r="A1355" t="s">
        <v>11</v>
      </c>
      <c r="B1355" t="s">
        <v>6347</v>
      </c>
      <c r="C1355" t="s">
        <v>6348</v>
      </c>
      <c r="D1355" t="s">
        <v>6349</v>
      </c>
      <c r="E1355" t="s">
        <v>6350</v>
      </c>
      <c r="F1355" s="2">
        <v>50</v>
      </c>
      <c r="G1355" t="s">
        <v>63</v>
      </c>
      <c r="H1355" t="s">
        <v>6351</v>
      </c>
      <c r="I1355">
        <v>0</v>
      </c>
      <c r="J1355">
        <v>1</v>
      </c>
    </row>
    <row r="1356" spans="1:10" x14ac:dyDescent="0.35">
      <c r="A1356" t="s">
        <v>11</v>
      </c>
      <c r="B1356" t="s">
        <v>6352</v>
      </c>
      <c r="C1356" t="s">
        <v>6353</v>
      </c>
      <c r="D1356" t="s">
        <v>6354</v>
      </c>
      <c r="E1356" t="s">
        <v>6355</v>
      </c>
      <c r="F1356" s="2">
        <v>12</v>
      </c>
      <c r="G1356" t="s">
        <v>69</v>
      </c>
      <c r="H1356" t="s">
        <v>6356</v>
      </c>
      <c r="I1356">
        <v>0</v>
      </c>
      <c r="J1356">
        <v>1</v>
      </c>
    </row>
    <row r="1357" spans="1:10" x14ac:dyDescent="0.35">
      <c r="A1357" t="s">
        <v>11</v>
      </c>
      <c r="B1357" t="s">
        <v>6357</v>
      </c>
      <c r="C1357" t="s">
        <v>6358</v>
      </c>
      <c r="D1357" t="s">
        <v>6359</v>
      </c>
      <c r="E1357" t="s">
        <v>6360</v>
      </c>
      <c r="F1357" s="2">
        <v>28.75</v>
      </c>
      <c r="G1357" t="s">
        <v>75</v>
      </c>
      <c r="H1357" t="s">
        <v>6361</v>
      </c>
      <c r="I1357">
        <v>0</v>
      </c>
      <c r="J1357">
        <v>1</v>
      </c>
    </row>
    <row r="1358" spans="1:10" x14ac:dyDescent="0.35">
      <c r="A1358" t="s">
        <v>11</v>
      </c>
      <c r="B1358" t="s">
        <v>6362</v>
      </c>
      <c r="C1358" t="s">
        <v>6363</v>
      </c>
      <c r="D1358" t="s">
        <v>6364</v>
      </c>
      <c r="E1358" t="s">
        <v>6365</v>
      </c>
      <c r="F1358" s="2">
        <v>15</v>
      </c>
      <c r="G1358" t="s">
        <v>81</v>
      </c>
      <c r="H1358" t="s">
        <v>6366</v>
      </c>
      <c r="I1358">
        <v>0</v>
      </c>
      <c r="J1358">
        <v>1</v>
      </c>
    </row>
    <row r="1359" spans="1:10" x14ac:dyDescent="0.35">
      <c r="A1359" t="s">
        <v>11</v>
      </c>
      <c r="B1359" t="s">
        <v>6367</v>
      </c>
      <c r="C1359" t="s">
        <v>6368</v>
      </c>
      <c r="D1359" t="s">
        <v>6369</v>
      </c>
      <c r="E1359" t="s">
        <v>6370</v>
      </c>
      <c r="F1359" s="2">
        <v>120</v>
      </c>
      <c r="G1359" t="s">
        <v>16</v>
      </c>
      <c r="H1359" t="s">
        <v>6371</v>
      </c>
      <c r="I1359">
        <v>0</v>
      </c>
      <c r="J1359">
        <v>1</v>
      </c>
    </row>
    <row r="1360" spans="1:10" x14ac:dyDescent="0.35">
      <c r="A1360" t="s">
        <v>11</v>
      </c>
      <c r="B1360" t="s">
        <v>6372</v>
      </c>
      <c r="C1360" t="s">
        <v>6373</v>
      </c>
      <c r="D1360" t="s">
        <v>6374</v>
      </c>
      <c r="E1360" t="s">
        <v>6375</v>
      </c>
      <c r="F1360" s="2">
        <v>16.940000000000001</v>
      </c>
      <c r="G1360" t="s">
        <v>22</v>
      </c>
      <c r="I1360">
        <v>0</v>
      </c>
      <c r="J1360">
        <v>1</v>
      </c>
    </row>
    <row r="1361" spans="1:10" x14ac:dyDescent="0.35">
      <c r="A1361" t="s">
        <v>11</v>
      </c>
      <c r="B1361" t="s">
        <v>6376</v>
      </c>
      <c r="C1361" t="s">
        <v>6377</v>
      </c>
      <c r="D1361" t="s">
        <v>6378</v>
      </c>
      <c r="E1361" t="s">
        <v>6379</v>
      </c>
      <c r="F1361" s="2">
        <v>43.5</v>
      </c>
      <c r="G1361" t="s">
        <v>28</v>
      </c>
      <c r="H1361" t="s">
        <v>6380</v>
      </c>
      <c r="I1361">
        <v>0</v>
      </c>
      <c r="J1361">
        <v>1</v>
      </c>
    </row>
    <row r="1362" spans="1:10" x14ac:dyDescent="0.35">
      <c r="A1362" t="s">
        <v>11</v>
      </c>
      <c r="B1362" t="s">
        <v>6381</v>
      </c>
      <c r="C1362" t="s">
        <v>6382</v>
      </c>
      <c r="D1362" t="s">
        <v>6383</v>
      </c>
      <c r="E1362" t="s">
        <v>6384</v>
      </c>
      <c r="F1362" s="2">
        <v>12</v>
      </c>
      <c r="G1362" t="s">
        <v>34</v>
      </c>
      <c r="H1362" t="s">
        <v>6385</v>
      </c>
      <c r="I1362">
        <v>0</v>
      </c>
      <c r="J1362">
        <v>1</v>
      </c>
    </row>
    <row r="1363" spans="1:10" x14ac:dyDescent="0.35">
      <c r="A1363" t="s">
        <v>11</v>
      </c>
      <c r="B1363" t="s">
        <v>6386</v>
      </c>
      <c r="C1363" t="s">
        <v>6387</v>
      </c>
      <c r="D1363" t="s">
        <v>6388</v>
      </c>
      <c r="E1363" t="s">
        <v>6389</v>
      </c>
      <c r="F1363" s="2">
        <v>20.75</v>
      </c>
      <c r="G1363" t="s">
        <v>39</v>
      </c>
      <c r="H1363" t="s">
        <v>6390</v>
      </c>
      <c r="I1363">
        <v>0</v>
      </c>
      <c r="J1363">
        <v>1</v>
      </c>
    </row>
    <row r="1364" spans="1:10" x14ac:dyDescent="0.35">
      <c r="A1364" t="s">
        <v>11</v>
      </c>
      <c r="B1364" t="s">
        <v>6391</v>
      </c>
      <c r="C1364" t="s">
        <v>6392</v>
      </c>
      <c r="D1364" t="s">
        <v>6393</v>
      </c>
      <c r="E1364" t="s">
        <v>6394</v>
      </c>
      <c r="F1364" s="2">
        <v>54.75</v>
      </c>
      <c r="G1364" t="s">
        <v>45</v>
      </c>
      <c r="H1364" t="s">
        <v>6395</v>
      </c>
      <c r="I1364">
        <v>0</v>
      </c>
      <c r="J1364">
        <v>1</v>
      </c>
    </row>
    <row r="1365" spans="1:10" x14ac:dyDescent="0.35">
      <c r="A1365" t="s">
        <v>11</v>
      </c>
      <c r="B1365" t="s">
        <v>6396</v>
      </c>
      <c r="C1365" t="s">
        <v>6397</v>
      </c>
      <c r="D1365" t="s">
        <v>6398</v>
      </c>
      <c r="E1365" t="s">
        <v>6399</v>
      </c>
      <c r="F1365" s="2">
        <v>16.25</v>
      </c>
      <c r="G1365" t="s">
        <v>51</v>
      </c>
      <c r="H1365" t="s">
        <v>6400</v>
      </c>
      <c r="I1365">
        <v>0</v>
      </c>
      <c r="J1365">
        <v>1</v>
      </c>
    </row>
    <row r="1366" spans="1:10" x14ac:dyDescent="0.35">
      <c r="A1366" t="s">
        <v>11</v>
      </c>
      <c r="B1366" t="s">
        <v>6401</v>
      </c>
      <c r="C1366" t="s">
        <v>6402</v>
      </c>
      <c r="D1366" t="s">
        <v>6403</v>
      </c>
      <c r="E1366" t="s">
        <v>6404</v>
      </c>
      <c r="F1366" s="2">
        <v>30</v>
      </c>
      <c r="G1366" t="s">
        <v>57</v>
      </c>
      <c r="H1366" t="s">
        <v>6405</v>
      </c>
      <c r="I1366">
        <v>0</v>
      </c>
      <c r="J1366">
        <v>1</v>
      </c>
    </row>
    <row r="1367" spans="1:10" x14ac:dyDescent="0.35">
      <c r="A1367" t="s">
        <v>11</v>
      </c>
      <c r="B1367" t="s">
        <v>6406</v>
      </c>
      <c r="C1367" t="s">
        <v>6407</v>
      </c>
      <c r="D1367" t="s">
        <v>6408</v>
      </c>
      <c r="E1367" t="s">
        <v>6409</v>
      </c>
      <c r="F1367" s="2">
        <v>30</v>
      </c>
      <c r="G1367" t="s">
        <v>63</v>
      </c>
      <c r="H1367" t="s">
        <v>6410</v>
      </c>
      <c r="I1367">
        <v>0</v>
      </c>
      <c r="J1367">
        <v>1</v>
      </c>
    </row>
    <row r="1368" spans="1:10" x14ac:dyDescent="0.35">
      <c r="A1368" t="s">
        <v>11</v>
      </c>
      <c r="B1368" t="s">
        <v>6411</v>
      </c>
      <c r="C1368" t="s">
        <v>6412</v>
      </c>
      <c r="D1368" t="s">
        <v>6413</v>
      </c>
      <c r="E1368" t="s">
        <v>6414</v>
      </c>
      <c r="F1368" s="2">
        <v>45.5</v>
      </c>
      <c r="G1368" t="s">
        <v>69</v>
      </c>
      <c r="H1368" t="s">
        <v>6415</v>
      </c>
      <c r="I1368">
        <v>0</v>
      </c>
      <c r="J1368">
        <v>1</v>
      </c>
    </row>
    <row r="1369" spans="1:10" x14ac:dyDescent="0.35">
      <c r="A1369" t="s">
        <v>11</v>
      </c>
      <c r="B1369" t="s">
        <v>6416</v>
      </c>
      <c r="C1369" t="s">
        <v>6417</v>
      </c>
      <c r="D1369" t="s">
        <v>6418</v>
      </c>
      <c r="E1369" t="s">
        <v>6419</v>
      </c>
      <c r="F1369" s="2">
        <v>81.25</v>
      </c>
      <c r="G1369" t="s">
        <v>75</v>
      </c>
      <c r="H1369" t="s">
        <v>6420</v>
      </c>
      <c r="I1369">
        <v>0</v>
      </c>
      <c r="J1369">
        <v>1</v>
      </c>
    </row>
    <row r="1370" spans="1:10" x14ac:dyDescent="0.35">
      <c r="A1370" t="s">
        <v>11</v>
      </c>
      <c r="B1370" t="s">
        <v>6421</v>
      </c>
      <c r="C1370" t="s">
        <v>6422</v>
      </c>
      <c r="D1370" t="s">
        <v>6423</v>
      </c>
      <c r="E1370" t="s">
        <v>6424</v>
      </c>
      <c r="F1370" s="2">
        <v>155</v>
      </c>
      <c r="G1370" t="s">
        <v>81</v>
      </c>
      <c r="H1370" t="s">
        <v>6425</v>
      </c>
      <c r="I1370">
        <v>0</v>
      </c>
      <c r="J1370">
        <v>1</v>
      </c>
    </row>
    <row r="1371" spans="1:10" x14ac:dyDescent="0.35">
      <c r="A1371" t="s">
        <v>11</v>
      </c>
      <c r="B1371" t="s">
        <v>6426</v>
      </c>
      <c r="C1371" t="s">
        <v>6427</v>
      </c>
      <c r="D1371" t="s">
        <v>6428</v>
      </c>
      <c r="E1371" t="s">
        <v>6429</v>
      </c>
      <c r="F1371" s="2">
        <v>36</v>
      </c>
      <c r="G1371" t="s">
        <v>22</v>
      </c>
      <c r="H1371" t="s">
        <v>6430</v>
      </c>
      <c r="I1371">
        <v>0</v>
      </c>
      <c r="J1371">
        <v>1</v>
      </c>
    </row>
    <row r="1372" spans="1:10" x14ac:dyDescent="0.35">
      <c r="A1372" t="s">
        <v>11</v>
      </c>
      <c r="B1372" t="s">
        <v>6431</v>
      </c>
      <c r="C1372" t="s">
        <v>6432</v>
      </c>
      <c r="D1372" t="s">
        <v>6433</v>
      </c>
      <c r="E1372" t="s">
        <v>6434</v>
      </c>
      <c r="F1372" s="2">
        <v>77.25</v>
      </c>
      <c r="G1372" t="s">
        <v>28</v>
      </c>
      <c r="H1372" t="s">
        <v>6435</v>
      </c>
      <c r="I1372">
        <v>0</v>
      </c>
      <c r="J1372">
        <v>1</v>
      </c>
    </row>
    <row r="1373" spans="1:10" x14ac:dyDescent="0.35">
      <c r="A1373" t="s">
        <v>11</v>
      </c>
      <c r="B1373" t="s">
        <v>6436</v>
      </c>
      <c r="C1373" t="s">
        <v>6437</v>
      </c>
      <c r="D1373" t="s">
        <v>6438</v>
      </c>
      <c r="E1373" t="s">
        <v>6439</v>
      </c>
      <c r="F1373" s="2">
        <v>15</v>
      </c>
      <c r="G1373" t="s">
        <v>34</v>
      </c>
      <c r="H1373" t="s">
        <v>6440</v>
      </c>
      <c r="I1373">
        <v>0</v>
      </c>
      <c r="J1373">
        <v>1</v>
      </c>
    </row>
    <row r="1374" spans="1:10" x14ac:dyDescent="0.35">
      <c r="A1374" t="s">
        <v>11</v>
      </c>
      <c r="B1374" t="s">
        <v>6441</v>
      </c>
      <c r="C1374" t="s">
        <v>6442</v>
      </c>
      <c r="D1374" t="s">
        <v>6443</v>
      </c>
      <c r="E1374" t="s">
        <v>6444</v>
      </c>
      <c r="F1374" s="2">
        <v>9.99</v>
      </c>
      <c r="G1374" t="s">
        <v>39</v>
      </c>
      <c r="H1374" t="s">
        <v>6445</v>
      </c>
      <c r="I1374">
        <v>0</v>
      </c>
      <c r="J1374">
        <v>1</v>
      </c>
    </row>
    <row r="1375" spans="1:10" x14ac:dyDescent="0.35">
      <c r="A1375" t="s">
        <v>11</v>
      </c>
      <c r="B1375" t="s">
        <v>6446</v>
      </c>
      <c r="C1375" t="s">
        <v>6447</v>
      </c>
      <c r="D1375" t="s">
        <v>6448</v>
      </c>
      <c r="E1375" t="s">
        <v>6449</v>
      </c>
      <c r="F1375" s="2">
        <v>47</v>
      </c>
      <c r="G1375" t="s">
        <v>45</v>
      </c>
      <c r="H1375" t="s">
        <v>6450</v>
      </c>
      <c r="I1375">
        <v>0</v>
      </c>
      <c r="J1375">
        <v>1</v>
      </c>
    </row>
    <row r="1376" spans="1:10" x14ac:dyDescent="0.35">
      <c r="A1376" t="s">
        <v>11</v>
      </c>
      <c r="B1376" t="s">
        <v>6451</v>
      </c>
      <c r="C1376" t="s">
        <v>6452</v>
      </c>
      <c r="D1376" t="s">
        <v>6453</v>
      </c>
      <c r="E1376" t="s">
        <v>6454</v>
      </c>
      <c r="F1376" s="2">
        <v>118.39</v>
      </c>
      <c r="G1376" t="s">
        <v>51</v>
      </c>
      <c r="H1376" t="s">
        <v>6455</v>
      </c>
      <c r="I1376">
        <v>0</v>
      </c>
      <c r="J1376">
        <v>1</v>
      </c>
    </row>
    <row r="1377" spans="1:10" x14ac:dyDescent="0.35">
      <c r="A1377" t="s">
        <v>11</v>
      </c>
      <c r="B1377" t="s">
        <v>6456</v>
      </c>
      <c r="C1377" t="s">
        <v>6457</v>
      </c>
      <c r="D1377" t="s">
        <v>6458</v>
      </c>
      <c r="E1377" t="s">
        <v>6459</v>
      </c>
      <c r="F1377" s="2">
        <v>25</v>
      </c>
      <c r="G1377" t="s">
        <v>57</v>
      </c>
      <c r="H1377" t="s">
        <v>6460</v>
      </c>
      <c r="I1377">
        <v>0</v>
      </c>
      <c r="J1377">
        <v>1</v>
      </c>
    </row>
    <row r="1378" spans="1:10" x14ac:dyDescent="0.35">
      <c r="A1378" t="s">
        <v>11</v>
      </c>
      <c r="B1378" t="s">
        <v>6461</v>
      </c>
      <c r="C1378" t="s">
        <v>6462</v>
      </c>
      <c r="D1378" t="s">
        <v>6463</v>
      </c>
      <c r="E1378" t="s">
        <v>6464</v>
      </c>
      <c r="F1378" s="2">
        <v>22</v>
      </c>
      <c r="G1378" t="s">
        <v>63</v>
      </c>
      <c r="H1378" t="s">
        <v>6465</v>
      </c>
      <c r="I1378">
        <v>0</v>
      </c>
      <c r="J1378">
        <v>1</v>
      </c>
    </row>
    <row r="1379" spans="1:10" x14ac:dyDescent="0.35">
      <c r="A1379" t="s">
        <v>11</v>
      </c>
      <c r="B1379" t="s">
        <v>6466</v>
      </c>
      <c r="C1379" t="s">
        <v>6467</v>
      </c>
      <c r="D1379" t="s">
        <v>6468</v>
      </c>
      <c r="E1379" t="s">
        <v>6469</v>
      </c>
      <c r="F1379" s="2">
        <v>130.5</v>
      </c>
      <c r="G1379" t="s">
        <v>69</v>
      </c>
      <c r="H1379" t="s">
        <v>6470</v>
      </c>
      <c r="I1379">
        <v>0</v>
      </c>
      <c r="J1379">
        <v>1</v>
      </c>
    </row>
    <row r="1380" spans="1:10" x14ac:dyDescent="0.35">
      <c r="A1380" t="s">
        <v>11</v>
      </c>
      <c r="B1380" t="s">
        <v>6466</v>
      </c>
      <c r="C1380" t="s">
        <v>6467</v>
      </c>
      <c r="D1380" t="s">
        <v>6471</v>
      </c>
      <c r="E1380" t="s">
        <v>6472</v>
      </c>
      <c r="F1380" s="2">
        <v>22.75</v>
      </c>
      <c r="G1380" t="s">
        <v>75</v>
      </c>
      <c r="H1380" t="s">
        <v>6470</v>
      </c>
      <c r="I1380">
        <v>0</v>
      </c>
      <c r="J1380">
        <v>1</v>
      </c>
    </row>
    <row r="1381" spans="1:10" x14ac:dyDescent="0.35">
      <c r="A1381" t="s">
        <v>11</v>
      </c>
      <c r="B1381" t="s">
        <v>6473</v>
      </c>
      <c r="C1381" t="s">
        <v>6474</v>
      </c>
      <c r="D1381" t="s">
        <v>6475</v>
      </c>
      <c r="E1381" t="s">
        <v>6476</v>
      </c>
      <c r="F1381" s="2">
        <v>62.25</v>
      </c>
      <c r="G1381" t="s">
        <v>81</v>
      </c>
      <c r="H1381" t="s">
        <v>6477</v>
      </c>
      <c r="I1381">
        <v>0</v>
      </c>
      <c r="J1381">
        <v>1</v>
      </c>
    </row>
    <row r="1382" spans="1:10" x14ac:dyDescent="0.35">
      <c r="A1382" t="s">
        <v>11</v>
      </c>
      <c r="B1382" t="s">
        <v>6478</v>
      </c>
      <c r="C1382" t="s">
        <v>6479</v>
      </c>
      <c r="D1382" t="s">
        <v>6480</v>
      </c>
      <c r="E1382" t="s">
        <v>6481</v>
      </c>
      <c r="F1382" s="2">
        <v>15</v>
      </c>
      <c r="G1382" t="s">
        <v>16</v>
      </c>
      <c r="H1382" t="s">
        <v>6482</v>
      </c>
      <c r="I1382">
        <v>0</v>
      </c>
      <c r="J1382">
        <v>1</v>
      </c>
    </row>
    <row r="1383" spans="1:10" x14ac:dyDescent="0.35">
      <c r="A1383" t="s">
        <v>11</v>
      </c>
      <c r="B1383" t="s">
        <v>6483</v>
      </c>
      <c r="C1383" t="s">
        <v>6484</v>
      </c>
      <c r="D1383" t="s">
        <v>6485</v>
      </c>
      <c r="E1383" t="s">
        <v>6486</v>
      </c>
      <c r="F1383" s="2">
        <v>18</v>
      </c>
      <c r="G1383" t="s">
        <v>22</v>
      </c>
      <c r="H1383" t="s">
        <v>6487</v>
      </c>
      <c r="I1383">
        <v>0</v>
      </c>
      <c r="J1383">
        <v>1</v>
      </c>
    </row>
    <row r="1384" spans="1:10" x14ac:dyDescent="0.35">
      <c r="A1384" t="s">
        <v>11</v>
      </c>
      <c r="B1384" t="s">
        <v>6488</v>
      </c>
      <c r="C1384" t="s">
        <v>6489</v>
      </c>
      <c r="D1384" t="s">
        <v>6490</v>
      </c>
      <c r="E1384" t="s">
        <v>6491</v>
      </c>
      <c r="F1384" s="2">
        <v>17.579999999999998</v>
      </c>
      <c r="G1384" t="s">
        <v>28</v>
      </c>
      <c r="H1384" t="s">
        <v>6492</v>
      </c>
      <c r="I1384">
        <v>0</v>
      </c>
      <c r="J1384">
        <v>1</v>
      </c>
    </row>
    <row r="1385" spans="1:10" x14ac:dyDescent="0.35">
      <c r="A1385" t="s">
        <v>11</v>
      </c>
      <c r="B1385" t="s">
        <v>6493</v>
      </c>
      <c r="C1385" t="s">
        <v>6494</v>
      </c>
      <c r="D1385" t="s">
        <v>6495</v>
      </c>
      <c r="E1385" t="s">
        <v>6496</v>
      </c>
      <c r="F1385" s="2">
        <v>16.25</v>
      </c>
      <c r="G1385" t="s">
        <v>34</v>
      </c>
      <c r="H1385" t="s">
        <v>6497</v>
      </c>
      <c r="I1385">
        <v>0</v>
      </c>
      <c r="J1385">
        <v>1</v>
      </c>
    </row>
    <row r="1386" spans="1:10" x14ac:dyDescent="0.35">
      <c r="A1386" t="s">
        <v>11</v>
      </c>
      <c r="B1386" t="s">
        <v>6498</v>
      </c>
      <c r="C1386" t="s">
        <v>6499</v>
      </c>
      <c r="D1386" t="s">
        <v>6500</v>
      </c>
      <c r="E1386" t="s">
        <v>6501</v>
      </c>
      <c r="F1386" s="2">
        <v>15</v>
      </c>
      <c r="G1386" t="s">
        <v>39</v>
      </c>
      <c r="H1386" t="s">
        <v>6502</v>
      </c>
      <c r="I1386">
        <v>0</v>
      </c>
      <c r="J1386">
        <v>1</v>
      </c>
    </row>
    <row r="1387" spans="1:10" x14ac:dyDescent="0.35">
      <c r="A1387" t="s">
        <v>11</v>
      </c>
      <c r="B1387" t="s">
        <v>6503</v>
      </c>
      <c r="C1387" t="s">
        <v>6504</v>
      </c>
      <c r="D1387" t="s">
        <v>6505</v>
      </c>
      <c r="E1387" t="s">
        <v>6506</v>
      </c>
      <c r="F1387" s="2">
        <v>16.25</v>
      </c>
      <c r="G1387" t="s">
        <v>45</v>
      </c>
      <c r="H1387" t="s">
        <v>6507</v>
      </c>
      <c r="I1387">
        <v>0</v>
      </c>
      <c r="J1387">
        <v>1</v>
      </c>
    </row>
    <row r="1388" spans="1:10" x14ac:dyDescent="0.35">
      <c r="A1388" t="s">
        <v>11</v>
      </c>
      <c r="B1388" t="s">
        <v>6508</v>
      </c>
      <c r="C1388" t="s">
        <v>6509</v>
      </c>
      <c r="D1388" t="s">
        <v>6510</v>
      </c>
      <c r="E1388" t="s">
        <v>6511</v>
      </c>
      <c r="F1388" s="2">
        <v>15</v>
      </c>
      <c r="G1388" t="s">
        <v>51</v>
      </c>
      <c r="H1388" t="s">
        <v>6512</v>
      </c>
      <c r="I1388">
        <v>0</v>
      </c>
      <c r="J1388">
        <v>1</v>
      </c>
    </row>
    <row r="1389" spans="1:10" x14ac:dyDescent="0.35">
      <c r="A1389" t="s">
        <v>11</v>
      </c>
      <c r="B1389" t="s">
        <v>6513</v>
      </c>
      <c r="C1389" t="s">
        <v>6514</v>
      </c>
      <c r="D1389" t="s">
        <v>6515</v>
      </c>
      <c r="E1389" t="s">
        <v>6516</v>
      </c>
      <c r="F1389" s="2">
        <v>16.940000000000001</v>
      </c>
      <c r="G1389" t="s">
        <v>57</v>
      </c>
      <c r="I1389">
        <v>0</v>
      </c>
      <c r="J1389">
        <v>1</v>
      </c>
    </row>
    <row r="1390" spans="1:10" x14ac:dyDescent="0.35">
      <c r="A1390" t="s">
        <v>11</v>
      </c>
      <c r="B1390" t="s">
        <v>6517</v>
      </c>
      <c r="C1390" t="s">
        <v>6518</v>
      </c>
      <c r="D1390" t="s">
        <v>6519</v>
      </c>
      <c r="E1390" t="s">
        <v>6520</v>
      </c>
      <c r="F1390" s="2">
        <v>15</v>
      </c>
      <c r="G1390" t="s">
        <v>63</v>
      </c>
      <c r="H1390" t="s">
        <v>6521</v>
      </c>
      <c r="I1390">
        <v>0</v>
      </c>
      <c r="J1390">
        <v>1</v>
      </c>
    </row>
    <row r="1391" spans="1:10" x14ac:dyDescent="0.35">
      <c r="A1391" t="s">
        <v>11</v>
      </c>
      <c r="B1391" t="s">
        <v>6522</v>
      </c>
      <c r="C1391" t="s">
        <v>6523</v>
      </c>
      <c r="D1391" t="s">
        <v>6524</v>
      </c>
      <c r="E1391" t="s">
        <v>6525</v>
      </c>
      <c r="F1391" s="2">
        <v>593.54999999999995</v>
      </c>
      <c r="G1391" t="s">
        <v>69</v>
      </c>
      <c r="H1391" t="s">
        <v>6526</v>
      </c>
      <c r="I1391">
        <v>0</v>
      </c>
      <c r="J1391">
        <v>1</v>
      </c>
    </row>
    <row r="1392" spans="1:10" x14ac:dyDescent="0.35">
      <c r="A1392" t="s">
        <v>11</v>
      </c>
      <c r="B1392" t="s">
        <v>6527</v>
      </c>
      <c r="C1392" t="s">
        <v>6528</v>
      </c>
      <c r="D1392" t="s">
        <v>6529</v>
      </c>
      <c r="E1392" t="s">
        <v>6530</v>
      </c>
      <c r="F1392" s="2">
        <v>12</v>
      </c>
      <c r="G1392" t="s">
        <v>75</v>
      </c>
      <c r="H1392" t="s">
        <v>6531</v>
      </c>
      <c r="I1392">
        <v>0</v>
      </c>
      <c r="J1392">
        <v>1</v>
      </c>
    </row>
    <row r="1393" spans="1:10" x14ac:dyDescent="0.35">
      <c r="A1393" t="s">
        <v>11</v>
      </c>
      <c r="B1393" t="s">
        <v>6532</v>
      </c>
      <c r="C1393" t="s">
        <v>6533</v>
      </c>
      <c r="D1393" t="s">
        <v>6534</v>
      </c>
      <c r="E1393" t="s">
        <v>6535</v>
      </c>
      <c r="F1393" s="2">
        <v>12</v>
      </c>
      <c r="G1393" t="s">
        <v>81</v>
      </c>
      <c r="H1393" t="s">
        <v>6536</v>
      </c>
      <c r="I1393">
        <v>0</v>
      </c>
      <c r="J1393">
        <v>1</v>
      </c>
    </row>
    <row r="1394" spans="1:10" x14ac:dyDescent="0.35">
      <c r="A1394" t="s">
        <v>11</v>
      </c>
      <c r="B1394" t="s">
        <v>6537</v>
      </c>
      <c r="C1394" t="s">
        <v>6538</v>
      </c>
      <c r="D1394" t="s">
        <v>6539</v>
      </c>
      <c r="E1394" t="s">
        <v>6540</v>
      </c>
      <c r="F1394" s="2">
        <v>15</v>
      </c>
      <c r="G1394" t="s">
        <v>22</v>
      </c>
      <c r="H1394" t="s">
        <v>6541</v>
      </c>
      <c r="I1394">
        <v>0</v>
      </c>
      <c r="J1394">
        <v>1</v>
      </c>
    </row>
    <row r="1395" spans="1:10" x14ac:dyDescent="0.35">
      <c r="A1395" t="s">
        <v>11</v>
      </c>
      <c r="B1395" t="s">
        <v>6542</v>
      </c>
      <c r="C1395" t="s">
        <v>6543</v>
      </c>
      <c r="D1395" t="s">
        <v>6544</v>
      </c>
      <c r="E1395" t="s">
        <v>6545</v>
      </c>
      <c r="F1395" s="2">
        <v>41.5</v>
      </c>
      <c r="G1395" t="s">
        <v>28</v>
      </c>
      <c r="H1395" t="s">
        <v>6546</v>
      </c>
      <c r="I1395">
        <v>0</v>
      </c>
      <c r="J1395">
        <v>1</v>
      </c>
    </row>
    <row r="1396" spans="1:10" x14ac:dyDescent="0.35">
      <c r="A1396" t="s">
        <v>11</v>
      </c>
      <c r="B1396" t="s">
        <v>6547</v>
      </c>
      <c r="C1396" t="s">
        <v>6548</v>
      </c>
      <c r="D1396" t="s">
        <v>6549</v>
      </c>
      <c r="E1396" t="s">
        <v>6550</v>
      </c>
      <c r="F1396" s="2">
        <v>13.25</v>
      </c>
      <c r="G1396" t="s">
        <v>34</v>
      </c>
      <c r="H1396" t="s">
        <v>6551</v>
      </c>
      <c r="I1396">
        <v>0</v>
      </c>
      <c r="J1396">
        <v>1</v>
      </c>
    </row>
    <row r="1397" spans="1:10" x14ac:dyDescent="0.35">
      <c r="A1397" t="s">
        <v>11</v>
      </c>
      <c r="B1397" t="s">
        <v>6552</v>
      </c>
      <c r="C1397" t="s">
        <v>6553</v>
      </c>
      <c r="D1397" t="s">
        <v>6554</v>
      </c>
      <c r="E1397" t="s">
        <v>6555</v>
      </c>
      <c r="F1397" s="2">
        <v>15</v>
      </c>
      <c r="G1397" t="s">
        <v>39</v>
      </c>
      <c r="H1397" t="s">
        <v>6556</v>
      </c>
      <c r="I1397">
        <v>0</v>
      </c>
      <c r="J1397">
        <v>1</v>
      </c>
    </row>
    <row r="1398" spans="1:10" x14ac:dyDescent="0.35">
      <c r="A1398" t="s">
        <v>11</v>
      </c>
      <c r="B1398" t="s">
        <v>6557</v>
      </c>
      <c r="C1398" t="s">
        <v>6558</v>
      </c>
      <c r="D1398" t="s">
        <v>6559</v>
      </c>
      <c r="E1398" t="s">
        <v>6560</v>
      </c>
      <c r="F1398" s="2">
        <v>33.880000000000003</v>
      </c>
      <c r="G1398" t="s">
        <v>45</v>
      </c>
      <c r="I1398">
        <v>0</v>
      </c>
      <c r="J1398">
        <v>1</v>
      </c>
    </row>
    <row r="1399" spans="1:10" x14ac:dyDescent="0.35">
      <c r="A1399" t="s">
        <v>11</v>
      </c>
      <c r="B1399" t="s">
        <v>6561</v>
      </c>
      <c r="C1399" t="s">
        <v>6562</v>
      </c>
      <c r="D1399" t="s">
        <v>6563</v>
      </c>
      <c r="E1399" t="s">
        <v>6564</v>
      </c>
      <c r="F1399" s="2">
        <v>48</v>
      </c>
      <c r="G1399" t="s">
        <v>51</v>
      </c>
      <c r="H1399" t="s">
        <v>6565</v>
      </c>
      <c r="I1399">
        <v>0</v>
      </c>
      <c r="J1399">
        <v>1</v>
      </c>
    </row>
    <row r="1400" spans="1:10" x14ac:dyDescent="0.35">
      <c r="A1400" t="s">
        <v>11</v>
      </c>
      <c r="B1400" t="s">
        <v>6566</v>
      </c>
      <c r="C1400" t="s">
        <v>6567</v>
      </c>
      <c r="D1400" t="s">
        <v>6568</v>
      </c>
      <c r="E1400" t="s">
        <v>6569</v>
      </c>
      <c r="F1400" s="2">
        <v>15</v>
      </c>
      <c r="G1400" t="s">
        <v>57</v>
      </c>
      <c r="H1400" t="s">
        <v>6570</v>
      </c>
      <c r="I1400">
        <v>0</v>
      </c>
      <c r="J1400">
        <v>1</v>
      </c>
    </row>
    <row r="1401" spans="1:10" x14ac:dyDescent="0.35">
      <c r="A1401" t="s">
        <v>11</v>
      </c>
      <c r="B1401" t="s">
        <v>6571</v>
      </c>
      <c r="C1401" t="s">
        <v>6572</v>
      </c>
      <c r="D1401" t="s">
        <v>6573</v>
      </c>
      <c r="E1401" t="s">
        <v>6574</v>
      </c>
      <c r="F1401" s="2">
        <v>32.5</v>
      </c>
      <c r="G1401" t="s">
        <v>63</v>
      </c>
      <c r="H1401" t="s">
        <v>6575</v>
      </c>
      <c r="I1401">
        <v>0</v>
      </c>
      <c r="J1401">
        <v>1</v>
      </c>
    </row>
    <row r="1402" spans="1:10" x14ac:dyDescent="0.35">
      <c r="A1402" t="s">
        <v>11</v>
      </c>
      <c r="B1402" t="s">
        <v>6576</v>
      </c>
      <c r="C1402" t="s">
        <v>6577</v>
      </c>
      <c r="D1402" t="s">
        <v>6578</v>
      </c>
      <c r="E1402" t="s">
        <v>6579</v>
      </c>
      <c r="F1402" s="2">
        <v>20.75</v>
      </c>
      <c r="G1402" t="s">
        <v>69</v>
      </c>
      <c r="H1402" t="s">
        <v>6580</v>
      </c>
      <c r="I1402">
        <v>0</v>
      </c>
      <c r="J1402">
        <v>1</v>
      </c>
    </row>
    <row r="1403" spans="1:10" x14ac:dyDescent="0.35">
      <c r="A1403" t="s">
        <v>11</v>
      </c>
      <c r="B1403" t="s">
        <v>6581</v>
      </c>
      <c r="C1403" t="s">
        <v>6582</v>
      </c>
      <c r="D1403" t="s">
        <v>6583</v>
      </c>
      <c r="E1403" t="s">
        <v>6584</v>
      </c>
      <c r="F1403" s="2">
        <v>15</v>
      </c>
      <c r="G1403" t="s">
        <v>75</v>
      </c>
      <c r="H1403" t="s">
        <v>6585</v>
      </c>
      <c r="I1403">
        <v>0</v>
      </c>
      <c r="J1403">
        <v>1</v>
      </c>
    </row>
    <row r="1404" spans="1:10" x14ac:dyDescent="0.35">
      <c r="A1404" t="s">
        <v>11</v>
      </c>
      <c r="B1404" t="s">
        <v>6586</v>
      </c>
      <c r="C1404" t="s">
        <v>6587</v>
      </c>
      <c r="D1404" t="s">
        <v>6583</v>
      </c>
      <c r="E1404" t="s">
        <v>6584</v>
      </c>
      <c r="F1404" s="2">
        <v>15</v>
      </c>
      <c r="G1404" t="s">
        <v>81</v>
      </c>
      <c r="H1404" t="s">
        <v>6588</v>
      </c>
      <c r="I1404">
        <v>0</v>
      </c>
      <c r="J1404">
        <v>1</v>
      </c>
    </row>
    <row r="1405" spans="1:10" x14ac:dyDescent="0.35">
      <c r="A1405" t="s">
        <v>11</v>
      </c>
      <c r="B1405" t="s">
        <v>6589</v>
      </c>
      <c r="C1405" t="s">
        <v>6590</v>
      </c>
      <c r="D1405" t="s">
        <v>6591</v>
      </c>
      <c r="E1405" t="s">
        <v>6592</v>
      </c>
      <c r="F1405" s="2">
        <v>15</v>
      </c>
      <c r="G1405" t="s">
        <v>16</v>
      </c>
      <c r="H1405" t="s">
        <v>6593</v>
      </c>
      <c r="I1405">
        <v>0</v>
      </c>
      <c r="J1405">
        <v>1</v>
      </c>
    </row>
    <row r="1406" spans="1:10" x14ac:dyDescent="0.35">
      <c r="A1406" t="s">
        <v>11</v>
      </c>
      <c r="B1406" t="s">
        <v>6594</v>
      </c>
      <c r="C1406" t="s">
        <v>6595</v>
      </c>
      <c r="D1406" t="s">
        <v>6596</v>
      </c>
      <c r="E1406" t="s">
        <v>6597</v>
      </c>
      <c r="F1406" s="2">
        <v>15</v>
      </c>
      <c r="G1406" t="s">
        <v>22</v>
      </c>
      <c r="H1406" t="s">
        <v>6598</v>
      </c>
      <c r="I1406">
        <v>0</v>
      </c>
      <c r="J1406">
        <v>1</v>
      </c>
    </row>
    <row r="1407" spans="1:10" x14ac:dyDescent="0.35">
      <c r="A1407" t="s">
        <v>11</v>
      </c>
      <c r="B1407" t="s">
        <v>6599</v>
      </c>
      <c r="C1407" t="s">
        <v>6600</v>
      </c>
      <c r="D1407" t="s">
        <v>6601</v>
      </c>
      <c r="E1407" t="s">
        <v>6602</v>
      </c>
      <c r="F1407" s="2">
        <v>30.75</v>
      </c>
      <c r="G1407" t="s">
        <v>28</v>
      </c>
      <c r="H1407" t="s">
        <v>6603</v>
      </c>
      <c r="I1407">
        <v>0</v>
      </c>
      <c r="J1407">
        <v>1</v>
      </c>
    </row>
    <row r="1408" spans="1:10" x14ac:dyDescent="0.35">
      <c r="A1408" t="s">
        <v>11</v>
      </c>
      <c r="B1408" t="s">
        <v>6604</v>
      </c>
      <c r="C1408" t="s">
        <v>6605</v>
      </c>
      <c r="D1408" t="s">
        <v>6606</v>
      </c>
      <c r="E1408" t="s">
        <v>6607</v>
      </c>
      <c r="F1408" s="2">
        <v>15</v>
      </c>
      <c r="G1408" t="s">
        <v>34</v>
      </c>
      <c r="H1408" t="s">
        <v>6608</v>
      </c>
      <c r="I1408">
        <v>0</v>
      </c>
      <c r="J1408">
        <v>1</v>
      </c>
    </row>
    <row r="1409" spans="1:10" x14ac:dyDescent="0.35">
      <c r="A1409" t="s">
        <v>11</v>
      </c>
      <c r="B1409" t="s">
        <v>6609</v>
      </c>
      <c r="C1409" t="s">
        <v>6610</v>
      </c>
      <c r="D1409" t="s">
        <v>6611</v>
      </c>
      <c r="E1409" t="s">
        <v>6612</v>
      </c>
      <c r="F1409" s="2">
        <v>96</v>
      </c>
      <c r="G1409" t="s">
        <v>39</v>
      </c>
      <c r="H1409" t="s">
        <v>6613</v>
      </c>
      <c r="I1409">
        <v>0</v>
      </c>
      <c r="J1409">
        <v>1</v>
      </c>
    </row>
    <row r="1410" spans="1:10" x14ac:dyDescent="0.35">
      <c r="A1410" t="s">
        <v>11</v>
      </c>
      <c r="B1410" t="s">
        <v>6614</v>
      </c>
      <c r="C1410" t="s">
        <v>6615</v>
      </c>
      <c r="D1410" t="s">
        <v>6616</v>
      </c>
      <c r="E1410" t="s">
        <v>6617</v>
      </c>
      <c r="F1410" s="2">
        <v>50</v>
      </c>
      <c r="G1410" t="s">
        <v>45</v>
      </c>
      <c r="H1410" t="s">
        <v>6618</v>
      </c>
      <c r="I1410">
        <v>0</v>
      </c>
      <c r="J1410">
        <v>1</v>
      </c>
    </row>
    <row r="1411" spans="1:10" x14ac:dyDescent="0.35">
      <c r="A1411" t="s">
        <v>11</v>
      </c>
      <c r="B1411" t="s">
        <v>6619</v>
      </c>
      <c r="C1411" t="s">
        <v>6620</v>
      </c>
      <c r="D1411" t="s">
        <v>6621</v>
      </c>
      <c r="E1411" t="s">
        <v>6622</v>
      </c>
      <c r="F1411" s="2">
        <v>15</v>
      </c>
      <c r="G1411" t="s">
        <v>51</v>
      </c>
      <c r="H1411" t="s">
        <v>6623</v>
      </c>
      <c r="I1411">
        <v>0</v>
      </c>
      <c r="J1411">
        <v>1</v>
      </c>
    </row>
    <row r="1412" spans="1:10" x14ac:dyDescent="0.35">
      <c r="A1412" t="s">
        <v>11</v>
      </c>
      <c r="B1412" t="s">
        <v>6624</v>
      </c>
      <c r="C1412" t="s">
        <v>6625</v>
      </c>
      <c r="D1412" t="s">
        <v>6626</v>
      </c>
      <c r="E1412" t="s">
        <v>6627</v>
      </c>
      <c r="F1412" s="2">
        <v>15</v>
      </c>
      <c r="G1412" t="s">
        <v>57</v>
      </c>
      <c r="H1412" t="s">
        <v>6628</v>
      </c>
      <c r="I1412">
        <v>0</v>
      </c>
      <c r="J1412">
        <v>1</v>
      </c>
    </row>
    <row r="1413" spans="1:10" x14ac:dyDescent="0.35">
      <c r="A1413" t="s">
        <v>11</v>
      </c>
      <c r="B1413" t="s">
        <v>6629</v>
      </c>
      <c r="C1413" t="s">
        <v>6630</v>
      </c>
      <c r="D1413" t="s">
        <v>6631</v>
      </c>
      <c r="E1413" t="s">
        <v>6632</v>
      </c>
      <c r="F1413" s="2">
        <v>38.5</v>
      </c>
      <c r="G1413" t="s">
        <v>63</v>
      </c>
      <c r="H1413" t="s">
        <v>6633</v>
      </c>
      <c r="I1413">
        <v>0</v>
      </c>
      <c r="J1413">
        <v>1</v>
      </c>
    </row>
    <row r="1414" spans="1:10" x14ac:dyDescent="0.35">
      <c r="A1414" t="s">
        <v>11</v>
      </c>
      <c r="B1414" t="s">
        <v>6634</v>
      </c>
      <c r="C1414" t="s">
        <v>6635</v>
      </c>
      <c r="D1414" t="s">
        <v>6636</v>
      </c>
      <c r="E1414" t="s">
        <v>6637</v>
      </c>
      <c r="F1414" s="2">
        <v>42.5</v>
      </c>
      <c r="G1414" t="s">
        <v>69</v>
      </c>
      <c r="H1414" t="s">
        <v>6638</v>
      </c>
      <c r="I1414">
        <v>0</v>
      </c>
      <c r="J1414">
        <v>1</v>
      </c>
    </row>
    <row r="1415" spans="1:10" x14ac:dyDescent="0.35">
      <c r="A1415" t="s">
        <v>11</v>
      </c>
      <c r="B1415" t="s">
        <v>6639</v>
      </c>
      <c r="C1415" t="s">
        <v>6640</v>
      </c>
      <c r="D1415" t="s">
        <v>6641</v>
      </c>
      <c r="E1415" t="s">
        <v>6642</v>
      </c>
      <c r="F1415" s="2">
        <v>16.25</v>
      </c>
      <c r="G1415" t="s">
        <v>75</v>
      </c>
      <c r="H1415" t="s">
        <v>6643</v>
      </c>
      <c r="I1415">
        <v>0</v>
      </c>
      <c r="J1415">
        <v>1</v>
      </c>
    </row>
    <row r="1416" spans="1:10" x14ac:dyDescent="0.35">
      <c r="A1416" t="s">
        <v>11</v>
      </c>
      <c r="B1416" t="s">
        <v>6644</v>
      </c>
      <c r="C1416" t="s">
        <v>6645</v>
      </c>
      <c r="D1416" t="s">
        <v>6646</v>
      </c>
      <c r="E1416" t="s">
        <v>6647</v>
      </c>
      <c r="F1416" s="2">
        <v>15</v>
      </c>
      <c r="G1416" t="s">
        <v>81</v>
      </c>
      <c r="H1416" t="s">
        <v>6648</v>
      </c>
      <c r="I1416">
        <v>0</v>
      </c>
      <c r="J1416">
        <v>1</v>
      </c>
    </row>
    <row r="1417" spans="1:10" x14ac:dyDescent="0.35">
      <c r="A1417" t="s">
        <v>11</v>
      </c>
      <c r="B1417" t="s">
        <v>6649</v>
      </c>
      <c r="C1417" t="s">
        <v>6650</v>
      </c>
      <c r="D1417" t="s">
        <v>6651</v>
      </c>
      <c r="E1417" t="s">
        <v>6652</v>
      </c>
      <c r="F1417" s="2">
        <v>41.5</v>
      </c>
      <c r="G1417" t="s">
        <v>22</v>
      </c>
      <c r="H1417" t="s">
        <v>6653</v>
      </c>
      <c r="I1417">
        <v>0</v>
      </c>
      <c r="J1417">
        <v>1</v>
      </c>
    </row>
    <row r="1418" spans="1:10" x14ac:dyDescent="0.35">
      <c r="A1418" t="s">
        <v>11</v>
      </c>
      <c r="B1418" t="s">
        <v>6654</v>
      </c>
      <c r="C1418" t="s">
        <v>6655</v>
      </c>
      <c r="D1418" t="s">
        <v>6656</v>
      </c>
      <c r="E1418" t="s">
        <v>6657</v>
      </c>
      <c r="F1418" s="2">
        <v>70.5</v>
      </c>
      <c r="G1418" t="s">
        <v>28</v>
      </c>
      <c r="H1418" t="s">
        <v>6658</v>
      </c>
      <c r="I1418">
        <v>0</v>
      </c>
      <c r="J1418">
        <v>1</v>
      </c>
    </row>
    <row r="1419" spans="1:10" x14ac:dyDescent="0.35">
      <c r="A1419" t="s">
        <v>11</v>
      </c>
      <c r="B1419" t="s">
        <v>6659</v>
      </c>
      <c r="C1419" t="s">
        <v>6660</v>
      </c>
      <c r="D1419" t="s">
        <v>6661</v>
      </c>
      <c r="E1419" t="s">
        <v>6662</v>
      </c>
      <c r="F1419" s="2">
        <v>15</v>
      </c>
      <c r="G1419" t="s">
        <v>34</v>
      </c>
      <c r="H1419" t="s">
        <v>6663</v>
      </c>
      <c r="I1419">
        <v>0</v>
      </c>
      <c r="J1419">
        <v>1</v>
      </c>
    </row>
    <row r="1420" spans="1:10" x14ac:dyDescent="0.35">
      <c r="A1420" t="s">
        <v>11</v>
      </c>
      <c r="B1420" t="s">
        <v>6664</v>
      </c>
      <c r="C1420" t="s">
        <v>6665</v>
      </c>
      <c r="D1420" t="s">
        <v>6666</v>
      </c>
      <c r="E1420" t="s">
        <v>6667</v>
      </c>
      <c r="F1420" s="2">
        <v>15</v>
      </c>
      <c r="G1420" t="s">
        <v>39</v>
      </c>
      <c r="H1420" t="s">
        <v>6668</v>
      </c>
      <c r="I1420">
        <v>0</v>
      </c>
      <c r="J1420">
        <v>1</v>
      </c>
    </row>
    <row r="1421" spans="1:10" x14ac:dyDescent="0.35">
      <c r="A1421" t="s">
        <v>11</v>
      </c>
      <c r="B1421" t="s">
        <v>6669</v>
      </c>
      <c r="C1421" t="s">
        <v>6670</v>
      </c>
      <c r="D1421" t="s">
        <v>6671</v>
      </c>
      <c r="E1421" t="s">
        <v>6672</v>
      </c>
      <c r="F1421" s="2">
        <v>16.25</v>
      </c>
      <c r="G1421" t="s">
        <v>45</v>
      </c>
      <c r="H1421" t="s">
        <v>6673</v>
      </c>
      <c r="I1421">
        <v>0</v>
      </c>
      <c r="J1421">
        <v>1</v>
      </c>
    </row>
    <row r="1422" spans="1:10" x14ac:dyDescent="0.35">
      <c r="A1422" t="s">
        <v>11</v>
      </c>
      <c r="B1422" t="s">
        <v>6674</v>
      </c>
      <c r="C1422" t="s">
        <v>6675</v>
      </c>
      <c r="D1422" t="s">
        <v>6676</v>
      </c>
      <c r="E1422" t="s">
        <v>6677</v>
      </c>
      <c r="F1422" s="2">
        <v>45</v>
      </c>
      <c r="G1422" t="s">
        <v>51</v>
      </c>
      <c r="H1422" t="s">
        <v>6678</v>
      </c>
      <c r="I1422">
        <v>0</v>
      </c>
      <c r="J1422">
        <v>1</v>
      </c>
    </row>
    <row r="1423" spans="1:10" x14ac:dyDescent="0.35">
      <c r="A1423" t="s">
        <v>11</v>
      </c>
      <c r="B1423" t="s">
        <v>6679</v>
      </c>
      <c r="C1423" t="s">
        <v>6680</v>
      </c>
      <c r="D1423" t="s">
        <v>6681</v>
      </c>
      <c r="E1423" t="s">
        <v>6682</v>
      </c>
      <c r="F1423" s="2">
        <v>45</v>
      </c>
      <c r="G1423" t="s">
        <v>57</v>
      </c>
      <c r="H1423" t="s">
        <v>6683</v>
      </c>
      <c r="I1423">
        <v>0</v>
      </c>
      <c r="J1423">
        <v>1</v>
      </c>
    </row>
    <row r="1424" spans="1:10" x14ac:dyDescent="0.35">
      <c r="A1424" t="s">
        <v>11</v>
      </c>
      <c r="B1424" t="s">
        <v>6684</v>
      </c>
      <c r="C1424" t="s">
        <v>6685</v>
      </c>
      <c r="D1424" t="s">
        <v>6686</v>
      </c>
      <c r="E1424" t="s">
        <v>6687</v>
      </c>
      <c r="F1424" s="2">
        <v>15</v>
      </c>
      <c r="G1424" t="s">
        <v>63</v>
      </c>
      <c r="H1424" t="s">
        <v>6688</v>
      </c>
      <c r="I1424">
        <v>0</v>
      </c>
      <c r="J1424">
        <v>1</v>
      </c>
    </row>
    <row r="1425" spans="1:10" x14ac:dyDescent="0.35">
      <c r="A1425" t="s">
        <v>11</v>
      </c>
      <c r="B1425" t="s">
        <v>6689</v>
      </c>
      <c r="C1425" t="s">
        <v>6690</v>
      </c>
      <c r="D1425" t="s">
        <v>6691</v>
      </c>
      <c r="E1425" t="s">
        <v>6692</v>
      </c>
      <c r="F1425" s="2">
        <v>12</v>
      </c>
      <c r="G1425" t="s">
        <v>69</v>
      </c>
      <c r="H1425" t="s">
        <v>6693</v>
      </c>
      <c r="I1425">
        <v>0</v>
      </c>
      <c r="J1425">
        <v>1</v>
      </c>
    </row>
    <row r="1426" spans="1:10" x14ac:dyDescent="0.35">
      <c r="A1426" t="s">
        <v>11</v>
      </c>
      <c r="B1426" t="s">
        <v>6694</v>
      </c>
      <c r="C1426" t="s">
        <v>6695</v>
      </c>
      <c r="D1426" t="s">
        <v>6696</v>
      </c>
      <c r="E1426" t="s">
        <v>6697</v>
      </c>
      <c r="F1426" s="2">
        <v>12</v>
      </c>
      <c r="G1426" t="s">
        <v>75</v>
      </c>
      <c r="H1426" t="s">
        <v>6698</v>
      </c>
      <c r="I1426">
        <v>0</v>
      </c>
      <c r="J1426">
        <v>1</v>
      </c>
    </row>
    <row r="1427" spans="1:10" x14ac:dyDescent="0.35">
      <c r="A1427" t="s">
        <v>11</v>
      </c>
      <c r="B1427" t="s">
        <v>6699</v>
      </c>
      <c r="C1427" t="s">
        <v>6700</v>
      </c>
      <c r="D1427" t="s">
        <v>6701</v>
      </c>
      <c r="E1427" t="s">
        <v>6702</v>
      </c>
      <c r="F1427" s="2">
        <v>16.61</v>
      </c>
      <c r="G1427" t="s">
        <v>81</v>
      </c>
      <c r="H1427" t="s">
        <v>6703</v>
      </c>
      <c r="I1427">
        <v>0</v>
      </c>
      <c r="J1427">
        <v>1</v>
      </c>
    </row>
    <row r="1428" spans="1:10" x14ac:dyDescent="0.35">
      <c r="A1428" t="s">
        <v>11</v>
      </c>
      <c r="B1428" t="s">
        <v>6704</v>
      </c>
      <c r="C1428" t="s">
        <v>6705</v>
      </c>
      <c r="D1428" t="s">
        <v>6706</v>
      </c>
      <c r="E1428" t="s">
        <v>6707</v>
      </c>
      <c r="F1428" s="2">
        <v>17.579999999999998</v>
      </c>
      <c r="G1428" t="s">
        <v>16</v>
      </c>
      <c r="H1428" t="s">
        <v>6708</v>
      </c>
      <c r="I1428">
        <v>0</v>
      </c>
      <c r="J1428">
        <v>1</v>
      </c>
    </row>
    <row r="1429" spans="1:10" x14ac:dyDescent="0.35">
      <c r="A1429" t="s">
        <v>11</v>
      </c>
      <c r="B1429" t="s">
        <v>6709</v>
      </c>
      <c r="C1429" t="s">
        <v>6710</v>
      </c>
      <c r="D1429" t="s">
        <v>6711</v>
      </c>
      <c r="E1429" t="s">
        <v>6712</v>
      </c>
      <c r="F1429" s="2">
        <v>264.5</v>
      </c>
      <c r="G1429" t="s">
        <v>22</v>
      </c>
      <c r="H1429" t="s">
        <v>6713</v>
      </c>
      <c r="I1429">
        <v>0</v>
      </c>
      <c r="J1429">
        <v>1</v>
      </c>
    </row>
    <row r="1430" spans="1:10" x14ac:dyDescent="0.35">
      <c r="A1430" t="s">
        <v>11</v>
      </c>
      <c r="B1430" t="s">
        <v>6709</v>
      </c>
      <c r="C1430" t="s">
        <v>6710</v>
      </c>
      <c r="D1430" t="s">
        <v>6714</v>
      </c>
      <c r="E1430" t="s">
        <v>6715</v>
      </c>
      <c r="F1430" s="2">
        <v>40</v>
      </c>
      <c r="G1430" t="s">
        <v>28</v>
      </c>
      <c r="H1430" t="s">
        <v>6713</v>
      </c>
      <c r="I1430">
        <v>0</v>
      </c>
      <c r="J1430">
        <v>1</v>
      </c>
    </row>
    <row r="1431" spans="1:10" x14ac:dyDescent="0.35">
      <c r="A1431" t="s">
        <v>11</v>
      </c>
      <c r="B1431" t="s">
        <v>6716</v>
      </c>
      <c r="C1431" t="s">
        <v>6717</v>
      </c>
      <c r="D1431" t="s">
        <v>6711</v>
      </c>
      <c r="E1431" t="s">
        <v>6712</v>
      </c>
      <c r="F1431" s="2">
        <v>15.75</v>
      </c>
      <c r="G1431" t="s">
        <v>34</v>
      </c>
      <c r="H1431" t="s">
        <v>6718</v>
      </c>
      <c r="I1431">
        <v>0</v>
      </c>
      <c r="J1431">
        <v>1</v>
      </c>
    </row>
    <row r="1432" spans="1:10" x14ac:dyDescent="0.35">
      <c r="A1432" t="s">
        <v>11</v>
      </c>
      <c r="B1432" t="s">
        <v>6719</v>
      </c>
      <c r="C1432" t="s">
        <v>6720</v>
      </c>
      <c r="D1432" t="s">
        <v>6721</v>
      </c>
      <c r="E1432" t="s">
        <v>6722</v>
      </c>
      <c r="F1432" s="2">
        <v>182</v>
      </c>
      <c r="G1432" t="s">
        <v>39</v>
      </c>
      <c r="H1432" t="s">
        <v>6723</v>
      </c>
      <c r="I1432">
        <v>0</v>
      </c>
      <c r="J1432">
        <v>1</v>
      </c>
    </row>
    <row r="1433" spans="1:10" x14ac:dyDescent="0.35">
      <c r="A1433" t="s">
        <v>11</v>
      </c>
      <c r="B1433" t="s">
        <v>6724</v>
      </c>
      <c r="C1433" t="s">
        <v>6725</v>
      </c>
      <c r="D1433" t="s">
        <v>6726</v>
      </c>
      <c r="E1433" t="s">
        <v>6727</v>
      </c>
      <c r="F1433" s="2">
        <v>15</v>
      </c>
      <c r="G1433" t="s">
        <v>45</v>
      </c>
      <c r="H1433" t="s">
        <v>6728</v>
      </c>
      <c r="I1433">
        <v>0</v>
      </c>
      <c r="J1433">
        <v>1</v>
      </c>
    </row>
    <row r="1434" spans="1:10" x14ac:dyDescent="0.35">
      <c r="A1434" t="s">
        <v>11</v>
      </c>
      <c r="B1434" t="s">
        <v>6729</v>
      </c>
      <c r="C1434" t="s">
        <v>6730</v>
      </c>
      <c r="D1434" t="s">
        <v>6731</v>
      </c>
      <c r="E1434" t="s">
        <v>6732</v>
      </c>
      <c r="F1434" s="2">
        <v>16.25</v>
      </c>
      <c r="G1434" t="s">
        <v>51</v>
      </c>
      <c r="H1434" t="s">
        <v>6733</v>
      </c>
      <c r="I1434">
        <v>0</v>
      </c>
      <c r="J1434">
        <v>1</v>
      </c>
    </row>
    <row r="1435" spans="1:10" x14ac:dyDescent="0.35">
      <c r="A1435" t="s">
        <v>11</v>
      </c>
      <c r="B1435" t="s">
        <v>6734</v>
      </c>
      <c r="C1435" t="s">
        <v>6735</v>
      </c>
      <c r="D1435" t="s">
        <v>6736</v>
      </c>
      <c r="E1435" t="s">
        <v>6737</v>
      </c>
      <c r="F1435" s="2">
        <v>20.75</v>
      </c>
      <c r="G1435" t="s">
        <v>57</v>
      </c>
      <c r="H1435" t="s">
        <v>6738</v>
      </c>
      <c r="I1435">
        <v>0</v>
      </c>
      <c r="J1435">
        <v>1</v>
      </c>
    </row>
    <row r="1436" spans="1:10" x14ac:dyDescent="0.35">
      <c r="A1436" t="s">
        <v>11</v>
      </c>
      <c r="B1436" t="s">
        <v>6739</v>
      </c>
      <c r="C1436" t="s">
        <v>6740</v>
      </c>
      <c r="D1436" t="s">
        <v>6741</v>
      </c>
      <c r="E1436" t="s">
        <v>6742</v>
      </c>
      <c r="F1436" s="2">
        <v>15</v>
      </c>
      <c r="G1436" t="s">
        <v>63</v>
      </c>
      <c r="H1436" t="s">
        <v>6743</v>
      </c>
      <c r="I1436">
        <v>0</v>
      </c>
      <c r="J1436">
        <v>1</v>
      </c>
    </row>
    <row r="1437" spans="1:10" x14ac:dyDescent="0.35">
      <c r="A1437" t="s">
        <v>11</v>
      </c>
      <c r="B1437" t="s">
        <v>6744</v>
      </c>
      <c r="C1437" t="s">
        <v>6745</v>
      </c>
      <c r="D1437" t="s">
        <v>6746</v>
      </c>
      <c r="E1437" t="s">
        <v>6747</v>
      </c>
      <c r="F1437" s="2">
        <v>12</v>
      </c>
      <c r="G1437" t="s">
        <v>69</v>
      </c>
      <c r="H1437" t="s">
        <v>6748</v>
      </c>
      <c r="I1437">
        <v>0</v>
      </c>
      <c r="J1437">
        <v>1</v>
      </c>
    </row>
    <row r="1438" spans="1:10" x14ac:dyDescent="0.35">
      <c r="A1438" t="s">
        <v>11</v>
      </c>
      <c r="B1438" t="s">
        <v>6749</v>
      </c>
      <c r="C1438" t="s">
        <v>6750</v>
      </c>
      <c r="D1438" t="s">
        <v>6751</v>
      </c>
      <c r="E1438" t="s">
        <v>6752</v>
      </c>
      <c r="F1438" s="2">
        <v>15</v>
      </c>
      <c r="G1438" t="s">
        <v>75</v>
      </c>
      <c r="H1438" t="s">
        <v>6753</v>
      </c>
      <c r="I1438">
        <v>0</v>
      </c>
      <c r="J1438">
        <v>1</v>
      </c>
    </row>
    <row r="1439" spans="1:10" x14ac:dyDescent="0.35">
      <c r="A1439" t="s">
        <v>11</v>
      </c>
      <c r="B1439" t="s">
        <v>6754</v>
      </c>
      <c r="C1439" t="s">
        <v>6755</v>
      </c>
      <c r="D1439" t="s">
        <v>6756</v>
      </c>
      <c r="E1439" t="s">
        <v>6757</v>
      </c>
      <c r="F1439" s="2">
        <v>45.75</v>
      </c>
      <c r="G1439" t="s">
        <v>81</v>
      </c>
      <c r="H1439" t="s">
        <v>6758</v>
      </c>
      <c r="I1439">
        <v>0</v>
      </c>
      <c r="J1439">
        <v>1</v>
      </c>
    </row>
    <row r="1440" spans="1:10" x14ac:dyDescent="0.35">
      <c r="A1440" t="s">
        <v>11</v>
      </c>
      <c r="B1440" t="s">
        <v>6759</v>
      </c>
      <c r="C1440" t="s">
        <v>6760</v>
      </c>
      <c r="D1440" t="s">
        <v>6761</v>
      </c>
      <c r="E1440" t="s">
        <v>6762</v>
      </c>
      <c r="F1440" s="2">
        <v>275</v>
      </c>
      <c r="G1440" t="s">
        <v>22</v>
      </c>
      <c r="H1440" t="s">
        <v>6763</v>
      </c>
      <c r="I1440">
        <v>0</v>
      </c>
      <c r="J1440">
        <v>1</v>
      </c>
    </row>
    <row r="1441" spans="1:10" x14ac:dyDescent="0.35">
      <c r="A1441" t="s">
        <v>11</v>
      </c>
      <c r="B1441" t="s">
        <v>6764</v>
      </c>
      <c r="C1441" t="s">
        <v>6765</v>
      </c>
      <c r="D1441" t="s">
        <v>6766</v>
      </c>
      <c r="E1441" t="s">
        <v>6767</v>
      </c>
      <c r="F1441" s="2">
        <v>28</v>
      </c>
      <c r="G1441" t="s">
        <v>28</v>
      </c>
      <c r="H1441" t="s">
        <v>6768</v>
      </c>
      <c r="I1441">
        <v>0</v>
      </c>
      <c r="J1441">
        <v>1</v>
      </c>
    </row>
    <row r="1442" spans="1:10" x14ac:dyDescent="0.35">
      <c r="A1442" t="s">
        <v>11</v>
      </c>
      <c r="B1442" t="s">
        <v>6769</v>
      </c>
      <c r="C1442" t="s">
        <v>6770</v>
      </c>
      <c r="D1442" t="s">
        <v>6771</v>
      </c>
      <c r="E1442" t="s">
        <v>6772</v>
      </c>
      <c r="F1442" s="2">
        <v>81.25</v>
      </c>
      <c r="G1442" t="s">
        <v>34</v>
      </c>
      <c r="H1442" t="s">
        <v>6773</v>
      </c>
      <c r="I1442">
        <v>0</v>
      </c>
      <c r="J1442">
        <v>1</v>
      </c>
    </row>
    <row r="1443" spans="1:10" x14ac:dyDescent="0.35">
      <c r="A1443" t="s">
        <v>11</v>
      </c>
      <c r="B1443" t="s">
        <v>6774</v>
      </c>
      <c r="C1443" t="s">
        <v>6775</v>
      </c>
      <c r="D1443" t="s">
        <v>6776</v>
      </c>
      <c r="E1443" t="s">
        <v>6777</v>
      </c>
      <c r="F1443" s="2">
        <v>30</v>
      </c>
      <c r="G1443" t="s">
        <v>39</v>
      </c>
      <c r="H1443" t="s">
        <v>6778</v>
      </c>
      <c r="I1443">
        <v>0</v>
      </c>
      <c r="J1443">
        <v>1</v>
      </c>
    </row>
    <row r="1444" spans="1:10" x14ac:dyDescent="0.35">
      <c r="A1444" t="s">
        <v>11</v>
      </c>
      <c r="B1444" t="s">
        <v>6779</v>
      </c>
      <c r="C1444" t="s">
        <v>6780</v>
      </c>
      <c r="D1444" t="s">
        <v>6781</v>
      </c>
      <c r="E1444" t="s">
        <v>6782</v>
      </c>
      <c r="F1444" s="2">
        <v>92</v>
      </c>
      <c r="G1444" t="s">
        <v>45</v>
      </c>
      <c r="H1444" t="s">
        <v>6783</v>
      </c>
      <c r="I1444">
        <v>0</v>
      </c>
      <c r="J1444">
        <v>1</v>
      </c>
    </row>
    <row r="1445" spans="1:10" x14ac:dyDescent="0.35">
      <c r="A1445" t="s">
        <v>11</v>
      </c>
      <c r="B1445" t="s">
        <v>6784</v>
      </c>
      <c r="C1445" t="s">
        <v>6785</v>
      </c>
      <c r="D1445" t="s">
        <v>6786</v>
      </c>
      <c r="E1445" t="s">
        <v>6787</v>
      </c>
      <c r="F1445" s="2">
        <v>15</v>
      </c>
      <c r="G1445" t="s">
        <v>51</v>
      </c>
      <c r="H1445" t="s">
        <v>6788</v>
      </c>
      <c r="I1445">
        <v>0</v>
      </c>
      <c r="J1445">
        <v>1</v>
      </c>
    </row>
    <row r="1446" spans="1:10" x14ac:dyDescent="0.35">
      <c r="A1446" t="s">
        <v>11</v>
      </c>
      <c r="B1446" t="s">
        <v>6789</v>
      </c>
      <c r="C1446" t="s">
        <v>6790</v>
      </c>
      <c r="D1446" t="s">
        <v>6791</v>
      </c>
      <c r="E1446" t="s">
        <v>6792</v>
      </c>
      <c r="F1446" s="2">
        <v>15</v>
      </c>
      <c r="G1446" t="s">
        <v>57</v>
      </c>
      <c r="H1446" t="s">
        <v>6793</v>
      </c>
      <c r="I1446">
        <v>0</v>
      </c>
      <c r="J1446">
        <v>1</v>
      </c>
    </row>
    <row r="1447" spans="1:10" x14ac:dyDescent="0.35">
      <c r="A1447" t="s">
        <v>11</v>
      </c>
      <c r="B1447" t="s">
        <v>6794</v>
      </c>
      <c r="C1447" t="s">
        <v>6795</v>
      </c>
      <c r="D1447" t="s">
        <v>6796</v>
      </c>
      <c r="E1447" t="s">
        <v>6797</v>
      </c>
      <c r="F1447" s="2">
        <v>20</v>
      </c>
      <c r="G1447" t="s">
        <v>63</v>
      </c>
      <c r="H1447" t="s">
        <v>6798</v>
      </c>
      <c r="I1447">
        <v>0</v>
      </c>
      <c r="J1447">
        <v>1</v>
      </c>
    </row>
    <row r="1448" spans="1:10" x14ac:dyDescent="0.35">
      <c r="A1448" t="s">
        <v>11</v>
      </c>
      <c r="B1448" t="s">
        <v>6799</v>
      </c>
      <c r="C1448" t="s">
        <v>6800</v>
      </c>
      <c r="D1448" t="s">
        <v>6801</v>
      </c>
      <c r="E1448" t="s">
        <v>6802</v>
      </c>
      <c r="F1448" s="2">
        <v>42</v>
      </c>
      <c r="G1448" t="s">
        <v>69</v>
      </c>
      <c r="H1448" t="s">
        <v>6803</v>
      </c>
      <c r="I1448">
        <v>0</v>
      </c>
      <c r="J1448">
        <v>1</v>
      </c>
    </row>
    <row r="1449" spans="1:10" x14ac:dyDescent="0.35">
      <c r="A1449" t="s">
        <v>11</v>
      </c>
      <c r="B1449" t="s">
        <v>6804</v>
      </c>
      <c r="C1449" t="s">
        <v>6805</v>
      </c>
      <c r="D1449" t="s">
        <v>6806</v>
      </c>
      <c r="E1449" t="s">
        <v>6807</v>
      </c>
      <c r="F1449" s="2">
        <v>18.25</v>
      </c>
      <c r="G1449" t="s">
        <v>75</v>
      </c>
      <c r="H1449" t="s">
        <v>6808</v>
      </c>
      <c r="I1449">
        <v>0</v>
      </c>
      <c r="J1449">
        <v>1</v>
      </c>
    </row>
    <row r="1450" spans="1:10" x14ac:dyDescent="0.35">
      <c r="A1450" t="s">
        <v>11</v>
      </c>
      <c r="B1450" t="s">
        <v>6809</v>
      </c>
      <c r="C1450" t="s">
        <v>6810</v>
      </c>
      <c r="D1450" t="s">
        <v>6811</v>
      </c>
      <c r="E1450" t="s">
        <v>6812</v>
      </c>
      <c r="F1450" s="2">
        <v>15</v>
      </c>
      <c r="G1450" t="s">
        <v>81</v>
      </c>
      <c r="H1450" t="s">
        <v>6813</v>
      </c>
      <c r="I1450">
        <v>0</v>
      </c>
      <c r="J1450">
        <v>1</v>
      </c>
    </row>
    <row r="1451" spans="1:10" x14ac:dyDescent="0.35">
      <c r="A1451" t="s">
        <v>11</v>
      </c>
      <c r="B1451" t="s">
        <v>6814</v>
      </c>
      <c r="C1451" t="s">
        <v>6815</v>
      </c>
      <c r="D1451" t="s">
        <v>6816</v>
      </c>
      <c r="E1451" t="s">
        <v>6817</v>
      </c>
      <c r="F1451" s="2">
        <v>90</v>
      </c>
      <c r="G1451" t="s">
        <v>16</v>
      </c>
      <c r="H1451" t="s">
        <v>6818</v>
      </c>
      <c r="I1451">
        <v>0</v>
      </c>
      <c r="J1451">
        <v>1</v>
      </c>
    </row>
    <row r="1452" spans="1:10" x14ac:dyDescent="0.35">
      <c r="A1452" t="s">
        <v>11</v>
      </c>
      <c r="B1452" t="s">
        <v>6819</v>
      </c>
      <c r="C1452" t="s">
        <v>6820</v>
      </c>
      <c r="D1452" t="s">
        <v>6821</v>
      </c>
      <c r="E1452" t="s">
        <v>6822</v>
      </c>
      <c r="F1452" s="2">
        <v>40</v>
      </c>
      <c r="G1452" t="s">
        <v>22</v>
      </c>
      <c r="H1452" t="s">
        <v>6823</v>
      </c>
      <c r="I1452">
        <v>0</v>
      </c>
      <c r="J1452">
        <v>1</v>
      </c>
    </row>
    <row r="1453" spans="1:10" x14ac:dyDescent="0.35">
      <c r="A1453" t="s">
        <v>11</v>
      </c>
      <c r="B1453" t="s">
        <v>6824</v>
      </c>
      <c r="C1453" t="s">
        <v>6825</v>
      </c>
      <c r="D1453" t="s">
        <v>6826</v>
      </c>
      <c r="E1453" t="s">
        <v>6827</v>
      </c>
      <c r="F1453" s="2">
        <v>84</v>
      </c>
      <c r="G1453" t="s">
        <v>28</v>
      </c>
      <c r="H1453" t="s">
        <v>6828</v>
      </c>
      <c r="I1453">
        <v>0</v>
      </c>
      <c r="J1453">
        <v>1</v>
      </c>
    </row>
    <row r="1454" spans="1:10" x14ac:dyDescent="0.35">
      <c r="A1454" t="s">
        <v>11</v>
      </c>
      <c r="B1454" t="s">
        <v>6829</v>
      </c>
      <c r="C1454" t="s">
        <v>6830</v>
      </c>
      <c r="D1454" t="s">
        <v>6831</v>
      </c>
      <c r="E1454" t="s">
        <v>6832</v>
      </c>
      <c r="F1454" s="2">
        <v>127.75</v>
      </c>
      <c r="G1454" t="s">
        <v>34</v>
      </c>
      <c r="H1454" t="s">
        <v>6833</v>
      </c>
      <c r="I1454">
        <v>0</v>
      </c>
      <c r="J1454">
        <v>1</v>
      </c>
    </row>
    <row r="1455" spans="1:10" x14ac:dyDescent="0.35">
      <c r="A1455" t="s">
        <v>11</v>
      </c>
      <c r="B1455" t="s">
        <v>6834</v>
      </c>
      <c r="C1455" t="s">
        <v>6835</v>
      </c>
      <c r="D1455" t="s">
        <v>6836</v>
      </c>
      <c r="E1455" t="s">
        <v>6837</v>
      </c>
      <c r="F1455" s="2">
        <v>20</v>
      </c>
      <c r="G1455" t="s">
        <v>39</v>
      </c>
      <c r="H1455" t="s">
        <v>6838</v>
      </c>
      <c r="I1455">
        <v>0</v>
      </c>
      <c r="J1455">
        <v>1</v>
      </c>
    </row>
    <row r="1456" spans="1:10" x14ac:dyDescent="0.35">
      <c r="A1456" t="s">
        <v>11</v>
      </c>
      <c r="B1456" t="s">
        <v>6839</v>
      </c>
      <c r="C1456" t="s">
        <v>6840</v>
      </c>
      <c r="D1456" t="s">
        <v>6841</v>
      </c>
      <c r="E1456" t="s">
        <v>6842</v>
      </c>
      <c r="F1456" s="2">
        <v>16.25</v>
      </c>
      <c r="G1456" t="s">
        <v>45</v>
      </c>
      <c r="H1456" t="s">
        <v>6843</v>
      </c>
      <c r="I1456">
        <v>0</v>
      </c>
      <c r="J1456">
        <v>1</v>
      </c>
    </row>
    <row r="1457" spans="1:10" x14ac:dyDescent="0.35">
      <c r="A1457" t="s">
        <v>11</v>
      </c>
      <c r="B1457" t="s">
        <v>6844</v>
      </c>
      <c r="C1457" t="s">
        <v>6845</v>
      </c>
      <c r="D1457" t="s">
        <v>6846</v>
      </c>
      <c r="E1457" t="s">
        <v>6847</v>
      </c>
      <c r="F1457" s="2">
        <v>15</v>
      </c>
      <c r="G1457" t="s">
        <v>51</v>
      </c>
      <c r="H1457" t="s">
        <v>6848</v>
      </c>
      <c r="I1457">
        <v>0</v>
      </c>
      <c r="J1457">
        <v>1</v>
      </c>
    </row>
    <row r="1458" spans="1:10" x14ac:dyDescent="0.35">
      <c r="A1458" t="s">
        <v>11</v>
      </c>
      <c r="B1458" t="s">
        <v>6849</v>
      </c>
      <c r="C1458" t="s">
        <v>6850</v>
      </c>
      <c r="D1458" t="s">
        <v>6851</v>
      </c>
      <c r="E1458" t="s">
        <v>6852</v>
      </c>
      <c r="F1458" s="2">
        <v>24</v>
      </c>
      <c r="G1458" t="s">
        <v>57</v>
      </c>
      <c r="H1458" t="s">
        <v>6853</v>
      </c>
      <c r="I1458">
        <v>0</v>
      </c>
      <c r="J1458">
        <v>1</v>
      </c>
    </row>
    <row r="1459" spans="1:10" x14ac:dyDescent="0.35">
      <c r="A1459" t="s">
        <v>11</v>
      </c>
      <c r="B1459" t="s">
        <v>6854</v>
      </c>
      <c r="C1459" t="s">
        <v>6855</v>
      </c>
      <c r="D1459" t="s">
        <v>6856</v>
      </c>
      <c r="E1459" t="s">
        <v>6857</v>
      </c>
      <c r="F1459" s="2">
        <v>15</v>
      </c>
      <c r="G1459" t="s">
        <v>63</v>
      </c>
      <c r="H1459" t="s">
        <v>6858</v>
      </c>
      <c r="I1459">
        <v>0</v>
      </c>
      <c r="J1459">
        <v>1</v>
      </c>
    </row>
    <row r="1460" spans="1:10" x14ac:dyDescent="0.35">
      <c r="A1460" t="s">
        <v>11</v>
      </c>
      <c r="B1460" t="s">
        <v>6859</v>
      </c>
      <c r="C1460" t="s">
        <v>6860</v>
      </c>
      <c r="D1460" t="s">
        <v>6861</v>
      </c>
      <c r="E1460" t="s">
        <v>6862</v>
      </c>
      <c r="F1460" s="2">
        <v>30</v>
      </c>
      <c r="G1460" t="s">
        <v>69</v>
      </c>
      <c r="H1460" t="s">
        <v>6863</v>
      </c>
      <c r="I1460">
        <v>0</v>
      </c>
      <c r="J1460">
        <v>1</v>
      </c>
    </row>
    <row r="1461" spans="1:10" x14ac:dyDescent="0.35">
      <c r="A1461" t="s">
        <v>11</v>
      </c>
      <c r="B1461" t="s">
        <v>6864</v>
      </c>
      <c r="C1461" t="s">
        <v>6865</v>
      </c>
      <c r="D1461" t="s">
        <v>6866</v>
      </c>
      <c r="E1461" t="s">
        <v>6867</v>
      </c>
      <c r="F1461" s="2">
        <v>15</v>
      </c>
      <c r="G1461" t="s">
        <v>75</v>
      </c>
      <c r="H1461" t="s">
        <v>6868</v>
      </c>
      <c r="I1461">
        <v>0</v>
      </c>
      <c r="J1461">
        <v>1</v>
      </c>
    </row>
    <row r="1462" spans="1:10" x14ac:dyDescent="0.35">
      <c r="A1462" t="s">
        <v>11</v>
      </c>
      <c r="B1462" t="s">
        <v>6869</v>
      </c>
      <c r="C1462" t="s">
        <v>6870</v>
      </c>
      <c r="D1462" t="s">
        <v>6871</v>
      </c>
      <c r="E1462" t="s">
        <v>6872</v>
      </c>
      <c r="F1462" s="2">
        <v>17.579999999999998</v>
      </c>
      <c r="G1462" t="s">
        <v>81</v>
      </c>
      <c r="I1462">
        <v>0</v>
      </c>
      <c r="J1462">
        <v>1</v>
      </c>
    </row>
    <row r="1463" spans="1:10" x14ac:dyDescent="0.35">
      <c r="A1463" t="s">
        <v>11</v>
      </c>
      <c r="B1463" t="s">
        <v>6873</v>
      </c>
      <c r="C1463" t="s">
        <v>6874</v>
      </c>
      <c r="D1463" t="s">
        <v>6875</v>
      </c>
      <c r="E1463" t="s">
        <v>6876</v>
      </c>
      <c r="F1463" s="2">
        <v>93.75</v>
      </c>
      <c r="G1463" t="s">
        <v>22</v>
      </c>
      <c r="H1463" t="s">
        <v>6877</v>
      </c>
      <c r="I1463">
        <v>0</v>
      </c>
      <c r="J1463">
        <v>1</v>
      </c>
    </row>
    <row r="1464" spans="1:10" x14ac:dyDescent="0.35">
      <c r="A1464" t="s">
        <v>11</v>
      </c>
      <c r="B1464" t="s">
        <v>6878</v>
      </c>
      <c r="C1464" t="s">
        <v>6879</v>
      </c>
      <c r="D1464" t="s">
        <v>6880</v>
      </c>
      <c r="E1464" t="s">
        <v>6881</v>
      </c>
      <c r="F1464" s="2">
        <v>15</v>
      </c>
      <c r="G1464" t="s">
        <v>28</v>
      </c>
      <c r="H1464" t="s">
        <v>6882</v>
      </c>
      <c r="I1464">
        <v>0</v>
      </c>
      <c r="J1464">
        <v>1</v>
      </c>
    </row>
    <row r="1465" spans="1:10" x14ac:dyDescent="0.35">
      <c r="A1465" t="s">
        <v>11</v>
      </c>
      <c r="B1465" t="s">
        <v>6883</v>
      </c>
      <c r="C1465" t="s">
        <v>6884</v>
      </c>
      <c r="D1465" t="s">
        <v>6880</v>
      </c>
      <c r="E1465" t="s">
        <v>6881</v>
      </c>
      <c r="F1465" s="2">
        <v>15</v>
      </c>
      <c r="G1465" t="s">
        <v>34</v>
      </c>
      <c r="H1465" t="s">
        <v>6885</v>
      </c>
      <c r="I1465">
        <v>0</v>
      </c>
      <c r="J1465">
        <v>1</v>
      </c>
    </row>
    <row r="1466" spans="1:10" x14ac:dyDescent="0.35">
      <c r="A1466" t="s">
        <v>11</v>
      </c>
      <c r="B1466" t="s">
        <v>6886</v>
      </c>
      <c r="C1466" t="s">
        <v>6887</v>
      </c>
      <c r="D1466" t="s">
        <v>6888</v>
      </c>
      <c r="E1466" t="s">
        <v>6889</v>
      </c>
      <c r="F1466" s="2">
        <v>15</v>
      </c>
      <c r="G1466" t="s">
        <v>39</v>
      </c>
      <c r="H1466" t="s">
        <v>6890</v>
      </c>
      <c r="I1466">
        <v>0</v>
      </c>
      <c r="J1466">
        <v>1</v>
      </c>
    </row>
    <row r="1467" spans="1:10" x14ac:dyDescent="0.35">
      <c r="A1467" t="s">
        <v>11</v>
      </c>
      <c r="B1467" t="s">
        <v>6891</v>
      </c>
      <c r="C1467" t="s">
        <v>6892</v>
      </c>
      <c r="D1467" t="s">
        <v>6893</v>
      </c>
      <c r="E1467" t="s">
        <v>6894</v>
      </c>
      <c r="F1467" s="2">
        <v>20.75</v>
      </c>
      <c r="G1467" t="s">
        <v>45</v>
      </c>
      <c r="H1467" t="s">
        <v>6895</v>
      </c>
      <c r="I1467">
        <v>0</v>
      </c>
      <c r="J1467">
        <v>1</v>
      </c>
    </row>
    <row r="1468" spans="1:10" x14ac:dyDescent="0.35">
      <c r="A1468" t="s">
        <v>11</v>
      </c>
      <c r="B1468" t="s">
        <v>6896</v>
      </c>
      <c r="C1468" t="s">
        <v>6897</v>
      </c>
      <c r="D1468" t="s">
        <v>6898</v>
      </c>
      <c r="E1468" t="s">
        <v>6899</v>
      </c>
      <c r="F1468" s="2">
        <v>84</v>
      </c>
      <c r="G1468" t="s">
        <v>51</v>
      </c>
      <c r="H1468" t="s">
        <v>6900</v>
      </c>
      <c r="I1468">
        <v>0</v>
      </c>
      <c r="J1468">
        <v>1</v>
      </c>
    </row>
    <row r="1469" spans="1:10" x14ac:dyDescent="0.35">
      <c r="A1469" t="s">
        <v>11</v>
      </c>
      <c r="B1469" t="s">
        <v>6901</v>
      </c>
      <c r="C1469" t="s">
        <v>6902</v>
      </c>
      <c r="D1469" t="s">
        <v>6903</v>
      </c>
      <c r="E1469" t="s">
        <v>6903</v>
      </c>
      <c r="F1469" s="2">
        <v>340</v>
      </c>
      <c r="G1469" t="s">
        <v>57</v>
      </c>
      <c r="H1469" t="s">
        <v>6904</v>
      </c>
      <c r="I1469">
        <v>0</v>
      </c>
      <c r="J1469">
        <v>1</v>
      </c>
    </row>
    <row r="1470" spans="1:10" x14ac:dyDescent="0.35">
      <c r="A1470" t="s">
        <v>11</v>
      </c>
      <c r="B1470" t="s">
        <v>6905</v>
      </c>
      <c r="C1470" t="s">
        <v>6906</v>
      </c>
      <c r="D1470" t="s">
        <v>6907</v>
      </c>
      <c r="E1470" t="s">
        <v>6908</v>
      </c>
      <c r="F1470" s="2">
        <v>31</v>
      </c>
      <c r="G1470" t="s">
        <v>63</v>
      </c>
      <c r="H1470" t="s">
        <v>6909</v>
      </c>
      <c r="I1470">
        <v>0</v>
      </c>
      <c r="J1470">
        <v>1</v>
      </c>
    </row>
    <row r="1471" spans="1:10" x14ac:dyDescent="0.35">
      <c r="A1471" t="s">
        <v>11</v>
      </c>
      <c r="B1471" t="s">
        <v>6910</v>
      </c>
      <c r="C1471" t="s">
        <v>6911</v>
      </c>
      <c r="D1471" t="s">
        <v>6912</v>
      </c>
      <c r="E1471" t="s">
        <v>6913</v>
      </c>
      <c r="F1471" s="2">
        <v>25.75</v>
      </c>
      <c r="G1471" t="s">
        <v>69</v>
      </c>
      <c r="H1471" t="s">
        <v>6914</v>
      </c>
      <c r="I1471">
        <v>0</v>
      </c>
      <c r="J1471">
        <v>1</v>
      </c>
    </row>
    <row r="1472" spans="1:10" x14ac:dyDescent="0.35">
      <c r="A1472" t="s">
        <v>11</v>
      </c>
      <c r="B1472" t="s">
        <v>6915</v>
      </c>
      <c r="C1472" t="s">
        <v>6916</v>
      </c>
      <c r="D1472" t="s">
        <v>6917</v>
      </c>
      <c r="E1472" t="s">
        <v>6918</v>
      </c>
      <c r="F1472" s="2">
        <v>92</v>
      </c>
      <c r="G1472" t="s">
        <v>75</v>
      </c>
      <c r="H1472" t="s">
        <v>6919</v>
      </c>
      <c r="I1472">
        <v>0</v>
      </c>
      <c r="J1472">
        <v>1</v>
      </c>
    </row>
    <row r="1473" spans="1:10" x14ac:dyDescent="0.35">
      <c r="A1473" t="s">
        <v>11</v>
      </c>
      <c r="B1473" t="s">
        <v>6920</v>
      </c>
      <c r="C1473" t="s">
        <v>6921</v>
      </c>
      <c r="D1473" t="s">
        <v>6922</v>
      </c>
      <c r="E1473" t="s">
        <v>6923</v>
      </c>
      <c r="F1473" s="2">
        <v>69.739999999999995</v>
      </c>
      <c r="G1473" t="s">
        <v>81</v>
      </c>
      <c r="H1473" t="s">
        <v>6924</v>
      </c>
      <c r="I1473">
        <v>0</v>
      </c>
      <c r="J1473">
        <v>1</v>
      </c>
    </row>
    <row r="1474" spans="1:10" x14ac:dyDescent="0.35">
      <c r="A1474" t="s">
        <v>11</v>
      </c>
      <c r="B1474" t="s">
        <v>6925</v>
      </c>
      <c r="C1474" t="s">
        <v>6926</v>
      </c>
      <c r="D1474" t="s">
        <v>6927</v>
      </c>
      <c r="E1474" t="s">
        <v>6928</v>
      </c>
      <c r="F1474" s="2">
        <v>42</v>
      </c>
      <c r="G1474" t="s">
        <v>16</v>
      </c>
      <c r="H1474" t="s">
        <v>6929</v>
      </c>
      <c r="I1474">
        <v>0</v>
      </c>
      <c r="J1474">
        <v>1</v>
      </c>
    </row>
    <row r="1475" spans="1:10" x14ac:dyDescent="0.35">
      <c r="A1475" t="s">
        <v>11</v>
      </c>
      <c r="B1475" t="s">
        <v>6930</v>
      </c>
      <c r="C1475" t="s">
        <v>6931</v>
      </c>
      <c r="D1475" t="s">
        <v>6932</v>
      </c>
      <c r="E1475" t="s">
        <v>6933</v>
      </c>
      <c r="F1475" s="2">
        <v>80</v>
      </c>
      <c r="G1475" t="s">
        <v>22</v>
      </c>
      <c r="H1475" t="s">
        <v>6934</v>
      </c>
      <c r="I1475">
        <v>0</v>
      </c>
      <c r="J1475">
        <v>1</v>
      </c>
    </row>
    <row r="1476" spans="1:10" x14ac:dyDescent="0.35">
      <c r="A1476" t="s">
        <v>11</v>
      </c>
      <c r="B1476" t="s">
        <v>6935</v>
      </c>
      <c r="C1476" t="s">
        <v>6936</v>
      </c>
      <c r="D1476" t="s">
        <v>6937</v>
      </c>
      <c r="E1476" t="s">
        <v>6938</v>
      </c>
      <c r="F1476" s="2">
        <v>347.95</v>
      </c>
      <c r="G1476" t="s">
        <v>28</v>
      </c>
      <c r="H1476" t="s">
        <v>6939</v>
      </c>
      <c r="I1476">
        <v>0</v>
      </c>
      <c r="J1476">
        <v>1</v>
      </c>
    </row>
    <row r="1477" spans="1:10" x14ac:dyDescent="0.35">
      <c r="A1477" t="s">
        <v>11</v>
      </c>
      <c r="B1477" t="s">
        <v>6940</v>
      </c>
      <c r="C1477" t="s">
        <v>6941</v>
      </c>
      <c r="D1477" t="s">
        <v>6942</v>
      </c>
      <c r="E1477" t="s">
        <v>6943</v>
      </c>
      <c r="F1477" s="2">
        <v>2.97</v>
      </c>
      <c r="G1477" t="s">
        <v>34</v>
      </c>
      <c r="H1477" t="s">
        <v>6944</v>
      </c>
      <c r="I1477">
        <v>0</v>
      </c>
      <c r="J1477">
        <v>1</v>
      </c>
    </row>
    <row r="1478" spans="1:10" x14ac:dyDescent="0.35">
      <c r="A1478" t="s">
        <v>11</v>
      </c>
      <c r="B1478" t="s">
        <v>6945</v>
      </c>
      <c r="C1478" t="s">
        <v>6946</v>
      </c>
      <c r="D1478" t="s">
        <v>6947</v>
      </c>
      <c r="E1478" t="s">
        <v>6948</v>
      </c>
      <c r="F1478" s="2">
        <v>44.45</v>
      </c>
      <c r="G1478" t="s">
        <v>39</v>
      </c>
      <c r="H1478" t="s">
        <v>6949</v>
      </c>
      <c r="I1478">
        <v>0</v>
      </c>
      <c r="J1478">
        <v>1</v>
      </c>
    </row>
    <row r="1479" spans="1:10" x14ac:dyDescent="0.35">
      <c r="A1479" t="s">
        <v>11</v>
      </c>
      <c r="B1479" t="s">
        <v>6950</v>
      </c>
      <c r="C1479" t="s">
        <v>6951</v>
      </c>
      <c r="D1479" t="s">
        <v>6952</v>
      </c>
      <c r="E1479" t="s">
        <v>6953</v>
      </c>
      <c r="F1479" s="2">
        <v>207.99</v>
      </c>
      <c r="G1479" t="s">
        <v>45</v>
      </c>
      <c r="H1479" t="s">
        <v>6954</v>
      </c>
      <c r="I1479">
        <v>0</v>
      </c>
      <c r="J1479">
        <v>1</v>
      </c>
    </row>
    <row r="1480" spans="1:10" x14ac:dyDescent="0.35">
      <c r="A1480" t="s">
        <v>11</v>
      </c>
      <c r="B1480" t="s">
        <v>6955</v>
      </c>
      <c r="C1480" t="s">
        <v>6956</v>
      </c>
      <c r="D1480" t="s">
        <v>6957</v>
      </c>
      <c r="E1480" t="s">
        <v>6958</v>
      </c>
      <c r="F1480" s="2">
        <v>41.5</v>
      </c>
      <c r="G1480" t="s">
        <v>51</v>
      </c>
      <c r="H1480" t="s">
        <v>6959</v>
      </c>
      <c r="I1480">
        <v>0</v>
      </c>
      <c r="J1480">
        <v>1</v>
      </c>
    </row>
    <row r="1481" spans="1:10" x14ac:dyDescent="0.35">
      <c r="A1481" t="s">
        <v>11</v>
      </c>
      <c r="B1481" t="s">
        <v>6960</v>
      </c>
      <c r="C1481" t="s">
        <v>6961</v>
      </c>
      <c r="D1481" t="s">
        <v>6962</v>
      </c>
      <c r="E1481" t="s">
        <v>6962</v>
      </c>
      <c r="F1481" s="2">
        <v>107.75</v>
      </c>
      <c r="G1481" t="s">
        <v>57</v>
      </c>
      <c r="H1481" t="s">
        <v>6963</v>
      </c>
      <c r="I1481">
        <v>0</v>
      </c>
      <c r="J1481">
        <v>1</v>
      </c>
    </row>
    <row r="1482" spans="1:10" x14ac:dyDescent="0.35">
      <c r="A1482" t="s">
        <v>11</v>
      </c>
      <c r="B1482" t="s">
        <v>6964</v>
      </c>
      <c r="C1482" t="s">
        <v>6965</v>
      </c>
      <c r="D1482" t="s">
        <v>6966</v>
      </c>
      <c r="E1482" t="s">
        <v>6967</v>
      </c>
      <c r="F1482" s="2">
        <v>82.25</v>
      </c>
      <c r="G1482" t="s">
        <v>63</v>
      </c>
      <c r="H1482" t="s">
        <v>6968</v>
      </c>
      <c r="I1482">
        <v>0</v>
      </c>
      <c r="J1482">
        <v>1</v>
      </c>
    </row>
    <row r="1483" spans="1:10" x14ac:dyDescent="0.35">
      <c r="A1483" t="s">
        <v>11</v>
      </c>
      <c r="B1483" t="s">
        <v>6964</v>
      </c>
      <c r="C1483" t="s">
        <v>6965</v>
      </c>
      <c r="D1483" t="s">
        <v>6969</v>
      </c>
      <c r="E1483" t="s">
        <v>6970</v>
      </c>
      <c r="F1483" s="2">
        <v>25</v>
      </c>
      <c r="G1483" t="s">
        <v>69</v>
      </c>
      <c r="H1483" t="s">
        <v>6968</v>
      </c>
      <c r="I1483">
        <v>0</v>
      </c>
      <c r="J1483">
        <v>1</v>
      </c>
    </row>
    <row r="1484" spans="1:10" x14ac:dyDescent="0.35">
      <c r="A1484" t="s">
        <v>11</v>
      </c>
      <c r="B1484" t="s">
        <v>6971</v>
      </c>
      <c r="C1484" t="s">
        <v>6972</v>
      </c>
      <c r="D1484" t="s">
        <v>6973</v>
      </c>
      <c r="E1484" t="s">
        <v>6974</v>
      </c>
      <c r="F1484" s="2">
        <v>20.5</v>
      </c>
      <c r="G1484" t="s">
        <v>75</v>
      </c>
      <c r="H1484" t="s">
        <v>6975</v>
      </c>
      <c r="I1484">
        <v>0</v>
      </c>
      <c r="J1484">
        <v>1</v>
      </c>
    </row>
    <row r="1485" spans="1:10" x14ac:dyDescent="0.35">
      <c r="A1485" t="s">
        <v>11</v>
      </c>
      <c r="B1485" t="s">
        <v>6976</v>
      </c>
      <c r="C1485" t="s">
        <v>6977</v>
      </c>
      <c r="D1485" t="s">
        <v>6978</v>
      </c>
      <c r="E1485" t="s">
        <v>6979</v>
      </c>
      <c r="F1485" s="2">
        <v>93</v>
      </c>
      <c r="G1485" t="s">
        <v>81</v>
      </c>
      <c r="H1485" t="s">
        <v>6980</v>
      </c>
      <c r="I1485">
        <v>0</v>
      </c>
      <c r="J1485">
        <v>1</v>
      </c>
    </row>
    <row r="1486" spans="1:10" x14ac:dyDescent="0.35">
      <c r="A1486" t="s">
        <v>11</v>
      </c>
      <c r="B1486" t="s">
        <v>6981</v>
      </c>
      <c r="C1486" t="s">
        <v>6982</v>
      </c>
      <c r="D1486" t="s">
        <v>6983</v>
      </c>
      <c r="E1486" t="s">
        <v>6984</v>
      </c>
      <c r="F1486" s="2">
        <v>130</v>
      </c>
      <c r="G1486" t="s">
        <v>22</v>
      </c>
      <c r="H1486" t="s">
        <v>6985</v>
      </c>
      <c r="I1486">
        <v>0</v>
      </c>
      <c r="J1486">
        <v>1</v>
      </c>
    </row>
    <row r="1487" spans="1:10" x14ac:dyDescent="0.35">
      <c r="A1487" t="s">
        <v>11</v>
      </c>
      <c r="B1487" t="s">
        <v>6986</v>
      </c>
      <c r="C1487" t="s">
        <v>6987</v>
      </c>
      <c r="D1487" t="s">
        <v>6988</v>
      </c>
      <c r="E1487" t="s">
        <v>6989</v>
      </c>
      <c r="F1487" s="2">
        <v>15</v>
      </c>
      <c r="G1487" t="s">
        <v>28</v>
      </c>
      <c r="H1487" t="s">
        <v>6990</v>
      </c>
      <c r="I1487">
        <v>0</v>
      </c>
      <c r="J1487">
        <v>1</v>
      </c>
    </row>
    <row r="1488" spans="1:10" x14ac:dyDescent="0.35">
      <c r="A1488" t="s">
        <v>11</v>
      </c>
      <c r="B1488" t="s">
        <v>6991</v>
      </c>
      <c r="C1488" t="s">
        <v>6992</v>
      </c>
      <c r="D1488" t="s">
        <v>6988</v>
      </c>
      <c r="E1488" t="s">
        <v>6989</v>
      </c>
      <c r="F1488" s="2">
        <v>15</v>
      </c>
      <c r="G1488" t="s">
        <v>34</v>
      </c>
      <c r="H1488" t="s">
        <v>6993</v>
      </c>
      <c r="I1488">
        <v>0</v>
      </c>
      <c r="J1488">
        <v>1</v>
      </c>
    </row>
    <row r="1489" spans="1:10" x14ac:dyDescent="0.35">
      <c r="A1489" t="s">
        <v>11</v>
      </c>
      <c r="B1489" t="s">
        <v>6994</v>
      </c>
      <c r="C1489" t="s">
        <v>6995</v>
      </c>
      <c r="D1489" t="s">
        <v>6996</v>
      </c>
      <c r="E1489" t="s">
        <v>6997</v>
      </c>
      <c r="F1489" s="2">
        <v>36</v>
      </c>
      <c r="G1489" t="s">
        <v>39</v>
      </c>
      <c r="H1489" t="s">
        <v>6998</v>
      </c>
      <c r="I1489">
        <v>0</v>
      </c>
      <c r="J1489">
        <v>1</v>
      </c>
    </row>
    <row r="1490" spans="1:10" x14ac:dyDescent="0.35">
      <c r="A1490" t="s">
        <v>11</v>
      </c>
      <c r="B1490" t="s">
        <v>6999</v>
      </c>
      <c r="C1490" t="s">
        <v>7000</v>
      </c>
      <c r="D1490" t="s">
        <v>7001</v>
      </c>
      <c r="E1490" t="s">
        <v>7002</v>
      </c>
      <c r="F1490" s="2">
        <v>86</v>
      </c>
      <c r="G1490" t="s">
        <v>45</v>
      </c>
      <c r="H1490" t="s">
        <v>7003</v>
      </c>
      <c r="I1490">
        <v>0</v>
      </c>
      <c r="J1490">
        <v>1</v>
      </c>
    </row>
    <row r="1491" spans="1:10" x14ac:dyDescent="0.35">
      <c r="A1491" t="s">
        <v>11</v>
      </c>
      <c r="B1491" t="s">
        <v>7004</v>
      </c>
      <c r="C1491" t="s">
        <v>7005</v>
      </c>
      <c r="D1491" t="s">
        <v>7006</v>
      </c>
      <c r="E1491" t="s">
        <v>7007</v>
      </c>
      <c r="F1491" s="2">
        <v>81.5</v>
      </c>
      <c r="G1491" t="s">
        <v>51</v>
      </c>
      <c r="H1491" t="s">
        <v>7008</v>
      </c>
      <c r="I1491">
        <v>0</v>
      </c>
      <c r="J1491">
        <v>1</v>
      </c>
    </row>
    <row r="1492" spans="1:10" x14ac:dyDescent="0.35">
      <c r="A1492" t="s">
        <v>11</v>
      </c>
      <c r="B1492" t="s">
        <v>7009</v>
      </c>
      <c r="C1492" t="s">
        <v>7010</v>
      </c>
      <c r="D1492" t="s">
        <v>7011</v>
      </c>
      <c r="E1492" t="s">
        <v>7012</v>
      </c>
      <c r="F1492" s="2">
        <v>545</v>
      </c>
      <c r="G1492" t="s">
        <v>57</v>
      </c>
      <c r="H1492" t="s">
        <v>7013</v>
      </c>
      <c r="I1492">
        <v>0</v>
      </c>
      <c r="J1492">
        <v>1</v>
      </c>
    </row>
    <row r="1493" spans="1:10" x14ac:dyDescent="0.35">
      <c r="A1493" t="s">
        <v>11</v>
      </c>
      <c r="B1493" t="s">
        <v>7014</v>
      </c>
      <c r="C1493" t="s">
        <v>7015</v>
      </c>
      <c r="D1493" t="s">
        <v>7016</v>
      </c>
      <c r="E1493" t="s">
        <v>7017</v>
      </c>
      <c r="F1493" s="2">
        <v>386.99</v>
      </c>
      <c r="G1493" t="s">
        <v>63</v>
      </c>
      <c r="H1493" t="s">
        <v>7018</v>
      </c>
      <c r="I1493">
        <v>0</v>
      </c>
      <c r="J1493">
        <v>1</v>
      </c>
    </row>
    <row r="1494" spans="1:10" x14ac:dyDescent="0.35">
      <c r="A1494" t="s">
        <v>11</v>
      </c>
      <c r="B1494" t="s">
        <v>7019</v>
      </c>
      <c r="C1494" t="s">
        <v>7020</v>
      </c>
      <c r="D1494" t="s">
        <v>7021</v>
      </c>
      <c r="E1494" t="s">
        <v>7022</v>
      </c>
      <c r="F1494" s="2">
        <v>143</v>
      </c>
      <c r="G1494" t="s">
        <v>69</v>
      </c>
      <c r="H1494" t="s">
        <v>7023</v>
      </c>
      <c r="I1494">
        <v>0</v>
      </c>
      <c r="J1494">
        <v>1</v>
      </c>
    </row>
    <row r="1495" spans="1:10" x14ac:dyDescent="0.35">
      <c r="A1495" t="s">
        <v>11</v>
      </c>
      <c r="B1495" t="s">
        <v>7024</v>
      </c>
      <c r="C1495" t="s">
        <v>7025</v>
      </c>
      <c r="D1495" t="s">
        <v>7026</v>
      </c>
      <c r="E1495" t="s">
        <v>7027</v>
      </c>
      <c r="F1495" s="2">
        <v>22.75</v>
      </c>
      <c r="G1495" t="s">
        <v>75</v>
      </c>
      <c r="H1495" t="s">
        <v>7028</v>
      </c>
      <c r="I1495">
        <v>0</v>
      </c>
      <c r="J1495">
        <v>1</v>
      </c>
    </row>
    <row r="1496" spans="1:10" x14ac:dyDescent="0.35">
      <c r="A1496" t="s">
        <v>11</v>
      </c>
      <c r="B1496" t="s">
        <v>7029</v>
      </c>
      <c r="C1496" t="s">
        <v>7030</v>
      </c>
      <c r="D1496" t="s">
        <v>7031</v>
      </c>
      <c r="E1496" t="s">
        <v>7032</v>
      </c>
      <c r="F1496" s="2">
        <v>181.5</v>
      </c>
      <c r="G1496" t="s">
        <v>81</v>
      </c>
      <c r="H1496" t="s">
        <v>7033</v>
      </c>
      <c r="I1496">
        <v>0</v>
      </c>
      <c r="J1496">
        <v>1</v>
      </c>
    </row>
    <row r="1497" spans="1:10" x14ac:dyDescent="0.35">
      <c r="A1497" t="s">
        <v>11</v>
      </c>
      <c r="B1497" t="s">
        <v>7034</v>
      </c>
      <c r="C1497" t="s">
        <v>7035</v>
      </c>
      <c r="D1497" t="s">
        <v>7036</v>
      </c>
      <c r="E1497" t="s">
        <v>7037</v>
      </c>
      <c r="F1497" s="2">
        <v>15</v>
      </c>
      <c r="G1497" t="s">
        <v>16</v>
      </c>
      <c r="H1497" t="s">
        <v>7038</v>
      </c>
      <c r="I1497">
        <v>0</v>
      </c>
      <c r="J1497">
        <v>1</v>
      </c>
    </row>
    <row r="1498" spans="1:10" x14ac:dyDescent="0.35">
      <c r="A1498" t="s">
        <v>11</v>
      </c>
      <c r="B1498" t="s">
        <v>7039</v>
      </c>
      <c r="C1498" t="s">
        <v>7040</v>
      </c>
      <c r="D1498" t="s">
        <v>7041</v>
      </c>
      <c r="E1498" t="s">
        <v>7042</v>
      </c>
      <c r="F1498" s="2">
        <v>41</v>
      </c>
      <c r="G1498" t="s">
        <v>22</v>
      </c>
      <c r="H1498" t="s">
        <v>7043</v>
      </c>
      <c r="I1498">
        <v>0</v>
      </c>
      <c r="J1498">
        <v>1</v>
      </c>
    </row>
    <row r="1499" spans="1:10" x14ac:dyDescent="0.35">
      <c r="A1499" t="s">
        <v>11</v>
      </c>
      <c r="B1499" t="s">
        <v>7044</v>
      </c>
      <c r="C1499" t="s">
        <v>7045</v>
      </c>
      <c r="D1499" t="s">
        <v>7046</v>
      </c>
      <c r="E1499" t="s">
        <v>7047</v>
      </c>
      <c r="F1499" s="2">
        <v>25.75</v>
      </c>
      <c r="G1499" t="s">
        <v>28</v>
      </c>
      <c r="H1499" t="s">
        <v>7048</v>
      </c>
      <c r="I1499">
        <v>0</v>
      </c>
      <c r="J1499">
        <v>1</v>
      </c>
    </row>
    <row r="1500" spans="1:10" x14ac:dyDescent="0.35">
      <c r="A1500" t="s">
        <v>11</v>
      </c>
      <c r="B1500" t="s">
        <v>7049</v>
      </c>
      <c r="C1500" t="s">
        <v>7050</v>
      </c>
      <c r="D1500" t="s">
        <v>7051</v>
      </c>
      <c r="E1500" t="s">
        <v>7052</v>
      </c>
      <c r="F1500" s="2">
        <v>12</v>
      </c>
      <c r="G1500" t="s">
        <v>34</v>
      </c>
      <c r="H1500" t="s">
        <v>7053</v>
      </c>
      <c r="I1500">
        <v>0</v>
      </c>
      <c r="J1500">
        <v>1</v>
      </c>
    </row>
    <row r="1501" spans="1:10" x14ac:dyDescent="0.35">
      <c r="A1501" t="s">
        <v>11</v>
      </c>
      <c r="B1501" t="s">
        <v>7054</v>
      </c>
      <c r="C1501" t="s">
        <v>7055</v>
      </c>
      <c r="D1501" t="s">
        <v>7051</v>
      </c>
      <c r="E1501" t="s">
        <v>7052</v>
      </c>
      <c r="F1501" s="2">
        <v>15</v>
      </c>
      <c r="G1501" t="s">
        <v>39</v>
      </c>
      <c r="H1501" t="s">
        <v>7056</v>
      </c>
      <c r="I1501">
        <v>0</v>
      </c>
      <c r="J1501">
        <v>1</v>
      </c>
    </row>
    <row r="1502" spans="1:10" x14ac:dyDescent="0.35">
      <c r="A1502" t="s">
        <v>11</v>
      </c>
      <c r="B1502" t="s">
        <v>7057</v>
      </c>
      <c r="C1502" t="s">
        <v>7058</v>
      </c>
      <c r="D1502" t="s">
        <v>7059</v>
      </c>
      <c r="E1502" t="s">
        <v>7060</v>
      </c>
      <c r="F1502" s="2">
        <v>25</v>
      </c>
      <c r="G1502" t="s">
        <v>45</v>
      </c>
      <c r="H1502" t="s">
        <v>7061</v>
      </c>
      <c r="I1502">
        <v>0</v>
      </c>
      <c r="J1502">
        <v>1</v>
      </c>
    </row>
    <row r="1503" spans="1:10" x14ac:dyDescent="0.35">
      <c r="A1503" t="s">
        <v>11</v>
      </c>
      <c r="B1503" t="s">
        <v>7062</v>
      </c>
      <c r="C1503" t="s">
        <v>7063</v>
      </c>
      <c r="D1503" t="s">
        <v>7064</v>
      </c>
      <c r="E1503" t="s">
        <v>7065</v>
      </c>
      <c r="F1503" s="2">
        <v>15</v>
      </c>
      <c r="G1503" t="s">
        <v>51</v>
      </c>
      <c r="H1503" t="s">
        <v>7066</v>
      </c>
      <c r="I1503">
        <v>0</v>
      </c>
      <c r="J1503">
        <v>1</v>
      </c>
    </row>
    <row r="1504" spans="1:10" x14ac:dyDescent="0.35">
      <c r="A1504" t="s">
        <v>11</v>
      </c>
      <c r="B1504" t="s">
        <v>7067</v>
      </c>
      <c r="C1504" t="s">
        <v>7068</v>
      </c>
      <c r="D1504" t="s">
        <v>7069</v>
      </c>
      <c r="E1504" t="s">
        <v>7070</v>
      </c>
      <c r="F1504" s="2">
        <v>15</v>
      </c>
      <c r="G1504" t="s">
        <v>57</v>
      </c>
      <c r="H1504" t="s">
        <v>7071</v>
      </c>
      <c r="I1504">
        <v>0</v>
      </c>
      <c r="J1504">
        <v>1</v>
      </c>
    </row>
    <row r="1505" spans="1:10" x14ac:dyDescent="0.35">
      <c r="A1505" t="s">
        <v>11</v>
      </c>
      <c r="B1505" t="s">
        <v>7072</v>
      </c>
      <c r="C1505" t="s">
        <v>7073</v>
      </c>
      <c r="D1505" t="s">
        <v>7074</v>
      </c>
      <c r="E1505" t="s">
        <v>7075</v>
      </c>
      <c r="F1505" s="2">
        <v>15</v>
      </c>
      <c r="G1505" t="s">
        <v>63</v>
      </c>
      <c r="H1505" t="s">
        <v>7076</v>
      </c>
      <c r="I1505">
        <v>0</v>
      </c>
      <c r="J1505">
        <v>1</v>
      </c>
    </row>
    <row r="1506" spans="1:10" x14ac:dyDescent="0.35">
      <c r="A1506" t="s">
        <v>11</v>
      </c>
      <c r="B1506" t="s">
        <v>7077</v>
      </c>
      <c r="C1506" t="s">
        <v>7078</v>
      </c>
      <c r="D1506" t="s">
        <v>7079</v>
      </c>
      <c r="E1506" t="s">
        <v>7080</v>
      </c>
      <c r="F1506" s="2">
        <v>12</v>
      </c>
      <c r="G1506" t="s">
        <v>69</v>
      </c>
      <c r="H1506" t="s">
        <v>7081</v>
      </c>
      <c r="I1506">
        <v>0</v>
      </c>
      <c r="J1506">
        <v>1</v>
      </c>
    </row>
    <row r="1507" spans="1:10" x14ac:dyDescent="0.35">
      <c r="A1507" t="s">
        <v>11</v>
      </c>
      <c r="B1507" t="s">
        <v>7082</v>
      </c>
      <c r="C1507" t="s">
        <v>7083</v>
      </c>
      <c r="D1507" t="s">
        <v>6500</v>
      </c>
      <c r="E1507" t="s">
        <v>6501</v>
      </c>
      <c r="F1507" s="2">
        <v>15</v>
      </c>
      <c r="G1507" t="s">
        <v>75</v>
      </c>
      <c r="H1507" t="s">
        <v>7084</v>
      </c>
      <c r="I1507">
        <v>0</v>
      </c>
      <c r="J1507">
        <v>1</v>
      </c>
    </row>
    <row r="1508" spans="1:10" x14ac:dyDescent="0.35">
      <c r="A1508" t="s">
        <v>11</v>
      </c>
      <c r="B1508" t="s">
        <v>7085</v>
      </c>
      <c r="C1508" t="s">
        <v>7086</v>
      </c>
      <c r="D1508" t="s">
        <v>7087</v>
      </c>
      <c r="E1508" t="s">
        <v>7088</v>
      </c>
      <c r="F1508" s="2">
        <v>15</v>
      </c>
      <c r="G1508" t="s">
        <v>81</v>
      </c>
      <c r="H1508" t="s">
        <v>7089</v>
      </c>
      <c r="I1508">
        <v>0</v>
      </c>
      <c r="J1508">
        <v>1</v>
      </c>
    </row>
    <row r="1509" spans="1:10" x14ac:dyDescent="0.35">
      <c r="A1509" t="s">
        <v>11</v>
      </c>
      <c r="B1509" t="s">
        <v>7090</v>
      </c>
      <c r="C1509" t="s">
        <v>7091</v>
      </c>
      <c r="D1509" t="s">
        <v>7092</v>
      </c>
      <c r="E1509" t="s">
        <v>7093</v>
      </c>
      <c r="F1509" s="2">
        <v>32.5</v>
      </c>
      <c r="G1509" t="s">
        <v>22</v>
      </c>
      <c r="H1509" t="s">
        <v>7094</v>
      </c>
      <c r="I1509">
        <v>0</v>
      </c>
      <c r="J1509">
        <v>1</v>
      </c>
    </row>
    <row r="1510" spans="1:10" x14ac:dyDescent="0.35">
      <c r="A1510" t="s">
        <v>11</v>
      </c>
      <c r="B1510" t="s">
        <v>7095</v>
      </c>
      <c r="C1510" t="s">
        <v>7096</v>
      </c>
      <c r="D1510" t="s">
        <v>7097</v>
      </c>
      <c r="E1510" t="s">
        <v>7098</v>
      </c>
      <c r="F1510" s="2">
        <v>18.25</v>
      </c>
      <c r="G1510" t="s">
        <v>28</v>
      </c>
      <c r="H1510" t="s">
        <v>7099</v>
      </c>
      <c r="I1510">
        <v>0</v>
      </c>
      <c r="J1510">
        <v>1</v>
      </c>
    </row>
    <row r="1511" spans="1:10" x14ac:dyDescent="0.35">
      <c r="A1511" t="s">
        <v>11</v>
      </c>
      <c r="B1511" t="s">
        <v>7100</v>
      </c>
      <c r="C1511" t="s">
        <v>7101</v>
      </c>
      <c r="D1511" t="s">
        <v>7102</v>
      </c>
      <c r="E1511" t="s">
        <v>7103</v>
      </c>
      <c r="F1511" s="2">
        <v>5.5</v>
      </c>
      <c r="G1511" t="s">
        <v>34</v>
      </c>
      <c r="H1511" t="s">
        <v>7104</v>
      </c>
      <c r="I1511">
        <v>0</v>
      </c>
      <c r="J1511">
        <v>1</v>
      </c>
    </row>
    <row r="1512" spans="1:10" x14ac:dyDescent="0.35">
      <c r="A1512" t="s">
        <v>11</v>
      </c>
      <c r="B1512" t="s">
        <v>7105</v>
      </c>
      <c r="C1512" t="s">
        <v>7106</v>
      </c>
      <c r="D1512" t="s">
        <v>7107</v>
      </c>
      <c r="E1512" t="s">
        <v>7108</v>
      </c>
      <c r="F1512" s="2">
        <v>15</v>
      </c>
      <c r="G1512" t="s">
        <v>39</v>
      </c>
      <c r="H1512" t="s">
        <v>7109</v>
      </c>
      <c r="I1512">
        <v>0</v>
      </c>
      <c r="J1512">
        <v>1</v>
      </c>
    </row>
    <row r="1513" spans="1:10" x14ac:dyDescent="0.35">
      <c r="A1513" t="s">
        <v>11</v>
      </c>
      <c r="B1513" t="s">
        <v>7110</v>
      </c>
      <c r="C1513" t="s">
        <v>7111</v>
      </c>
      <c r="D1513" t="s">
        <v>7112</v>
      </c>
      <c r="E1513" t="s">
        <v>7113</v>
      </c>
      <c r="F1513" s="2">
        <v>54</v>
      </c>
      <c r="G1513" t="s">
        <v>45</v>
      </c>
      <c r="H1513" t="s">
        <v>7114</v>
      </c>
      <c r="I1513">
        <v>0</v>
      </c>
      <c r="J1513">
        <v>1</v>
      </c>
    </row>
    <row r="1514" spans="1:10" x14ac:dyDescent="0.35">
      <c r="A1514" t="s">
        <v>11</v>
      </c>
      <c r="B1514" t="s">
        <v>7115</v>
      </c>
      <c r="C1514" t="s">
        <v>7116</v>
      </c>
      <c r="D1514" t="s">
        <v>7117</v>
      </c>
      <c r="E1514" t="s">
        <v>7118</v>
      </c>
      <c r="F1514" s="2">
        <v>15</v>
      </c>
      <c r="G1514" t="s">
        <v>51</v>
      </c>
      <c r="H1514" t="s">
        <v>7119</v>
      </c>
      <c r="I1514">
        <v>0</v>
      </c>
      <c r="J1514">
        <v>1</v>
      </c>
    </row>
    <row r="1515" spans="1:10" x14ac:dyDescent="0.35">
      <c r="A1515" t="s">
        <v>11</v>
      </c>
      <c r="B1515" t="s">
        <v>7120</v>
      </c>
      <c r="C1515" t="s">
        <v>7121</v>
      </c>
      <c r="D1515" t="s">
        <v>7122</v>
      </c>
      <c r="E1515" t="s">
        <v>7123</v>
      </c>
      <c r="F1515" s="2">
        <v>35</v>
      </c>
      <c r="G1515" t="s">
        <v>57</v>
      </c>
      <c r="H1515" t="s">
        <v>7124</v>
      </c>
      <c r="I1515">
        <v>0</v>
      </c>
      <c r="J1515">
        <v>1</v>
      </c>
    </row>
    <row r="1516" spans="1:10" x14ac:dyDescent="0.35">
      <c r="A1516" t="s">
        <v>11</v>
      </c>
      <c r="B1516" t="s">
        <v>7125</v>
      </c>
      <c r="C1516" t="s">
        <v>7126</v>
      </c>
      <c r="D1516" t="s">
        <v>7127</v>
      </c>
      <c r="E1516" t="s">
        <v>7128</v>
      </c>
      <c r="F1516" s="2">
        <v>18</v>
      </c>
      <c r="G1516" t="s">
        <v>63</v>
      </c>
      <c r="H1516" t="s">
        <v>7129</v>
      </c>
      <c r="I1516">
        <v>0</v>
      </c>
      <c r="J1516">
        <v>1</v>
      </c>
    </row>
    <row r="1517" spans="1:10" x14ac:dyDescent="0.35">
      <c r="A1517" t="s">
        <v>11</v>
      </c>
      <c r="B1517" t="s">
        <v>7130</v>
      </c>
      <c r="C1517" t="s">
        <v>7131</v>
      </c>
      <c r="D1517" t="s">
        <v>7132</v>
      </c>
      <c r="E1517" t="s">
        <v>7133</v>
      </c>
      <c r="F1517" s="2">
        <v>27.75</v>
      </c>
      <c r="G1517" t="s">
        <v>69</v>
      </c>
      <c r="H1517" t="s">
        <v>7134</v>
      </c>
      <c r="I1517">
        <v>0</v>
      </c>
      <c r="J1517">
        <v>1</v>
      </c>
    </row>
    <row r="1518" spans="1:10" x14ac:dyDescent="0.35">
      <c r="A1518" t="s">
        <v>11</v>
      </c>
      <c r="B1518" t="s">
        <v>7135</v>
      </c>
      <c r="C1518" t="s">
        <v>7136</v>
      </c>
      <c r="D1518" t="s">
        <v>7137</v>
      </c>
      <c r="E1518" t="s">
        <v>7138</v>
      </c>
      <c r="F1518" s="2">
        <v>126.25</v>
      </c>
      <c r="G1518" t="s">
        <v>75</v>
      </c>
      <c r="H1518" t="s">
        <v>7139</v>
      </c>
      <c r="I1518">
        <v>0</v>
      </c>
      <c r="J1518">
        <v>1</v>
      </c>
    </row>
    <row r="1519" spans="1:10" x14ac:dyDescent="0.35">
      <c r="A1519" t="s">
        <v>11</v>
      </c>
      <c r="B1519" t="s">
        <v>7140</v>
      </c>
      <c r="C1519" t="s">
        <v>7141</v>
      </c>
      <c r="D1519" t="s">
        <v>7142</v>
      </c>
      <c r="E1519" t="s">
        <v>7143</v>
      </c>
      <c r="F1519" s="2">
        <v>45</v>
      </c>
      <c r="G1519" t="s">
        <v>81</v>
      </c>
      <c r="H1519" t="s">
        <v>7144</v>
      </c>
      <c r="I1519">
        <v>0</v>
      </c>
      <c r="J1519">
        <v>1</v>
      </c>
    </row>
    <row r="1520" spans="1:10" x14ac:dyDescent="0.35">
      <c r="A1520" t="s">
        <v>11</v>
      </c>
      <c r="B1520" t="s">
        <v>7145</v>
      </c>
      <c r="C1520" t="s">
        <v>7146</v>
      </c>
      <c r="D1520" t="s">
        <v>7147</v>
      </c>
      <c r="E1520" t="s">
        <v>7148</v>
      </c>
      <c r="F1520" s="2">
        <v>15</v>
      </c>
      <c r="G1520" t="s">
        <v>16</v>
      </c>
      <c r="H1520" t="s">
        <v>7149</v>
      </c>
      <c r="I1520">
        <v>0</v>
      </c>
      <c r="J1520">
        <v>1</v>
      </c>
    </row>
    <row r="1521" spans="1:10" x14ac:dyDescent="0.35">
      <c r="A1521" t="s">
        <v>11</v>
      </c>
      <c r="B1521" t="s">
        <v>7150</v>
      </c>
      <c r="C1521" t="s">
        <v>7151</v>
      </c>
      <c r="D1521" t="s">
        <v>7152</v>
      </c>
      <c r="E1521" t="s">
        <v>7153</v>
      </c>
      <c r="F1521" s="2">
        <v>36</v>
      </c>
      <c r="G1521" t="s">
        <v>22</v>
      </c>
      <c r="H1521" t="s">
        <v>7154</v>
      </c>
      <c r="I1521">
        <v>0</v>
      </c>
      <c r="J1521">
        <v>1</v>
      </c>
    </row>
    <row r="1522" spans="1:10" x14ac:dyDescent="0.35">
      <c r="A1522" t="s">
        <v>11</v>
      </c>
      <c r="B1522" t="s">
        <v>7155</v>
      </c>
      <c r="C1522" t="s">
        <v>7156</v>
      </c>
      <c r="D1522" t="s">
        <v>7157</v>
      </c>
      <c r="E1522" t="s">
        <v>7158</v>
      </c>
      <c r="F1522" s="2">
        <v>19.84</v>
      </c>
      <c r="G1522" t="s">
        <v>28</v>
      </c>
      <c r="H1522" t="s">
        <v>7159</v>
      </c>
      <c r="I1522">
        <v>0</v>
      </c>
      <c r="J1522">
        <v>1</v>
      </c>
    </row>
    <row r="1523" spans="1:10" x14ac:dyDescent="0.35">
      <c r="A1523" t="s">
        <v>11</v>
      </c>
      <c r="B1523" t="s">
        <v>7160</v>
      </c>
      <c r="C1523" t="s">
        <v>7161</v>
      </c>
      <c r="D1523" t="s">
        <v>7162</v>
      </c>
      <c r="E1523" t="s">
        <v>7163</v>
      </c>
      <c r="F1523" s="2">
        <v>16.25</v>
      </c>
      <c r="G1523" t="s">
        <v>34</v>
      </c>
      <c r="H1523" t="s">
        <v>7164</v>
      </c>
      <c r="I1523">
        <v>0</v>
      </c>
      <c r="J1523">
        <v>1</v>
      </c>
    </row>
    <row r="1524" spans="1:10" x14ac:dyDescent="0.35">
      <c r="A1524" t="s">
        <v>11</v>
      </c>
      <c r="B1524" t="s">
        <v>7165</v>
      </c>
      <c r="C1524" t="s">
        <v>7166</v>
      </c>
      <c r="D1524" t="s">
        <v>7167</v>
      </c>
      <c r="E1524" t="s">
        <v>7168</v>
      </c>
      <c r="F1524" s="2">
        <v>20.75</v>
      </c>
      <c r="G1524" t="s">
        <v>39</v>
      </c>
      <c r="H1524" t="s">
        <v>7169</v>
      </c>
      <c r="I1524">
        <v>0</v>
      </c>
      <c r="J1524">
        <v>1</v>
      </c>
    </row>
    <row r="1525" spans="1:10" x14ac:dyDescent="0.35">
      <c r="A1525" t="s">
        <v>11</v>
      </c>
      <c r="B1525" t="s">
        <v>7170</v>
      </c>
      <c r="C1525" t="s">
        <v>7171</v>
      </c>
      <c r="D1525" t="s">
        <v>7172</v>
      </c>
      <c r="E1525" t="s">
        <v>7173</v>
      </c>
      <c r="F1525" s="2">
        <v>40</v>
      </c>
      <c r="G1525" t="s">
        <v>45</v>
      </c>
      <c r="H1525" t="s">
        <v>7174</v>
      </c>
      <c r="I1525">
        <v>0</v>
      </c>
      <c r="J1525">
        <v>1</v>
      </c>
    </row>
    <row r="1526" spans="1:10" x14ac:dyDescent="0.35">
      <c r="A1526" t="s">
        <v>11</v>
      </c>
      <c r="B1526" t="s">
        <v>7175</v>
      </c>
      <c r="C1526" t="s">
        <v>7176</v>
      </c>
      <c r="D1526" t="s">
        <v>7177</v>
      </c>
      <c r="E1526" t="s">
        <v>7178</v>
      </c>
      <c r="F1526" s="2">
        <v>16.25</v>
      </c>
      <c r="G1526" t="s">
        <v>51</v>
      </c>
      <c r="H1526" t="s">
        <v>7179</v>
      </c>
      <c r="I1526">
        <v>0</v>
      </c>
      <c r="J1526">
        <v>1</v>
      </c>
    </row>
    <row r="1527" spans="1:10" x14ac:dyDescent="0.35">
      <c r="A1527" t="s">
        <v>11</v>
      </c>
      <c r="B1527" t="s">
        <v>7180</v>
      </c>
      <c r="C1527" t="s">
        <v>7181</v>
      </c>
      <c r="D1527" t="s">
        <v>7182</v>
      </c>
      <c r="E1527" t="s">
        <v>7183</v>
      </c>
      <c r="F1527" s="2">
        <v>15</v>
      </c>
      <c r="G1527" t="s">
        <v>57</v>
      </c>
      <c r="H1527" t="s">
        <v>7184</v>
      </c>
      <c r="I1527">
        <v>0</v>
      </c>
      <c r="J1527">
        <v>1</v>
      </c>
    </row>
    <row r="1528" spans="1:10" x14ac:dyDescent="0.35">
      <c r="A1528" t="s">
        <v>11</v>
      </c>
      <c r="B1528" t="s">
        <v>7185</v>
      </c>
      <c r="C1528" t="s">
        <v>7186</v>
      </c>
      <c r="D1528" t="s">
        <v>7187</v>
      </c>
      <c r="E1528" t="s">
        <v>7188</v>
      </c>
      <c r="F1528" s="2">
        <v>16.25</v>
      </c>
      <c r="G1528" t="s">
        <v>63</v>
      </c>
      <c r="H1528" t="s">
        <v>7189</v>
      </c>
      <c r="I1528">
        <v>0</v>
      </c>
      <c r="J1528">
        <v>1</v>
      </c>
    </row>
    <row r="1529" spans="1:10" x14ac:dyDescent="0.35">
      <c r="A1529" t="s">
        <v>11</v>
      </c>
      <c r="B1529" t="s">
        <v>7190</v>
      </c>
      <c r="C1529" t="s">
        <v>7191</v>
      </c>
      <c r="D1529" t="s">
        <v>7192</v>
      </c>
      <c r="E1529" t="s">
        <v>7193</v>
      </c>
      <c r="F1529" s="2">
        <v>15</v>
      </c>
      <c r="G1529" t="s">
        <v>69</v>
      </c>
      <c r="H1529" t="s">
        <v>7194</v>
      </c>
      <c r="I1529">
        <v>0</v>
      </c>
      <c r="J1529">
        <v>1</v>
      </c>
    </row>
    <row r="1530" spans="1:10" x14ac:dyDescent="0.35">
      <c r="A1530" t="s">
        <v>11</v>
      </c>
      <c r="B1530" t="s">
        <v>7195</v>
      </c>
      <c r="C1530" t="s">
        <v>7196</v>
      </c>
      <c r="D1530" t="s">
        <v>7197</v>
      </c>
      <c r="E1530" t="s">
        <v>7198</v>
      </c>
      <c r="F1530" s="2">
        <v>12.77</v>
      </c>
      <c r="G1530" t="s">
        <v>75</v>
      </c>
      <c r="I1530">
        <v>0</v>
      </c>
      <c r="J1530">
        <v>1</v>
      </c>
    </row>
    <row r="1531" spans="1:10" x14ac:dyDescent="0.35">
      <c r="A1531" t="s">
        <v>11</v>
      </c>
      <c r="B1531" t="s">
        <v>7199</v>
      </c>
      <c r="C1531" t="s">
        <v>7200</v>
      </c>
      <c r="D1531" t="s">
        <v>7201</v>
      </c>
      <c r="E1531" t="s">
        <v>7202</v>
      </c>
      <c r="F1531" s="2">
        <v>25</v>
      </c>
      <c r="G1531" t="s">
        <v>81</v>
      </c>
      <c r="H1531" t="s">
        <v>7203</v>
      </c>
      <c r="I1531">
        <v>0</v>
      </c>
      <c r="J1531">
        <v>1</v>
      </c>
    </row>
    <row r="1532" spans="1:10" x14ac:dyDescent="0.35">
      <c r="A1532" t="s">
        <v>11</v>
      </c>
      <c r="B1532" t="s">
        <v>7204</v>
      </c>
      <c r="C1532" t="s">
        <v>7205</v>
      </c>
      <c r="D1532" t="s">
        <v>7206</v>
      </c>
      <c r="E1532" t="s">
        <v>7207</v>
      </c>
      <c r="F1532" s="2">
        <v>15</v>
      </c>
      <c r="G1532" t="s">
        <v>22</v>
      </c>
      <c r="H1532" t="s">
        <v>7208</v>
      </c>
      <c r="I1532">
        <v>0</v>
      </c>
      <c r="J1532">
        <v>1</v>
      </c>
    </row>
    <row r="1533" spans="1:10" x14ac:dyDescent="0.35">
      <c r="A1533" t="s">
        <v>11</v>
      </c>
      <c r="B1533" t="s">
        <v>7209</v>
      </c>
      <c r="C1533" t="s">
        <v>7210</v>
      </c>
      <c r="D1533" t="s">
        <v>7211</v>
      </c>
      <c r="E1533" t="s">
        <v>7212</v>
      </c>
      <c r="F1533" s="2">
        <v>20.75</v>
      </c>
      <c r="G1533" t="s">
        <v>28</v>
      </c>
      <c r="H1533" t="s">
        <v>7213</v>
      </c>
      <c r="I1533">
        <v>0</v>
      </c>
      <c r="J1533">
        <v>1</v>
      </c>
    </row>
    <row r="1534" spans="1:10" x14ac:dyDescent="0.35">
      <c r="A1534" t="s">
        <v>11</v>
      </c>
      <c r="B1534" t="s">
        <v>7214</v>
      </c>
      <c r="C1534" t="s">
        <v>7215</v>
      </c>
      <c r="D1534" t="s">
        <v>7216</v>
      </c>
      <c r="E1534" t="s">
        <v>7217</v>
      </c>
      <c r="F1534" s="2">
        <v>15</v>
      </c>
      <c r="G1534" t="s">
        <v>34</v>
      </c>
      <c r="H1534" t="s">
        <v>7218</v>
      </c>
      <c r="I1534">
        <v>0</v>
      </c>
      <c r="J1534">
        <v>1</v>
      </c>
    </row>
    <row r="1535" spans="1:10" x14ac:dyDescent="0.35">
      <c r="A1535" t="s">
        <v>11</v>
      </c>
      <c r="B1535" t="s">
        <v>7219</v>
      </c>
      <c r="C1535" t="s">
        <v>7220</v>
      </c>
      <c r="D1535" t="s">
        <v>7221</v>
      </c>
      <c r="E1535" t="s">
        <v>7222</v>
      </c>
      <c r="F1535" s="2">
        <v>15</v>
      </c>
      <c r="G1535" t="s">
        <v>39</v>
      </c>
      <c r="H1535" t="s">
        <v>7223</v>
      </c>
      <c r="I1535">
        <v>0</v>
      </c>
      <c r="J1535">
        <v>1</v>
      </c>
    </row>
    <row r="1536" spans="1:10" x14ac:dyDescent="0.35">
      <c r="A1536" t="s">
        <v>11</v>
      </c>
      <c r="B1536" t="s">
        <v>7224</v>
      </c>
      <c r="C1536" t="s">
        <v>7225</v>
      </c>
      <c r="D1536" t="s">
        <v>7226</v>
      </c>
      <c r="E1536" t="s">
        <v>7227</v>
      </c>
      <c r="F1536" s="2">
        <v>20</v>
      </c>
      <c r="G1536" t="s">
        <v>45</v>
      </c>
      <c r="H1536" t="s">
        <v>7228</v>
      </c>
      <c r="I1536">
        <v>0</v>
      </c>
      <c r="J1536">
        <v>1</v>
      </c>
    </row>
    <row r="1537" spans="1:10" x14ac:dyDescent="0.35">
      <c r="A1537" t="s">
        <v>11</v>
      </c>
      <c r="B1537" t="s">
        <v>7229</v>
      </c>
      <c r="C1537" t="s">
        <v>7230</v>
      </c>
      <c r="D1537" t="s">
        <v>7231</v>
      </c>
      <c r="E1537" t="s">
        <v>7232</v>
      </c>
      <c r="F1537" s="2">
        <v>15</v>
      </c>
      <c r="G1537" t="s">
        <v>51</v>
      </c>
      <c r="H1537" t="s">
        <v>7233</v>
      </c>
      <c r="I1537">
        <v>0</v>
      </c>
      <c r="J1537">
        <v>1</v>
      </c>
    </row>
    <row r="1538" spans="1:10" x14ac:dyDescent="0.35">
      <c r="A1538" t="s">
        <v>11</v>
      </c>
      <c r="B1538" t="s">
        <v>7234</v>
      </c>
      <c r="C1538" t="s">
        <v>7235</v>
      </c>
      <c r="D1538" t="s">
        <v>7236</v>
      </c>
      <c r="E1538" t="s">
        <v>7237</v>
      </c>
      <c r="F1538" s="2">
        <v>16.29</v>
      </c>
      <c r="G1538" t="s">
        <v>57</v>
      </c>
      <c r="I1538">
        <v>0</v>
      </c>
      <c r="J1538">
        <v>1</v>
      </c>
    </row>
    <row r="1539" spans="1:10" x14ac:dyDescent="0.35">
      <c r="A1539" t="s">
        <v>11</v>
      </c>
      <c r="B1539" t="s">
        <v>7238</v>
      </c>
      <c r="C1539" t="s">
        <v>7239</v>
      </c>
      <c r="D1539" t="s">
        <v>7240</v>
      </c>
      <c r="E1539" t="s">
        <v>7241</v>
      </c>
      <c r="F1539" s="2">
        <v>16.25</v>
      </c>
      <c r="G1539" t="s">
        <v>63</v>
      </c>
      <c r="H1539" t="s">
        <v>7242</v>
      </c>
      <c r="I1539">
        <v>0</v>
      </c>
      <c r="J1539">
        <v>1</v>
      </c>
    </row>
    <row r="1540" spans="1:10" x14ac:dyDescent="0.35">
      <c r="A1540" t="s">
        <v>11</v>
      </c>
      <c r="B1540" t="s">
        <v>7243</v>
      </c>
      <c r="C1540" t="s">
        <v>7244</v>
      </c>
      <c r="D1540" t="s">
        <v>7245</v>
      </c>
      <c r="E1540" t="s">
        <v>7246</v>
      </c>
      <c r="F1540" s="2">
        <v>15</v>
      </c>
      <c r="G1540" t="s">
        <v>69</v>
      </c>
      <c r="H1540" t="s">
        <v>7247</v>
      </c>
      <c r="I1540">
        <v>0</v>
      </c>
      <c r="J1540">
        <v>1</v>
      </c>
    </row>
    <row r="1541" spans="1:10" x14ac:dyDescent="0.35">
      <c r="A1541" t="s">
        <v>11</v>
      </c>
      <c r="B1541" t="s">
        <v>7248</v>
      </c>
      <c r="C1541" t="s">
        <v>7249</v>
      </c>
      <c r="D1541" t="s">
        <v>7250</v>
      </c>
      <c r="E1541" t="s">
        <v>7251</v>
      </c>
      <c r="F1541" s="2">
        <v>25</v>
      </c>
      <c r="G1541" t="s">
        <v>75</v>
      </c>
      <c r="H1541" t="s">
        <v>7252</v>
      </c>
      <c r="I1541">
        <v>0</v>
      </c>
      <c r="J1541">
        <v>1</v>
      </c>
    </row>
    <row r="1542" spans="1:10" x14ac:dyDescent="0.35">
      <c r="A1542" t="s">
        <v>11</v>
      </c>
      <c r="B1542" t="s">
        <v>7253</v>
      </c>
      <c r="C1542" t="s">
        <v>7254</v>
      </c>
      <c r="D1542" t="s">
        <v>7255</v>
      </c>
      <c r="E1542" t="s">
        <v>7256</v>
      </c>
      <c r="F1542" s="2">
        <v>15</v>
      </c>
      <c r="G1542" t="s">
        <v>81</v>
      </c>
      <c r="H1542" t="s">
        <v>7257</v>
      </c>
      <c r="I1542">
        <v>0</v>
      </c>
      <c r="J1542">
        <v>1</v>
      </c>
    </row>
    <row r="1543" spans="1:10" x14ac:dyDescent="0.35">
      <c r="A1543" t="s">
        <v>11</v>
      </c>
      <c r="B1543" t="s">
        <v>7258</v>
      </c>
      <c r="C1543" t="s">
        <v>7259</v>
      </c>
      <c r="D1543" t="s">
        <v>7260</v>
      </c>
      <c r="E1543" t="s">
        <v>7261</v>
      </c>
      <c r="F1543" s="2">
        <v>26.75</v>
      </c>
      <c r="G1543" t="s">
        <v>16</v>
      </c>
      <c r="H1543" t="s">
        <v>7262</v>
      </c>
      <c r="I1543">
        <v>0</v>
      </c>
      <c r="J1543">
        <v>1</v>
      </c>
    </row>
    <row r="1544" spans="1:10" x14ac:dyDescent="0.35">
      <c r="A1544" t="s">
        <v>11</v>
      </c>
      <c r="B1544" t="s">
        <v>7263</v>
      </c>
      <c r="C1544" t="s">
        <v>7264</v>
      </c>
      <c r="D1544" t="s">
        <v>7265</v>
      </c>
      <c r="E1544" t="s">
        <v>7266</v>
      </c>
      <c r="F1544" s="2">
        <v>305.5</v>
      </c>
      <c r="G1544" t="s">
        <v>22</v>
      </c>
      <c r="H1544" t="s">
        <v>7267</v>
      </c>
      <c r="I1544">
        <v>0</v>
      </c>
      <c r="J1544">
        <v>1</v>
      </c>
    </row>
    <row r="1545" spans="1:10" x14ac:dyDescent="0.35">
      <c r="A1545" t="s">
        <v>11</v>
      </c>
      <c r="B1545" t="s">
        <v>7268</v>
      </c>
      <c r="C1545" t="s">
        <v>7269</v>
      </c>
      <c r="D1545" t="s">
        <v>7270</v>
      </c>
      <c r="E1545" t="s">
        <v>7271</v>
      </c>
      <c r="F1545" s="2">
        <v>16.25</v>
      </c>
      <c r="G1545" t="s">
        <v>28</v>
      </c>
      <c r="H1545" t="s">
        <v>7272</v>
      </c>
      <c r="I1545">
        <v>0</v>
      </c>
      <c r="J1545">
        <v>1</v>
      </c>
    </row>
    <row r="1546" spans="1:10" x14ac:dyDescent="0.35">
      <c r="A1546" t="s">
        <v>11</v>
      </c>
      <c r="B1546" t="s">
        <v>7273</v>
      </c>
      <c r="C1546" t="s">
        <v>7274</v>
      </c>
      <c r="D1546" t="s">
        <v>7275</v>
      </c>
      <c r="E1546" t="s">
        <v>7276</v>
      </c>
      <c r="F1546" s="2">
        <v>30</v>
      </c>
      <c r="G1546" t="s">
        <v>34</v>
      </c>
      <c r="H1546" t="s">
        <v>7277</v>
      </c>
      <c r="I1546">
        <v>0</v>
      </c>
      <c r="J1546">
        <v>1</v>
      </c>
    </row>
    <row r="1547" spans="1:10" x14ac:dyDescent="0.35">
      <c r="A1547" t="s">
        <v>11</v>
      </c>
      <c r="B1547" t="s">
        <v>7278</v>
      </c>
      <c r="C1547" t="s">
        <v>7279</v>
      </c>
      <c r="D1547" t="s">
        <v>7280</v>
      </c>
      <c r="E1547" t="s">
        <v>7281</v>
      </c>
      <c r="F1547" s="2">
        <v>48.75</v>
      </c>
      <c r="G1547" t="s">
        <v>39</v>
      </c>
      <c r="H1547" t="s">
        <v>7282</v>
      </c>
      <c r="I1547">
        <v>0</v>
      </c>
      <c r="J1547">
        <v>1</v>
      </c>
    </row>
    <row r="1548" spans="1:10" x14ac:dyDescent="0.35">
      <c r="A1548" t="s">
        <v>11</v>
      </c>
      <c r="B1548" t="s">
        <v>7283</v>
      </c>
      <c r="C1548" t="s">
        <v>7284</v>
      </c>
      <c r="D1548" t="s">
        <v>7285</v>
      </c>
      <c r="E1548" t="s">
        <v>7286</v>
      </c>
      <c r="F1548" s="2">
        <v>36.5</v>
      </c>
      <c r="G1548" t="s">
        <v>45</v>
      </c>
      <c r="H1548" t="s">
        <v>7287</v>
      </c>
      <c r="I1548">
        <v>0</v>
      </c>
      <c r="J1548">
        <v>1</v>
      </c>
    </row>
    <row r="1549" spans="1:10" x14ac:dyDescent="0.35">
      <c r="A1549" t="s">
        <v>11</v>
      </c>
      <c r="B1549" t="s">
        <v>7288</v>
      </c>
      <c r="C1549" t="s">
        <v>7289</v>
      </c>
      <c r="D1549" t="s">
        <v>7290</v>
      </c>
      <c r="E1549" t="s">
        <v>7291</v>
      </c>
      <c r="F1549" s="2">
        <v>203</v>
      </c>
      <c r="G1549" t="s">
        <v>51</v>
      </c>
      <c r="H1549" t="s">
        <v>7292</v>
      </c>
      <c r="I1549">
        <v>0</v>
      </c>
      <c r="J1549">
        <v>1</v>
      </c>
    </row>
    <row r="1550" spans="1:10" x14ac:dyDescent="0.35">
      <c r="A1550" t="s">
        <v>11</v>
      </c>
      <c r="B1550" t="s">
        <v>7293</v>
      </c>
      <c r="C1550" t="s">
        <v>7294</v>
      </c>
      <c r="D1550" t="s">
        <v>7295</v>
      </c>
      <c r="E1550" t="s">
        <v>7296</v>
      </c>
      <c r="F1550" s="2">
        <v>19.25</v>
      </c>
      <c r="G1550" t="s">
        <v>57</v>
      </c>
      <c r="H1550" t="s">
        <v>7297</v>
      </c>
      <c r="I1550">
        <v>0</v>
      </c>
      <c r="J1550">
        <v>1</v>
      </c>
    </row>
    <row r="1551" spans="1:10" x14ac:dyDescent="0.35">
      <c r="A1551" t="s">
        <v>11</v>
      </c>
      <c r="B1551" t="s">
        <v>7298</v>
      </c>
      <c r="C1551" t="s">
        <v>7299</v>
      </c>
      <c r="D1551" t="s">
        <v>7300</v>
      </c>
      <c r="E1551" t="s">
        <v>7301</v>
      </c>
      <c r="F1551" s="2">
        <v>15</v>
      </c>
      <c r="G1551" t="s">
        <v>63</v>
      </c>
      <c r="H1551" t="s">
        <v>7302</v>
      </c>
      <c r="I1551">
        <v>0</v>
      </c>
      <c r="J1551">
        <v>1</v>
      </c>
    </row>
    <row r="1552" spans="1:10" x14ac:dyDescent="0.35">
      <c r="A1552" t="s">
        <v>11</v>
      </c>
      <c r="B1552" t="s">
        <v>7303</v>
      </c>
      <c r="C1552" t="s">
        <v>7304</v>
      </c>
      <c r="D1552" t="s">
        <v>7305</v>
      </c>
      <c r="E1552" t="s">
        <v>7306</v>
      </c>
      <c r="F1552" s="2">
        <v>12</v>
      </c>
      <c r="G1552" t="s">
        <v>69</v>
      </c>
      <c r="H1552" t="s">
        <v>7307</v>
      </c>
      <c r="I1552">
        <v>0</v>
      </c>
      <c r="J1552">
        <v>1</v>
      </c>
    </row>
    <row r="1553" spans="1:10" x14ac:dyDescent="0.35">
      <c r="A1553" t="s">
        <v>11</v>
      </c>
      <c r="B1553" t="s">
        <v>7308</v>
      </c>
      <c r="C1553" t="s">
        <v>7309</v>
      </c>
      <c r="D1553" t="s">
        <v>7310</v>
      </c>
      <c r="E1553" t="s">
        <v>7311</v>
      </c>
      <c r="F1553" s="2">
        <v>16.29</v>
      </c>
      <c r="G1553" t="s">
        <v>75</v>
      </c>
      <c r="I1553">
        <v>0</v>
      </c>
      <c r="J1553">
        <v>1</v>
      </c>
    </row>
    <row r="1554" spans="1:10" x14ac:dyDescent="0.35">
      <c r="A1554" t="s">
        <v>11</v>
      </c>
      <c r="B1554" t="s">
        <v>7312</v>
      </c>
      <c r="C1554" t="s">
        <v>7313</v>
      </c>
      <c r="D1554" t="s">
        <v>7314</v>
      </c>
      <c r="E1554" t="s">
        <v>7315</v>
      </c>
      <c r="F1554" s="2">
        <v>63.06</v>
      </c>
      <c r="G1554" t="s">
        <v>81</v>
      </c>
      <c r="H1554" t="s">
        <v>7316</v>
      </c>
      <c r="I1554">
        <v>0</v>
      </c>
      <c r="J1554">
        <v>1</v>
      </c>
    </row>
    <row r="1555" spans="1:10" x14ac:dyDescent="0.35">
      <c r="A1555" t="s">
        <v>11</v>
      </c>
      <c r="B1555" t="s">
        <v>7317</v>
      </c>
      <c r="C1555" t="s">
        <v>7318</v>
      </c>
      <c r="D1555" t="s">
        <v>7319</v>
      </c>
      <c r="E1555" t="s">
        <v>7320</v>
      </c>
      <c r="F1555" s="2">
        <v>20.75</v>
      </c>
      <c r="G1555" t="s">
        <v>22</v>
      </c>
      <c r="H1555" t="s">
        <v>7321</v>
      </c>
      <c r="I1555">
        <v>0</v>
      </c>
      <c r="J1555">
        <v>1</v>
      </c>
    </row>
    <row r="1556" spans="1:10" x14ac:dyDescent="0.35">
      <c r="A1556" t="s">
        <v>11</v>
      </c>
      <c r="B1556" t="s">
        <v>7322</v>
      </c>
      <c r="C1556" t="s">
        <v>7323</v>
      </c>
      <c r="D1556" t="s">
        <v>7324</v>
      </c>
      <c r="E1556" t="s">
        <v>7325</v>
      </c>
      <c r="F1556" s="2">
        <v>15.7</v>
      </c>
      <c r="G1556" t="s">
        <v>28</v>
      </c>
      <c r="H1556" t="s">
        <v>7326</v>
      </c>
      <c r="I1556">
        <v>0</v>
      </c>
      <c r="J1556">
        <v>1</v>
      </c>
    </row>
    <row r="1557" spans="1:10" x14ac:dyDescent="0.35">
      <c r="A1557" t="s">
        <v>11</v>
      </c>
      <c r="B1557" t="s">
        <v>7327</v>
      </c>
      <c r="C1557" t="s">
        <v>7328</v>
      </c>
      <c r="D1557" t="s">
        <v>7324</v>
      </c>
      <c r="E1557" t="s">
        <v>7325</v>
      </c>
      <c r="F1557" s="2">
        <v>16.25</v>
      </c>
      <c r="G1557" t="s">
        <v>34</v>
      </c>
      <c r="H1557" t="s">
        <v>7329</v>
      </c>
      <c r="I1557">
        <v>0</v>
      </c>
      <c r="J1557">
        <v>1</v>
      </c>
    </row>
    <row r="1558" spans="1:10" x14ac:dyDescent="0.35">
      <c r="A1558" t="s">
        <v>11</v>
      </c>
      <c r="B1558" t="s">
        <v>7330</v>
      </c>
      <c r="C1558" t="s">
        <v>7331</v>
      </c>
      <c r="D1558" t="s">
        <v>7332</v>
      </c>
      <c r="E1558" t="s">
        <v>7333</v>
      </c>
      <c r="F1558" s="2">
        <v>48</v>
      </c>
      <c r="G1558" t="s">
        <v>39</v>
      </c>
      <c r="H1558" t="s">
        <v>7334</v>
      </c>
      <c r="I1558">
        <v>0</v>
      </c>
      <c r="J1558">
        <v>1</v>
      </c>
    </row>
    <row r="1559" spans="1:10" x14ac:dyDescent="0.35">
      <c r="A1559" t="s">
        <v>11</v>
      </c>
      <c r="B1559" t="s">
        <v>7335</v>
      </c>
      <c r="C1559" t="s">
        <v>7336</v>
      </c>
      <c r="D1559" t="s">
        <v>7337</v>
      </c>
      <c r="E1559" t="s">
        <v>7338</v>
      </c>
      <c r="F1559" s="2">
        <v>16.940000000000001</v>
      </c>
      <c r="G1559" t="s">
        <v>45</v>
      </c>
      <c r="I1559">
        <v>0</v>
      </c>
      <c r="J1559">
        <v>1</v>
      </c>
    </row>
    <row r="1560" spans="1:10" x14ac:dyDescent="0.35">
      <c r="A1560" t="s">
        <v>11</v>
      </c>
      <c r="B1560" t="s">
        <v>7339</v>
      </c>
      <c r="C1560" t="s">
        <v>7340</v>
      </c>
      <c r="D1560" t="s">
        <v>7341</v>
      </c>
      <c r="E1560" t="s">
        <v>7342</v>
      </c>
      <c r="F1560" s="2">
        <v>15</v>
      </c>
      <c r="G1560" t="s">
        <v>51</v>
      </c>
      <c r="H1560" t="s">
        <v>7343</v>
      </c>
      <c r="I1560">
        <v>0</v>
      </c>
      <c r="J1560">
        <v>1</v>
      </c>
    </row>
    <row r="1561" spans="1:10" x14ac:dyDescent="0.35">
      <c r="A1561" t="s">
        <v>11</v>
      </c>
      <c r="B1561" t="s">
        <v>7344</v>
      </c>
      <c r="C1561" t="s">
        <v>7345</v>
      </c>
      <c r="D1561" t="s">
        <v>7346</v>
      </c>
      <c r="E1561" t="s">
        <v>7347</v>
      </c>
      <c r="F1561" s="2">
        <v>25</v>
      </c>
      <c r="G1561" t="s">
        <v>57</v>
      </c>
      <c r="H1561" t="s">
        <v>7348</v>
      </c>
      <c r="I1561">
        <v>0</v>
      </c>
      <c r="J1561">
        <v>1</v>
      </c>
    </row>
    <row r="1562" spans="1:10" x14ac:dyDescent="0.35">
      <c r="A1562" t="s">
        <v>11</v>
      </c>
      <c r="B1562" t="s">
        <v>7349</v>
      </c>
      <c r="C1562" t="s">
        <v>7350</v>
      </c>
      <c r="D1562" t="s">
        <v>7351</v>
      </c>
      <c r="E1562" t="s">
        <v>7352</v>
      </c>
      <c r="F1562" s="2">
        <v>16.940000000000001</v>
      </c>
      <c r="G1562" t="s">
        <v>63</v>
      </c>
      <c r="I1562">
        <v>0</v>
      </c>
      <c r="J1562">
        <v>1</v>
      </c>
    </row>
    <row r="1563" spans="1:10" x14ac:dyDescent="0.35">
      <c r="A1563" t="s">
        <v>11</v>
      </c>
      <c r="B1563" t="s">
        <v>7353</v>
      </c>
      <c r="C1563" t="s">
        <v>7354</v>
      </c>
      <c r="D1563" t="s">
        <v>7355</v>
      </c>
      <c r="E1563" t="s">
        <v>7356</v>
      </c>
      <c r="F1563" s="2">
        <v>19.52</v>
      </c>
      <c r="G1563" t="s">
        <v>69</v>
      </c>
      <c r="I1563">
        <v>0</v>
      </c>
      <c r="J1563">
        <v>1</v>
      </c>
    </row>
    <row r="1564" spans="1:10" x14ac:dyDescent="0.35">
      <c r="A1564" t="s">
        <v>11</v>
      </c>
      <c r="B1564" t="s">
        <v>7357</v>
      </c>
      <c r="C1564" t="s">
        <v>7358</v>
      </c>
      <c r="D1564" t="s">
        <v>7359</v>
      </c>
      <c r="E1564" t="s">
        <v>7360</v>
      </c>
      <c r="F1564" s="2">
        <v>15</v>
      </c>
      <c r="G1564" t="s">
        <v>75</v>
      </c>
      <c r="H1564" t="s">
        <v>7361</v>
      </c>
      <c r="I1564">
        <v>0</v>
      </c>
      <c r="J1564">
        <v>1</v>
      </c>
    </row>
    <row r="1565" spans="1:10" x14ac:dyDescent="0.35">
      <c r="A1565" t="s">
        <v>11</v>
      </c>
      <c r="B1565" t="s">
        <v>7362</v>
      </c>
      <c r="C1565" t="s">
        <v>7363</v>
      </c>
      <c r="D1565" t="s">
        <v>7364</v>
      </c>
      <c r="E1565" t="s">
        <v>7365</v>
      </c>
      <c r="F1565" s="2">
        <v>15</v>
      </c>
      <c r="G1565" t="s">
        <v>81</v>
      </c>
      <c r="H1565" t="s">
        <v>7366</v>
      </c>
      <c r="I1565">
        <v>0</v>
      </c>
      <c r="J1565">
        <v>1</v>
      </c>
    </row>
    <row r="1566" spans="1:10" x14ac:dyDescent="0.35">
      <c r="A1566" t="s">
        <v>11</v>
      </c>
      <c r="B1566" t="s">
        <v>7367</v>
      </c>
      <c r="C1566" t="s">
        <v>7368</v>
      </c>
      <c r="D1566" t="s">
        <v>7369</v>
      </c>
      <c r="E1566" t="s">
        <v>7370</v>
      </c>
      <c r="F1566" s="2">
        <v>16.25</v>
      </c>
      <c r="G1566" t="s">
        <v>16</v>
      </c>
      <c r="H1566" t="s">
        <v>7371</v>
      </c>
      <c r="I1566">
        <v>0</v>
      </c>
      <c r="J1566">
        <v>1</v>
      </c>
    </row>
    <row r="1567" spans="1:10" x14ac:dyDescent="0.35">
      <c r="A1567" t="s">
        <v>11</v>
      </c>
      <c r="B1567" t="s">
        <v>7372</v>
      </c>
      <c r="C1567" t="s">
        <v>7373</v>
      </c>
      <c r="D1567" t="s">
        <v>7374</v>
      </c>
      <c r="E1567" t="s">
        <v>7375</v>
      </c>
      <c r="F1567" s="2">
        <v>15</v>
      </c>
      <c r="G1567" t="s">
        <v>22</v>
      </c>
      <c r="H1567" t="s">
        <v>7376</v>
      </c>
      <c r="I1567">
        <v>0</v>
      </c>
      <c r="J1567">
        <v>1</v>
      </c>
    </row>
    <row r="1568" spans="1:10" x14ac:dyDescent="0.35">
      <c r="A1568" t="s">
        <v>11</v>
      </c>
      <c r="B1568" t="s">
        <v>7377</v>
      </c>
      <c r="C1568" t="s">
        <v>7378</v>
      </c>
      <c r="D1568" t="s">
        <v>7379</v>
      </c>
      <c r="E1568" t="s">
        <v>7380</v>
      </c>
      <c r="F1568" s="2">
        <v>17.579999999999998</v>
      </c>
      <c r="G1568" t="s">
        <v>28</v>
      </c>
      <c r="H1568" t="s">
        <v>7381</v>
      </c>
      <c r="I1568">
        <v>0</v>
      </c>
      <c r="J1568">
        <v>1</v>
      </c>
    </row>
    <row r="1569" spans="1:10" x14ac:dyDescent="0.35">
      <c r="A1569" t="s">
        <v>11</v>
      </c>
      <c r="B1569" t="s">
        <v>7382</v>
      </c>
      <c r="C1569" t="s">
        <v>7383</v>
      </c>
      <c r="D1569" t="s">
        <v>7384</v>
      </c>
      <c r="E1569" t="s">
        <v>7385</v>
      </c>
      <c r="F1569" s="2">
        <v>30</v>
      </c>
      <c r="G1569" t="s">
        <v>34</v>
      </c>
      <c r="H1569" t="s">
        <v>7386</v>
      </c>
      <c r="I1569">
        <v>0</v>
      </c>
      <c r="J1569">
        <v>1</v>
      </c>
    </row>
    <row r="1570" spans="1:10" x14ac:dyDescent="0.35">
      <c r="A1570" t="s">
        <v>11</v>
      </c>
      <c r="B1570" t="s">
        <v>7387</v>
      </c>
      <c r="C1570" t="s">
        <v>7388</v>
      </c>
      <c r="D1570" t="s">
        <v>7389</v>
      </c>
      <c r="E1570" t="s">
        <v>7390</v>
      </c>
      <c r="F1570" s="2">
        <v>34.5</v>
      </c>
      <c r="G1570" t="s">
        <v>39</v>
      </c>
      <c r="H1570" t="s">
        <v>7391</v>
      </c>
      <c r="I1570">
        <v>0</v>
      </c>
      <c r="J1570">
        <v>1</v>
      </c>
    </row>
    <row r="1571" spans="1:10" x14ac:dyDescent="0.35">
      <c r="A1571" t="s">
        <v>11</v>
      </c>
      <c r="B1571" t="s">
        <v>7392</v>
      </c>
      <c r="C1571" t="s">
        <v>7393</v>
      </c>
      <c r="D1571" t="s">
        <v>7394</v>
      </c>
      <c r="E1571" t="s">
        <v>7395</v>
      </c>
      <c r="F1571" s="2">
        <v>24</v>
      </c>
      <c r="G1571" t="s">
        <v>45</v>
      </c>
      <c r="H1571" t="s">
        <v>7396</v>
      </c>
      <c r="I1571">
        <v>0</v>
      </c>
      <c r="J1571">
        <v>1</v>
      </c>
    </row>
    <row r="1572" spans="1:10" x14ac:dyDescent="0.35">
      <c r="A1572" t="s">
        <v>11</v>
      </c>
      <c r="B1572" t="s">
        <v>7397</v>
      </c>
      <c r="C1572" t="s">
        <v>7398</v>
      </c>
      <c r="D1572" t="s">
        <v>7399</v>
      </c>
      <c r="E1572" t="s">
        <v>7400</v>
      </c>
      <c r="F1572" s="2">
        <v>15</v>
      </c>
      <c r="G1572" t="s">
        <v>51</v>
      </c>
      <c r="H1572" t="s">
        <v>7401</v>
      </c>
      <c r="I1572">
        <v>0</v>
      </c>
      <c r="J1572">
        <v>1</v>
      </c>
    </row>
    <row r="1573" spans="1:10" x14ac:dyDescent="0.35">
      <c r="A1573" t="s">
        <v>11</v>
      </c>
      <c r="B1573" t="s">
        <v>7402</v>
      </c>
      <c r="C1573" t="s">
        <v>7403</v>
      </c>
      <c r="D1573" t="s">
        <v>7404</v>
      </c>
      <c r="E1573" t="s">
        <v>7405</v>
      </c>
      <c r="F1573" s="2">
        <v>15</v>
      </c>
      <c r="G1573" t="s">
        <v>57</v>
      </c>
      <c r="H1573" t="s">
        <v>7406</v>
      </c>
      <c r="I1573">
        <v>0</v>
      </c>
      <c r="J1573">
        <v>1</v>
      </c>
    </row>
    <row r="1574" spans="1:10" x14ac:dyDescent="0.35">
      <c r="A1574" t="s">
        <v>11</v>
      </c>
      <c r="B1574" t="s">
        <v>7407</v>
      </c>
      <c r="C1574" t="s">
        <v>7408</v>
      </c>
      <c r="D1574" t="s">
        <v>7409</v>
      </c>
      <c r="E1574" t="s">
        <v>7409</v>
      </c>
      <c r="F1574" s="2">
        <v>24</v>
      </c>
      <c r="G1574" t="s">
        <v>63</v>
      </c>
      <c r="H1574" t="s">
        <v>7410</v>
      </c>
      <c r="I1574">
        <v>0</v>
      </c>
      <c r="J1574">
        <v>1</v>
      </c>
    </row>
    <row r="1575" spans="1:10" x14ac:dyDescent="0.35">
      <c r="A1575" t="s">
        <v>11</v>
      </c>
      <c r="B1575" t="s">
        <v>7411</v>
      </c>
      <c r="C1575" t="s">
        <v>7412</v>
      </c>
      <c r="D1575" t="s">
        <v>7413</v>
      </c>
      <c r="E1575" t="s">
        <v>7414</v>
      </c>
      <c r="F1575" s="2">
        <v>15</v>
      </c>
      <c r="G1575" t="s">
        <v>69</v>
      </c>
      <c r="H1575" t="s">
        <v>7415</v>
      </c>
      <c r="I1575">
        <v>0</v>
      </c>
      <c r="J1575">
        <v>1</v>
      </c>
    </row>
    <row r="1576" spans="1:10" x14ac:dyDescent="0.35">
      <c r="A1576" t="s">
        <v>11</v>
      </c>
      <c r="B1576" t="s">
        <v>7416</v>
      </c>
      <c r="C1576" t="s">
        <v>7417</v>
      </c>
      <c r="D1576" t="s">
        <v>7418</v>
      </c>
      <c r="E1576" t="s">
        <v>7419</v>
      </c>
      <c r="F1576" s="2">
        <v>10</v>
      </c>
      <c r="G1576" t="s">
        <v>75</v>
      </c>
      <c r="H1576" t="s">
        <v>7420</v>
      </c>
      <c r="I1576">
        <v>0</v>
      </c>
      <c r="J1576">
        <v>1</v>
      </c>
    </row>
    <row r="1577" spans="1:10" x14ac:dyDescent="0.35">
      <c r="A1577" t="s">
        <v>11</v>
      </c>
      <c r="B1577" t="s">
        <v>7421</v>
      </c>
      <c r="C1577" t="s">
        <v>7422</v>
      </c>
      <c r="D1577" t="s">
        <v>7423</v>
      </c>
      <c r="E1577" t="s">
        <v>7424</v>
      </c>
      <c r="F1577" s="2">
        <v>15</v>
      </c>
      <c r="G1577" t="s">
        <v>81</v>
      </c>
      <c r="H1577" t="s">
        <v>7425</v>
      </c>
      <c r="I1577">
        <v>0</v>
      </c>
      <c r="J1577">
        <v>1</v>
      </c>
    </row>
    <row r="1578" spans="1:10" x14ac:dyDescent="0.35">
      <c r="A1578" t="s">
        <v>11</v>
      </c>
      <c r="B1578" t="s">
        <v>7426</v>
      </c>
      <c r="C1578" t="s">
        <v>7427</v>
      </c>
      <c r="D1578" t="s">
        <v>7428</v>
      </c>
      <c r="E1578" t="s">
        <v>7429</v>
      </c>
      <c r="F1578" s="2">
        <v>57.5</v>
      </c>
      <c r="G1578" t="s">
        <v>22</v>
      </c>
      <c r="H1578" t="s">
        <v>7430</v>
      </c>
      <c r="I1578">
        <v>0</v>
      </c>
      <c r="J1578">
        <v>1</v>
      </c>
    </row>
    <row r="1579" spans="1:10" x14ac:dyDescent="0.35">
      <c r="A1579" t="s">
        <v>11</v>
      </c>
      <c r="B1579" t="s">
        <v>7431</v>
      </c>
      <c r="C1579" t="s">
        <v>7432</v>
      </c>
      <c r="D1579" t="s">
        <v>7433</v>
      </c>
      <c r="E1579" t="s">
        <v>7434</v>
      </c>
      <c r="F1579" s="2">
        <v>24</v>
      </c>
      <c r="G1579" t="s">
        <v>28</v>
      </c>
      <c r="H1579" t="s">
        <v>7435</v>
      </c>
      <c r="I1579">
        <v>0</v>
      </c>
      <c r="J1579">
        <v>1</v>
      </c>
    </row>
    <row r="1580" spans="1:10" x14ac:dyDescent="0.35">
      <c r="A1580" t="s">
        <v>11</v>
      </c>
      <c r="B1580" t="s">
        <v>7436</v>
      </c>
      <c r="C1580" t="s">
        <v>7437</v>
      </c>
      <c r="D1580" t="s">
        <v>7438</v>
      </c>
      <c r="E1580" t="s">
        <v>7439</v>
      </c>
      <c r="F1580" s="2">
        <v>16.25</v>
      </c>
      <c r="G1580" t="s">
        <v>34</v>
      </c>
      <c r="H1580" t="s">
        <v>7440</v>
      </c>
      <c r="I1580">
        <v>0</v>
      </c>
      <c r="J1580">
        <v>1</v>
      </c>
    </row>
    <row r="1581" spans="1:10" x14ac:dyDescent="0.35">
      <c r="A1581" t="s">
        <v>11</v>
      </c>
      <c r="B1581" t="s">
        <v>7441</v>
      </c>
      <c r="C1581" t="s">
        <v>7442</v>
      </c>
      <c r="D1581" t="s">
        <v>7443</v>
      </c>
      <c r="E1581" t="s">
        <v>7444</v>
      </c>
      <c r="F1581" s="2">
        <v>43.5</v>
      </c>
      <c r="G1581" t="s">
        <v>39</v>
      </c>
      <c r="H1581" t="s">
        <v>7445</v>
      </c>
      <c r="I1581">
        <v>0</v>
      </c>
      <c r="J1581">
        <v>1</v>
      </c>
    </row>
    <row r="1582" spans="1:10" x14ac:dyDescent="0.35">
      <c r="A1582" t="s">
        <v>11</v>
      </c>
      <c r="B1582" t="s">
        <v>7441</v>
      </c>
      <c r="C1582" t="s">
        <v>7442</v>
      </c>
      <c r="D1582" t="s">
        <v>7443</v>
      </c>
      <c r="E1582" t="s">
        <v>7444</v>
      </c>
      <c r="F1582" s="2">
        <v>44</v>
      </c>
      <c r="G1582" t="s">
        <v>45</v>
      </c>
      <c r="H1582" t="s">
        <v>7445</v>
      </c>
      <c r="I1582">
        <v>0</v>
      </c>
      <c r="J1582">
        <v>1</v>
      </c>
    </row>
    <row r="1583" spans="1:10" x14ac:dyDescent="0.35">
      <c r="A1583" t="s">
        <v>11</v>
      </c>
      <c r="B1583" t="s">
        <v>7441</v>
      </c>
      <c r="C1583" t="s">
        <v>7442</v>
      </c>
      <c r="D1583" t="s">
        <v>7443</v>
      </c>
      <c r="E1583" t="s">
        <v>7444</v>
      </c>
      <c r="F1583" s="2">
        <v>20.75</v>
      </c>
      <c r="G1583" t="s">
        <v>51</v>
      </c>
      <c r="H1583" t="s">
        <v>7445</v>
      </c>
      <c r="I1583">
        <v>0</v>
      </c>
      <c r="J1583">
        <v>1</v>
      </c>
    </row>
    <row r="1584" spans="1:10" x14ac:dyDescent="0.35">
      <c r="A1584" t="s">
        <v>11</v>
      </c>
      <c r="B1584" t="s">
        <v>7441</v>
      </c>
      <c r="C1584" t="s">
        <v>7442</v>
      </c>
      <c r="D1584" t="s">
        <v>7446</v>
      </c>
      <c r="E1584" t="s">
        <v>7447</v>
      </c>
      <c r="F1584" s="2">
        <v>42</v>
      </c>
      <c r="G1584" t="s">
        <v>57</v>
      </c>
      <c r="H1584" t="s">
        <v>7445</v>
      </c>
      <c r="I1584">
        <v>0</v>
      </c>
      <c r="J1584">
        <v>1</v>
      </c>
    </row>
    <row r="1585" spans="1:10" x14ac:dyDescent="0.35">
      <c r="A1585" t="s">
        <v>11</v>
      </c>
      <c r="B1585" t="s">
        <v>7441</v>
      </c>
      <c r="C1585" t="s">
        <v>7442</v>
      </c>
      <c r="D1585" t="s">
        <v>7443</v>
      </c>
      <c r="E1585" t="s">
        <v>7444</v>
      </c>
      <c r="F1585" s="2">
        <v>15.99</v>
      </c>
      <c r="G1585" t="s">
        <v>63</v>
      </c>
      <c r="H1585" t="s">
        <v>7445</v>
      </c>
      <c r="I1585">
        <v>0</v>
      </c>
      <c r="J1585">
        <v>1</v>
      </c>
    </row>
    <row r="1586" spans="1:10" x14ac:dyDescent="0.35">
      <c r="A1586" t="s">
        <v>11</v>
      </c>
      <c r="B1586" t="s">
        <v>7441</v>
      </c>
      <c r="C1586" t="s">
        <v>7442</v>
      </c>
      <c r="D1586" t="s">
        <v>7443</v>
      </c>
      <c r="E1586" t="s">
        <v>7444</v>
      </c>
      <c r="F1586" s="2">
        <v>20.75</v>
      </c>
      <c r="G1586" t="s">
        <v>69</v>
      </c>
      <c r="H1586" t="s">
        <v>7445</v>
      </c>
      <c r="I1586">
        <v>0</v>
      </c>
      <c r="J1586">
        <v>1</v>
      </c>
    </row>
    <row r="1587" spans="1:10" x14ac:dyDescent="0.35">
      <c r="A1587" t="s">
        <v>11</v>
      </c>
      <c r="B1587" t="s">
        <v>7448</v>
      </c>
      <c r="C1587" t="s">
        <v>7449</v>
      </c>
      <c r="D1587" t="s">
        <v>7450</v>
      </c>
      <c r="E1587" t="s">
        <v>7451</v>
      </c>
      <c r="F1587" s="2">
        <v>15</v>
      </c>
      <c r="G1587" t="s">
        <v>75</v>
      </c>
      <c r="H1587" t="s">
        <v>7452</v>
      </c>
      <c r="I1587">
        <v>0</v>
      </c>
      <c r="J1587">
        <v>1</v>
      </c>
    </row>
    <row r="1588" spans="1:10" x14ac:dyDescent="0.35">
      <c r="A1588" t="s">
        <v>11</v>
      </c>
      <c r="B1588" t="s">
        <v>7453</v>
      </c>
      <c r="C1588" t="s">
        <v>7454</v>
      </c>
      <c r="D1588" t="s">
        <v>7455</v>
      </c>
      <c r="E1588" t="s">
        <v>7456</v>
      </c>
      <c r="F1588" s="2">
        <v>12</v>
      </c>
      <c r="G1588" t="s">
        <v>81</v>
      </c>
      <c r="H1588" t="s">
        <v>7457</v>
      </c>
      <c r="I1588">
        <v>0</v>
      </c>
      <c r="J1588">
        <v>1</v>
      </c>
    </row>
    <row r="1589" spans="1:10" x14ac:dyDescent="0.35">
      <c r="A1589" t="s">
        <v>11</v>
      </c>
      <c r="B1589" t="s">
        <v>7458</v>
      </c>
      <c r="C1589" t="s">
        <v>7459</v>
      </c>
      <c r="D1589" t="s">
        <v>7460</v>
      </c>
      <c r="E1589" t="s">
        <v>7461</v>
      </c>
      <c r="F1589" s="2">
        <v>15</v>
      </c>
      <c r="G1589" t="s">
        <v>16</v>
      </c>
      <c r="H1589" t="s">
        <v>7462</v>
      </c>
      <c r="I1589">
        <v>0</v>
      </c>
      <c r="J1589">
        <v>1</v>
      </c>
    </row>
    <row r="1590" spans="1:10" x14ac:dyDescent="0.35">
      <c r="A1590" t="s">
        <v>11</v>
      </c>
      <c r="B1590" t="s">
        <v>7463</v>
      </c>
      <c r="C1590" t="s">
        <v>7464</v>
      </c>
      <c r="D1590" t="s">
        <v>7465</v>
      </c>
      <c r="E1590" t="s">
        <v>7466</v>
      </c>
      <c r="F1590" s="2">
        <v>16.25</v>
      </c>
      <c r="G1590" t="s">
        <v>22</v>
      </c>
      <c r="H1590" t="s">
        <v>7467</v>
      </c>
      <c r="I1590">
        <v>0</v>
      </c>
      <c r="J1590">
        <v>1</v>
      </c>
    </row>
    <row r="1591" spans="1:10" x14ac:dyDescent="0.35">
      <c r="A1591" t="s">
        <v>11</v>
      </c>
      <c r="B1591" t="s">
        <v>7468</v>
      </c>
      <c r="C1591" t="s">
        <v>7469</v>
      </c>
      <c r="D1591" t="s">
        <v>7470</v>
      </c>
      <c r="E1591" t="s">
        <v>7471</v>
      </c>
      <c r="F1591" s="2">
        <v>18.25</v>
      </c>
      <c r="G1591" t="s">
        <v>28</v>
      </c>
      <c r="H1591" t="s">
        <v>7472</v>
      </c>
      <c r="I1591">
        <v>0</v>
      </c>
      <c r="J1591">
        <v>1</v>
      </c>
    </row>
    <row r="1592" spans="1:10" x14ac:dyDescent="0.35">
      <c r="A1592" t="s">
        <v>11</v>
      </c>
      <c r="B1592" t="s">
        <v>7473</v>
      </c>
      <c r="C1592" t="s">
        <v>7474</v>
      </c>
      <c r="D1592" t="s">
        <v>7475</v>
      </c>
      <c r="E1592" t="s">
        <v>7476</v>
      </c>
      <c r="F1592" s="2">
        <v>15</v>
      </c>
      <c r="G1592" t="s">
        <v>34</v>
      </c>
      <c r="H1592" t="s">
        <v>7477</v>
      </c>
      <c r="I1592">
        <v>0</v>
      </c>
      <c r="J1592">
        <v>1</v>
      </c>
    </row>
    <row r="1593" spans="1:10" x14ac:dyDescent="0.35">
      <c r="A1593" t="s">
        <v>11</v>
      </c>
      <c r="B1593" t="s">
        <v>7478</v>
      </c>
      <c r="C1593" t="s">
        <v>7479</v>
      </c>
      <c r="D1593" t="s">
        <v>7480</v>
      </c>
      <c r="E1593" t="s">
        <v>7481</v>
      </c>
      <c r="F1593" s="2">
        <v>15</v>
      </c>
      <c r="G1593" t="s">
        <v>39</v>
      </c>
      <c r="H1593" t="s">
        <v>7482</v>
      </c>
      <c r="I1593">
        <v>0</v>
      </c>
      <c r="J1593">
        <v>1</v>
      </c>
    </row>
    <row r="1594" spans="1:10" x14ac:dyDescent="0.35">
      <c r="A1594" t="s">
        <v>11</v>
      </c>
      <c r="B1594" t="s">
        <v>7483</v>
      </c>
      <c r="C1594" t="s">
        <v>7484</v>
      </c>
      <c r="D1594" t="s">
        <v>7485</v>
      </c>
      <c r="E1594" t="s">
        <v>7486</v>
      </c>
      <c r="F1594" s="2">
        <v>16.25</v>
      </c>
      <c r="G1594" t="s">
        <v>45</v>
      </c>
      <c r="H1594" t="s">
        <v>7487</v>
      </c>
      <c r="I1594">
        <v>0</v>
      </c>
      <c r="J1594">
        <v>1</v>
      </c>
    </row>
    <row r="1595" spans="1:10" x14ac:dyDescent="0.35">
      <c r="A1595" t="s">
        <v>11</v>
      </c>
      <c r="B1595" t="s">
        <v>7488</v>
      </c>
      <c r="C1595" t="s">
        <v>7489</v>
      </c>
      <c r="D1595" t="s">
        <v>7490</v>
      </c>
      <c r="E1595" t="s">
        <v>7491</v>
      </c>
      <c r="F1595" s="2">
        <v>20.16</v>
      </c>
      <c r="G1595" t="s">
        <v>51</v>
      </c>
      <c r="I1595">
        <v>0</v>
      </c>
      <c r="J1595">
        <v>1</v>
      </c>
    </row>
    <row r="1596" spans="1:10" x14ac:dyDescent="0.35">
      <c r="A1596" t="s">
        <v>11</v>
      </c>
      <c r="B1596" t="s">
        <v>7492</v>
      </c>
      <c r="C1596" t="s">
        <v>7493</v>
      </c>
      <c r="D1596" t="s">
        <v>7494</v>
      </c>
      <c r="E1596" t="s">
        <v>7495</v>
      </c>
      <c r="F1596" s="2">
        <v>106</v>
      </c>
      <c r="G1596" t="s">
        <v>57</v>
      </c>
      <c r="H1596" t="s">
        <v>7496</v>
      </c>
      <c r="I1596">
        <v>0</v>
      </c>
      <c r="J1596">
        <v>1</v>
      </c>
    </row>
    <row r="1597" spans="1:10" x14ac:dyDescent="0.35">
      <c r="A1597" t="s">
        <v>11</v>
      </c>
      <c r="B1597" t="s">
        <v>7497</v>
      </c>
      <c r="C1597" t="s">
        <v>7498</v>
      </c>
      <c r="D1597" t="s">
        <v>7499</v>
      </c>
      <c r="E1597" t="s">
        <v>7500</v>
      </c>
      <c r="F1597" s="2">
        <v>50</v>
      </c>
      <c r="G1597" t="s">
        <v>63</v>
      </c>
      <c r="H1597" t="s">
        <v>7501</v>
      </c>
      <c r="I1597">
        <v>0</v>
      </c>
      <c r="J1597">
        <v>1</v>
      </c>
    </row>
    <row r="1598" spans="1:10" x14ac:dyDescent="0.35">
      <c r="A1598" t="s">
        <v>11</v>
      </c>
      <c r="B1598" t="s">
        <v>7502</v>
      </c>
      <c r="C1598" t="s">
        <v>7503</v>
      </c>
      <c r="D1598" t="s">
        <v>7504</v>
      </c>
      <c r="E1598" t="s">
        <v>7505</v>
      </c>
      <c r="F1598" s="2">
        <v>42</v>
      </c>
      <c r="G1598" t="s">
        <v>69</v>
      </c>
      <c r="H1598" t="s">
        <v>7506</v>
      </c>
      <c r="I1598">
        <v>0</v>
      </c>
      <c r="J1598">
        <v>1</v>
      </c>
    </row>
    <row r="1599" spans="1:10" x14ac:dyDescent="0.35">
      <c r="A1599" t="s">
        <v>11</v>
      </c>
      <c r="B1599" t="s">
        <v>7507</v>
      </c>
      <c r="C1599" t="s">
        <v>7508</v>
      </c>
      <c r="D1599" t="s">
        <v>7509</v>
      </c>
      <c r="E1599" t="s">
        <v>7510</v>
      </c>
      <c r="F1599" s="2">
        <v>55.5</v>
      </c>
      <c r="G1599" t="s">
        <v>75</v>
      </c>
      <c r="H1599" t="s">
        <v>7511</v>
      </c>
      <c r="I1599">
        <v>0</v>
      </c>
      <c r="J1599">
        <v>1</v>
      </c>
    </row>
    <row r="1600" spans="1:10" x14ac:dyDescent="0.35">
      <c r="A1600" t="s">
        <v>11</v>
      </c>
      <c r="B1600" t="s">
        <v>7512</v>
      </c>
      <c r="C1600" t="s">
        <v>7513</v>
      </c>
      <c r="D1600" t="s">
        <v>7514</v>
      </c>
      <c r="E1600" t="s">
        <v>7515</v>
      </c>
      <c r="F1600" s="2">
        <v>26.75</v>
      </c>
      <c r="G1600" t="s">
        <v>81</v>
      </c>
      <c r="H1600" t="s">
        <v>7516</v>
      </c>
      <c r="I1600">
        <v>0</v>
      </c>
      <c r="J1600">
        <v>1</v>
      </c>
    </row>
    <row r="1601" spans="1:10" x14ac:dyDescent="0.35">
      <c r="A1601" t="s">
        <v>11</v>
      </c>
      <c r="B1601" t="s">
        <v>7517</v>
      </c>
      <c r="C1601" t="s">
        <v>7518</v>
      </c>
      <c r="D1601" t="s">
        <v>7519</v>
      </c>
      <c r="E1601" t="s">
        <v>7520</v>
      </c>
      <c r="F1601" s="2">
        <v>94</v>
      </c>
      <c r="G1601" t="s">
        <v>22</v>
      </c>
      <c r="H1601" t="s">
        <v>7521</v>
      </c>
      <c r="I1601">
        <v>0</v>
      </c>
      <c r="J1601">
        <v>1</v>
      </c>
    </row>
    <row r="1602" spans="1:10" x14ac:dyDescent="0.35">
      <c r="A1602" t="s">
        <v>11</v>
      </c>
      <c r="B1602" t="s">
        <v>7522</v>
      </c>
      <c r="C1602" t="s">
        <v>7523</v>
      </c>
      <c r="D1602" t="s">
        <v>7524</v>
      </c>
      <c r="E1602" t="s">
        <v>7525</v>
      </c>
      <c r="F1602" s="2">
        <v>84</v>
      </c>
      <c r="G1602" t="s">
        <v>28</v>
      </c>
      <c r="H1602" t="s">
        <v>7526</v>
      </c>
      <c r="I1602">
        <v>0</v>
      </c>
      <c r="J1602">
        <v>1</v>
      </c>
    </row>
    <row r="1603" spans="1:10" x14ac:dyDescent="0.35">
      <c r="A1603" t="s">
        <v>11</v>
      </c>
      <c r="B1603" t="s">
        <v>7527</v>
      </c>
      <c r="C1603" t="s">
        <v>7528</v>
      </c>
      <c r="D1603" t="s">
        <v>7529</v>
      </c>
      <c r="E1603" t="s">
        <v>7530</v>
      </c>
      <c r="F1603" s="2">
        <v>83.25</v>
      </c>
      <c r="G1603" t="s">
        <v>34</v>
      </c>
      <c r="H1603" t="s">
        <v>7531</v>
      </c>
      <c r="I1603">
        <v>0</v>
      </c>
      <c r="J1603">
        <v>1</v>
      </c>
    </row>
    <row r="1604" spans="1:10" x14ac:dyDescent="0.35">
      <c r="A1604" t="s">
        <v>11</v>
      </c>
      <c r="B1604" t="s">
        <v>7532</v>
      </c>
      <c r="C1604" t="s">
        <v>7533</v>
      </c>
      <c r="D1604" t="s">
        <v>7534</v>
      </c>
      <c r="E1604" t="s">
        <v>7535</v>
      </c>
      <c r="F1604" s="2">
        <v>40</v>
      </c>
      <c r="G1604" t="s">
        <v>39</v>
      </c>
      <c r="H1604" t="s">
        <v>7536</v>
      </c>
      <c r="I1604">
        <v>0</v>
      </c>
      <c r="J1604">
        <v>1</v>
      </c>
    </row>
    <row r="1605" spans="1:10" x14ac:dyDescent="0.35">
      <c r="A1605" t="s">
        <v>11</v>
      </c>
      <c r="B1605" t="s">
        <v>7537</v>
      </c>
      <c r="C1605" t="s">
        <v>7538</v>
      </c>
      <c r="D1605" t="s">
        <v>841</v>
      </c>
      <c r="E1605" t="s">
        <v>841</v>
      </c>
      <c r="F1605" s="2">
        <v>27.5</v>
      </c>
      <c r="G1605" t="s">
        <v>45</v>
      </c>
      <c r="H1605" t="s">
        <v>7539</v>
      </c>
      <c r="I1605">
        <v>0</v>
      </c>
      <c r="J1605">
        <v>1</v>
      </c>
    </row>
    <row r="1606" spans="1:10" x14ac:dyDescent="0.35">
      <c r="A1606" t="s">
        <v>11</v>
      </c>
      <c r="B1606" t="s">
        <v>7540</v>
      </c>
      <c r="C1606" t="s">
        <v>7541</v>
      </c>
      <c r="D1606" t="s">
        <v>7542</v>
      </c>
      <c r="E1606" t="s">
        <v>7543</v>
      </c>
      <c r="F1606" s="2">
        <v>37.5</v>
      </c>
      <c r="G1606" t="s">
        <v>51</v>
      </c>
      <c r="H1606" t="s">
        <v>7544</v>
      </c>
      <c r="I1606">
        <v>0</v>
      </c>
      <c r="J1606">
        <v>1</v>
      </c>
    </row>
    <row r="1607" spans="1:10" x14ac:dyDescent="0.35">
      <c r="A1607" t="s">
        <v>11</v>
      </c>
      <c r="B1607" t="s">
        <v>7545</v>
      </c>
      <c r="C1607" t="s">
        <v>7546</v>
      </c>
      <c r="D1607" t="s">
        <v>7547</v>
      </c>
      <c r="E1607" t="s">
        <v>7548</v>
      </c>
      <c r="F1607" s="2">
        <v>161.22999999999999</v>
      </c>
      <c r="G1607" t="s">
        <v>57</v>
      </c>
      <c r="H1607" t="s">
        <v>7549</v>
      </c>
      <c r="I1607">
        <v>0</v>
      </c>
      <c r="J1607">
        <v>1</v>
      </c>
    </row>
    <row r="1608" spans="1:10" x14ac:dyDescent="0.35">
      <c r="A1608" t="s">
        <v>11</v>
      </c>
      <c r="B1608" t="s">
        <v>7550</v>
      </c>
      <c r="C1608" t="s">
        <v>7551</v>
      </c>
      <c r="D1608" t="s">
        <v>7552</v>
      </c>
      <c r="E1608" t="s">
        <v>7553</v>
      </c>
      <c r="F1608" s="2">
        <v>0</v>
      </c>
      <c r="G1608" t="s">
        <v>63</v>
      </c>
      <c r="I1608">
        <v>0</v>
      </c>
      <c r="J1608">
        <v>1</v>
      </c>
    </row>
    <row r="1609" spans="1:10" x14ac:dyDescent="0.35">
      <c r="A1609" t="s">
        <v>11</v>
      </c>
      <c r="B1609" t="s">
        <v>7554</v>
      </c>
      <c r="C1609" t="s">
        <v>7555</v>
      </c>
      <c r="D1609" t="s">
        <v>7556</v>
      </c>
      <c r="E1609" t="s">
        <v>7557</v>
      </c>
      <c r="F1609" s="2">
        <v>90</v>
      </c>
      <c r="G1609" t="s">
        <v>69</v>
      </c>
      <c r="H1609" t="s">
        <v>7558</v>
      </c>
      <c r="I1609">
        <v>0</v>
      </c>
      <c r="J1609">
        <v>1</v>
      </c>
    </row>
    <row r="1610" spans="1:10" x14ac:dyDescent="0.35">
      <c r="A1610" t="s">
        <v>11</v>
      </c>
      <c r="B1610" t="s">
        <v>7559</v>
      </c>
      <c r="C1610" t="s">
        <v>7560</v>
      </c>
      <c r="D1610" t="s">
        <v>841</v>
      </c>
      <c r="E1610" t="s">
        <v>841</v>
      </c>
      <c r="F1610" s="2">
        <v>15</v>
      </c>
      <c r="G1610" t="s">
        <v>75</v>
      </c>
      <c r="H1610" t="s">
        <v>7561</v>
      </c>
      <c r="I1610">
        <v>0</v>
      </c>
      <c r="J1610">
        <v>1</v>
      </c>
    </row>
    <row r="1611" spans="1:10" x14ac:dyDescent="0.35">
      <c r="A1611" t="s">
        <v>11</v>
      </c>
      <c r="B1611" t="s">
        <v>7559</v>
      </c>
      <c r="C1611" t="s">
        <v>7560</v>
      </c>
      <c r="D1611" t="s">
        <v>841</v>
      </c>
      <c r="E1611" t="s">
        <v>841</v>
      </c>
      <c r="F1611" s="2">
        <v>5.5</v>
      </c>
      <c r="G1611" t="s">
        <v>81</v>
      </c>
      <c r="H1611" t="s">
        <v>7561</v>
      </c>
      <c r="I1611">
        <v>0</v>
      </c>
      <c r="J1611">
        <v>1</v>
      </c>
    </row>
    <row r="1612" spans="1:10" x14ac:dyDescent="0.35">
      <c r="A1612" t="s">
        <v>11</v>
      </c>
      <c r="B1612" t="s">
        <v>7559</v>
      </c>
      <c r="C1612" t="s">
        <v>7560</v>
      </c>
      <c r="D1612" t="s">
        <v>841</v>
      </c>
      <c r="E1612" t="s">
        <v>841</v>
      </c>
      <c r="F1612" s="2">
        <v>43.5</v>
      </c>
      <c r="G1612" t="s">
        <v>16</v>
      </c>
      <c r="H1612" t="s">
        <v>7561</v>
      </c>
      <c r="I1612">
        <v>0</v>
      </c>
      <c r="J1612">
        <v>1</v>
      </c>
    </row>
    <row r="1613" spans="1:10" x14ac:dyDescent="0.35">
      <c r="A1613" t="s">
        <v>11</v>
      </c>
      <c r="B1613" t="s">
        <v>7559</v>
      </c>
      <c r="C1613" t="s">
        <v>7560</v>
      </c>
      <c r="D1613" t="s">
        <v>7562</v>
      </c>
      <c r="E1613" t="s">
        <v>7563</v>
      </c>
      <c r="F1613" s="2">
        <v>42</v>
      </c>
      <c r="G1613" t="s">
        <v>22</v>
      </c>
      <c r="H1613" t="s">
        <v>7561</v>
      </c>
      <c r="I1613">
        <v>0</v>
      </c>
      <c r="J1613">
        <v>1</v>
      </c>
    </row>
    <row r="1614" spans="1:10" x14ac:dyDescent="0.35">
      <c r="A1614" t="s">
        <v>11</v>
      </c>
      <c r="B1614" t="s">
        <v>7564</v>
      </c>
      <c r="C1614" t="s">
        <v>7565</v>
      </c>
      <c r="D1614" t="s">
        <v>7566</v>
      </c>
      <c r="E1614" t="s">
        <v>7567</v>
      </c>
      <c r="F1614" s="2">
        <v>16.25</v>
      </c>
      <c r="G1614" t="s">
        <v>28</v>
      </c>
      <c r="H1614" t="s">
        <v>7568</v>
      </c>
      <c r="I1614">
        <v>0</v>
      </c>
      <c r="J1614">
        <v>1</v>
      </c>
    </row>
    <row r="1615" spans="1:10" x14ac:dyDescent="0.35">
      <c r="A1615" t="s">
        <v>11</v>
      </c>
      <c r="B1615" t="s">
        <v>7569</v>
      </c>
      <c r="C1615" t="s">
        <v>7570</v>
      </c>
      <c r="D1615" t="s">
        <v>7571</v>
      </c>
      <c r="E1615" t="s">
        <v>7572</v>
      </c>
      <c r="F1615" s="2">
        <v>28.75</v>
      </c>
      <c r="G1615" t="s">
        <v>34</v>
      </c>
      <c r="H1615" t="s">
        <v>7573</v>
      </c>
      <c r="I1615">
        <v>0</v>
      </c>
      <c r="J1615">
        <v>1</v>
      </c>
    </row>
    <row r="1616" spans="1:10" x14ac:dyDescent="0.35">
      <c r="A1616" t="s">
        <v>11</v>
      </c>
      <c r="B1616" t="s">
        <v>7574</v>
      </c>
      <c r="C1616" t="s">
        <v>7575</v>
      </c>
      <c r="D1616" t="s">
        <v>7576</v>
      </c>
      <c r="E1616" t="s">
        <v>7577</v>
      </c>
      <c r="F1616" s="2">
        <v>30</v>
      </c>
      <c r="G1616" t="s">
        <v>39</v>
      </c>
      <c r="H1616" t="s">
        <v>7578</v>
      </c>
      <c r="I1616">
        <v>0</v>
      </c>
      <c r="J1616">
        <v>1</v>
      </c>
    </row>
    <row r="1617" spans="1:10" x14ac:dyDescent="0.35">
      <c r="A1617" t="s">
        <v>11</v>
      </c>
      <c r="B1617" t="s">
        <v>7579</v>
      </c>
      <c r="C1617" t="s">
        <v>7580</v>
      </c>
      <c r="D1617" t="s">
        <v>7581</v>
      </c>
      <c r="E1617" t="s">
        <v>7582</v>
      </c>
      <c r="F1617" s="2">
        <v>51</v>
      </c>
      <c r="G1617" t="s">
        <v>45</v>
      </c>
      <c r="H1617" t="s">
        <v>7583</v>
      </c>
      <c r="I1617">
        <v>0</v>
      </c>
      <c r="J1617">
        <v>1</v>
      </c>
    </row>
    <row r="1618" spans="1:10" x14ac:dyDescent="0.35">
      <c r="A1618" t="s">
        <v>11</v>
      </c>
      <c r="B1618" t="s">
        <v>7579</v>
      </c>
      <c r="C1618" t="s">
        <v>7580</v>
      </c>
      <c r="D1618" t="s">
        <v>7584</v>
      </c>
      <c r="E1618" t="s">
        <v>7585</v>
      </c>
      <c r="F1618" s="2">
        <v>72.2</v>
      </c>
      <c r="G1618" t="s">
        <v>51</v>
      </c>
      <c r="H1618" t="s">
        <v>7583</v>
      </c>
      <c r="I1618">
        <v>0</v>
      </c>
      <c r="J1618">
        <v>1</v>
      </c>
    </row>
    <row r="1619" spans="1:10" x14ac:dyDescent="0.35">
      <c r="A1619" t="s">
        <v>11</v>
      </c>
      <c r="B1619" t="s">
        <v>7579</v>
      </c>
      <c r="C1619" t="s">
        <v>7580</v>
      </c>
      <c r="D1619" t="s">
        <v>7586</v>
      </c>
      <c r="E1619" t="s">
        <v>7587</v>
      </c>
      <c r="F1619" s="2">
        <v>45.5</v>
      </c>
      <c r="G1619" t="s">
        <v>57</v>
      </c>
      <c r="H1619" t="s">
        <v>7583</v>
      </c>
      <c r="I1619">
        <v>0</v>
      </c>
      <c r="J1619">
        <v>1</v>
      </c>
    </row>
    <row r="1620" spans="1:10" x14ac:dyDescent="0.35">
      <c r="A1620" t="s">
        <v>11</v>
      </c>
      <c r="B1620" t="s">
        <v>7579</v>
      </c>
      <c r="C1620" t="s">
        <v>7580</v>
      </c>
      <c r="D1620" t="s">
        <v>7588</v>
      </c>
      <c r="E1620" t="s">
        <v>7589</v>
      </c>
      <c r="F1620" s="2">
        <v>42</v>
      </c>
      <c r="G1620" t="s">
        <v>63</v>
      </c>
      <c r="H1620" t="s">
        <v>7583</v>
      </c>
      <c r="I1620">
        <v>0</v>
      </c>
      <c r="J1620">
        <v>1</v>
      </c>
    </row>
    <row r="1621" spans="1:10" x14ac:dyDescent="0.35">
      <c r="A1621" t="s">
        <v>11</v>
      </c>
      <c r="B1621" t="s">
        <v>7579</v>
      </c>
      <c r="C1621" t="s">
        <v>7580</v>
      </c>
      <c r="D1621" t="s">
        <v>7590</v>
      </c>
      <c r="E1621" t="s">
        <v>7591</v>
      </c>
      <c r="F1621" s="2">
        <v>12</v>
      </c>
      <c r="G1621" t="s">
        <v>69</v>
      </c>
      <c r="H1621" t="s">
        <v>7583</v>
      </c>
      <c r="I1621">
        <v>0</v>
      </c>
      <c r="J1621">
        <v>1</v>
      </c>
    </row>
    <row r="1622" spans="1:10" x14ac:dyDescent="0.35">
      <c r="A1622" t="s">
        <v>11</v>
      </c>
      <c r="B1622" t="s">
        <v>7592</v>
      </c>
      <c r="C1622" t="s">
        <v>7593</v>
      </c>
      <c r="D1622" t="s">
        <v>7594</v>
      </c>
      <c r="E1622" t="s">
        <v>7595</v>
      </c>
      <c r="F1622" s="2">
        <v>36</v>
      </c>
      <c r="G1622" t="s">
        <v>75</v>
      </c>
      <c r="H1622" t="s">
        <v>7596</v>
      </c>
      <c r="I1622">
        <v>0</v>
      </c>
      <c r="J1622">
        <v>1</v>
      </c>
    </row>
    <row r="1623" spans="1:10" x14ac:dyDescent="0.35">
      <c r="A1623" t="s">
        <v>11</v>
      </c>
      <c r="B1623" t="s">
        <v>7597</v>
      </c>
      <c r="C1623" t="s">
        <v>7598</v>
      </c>
      <c r="D1623" t="s">
        <v>7599</v>
      </c>
      <c r="E1623" t="s">
        <v>7600</v>
      </c>
      <c r="F1623" s="2">
        <v>20.75</v>
      </c>
      <c r="G1623" t="s">
        <v>81</v>
      </c>
      <c r="H1623" t="s">
        <v>7601</v>
      </c>
      <c r="I1623">
        <v>0</v>
      </c>
      <c r="J1623">
        <v>1</v>
      </c>
    </row>
    <row r="1624" spans="1:10" x14ac:dyDescent="0.35">
      <c r="A1624" t="s">
        <v>11</v>
      </c>
      <c r="B1624" t="s">
        <v>7602</v>
      </c>
      <c r="C1624" t="s">
        <v>7603</v>
      </c>
      <c r="D1624" t="s">
        <v>7604</v>
      </c>
      <c r="E1624" t="s">
        <v>7605</v>
      </c>
      <c r="F1624" s="2">
        <v>145.47999999999999</v>
      </c>
      <c r="G1624" t="s">
        <v>22</v>
      </c>
      <c r="H1624" t="s">
        <v>7606</v>
      </c>
      <c r="I1624">
        <v>0</v>
      </c>
      <c r="J1624">
        <v>1</v>
      </c>
    </row>
    <row r="1625" spans="1:10" x14ac:dyDescent="0.35">
      <c r="A1625" t="s">
        <v>11</v>
      </c>
      <c r="B1625" t="s">
        <v>7607</v>
      </c>
      <c r="C1625" t="s">
        <v>7608</v>
      </c>
      <c r="D1625" t="s">
        <v>7609</v>
      </c>
      <c r="E1625" t="s">
        <v>7610</v>
      </c>
      <c r="F1625" s="2">
        <v>144.75</v>
      </c>
      <c r="G1625" t="s">
        <v>28</v>
      </c>
      <c r="H1625" t="s">
        <v>7611</v>
      </c>
      <c r="I1625">
        <v>0</v>
      </c>
      <c r="J1625">
        <v>1</v>
      </c>
    </row>
    <row r="1626" spans="1:10" x14ac:dyDescent="0.35">
      <c r="A1626" t="s">
        <v>11</v>
      </c>
      <c r="B1626" t="s">
        <v>7612</v>
      </c>
      <c r="C1626" t="s">
        <v>7613</v>
      </c>
      <c r="D1626" t="s">
        <v>7614</v>
      </c>
      <c r="E1626" t="s">
        <v>7615</v>
      </c>
      <c r="F1626" s="2">
        <v>42</v>
      </c>
      <c r="G1626" t="s">
        <v>34</v>
      </c>
      <c r="H1626" t="s">
        <v>7616</v>
      </c>
      <c r="I1626">
        <v>0</v>
      </c>
      <c r="J1626">
        <v>1</v>
      </c>
    </row>
    <row r="1627" spans="1:10" x14ac:dyDescent="0.35">
      <c r="A1627" t="s">
        <v>11</v>
      </c>
      <c r="B1627" t="s">
        <v>7617</v>
      </c>
      <c r="C1627" t="s">
        <v>7618</v>
      </c>
      <c r="D1627" t="s">
        <v>7619</v>
      </c>
      <c r="E1627" t="s">
        <v>7620</v>
      </c>
      <c r="F1627" s="2">
        <v>15</v>
      </c>
      <c r="G1627" t="s">
        <v>39</v>
      </c>
      <c r="H1627" t="s">
        <v>7621</v>
      </c>
      <c r="I1627">
        <v>0</v>
      </c>
      <c r="J1627">
        <v>1</v>
      </c>
    </row>
    <row r="1628" spans="1:10" x14ac:dyDescent="0.35">
      <c r="A1628" t="s">
        <v>11</v>
      </c>
      <c r="B1628" t="s">
        <v>7622</v>
      </c>
      <c r="C1628" t="s">
        <v>7623</v>
      </c>
      <c r="D1628" t="s">
        <v>7624</v>
      </c>
      <c r="E1628" t="s">
        <v>7625</v>
      </c>
      <c r="F1628" s="2">
        <v>19.25</v>
      </c>
      <c r="G1628" t="s">
        <v>45</v>
      </c>
      <c r="H1628" t="s">
        <v>7626</v>
      </c>
      <c r="I1628">
        <v>0</v>
      </c>
      <c r="J1628">
        <v>1</v>
      </c>
    </row>
    <row r="1629" spans="1:10" x14ac:dyDescent="0.35">
      <c r="A1629" t="s">
        <v>11</v>
      </c>
      <c r="B1629" t="s">
        <v>7627</v>
      </c>
      <c r="C1629" t="s">
        <v>7628</v>
      </c>
      <c r="D1629" t="s">
        <v>7629</v>
      </c>
      <c r="E1629" t="s">
        <v>7630</v>
      </c>
      <c r="F1629" s="2">
        <v>120.45</v>
      </c>
      <c r="G1629" t="s">
        <v>51</v>
      </c>
      <c r="H1629" t="s">
        <v>7631</v>
      </c>
      <c r="I1629">
        <v>0</v>
      </c>
      <c r="J1629">
        <v>1</v>
      </c>
    </row>
    <row r="1630" spans="1:10" x14ac:dyDescent="0.35">
      <c r="A1630" t="s">
        <v>11</v>
      </c>
      <c r="B1630" t="s">
        <v>7632</v>
      </c>
      <c r="C1630" t="s">
        <v>7633</v>
      </c>
      <c r="D1630" t="s">
        <v>7634</v>
      </c>
      <c r="E1630" t="s">
        <v>7635</v>
      </c>
      <c r="F1630" s="2">
        <v>20</v>
      </c>
      <c r="G1630" t="s">
        <v>57</v>
      </c>
      <c r="H1630" t="s">
        <v>7636</v>
      </c>
      <c r="I1630">
        <v>0</v>
      </c>
      <c r="J1630">
        <v>1</v>
      </c>
    </row>
    <row r="1631" spans="1:10" x14ac:dyDescent="0.35">
      <c r="A1631" t="s">
        <v>11</v>
      </c>
      <c r="B1631" t="s">
        <v>7637</v>
      </c>
      <c r="C1631" t="s">
        <v>7638</v>
      </c>
      <c r="D1631" t="s">
        <v>7639</v>
      </c>
      <c r="E1631" t="s">
        <v>7640</v>
      </c>
      <c r="F1631" s="2">
        <v>12</v>
      </c>
      <c r="G1631" t="s">
        <v>63</v>
      </c>
      <c r="H1631" t="s">
        <v>7641</v>
      </c>
      <c r="I1631">
        <v>0</v>
      </c>
      <c r="J1631">
        <v>1</v>
      </c>
    </row>
    <row r="1632" spans="1:10" x14ac:dyDescent="0.35">
      <c r="A1632" t="s">
        <v>11</v>
      </c>
      <c r="B1632" t="s">
        <v>7642</v>
      </c>
      <c r="C1632" t="s">
        <v>7643</v>
      </c>
      <c r="D1632" t="s">
        <v>7644</v>
      </c>
      <c r="E1632" t="s">
        <v>7645</v>
      </c>
      <c r="F1632" s="2">
        <v>40</v>
      </c>
      <c r="G1632" t="s">
        <v>69</v>
      </c>
      <c r="H1632" t="s">
        <v>7646</v>
      </c>
      <c r="I1632">
        <v>0</v>
      </c>
      <c r="J1632">
        <v>1</v>
      </c>
    </row>
    <row r="1633" spans="1:10" x14ac:dyDescent="0.35">
      <c r="A1633" t="s">
        <v>11</v>
      </c>
      <c r="B1633" t="s">
        <v>7647</v>
      </c>
      <c r="C1633" t="s">
        <v>7648</v>
      </c>
      <c r="D1633" t="s">
        <v>7649</v>
      </c>
      <c r="E1633" t="s">
        <v>7650</v>
      </c>
      <c r="F1633" s="2">
        <v>220.45</v>
      </c>
      <c r="G1633" t="s">
        <v>75</v>
      </c>
      <c r="H1633" t="s">
        <v>7651</v>
      </c>
      <c r="I1633">
        <v>0</v>
      </c>
      <c r="J1633">
        <v>1</v>
      </c>
    </row>
    <row r="1634" spans="1:10" x14ac:dyDescent="0.35">
      <c r="A1634" t="s">
        <v>11</v>
      </c>
      <c r="B1634" t="s">
        <v>7652</v>
      </c>
      <c r="C1634" t="s">
        <v>7653</v>
      </c>
      <c r="D1634" t="s">
        <v>7654</v>
      </c>
      <c r="E1634" t="s">
        <v>7655</v>
      </c>
      <c r="F1634" s="2">
        <v>18.25</v>
      </c>
      <c r="G1634" t="s">
        <v>81</v>
      </c>
      <c r="H1634" t="s">
        <v>7656</v>
      </c>
      <c r="I1634">
        <v>0</v>
      </c>
      <c r="J1634">
        <v>1</v>
      </c>
    </row>
    <row r="1635" spans="1:10" x14ac:dyDescent="0.35">
      <c r="A1635" t="s">
        <v>11</v>
      </c>
      <c r="B1635" t="s">
        <v>7657</v>
      </c>
      <c r="C1635" t="s">
        <v>7658</v>
      </c>
      <c r="D1635" t="s">
        <v>7659</v>
      </c>
      <c r="E1635" t="s">
        <v>7660</v>
      </c>
      <c r="F1635" s="2">
        <v>390</v>
      </c>
      <c r="G1635" t="s">
        <v>16</v>
      </c>
      <c r="H1635" t="s">
        <v>7661</v>
      </c>
      <c r="I1635">
        <v>0</v>
      </c>
      <c r="J1635">
        <v>1</v>
      </c>
    </row>
    <row r="1636" spans="1:10" x14ac:dyDescent="0.35">
      <c r="A1636" t="s">
        <v>11</v>
      </c>
      <c r="B1636" t="s">
        <v>7657</v>
      </c>
      <c r="C1636" t="s">
        <v>7658</v>
      </c>
      <c r="D1636" t="s">
        <v>7659</v>
      </c>
      <c r="E1636" t="s">
        <v>7660</v>
      </c>
      <c r="F1636" s="2">
        <v>60</v>
      </c>
      <c r="G1636" t="s">
        <v>22</v>
      </c>
      <c r="H1636" t="s">
        <v>7661</v>
      </c>
      <c r="I1636">
        <v>0</v>
      </c>
      <c r="J1636">
        <v>1</v>
      </c>
    </row>
    <row r="1637" spans="1:10" x14ac:dyDescent="0.35">
      <c r="A1637" t="s">
        <v>11</v>
      </c>
      <c r="B1637" t="s">
        <v>7662</v>
      </c>
      <c r="C1637" t="s">
        <v>7663</v>
      </c>
      <c r="D1637" t="s">
        <v>7664</v>
      </c>
      <c r="E1637" t="s">
        <v>7665</v>
      </c>
      <c r="F1637" s="2">
        <v>40.5</v>
      </c>
      <c r="G1637" t="s">
        <v>28</v>
      </c>
      <c r="H1637" t="s">
        <v>7666</v>
      </c>
      <c r="I1637">
        <v>0</v>
      </c>
      <c r="J1637">
        <v>1</v>
      </c>
    </row>
    <row r="1638" spans="1:10" x14ac:dyDescent="0.35">
      <c r="A1638" t="s">
        <v>11</v>
      </c>
      <c r="B1638" t="s">
        <v>7667</v>
      </c>
      <c r="C1638" t="s">
        <v>7668</v>
      </c>
      <c r="D1638" t="s">
        <v>7669</v>
      </c>
      <c r="E1638" t="s">
        <v>7670</v>
      </c>
      <c r="F1638" s="2">
        <v>41.5</v>
      </c>
      <c r="G1638" t="s">
        <v>34</v>
      </c>
      <c r="H1638" t="s">
        <v>7671</v>
      </c>
      <c r="I1638">
        <v>0</v>
      </c>
      <c r="J1638">
        <v>1</v>
      </c>
    </row>
    <row r="1639" spans="1:10" x14ac:dyDescent="0.35">
      <c r="A1639" t="s">
        <v>11</v>
      </c>
      <c r="B1639" t="s">
        <v>7667</v>
      </c>
      <c r="C1639" t="s">
        <v>7668</v>
      </c>
      <c r="D1639" t="s">
        <v>7672</v>
      </c>
      <c r="E1639" t="s">
        <v>7673</v>
      </c>
      <c r="F1639" s="2">
        <v>239.43</v>
      </c>
      <c r="G1639" t="s">
        <v>39</v>
      </c>
      <c r="H1639" t="s">
        <v>7671</v>
      </c>
      <c r="I1639">
        <v>0</v>
      </c>
      <c r="J1639">
        <v>1</v>
      </c>
    </row>
    <row r="1640" spans="1:10" x14ac:dyDescent="0.35">
      <c r="A1640" t="s">
        <v>11</v>
      </c>
      <c r="B1640" t="s">
        <v>1444</v>
      </c>
      <c r="C1640" t="s">
        <v>7674</v>
      </c>
      <c r="D1640" t="s">
        <v>7675</v>
      </c>
      <c r="E1640" t="s">
        <v>7676</v>
      </c>
      <c r="F1640" s="2">
        <v>15</v>
      </c>
      <c r="G1640" t="s">
        <v>45</v>
      </c>
      <c r="I1640">
        <v>0</v>
      </c>
      <c r="J1640">
        <v>1</v>
      </c>
    </row>
    <row r="1641" spans="1:10" x14ac:dyDescent="0.35">
      <c r="A1641" t="s">
        <v>11</v>
      </c>
      <c r="B1641" t="s">
        <v>7677</v>
      </c>
      <c r="C1641" t="s">
        <v>7678</v>
      </c>
      <c r="D1641" t="s">
        <v>7679</v>
      </c>
      <c r="E1641" t="s">
        <v>7680</v>
      </c>
      <c r="F1641" s="2">
        <v>15</v>
      </c>
      <c r="G1641" t="s">
        <v>51</v>
      </c>
      <c r="H1641" t="s">
        <v>7681</v>
      </c>
      <c r="I1641">
        <v>0</v>
      </c>
      <c r="J1641">
        <v>1</v>
      </c>
    </row>
    <row r="1642" spans="1:10" x14ac:dyDescent="0.35">
      <c r="A1642" t="s">
        <v>11</v>
      </c>
      <c r="B1642" t="s">
        <v>7682</v>
      </c>
      <c r="C1642" t="s">
        <v>7683</v>
      </c>
      <c r="D1642" t="s">
        <v>7684</v>
      </c>
      <c r="E1642" t="s">
        <v>7685</v>
      </c>
      <c r="F1642" s="2">
        <v>164.58</v>
      </c>
      <c r="G1642" t="s">
        <v>57</v>
      </c>
      <c r="H1642" t="s">
        <v>7686</v>
      </c>
      <c r="I1642">
        <v>0</v>
      </c>
      <c r="J1642">
        <v>1</v>
      </c>
    </row>
    <row r="1643" spans="1:10" x14ac:dyDescent="0.35">
      <c r="A1643" t="s">
        <v>11</v>
      </c>
      <c r="B1643" t="s">
        <v>7687</v>
      </c>
      <c r="C1643" t="s">
        <v>7688</v>
      </c>
      <c r="D1643" t="s">
        <v>7689</v>
      </c>
      <c r="E1643" t="s">
        <v>7690</v>
      </c>
      <c r="F1643" s="2">
        <v>32.5</v>
      </c>
      <c r="G1643" t="s">
        <v>63</v>
      </c>
      <c r="H1643" t="s">
        <v>7691</v>
      </c>
      <c r="I1643">
        <v>0</v>
      </c>
      <c r="J1643">
        <v>1</v>
      </c>
    </row>
    <row r="1644" spans="1:10" x14ac:dyDescent="0.35">
      <c r="A1644" t="s">
        <v>11</v>
      </c>
      <c r="B1644" t="s">
        <v>7692</v>
      </c>
      <c r="C1644" t="s">
        <v>7693</v>
      </c>
      <c r="D1644" t="s">
        <v>7694</v>
      </c>
      <c r="E1644" t="s">
        <v>7695</v>
      </c>
      <c r="F1644" s="2">
        <v>158.75</v>
      </c>
      <c r="G1644" t="s">
        <v>69</v>
      </c>
      <c r="H1644" t="s">
        <v>7696</v>
      </c>
      <c r="I1644">
        <v>0</v>
      </c>
      <c r="J1644">
        <v>1</v>
      </c>
    </row>
    <row r="1645" spans="1:10" x14ac:dyDescent="0.35">
      <c r="A1645" t="s">
        <v>11</v>
      </c>
      <c r="B1645" t="s">
        <v>7697</v>
      </c>
      <c r="C1645" t="s">
        <v>7698</v>
      </c>
      <c r="D1645" t="s">
        <v>7699</v>
      </c>
      <c r="E1645" t="s">
        <v>7700</v>
      </c>
      <c r="F1645" s="2">
        <v>79.5</v>
      </c>
      <c r="G1645" t="s">
        <v>75</v>
      </c>
      <c r="H1645" t="s">
        <v>7701</v>
      </c>
      <c r="I1645">
        <v>0</v>
      </c>
      <c r="J1645">
        <v>1</v>
      </c>
    </row>
    <row r="1646" spans="1:10" x14ac:dyDescent="0.35">
      <c r="A1646" t="s">
        <v>11</v>
      </c>
      <c r="B1646" t="s">
        <v>7697</v>
      </c>
      <c r="C1646" t="s">
        <v>7698</v>
      </c>
      <c r="D1646" t="s">
        <v>7702</v>
      </c>
      <c r="E1646" t="s">
        <v>7703</v>
      </c>
      <c r="F1646" s="2">
        <v>20.75</v>
      </c>
      <c r="G1646" t="s">
        <v>81</v>
      </c>
      <c r="H1646" t="s">
        <v>7701</v>
      </c>
      <c r="I1646">
        <v>0</v>
      </c>
      <c r="J1646">
        <v>1</v>
      </c>
    </row>
    <row r="1647" spans="1:10" x14ac:dyDescent="0.35">
      <c r="A1647" t="s">
        <v>11</v>
      </c>
      <c r="B1647" t="s">
        <v>7704</v>
      </c>
      <c r="C1647" t="s">
        <v>7705</v>
      </c>
      <c r="D1647" t="s">
        <v>7706</v>
      </c>
      <c r="E1647" t="s">
        <v>7707</v>
      </c>
      <c r="F1647" s="2">
        <v>222.3</v>
      </c>
      <c r="G1647" t="s">
        <v>22</v>
      </c>
      <c r="H1647" t="s">
        <v>7708</v>
      </c>
      <c r="I1647">
        <v>0</v>
      </c>
      <c r="J1647">
        <v>1</v>
      </c>
    </row>
    <row r="1648" spans="1:10" x14ac:dyDescent="0.35">
      <c r="A1648" t="s">
        <v>11</v>
      </c>
      <c r="B1648" t="s">
        <v>7704</v>
      </c>
      <c r="C1648" t="s">
        <v>7705</v>
      </c>
      <c r="D1648" t="s">
        <v>7709</v>
      </c>
      <c r="E1648" t="s">
        <v>7710</v>
      </c>
      <c r="F1648" s="2">
        <v>59.08</v>
      </c>
      <c r="G1648" t="s">
        <v>28</v>
      </c>
      <c r="H1648" t="s">
        <v>7708</v>
      </c>
      <c r="I1648">
        <v>0</v>
      </c>
      <c r="J1648">
        <v>1</v>
      </c>
    </row>
    <row r="1649" spans="1:10" x14ac:dyDescent="0.35">
      <c r="A1649" t="s">
        <v>11</v>
      </c>
      <c r="B1649" t="s">
        <v>7711</v>
      </c>
      <c r="C1649" t="s">
        <v>7712</v>
      </c>
      <c r="D1649" t="s">
        <v>7713</v>
      </c>
      <c r="E1649" t="s">
        <v>7714</v>
      </c>
      <c r="F1649" s="2">
        <v>144</v>
      </c>
      <c r="G1649" t="s">
        <v>34</v>
      </c>
      <c r="H1649" t="s">
        <v>7715</v>
      </c>
      <c r="I1649">
        <v>0</v>
      </c>
      <c r="J1649">
        <v>1</v>
      </c>
    </row>
    <row r="1650" spans="1:10" x14ac:dyDescent="0.35">
      <c r="A1650" t="s">
        <v>11</v>
      </c>
      <c r="B1650" t="s">
        <v>7716</v>
      </c>
      <c r="C1650" t="s">
        <v>7717</v>
      </c>
      <c r="D1650" t="s">
        <v>7718</v>
      </c>
      <c r="E1650" t="s">
        <v>7719</v>
      </c>
      <c r="F1650" s="2">
        <v>15</v>
      </c>
      <c r="G1650" t="s">
        <v>39</v>
      </c>
      <c r="H1650" t="s">
        <v>7720</v>
      </c>
      <c r="I1650">
        <v>0</v>
      </c>
      <c r="J1650">
        <v>1</v>
      </c>
    </row>
    <row r="1651" spans="1:10" x14ac:dyDescent="0.35">
      <c r="A1651" t="s">
        <v>11</v>
      </c>
      <c r="B1651" t="s">
        <v>7721</v>
      </c>
      <c r="C1651" t="s">
        <v>7722</v>
      </c>
      <c r="D1651" t="s">
        <v>7723</v>
      </c>
      <c r="E1651" t="s">
        <v>7724</v>
      </c>
      <c r="F1651" s="2">
        <v>81.25</v>
      </c>
      <c r="G1651" t="s">
        <v>45</v>
      </c>
      <c r="H1651" t="s">
        <v>7725</v>
      </c>
      <c r="I1651">
        <v>0</v>
      </c>
      <c r="J1651">
        <v>1</v>
      </c>
    </row>
    <row r="1652" spans="1:10" x14ac:dyDescent="0.35">
      <c r="A1652" t="s">
        <v>11</v>
      </c>
      <c r="B1652" t="s">
        <v>7726</v>
      </c>
      <c r="C1652" t="s">
        <v>7727</v>
      </c>
      <c r="D1652" t="s">
        <v>7728</v>
      </c>
      <c r="E1652" t="s">
        <v>7729</v>
      </c>
      <c r="F1652" s="2">
        <v>22</v>
      </c>
      <c r="G1652" t="s">
        <v>51</v>
      </c>
      <c r="H1652" t="s">
        <v>7730</v>
      </c>
      <c r="I1652">
        <v>0</v>
      </c>
      <c r="J1652">
        <v>1</v>
      </c>
    </row>
    <row r="1653" spans="1:10" x14ac:dyDescent="0.35">
      <c r="A1653" t="s">
        <v>11</v>
      </c>
      <c r="B1653" t="s">
        <v>7726</v>
      </c>
      <c r="C1653" t="s">
        <v>7727</v>
      </c>
      <c r="D1653" t="s">
        <v>7731</v>
      </c>
      <c r="E1653" t="s">
        <v>7732</v>
      </c>
      <c r="F1653" s="2">
        <v>27</v>
      </c>
      <c r="G1653" t="s">
        <v>57</v>
      </c>
      <c r="H1653" t="s">
        <v>7730</v>
      </c>
      <c r="I1653">
        <v>0</v>
      </c>
      <c r="J1653">
        <v>1</v>
      </c>
    </row>
    <row r="1654" spans="1:10" x14ac:dyDescent="0.35">
      <c r="A1654" t="s">
        <v>11</v>
      </c>
      <c r="B1654" t="s">
        <v>7733</v>
      </c>
      <c r="C1654" t="s">
        <v>7734</v>
      </c>
      <c r="D1654" t="s">
        <v>7735</v>
      </c>
      <c r="E1654" t="s">
        <v>7736</v>
      </c>
      <c r="F1654" s="2">
        <v>12</v>
      </c>
      <c r="G1654" t="s">
        <v>63</v>
      </c>
      <c r="H1654" t="s">
        <v>7737</v>
      </c>
      <c r="I1654">
        <v>0</v>
      </c>
      <c r="J1654">
        <v>1</v>
      </c>
    </row>
    <row r="1655" spans="1:10" x14ac:dyDescent="0.35">
      <c r="A1655" t="s">
        <v>11</v>
      </c>
      <c r="B1655" t="s">
        <v>7738</v>
      </c>
      <c r="C1655" t="s">
        <v>7739</v>
      </c>
      <c r="D1655" t="s">
        <v>7740</v>
      </c>
      <c r="E1655" t="s">
        <v>7741</v>
      </c>
      <c r="F1655" s="2">
        <v>15</v>
      </c>
      <c r="G1655" t="s">
        <v>69</v>
      </c>
      <c r="H1655" t="s">
        <v>7742</v>
      </c>
      <c r="I1655">
        <v>0</v>
      </c>
      <c r="J1655">
        <v>1</v>
      </c>
    </row>
    <row r="1656" spans="1:10" x14ac:dyDescent="0.35">
      <c r="A1656" t="s">
        <v>11</v>
      </c>
      <c r="B1656" t="s">
        <v>7743</v>
      </c>
      <c r="C1656" t="s">
        <v>7744</v>
      </c>
      <c r="D1656" t="s">
        <v>7745</v>
      </c>
      <c r="E1656" t="s">
        <v>7746</v>
      </c>
      <c r="F1656" s="2">
        <v>15</v>
      </c>
      <c r="G1656" t="s">
        <v>75</v>
      </c>
      <c r="H1656" t="s">
        <v>7747</v>
      </c>
      <c r="I1656">
        <v>0</v>
      </c>
      <c r="J1656">
        <v>1</v>
      </c>
    </row>
    <row r="1657" spans="1:10" x14ac:dyDescent="0.35">
      <c r="A1657" t="s">
        <v>11</v>
      </c>
      <c r="B1657" t="s">
        <v>7748</v>
      </c>
      <c r="C1657" t="s">
        <v>7749</v>
      </c>
      <c r="D1657" t="s">
        <v>7750</v>
      </c>
      <c r="E1657" t="s">
        <v>7751</v>
      </c>
      <c r="F1657" s="2">
        <v>20.75</v>
      </c>
      <c r="G1657" t="s">
        <v>81</v>
      </c>
      <c r="H1657" t="s">
        <v>7752</v>
      </c>
      <c r="I1657">
        <v>0</v>
      </c>
      <c r="J1657">
        <v>1</v>
      </c>
    </row>
    <row r="1658" spans="1:10" x14ac:dyDescent="0.35">
      <c r="A1658" t="s">
        <v>11</v>
      </c>
      <c r="B1658" t="s">
        <v>7753</v>
      </c>
      <c r="C1658" t="s">
        <v>7754</v>
      </c>
      <c r="D1658" t="s">
        <v>7755</v>
      </c>
      <c r="E1658" t="s">
        <v>7756</v>
      </c>
      <c r="F1658" s="2">
        <v>20</v>
      </c>
      <c r="G1658" t="s">
        <v>16</v>
      </c>
      <c r="H1658" t="s">
        <v>7757</v>
      </c>
      <c r="I1658">
        <v>0</v>
      </c>
      <c r="J1658">
        <v>1</v>
      </c>
    </row>
    <row r="1659" spans="1:10" x14ac:dyDescent="0.35">
      <c r="A1659" t="s">
        <v>11</v>
      </c>
      <c r="B1659" t="s">
        <v>7758</v>
      </c>
      <c r="C1659" t="s">
        <v>7759</v>
      </c>
      <c r="D1659" t="s">
        <v>7760</v>
      </c>
      <c r="E1659" t="s">
        <v>7761</v>
      </c>
      <c r="F1659" s="2">
        <v>15</v>
      </c>
      <c r="G1659" t="s">
        <v>22</v>
      </c>
      <c r="H1659" t="s">
        <v>7762</v>
      </c>
      <c r="I1659">
        <v>0</v>
      </c>
      <c r="J1659">
        <v>1</v>
      </c>
    </row>
    <row r="1660" spans="1:10" x14ac:dyDescent="0.35">
      <c r="A1660" t="s">
        <v>11</v>
      </c>
      <c r="B1660" t="s">
        <v>7763</v>
      </c>
      <c r="C1660" t="s">
        <v>7764</v>
      </c>
      <c r="D1660" t="s">
        <v>7765</v>
      </c>
      <c r="E1660" t="s">
        <v>7766</v>
      </c>
      <c r="F1660" s="2">
        <v>15</v>
      </c>
      <c r="G1660" t="s">
        <v>28</v>
      </c>
      <c r="H1660" t="s">
        <v>7767</v>
      </c>
      <c r="I1660">
        <v>0</v>
      </c>
      <c r="J1660">
        <v>1</v>
      </c>
    </row>
    <row r="1661" spans="1:10" x14ac:dyDescent="0.35">
      <c r="A1661" t="s">
        <v>11</v>
      </c>
      <c r="B1661" t="s">
        <v>7768</v>
      </c>
      <c r="C1661" t="s">
        <v>7769</v>
      </c>
      <c r="D1661" t="s">
        <v>7770</v>
      </c>
      <c r="E1661" t="s">
        <v>7771</v>
      </c>
      <c r="F1661" s="2">
        <v>20</v>
      </c>
      <c r="G1661" t="s">
        <v>34</v>
      </c>
      <c r="H1661" t="s">
        <v>7772</v>
      </c>
      <c r="I1661">
        <v>0</v>
      </c>
      <c r="J1661">
        <v>1</v>
      </c>
    </row>
    <row r="1662" spans="1:10" x14ac:dyDescent="0.35">
      <c r="A1662" t="s">
        <v>11</v>
      </c>
      <c r="B1662" t="s">
        <v>7773</v>
      </c>
      <c r="C1662" t="s">
        <v>7774</v>
      </c>
      <c r="D1662" t="s">
        <v>7775</v>
      </c>
      <c r="E1662" t="s">
        <v>3527</v>
      </c>
      <c r="F1662" s="2">
        <v>193.25</v>
      </c>
      <c r="G1662" t="s">
        <v>39</v>
      </c>
      <c r="H1662" t="s">
        <v>7776</v>
      </c>
      <c r="I1662">
        <v>0</v>
      </c>
      <c r="J1662">
        <v>1</v>
      </c>
    </row>
    <row r="1663" spans="1:10" x14ac:dyDescent="0.35">
      <c r="A1663" t="s">
        <v>11</v>
      </c>
      <c r="B1663" t="s">
        <v>7777</v>
      </c>
      <c r="C1663" t="s">
        <v>7778</v>
      </c>
      <c r="D1663" t="s">
        <v>7779</v>
      </c>
      <c r="E1663" t="s">
        <v>7780</v>
      </c>
      <c r="F1663" s="2">
        <v>277.97000000000003</v>
      </c>
      <c r="G1663" t="s">
        <v>45</v>
      </c>
      <c r="H1663" t="s">
        <v>7781</v>
      </c>
      <c r="I1663">
        <v>0</v>
      </c>
      <c r="J1663">
        <v>1</v>
      </c>
    </row>
    <row r="1664" spans="1:10" x14ac:dyDescent="0.35">
      <c r="A1664" t="s">
        <v>11</v>
      </c>
      <c r="B1664" t="s">
        <v>7782</v>
      </c>
      <c r="C1664" t="s">
        <v>7783</v>
      </c>
      <c r="D1664" t="s">
        <v>7784</v>
      </c>
      <c r="E1664" t="s">
        <v>7785</v>
      </c>
      <c r="F1664" s="2">
        <v>24</v>
      </c>
      <c r="G1664" t="s">
        <v>51</v>
      </c>
      <c r="I1664">
        <v>0</v>
      </c>
      <c r="J1664">
        <v>1</v>
      </c>
    </row>
    <row r="1665" spans="1:10" x14ac:dyDescent="0.35">
      <c r="A1665" t="s">
        <v>11</v>
      </c>
      <c r="B1665" t="s">
        <v>7786</v>
      </c>
      <c r="C1665" t="s">
        <v>7787</v>
      </c>
      <c r="D1665" t="s">
        <v>7788</v>
      </c>
      <c r="E1665" t="s">
        <v>7789</v>
      </c>
      <c r="F1665" s="2">
        <v>110.75</v>
      </c>
      <c r="G1665" t="s">
        <v>57</v>
      </c>
      <c r="H1665" t="s">
        <v>7790</v>
      </c>
      <c r="I1665">
        <v>0</v>
      </c>
      <c r="J1665">
        <v>1</v>
      </c>
    </row>
    <row r="1666" spans="1:10" x14ac:dyDescent="0.35">
      <c r="A1666" t="s">
        <v>11</v>
      </c>
      <c r="B1666" t="s">
        <v>7791</v>
      </c>
      <c r="C1666" t="s">
        <v>7792</v>
      </c>
      <c r="D1666" t="s">
        <v>7793</v>
      </c>
      <c r="E1666" t="s">
        <v>7794</v>
      </c>
      <c r="F1666" s="2">
        <v>113.92</v>
      </c>
      <c r="G1666" t="s">
        <v>63</v>
      </c>
      <c r="H1666" t="s">
        <v>7795</v>
      </c>
      <c r="I1666">
        <v>0</v>
      </c>
      <c r="J1666">
        <v>1</v>
      </c>
    </row>
    <row r="1667" spans="1:10" x14ac:dyDescent="0.35">
      <c r="A1667" t="s">
        <v>11</v>
      </c>
      <c r="B1667" t="s">
        <v>7791</v>
      </c>
      <c r="C1667" t="s">
        <v>7792</v>
      </c>
      <c r="D1667" t="s">
        <v>7796</v>
      </c>
      <c r="E1667" t="s">
        <v>7797</v>
      </c>
      <c r="F1667" s="2">
        <v>9.5299999999999994</v>
      </c>
      <c r="G1667" t="s">
        <v>69</v>
      </c>
      <c r="H1667" t="s">
        <v>7795</v>
      </c>
      <c r="I1667">
        <v>0</v>
      </c>
      <c r="J1667">
        <v>1</v>
      </c>
    </row>
    <row r="1668" spans="1:10" x14ac:dyDescent="0.35">
      <c r="A1668" t="s">
        <v>11</v>
      </c>
      <c r="B1668" t="s">
        <v>7798</v>
      </c>
      <c r="C1668" t="s">
        <v>7799</v>
      </c>
      <c r="D1668" t="s">
        <v>7800</v>
      </c>
      <c r="E1668" t="s">
        <v>7801</v>
      </c>
      <c r="F1668" s="2">
        <v>15</v>
      </c>
      <c r="G1668" t="s">
        <v>75</v>
      </c>
      <c r="H1668" t="s">
        <v>7802</v>
      </c>
      <c r="I1668">
        <v>0</v>
      </c>
      <c r="J1668">
        <v>1</v>
      </c>
    </row>
    <row r="1669" spans="1:10" x14ac:dyDescent="0.35">
      <c r="A1669" t="s">
        <v>11</v>
      </c>
      <c r="B1669" t="s">
        <v>7803</v>
      </c>
      <c r="C1669" t="s">
        <v>7804</v>
      </c>
      <c r="D1669" t="s">
        <v>7805</v>
      </c>
      <c r="E1669" t="s">
        <v>7806</v>
      </c>
      <c r="F1669" s="2">
        <v>51.75</v>
      </c>
      <c r="G1669" t="s">
        <v>81</v>
      </c>
      <c r="H1669" t="s">
        <v>7807</v>
      </c>
      <c r="I1669">
        <v>0</v>
      </c>
      <c r="J1669">
        <v>1</v>
      </c>
    </row>
    <row r="1670" spans="1:10" x14ac:dyDescent="0.35">
      <c r="A1670" t="s">
        <v>11</v>
      </c>
      <c r="B1670" t="s">
        <v>7808</v>
      </c>
      <c r="C1670" t="s">
        <v>7809</v>
      </c>
      <c r="D1670" t="s">
        <v>7810</v>
      </c>
      <c r="E1670" t="s">
        <v>7811</v>
      </c>
      <c r="F1670" s="2">
        <v>142.29</v>
      </c>
      <c r="G1670" t="s">
        <v>22</v>
      </c>
      <c r="H1670" t="s">
        <v>7812</v>
      </c>
      <c r="I1670">
        <v>0</v>
      </c>
      <c r="J1670">
        <v>1</v>
      </c>
    </row>
    <row r="1671" spans="1:10" x14ac:dyDescent="0.35">
      <c r="A1671" t="s">
        <v>11</v>
      </c>
      <c r="B1671" t="s">
        <v>7813</v>
      </c>
      <c r="C1671" t="s">
        <v>7814</v>
      </c>
      <c r="D1671" t="s">
        <v>7815</v>
      </c>
      <c r="E1671" t="s">
        <v>7816</v>
      </c>
      <c r="F1671" s="2">
        <v>38.5</v>
      </c>
      <c r="G1671" t="s">
        <v>28</v>
      </c>
      <c r="H1671" t="s">
        <v>7817</v>
      </c>
      <c r="I1671">
        <v>0</v>
      </c>
      <c r="J1671">
        <v>1</v>
      </c>
    </row>
    <row r="1672" spans="1:10" x14ac:dyDescent="0.35">
      <c r="A1672" t="s">
        <v>11</v>
      </c>
      <c r="B1672" t="s">
        <v>7818</v>
      </c>
      <c r="C1672" t="s">
        <v>7819</v>
      </c>
      <c r="D1672" t="s">
        <v>7820</v>
      </c>
      <c r="E1672" t="s">
        <v>7821</v>
      </c>
      <c r="F1672" s="2">
        <v>10</v>
      </c>
      <c r="G1672" t="s">
        <v>34</v>
      </c>
      <c r="H1672" t="s">
        <v>7822</v>
      </c>
      <c r="I1672">
        <v>0</v>
      </c>
      <c r="J1672">
        <v>1</v>
      </c>
    </row>
    <row r="1673" spans="1:10" x14ac:dyDescent="0.35">
      <c r="A1673" t="s">
        <v>11</v>
      </c>
      <c r="B1673" t="s">
        <v>7823</v>
      </c>
      <c r="C1673" t="s">
        <v>7824</v>
      </c>
      <c r="D1673" t="s">
        <v>7825</v>
      </c>
      <c r="E1673" t="s">
        <v>7826</v>
      </c>
      <c r="F1673" s="2">
        <v>25</v>
      </c>
      <c r="G1673" t="s">
        <v>39</v>
      </c>
      <c r="H1673" t="s">
        <v>7827</v>
      </c>
      <c r="I1673">
        <v>0</v>
      </c>
      <c r="J1673">
        <v>1</v>
      </c>
    </row>
    <row r="1674" spans="1:10" x14ac:dyDescent="0.35">
      <c r="A1674" t="s">
        <v>11</v>
      </c>
      <c r="B1674" t="s">
        <v>7823</v>
      </c>
      <c r="C1674" t="s">
        <v>7824</v>
      </c>
      <c r="D1674" t="s">
        <v>7828</v>
      </c>
      <c r="E1674" t="s">
        <v>7829</v>
      </c>
      <c r="F1674" s="2">
        <v>125.5</v>
      </c>
      <c r="G1674" t="s">
        <v>45</v>
      </c>
      <c r="H1674" t="s">
        <v>7827</v>
      </c>
      <c r="I1674">
        <v>0</v>
      </c>
      <c r="J1674">
        <v>1</v>
      </c>
    </row>
    <row r="1675" spans="1:10" x14ac:dyDescent="0.35">
      <c r="A1675" t="s">
        <v>11</v>
      </c>
      <c r="B1675" t="s">
        <v>7830</v>
      </c>
      <c r="C1675" t="s">
        <v>7831</v>
      </c>
      <c r="D1675" t="s">
        <v>7832</v>
      </c>
      <c r="E1675" t="s">
        <v>7833</v>
      </c>
      <c r="F1675" s="2">
        <v>218</v>
      </c>
      <c r="G1675" t="s">
        <v>51</v>
      </c>
      <c r="H1675" t="s">
        <v>7834</v>
      </c>
      <c r="I1675">
        <v>0</v>
      </c>
      <c r="J1675">
        <v>1</v>
      </c>
    </row>
    <row r="1676" spans="1:10" x14ac:dyDescent="0.35">
      <c r="A1676" t="s">
        <v>11</v>
      </c>
      <c r="B1676" t="s">
        <v>7835</v>
      </c>
      <c r="C1676" t="s">
        <v>7836</v>
      </c>
      <c r="D1676" t="s">
        <v>7837</v>
      </c>
      <c r="E1676" t="s">
        <v>7838</v>
      </c>
      <c r="F1676" s="2">
        <v>15</v>
      </c>
      <c r="G1676" t="s">
        <v>57</v>
      </c>
      <c r="H1676" t="s">
        <v>7839</v>
      </c>
      <c r="I1676">
        <v>0</v>
      </c>
      <c r="J1676">
        <v>1</v>
      </c>
    </row>
    <row r="1677" spans="1:10" x14ac:dyDescent="0.35">
      <c r="A1677" t="s">
        <v>11</v>
      </c>
      <c r="B1677" t="s">
        <v>7840</v>
      </c>
      <c r="C1677" t="s">
        <v>7841</v>
      </c>
      <c r="D1677" t="s">
        <v>7842</v>
      </c>
      <c r="E1677" t="s">
        <v>7843</v>
      </c>
      <c r="F1677" s="2">
        <v>12</v>
      </c>
      <c r="G1677" t="s">
        <v>63</v>
      </c>
      <c r="H1677" t="s">
        <v>7844</v>
      </c>
      <c r="I1677">
        <v>0</v>
      </c>
      <c r="J1677">
        <v>1</v>
      </c>
    </row>
    <row r="1678" spans="1:10" x14ac:dyDescent="0.35">
      <c r="A1678" t="s">
        <v>11</v>
      </c>
      <c r="B1678" t="s">
        <v>7845</v>
      </c>
      <c r="C1678" t="s">
        <v>7846</v>
      </c>
      <c r="D1678" t="s">
        <v>7847</v>
      </c>
      <c r="E1678" t="s">
        <v>7848</v>
      </c>
      <c r="F1678" s="2">
        <v>42</v>
      </c>
      <c r="G1678" t="s">
        <v>69</v>
      </c>
      <c r="H1678" t="s">
        <v>7849</v>
      </c>
      <c r="I1678">
        <v>0</v>
      </c>
      <c r="J1678">
        <v>1</v>
      </c>
    </row>
    <row r="1679" spans="1:10" x14ac:dyDescent="0.35">
      <c r="A1679" t="s">
        <v>11</v>
      </c>
      <c r="B1679" t="s">
        <v>1444</v>
      </c>
      <c r="C1679" t="s">
        <v>7850</v>
      </c>
      <c r="D1679" t="s">
        <v>7851</v>
      </c>
      <c r="E1679" t="s">
        <v>7852</v>
      </c>
      <c r="F1679" s="2">
        <v>25.69</v>
      </c>
      <c r="G1679" t="s">
        <v>75</v>
      </c>
      <c r="I1679">
        <v>0</v>
      </c>
      <c r="J1679">
        <v>1</v>
      </c>
    </row>
    <row r="1680" spans="1:10" x14ac:dyDescent="0.35">
      <c r="A1680" t="s">
        <v>11</v>
      </c>
      <c r="B1680" t="s">
        <v>7853</v>
      </c>
      <c r="C1680" t="s">
        <v>7854</v>
      </c>
      <c r="D1680" t="s">
        <v>7855</v>
      </c>
      <c r="E1680" t="s">
        <v>7856</v>
      </c>
      <c r="F1680" s="2">
        <v>16.25</v>
      </c>
      <c r="G1680" t="s">
        <v>81</v>
      </c>
      <c r="H1680" t="s">
        <v>7857</v>
      </c>
      <c r="I1680">
        <v>0</v>
      </c>
      <c r="J1680">
        <v>1</v>
      </c>
    </row>
    <row r="1681" spans="1:10" x14ac:dyDescent="0.35">
      <c r="A1681" t="s">
        <v>11</v>
      </c>
      <c r="B1681" t="s">
        <v>7858</v>
      </c>
      <c r="C1681" t="s">
        <v>7859</v>
      </c>
      <c r="D1681" t="s">
        <v>7860</v>
      </c>
      <c r="E1681" t="s">
        <v>7861</v>
      </c>
      <c r="F1681" s="2">
        <v>62.25</v>
      </c>
      <c r="G1681" t="s">
        <v>16</v>
      </c>
      <c r="H1681" t="s">
        <v>7862</v>
      </c>
      <c r="I1681">
        <v>0</v>
      </c>
      <c r="J1681">
        <v>1</v>
      </c>
    </row>
    <row r="1682" spans="1:10" x14ac:dyDescent="0.35">
      <c r="A1682" t="s">
        <v>11</v>
      </c>
      <c r="B1682" t="s">
        <v>7863</v>
      </c>
      <c r="C1682" t="s">
        <v>7864</v>
      </c>
      <c r="D1682" t="s">
        <v>7865</v>
      </c>
      <c r="E1682" t="s">
        <v>7866</v>
      </c>
      <c r="F1682" s="2">
        <v>15</v>
      </c>
      <c r="G1682" t="s">
        <v>22</v>
      </c>
      <c r="H1682" t="s">
        <v>7867</v>
      </c>
      <c r="I1682">
        <v>0</v>
      </c>
      <c r="J1682">
        <v>1</v>
      </c>
    </row>
    <row r="1683" spans="1:10" x14ac:dyDescent="0.35">
      <c r="A1683" t="s">
        <v>11</v>
      </c>
      <c r="B1683" t="s">
        <v>7868</v>
      </c>
      <c r="C1683" t="s">
        <v>7869</v>
      </c>
      <c r="D1683" t="s">
        <v>7870</v>
      </c>
      <c r="E1683" t="s">
        <v>7871</v>
      </c>
      <c r="F1683" s="2">
        <v>86</v>
      </c>
      <c r="G1683" t="s">
        <v>28</v>
      </c>
      <c r="H1683" t="s">
        <v>7872</v>
      </c>
      <c r="I1683">
        <v>0</v>
      </c>
      <c r="J1683">
        <v>1</v>
      </c>
    </row>
    <row r="1684" spans="1:10" x14ac:dyDescent="0.35">
      <c r="A1684" t="s">
        <v>11</v>
      </c>
      <c r="B1684" t="s">
        <v>7873</v>
      </c>
      <c r="C1684" t="s">
        <v>7874</v>
      </c>
      <c r="D1684" t="s">
        <v>7875</v>
      </c>
      <c r="E1684" t="s">
        <v>7876</v>
      </c>
      <c r="F1684" s="2">
        <v>26.25</v>
      </c>
      <c r="G1684" t="s">
        <v>34</v>
      </c>
      <c r="H1684" t="s">
        <v>7877</v>
      </c>
      <c r="I1684">
        <v>0</v>
      </c>
      <c r="J1684">
        <v>1</v>
      </c>
    </row>
    <row r="1685" spans="1:10" x14ac:dyDescent="0.35">
      <c r="A1685" t="s">
        <v>11</v>
      </c>
      <c r="B1685" t="s">
        <v>7878</v>
      </c>
      <c r="C1685" t="s">
        <v>7879</v>
      </c>
      <c r="D1685" t="s">
        <v>7875</v>
      </c>
      <c r="E1685" t="s">
        <v>7876</v>
      </c>
      <c r="F1685" s="2">
        <v>16.25</v>
      </c>
      <c r="G1685" t="s">
        <v>39</v>
      </c>
      <c r="H1685" t="s">
        <v>7880</v>
      </c>
      <c r="I1685">
        <v>0</v>
      </c>
      <c r="J1685">
        <v>1</v>
      </c>
    </row>
    <row r="1686" spans="1:10" x14ac:dyDescent="0.35">
      <c r="A1686" t="s">
        <v>11</v>
      </c>
      <c r="B1686" t="s">
        <v>7881</v>
      </c>
      <c r="C1686" t="s">
        <v>7882</v>
      </c>
      <c r="D1686" t="s">
        <v>7883</v>
      </c>
      <c r="E1686" t="s">
        <v>7884</v>
      </c>
      <c r="F1686" s="2">
        <v>16.25</v>
      </c>
      <c r="G1686" t="s">
        <v>45</v>
      </c>
      <c r="H1686" t="s">
        <v>7885</v>
      </c>
      <c r="I1686">
        <v>0</v>
      </c>
      <c r="J1686">
        <v>1</v>
      </c>
    </row>
    <row r="1687" spans="1:10" x14ac:dyDescent="0.35">
      <c r="A1687" t="s">
        <v>11</v>
      </c>
      <c r="B1687" t="s">
        <v>7886</v>
      </c>
      <c r="C1687" t="s">
        <v>7887</v>
      </c>
      <c r="D1687" t="s">
        <v>7888</v>
      </c>
      <c r="E1687" t="s">
        <v>7889</v>
      </c>
      <c r="F1687" s="2">
        <v>15</v>
      </c>
      <c r="G1687" t="s">
        <v>51</v>
      </c>
      <c r="H1687" t="s">
        <v>7890</v>
      </c>
      <c r="I1687">
        <v>0</v>
      </c>
      <c r="J1687">
        <v>1</v>
      </c>
    </row>
    <row r="1688" spans="1:10" x14ac:dyDescent="0.35">
      <c r="A1688" t="s">
        <v>11</v>
      </c>
      <c r="B1688" t="s">
        <v>7891</v>
      </c>
      <c r="C1688" t="s">
        <v>7892</v>
      </c>
      <c r="D1688" t="s">
        <v>7893</v>
      </c>
      <c r="E1688" t="s">
        <v>7894</v>
      </c>
      <c r="F1688" s="2">
        <v>30</v>
      </c>
      <c r="G1688" t="s">
        <v>57</v>
      </c>
      <c r="H1688" t="s">
        <v>7895</v>
      </c>
      <c r="I1688">
        <v>0</v>
      </c>
      <c r="J1688">
        <v>1</v>
      </c>
    </row>
    <row r="1689" spans="1:10" x14ac:dyDescent="0.35">
      <c r="A1689" t="s">
        <v>11</v>
      </c>
      <c r="B1689" t="s">
        <v>7896</v>
      </c>
      <c r="C1689" t="s">
        <v>7897</v>
      </c>
      <c r="D1689" t="s">
        <v>7898</v>
      </c>
      <c r="E1689" t="s">
        <v>7899</v>
      </c>
      <c r="F1689" s="2">
        <v>15</v>
      </c>
      <c r="G1689" t="s">
        <v>63</v>
      </c>
      <c r="H1689" t="s">
        <v>7900</v>
      </c>
      <c r="I1689">
        <v>0</v>
      </c>
      <c r="J1689">
        <v>1</v>
      </c>
    </row>
    <row r="1690" spans="1:10" x14ac:dyDescent="0.35">
      <c r="A1690" t="s">
        <v>11</v>
      </c>
      <c r="B1690" t="s">
        <v>7901</v>
      </c>
      <c r="C1690" t="s">
        <v>7902</v>
      </c>
      <c r="D1690" t="s">
        <v>7903</v>
      </c>
      <c r="E1690" t="s">
        <v>7904</v>
      </c>
      <c r="F1690" s="2">
        <v>4.45</v>
      </c>
      <c r="G1690" t="s">
        <v>69</v>
      </c>
      <c r="H1690" t="s">
        <v>7905</v>
      </c>
      <c r="I1690">
        <v>0</v>
      </c>
      <c r="J1690">
        <v>1</v>
      </c>
    </row>
    <row r="1691" spans="1:10" x14ac:dyDescent="0.35">
      <c r="A1691" t="s">
        <v>11</v>
      </c>
      <c r="B1691" t="s">
        <v>7906</v>
      </c>
      <c r="C1691" t="s">
        <v>7907</v>
      </c>
      <c r="D1691" t="s">
        <v>7908</v>
      </c>
      <c r="E1691" t="s">
        <v>7909</v>
      </c>
      <c r="F1691" s="2">
        <v>16.25</v>
      </c>
      <c r="G1691" t="s">
        <v>75</v>
      </c>
      <c r="H1691" t="s">
        <v>7910</v>
      </c>
      <c r="I1691">
        <v>0</v>
      </c>
      <c r="J1691">
        <v>1</v>
      </c>
    </row>
    <row r="1692" spans="1:10" x14ac:dyDescent="0.35">
      <c r="A1692" t="s">
        <v>11</v>
      </c>
      <c r="B1692" t="s">
        <v>7911</v>
      </c>
      <c r="C1692" t="s">
        <v>7912</v>
      </c>
      <c r="D1692" t="s">
        <v>7913</v>
      </c>
      <c r="E1692" t="s">
        <v>7914</v>
      </c>
      <c r="F1692" s="2">
        <v>15</v>
      </c>
      <c r="G1692" t="s">
        <v>81</v>
      </c>
      <c r="H1692" t="s">
        <v>7915</v>
      </c>
      <c r="I1692">
        <v>0</v>
      </c>
      <c r="J1692">
        <v>1</v>
      </c>
    </row>
    <row r="1693" spans="1:10" x14ac:dyDescent="0.35">
      <c r="A1693" t="s">
        <v>11</v>
      </c>
      <c r="B1693" t="s">
        <v>7916</v>
      </c>
      <c r="C1693" t="s">
        <v>7917</v>
      </c>
      <c r="D1693" t="s">
        <v>7918</v>
      </c>
      <c r="E1693" t="s">
        <v>7919</v>
      </c>
      <c r="F1693" s="2">
        <v>60</v>
      </c>
      <c r="G1693" t="s">
        <v>22</v>
      </c>
      <c r="H1693" t="s">
        <v>7920</v>
      </c>
      <c r="I1693">
        <v>0</v>
      </c>
      <c r="J1693">
        <v>1</v>
      </c>
    </row>
    <row r="1694" spans="1:10" x14ac:dyDescent="0.35">
      <c r="A1694" t="s">
        <v>11</v>
      </c>
      <c r="B1694" t="s">
        <v>7916</v>
      </c>
      <c r="C1694" t="s">
        <v>7917</v>
      </c>
      <c r="D1694" t="s">
        <v>7921</v>
      </c>
      <c r="E1694" t="s">
        <v>7922</v>
      </c>
      <c r="F1694" s="2">
        <v>20</v>
      </c>
      <c r="G1694" t="s">
        <v>28</v>
      </c>
      <c r="H1694" t="s">
        <v>7920</v>
      </c>
      <c r="I1694">
        <v>0</v>
      </c>
      <c r="J1694">
        <v>1</v>
      </c>
    </row>
    <row r="1695" spans="1:10" x14ac:dyDescent="0.35">
      <c r="A1695" t="s">
        <v>11</v>
      </c>
      <c r="B1695" t="s">
        <v>7916</v>
      </c>
      <c r="C1695" t="s">
        <v>7917</v>
      </c>
      <c r="D1695" t="s">
        <v>7923</v>
      </c>
      <c r="E1695" t="s">
        <v>7924</v>
      </c>
      <c r="F1695" s="2">
        <v>30</v>
      </c>
      <c r="G1695" t="s">
        <v>34</v>
      </c>
      <c r="H1695" t="s">
        <v>7920</v>
      </c>
      <c r="I1695">
        <v>0</v>
      </c>
      <c r="J1695">
        <v>1</v>
      </c>
    </row>
    <row r="1696" spans="1:10" x14ac:dyDescent="0.35">
      <c r="A1696" t="s">
        <v>11</v>
      </c>
      <c r="B1696" t="s">
        <v>7916</v>
      </c>
      <c r="C1696" t="s">
        <v>7917</v>
      </c>
      <c r="D1696" t="s">
        <v>7925</v>
      </c>
      <c r="E1696" t="s">
        <v>7926</v>
      </c>
      <c r="F1696" s="2">
        <v>20</v>
      </c>
      <c r="G1696" t="s">
        <v>39</v>
      </c>
      <c r="H1696" t="s">
        <v>7920</v>
      </c>
      <c r="I1696">
        <v>0</v>
      </c>
      <c r="J1696">
        <v>1</v>
      </c>
    </row>
    <row r="1697" spans="1:10" x14ac:dyDescent="0.35">
      <c r="A1697" t="s">
        <v>11</v>
      </c>
      <c r="B1697" t="s">
        <v>7916</v>
      </c>
      <c r="C1697" t="s">
        <v>7917</v>
      </c>
      <c r="D1697" t="s">
        <v>7927</v>
      </c>
      <c r="E1697" t="s">
        <v>7928</v>
      </c>
      <c r="F1697" s="2">
        <v>20</v>
      </c>
      <c r="G1697" t="s">
        <v>45</v>
      </c>
      <c r="H1697" t="s">
        <v>7920</v>
      </c>
      <c r="I1697">
        <v>0</v>
      </c>
      <c r="J1697">
        <v>1</v>
      </c>
    </row>
    <row r="1698" spans="1:10" x14ac:dyDescent="0.35">
      <c r="A1698" t="s">
        <v>11</v>
      </c>
      <c r="B1698" t="s">
        <v>7929</v>
      </c>
      <c r="C1698" t="s">
        <v>7930</v>
      </c>
      <c r="D1698" t="s">
        <v>7931</v>
      </c>
      <c r="E1698" t="s">
        <v>7932</v>
      </c>
      <c r="F1698" s="2">
        <v>22</v>
      </c>
      <c r="G1698" t="s">
        <v>51</v>
      </c>
      <c r="H1698" t="s">
        <v>7933</v>
      </c>
      <c r="I1698">
        <v>0</v>
      </c>
      <c r="J1698">
        <v>1</v>
      </c>
    </row>
    <row r="1699" spans="1:10" x14ac:dyDescent="0.35">
      <c r="A1699" t="s">
        <v>11</v>
      </c>
      <c r="B1699" t="s">
        <v>7934</v>
      </c>
      <c r="C1699" t="s">
        <v>7935</v>
      </c>
      <c r="D1699" t="s">
        <v>7936</v>
      </c>
      <c r="E1699" t="s">
        <v>7937</v>
      </c>
      <c r="F1699" s="2">
        <v>15</v>
      </c>
      <c r="G1699" t="s">
        <v>57</v>
      </c>
      <c r="H1699" t="s">
        <v>7938</v>
      </c>
      <c r="I1699">
        <v>0</v>
      </c>
      <c r="J1699">
        <v>1</v>
      </c>
    </row>
    <row r="1700" spans="1:10" x14ac:dyDescent="0.35">
      <c r="A1700" t="s">
        <v>11</v>
      </c>
      <c r="B1700" t="s">
        <v>7939</v>
      </c>
      <c r="C1700" t="s">
        <v>7940</v>
      </c>
      <c r="D1700" t="s">
        <v>7941</v>
      </c>
      <c r="E1700" t="s">
        <v>7942</v>
      </c>
      <c r="F1700" s="2">
        <v>20.75</v>
      </c>
      <c r="G1700" t="s">
        <v>63</v>
      </c>
      <c r="H1700" t="s">
        <v>7943</v>
      </c>
      <c r="I1700">
        <v>0</v>
      </c>
      <c r="J1700">
        <v>1</v>
      </c>
    </row>
    <row r="1701" spans="1:10" x14ac:dyDescent="0.35">
      <c r="A1701" t="s">
        <v>11</v>
      </c>
      <c r="B1701" t="s">
        <v>7944</v>
      </c>
      <c r="C1701" t="s">
        <v>7945</v>
      </c>
      <c r="D1701" t="s">
        <v>7946</v>
      </c>
      <c r="E1701" t="s">
        <v>7947</v>
      </c>
      <c r="F1701" s="2">
        <v>43.12</v>
      </c>
      <c r="G1701" t="s">
        <v>69</v>
      </c>
      <c r="H1701" t="s">
        <v>7948</v>
      </c>
      <c r="I1701">
        <v>0</v>
      </c>
      <c r="J1701">
        <v>1</v>
      </c>
    </row>
    <row r="1702" spans="1:10" x14ac:dyDescent="0.35">
      <c r="A1702" t="s">
        <v>11</v>
      </c>
      <c r="B1702" t="s">
        <v>7949</v>
      </c>
      <c r="C1702" t="s">
        <v>7950</v>
      </c>
      <c r="D1702" t="s">
        <v>7951</v>
      </c>
      <c r="E1702" t="s">
        <v>7952</v>
      </c>
      <c r="F1702" s="2">
        <v>15</v>
      </c>
      <c r="G1702" t="s">
        <v>75</v>
      </c>
      <c r="H1702" t="s">
        <v>7953</v>
      </c>
      <c r="I1702">
        <v>0</v>
      </c>
      <c r="J1702">
        <v>1</v>
      </c>
    </row>
    <row r="1703" spans="1:10" x14ac:dyDescent="0.35">
      <c r="A1703" t="s">
        <v>11</v>
      </c>
      <c r="B1703" t="s">
        <v>7954</v>
      </c>
      <c r="C1703" t="s">
        <v>7955</v>
      </c>
      <c r="D1703" t="s">
        <v>7956</v>
      </c>
      <c r="E1703" t="s">
        <v>7957</v>
      </c>
      <c r="F1703" s="2">
        <v>65</v>
      </c>
      <c r="G1703" t="s">
        <v>81</v>
      </c>
      <c r="H1703" t="s">
        <v>7958</v>
      </c>
      <c r="I1703">
        <v>0</v>
      </c>
      <c r="J1703">
        <v>1</v>
      </c>
    </row>
    <row r="1704" spans="1:10" x14ac:dyDescent="0.35">
      <c r="A1704" t="s">
        <v>11</v>
      </c>
      <c r="B1704" t="s">
        <v>7959</v>
      </c>
      <c r="C1704" t="s">
        <v>7960</v>
      </c>
      <c r="D1704" t="s">
        <v>7961</v>
      </c>
      <c r="E1704" t="s">
        <v>7962</v>
      </c>
      <c r="F1704" s="2">
        <v>20.75</v>
      </c>
      <c r="G1704" t="s">
        <v>16</v>
      </c>
      <c r="H1704" t="s">
        <v>7963</v>
      </c>
      <c r="I1704">
        <v>0</v>
      </c>
      <c r="J1704">
        <v>1</v>
      </c>
    </row>
    <row r="1705" spans="1:10" x14ac:dyDescent="0.35">
      <c r="A1705" t="s">
        <v>11</v>
      </c>
      <c r="B1705" t="s">
        <v>7964</v>
      </c>
      <c r="C1705" t="s">
        <v>7965</v>
      </c>
      <c r="D1705" t="s">
        <v>7966</v>
      </c>
      <c r="E1705" t="s">
        <v>7967</v>
      </c>
      <c r="F1705" s="2">
        <v>15</v>
      </c>
      <c r="G1705" t="s">
        <v>22</v>
      </c>
      <c r="H1705" t="s">
        <v>7968</v>
      </c>
      <c r="I1705">
        <v>0</v>
      </c>
      <c r="J1705">
        <v>1</v>
      </c>
    </row>
    <row r="1706" spans="1:10" x14ac:dyDescent="0.35">
      <c r="A1706" t="s">
        <v>11</v>
      </c>
      <c r="B1706" t="s">
        <v>7969</v>
      </c>
      <c r="C1706" t="s">
        <v>7970</v>
      </c>
      <c r="D1706" t="s">
        <v>7971</v>
      </c>
      <c r="E1706" t="s">
        <v>7972</v>
      </c>
      <c r="F1706" s="2">
        <v>16.29</v>
      </c>
      <c r="G1706" t="s">
        <v>28</v>
      </c>
      <c r="H1706" t="s">
        <v>7973</v>
      </c>
      <c r="I1706">
        <v>0</v>
      </c>
      <c r="J1706">
        <v>1</v>
      </c>
    </row>
    <row r="1707" spans="1:10" x14ac:dyDescent="0.35">
      <c r="A1707" t="s">
        <v>11</v>
      </c>
      <c r="B1707" t="s">
        <v>7974</v>
      </c>
      <c r="C1707" t="s">
        <v>7975</v>
      </c>
      <c r="D1707" t="s">
        <v>7976</v>
      </c>
      <c r="E1707" t="s">
        <v>7977</v>
      </c>
      <c r="F1707" s="2">
        <v>20.75</v>
      </c>
      <c r="G1707" t="s">
        <v>34</v>
      </c>
      <c r="H1707" t="s">
        <v>7978</v>
      </c>
      <c r="I1707">
        <v>0</v>
      </c>
      <c r="J1707">
        <v>1</v>
      </c>
    </row>
    <row r="1708" spans="1:10" x14ac:dyDescent="0.35">
      <c r="A1708" t="s">
        <v>11</v>
      </c>
      <c r="B1708" t="s">
        <v>7979</v>
      </c>
      <c r="C1708" t="s">
        <v>7980</v>
      </c>
      <c r="D1708" t="s">
        <v>7981</v>
      </c>
      <c r="E1708" t="s">
        <v>7982</v>
      </c>
      <c r="F1708" s="2">
        <v>16.25</v>
      </c>
      <c r="G1708" t="s">
        <v>39</v>
      </c>
      <c r="H1708" t="s">
        <v>7983</v>
      </c>
      <c r="I1708">
        <v>0</v>
      </c>
      <c r="J1708">
        <v>1</v>
      </c>
    </row>
    <row r="1709" spans="1:10" x14ac:dyDescent="0.35">
      <c r="A1709" t="s">
        <v>11</v>
      </c>
      <c r="B1709" t="s">
        <v>7984</v>
      </c>
      <c r="C1709" t="s">
        <v>7985</v>
      </c>
      <c r="D1709" t="s">
        <v>7986</v>
      </c>
      <c r="E1709" t="s">
        <v>7987</v>
      </c>
      <c r="F1709" s="2">
        <v>318.60000000000002</v>
      </c>
      <c r="G1709" t="s">
        <v>45</v>
      </c>
      <c r="H1709" t="s">
        <v>7988</v>
      </c>
      <c r="I1709">
        <v>0</v>
      </c>
      <c r="J1709">
        <v>1</v>
      </c>
    </row>
    <row r="1710" spans="1:10" x14ac:dyDescent="0.35">
      <c r="A1710" t="s">
        <v>11</v>
      </c>
      <c r="B1710" t="s">
        <v>7989</v>
      </c>
      <c r="C1710" t="s">
        <v>7990</v>
      </c>
      <c r="D1710" t="s">
        <v>7991</v>
      </c>
      <c r="E1710" t="s">
        <v>7992</v>
      </c>
      <c r="F1710" s="2">
        <v>15</v>
      </c>
      <c r="G1710" t="s">
        <v>51</v>
      </c>
      <c r="H1710" t="s">
        <v>7993</v>
      </c>
      <c r="I1710">
        <v>0</v>
      </c>
      <c r="J1710">
        <v>1</v>
      </c>
    </row>
    <row r="1711" spans="1:10" x14ac:dyDescent="0.35">
      <c r="A1711" t="s">
        <v>11</v>
      </c>
      <c r="B1711" t="s">
        <v>7994</v>
      </c>
      <c r="C1711" t="s">
        <v>7995</v>
      </c>
      <c r="D1711" t="s">
        <v>7996</v>
      </c>
      <c r="E1711" t="s">
        <v>7997</v>
      </c>
      <c r="F1711" s="2">
        <v>22.42</v>
      </c>
      <c r="G1711" t="s">
        <v>57</v>
      </c>
      <c r="I1711">
        <v>0</v>
      </c>
      <c r="J1711">
        <v>1</v>
      </c>
    </row>
    <row r="1712" spans="1:10" x14ac:dyDescent="0.35">
      <c r="A1712" t="s">
        <v>11</v>
      </c>
      <c r="B1712" t="s">
        <v>7998</v>
      </c>
      <c r="C1712" t="s">
        <v>7999</v>
      </c>
      <c r="D1712" t="s">
        <v>8000</v>
      </c>
      <c r="E1712" t="s">
        <v>8001</v>
      </c>
      <c r="F1712" s="2">
        <v>51.5</v>
      </c>
      <c r="G1712" t="s">
        <v>63</v>
      </c>
      <c r="H1712" t="s">
        <v>8002</v>
      </c>
      <c r="I1712">
        <v>0</v>
      </c>
      <c r="J1712">
        <v>1</v>
      </c>
    </row>
    <row r="1713" spans="1:10" x14ac:dyDescent="0.35">
      <c r="A1713" t="s">
        <v>11</v>
      </c>
      <c r="B1713" t="s">
        <v>8003</v>
      </c>
      <c r="C1713" t="s">
        <v>8004</v>
      </c>
      <c r="D1713" t="s">
        <v>8005</v>
      </c>
      <c r="E1713" t="s">
        <v>8006</v>
      </c>
      <c r="F1713" s="2">
        <v>15</v>
      </c>
      <c r="G1713" t="s">
        <v>69</v>
      </c>
      <c r="H1713" t="s">
        <v>8007</v>
      </c>
      <c r="I1713">
        <v>0</v>
      </c>
      <c r="J1713">
        <v>1</v>
      </c>
    </row>
    <row r="1714" spans="1:10" x14ac:dyDescent="0.35">
      <c r="A1714" t="s">
        <v>11</v>
      </c>
      <c r="B1714" t="s">
        <v>8008</v>
      </c>
      <c r="C1714" t="s">
        <v>8009</v>
      </c>
      <c r="D1714" t="s">
        <v>8010</v>
      </c>
      <c r="E1714" t="s">
        <v>8011</v>
      </c>
      <c r="F1714" s="2">
        <v>28</v>
      </c>
      <c r="G1714" t="s">
        <v>75</v>
      </c>
      <c r="H1714" t="s">
        <v>8012</v>
      </c>
      <c r="I1714">
        <v>0</v>
      </c>
      <c r="J1714">
        <v>1</v>
      </c>
    </row>
    <row r="1715" spans="1:10" x14ac:dyDescent="0.35">
      <c r="A1715" t="s">
        <v>11</v>
      </c>
      <c r="B1715" t="s">
        <v>8013</v>
      </c>
      <c r="C1715" t="s">
        <v>8014</v>
      </c>
      <c r="D1715" t="s">
        <v>8015</v>
      </c>
      <c r="E1715" t="s">
        <v>8016</v>
      </c>
      <c r="F1715" s="2">
        <v>30</v>
      </c>
      <c r="G1715" t="s">
        <v>81</v>
      </c>
      <c r="H1715" t="s">
        <v>8017</v>
      </c>
      <c r="I1715">
        <v>0</v>
      </c>
      <c r="J1715">
        <v>1</v>
      </c>
    </row>
    <row r="1716" spans="1:10" x14ac:dyDescent="0.35">
      <c r="A1716" t="s">
        <v>11</v>
      </c>
      <c r="B1716" t="s">
        <v>8018</v>
      </c>
      <c r="C1716" t="s">
        <v>8019</v>
      </c>
      <c r="D1716" t="s">
        <v>8020</v>
      </c>
      <c r="E1716" t="s">
        <v>8021</v>
      </c>
      <c r="F1716" s="2">
        <v>15</v>
      </c>
      <c r="G1716" t="s">
        <v>22</v>
      </c>
      <c r="H1716" t="s">
        <v>8022</v>
      </c>
      <c r="I1716">
        <v>0</v>
      </c>
      <c r="J1716">
        <v>1</v>
      </c>
    </row>
    <row r="1717" spans="1:10" x14ac:dyDescent="0.35">
      <c r="A1717" t="s">
        <v>11</v>
      </c>
      <c r="B1717" t="s">
        <v>8023</v>
      </c>
      <c r="C1717" t="s">
        <v>8024</v>
      </c>
      <c r="D1717" t="s">
        <v>8025</v>
      </c>
      <c r="E1717" t="s">
        <v>8026</v>
      </c>
      <c r="F1717" s="2">
        <v>75</v>
      </c>
      <c r="G1717" t="s">
        <v>28</v>
      </c>
      <c r="H1717" t="s">
        <v>8027</v>
      </c>
      <c r="I1717">
        <v>0</v>
      </c>
      <c r="J1717">
        <v>1</v>
      </c>
    </row>
    <row r="1718" spans="1:10" x14ac:dyDescent="0.35">
      <c r="A1718" t="s">
        <v>11</v>
      </c>
      <c r="B1718" t="s">
        <v>8028</v>
      </c>
      <c r="C1718" t="s">
        <v>8029</v>
      </c>
      <c r="D1718" t="s">
        <v>8030</v>
      </c>
      <c r="E1718" t="s">
        <v>8031</v>
      </c>
      <c r="F1718" s="2">
        <v>20</v>
      </c>
      <c r="G1718" t="s">
        <v>34</v>
      </c>
      <c r="H1718" t="s">
        <v>8032</v>
      </c>
      <c r="I1718">
        <v>0</v>
      </c>
      <c r="J1718">
        <v>1</v>
      </c>
    </row>
    <row r="1719" spans="1:10" x14ac:dyDescent="0.35">
      <c r="A1719" t="s">
        <v>11</v>
      </c>
      <c r="B1719" t="s">
        <v>8033</v>
      </c>
      <c r="C1719" t="s">
        <v>8034</v>
      </c>
      <c r="D1719" t="s">
        <v>8035</v>
      </c>
      <c r="E1719" t="s">
        <v>8036</v>
      </c>
      <c r="F1719" s="2">
        <v>25</v>
      </c>
      <c r="G1719" t="s">
        <v>39</v>
      </c>
      <c r="H1719" t="s">
        <v>8037</v>
      </c>
      <c r="I1719">
        <v>0</v>
      </c>
      <c r="J1719">
        <v>1</v>
      </c>
    </row>
    <row r="1720" spans="1:10" x14ac:dyDescent="0.35">
      <c r="A1720" t="s">
        <v>11</v>
      </c>
      <c r="B1720" t="s">
        <v>8038</v>
      </c>
      <c r="C1720" t="s">
        <v>8039</v>
      </c>
      <c r="D1720" t="s">
        <v>8040</v>
      </c>
      <c r="E1720" t="s">
        <v>8041</v>
      </c>
      <c r="F1720" s="2">
        <v>16.25</v>
      </c>
      <c r="G1720" t="s">
        <v>45</v>
      </c>
      <c r="H1720" t="s">
        <v>8042</v>
      </c>
      <c r="I1720">
        <v>0</v>
      </c>
      <c r="J1720">
        <v>1</v>
      </c>
    </row>
    <row r="1721" spans="1:10" x14ac:dyDescent="0.35">
      <c r="A1721" t="s">
        <v>11</v>
      </c>
      <c r="B1721" t="s">
        <v>8043</v>
      </c>
      <c r="C1721" t="s">
        <v>8044</v>
      </c>
      <c r="D1721" t="s">
        <v>8045</v>
      </c>
      <c r="E1721" t="s">
        <v>8046</v>
      </c>
      <c r="F1721" s="2">
        <v>15</v>
      </c>
      <c r="G1721" t="s">
        <v>51</v>
      </c>
      <c r="H1721" t="s">
        <v>8047</v>
      </c>
      <c r="I1721">
        <v>0</v>
      </c>
      <c r="J1721">
        <v>1</v>
      </c>
    </row>
    <row r="1722" spans="1:10" x14ac:dyDescent="0.35">
      <c r="A1722" t="s">
        <v>11</v>
      </c>
      <c r="B1722" t="s">
        <v>8048</v>
      </c>
      <c r="C1722" t="s">
        <v>8049</v>
      </c>
      <c r="D1722" t="s">
        <v>8050</v>
      </c>
      <c r="E1722" t="s">
        <v>8051</v>
      </c>
      <c r="F1722" s="2">
        <v>18.25</v>
      </c>
      <c r="G1722" t="s">
        <v>57</v>
      </c>
      <c r="H1722" t="s">
        <v>8052</v>
      </c>
      <c r="I1722">
        <v>0</v>
      </c>
      <c r="J1722">
        <v>1</v>
      </c>
    </row>
    <row r="1723" spans="1:10" x14ac:dyDescent="0.35">
      <c r="A1723" t="s">
        <v>11</v>
      </c>
      <c r="B1723" t="s">
        <v>8053</v>
      </c>
      <c r="C1723" t="s">
        <v>8054</v>
      </c>
      <c r="D1723" t="s">
        <v>8055</v>
      </c>
      <c r="E1723" t="s">
        <v>8056</v>
      </c>
      <c r="F1723" s="2">
        <v>20</v>
      </c>
      <c r="G1723" t="s">
        <v>63</v>
      </c>
      <c r="H1723" t="s">
        <v>8057</v>
      </c>
      <c r="I1723">
        <v>0</v>
      </c>
      <c r="J1723">
        <v>1</v>
      </c>
    </row>
    <row r="1724" spans="1:10" x14ac:dyDescent="0.35">
      <c r="A1724" t="s">
        <v>11</v>
      </c>
      <c r="B1724" t="s">
        <v>8058</v>
      </c>
      <c r="C1724" t="s">
        <v>8059</v>
      </c>
      <c r="D1724" t="s">
        <v>8060</v>
      </c>
      <c r="E1724" t="s">
        <v>8061</v>
      </c>
      <c r="F1724" s="2">
        <v>16.940000000000001</v>
      </c>
      <c r="G1724" t="s">
        <v>69</v>
      </c>
      <c r="H1724" t="s">
        <v>8062</v>
      </c>
      <c r="I1724">
        <v>0</v>
      </c>
      <c r="J1724">
        <v>1</v>
      </c>
    </row>
    <row r="1725" spans="1:10" x14ac:dyDescent="0.35">
      <c r="A1725" t="s">
        <v>11</v>
      </c>
      <c r="B1725" t="s">
        <v>8063</v>
      </c>
      <c r="C1725" t="s">
        <v>8064</v>
      </c>
      <c r="D1725" t="s">
        <v>8060</v>
      </c>
      <c r="E1725" t="s">
        <v>8061</v>
      </c>
      <c r="F1725" s="2">
        <v>16.940000000000001</v>
      </c>
      <c r="G1725" t="s">
        <v>75</v>
      </c>
      <c r="H1725" t="s">
        <v>8065</v>
      </c>
      <c r="I1725">
        <v>0</v>
      </c>
      <c r="J1725">
        <v>1</v>
      </c>
    </row>
    <row r="1726" spans="1:10" x14ac:dyDescent="0.35">
      <c r="A1726" t="s">
        <v>11</v>
      </c>
      <c r="B1726" t="s">
        <v>8066</v>
      </c>
      <c r="C1726" t="s">
        <v>8067</v>
      </c>
      <c r="D1726" t="s">
        <v>8068</v>
      </c>
      <c r="E1726" t="s">
        <v>8069</v>
      </c>
      <c r="F1726" s="2">
        <v>15</v>
      </c>
      <c r="G1726" t="s">
        <v>81</v>
      </c>
      <c r="H1726" t="s">
        <v>8070</v>
      </c>
      <c r="I1726">
        <v>0</v>
      </c>
      <c r="J1726">
        <v>1</v>
      </c>
    </row>
    <row r="1727" spans="1:10" x14ac:dyDescent="0.35">
      <c r="A1727" t="s">
        <v>11</v>
      </c>
      <c r="B1727" t="s">
        <v>8071</v>
      </c>
      <c r="C1727" t="s">
        <v>8072</v>
      </c>
      <c r="D1727" t="s">
        <v>8073</v>
      </c>
      <c r="E1727" t="s">
        <v>8074</v>
      </c>
      <c r="F1727" s="2">
        <v>16.25</v>
      </c>
      <c r="G1727" t="s">
        <v>16</v>
      </c>
      <c r="H1727" t="s">
        <v>8075</v>
      </c>
      <c r="I1727">
        <v>0</v>
      </c>
      <c r="J1727">
        <v>1</v>
      </c>
    </row>
    <row r="1728" spans="1:10" x14ac:dyDescent="0.35">
      <c r="A1728" t="s">
        <v>11</v>
      </c>
      <c r="B1728" t="s">
        <v>8076</v>
      </c>
      <c r="C1728" t="s">
        <v>8077</v>
      </c>
      <c r="D1728" t="s">
        <v>8078</v>
      </c>
      <c r="E1728" t="s">
        <v>8078</v>
      </c>
      <c r="F1728" s="2">
        <v>16</v>
      </c>
      <c r="G1728" t="s">
        <v>22</v>
      </c>
      <c r="H1728" t="s">
        <v>8079</v>
      </c>
      <c r="I1728">
        <v>0</v>
      </c>
      <c r="J1728">
        <v>1</v>
      </c>
    </row>
    <row r="1729" spans="1:10" x14ac:dyDescent="0.35">
      <c r="A1729" t="s">
        <v>11</v>
      </c>
      <c r="B1729" t="s">
        <v>8080</v>
      </c>
      <c r="C1729" t="s">
        <v>8081</v>
      </c>
      <c r="D1729" t="s">
        <v>8082</v>
      </c>
      <c r="E1729" t="s">
        <v>8083</v>
      </c>
      <c r="F1729" s="2">
        <v>15</v>
      </c>
      <c r="G1729" t="s">
        <v>28</v>
      </c>
      <c r="H1729" t="s">
        <v>8084</v>
      </c>
      <c r="I1729">
        <v>0</v>
      </c>
      <c r="J1729">
        <v>1</v>
      </c>
    </row>
    <row r="1730" spans="1:10" x14ac:dyDescent="0.35">
      <c r="A1730" t="s">
        <v>11</v>
      </c>
      <c r="B1730" t="s">
        <v>8085</v>
      </c>
      <c r="C1730" t="s">
        <v>8086</v>
      </c>
      <c r="D1730" t="s">
        <v>8087</v>
      </c>
      <c r="E1730" t="s">
        <v>8088</v>
      </c>
      <c r="F1730" s="2">
        <v>15</v>
      </c>
      <c r="G1730" t="s">
        <v>34</v>
      </c>
      <c r="H1730" t="s">
        <v>8089</v>
      </c>
      <c r="I1730">
        <v>0</v>
      </c>
      <c r="J1730">
        <v>1</v>
      </c>
    </row>
    <row r="1731" spans="1:10" x14ac:dyDescent="0.35">
      <c r="A1731" t="s">
        <v>11</v>
      </c>
      <c r="B1731" t="s">
        <v>8090</v>
      </c>
      <c r="C1731" t="s">
        <v>8091</v>
      </c>
      <c r="D1731" t="s">
        <v>8092</v>
      </c>
      <c r="E1731" t="s">
        <v>8093</v>
      </c>
      <c r="F1731" s="2">
        <v>20.75</v>
      </c>
      <c r="G1731" t="s">
        <v>39</v>
      </c>
      <c r="H1731" t="s">
        <v>8094</v>
      </c>
      <c r="I1731">
        <v>0</v>
      </c>
      <c r="J1731">
        <v>1</v>
      </c>
    </row>
    <row r="1732" spans="1:10" x14ac:dyDescent="0.35">
      <c r="A1732" t="s">
        <v>11</v>
      </c>
      <c r="B1732" t="s">
        <v>8095</v>
      </c>
      <c r="C1732" t="s">
        <v>8096</v>
      </c>
      <c r="D1732" t="s">
        <v>8097</v>
      </c>
      <c r="E1732" t="s">
        <v>8098</v>
      </c>
      <c r="F1732" s="2">
        <v>20.75</v>
      </c>
      <c r="G1732" t="s">
        <v>45</v>
      </c>
      <c r="H1732" t="s">
        <v>8099</v>
      </c>
      <c r="I1732">
        <v>0</v>
      </c>
      <c r="J1732">
        <v>1</v>
      </c>
    </row>
    <row r="1733" spans="1:10" x14ac:dyDescent="0.35">
      <c r="A1733" t="s">
        <v>11</v>
      </c>
      <c r="B1733" t="s">
        <v>8100</v>
      </c>
      <c r="C1733" t="s">
        <v>8101</v>
      </c>
      <c r="D1733" t="s">
        <v>8102</v>
      </c>
      <c r="E1733" t="s">
        <v>8103</v>
      </c>
      <c r="F1733" s="2">
        <v>20</v>
      </c>
      <c r="G1733" t="s">
        <v>51</v>
      </c>
      <c r="H1733" t="s">
        <v>8104</v>
      </c>
      <c r="I1733">
        <v>0</v>
      </c>
      <c r="J1733">
        <v>1</v>
      </c>
    </row>
    <row r="1734" spans="1:10" x14ac:dyDescent="0.35">
      <c r="A1734" t="s">
        <v>11</v>
      </c>
      <c r="B1734" t="s">
        <v>8105</v>
      </c>
      <c r="C1734" t="s">
        <v>8106</v>
      </c>
      <c r="D1734" t="s">
        <v>8107</v>
      </c>
      <c r="E1734" t="s">
        <v>8108</v>
      </c>
      <c r="F1734" s="2">
        <v>53.5</v>
      </c>
      <c r="G1734" t="s">
        <v>57</v>
      </c>
      <c r="H1734" t="s">
        <v>8109</v>
      </c>
      <c r="I1734">
        <v>0</v>
      </c>
      <c r="J1734">
        <v>1</v>
      </c>
    </row>
    <row r="1735" spans="1:10" x14ac:dyDescent="0.35">
      <c r="A1735" t="s">
        <v>11</v>
      </c>
      <c r="B1735" t="s">
        <v>8110</v>
      </c>
      <c r="C1735" t="s">
        <v>8111</v>
      </c>
      <c r="D1735" t="s">
        <v>8112</v>
      </c>
      <c r="E1735" t="s">
        <v>8113</v>
      </c>
      <c r="F1735" s="2">
        <v>20.75</v>
      </c>
      <c r="G1735" t="s">
        <v>63</v>
      </c>
      <c r="H1735" t="s">
        <v>8114</v>
      </c>
      <c r="I1735">
        <v>0</v>
      </c>
      <c r="J1735">
        <v>1</v>
      </c>
    </row>
    <row r="1736" spans="1:10" x14ac:dyDescent="0.35">
      <c r="A1736" t="s">
        <v>11</v>
      </c>
      <c r="B1736" t="s">
        <v>8115</v>
      </c>
      <c r="C1736" t="s">
        <v>8116</v>
      </c>
      <c r="D1736" t="s">
        <v>8117</v>
      </c>
      <c r="E1736" t="s">
        <v>8118</v>
      </c>
      <c r="F1736" s="2">
        <v>12</v>
      </c>
      <c r="G1736" t="s">
        <v>69</v>
      </c>
      <c r="H1736" t="s">
        <v>8119</v>
      </c>
      <c r="I1736">
        <v>0</v>
      </c>
      <c r="J1736">
        <v>1</v>
      </c>
    </row>
    <row r="1737" spans="1:10" x14ac:dyDescent="0.35">
      <c r="A1737" t="s">
        <v>11</v>
      </c>
      <c r="B1737" t="s">
        <v>8120</v>
      </c>
      <c r="C1737" t="s">
        <v>8121</v>
      </c>
      <c r="D1737" t="s">
        <v>8122</v>
      </c>
      <c r="E1737" t="s">
        <v>8123</v>
      </c>
      <c r="F1737" s="2">
        <v>15</v>
      </c>
      <c r="G1737" t="s">
        <v>75</v>
      </c>
      <c r="H1737" t="s">
        <v>8124</v>
      </c>
      <c r="I1737">
        <v>0</v>
      </c>
      <c r="J1737">
        <v>1</v>
      </c>
    </row>
    <row r="1738" spans="1:10" x14ac:dyDescent="0.35">
      <c r="A1738" t="s">
        <v>11</v>
      </c>
      <c r="B1738" t="s">
        <v>8125</v>
      </c>
      <c r="C1738" t="s">
        <v>8126</v>
      </c>
      <c r="D1738" t="s">
        <v>8127</v>
      </c>
      <c r="E1738" t="s">
        <v>8128</v>
      </c>
      <c r="F1738" s="2">
        <v>15</v>
      </c>
      <c r="G1738" t="s">
        <v>81</v>
      </c>
      <c r="H1738" t="s">
        <v>8129</v>
      </c>
      <c r="I1738">
        <v>0</v>
      </c>
      <c r="J1738">
        <v>1</v>
      </c>
    </row>
    <row r="1739" spans="1:10" x14ac:dyDescent="0.35">
      <c r="A1739" t="s">
        <v>11</v>
      </c>
      <c r="B1739" t="s">
        <v>8130</v>
      </c>
      <c r="C1739" t="s">
        <v>8131</v>
      </c>
      <c r="D1739" t="s">
        <v>8132</v>
      </c>
      <c r="E1739" t="s">
        <v>8133</v>
      </c>
      <c r="F1739" s="2">
        <v>15</v>
      </c>
      <c r="G1739" t="s">
        <v>22</v>
      </c>
      <c r="H1739" t="s">
        <v>8134</v>
      </c>
      <c r="I1739">
        <v>0</v>
      </c>
      <c r="J1739">
        <v>1</v>
      </c>
    </row>
    <row r="1740" spans="1:10" x14ac:dyDescent="0.35">
      <c r="A1740" t="s">
        <v>11</v>
      </c>
      <c r="B1740" t="s">
        <v>8135</v>
      </c>
      <c r="C1740" t="s">
        <v>8136</v>
      </c>
      <c r="D1740" t="s">
        <v>8137</v>
      </c>
      <c r="E1740" t="s">
        <v>8138</v>
      </c>
      <c r="F1740" s="2">
        <v>18</v>
      </c>
      <c r="G1740" t="s">
        <v>28</v>
      </c>
      <c r="H1740" t="s">
        <v>8139</v>
      </c>
      <c r="I1740">
        <v>0</v>
      </c>
      <c r="J1740">
        <v>1</v>
      </c>
    </row>
    <row r="1741" spans="1:10" x14ac:dyDescent="0.35">
      <c r="A1741" t="s">
        <v>11</v>
      </c>
      <c r="B1741" t="s">
        <v>8140</v>
      </c>
      <c r="C1741" t="s">
        <v>8141</v>
      </c>
      <c r="D1741" t="s">
        <v>8142</v>
      </c>
      <c r="E1741" t="s">
        <v>8143</v>
      </c>
      <c r="F1741" s="2">
        <v>30</v>
      </c>
      <c r="G1741" t="s">
        <v>34</v>
      </c>
      <c r="H1741" t="s">
        <v>8144</v>
      </c>
      <c r="I1741">
        <v>0</v>
      </c>
      <c r="J1741">
        <v>1</v>
      </c>
    </row>
    <row r="1742" spans="1:10" x14ac:dyDescent="0.35">
      <c r="A1742" t="s">
        <v>11</v>
      </c>
      <c r="B1742" t="s">
        <v>8145</v>
      </c>
      <c r="C1742" t="s">
        <v>8146</v>
      </c>
      <c r="D1742" t="s">
        <v>8147</v>
      </c>
      <c r="E1742" t="s">
        <v>8148</v>
      </c>
      <c r="F1742" s="2">
        <v>15</v>
      </c>
      <c r="G1742" t="s">
        <v>39</v>
      </c>
      <c r="H1742" t="s">
        <v>8149</v>
      </c>
      <c r="I1742">
        <v>0</v>
      </c>
      <c r="J1742">
        <v>1</v>
      </c>
    </row>
    <row r="1743" spans="1:10" x14ac:dyDescent="0.35">
      <c r="A1743" t="s">
        <v>11</v>
      </c>
      <c r="B1743" t="s">
        <v>8150</v>
      </c>
      <c r="C1743" t="s">
        <v>8151</v>
      </c>
      <c r="D1743" t="s">
        <v>8152</v>
      </c>
      <c r="E1743" t="s">
        <v>8153</v>
      </c>
      <c r="F1743" s="2">
        <v>15</v>
      </c>
      <c r="G1743" t="s">
        <v>45</v>
      </c>
      <c r="H1743" t="s">
        <v>8154</v>
      </c>
      <c r="I1743">
        <v>0</v>
      </c>
      <c r="J1743">
        <v>1</v>
      </c>
    </row>
    <row r="1744" spans="1:10" x14ac:dyDescent="0.35">
      <c r="A1744" t="s">
        <v>11</v>
      </c>
      <c r="B1744" t="s">
        <v>8155</v>
      </c>
      <c r="C1744" t="s">
        <v>8156</v>
      </c>
      <c r="D1744" t="s">
        <v>8157</v>
      </c>
      <c r="E1744" t="s">
        <v>8158</v>
      </c>
      <c r="F1744" s="2">
        <v>43</v>
      </c>
      <c r="G1744" t="s">
        <v>51</v>
      </c>
      <c r="H1744" t="s">
        <v>8159</v>
      </c>
      <c r="I1744">
        <v>0</v>
      </c>
      <c r="J1744">
        <v>1</v>
      </c>
    </row>
    <row r="1745" spans="1:10" x14ac:dyDescent="0.35">
      <c r="A1745" t="s">
        <v>11</v>
      </c>
      <c r="B1745" t="s">
        <v>8160</v>
      </c>
      <c r="C1745" t="s">
        <v>8161</v>
      </c>
      <c r="D1745" t="s">
        <v>8162</v>
      </c>
      <c r="E1745" t="s">
        <v>8163</v>
      </c>
      <c r="F1745" s="2">
        <v>32.5</v>
      </c>
      <c r="G1745" t="s">
        <v>57</v>
      </c>
      <c r="H1745" t="s">
        <v>8164</v>
      </c>
      <c r="I1745">
        <v>0</v>
      </c>
      <c r="J1745">
        <v>1</v>
      </c>
    </row>
    <row r="1746" spans="1:10" x14ac:dyDescent="0.35">
      <c r="A1746" t="s">
        <v>11</v>
      </c>
      <c r="B1746" t="s">
        <v>8165</v>
      </c>
      <c r="C1746" t="s">
        <v>8166</v>
      </c>
      <c r="D1746" t="s">
        <v>8167</v>
      </c>
      <c r="E1746" t="s">
        <v>8168</v>
      </c>
      <c r="F1746" s="2">
        <v>15</v>
      </c>
      <c r="G1746" t="s">
        <v>63</v>
      </c>
      <c r="H1746" t="s">
        <v>8169</v>
      </c>
      <c r="I1746">
        <v>0</v>
      </c>
      <c r="J1746">
        <v>1</v>
      </c>
    </row>
    <row r="1747" spans="1:10" x14ac:dyDescent="0.35">
      <c r="A1747" t="s">
        <v>11</v>
      </c>
      <c r="B1747" t="s">
        <v>8170</v>
      </c>
      <c r="C1747" t="s">
        <v>8171</v>
      </c>
      <c r="D1747" t="s">
        <v>8172</v>
      </c>
      <c r="E1747" t="s">
        <v>8173</v>
      </c>
      <c r="F1747" s="2">
        <v>15</v>
      </c>
      <c r="G1747" t="s">
        <v>69</v>
      </c>
      <c r="H1747" t="s">
        <v>8174</v>
      </c>
      <c r="I1747">
        <v>0</v>
      </c>
      <c r="J1747">
        <v>1</v>
      </c>
    </row>
    <row r="1748" spans="1:10" x14ac:dyDescent="0.35">
      <c r="A1748" t="s">
        <v>11</v>
      </c>
      <c r="B1748" t="s">
        <v>8175</v>
      </c>
      <c r="C1748" t="s">
        <v>8176</v>
      </c>
      <c r="D1748" t="s">
        <v>8177</v>
      </c>
      <c r="E1748" t="s">
        <v>8178</v>
      </c>
      <c r="F1748" s="2">
        <v>15</v>
      </c>
      <c r="G1748" t="s">
        <v>75</v>
      </c>
      <c r="H1748" t="s">
        <v>8179</v>
      </c>
      <c r="I1748">
        <v>0</v>
      </c>
      <c r="J1748">
        <v>1</v>
      </c>
    </row>
    <row r="1749" spans="1:10" x14ac:dyDescent="0.35">
      <c r="A1749" t="s">
        <v>11</v>
      </c>
      <c r="B1749" t="s">
        <v>8180</v>
      </c>
      <c r="C1749" t="s">
        <v>8181</v>
      </c>
      <c r="D1749" t="s">
        <v>8182</v>
      </c>
      <c r="E1749" t="s">
        <v>8183</v>
      </c>
      <c r="F1749" s="2">
        <v>20.75</v>
      </c>
      <c r="G1749" t="s">
        <v>81</v>
      </c>
      <c r="H1749" t="s">
        <v>8184</v>
      </c>
      <c r="I1749">
        <v>0</v>
      </c>
      <c r="J1749">
        <v>1</v>
      </c>
    </row>
    <row r="1750" spans="1:10" x14ac:dyDescent="0.35">
      <c r="A1750" t="s">
        <v>11</v>
      </c>
      <c r="B1750" t="s">
        <v>8185</v>
      </c>
      <c r="C1750" t="s">
        <v>8186</v>
      </c>
      <c r="D1750" t="s">
        <v>8187</v>
      </c>
      <c r="E1750" t="s">
        <v>8188</v>
      </c>
      <c r="F1750" s="2">
        <v>38.5</v>
      </c>
      <c r="G1750" t="s">
        <v>16</v>
      </c>
      <c r="H1750" t="s">
        <v>8189</v>
      </c>
      <c r="I1750">
        <v>0</v>
      </c>
      <c r="J1750">
        <v>1</v>
      </c>
    </row>
    <row r="1751" spans="1:10" x14ac:dyDescent="0.35">
      <c r="A1751" t="s">
        <v>11</v>
      </c>
      <c r="B1751" t="s">
        <v>8190</v>
      </c>
      <c r="C1751" t="s">
        <v>8191</v>
      </c>
      <c r="D1751" t="s">
        <v>8192</v>
      </c>
      <c r="E1751" t="s">
        <v>8193</v>
      </c>
      <c r="F1751" s="2">
        <v>15</v>
      </c>
      <c r="G1751" t="s">
        <v>22</v>
      </c>
      <c r="H1751" t="s">
        <v>8194</v>
      </c>
      <c r="I1751">
        <v>0</v>
      </c>
      <c r="J1751">
        <v>1</v>
      </c>
    </row>
    <row r="1752" spans="1:10" x14ac:dyDescent="0.35">
      <c r="A1752" t="s">
        <v>11</v>
      </c>
      <c r="B1752" t="s">
        <v>8195</v>
      </c>
      <c r="C1752" t="s">
        <v>8196</v>
      </c>
      <c r="D1752" t="s">
        <v>8197</v>
      </c>
      <c r="E1752" t="s">
        <v>8198</v>
      </c>
      <c r="F1752" s="2">
        <v>64.25</v>
      </c>
      <c r="G1752" t="s">
        <v>28</v>
      </c>
      <c r="H1752" t="s">
        <v>8199</v>
      </c>
      <c r="I1752">
        <v>0</v>
      </c>
      <c r="J1752">
        <v>1</v>
      </c>
    </row>
    <row r="1753" spans="1:10" x14ac:dyDescent="0.35">
      <c r="A1753" t="s">
        <v>11</v>
      </c>
      <c r="B1753" t="s">
        <v>8200</v>
      </c>
      <c r="C1753" t="s">
        <v>8201</v>
      </c>
      <c r="D1753" t="s">
        <v>8202</v>
      </c>
      <c r="E1753" t="s">
        <v>8203</v>
      </c>
      <c r="F1753" s="2">
        <v>15</v>
      </c>
      <c r="G1753" t="s">
        <v>34</v>
      </c>
      <c r="H1753" t="s">
        <v>8204</v>
      </c>
      <c r="I1753">
        <v>0</v>
      </c>
      <c r="J1753">
        <v>1</v>
      </c>
    </row>
    <row r="1754" spans="1:10" x14ac:dyDescent="0.35">
      <c r="A1754" t="s">
        <v>11</v>
      </c>
      <c r="B1754" t="s">
        <v>8205</v>
      </c>
      <c r="C1754" t="s">
        <v>8206</v>
      </c>
      <c r="D1754" t="s">
        <v>8207</v>
      </c>
      <c r="E1754" t="s">
        <v>8208</v>
      </c>
      <c r="F1754" s="2">
        <v>28.75</v>
      </c>
      <c r="G1754" t="s">
        <v>39</v>
      </c>
      <c r="H1754" t="s">
        <v>8209</v>
      </c>
      <c r="I1754">
        <v>0</v>
      </c>
      <c r="J1754">
        <v>1</v>
      </c>
    </row>
    <row r="1755" spans="1:10" x14ac:dyDescent="0.35">
      <c r="A1755" t="s">
        <v>11</v>
      </c>
      <c r="B1755" t="s">
        <v>8210</v>
      </c>
      <c r="C1755" t="s">
        <v>8211</v>
      </c>
      <c r="D1755" t="s">
        <v>8212</v>
      </c>
      <c r="E1755" t="s">
        <v>8213</v>
      </c>
      <c r="F1755" s="2">
        <v>15</v>
      </c>
      <c r="G1755" t="s">
        <v>45</v>
      </c>
      <c r="H1755" t="s">
        <v>8214</v>
      </c>
      <c r="I1755">
        <v>0</v>
      </c>
      <c r="J1755">
        <v>1</v>
      </c>
    </row>
    <row r="1756" spans="1:10" x14ac:dyDescent="0.35">
      <c r="A1756" t="s">
        <v>11</v>
      </c>
      <c r="B1756" t="s">
        <v>8215</v>
      </c>
      <c r="C1756" t="s">
        <v>8216</v>
      </c>
      <c r="D1756" t="s">
        <v>8217</v>
      </c>
      <c r="E1756" t="s">
        <v>8218</v>
      </c>
      <c r="F1756" s="2">
        <v>15</v>
      </c>
      <c r="G1756" t="s">
        <v>51</v>
      </c>
      <c r="H1756" t="s">
        <v>8219</v>
      </c>
      <c r="I1756">
        <v>0</v>
      </c>
      <c r="J1756">
        <v>1</v>
      </c>
    </row>
    <row r="1757" spans="1:10" x14ac:dyDescent="0.35">
      <c r="A1757" t="s">
        <v>11</v>
      </c>
      <c r="B1757" t="s">
        <v>8220</v>
      </c>
      <c r="C1757" t="s">
        <v>8221</v>
      </c>
      <c r="D1757" t="s">
        <v>8222</v>
      </c>
      <c r="E1757" t="s">
        <v>8223</v>
      </c>
      <c r="F1757" s="2">
        <v>41.5</v>
      </c>
      <c r="G1757" t="s">
        <v>57</v>
      </c>
      <c r="H1757" t="s">
        <v>8224</v>
      </c>
      <c r="I1757">
        <v>0</v>
      </c>
      <c r="J1757">
        <v>1</v>
      </c>
    </row>
    <row r="1758" spans="1:10" x14ac:dyDescent="0.35">
      <c r="A1758" t="s">
        <v>11</v>
      </c>
      <c r="B1758" t="s">
        <v>8220</v>
      </c>
      <c r="C1758" t="s">
        <v>8221</v>
      </c>
      <c r="D1758" t="s">
        <v>8225</v>
      </c>
      <c r="E1758" t="s">
        <v>8226</v>
      </c>
      <c r="F1758" s="2">
        <v>41.5</v>
      </c>
      <c r="G1758" t="s">
        <v>63</v>
      </c>
      <c r="H1758" t="s">
        <v>8224</v>
      </c>
      <c r="I1758">
        <v>0</v>
      </c>
      <c r="J1758">
        <v>1</v>
      </c>
    </row>
    <row r="1759" spans="1:10" x14ac:dyDescent="0.35">
      <c r="A1759" t="s">
        <v>11</v>
      </c>
      <c r="B1759" t="s">
        <v>8220</v>
      </c>
      <c r="C1759" t="s">
        <v>8221</v>
      </c>
      <c r="D1759" t="s">
        <v>8227</v>
      </c>
      <c r="E1759" t="s">
        <v>8228</v>
      </c>
      <c r="F1759" s="2">
        <v>41.5</v>
      </c>
      <c r="G1759" t="s">
        <v>69</v>
      </c>
      <c r="H1759" t="s">
        <v>8224</v>
      </c>
      <c r="I1759">
        <v>0</v>
      </c>
      <c r="J1759">
        <v>1</v>
      </c>
    </row>
    <row r="1760" spans="1:10" x14ac:dyDescent="0.35">
      <c r="A1760" t="s">
        <v>11</v>
      </c>
      <c r="B1760" t="s">
        <v>8220</v>
      </c>
      <c r="C1760" t="s">
        <v>8221</v>
      </c>
      <c r="D1760" t="s">
        <v>8227</v>
      </c>
      <c r="E1760" t="s">
        <v>8228</v>
      </c>
      <c r="F1760" s="2">
        <v>41.5</v>
      </c>
      <c r="G1760" t="s">
        <v>75</v>
      </c>
      <c r="H1760" t="s">
        <v>8224</v>
      </c>
      <c r="I1760">
        <v>0</v>
      </c>
      <c r="J1760">
        <v>1</v>
      </c>
    </row>
    <row r="1761" spans="1:10" x14ac:dyDescent="0.35">
      <c r="A1761" t="s">
        <v>11</v>
      </c>
      <c r="B1761" t="s">
        <v>8229</v>
      </c>
      <c r="C1761" t="s">
        <v>8230</v>
      </c>
      <c r="D1761" t="s">
        <v>8231</v>
      </c>
      <c r="E1761" t="s">
        <v>8232</v>
      </c>
      <c r="F1761" s="2">
        <v>16.940000000000001</v>
      </c>
      <c r="G1761" t="s">
        <v>81</v>
      </c>
      <c r="I1761">
        <v>0</v>
      </c>
      <c r="J1761">
        <v>1</v>
      </c>
    </row>
    <row r="1762" spans="1:10" x14ac:dyDescent="0.35">
      <c r="A1762" t="s">
        <v>11</v>
      </c>
      <c r="B1762" t="s">
        <v>8233</v>
      </c>
      <c r="C1762" t="s">
        <v>8234</v>
      </c>
      <c r="D1762" t="s">
        <v>8235</v>
      </c>
      <c r="E1762" t="s">
        <v>8236</v>
      </c>
      <c r="F1762" s="2">
        <v>26.75</v>
      </c>
      <c r="G1762" t="s">
        <v>22</v>
      </c>
      <c r="H1762" t="s">
        <v>8237</v>
      </c>
      <c r="I1762">
        <v>0</v>
      </c>
      <c r="J1762">
        <v>1</v>
      </c>
    </row>
    <row r="1763" spans="1:10" x14ac:dyDescent="0.35">
      <c r="A1763" t="s">
        <v>11</v>
      </c>
      <c r="B1763" t="s">
        <v>8238</v>
      </c>
      <c r="C1763" t="s">
        <v>8239</v>
      </c>
      <c r="D1763" t="s">
        <v>8240</v>
      </c>
      <c r="E1763" t="s">
        <v>8241</v>
      </c>
      <c r="F1763" s="2">
        <v>30</v>
      </c>
      <c r="G1763" t="s">
        <v>28</v>
      </c>
      <c r="H1763" t="s">
        <v>8242</v>
      </c>
      <c r="I1763">
        <v>0</v>
      </c>
      <c r="J1763">
        <v>1</v>
      </c>
    </row>
    <row r="1764" spans="1:10" x14ac:dyDescent="0.35">
      <c r="A1764" t="s">
        <v>11</v>
      </c>
      <c r="B1764" t="s">
        <v>8243</v>
      </c>
      <c r="C1764" t="s">
        <v>8244</v>
      </c>
      <c r="D1764" t="s">
        <v>8245</v>
      </c>
      <c r="E1764" t="s">
        <v>8246</v>
      </c>
      <c r="F1764" s="2">
        <v>12</v>
      </c>
      <c r="G1764" t="s">
        <v>34</v>
      </c>
      <c r="H1764" t="s">
        <v>8247</v>
      </c>
      <c r="I1764">
        <v>0</v>
      </c>
      <c r="J1764">
        <v>1</v>
      </c>
    </row>
    <row r="1765" spans="1:10" x14ac:dyDescent="0.35">
      <c r="A1765" t="s">
        <v>11</v>
      </c>
      <c r="B1765" t="s">
        <v>8248</v>
      </c>
      <c r="C1765" t="s">
        <v>8249</v>
      </c>
      <c r="D1765" t="s">
        <v>8250</v>
      </c>
      <c r="E1765" t="s">
        <v>8251</v>
      </c>
      <c r="F1765" s="2">
        <v>12</v>
      </c>
      <c r="G1765" t="s">
        <v>39</v>
      </c>
      <c r="H1765" t="s">
        <v>8252</v>
      </c>
      <c r="I1765">
        <v>0</v>
      </c>
      <c r="J1765">
        <v>1</v>
      </c>
    </row>
    <row r="1766" spans="1:10" x14ac:dyDescent="0.35">
      <c r="A1766" t="s">
        <v>11</v>
      </c>
      <c r="B1766" t="s">
        <v>1444</v>
      </c>
      <c r="C1766" t="s">
        <v>8253</v>
      </c>
      <c r="D1766" t="s">
        <v>8254</v>
      </c>
      <c r="E1766" t="s">
        <v>8255</v>
      </c>
      <c r="F1766" s="2">
        <v>15</v>
      </c>
      <c r="G1766" t="s">
        <v>45</v>
      </c>
      <c r="I1766">
        <v>0</v>
      </c>
      <c r="J1766">
        <v>1</v>
      </c>
    </row>
    <row r="1767" spans="1:10" x14ac:dyDescent="0.35">
      <c r="A1767" t="s">
        <v>11</v>
      </c>
      <c r="B1767" t="s">
        <v>8256</v>
      </c>
      <c r="C1767" t="s">
        <v>8257</v>
      </c>
      <c r="D1767" t="s">
        <v>8258</v>
      </c>
      <c r="E1767" t="s">
        <v>8259</v>
      </c>
      <c r="F1767" s="2">
        <v>15</v>
      </c>
      <c r="G1767" t="s">
        <v>51</v>
      </c>
      <c r="H1767" t="s">
        <v>8260</v>
      </c>
      <c r="I1767">
        <v>0</v>
      </c>
      <c r="J1767">
        <v>1</v>
      </c>
    </row>
    <row r="1768" spans="1:10" x14ac:dyDescent="0.35">
      <c r="A1768" t="s">
        <v>11</v>
      </c>
      <c r="B1768" t="s">
        <v>8261</v>
      </c>
      <c r="C1768" t="s">
        <v>8262</v>
      </c>
      <c r="D1768" t="s">
        <v>8263</v>
      </c>
      <c r="E1768" t="s">
        <v>8264</v>
      </c>
      <c r="F1768" s="2">
        <v>48</v>
      </c>
      <c r="G1768" t="s">
        <v>57</v>
      </c>
      <c r="H1768" t="s">
        <v>8265</v>
      </c>
      <c r="I1768">
        <v>0</v>
      </c>
      <c r="J1768">
        <v>1</v>
      </c>
    </row>
    <row r="1769" spans="1:10" x14ac:dyDescent="0.35">
      <c r="A1769" t="s">
        <v>11</v>
      </c>
      <c r="B1769" t="s">
        <v>8266</v>
      </c>
      <c r="C1769" t="s">
        <v>8267</v>
      </c>
      <c r="D1769" t="s">
        <v>8268</v>
      </c>
      <c r="E1769" t="s">
        <v>8269</v>
      </c>
      <c r="F1769" s="2">
        <v>40</v>
      </c>
      <c r="G1769" t="s">
        <v>63</v>
      </c>
      <c r="H1769" t="s">
        <v>8270</v>
      </c>
      <c r="I1769">
        <v>0</v>
      </c>
      <c r="J1769">
        <v>1</v>
      </c>
    </row>
    <row r="1770" spans="1:10" x14ac:dyDescent="0.35">
      <c r="A1770" t="s">
        <v>11</v>
      </c>
      <c r="B1770" t="s">
        <v>8271</v>
      </c>
      <c r="C1770" t="s">
        <v>8272</v>
      </c>
      <c r="D1770" t="s">
        <v>8273</v>
      </c>
      <c r="E1770" t="s">
        <v>8274</v>
      </c>
      <c r="F1770" s="2">
        <v>15</v>
      </c>
      <c r="G1770" t="s">
        <v>69</v>
      </c>
      <c r="H1770" t="s">
        <v>8275</v>
      </c>
      <c r="I1770">
        <v>0</v>
      </c>
      <c r="J1770">
        <v>1</v>
      </c>
    </row>
    <row r="1771" spans="1:10" x14ac:dyDescent="0.35">
      <c r="A1771" t="s">
        <v>11</v>
      </c>
      <c r="B1771" t="s">
        <v>8276</v>
      </c>
      <c r="C1771" t="s">
        <v>8277</v>
      </c>
      <c r="D1771" t="s">
        <v>8278</v>
      </c>
      <c r="E1771" t="s">
        <v>8279</v>
      </c>
      <c r="F1771" s="2">
        <v>16.25</v>
      </c>
      <c r="G1771" t="s">
        <v>75</v>
      </c>
      <c r="H1771" t="s">
        <v>8280</v>
      </c>
      <c r="I1771">
        <v>0</v>
      </c>
      <c r="J1771">
        <v>1</v>
      </c>
    </row>
    <row r="1772" spans="1:10" x14ac:dyDescent="0.35">
      <c r="A1772" t="s">
        <v>11</v>
      </c>
      <c r="B1772" t="s">
        <v>8281</v>
      </c>
      <c r="C1772" t="s">
        <v>8282</v>
      </c>
      <c r="D1772" t="s">
        <v>8283</v>
      </c>
      <c r="E1772" t="s">
        <v>8284</v>
      </c>
      <c r="F1772" s="2">
        <v>15</v>
      </c>
      <c r="G1772" t="s">
        <v>81</v>
      </c>
      <c r="H1772" t="s">
        <v>8285</v>
      </c>
      <c r="I1772">
        <v>0</v>
      </c>
      <c r="J1772">
        <v>1</v>
      </c>
    </row>
    <row r="1773" spans="1:10" x14ac:dyDescent="0.35">
      <c r="A1773" t="s">
        <v>11</v>
      </c>
      <c r="B1773" t="s">
        <v>8286</v>
      </c>
      <c r="C1773" t="s">
        <v>8287</v>
      </c>
      <c r="D1773" t="s">
        <v>8288</v>
      </c>
      <c r="E1773" t="s">
        <v>8289</v>
      </c>
      <c r="F1773" s="2">
        <v>10</v>
      </c>
      <c r="G1773" t="s">
        <v>16</v>
      </c>
      <c r="H1773" t="s">
        <v>8290</v>
      </c>
      <c r="I1773">
        <v>0</v>
      </c>
      <c r="J1773">
        <v>1</v>
      </c>
    </row>
    <row r="1774" spans="1:10" x14ac:dyDescent="0.35">
      <c r="A1774" t="s">
        <v>11</v>
      </c>
      <c r="B1774" t="s">
        <v>8291</v>
      </c>
      <c r="C1774" t="s">
        <v>8292</v>
      </c>
      <c r="D1774" t="s">
        <v>8293</v>
      </c>
      <c r="E1774" t="s">
        <v>8294</v>
      </c>
      <c r="F1774" s="2">
        <v>30</v>
      </c>
      <c r="G1774" t="s">
        <v>22</v>
      </c>
      <c r="H1774" t="s">
        <v>8295</v>
      </c>
      <c r="I1774">
        <v>0</v>
      </c>
      <c r="J1774">
        <v>1</v>
      </c>
    </row>
    <row r="1775" spans="1:10" x14ac:dyDescent="0.35">
      <c r="A1775" t="s">
        <v>11</v>
      </c>
      <c r="B1775" t="s">
        <v>8296</v>
      </c>
      <c r="C1775" t="s">
        <v>8297</v>
      </c>
      <c r="D1775" t="s">
        <v>8298</v>
      </c>
      <c r="E1775" t="s">
        <v>8299</v>
      </c>
      <c r="F1775" s="2">
        <v>15</v>
      </c>
      <c r="G1775" t="s">
        <v>28</v>
      </c>
      <c r="H1775" t="s">
        <v>8300</v>
      </c>
      <c r="I1775">
        <v>0</v>
      </c>
      <c r="J1775">
        <v>1</v>
      </c>
    </row>
    <row r="1776" spans="1:10" x14ac:dyDescent="0.35">
      <c r="A1776" t="s">
        <v>11</v>
      </c>
      <c r="B1776" t="s">
        <v>8301</v>
      </c>
      <c r="C1776" t="s">
        <v>8302</v>
      </c>
      <c r="D1776" t="s">
        <v>8303</v>
      </c>
      <c r="E1776" t="s">
        <v>8304</v>
      </c>
      <c r="F1776" s="2">
        <v>15</v>
      </c>
      <c r="G1776" t="s">
        <v>34</v>
      </c>
      <c r="H1776" t="s">
        <v>8305</v>
      </c>
      <c r="I1776">
        <v>0</v>
      </c>
      <c r="J1776">
        <v>1</v>
      </c>
    </row>
    <row r="1777" spans="1:10" x14ac:dyDescent="0.35">
      <c r="A1777" t="s">
        <v>11</v>
      </c>
      <c r="B1777" t="s">
        <v>8306</v>
      </c>
      <c r="C1777" t="s">
        <v>8307</v>
      </c>
      <c r="D1777" t="s">
        <v>8308</v>
      </c>
      <c r="E1777" t="s">
        <v>8309</v>
      </c>
      <c r="F1777" s="2">
        <v>59</v>
      </c>
      <c r="G1777" t="s">
        <v>39</v>
      </c>
      <c r="H1777" t="s">
        <v>8310</v>
      </c>
      <c r="I1777">
        <v>0</v>
      </c>
      <c r="J1777">
        <v>1</v>
      </c>
    </row>
    <row r="1778" spans="1:10" x14ac:dyDescent="0.35">
      <c r="A1778" t="s">
        <v>11</v>
      </c>
      <c r="B1778" t="s">
        <v>8311</v>
      </c>
      <c r="C1778" t="s">
        <v>8312</v>
      </c>
      <c r="D1778" t="s">
        <v>8308</v>
      </c>
      <c r="E1778" t="s">
        <v>8309</v>
      </c>
      <c r="F1778" s="2">
        <v>31</v>
      </c>
      <c r="G1778" t="s">
        <v>45</v>
      </c>
      <c r="H1778" t="s">
        <v>8313</v>
      </c>
      <c r="I1778">
        <v>0</v>
      </c>
      <c r="J1778">
        <v>1</v>
      </c>
    </row>
    <row r="1779" spans="1:10" x14ac:dyDescent="0.35">
      <c r="A1779" t="s">
        <v>11</v>
      </c>
      <c r="B1779" t="s">
        <v>8314</v>
      </c>
      <c r="C1779" t="s">
        <v>8315</v>
      </c>
      <c r="D1779" t="s">
        <v>8316</v>
      </c>
      <c r="E1779" t="s">
        <v>8317</v>
      </c>
      <c r="F1779" s="2">
        <v>15</v>
      </c>
      <c r="G1779" t="s">
        <v>51</v>
      </c>
      <c r="H1779" t="s">
        <v>8318</v>
      </c>
      <c r="I1779">
        <v>0</v>
      </c>
      <c r="J1779">
        <v>1</v>
      </c>
    </row>
    <row r="1780" spans="1:10" x14ac:dyDescent="0.35">
      <c r="A1780" t="s">
        <v>11</v>
      </c>
      <c r="B1780" t="s">
        <v>8319</v>
      </c>
      <c r="C1780" t="s">
        <v>8320</v>
      </c>
      <c r="D1780" t="s">
        <v>8321</v>
      </c>
      <c r="E1780" t="s">
        <v>8322</v>
      </c>
      <c r="F1780" s="2">
        <v>15</v>
      </c>
      <c r="G1780" t="s">
        <v>57</v>
      </c>
      <c r="H1780" t="s">
        <v>8323</v>
      </c>
      <c r="I1780">
        <v>0</v>
      </c>
      <c r="J1780">
        <v>1</v>
      </c>
    </row>
    <row r="1781" spans="1:10" x14ac:dyDescent="0.35">
      <c r="A1781" t="s">
        <v>11</v>
      </c>
      <c r="B1781" t="s">
        <v>8324</v>
      </c>
      <c r="C1781" t="s">
        <v>8325</v>
      </c>
      <c r="D1781" t="s">
        <v>8326</v>
      </c>
      <c r="E1781" t="s">
        <v>8327</v>
      </c>
      <c r="F1781" s="2">
        <v>15</v>
      </c>
      <c r="G1781" t="s">
        <v>63</v>
      </c>
      <c r="H1781" t="s">
        <v>8328</v>
      </c>
      <c r="I1781">
        <v>0</v>
      </c>
      <c r="J1781">
        <v>1</v>
      </c>
    </row>
    <row r="1782" spans="1:10" x14ac:dyDescent="0.35">
      <c r="A1782" t="s">
        <v>11</v>
      </c>
      <c r="B1782" t="s">
        <v>8329</v>
      </c>
      <c r="C1782" t="s">
        <v>8330</v>
      </c>
      <c r="D1782" t="s">
        <v>8331</v>
      </c>
      <c r="E1782" t="s">
        <v>8332</v>
      </c>
      <c r="F1782" s="2">
        <v>19.25</v>
      </c>
      <c r="G1782" t="s">
        <v>69</v>
      </c>
      <c r="H1782" t="s">
        <v>8333</v>
      </c>
      <c r="I1782">
        <v>0</v>
      </c>
      <c r="J1782">
        <v>1</v>
      </c>
    </row>
    <row r="1783" spans="1:10" x14ac:dyDescent="0.35">
      <c r="A1783" t="s">
        <v>11</v>
      </c>
      <c r="B1783" t="s">
        <v>8334</v>
      </c>
      <c r="C1783" t="s">
        <v>8335</v>
      </c>
      <c r="D1783" t="s">
        <v>8336</v>
      </c>
      <c r="E1783" t="s">
        <v>8337</v>
      </c>
      <c r="F1783" s="2">
        <v>16.25</v>
      </c>
      <c r="G1783" t="s">
        <v>75</v>
      </c>
      <c r="H1783" t="s">
        <v>8338</v>
      </c>
      <c r="I1783">
        <v>0</v>
      </c>
      <c r="J1783">
        <v>1</v>
      </c>
    </row>
    <row r="1784" spans="1:10" x14ac:dyDescent="0.35">
      <c r="A1784" t="s">
        <v>11</v>
      </c>
      <c r="B1784" t="s">
        <v>8339</v>
      </c>
      <c r="C1784" t="s">
        <v>8340</v>
      </c>
      <c r="D1784" t="s">
        <v>8341</v>
      </c>
      <c r="E1784" t="s">
        <v>8342</v>
      </c>
      <c r="F1784" s="2">
        <v>12</v>
      </c>
      <c r="G1784" t="s">
        <v>81</v>
      </c>
      <c r="H1784" t="s">
        <v>8343</v>
      </c>
      <c r="I1784">
        <v>0</v>
      </c>
      <c r="J1784">
        <v>1</v>
      </c>
    </row>
    <row r="1785" spans="1:10" x14ac:dyDescent="0.35">
      <c r="A1785" t="s">
        <v>11</v>
      </c>
      <c r="B1785" t="s">
        <v>8344</v>
      </c>
      <c r="C1785" t="s">
        <v>8345</v>
      </c>
      <c r="D1785" t="s">
        <v>8346</v>
      </c>
      <c r="E1785" t="s">
        <v>8347</v>
      </c>
      <c r="F1785" s="2">
        <v>23.25</v>
      </c>
      <c r="G1785" t="s">
        <v>22</v>
      </c>
      <c r="H1785" t="s">
        <v>8348</v>
      </c>
      <c r="I1785">
        <v>0</v>
      </c>
      <c r="J1785">
        <v>1</v>
      </c>
    </row>
    <row r="1786" spans="1:10" x14ac:dyDescent="0.35">
      <c r="A1786" t="s">
        <v>11</v>
      </c>
      <c r="B1786" t="s">
        <v>8349</v>
      </c>
      <c r="C1786" t="s">
        <v>8350</v>
      </c>
      <c r="D1786" t="s">
        <v>8351</v>
      </c>
      <c r="E1786" t="s">
        <v>8352</v>
      </c>
      <c r="F1786" s="2">
        <v>15</v>
      </c>
      <c r="G1786" t="s">
        <v>28</v>
      </c>
      <c r="H1786" t="s">
        <v>8353</v>
      </c>
      <c r="I1786">
        <v>0</v>
      </c>
      <c r="J1786">
        <v>1</v>
      </c>
    </row>
    <row r="1787" spans="1:10" x14ac:dyDescent="0.35">
      <c r="A1787" t="s">
        <v>11</v>
      </c>
      <c r="B1787" t="s">
        <v>8354</v>
      </c>
      <c r="C1787" t="s">
        <v>8355</v>
      </c>
      <c r="D1787" t="s">
        <v>8356</v>
      </c>
      <c r="E1787" t="s">
        <v>8357</v>
      </c>
      <c r="F1787" s="2">
        <v>20</v>
      </c>
      <c r="G1787" t="s">
        <v>34</v>
      </c>
      <c r="H1787" t="s">
        <v>8358</v>
      </c>
      <c r="I1787">
        <v>0</v>
      </c>
      <c r="J1787">
        <v>1</v>
      </c>
    </row>
    <row r="1788" spans="1:10" x14ac:dyDescent="0.35">
      <c r="A1788" t="s">
        <v>11</v>
      </c>
      <c r="B1788" t="s">
        <v>8359</v>
      </c>
      <c r="C1788" t="s">
        <v>8360</v>
      </c>
      <c r="D1788" t="s">
        <v>8361</v>
      </c>
      <c r="E1788" t="s">
        <v>8362</v>
      </c>
      <c r="F1788" s="2">
        <v>62.5</v>
      </c>
      <c r="G1788" t="s">
        <v>39</v>
      </c>
      <c r="H1788" t="s">
        <v>8363</v>
      </c>
      <c r="I1788">
        <v>0</v>
      </c>
      <c r="J1788">
        <v>1</v>
      </c>
    </row>
    <row r="1789" spans="1:10" x14ac:dyDescent="0.35">
      <c r="A1789" t="s">
        <v>11</v>
      </c>
      <c r="B1789" t="s">
        <v>8364</v>
      </c>
      <c r="C1789" t="s">
        <v>8365</v>
      </c>
      <c r="D1789" t="s">
        <v>8366</v>
      </c>
      <c r="E1789" t="s">
        <v>8367</v>
      </c>
      <c r="F1789" s="2">
        <v>20</v>
      </c>
      <c r="G1789" t="s">
        <v>45</v>
      </c>
      <c r="H1789" t="s">
        <v>8368</v>
      </c>
      <c r="I1789">
        <v>0</v>
      </c>
      <c r="J1789">
        <v>1</v>
      </c>
    </row>
    <row r="1790" spans="1:10" x14ac:dyDescent="0.35">
      <c r="A1790" t="s">
        <v>11</v>
      </c>
      <c r="B1790" t="s">
        <v>8369</v>
      </c>
      <c r="C1790" t="s">
        <v>8370</v>
      </c>
      <c r="D1790" t="s">
        <v>8371</v>
      </c>
      <c r="E1790" t="s">
        <v>8372</v>
      </c>
      <c r="F1790" s="2">
        <v>29</v>
      </c>
      <c r="G1790" t="s">
        <v>51</v>
      </c>
      <c r="H1790" t="s">
        <v>8373</v>
      </c>
      <c r="I1790">
        <v>0</v>
      </c>
      <c r="J1790">
        <v>1</v>
      </c>
    </row>
    <row r="1791" spans="1:10" x14ac:dyDescent="0.35">
      <c r="A1791" t="s">
        <v>11</v>
      </c>
      <c r="B1791" t="s">
        <v>8374</v>
      </c>
      <c r="C1791" t="s">
        <v>8375</v>
      </c>
      <c r="D1791" t="s">
        <v>8376</v>
      </c>
      <c r="E1791" t="s">
        <v>8377</v>
      </c>
      <c r="F1791" s="2">
        <v>12.5</v>
      </c>
      <c r="G1791" t="s">
        <v>57</v>
      </c>
      <c r="H1791" t="s">
        <v>8378</v>
      </c>
      <c r="I1791">
        <v>0</v>
      </c>
      <c r="J1791">
        <v>1</v>
      </c>
    </row>
    <row r="1792" spans="1:10" x14ac:dyDescent="0.35">
      <c r="A1792" t="s">
        <v>11</v>
      </c>
      <c r="B1792" t="s">
        <v>8379</v>
      </c>
      <c r="C1792" t="s">
        <v>8380</v>
      </c>
      <c r="D1792" t="s">
        <v>8381</v>
      </c>
      <c r="E1792" t="s">
        <v>8382</v>
      </c>
      <c r="F1792" s="2">
        <v>15</v>
      </c>
      <c r="G1792" t="s">
        <v>63</v>
      </c>
      <c r="H1792" t="s">
        <v>8383</v>
      </c>
      <c r="I1792">
        <v>0</v>
      </c>
      <c r="J1792">
        <v>1</v>
      </c>
    </row>
    <row r="1793" spans="1:10" x14ac:dyDescent="0.35">
      <c r="A1793" t="s">
        <v>11</v>
      </c>
      <c r="B1793" t="s">
        <v>8384</v>
      </c>
      <c r="C1793" t="s">
        <v>8385</v>
      </c>
      <c r="D1793" t="s">
        <v>8386</v>
      </c>
      <c r="E1793" t="s">
        <v>8387</v>
      </c>
      <c r="F1793" s="2">
        <v>15</v>
      </c>
      <c r="G1793" t="s">
        <v>69</v>
      </c>
      <c r="H1793" t="s">
        <v>8388</v>
      </c>
      <c r="I1793">
        <v>0</v>
      </c>
      <c r="J1793">
        <v>1</v>
      </c>
    </row>
    <row r="1794" spans="1:10" x14ac:dyDescent="0.35">
      <c r="A1794" t="s">
        <v>11</v>
      </c>
      <c r="B1794" t="s">
        <v>8389</v>
      </c>
      <c r="C1794" t="s">
        <v>8390</v>
      </c>
      <c r="D1794" t="s">
        <v>8391</v>
      </c>
      <c r="E1794" t="s">
        <v>8392</v>
      </c>
      <c r="F1794" s="2">
        <v>15</v>
      </c>
      <c r="G1794" t="s">
        <v>75</v>
      </c>
      <c r="H1794" t="s">
        <v>8393</v>
      </c>
      <c r="I1794">
        <v>0</v>
      </c>
      <c r="J1794">
        <v>1</v>
      </c>
    </row>
    <row r="1795" spans="1:10" x14ac:dyDescent="0.35">
      <c r="A1795" t="s">
        <v>11</v>
      </c>
      <c r="B1795" t="s">
        <v>8394</v>
      </c>
      <c r="C1795" t="s">
        <v>8395</v>
      </c>
      <c r="D1795" t="s">
        <v>8396</v>
      </c>
      <c r="E1795" t="s">
        <v>8397</v>
      </c>
      <c r="F1795" s="2">
        <v>15</v>
      </c>
      <c r="G1795" t="s">
        <v>81</v>
      </c>
      <c r="H1795" t="s">
        <v>8398</v>
      </c>
      <c r="I1795">
        <v>0</v>
      </c>
      <c r="J1795">
        <v>1</v>
      </c>
    </row>
    <row r="1796" spans="1:10" x14ac:dyDescent="0.35">
      <c r="A1796" t="s">
        <v>11</v>
      </c>
      <c r="B1796" t="s">
        <v>8399</v>
      </c>
      <c r="C1796" t="s">
        <v>8400</v>
      </c>
      <c r="D1796" t="s">
        <v>8401</v>
      </c>
      <c r="E1796" t="s">
        <v>8402</v>
      </c>
      <c r="F1796" s="2">
        <v>15</v>
      </c>
      <c r="G1796" t="s">
        <v>16</v>
      </c>
      <c r="H1796" t="s">
        <v>8403</v>
      </c>
      <c r="I1796">
        <v>0</v>
      </c>
      <c r="J1796">
        <v>1</v>
      </c>
    </row>
    <row r="1797" spans="1:10" x14ac:dyDescent="0.35">
      <c r="A1797" t="s">
        <v>11</v>
      </c>
      <c r="B1797" t="s">
        <v>8404</v>
      </c>
      <c r="C1797" t="s">
        <v>8405</v>
      </c>
      <c r="D1797" t="s">
        <v>8406</v>
      </c>
      <c r="E1797" t="s">
        <v>8407</v>
      </c>
      <c r="F1797" s="2">
        <v>32.5</v>
      </c>
      <c r="G1797" t="s">
        <v>22</v>
      </c>
      <c r="H1797" t="s">
        <v>8408</v>
      </c>
      <c r="I1797">
        <v>0</v>
      </c>
      <c r="J1797">
        <v>1</v>
      </c>
    </row>
    <row r="1798" spans="1:10" x14ac:dyDescent="0.35">
      <c r="A1798" t="s">
        <v>11</v>
      </c>
      <c r="B1798" t="s">
        <v>8409</v>
      </c>
      <c r="C1798" t="s">
        <v>8410</v>
      </c>
      <c r="D1798" t="s">
        <v>8411</v>
      </c>
      <c r="E1798" t="s">
        <v>8412</v>
      </c>
      <c r="F1798" s="2">
        <v>15</v>
      </c>
      <c r="G1798" t="s">
        <v>28</v>
      </c>
      <c r="H1798" t="s">
        <v>8413</v>
      </c>
      <c r="I1798">
        <v>0</v>
      </c>
      <c r="J1798">
        <v>1</v>
      </c>
    </row>
    <row r="1799" spans="1:10" x14ac:dyDescent="0.35">
      <c r="A1799" t="s">
        <v>11</v>
      </c>
      <c r="B1799" t="s">
        <v>8414</v>
      </c>
      <c r="C1799" t="s">
        <v>8415</v>
      </c>
      <c r="D1799" t="s">
        <v>8416</v>
      </c>
      <c r="E1799" t="s">
        <v>8417</v>
      </c>
      <c r="F1799" s="2">
        <v>123.93</v>
      </c>
      <c r="G1799" t="s">
        <v>34</v>
      </c>
      <c r="H1799" t="s">
        <v>8418</v>
      </c>
      <c r="I1799">
        <v>0</v>
      </c>
      <c r="J1799">
        <v>1</v>
      </c>
    </row>
    <row r="1800" spans="1:10" x14ac:dyDescent="0.35">
      <c r="A1800" t="s">
        <v>11</v>
      </c>
      <c r="B1800" t="s">
        <v>8419</v>
      </c>
      <c r="C1800" t="s">
        <v>8420</v>
      </c>
      <c r="D1800" t="s">
        <v>8421</v>
      </c>
      <c r="E1800" t="s">
        <v>8422</v>
      </c>
      <c r="F1800" s="2">
        <v>37</v>
      </c>
      <c r="G1800" t="s">
        <v>39</v>
      </c>
      <c r="H1800" t="s">
        <v>8423</v>
      </c>
      <c r="I1800">
        <v>0</v>
      </c>
      <c r="J1800">
        <v>1</v>
      </c>
    </row>
    <row r="1801" spans="1:10" x14ac:dyDescent="0.35">
      <c r="A1801" t="s">
        <v>11</v>
      </c>
      <c r="B1801" t="s">
        <v>8424</v>
      </c>
      <c r="C1801" t="s">
        <v>8425</v>
      </c>
      <c r="D1801" t="s">
        <v>8426</v>
      </c>
      <c r="E1801" t="s">
        <v>8427</v>
      </c>
      <c r="F1801" s="2">
        <v>20</v>
      </c>
      <c r="G1801" t="s">
        <v>45</v>
      </c>
      <c r="H1801" t="s">
        <v>8428</v>
      </c>
      <c r="I1801">
        <v>0</v>
      </c>
      <c r="J1801">
        <v>1</v>
      </c>
    </row>
    <row r="1802" spans="1:10" x14ac:dyDescent="0.35">
      <c r="A1802" t="s">
        <v>11</v>
      </c>
      <c r="B1802" t="s">
        <v>8429</v>
      </c>
      <c r="C1802" t="s">
        <v>8430</v>
      </c>
      <c r="D1802" t="s">
        <v>8431</v>
      </c>
      <c r="E1802" t="s">
        <v>8432</v>
      </c>
      <c r="F1802" s="2">
        <v>15</v>
      </c>
      <c r="G1802" t="s">
        <v>51</v>
      </c>
      <c r="H1802" t="s">
        <v>8433</v>
      </c>
      <c r="I1802">
        <v>0</v>
      </c>
      <c r="J1802">
        <v>1</v>
      </c>
    </row>
    <row r="1803" spans="1:10" x14ac:dyDescent="0.35">
      <c r="A1803" t="s">
        <v>11</v>
      </c>
      <c r="B1803" t="s">
        <v>8434</v>
      </c>
      <c r="C1803" t="s">
        <v>8435</v>
      </c>
      <c r="D1803" t="s">
        <v>8436</v>
      </c>
      <c r="E1803" t="s">
        <v>8437</v>
      </c>
      <c r="F1803" s="2">
        <v>28.25</v>
      </c>
      <c r="G1803" t="s">
        <v>57</v>
      </c>
      <c r="H1803" t="s">
        <v>8438</v>
      </c>
      <c r="I1803">
        <v>0</v>
      </c>
      <c r="J1803">
        <v>1</v>
      </c>
    </row>
    <row r="1804" spans="1:10" x14ac:dyDescent="0.35">
      <c r="A1804" t="s">
        <v>11</v>
      </c>
      <c r="B1804" t="s">
        <v>8439</v>
      </c>
      <c r="C1804" t="s">
        <v>8440</v>
      </c>
      <c r="D1804" t="s">
        <v>8441</v>
      </c>
      <c r="E1804" t="s">
        <v>8442</v>
      </c>
      <c r="F1804" s="2">
        <v>18.25</v>
      </c>
      <c r="G1804" t="s">
        <v>63</v>
      </c>
      <c r="H1804" t="s">
        <v>8443</v>
      </c>
      <c r="I1804">
        <v>0</v>
      </c>
      <c r="J1804">
        <v>1</v>
      </c>
    </row>
    <row r="1805" spans="1:10" x14ac:dyDescent="0.35">
      <c r="A1805" t="s">
        <v>11</v>
      </c>
      <c r="B1805" t="s">
        <v>8444</v>
      </c>
      <c r="C1805" t="s">
        <v>8445</v>
      </c>
      <c r="D1805" t="s">
        <v>8446</v>
      </c>
      <c r="E1805" t="s">
        <v>8447</v>
      </c>
      <c r="F1805" s="2">
        <v>15</v>
      </c>
      <c r="G1805" t="s">
        <v>69</v>
      </c>
      <c r="H1805" t="s">
        <v>8448</v>
      </c>
      <c r="I1805">
        <v>0</v>
      </c>
      <c r="J1805">
        <v>1</v>
      </c>
    </row>
    <row r="1806" spans="1:10" x14ac:dyDescent="0.35">
      <c r="A1806" t="s">
        <v>11</v>
      </c>
      <c r="B1806" t="s">
        <v>8449</v>
      </c>
      <c r="C1806" t="s">
        <v>8450</v>
      </c>
      <c r="D1806" t="s">
        <v>8451</v>
      </c>
      <c r="E1806" t="s">
        <v>8452</v>
      </c>
      <c r="F1806" s="2">
        <v>15</v>
      </c>
      <c r="G1806" t="s">
        <v>75</v>
      </c>
      <c r="H1806" t="s">
        <v>8453</v>
      </c>
      <c r="I1806">
        <v>0</v>
      </c>
      <c r="J1806">
        <v>1</v>
      </c>
    </row>
    <row r="1807" spans="1:10" x14ac:dyDescent="0.35">
      <c r="A1807" t="s">
        <v>11</v>
      </c>
      <c r="B1807" t="s">
        <v>8454</v>
      </c>
      <c r="C1807" t="s">
        <v>8455</v>
      </c>
      <c r="D1807" t="s">
        <v>8456</v>
      </c>
      <c r="E1807" t="s">
        <v>8457</v>
      </c>
      <c r="F1807" s="2">
        <v>31</v>
      </c>
      <c r="G1807" t="s">
        <v>81</v>
      </c>
      <c r="H1807" t="s">
        <v>8458</v>
      </c>
      <c r="I1807">
        <v>0</v>
      </c>
      <c r="J1807">
        <v>1</v>
      </c>
    </row>
    <row r="1808" spans="1:10" x14ac:dyDescent="0.35">
      <c r="A1808" t="s">
        <v>11</v>
      </c>
      <c r="B1808" t="s">
        <v>8459</v>
      </c>
      <c r="C1808" t="s">
        <v>8460</v>
      </c>
      <c r="D1808" t="s">
        <v>8461</v>
      </c>
      <c r="E1808" t="s">
        <v>8462</v>
      </c>
      <c r="F1808" s="2">
        <v>34.520000000000003</v>
      </c>
      <c r="G1808" t="s">
        <v>22</v>
      </c>
      <c r="I1808">
        <v>0</v>
      </c>
      <c r="J1808">
        <v>1</v>
      </c>
    </row>
    <row r="1809" spans="1:10" x14ac:dyDescent="0.35">
      <c r="A1809" t="s">
        <v>11</v>
      </c>
      <c r="B1809" t="s">
        <v>8463</v>
      </c>
      <c r="C1809" t="s">
        <v>8464</v>
      </c>
      <c r="D1809" t="s">
        <v>8465</v>
      </c>
      <c r="E1809" t="s">
        <v>8466</v>
      </c>
      <c r="F1809" s="2">
        <v>17</v>
      </c>
      <c r="G1809" t="s">
        <v>28</v>
      </c>
      <c r="H1809" t="s">
        <v>8467</v>
      </c>
      <c r="I1809">
        <v>0</v>
      </c>
      <c r="J1809">
        <v>1</v>
      </c>
    </row>
    <row r="1810" spans="1:10" x14ac:dyDescent="0.35">
      <c r="A1810" t="s">
        <v>11</v>
      </c>
      <c r="B1810" t="s">
        <v>8468</v>
      </c>
      <c r="C1810" t="s">
        <v>8469</v>
      </c>
      <c r="D1810" t="s">
        <v>8470</v>
      </c>
      <c r="E1810" t="s">
        <v>8471</v>
      </c>
      <c r="F1810" s="2">
        <v>0</v>
      </c>
      <c r="G1810" t="s">
        <v>34</v>
      </c>
      <c r="I1810">
        <v>0</v>
      </c>
      <c r="J1810">
        <v>1</v>
      </c>
    </row>
    <row r="1811" spans="1:10" x14ac:dyDescent="0.35">
      <c r="A1811" t="s">
        <v>11</v>
      </c>
      <c r="B1811" t="s">
        <v>8472</v>
      </c>
      <c r="C1811" t="s">
        <v>8473</v>
      </c>
      <c r="D1811" t="s">
        <v>8474</v>
      </c>
      <c r="E1811" t="s">
        <v>8475</v>
      </c>
      <c r="F1811" s="2">
        <v>16.25</v>
      </c>
      <c r="G1811" t="s">
        <v>39</v>
      </c>
      <c r="H1811" t="s">
        <v>8476</v>
      </c>
      <c r="I1811">
        <v>0</v>
      </c>
      <c r="J1811">
        <v>1</v>
      </c>
    </row>
    <row r="1812" spans="1:10" x14ac:dyDescent="0.35">
      <c r="A1812" t="s">
        <v>11</v>
      </c>
      <c r="B1812" t="s">
        <v>8477</v>
      </c>
      <c r="C1812" t="s">
        <v>8478</v>
      </c>
      <c r="D1812" t="s">
        <v>8479</v>
      </c>
      <c r="E1812" t="s">
        <v>8480</v>
      </c>
      <c r="F1812" s="2">
        <v>15</v>
      </c>
      <c r="G1812" t="s">
        <v>45</v>
      </c>
      <c r="H1812" t="s">
        <v>8481</v>
      </c>
      <c r="I1812">
        <v>0</v>
      </c>
      <c r="J1812">
        <v>1</v>
      </c>
    </row>
    <row r="1813" spans="1:10" x14ac:dyDescent="0.35">
      <c r="A1813" t="s">
        <v>11</v>
      </c>
      <c r="B1813" t="s">
        <v>8482</v>
      </c>
      <c r="C1813" t="s">
        <v>8483</v>
      </c>
      <c r="D1813" t="s">
        <v>8484</v>
      </c>
      <c r="E1813" t="s">
        <v>8485</v>
      </c>
      <c r="F1813" s="2">
        <v>55</v>
      </c>
      <c r="G1813" t="s">
        <v>51</v>
      </c>
      <c r="H1813" t="s">
        <v>8486</v>
      </c>
      <c r="I1813">
        <v>0</v>
      </c>
      <c r="J1813">
        <v>1</v>
      </c>
    </row>
    <row r="1814" spans="1:10" x14ac:dyDescent="0.35">
      <c r="A1814" t="s">
        <v>11</v>
      </c>
      <c r="B1814" t="s">
        <v>8487</v>
      </c>
      <c r="C1814" t="s">
        <v>8488</v>
      </c>
      <c r="D1814" t="s">
        <v>8489</v>
      </c>
      <c r="E1814" t="s">
        <v>8490</v>
      </c>
      <c r="F1814" s="2">
        <v>40.5</v>
      </c>
      <c r="G1814" t="s">
        <v>57</v>
      </c>
      <c r="H1814" t="s">
        <v>8491</v>
      </c>
      <c r="I1814">
        <v>0</v>
      </c>
      <c r="J1814">
        <v>1</v>
      </c>
    </row>
    <row r="1815" spans="1:10" x14ac:dyDescent="0.35">
      <c r="A1815" t="s">
        <v>11</v>
      </c>
      <c r="B1815" t="s">
        <v>8492</v>
      </c>
      <c r="C1815" t="s">
        <v>8493</v>
      </c>
      <c r="D1815" t="s">
        <v>8494</v>
      </c>
      <c r="E1815" t="s">
        <v>8495</v>
      </c>
      <c r="F1815" s="2">
        <v>15</v>
      </c>
      <c r="G1815" t="s">
        <v>63</v>
      </c>
      <c r="H1815" t="s">
        <v>8496</v>
      </c>
      <c r="I1815">
        <v>0</v>
      </c>
      <c r="J1815">
        <v>1</v>
      </c>
    </row>
    <row r="1816" spans="1:10" x14ac:dyDescent="0.35">
      <c r="A1816" t="s">
        <v>11</v>
      </c>
      <c r="B1816" t="s">
        <v>8497</v>
      </c>
      <c r="C1816" t="s">
        <v>8498</v>
      </c>
      <c r="D1816" t="s">
        <v>8499</v>
      </c>
      <c r="E1816" t="s">
        <v>8500</v>
      </c>
      <c r="F1816" s="2">
        <v>15</v>
      </c>
      <c r="G1816" t="s">
        <v>69</v>
      </c>
      <c r="H1816" t="s">
        <v>8501</v>
      </c>
      <c r="I1816">
        <v>0</v>
      </c>
      <c r="J1816">
        <v>1</v>
      </c>
    </row>
    <row r="1817" spans="1:10" x14ac:dyDescent="0.35">
      <c r="A1817" t="s">
        <v>11</v>
      </c>
      <c r="B1817" t="s">
        <v>8502</v>
      </c>
      <c r="C1817" t="s">
        <v>8503</v>
      </c>
      <c r="D1817" t="s">
        <v>8504</v>
      </c>
      <c r="E1817" t="s">
        <v>8505</v>
      </c>
      <c r="F1817" s="2">
        <v>16</v>
      </c>
      <c r="G1817" t="s">
        <v>75</v>
      </c>
      <c r="H1817" t="s">
        <v>8506</v>
      </c>
      <c r="I1817">
        <v>0</v>
      </c>
      <c r="J1817">
        <v>1</v>
      </c>
    </row>
    <row r="1818" spans="1:10" x14ac:dyDescent="0.35">
      <c r="A1818" t="s">
        <v>11</v>
      </c>
      <c r="B1818" t="s">
        <v>8507</v>
      </c>
      <c r="C1818" t="s">
        <v>8508</v>
      </c>
      <c r="D1818" t="s">
        <v>8509</v>
      </c>
      <c r="E1818" t="s">
        <v>8510</v>
      </c>
      <c r="F1818" s="2">
        <v>42</v>
      </c>
      <c r="G1818" t="s">
        <v>81</v>
      </c>
      <c r="H1818" t="s">
        <v>8511</v>
      </c>
      <c r="I1818">
        <v>0</v>
      </c>
      <c r="J1818">
        <v>1</v>
      </c>
    </row>
    <row r="1819" spans="1:10" x14ac:dyDescent="0.35">
      <c r="A1819" t="s">
        <v>11</v>
      </c>
      <c r="B1819" t="s">
        <v>8512</v>
      </c>
      <c r="C1819" t="s">
        <v>8513</v>
      </c>
      <c r="D1819" t="s">
        <v>8514</v>
      </c>
      <c r="E1819" t="s">
        <v>8515</v>
      </c>
      <c r="F1819" s="2">
        <v>15</v>
      </c>
      <c r="G1819" t="s">
        <v>16</v>
      </c>
      <c r="H1819" t="s">
        <v>8516</v>
      </c>
      <c r="I1819">
        <v>0</v>
      </c>
      <c r="J1819">
        <v>1</v>
      </c>
    </row>
    <row r="1820" spans="1:10" x14ac:dyDescent="0.35">
      <c r="A1820" t="s">
        <v>11</v>
      </c>
      <c r="B1820" t="s">
        <v>8517</v>
      </c>
      <c r="C1820" t="s">
        <v>8518</v>
      </c>
      <c r="D1820" t="s">
        <v>8519</v>
      </c>
      <c r="E1820" t="s">
        <v>8520</v>
      </c>
      <c r="F1820" s="2">
        <v>37.74</v>
      </c>
      <c r="G1820" t="s">
        <v>22</v>
      </c>
      <c r="H1820" t="s">
        <v>8521</v>
      </c>
      <c r="I1820">
        <v>0</v>
      </c>
      <c r="J1820">
        <v>1</v>
      </c>
    </row>
    <row r="1821" spans="1:10" x14ac:dyDescent="0.35">
      <c r="A1821" t="s">
        <v>11</v>
      </c>
      <c r="B1821" t="s">
        <v>8522</v>
      </c>
      <c r="C1821" t="s">
        <v>8523</v>
      </c>
      <c r="D1821" t="s">
        <v>8524</v>
      </c>
      <c r="E1821" t="s">
        <v>8525</v>
      </c>
      <c r="F1821" s="2">
        <v>35</v>
      </c>
      <c r="G1821" t="s">
        <v>28</v>
      </c>
      <c r="H1821" t="s">
        <v>8526</v>
      </c>
      <c r="I1821">
        <v>0</v>
      </c>
      <c r="J1821">
        <v>1</v>
      </c>
    </row>
    <row r="1822" spans="1:10" x14ac:dyDescent="0.35">
      <c r="A1822" t="s">
        <v>11</v>
      </c>
      <c r="B1822" t="s">
        <v>8527</v>
      </c>
      <c r="C1822" t="s">
        <v>8528</v>
      </c>
      <c r="D1822" t="s">
        <v>8529</v>
      </c>
      <c r="E1822" t="s">
        <v>8530</v>
      </c>
      <c r="F1822" s="2">
        <v>11.25</v>
      </c>
      <c r="G1822" t="s">
        <v>34</v>
      </c>
      <c r="H1822" t="s">
        <v>8531</v>
      </c>
      <c r="I1822">
        <v>0</v>
      </c>
      <c r="J1822">
        <v>1</v>
      </c>
    </row>
    <row r="1823" spans="1:10" x14ac:dyDescent="0.35">
      <c r="A1823" t="s">
        <v>11</v>
      </c>
      <c r="B1823" t="s">
        <v>8532</v>
      </c>
      <c r="C1823" t="s">
        <v>8533</v>
      </c>
      <c r="D1823" t="s">
        <v>8529</v>
      </c>
      <c r="E1823" t="s">
        <v>8530</v>
      </c>
      <c r="F1823" s="2">
        <v>30</v>
      </c>
      <c r="G1823" t="s">
        <v>39</v>
      </c>
      <c r="H1823" t="s">
        <v>8534</v>
      </c>
      <c r="I1823">
        <v>0</v>
      </c>
      <c r="J1823">
        <v>1</v>
      </c>
    </row>
    <row r="1824" spans="1:10" x14ac:dyDescent="0.35">
      <c r="A1824" t="s">
        <v>11</v>
      </c>
      <c r="B1824" t="s">
        <v>8535</v>
      </c>
      <c r="C1824" t="s">
        <v>8536</v>
      </c>
      <c r="D1824" t="s">
        <v>8537</v>
      </c>
      <c r="E1824" t="s">
        <v>8538</v>
      </c>
      <c r="F1824" s="2">
        <v>6.84</v>
      </c>
      <c r="G1824" t="s">
        <v>45</v>
      </c>
      <c r="H1824" t="s">
        <v>8539</v>
      </c>
      <c r="I1824">
        <v>0</v>
      </c>
      <c r="J1824">
        <v>1</v>
      </c>
    </row>
    <row r="1825" spans="1:10" x14ac:dyDescent="0.35">
      <c r="A1825" t="s">
        <v>11</v>
      </c>
      <c r="B1825" t="s">
        <v>8540</v>
      </c>
      <c r="C1825" t="s">
        <v>8541</v>
      </c>
      <c r="D1825" t="s">
        <v>8542</v>
      </c>
      <c r="E1825" t="s">
        <v>8543</v>
      </c>
      <c r="F1825" s="2">
        <v>15</v>
      </c>
      <c r="G1825" t="s">
        <v>51</v>
      </c>
      <c r="H1825" t="s">
        <v>8544</v>
      </c>
      <c r="I1825">
        <v>0</v>
      </c>
      <c r="J1825">
        <v>1</v>
      </c>
    </row>
    <row r="1826" spans="1:10" x14ac:dyDescent="0.35">
      <c r="A1826" t="s">
        <v>11</v>
      </c>
      <c r="B1826" t="s">
        <v>8545</v>
      </c>
      <c r="C1826" t="s">
        <v>8546</v>
      </c>
      <c r="D1826" t="s">
        <v>8547</v>
      </c>
      <c r="E1826" t="s">
        <v>8548</v>
      </c>
      <c r="F1826" s="2">
        <v>15</v>
      </c>
      <c r="G1826" t="s">
        <v>57</v>
      </c>
      <c r="H1826" t="s">
        <v>8549</v>
      </c>
      <c r="I1826">
        <v>0</v>
      </c>
      <c r="J1826">
        <v>1</v>
      </c>
    </row>
    <row r="1827" spans="1:10" x14ac:dyDescent="0.35">
      <c r="A1827" t="s">
        <v>11</v>
      </c>
      <c r="B1827" t="s">
        <v>8550</v>
      </c>
      <c r="C1827" t="s">
        <v>8551</v>
      </c>
      <c r="D1827" t="s">
        <v>8547</v>
      </c>
      <c r="E1827" t="s">
        <v>8548</v>
      </c>
      <c r="F1827" s="2">
        <v>15</v>
      </c>
      <c r="G1827" t="s">
        <v>63</v>
      </c>
      <c r="H1827" t="s">
        <v>8552</v>
      </c>
      <c r="I1827">
        <v>0</v>
      </c>
      <c r="J1827">
        <v>1</v>
      </c>
    </row>
    <row r="1828" spans="1:10" x14ac:dyDescent="0.35">
      <c r="A1828" t="s">
        <v>11</v>
      </c>
      <c r="B1828" t="s">
        <v>8553</v>
      </c>
      <c r="C1828" t="s">
        <v>8554</v>
      </c>
      <c r="D1828" t="s">
        <v>8555</v>
      </c>
      <c r="E1828" t="s">
        <v>8556</v>
      </c>
      <c r="F1828" s="2">
        <v>20</v>
      </c>
      <c r="G1828" t="s">
        <v>69</v>
      </c>
      <c r="H1828" t="s">
        <v>8557</v>
      </c>
      <c r="I1828">
        <v>0</v>
      </c>
      <c r="J1828">
        <v>1</v>
      </c>
    </row>
    <row r="1829" spans="1:10" x14ac:dyDescent="0.35">
      <c r="A1829" t="s">
        <v>11</v>
      </c>
      <c r="B1829" t="s">
        <v>8558</v>
      </c>
      <c r="C1829" t="s">
        <v>8559</v>
      </c>
      <c r="D1829" t="s">
        <v>8560</v>
      </c>
      <c r="E1829" t="s">
        <v>8561</v>
      </c>
      <c r="F1829" s="2">
        <v>122.75</v>
      </c>
      <c r="G1829" t="s">
        <v>75</v>
      </c>
      <c r="H1829" t="s">
        <v>8562</v>
      </c>
      <c r="I1829">
        <v>0</v>
      </c>
      <c r="J1829">
        <v>1</v>
      </c>
    </row>
    <row r="1830" spans="1:10" x14ac:dyDescent="0.35">
      <c r="A1830" t="s">
        <v>11</v>
      </c>
      <c r="B1830" t="s">
        <v>8563</v>
      </c>
      <c r="C1830" t="s">
        <v>8564</v>
      </c>
      <c r="D1830" t="s">
        <v>8565</v>
      </c>
      <c r="E1830" t="s">
        <v>8566</v>
      </c>
      <c r="F1830" s="2">
        <v>15</v>
      </c>
      <c r="G1830" t="s">
        <v>81</v>
      </c>
      <c r="H1830" t="s">
        <v>8567</v>
      </c>
      <c r="I1830">
        <v>0</v>
      </c>
      <c r="J1830">
        <v>1</v>
      </c>
    </row>
    <row r="1831" spans="1:10" x14ac:dyDescent="0.35">
      <c r="A1831" t="s">
        <v>11</v>
      </c>
      <c r="B1831" t="s">
        <v>8568</v>
      </c>
      <c r="C1831" t="s">
        <v>8569</v>
      </c>
      <c r="D1831" t="s">
        <v>8570</v>
      </c>
      <c r="E1831" t="s">
        <v>8571</v>
      </c>
      <c r="F1831" s="2">
        <v>15</v>
      </c>
      <c r="G1831" t="s">
        <v>22</v>
      </c>
      <c r="H1831" t="s">
        <v>8572</v>
      </c>
      <c r="I1831">
        <v>0</v>
      </c>
      <c r="J1831">
        <v>1</v>
      </c>
    </row>
    <row r="1832" spans="1:10" x14ac:dyDescent="0.35">
      <c r="A1832" t="s">
        <v>11</v>
      </c>
      <c r="B1832" t="s">
        <v>8573</v>
      </c>
      <c r="C1832" t="s">
        <v>8574</v>
      </c>
      <c r="D1832" t="s">
        <v>8575</v>
      </c>
      <c r="E1832" t="s">
        <v>8576</v>
      </c>
      <c r="F1832" s="2">
        <v>30</v>
      </c>
      <c r="G1832" t="s">
        <v>28</v>
      </c>
      <c r="H1832" t="s">
        <v>8577</v>
      </c>
      <c r="I1832">
        <v>0</v>
      </c>
      <c r="J1832">
        <v>1</v>
      </c>
    </row>
    <row r="1833" spans="1:10" x14ac:dyDescent="0.35">
      <c r="A1833" t="s">
        <v>11</v>
      </c>
      <c r="B1833" t="s">
        <v>8578</v>
      </c>
      <c r="C1833" t="s">
        <v>8579</v>
      </c>
      <c r="D1833" t="s">
        <v>8580</v>
      </c>
      <c r="E1833" t="s">
        <v>8581</v>
      </c>
      <c r="F1833" s="2">
        <v>12</v>
      </c>
      <c r="G1833" t="s">
        <v>34</v>
      </c>
      <c r="H1833" t="s">
        <v>8582</v>
      </c>
      <c r="I1833">
        <v>0</v>
      </c>
      <c r="J1833">
        <v>1</v>
      </c>
    </row>
    <row r="1834" spans="1:10" x14ac:dyDescent="0.35">
      <c r="A1834" t="s">
        <v>11</v>
      </c>
      <c r="B1834" t="s">
        <v>8583</v>
      </c>
      <c r="C1834" t="s">
        <v>8584</v>
      </c>
      <c r="D1834" t="s">
        <v>8585</v>
      </c>
      <c r="E1834" t="s">
        <v>8586</v>
      </c>
      <c r="F1834" s="2">
        <v>15</v>
      </c>
      <c r="G1834" t="s">
        <v>39</v>
      </c>
      <c r="H1834" t="s">
        <v>8587</v>
      </c>
      <c r="I1834">
        <v>0</v>
      </c>
      <c r="J1834">
        <v>1</v>
      </c>
    </row>
    <row r="1835" spans="1:10" x14ac:dyDescent="0.35">
      <c r="A1835" t="s">
        <v>11</v>
      </c>
      <c r="B1835" t="s">
        <v>8588</v>
      </c>
      <c r="C1835" t="s">
        <v>8589</v>
      </c>
      <c r="D1835" t="s">
        <v>8590</v>
      </c>
      <c r="E1835" t="s">
        <v>8590</v>
      </c>
      <c r="F1835" s="2">
        <v>100</v>
      </c>
      <c r="G1835" t="s">
        <v>45</v>
      </c>
      <c r="H1835" t="s">
        <v>8591</v>
      </c>
      <c r="I1835">
        <v>0</v>
      </c>
      <c r="J1835">
        <v>1</v>
      </c>
    </row>
    <row r="1836" spans="1:10" x14ac:dyDescent="0.35">
      <c r="A1836" t="s">
        <v>11</v>
      </c>
      <c r="B1836" t="s">
        <v>8592</v>
      </c>
      <c r="C1836" t="s">
        <v>8593</v>
      </c>
      <c r="D1836" t="s">
        <v>8594</v>
      </c>
      <c r="E1836" t="s">
        <v>8595</v>
      </c>
      <c r="F1836" s="2">
        <v>18.25</v>
      </c>
      <c r="G1836" t="s">
        <v>51</v>
      </c>
      <c r="H1836" t="s">
        <v>8596</v>
      </c>
      <c r="I1836">
        <v>0</v>
      </c>
      <c r="J1836">
        <v>1</v>
      </c>
    </row>
    <row r="1837" spans="1:10" x14ac:dyDescent="0.35">
      <c r="A1837" t="s">
        <v>11</v>
      </c>
      <c r="B1837" t="s">
        <v>8597</v>
      </c>
      <c r="C1837" t="s">
        <v>8598</v>
      </c>
      <c r="D1837" t="s">
        <v>8599</v>
      </c>
      <c r="E1837" t="s">
        <v>8600</v>
      </c>
      <c r="F1837" s="2">
        <v>15</v>
      </c>
      <c r="G1837" t="s">
        <v>57</v>
      </c>
      <c r="H1837" t="s">
        <v>8601</v>
      </c>
      <c r="I1837">
        <v>0</v>
      </c>
      <c r="J1837">
        <v>1</v>
      </c>
    </row>
    <row r="1838" spans="1:10" x14ac:dyDescent="0.35">
      <c r="A1838" t="s">
        <v>11</v>
      </c>
      <c r="B1838" t="s">
        <v>8602</v>
      </c>
      <c r="C1838" t="s">
        <v>8603</v>
      </c>
      <c r="D1838" t="s">
        <v>8604</v>
      </c>
      <c r="E1838" t="s">
        <v>8605</v>
      </c>
      <c r="F1838" s="2">
        <v>12</v>
      </c>
      <c r="G1838" t="s">
        <v>63</v>
      </c>
      <c r="H1838" t="s">
        <v>8606</v>
      </c>
      <c r="I1838">
        <v>0</v>
      </c>
      <c r="J1838">
        <v>1</v>
      </c>
    </row>
    <row r="1839" spans="1:10" x14ac:dyDescent="0.35">
      <c r="A1839" t="s">
        <v>11</v>
      </c>
      <c r="B1839" t="s">
        <v>8607</v>
      </c>
      <c r="C1839" t="s">
        <v>8608</v>
      </c>
      <c r="D1839" t="s">
        <v>8609</v>
      </c>
      <c r="E1839" t="s">
        <v>8610</v>
      </c>
      <c r="F1839" s="2">
        <v>15</v>
      </c>
      <c r="G1839" t="s">
        <v>69</v>
      </c>
      <c r="H1839" t="s">
        <v>8611</v>
      </c>
      <c r="I1839">
        <v>0</v>
      </c>
      <c r="J1839">
        <v>1</v>
      </c>
    </row>
    <row r="1840" spans="1:10" x14ac:dyDescent="0.35">
      <c r="A1840" t="s">
        <v>11</v>
      </c>
      <c r="B1840" t="s">
        <v>8612</v>
      </c>
      <c r="C1840" t="s">
        <v>8613</v>
      </c>
      <c r="D1840" t="s">
        <v>8614</v>
      </c>
      <c r="E1840" t="s">
        <v>8615</v>
      </c>
      <c r="F1840" s="2">
        <v>15</v>
      </c>
      <c r="G1840" t="s">
        <v>75</v>
      </c>
      <c r="H1840" t="s">
        <v>8616</v>
      </c>
      <c r="I1840">
        <v>0</v>
      </c>
      <c r="J1840">
        <v>1</v>
      </c>
    </row>
    <row r="1841" spans="1:10" x14ac:dyDescent="0.35">
      <c r="A1841" t="s">
        <v>11</v>
      </c>
      <c r="B1841" t="s">
        <v>8617</v>
      </c>
      <c r="C1841" t="s">
        <v>8618</v>
      </c>
      <c r="D1841" t="s">
        <v>8619</v>
      </c>
      <c r="E1841" t="s">
        <v>8620</v>
      </c>
      <c r="F1841" s="2">
        <v>32.58</v>
      </c>
      <c r="G1841" t="s">
        <v>81</v>
      </c>
      <c r="I1841">
        <v>0</v>
      </c>
      <c r="J1841">
        <v>1</v>
      </c>
    </row>
    <row r="1842" spans="1:10" x14ac:dyDescent="0.35">
      <c r="A1842" t="s">
        <v>11</v>
      </c>
      <c r="B1842" t="s">
        <v>8621</v>
      </c>
      <c r="C1842" t="s">
        <v>8622</v>
      </c>
      <c r="D1842" t="s">
        <v>8623</v>
      </c>
      <c r="E1842" t="s">
        <v>8624</v>
      </c>
      <c r="F1842" s="2">
        <v>15</v>
      </c>
      <c r="G1842" t="s">
        <v>16</v>
      </c>
      <c r="H1842" t="s">
        <v>8625</v>
      </c>
      <c r="I1842">
        <v>0</v>
      </c>
      <c r="J1842">
        <v>1</v>
      </c>
    </row>
    <row r="1843" spans="1:10" x14ac:dyDescent="0.35">
      <c r="A1843" t="s">
        <v>11</v>
      </c>
      <c r="B1843" t="s">
        <v>8626</v>
      </c>
      <c r="C1843" t="s">
        <v>8627</v>
      </c>
      <c r="D1843" t="s">
        <v>8628</v>
      </c>
      <c r="E1843" t="s">
        <v>8629</v>
      </c>
      <c r="F1843" s="2">
        <v>15</v>
      </c>
      <c r="G1843" t="s">
        <v>22</v>
      </c>
      <c r="H1843" t="s">
        <v>8630</v>
      </c>
      <c r="I1843">
        <v>0</v>
      </c>
      <c r="J1843">
        <v>1</v>
      </c>
    </row>
    <row r="1844" spans="1:10" x14ac:dyDescent="0.35">
      <c r="A1844" t="s">
        <v>11</v>
      </c>
      <c r="B1844" t="s">
        <v>8631</v>
      </c>
      <c r="C1844" t="s">
        <v>8632</v>
      </c>
      <c r="D1844" t="s">
        <v>8633</v>
      </c>
      <c r="E1844" t="s">
        <v>8634</v>
      </c>
      <c r="F1844" s="2">
        <v>15</v>
      </c>
      <c r="G1844" t="s">
        <v>28</v>
      </c>
      <c r="H1844" t="s">
        <v>8635</v>
      </c>
      <c r="I1844">
        <v>0</v>
      </c>
      <c r="J1844">
        <v>1</v>
      </c>
    </row>
    <row r="1845" spans="1:10" x14ac:dyDescent="0.35">
      <c r="A1845" t="s">
        <v>11</v>
      </c>
      <c r="B1845" t="s">
        <v>8636</v>
      </c>
      <c r="C1845" t="s">
        <v>8637</v>
      </c>
      <c r="D1845" t="s">
        <v>8638</v>
      </c>
      <c r="E1845" t="s">
        <v>8639</v>
      </c>
      <c r="F1845" s="2">
        <v>27</v>
      </c>
      <c r="G1845" t="s">
        <v>34</v>
      </c>
      <c r="H1845" t="s">
        <v>8640</v>
      </c>
      <c r="I1845">
        <v>0</v>
      </c>
      <c r="J1845">
        <v>1</v>
      </c>
    </row>
    <row r="1846" spans="1:10" x14ac:dyDescent="0.35">
      <c r="A1846" t="s">
        <v>11</v>
      </c>
      <c r="B1846" t="s">
        <v>8641</v>
      </c>
      <c r="C1846" t="s">
        <v>8642</v>
      </c>
      <c r="D1846" t="s">
        <v>8643</v>
      </c>
      <c r="E1846" t="s">
        <v>8644</v>
      </c>
      <c r="F1846" s="2">
        <v>40</v>
      </c>
      <c r="G1846" t="s">
        <v>39</v>
      </c>
      <c r="H1846" t="s">
        <v>8645</v>
      </c>
      <c r="I1846">
        <v>0</v>
      </c>
      <c r="J1846">
        <v>1</v>
      </c>
    </row>
    <row r="1847" spans="1:10" x14ac:dyDescent="0.35">
      <c r="A1847" t="s">
        <v>11</v>
      </c>
      <c r="B1847" t="s">
        <v>8646</v>
      </c>
      <c r="C1847" t="s">
        <v>8647</v>
      </c>
      <c r="D1847" t="s">
        <v>8648</v>
      </c>
      <c r="E1847" t="s">
        <v>8649</v>
      </c>
      <c r="F1847" s="2">
        <v>15</v>
      </c>
      <c r="G1847" t="s">
        <v>45</v>
      </c>
      <c r="H1847" t="s">
        <v>8650</v>
      </c>
      <c r="I1847">
        <v>0</v>
      </c>
      <c r="J1847">
        <v>1</v>
      </c>
    </row>
    <row r="1848" spans="1:10" x14ac:dyDescent="0.35">
      <c r="A1848" t="s">
        <v>11</v>
      </c>
      <c r="B1848" t="s">
        <v>8651</v>
      </c>
      <c r="C1848" t="s">
        <v>8652</v>
      </c>
      <c r="D1848" t="s">
        <v>8653</v>
      </c>
      <c r="E1848" t="s">
        <v>8654</v>
      </c>
      <c r="F1848" s="2">
        <v>2312.5</v>
      </c>
      <c r="G1848" t="s">
        <v>51</v>
      </c>
      <c r="H1848" t="s">
        <v>8655</v>
      </c>
      <c r="I1848">
        <v>0</v>
      </c>
      <c r="J1848">
        <v>1</v>
      </c>
    </row>
    <row r="1849" spans="1:10" x14ac:dyDescent="0.35">
      <c r="A1849" t="s">
        <v>11</v>
      </c>
      <c r="B1849" t="s">
        <v>8656</v>
      </c>
      <c r="C1849" t="s">
        <v>8657</v>
      </c>
      <c r="D1849" t="s">
        <v>8658</v>
      </c>
      <c r="E1849" t="s">
        <v>8659</v>
      </c>
      <c r="F1849" s="2">
        <v>15</v>
      </c>
      <c r="G1849" t="s">
        <v>57</v>
      </c>
      <c r="H1849" t="s">
        <v>8660</v>
      </c>
      <c r="I1849">
        <v>0</v>
      </c>
      <c r="J1849">
        <v>1</v>
      </c>
    </row>
    <row r="1850" spans="1:10" x14ac:dyDescent="0.35">
      <c r="A1850" t="s">
        <v>11</v>
      </c>
      <c r="B1850" t="s">
        <v>8661</v>
      </c>
      <c r="C1850" t="s">
        <v>8662</v>
      </c>
      <c r="D1850" t="s">
        <v>8663</v>
      </c>
      <c r="E1850" t="s">
        <v>8664</v>
      </c>
      <c r="F1850" s="2">
        <v>15</v>
      </c>
      <c r="G1850" t="s">
        <v>63</v>
      </c>
      <c r="H1850" t="s">
        <v>8665</v>
      </c>
      <c r="I1850">
        <v>0</v>
      </c>
      <c r="J1850">
        <v>1</v>
      </c>
    </row>
    <row r="1851" spans="1:10" x14ac:dyDescent="0.35">
      <c r="A1851" t="s">
        <v>11</v>
      </c>
      <c r="B1851" t="s">
        <v>8666</v>
      </c>
      <c r="C1851" t="s">
        <v>8667</v>
      </c>
      <c r="D1851" t="s">
        <v>8668</v>
      </c>
      <c r="E1851" t="s">
        <v>8669</v>
      </c>
      <c r="F1851" s="2">
        <v>15</v>
      </c>
      <c r="G1851" t="s">
        <v>69</v>
      </c>
      <c r="H1851" t="s">
        <v>8670</v>
      </c>
      <c r="I1851">
        <v>0</v>
      </c>
      <c r="J1851">
        <v>1</v>
      </c>
    </row>
    <row r="1852" spans="1:10" x14ac:dyDescent="0.35">
      <c r="A1852" t="s">
        <v>11</v>
      </c>
      <c r="B1852" t="s">
        <v>8671</v>
      </c>
      <c r="C1852" t="s">
        <v>8672</v>
      </c>
      <c r="D1852" t="s">
        <v>8673</v>
      </c>
      <c r="E1852" t="s">
        <v>8674</v>
      </c>
      <c r="F1852" s="2">
        <v>15</v>
      </c>
      <c r="G1852" t="s">
        <v>75</v>
      </c>
      <c r="H1852" t="s">
        <v>8675</v>
      </c>
      <c r="I1852">
        <v>0</v>
      </c>
      <c r="J1852">
        <v>1</v>
      </c>
    </row>
    <row r="1853" spans="1:10" x14ac:dyDescent="0.35">
      <c r="A1853" t="s">
        <v>11</v>
      </c>
      <c r="B1853" t="s">
        <v>8676</v>
      </c>
      <c r="C1853" t="s">
        <v>8677</v>
      </c>
      <c r="D1853" t="s">
        <v>8678</v>
      </c>
      <c r="E1853" t="s">
        <v>8679</v>
      </c>
      <c r="F1853" s="2">
        <v>15</v>
      </c>
      <c r="G1853" t="s">
        <v>81</v>
      </c>
      <c r="H1853" t="s">
        <v>8680</v>
      </c>
      <c r="I1853">
        <v>0</v>
      </c>
      <c r="J1853">
        <v>1</v>
      </c>
    </row>
    <row r="1854" spans="1:10" x14ac:dyDescent="0.35">
      <c r="A1854" t="s">
        <v>11</v>
      </c>
      <c r="B1854" t="s">
        <v>8681</v>
      </c>
      <c r="C1854" t="s">
        <v>8682</v>
      </c>
      <c r="D1854" t="s">
        <v>8683</v>
      </c>
      <c r="E1854" t="s">
        <v>8684</v>
      </c>
      <c r="F1854" s="2">
        <v>15</v>
      </c>
      <c r="G1854" t="s">
        <v>22</v>
      </c>
      <c r="H1854" t="s">
        <v>8685</v>
      </c>
      <c r="I1854">
        <v>0</v>
      </c>
      <c r="J1854">
        <v>1</v>
      </c>
    </row>
    <row r="1855" spans="1:10" x14ac:dyDescent="0.35">
      <c r="A1855" t="s">
        <v>11</v>
      </c>
      <c r="B1855" t="s">
        <v>8686</v>
      </c>
      <c r="C1855" t="s">
        <v>8687</v>
      </c>
      <c r="D1855" t="s">
        <v>8688</v>
      </c>
      <c r="E1855" t="s">
        <v>8689</v>
      </c>
      <c r="F1855" s="2">
        <v>16.25</v>
      </c>
      <c r="G1855" t="s">
        <v>28</v>
      </c>
      <c r="H1855" t="s">
        <v>8690</v>
      </c>
      <c r="I1855">
        <v>0</v>
      </c>
      <c r="J1855">
        <v>1</v>
      </c>
    </row>
    <row r="1856" spans="1:10" x14ac:dyDescent="0.35">
      <c r="A1856" t="s">
        <v>11</v>
      </c>
      <c r="B1856" t="s">
        <v>8691</v>
      </c>
      <c r="C1856" t="s">
        <v>8692</v>
      </c>
      <c r="D1856" t="s">
        <v>8693</v>
      </c>
      <c r="E1856" t="s">
        <v>8694</v>
      </c>
      <c r="F1856" s="2">
        <v>30</v>
      </c>
      <c r="G1856" t="s">
        <v>34</v>
      </c>
      <c r="H1856" t="s">
        <v>8695</v>
      </c>
      <c r="I1856">
        <v>0</v>
      </c>
      <c r="J1856">
        <v>1</v>
      </c>
    </row>
    <row r="1857" spans="1:10" x14ac:dyDescent="0.35">
      <c r="A1857" t="s">
        <v>11</v>
      </c>
      <c r="B1857" t="s">
        <v>8696</v>
      </c>
      <c r="C1857" t="s">
        <v>8697</v>
      </c>
      <c r="D1857" t="s">
        <v>8698</v>
      </c>
      <c r="E1857" t="s">
        <v>8699</v>
      </c>
      <c r="F1857" s="2">
        <v>15</v>
      </c>
      <c r="G1857" t="s">
        <v>39</v>
      </c>
      <c r="H1857" t="s">
        <v>8700</v>
      </c>
      <c r="I1857">
        <v>0</v>
      </c>
      <c r="J1857">
        <v>1</v>
      </c>
    </row>
    <row r="1858" spans="1:10" x14ac:dyDescent="0.35">
      <c r="A1858" t="s">
        <v>11</v>
      </c>
      <c r="B1858" t="s">
        <v>8701</v>
      </c>
      <c r="C1858" t="s">
        <v>8702</v>
      </c>
      <c r="D1858" t="s">
        <v>8703</v>
      </c>
      <c r="E1858" t="s">
        <v>8704</v>
      </c>
      <c r="F1858" s="2">
        <v>15</v>
      </c>
      <c r="G1858" t="s">
        <v>45</v>
      </c>
      <c r="H1858" t="s">
        <v>8705</v>
      </c>
      <c r="I1858">
        <v>0</v>
      </c>
      <c r="J1858">
        <v>1</v>
      </c>
    </row>
    <row r="1859" spans="1:10" x14ac:dyDescent="0.35">
      <c r="A1859" t="s">
        <v>11</v>
      </c>
      <c r="B1859" t="s">
        <v>8706</v>
      </c>
      <c r="C1859" t="s">
        <v>8707</v>
      </c>
      <c r="D1859" t="s">
        <v>8708</v>
      </c>
      <c r="E1859" t="s">
        <v>8709</v>
      </c>
      <c r="F1859" s="2">
        <v>23.25</v>
      </c>
      <c r="G1859" t="s">
        <v>51</v>
      </c>
      <c r="H1859" t="s">
        <v>8710</v>
      </c>
      <c r="I1859">
        <v>0</v>
      </c>
      <c r="J1859">
        <v>1</v>
      </c>
    </row>
    <row r="1860" spans="1:10" x14ac:dyDescent="0.35">
      <c r="A1860" t="s">
        <v>11</v>
      </c>
      <c r="B1860" t="s">
        <v>8711</v>
      </c>
      <c r="C1860" t="s">
        <v>8712</v>
      </c>
      <c r="D1860" t="s">
        <v>8713</v>
      </c>
      <c r="E1860" t="s">
        <v>8714</v>
      </c>
      <c r="F1860" s="2">
        <v>15</v>
      </c>
      <c r="G1860" t="s">
        <v>57</v>
      </c>
      <c r="H1860" t="s">
        <v>8715</v>
      </c>
      <c r="I1860">
        <v>0</v>
      </c>
      <c r="J1860">
        <v>1</v>
      </c>
    </row>
    <row r="1861" spans="1:10" x14ac:dyDescent="0.35">
      <c r="A1861" t="s">
        <v>11</v>
      </c>
      <c r="B1861" t="s">
        <v>8716</v>
      </c>
      <c r="C1861" t="s">
        <v>8717</v>
      </c>
      <c r="D1861" t="s">
        <v>8713</v>
      </c>
      <c r="E1861" t="s">
        <v>8714</v>
      </c>
      <c r="F1861" s="2">
        <v>15</v>
      </c>
      <c r="G1861" t="s">
        <v>63</v>
      </c>
      <c r="H1861" t="s">
        <v>8718</v>
      </c>
      <c r="I1861">
        <v>0</v>
      </c>
      <c r="J1861">
        <v>1</v>
      </c>
    </row>
    <row r="1862" spans="1:10" x14ac:dyDescent="0.35">
      <c r="A1862" t="s">
        <v>11</v>
      </c>
      <c r="B1862" t="s">
        <v>8719</v>
      </c>
      <c r="C1862" t="s">
        <v>8720</v>
      </c>
      <c r="D1862" t="s">
        <v>8721</v>
      </c>
      <c r="E1862" t="s">
        <v>8722</v>
      </c>
      <c r="F1862" s="2">
        <v>15</v>
      </c>
      <c r="G1862" t="s">
        <v>69</v>
      </c>
      <c r="H1862" t="s">
        <v>8723</v>
      </c>
      <c r="I1862">
        <v>0</v>
      </c>
      <c r="J1862">
        <v>1</v>
      </c>
    </row>
    <row r="1863" spans="1:10" x14ac:dyDescent="0.35">
      <c r="A1863" t="s">
        <v>11</v>
      </c>
      <c r="B1863" t="s">
        <v>8724</v>
      </c>
      <c r="C1863" t="s">
        <v>8725</v>
      </c>
      <c r="D1863" t="s">
        <v>8726</v>
      </c>
      <c r="E1863" t="s">
        <v>8727</v>
      </c>
      <c r="F1863" s="2">
        <v>33.5</v>
      </c>
      <c r="G1863" t="s">
        <v>75</v>
      </c>
      <c r="H1863" t="s">
        <v>8728</v>
      </c>
      <c r="I1863">
        <v>0</v>
      </c>
      <c r="J1863">
        <v>1</v>
      </c>
    </row>
    <row r="1864" spans="1:10" x14ac:dyDescent="0.35">
      <c r="A1864" t="s">
        <v>11</v>
      </c>
      <c r="B1864" t="s">
        <v>8729</v>
      </c>
      <c r="C1864" t="s">
        <v>8730</v>
      </c>
      <c r="D1864" t="s">
        <v>8731</v>
      </c>
      <c r="E1864" t="s">
        <v>8732</v>
      </c>
      <c r="F1864" s="2">
        <v>15</v>
      </c>
      <c r="G1864" t="s">
        <v>81</v>
      </c>
      <c r="H1864" t="s">
        <v>8733</v>
      </c>
      <c r="I1864">
        <v>0</v>
      </c>
      <c r="J1864">
        <v>1</v>
      </c>
    </row>
    <row r="1865" spans="1:10" x14ac:dyDescent="0.35">
      <c r="A1865" t="s">
        <v>11</v>
      </c>
      <c r="B1865" t="s">
        <v>8734</v>
      </c>
      <c r="C1865" t="s">
        <v>8735</v>
      </c>
      <c r="D1865" t="s">
        <v>8736</v>
      </c>
      <c r="E1865" t="s">
        <v>8737</v>
      </c>
      <c r="F1865" s="2">
        <v>15</v>
      </c>
      <c r="G1865" t="s">
        <v>16</v>
      </c>
      <c r="H1865" t="s">
        <v>8738</v>
      </c>
      <c r="I1865">
        <v>0</v>
      </c>
      <c r="J1865">
        <v>1</v>
      </c>
    </row>
    <row r="1866" spans="1:10" x14ac:dyDescent="0.35">
      <c r="A1866" t="s">
        <v>11</v>
      </c>
      <c r="B1866" t="s">
        <v>8739</v>
      </c>
      <c r="C1866" t="s">
        <v>8740</v>
      </c>
      <c r="D1866" t="s">
        <v>8741</v>
      </c>
      <c r="E1866" t="s">
        <v>8742</v>
      </c>
      <c r="F1866" s="2">
        <v>15</v>
      </c>
      <c r="G1866" t="s">
        <v>22</v>
      </c>
      <c r="H1866" t="s">
        <v>8743</v>
      </c>
      <c r="I1866">
        <v>0</v>
      </c>
      <c r="J1866">
        <v>1</v>
      </c>
    </row>
    <row r="1867" spans="1:10" x14ac:dyDescent="0.35">
      <c r="A1867" t="s">
        <v>11</v>
      </c>
      <c r="B1867" t="s">
        <v>8744</v>
      </c>
      <c r="C1867" t="s">
        <v>8745</v>
      </c>
      <c r="D1867" t="s">
        <v>8746</v>
      </c>
      <c r="E1867" t="s">
        <v>8747</v>
      </c>
      <c r="F1867" s="2">
        <v>40</v>
      </c>
      <c r="G1867" t="s">
        <v>28</v>
      </c>
      <c r="H1867" t="s">
        <v>8748</v>
      </c>
      <c r="I1867">
        <v>0</v>
      </c>
      <c r="J1867">
        <v>1</v>
      </c>
    </row>
    <row r="1868" spans="1:10" x14ac:dyDescent="0.35">
      <c r="A1868" t="s">
        <v>11</v>
      </c>
      <c r="B1868" t="s">
        <v>8749</v>
      </c>
      <c r="C1868" t="s">
        <v>8750</v>
      </c>
      <c r="D1868" t="s">
        <v>8751</v>
      </c>
      <c r="E1868" t="s">
        <v>8752</v>
      </c>
      <c r="F1868" s="2">
        <v>15</v>
      </c>
      <c r="G1868" t="s">
        <v>34</v>
      </c>
      <c r="H1868" t="s">
        <v>8753</v>
      </c>
      <c r="I1868">
        <v>0</v>
      </c>
      <c r="J1868">
        <v>1</v>
      </c>
    </row>
    <row r="1869" spans="1:10" x14ac:dyDescent="0.35">
      <c r="A1869" t="s">
        <v>11</v>
      </c>
      <c r="B1869" t="s">
        <v>8754</v>
      </c>
      <c r="C1869" t="s">
        <v>8755</v>
      </c>
      <c r="D1869" t="s">
        <v>8756</v>
      </c>
      <c r="E1869" t="s">
        <v>8757</v>
      </c>
      <c r="F1869" s="2">
        <v>30</v>
      </c>
      <c r="G1869" t="s">
        <v>39</v>
      </c>
      <c r="H1869" t="s">
        <v>8758</v>
      </c>
      <c r="I1869">
        <v>0</v>
      </c>
      <c r="J1869">
        <v>1</v>
      </c>
    </row>
    <row r="1870" spans="1:10" x14ac:dyDescent="0.35">
      <c r="A1870" t="s">
        <v>11</v>
      </c>
      <c r="B1870" t="s">
        <v>8759</v>
      </c>
      <c r="C1870" t="s">
        <v>8760</v>
      </c>
      <c r="D1870" t="s">
        <v>8761</v>
      </c>
      <c r="E1870" t="s">
        <v>8762</v>
      </c>
      <c r="F1870" s="2">
        <v>30</v>
      </c>
      <c r="G1870" t="s">
        <v>45</v>
      </c>
      <c r="H1870" t="s">
        <v>8763</v>
      </c>
      <c r="I1870">
        <v>0</v>
      </c>
      <c r="J1870">
        <v>1</v>
      </c>
    </row>
    <row r="1871" spans="1:10" x14ac:dyDescent="0.35">
      <c r="A1871" t="s">
        <v>11</v>
      </c>
      <c r="B1871" t="s">
        <v>8764</v>
      </c>
      <c r="C1871" t="s">
        <v>8765</v>
      </c>
      <c r="D1871" t="s">
        <v>8766</v>
      </c>
      <c r="E1871" t="s">
        <v>8767</v>
      </c>
      <c r="F1871" s="2">
        <v>20.75</v>
      </c>
      <c r="G1871" t="s">
        <v>51</v>
      </c>
      <c r="H1871" t="s">
        <v>8768</v>
      </c>
      <c r="I1871">
        <v>0</v>
      </c>
      <c r="J1871">
        <v>1</v>
      </c>
    </row>
    <row r="1872" spans="1:10" x14ac:dyDescent="0.35">
      <c r="A1872" t="s">
        <v>11</v>
      </c>
      <c r="B1872" t="s">
        <v>8769</v>
      </c>
      <c r="C1872" t="s">
        <v>8770</v>
      </c>
      <c r="D1872" t="s">
        <v>8771</v>
      </c>
      <c r="E1872" t="s">
        <v>8772</v>
      </c>
      <c r="F1872" s="2">
        <v>15</v>
      </c>
      <c r="G1872" t="s">
        <v>57</v>
      </c>
      <c r="H1872" t="s">
        <v>8773</v>
      </c>
      <c r="I1872">
        <v>0</v>
      </c>
      <c r="J1872">
        <v>1</v>
      </c>
    </row>
    <row r="1873" spans="1:10" x14ac:dyDescent="0.35">
      <c r="A1873" t="s">
        <v>11</v>
      </c>
      <c r="B1873" t="s">
        <v>8774</v>
      </c>
      <c r="C1873" t="s">
        <v>8775</v>
      </c>
      <c r="D1873" t="s">
        <v>8776</v>
      </c>
      <c r="E1873" t="s">
        <v>8777</v>
      </c>
      <c r="F1873" s="2">
        <v>15.16</v>
      </c>
      <c r="G1873" t="s">
        <v>63</v>
      </c>
      <c r="H1873" t="s">
        <v>8778</v>
      </c>
      <c r="I1873">
        <v>0</v>
      </c>
      <c r="J1873">
        <v>1</v>
      </c>
    </row>
    <row r="1874" spans="1:10" x14ac:dyDescent="0.35">
      <c r="A1874" t="s">
        <v>11</v>
      </c>
      <c r="B1874" t="s">
        <v>8779</v>
      </c>
      <c r="C1874" t="s">
        <v>8780</v>
      </c>
      <c r="D1874" t="s">
        <v>8781</v>
      </c>
      <c r="E1874" t="s">
        <v>8782</v>
      </c>
      <c r="F1874" s="2">
        <v>15</v>
      </c>
      <c r="G1874" t="s">
        <v>69</v>
      </c>
      <c r="H1874" t="s">
        <v>8783</v>
      </c>
      <c r="I1874">
        <v>0</v>
      </c>
      <c r="J1874">
        <v>1</v>
      </c>
    </row>
    <row r="1875" spans="1:10" x14ac:dyDescent="0.35">
      <c r="A1875" t="s">
        <v>11</v>
      </c>
      <c r="B1875" t="s">
        <v>8784</v>
      </c>
      <c r="C1875" t="s">
        <v>8785</v>
      </c>
      <c r="D1875" t="s">
        <v>8786</v>
      </c>
      <c r="E1875" t="s">
        <v>8787</v>
      </c>
      <c r="F1875" s="2">
        <v>12</v>
      </c>
      <c r="G1875" t="s">
        <v>75</v>
      </c>
      <c r="H1875" t="s">
        <v>8788</v>
      </c>
      <c r="I1875">
        <v>0</v>
      </c>
      <c r="J1875">
        <v>1</v>
      </c>
    </row>
    <row r="1876" spans="1:10" x14ac:dyDescent="0.35">
      <c r="A1876" t="s">
        <v>11</v>
      </c>
      <c r="B1876" t="s">
        <v>8789</v>
      </c>
      <c r="C1876" t="s">
        <v>8790</v>
      </c>
      <c r="D1876" t="s">
        <v>8791</v>
      </c>
      <c r="E1876" t="s">
        <v>8792</v>
      </c>
      <c r="F1876" s="2">
        <v>15</v>
      </c>
      <c r="G1876" t="s">
        <v>81</v>
      </c>
      <c r="H1876" t="s">
        <v>8793</v>
      </c>
      <c r="I1876">
        <v>0</v>
      </c>
      <c r="J1876">
        <v>1</v>
      </c>
    </row>
    <row r="1877" spans="1:10" x14ac:dyDescent="0.35">
      <c r="A1877" t="s">
        <v>11</v>
      </c>
      <c r="B1877" t="s">
        <v>8794</v>
      </c>
      <c r="C1877" t="s">
        <v>8795</v>
      </c>
      <c r="D1877" t="s">
        <v>8796</v>
      </c>
      <c r="E1877" t="s">
        <v>8796</v>
      </c>
      <c r="F1877" s="2">
        <v>20</v>
      </c>
      <c r="G1877" t="s">
        <v>22</v>
      </c>
      <c r="H1877" t="s">
        <v>8797</v>
      </c>
      <c r="I1877">
        <v>0</v>
      </c>
      <c r="J1877">
        <v>1</v>
      </c>
    </row>
    <row r="1878" spans="1:10" x14ac:dyDescent="0.35">
      <c r="A1878" t="s">
        <v>11</v>
      </c>
      <c r="B1878" t="s">
        <v>8798</v>
      </c>
      <c r="C1878" t="s">
        <v>8799</v>
      </c>
      <c r="D1878" t="s">
        <v>8800</v>
      </c>
      <c r="E1878" t="s">
        <v>8801</v>
      </c>
      <c r="F1878" s="2">
        <v>12</v>
      </c>
      <c r="G1878" t="s">
        <v>28</v>
      </c>
      <c r="H1878" t="s">
        <v>8802</v>
      </c>
      <c r="I1878">
        <v>0</v>
      </c>
      <c r="J1878">
        <v>1</v>
      </c>
    </row>
    <row r="1879" spans="1:10" x14ac:dyDescent="0.35">
      <c r="A1879" t="s">
        <v>11</v>
      </c>
      <c r="B1879" t="s">
        <v>8803</v>
      </c>
      <c r="C1879" t="s">
        <v>8804</v>
      </c>
      <c r="D1879" t="s">
        <v>8805</v>
      </c>
      <c r="E1879" t="s">
        <v>8806</v>
      </c>
      <c r="F1879" s="2">
        <v>16.25</v>
      </c>
      <c r="G1879" t="s">
        <v>34</v>
      </c>
      <c r="H1879" t="s">
        <v>8807</v>
      </c>
      <c r="I1879">
        <v>0</v>
      </c>
      <c r="J1879">
        <v>1</v>
      </c>
    </row>
    <row r="1880" spans="1:10" x14ac:dyDescent="0.35">
      <c r="A1880" t="s">
        <v>11</v>
      </c>
      <c r="B1880" t="s">
        <v>8808</v>
      </c>
      <c r="C1880" t="s">
        <v>8809</v>
      </c>
      <c r="D1880" t="s">
        <v>8810</v>
      </c>
      <c r="E1880" t="s">
        <v>8811</v>
      </c>
      <c r="F1880" s="2">
        <v>15</v>
      </c>
      <c r="G1880" t="s">
        <v>39</v>
      </c>
      <c r="H1880" t="s">
        <v>8812</v>
      </c>
      <c r="I1880">
        <v>0</v>
      </c>
      <c r="J1880">
        <v>1</v>
      </c>
    </row>
    <row r="1881" spans="1:10" x14ac:dyDescent="0.35">
      <c r="A1881" t="s">
        <v>11</v>
      </c>
      <c r="B1881" t="s">
        <v>8813</v>
      </c>
      <c r="C1881" t="s">
        <v>8814</v>
      </c>
      <c r="D1881" t="s">
        <v>8815</v>
      </c>
      <c r="E1881" t="s">
        <v>8816</v>
      </c>
      <c r="F1881" s="2">
        <v>18.25</v>
      </c>
      <c r="G1881" t="s">
        <v>45</v>
      </c>
      <c r="H1881" t="s">
        <v>8817</v>
      </c>
      <c r="I1881">
        <v>0</v>
      </c>
      <c r="J1881">
        <v>1</v>
      </c>
    </row>
    <row r="1882" spans="1:10" x14ac:dyDescent="0.35">
      <c r="A1882" t="s">
        <v>11</v>
      </c>
      <c r="B1882" t="s">
        <v>8818</v>
      </c>
      <c r="C1882" t="s">
        <v>8819</v>
      </c>
      <c r="D1882" t="s">
        <v>8820</v>
      </c>
      <c r="E1882" t="s">
        <v>8821</v>
      </c>
      <c r="F1882" s="2">
        <v>15</v>
      </c>
      <c r="G1882" t="s">
        <v>51</v>
      </c>
      <c r="H1882" t="s">
        <v>8822</v>
      </c>
      <c r="I1882">
        <v>0</v>
      </c>
      <c r="J1882">
        <v>1</v>
      </c>
    </row>
    <row r="1883" spans="1:10" x14ac:dyDescent="0.35">
      <c r="A1883" t="s">
        <v>11</v>
      </c>
      <c r="B1883" t="s">
        <v>8823</v>
      </c>
      <c r="C1883" t="s">
        <v>8824</v>
      </c>
      <c r="D1883" t="s">
        <v>8825</v>
      </c>
      <c r="E1883" t="s">
        <v>8826</v>
      </c>
      <c r="F1883" s="2">
        <v>15</v>
      </c>
      <c r="G1883" t="s">
        <v>57</v>
      </c>
      <c r="H1883" t="s">
        <v>8827</v>
      </c>
      <c r="I1883">
        <v>0</v>
      </c>
      <c r="J1883">
        <v>1</v>
      </c>
    </row>
    <row r="1884" spans="1:10" x14ac:dyDescent="0.35">
      <c r="A1884" t="s">
        <v>11</v>
      </c>
      <c r="B1884" t="s">
        <v>8828</v>
      </c>
      <c r="C1884" t="s">
        <v>8829</v>
      </c>
      <c r="D1884" t="s">
        <v>8830</v>
      </c>
      <c r="E1884" t="s">
        <v>8831</v>
      </c>
      <c r="F1884" s="2">
        <v>15</v>
      </c>
      <c r="G1884" t="s">
        <v>63</v>
      </c>
      <c r="H1884" t="s">
        <v>8832</v>
      </c>
      <c r="I1884">
        <v>0</v>
      </c>
      <c r="J1884">
        <v>1</v>
      </c>
    </row>
    <row r="1885" spans="1:10" x14ac:dyDescent="0.35">
      <c r="A1885" t="s">
        <v>11</v>
      </c>
      <c r="B1885" t="s">
        <v>8833</v>
      </c>
      <c r="C1885" t="s">
        <v>8834</v>
      </c>
      <c r="D1885" t="s">
        <v>8835</v>
      </c>
      <c r="E1885" t="s">
        <v>8836</v>
      </c>
      <c r="F1885" s="2">
        <v>15</v>
      </c>
      <c r="G1885" t="s">
        <v>69</v>
      </c>
      <c r="H1885" t="s">
        <v>8837</v>
      </c>
      <c r="I1885">
        <v>0</v>
      </c>
      <c r="J1885">
        <v>1</v>
      </c>
    </row>
    <row r="1886" spans="1:10" x14ac:dyDescent="0.35">
      <c r="A1886" t="s">
        <v>11</v>
      </c>
      <c r="B1886" t="s">
        <v>8838</v>
      </c>
      <c r="C1886" t="s">
        <v>8839</v>
      </c>
      <c r="D1886" t="s">
        <v>8840</v>
      </c>
      <c r="E1886" t="s">
        <v>8841</v>
      </c>
      <c r="F1886" s="2">
        <v>40</v>
      </c>
      <c r="G1886" t="s">
        <v>75</v>
      </c>
      <c r="H1886" t="s">
        <v>8842</v>
      </c>
      <c r="I1886">
        <v>0</v>
      </c>
      <c r="J1886">
        <v>1</v>
      </c>
    </row>
    <row r="1887" spans="1:10" x14ac:dyDescent="0.35">
      <c r="A1887" t="s">
        <v>11</v>
      </c>
      <c r="B1887" t="s">
        <v>8843</v>
      </c>
      <c r="C1887" t="s">
        <v>8844</v>
      </c>
      <c r="D1887" t="s">
        <v>8845</v>
      </c>
      <c r="E1887" t="s">
        <v>8846</v>
      </c>
      <c r="F1887" s="2">
        <v>25</v>
      </c>
      <c r="G1887" t="s">
        <v>81</v>
      </c>
      <c r="H1887" t="s">
        <v>8847</v>
      </c>
      <c r="I1887">
        <v>0</v>
      </c>
      <c r="J1887">
        <v>1</v>
      </c>
    </row>
    <row r="1888" spans="1:10" x14ac:dyDescent="0.35">
      <c r="A1888" t="s">
        <v>11</v>
      </c>
      <c r="B1888" t="s">
        <v>8848</v>
      </c>
      <c r="C1888" t="s">
        <v>8849</v>
      </c>
      <c r="D1888" t="s">
        <v>8850</v>
      </c>
      <c r="E1888" t="s">
        <v>8851</v>
      </c>
      <c r="F1888" s="2">
        <v>15</v>
      </c>
      <c r="G1888" t="s">
        <v>16</v>
      </c>
      <c r="H1888" t="s">
        <v>8852</v>
      </c>
      <c r="I1888">
        <v>0</v>
      </c>
      <c r="J1888">
        <v>1</v>
      </c>
    </row>
    <row r="1889" spans="1:10" x14ac:dyDescent="0.35">
      <c r="A1889" t="s">
        <v>11</v>
      </c>
      <c r="B1889" t="s">
        <v>8853</v>
      </c>
      <c r="C1889" t="s">
        <v>8854</v>
      </c>
      <c r="D1889" t="s">
        <v>8855</v>
      </c>
      <c r="E1889" t="s">
        <v>8856</v>
      </c>
      <c r="F1889" s="2">
        <v>32.5</v>
      </c>
      <c r="G1889" t="s">
        <v>22</v>
      </c>
      <c r="H1889" t="s">
        <v>8857</v>
      </c>
      <c r="I1889">
        <v>0</v>
      </c>
      <c r="J1889">
        <v>1</v>
      </c>
    </row>
    <row r="1890" spans="1:10" x14ac:dyDescent="0.35">
      <c r="A1890" t="s">
        <v>11</v>
      </c>
      <c r="B1890" t="s">
        <v>8858</v>
      </c>
      <c r="C1890" t="s">
        <v>8859</v>
      </c>
      <c r="D1890" t="s">
        <v>8860</v>
      </c>
      <c r="E1890" t="s">
        <v>8861</v>
      </c>
      <c r="F1890" s="2">
        <v>16.25</v>
      </c>
      <c r="G1890" t="s">
        <v>28</v>
      </c>
      <c r="H1890" t="s">
        <v>8862</v>
      </c>
      <c r="I1890">
        <v>0</v>
      </c>
      <c r="J1890">
        <v>1</v>
      </c>
    </row>
    <row r="1891" spans="1:10" x14ac:dyDescent="0.35">
      <c r="A1891" t="s">
        <v>11</v>
      </c>
      <c r="B1891" t="s">
        <v>8863</v>
      </c>
      <c r="C1891" t="s">
        <v>8864</v>
      </c>
      <c r="D1891" t="s">
        <v>8865</v>
      </c>
      <c r="E1891" t="s">
        <v>8866</v>
      </c>
      <c r="F1891" s="2">
        <v>15</v>
      </c>
      <c r="G1891" t="s">
        <v>34</v>
      </c>
      <c r="H1891" t="s">
        <v>8867</v>
      </c>
      <c r="I1891">
        <v>0</v>
      </c>
      <c r="J1891">
        <v>1</v>
      </c>
    </row>
    <row r="1892" spans="1:10" x14ac:dyDescent="0.35">
      <c r="A1892" t="s">
        <v>11</v>
      </c>
      <c r="B1892" t="s">
        <v>8868</v>
      </c>
      <c r="C1892" t="s">
        <v>8869</v>
      </c>
      <c r="D1892" t="s">
        <v>8870</v>
      </c>
      <c r="E1892" t="s">
        <v>8871</v>
      </c>
      <c r="F1892" s="2">
        <v>15</v>
      </c>
      <c r="G1892" t="s">
        <v>39</v>
      </c>
      <c r="H1892" t="s">
        <v>8872</v>
      </c>
      <c r="I1892">
        <v>0</v>
      </c>
      <c r="J1892">
        <v>1</v>
      </c>
    </row>
    <row r="1893" spans="1:10" x14ac:dyDescent="0.35">
      <c r="A1893" t="s">
        <v>11</v>
      </c>
      <c r="B1893" t="s">
        <v>8873</v>
      </c>
      <c r="C1893" t="s">
        <v>8874</v>
      </c>
      <c r="D1893" t="s">
        <v>8875</v>
      </c>
      <c r="E1893" t="s">
        <v>8876</v>
      </c>
      <c r="F1893" s="2">
        <v>20</v>
      </c>
      <c r="G1893" t="s">
        <v>45</v>
      </c>
      <c r="H1893" t="s">
        <v>8877</v>
      </c>
      <c r="I1893">
        <v>0</v>
      </c>
      <c r="J1893">
        <v>1</v>
      </c>
    </row>
    <row r="1894" spans="1:10" x14ac:dyDescent="0.35">
      <c r="A1894" t="s">
        <v>11</v>
      </c>
      <c r="B1894" t="s">
        <v>8878</v>
      </c>
      <c r="C1894" t="s">
        <v>8879</v>
      </c>
      <c r="D1894" t="s">
        <v>8880</v>
      </c>
      <c r="E1894" t="s">
        <v>8881</v>
      </c>
      <c r="F1894" s="2">
        <v>12</v>
      </c>
      <c r="G1894" t="s">
        <v>51</v>
      </c>
      <c r="H1894" t="s">
        <v>8882</v>
      </c>
      <c r="I1894">
        <v>0</v>
      </c>
      <c r="J1894">
        <v>1</v>
      </c>
    </row>
    <row r="1895" spans="1:10" x14ac:dyDescent="0.35">
      <c r="A1895" t="s">
        <v>11</v>
      </c>
      <c r="B1895" t="s">
        <v>8883</v>
      </c>
      <c r="C1895" t="s">
        <v>8884</v>
      </c>
      <c r="D1895" t="s">
        <v>8885</v>
      </c>
      <c r="E1895" t="s">
        <v>8886</v>
      </c>
      <c r="F1895" s="2">
        <v>15</v>
      </c>
      <c r="G1895" t="s">
        <v>57</v>
      </c>
      <c r="H1895" t="s">
        <v>8887</v>
      </c>
      <c r="I1895">
        <v>0</v>
      </c>
      <c r="J1895">
        <v>1</v>
      </c>
    </row>
    <row r="1896" spans="1:10" x14ac:dyDescent="0.35">
      <c r="A1896" t="s">
        <v>11</v>
      </c>
      <c r="B1896" t="s">
        <v>8888</v>
      </c>
      <c r="C1896" t="s">
        <v>8889</v>
      </c>
      <c r="D1896" t="s">
        <v>8890</v>
      </c>
      <c r="E1896" t="s">
        <v>8891</v>
      </c>
      <c r="F1896" s="2">
        <v>16.25</v>
      </c>
      <c r="G1896" t="s">
        <v>63</v>
      </c>
      <c r="H1896" t="s">
        <v>8892</v>
      </c>
      <c r="I1896">
        <v>0</v>
      </c>
      <c r="J1896">
        <v>1</v>
      </c>
    </row>
    <row r="1897" spans="1:10" x14ac:dyDescent="0.35">
      <c r="A1897" t="s">
        <v>11</v>
      </c>
      <c r="B1897" t="s">
        <v>8893</v>
      </c>
      <c r="C1897" t="s">
        <v>8894</v>
      </c>
      <c r="D1897" t="s">
        <v>8895</v>
      </c>
      <c r="E1897" t="s">
        <v>8896</v>
      </c>
      <c r="F1897" s="2">
        <v>15</v>
      </c>
      <c r="G1897" t="s">
        <v>69</v>
      </c>
      <c r="H1897" t="s">
        <v>8897</v>
      </c>
      <c r="I1897">
        <v>0</v>
      </c>
      <c r="J1897">
        <v>1</v>
      </c>
    </row>
    <row r="1898" spans="1:10" x14ac:dyDescent="0.35">
      <c r="A1898" t="s">
        <v>11</v>
      </c>
      <c r="B1898" t="s">
        <v>8898</v>
      </c>
      <c r="C1898" t="s">
        <v>8899</v>
      </c>
      <c r="D1898" t="s">
        <v>8900</v>
      </c>
      <c r="E1898" t="s">
        <v>8901</v>
      </c>
      <c r="F1898" s="2">
        <v>76.709999999999994</v>
      </c>
      <c r="G1898" t="s">
        <v>75</v>
      </c>
      <c r="H1898" t="s">
        <v>8902</v>
      </c>
      <c r="I1898">
        <v>0</v>
      </c>
      <c r="J1898">
        <v>1</v>
      </c>
    </row>
    <row r="1899" spans="1:10" x14ac:dyDescent="0.35">
      <c r="A1899" t="s">
        <v>11</v>
      </c>
      <c r="B1899" t="s">
        <v>8898</v>
      </c>
      <c r="C1899" t="s">
        <v>8899</v>
      </c>
      <c r="D1899" t="s">
        <v>8903</v>
      </c>
      <c r="E1899" t="s">
        <v>8904</v>
      </c>
      <c r="F1899" s="2">
        <v>16.25</v>
      </c>
      <c r="G1899" t="s">
        <v>81</v>
      </c>
      <c r="H1899" t="s">
        <v>8902</v>
      </c>
      <c r="I1899">
        <v>0</v>
      </c>
      <c r="J1899">
        <v>1</v>
      </c>
    </row>
    <row r="1900" spans="1:10" x14ac:dyDescent="0.35">
      <c r="A1900" t="s">
        <v>11</v>
      </c>
      <c r="B1900" t="s">
        <v>8905</v>
      </c>
      <c r="C1900" t="s">
        <v>8906</v>
      </c>
      <c r="D1900" t="s">
        <v>8907</v>
      </c>
      <c r="E1900" t="s">
        <v>8908</v>
      </c>
      <c r="F1900" s="2">
        <v>20.75</v>
      </c>
      <c r="G1900" t="s">
        <v>22</v>
      </c>
      <c r="H1900" t="s">
        <v>8909</v>
      </c>
      <c r="I1900">
        <v>0</v>
      </c>
      <c r="J1900">
        <v>1</v>
      </c>
    </row>
    <row r="1901" spans="1:10" x14ac:dyDescent="0.35">
      <c r="A1901" t="s">
        <v>11</v>
      </c>
      <c r="B1901" t="s">
        <v>8910</v>
      </c>
      <c r="C1901" t="s">
        <v>8911</v>
      </c>
      <c r="D1901" t="s">
        <v>8912</v>
      </c>
      <c r="E1901" t="s">
        <v>8913</v>
      </c>
      <c r="F1901" s="2">
        <v>15</v>
      </c>
      <c r="G1901" t="s">
        <v>28</v>
      </c>
      <c r="H1901" t="s">
        <v>8914</v>
      </c>
      <c r="I1901">
        <v>0</v>
      </c>
      <c r="J1901">
        <v>1</v>
      </c>
    </row>
    <row r="1902" spans="1:10" x14ac:dyDescent="0.35">
      <c r="A1902" t="s">
        <v>11</v>
      </c>
      <c r="B1902" t="s">
        <v>8915</v>
      </c>
      <c r="C1902" t="s">
        <v>8916</v>
      </c>
      <c r="D1902" t="s">
        <v>8917</v>
      </c>
      <c r="E1902" t="s">
        <v>8918</v>
      </c>
      <c r="F1902" s="2">
        <v>17.579999999999998</v>
      </c>
      <c r="G1902" t="s">
        <v>34</v>
      </c>
      <c r="I1902">
        <v>0</v>
      </c>
      <c r="J1902">
        <v>1</v>
      </c>
    </row>
    <row r="1903" spans="1:10" x14ac:dyDescent="0.35">
      <c r="A1903" t="s">
        <v>11</v>
      </c>
      <c r="B1903" t="s">
        <v>8919</v>
      </c>
      <c r="C1903" t="s">
        <v>8920</v>
      </c>
      <c r="D1903" t="s">
        <v>8921</v>
      </c>
      <c r="E1903" t="s">
        <v>8922</v>
      </c>
      <c r="F1903" s="2">
        <v>12.5</v>
      </c>
      <c r="G1903" t="s">
        <v>39</v>
      </c>
      <c r="H1903" t="s">
        <v>8923</v>
      </c>
      <c r="I1903">
        <v>0</v>
      </c>
      <c r="J1903">
        <v>1</v>
      </c>
    </row>
    <row r="1904" spans="1:10" x14ac:dyDescent="0.35">
      <c r="A1904" t="s">
        <v>11</v>
      </c>
      <c r="B1904" t="s">
        <v>8924</v>
      </c>
      <c r="C1904" t="s">
        <v>8925</v>
      </c>
      <c r="D1904" t="s">
        <v>8926</v>
      </c>
      <c r="E1904" t="s">
        <v>8927</v>
      </c>
      <c r="F1904" s="2">
        <v>16.25</v>
      </c>
      <c r="G1904" t="s">
        <v>45</v>
      </c>
      <c r="H1904" t="s">
        <v>8928</v>
      </c>
      <c r="I1904">
        <v>0</v>
      </c>
      <c r="J1904">
        <v>1</v>
      </c>
    </row>
    <row r="1905" spans="1:10" x14ac:dyDescent="0.35">
      <c r="A1905" t="s">
        <v>11</v>
      </c>
      <c r="B1905" t="s">
        <v>8929</v>
      </c>
      <c r="C1905" t="s">
        <v>8930</v>
      </c>
      <c r="D1905" t="s">
        <v>8931</v>
      </c>
      <c r="E1905" t="s">
        <v>8932</v>
      </c>
      <c r="F1905" s="2">
        <v>21.25</v>
      </c>
      <c r="G1905" t="s">
        <v>51</v>
      </c>
      <c r="H1905" t="s">
        <v>8933</v>
      </c>
      <c r="I1905">
        <v>0</v>
      </c>
      <c r="J1905">
        <v>1</v>
      </c>
    </row>
    <row r="1906" spans="1:10" x14ac:dyDescent="0.35">
      <c r="A1906" t="s">
        <v>11</v>
      </c>
      <c r="B1906" t="s">
        <v>8934</v>
      </c>
      <c r="C1906" t="s">
        <v>8935</v>
      </c>
      <c r="D1906" t="s">
        <v>8936</v>
      </c>
      <c r="E1906" t="s">
        <v>8937</v>
      </c>
      <c r="F1906" s="2">
        <v>22.75</v>
      </c>
      <c r="G1906" t="s">
        <v>57</v>
      </c>
      <c r="H1906" t="s">
        <v>8938</v>
      </c>
      <c r="I1906">
        <v>0</v>
      </c>
      <c r="J1906">
        <v>1</v>
      </c>
    </row>
    <row r="1907" spans="1:10" x14ac:dyDescent="0.35">
      <c r="A1907" t="s">
        <v>11</v>
      </c>
      <c r="B1907" t="s">
        <v>8939</v>
      </c>
      <c r="C1907" t="s">
        <v>8940</v>
      </c>
      <c r="D1907" t="s">
        <v>8941</v>
      </c>
      <c r="E1907" t="s">
        <v>8942</v>
      </c>
      <c r="F1907" s="2">
        <v>15</v>
      </c>
      <c r="G1907" t="s">
        <v>63</v>
      </c>
      <c r="H1907" t="s">
        <v>8943</v>
      </c>
      <c r="I1907">
        <v>0</v>
      </c>
      <c r="J1907">
        <v>1</v>
      </c>
    </row>
    <row r="1908" spans="1:10" x14ac:dyDescent="0.35">
      <c r="A1908" t="s">
        <v>11</v>
      </c>
      <c r="B1908" t="s">
        <v>8944</v>
      </c>
      <c r="C1908" t="s">
        <v>8945</v>
      </c>
      <c r="D1908" t="s">
        <v>8946</v>
      </c>
      <c r="E1908" t="s">
        <v>8947</v>
      </c>
      <c r="F1908" s="2">
        <v>25</v>
      </c>
      <c r="G1908" t="s">
        <v>69</v>
      </c>
      <c r="H1908" t="s">
        <v>8948</v>
      </c>
      <c r="I1908">
        <v>0</v>
      </c>
      <c r="J1908">
        <v>1</v>
      </c>
    </row>
    <row r="1909" spans="1:10" x14ac:dyDescent="0.35">
      <c r="A1909" t="s">
        <v>11</v>
      </c>
      <c r="B1909" t="s">
        <v>8949</v>
      </c>
      <c r="C1909" t="s">
        <v>8950</v>
      </c>
      <c r="D1909" t="s">
        <v>8951</v>
      </c>
      <c r="E1909" t="s">
        <v>8952</v>
      </c>
      <c r="F1909" s="2">
        <v>15</v>
      </c>
      <c r="G1909" t="s">
        <v>75</v>
      </c>
      <c r="H1909" t="s">
        <v>8953</v>
      </c>
      <c r="I1909">
        <v>0</v>
      </c>
      <c r="J1909">
        <v>1</v>
      </c>
    </row>
    <row r="1910" spans="1:10" x14ac:dyDescent="0.35">
      <c r="A1910" t="s">
        <v>11</v>
      </c>
      <c r="B1910" t="s">
        <v>8954</v>
      </c>
      <c r="C1910" t="s">
        <v>8955</v>
      </c>
      <c r="D1910" t="s">
        <v>8956</v>
      </c>
      <c r="E1910" t="s">
        <v>8957</v>
      </c>
      <c r="F1910" s="2">
        <v>15</v>
      </c>
      <c r="G1910" t="s">
        <v>81</v>
      </c>
      <c r="H1910" t="s">
        <v>8958</v>
      </c>
      <c r="I1910">
        <v>0</v>
      </c>
      <c r="J1910">
        <v>1</v>
      </c>
    </row>
    <row r="1911" spans="1:10" x14ac:dyDescent="0.35">
      <c r="A1911" t="s">
        <v>11</v>
      </c>
      <c r="B1911" t="s">
        <v>8959</v>
      </c>
      <c r="C1911" t="s">
        <v>8960</v>
      </c>
      <c r="D1911" t="s">
        <v>8956</v>
      </c>
      <c r="E1911" t="s">
        <v>8957</v>
      </c>
      <c r="F1911" s="2">
        <v>30</v>
      </c>
      <c r="G1911" t="s">
        <v>16</v>
      </c>
      <c r="H1911" t="s">
        <v>8961</v>
      </c>
      <c r="I1911">
        <v>0</v>
      </c>
      <c r="J1911">
        <v>1</v>
      </c>
    </row>
    <row r="1912" spans="1:10" x14ac:dyDescent="0.35">
      <c r="A1912" t="s">
        <v>11</v>
      </c>
      <c r="B1912" t="s">
        <v>8962</v>
      </c>
      <c r="C1912" t="s">
        <v>8963</v>
      </c>
      <c r="D1912" t="s">
        <v>8964</v>
      </c>
      <c r="E1912" t="s">
        <v>8965</v>
      </c>
      <c r="F1912" s="2">
        <v>15</v>
      </c>
      <c r="G1912" t="s">
        <v>22</v>
      </c>
      <c r="H1912" t="s">
        <v>8966</v>
      </c>
      <c r="I1912">
        <v>0</v>
      </c>
      <c r="J1912">
        <v>1</v>
      </c>
    </row>
    <row r="1913" spans="1:10" x14ac:dyDescent="0.35">
      <c r="A1913" t="s">
        <v>11</v>
      </c>
      <c r="B1913" t="s">
        <v>8967</v>
      </c>
      <c r="C1913" t="s">
        <v>8968</v>
      </c>
      <c r="D1913" t="s">
        <v>8969</v>
      </c>
      <c r="E1913" t="s">
        <v>8970</v>
      </c>
      <c r="F1913" s="2">
        <v>28</v>
      </c>
      <c r="G1913" t="s">
        <v>28</v>
      </c>
      <c r="H1913" t="s">
        <v>8971</v>
      </c>
      <c r="I1913">
        <v>0</v>
      </c>
      <c r="J1913">
        <v>1</v>
      </c>
    </row>
    <row r="1914" spans="1:10" x14ac:dyDescent="0.35">
      <c r="A1914" t="s">
        <v>11</v>
      </c>
      <c r="B1914" t="s">
        <v>8972</v>
      </c>
      <c r="C1914" t="s">
        <v>8973</v>
      </c>
      <c r="D1914" t="s">
        <v>8974</v>
      </c>
      <c r="E1914" t="s">
        <v>8975</v>
      </c>
      <c r="F1914" s="2">
        <v>10.8</v>
      </c>
      <c r="G1914" t="s">
        <v>34</v>
      </c>
      <c r="H1914" t="s">
        <v>8976</v>
      </c>
      <c r="I1914">
        <v>0</v>
      </c>
      <c r="J1914">
        <v>1</v>
      </c>
    </row>
    <row r="1915" spans="1:10" x14ac:dyDescent="0.35">
      <c r="A1915" t="s">
        <v>11</v>
      </c>
      <c r="B1915" t="s">
        <v>8977</v>
      </c>
      <c r="C1915" t="s">
        <v>8978</v>
      </c>
      <c r="D1915" t="s">
        <v>8979</v>
      </c>
      <c r="E1915" t="s">
        <v>8980</v>
      </c>
      <c r="F1915" s="2">
        <v>17.579999999999998</v>
      </c>
      <c r="G1915" t="s">
        <v>39</v>
      </c>
      <c r="I1915">
        <v>0</v>
      </c>
      <c r="J1915">
        <v>1</v>
      </c>
    </row>
    <row r="1916" spans="1:10" x14ac:dyDescent="0.35">
      <c r="A1916" t="s">
        <v>11</v>
      </c>
      <c r="B1916" t="s">
        <v>8981</v>
      </c>
      <c r="C1916" t="s">
        <v>8982</v>
      </c>
      <c r="D1916" t="s">
        <v>8983</v>
      </c>
      <c r="E1916" t="s">
        <v>8984</v>
      </c>
      <c r="F1916" s="2">
        <v>15</v>
      </c>
      <c r="G1916" t="s">
        <v>45</v>
      </c>
      <c r="H1916" t="s">
        <v>8985</v>
      </c>
      <c r="I1916">
        <v>0</v>
      </c>
      <c r="J1916">
        <v>1</v>
      </c>
    </row>
    <row r="1917" spans="1:10" x14ac:dyDescent="0.35">
      <c r="A1917" t="s">
        <v>11</v>
      </c>
      <c r="B1917" t="s">
        <v>8986</v>
      </c>
      <c r="C1917" t="s">
        <v>8987</v>
      </c>
      <c r="D1917" t="s">
        <v>8988</v>
      </c>
      <c r="E1917" t="s">
        <v>8989</v>
      </c>
      <c r="F1917" s="2">
        <v>15</v>
      </c>
      <c r="G1917" t="s">
        <v>51</v>
      </c>
      <c r="H1917" t="s">
        <v>8990</v>
      </c>
      <c r="I1917">
        <v>0</v>
      </c>
      <c r="J1917">
        <v>1</v>
      </c>
    </row>
    <row r="1918" spans="1:10" x14ac:dyDescent="0.35">
      <c r="A1918" t="s">
        <v>11</v>
      </c>
      <c r="B1918" t="s">
        <v>8991</v>
      </c>
      <c r="C1918" t="s">
        <v>8992</v>
      </c>
      <c r="D1918" t="s">
        <v>8993</v>
      </c>
      <c r="E1918" t="s">
        <v>8994</v>
      </c>
      <c r="F1918" s="2">
        <v>15</v>
      </c>
      <c r="G1918" t="s">
        <v>57</v>
      </c>
      <c r="H1918" t="s">
        <v>8995</v>
      </c>
      <c r="I1918">
        <v>0</v>
      </c>
      <c r="J1918">
        <v>1</v>
      </c>
    </row>
    <row r="1919" spans="1:10" x14ac:dyDescent="0.35">
      <c r="A1919" t="s">
        <v>11</v>
      </c>
      <c r="B1919" t="s">
        <v>8996</v>
      </c>
      <c r="C1919" t="s">
        <v>8997</v>
      </c>
      <c r="D1919" t="s">
        <v>8998</v>
      </c>
      <c r="E1919" t="s">
        <v>8999</v>
      </c>
      <c r="F1919" s="2">
        <v>12</v>
      </c>
      <c r="G1919" t="s">
        <v>63</v>
      </c>
      <c r="H1919" t="s">
        <v>9000</v>
      </c>
      <c r="I1919">
        <v>0</v>
      </c>
      <c r="J1919">
        <v>1</v>
      </c>
    </row>
    <row r="1920" spans="1:10" x14ac:dyDescent="0.35">
      <c r="A1920" t="s">
        <v>11</v>
      </c>
      <c r="B1920" t="s">
        <v>9001</v>
      </c>
      <c r="C1920" t="s">
        <v>9002</v>
      </c>
      <c r="D1920" t="s">
        <v>9003</v>
      </c>
      <c r="E1920" t="s">
        <v>9004</v>
      </c>
      <c r="F1920" s="2">
        <v>16.25</v>
      </c>
      <c r="G1920" t="s">
        <v>69</v>
      </c>
      <c r="H1920" t="s">
        <v>9005</v>
      </c>
      <c r="I1920">
        <v>0</v>
      </c>
      <c r="J1920">
        <v>1</v>
      </c>
    </row>
    <row r="1921" spans="1:10" x14ac:dyDescent="0.35">
      <c r="A1921" t="s">
        <v>11</v>
      </c>
      <c r="B1921" t="s">
        <v>9006</v>
      </c>
      <c r="C1921" t="s">
        <v>9007</v>
      </c>
      <c r="D1921" t="s">
        <v>9008</v>
      </c>
      <c r="E1921" t="s">
        <v>9009</v>
      </c>
      <c r="F1921" s="2">
        <v>18.25</v>
      </c>
      <c r="G1921" t="s">
        <v>75</v>
      </c>
      <c r="H1921" t="s">
        <v>9010</v>
      </c>
      <c r="I1921">
        <v>0</v>
      </c>
      <c r="J1921">
        <v>1</v>
      </c>
    </row>
    <row r="1922" spans="1:10" x14ac:dyDescent="0.35">
      <c r="A1922" t="s">
        <v>11</v>
      </c>
      <c r="B1922" t="s">
        <v>9011</v>
      </c>
      <c r="C1922" t="s">
        <v>9012</v>
      </c>
      <c r="D1922" t="s">
        <v>9013</v>
      </c>
      <c r="E1922" t="s">
        <v>9014</v>
      </c>
      <c r="F1922" s="2">
        <v>17.579999999999998</v>
      </c>
      <c r="G1922" t="s">
        <v>81</v>
      </c>
      <c r="H1922" t="s">
        <v>9015</v>
      </c>
      <c r="I1922">
        <v>0</v>
      </c>
      <c r="J1922">
        <v>1</v>
      </c>
    </row>
    <row r="1923" spans="1:10" x14ac:dyDescent="0.35">
      <c r="A1923" t="s">
        <v>11</v>
      </c>
      <c r="B1923" t="s">
        <v>9016</v>
      </c>
      <c r="C1923" t="s">
        <v>9017</v>
      </c>
      <c r="D1923" t="s">
        <v>9018</v>
      </c>
      <c r="E1923" t="s">
        <v>9019</v>
      </c>
      <c r="F1923" s="2">
        <v>10.8</v>
      </c>
      <c r="G1923" t="s">
        <v>22</v>
      </c>
      <c r="H1923" t="s">
        <v>9020</v>
      </c>
      <c r="I1923">
        <v>0</v>
      </c>
      <c r="J1923">
        <v>1</v>
      </c>
    </row>
    <row r="1924" spans="1:10" x14ac:dyDescent="0.35">
      <c r="A1924" t="s">
        <v>11</v>
      </c>
      <c r="B1924" t="s">
        <v>9021</v>
      </c>
      <c r="C1924" t="s">
        <v>9022</v>
      </c>
      <c r="D1924" t="s">
        <v>9023</v>
      </c>
      <c r="E1924" t="s">
        <v>9024</v>
      </c>
      <c r="F1924" s="2">
        <v>15</v>
      </c>
      <c r="G1924" t="s">
        <v>28</v>
      </c>
      <c r="H1924" t="s">
        <v>9025</v>
      </c>
      <c r="I1924">
        <v>0</v>
      </c>
      <c r="J1924">
        <v>1</v>
      </c>
    </row>
    <row r="1925" spans="1:10" x14ac:dyDescent="0.35">
      <c r="A1925" t="s">
        <v>11</v>
      </c>
      <c r="B1925" t="s">
        <v>9026</v>
      </c>
      <c r="C1925" t="s">
        <v>9027</v>
      </c>
      <c r="D1925" t="s">
        <v>9028</v>
      </c>
      <c r="E1925" t="s">
        <v>9029</v>
      </c>
      <c r="F1925" s="2">
        <v>12.5</v>
      </c>
      <c r="G1925" t="s">
        <v>34</v>
      </c>
      <c r="H1925" t="s">
        <v>9030</v>
      </c>
      <c r="I1925">
        <v>0</v>
      </c>
      <c r="J1925">
        <v>1</v>
      </c>
    </row>
    <row r="1926" spans="1:10" x14ac:dyDescent="0.35">
      <c r="A1926" t="s">
        <v>11</v>
      </c>
      <c r="B1926" t="s">
        <v>9031</v>
      </c>
      <c r="C1926" t="s">
        <v>9032</v>
      </c>
      <c r="D1926" t="s">
        <v>9033</v>
      </c>
      <c r="E1926" t="s">
        <v>9034</v>
      </c>
      <c r="F1926" s="2">
        <v>16.940000000000001</v>
      </c>
      <c r="G1926" t="s">
        <v>39</v>
      </c>
      <c r="I1926">
        <v>0</v>
      </c>
      <c r="J1926">
        <v>1</v>
      </c>
    </row>
    <row r="1927" spans="1:10" x14ac:dyDescent="0.35">
      <c r="A1927" t="s">
        <v>11</v>
      </c>
      <c r="B1927" t="s">
        <v>9035</v>
      </c>
      <c r="C1927" t="s">
        <v>9036</v>
      </c>
      <c r="D1927" t="s">
        <v>9037</v>
      </c>
      <c r="E1927" t="s">
        <v>9038</v>
      </c>
      <c r="F1927" s="2">
        <v>15</v>
      </c>
      <c r="G1927" t="s">
        <v>45</v>
      </c>
      <c r="H1927" t="s">
        <v>9039</v>
      </c>
      <c r="I1927">
        <v>0</v>
      </c>
      <c r="J1927">
        <v>1</v>
      </c>
    </row>
    <row r="1928" spans="1:10" x14ac:dyDescent="0.35">
      <c r="A1928" t="s">
        <v>11</v>
      </c>
      <c r="B1928" t="s">
        <v>9040</v>
      </c>
      <c r="C1928" t="s">
        <v>9041</v>
      </c>
      <c r="D1928" t="s">
        <v>9042</v>
      </c>
      <c r="E1928" t="s">
        <v>9043</v>
      </c>
      <c r="F1928" s="2">
        <v>15</v>
      </c>
      <c r="G1928" t="s">
        <v>51</v>
      </c>
      <c r="H1928" t="s">
        <v>9044</v>
      </c>
      <c r="I1928">
        <v>0</v>
      </c>
      <c r="J1928">
        <v>1</v>
      </c>
    </row>
    <row r="1929" spans="1:10" x14ac:dyDescent="0.35">
      <c r="A1929" t="s">
        <v>11</v>
      </c>
      <c r="B1929" t="s">
        <v>9045</v>
      </c>
      <c r="C1929" t="s">
        <v>9046</v>
      </c>
      <c r="D1929" t="s">
        <v>9047</v>
      </c>
      <c r="E1929" t="s">
        <v>9048</v>
      </c>
      <c r="F1929" s="2">
        <v>15</v>
      </c>
      <c r="G1929" t="s">
        <v>57</v>
      </c>
      <c r="H1929" t="s">
        <v>9049</v>
      </c>
      <c r="I1929">
        <v>0</v>
      </c>
      <c r="J1929">
        <v>1</v>
      </c>
    </row>
    <row r="1930" spans="1:10" x14ac:dyDescent="0.35">
      <c r="A1930" t="s">
        <v>11</v>
      </c>
      <c r="B1930" t="s">
        <v>9050</v>
      </c>
      <c r="C1930" t="s">
        <v>9051</v>
      </c>
      <c r="D1930" t="s">
        <v>9047</v>
      </c>
      <c r="E1930" t="s">
        <v>9048</v>
      </c>
      <c r="F1930" s="2">
        <v>15</v>
      </c>
      <c r="G1930" t="s">
        <v>63</v>
      </c>
      <c r="H1930" t="s">
        <v>9052</v>
      </c>
      <c r="I1930">
        <v>0</v>
      </c>
      <c r="J1930">
        <v>1</v>
      </c>
    </row>
    <row r="1931" spans="1:10" x14ac:dyDescent="0.35">
      <c r="A1931" t="s">
        <v>11</v>
      </c>
      <c r="B1931" t="s">
        <v>9053</v>
      </c>
      <c r="C1931" t="s">
        <v>9054</v>
      </c>
      <c r="D1931" t="s">
        <v>9055</v>
      </c>
      <c r="E1931" t="s">
        <v>9056</v>
      </c>
      <c r="F1931" s="2">
        <v>16.25</v>
      </c>
      <c r="G1931" t="s">
        <v>69</v>
      </c>
      <c r="H1931" t="s">
        <v>9057</v>
      </c>
      <c r="I1931">
        <v>0</v>
      </c>
      <c r="J1931">
        <v>1</v>
      </c>
    </row>
    <row r="1932" spans="1:10" x14ac:dyDescent="0.35">
      <c r="A1932" t="s">
        <v>11</v>
      </c>
      <c r="B1932" t="s">
        <v>9058</v>
      </c>
      <c r="C1932" t="s">
        <v>9059</v>
      </c>
      <c r="D1932" t="s">
        <v>9060</v>
      </c>
      <c r="E1932" t="s">
        <v>9061</v>
      </c>
      <c r="F1932" s="2">
        <v>15</v>
      </c>
      <c r="G1932" t="s">
        <v>75</v>
      </c>
      <c r="H1932" t="s">
        <v>9062</v>
      </c>
      <c r="I1932">
        <v>0</v>
      </c>
      <c r="J1932">
        <v>1</v>
      </c>
    </row>
    <row r="1933" spans="1:10" x14ac:dyDescent="0.35">
      <c r="A1933" t="s">
        <v>11</v>
      </c>
      <c r="B1933" t="s">
        <v>9063</v>
      </c>
      <c r="C1933" t="s">
        <v>9064</v>
      </c>
      <c r="D1933" t="s">
        <v>9065</v>
      </c>
      <c r="E1933" t="s">
        <v>9066</v>
      </c>
      <c r="F1933" s="2">
        <v>30</v>
      </c>
      <c r="G1933" t="s">
        <v>81</v>
      </c>
      <c r="H1933" t="s">
        <v>9067</v>
      </c>
      <c r="I1933">
        <v>0</v>
      </c>
      <c r="J1933">
        <v>1</v>
      </c>
    </row>
    <row r="1934" spans="1:10" x14ac:dyDescent="0.35">
      <c r="A1934" t="s">
        <v>11</v>
      </c>
      <c r="B1934" t="s">
        <v>9068</v>
      </c>
      <c r="C1934" t="s">
        <v>9069</v>
      </c>
      <c r="D1934" t="s">
        <v>9070</v>
      </c>
      <c r="E1934" t="s">
        <v>9071</v>
      </c>
      <c r="F1934" s="2">
        <v>15</v>
      </c>
      <c r="G1934" t="s">
        <v>16</v>
      </c>
      <c r="H1934" t="s">
        <v>9072</v>
      </c>
      <c r="I1934">
        <v>0</v>
      </c>
      <c r="J1934">
        <v>1</v>
      </c>
    </row>
    <row r="1935" spans="1:10" x14ac:dyDescent="0.35">
      <c r="A1935" t="s">
        <v>11</v>
      </c>
      <c r="B1935" t="s">
        <v>9073</v>
      </c>
      <c r="C1935" t="s">
        <v>9074</v>
      </c>
      <c r="D1935" t="s">
        <v>9075</v>
      </c>
      <c r="E1935" t="s">
        <v>9076</v>
      </c>
      <c r="F1935" s="2">
        <v>14.25</v>
      </c>
      <c r="G1935" t="s">
        <v>22</v>
      </c>
      <c r="H1935" t="s">
        <v>9077</v>
      </c>
      <c r="I1935">
        <v>0</v>
      </c>
      <c r="J1935">
        <v>1</v>
      </c>
    </row>
    <row r="1936" spans="1:10" x14ac:dyDescent="0.35">
      <c r="A1936" t="s">
        <v>11</v>
      </c>
      <c r="B1936" t="s">
        <v>9078</v>
      </c>
      <c r="C1936" t="s">
        <v>9079</v>
      </c>
      <c r="D1936" t="s">
        <v>9080</v>
      </c>
      <c r="E1936" t="s">
        <v>9081</v>
      </c>
      <c r="F1936" s="2">
        <v>15</v>
      </c>
      <c r="G1936" t="s">
        <v>28</v>
      </c>
      <c r="H1936" t="s">
        <v>9082</v>
      </c>
      <c r="I1936">
        <v>0</v>
      </c>
      <c r="J1936">
        <v>1</v>
      </c>
    </row>
    <row r="1937" spans="1:10" x14ac:dyDescent="0.35">
      <c r="A1937" t="s">
        <v>11</v>
      </c>
      <c r="B1937" t="s">
        <v>9083</v>
      </c>
      <c r="C1937" t="s">
        <v>9084</v>
      </c>
      <c r="D1937" t="s">
        <v>9085</v>
      </c>
      <c r="E1937" t="s">
        <v>9086</v>
      </c>
      <c r="F1937" s="2">
        <v>15</v>
      </c>
      <c r="G1937" t="s">
        <v>34</v>
      </c>
      <c r="H1937" t="s">
        <v>9087</v>
      </c>
      <c r="I1937">
        <v>0</v>
      </c>
      <c r="J1937">
        <v>1</v>
      </c>
    </row>
    <row r="1938" spans="1:10" x14ac:dyDescent="0.35">
      <c r="A1938" t="s">
        <v>11</v>
      </c>
      <c r="B1938" t="s">
        <v>9088</v>
      </c>
      <c r="C1938" t="s">
        <v>9089</v>
      </c>
      <c r="D1938" t="s">
        <v>9090</v>
      </c>
      <c r="E1938" t="s">
        <v>9091</v>
      </c>
      <c r="F1938" s="2">
        <v>20</v>
      </c>
      <c r="G1938" t="s">
        <v>39</v>
      </c>
      <c r="H1938" t="s">
        <v>9092</v>
      </c>
      <c r="I1938">
        <v>0</v>
      </c>
      <c r="J1938">
        <v>1</v>
      </c>
    </row>
    <row r="1939" spans="1:10" x14ac:dyDescent="0.35">
      <c r="A1939" t="s">
        <v>11</v>
      </c>
      <c r="B1939" t="s">
        <v>9093</v>
      </c>
      <c r="C1939" t="s">
        <v>9094</v>
      </c>
      <c r="D1939" t="s">
        <v>9095</v>
      </c>
      <c r="E1939" t="s">
        <v>9096</v>
      </c>
      <c r="F1939" s="2">
        <v>18.23</v>
      </c>
      <c r="G1939" t="s">
        <v>45</v>
      </c>
      <c r="H1939" t="s">
        <v>9097</v>
      </c>
      <c r="I1939">
        <v>0</v>
      </c>
      <c r="J1939">
        <v>1</v>
      </c>
    </row>
    <row r="1940" spans="1:10" x14ac:dyDescent="0.35">
      <c r="A1940" t="s">
        <v>11</v>
      </c>
      <c r="B1940" t="s">
        <v>9098</v>
      </c>
      <c r="C1940" t="s">
        <v>9099</v>
      </c>
      <c r="D1940" t="s">
        <v>9100</v>
      </c>
      <c r="E1940" t="s">
        <v>9101</v>
      </c>
      <c r="F1940" s="2">
        <v>15</v>
      </c>
      <c r="G1940" t="s">
        <v>51</v>
      </c>
      <c r="H1940" t="s">
        <v>9102</v>
      </c>
      <c r="I1940">
        <v>0</v>
      </c>
      <c r="J1940">
        <v>1</v>
      </c>
    </row>
    <row r="1941" spans="1:10" x14ac:dyDescent="0.35">
      <c r="A1941" t="s">
        <v>11</v>
      </c>
      <c r="B1941" t="s">
        <v>9103</v>
      </c>
      <c r="C1941" t="s">
        <v>9104</v>
      </c>
      <c r="D1941" t="s">
        <v>9105</v>
      </c>
      <c r="E1941" t="s">
        <v>9106</v>
      </c>
      <c r="F1941" s="2">
        <v>30</v>
      </c>
      <c r="G1941" t="s">
        <v>57</v>
      </c>
      <c r="H1941" t="s">
        <v>9107</v>
      </c>
      <c r="I1941">
        <v>0</v>
      </c>
      <c r="J1941">
        <v>1</v>
      </c>
    </row>
    <row r="1942" spans="1:10" x14ac:dyDescent="0.35">
      <c r="A1942" t="s">
        <v>11</v>
      </c>
      <c r="B1942" t="s">
        <v>9108</v>
      </c>
      <c r="C1942" t="s">
        <v>9109</v>
      </c>
      <c r="D1942" t="s">
        <v>9110</v>
      </c>
      <c r="E1942" t="s">
        <v>9111</v>
      </c>
      <c r="F1942" s="2">
        <v>15</v>
      </c>
      <c r="G1942" t="s">
        <v>63</v>
      </c>
      <c r="H1942" t="s">
        <v>9112</v>
      </c>
      <c r="I1942">
        <v>0</v>
      </c>
      <c r="J1942">
        <v>1</v>
      </c>
    </row>
    <row r="1943" spans="1:10" x14ac:dyDescent="0.35">
      <c r="A1943" t="s">
        <v>11</v>
      </c>
      <c r="B1943" t="s">
        <v>9113</v>
      </c>
      <c r="C1943" t="s">
        <v>9114</v>
      </c>
      <c r="D1943" t="s">
        <v>9115</v>
      </c>
      <c r="E1943" t="s">
        <v>9116</v>
      </c>
      <c r="F1943" s="2">
        <v>15</v>
      </c>
      <c r="G1943" t="s">
        <v>69</v>
      </c>
      <c r="H1943" t="s">
        <v>9117</v>
      </c>
      <c r="I1943">
        <v>0</v>
      </c>
      <c r="J1943">
        <v>1</v>
      </c>
    </row>
    <row r="1944" spans="1:10" x14ac:dyDescent="0.35">
      <c r="A1944" t="s">
        <v>11</v>
      </c>
      <c r="B1944" t="s">
        <v>9118</v>
      </c>
      <c r="C1944" t="s">
        <v>9119</v>
      </c>
      <c r="D1944" t="s">
        <v>9120</v>
      </c>
      <c r="E1944" t="s">
        <v>9121</v>
      </c>
      <c r="F1944" s="2">
        <v>15</v>
      </c>
      <c r="G1944" t="s">
        <v>75</v>
      </c>
      <c r="H1944" t="s">
        <v>9122</v>
      </c>
      <c r="I1944">
        <v>0</v>
      </c>
      <c r="J1944">
        <v>1</v>
      </c>
    </row>
    <row r="1945" spans="1:10" x14ac:dyDescent="0.35">
      <c r="A1945" t="s">
        <v>11</v>
      </c>
      <c r="B1945" t="s">
        <v>9123</v>
      </c>
      <c r="C1945" t="s">
        <v>9124</v>
      </c>
      <c r="D1945" t="s">
        <v>9125</v>
      </c>
      <c r="E1945" t="s">
        <v>9126</v>
      </c>
      <c r="F1945" s="2">
        <v>15</v>
      </c>
      <c r="G1945" t="s">
        <v>81</v>
      </c>
      <c r="H1945" t="s">
        <v>9127</v>
      </c>
      <c r="I1945">
        <v>0</v>
      </c>
      <c r="J1945">
        <v>1</v>
      </c>
    </row>
    <row r="1946" spans="1:10" x14ac:dyDescent="0.35">
      <c r="A1946" t="s">
        <v>11</v>
      </c>
      <c r="B1946" t="s">
        <v>9128</v>
      </c>
      <c r="C1946" t="s">
        <v>9129</v>
      </c>
      <c r="D1946" t="s">
        <v>9130</v>
      </c>
      <c r="E1946" t="s">
        <v>9131</v>
      </c>
      <c r="F1946" s="2">
        <v>15</v>
      </c>
      <c r="G1946" t="s">
        <v>22</v>
      </c>
      <c r="H1946" t="s">
        <v>9132</v>
      </c>
      <c r="I1946">
        <v>0</v>
      </c>
      <c r="J1946">
        <v>1</v>
      </c>
    </row>
    <row r="1947" spans="1:10" x14ac:dyDescent="0.35">
      <c r="A1947" t="s">
        <v>11</v>
      </c>
      <c r="B1947" t="s">
        <v>9133</v>
      </c>
      <c r="C1947" t="s">
        <v>9134</v>
      </c>
      <c r="D1947" t="s">
        <v>9135</v>
      </c>
      <c r="E1947" t="s">
        <v>9136</v>
      </c>
      <c r="F1947" s="2">
        <v>15</v>
      </c>
      <c r="G1947" t="s">
        <v>28</v>
      </c>
      <c r="H1947" t="s">
        <v>9137</v>
      </c>
      <c r="I1947">
        <v>0</v>
      </c>
      <c r="J1947">
        <v>1</v>
      </c>
    </row>
    <row r="1948" spans="1:10" x14ac:dyDescent="0.35">
      <c r="A1948" t="s">
        <v>11</v>
      </c>
      <c r="B1948" t="s">
        <v>9138</v>
      </c>
      <c r="C1948" t="s">
        <v>9139</v>
      </c>
      <c r="D1948" t="s">
        <v>9140</v>
      </c>
      <c r="E1948" t="s">
        <v>9141</v>
      </c>
      <c r="F1948" s="2">
        <v>21.25</v>
      </c>
      <c r="G1948" t="s">
        <v>34</v>
      </c>
      <c r="H1948" t="s">
        <v>9142</v>
      </c>
      <c r="I1948">
        <v>0</v>
      </c>
      <c r="J1948">
        <v>1</v>
      </c>
    </row>
    <row r="1949" spans="1:10" x14ac:dyDescent="0.35">
      <c r="A1949" t="s">
        <v>11</v>
      </c>
      <c r="B1949" t="s">
        <v>9143</v>
      </c>
      <c r="C1949" t="s">
        <v>9144</v>
      </c>
      <c r="D1949" t="s">
        <v>9145</v>
      </c>
      <c r="E1949" t="s">
        <v>9146</v>
      </c>
      <c r="F1949" s="2">
        <v>16.25</v>
      </c>
      <c r="G1949" t="s">
        <v>39</v>
      </c>
      <c r="H1949" t="s">
        <v>9147</v>
      </c>
      <c r="I1949">
        <v>0</v>
      </c>
      <c r="J1949">
        <v>1</v>
      </c>
    </row>
    <row r="1950" spans="1:10" x14ac:dyDescent="0.35">
      <c r="A1950" t="s">
        <v>11</v>
      </c>
      <c r="B1950" t="s">
        <v>9148</v>
      </c>
      <c r="C1950" t="s">
        <v>9149</v>
      </c>
      <c r="D1950" t="s">
        <v>9150</v>
      </c>
      <c r="E1950" t="s">
        <v>9151</v>
      </c>
      <c r="F1950" s="2">
        <v>16.25</v>
      </c>
      <c r="G1950" t="s">
        <v>45</v>
      </c>
      <c r="H1950" t="s">
        <v>9152</v>
      </c>
      <c r="I1950">
        <v>0</v>
      </c>
      <c r="J1950">
        <v>1</v>
      </c>
    </row>
    <row r="1951" spans="1:10" x14ac:dyDescent="0.35">
      <c r="A1951" t="s">
        <v>11</v>
      </c>
      <c r="B1951" t="s">
        <v>9153</v>
      </c>
      <c r="C1951" t="s">
        <v>9154</v>
      </c>
      <c r="D1951" t="s">
        <v>9155</v>
      </c>
      <c r="E1951" t="s">
        <v>9156</v>
      </c>
      <c r="F1951" s="2">
        <v>15</v>
      </c>
      <c r="G1951" t="s">
        <v>51</v>
      </c>
      <c r="H1951" t="s">
        <v>9157</v>
      </c>
      <c r="I1951">
        <v>0</v>
      </c>
      <c r="J1951">
        <v>1</v>
      </c>
    </row>
    <row r="1952" spans="1:10" x14ac:dyDescent="0.35">
      <c r="A1952" t="s">
        <v>11</v>
      </c>
      <c r="B1952" t="s">
        <v>9158</v>
      </c>
      <c r="C1952" t="s">
        <v>9159</v>
      </c>
      <c r="D1952" t="s">
        <v>9160</v>
      </c>
      <c r="E1952" t="s">
        <v>9161</v>
      </c>
      <c r="F1952" s="2">
        <v>15</v>
      </c>
      <c r="G1952" t="s">
        <v>57</v>
      </c>
      <c r="H1952" t="s">
        <v>9162</v>
      </c>
      <c r="I1952">
        <v>0</v>
      </c>
      <c r="J1952">
        <v>1</v>
      </c>
    </row>
    <row r="1953" spans="1:10" x14ac:dyDescent="0.35">
      <c r="A1953" t="s">
        <v>11</v>
      </c>
      <c r="B1953" t="s">
        <v>9163</v>
      </c>
      <c r="C1953" t="s">
        <v>9164</v>
      </c>
      <c r="D1953" t="s">
        <v>9165</v>
      </c>
      <c r="E1953" t="s">
        <v>9166</v>
      </c>
      <c r="F1953" s="2">
        <v>18</v>
      </c>
      <c r="G1953" t="s">
        <v>63</v>
      </c>
      <c r="H1953" t="s">
        <v>9167</v>
      </c>
      <c r="I1953">
        <v>0</v>
      </c>
      <c r="J1953">
        <v>1</v>
      </c>
    </row>
    <row r="1954" spans="1:10" x14ac:dyDescent="0.35">
      <c r="A1954" t="s">
        <v>11</v>
      </c>
      <c r="B1954" t="s">
        <v>9168</v>
      </c>
      <c r="C1954" t="s">
        <v>9169</v>
      </c>
      <c r="D1954" t="s">
        <v>9170</v>
      </c>
      <c r="E1954" t="s">
        <v>9171</v>
      </c>
      <c r="F1954" s="2">
        <v>16.940000000000001</v>
      </c>
      <c r="G1954" t="s">
        <v>69</v>
      </c>
      <c r="I1954">
        <v>0</v>
      </c>
      <c r="J1954">
        <v>1</v>
      </c>
    </row>
    <row r="1955" spans="1:10" x14ac:dyDescent="0.35">
      <c r="A1955" t="s">
        <v>11</v>
      </c>
      <c r="B1955" t="s">
        <v>9172</v>
      </c>
      <c r="C1955" t="s">
        <v>9173</v>
      </c>
      <c r="D1955" t="s">
        <v>9174</v>
      </c>
      <c r="E1955" t="s">
        <v>9175</v>
      </c>
      <c r="F1955" s="2">
        <v>15</v>
      </c>
      <c r="G1955" t="s">
        <v>75</v>
      </c>
      <c r="H1955" t="s">
        <v>9176</v>
      </c>
      <c r="I1955">
        <v>0</v>
      </c>
      <c r="J1955">
        <v>1</v>
      </c>
    </row>
    <row r="1956" spans="1:10" x14ac:dyDescent="0.35">
      <c r="A1956" t="s">
        <v>11</v>
      </c>
      <c r="B1956" t="s">
        <v>9177</v>
      </c>
      <c r="C1956" t="s">
        <v>9178</v>
      </c>
      <c r="D1956" t="s">
        <v>9179</v>
      </c>
      <c r="E1956" t="s">
        <v>9180</v>
      </c>
      <c r="F1956" s="2">
        <v>110.22</v>
      </c>
      <c r="G1956" t="s">
        <v>81</v>
      </c>
      <c r="H1956" t="s">
        <v>9181</v>
      </c>
      <c r="I1956">
        <v>0</v>
      </c>
      <c r="J1956">
        <v>1</v>
      </c>
    </row>
    <row r="1957" spans="1:10" x14ac:dyDescent="0.35">
      <c r="A1957" t="s">
        <v>11</v>
      </c>
      <c r="B1957" t="s">
        <v>9182</v>
      </c>
      <c r="C1957" t="s">
        <v>9183</v>
      </c>
      <c r="D1957" t="s">
        <v>9184</v>
      </c>
      <c r="E1957" t="s">
        <v>9185</v>
      </c>
      <c r="F1957" s="2">
        <v>44.5</v>
      </c>
      <c r="G1957" t="s">
        <v>16</v>
      </c>
      <c r="H1957" t="s">
        <v>9186</v>
      </c>
      <c r="I1957">
        <v>0</v>
      </c>
      <c r="J1957">
        <v>1</v>
      </c>
    </row>
    <row r="1958" spans="1:10" x14ac:dyDescent="0.35">
      <c r="A1958" t="s">
        <v>11</v>
      </c>
      <c r="B1958" t="s">
        <v>1444</v>
      </c>
      <c r="C1958" t="s">
        <v>9187</v>
      </c>
      <c r="D1958" t="s">
        <v>9188</v>
      </c>
      <c r="E1958" t="s">
        <v>9189</v>
      </c>
      <c r="F1958" s="2">
        <v>16.25</v>
      </c>
      <c r="G1958" t="s">
        <v>22</v>
      </c>
      <c r="I1958">
        <v>0</v>
      </c>
      <c r="J1958">
        <v>1</v>
      </c>
    </row>
    <row r="1959" spans="1:10" x14ac:dyDescent="0.35">
      <c r="A1959" t="s">
        <v>11</v>
      </c>
      <c r="B1959" t="s">
        <v>9190</v>
      </c>
      <c r="C1959" t="s">
        <v>9191</v>
      </c>
      <c r="D1959" t="s">
        <v>9192</v>
      </c>
      <c r="E1959" t="s">
        <v>1073</v>
      </c>
      <c r="F1959" s="2">
        <v>88.75</v>
      </c>
      <c r="G1959" t="s">
        <v>28</v>
      </c>
      <c r="H1959" t="s">
        <v>9193</v>
      </c>
      <c r="I1959">
        <v>0</v>
      </c>
      <c r="J1959">
        <v>1</v>
      </c>
    </row>
    <row r="1960" spans="1:10" x14ac:dyDescent="0.35">
      <c r="A1960" t="s">
        <v>11</v>
      </c>
      <c r="B1960" t="s">
        <v>9194</v>
      </c>
      <c r="C1960" t="s">
        <v>9195</v>
      </c>
      <c r="D1960" t="s">
        <v>9196</v>
      </c>
      <c r="E1960" t="s">
        <v>9197</v>
      </c>
      <c r="F1960" s="2">
        <v>16.25</v>
      </c>
      <c r="G1960" t="s">
        <v>34</v>
      </c>
      <c r="H1960" t="s">
        <v>9198</v>
      </c>
      <c r="I1960">
        <v>0</v>
      </c>
      <c r="J1960">
        <v>1</v>
      </c>
    </row>
    <row r="1961" spans="1:10" x14ac:dyDescent="0.35">
      <c r="A1961" t="s">
        <v>11</v>
      </c>
      <c r="B1961" t="s">
        <v>9199</v>
      </c>
      <c r="C1961" t="s">
        <v>9200</v>
      </c>
      <c r="D1961" t="s">
        <v>9201</v>
      </c>
      <c r="E1961" t="s">
        <v>9202</v>
      </c>
      <c r="F1961" s="2">
        <v>15</v>
      </c>
      <c r="G1961" t="s">
        <v>39</v>
      </c>
      <c r="H1961" t="s">
        <v>9203</v>
      </c>
      <c r="I1961">
        <v>0</v>
      </c>
      <c r="J1961">
        <v>1</v>
      </c>
    </row>
    <row r="1962" spans="1:10" x14ac:dyDescent="0.35">
      <c r="A1962" t="s">
        <v>11</v>
      </c>
      <c r="B1962" t="s">
        <v>9204</v>
      </c>
      <c r="C1962" t="s">
        <v>9205</v>
      </c>
      <c r="D1962" t="s">
        <v>9206</v>
      </c>
      <c r="E1962" t="s">
        <v>9207</v>
      </c>
      <c r="F1962" s="2">
        <v>32.5</v>
      </c>
      <c r="G1962" t="s">
        <v>45</v>
      </c>
      <c r="H1962" t="s">
        <v>9208</v>
      </c>
      <c r="I1962">
        <v>0</v>
      </c>
      <c r="J1962">
        <v>1</v>
      </c>
    </row>
    <row r="1963" spans="1:10" x14ac:dyDescent="0.35">
      <c r="A1963" t="s">
        <v>11</v>
      </c>
      <c r="B1963" t="s">
        <v>9209</v>
      </c>
      <c r="C1963" t="s">
        <v>9210</v>
      </c>
      <c r="D1963" t="s">
        <v>9211</v>
      </c>
      <c r="E1963" t="s">
        <v>9212</v>
      </c>
      <c r="F1963" s="2">
        <v>22.75</v>
      </c>
      <c r="G1963" t="s">
        <v>51</v>
      </c>
      <c r="H1963" t="s">
        <v>9213</v>
      </c>
      <c r="I1963">
        <v>0</v>
      </c>
      <c r="J1963">
        <v>1</v>
      </c>
    </row>
    <row r="1964" spans="1:10" x14ac:dyDescent="0.35">
      <c r="A1964" t="s">
        <v>11</v>
      </c>
      <c r="B1964" t="s">
        <v>9214</v>
      </c>
      <c r="C1964" t="s">
        <v>9215</v>
      </c>
      <c r="D1964" t="s">
        <v>9216</v>
      </c>
      <c r="E1964" t="s">
        <v>9217</v>
      </c>
      <c r="F1964" s="2">
        <v>16.25</v>
      </c>
      <c r="G1964" t="s">
        <v>57</v>
      </c>
      <c r="H1964" t="s">
        <v>9218</v>
      </c>
      <c r="I1964">
        <v>0</v>
      </c>
      <c r="J1964">
        <v>1</v>
      </c>
    </row>
    <row r="1965" spans="1:10" x14ac:dyDescent="0.35">
      <c r="A1965" t="s">
        <v>11</v>
      </c>
      <c r="B1965" t="s">
        <v>9219</v>
      </c>
      <c r="C1965" t="s">
        <v>9220</v>
      </c>
      <c r="D1965" t="s">
        <v>9221</v>
      </c>
      <c r="E1965" t="s">
        <v>9222</v>
      </c>
      <c r="F1965" s="2">
        <v>15</v>
      </c>
      <c r="G1965" t="s">
        <v>63</v>
      </c>
      <c r="H1965" t="s">
        <v>9223</v>
      </c>
      <c r="I1965">
        <v>0</v>
      </c>
      <c r="J1965">
        <v>1</v>
      </c>
    </row>
    <row r="1966" spans="1:10" x14ac:dyDescent="0.35">
      <c r="A1966" t="s">
        <v>11</v>
      </c>
      <c r="B1966" t="s">
        <v>9224</v>
      </c>
      <c r="C1966" t="s">
        <v>9225</v>
      </c>
      <c r="D1966" t="s">
        <v>9226</v>
      </c>
      <c r="E1966" t="s">
        <v>9227</v>
      </c>
      <c r="F1966" s="2">
        <v>147.5</v>
      </c>
      <c r="G1966" t="s">
        <v>69</v>
      </c>
      <c r="H1966" t="s">
        <v>9228</v>
      </c>
      <c r="I1966">
        <v>0</v>
      </c>
      <c r="J1966">
        <v>1</v>
      </c>
    </row>
    <row r="1967" spans="1:10" x14ac:dyDescent="0.35">
      <c r="A1967" t="s">
        <v>11</v>
      </c>
      <c r="B1967" t="s">
        <v>9229</v>
      </c>
      <c r="C1967" t="s">
        <v>9230</v>
      </c>
      <c r="D1967" t="s">
        <v>9231</v>
      </c>
      <c r="E1967" t="s">
        <v>9232</v>
      </c>
      <c r="F1967" s="2">
        <v>15</v>
      </c>
      <c r="G1967" t="s">
        <v>75</v>
      </c>
      <c r="H1967" t="s">
        <v>9233</v>
      </c>
      <c r="I1967">
        <v>0</v>
      </c>
      <c r="J1967">
        <v>1</v>
      </c>
    </row>
    <row r="1968" spans="1:10" x14ac:dyDescent="0.35">
      <c r="A1968" t="s">
        <v>11</v>
      </c>
      <c r="B1968" t="s">
        <v>9234</v>
      </c>
      <c r="C1968" t="s">
        <v>9235</v>
      </c>
      <c r="D1968" t="s">
        <v>9236</v>
      </c>
      <c r="E1968" t="s">
        <v>9237</v>
      </c>
      <c r="F1968" s="2">
        <v>93</v>
      </c>
      <c r="G1968" t="s">
        <v>81</v>
      </c>
      <c r="H1968" t="s">
        <v>9238</v>
      </c>
      <c r="I1968">
        <v>0</v>
      </c>
      <c r="J1968">
        <v>1</v>
      </c>
    </row>
    <row r="1969" spans="1:10" x14ac:dyDescent="0.35">
      <c r="A1969" t="s">
        <v>11</v>
      </c>
      <c r="B1969" t="s">
        <v>9239</v>
      </c>
      <c r="C1969" t="s">
        <v>9240</v>
      </c>
      <c r="D1969" t="s">
        <v>9241</v>
      </c>
      <c r="E1969" t="s">
        <v>9242</v>
      </c>
      <c r="F1969" s="2">
        <v>30</v>
      </c>
      <c r="G1969" t="s">
        <v>22</v>
      </c>
      <c r="H1969" t="s">
        <v>9243</v>
      </c>
      <c r="I1969">
        <v>0</v>
      </c>
      <c r="J1969">
        <v>1</v>
      </c>
    </row>
    <row r="1970" spans="1:10" x14ac:dyDescent="0.35">
      <c r="A1970" t="s">
        <v>11</v>
      </c>
      <c r="B1970" t="s">
        <v>9244</v>
      </c>
      <c r="C1970" t="s">
        <v>9245</v>
      </c>
      <c r="D1970" t="s">
        <v>9246</v>
      </c>
      <c r="E1970" t="s">
        <v>9247</v>
      </c>
      <c r="F1970" s="2">
        <v>15</v>
      </c>
      <c r="G1970" t="s">
        <v>28</v>
      </c>
      <c r="H1970" t="s">
        <v>9248</v>
      </c>
      <c r="I1970">
        <v>0</v>
      </c>
      <c r="J1970">
        <v>1</v>
      </c>
    </row>
    <row r="1971" spans="1:10" x14ac:dyDescent="0.35">
      <c r="A1971" t="s">
        <v>11</v>
      </c>
      <c r="B1971" t="s">
        <v>9249</v>
      </c>
      <c r="C1971" t="s">
        <v>9250</v>
      </c>
      <c r="D1971" t="s">
        <v>9251</v>
      </c>
      <c r="E1971" t="s">
        <v>9252</v>
      </c>
      <c r="F1971" s="2">
        <v>48.75</v>
      </c>
      <c r="G1971" t="s">
        <v>34</v>
      </c>
      <c r="H1971" t="s">
        <v>9253</v>
      </c>
      <c r="I1971">
        <v>0</v>
      </c>
      <c r="J1971">
        <v>1</v>
      </c>
    </row>
    <row r="1972" spans="1:10" x14ac:dyDescent="0.35">
      <c r="A1972" t="s">
        <v>11</v>
      </c>
      <c r="B1972" t="s">
        <v>9254</v>
      </c>
      <c r="C1972" t="s">
        <v>9255</v>
      </c>
      <c r="D1972" t="s">
        <v>9256</v>
      </c>
      <c r="E1972" t="s">
        <v>9257</v>
      </c>
      <c r="F1972" s="2">
        <v>15</v>
      </c>
      <c r="G1972" t="s">
        <v>39</v>
      </c>
      <c r="H1972" t="s">
        <v>9258</v>
      </c>
      <c r="I1972">
        <v>0</v>
      </c>
      <c r="J1972">
        <v>1</v>
      </c>
    </row>
    <row r="1973" spans="1:10" x14ac:dyDescent="0.35">
      <c r="A1973" t="s">
        <v>11</v>
      </c>
      <c r="B1973" t="s">
        <v>9259</v>
      </c>
      <c r="C1973" t="s">
        <v>9260</v>
      </c>
      <c r="D1973" t="s">
        <v>9261</v>
      </c>
      <c r="E1973" t="s">
        <v>9262</v>
      </c>
      <c r="F1973" s="2">
        <v>174.45</v>
      </c>
      <c r="G1973" t="s">
        <v>45</v>
      </c>
      <c r="H1973" t="s">
        <v>9263</v>
      </c>
      <c r="I1973">
        <v>0</v>
      </c>
      <c r="J1973">
        <v>1</v>
      </c>
    </row>
    <row r="1974" spans="1:10" x14ac:dyDescent="0.35">
      <c r="A1974" t="s">
        <v>11</v>
      </c>
      <c r="B1974" t="s">
        <v>9264</v>
      </c>
      <c r="C1974" t="s">
        <v>9265</v>
      </c>
      <c r="D1974" t="s">
        <v>9266</v>
      </c>
      <c r="E1974" t="s">
        <v>9267</v>
      </c>
      <c r="F1974" s="2">
        <v>42</v>
      </c>
      <c r="G1974" t="s">
        <v>51</v>
      </c>
      <c r="H1974" t="s">
        <v>9268</v>
      </c>
      <c r="I1974">
        <v>0</v>
      </c>
      <c r="J1974">
        <v>1</v>
      </c>
    </row>
    <row r="1975" spans="1:10" x14ac:dyDescent="0.35">
      <c r="A1975" t="s">
        <v>11</v>
      </c>
      <c r="B1975" t="s">
        <v>9269</v>
      </c>
      <c r="C1975" t="s">
        <v>9270</v>
      </c>
      <c r="D1975" t="s">
        <v>9271</v>
      </c>
      <c r="E1975" t="s">
        <v>9272</v>
      </c>
      <c r="F1975" s="2">
        <v>16.25</v>
      </c>
      <c r="G1975" t="s">
        <v>57</v>
      </c>
      <c r="H1975" t="s">
        <v>9273</v>
      </c>
      <c r="I1975">
        <v>0</v>
      </c>
      <c r="J1975">
        <v>1</v>
      </c>
    </row>
    <row r="1976" spans="1:10" x14ac:dyDescent="0.35">
      <c r="A1976" t="s">
        <v>11</v>
      </c>
      <c r="B1976" t="s">
        <v>9274</v>
      </c>
      <c r="C1976" t="s">
        <v>9275</v>
      </c>
      <c r="D1976" t="s">
        <v>9276</v>
      </c>
      <c r="E1976" t="s">
        <v>9277</v>
      </c>
      <c r="F1976" s="2">
        <v>15</v>
      </c>
      <c r="G1976" t="s">
        <v>63</v>
      </c>
      <c r="H1976" t="s">
        <v>9278</v>
      </c>
      <c r="I1976">
        <v>0</v>
      </c>
      <c r="J1976">
        <v>1</v>
      </c>
    </row>
    <row r="1977" spans="1:10" x14ac:dyDescent="0.35">
      <c r="A1977" t="s">
        <v>11</v>
      </c>
      <c r="B1977" t="s">
        <v>9279</v>
      </c>
      <c r="C1977" t="s">
        <v>9280</v>
      </c>
      <c r="D1977" t="s">
        <v>9281</v>
      </c>
      <c r="E1977" t="s">
        <v>9282</v>
      </c>
      <c r="F1977" s="2">
        <v>24</v>
      </c>
      <c r="G1977" t="s">
        <v>69</v>
      </c>
      <c r="H1977" t="s">
        <v>9283</v>
      </c>
      <c r="I1977">
        <v>0</v>
      </c>
      <c r="J1977">
        <v>1</v>
      </c>
    </row>
    <row r="1978" spans="1:10" x14ac:dyDescent="0.35">
      <c r="A1978" t="s">
        <v>11</v>
      </c>
      <c r="B1978" t="s">
        <v>9284</v>
      </c>
      <c r="C1978" t="s">
        <v>9285</v>
      </c>
      <c r="D1978" t="s">
        <v>9286</v>
      </c>
      <c r="E1978" t="s">
        <v>9287</v>
      </c>
      <c r="F1978" s="2">
        <v>165</v>
      </c>
      <c r="G1978" t="s">
        <v>75</v>
      </c>
      <c r="H1978" t="s">
        <v>9288</v>
      </c>
      <c r="I1978">
        <v>0</v>
      </c>
      <c r="J1978">
        <v>1</v>
      </c>
    </row>
    <row r="1979" spans="1:10" x14ac:dyDescent="0.35">
      <c r="A1979" t="s">
        <v>11</v>
      </c>
      <c r="B1979" t="s">
        <v>9289</v>
      </c>
      <c r="C1979" t="s">
        <v>9290</v>
      </c>
      <c r="D1979" t="s">
        <v>9291</v>
      </c>
      <c r="E1979" t="s">
        <v>9292</v>
      </c>
      <c r="F1979" s="2">
        <v>72.5</v>
      </c>
      <c r="G1979" t="s">
        <v>81</v>
      </c>
      <c r="H1979" t="s">
        <v>9293</v>
      </c>
      <c r="I1979">
        <v>0</v>
      </c>
      <c r="J1979">
        <v>1</v>
      </c>
    </row>
    <row r="1980" spans="1:10" x14ac:dyDescent="0.35">
      <c r="A1980" t="s">
        <v>11</v>
      </c>
      <c r="B1980" t="s">
        <v>9294</v>
      </c>
      <c r="C1980" t="s">
        <v>9295</v>
      </c>
      <c r="D1980" t="s">
        <v>9296</v>
      </c>
      <c r="E1980" t="s">
        <v>9297</v>
      </c>
      <c r="F1980" s="2">
        <v>22.75</v>
      </c>
      <c r="G1980" t="s">
        <v>16</v>
      </c>
      <c r="H1980" t="s">
        <v>9298</v>
      </c>
      <c r="I1980">
        <v>0</v>
      </c>
      <c r="J1980">
        <v>1</v>
      </c>
    </row>
    <row r="1981" spans="1:10" x14ac:dyDescent="0.35">
      <c r="A1981" t="s">
        <v>11</v>
      </c>
      <c r="B1981" t="s">
        <v>9299</v>
      </c>
      <c r="C1981" t="s">
        <v>9300</v>
      </c>
      <c r="D1981" t="s">
        <v>1073</v>
      </c>
      <c r="E1981" t="s">
        <v>1073</v>
      </c>
      <c r="F1981" s="2">
        <v>302.98</v>
      </c>
      <c r="G1981" t="s">
        <v>22</v>
      </c>
      <c r="H1981" t="s">
        <v>9301</v>
      </c>
      <c r="I1981">
        <v>0</v>
      </c>
      <c r="J1981">
        <v>1</v>
      </c>
    </row>
    <row r="1982" spans="1:10" x14ac:dyDescent="0.35">
      <c r="A1982" t="s">
        <v>11</v>
      </c>
      <c r="B1982" t="s">
        <v>9302</v>
      </c>
      <c r="C1982" t="s">
        <v>9303</v>
      </c>
      <c r="D1982" t="s">
        <v>9304</v>
      </c>
      <c r="E1982" t="s">
        <v>9305</v>
      </c>
      <c r="F1982" s="2">
        <v>16.25</v>
      </c>
      <c r="G1982" t="s">
        <v>28</v>
      </c>
      <c r="H1982" t="s">
        <v>9306</v>
      </c>
      <c r="I1982">
        <v>0</v>
      </c>
      <c r="J1982">
        <v>1</v>
      </c>
    </row>
    <row r="1983" spans="1:10" x14ac:dyDescent="0.35">
      <c r="A1983" t="s">
        <v>11</v>
      </c>
      <c r="B1983" t="s">
        <v>9307</v>
      </c>
      <c r="C1983" t="s">
        <v>9308</v>
      </c>
      <c r="D1983" t="s">
        <v>9309</v>
      </c>
      <c r="E1983" t="s">
        <v>9310</v>
      </c>
      <c r="F1983" s="2">
        <v>15</v>
      </c>
      <c r="G1983" t="s">
        <v>34</v>
      </c>
      <c r="H1983" t="s">
        <v>9311</v>
      </c>
      <c r="I1983">
        <v>0</v>
      </c>
      <c r="J1983">
        <v>1</v>
      </c>
    </row>
    <row r="1984" spans="1:10" x14ac:dyDescent="0.35">
      <c r="A1984" t="s">
        <v>11</v>
      </c>
      <c r="B1984" t="s">
        <v>9312</v>
      </c>
      <c r="C1984" t="s">
        <v>9313</v>
      </c>
      <c r="D1984" t="s">
        <v>9314</v>
      </c>
      <c r="E1984" t="s">
        <v>9315</v>
      </c>
      <c r="F1984" s="2">
        <v>47.5</v>
      </c>
      <c r="G1984" t="s">
        <v>39</v>
      </c>
      <c r="H1984" t="s">
        <v>9316</v>
      </c>
      <c r="I1984">
        <v>0</v>
      </c>
      <c r="J1984">
        <v>1</v>
      </c>
    </row>
    <row r="1985" spans="1:10" x14ac:dyDescent="0.35">
      <c r="A1985" t="s">
        <v>11</v>
      </c>
      <c r="B1985" t="s">
        <v>9317</v>
      </c>
      <c r="C1985" t="s">
        <v>9318</v>
      </c>
      <c r="D1985" t="s">
        <v>9319</v>
      </c>
      <c r="E1985" t="s">
        <v>9320</v>
      </c>
      <c r="F1985" s="2">
        <v>252</v>
      </c>
      <c r="G1985" t="s">
        <v>45</v>
      </c>
      <c r="H1985" t="s">
        <v>9321</v>
      </c>
      <c r="I1985">
        <v>0</v>
      </c>
      <c r="J1985">
        <v>1</v>
      </c>
    </row>
    <row r="1986" spans="1:10" x14ac:dyDescent="0.35">
      <c r="A1986" t="s">
        <v>11</v>
      </c>
      <c r="B1986" t="s">
        <v>9322</v>
      </c>
      <c r="C1986" t="s">
        <v>9323</v>
      </c>
      <c r="D1986" t="s">
        <v>9324</v>
      </c>
      <c r="E1986" t="s">
        <v>9325</v>
      </c>
      <c r="F1986" s="2">
        <v>60</v>
      </c>
      <c r="G1986" t="s">
        <v>51</v>
      </c>
      <c r="H1986" t="s">
        <v>9326</v>
      </c>
      <c r="I1986">
        <v>0</v>
      </c>
      <c r="J1986">
        <v>1</v>
      </c>
    </row>
    <row r="1987" spans="1:10" x14ac:dyDescent="0.35">
      <c r="A1987" t="s">
        <v>11</v>
      </c>
      <c r="B1987" t="s">
        <v>9327</v>
      </c>
      <c r="C1987" t="s">
        <v>9328</v>
      </c>
      <c r="D1987" t="s">
        <v>9329</v>
      </c>
      <c r="E1987" t="s">
        <v>9330</v>
      </c>
      <c r="F1987" s="2">
        <v>43.5</v>
      </c>
      <c r="G1987" t="s">
        <v>57</v>
      </c>
      <c r="H1987" t="s">
        <v>9331</v>
      </c>
      <c r="I1987">
        <v>0</v>
      </c>
      <c r="J1987">
        <v>1</v>
      </c>
    </row>
    <row r="1988" spans="1:10" x14ac:dyDescent="0.35">
      <c r="A1988" t="s">
        <v>11</v>
      </c>
      <c r="B1988" t="s">
        <v>9332</v>
      </c>
      <c r="C1988" t="s">
        <v>9333</v>
      </c>
      <c r="D1988" t="s">
        <v>9334</v>
      </c>
      <c r="E1988" t="s">
        <v>9335</v>
      </c>
      <c r="F1988" s="2">
        <v>41</v>
      </c>
      <c r="G1988" t="s">
        <v>63</v>
      </c>
      <c r="H1988" t="s">
        <v>9336</v>
      </c>
      <c r="I1988">
        <v>0</v>
      </c>
      <c r="J1988">
        <v>1</v>
      </c>
    </row>
    <row r="1989" spans="1:10" x14ac:dyDescent="0.35">
      <c r="A1989" t="s">
        <v>11</v>
      </c>
      <c r="B1989" t="s">
        <v>9337</v>
      </c>
      <c r="C1989" t="s">
        <v>9338</v>
      </c>
      <c r="D1989" t="s">
        <v>9339</v>
      </c>
      <c r="E1989" t="s">
        <v>9340</v>
      </c>
      <c r="F1989" s="2">
        <v>161</v>
      </c>
      <c r="G1989" t="s">
        <v>69</v>
      </c>
      <c r="H1989" t="s">
        <v>9341</v>
      </c>
      <c r="I1989">
        <v>0</v>
      </c>
      <c r="J1989">
        <v>1</v>
      </c>
    </row>
    <row r="1990" spans="1:10" x14ac:dyDescent="0.35">
      <c r="A1990" t="s">
        <v>11</v>
      </c>
      <c r="B1990" t="s">
        <v>9342</v>
      </c>
      <c r="C1990" t="s">
        <v>9343</v>
      </c>
      <c r="D1990" t="s">
        <v>9344</v>
      </c>
      <c r="E1990" t="s">
        <v>9345</v>
      </c>
      <c r="F1990" s="2">
        <v>31</v>
      </c>
      <c r="G1990" t="s">
        <v>75</v>
      </c>
      <c r="H1990" t="s">
        <v>9346</v>
      </c>
      <c r="I1990">
        <v>0</v>
      </c>
      <c r="J1990">
        <v>1</v>
      </c>
    </row>
    <row r="1991" spans="1:10" x14ac:dyDescent="0.35">
      <c r="A1991" t="s">
        <v>11</v>
      </c>
      <c r="B1991" t="s">
        <v>9347</v>
      </c>
      <c r="C1991" t="s">
        <v>9348</v>
      </c>
      <c r="D1991" t="s">
        <v>9349</v>
      </c>
      <c r="E1991" t="s">
        <v>9350</v>
      </c>
      <c r="F1991" s="2">
        <v>27.75</v>
      </c>
      <c r="G1991" t="s">
        <v>81</v>
      </c>
      <c r="H1991" t="s">
        <v>9351</v>
      </c>
      <c r="I1991">
        <v>0</v>
      </c>
      <c r="J1991">
        <v>1</v>
      </c>
    </row>
    <row r="1992" spans="1:10" x14ac:dyDescent="0.35">
      <c r="A1992" t="s">
        <v>11</v>
      </c>
      <c r="B1992" t="s">
        <v>9352</v>
      </c>
      <c r="C1992" t="s">
        <v>9353</v>
      </c>
      <c r="D1992" t="s">
        <v>9354</v>
      </c>
      <c r="E1992" t="s">
        <v>9355</v>
      </c>
      <c r="F1992" s="2">
        <v>44.5</v>
      </c>
      <c r="G1992" t="s">
        <v>22</v>
      </c>
      <c r="H1992" t="s">
        <v>9356</v>
      </c>
      <c r="I1992">
        <v>0</v>
      </c>
      <c r="J1992">
        <v>1</v>
      </c>
    </row>
    <row r="1993" spans="1:10" x14ac:dyDescent="0.35">
      <c r="A1993" t="s">
        <v>11</v>
      </c>
      <c r="B1993" t="s">
        <v>9357</v>
      </c>
      <c r="C1993" t="s">
        <v>9358</v>
      </c>
      <c r="D1993" t="s">
        <v>9359</v>
      </c>
      <c r="E1993" t="s">
        <v>9360</v>
      </c>
      <c r="F1993" s="2">
        <v>181.99</v>
      </c>
      <c r="G1993" t="s">
        <v>28</v>
      </c>
      <c r="H1993" t="s">
        <v>9361</v>
      </c>
      <c r="I1993">
        <v>0</v>
      </c>
      <c r="J1993">
        <v>1</v>
      </c>
    </row>
    <row r="1994" spans="1:10" x14ac:dyDescent="0.35">
      <c r="A1994" t="s">
        <v>11</v>
      </c>
      <c r="B1994" t="s">
        <v>9362</v>
      </c>
      <c r="C1994" t="s">
        <v>9363</v>
      </c>
      <c r="D1994" t="s">
        <v>9364</v>
      </c>
      <c r="E1994" t="s">
        <v>9365</v>
      </c>
      <c r="F1994" s="2">
        <v>28</v>
      </c>
      <c r="G1994" t="s">
        <v>34</v>
      </c>
      <c r="H1994" t="s">
        <v>9366</v>
      </c>
      <c r="I1994">
        <v>0</v>
      </c>
      <c r="J1994">
        <v>1</v>
      </c>
    </row>
    <row r="1995" spans="1:10" x14ac:dyDescent="0.35">
      <c r="A1995" t="s">
        <v>11</v>
      </c>
      <c r="B1995" t="s">
        <v>9367</v>
      </c>
      <c r="C1995" t="s">
        <v>9368</v>
      </c>
      <c r="D1995" t="s">
        <v>877</v>
      </c>
      <c r="E1995" t="s">
        <v>841</v>
      </c>
      <c r="F1995" s="2">
        <v>29.74</v>
      </c>
      <c r="G1995" t="s">
        <v>39</v>
      </c>
      <c r="H1995" t="s">
        <v>9369</v>
      </c>
      <c r="I1995">
        <v>0</v>
      </c>
      <c r="J1995">
        <v>1</v>
      </c>
    </row>
    <row r="1996" spans="1:10" x14ac:dyDescent="0.35">
      <c r="A1996" t="s">
        <v>11</v>
      </c>
      <c r="B1996" t="s">
        <v>9370</v>
      </c>
      <c r="C1996" t="s">
        <v>9371</v>
      </c>
      <c r="D1996" t="s">
        <v>9372</v>
      </c>
      <c r="E1996" t="s">
        <v>9373</v>
      </c>
      <c r="F1996" s="2">
        <v>48.86</v>
      </c>
      <c r="G1996" t="s">
        <v>45</v>
      </c>
      <c r="H1996" t="s">
        <v>9374</v>
      </c>
      <c r="I1996">
        <v>0</v>
      </c>
      <c r="J1996">
        <v>1</v>
      </c>
    </row>
    <row r="1997" spans="1:10" x14ac:dyDescent="0.35">
      <c r="A1997" t="s">
        <v>11</v>
      </c>
      <c r="B1997" t="s">
        <v>9375</v>
      </c>
      <c r="C1997" t="s">
        <v>9376</v>
      </c>
      <c r="D1997" t="s">
        <v>9377</v>
      </c>
      <c r="E1997" t="s">
        <v>9378</v>
      </c>
      <c r="F1997" s="2">
        <v>18</v>
      </c>
      <c r="G1997" t="s">
        <v>51</v>
      </c>
      <c r="H1997" t="s">
        <v>9379</v>
      </c>
      <c r="I1997">
        <v>0</v>
      </c>
      <c r="J1997">
        <v>1</v>
      </c>
    </row>
    <row r="1998" spans="1:10" x14ac:dyDescent="0.35">
      <c r="A1998" t="s">
        <v>11</v>
      </c>
      <c r="B1998" t="s">
        <v>9380</v>
      </c>
      <c r="C1998" t="s">
        <v>9381</v>
      </c>
      <c r="D1998" t="s">
        <v>9382</v>
      </c>
      <c r="E1998" t="s">
        <v>9383</v>
      </c>
      <c r="F1998" s="2">
        <v>162.5</v>
      </c>
      <c r="G1998" t="s">
        <v>57</v>
      </c>
      <c r="H1998" t="s">
        <v>9384</v>
      </c>
      <c r="I1998">
        <v>0</v>
      </c>
      <c r="J1998">
        <v>1</v>
      </c>
    </row>
    <row r="1999" spans="1:10" x14ac:dyDescent="0.35">
      <c r="A1999" t="s">
        <v>11</v>
      </c>
      <c r="B1999" t="s">
        <v>9385</v>
      </c>
      <c r="C1999" t="s">
        <v>9386</v>
      </c>
      <c r="D1999" t="s">
        <v>9387</v>
      </c>
      <c r="E1999" t="s">
        <v>9388</v>
      </c>
      <c r="F1999" s="2">
        <v>15</v>
      </c>
      <c r="G1999" t="s">
        <v>63</v>
      </c>
      <c r="H1999" t="s">
        <v>9389</v>
      </c>
      <c r="I1999">
        <v>0</v>
      </c>
      <c r="J1999">
        <v>1</v>
      </c>
    </row>
    <row r="2000" spans="1:10" x14ac:dyDescent="0.35">
      <c r="A2000" t="s">
        <v>11</v>
      </c>
      <c r="B2000" t="s">
        <v>9390</v>
      </c>
      <c r="C2000" t="s">
        <v>9391</v>
      </c>
      <c r="D2000" t="s">
        <v>9392</v>
      </c>
      <c r="E2000" t="s">
        <v>9393</v>
      </c>
      <c r="F2000" s="2">
        <v>15</v>
      </c>
      <c r="G2000" t="s">
        <v>69</v>
      </c>
      <c r="H2000" t="s">
        <v>9394</v>
      </c>
      <c r="I2000">
        <v>0</v>
      </c>
      <c r="J2000">
        <v>1</v>
      </c>
    </row>
    <row r="2001" spans="1:10" x14ac:dyDescent="0.35">
      <c r="A2001" t="s">
        <v>11</v>
      </c>
      <c r="B2001" t="s">
        <v>9395</v>
      </c>
      <c r="C2001" t="s">
        <v>9396</v>
      </c>
      <c r="D2001" t="s">
        <v>9397</v>
      </c>
      <c r="E2001" t="s">
        <v>9398</v>
      </c>
      <c r="F2001" s="2">
        <v>15</v>
      </c>
      <c r="G2001" t="s">
        <v>75</v>
      </c>
      <c r="H2001" t="s">
        <v>9399</v>
      </c>
      <c r="I2001">
        <v>0</v>
      </c>
      <c r="J2001">
        <v>1</v>
      </c>
    </row>
    <row r="2002" spans="1:10" x14ac:dyDescent="0.35">
      <c r="A2002" t="s">
        <v>11</v>
      </c>
      <c r="B2002" t="s">
        <v>9400</v>
      </c>
      <c r="C2002" t="s">
        <v>9401</v>
      </c>
      <c r="D2002" t="s">
        <v>9402</v>
      </c>
      <c r="E2002" t="s">
        <v>9403</v>
      </c>
      <c r="F2002" s="2">
        <v>144.5</v>
      </c>
      <c r="G2002" t="s">
        <v>81</v>
      </c>
      <c r="H2002" t="s">
        <v>9404</v>
      </c>
      <c r="I2002">
        <v>0</v>
      </c>
      <c r="J2002">
        <v>1</v>
      </c>
    </row>
    <row r="2003" spans="1:10" x14ac:dyDescent="0.35">
      <c r="A2003" t="s">
        <v>9405</v>
      </c>
      <c r="B2003" t="s">
        <v>9406</v>
      </c>
      <c r="C2003" t="s">
        <v>9407</v>
      </c>
      <c r="D2003" t="s">
        <v>9408</v>
      </c>
      <c r="E2003" t="s">
        <v>9409</v>
      </c>
      <c r="F2003" s="2">
        <v>18</v>
      </c>
      <c r="H2003" t="s">
        <v>9410</v>
      </c>
      <c r="I2003">
        <v>0</v>
      </c>
      <c r="J2003">
        <v>1</v>
      </c>
    </row>
    <row r="2004" spans="1:10" x14ac:dyDescent="0.35">
      <c r="A2004" t="s">
        <v>9405</v>
      </c>
      <c r="B2004" t="s">
        <v>9411</v>
      </c>
      <c r="C2004" t="s">
        <v>9412</v>
      </c>
      <c r="D2004" t="s">
        <v>9413</v>
      </c>
      <c r="E2004" t="s">
        <v>9414</v>
      </c>
      <c r="F2004" s="2">
        <v>30</v>
      </c>
      <c r="H2004" t="s">
        <v>9415</v>
      </c>
      <c r="I2004">
        <v>0</v>
      </c>
      <c r="J2004">
        <v>1</v>
      </c>
    </row>
    <row r="2005" spans="1:10" x14ac:dyDescent="0.35">
      <c r="A2005" t="s">
        <v>9405</v>
      </c>
      <c r="B2005" t="s">
        <v>9416</v>
      </c>
      <c r="C2005" t="s">
        <v>9417</v>
      </c>
      <c r="D2005" t="s">
        <v>9418</v>
      </c>
      <c r="E2005" t="s">
        <v>9419</v>
      </c>
      <c r="F2005" s="2">
        <v>15</v>
      </c>
      <c r="H2005" t="s">
        <v>9420</v>
      </c>
      <c r="I2005">
        <v>0</v>
      </c>
      <c r="J2005">
        <v>1</v>
      </c>
    </row>
    <row r="2006" spans="1:10" x14ac:dyDescent="0.35">
      <c r="A2006" t="s">
        <v>9405</v>
      </c>
      <c r="B2006" t="s">
        <v>9421</v>
      </c>
      <c r="C2006" t="s">
        <v>9422</v>
      </c>
      <c r="D2006" t="s">
        <v>9423</v>
      </c>
      <c r="E2006" t="s">
        <v>9424</v>
      </c>
      <c r="F2006" s="2">
        <v>25</v>
      </c>
      <c r="H2006" t="s">
        <v>9425</v>
      </c>
      <c r="I2006">
        <v>0</v>
      </c>
      <c r="J2006">
        <v>1</v>
      </c>
    </row>
    <row r="2007" spans="1:10" x14ac:dyDescent="0.35">
      <c r="A2007" t="s">
        <v>9405</v>
      </c>
      <c r="B2007" t="s">
        <v>9426</v>
      </c>
      <c r="C2007" t="s">
        <v>9427</v>
      </c>
      <c r="D2007" t="s">
        <v>9428</v>
      </c>
      <c r="E2007" t="s">
        <v>9429</v>
      </c>
      <c r="F2007" s="2">
        <v>18.23</v>
      </c>
      <c r="H2007" t="s">
        <v>9430</v>
      </c>
      <c r="I2007">
        <v>0</v>
      </c>
      <c r="J2007">
        <v>1</v>
      </c>
    </row>
    <row r="2008" spans="1:10" x14ac:dyDescent="0.35">
      <c r="A2008" t="s">
        <v>9405</v>
      </c>
      <c r="B2008" t="s">
        <v>9431</v>
      </c>
      <c r="C2008" t="s">
        <v>9432</v>
      </c>
      <c r="D2008" t="s">
        <v>9433</v>
      </c>
      <c r="E2008" t="s">
        <v>9434</v>
      </c>
      <c r="F2008" s="2">
        <v>15</v>
      </c>
      <c r="H2008" t="s">
        <v>9435</v>
      </c>
      <c r="I2008">
        <v>0</v>
      </c>
      <c r="J2008">
        <v>1</v>
      </c>
    </row>
    <row r="2009" spans="1:10" x14ac:dyDescent="0.35">
      <c r="A2009" t="s">
        <v>9405</v>
      </c>
      <c r="B2009" t="s">
        <v>9436</v>
      </c>
      <c r="C2009" t="s">
        <v>9437</v>
      </c>
      <c r="D2009" t="s">
        <v>9438</v>
      </c>
      <c r="E2009" t="s">
        <v>9439</v>
      </c>
      <c r="F2009" s="2">
        <v>10</v>
      </c>
      <c r="H2009" t="s">
        <v>9440</v>
      </c>
      <c r="I2009">
        <v>0</v>
      </c>
      <c r="J2009">
        <v>1</v>
      </c>
    </row>
    <row r="2010" spans="1:10" x14ac:dyDescent="0.35">
      <c r="A2010" t="s">
        <v>9405</v>
      </c>
      <c r="B2010" t="s">
        <v>9441</v>
      </c>
      <c r="C2010" t="s">
        <v>9442</v>
      </c>
      <c r="D2010" t="s">
        <v>9443</v>
      </c>
      <c r="E2010" t="s">
        <v>9444</v>
      </c>
      <c r="F2010" s="2">
        <v>15</v>
      </c>
      <c r="H2010" t="s">
        <v>9445</v>
      </c>
      <c r="I2010">
        <v>0</v>
      </c>
      <c r="J2010">
        <v>1</v>
      </c>
    </row>
    <row r="2011" spans="1:10" x14ac:dyDescent="0.35">
      <c r="A2011" t="s">
        <v>9405</v>
      </c>
      <c r="B2011" t="s">
        <v>9446</v>
      </c>
      <c r="C2011" t="s">
        <v>9447</v>
      </c>
      <c r="D2011" t="s">
        <v>9448</v>
      </c>
      <c r="E2011" t="s">
        <v>9449</v>
      </c>
      <c r="F2011" s="2">
        <v>25</v>
      </c>
      <c r="H2011" t="s">
        <v>9450</v>
      </c>
      <c r="I2011">
        <v>0</v>
      </c>
      <c r="J2011">
        <v>1</v>
      </c>
    </row>
    <row r="2012" spans="1:10" x14ac:dyDescent="0.35">
      <c r="A2012" t="s">
        <v>9405</v>
      </c>
      <c r="B2012" t="s">
        <v>9451</v>
      </c>
      <c r="C2012" t="s">
        <v>9452</v>
      </c>
      <c r="D2012" t="s">
        <v>9453</v>
      </c>
      <c r="E2012" t="s">
        <v>9454</v>
      </c>
      <c r="F2012" s="2">
        <v>122.5</v>
      </c>
      <c r="H2012" t="s">
        <v>9455</v>
      </c>
      <c r="I2012">
        <v>0</v>
      </c>
      <c r="J2012">
        <v>1</v>
      </c>
    </row>
    <row r="2013" spans="1:10" x14ac:dyDescent="0.35">
      <c r="A2013" t="s">
        <v>9405</v>
      </c>
      <c r="B2013" t="s">
        <v>9456</v>
      </c>
      <c r="C2013" t="s">
        <v>9457</v>
      </c>
      <c r="D2013" t="s">
        <v>9458</v>
      </c>
      <c r="E2013" t="s">
        <v>9459</v>
      </c>
      <c r="F2013" s="2">
        <v>21.6</v>
      </c>
      <c r="H2013" t="s">
        <v>9460</v>
      </c>
      <c r="I2013">
        <v>0</v>
      </c>
      <c r="J2013">
        <v>1</v>
      </c>
    </row>
    <row r="2014" spans="1:10" x14ac:dyDescent="0.35">
      <c r="A2014" t="s">
        <v>9405</v>
      </c>
      <c r="B2014" t="s">
        <v>9461</v>
      </c>
      <c r="C2014" t="s">
        <v>9462</v>
      </c>
      <c r="D2014" t="s">
        <v>9463</v>
      </c>
      <c r="E2014" t="s">
        <v>9464</v>
      </c>
      <c r="F2014" s="2">
        <v>42</v>
      </c>
      <c r="H2014" t="s">
        <v>9465</v>
      </c>
      <c r="I2014">
        <v>0</v>
      </c>
      <c r="J2014">
        <v>1</v>
      </c>
    </row>
    <row r="2015" spans="1:10" x14ac:dyDescent="0.35">
      <c r="A2015" t="s">
        <v>9405</v>
      </c>
      <c r="B2015" t="s">
        <v>9461</v>
      </c>
      <c r="C2015" t="s">
        <v>9462</v>
      </c>
      <c r="D2015" t="s">
        <v>9466</v>
      </c>
      <c r="E2015" t="s">
        <v>9467</v>
      </c>
      <c r="F2015" s="2">
        <v>42</v>
      </c>
      <c r="H2015" t="s">
        <v>9465</v>
      </c>
      <c r="I2015">
        <v>0</v>
      </c>
      <c r="J2015">
        <v>1</v>
      </c>
    </row>
    <row r="2016" spans="1:10" x14ac:dyDescent="0.35">
      <c r="A2016" t="s">
        <v>9405</v>
      </c>
      <c r="B2016" t="s">
        <v>9461</v>
      </c>
      <c r="C2016" t="s">
        <v>9462</v>
      </c>
      <c r="D2016" t="s">
        <v>9468</v>
      </c>
      <c r="E2016" t="s">
        <v>9469</v>
      </c>
      <c r="F2016" s="2">
        <v>22.75</v>
      </c>
      <c r="H2016" t="s">
        <v>9465</v>
      </c>
      <c r="I2016">
        <v>0</v>
      </c>
      <c r="J2016">
        <v>1</v>
      </c>
    </row>
    <row r="2017" spans="1:10" x14ac:dyDescent="0.35">
      <c r="A2017" t="s">
        <v>9405</v>
      </c>
      <c r="B2017" t="s">
        <v>9470</v>
      </c>
      <c r="C2017" t="s">
        <v>9471</v>
      </c>
      <c r="D2017" t="s">
        <v>9472</v>
      </c>
      <c r="E2017" t="s">
        <v>9473</v>
      </c>
      <c r="F2017" s="2">
        <v>15</v>
      </c>
      <c r="H2017" t="s">
        <v>9474</v>
      </c>
      <c r="I2017">
        <v>0</v>
      </c>
      <c r="J2017">
        <v>1</v>
      </c>
    </row>
    <row r="2018" spans="1:10" x14ac:dyDescent="0.35">
      <c r="A2018" t="s">
        <v>9405</v>
      </c>
      <c r="B2018" t="s">
        <v>9475</v>
      </c>
      <c r="C2018" t="s">
        <v>9476</v>
      </c>
      <c r="D2018" t="s">
        <v>9477</v>
      </c>
      <c r="E2018" t="s">
        <v>9478</v>
      </c>
      <c r="F2018" s="2">
        <v>45</v>
      </c>
      <c r="H2018" t="s">
        <v>9479</v>
      </c>
      <c r="I2018">
        <v>0</v>
      </c>
      <c r="J2018">
        <v>1</v>
      </c>
    </row>
    <row r="2019" spans="1:10" x14ac:dyDescent="0.35">
      <c r="A2019" t="s">
        <v>9405</v>
      </c>
      <c r="B2019" t="s">
        <v>9480</v>
      </c>
      <c r="C2019" t="s">
        <v>9481</v>
      </c>
      <c r="D2019" t="s">
        <v>9482</v>
      </c>
      <c r="E2019" t="s">
        <v>9483</v>
      </c>
      <c r="F2019" s="2">
        <v>19.52</v>
      </c>
      <c r="I2019">
        <v>0</v>
      </c>
      <c r="J2019">
        <v>1</v>
      </c>
    </row>
    <row r="2020" spans="1:10" x14ac:dyDescent="0.35">
      <c r="A2020" t="s">
        <v>9405</v>
      </c>
      <c r="B2020" t="s">
        <v>9484</v>
      </c>
      <c r="C2020" t="s">
        <v>9485</v>
      </c>
      <c r="D2020" t="s">
        <v>9486</v>
      </c>
      <c r="E2020" t="s">
        <v>9487</v>
      </c>
      <c r="F2020" s="2">
        <v>21.5</v>
      </c>
      <c r="H2020" t="s">
        <v>9488</v>
      </c>
      <c r="I2020">
        <v>0</v>
      </c>
      <c r="J2020">
        <v>1</v>
      </c>
    </row>
    <row r="2021" spans="1:10" x14ac:dyDescent="0.35">
      <c r="A2021" t="s">
        <v>9405</v>
      </c>
      <c r="B2021" t="s">
        <v>9489</v>
      </c>
      <c r="C2021" t="s">
        <v>9490</v>
      </c>
      <c r="D2021" t="s">
        <v>9491</v>
      </c>
      <c r="E2021" t="s">
        <v>9492</v>
      </c>
      <c r="F2021" s="2">
        <v>20.75</v>
      </c>
      <c r="H2021" t="s">
        <v>9493</v>
      </c>
      <c r="I2021">
        <v>0</v>
      </c>
      <c r="J2021">
        <v>1</v>
      </c>
    </row>
    <row r="2022" spans="1:10" x14ac:dyDescent="0.35">
      <c r="A2022" t="s">
        <v>9405</v>
      </c>
      <c r="B2022" t="s">
        <v>9494</v>
      </c>
      <c r="C2022" t="s">
        <v>9495</v>
      </c>
      <c r="D2022" t="s">
        <v>9496</v>
      </c>
      <c r="E2022" t="s">
        <v>9497</v>
      </c>
      <c r="F2022" s="2">
        <v>36</v>
      </c>
      <c r="H2022" t="s">
        <v>9498</v>
      </c>
      <c r="I2022">
        <v>0</v>
      </c>
      <c r="J2022">
        <v>1</v>
      </c>
    </row>
    <row r="2023" spans="1:10" x14ac:dyDescent="0.35">
      <c r="A2023" t="s">
        <v>9405</v>
      </c>
      <c r="B2023" t="s">
        <v>9499</v>
      </c>
      <c r="C2023" t="s">
        <v>9500</v>
      </c>
      <c r="D2023" t="s">
        <v>9501</v>
      </c>
      <c r="E2023" t="s">
        <v>9502</v>
      </c>
      <c r="F2023" s="2">
        <v>83.25</v>
      </c>
      <c r="H2023" t="s">
        <v>9503</v>
      </c>
      <c r="I2023">
        <v>0</v>
      </c>
      <c r="J2023">
        <v>1</v>
      </c>
    </row>
    <row r="2024" spans="1:10" x14ac:dyDescent="0.35">
      <c r="A2024" t="s">
        <v>9405</v>
      </c>
      <c r="B2024" t="s">
        <v>9504</v>
      </c>
      <c r="C2024" t="s">
        <v>9505</v>
      </c>
      <c r="D2024" t="s">
        <v>9506</v>
      </c>
      <c r="E2024" t="s">
        <v>9507</v>
      </c>
      <c r="F2024" s="2">
        <v>15</v>
      </c>
      <c r="H2024" t="s">
        <v>9508</v>
      </c>
      <c r="I2024">
        <v>0</v>
      </c>
      <c r="J2024">
        <v>1</v>
      </c>
    </row>
    <row r="2025" spans="1:10" x14ac:dyDescent="0.35">
      <c r="A2025" t="s">
        <v>9405</v>
      </c>
      <c r="B2025" t="s">
        <v>9509</v>
      </c>
      <c r="C2025" t="s">
        <v>9510</v>
      </c>
      <c r="D2025" t="s">
        <v>9511</v>
      </c>
      <c r="E2025" t="s">
        <v>9512</v>
      </c>
      <c r="F2025" s="2">
        <v>15</v>
      </c>
      <c r="H2025" t="s">
        <v>9513</v>
      </c>
      <c r="I2025">
        <v>0</v>
      </c>
      <c r="J2025">
        <v>1</v>
      </c>
    </row>
    <row r="2026" spans="1:10" x14ac:dyDescent="0.35">
      <c r="A2026" t="s">
        <v>9405</v>
      </c>
      <c r="B2026" t="s">
        <v>9514</v>
      </c>
      <c r="C2026" t="s">
        <v>9515</v>
      </c>
      <c r="D2026" t="s">
        <v>9516</v>
      </c>
      <c r="E2026" t="s">
        <v>9517</v>
      </c>
      <c r="F2026" s="2">
        <v>6.25</v>
      </c>
      <c r="H2026" t="s">
        <v>9518</v>
      </c>
      <c r="I2026">
        <v>0</v>
      </c>
      <c r="J2026">
        <v>1</v>
      </c>
    </row>
    <row r="2027" spans="1:10" x14ac:dyDescent="0.35">
      <c r="A2027" t="s">
        <v>9405</v>
      </c>
      <c r="B2027" t="s">
        <v>9519</v>
      </c>
      <c r="C2027" t="s">
        <v>9520</v>
      </c>
      <c r="D2027" t="s">
        <v>9516</v>
      </c>
      <c r="E2027" t="s">
        <v>9517</v>
      </c>
      <c r="F2027" s="2">
        <v>6.25</v>
      </c>
      <c r="H2027" t="s">
        <v>9521</v>
      </c>
      <c r="I2027">
        <v>0</v>
      </c>
      <c r="J2027">
        <v>1</v>
      </c>
    </row>
    <row r="2028" spans="1:10" x14ac:dyDescent="0.35">
      <c r="A2028" t="s">
        <v>9405</v>
      </c>
      <c r="B2028" t="s">
        <v>9522</v>
      </c>
      <c r="C2028" t="s">
        <v>9523</v>
      </c>
      <c r="D2028" t="s">
        <v>9524</v>
      </c>
      <c r="E2028" t="s">
        <v>9525</v>
      </c>
      <c r="F2028" s="2">
        <v>15</v>
      </c>
      <c r="H2028" t="s">
        <v>9526</v>
      </c>
      <c r="I2028">
        <v>0</v>
      </c>
      <c r="J2028">
        <v>1</v>
      </c>
    </row>
    <row r="2029" spans="1:10" x14ac:dyDescent="0.35">
      <c r="A2029" t="s">
        <v>9405</v>
      </c>
      <c r="B2029" t="s">
        <v>9527</v>
      </c>
      <c r="C2029" t="s">
        <v>9528</v>
      </c>
      <c r="D2029" t="s">
        <v>9529</v>
      </c>
      <c r="E2029" t="s">
        <v>9530</v>
      </c>
      <c r="F2029" s="2">
        <v>44.75</v>
      </c>
      <c r="H2029" t="s">
        <v>9531</v>
      </c>
      <c r="I2029">
        <v>0</v>
      </c>
      <c r="J2029">
        <v>1</v>
      </c>
    </row>
    <row r="2030" spans="1:10" x14ac:dyDescent="0.35">
      <c r="A2030" t="s">
        <v>9405</v>
      </c>
      <c r="B2030" t="s">
        <v>9532</v>
      </c>
      <c r="C2030" t="s">
        <v>9533</v>
      </c>
      <c r="D2030" t="s">
        <v>9534</v>
      </c>
      <c r="E2030" t="s">
        <v>9535</v>
      </c>
      <c r="F2030" s="2">
        <v>15</v>
      </c>
      <c r="H2030" t="s">
        <v>9536</v>
      </c>
      <c r="I2030">
        <v>0</v>
      </c>
      <c r="J2030">
        <v>1</v>
      </c>
    </row>
    <row r="2031" spans="1:10" x14ac:dyDescent="0.35">
      <c r="A2031" t="s">
        <v>9405</v>
      </c>
      <c r="B2031" t="s">
        <v>9537</v>
      </c>
      <c r="C2031" t="s">
        <v>9538</v>
      </c>
      <c r="D2031" t="s">
        <v>9539</v>
      </c>
      <c r="E2031" t="s">
        <v>9540</v>
      </c>
      <c r="F2031" s="2">
        <v>15</v>
      </c>
      <c r="H2031" t="s">
        <v>9541</v>
      </c>
      <c r="I2031">
        <v>0</v>
      </c>
      <c r="J2031">
        <v>1</v>
      </c>
    </row>
    <row r="2032" spans="1:10" x14ac:dyDescent="0.35">
      <c r="A2032" t="s">
        <v>9405</v>
      </c>
      <c r="B2032" t="s">
        <v>9542</v>
      </c>
      <c r="C2032" t="s">
        <v>9543</v>
      </c>
      <c r="D2032" t="s">
        <v>9544</v>
      </c>
      <c r="E2032" t="s">
        <v>9545</v>
      </c>
      <c r="F2032" s="2">
        <v>15</v>
      </c>
      <c r="H2032" t="s">
        <v>9546</v>
      </c>
      <c r="I2032">
        <v>0</v>
      </c>
      <c r="J2032">
        <v>1</v>
      </c>
    </row>
    <row r="2033" spans="1:10" x14ac:dyDescent="0.35">
      <c r="A2033" t="s">
        <v>9405</v>
      </c>
      <c r="B2033" t="s">
        <v>9547</v>
      </c>
      <c r="C2033" t="s">
        <v>9548</v>
      </c>
      <c r="D2033" t="s">
        <v>9549</v>
      </c>
      <c r="E2033" t="s">
        <v>9550</v>
      </c>
      <c r="F2033" s="2">
        <v>15</v>
      </c>
      <c r="H2033" t="s">
        <v>9551</v>
      </c>
      <c r="I2033">
        <v>0</v>
      </c>
      <c r="J2033">
        <v>1</v>
      </c>
    </row>
    <row r="2034" spans="1:10" x14ac:dyDescent="0.35">
      <c r="A2034" t="s">
        <v>9405</v>
      </c>
      <c r="B2034" t="s">
        <v>9552</v>
      </c>
      <c r="C2034" t="s">
        <v>9553</v>
      </c>
      <c r="D2034" t="s">
        <v>9554</v>
      </c>
      <c r="E2034" t="s">
        <v>9555</v>
      </c>
      <c r="F2034" s="2">
        <v>15</v>
      </c>
      <c r="H2034" t="s">
        <v>9556</v>
      </c>
      <c r="I2034">
        <v>0</v>
      </c>
      <c r="J2034">
        <v>1</v>
      </c>
    </row>
    <row r="2035" spans="1:10" x14ac:dyDescent="0.35">
      <c r="A2035" t="s">
        <v>9405</v>
      </c>
      <c r="B2035" t="s">
        <v>9557</v>
      </c>
      <c r="C2035" t="s">
        <v>9558</v>
      </c>
      <c r="D2035" t="s">
        <v>9559</v>
      </c>
      <c r="E2035" t="s">
        <v>9560</v>
      </c>
      <c r="F2035" s="2">
        <v>15</v>
      </c>
      <c r="H2035" t="s">
        <v>9561</v>
      </c>
      <c r="I2035">
        <v>0</v>
      </c>
      <c r="J2035">
        <v>1</v>
      </c>
    </row>
    <row r="2036" spans="1:10" x14ac:dyDescent="0.35">
      <c r="A2036" t="s">
        <v>9405</v>
      </c>
      <c r="B2036" t="s">
        <v>9562</v>
      </c>
      <c r="C2036" t="s">
        <v>9563</v>
      </c>
      <c r="D2036" t="s">
        <v>9564</v>
      </c>
      <c r="E2036" t="s">
        <v>9565</v>
      </c>
      <c r="F2036" s="2">
        <v>15</v>
      </c>
      <c r="H2036" t="s">
        <v>9566</v>
      </c>
      <c r="I2036">
        <v>0</v>
      </c>
      <c r="J2036">
        <v>1</v>
      </c>
    </row>
    <row r="2037" spans="1:10" x14ac:dyDescent="0.35">
      <c r="A2037" t="s">
        <v>9405</v>
      </c>
      <c r="B2037" t="s">
        <v>9567</v>
      </c>
      <c r="C2037" t="s">
        <v>9568</v>
      </c>
      <c r="D2037" t="s">
        <v>9569</v>
      </c>
      <c r="E2037" t="s">
        <v>9570</v>
      </c>
      <c r="F2037" s="2">
        <v>15</v>
      </c>
      <c r="H2037" t="s">
        <v>9571</v>
      </c>
      <c r="I2037">
        <v>0</v>
      </c>
      <c r="J2037">
        <v>1</v>
      </c>
    </row>
    <row r="2038" spans="1:10" x14ac:dyDescent="0.35">
      <c r="A2038" t="s">
        <v>9405</v>
      </c>
      <c r="B2038" t="s">
        <v>9572</v>
      </c>
      <c r="C2038" t="s">
        <v>9573</v>
      </c>
      <c r="D2038" t="s">
        <v>9574</v>
      </c>
      <c r="E2038" t="s">
        <v>9575</v>
      </c>
      <c r="F2038" s="2">
        <v>26.25</v>
      </c>
      <c r="H2038" t="s">
        <v>9576</v>
      </c>
      <c r="I2038">
        <v>0</v>
      </c>
      <c r="J2038">
        <v>1</v>
      </c>
    </row>
    <row r="2039" spans="1:10" x14ac:dyDescent="0.35">
      <c r="A2039" t="s">
        <v>9405</v>
      </c>
      <c r="B2039" t="s">
        <v>9577</v>
      </c>
      <c r="C2039" t="s">
        <v>9578</v>
      </c>
      <c r="D2039" t="s">
        <v>9579</v>
      </c>
      <c r="E2039" t="s">
        <v>9580</v>
      </c>
      <c r="F2039" s="2">
        <v>251.25</v>
      </c>
      <c r="H2039" t="s">
        <v>9581</v>
      </c>
      <c r="I2039">
        <v>0</v>
      </c>
      <c r="J2039">
        <v>1</v>
      </c>
    </row>
    <row r="2040" spans="1:10" x14ac:dyDescent="0.35">
      <c r="A2040" t="s">
        <v>9405</v>
      </c>
      <c r="B2040" t="s">
        <v>9582</v>
      </c>
      <c r="C2040" t="s">
        <v>9583</v>
      </c>
      <c r="D2040" t="s">
        <v>9584</v>
      </c>
      <c r="E2040" t="s">
        <v>9585</v>
      </c>
      <c r="F2040" s="2">
        <v>44</v>
      </c>
      <c r="H2040" t="s">
        <v>9586</v>
      </c>
      <c r="I2040">
        <v>0</v>
      </c>
      <c r="J2040">
        <v>1</v>
      </c>
    </row>
    <row r="2041" spans="1:10" x14ac:dyDescent="0.35">
      <c r="A2041" t="s">
        <v>9405</v>
      </c>
      <c r="B2041" t="s">
        <v>9582</v>
      </c>
      <c r="C2041" t="s">
        <v>9583</v>
      </c>
      <c r="D2041" t="s">
        <v>9587</v>
      </c>
      <c r="E2041" t="s">
        <v>9588</v>
      </c>
      <c r="F2041" s="2">
        <v>20</v>
      </c>
      <c r="H2041" t="s">
        <v>9586</v>
      </c>
      <c r="I2041">
        <v>0</v>
      </c>
      <c r="J2041">
        <v>1</v>
      </c>
    </row>
    <row r="2042" spans="1:10" x14ac:dyDescent="0.35">
      <c r="A2042" t="s">
        <v>9405</v>
      </c>
      <c r="B2042" t="s">
        <v>9589</v>
      </c>
      <c r="C2042" t="s">
        <v>9590</v>
      </c>
      <c r="D2042" t="s">
        <v>9591</v>
      </c>
      <c r="E2042" t="s">
        <v>9592</v>
      </c>
      <c r="F2042" s="2">
        <v>76</v>
      </c>
      <c r="H2042" t="s">
        <v>9593</v>
      </c>
      <c r="I2042">
        <v>0</v>
      </c>
      <c r="J2042">
        <v>1</v>
      </c>
    </row>
    <row r="2043" spans="1:10" x14ac:dyDescent="0.35">
      <c r="A2043" t="s">
        <v>9405</v>
      </c>
      <c r="B2043" t="s">
        <v>9594</v>
      </c>
      <c r="C2043" t="s">
        <v>9595</v>
      </c>
      <c r="D2043" t="s">
        <v>9596</v>
      </c>
      <c r="E2043" t="s">
        <v>9597</v>
      </c>
      <c r="F2043" s="2">
        <v>32.5</v>
      </c>
      <c r="H2043" t="s">
        <v>9598</v>
      </c>
      <c r="I2043">
        <v>0</v>
      </c>
      <c r="J2043">
        <v>1</v>
      </c>
    </row>
    <row r="2044" spans="1:10" x14ac:dyDescent="0.35">
      <c r="A2044" t="s">
        <v>9405</v>
      </c>
      <c r="B2044" t="s">
        <v>9599</v>
      </c>
      <c r="C2044" t="s">
        <v>9600</v>
      </c>
      <c r="D2044" t="s">
        <v>9601</v>
      </c>
      <c r="E2044" t="s">
        <v>9601</v>
      </c>
      <c r="F2044" s="2">
        <v>61.5</v>
      </c>
      <c r="H2044" t="s">
        <v>9602</v>
      </c>
      <c r="I2044">
        <v>0</v>
      </c>
      <c r="J2044">
        <v>1</v>
      </c>
    </row>
    <row r="2045" spans="1:10" x14ac:dyDescent="0.35">
      <c r="A2045" t="s">
        <v>9405</v>
      </c>
      <c r="B2045" t="s">
        <v>9603</v>
      </c>
      <c r="C2045" t="s">
        <v>9604</v>
      </c>
      <c r="D2045" t="s">
        <v>9605</v>
      </c>
      <c r="E2045" t="s">
        <v>9606</v>
      </c>
      <c r="F2045" s="2">
        <v>68</v>
      </c>
      <c r="H2045" t="s">
        <v>9607</v>
      </c>
      <c r="I2045">
        <v>0</v>
      </c>
      <c r="J2045">
        <v>1</v>
      </c>
    </row>
    <row r="2046" spans="1:10" x14ac:dyDescent="0.35">
      <c r="A2046" t="s">
        <v>9405</v>
      </c>
      <c r="B2046" t="s">
        <v>9608</v>
      </c>
      <c r="C2046" t="s">
        <v>9609</v>
      </c>
      <c r="D2046" t="s">
        <v>9610</v>
      </c>
      <c r="E2046" t="s">
        <v>9611</v>
      </c>
      <c r="F2046" s="2">
        <v>117.25</v>
      </c>
      <c r="H2046" t="s">
        <v>9612</v>
      </c>
      <c r="I2046">
        <v>0</v>
      </c>
      <c r="J2046">
        <v>1</v>
      </c>
    </row>
    <row r="2047" spans="1:10" x14ac:dyDescent="0.35">
      <c r="A2047" t="s">
        <v>9405</v>
      </c>
      <c r="B2047" t="s">
        <v>9613</v>
      </c>
      <c r="C2047" t="s">
        <v>9614</v>
      </c>
      <c r="D2047" t="s">
        <v>9615</v>
      </c>
      <c r="E2047" t="s">
        <v>9616</v>
      </c>
      <c r="F2047" s="2">
        <v>15</v>
      </c>
      <c r="H2047" t="s">
        <v>9617</v>
      </c>
      <c r="I2047">
        <v>0</v>
      </c>
      <c r="J2047">
        <v>1</v>
      </c>
    </row>
    <row r="2048" spans="1:10" x14ac:dyDescent="0.35">
      <c r="A2048" t="s">
        <v>9405</v>
      </c>
      <c r="B2048" t="s">
        <v>9618</v>
      </c>
      <c r="C2048" t="s">
        <v>9619</v>
      </c>
      <c r="D2048" t="s">
        <v>9620</v>
      </c>
      <c r="E2048" t="s">
        <v>9621</v>
      </c>
      <c r="F2048" s="2">
        <v>15</v>
      </c>
      <c r="H2048" t="s">
        <v>9622</v>
      </c>
      <c r="I2048">
        <v>0</v>
      </c>
      <c r="J2048">
        <v>1</v>
      </c>
    </row>
    <row r="2049" spans="1:10" x14ac:dyDescent="0.35">
      <c r="A2049" t="s">
        <v>9405</v>
      </c>
      <c r="B2049" t="s">
        <v>9623</v>
      </c>
      <c r="C2049" t="s">
        <v>9624</v>
      </c>
      <c r="D2049" t="s">
        <v>9625</v>
      </c>
      <c r="E2049" t="s">
        <v>9626</v>
      </c>
      <c r="F2049" s="2">
        <v>16.25</v>
      </c>
      <c r="H2049" t="s">
        <v>9627</v>
      </c>
      <c r="I2049">
        <v>0</v>
      </c>
      <c r="J2049">
        <v>1</v>
      </c>
    </row>
    <row r="2050" spans="1:10" x14ac:dyDescent="0.35">
      <c r="A2050" t="s">
        <v>9405</v>
      </c>
      <c r="B2050" t="s">
        <v>9628</v>
      </c>
      <c r="C2050" t="s">
        <v>9629</v>
      </c>
      <c r="D2050" t="s">
        <v>9630</v>
      </c>
      <c r="E2050" t="s">
        <v>9631</v>
      </c>
      <c r="F2050" s="2">
        <v>27.75</v>
      </c>
      <c r="H2050" t="s">
        <v>9632</v>
      </c>
      <c r="I2050">
        <v>0</v>
      </c>
      <c r="J2050">
        <v>1</v>
      </c>
    </row>
    <row r="2051" spans="1:10" x14ac:dyDescent="0.35">
      <c r="A2051" t="s">
        <v>9405</v>
      </c>
      <c r="B2051" t="s">
        <v>9633</v>
      </c>
      <c r="C2051" t="s">
        <v>9634</v>
      </c>
      <c r="D2051" t="s">
        <v>9635</v>
      </c>
      <c r="E2051" t="s">
        <v>9635</v>
      </c>
      <c r="F2051" s="2">
        <v>36</v>
      </c>
      <c r="H2051" t="s">
        <v>9636</v>
      </c>
      <c r="I2051">
        <v>0</v>
      </c>
      <c r="J2051">
        <v>1</v>
      </c>
    </row>
    <row r="2052" spans="1:10" x14ac:dyDescent="0.35">
      <c r="A2052" t="s">
        <v>9405</v>
      </c>
      <c r="B2052" t="s">
        <v>9637</v>
      </c>
      <c r="C2052" t="s">
        <v>9638</v>
      </c>
      <c r="D2052" t="s">
        <v>9639</v>
      </c>
      <c r="E2052" t="s">
        <v>9640</v>
      </c>
      <c r="F2052" s="2">
        <v>16.25</v>
      </c>
      <c r="H2052" t="s">
        <v>9641</v>
      </c>
      <c r="I2052">
        <v>0</v>
      </c>
      <c r="J2052">
        <v>1</v>
      </c>
    </row>
    <row r="2053" spans="1:10" x14ac:dyDescent="0.35">
      <c r="A2053" t="s">
        <v>9405</v>
      </c>
      <c r="B2053" t="s">
        <v>9642</v>
      </c>
      <c r="C2053" t="s">
        <v>9643</v>
      </c>
      <c r="D2053" t="s">
        <v>9644</v>
      </c>
      <c r="E2053" t="s">
        <v>9645</v>
      </c>
      <c r="F2053" s="2">
        <v>73.25</v>
      </c>
      <c r="H2053" t="s">
        <v>9646</v>
      </c>
      <c r="I2053">
        <v>0</v>
      </c>
      <c r="J2053">
        <v>1</v>
      </c>
    </row>
    <row r="2054" spans="1:10" x14ac:dyDescent="0.35">
      <c r="A2054" t="s">
        <v>9405</v>
      </c>
      <c r="B2054" t="s">
        <v>9647</v>
      </c>
      <c r="C2054" t="s">
        <v>9648</v>
      </c>
      <c r="D2054" t="s">
        <v>9649</v>
      </c>
      <c r="E2054" t="s">
        <v>9650</v>
      </c>
      <c r="F2054" s="2">
        <v>209.5</v>
      </c>
      <c r="H2054" t="s">
        <v>9651</v>
      </c>
      <c r="I2054">
        <v>0</v>
      </c>
      <c r="J2054">
        <v>1</v>
      </c>
    </row>
    <row r="2055" spans="1:10" x14ac:dyDescent="0.35">
      <c r="A2055" t="s">
        <v>9405</v>
      </c>
      <c r="B2055" t="s">
        <v>9652</v>
      </c>
      <c r="C2055" t="s">
        <v>9653</v>
      </c>
      <c r="D2055" t="s">
        <v>9654</v>
      </c>
      <c r="E2055" t="s">
        <v>9655</v>
      </c>
      <c r="F2055" s="2">
        <v>15</v>
      </c>
      <c r="H2055" t="s">
        <v>9656</v>
      </c>
      <c r="I2055">
        <v>0</v>
      </c>
      <c r="J2055">
        <v>1</v>
      </c>
    </row>
    <row r="2056" spans="1:10" x14ac:dyDescent="0.35">
      <c r="A2056" t="s">
        <v>9405</v>
      </c>
      <c r="B2056" t="s">
        <v>9657</v>
      </c>
      <c r="C2056" t="s">
        <v>9658</v>
      </c>
      <c r="D2056" t="s">
        <v>9659</v>
      </c>
      <c r="E2056" t="s">
        <v>9660</v>
      </c>
      <c r="F2056" s="2">
        <v>15</v>
      </c>
      <c r="H2056" t="s">
        <v>9661</v>
      </c>
      <c r="I2056">
        <v>0</v>
      </c>
      <c r="J2056">
        <v>1</v>
      </c>
    </row>
    <row r="2057" spans="1:10" x14ac:dyDescent="0.35">
      <c r="A2057" t="s">
        <v>9405</v>
      </c>
      <c r="B2057" t="s">
        <v>9662</v>
      </c>
      <c r="C2057" t="s">
        <v>9663</v>
      </c>
      <c r="D2057" t="s">
        <v>9664</v>
      </c>
      <c r="E2057" t="s">
        <v>9665</v>
      </c>
      <c r="F2057" s="2">
        <v>28.75</v>
      </c>
      <c r="H2057" t="s">
        <v>9666</v>
      </c>
      <c r="I2057">
        <v>0</v>
      </c>
      <c r="J2057">
        <v>1</v>
      </c>
    </row>
    <row r="2058" spans="1:10" x14ac:dyDescent="0.35">
      <c r="A2058" t="s">
        <v>9405</v>
      </c>
      <c r="B2058" t="s">
        <v>9662</v>
      </c>
      <c r="C2058" t="s">
        <v>9663</v>
      </c>
      <c r="D2058" t="s">
        <v>9664</v>
      </c>
      <c r="E2058" t="s">
        <v>9665</v>
      </c>
      <c r="F2058" s="2">
        <v>21.75</v>
      </c>
      <c r="H2058" t="s">
        <v>9666</v>
      </c>
      <c r="I2058">
        <v>0</v>
      </c>
      <c r="J2058">
        <v>1</v>
      </c>
    </row>
    <row r="2059" spans="1:10" x14ac:dyDescent="0.35">
      <c r="A2059" t="s">
        <v>9405</v>
      </c>
      <c r="B2059" t="s">
        <v>9667</v>
      </c>
      <c r="C2059" t="s">
        <v>9668</v>
      </c>
      <c r="D2059" t="s">
        <v>9669</v>
      </c>
      <c r="E2059" t="s">
        <v>9670</v>
      </c>
      <c r="F2059" s="2">
        <v>15</v>
      </c>
      <c r="H2059" t="s">
        <v>9671</v>
      </c>
      <c r="I2059">
        <v>0</v>
      </c>
      <c r="J2059">
        <v>1</v>
      </c>
    </row>
    <row r="2060" spans="1:10" x14ac:dyDescent="0.35">
      <c r="A2060" t="s">
        <v>9405</v>
      </c>
      <c r="B2060" t="s">
        <v>9672</v>
      </c>
      <c r="C2060" t="s">
        <v>9673</v>
      </c>
      <c r="D2060" t="s">
        <v>9674</v>
      </c>
      <c r="E2060" t="s">
        <v>9675</v>
      </c>
      <c r="F2060" s="2">
        <v>15</v>
      </c>
      <c r="H2060" t="s">
        <v>9676</v>
      </c>
      <c r="I2060">
        <v>0</v>
      </c>
      <c r="J2060">
        <v>1</v>
      </c>
    </row>
    <row r="2061" spans="1:10" x14ac:dyDescent="0.35">
      <c r="A2061" t="s">
        <v>9405</v>
      </c>
      <c r="B2061" t="s">
        <v>9677</v>
      </c>
      <c r="C2061" t="s">
        <v>9678</v>
      </c>
      <c r="D2061" t="s">
        <v>9679</v>
      </c>
      <c r="E2061" t="s">
        <v>9680</v>
      </c>
      <c r="F2061" s="2">
        <v>15</v>
      </c>
      <c r="H2061" t="s">
        <v>9681</v>
      </c>
      <c r="I2061">
        <v>0</v>
      </c>
      <c r="J2061">
        <v>1</v>
      </c>
    </row>
    <row r="2062" spans="1:10" x14ac:dyDescent="0.35">
      <c r="A2062" t="s">
        <v>9405</v>
      </c>
      <c r="B2062" t="s">
        <v>9682</v>
      </c>
      <c r="C2062" t="s">
        <v>9683</v>
      </c>
      <c r="D2062" t="s">
        <v>9684</v>
      </c>
      <c r="E2062" t="s">
        <v>9685</v>
      </c>
      <c r="F2062" s="2">
        <v>42</v>
      </c>
      <c r="H2062" t="s">
        <v>9686</v>
      </c>
      <c r="I2062">
        <v>0</v>
      </c>
      <c r="J2062">
        <v>1</v>
      </c>
    </row>
    <row r="2063" spans="1:10" x14ac:dyDescent="0.35">
      <c r="A2063" t="s">
        <v>9405</v>
      </c>
      <c r="B2063" t="s">
        <v>9687</v>
      </c>
      <c r="C2063" t="s">
        <v>9688</v>
      </c>
      <c r="D2063" t="s">
        <v>9689</v>
      </c>
      <c r="E2063" t="s">
        <v>9690</v>
      </c>
      <c r="F2063" s="2">
        <v>15</v>
      </c>
      <c r="H2063" t="s">
        <v>9691</v>
      </c>
      <c r="I2063">
        <v>0</v>
      </c>
      <c r="J2063">
        <v>1</v>
      </c>
    </row>
    <row r="2064" spans="1:10" x14ac:dyDescent="0.35">
      <c r="A2064" t="s">
        <v>9405</v>
      </c>
      <c r="B2064" t="s">
        <v>9692</v>
      </c>
      <c r="C2064" t="s">
        <v>9693</v>
      </c>
      <c r="D2064" t="s">
        <v>9694</v>
      </c>
      <c r="E2064" t="s">
        <v>9695</v>
      </c>
      <c r="F2064" s="2">
        <v>16.25</v>
      </c>
      <c r="H2064" t="s">
        <v>9696</v>
      </c>
      <c r="I2064">
        <v>0</v>
      </c>
      <c r="J2064">
        <v>1</v>
      </c>
    </row>
    <row r="2065" spans="1:10" x14ac:dyDescent="0.35">
      <c r="A2065" t="s">
        <v>9405</v>
      </c>
      <c r="B2065" t="s">
        <v>9697</v>
      </c>
      <c r="C2065" t="s">
        <v>9698</v>
      </c>
      <c r="D2065" t="s">
        <v>9699</v>
      </c>
      <c r="E2065" t="s">
        <v>9700</v>
      </c>
      <c r="F2065" s="2">
        <v>15</v>
      </c>
      <c r="H2065" t="s">
        <v>9701</v>
      </c>
      <c r="I2065">
        <v>0</v>
      </c>
      <c r="J2065">
        <v>1</v>
      </c>
    </row>
    <row r="2066" spans="1:10" x14ac:dyDescent="0.35">
      <c r="A2066" t="s">
        <v>9405</v>
      </c>
      <c r="B2066" t="s">
        <v>9702</v>
      </c>
      <c r="C2066" t="s">
        <v>9703</v>
      </c>
      <c r="D2066" t="s">
        <v>9704</v>
      </c>
      <c r="E2066" t="s">
        <v>9705</v>
      </c>
      <c r="F2066" s="2">
        <v>79.5</v>
      </c>
      <c r="H2066" t="s">
        <v>9706</v>
      </c>
      <c r="I2066">
        <v>0</v>
      </c>
      <c r="J2066">
        <v>1</v>
      </c>
    </row>
    <row r="2067" spans="1:10" x14ac:dyDescent="0.35">
      <c r="A2067" t="s">
        <v>9405</v>
      </c>
      <c r="B2067" t="s">
        <v>9707</v>
      </c>
      <c r="C2067" t="s">
        <v>9708</v>
      </c>
      <c r="D2067" t="s">
        <v>9709</v>
      </c>
      <c r="E2067" t="s">
        <v>9710</v>
      </c>
      <c r="F2067" s="2">
        <v>0</v>
      </c>
      <c r="I2067">
        <v>0</v>
      </c>
      <c r="J2067">
        <v>1</v>
      </c>
    </row>
    <row r="2068" spans="1:10" x14ac:dyDescent="0.35">
      <c r="A2068" t="s">
        <v>9405</v>
      </c>
      <c r="B2068" t="s">
        <v>9711</v>
      </c>
      <c r="C2068" t="s">
        <v>9712</v>
      </c>
      <c r="D2068" t="s">
        <v>9713</v>
      </c>
      <c r="E2068" t="s">
        <v>9714</v>
      </c>
      <c r="F2068" s="2">
        <v>20.16</v>
      </c>
      <c r="I2068">
        <v>0</v>
      </c>
      <c r="J2068">
        <v>1</v>
      </c>
    </row>
    <row r="2069" spans="1:10" x14ac:dyDescent="0.35">
      <c r="A2069" t="s">
        <v>9405</v>
      </c>
      <c r="B2069" t="s">
        <v>9715</v>
      </c>
      <c r="C2069" t="s">
        <v>9716</v>
      </c>
      <c r="D2069" t="s">
        <v>9717</v>
      </c>
      <c r="E2069" t="s">
        <v>9718</v>
      </c>
      <c r="F2069" s="2">
        <v>18</v>
      </c>
      <c r="H2069" t="s">
        <v>9719</v>
      </c>
      <c r="I2069">
        <v>0</v>
      </c>
      <c r="J2069">
        <v>1</v>
      </c>
    </row>
    <row r="2070" spans="1:10" x14ac:dyDescent="0.35">
      <c r="A2070" t="s">
        <v>9405</v>
      </c>
      <c r="B2070" t="s">
        <v>9720</v>
      </c>
      <c r="C2070" t="s">
        <v>9721</v>
      </c>
      <c r="D2070" t="s">
        <v>9722</v>
      </c>
      <c r="E2070" t="s">
        <v>9723</v>
      </c>
      <c r="F2070" s="2">
        <v>15</v>
      </c>
      <c r="H2070" t="s">
        <v>9724</v>
      </c>
      <c r="I2070">
        <v>0</v>
      </c>
      <c r="J2070">
        <v>1</v>
      </c>
    </row>
    <row r="2071" spans="1:10" x14ac:dyDescent="0.35">
      <c r="A2071" t="s">
        <v>9405</v>
      </c>
      <c r="B2071" t="s">
        <v>9725</v>
      </c>
      <c r="C2071" t="s">
        <v>9726</v>
      </c>
      <c r="D2071" t="s">
        <v>9727</v>
      </c>
      <c r="E2071" t="s">
        <v>9728</v>
      </c>
      <c r="F2071" s="2">
        <v>15</v>
      </c>
      <c r="H2071" t="s">
        <v>9729</v>
      </c>
      <c r="I2071">
        <v>0</v>
      </c>
      <c r="J2071">
        <v>1</v>
      </c>
    </row>
    <row r="2072" spans="1:10" x14ac:dyDescent="0.35">
      <c r="A2072" t="s">
        <v>9405</v>
      </c>
      <c r="B2072" t="s">
        <v>9730</v>
      </c>
      <c r="C2072" t="s">
        <v>9731</v>
      </c>
      <c r="D2072" t="s">
        <v>9732</v>
      </c>
      <c r="E2072" t="s">
        <v>9733</v>
      </c>
      <c r="F2072" s="2">
        <v>15</v>
      </c>
      <c r="H2072" t="s">
        <v>9734</v>
      </c>
      <c r="I2072">
        <v>0</v>
      </c>
      <c r="J2072">
        <v>1</v>
      </c>
    </row>
    <row r="2073" spans="1:10" x14ac:dyDescent="0.35">
      <c r="A2073" t="s">
        <v>9405</v>
      </c>
      <c r="B2073" t="s">
        <v>9735</v>
      </c>
      <c r="C2073" t="s">
        <v>9736</v>
      </c>
      <c r="D2073" t="s">
        <v>9737</v>
      </c>
      <c r="E2073" t="s">
        <v>9738</v>
      </c>
      <c r="F2073" s="2">
        <v>12</v>
      </c>
      <c r="H2073" t="s">
        <v>9739</v>
      </c>
      <c r="I2073">
        <v>0</v>
      </c>
      <c r="J2073">
        <v>1</v>
      </c>
    </row>
    <row r="2074" spans="1:10" x14ac:dyDescent="0.35">
      <c r="A2074" t="s">
        <v>9405</v>
      </c>
      <c r="B2074" t="s">
        <v>9740</v>
      </c>
      <c r="C2074" t="s">
        <v>9741</v>
      </c>
      <c r="D2074" t="s">
        <v>9742</v>
      </c>
      <c r="E2074" t="s">
        <v>9743</v>
      </c>
      <c r="F2074" s="2">
        <v>12.5</v>
      </c>
      <c r="H2074" t="s">
        <v>9744</v>
      </c>
      <c r="I2074">
        <v>0</v>
      </c>
      <c r="J2074">
        <v>1</v>
      </c>
    </row>
    <row r="2075" spans="1:10" x14ac:dyDescent="0.35">
      <c r="A2075" t="s">
        <v>9405</v>
      </c>
      <c r="B2075" t="s">
        <v>9745</v>
      </c>
      <c r="C2075" t="s">
        <v>9746</v>
      </c>
      <c r="D2075" t="s">
        <v>9747</v>
      </c>
      <c r="E2075" t="s">
        <v>9748</v>
      </c>
      <c r="F2075" s="2">
        <v>72</v>
      </c>
      <c r="H2075" t="s">
        <v>9749</v>
      </c>
      <c r="I2075">
        <v>0</v>
      </c>
      <c r="J2075">
        <v>1</v>
      </c>
    </row>
    <row r="2076" spans="1:10" x14ac:dyDescent="0.35">
      <c r="A2076" t="s">
        <v>9405</v>
      </c>
      <c r="B2076" t="s">
        <v>9750</v>
      </c>
      <c r="C2076" t="s">
        <v>9751</v>
      </c>
      <c r="D2076" t="s">
        <v>9752</v>
      </c>
      <c r="E2076" t="s">
        <v>9753</v>
      </c>
      <c r="F2076" s="2">
        <v>92.15</v>
      </c>
      <c r="H2076" t="s">
        <v>9754</v>
      </c>
      <c r="I2076">
        <v>0</v>
      </c>
      <c r="J2076">
        <v>1</v>
      </c>
    </row>
    <row r="2077" spans="1:10" x14ac:dyDescent="0.35">
      <c r="A2077" t="s">
        <v>9405</v>
      </c>
      <c r="B2077" t="s">
        <v>9755</v>
      </c>
      <c r="C2077" t="s">
        <v>9756</v>
      </c>
      <c r="D2077" t="s">
        <v>9757</v>
      </c>
      <c r="E2077" t="s">
        <v>9758</v>
      </c>
      <c r="F2077" s="2">
        <v>16.25</v>
      </c>
      <c r="H2077" t="s">
        <v>9759</v>
      </c>
      <c r="I2077">
        <v>0</v>
      </c>
      <c r="J2077">
        <v>1</v>
      </c>
    </row>
    <row r="2078" spans="1:10" x14ac:dyDescent="0.35">
      <c r="A2078" t="s">
        <v>9405</v>
      </c>
      <c r="B2078" t="s">
        <v>9760</v>
      </c>
      <c r="C2078" t="s">
        <v>9761</v>
      </c>
      <c r="D2078" t="s">
        <v>9762</v>
      </c>
      <c r="E2078" t="s">
        <v>9763</v>
      </c>
      <c r="F2078" s="2">
        <v>309.42</v>
      </c>
      <c r="H2078" t="s">
        <v>9764</v>
      </c>
      <c r="I2078">
        <v>0</v>
      </c>
      <c r="J2078">
        <v>1</v>
      </c>
    </row>
    <row r="2079" spans="1:10" x14ac:dyDescent="0.35">
      <c r="A2079" t="s">
        <v>9405</v>
      </c>
      <c r="B2079" t="s">
        <v>9765</v>
      </c>
      <c r="C2079" t="s">
        <v>9766</v>
      </c>
      <c r="D2079" t="s">
        <v>9767</v>
      </c>
      <c r="E2079" t="s">
        <v>9768</v>
      </c>
      <c r="F2079" s="2">
        <v>16.25</v>
      </c>
      <c r="H2079" t="s">
        <v>9769</v>
      </c>
      <c r="I2079">
        <v>0</v>
      </c>
      <c r="J2079">
        <v>1</v>
      </c>
    </row>
    <row r="2080" spans="1:10" x14ac:dyDescent="0.35">
      <c r="A2080" t="s">
        <v>9405</v>
      </c>
      <c r="B2080" t="s">
        <v>9770</v>
      </c>
      <c r="C2080" t="s">
        <v>9771</v>
      </c>
      <c r="D2080" t="s">
        <v>9767</v>
      </c>
      <c r="E2080" t="s">
        <v>9768</v>
      </c>
      <c r="F2080" s="2">
        <v>16.25</v>
      </c>
      <c r="H2080" t="s">
        <v>9772</v>
      </c>
      <c r="I2080">
        <v>0</v>
      </c>
      <c r="J2080">
        <v>1</v>
      </c>
    </row>
    <row r="2081" spans="1:10" x14ac:dyDescent="0.35">
      <c r="A2081" t="s">
        <v>9405</v>
      </c>
      <c r="B2081" t="s">
        <v>9773</v>
      </c>
      <c r="C2081" t="s">
        <v>9774</v>
      </c>
      <c r="D2081" t="s">
        <v>9775</v>
      </c>
      <c r="E2081" t="s">
        <v>9776</v>
      </c>
      <c r="F2081" s="2">
        <v>41.5</v>
      </c>
      <c r="H2081" t="s">
        <v>9777</v>
      </c>
      <c r="I2081">
        <v>0</v>
      </c>
      <c r="J2081">
        <v>1</v>
      </c>
    </row>
    <row r="2082" spans="1:10" x14ac:dyDescent="0.35">
      <c r="A2082" t="s">
        <v>9405</v>
      </c>
      <c r="B2082" t="s">
        <v>9778</v>
      </c>
      <c r="C2082" t="s">
        <v>9779</v>
      </c>
      <c r="D2082" t="s">
        <v>9780</v>
      </c>
      <c r="E2082" t="s">
        <v>9781</v>
      </c>
      <c r="F2082" s="2">
        <v>83</v>
      </c>
      <c r="H2082" t="s">
        <v>9782</v>
      </c>
      <c r="I2082">
        <v>0</v>
      </c>
      <c r="J2082">
        <v>1</v>
      </c>
    </row>
    <row r="2083" spans="1:10" x14ac:dyDescent="0.35">
      <c r="A2083" t="s">
        <v>9405</v>
      </c>
      <c r="B2083" t="s">
        <v>9783</v>
      </c>
      <c r="C2083" t="s">
        <v>9784</v>
      </c>
      <c r="D2083" t="s">
        <v>9785</v>
      </c>
      <c r="E2083" t="s">
        <v>9786</v>
      </c>
      <c r="F2083" s="2">
        <v>105</v>
      </c>
      <c r="H2083" t="s">
        <v>9787</v>
      </c>
      <c r="I2083">
        <v>0</v>
      </c>
      <c r="J2083">
        <v>1</v>
      </c>
    </row>
    <row r="2084" spans="1:10" x14ac:dyDescent="0.35">
      <c r="A2084" t="s">
        <v>9405</v>
      </c>
      <c r="B2084" t="s">
        <v>9788</v>
      </c>
      <c r="C2084" t="s">
        <v>9789</v>
      </c>
      <c r="D2084" t="s">
        <v>9790</v>
      </c>
      <c r="E2084" t="s">
        <v>9791</v>
      </c>
      <c r="F2084" s="2">
        <v>15</v>
      </c>
      <c r="H2084" t="s">
        <v>9792</v>
      </c>
      <c r="I2084">
        <v>0</v>
      </c>
      <c r="J2084">
        <v>1</v>
      </c>
    </row>
    <row r="2085" spans="1:10" x14ac:dyDescent="0.35">
      <c r="A2085" t="s">
        <v>9405</v>
      </c>
      <c r="B2085" t="s">
        <v>9793</v>
      </c>
      <c r="C2085" t="s">
        <v>9794</v>
      </c>
      <c r="D2085" t="s">
        <v>9795</v>
      </c>
      <c r="E2085" t="s">
        <v>9796</v>
      </c>
      <c r="F2085" s="2">
        <v>183.06</v>
      </c>
      <c r="H2085" t="s">
        <v>9797</v>
      </c>
      <c r="I2085">
        <v>0</v>
      </c>
      <c r="J2085">
        <v>1</v>
      </c>
    </row>
    <row r="2086" spans="1:10" x14ac:dyDescent="0.35">
      <c r="A2086" t="s">
        <v>9405</v>
      </c>
      <c r="B2086" t="s">
        <v>9798</v>
      </c>
      <c r="C2086" t="s">
        <v>9799</v>
      </c>
      <c r="D2086" t="s">
        <v>9800</v>
      </c>
      <c r="E2086" t="s">
        <v>9801</v>
      </c>
      <c r="F2086" s="2">
        <v>20</v>
      </c>
      <c r="H2086" t="s">
        <v>9802</v>
      </c>
      <c r="I2086">
        <v>0</v>
      </c>
      <c r="J2086">
        <v>1</v>
      </c>
    </row>
    <row r="2087" spans="1:10" x14ac:dyDescent="0.35">
      <c r="A2087" t="s">
        <v>9405</v>
      </c>
      <c r="B2087" t="s">
        <v>9803</v>
      </c>
      <c r="C2087" t="s">
        <v>9804</v>
      </c>
      <c r="D2087" t="s">
        <v>9805</v>
      </c>
      <c r="E2087" t="s">
        <v>9806</v>
      </c>
      <c r="F2087" s="2">
        <v>48</v>
      </c>
      <c r="H2087" t="s">
        <v>9807</v>
      </c>
      <c r="I2087">
        <v>0</v>
      </c>
      <c r="J2087">
        <v>1</v>
      </c>
    </row>
    <row r="2088" spans="1:10" x14ac:dyDescent="0.35">
      <c r="A2088" t="s">
        <v>9405</v>
      </c>
      <c r="B2088" t="s">
        <v>9808</v>
      </c>
      <c r="C2088" t="s">
        <v>9809</v>
      </c>
      <c r="D2088" t="s">
        <v>9810</v>
      </c>
      <c r="E2088" t="s">
        <v>9811</v>
      </c>
      <c r="F2088" s="2">
        <v>251.5</v>
      </c>
      <c r="H2088" t="s">
        <v>9812</v>
      </c>
      <c r="I2088">
        <v>0</v>
      </c>
      <c r="J2088">
        <v>1</v>
      </c>
    </row>
    <row r="2089" spans="1:10" x14ac:dyDescent="0.35">
      <c r="A2089" t="s">
        <v>9405</v>
      </c>
      <c r="B2089" t="s">
        <v>9813</v>
      </c>
      <c r="C2089" t="s">
        <v>9814</v>
      </c>
      <c r="D2089" t="s">
        <v>9815</v>
      </c>
      <c r="E2089" t="s">
        <v>9816</v>
      </c>
      <c r="F2089" s="2">
        <v>41.5</v>
      </c>
      <c r="H2089" t="s">
        <v>9817</v>
      </c>
      <c r="I2089">
        <v>0</v>
      </c>
      <c r="J2089">
        <v>1</v>
      </c>
    </row>
    <row r="2090" spans="1:10" x14ac:dyDescent="0.35">
      <c r="A2090" t="s">
        <v>9405</v>
      </c>
      <c r="B2090" t="s">
        <v>9818</v>
      </c>
      <c r="C2090" t="s">
        <v>9819</v>
      </c>
      <c r="D2090" t="s">
        <v>9820</v>
      </c>
      <c r="E2090" t="s">
        <v>9821</v>
      </c>
      <c r="F2090" s="2">
        <v>15</v>
      </c>
      <c r="H2090" t="s">
        <v>9822</v>
      </c>
      <c r="I2090">
        <v>0</v>
      </c>
      <c r="J2090">
        <v>1</v>
      </c>
    </row>
    <row r="2091" spans="1:10" x14ac:dyDescent="0.35">
      <c r="A2091" t="s">
        <v>9405</v>
      </c>
      <c r="B2091" t="s">
        <v>9823</v>
      </c>
      <c r="C2091" t="s">
        <v>9824</v>
      </c>
      <c r="D2091" t="s">
        <v>9825</v>
      </c>
      <c r="E2091" t="s">
        <v>9826</v>
      </c>
      <c r="F2091" s="2">
        <v>28.25</v>
      </c>
      <c r="H2091" t="s">
        <v>9827</v>
      </c>
      <c r="I2091">
        <v>0</v>
      </c>
      <c r="J2091">
        <v>1</v>
      </c>
    </row>
    <row r="2092" spans="1:10" x14ac:dyDescent="0.35">
      <c r="A2092" t="s">
        <v>9405</v>
      </c>
      <c r="B2092" t="s">
        <v>9828</v>
      </c>
      <c r="C2092" t="s">
        <v>9829</v>
      </c>
      <c r="D2092" t="s">
        <v>9830</v>
      </c>
      <c r="E2092" t="s">
        <v>9831</v>
      </c>
      <c r="F2092" s="2">
        <v>44</v>
      </c>
      <c r="H2092" t="s">
        <v>9832</v>
      </c>
      <c r="I2092">
        <v>0</v>
      </c>
      <c r="J2092">
        <v>1</v>
      </c>
    </row>
    <row r="2093" spans="1:10" x14ac:dyDescent="0.35">
      <c r="A2093" t="s">
        <v>9405</v>
      </c>
      <c r="B2093" t="s">
        <v>9833</v>
      </c>
      <c r="C2093" t="s">
        <v>9834</v>
      </c>
      <c r="D2093" t="s">
        <v>9835</v>
      </c>
      <c r="E2093" t="s">
        <v>9836</v>
      </c>
      <c r="F2093" s="2">
        <v>15</v>
      </c>
      <c r="H2093" t="s">
        <v>9837</v>
      </c>
      <c r="I2093">
        <v>0</v>
      </c>
      <c r="J2093">
        <v>1</v>
      </c>
    </row>
    <row r="2094" spans="1:10" x14ac:dyDescent="0.35">
      <c r="A2094" t="s">
        <v>9405</v>
      </c>
      <c r="B2094" t="s">
        <v>9838</v>
      </c>
      <c r="C2094" t="s">
        <v>9839</v>
      </c>
      <c r="D2094" t="s">
        <v>9840</v>
      </c>
      <c r="E2094" t="s">
        <v>9841</v>
      </c>
      <c r="F2094" s="2">
        <v>142.24</v>
      </c>
      <c r="H2094" t="s">
        <v>9842</v>
      </c>
      <c r="I2094">
        <v>0</v>
      </c>
      <c r="J2094">
        <v>1</v>
      </c>
    </row>
    <row r="2095" spans="1:10" x14ac:dyDescent="0.35">
      <c r="A2095" t="s">
        <v>9405</v>
      </c>
      <c r="B2095" t="s">
        <v>9843</v>
      </c>
      <c r="C2095" t="s">
        <v>9844</v>
      </c>
      <c r="D2095" t="s">
        <v>9845</v>
      </c>
      <c r="E2095" t="s">
        <v>9846</v>
      </c>
      <c r="F2095" s="2">
        <v>51.5</v>
      </c>
      <c r="H2095" t="s">
        <v>9847</v>
      </c>
      <c r="I2095">
        <v>0</v>
      </c>
      <c r="J2095">
        <v>1</v>
      </c>
    </row>
    <row r="2096" spans="1:10" x14ac:dyDescent="0.35">
      <c r="A2096" t="s">
        <v>9405</v>
      </c>
      <c r="B2096" t="s">
        <v>9848</v>
      </c>
      <c r="C2096" t="s">
        <v>9849</v>
      </c>
      <c r="D2096" t="s">
        <v>9850</v>
      </c>
      <c r="E2096" t="s">
        <v>9851</v>
      </c>
      <c r="F2096" s="2">
        <v>87.95</v>
      </c>
      <c r="H2096" t="s">
        <v>9852</v>
      </c>
      <c r="I2096">
        <v>0</v>
      </c>
      <c r="J2096">
        <v>1</v>
      </c>
    </row>
    <row r="2097" spans="1:10" x14ac:dyDescent="0.35">
      <c r="A2097" t="s">
        <v>9405</v>
      </c>
      <c r="B2097" t="s">
        <v>9853</v>
      </c>
      <c r="C2097" t="s">
        <v>9854</v>
      </c>
      <c r="D2097" t="s">
        <v>9855</v>
      </c>
      <c r="E2097" t="s">
        <v>9856</v>
      </c>
      <c r="F2097" s="2">
        <v>42</v>
      </c>
      <c r="H2097" t="s">
        <v>9857</v>
      </c>
      <c r="I2097">
        <v>0</v>
      </c>
      <c r="J2097">
        <v>1</v>
      </c>
    </row>
    <row r="2098" spans="1:10" x14ac:dyDescent="0.35">
      <c r="A2098" t="s">
        <v>9405</v>
      </c>
      <c r="B2098" t="s">
        <v>9858</v>
      </c>
      <c r="C2098" t="s">
        <v>9859</v>
      </c>
      <c r="D2098" t="s">
        <v>9860</v>
      </c>
      <c r="E2098" t="s">
        <v>9861</v>
      </c>
      <c r="F2098" s="2">
        <v>159.44999999999999</v>
      </c>
      <c r="H2098" t="s">
        <v>9862</v>
      </c>
      <c r="I2098">
        <v>0</v>
      </c>
      <c r="J2098">
        <v>1</v>
      </c>
    </row>
    <row r="2099" spans="1:10" x14ac:dyDescent="0.35">
      <c r="A2099" t="s">
        <v>9405</v>
      </c>
      <c r="B2099" t="s">
        <v>9863</v>
      </c>
      <c r="C2099" t="s">
        <v>9864</v>
      </c>
      <c r="D2099" t="s">
        <v>9865</v>
      </c>
      <c r="E2099" t="s">
        <v>9866</v>
      </c>
      <c r="F2099" s="2">
        <v>50</v>
      </c>
      <c r="H2099" t="s">
        <v>9867</v>
      </c>
      <c r="I2099">
        <v>0</v>
      </c>
      <c r="J2099">
        <v>1</v>
      </c>
    </row>
    <row r="2100" spans="1:10" x14ac:dyDescent="0.35">
      <c r="A2100" t="s">
        <v>9405</v>
      </c>
      <c r="B2100" t="s">
        <v>9868</v>
      </c>
      <c r="C2100" t="s">
        <v>9869</v>
      </c>
      <c r="D2100" t="s">
        <v>9870</v>
      </c>
      <c r="E2100" t="s">
        <v>9871</v>
      </c>
      <c r="F2100" s="2">
        <v>56.75</v>
      </c>
      <c r="H2100" t="s">
        <v>9872</v>
      </c>
      <c r="I2100">
        <v>0</v>
      </c>
      <c r="J2100">
        <v>1</v>
      </c>
    </row>
    <row r="2101" spans="1:10" x14ac:dyDescent="0.35">
      <c r="A2101" t="s">
        <v>9405</v>
      </c>
      <c r="B2101" t="s">
        <v>9873</v>
      </c>
      <c r="C2101" t="s">
        <v>9874</v>
      </c>
      <c r="D2101" t="s">
        <v>9875</v>
      </c>
      <c r="E2101" t="s">
        <v>9876</v>
      </c>
      <c r="F2101" s="2">
        <v>132</v>
      </c>
      <c r="H2101" t="s">
        <v>9877</v>
      </c>
      <c r="I2101">
        <v>0</v>
      </c>
      <c r="J2101">
        <v>1</v>
      </c>
    </row>
    <row r="2102" spans="1:10" x14ac:dyDescent="0.35">
      <c r="A2102" t="s">
        <v>9405</v>
      </c>
      <c r="B2102" t="s">
        <v>9878</v>
      </c>
      <c r="C2102" t="s">
        <v>9879</v>
      </c>
      <c r="D2102" t="s">
        <v>7775</v>
      </c>
      <c r="E2102" t="s">
        <v>3527</v>
      </c>
      <c r="F2102" s="2">
        <v>40</v>
      </c>
      <c r="H2102" t="s">
        <v>9880</v>
      </c>
      <c r="I2102">
        <v>0</v>
      </c>
      <c r="J2102">
        <v>1</v>
      </c>
    </row>
    <row r="2103" spans="1:10" x14ac:dyDescent="0.35">
      <c r="A2103" t="s">
        <v>9405</v>
      </c>
      <c r="B2103" t="s">
        <v>9881</v>
      </c>
      <c r="C2103" t="s">
        <v>9882</v>
      </c>
      <c r="D2103" t="s">
        <v>9883</v>
      </c>
      <c r="E2103" t="s">
        <v>9884</v>
      </c>
      <c r="F2103" s="2">
        <v>100.25</v>
      </c>
      <c r="H2103" t="s">
        <v>9885</v>
      </c>
      <c r="I2103">
        <v>0</v>
      </c>
      <c r="J2103">
        <v>1</v>
      </c>
    </row>
    <row r="2104" spans="1:10" x14ac:dyDescent="0.35">
      <c r="A2104" t="s">
        <v>9405</v>
      </c>
      <c r="B2104" t="s">
        <v>9886</v>
      </c>
      <c r="C2104" t="s">
        <v>9887</v>
      </c>
      <c r="D2104" t="s">
        <v>9888</v>
      </c>
      <c r="E2104" t="s">
        <v>9889</v>
      </c>
      <c r="F2104" s="2">
        <v>40</v>
      </c>
      <c r="H2104" t="s">
        <v>9890</v>
      </c>
      <c r="I2104">
        <v>0</v>
      </c>
      <c r="J2104">
        <v>1</v>
      </c>
    </row>
    <row r="2105" spans="1:10" x14ac:dyDescent="0.35">
      <c r="A2105" t="s">
        <v>9405</v>
      </c>
      <c r="B2105" t="s">
        <v>9891</v>
      </c>
      <c r="C2105" t="s">
        <v>9892</v>
      </c>
      <c r="D2105" t="s">
        <v>9893</v>
      </c>
      <c r="E2105" t="s">
        <v>9894</v>
      </c>
      <c r="F2105" s="2">
        <v>42</v>
      </c>
      <c r="H2105" t="s">
        <v>9895</v>
      </c>
      <c r="I2105">
        <v>0</v>
      </c>
      <c r="J2105">
        <v>1</v>
      </c>
    </row>
    <row r="2106" spans="1:10" x14ac:dyDescent="0.35">
      <c r="A2106" t="s">
        <v>9405</v>
      </c>
      <c r="B2106" t="s">
        <v>9896</v>
      </c>
      <c r="C2106" t="s">
        <v>9897</v>
      </c>
      <c r="D2106" t="s">
        <v>9898</v>
      </c>
      <c r="E2106" t="s">
        <v>9894</v>
      </c>
      <c r="F2106" s="2">
        <v>18.989999999999998</v>
      </c>
      <c r="H2106" t="s">
        <v>9899</v>
      </c>
      <c r="I2106">
        <v>0</v>
      </c>
      <c r="J2106">
        <v>1</v>
      </c>
    </row>
    <row r="2107" spans="1:10" x14ac:dyDescent="0.35">
      <c r="A2107" t="s">
        <v>9405</v>
      </c>
      <c r="B2107" t="s">
        <v>9900</v>
      </c>
      <c r="C2107" t="s">
        <v>9901</v>
      </c>
      <c r="D2107" t="s">
        <v>9902</v>
      </c>
      <c r="E2107" t="s">
        <v>9903</v>
      </c>
      <c r="F2107" s="2">
        <v>102.25</v>
      </c>
      <c r="H2107" t="s">
        <v>9904</v>
      </c>
      <c r="I2107">
        <v>0</v>
      </c>
      <c r="J2107">
        <v>1</v>
      </c>
    </row>
    <row r="2108" spans="1:10" x14ac:dyDescent="0.35">
      <c r="A2108" t="s">
        <v>9405</v>
      </c>
      <c r="B2108" t="s">
        <v>9905</v>
      </c>
      <c r="C2108" t="s">
        <v>9906</v>
      </c>
      <c r="D2108" t="s">
        <v>9907</v>
      </c>
      <c r="E2108" t="s">
        <v>9908</v>
      </c>
      <c r="F2108" s="2">
        <v>260</v>
      </c>
      <c r="H2108" t="s">
        <v>9909</v>
      </c>
      <c r="I2108">
        <v>0</v>
      </c>
      <c r="J2108">
        <v>1</v>
      </c>
    </row>
    <row r="2109" spans="1:10" x14ac:dyDescent="0.35">
      <c r="A2109" t="s">
        <v>9405</v>
      </c>
      <c r="B2109" t="s">
        <v>9910</v>
      </c>
      <c r="C2109" t="s">
        <v>9911</v>
      </c>
      <c r="D2109" t="s">
        <v>9912</v>
      </c>
      <c r="E2109" t="s">
        <v>9913</v>
      </c>
      <c r="F2109" s="2">
        <v>62</v>
      </c>
      <c r="H2109" t="s">
        <v>9914</v>
      </c>
      <c r="I2109">
        <v>0</v>
      </c>
      <c r="J2109">
        <v>1</v>
      </c>
    </row>
    <row r="2110" spans="1:10" x14ac:dyDescent="0.35">
      <c r="A2110" t="s">
        <v>9405</v>
      </c>
      <c r="B2110" t="s">
        <v>9915</v>
      </c>
      <c r="C2110" t="s">
        <v>9916</v>
      </c>
      <c r="D2110" t="s">
        <v>9917</v>
      </c>
      <c r="E2110" t="s">
        <v>9918</v>
      </c>
      <c r="F2110" s="2">
        <v>125</v>
      </c>
      <c r="H2110" t="s">
        <v>9919</v>
      </c>
      <c r="I2110">
        <v>0</v>
      </c>
      <c r="J2110">
        <v>1</v>
      </c>
    </row>
    <row r="2111" spans="1:10" x14ac:dyDescent="0.35">
      <c r="A2111" t="s">
        <v>9405</v>
      </c>
      <c r="B2111" t="s">
        <v>9915</v>
      </c>
      <c r="C2111" t="s">
        <v>9916</v>
      </c>
      <c r="D2111" t="s">
        <v>9917</v>
      </c>
      <c r="E2111" t="s">
        <v>9918</v>
      </c>
      <c r="F2111" s="2">
        <v>111.25</v>
      </c>
      <c r="H2111" t="s">
        <v>9919</v>
      </c>
      <c r="I2111">
        <v>0</v>
      </c>
      <c r="J2111">
        <v>1</v>
      </c>
    </row>
    <row r="2112" spans="1:10" x14ac:dyDescent="0.35">
      <c r="A2112" t="s">
        <v>9405</v>
      </c>
      <c r="B2112" t="s">
        <v>9915</v>
      </c>
      <c r="C2112" t="s">
        <v>9916</v>
      </c>
      <c r="D2112" t="s">
        <v>9917</v>
      </c>
      <c r="E2112" t="s">
        <v>9918</v>
      </c>
      <c r="F2112" s="2">
        <v>103.75</v>
      </c>
      <c r="H2112" t="s">
        <v>9919</v>
      </c>
      <c r="I2112">
        <v>0</v>
      </c>
      <c r="J2112">
        <v>1</v>
      </c>
    </row>
    <row r="2113" spans="1:10" x14ac:dyDescent="0.35">
      <c r="A2113" t="s">
        <v>9405</v>
      </c>
      <c r="B2113" t="s">
        <v>9920</v>
      </c>
      <c r="C2113" t="s">
        <v>9921</v>
      </c>
      <c r="D2113" t="s">
        <v>9922</v>
      </c>
      <c r="E2113" t="s">
        <v>9923</v>
      </c>
      <c r="F2113" s="2">
        <v>111.25</v>
      </c>
      <c r="H2113" t="s">
        <v>9924</v>
      </c>
      <c r="I2113">
        <v>0</v>
      </c>
      <c r="J2113">
        <v>1</v>
      </c>
    </row>
    <row r="2114" spans="1:10" x14ac:dyDescent="0.35">
      <c r="A2114" t="s">
        <v>9405</v>
      </c>
      <c r="B2114" t="s">
        <v>9925</v>
      </c>
      <c r="C2114" t="s">
        <v>9926</v>
      </c>
      <c r="D2114" t="s">
        <v>9927</v>
      </c>
      <c r="E2114" t="s">
        <v>9928</v>
      </c>
      <c r="F2114" s="2">
        <v>90</v>
      </c>
      <c r="H2114" t="s">
        <v>9929</v>
      </c>
      <c r="I2114">
        <v>0</v>
      </c>
      <c r="J2114">
        <v>1</v>
      </c>
    </row>
    <row r="2115" spans="1:10" x14ac:dyDescent="0.35">
      <c r="A2115" t="s">
        <v>9405</v>
      </c>
      <c r="B2115" t="s">
        <v>9930</v>
      </c>
      <c r="C2115" t="s">
        <v>9931</v>
      </c>
      <c r="D2115" t="s">
        <v>9932</v>
      </c>
      <c r="E2115" t="s">
        <v>9933</v>
      </c>
      <c r="F2115" s="2">
        <v>15</v>
      </c>
      <c r="H2115" t="s">
        <v>9934</v>
      </c>
      <c r="I2115">
        <v>0</v>
      </c>
      <c r="J2115">
        <v>1</v>
      </c>
    </row>
    <row r="2116" spans="1:10" x14ac:dyDescent="0.35">
      <c r="A2116" t="s">
        <v>9405</v>
      </c>
      <c r="B2116" t="s">
        <v>9935</v>
      </c>
      <c r="C2116" t="s">
        <v>9936</v>
      </c>
      <c r="D2116" t="s">
        <v>9937</v>
      </c>
      <c r="E2116" t="s">
        <v>9938</v>
      </c>
      <c r="F2116" s="2">
        <v>70.5</v>
      </c>
      <c r="H2116" t="s">
        <v>9939</v>
      </c>
      <c r="I2116">
        <v>0</v>
      </c>
      <c r="J2116">
        <v>1</v>
      </c>
    </row>
    <row r="2117" spans="1:10" x14ac:dyDescent="0.35">
      <c r="A2117" t="s">
        <v>9405</v>
      </c>
      <c r="B2117" t="s">
        <v>9940</v>
      </c>
      <c r="C2117" t="s">
        <v>9941</v>
      </c>
      <c r="D2117" t="s">
        <v>9942</v>
      </c>
      <c r="E2117" t="s">
        <v>9943</v>
      </c>
      <c r="F2117" s="2">
        <v>59.99</v>
      </c>
      <c r="H2117" t="s">
        <v>9944</v>
      </c>
      <c r="I2117">
        <v>0</v>
      </c>
      <c r="J2117">
        <v>1</v>
      </c>
    </row>
    <row r="2118" spans="1:10" x14ac:dyDescent="0.35">
      <c r="A2118" t="s">
        <v>9405</v>
      </c>
      <c r="B2118" t="s">
        <v>9945</v>
      </c>
      <c r="C2118" t="s">
        <v>9946</v>
      </c>
      <c r="D2118" t="s">
        <v>9947</v>
      </c>
      <c r="E2118" t="s">
        <v>9948</v>
      </c>
      <c r="F2118" s="2">
        <v>41.5</v>
      </c>
      <c r="H2118" t="s">
        <v>9949</v>
      </c>
      <c r="I2118">
        <v>0</v>
      </c>
      <c r="J2118">
        <v>1</v>
      </c>
    </row>
    <row r="2119" spans="1:10" x14ac:dyDescent="0.35">
      <c r="A2119" t="s">
        <v>9405</v>
      </c>
      <c r="B2119" t="s">
        <v>9950</v>
      </c>
      <c r="C2119" t="s">
        <v>9951</v>
      </c>
      <c r="D2119" t="s">
        <v>9952</v>
      </c>
      <c r="E2119" t="s">
        <v>9953</v>
      </c>
      <c r="F2119" s="2">
        <v>282</v>
      </c>
      <c r="H2119" t="s">
        <v>9954</v>
      </c>
      <c r="I2119">
        <v>0</v>
      </c>
      <c r="J2119">
        <v>1</v>
      </c>
    </row>
    <row r="2120" spans="1:10" x14ac:dyDescent="0.35">
      <c r="A2120" t="s">
        <v>9405</v>
      </c>
      <c r="B2120" t="s">
        <v>9955</v>
      </c>
      <c r="C2120" t="s">
        <v>9956</v>
      </c>
      <c r="D2120" t="s">
        <v>9957</v>
      </c>
      <c r="E2120" t="s">
        <v>9958</v>
      </c>
      <c r="F2120" s="2">
        <v>41.5</v>
      </c>
      <c r="H2120" t="s">
        <v>9959</v>
      </c>
      <c r="I2120">
        <v>0</v>
      </c>
      <c r="J2120">
        <v>1</v>
      </c>
    </row>
    <row r="2121" spans="1:10" x14ac:dyDescent="0.35">
      <c r="A2121" t="s">
        <v>9405</v>
      </c>
      <c r="B2121" t="s">
        <v>9960</v>
      </c>
      <c r="C2121" t="s">
        <v>9961</v>
      </c>
      <c r="D2121" t="s">
        <v>9962</v>
      </c>
      <c r="E2121" t="s">
        <v>9963</v>
      </c>
      <c r="F2121" s="2">
        <v>27.75</v>
      </c>
      <c r="H2121" t="s">
        <v>9964</v>
      </c>
      <c r="I2121">
        <v>0</v>
      </c>
      <c r="J2121">
        <v>1</v>
      </c>
    </row>
    <row r="2122" spans="1:10" x14ac:dyDescent="0.35">
      <c r="A2122" t="s">
        <v>9405</v>
      </c>
      <c r="B2122" t="s">
        <v>9965</v>
      </c>
      <c r="C2122" t="s">
        <v>9966</v>
      </c>
      <c r="D2122" t="s">
        <v>9967</v>
      </c>
      <c r="E2122" t="s">
        <v>9968</v>
      </c>
      <c r="F2122" s="2">
        <v>28</v>
      </c>
      <c r="H2122" t="s">
        <v>9969</v>
      </c>
      <c r="I2122">
        <v>0</v>
      </c>
      <c r="J2122">
        <v>1</v>
      </c>
    </row>
    <row r="2123" spans="1:10" x14ac:dyDescent="0.35">
      <c r="A2123" t="s">
        <v>9405</v>
      </c>
      <c r="B2123" t="s">
        <v>9970</v>
      </c>
      <c r="C2123" t="s">
        <v>9971</v>
      </c>
      <c r="D2123" t="s">
        <v>9972</v>
      </c>
      <c r="E2123" t="s">
        <v>9973</v>
      </c>
      <c r="F2123" s="2">
        <v>299</v>
      </c>
      <c r="H2123" t="s">
        <v>9974</v>
      </c>
      <c r="I2123">
        <v>0</v>
      </c>
      <c r="J2123">
        <v>1</v>
      </c>
    </row>
    <row r="2124" spans="1:10" x14ac:dyDescent="0.35">
      <c r="A2124" t="s">
        <v>9405</v>
      </c>
      <c r="B2124" t="s">
        <v>9975</v>
      </c>
      <c r="C2124" t="s">
        <v>9976</v>
      </c>
      <c r="D2124" t="s">
        <v>9977</v>
      </c>
      <c r="E2124" t="s">
        <v>9978</v>
      </c>
      <c r="F2124" s="2">
        <v>161</v>
      </c>
      <c r="H2124" t="s">
        <v>9979</v>
      </c>
      <c r="I2124">
        <v>0</v>
      </c>
      <c r="J2124">
        <v>1</v>
      </c>
    </row>
    <row r="2125" spans="1:10" x14ac:dyDescent="0.35">
      <c r="A2125" t="s">
        <v>9405</v>
      </c>
      <c r="B2125" t="s">
        <v>9980</v>
      </c>
      <c r="C2125" t="s">
        <v>9981</v>
      </c>
      <c r="D2125" t="s">
        <v>9982</v>
      </c>
      <c r="E2125" t="s">
        <v>9983</v>
      </c>
      <c r="F2125" s="2">
        <v>27.75</v>
      </c>
      <c r="H2125" t="s">
        <v>9984</v>
      </c>
      <c r="I2125">
        <v>0</v>
      </c>
      <c r="J2125">
        <v>1</v>
      </c>
    </row>
    <row r="2126" spans="1:10" x14ac:dyDescent="0.35">
      <c r="A2126" t="s">
        <v>9405</v>
      </c>
      <c r="B2126" t="s">
        <v>9985</v>
      </c>
      <c r="C2126" t="s">
        <v>9986</v>
      </c>
      <c r="D2126" t="s">
        <v>9987</v>
      </c>
      <c r="E2126" t="s">
        <v>9988</v>
      </c>
      <c r="F2126" s="2">
        <v>358.49</v>
      </c>
      <c r="H2126" t="s">
        <v>9989</v>
      </c>
      <c r="I2126">
        <v>0</v>
      </c>
      <c r="J2126">
        <v>1</v>
      </c>
    </row>
    <row r="2127" spans="1:10" x14ac:dyDescent="0.35">
      <c r="A2127" t="s">
        <v>9405</v>
      </c>
      <c r="B2127" t="s">
        <v>9990</v>
      </c>
      <c r="C2127" t="s">
        <v>9991</v>
      </c>
      <c r="D2127" t="s">
        <v>9992</v>
      </c>
      <c r="E2127" t="s">
        <v>9993</v>
      </c>
      <c r="F2127" s="2">
        <v>111.25</v>
      </c>
      <c r="H2127" t="s">
        <v>9994</v>
      </c>
      <c r="I2127">
        <v>0</v>
      </c>
      <c r="J2127">
        <v>1</v>
      </c>
    </row>
    <row r="2128" spans="1:10" x14ac:dyDescent="0.35">
      <c r="A2128" t="s">
        <v>9405</v>
      </c>
      <c r="B2128" t="s">
        <v>9995</v>
      </c>
      <c r="C2128" t="s">
        <v>9996</v>
      </c>
      <c r="D2128" t="s">
        <v>9997</v>
      </c>
      <c r="E2128" t="s">
        <v>9998</v>
      </c>
      <c r="F2128" s="2">
        <v>84</v>
      </c>
      <c r="H2128" t="s">
        <v>9999</v>
      </c>
      <c r="I2128">
        <v>0</v>
      </c>
      <c r="J2128">
        <v>1</v>
      </c>
    </row>
    <row r="2129" spans="1:10" x14ac:dyDescent="0.35">
      <c r="A2129" t="s">
        <v>9405</v>
      </c>
      <c r="B2129" t="s">
        <v>10000</v>
      </c>
      <c r="C2129" t="s">
        <v>10001</v>
      </c>
      <c r="D2129" t="s">
        <v>10002</v>
      </c>
      <c r="E2129" t="s">
        <v>10003</v>
      </c>
      <c r="F2129" s="2">
        <v>268.25</v>
      </c>
      <c r="H2129" t="s">
        <v>10004</v>
      </c>
      <c r="I2129">
        <v>0</v>
      </c>
      <c r="J2129">
        <v>1</v>
      </c>
    </row>
    <row r="2130" spans="1:10" x14ac:dyDescent="0.35">
      <c r="A2130" t="s">
        <v>9405</v>
      </c>
      <c r="B2130" t="s">
        <v>10005</v>
      </c>
      <c r="C2130" t="s">
        <v>10006</v>
      </c>
      <c r="D2130" t="s">
        <v>10007</v>
      </c>
      <c r="E2130" t="s">
        <v>10008</v>
      </c>
      <c r="F2130" s="2">
        <v>15</v>
      </c>
      <c r="H2130" t="s">
        <v>10009</v>
      </c>
      <c r="I2130">
        <v>0</v>
      </c>
      <c r="J2130">
        <v>1</v>
      </c>
    </row>
    <row r="2131" spans="1:10" x14ac:dyDescent="0.35">
      <c r="A2131" t="s">
        <v>9405</v>
      </c>
      <c r="B2131" t="s">
        <v>10010</v>
      </c>
      <c r="C2131" t="s">
        <v>10011</v>
      </c>
      <c r="D2131" t="s">
        <v>10012</v>
      </c>
      <c r="E2131" t="s">
        <v>10013</v>
      </c>
      <c r="F2131" s="2">
        <v>15</v>
      </c>
      <c r="H2131" t="s">
        <v>10014</v>
      </c>
      <c r="I2131">
        <v>0</v>
      </c>
      <c r="J2131">
        <v>1</v>
      </c>
    </row>
    <row r="2132" spans="1:10" x14ac:dyDescent="0.35">
      <c r="A2132" t="s">
        <v>9405</v>
      </c>
      <c r="B2132" t="s">
        <v>10015</v>
      </c>
      <c r="C2132" t="s">
        <v>10016</v>
      </c>
      <c r="D2132" t="s">
        <v>10017</v>
      </c>
      <c r="E2132" t="s">
        <v>10018</v>
      </c>
      <c r="F2132" s="2">
        <v>118.98</v>
      </c>
      <c r="H2132" t="s">
        <v>10019</v>
      </c>
      <c r="I2132">
        <v>0</v>
      </c>
      <c r="J2132">
        <v>1</v>
      </c>
    </row>
    <row r="2133" spans="1:10" x14ac:dyDescent="0.35">
      <c r="A2133" t="s">
        <v>9405</v>
      </c>
      <c r="B2133" t="s">
        <v>10020</v>
      </c>
      <c r="C2133" t="s">
        <v>10021</v>
      </c>
      <c r="D2133" t="s">
        <v>10022</v>
      </c>
      <c r="E2133" t="s">
        <v>10023</v>
      </c>
      <c r="F2133" s="2">
        <v>295.48</v>
      </c>
      <c r="H2133" t="s">
        <v>10024</v>
      </c>
      <c r="I2133">
        <v>0</v>
      </c>
      <c r="J2133">
        <v>1</v>
      </c>
    </row>
    <row r="2134" spans="1:10" x14ac:dyDescent="0.35">
      <c r="A2134" t="s">
        <v>9405</v>
      </c>
      <c r="B2134" t="s">
        <v>10025</v>
      </c>
      <c r="C2134" t="s">
        <v>10026</v>
      </c>
      <c r="D2134" t="s">
        <v>10027</v>
      </c>
      <c r="E2134" t="s">
        <v>10028</v>
      </c>
      <c r="F2134" s="2">
        <v>146.53</v>
      </c>
      <c r="H2134" t="s">
        <v>10029</v>
      </c>
      <c r="I2134">
        <v>0</v>
      </c>
      <c r="J2134">
        <v>1</v>
      </c>
    </row>
    <row r="2135" spans="1:10" x14ac:dyDescent="0.35">
      <c r="A2135" t="s">
        <v>9405</v>
      </c>
      <c r="B2135" t="s">
        <v>10030</v>
      </c>
      <c r="C2135" t="s">
        <v>10031</v>
      </c>
      <c r="D2135" t="s">
        <v>10032</v>
      </c>
      <c r="E2135" t="s">
        <v>10033</v>
      </c>
      <c r="F2135" s="2">
        <v>44.5</v>
      </c>
      <c r="H2135" t="s">
        <v>10034</v>
      </c>
      <c r="I2135">
        <v>0</v>
      </c>
      <c r="J2135">
        <v>1</v>
      </c>
    </row>
    <row r="2136" spans="1:10" x14ac:dyDescent="0.35">
      <c r="A2136" t="s">
        <v>9405</v>
      </c>
      <c r="B2136" t="s">
        <v>10035</v>
      </c>
      <c r="C2136" t="s">
        <v>10036</v>
      </c>
      <c r="D2136" t="s">
        <v>10037</v>
      </c>
      <c r="E2136" t="s">
        <v>10038</v>
      </c>
      <c r="F2136" s="2">
        <v>42</v>
      </c>
      <c r="H2136" t="s">
        <v>10039</v>
      </c>
      <c r="I2136">
        <v>0</v>
      </c>
      <c r="J2136">
        <v>1</v>
      </c>
    </row>
    <row r="2137" spans="1:10" x14ac:dyDescent="0.35">
      <c r="A2137" t="s">
        <v>9405</v>
      </c>
      <c r="B2137" t="s">
        <v>10040</v>
      </c>
      <c r="C2137" t="s">
        <v>10041</v>
      </c>
      <c r="D2137" t="s">
        <v>10042</v>
      </c>
      <c r="E2137" t="s">
        <v>10043</v>
      </c>
      <c r="F2137" s="2">
        <v>64</v>
      </c>
      <c r="H2137" t="s">
        <v>10044</v>
      </c>
      <c r="I2137">
        <v>0</v>
      </c>
      <c r="J2137">
        <v>1</v>
      </c>
    </row>
    <row r="2138" spans="1:10" x14ac:dyDescent="0.35">
      <c r="A2138" t="s">
        <v>9405</v>
      </c>
      <c r="B2138" t="s">
        <v>10045</v>
      </c>
      <c r="C2138" t="s">
        <v>10046</v>
      </c>
      <c r="D2138" t="s">
        <v>10047</v>
      </c>
      <c r="E2138" t="s">
        <v>10048</v>
      </c>
      <c r="F2138" s="2">
        <v>207</v>
      </c>
      <c r="H2138" t="s">
        <v>10049</v>
      </c>
      <c r="I2138">
        <v>0</v>
      </c>
      <c r="J2138">
        <v>1</v>
      </c>
    </row>
    <row r="2139" spans="1:10" x14ac:dyDescent="0.35">
      <c r="A2139" t="s">
        <v>9405</v>
      </c>
      <c r="B2139" t="s">
        <v>10050</v>
      </c>
      <c r="C2139" t="s">
        <v>10051</v>
      </c>
      <c r="D2139" t="s">
        <v>10052</v>
      </c>
      <c r="E2139" t="s">
        <v>10053</v>
      </c>
      <c r="F2139" s="2">
        <v>22</v>
      </c>
      <c r="H2139" t="s">
        <v>10054</v>
      </c>
      <c r="I2139">
        <v>0</v>
      </c>
      <c r="J2139">
        <v>1</v>
      </c>
    </row>
    <row r="2140" spans="1:10" x14ac:dyDescent="0.35">
      <c r="A2140" t="s">
        <v>9405</v>
      </c>
      <c r="B2140" t="s">
        <v>10055</v>
      </c>
      <c r="C2140" t="s">
        <v>10056</v>
      </c>
      <c r="D2140" t="s">
        <v>10057</v>
      </c>
      <c r="E2140" t="s">
        <v>10058</v>
      </c>
      <c r="F2140" s="2">
        <v>68.75</v>
      </c>
      <c r="H2140" t="s">
        <v>10059</v>
      </c>
      <c r="I2140">
        <v>0</v>
      </c>
      <c r="J2140">
        <v>1</v>
      </c>
    </row>
    <row r="2141" spans="1:10" x14ac:dyDescent="0.35">
      <c r="A2141" t="s">
        <v>9405</v>
      </c>
      <c r="B2141" t="s">
        <v>10060</v>
      </c>
      <c r="C2141" t="s">
        <v>10061</v>
      </c>
      <c r="D2141" t="s">
        <v>10062</v>
      </c>
      <c r="E2141" t="s">
        <v>10063</v>
      </c>
      <c r="F2141" s="2">
        <v>30.74</v>
      </c>
      <c r="H2141" t="s">
        <v>10064</v>
      </c>
      <c r="I2141">
        <v>0</v>
      </c>
      <c r="J2141">
        <v>1</v>
      </c>
    </row>
    <row r="2142" spans="1:10" x14ac:dyDescent="0.35">
      <c r="A2142" t="s">
        <v>9405</v>
      </c>
      <c r="B2142" t="s">
        <v>10065</v>
      </c>
      <c r="C2142" t="s">
        <v>10066</v>
      </c>
      <c r="D2142" t="s">
        <v>10067</v>
      </c>
      <c r="E2142" t="s">
        <v>10068</v>
      </c>
      <c r="F2142" s="2">
        <v>20.75</v>
      </c>
      <c r="H2142" t="s">
        <v>10069</v>
      </c>
      <c r="I2142">
        <v>0</v>
      </c>
      <c r="J2142">
        <v>1</v>
      </c>
    </row>
    <row r="2143" spans="1:10" x14ac:dyDescent="0.35">
      <c r="A2143" t="s">
        <v>9405</v>
      </c>
      <c r="B2143" t="s">
        <v>10070</v>
      </c>
      <c r="C2143" t="s">
        <v>10071</v>
      </c>
      <c r="D2143" t="s">
        <v>10072</v>
      </c>
      <c r="E2143" t="s">
        <v>10073</v>
      </c>
      <c r="F2143" s="2">
        <v>336.99</v>
      </c>
      <c r="H2143" t="s">
        <v>10074</v>
      </c>
      <c r="I2143">
        <v>0</v>
      </c>
      <c r="J2143">
        <v>1</v>
      </c>
    </row>
    <row r="2144" spans="1:10" x14ac:dyDescent="0.35">
      <c r="A2144" t="s">
        <v>9405</v>
      </c>
      <c r="B2144" t="s">
        <v>10075</v>
      </c>
      <c r="C2144" t="s">
        <v>10076</v>
      </c>
      <c r="D2144" t="s">
        <v>10077</v>
      </c>
      <c r="E2144" t="s">
        <v>10078</v>
      </c>
      <c r="F2144" s="2">
        <v>206.95</v>
      </c>
      <c r="H2144" t="s">
        <v>10079</v>
      </c>
      <c r="I2144">
        <v>0</v>
      </c>
      <c r="J2144">
        <v>1</v>
      </c>
    </row>
    <row r="2145" spans="1:10" x14ac:dyDescent="0.35">
      <c r="A2145" t="s">
        <v>9405</v>
      </c>
      <c r="B2145" t="s">
        <v>10080</v>
      </c>
      <c r="C2145" t="s">
        <v>10081</v>
      </c>
      <c r="D2145" t="s">
        <v>10082</v>
      </c>
      <c r="E2145" t="s">
        <v>10083</v>
      </c>
      <c r="F2145" s="2">
        <v>43.5</v>
      </c>
      <c r="H2145" t="s">
        <v>10084</v>
      </c>
      <c r="I2145">
        <v>0</v>
      </c>
      <c r="J2145">
        <v>1</v>
      </c>
    </row>
    <row r="2146" spans="1:10" x14ac:dyDescent="0.35">
      <c r="A2146" t="s">
        <v>9405</v>
      </c>
      <c r="B2146" t="s">
        <v>10085</v>
      </c>
      <c r="C2146" t="s">
        <v>10086</v>
      </c>
      <c r="D2146" t="s">
        <v>10087</v>
      </c>
      <c r="E2146" t="s">
        <v>10088</v>
      </c>
      <c r="F2146" s="2">
        <v>415.23</v>
      </c>
      <c r="H2146" t="s">
        <v>10089</v>
      </c>
      <c r="I2146">
        <v>0</v>
      </c>
      <c r="J2146">
        <v>1</v>
      </c>
    </row>
    <row r="2147" spans="1:10" x14ac:dyDescent="0.35">
      <c r="A2147" t="s">
        <v>9405</v>
      </c>
      <c r="B2147" t="s">
        <v>10090</v>
      </c>
      <c r="C2147" t="s">
        <v>10091</v>
      </c>
      <c r="D2147" t="s">
        <v>10092</v>
      </c>
      <c r="E2147" t="s">
        <v>10093</v>
      </c>
      <c r="F2147" s="2">
        <v>281</v>
      </c>
      <c r="H2147" t="s">
        <v>10094</v>
      </c>
      <c r="I2147">
        <v>0</v>
      </c>
      <c r="J2147">
        <v>1</v>
      </c>
    </row>
    <row r="2148" spans="1:10" x14ac:dyDescent="0.35">
      <c r="A2148" t="s">
        <v>9405</v>
      </c>
      <c r="B2148" t="s">
        <v>10095</v>
      </c>
      <c r="C2148" t="s">
        <v>10096</v>
      </c>
      <c r="D2148" t="s">
        <v>10097</v>
      </c>
      <c r="E2148" t="s">
        <v>10098</v>
      </c>
      <c r="F2148" s="2">
        <v>206</v>
      </c>
      <c r="H2148" t="s">
        <v>10099</v>
      </c>
      <c r="I2148">
        <v>0</v>
      </c>
      <c r="J2148">
        <v>1</v>
      </c>
    </row>
    <row r="2149" spans="1:10" x14ac:dyDescent="0.35">
      <c r="A2149" t="s">
        <v>9405</v>
      </c>
      <c r="B2149" t="s">
        <v>10100</v>
      </c>
      <c r="C2149" t="s">
        <v>10101</v>
      </c>
      <c r="D2149" t="s">
        <v>10102</v>
      </c>
      <c r="E2149" t="s">
        <v>10098</v>
      </c>
      <c r="F2149" s="2">
        <v>290</v>
      </c>
      <c r="H2149" t="s">
        <v>10103</v>
      </c>
      <c r="I2149">
        <v>0</v>
      </c>
      <c r="J2149">
        <v>1</v>
      </c>
    </row>
    <row r="2150" spans="1:10" x14ac:dyDescent="0.35">
      <c r="A2150" t="s">
        <v>9405</v>
      </c>
      <c r="B2150" t="s">
        <v>10104</v>
      </c>
      <c r="C2150" t="s">
        <v>10105</v>
      </c>
      <c r="D2150" t="s">
        <v>10106</v>
      </c>
      <c r="E2150" t="s">
        <v>10107</v>
      </c>
      <c r="F2150" s="2">
        <v>221.49</v>
      </c>
      <c r="H2150" t="s">
        <v>10108</v>
      </c>
      <c r="I2150">
        <v>0</v>
      </c>
      <c r="J2150">
        <v>1</v>
      </c>
    </row>
    <row r="2151" spans="1:10" x14ac:dyDescent="0.35">
      <c r="A2151" t="s">
        <v>9405</v>
      </c>
      <c r="B2151" t="s">
        <v>10109</v>
      </c>
      <c r="C2151" t="s">
        <v>10110</v>
      </c>
      <c r="D2151" t="s">
        <v>10111</v>
      </c>
      <c r="E2151" t="s">
        <v>10112</v>
      </c>
      <c r="F2151" s="2">
        <v>62.24</v>
      </c>
      <c r="H2151" t="s">
        <v>10113</v>
      </c>
      <c r="I2151">
        <v>0</v>
      </c>
      <c r="J2151">
        <v>1</v>
      </c>
    </row>
    <row r="2152" spans="1:10" x14ac:dyDescent="0.35">
      <c r="A2152" t="s">
        <v>9405</v>
      </c>
      <c r="B2152" t="s">
        <v>10114</v>
      </c>
      <c r="C2152" t="s">
        <v>10115</v>
      </c>
      <c r="D2152" t="s">
        <v>10116</v>
      </c>
      <c r="E2152" t="s">
        <v>10117</v>
      </c>
      <c r="F2152" s="2">
        <v>134.49</v>
      </c>
      <c r="H2152" t="s">
        <v>10118</v>
      </c>
      <c r="I2152">
        <v>0</v>
      </c>
      <c r="J2152">
        <v>1</v>
      </c>
    </row>
    <row r="2153" spans="1:10" x14ac:dyDescent="0.35">
      <c r="A2153" t="s">
        <v>9405</v>
      </c>
      <c r="B2153" t="s">
        <v>10119</v>
      </c>
      <c r="C2153" t="s">
        <v>10120</v>
      </c>
      <c r="D2153" t="s">
        <v>10121</v>
      </c>
      <c r="E2153" t="s">
        <v>10122</v>
      </c>
      <c r="F2153" s="2">
        <v>42</v>
      </c>
      <c r="H2153" t="s">
        <v>10123</v>
      </c>
      <c r="I2153">
        <v>0</v>
      </c>
      <c r="J2153">
        <v>1</v>
      </c>
    </row>
    <row r="2154" spans="1:10" x14ac:dyDescent="0.35">
      <c r="A2154" t="s">
        <v>9405</v>
      </c>
      <c r="B2154" t="s">
        <v>10119</v>
      </c>
      <c r="C2154" t="s">
        <v>10120</v>
      </c>
      <c r="D2154" t="s">
        <v>10124</v>
      </c>
      <c r="E2154" t="s">
        <v>10125</v>
      </c>
      <c r="F2154" s="2">
        <v>42</v>
      </c>
      <c r="H2154" t="s">
        <v>10123</v>
      </c>
      <c r="I2154">
        <v>0</v>
      </c>
      <c r="J2154">
        <v>1</v>
      </c>
    </row>
    <row r="2155" spans="1:10" x14ac:dyDescent="0.35">
      <c r="A2155" t="s">
        <v>9405</v>
      </c>
      <c r="B2155" t="s">
        <v>10119</v>
      </c>
      <c r="C2155" t="s">
        <v>10120</v>
      </c>
      <c r="D2155" t="s">
        <v>10126</v>
      </c>
      <c r="E2155" t="s">
        <v>10127</v>
      </c>
      <c r="F2155" s="2">
        <v>26.75</v>
      </c>
      <c r="H2155" t="s">
        <v>10123</v>
      </c>
      <c r="I2155">
        <v>0</v>
      </c>
      <c r="J2155">
        <v>1</v>
      </c>
    </row>
    <row r="2156" spans="1:10" x14ac:dyDescent="0.35">
      <c r="A2156" t="s">
        <v>9405</v>
      </c>
      <c r="B2156" t="s">
        <v>10128</v>
      </c>
      <c r="C2156" t="s">
        <v>10129</v>
      </c>
      <c r="D2156" t="s">
        <v>10130</v>
      </c>
      <c r="E2156" t="s">
        <v>10131</v>
      </c>
      <c r="F2156" s="2">
        <v>25</v>
      </c>
      <c r="H2156" t="s">
        <v>10132</v>
      </c>
      <c r="I2156">
        <v>0</v>
      </c>
      <c r="J2156">
        <v>1</v>
      </c>
    </row>
    <row r="2157" spans="1:10" x14ac:dyDescent="0.35">
      <c r="A2157" t="s">
        <v>9405</v>
      </c>
      <c r="B2157" t="s">
        <v>10133</v>
      </c>
      <c r="C2157" t="s">
        <v>10134</v>
      </c>
      <c r="D2157" t="s">
        <v>10135</v>
      </c>
      <c r="E2157" t="s">
        <v>10136</v>
      </c>
      <c r="F2157" s="2">
        <v>24</v>
      </c>
      <c r="H2157" t="s">
        <v>10137</v>
      </c>
      <c r="I2157">
        <v>0</v>
      </c>
      <c r="J2157">
        <v>1</v>
      </c>
    </row>
    <row r="2158" spans="1:10" x14ac:dyDescent="0.35">
      <c r="A2158" t="s">
        <v>9405</v>
      </c>
      <c r="B2158" t="s">
        <v>10138</v>
      </c>
      <c r="C2158" t="s">
        <v>10139</v>
      </c>
      <c r="D2158" t="s">
        <v>10140</v>
      </c>
      <c r="E2158" t="s">
        <v>10141</v>
      </c>
      <c r="F2158" s="2">
        <v>55</v>
      </c>
      <c r="H2158" t="s">
        <v>10142</v>
      </c>
      <c r="I2158">
        <v>0</v>
      </c>
      <c r="J2158">
        <v>1</v>
      </c>
    </row>
    <row r="2159" spans="1:10" x14ac:dyDescent="0.35">
      <c r="A2159" t="s">
        <v>9405</v>
      </c>
      <c r="B2159" t="s">
        <v>10143</v>
      </c>
      <c r="C2159" t="s">
        <v>10144</v>
      </c>
      <c r="D2159" t="s">
        <v>10145</v>
      </c>
      <c r="E2159" t="s">
        <v>10146</v>
      </c>
      <c r="F2159" s="2">
        <v>86.95</v>
      </c>
      <c r="H2159" t="s">
        <v>10147</v>
      </c>
      <c r="I2159">
        <v>0</v>
      </c>
      <c r="J2159">
        <v>1</v>
      </c>
    </row>
    <row r="2160" spans="1:10" x14ac:dyDescent="0.35">
      <c r="A2160" t="s">
        <v>9405</v>
      </c>
      <c r="B2160" t="s">
        <v>10148</v>
      </c>
      <c r="C2160" t="s">
        <v>10149</v>
      </c>
      <c r="D2160" t="s">
        <v>10150</v>
      </c>
      <c r="E2160" t="s">
        <v>10151</v>
      </c>
      <c r="F2160" s="2">
        <v>68</v>
      </c>
      <c r="H2160" t="s">
        <v>10152</v>
      </c>
      <c r="I2160">
        <v>0</v>
      </c>
      <c r="J2160">
        <v>1</v>
      </c>
    </row>
    <row r="2161" spans="1:10" x14ac:dyDescent="0.35">
      <c r="A2161" t="s">
        <v>9405</v>
      </c>
      <c r="B2161" t="s">
        <v>10153</v>
      </c>
      <c r="C2161" t="s">
        <v>10154</v>
      </c>
      <c r="D2161" t="s">
        <v>10155</v>
      </c>
      <c r="E2161" t="s">
        <v>10156</v>
      </c>
      <c r="F2161" s="2">
        <v>283</v>
      </c>
      <c r="H2161" t="s">
        <v>10157</v>
      </c>
      <c r="I2161">
        <v>0</v>
      </c>
      <c r="J2161">
        <v>1</v>
      </c>
    </row>
    <row r="2162" spans="1:10" x14ac:dyDescent="0.35">
      <c r="A2162" t="s">
        <v>9405</v>
      </c>
      <c r="B2162" t="s">
        <v>10158</v>
      </c>
      <c r="C2162" t="s">
        <v>10159</v>
      </c>
      <c r="D2162" t="s">
        <v>10160</v>
      </c>
      <c r="E2162" t="s">
        <v>10161</v>
      </c>
      <c r="F2162" s="2">
        <v>31.13</v>
      </c>
      <c r="H2162" t="s">
        <v>10162</v>
      </c>
      <c r="I2162">
        <v>0</v>
      </c>
      <c r="J2162">
        <v>1</v>
      </c>
    </row>
    <row r="2163" spans="1:10" x14ac:dyDescent="0.35">
      <c r="A2163" t="s">
        <v>9405</v>
      </c>
      <c r="B2163" t="s">
        <v>10163</v>
      </c>
      <c r="C2163" t="s">
        <v>10164</v>
      </c>
      <c r="D2163" t="s">
        <v>10165</v>
      </c>
      <c r="E2163" t="s">
        <v>10161</v>
      </c>
      <c r="F2163" s="2">
        <v>114.74</v>
      </c>
      <c r="H2163" t="s">
        <v>10166</v>
      </c>
      <c r="I2163">
        <v>0</v>
      </c>
      <c r="J2163">
        <v>1</v>
      </c>
    </row>
    <row r="2164" spans="1:10" x14ac:dyDescent="0.35">
      <c r="A2164" t="s">
        <v>9405</v>
      </c>
      <c r="B2164" t="s">
        <v>10167</v>
      </c>
      <c r="C2164" t="s">
        <v>10168</v>
      </c>
      <c r="D2164" t="s">
        <v>10169</v>
      </c>
      <c r="E2164" t="s">
        <v>10170</v>
      </c>
      <c r="F2164" s="2">
        <v>15</v>
      </c>
      <c r="H2164" t="s">
        <v>10171</v>
      </c>
      <c r="I2164">
        <v>0</v>
      </c>
      <c r="J2164">
        <v>1</v>
      </c>
    </row>
    <row r="2165" spans="1:10" x14ac:dyDescent="0.35">
      <c r="A2165" t="s">
        <v>9405</v>
      </c>
      <c r="B2165" t="s">
        <v>10172</v>
      </c>
      <c r="C2165" t="s">
        <v>10173</v>
      </c>
      <c r="D2165" t="s">
        <v>10174</v>
      </c>
      <c r="E2165" t="s">
        <v>10175</v>
      </c>
      <c r="F2165" s="2">
        <v>158</v>
      </c>
      <c r="H2165" t="s">
        <v>10176</v>
      </c>
      <c r="I2165">
        <v>0</v>
      </c>
      <c r="J2165">
        <v>1</v>
      </c>
    </row>
    <row r="2166" spans="1:10" x14ac:dyDescent="0.35">
      <c r="A2166" t="s">
        <v>9405</v>
      </c>
      <c r="B2166" t="s">
        <v>10177</v>
      </c>
      <c r="C2166" t="s">
        <v>10178</v>
      </c>
      <c r="D2166" t="s">
        <v>10179</v>
      </c>
      <c r="E2166" t="s">
        <v>10180</v>
      </c>
      <c r="F2166" s="2">
        <v>60.99</v>
      </c>
      <c r="H2166" t="s">
        <v>10181</v>
      </c>
      <c r="I2166">
        <v>0</v>
      </c>
      <c r="J2166">
        <v>1</v>
      </c>
    </row>
    <row r="2167" spans="1:10" x14ac:dyDescent="0.35">
      <c r="A2167" t="s">
        <v>9405</v>
      </c>
      <c r="B2167" t="s">
        <v>10182</v>
      </c>
      <c r="C2167" t="s">
        <v>10183</v>
      </c>
      <c r="D2167" t="s">
        <v>10184</v>
      </c>
      <c r="E2167" t="s">
        <v>10185</v>
      </c>
      <c r="F2167" s="2">
        <v>140.25</v>
      </c>
      <c r="H2167" t="s">
        <v>10186</v>
      </c>
      <c r="I2167">
        <v>0</v>
      </c>
      <c r="J2167">
        <v>1</v>
      </c>
    </row>
    <row r="2168" spans="1:10" x14ac:dyDescent="0.35">
      <c r="A2168" t="s">
        <v>9405</v>
      </c>
      <c r="B2168" t="s">
        <v>10187</v>
      </c>
      <c r="C2168" t="s">
        <v>10188</v>
      </c>
      <c r="D2168" t="s">
        <v>10189</v>
      </c>
      <c r="E2168" t="s">
        <v>10190</v>
      </c>
      <c r="F2168" s="2">
        <v>36.5</v>
      </c>
      <c r="H2168" t="s">
        <v>10191</v>
      </c>
      <c r="I2168">
        <v>0</v>
      </c>
      <c r="J2168">
        <v>1</v>
      </c>
    </row>
    <row r="2169" spans="1:10" x14ac:dyDescent="0.35">
      <c r="A2169" t="s">
        <v>9405</v>
      </c>
      <c r="B2169" t="s">
        <v>10192</v>
      </c>
      <c r="C2169" t="s">
        <v>10193</v>
      </c>
      <c r="D2169" t="s">
        <v>10194</v>
      </c>
      <c r="E2169" t="s">
        <v>10195</v>
      </c>
      <c r="F2169" s="2">
        <v>168</v>
      </c>
      <c r="H2169" t="s">
        <v>10196</v>
      </c>
      <c r="I2169">
        <v>0</v>
      </c>
      <c r="J2169">
        <v>1</v>
      </c>
    </row>
    <row r="2170" spans="1:10" x14ac:dyDescent="0.35">
      <c r="A2170" t="s">
        <v>9405</v>
      </c>
      <c r="B2170" t="s">
        <v>10197</v>
      </c>
      <c r="C2170" t="s">
        <v>10198</v>
      </c>
      <c r="D2170" t="s">
        <v>10199</v>
      </c>
      <c r="E2170" t="s">
        <v>10200</v>
      </c>
      <c r="F2170" s="2">
        <v>40.5</v>
      </c>
      <c r="H2170" t="s">
        <v>10201</v>
      </c>
      <c r="I2170">
        <v>0</v>
      </c>
      <c r="J2170">
        <v>1</v>
      </c>
    </row>
    <row r="2171" spans="1:10" x14ac:dyDescent="0.35">
      <c r="A2171" t="s">
        <v>9405</v>
      </c>
      <c r="B2171" t="s">
        <v>10202</v>
      </c>
      <c r="C2171" t="s">
        <v>10203</v>
      </c>
      <c r="D2171" t="s">
        <v>10204</v>
      </c>
      <c r="E2171" t="s">
        <v>10205</v>
      </c>
      <c r="F2171" s="2">
        <v>132</v>
      </c>
      <c r="H2171" t="s">
        <v>10206</v>
      </c>
      <c r="I2171">
        <v>0</v>
      </c>
      <c r="J2171">
        <v>1</v>
      </c>
    </row>
    <row r="2172" spans="1:10" x14ac:dyDescent="0.35">
      <c r="A2172" t="s">
        <v>9405</v>
      </c>
      <c r="B2172" t="s">
        <v>10207</v>
      </c>
      <c r="C2172" t="s">
        <v>10208</v>
      </c>
      <c r="D2172" t="s">
        <v>10209</v>
      </c>
      <c r="E2172" t="s">
        <v>10210</v>
      </c>
      <c r="F2172" s="2">
        <v>120</v>
      </c>
      <c r="H2172" t="s">
        <v>10211</v>
      </c>
      <c r="I2172">
        <v>0</v>
      </c>
      <c r="J2172">
        <v>1</v>
      </c>
    </row>
    <row r="2173" spans="1:10" x14ac:dyDescent="0.35">
      <c r="A2173" t="s">
        <v>9405</v>
      </c>
      <c r="B2173" t="s">
        <v>10212</v>
      </c>
      <c r="C2173" t="s">
        <v>10213</v>
      </c>
      <c r="D2173" t="s">
        <v>10214</v>
      </c>
      <c r="E2173" t="s">
        <v>10215</v>
      </c>
      <c r="F2173" s="2">
        <v>61.4</v>
      </c>
      <c r="H2173" t="s">
        <v>10216</v>
      </c>
      <c r="I2173">
        <v>0</v>
      </c>
      <c r="J2173">
        <v>1</v>
      </c>
    </row>
    <row r="2174" spans="1:10" x14ac:dyDescent="0.35">
      <c r="A2174" t="s">
        <v>9405</v>
      </c>
      <c r="B2174" t="s">
        <v>10217</v>
      </c>
      <c r="C2174" t="s">
        <v>10218</v>
      </c>
      <c r="D2174" t="s">
        <v>10219</v>
      </c>
      <c r="E2174" t="s">
        <v>10220</v>
      </c>
      <c r="F2174" s="2">
        <v>149.25</v>
      </c>
      <c r="H2174" t="s">
        <v>10221</v>
      </c>
      <c r="I2174">
        <v>0</v>
      </c>
      <c r="J2174">
        <v>1</v>
      </c>
    </row>
    <row r="2175" spans="1:10" x14ac:dyDescent="0.35">
      <c r="A2175" t="s">
        <v>9405</v>
      </c>
      <c r="B2175" t="s">
        <v>10222</v>
      </c>
      <c r="C2175" t="s">
        <v>10223</v>
      </c>
      <c r="D2175" t="s">
        <v>10224</v>
      </c>
      <c r="E2175" t="s">
        <v>10225</v>
      </c>
      <c r="F2175" s="2">
        <v>17.489999999999998</v>
      </c>
      <c r="H2175" t="s">
        <v>10226</v>
      </c>
      <c r="I2175">
        <v>0</v>
      </c>
      <c r="J2175">
        <v>1</v>
      </c>
    </row>
    <row r="2176" spans="1:10" x14ac:dyDescent="0.35">
      <c r="A2176" t="s">
        <v>9405</v>
      </c>
      <c r="B2176" t="s">
        <v>10227</v>
      </c>
      <c r="C2176" t="s">
        <v>10228</v>
      </c>
      <c r="D2176" t="s">
        <v>10229</v>
      </c>
      <c r="E2176" t="s">
        <v>10230</v>
      </c>
      <c r="F2176" s="2">
        <v>41.5</v>
      </c>
      <c r="H2176" t="s">
        <v>10231</v>
      </c>
      <c r="I2176">
        <v>0</v>
      </c>
      <c r="J2176">
        <v>1</v>
      </c>
    </row>
    <row r="2177" spans="1:10" x14ac:dyDescent="0.35">
      <c r="A2177" t="s">
        <v>9405</v>
      </c>
      <c r="B2177" t="s">
        <v>10232</v>
      </c>
      <c r="C2177" t="s">
        <v>10233</v>
      </c>
      <c r="D2177" t="s">
        <v>10234</v>
      </c>
      <c r="E2177" t="s">
        <v>10235</v>
      </c>
      <c r="F2177" s="2">
        <v>22.75</v>
      </c>
      <c r="H2177" t="s">
        <v>10236</v>
      </c>
      <c r="I2177">
        <v>0</v>
      </c>
      <c r="J2177">
        <v>1</v>
      </c>
    </row>
    <row r="2178" spans="1:10" x14ac:dyDescent="0.35">
      <c r="A2178" t="s">
        <v>9405</v>
      </c>
      <c r="B2178" t="s">
        <v>10232</v>
      </c>
      <c r="C2178" t="s">
        <v>10233</v>
      </c>
      <c r="D2178" t="s">
        <v>10234</v>
      </c>
      <c r="E2178" t="s">
        <v>10235</v>
      </c>
      <c r="F2178" s="2">
        <v>22.75</v>
      </c>
      <c r="H2178" t="s">
        <v>10236</v>
      </c>
      <c r="I2178">
        <v>0</v>
      </c>
      <c r="J2178">
        <v>1</v>
      </c>
    </row>
    <row r="2179" spans="1:10" x14ac:dyDescent="0.35">
      <c r="A2179" t="s">
        <v>9405</v>
      </c>
      <c r="B2179" t="s">
        <v>10237</v>
      </c>
      <c r="C2179" t="s">
        <v>10238</v>
      </c>
      <c r="D2179" t="s">
        <v>10239</v>
      </c>
      <c r="E2179" t="s">
        <v>10240</v>
      </c>
      <c r="F2179" s="2">
        <v>36.99</v>
      </c>
      <c r="H2179" t="s">
        <v>10241</v>
      </c>
      <c r="I2179">
        <v>0</v>
      </c>
      <c r="J2179">
        <v>1</v>
      </c>
    </row>
    <row r="2180" spans="1:10" x14ac:dyDescent="0.35">
      <c r="A2180" t="s">
        <v>9405</v>
      </c>
      <c r="B2180" t="s">
        <v>10242</v>
      </c>
      <c r="C2180" t="s">
        <v>10243</v>
      </c>
      <c r="D2180" t="s">
        <v>10244</v>
      </c>
      <c r="E2180" t="s">
        <v>10245</v>
      </c>
      <c r="F2180" s="2">
        <v>68.5</v>
      </c>
      <c r="H2180" t="s">
        <v>10246</v>
      </c>
      <c r="I2180">
        <v>0</v>
      </c>
      <c r="J2180">
        <v>1</v>
      </c>
    </row>
    <row r="2181" spans="1:10" x14ac:dyDescent="0.35">
      <c r="A2181" t="s">
        <v>9405</v>
      </c>
      <c r="B2181" t="s">
        <v>10247</v>
      </c>
      <c r="C2181" t="s">
        <v>10248</v>
      </c>
      <c r="D2181" t="s">
        <v>10249</v>
      </c>
      <c r="E2181" t="s">
        <v>10250</v>
      </c>
      <c r="F2181" s="2">
        <v>43.5</v>
      </c>
      <c r="H2181" t="s">
        <v>10251</v>
      </c>
      <c r="I2181">
        <v>0</v>
      </c>
      <c r="J2181">
        <v>1</v>
      </c>
    </row>
    <row r="2182" spans="1:10" x14ac:dyDescent="0.35">
      <c r="A2182" t="s">
        <v>9405</v>
      </c>
      <c r="B2182" t="s">
        <v>10252</v>
      </c>
      <c r="C2182" t="s">
        <v>10253</v>
      </c>
      <c r="D2182" t="s">
        <v>10254</v>
      </c>
      <c r="E2182" t="s">
        <v>10255</v>
      </c>
      <c r="F2182" s="2">
        <v>25.75</v>
      </c>
      <c r="H2182" t="s">
        <v>10256</v>
      </c>
      <c r="I2182">
        <v>0</v>
      </c>
      <c r="J2182">
        <v>1</v>
      </c>
    </row>
    <row r="2183" spans="1:10" x14ac:dyDescent="0.35">
      <c r="A2183" t="s">
        <v>9405</v>
      </c>
      <c r="B2183" t="s">
        <v>10252</v>
      </c>
      <c r="C2183" t="s">
        <v>10253</v>
      </c>
      <c r="D2183" t="s">
        <v>10254</v>
      </c>
      <c r="E2183" t="s">
        <v>10255</v>
      </c>
      <c r="F2183" s="2">
        <v>26.75</v>
      </c>
      <c r="H2183" t="s">
        <v>10256</v>
      </c>
      <c r="I2183">
        <v>0</v>
      </c>
      <c r="J2183">
        <v>1</v>
      </c>
    </row>
    <row r="2184" spans="1:10" x14ac:dyDescent="0.35">
      <c r="A2184" t="s">
        <v>9405</v>
      </c>
      <c r="B2184" t="s">
        <v>10257</v>
      </c>
      <c r="C2184" t="s">
        <v>10258</v>
      </c>
      <c r="D2184" t="s">
        <v>10259</v>
      </c>
      <c r="E2184" t="s">
        <v>10260</v>
      </c>
      <c r="F2184" s="2">
        <v>135.25</v>
      </c>
      <c r="H2184" t="s">
        <v>10261</v>
      </c>
      <c r="I2184">
        <v>0</v>
      </c>
      <c r="J2184">
        <v>1</v>
      </c>
    </row>
    <row r="2185" spans="1:10" x14ac:dyDescent="0.35">
      <c r="A2185" t="s">
        <v>9405</v>
      </c>
      <c r="B2185" t="s">
        <v>10262</v>
      </c>
      <c r="C2185" t="s">
        <v>10263</v>
      </c>
      <c r="D2185" t="s">
        <v>10264</v>
      </c>
      <c r="E2185" t="s">
        <v>10265</v>
      </c>
      <c r="F2185" s="2">
        <v>88.75</v>
      </c>
      <c r="H2185" t="s">
        <v>10266</v>
      </c>
      <c r="I2185">
        <v>0</v>
      </c>
      <c r="J2185">
        <v>1</v>
      </c>
    </row>
    <row r="2186" spans="1:10" x14ac:dyDescent="0.35">
      <c r="A2186" t="s">
        <v>9405</v>
      </c>
      <c r="B2186" t="s">
        <v>10267</v>
      </c>
      <c r="C2186" t="s">
        <v>10268</v>
      </c>
      <c r="D2186" t="s">
        <v>10269</v>
      </c>
      <c r="E2186" t="s">
        <v>10270</v>
      </c>
      <c r="F2186" s="2">
        <v>278.64999999999998</v>
      </c>
      <c r="H2186" t="s">
        <v>10271</v>
      </c>
      <c r="I2186">
        <v>0</v>
      </c>
      <c r="J2186">
        <v>1</v>
      </c>
    </row>
    <row r="2187" spans="1:10" x14ac:dyDescent="0.35">
      <c r="A2187" t="s">
        <v>9405</v>
      </c>
      <c r="B2187" t="s">
        <v>10272</v>
      </c>
      <c r="C2187" t="s">
        <v>10273</v>
      </c>
      <c r="D2187" t="s">
        <v>10274</v>
      </c>
      <c r="E2187" t="s">
        <v>10275</v>
      </c>
      <c r="F2187" s="2">
        <v>212.11</v>
      </c>
      <c r="H2187" t="s">
        <v>10276</v>
      </c>
      <c r="I2187">
        <v>0</v>
      </c>
      <c r="J2187">
        <v>1</v>
      </c>
    </row>
    <row r="2188" spans="1:10" x14ac:dyDescent="0.35">
      <c r="A2188" t="s">
        <v>9405</v>
      </c>
      <c r="B2188" t="s">
        <v>10277</v>
      </c>
      <c r="C2188" t="s">
        <v>10278</v>
      </c>
      <c r="D2188" t="s">
        <v>10279</v>
      </c>
      <c r="E2188" t="s">
        <v>10280</v>
      </c>
      <c r="F2188" s="2">
        <v>32.5</v>
      </c>
      <c r="H2188" t="s">
        <v>10281</v>
      </c>
      <c r="I2188">
        <v>0</v>
      </c>
      <c r="J2188">
        <v>1</v>
      </c>
    </row>
    <row r="2189" spans="1:10" x14ac:dyDescent="0.35">
      <c r="A2189" t="s">
        <v>9405</v>
      </c>
      <c r="B2189" t="s">
        <v>10277</v>
      </c>
      <c r="C2189" t="s">
        <v>10278</v>
      </c>
      <c r="D2189" t="s">
        <v>10279</v>
      </c>
      <c r="E2189" t="s">
        <v>10280</v>
      </c>
      <c r="F2189" s="2">
        <v>116.45</v>
      </c>
      <c r="H2189" t="s">
        <v>10281</v>
      </c>
      <c r="I2189">
        <v>0</v>
      </c>
      <c r="J2189">
        <v>1</v>
      </c>
    </row>
    <row r="2190" spans="1:10" x14ac:dyDescent="0.35">
      <c r="A2190" t="s">
        <v>9405</v>
      </c>
      <c r="B2190" t="s">
        <v>10282</v>
      </c>
      <c r="C2190" t="s">
        <v>10283</v>
      </c>
      <c r="D2190" t="s">
        <v>10284</v>
      </c>
      <c r="E2190" t="s">
        <v>10285</v>
      </c>
      <c r="F2190" s="2">
        <v>48.44</v>
      </c>
      <c r="H2190" t="s">
        <v>10286</v>
      </c>
      <c r="I2190">
        <v>0</v>
      </c>
      <c r="J2190">
        <v>1</v>
      </c>
    </row>
    <row r="2191" spans="1:10" x14ac:dyDescent="0.35">
      <c r="A2191" t="s">
        <v>9405</v>
      </c>
      <c r="B2191" t="s">
        <v>10287</v>
      </c>
      <c r="C2191" t="s">
        <v>10288</v>
      </c>
      <c r="D2191" t="s">
        <v>10289</v>
      </c>
      <c r="E2191" t="s">
        <v>10290</v>
      </c>
      <c r="F2191" s="2">
        <v>368.75</v>
      </c>
      <c r="H2191" t="s">
        <v>10291</v>
      </c>
      <c r="I2191">
        <v>0</v>
      </c>
      <c r="J2191">
        <v>1</v>
      </c>
    </row>
    <row r="2192" spans="1:10" x14ac:dyDescent="0.35">
      <c r="A2192" t="s">
        <v>9405</v>
      </c>
      <c r="B2192" t="s">
        <v>10292</v>
      </c>
      <c r="C2192" t="s">
        <v>10293</v>
      </c>
      <c r="D2192" t="s">
        <v>10294</v>
      </c>
      <c r="E2192" t="s">
        <v>10295</v>
      </c>
      <c r="F2192" s="2">
        <v>226.69</v>
      </c>
      <c r="H2192" t="s">
        <v>10296</v>
      </c>
      <c r="I2192">
        <v>0</v>
      </c>
      <c r="J2192">
        <v>1</v>
      </c>
    </row>
    <row r="2193" spans="1:10" x14ac:dyDescent="0.35">
      <c r="A2193" t="s">
        <v>9405</v>
      </c>
      <c r="B2193" t="s">
        <v>10297</v>
      </c>
      <c r="C2193" t="s">
        <v>10298</v>
      </c>
      <c r="D2193" t="s">
        <v>10299</v>
      </c>
      <c r="E2193" t="s">
        <v>10300</v>
      </c>
      <c r="F2193" s="2">
        <v>263.45</v>
      </c>
      <c r="H2193" t="s">
        <v>10301</v>
      </c>
      <c r="I2193">
        <v>0</v>
      </c>
      <c r="J2193">
        <v>1</v>
      </c>
    </row>
    <row r="2194" spans="1:10" x14ac:dyDescent="0.35">
      <c r="A2194" t="s">
        <v>9405</v>
      </c>
      <c r="B2194" t="s">
        <v>10297</v>
      </c>
      <c r="C2194" t="s">
        <v>10298</v>
      </c>
      <c r="D2194" t="s">
        <v>10302</v>
      </c>
      <c r="E2194" t="s">
        <v>10303</v>
      </c>
      <c r="F2194" s="2">
        <v>113.25</v>
      </c>
      <c r="H2194" t="s">
        <v>10301</v>
      </c>
      <c r="I2194">
        <v>0</v>
      </c>
      <c r="J2194">
        <v>1</v>
      </c>
    </row>
    <row r="2195" spans="1:10" x14ac:dyDescent="0.35">
      <c r="A2195" t="s">
        <v>9405</v>
      </c>
      <c r="B2195" t="s">
        <v>10304</v>
      </c>
      <c r="C2195" t="s">
        <v>10305</v>
      </c>
      <c r="D2195" t="s">
        <v>10306</v>
      </c>
      <c r="E2195" t="s">
        <v>10307</v>
      </c>
      <c r="F2195" s="2">
        <v>35.75</v>
      </c>
      <c r="H2195" t="s">
        <v>10308</v>
      </c>
      <c r="I2195">
        <v>0</v>
      </c>
      <c r="J2195">
        <v>1</v>
      </c>
    </row>
    <row r="2196" spans="1:10" x14ac:dyDescent="0.35">
      <c r="A2196" t="s">
        <v>9405</v>
      </c>
      <c r="B2196" t="s">
        <v>10309</v>
      </c>
      <c r="C2196" t="s">
        <v>10310</v>
      </c>
      <c r="D2196" t="s">
        <v>10311</v>
      </c>
      <c r="E2196" t="s">
        <v>10312</v>
      </c>
      <c r="F2196" s="2">
        <v>337.75</v>
      </c>
      <c r="H2196" t="s">
        <v>10313</v>
      </c>
      <c r="I2196">
        <v>0</v>
      </c>
      <c r="J2196">
        <v>1</v>
      </c>
    </row>
    <row r="2197" spans="1:10" x14ac:dyDescent="0.35">
      <c r="A2197" t="s">
        <v>9405</v>
      </c>
      <c r="B2197" t="s">
        <v>10314</v>
      </c>
      <c r="C2197" t="s">
        <v>10315</v>
      </c>
      <c r="D2197" t="s">
        <v>10316</v>
      </c>
      <c r="E2197" t="s">
        <v>10317</v>
      </c>
      <c r="F2197" s="2">
        <v>41.5</v>
      </c>
      <c r="H2197" t="s">
        <v>10318</v>
      </c>
      <c r="I2197">
        <v>0</v>
      </c>
      <c r="J2197">
        <v>1</v>
      </c>
    </row>
    <row r="2198" spans="1:10" x14ac:dyDescent="0.35">
      <c r="A2198" t="s">
        <v>9405</v>
      </c>
      <c r="B2198" t="s">
        <v>10319</v>
      </c>
      <c r="C2198" t="s">
        <v>10320</v>
      </c>
      <c r="D2198" t="s">
        <v>10321</v>
      </c>
      <c r="E2198" t="s">
        <v>10322</v>
      </c>
      <c r="F2198" s="2">
        <v>54.5</v>
      </c>
      <c r="H2198" t="s">
        <v>10323</v>
      </c>
      <c r="I2198">
        <v>0</v>
      </c>
      <c r="J2198">
        <v>1</v>
      </c>
    </row>
    <row r="2199" spans="1:10" x14ac:dyDescent="0.35">
      <c r="A2199" t="s">
        <v>9405</v>
      </c>
      <c r="B2199" t="s">
        <v>10324</v>
      </c>
      <c r="C2199" t="s">
        <v>10325</v>
      </c>
      <c r="D2199" t="s">
        <v>10326</v>
      </c>
      <c r="E2199" t="s">
        <v>10327</v>
      </c>
      <c r="F2199" s="2">
        <v>52.74</v>
      </c>
      <c r="H2199" t="s">
        <v>10328</v>
      </c>
      <c r="I2199">
        <v>0</v>
      </c>
      <c r="J2199">
        <v>1</v>
      </c>
    </row>
    <row r="2200" spans="1:10" x14ac:dyDescent="0.35">
      <c r="A2200" t="s">
        <v>9405</v>
      </c>
      <c r="B2200" t="s">
        <v>10329</v>
      </c>
      <c r="C2200" t="s">
        <v>10330</v>
      </c>
      <c r="D2200" t="s">
        <v>10331</v>
      </c>
      <c r="E2200" t="s">
        <v>10332</v>
      </c>
      <c r="F2200" s="2">
        <v>45.5</v>
      </c>
      <c r="H2200" t="s">
        <v>10333</v>
      </c>
      <c r="I2200">
        <v>0</v>
      </c>
      <c r="J2200">
        <v>1</v>
      </c>
    </row>
    <row r="2201" spans="1:10" x14ac:dyDescent="0.35">
      <c r="A2201" t="s">
        <v>9405</v>
      </c>
      <c r="B2201" t="s">
        <v>10334</v>
      </c>
      <c r="C2201" t="s">
        <v>10335</v>
      </c>
      <c r="D2201" t="s">
        <v>2678</v>
      </c>
      <c r="E2201" t="s">
        <v>941</v>
      </c>
      <c r="F2201" s="2">
        <v>56</v>
      </c>
      <c r="H2201" t="s">
        <v>10336</v>
      </c>
      <c r="I2201">
        <v>0</v>
      </c>
      <c r="J2201">
        <v>1</v>
      </c>
    </row>
    <row r="2202" spans="1:10" x14ac:dyDescent="0.35">
      <c r="A2202" t="s">
        <v>9405</v>
      </c>
      <c r="B2202" t="s">
        <v>10337</v>
      </c>
      <c r="C2202" t="s">
        <v>10338</v>
      </c>
      <c r="D2202" t="s">
        <v>10339</v>
      </c>
      <c r="E2202" t="s">
        <v>10340</v>
      </c>
      <c r="F2202" s="2">
        <v>16.25</v>
      </c>
      <c r="H2202" t="s">
        <v>10341</v>
      </c>
      <c r="I2202">
        <v>0</v>
      </c>
      <c r="J2202">
        <v>1</v>
      </c>
    </row>
    <row r="2203" spans="1:10" x14ac:dyDescent="0.35">
      <c r="A2203" t="s">
        <v>9405</v>
      </c>
      <c r="B2203" t="s">
        <v>10342</v>
      </c>
      <c r="C2203" t="s">
        <v>10343</v>
      </c>
      <c r="D2203" t="s">
        <v>10344</v>
      </c>
      <c r="E2203" t="s">
        <v>10345</v>
      </c>
      <c r="F2203" s="2">
        <v>15</v>
      </c>
      <c r="H2203" t="s">
        <v>10346</v>
      </c>
      <c r="I2203">
        <v>0</v>
      </c>
      <c r="J2203">
        <v>1</v>
      </c>
    </row>
    <row r="2204" spans="1:10" x14ac:dyDescent="0.35">
      <c r="A2204" t="s">
        <v>9405</v>
      </c>
      <c r="B2204" t="s">
        <v>10347</v>
      </c>
      <c r="C2204" t="s">
        <v>10348</v>
      </c>
      <c r="D2204" t="s">
        <v>10349</v>
      </c>
      <c r="E2204" t="s">
        <v>10350</v>
      </c>
      <c r="F2204" s="2">
        <v>20.75</v>
      </c>
      <c r="H2204" t="s">
        <v>10351</v>
      </c>
      <c r="I2204">
        <v>0</v>
      </c>
      <c r="J2204">
        <v>1</v>
      </c>
    </row>
    <row r="2205" spans="1:10" x14ac:dyDescent="0.35">
      <c r="A2205" t="s">
        <v>9405</v>
      </c>
      <c r="B2205" t="s">
        <v>10352</v>
      </c>
      <c r="C2205" t="s">
        <v>10353</v>
      </c>
      <c r="D2205" t="s">
        <v>10354</v>
      </c>
      <c r="E2205" t="s">
        <v>10355</v>
      </c>
      <c r="F2205" s="2">
        <v>15</v>
      </c>
      <c r="H2205" t="s">
        <v>10356</v>
      </c>
      <c r="I2205">
        <v>0</v>
      </c>
      <c r="J2205">
        <v>1</v>
      </c>
    </row>
    <row r="2206" spans="1:10" x14ac:dyDescent="0.35">
      <c r="A2206" t="s">
        <v>9405</v>
      </c>
      <c r="B2206" t="s">
        <v>10357</v>
      </c>
      <c r="C2206" t="s">
        <v>10358</v>
      </c>
      <c r="D2206" t="s">
        <v>10359</v>
      </c>
      <c r="E2206" t="s">
        <v>10360</v>
      </c>
      <c r="F2206" s="2">
        <v>25</v>
      </c>
      <c r="H2206" t="s">
        <v>10361</v>
      </c>
      <c r="I2206">
        <v>0</v>
      </c>
      <c r="J2206">
        <v>1</v>
      </c>
    </row>
    <row r="2207" spans="1:10" x14ac:dyDescent="0.35">
      <c r="A2207" t="s">
        <v>9405</v>
      </c>
      <c r="B2207" t="s">
        <v>10362</v>
      </c>
      <c r="C2207" t="s">
        <v>10363</v>
      </c>
      <c r="D2207" t="s">
        <v>10364</v>
      </c>
      <c r="E2207" t="s">
        <v>10365</v>
      </c>
      <c r="F2207" s="2">
        <v>66.61</v>
      </c>
      <c r="H2207" t="s">
        <v>10366</v>
      </c>
      <c r="I2207">
        <v>0</v>
      </c>
      <c r="J2207">
        <v>1</v>
      </c>
    </row>
    <row r="2208" spans="1:10" x14ac:dyDescent="0.35">
      <c r="A2208" t="s">
        <v>9405</v>
      </c>
      <c r="B2208" t="s">
        <v>10367</v>
      </c>
      <c r="C2208" t="s">
        <v>10368</v>
      </c>
      <c r="D2208" t="s">
        <v>10369</v>
      </c>
      <c r="E2208" t="s">
        <v>10370</v>
      </c>
      <c r="F2208" s="2">
        <v>15</v>
      </c>
      <c r="H2208" t="s">
        <v>10371</v>
      </c>
      <c r="I2208">
        <v>0</v>
      </c>
      <c r="J2208">
        <v>1</v>
      </c>
    </row>
    <row r="2209" spans="1:10" x14ac:dyDescent="0.35">
      <c r="A2209" t="s">
        <v>9405</v>
      </c>
      <c r="B2209" t="s">
        <v>10372</v>
      </c>
      <c r="C2209" t="s">
        <v>10373</v>
      </c>
      <c r="D2209" t="s">
        <v>10374</v>
      </c>
      <c r="E2209" t="s">
        <v>10375</v>
      </c>
      <c r="F2209" s="2">
        <v>15</v>
      </c>
      <c r="H2209" t="s">
        <v>10376</v>
      </c>
      <c r="I2209">
        <v>0</v>
      </c>
      <c r="J2209">
        <v>1</v>
      </c>
    </row>
    <row r="2210" spans="1:10" x14ac:dyDescent="0.35">
      <c r="A2210" t="s">
        <v>9405</v>
      </c>
      <c r="B2210" t="s">
        <v>10377</v>
      </c>
      <c r="C2210" t="s">
        <v>10378</v>
      </c>
      <c r="D2210" t="s">
        <v>10379</v>
      </c>
      <c r="E2210" t="s">
        <v>10380</v>
      </c>
      <c r="F2210" s="2">
        <v>41.25</v>
      </c>
      <c r="H2210" t="s">
        <v>10381</v>
      </c>
      <c r="I2210">
        <v>0</v>
      </c>
      <c r="J2210">
        <v>1</v>
      </c>
    </row>
    <row r="2211" spans="1:10" x14ac:dyDescent="0.35">
      <c r="A2211" t="s">
        <v>9405</v>
      </c>
      <c r="B2211" t="s">
        <v>10382</v>
      </c>
      <c r="C2211" t="s">
        <v>10383</v>
      </c>
      <c r="D2211" t="s">
        <v>10384</v>
      </c>
      <c r="E2211" t="s">
        <v>10385</v>
      </c>
      <c r="F2211" s="2">
        <v>0</v>
      </c>
      <c r="I2211">
        <v>0</v>
      </c>
      <c r="J2211">
        <v>1</v>
      </c>
    </row>
    <row r="2212" spans="1:10" x14ac:dyDescent="0.35">
      <c r="A2212" t="s">
        <v>9405</v>
      </c>
      <c r="B2212" t="s">
        <v>10386</v>
      </c>
      <c r="C2212" t="s">
        <v>10387</v>
      </c>
      <c r="D2212" t="s">
        <v>10388</v>
      </c>
      <c r="E2212" t="s">
        <v>10389</v>
      </c>
      <c r="F2212" s="2">
        <v>30</v>
      </c>
      <c r="H2212" t="s">
        <v>10390</v>
      </c>
      <c r="I2212">
        <v>0</v>
      </c>
      <c r="J2212">
        <v>1</v>
      </c>
    </row>
    <row r="2213" spans="1:10" x14ac:dyDescent="0.35">
      <c r="A2213" t="s">
        <v>9405</v>
      </c>
      <c r="B2213" t="s">
        <v>10391</v>
      </c>
      <c r="C2213" t="s">
        <v>10392</v>
      </c>
      <c r="D2213" t="s">
        <v>10393</v>
      </c>
      <c r="E2213" t="s">
        <v>10394</v>
      </c>
      <c r="F2213" s="2">
        <v>15</v>
      </c>
      <c r="H2213" t="s">
        <v>10395</v>
      </c>
      <c r="I2213">
        <v>0</v>
      </c>
      <c r="J2213">
        <v>1</v>
      </c>
    </row>
    <row r="2214" spans="1:10" x14ac:dyDescent="0.35">
      <c r="A2214" t="s">
        <v>9405</v>
      </c>
      <c r="B2214" t="s">
        <v>10396</v>
      </c>
      <c r="C2214" t="s">
        <v>10397</v>
      </c>
      <c r="D2214" t="s">
        <v>10398</v>
      </c>
      <c r="E2214" t="s">
        <v>10399</v>
      </c>
      <c r="F2214" s="2">
        <v>80</v>
      </c>
      <c r="H2214" t="s">
        <v>10400</v>
      </c>
      <c r="I2214">
        <v>0</v>
      </c>
      <c r="J2214">
        <v>1</v>
      </c>
    </row>
    <row r="2215" spans="1:10" x14ac:dyDescent="0.35">
      <c r="A2215" t="s">
        <v>9405</v>
      </c>
      <c r="B2215" t="s">
        <v>10401</v>
      </c>
      <c r="C2215" t="s">
        <v>10402</v>
      </c>
      <c r="D2215" t="s">
        <v>10403</v>
      </c>
      <c r="E2215" t="s">
        <v>10404</v>
      </c>
      <c r="F2215" s="2">
        <v>25</v>
      </c>
      <c r="H2215" t="s">
        <v>10405</v>
      </c>
      <c r="I2215">
        <v>0</v>
      </c>
      <c r="J2215">
        <v>1</v>
      </c>
    </row>
    <row r="2216" spans="1:10" x14ac:dyDescent="0.35">
      <c r="A2216" t="s">
        <v>9405</v>
      </c>
      <c r="B2216" t="s">
        <v>10406</v>
      </c>
      <c r="C2216" t="s">
        <v>10407</v>
      </c>
      <c r="D2216" t="s">
        <v>10408</v>
      </c>
      <c r="E2216" t="s">
        <v>10409</v>
      </c>
      <c r="F2216" s="2">
        <v>95.75</v>
      </c>
      <c r="H2216" t="s">
        <v>10410</v>
      </c>
      <c r="I2216">
        <v>0</v>
      </c>
      <c r="J2216">
        <v>1</v>
      </c>
    </row>
    <row r="2217" spans="1:10" x14ac:dyDescent="0.35">
      <c r="A2217" t="s">
        <v>9405</v>
      </c>
      <c r="B2217" t="s">
        <v>10411</v>
      </c>
      <c r="C2217" t="s">
        <v>10412</v>
      </c>
      <c r="D2217" t="s">
        <v>10413</v>
      </c>
      <c r="E2217" t="s">
        <v>10414</v>
      </c>
      <c r="F2217" s="2">
        <v>73.77</v>
      </c>
      <c r="H2217" t="s">
        <v>10415</v>
      </c>
      <c r="I2217">
        <v>0</v>
      </c>
      <c r="J2217">
        <v>1</v>
      </c>
    </row>
    <row r="2218" spans="1:10" x14ac:dyDescent="0.35">
      <c r="A2218" t="s">
        <v>9405</v>
      </c>
      <c r="B2218" t="s">
        <v>10416</v>
      </c>
      <c r="C2218" t="s">
        <v>10417</v>
      </c>
      <c r="D2218" t="s">
        <v>10418</v>
      </c>
      <c r="E2218" t="s">
        <v>10419</v>
      </c>
      <c r="F2218" s="2">
        <v>15.65</v>
      </c>
      <c r="H2218" t="s">
        <v>10420</v>
      </c>
      <c r="I2218">
        <v>0</v>
      </c>
      <c r="J2218">
        <v>1</v>
      </c>
    </row>
    <row r="2219" spans="1:10" x14ac:dyDescent="0.35">
      <c r="A2219" t="s">
        <v>9405</v>
      </c>
      <c r="B2219" t="s">
        <v>10421</v>
      </c>
      <c r="C2219" t="s">
        <v>10422</v>
      </c>
      <c r="D2219" t="s">
        <v>10423</v>
      </c>
      <c r="E2219" t="s">
        <v>10424</v>
      </c>
      <c r="F2219" s="2">
        <v>40</v>
      </c>
      <c r="H2219" t="s">
        <v>10425</v>
      </c>
      <c r="I2219">
        <v>0</v>
      </c>
      <c r="J2219">
        <v>1</v>
      </c>
    </row>
    <row r="2220" spans="1:10" x14ac:dyDescent="0.35">
      <c r="A2220" t="s">
        <v>9405</v>
      </c>
      <c r="B2220" t="s">
        <v>10426</v>
      </c>
      <c r="C2220" t="s">
        <v>10427</v>
      </c>
      <c r="D2220" t="s">
        <v>10428</v>
      </c>
      <c r="E2220" t="s">
        <v>10429</v>
      </c>
      <c r="F2220" s="2">
        <v>15</v>
      </c>
      <c r="H2220" t="s">
        <v>10430</v>
      </c>
      <c r="I2220">
        <v>0</v>
      </c>
      <c r="J2220">
        <v>1</v>
      </c>
    </row>
    <row r="2221" spans="1:10" x14ac:dyDescent="0.35">
      <c r="A2221" t="s">
        <v>9405</v>
      </c>
      <c r="B2221" t="s">
        <v>10431</v>
      </c>
      <c r="C2221" t="s">
        <v>10432</v>
      </c>
      <c r="D2221" t="s">
        <v>10433</v>
      </c>
      <c r="E2221" t="s">
        <v>10434</v>
      </c>
      <c r="F2221" s="2">
        <v>16</v>
      </c>
      <c r="H2221" t="s">
        <v>10435</v>
      </c>
      <c r="I2221">
        <v>0</v>
      </c>
      <c r="J2221">
        <v>1</v>
      </c>
    </row>
    <row r="2222" spans="1:10" x14ac:dyDescent="0.35">
      <c r="A2222" t="s">
        <v>9405</v>
      </c>
      <c r="B2222" t="s">
        <v>10436</v>
      </c>
      <c r="C2222" t="s">
        <v>10437</v>
      </c>
      <c r="D2222" t="s">
        <v>10438</v>
      </c>
      <c r="E2222" t="s">
        <v>10439</v>
      </c>
      <c r="F2222" s="2">
        <v>20</v>
      </c>
      <c r="H2222" t="s">
        <v>10440</v>
      </c>
      <c r="I2222">
        <v>0</v>
      </c>
      <c r="J2222">
        <v>1</v>
      </c>
    </row>
    <row r="2223" spans="1:10" x14ac:dyDescent="0.35">
      <c r="A2223" t="s">
        <v>9405</v>
      </c>
      <c r="B2223" t="s">
        <v>10441</v>
      </c>
      <c r="C2223" t="s">
        <v>10442</v>
      </c>
      <c r="D2223" t="s">
        <v>10443</v>
      </c>
      <c r="E2223" t="s">
        <v>10444</v>
      </c>
      <c r="F2223" s="2">
        <v>15</v>
      </c>
      <c r="H2223" t="s">
        <v>10445</v>
      </c>
      <c r="I2223">
        <v>0</v>
      </c>
      <c r="J2223">
        <v>1</v>
      </c>
    </row>
    <row r="2224" spans="1:10" x14ac:dyDescent="0.35">
      <c r="A2224" t="s">
        <v>9405</v>
      </c>
      <c r="B2224" t="s">
        <v>10446</v>
      </c>
      <c r="C2224" t="s">
        <v>10447</v>
      </c>
      <c r="D2224" t="s">
        <v>10448</v>
      </c>
      <c r="E2224" t="s">
        <v>10449</v>
      </c>
      <c r="F2224" s="2">
        <v>15</v>
      </c>
      <c r="H2224" t="s">
        <v>10450</v>
      </c>
      <c r="I2224">
        <v>0</v>
      </c>
      <c r="J2224">
        <v>1</v>
      </c>
    </row>
    <row r="2225" spans="1:10" x14ac:dyDescent="0.35">
      <c r="A2225" t="s">
        <v>9405</v>
      </c>
      <c r="B2225" t="s">
        <v>10451</v>
      </c>
      <c r="C2225" t="s">
        <v>10452</v>
      </c>
      <c r="D2225" t="s">
        <v>10453</v>
      </c>
      <c r="E2225" t="s">
        <v>10454</v>
      </c>
      <c r="F2225" s="2">
        <v>20</v>
      </c>
      <c r="H2225" t="s">
        <v>10455</v>
      </c>
      <c r="I2225">
        <v>0</v>
      </c>
      <c r="J2225">
        <v>1</v>
      </c>
    </row>
    <row r="2226" spans="1:10" x14ac:dyDescent="0.35">
      <c r="A2226" t="s">
        <v>9405</v>
      </c>
      <c r="B2226" t="s">
        <v>10456</v>
      </c>
      <c r="C2226" t="s">
        <v>10457</v>
      </c>
      <c r="D2226" t="s">
        <v>10458</v>
      </c>
      <c r="E2226" t="s">
        <v>10459</v>
      </c>
      <c r="F2226" s="2">
        <v>18</v>
      </c>
      <c r="H2226" t="s">
        <v>10460</v>
      </c>
      <c r="I2226">
        <v>0</v>
      </c>
      <c r="J2226">
        <v>1</v>
      </c>
    </row>
    <row r="2227" spans="1:10" x14ac:dyDescent="0.35">
      <c r="A2227" t="s">
        <v>9405</v>
      </c>
      <c r="B2227" t="s">
        <v>10461</v>
      </c>
      <c r="C2227" t="s">
        <v>10462</v>
      </c>
      <c r="D2227" t="s">
        <v>10463</v>
      </c>
      <c r="E2227" t="s">
        <v>10464</v>
      </c>
      <c r="F2227" s="2">
        <v>13.16</v>
      </c>
      <c r="I2227">
        <v>0</v>
      </c>
      <c r="J2227">
        <v>1</v>
      </c>
    </row>
    <row r="2228" spans="1:10" x14ac:dyDescent="0.35">
      <c r="A2228" t="s">
        <v>9405</v>
      </c>
      <c r="B2228" t="s">
        <v>10465</v>
      </c>
      <c r="C2228" t="s">
        <v>10466</v>
      </c>
      <c r="D2228" t="s">
        <v>10467</v>
      </c>
      <c r="E2228" t="s">
        <v>10468</v>
      </c>
      <c r="F2228" s="2">
        <v>15</v>
      </c>
      <c r="H2228" t="s">
        <v>10469</v>
      </c>
      <c r="I2228">
        <v>0</v>
      </c>
      <c r="J2228">
        <v>1</v>
      </c>
    </row>
    <row r="2229" spans="1:10" x14ac:dyDescent="0.35">
      <c r="A2229" t="s">
        <v>9405</v>
      </c>
      <c r="B2229" t="s">
        <v>10470</v>
      </c>
      <c r="C2229" t="s">
        <v>10471</v>
      </c>
      <c r="D2229" t="s">
        <v>10472</v>
      </c>
      <c r="E2229" t="s">
        <v>10473</v>
      </c>
      <c r="F2229" s="2">
        <v>16.29</v>
      </c>
      <c r="I2229">
        <v>0</v>
      </c>
      <c r="J2229">
        <v>1</v>
      </c>
    </row>
    <row r="2230" spans="1:10" x14ac:dyDescent="0.35">
      <c r="A2230" t="s">
        <v>9405</v>
      </c>
      <c r="B2230" t="s">
        <v>10474</v>
      </c>
      <c r="C2230" t="s">
        <v>10475</v>
      </c>
      <c r="D2230" t="s">
        <v>10476</v>
      </c>
      <c r="E2230" t="s">
        <v>10477</v>
      </c>
      <c r="F2230" s="2">
        <v>16.25</v>
      </c>
      <c r="H2230" t="s">
        <v>10478</v>
      </c>
      <c r="I2230">
        <v>0</v>
      </c>
      <c r="J2230">
        <v>1</v>
      </c>
    </row>
    <row r="2231" spans="1:10" x14ac:dyDescent="0.35">
      <c r="A2231" t="s">
        <v>9405</v>
      </c>
      <c r="B2231" t="s">
        <v>10479</v>
      </c>
      <c r="C2231" t="s">
        <v>10480</v>
      </c>
      <c r="D2231" t="s">
        <v>10481</v>
      </c>
      <c r="E2231" t="s">
        <v>10482</v>
      </c>
      <c r="F2231" s="2">
        <v>17.579999999999998</v>
      </c>
      <c r="H2231" t="s">
        <v>10483</v>
      </c>
      <c r="I2231">
        <v>0</v>
      </c>
      <c r="J2231">
        <v>1</v>
      </c>
    </row>
    <row r="2232" spans="1:10" x14ac:dyDescent="0.35">
      <c r="A2232" t="s">
        <v>9405</v>
      </c>
      <c r="B2232" t="s">
        <v>10484</v>
      </c>
      <c r="C2232" t="s">
        <v>10485</v>
      </c>
      <c r="D2232" t="s">
        <v>10486</v>
      </c>
      <c r="E2232" t="s">
        <v>10487</v>
      </c>
      <c r="F2232" s="2">
        <v>15</v>
      </c>
      <c r="H2232" t="s">
        <v>10488</v>
      </c>
      <c r="I2232">
        <v>0</v>
      </c>
      <c r="J2232">
        <v>1</v>
      </c>
    </row>
    <row r="2233" spans="1:10" x14ac:dyDescent="0.35">
      <c r="A2233" t="s">
        <v>9405</v>
      </c>
      <c r="B2233" t="s">
        <v>10489</v>
      </c>
      <c r="C2233" t="s">
        <v>10490</v>
      </c>
      <c r="D2233" t="s">
        <v>10491</v>
      </c>
      <c r="E2233" t="s">
        <v>10492</v>
      </c>
      <c r="F2233" s="2">
        <v>16.940000000000001</v>
      </c>
      <c r="H2233" t="s">
        <v>10493</v>
      </c>
      <c r="I2233">
        <v>0</v>
      </c>
      <c r="J2233">
        <v>1</v>
      </c>
    </row>
    <row r="2234" spans="1:10" x14ac:dyDescent="0.35">
      <c r="A2234" t="s">
        <v>9405</v>
      </c>
      <c r="B2234" t="s">
        <v>10494</v>
      </c>
      <c r="C2234" t="s">
        <v>10495</v>
      </c>
      <c r="D2234" t="s">
        <v>10496</v>
      </c>
      <c r="E2234" t="s">
        <v>10497</v>
      </c>
      <c r="F2234" s="2">
        <v>15</v>
      </c>
      <c r="H2234" t="s">
        <v>10498</v>
      </c>
      <c r="I2234">
        <v>0</v>
      </c>
      <c r="J2234">
        <v>1</v>
      </c>
    </row>
    <row r="2235" spans="1:10" x14ac:dyDescent="0.35">
      <c r="A2235" t="s">
        <v>9405</v>
      </c>
      <c r="B2235" t="s">
        <v>10499</v>
      </c>
      <c r="C2235" t="s">
        <v>10500</v>
      </c>
      <c r="D2235" t="s">
        <v>10501</v>
      </c>
      <c r="E2235" t="s">
        <v>10502</v>
      </c>
      <c r="F2235" s="2">
        <v>24.5</v>
      </c>
      <c r="H2235" t="s">
        <v>10503</v>
      </c>
      <c r="I2235">
        <v>0</v>
      </c>
      <c r="J2235">
        <v>1</v>
      </c>
    </row>
    <row r="2236" spans="1:10" x14ac:dyDescent="0.35">
      <c r="A2236" t="s">
        <v>9405</v>
      </c>
      <c r="B2236" t="s">
        <v>10504</v>
      </c>
      <c r="C2236" t="s">
        <v>10505</v>
      </c>
      <c r="D2236" t="s">
        <v>10506</v>
      </c>
      <c r="E2236" t="s">
        <v>10507</v>
      </c>
      <c r="F2236" s="2">
        <v>44</v>
      </c>
      <c r="H2236" t="s">
        <v>10508</v>
      </c>
      <c r="I2236">
        <v>0</v>
      </c>
      <c r="J2236">
        <v>1</v>
      </c>
    </row>
    <row r="2237" spans="1:10" x14ac:dyDescent="0.35">
      <c r="A2237" t="s">
        <v>9405</v>
      </c>
      <c r="B2237" t="s">
        <v>10509</v>
      </c>
      <c r="C2237" t="s">
        <v>10510</v>
      </c>
      <c r="D2237" t="s">
        <v>3412</v>
      </c>
      <c r="E2237" t="s">
        <v>3413</v>
      </c>
      <c r="F2237" s="2">
        <v>15</v>
      </c>
      <c r="H2237" t="s">
        <v>10511</v>
      </c>
      <c r="I2237">
        <v>0</v>
      </c>
      <c r="J2237">
        <v>1</v>
      </c>
    </row>
    <row r="2238" spans="1:10" x14ac:dyDescent="0.35">
      <c r="A2238" t="s">
        <v>9405</v>
      </c>
      <c r="B2238" t="s">
        <v>10512</v>
      </c>
      <c r="C2238" t="s">
        <v>10513</v>
      </c>
      <c r="D2238" t="s">
        <v>10514</v>
      </c>
      <c r="E2238" t="s">
        <v>10515</v>
      </c>
      <c r="F2238" s="2">
        <v>15</v>
      </c>
      <c r="H2238" t="s">
        <v>10516</v>
      </c>
      <c r="I2238">
        <v>0</v>
      </c>
      <c r="J2238">
        <v>1</v>
      </c>
    </row>
    <row r="2239" spans="1:10" x14ac:dyDescent="0.35">
      <c r="A2239" t="s">
        <v>9405</v>
      </c>
      <c r="B2239" t="s">
        <v>10517</v>
      </c>
      <c r="C2239" t="s">
        <v>10518</v>
      </c>
      <c r="D2239" t="s">
        <v>10519</v>
      </c>
      <c r="E2239" t="s">
        <v>10520</v>
      </c>
      <c r="F2239" s="2">
        <v>15</v>
      </c>
      <c r="H2239" t="s">
        <v>10521</v>
      </c>
      <c r="I2239">
        <v>0</v>
      </c>
      <c r="J2239">
        <v>1</v>
      </c>
    </row>
    <row r="2240" spans="1:10" x14ac:dyDescent="0.35">
      <c r="A2240" t="s">
        <v>9405</v>
      </c>
      <c r="B2240" t="s">
        <v>10522</v>
      </c>
      <c r="C2240" t="s">
        <v>10523</v>
      </c>
      <c r="D2240" t="s">
        <v>10524</v>
      </c>
      <c r="E2240" t="s">
        <v>10525</v>
      </c>
      <c r="F2240" s="2">
        <v>15</v>
      </c>
      <c r="H2240" t="s">
        <v>10526</v>
      </c>
      <c r="I2240">
        <v>0</v>
      </c>
      <c r="J2240">
        <v>1</v>
      </c>
    </row>
    <row r="2241" spans="1:10" x14ac:dyDescent="0.35">
      <c r="A2241" t="s">
        <v>9405</v>
      </c>
      <c r="B2241" t="s">
        <v>10527</v>
      </c>
      <c r="C2241" t="s">
        <v>10528</v>
      </c>
      <c r="D2241" t="s">
        <v>10529</v>
      </c>
      <c r="E2241" t="s">
        <v>10530</v>
      </c>
      <c r="F2241" s="2">
        <v>28</v>
      </c>
      <c r="I2241">
        <v>0</v>
      </c>
      <c r="J2241">
        <v>1</v>
      </c>
    </row>
    <row r="2242" spans="1:10" x14ac:dyDescent="0.35">
      <c r="A2242" t="s">
        <v>9405</v>
      </c>
      <c r="B2242" t="s">
        <v>10531</v>
      </c>
      <c r="C2242" t="s">
        <v>10532</v>
      </c>
      <c r="D2242" t="s">
        <v>10533</v>
      </c>
      <c r="E2242" t="s">
        <v>10534</v>
      </c>
      <c r="F2242" s="2">
        <v>17</v>
      </c>
      <c r="H2242" t="s">
        <v>10535</v>
      </c>
      <c r="I2242">
        <v>0</v>
      </c>
      <c r="J2242">
        <v>1</v>
      </c>
    </row>
    <row r="2243" spans="1:10" x14ac:dyDescent="0.35">
      <c r="A2243" t="s">
        <v>9405</v>
      </c>
      <c r="B2243" t="s">
        <v>10536</v>
      </c>
      <c r="C2243" t="s">
        <v>10537</v>
      </c>
      <c r="D2243" t="s">
        <v>10538</v>
      </c>
      <c r="E2243" t="s">
        <v>10539</v>
      </c>
      <c r="F2243" s="2">
        <v>41.5</v>
      </c>
      <c r="H2243" t="s">
        <v>10540</v>
      </c>
      <c r="I2243">
        <v>0</v>
      </c>
      <c r="J2243">
        <v>1</v>
      </c>
    </row>
    <row r="2244" spans="1:10" x14ac:dyDescent="0.35">
      <c r="A2244" t="s">
        <v>9405</v>
      </c>
      <c r="B2244" t="s">
        <v>10541</v>
      </c>
      <c r="C2244" t="s">
        <v>10542</v>
      </c>
      <c r="D2244" t="s">
        <v>10543</v>
      </c>
      <c r="E2244" t="s">
        <v>10544</v>
      </c>
      <c r="F2244" s="2">
        <v>16.25</v>
      </c>
      <c r="H2244" t="s">
        <v>10545</v>
      </c>
      <c r="I2244">
        <v>0</v>
      </c>
      <c r="J2244">
        <v>1</v>
      </c>
    </row>
    <row r="2245" spans="1:10" x14ac:dyDescent="0.35">
      <c r="A2245" t="s">
        <v>9405</v>
      </c>
      <c r="B2245" t="s">
        <v>10546</v>
      </c>
      <c r="C2245" t="s">
        <v>10547</v>
      </c>
      <c r="D2245" t="s">
        <v>10548</v>
      </c>
      <c r="E2245" t="s">
        <v>10549</v>
      </c>
      <c r="F2245" s="2">
        <v>20.75</v>
      </c>
      <c r="H2245" t="s">
        <v>10550</v>
      </c>
      <c r="I2245">
        <v>0</v>
      </c>
      <c r="J2245">
        <v>1</v>
      </c>
    </row>
    <row r="2246" spans="1:10" x14ac:dyDescent="0.35">
      <c r="A2246" t="s">
        <v>9405</v>
      </c>
      <c r="B2246" t="s">
        <v>10551</v>
      </c>
      <c r="C2246" t="s">
        <v>10552</v>
      </c>
      <c r="D2246" t="s">
        <v>10553</v>
      </c>
      <c r="E2246" t="s">
        <v>10554</v>
      </c>
      <c r="F2246" s="2">
        <v>45</v>
      </c>
      <c r="H2246" t="s">
        <v>10555</v>
      </c>
      <c r="I2246">
        <v>0</v>
      </c>
      <c r="J2246">
        <v>1</v>
      </c>
    </row>
    <row r="2247" spans="1:10" x14ac:dyDescent="0.35">
      <c r="A2247" t="s">
        <v>9405</v>
      </c>
      <c r="B2247" t="s">
        <v>10556</v>
      </c>
      <c r="C2247" t="s">
        <v>10557</v>
      </c>
      <c r="D2247" t="s">
        <v>10558</v>
      </c>
      <c r="E2247" t="s">
        <v>10559</v>
      </c>
      <c r="F2247" s="2">
        <v>15</v>
      </c>
      <c r="H2247" t="s">
        <v>10560</v>
      </c>
      <c r="I2247">
        <v>0</v>
      </c>
      <c r="J2247">
        <v>1</v>
      </c>
    </row>
    <row r="2248" spans="1:10" x14ac:dyDescent="0.35">
      <c r="A2248" t="s">
        <v>9405</v>
      </c>
      <c r="B2248" t="s">
        <v>10561</v>
      </c>
      <c r="C2248" t="s">
        <v>10562</v>
      </c>
      <c r="D2248" t="s">
        <v>10563</v>
      </c>
      <c r="E2248" t="s">
        <v>10564</v>
      </c>
      <c r="F2248" s="2">
        <v>15</v>
      </c>
      <c r="H2248" t="s">
        <v>10565</v>
      </c>
      <c r="I2248">
        <v>0</v>
      </c>
      <c r="J2248">
        <v>1</v>
      </c>
    </row>
    <row r="2249" spans="1:10" x14ac:dyDescent="0.35">
      <c r="A2249" t="s">
        <v>9405</v>
      </c>
      <c r="B2249" t="s">
        <v>10566</v>
      </c>
      <c r="C2249" t="s">
        <v>10567</v>
      </c>
      <c r="D2249" t="s">
        <v>10568</v>
      </c>
      <c r="E2249" t="s">
        <v>10569</v>
      </c>
      <c r="F2249" s="2">
        <v>16.25</v>
      </c>
      <c r="H2249" t="s">
        <v>10570</v>
      </c>
      <c r="I2249">
        <v>0</v>
      </c>
      <c r="J2249">
        <v>1</v>
      </c>
    </row>
    <row r="2250" spans="1:10" x14ac:dyDescent="0.35">
      <c r="A2250" t="s">
        <v>9405</v>
      </c>
      <c r="B2250" t="s">
        <v>10571</v>
      </c>
      <c r="C2250" t="s">
        <v>10572</v>
      </c>
      <c r="D2250" t="s">
        <v>10573</v>
      </c>
      <c r="E2250" t="s">
        <v>10574</v>
      </c>
      <c r="F2250" s="2">
        <v>16.25</v>
      </c>
      <c r="H2250" t="s">
        <v>10575</v>
      </c>
      <c r="I2250">
        <v>0</v>
      </c>
      <c r="J2250">
        <v>1</v>
      </c>
    </row>
    <row r="2251" spans="1:10" x14ac:dyDescent="0.35">
      <c r="A2251" t="s">
        <v>9405</v>
      </c>
      <c r="B2251" t="s">
        <v>10576</v>
      </c>
      <c r="C2251" t="s">
        <v>10577</v>
      </c>
      <c r="D2251" t="s">
        <v>10578</v>
      </c>
      <c r="E2251" t="s">
        <v>10579</v>
      </c>
      <c r="F2251" s="2">
        <v>32.5</v>
      </c>
      <c r="H2251" t="s">
        <v>10580</v>
      </c>
      <c r="I2251">
        <v>0</v>
      </c>
      <c r="J2251">
        <v>1</v>
      </c>
    </row>
    <row r="2252" spans="1:10" x14ac:dyDescent="0.35">
      <c r="A2252" t="s">
        <v>9405</v>
      </c>
      <c r="B2252" t="s">
        <v>10581</v>
      </c>
      <c r="C2252" t="s">
        <v>10582</v>
      </c>
      <c r="D2252" t="s">
        <v>10583</v>
      </c>
      <c r="E2252" t="s">
        <v>10584</v>
      </c>
      <c r="F2252" s="2">
        <v>15</v>
      </c>
      <c r="H2252" t="s">
        <v>10585</v>
      </c>
      <c r="I2252">
        <v>0</v>
      </c>
      <c r="J2252">
        <v>1</v>
      </c>
    </row>
    <row r="2253" spans="1:10" x14ac:dyDescent="0.35">
      <c r="A2253" t="s">
        <v>9405</v>
      </c>
      <c r="B2253" t="s">
        <v>10586</v>
      </c>
      <c r="C2253" t="s">
        <v>10587</v>
      </c>
      <c r="D2253" t="s">
        <v>10588</v>
      </c>
      <c r="E2253" t="s">
        <v>10589</v>
      </c>
      <c r="F2253" s="2">
        <v>12</v>
      </c>
      <c r="H2253" t="s">
        <v>10590</v>
      </c>
      <c r="I2253">
        <v>0</v>
      </c>
      <c r="J2253">
        <v>1</v>
      </c>
    </row>
    <row r="2254" spans="1:10" x14ac:dyDescent="0.35">
      <c r="A2254" t="s">
        <v>9405</v>
      </c>
      <c r="B2254" t="s">
        <v>10591</v>
      </c>
      <c r="C2254" t="s">
        <v>10592</v>
      </c>
      <c r="D2254" t="s">
        <v>10593</v>
      </c>
      <c r="E2254" t="s">
        <v>10594</v>
      </c>
      <c r="F2254" s="2">
        <v>15</v>
      </c>
      <c r="H2254" t="s">
        <v>10595</v>
      </c>
      <c r="I2254">
        <v>0</v>
      </c>
      <c r="J2254">
        <v>1</v>
      </c>
    </row>
    <row r="2255" spans="1:10" x14ac:dyDescent="0.35">
      <c r="A2255" t="s">
        <v>9405</v>
      </c>
      <c r="B2255" t="s">
        <v>10596</v>
      </c>
      <c r="C2255" t="s">
        <v>10597</v>
      </c>
      <c r="D2255" t="s">
        <v>10598</v>
      </c>
      <c r="E2255" t="s">
        <v>10599</v>
      </c>
      <c r="F2255" s="2">
        <v>20</v>
      </c>
      <c r="H2255" t="s">
        <v>10600</v>
      </c>
      <c r="I2255">
        <v>0</v>
      </c>
      <c r="J2255">
        <v>1</v>
      </c>
    </row>
    <row r="2256" spans="1:10" x14ac:dyDescent="0.35">
      <c r="A2256" t="s">
        <v>9405</v>
      </c>
      <c r="B2256" t="s">
        <v>10601</v>
      </c>
      <c r="C2256" t="s">
        <v>10602</v>
      </c>
      <c r="D2256" t="s">
        <v>10603</v>
      </c>
      <c r="E2256" t="s">
        <v>10604</v>
      </c>
      <c r="F2256" s="2">
        <v>0</v>
      </c>
      <c r="I2256">
        <v>0</v>
      </c>
      <c r="J2256">
        <v>1</v>
      </c>
    </row>
    <row r="2257" spans="1:10" x14ac:dyDescent="0.35">
      <c r="A2257" t="s">
        <v>9405</v>
      </c>
      <c r="B2257" t="s">
        <v>10605</v>
      </c>
      <c r="C2257" t="s">
        <v>10606</v>
      </c>
      <c r="D2257" t="s">
        <v>10607</v>
      </c>
      <c r="E2257" t="s">
        <v>10608</v>
      </c>
      <c r="F2257" s="2">
        <v>36</v>
      </c>
      <c r="H2257" t="s">
        <v>10609</v>
      </c>
      <c r="I2257">
        <v>0</v>
      </c>
      <c r="J2257">
        <v>1</v>
      </c>
    </row>
    <row r="2258" spans="1:10" x14ac:dyDescent="0.35">
      <c r="A2258" t="s">
        <v>9405</v>
      </c>
      <c r="B2258" t="s">
        <v>10610</v>
      </c>
      <c r="C2258" t="s">
        <v>10611</v>
      </c>
      <c r="D2258" t="s">
        <v>10612</v>
      </c>
      <c r="E2258" t="s">
        <v>10613</v>
      </c>
      <c r="F2258" s="2">
        <v>20</v>
      </c>
      <c r="H2258" t="s">
        <v>10614</v>
      </c>
      <c r="I2258">
        <v>0</v>
      </c>
      <c r="J2258">
        <v>1</v>
      </c>
    </row>
    <row r="2259" spans="1:10" x14ac:dyDescent="0.35">
      <c r="A2259" t="s">
        <v>9405</v>
      </c>
      <c r="B2259" t="s">
        <v>10615</v>
      </c>
      <c r="C2259" t="s">
        <v>10616</v>
      </c>
      <c r="D2259" t="s">
        <v>10617</v>
      </c>
      <c r="E2259" t="s">
        <v>10618</v>
      </c>
      <c r="F2259" s="2">
        <v>26.25</v>
      </c>
      <c r="H2259" t="s">
        <v>10619</v>
      </c>
      <c r="I2259">
        <v>0</v>
      </c>
      <c r="J2259">
        <v>1</v>
      </c>
    </row>
    <row r="2260" spans="1:10" x14ac:dyDescent="0.35">
      <c r="A2260" t="s">
        <v>9405</v>
      </c>
      <c r="B2260" t="s">
        <v>10620</v>
      </c>
      <c r="C2260" t="s">
        <v>10621</v>
      </c>
      <c r="D2260" t="s">
        <v>10622</v>
      </c>
      <c r="E2260" t="s">
        <v>10623</v>
      </c>
      <c r="F2260" s="2">
        <v>20</v>
      </c>
      <c r="H2260" t="s">
        <v>10624</v>
      </c>
      <c r="I2260">
        <v>0</v>
      </c>
      <c r="J2260">
        <v>1</v>
      </c>
    </row>
    <row r="2261" spans="1:10" x14ac:dyDescent="0.35">
      <c r="A2261" t="s">
        <v>9405</v>
      </c>
      <c r="B2261" t="s">
        <v>10625</v>
      </c>
      <c r="C2261" t="s">
        <v>10626</v>
      </c>
      <c r="D2261" t="s">
        <v>10627</v>
      </c>
      <c r="E2261" t="s">
        <v>10628</v>
      </c>
      <c r="F2261" s="2">
        <v>16.940000000000001</v>
      </c>
      <c r="H2261" t="s">
        <v>10629</v>
      </c>
      <c r="I2261">
        <v>0</v>
      </c>
      <c r="J2261">
        <v>1</v>
      </c>
    </row>
    <row r="2262" spans="1:10" x14ac:dyDescent="0.35">
      <c r="A2262" t="s">
        <v>9405</v>
      </c>
      <c r="B2262" t="s">
        <v>10630</v>
      </c>
      <c r="C2262" t="s">
        <v>10631</v>
      </c>
      <c r="D2262" t="s">
        <v>10632</v>
      </c>
      <c r="E2262" t="s">
        <v>10633</v>
      </c>
      <c r="F2262" s="2">
        <v>15</v>
      </c>
      <c r="H2262" t="s">
        <v>10634</v>
      </c>
      <c r="I2262">
        <v>0</v>
      </c>
      <c r="J2262">
        <v>1</v>
      </c>
    </row>
    <row r="2263" spans="1:10" x14ac:dyDescent="0.35">
      <c r="A2263" t="s">
        <v>9405</v>
      </c>
      <c r="B2263" t="s">
        <v>10635</v>
      </c>
      <c r="C2263" t="s">
        <v>10636</v>
      </c>
      <c r="D2263" t="s">
        <v>10637</v>
      </c>
      <c r="E2263" t="s">
        <v>10638</v>
      </c>
      <c r="F2263" s="2">
        <v>15</v>
      </c>
      <c r="H2263" t="s">
        <v>10639</v>
      </c>
      <c r="I2263">
        <v>0</v>
      </c>
      <c r="J2263">
        <v>1</v>
      </c>
    </row>
    <row r="2264" spans="1:10" x14ac:dyDescent="0.35">
      <c r="A2264" t="s">
        <v>9405</v>
      </c>
      <c r="B2264" t="s">
        <v>10640</v>
      </c>
      <c r="C2264" t="s">
        <v>10641</v>
      </c>
      <c r="D2264" t="s">
        <v>10642</v>
      </c>
      <c r="E2264" t="s">
        <v>10643</v>
      </c>
      <c r="F2264" s="2">
        <v>15</v>
      </c>
      <c r="H2264" t="s">
        <v>10644</v>
      </c>
      <c r="I2264">
        <v>0</v>
      </c>
      <c r="J2264">
        <v>1</v>
      </c>
    </row>
    <row r="2265" spans="1:10" x14ac:dyDescent="0.35">
      <c r="A2265" t="s">
        <v>9405</v>
      </c>
      <c r="B2265" t="s">
        <v>10645</v>
      </c>
      <c r="C2265" t="s">
        <v>10646</v>
      </c>
      <c r="D2265" t="s">
        <v>10642</v>
      </c>
      <c r="E2265" t="s">
        <v>10643</v>
      </c>
      <c r="F2265" s="2">
        <v>15</v>
      </c>
      <c r="H2265" t="s">
        <v>10647</v>
      </c>
      <c r="I2265">
        <v>0</v>
      </c>
      <c r="J2265">
        <v>1</v>
      </c>
    </row>
    <row r="2266" spans="1:10" x14ac:dyDescent="0.35">
      <c r="A2266" t="s">
        <v>9405</v>
      </c>
      <c r="B2266" t="s">
        <v>10648</v>
      </c>
      <c r="C2266" t="s">
        <v>10649</v>
      </c>
      <c r="D2266" t="s">
        <v>10650</v>
      </c>
      <c r="E2266" t="s">
        <v>10651</v>
      </c>
      <c r="F2266" s="2">
        <v>15</v>
      </c>
      <c r="H2266" t="s">
        <v>10652</v>
      </c>
      <c r="I2266">
        <v>0</v>
      </c>
      <c r="J2266">
        <v>1</v>
      </c>
    </row>
    <row r="2267" spans="1:10" x14ac:dyDescent="0.35">
      <c r="A2267" t="s">
        <v>9405</v>
      </c>
      <c r="B2267" t="s">
        <v>10653</v>
      </c>
      <c r="C2267" t="s">
        <v>10654</v>
      </c>
      <c r="D2267" t="s">
        <v>10655</v>
      </c>
      <c r="E2267" t="s">
        <v>10656</v>
      </c>
      <c r="F2267" s="2">
        <v>28</v>
      </c>
      <c r="H2267" t="s">
        <v>10657</v>
      </c>
      <c r="I2267">
        <v>0</v>
      </c>
      <c r="J2267">
        <v>1</v>
      </c>
    </row>
    <row r="2268" spans="1:10" x14ac:dyDescent="0.35">
      <c r="A2268" t="s">
        <v>9405</v>
      </c>
      <c r="B2268" t="s">
        <v>10658</v>
      </c>
      <c r="C2268" t="s">
        <v>10659</v>
      </c>
      <c r="D2268" t="s">
        <v>10660</v>
      </c>
      <c r="E2268" t="s">
        <v>10661</v>
      </c>
      <c r="F2268" s="2">
        <v>15</v>
      </c>
      <c r="H2268" t="s">
        <v>10662</v>
      </c>
      <c r="I2268">
        <v>0</v>
      </c>
      <c r="J2268">
        <v>1</v>
      </c>
    </row>
    <row r="2269" spans="1:10" x14ac:dyDescent="0.35">
      <c r="A2269" t="s">
        <v>9405</v>
      </c>
      <c r="B2269" t="s">
        <v>10663</v>
      </c>
      <c r="C2269" t="s">
        <v>10664</v>
      </c>
      <c r="D2269" t="s">
        <v>10665</v>
      </c>
      <c r="E2269" t="s">
        <v>10666</v>
      </c>
      <c r="F2269" s="2">
        <v>12</v>
      </c>
      <c r="H2269" t="s">
        <v>10667</v>
      </c>
      <c r="I2269">
        <v>0</v>
      </c>
      <c r="J2269">
        <v>1</v>
      </c>
    </row>
    <row r="2270" spans="1:10" x14ac:dyDescent="0.35">
      <c r="A2270" t="s">
        <v>9405</v>
      </c>
      <c r="B2270" t="s">
        <v>10668</v>
      </c>
      <c r="C2270" t="s">
        <v>10669</v>
      </c>
      <c r="D2270" t="s">
        <v>10670</v>
      </c>
      <c r="E2270" t="s">
        <v>10671</v>
      </c>
      <c r="F2270" s="2">
        <v>15</v>
      </c>
      <c r="H2270" t="s">
        <v>10672</v>
      </c>
      <c r="I2270">
        <v>0</v>
      </c>
      <c r="J2270">
        <v>1</v>
      </c>
    </row>
    <row r="2271" spans="1:10" x14ac:dyDescent="0.35">
      <c r="A2271" t="s">
        <v>9405</v>
      </c>
      <c r="B2271" t="s">
        <v>10673</v>
      </c>
      <c r="C2271" t="s">
        <v>10674</v>
      </c>
      <c r="D2271" t="s">
        <v>10675</v>
      </c>
      <c r="E2271" t="s">
        <v>10676</v>
      </c>
      <c r="F2271" s="2">
        <v>30</v>
      </c>
      <c r="H2271" t="s">
        <v>10677</v>
      </c>
      <c r="I2271">
        <v>0</v>
      </c>
      <c r="J2271">
        <v>1</v>
      </c>
    </row>
    <row r="2272" spans="1:10" x14ac:dyDescent="0.35">
      <c r="A2272" t="s">
        <v>9405</v>
      </c>
      <c r="B2272" t="s">
        <v>10678</v>
      </c>
      <c r="C2272" t="s">
        <v>10679</v>
      </c>
      <c r="D2272" t="s">
        <v>10680</v>
      </c>
      <c r="E2272" t="s">
        <v>10681</v>
      </c>
      <c r="F2272" s="2">
        <v>15</v>
      </c>
      <c r="H2272" t="s">
        <v>10682</v>
      </c>
      <c r="I2272">
        <v>0</v>
      </c>
      <c r="J2272">
        <v>1</v>
      </c>
    </row>
    <row r="2273" spans="1:10" x14ac:dyDescent="0.35">
      <c r="A2273" t="s">
        <v>9405</v>
      </c>
      <c r="B2273" t="s">
        <v>10683</v>
      </c>
      <c r="C2273" t="s">
        <v>10684</v>
      </c>
      <c r="D2273" t="s">
        <v>10685</v>
      </c>
      <c r="E2273" t="s">
        <v>10686</v>
      </c>
      <c r="F2273" s="2">
        <v>67.25</v>
      </c>
      <c r="H2273" t="s">
        <v>10687</v>
      </c>
      <c r="I2273">
        <v>0</v>
      </c>
      <c r="J2273">
        <v>1</v>
      </c>
    </row>
    <row r="2274" spans="1:10" x14ac:dyDescent="0.35">
      <c r="A2274" t="s">
        <v>9405</v>
      </c>
      <c r="B2274" t="s">
        <v>10688</v>
      </c>
      <c r="C2274" t="s">
        <v>10689</v>
      </c>
      <c r="D2274" t="s">
        <v>10690</v>
      </c>
      <c r="E2274" t="s">
        <v>10691</v>
      </c>
      <c r="F2274" s="2">
        <v>15</v>
      </c>
      <c r="H2274" t="s">
        <v>10692</v>
      </c>
      <c r="I2274">
        <v>0</v>
      </c>
      <c r="J2274">
        <v>1</v>
      </c>
    </row>
    <row r="2275" spans="1:10" x14ac:dyDescent="0.35">
      <c r="A2275" t="s">
        <v>9405</v>
      </c>
      <c r="B2275" t="s">
        <v>1444</v>
      </c>
      <c r="C2275" t="s">
        <v>10693</v>
      </c>
      <c r="D2275" t="s">
        <v>10694</v>
      </c>
      <c r="E2275" t="s">
        <v>10695</v>
      </c>
      <c r="F2275" s="2">
        <v>103.25</v>
      </c>
      <c r="I2275">
        <v>0</v>
      </c>
      <c r="J2275">
        <v>1</v>
      </c>
    </row>
    <row r="2276" spans="1:10" x14ac:dyDescent="0.35">
      <c r="A2276" t="s">
        <v>9405</v>
      </c>
      <c r="B2276" t="s">
        <v>10696</v>
      </c>
      <c r="C2276" t="s">
        <v>10697</v>
      </c>
      <c r="D2276" t="s">
        <v>10698</v>
      </c>
      <c r="E2276" t="s">
        <v>10699</v>
      </c>
      <c r="F2276" s="2">
        <v>27.75</v>
      </c>
      <c r="H2276" t="s">
        <v>10700</v>
      </c>
      <c r="I2276">
        <v>0</v>
      </c>
      <c r="J2276">
        <v>1</v>
      </c>
    </row>
    <row r="2277" spans="1:10" x14ac:dyDescent="0.35">
      <c r="A2277" t="s">
        <v>9405</v>
      </c>
      <c r="B2277" t="s">
        <v>10701</v>
      </c>
      <c r="C2277" t="s">
        <v>10702</v>
      </c>
      <c r="D2277" t="s">
        <v>10703</v>
      </c>
      <c r="E2277" t="s">
        <v>10704</v>
      </c>
      <c r="F2277" s="2">
        <v>44</v>
      </c>
      <c r="H2277" t="s">
        <v>10705</v>
      </c>
      <c r="I2277">
        <v>0</v>
      </c>
      <c r="J2277">
        <v>1</v>
      </c>
    </row>
    <row r="2278" spans="1:10" x14ac:dyDescent="0.35">
      <c r="A2278" t="s">
        <v>9405</v>
      </c>
      <c r="B2278" t="s">
        <v>10706</v>
      </c>
      <c r="C2278" t="s">
        <v>10707</v>
      </c>
      <c r="D2278" t="s">
        <v>10708</v>
      </c>
      <c r="E2278" t="s">
        <v>10709</v>
      </c>
      <c r="F2278" s="2">
        <v>20.75</v>
      </c>
      <c r="H2278" t="s">
        <v>10710</v>
      </c>
      <c r="I2278">
        <v>0</v>
      </c>
      <c r="J2278">
        <v>1</v>
      </c>
    </row>
    <row r="2279" spans="1:10" x14ac:dyDescent="0.35">
      <c r="A2279" t="s">
        <v>9405</v>
      </c>
      <c r="B2279" t="s">
        <v>10711</v>
      </c>
      <c r="C2279" t="s">
        <v>10712</v>
      </c>
      <c r="D2279" t="s">
        <v>10713</v>
      </c>
      <c r="E2279" t="s">
        <v>10714</v>
      </c>
      <c r="F2279" s="2">
        <v>16.25</v>
      </c>
      <c r="H2279" t="s">
        <v>10715</v>
      </c>
      <c r="I2279">
        <v>0</v>
      </c>
      <c r="J2279">
        <v>1</v>
      </c>
    </row>
    <row r="2280" spans="1:10" x14ac:dyDescent="0.35">
      <c r="A2280" t="s">
        <v>9405</v>
      </c>
      <c r="B2280" t="s">
        <v>10716</v>
      </c>
      <c r="C2280" t="s">
        <v>10717</v>
      </c>
      <c r="D2280" t="s">
        <v>10718</v>
      </c>
      <c r="E2280" t="s">
        <v>10719</v>
      </c>
      <c r="F2280" s="2">
        <v>59.25</v>
      </c>
      <c r="H2280" t="s">
        <v>10720</v>
      </c>
      <c r="I2280">
        <v>0</v>
      </c>
      <c r="J2280">
        <v>1</v>
      </c>
    </row>
    <row r="2281" spans="1:10" x14ac:dyDescent="0.35">
      <c r="A2281" t="s">
        <v>9405</v>
      </c>
      <c r="B2281" t="s">
        <v>10721</v>
      </c>
      <c r="C2281" t="s">
        <v>10722</v>
      </c>
      <c r="D2281" t="s">
        <v>10723</v>
      </c>
      <c r="E2281" t="s">
        <v>10724</v>
      </c>
      <c r="F2281" s="2">
        <v>27.75</v>
      </c>
      <c r="H2281" t="s">
        <v>10725</v>
      </c>
      <c r="I2281">
        <v>0</v>
      </c>
      <c r="J2281">
        <v>1</v>
      </c>
    </row>
    <row r="2282" spans="1:10" x14ac:dyDescent="0.35">
      <c r="A2282" t="s">
        <v>9405</v>
      </c>
      <c r="B2282" t="s">
        <v>10726</v>
      </c>
      <c r="C2282" t="s">
        <v>10727</v>
      </c>
      <c r="D2282" t="s">
        <v>10728</v>
      </c>
      <c r="E2282" t="s">
        <v>10729</v>
      </c>
      <c r="F2282" s="2">
        <v>100</v>
      </c>
      <c r="H2282" t="s">
        <v>10730</v>
      </c>
      <c r="I2282">
        <v>0</v>
      </c>
      <c r="J2282">
        <v>1</v>
      </c>
    </row>
    <row r="2283" spans="1:10" x14ac:dyDescent="0.35">
      <c r="A2283" t="s">
        <v>9405</v>
      </c>
      <c r="B2283" t="s">
        <v>10731</v>
      </c>
      <c r="C2283" t="s">
        <v>10732</v>
      </c>
      <c r="D2283" t="s">
        <v>10733</v>
      </c>
      <c r="E2283" t="s">
        <v>10734</v>
      </c>
      <c r="F2283" s="2">
        <v>15.65</v>
      </c>
      <c r="I2283">
        <v>0</v>
      </c>
      <c r="J2283">
        <v>1</v>
      </c>
    </row>
    <row r="2284" spans="1:10" x14ac:dyDescent="0.35">
      <c r="A2284" t="s">
        <v>9405</v>
      </c>
      <c r="B2284" t="s">
        <v>10735</v>
      </c>
      <c r="C2284" t="s">
        <v>10736</v>
      </c>
      <c r="D2284" t="s">
        <v>10737</v>
      </c>
      <c r="E2284" t="s">
        <v>10738</v>
      </c>
      <c r="F2284" s="2">
        <v>13.16</v>
      </c>
      <c r="H2284" t="s">
        <v>10739</v>
      </c>
      <c r="I2284">
        <v>0</v>
      </c>
      <c r="J2284">
        <v>1</v>
      </c>
    </row>
    <row r="2285" spans="1:10" x14ac:dyDescent="0.35">
      <c r="A2285" t="s">
        <v>9405</v>
      </c>
      <c r="B2285" t="s">
        <v>10740</v>
      </c>
      <c r="C2285" t="s">
        <v>10741</v>
      </c>
      <c r="D2285" t="s">
        <v>10742</v>
      </c>
      <c r="E2285" t="s">
        <v>10743</v>
      </c>
      <c r="F2285" s="2">
        <v>15</v>
      </c>
      <c r="H2285" t="s">
        <v>10744</v>
      </c>
      <c r="I2285">
        <v>0</v>
      </c>
      <c r="J2285">
        <v>1</v>
      </c>
    </row>
    <row r="2286" spans="1:10" x14ac:dyDescent="0.35">
      <c r="A2286" t="s">
        <v>9405</v>
      </c>
      <c r="B2286" t="s">
        <v>10745</v>
      </c>
      <c r="C2286" t="s">
        <v>10746</v>
      </c>
      <c r="D2286" t="s">
        <v>10747</v>
      </c>
      <c r="E2286" t="s">
        <v>10748</v>
      </c>
      <c r="F2286" s="2">
        <v>36</v>
      </c>
      <c r="H2286" t="s">
        <v>10749</v>
      </c>
      <c r="I2286">
        <v>0</v>
      </c>
      <c r="J2286">
        <v>1</v>
      </c>
    </row>
    <row r="2287" spans="1:10" x14ac:dyDescent="0.35">
      <c r="A2287" t="s">
        <v>9405</v>
      </c>
      <c r="B2287" t="s">
        <v>10750</v>
      </c>
      <c r="C2287" t="s">
        <v>10751</v>
      </c>
      <c r="D2287" t="s">
        <v>10752</v>
      </c>
      <c r="E2287" t="s">
        <v>10753</v>
      </c>
      <c r="F2287" s="2">
        <v>30</v>
      </c>
      <c r="H2287" t="s">
        <v>10754</v>
      </c>
      <c r="I2287">
        <v>0</v>
      </c>
      <c r="J2287">
        <v>1</v>
      </c>
    </row>
    <row r="2288" spans="1:10" x14ac:dyDescent="0.35">
      <c r="A2288" t="s">
        <v>9405</v>
      </c>
      <c r="B2288" t="s">
        <v>10755</v>
      </c>
      <c r="C2288" t="s">
        <v>10756</v>
      </c>
      <c r="D2288" t="s">
        <v>10757</v>
      </c>
      <c r="E2288" t="s">
        <v>10758</v>
      </c>
      <c r="F2288" s="2">
        <v>30</v>
      </c>
      <c r="H2288" t="s">
        <v>10759</v>
      </c>
      <c r="I2288">
        <v>0</v>
      </c>
      <c r="J2288">
        <v>1</v>
      </c>
    </row>
    <row r="2289" spans="1:10" x14ac:dyDescent="0.35">
      <c r="A2289" t="s">
        <v>9405</v>
      </c>
      <c r="B2289" t="s">
        <v>10760</v>
      </c>
      <c r="C2289" t="s">
        <v>10761</v>
      </c>
      <c r="D2289" t="s">
        <v>10762</v>
      </c>
      <c r="E2289" t="s">
        <v>10763</v>
      </c>
      <c r="F2289" s="2">
        <v>15</v>
      </c>
      <c r="H2289" t="s">
        <v>10764</v>
      </c>
      <c r="I2289">
        <v>0</v>
      </c>
      <c r="J2289">
        <v>1</v>
      </c>
    </row>
    <row r="2290" spans="1:10" x14ac:dyDescent="0.35">
      <c r="A2290" t="s">
        <v>9405</v>
      </c>
      <c r="B2290" t="s">
        <v>10765</v>
      </c>
      <c r="C2290" t="s">
        <v>10766</v>
      </c>
      <c r="D2290" t="s">
        <v>10767</v>
      </c>
      <c r="E2290" t="s">
        <v>10767</v>
      </c>
      <c r="F2290" s="2">
        <v>55</v>
      </c>
      <c r="H2290" t="s">
        <v>10768</v>
      </c>
      <c r="I2290">
        <v>0</v>
      </c>
      <c r="J2290">
        <v>1</v>
      </c>
    </row>
    <row r="2291" spans="1:10" x14ac:dyDescent="0.35">
      <c r="A2291" t="s">
        <v>9405</v>
      </c>
      <c r="B2291" t="s">
        <v>10769</v>
      </c>
      <c r="C2291" t="s">
        <v>10770</v>
      </c>
      <c r="D2291" t="s">
        <v>10771</v>
      </c>
      <c r="E2291" t="s">
        <v>10772</v>
      </c>
      <c r="F2291" s="2">
        <v>18.87</v>
      </c>
      <c r="H2291" t="s">
        <v>10773</v>
      </c>
      <c r="I2291">
        <v>0</v>
      </c>
      <c r="J2291">
        <v>1</v>
      </c>
    </row>
    <row r="2292" spans="1:10" x14ac:dyDescent="0.35">
      <c r="A2292" t="s">
        <v>9405</v>
      </c>
      <c r="B2292" t="s">
        <v>10774</v>
      </c>
      <c r="C2292" t="s">
        <v>10775</v>
      </c>
      <c r="D2292" t="s">
        <v>10771</v>
      </c>
      <c r="E2292" t="s">
        <v>10772</v>
      </c>
      <c r="F2292" s="2">
        <v>18.87</v>
      </c>
      <c r="H2292" t="s">
        <v>10776</v>
      </c>
      <c r="I2292">
        <v>0</v>
      </c>
      <c r="J2292">
        <v>1</v>
      </c>
    </row>
    <row r="2293" spans="1:10" x14ac:dyDescent="0.35">
      <c r="A2293" t="s">
        <v>9405</v>
      </c>
      <c r="B2293" t="s">
        <v>10777</v>
      </c>
      <c r="C2293" t="s">
        <v>10778</v>
      </c>
      <c r="D2293" t="s">
        <v>10779</v>
      </c>
      <c r="E2293" t="s">
        <v>10780</v>
      </c>
      <c r="F2293" s="2">
        <v>225.46</v>
      </c>
      <c r="H2293" t="s">
        <v>10781</v>
      </c>
      <c r="I2293">
        <v>0</v>
      </c>
      <c r="J2293">
        <v>1</v>
      </c>
    </row>
    <row r="2294" spans="1:10" x14ac:dyDescent="0.35">
      <c r="A2294" t="s">
        <v>9405</v>
      </c>
      <c r="B2294" t="s">
        <v>10782</v>
      </c>
      <c r="C2294" t="s">
        <v>10783</v>
      </c>
      <c r="D2294" t="s">
        <v>10784</v>
      </c>
      <c r="E2294" t="s">
        <v>10785</v>
      </c>
      <c r="F2294" s="2">
        <v>15</v>
      </c>
      <c r="H2294" t="s">
        <v>10786</v>
      </c>
      <c r="I2294">
        <v>0</v>
      </c>
      <c r="J2294">
        <v>1</v>
      </c>
    </row>
    <row r="2295" spans="1:10" x14ac:dyDescent="0.35">
      <c r="A2295" t="s">
        <v>9405</v>
      </c>
      <c r="B2295" t="s">
        <v>10787</v>
      </c>
      <c r="C2295" t="s">
        <v>10788</v>
      </c>
      <c r="D2295" t="s">
        <v>10789</v>
      </c>
      <c r="E2295" t="s">
        <v>10790</v>
      </c>
      <c r="F2295" s="2">
        <v>15</v>
      </c>
      <c r="H2295" t="s">
        <v>10791</v>
      </c>
      <c r="I2295">
        <v>0</v>
      </c>
      <c r="J2295">
        <v>1</v>
      </c>
    </row>
    <row r="2296" spans="1:10" x14ac:dyDescent="0.35">
      <c r="A2296" t="s">
        <v>9405</v>
      </c>
      <c r="B2296" t="s">
        <v>10792</v>
      </c>
      <c r="C2296" t="s">
        <v>10793</v>
      </c>
      <c r="D2296" t="s">
        <v>10794</v>
      </c>
      <c r="E2296" t="s">
        <v>10795</v>
      </c>
      <c r="F2296" s="2">
        <v>15</v>
      </c>
      <c r="H2296" t="s">
        <v>10796</v>
      </c>
      <c r="I2296">
        <v>0</v>
      </c>
      <c r="J2296">
        <v>1</v>
      </c>
    </row>
    <row r="2297" spans="1:10" x14ac:dyDescent="0.35">
      <c r="A2297" t="s">
        <v>9405</v>
      </c>
      <c r="B2297" t="s">
        <v>10797</v>
      </c>
      <c r="C2297" t="s">
        <v>10798</v>
      </c>
      <c r="D2297" t="s">
        <v>10799</v>
      </c>
      <c r="E2297" t="s">
        <v>10800</v>
      </c>
      <c r="F2297" s="2">
        <v>15</v>
      </c>
      <c r="H2297" t="s">
        <v>10801</v>
      </c>
      <c r="I2297">
        <v>0</v>
      </c>
      <c r="J2297">
        <v>1</v>
      </c>
    </row>
    <row r="2298" spans="1:10" x14ac:dyDescent="0.35">
      <c r="A2298" t="s">
        <v>9405</v>
      </c>
      <c r="B2298" t="s">
        <v>10802</v>
      </c>
      <c r="C2298" t="s">
        <v>10803</v>
      </c>
      <c r="D2298" t="s">
        <v>10804</v>
      </c>
      <c r="E2298" t="s">
        <v>10805</v>
      </c>
      <c r="F2298" s="2">
        <v>15.3</v>
      </c>
      <c r="H2298" t="s">
        <v>10806</v>
      </c>
      <c r="I2298">
        <v>0</v>
      </c>
      <c r="J2298">
        <v>1</v>
      </c>
    </row>
    <row r="2299" spans="1:10" x14ac:dyDescent="0.35">
      <c r="A2299" t="s">
        <v>9405</v>
      </c>
      <c r="B2299" t="s">
        <v>10807</v>
      </c>
      <c r="C2299" t="s">
        <v>10808</v>
      </c>
      <c r="D2299" t="s">
        <v>841</v>
      </c>
      <c r="E2299" t="s">
        <v>841</v>
      </c>
      <c r="F2299" s="2">
        <v>179.74</v>
      </c>
      <c r="H2299" t="s">
        <v>10809</v>
      </c>
      <c r="I2299">
        <v>0</v>
      </c>
      <c r="J2299">
        <v>1</v>
      </c>
    </row>
    <row r="2300" spans="1:10" x14ac:dyDescent="0.35">
      <c r="A2300" t="s">
        <v>9405</v>
      </c>
      <c r="B2300" t="s">
        <v>10810</v>
      </c>
      <c r="C2300" t="s">
        <v>10811</v>
      </c>
      <c r="D2300" t="s">
        <v>10812</v>
      </c>
      <c r="E2300" t="s">
        <v>10813</v>
      </c>
      <c r="F2300" s="2">
        <v>15</v>
      </c>
      <c r="H2300" t="s">
        <v>10814</v>
      </c>
      <c r="I2300">
        <v>0</v>
      </c>
      <c r="J2300">
        <v>1</v>
      </c>
    </row>
    <row r="2301" spans="1:10" x14ac:dyDescent="0.35">
      <c r="A2301" t="s">
        <v>9405</v>
      </c>
      <c r="B2301" t="s">
        <v>10815</v>
      </c>
      <c r="C2301" t="s">
        <v>10816</v>
      </c>
      <c r="D2301" t="s">
        <v>10817</v>
      </c>
      <c r="E2301" t="s">
        <v>10817</v>
      </c>
      <c r="F2301" s="2">
        <v>18</v>
      </c>
      <c r="H2301" t="s">
        <v>10818</v>
      </c>
      <c r="I2301">
        <v>0</v>
      </c>
      <c r="J2301">
        <v>1</v>
      </c>
    </row>
    <row r="2302" spans="1:10" x14ac:dyDescent="0.35">
      <c r="A2302" t="s">
        <v>9405</v>
      </c>
      <c r="B2302" t="s">
        <v>10819</v>
      </c>
      <c r="C2302" t="s">
        <v>10820</v>
      </c>
      <c r="D2302" t="s">
        <v>10821</v>
      </c>
      <c r="E2302" t="s">
        <v>10822</v>
      </c>
      <c r="F2302" s="2">
        <v>16.29</v>
      </c>
      <c r="I2302">
        <v>0</v>
      </c>
      <c r="J2302">
        <v>1</v>
      </c>
    </row>
    <row r="2303" spans="1:10" x14ac:dyDescent="0.35">
      <c r="A2303" t="s">
        <v>9405</v>
      </c>
      <c r="B2303" t="s">
        <v>10823</v>
      </c>
      <c r="C2303" t="s">
        <v>10824</v>
      </c>
      <c r="D2303" t="s">
        <v>10825</v>
      </c>
      <c r="E2303" t="s">
        <v>10826</v>
      </c>
      <c r="F2303" s="2">
        <v>15</v>
      </c>
      <c r="H2303" t="s">
        <v>10827</v>
      </c>
      <c r="I2303">
        <v>0</v>
      </c>
      <c r="J2303">
        <v>1</v>
      </c>
    </row>
    <row r="2304" spans="1:10" x14ac:dyDescent="0.35">
      <c r="A2304" t="s">
        <v>9405</v>
      </c>
      <c r="B2304" t="s">
        <v>10828</v>
      </c>
      <c r="C2304" t="s">
        <v>10829</v>
      </c>
      <c r="D2304" t="s">
        <v>10830</v>
      </c>
      <c r="E2304" t="s">
        <v>10831</v>
      </c>
      <c r="F2304" s="2">
        <v>16.25</v>
      </c>
      <c r="H2304" t="s">
        <v>10832</v>
      </c>
      <c r="I2304">
        <v>0</v>
      </c>
      <c r="J2304">
        <v>1</v>
      </c>
    </row>
    <row r="2305" spans="1:10" x14ac:dyDescent="0.35">
      <c r="A2305" t="s">
        <v>9405</v>
      </c>
      <c r="B2305" t="s">
        <v>10833</v>
      </c>
      <c r="C2305" t="s">
        <v>10834</v>
      </c>
      <c r="D2305" t="s">
        <v>10835</v>
      </c>
      <c r="E2305" t="s">
        <v>10836</v>
      </c>
      <c r="F2305" s="2">
        <v>15</v>
      </c>
      <c r="H2305" t="s">
        <v>10837</v>
      </c>
      <c r="I2305">
        <v>0</v>
      </c>
      <c r="J2305">
        <v>1</v>
      </c>
    </row>
    <row r="2306" spans="1:10" x14ac:dyDescent="0.35">
      <c r="A2306" t="s">
        <v>9405</v>
      </c>
      <c r="B2306" t="s">
        <v>10838</v>
      </c>
      <c r="C2306" t="s">
        <v>10839</v>
      </c>
      <c r="D2306" t="s">
        <v>10840</v>
      </c>
      <c r="E2306" t="s">
        <v>10841</v>
      </c>
      <c r="F2306" s="2">
        <v>48.75</v>
      </c>
      <c r="H2306" t="s">
        <v>10842</v>
      </c>
      <c r="I2306">
        <v>0</v>
      </c>
      <c r="J2306">
        <v>1</v>
      </c>
    </row>
    <row r="2307" spans="1:10" x14ac:dyDescent="0.35">
      <c r="A2307" t="s">
        <v>9405</v>
      </c>
      <c r="B2307" t="s">
        <v>10843</v>
      </c>
      <c r="C2307" t="s">
        <v>10844</v>
      </c>
      <c r="D2307" t="s">
        <v>10845</v>
      </c>
      <c r="E2307" t="s">
        <v>10846</v>
      </c>
      <c r="F2307" s="2">
        <v>46.75</v>
      </c>
      <c r="H2307" t="s">
        <v>10847</v>
      </c>
      <c r="I2307">
        <v>0</v>
      </c>
      <c r="J2307">
        <v>1</v>
      </c>
    </row>
    <row r="2308" spans="1:10" x14ac:dyDescent="0.35">
      <c r="A2308" t="s">
        <v>9405</v>
      </c>
      <c r="B2308" t="s">
        <v>10848</v>
      </c>
      <c r="C2308" t="s">
        <v>10849</v>
      </c>
      <c r="D2308" t="s">
        <v>10850</v>
      </c>
      <c r="E2308" t="s">
        <v>10851</v>
      </c>
      <c r="F2308" s="2">
        <v>184.9</v>
      </c>
      <c r="H2308" t="s">
        <v>10852</v>
      </c>
      <c r="I2308">
        <v>0</v>
      </c>
      <c r="J2308">
        <v>1</v>
      </c>
    </row>
    <row r="2309" spans="1:10" x14ac:dyDescent="0.35">
      <c r="A2309" t="s">
        <v>9405</v>
      </c>
      <c r="B2309" t="s">
        <v>10853</v>
      </c>
      <c r="C2309" t="s">
        <v>10854</v>
      </c>
      <c r="D2309" t="s">
        <v>10855</v>
      </c>
      <c r="E2309" t="s">
        <v>10856</v>
      </c>
      <c r="F2309" s="2">
        <v>50</v>
      </c>
      <c r="H2309" t="s">
        <v>10857</v>
      </c>
      <c r="I2309">
        <v>0</v>
      </c>
      <c r="J2309">
        <v>1</v>
      </c>
    </row>
    <row r="2310" spans="1:10" x14ac:dyDescent="0.35">
      <c r="A2310" t="s">
        <v>9405</v>
      </c>
      <c r="B2310" t="s">
        <v>10858</v>
      </c>
      <c r="C2310" t="s">
        <v>10859</v>
      </c>
      <c r="D2310" t="s">
        <v>10860</v>
      </c>
      <c r="E2310" t="s">
        <v>10861</v>
      </c>
      <c r="F2310" s="2">
        <v>20.75</v>
      </c>
      <c r="H2310" t="s">
        <v>10862</v>
      </c>
      <c r="I2310">
        <v>0</v>
      </c>
      <c r="J2310">
        <v>1</v>
      </c>
    </row>
    <row r="2311" spans="1:10" x14ac:dyDescent="0.35">
      <c r="A2311" t="s">
        <v>9405</v>
      </c>
      <c r="B2311" t="s">
        <v>10863</v>
      </c>
      <c r="C2311" t="s">
        <v>10864</v>
      </c>
      <c r="D2311" t="s">
        <v>10865</v>
      </c>
      <c r="E2311" t="s">
        <v>10866</v>
      </c>
      <c r="F2311" s="2">
        <v>15</v>
      </c>
      <c r="H2311" t="s">
        <v>10867</v>
      </c>
      <c r="I2311">
        <v>0</v>
      </c>
      <c r="J2311">
        <v>1</v>
      </c>
    </row>
    <row r="2312" spans="1:10" x14ac:dyDescent="0.35">
      <c r="A2312" t="s">
        <v>9405</v>
      </c>
      <c r="B2312" t="s">
        <v>10868</v>
      </c>
      <c r="C2312" t="s">
        <v>10869</v>
      </c>
      <c r="D2312" t="s">
        <v>10870</v>
      </c>
      <c r="E2312" t="s">
        <v>10871</v>
      </c>
      <c r="F2312" s="2">
        <v>86.5</v>
      </c>
      <c r="H2312" t="s">
        <v>10872</v>
      </c>
      <c r="I2312">
        <v>0</v>
      </c>
      <c r="J2312">
        <v>1</v>
      </c>
    </row>
    <row r="2313" spans="1:10" x14ac:dyDescent="0.35">
      <c r="A2313" t="s">
        <v>9405</v>
      </c>
      <c r="B2313" t="s">
        <v>10873</v>
      </c>
      <c r="C2313" t="s">
        <v>10874</v>
      </c>
      <c r="D2313" t="s">
        <v>10875</v>
      </c>
      <c r="E2313" t="s">
        <v>10875</v>
      </c>
      <c r="F2313" s="2">
        <v>30</v>
      </c>
      <c r="H2313" t="s">
        <v>10876</v>
      </c>
      <c r="I2313">
        <v>0</v>
      </c>
      <c r="J2313">
        <v>1</v>
      </c>
    </row>
    <row r="2314" spans="1:10" x14ac:dyDescent="0.35">
      <c r="A2314" t="s">
        <v>9405</v>
      </c>
      <c r="B2314" t="s">
        <v>10877</v>
      </c>
      <c r="C2314" t="s">
        <v>10878</v>
      </c>
      <c r="D2314" t="s">
        <v>10879</v>
      </c>
      <c r="E2314" t="s">
        <v>10880</v>
      </c>
      <c r="F2314" s="2">
        <v>45</v>
      </c>
      <c r="H2314" t="s">
        <v>10881</v>
      </c>
      <c r="I2314">
        <v>0</v>
      </c>
      <c r="J2314">
        <v>1</v>
      </c>
    </row>
    <row r="2315" spans="1:10" x14ac:dyDescent="0.35">
      <c r="A2315" t="s">
        <v>9405</v>
      </c>
      <c r="B2315" t="s">
        <v>10882</v>
      </c>
      <c r="C2315" t="s">
        <v>10883</v>
      </c>
      <c r="D2315" t="s">
        <v>10884</v>
      </c>
      <c r="E2315" t="s">
        <v>10885</v>
      </c>
      <c r="F2315" s="2">
        <v>23</v>
      </c>
      <c r="H2315" t="s">
        <v>10886</v>
      </c>
      <c r="I2315">
        <v>0</v>
      </c>
      <c r="J2315">
        <v>1</v>
      </c>
    </row>
    <row r="2316" spans="1:10" x14ac:dyDescent="0.35">
      <c r="A2316" t="s">
        <v>9405</v>
      </c>
      <c r="B2316" t="s">
        <v>10887</v>
      </c>
      <c r="C2316" t="s">
        <v>10888</v>
      </c>
      <c r="D2316" t="s">
        <v>10889</v>
      </c>
      <c r="E2316" t="s">
        <v>10890</v>
      </c>
      <c r="F2316" s="2">
        <v>15</v>
      </c>
      <c r="H2316" t="s">
        <v>10891</v>
      </c>
      <c r="I2316">
        <v>0</v>
      </c>
      <c r="J2316">
        <v>1</v>
      </c>
    </row>
    <row r="2317" spans="1:10" x14ac:dyDescent="0.35">
      <c r="A2317" t="s">
        <v>9405</v>
      </c>
      <c r="B2317" t="s">
        <v>10892</v>
      </c>
      <c r="C2317" t="s">
        <v>10893</v>
      </c>
      <c r="D2317" t="s">
        <v>10894</v>
      </c>
      <c r="E2317" t="s">
        <v>10895</v>
      </c>
      <c r="F2317" s="2">
        <v>183.75</v>
      </c>
      <c r="H2317" t="s">
        <v>10896</v>
      </c>
      <c r="I2317">
        <v>0</v>
      </c>
      <c r="J2317">
        <v>1</v>
      </c>
    </row>
    <row r="2318" spans="1:10" x14ac:dyDescent="0.35">
      <c r="A2318" t="s">
        <v>9405</v>
      </c>
      <c r="B2318" t="s">
        <v>10897</v>
      </c>
      <c r="C2318" t="s">
        <v>10898</v>
      </c>
      <c r="D2318" t="s">
        <v>10899</v>
      </c>
      <c r="E2318" t="s">
        <v>10900</v>
      </c>
      <c r="F2318" s="2">
        <v>36</v>
      </c>
      <c r="H2318" t="s">
        <v>10901</v>
      </c>
      <c r="I2318">
        <v>0</v>
      </c>
      <c r="J2318">
        <v>1</v>
      </c>
    </row>
    <row r="2319" spans="1:10" x14ac:dyDescent="0.35">
      <c r="A2319" t="s">
        <v>9405</v>
      </c>
      <c r="B2319" t="s">
        <v>10902</v>
      </c>
      <c r="C2319" t="s">
        <v>10903</v>
      </c>
      <c r="D2319" t="s">
        <v>10904</v>
      </c>
      <c r="E2319" t="s">
        <v>10905</v>
      </c>
      <c r="F2319" s="2">
        <v>15</v>
      </c>
      <c r="H2319" t="s">
        <v>10906</v>
      </c>
      <c r="I2319">
        <v>0</v>
      </c>
      <c r="J2319">
        <v>1</v>
      </c>
    </row>
    <row r="2320" spans="1:10" x14ac:dyDescent="0.35">
      <c r="A2320" t="s">
        <v>9405</v>
      </c>
      <c r="B2320" t="s">
        <v>10907</v>
      </c>
      <c r="C2320" t="s">
        <v>10908</v>
      </c>
      <c r="D2320" t="s">
        <v>10909</v>
      </c>
      <c r="E2320" t="s">
        <v>10910</v>
      </c>
      <c r="F2320" s="2">
        <v>28.25</v>
      </c>
      <c r="H2320" t="s">
        <v>10911</v>
      </c>
      <c r="I2320">
        <v>0</v>
      </c>
      <c r="J2320">
        <v>1</v>
      </c>
    </row>
    <row r="2321" spans="1:10" x14ac:dyDescent="0.35">
      <c r="A2321" t="s">
        <v>9405</v>
      </c>
      <c r="B2321" t="s">
        <v>10912</v>
      </c>
      <c r="C2321" t="s">
        <v>10913</v>
      </c>
      <c r="D2321" t="s">
        <v>10914</v>
      </c>
      <c r="E2321" t="s">
        <v>10915</v>
      </c>
      <c r="F2321" s="2">
        <v>46.25</v>
      </c>
      <c r="H2321" t="s">
        <v>10916</v>
      </c>
      <c r="I2321">
        <v>0</v>
      </c>
      <c r="J2321">
        <v>1</v>
      </c>
    </row>
    <row r="2322" spans="1:10" x14ac:dyDescent="0.35">
      <c r="A2322" t="s">
        <v>9405</v>
      </c>
      <c r="B2322" t="s">
        <v>10917</v>
      </c>
      <c r="C2322" t="s">
        <v>10918</v>
      </c>
      <c r="D2322" t="s">
        <v>10919</v>
      </c>
      <c r="E2322" t="s">
        <v>10920</v>
      </c>
      <c r="F2322" s="2">
        <v>69.75</v>
      </c>
      <c r="H2322" t="s">
        <v>10921</v>
      </c>
      <c r="I2322">
        <v>0</v>
      </c>
      <c r="J2322">
        <v>1</v>
      </c>
    </row>
    <row r="2323" spans="1:10" x14ac:dyDescent="0.35">
      <c r="A2323" t="s">
        <v>9405</v>
      </c>
      <c r="B2323" t="s">
        <v>10922</v>
      </c>
      <c r="C2323" t="s">
        <v>10923</v>
      </c>
      <c r="D2323" t="s">
        <v>10924</v>
      </c>
      <c r="E2323" t="s">
        <v>10925</v>
      </c>
      <c r="F2323" s="2">
        <v>20</v>
      </c>
      <c r="H2323" t="s">
        <v>10926</v>
      </c>
      <c r="I2323">
        <v>0</v>
      </c>
      <c r="J2323">
        <v>1</v>
      </c>
    </row>
    <row r="2324" spans="1:10" x14ac:dyDescent="0.35">
      <c r="A2324" t="s">
        <v>9405</v>
      </c>
      <c r="B2324" t="s">
        <v>10927</v>
      </c>
      <c r="C2324" t="s">
        <v>10928</v>
      </c>
      <c r="D2324" t="s">
        <v>10929</v>
      </c>
      <c r="E2324" t="s">
        <v>10930</v>
      </c>
      <c r="F2324" s="2">
        <v>16.940000000000001</v>
      </c>
      <c r="H2324" t="s">
        <v>10931</v>
      </c>
      <c r="I2324">
        <v>0</v>
      </c>
      <c r="J2324">
        <v>1</v>
      </c>
    </row>
    <row r="2325" spans="1:10" x14ac:dyDescent="0.35">
      <c r="A2325" t="s">
        <v>9405</v>
      </c>
      <c r="B2325" t="s">
        <v>10932</v>
      </c>
      <c r="C2325" t="s">
        <v>10933</v>
      </c>
      <c r="D2325" t="s">
        <v>10934</v>
      </c>
      <c r="E2325" t="s">
        <v>10935</v>
      </c>
      <c r="F2325" s="2">
        <v>16.25</v>
      </c>
      <c r="H2325" t="s">
        <v>10936</v>
      </c>
      <c r="I2325">
        <v>0</v>
      </c>
      <c r="J2325">
        <v>1</v>
      </c>
    </row>
    <row r="2326" spans="1:10" x14ac:dyDescent="0.35">
      <c r="A2326" t="s">
        <v>9405</v>
      </c>
      <c r="B2326" t="s">
        <v>10937</v>
      </c>
      <c r="C2326" t="s">
        <v>10938</v>
      </c>
      <c r="D2326" t="s">
        <v>10939</v>
      </c>
      <c r="E2326" t="s">
        <v>10940</v>
      </c>
      <c r="F2326" s="2">
        <v>205.2</v>
      </c>
      <c r="H2326" t="s">
        <v>10941</v>
      </c>
      <c r="I2326">
        <v>0</v>
      </c>
      <c r="J2326">
        <v>1</v>
      </c>
    </row>
    <row r="2327" spans="1:10" x14ac:dyDescent="0.35">
      <c r="A2327" t="s">
        <v>9405</v>
      </c>
      <c r="B2327" t="s">
        <v>10942</v>
      </c>
      <c r="C2327" t="s">
        <v>10943</v>
      </c>
      <c r="D2327" t="s">
        <v>10944</v>
      </c>
      <c r="E2327" t="s">
        <v>10945</v>
      </c>
      <c r="F2327" s="2">
        <v>50.75</v>
      </c>
      <c r="H2327" t="s">
        <v>10946</v>
      </c>
      <c r="I2327">
        <v>0</v>
      </c>
      <c r="J2327">
        <v>1</v>
      </c>
    </row>
    <row r="2328" spans="1:10" x14ac:dyDescent="0.35">
      <c r="A2328" t="s">
        <v>9405</v>
      </c>
      <c r="B2328" t="s">
        <v>10947</v>
      </c>
      <c r="C2328" t="s">
        <v>10948</v>
      </c>
      <c r="D2328" t="s">
        <v>10949</v>
      </c>
      <c r="E2328" t="s">
        <v>10950</v>
      </c>
      <c r="F2328" s="2">
        <v>15</v>
      </c>
      <c r="H2328" t="s">
        <v>10951</v>
      </c>
      <c r="I2328">
        <v>0</v>
      </c>
      <c r="J2328">
        <v>1</v>
      </c>
    </row>
    <row r="2329" spans="1:10" x14ac:dyDescent="0.35">
      <c r="A2329" t="s">
        <v>9405</v>
      </c>
      <c r="B2329" t="s">
        <v>10952</v>
      </c>
      <c r="C2329" t="s">
        <v>10953</v>
      </c>
      <c r="D2329" t="s">
        <v>10954</v>
      </c>
      <c r="E2329" t="s">
        <v>10955</v>
      </c>
      <c r="F2329" s="2">
        <v>15</v>
      </c>
      <c r="H2329" t="s">
        <v>10956</v>
      </c>
      <c r="I2329">
        <v>0</v>
      </c>
      <c r="J2329">
        <v>1</v>
      </c>
    </row>
    <row r="2330" spans="1:10" x14ac:dyDescent="0.35">
      <c r="A2330" t="s">
        <v>9405</v>
      </c>
      <c r="B2330" t="s">
        <v>1444</v>
      </c>
      <c r="C2330" t="s">
        <v>10957</v>
      </c>
      <c r="D2330" t="s">
        <v>10958</v>
      </c>
      <c r="E2330" t="s">
        <v>10959</v>
      </c>
      <c r="F2330" s="2">
        <v>18</v>
      </c>
      <c r="I2330">
        <v>0</v>
      </c>
      <c r="J2330">
        <v>1</v>
      </c>
    </row>
    <row r="2331" spans="1:10" x14ac:dyDescent="0.35">
      <c r="A2331" t="s">
        <v>9405</v>
      </c>
      <c r="B2331" t="s">
        <v>10960</v>
      </c>
      <c r="C2331" t="s">
        <v>10961</v>
      </c>
      <c r="D2331" t="s">
        <v>10962</v>
      </c>
      <c r="E2331" t="s">
        <v>10963</v>
      </c>
      <c r="F2331" s="2">
        <v>15</v>
      </c>
      <c r="H2331" t="s">
        <v>10964</v>
      </c>
      <c r="I2331">
        <v>0</v>
      </c>
      <c r="J2331">
        <v>1</v>
      </c>
    </row>
    <row r="2332" spans="1:10" x14ac:dyDescent="0.35">
      <c r="A2332" t="s">
        <v>9405</v>
      </c>
      <c r="B2332" t="s">
        <v>10965</v>
      </c>
      <c r="C2332" t="s">
        <v>10966</v>
      </c>
      <c r="D2332" t="s">
        <v>10967</v>
      </c>
      <c r="E2332" t="s">
        <v>10968</v>
      </c>
      <c r="F2332" s="2">
        <v>15</v>
      </c>
      <c r="H2332" t="s">
        <v>10969</v>
      </c>
      <c r="I2332">
        <v>0</v>
      </c>
      <c r="J2332">
        <v>1</v>
      </c>
    </row>
    <row r="2333" spans="1:10" x14ac:dyDescent="0.35">
      <c r="A2333" t="s">
        <v>9405</v>
      </c>
      <c r="B2333" t="s">
        <v>10970</v>
      </c>
      <c r="C2333" t="s">
        <v>10971</v>
      </c>
      <c r="D2333" t="s">
        <v>10972</v>
      </c>
      <c r="E2333" t="s">
        <v>10973</v>
      </c>
      <c r="F2333" s="2">
        <v>15</v>
      </c>
      <c r="H2333" t="s">
        <v>10974</v>
      </c>
      <c r="I2333">
        <v>0</v>
      </c>
      <c r="J2333">
        <v>1</v>
      </c>
    </row>
    <row r="2334" spans="1:10" x14ac:dyDescent="0.35">
      <c r="A2334" t="s">
        <v>9405</v>
      </c>
      <c r="B2334" t="s">
        <v>10975</v>
      </c>
      <c r="C2334" t="s">
        <v>10976</v>
      </c>
      <c r="D2334" t="s">
        <v>10977</v>
      </c>
      <c r="E2334" t="s">
        <v>10978</v>
      </c>
      <c r="F2334" s="2">
        <v>155.87</v>
      </c>
      <c r="H2334" t="s">
        <v>10979</v>
      </c>
      <c r="I2334">
        <v>0</v>
      </c>
      <c r="J2334">
        <v>1</v>
      </c>
    </row>
    <row r="2335" spans="1:10" x14ac:dyDescent="0.35">
      <c r="A2335" t="s">
        <v>9405</v>
      </c>
      <c r="B2335" t="s">
        <v>10980</v>
      </c>
      <c r="C2335" t="s">
        <v>10981</v>
      </c>
      <c r="D2335" t="s">
        <v>10982</v>
      </c>
      <c r="E2335" t="s">
        <v>10983</v>
      </c>
      <c r="F2335" s="2">
        <v>15</v>
      </c>
      <c r="H2335" t="s">
        <v>10984</v>
      </c>
      <c r="I2335">
        <v>0</v>
      </c>
      <c r="J2335">
        <v>1</v>
      </c>
    </row>
    <row r="2336" spans="1:10" x14ac:dyDescent="0.35">
      <c r="A2336" t="s">
        <v>9405</v>
      </c>
      <c r="B2336" t="s">
        <v>10985</v>
      </c>
      <c r="C2336" t="s">
        <v>10986</v>
      </c>
      <c r="D2336" t="s">
        <v>10987</v>
      </c>
      <c r="E2336" t="s">
        <v>10988</v>
      </c>
      <c r="F2336" s="2">
        <v>25</v>
      </c>
      <c r="H2336" t="s">
        <v>10989</v>
      </c>
      <c r="I2336">
        <v>0</v>
      </c>
      <c r="J2336">
        <v>1</v>
      </c>
    </row>
    <row r="2337" spans="1:10" x14ac:dyDescent="0.35">
      <c r="A2337" t="s">
        <v>9405</v>
      </c>
      <c r="B2337" t="s">
        <v>10990</v>
      </c>
      <c r="C2337" t="s">
        <v>10991</v>
      </c>
      <c r="D2337" t="s">
        <v>10992</v>
      </c>
      <c r="E2337" t="s">
        <v>10993</v>
      </c>
      <c r="F2337" s="2">
        <v>25.75</v>
      </c>
      <c r="H2337" t="s">
        <v>10994</v>
      </c>
      <c r="I2337">
        <v>0</v>
      </c>
      <c r="J2337">
        <v>1</v>
      </c>
    </row>
    <row r="2338" spans="1:10" x14ac:dyDescent="0.35">
      <c r="A2338" t="s">
        <v>9405</v>
      </c>
      <c r="B2338" t="s">
        <v>10995</v>
      </c>
      <c r="C2338" t="s">
        <v>10996</v>
      </c>
      <c r="D2338" t="s">
        <v>10997</v>
      </c>
      <c r="E2338" t="s">
        <v>10998</v>
      </c>
      <c r="F2338" s="2">
        <v>95</v>
      </c>
      <c r="H2338" t="s">
        <v>10999</v>
      </c>
      <c r="I2338">
        <v>0</v>
      </c>
      <c r="J2338">
        <v>1</v>
      </c>
    </row>
    <row r="2339" spans="1:10" x14ac:dyDescent="0.35">
      <c r="A2339" t="s">
        <v>9405</v>
      </c>
      <c r="B2339" t="s">
        <v>11000</v>
      </c>
      <c r="C2339" t="s">
        <v>11001</v>
      </c>
      <c r="D2339" t="s">
        <v>11002</v>
      </c>
      <c r="E2339" t="s">
        <v>11003</v>
      </c>
      <c r="F2339" s="2">
        <v>24</v>
      </c>
      <c r="H2339" t="s">
        <v>11004</v>
      </c>
      <c r="I2339">
        <v>0</v>
      </c>
      <c r="J2339">
        <v>1</v>
      </c>
    </row>
    <row r="2340" spans="1:10" x14ac:dyDescent="0.35">
      <c r="A2340" t="s">
        <v>9405</v>
      </c>
      <c r="B2340" t="s">
        <v>11005</v>
      </c>
      <c r="C2340" t="s">
        <v>11006</v>
      </c>
      <c r="D2340" t="s">
        <v>11007</v>
      </c>
      <c r="E2340" t="s">
        <v>11008</v>
      </c>
      <c r="F2340" s="2">
        <v>20</v>
      </c>
      <c r="H2340" t="s">
        <v>11009</v>
      </c>
      <c r="I2340">
        <v>0</v>
      </c>
      <c r="J2340">
        <v>1</v>
      </c>
    </row>
    <row r="2341" spans="1:10" x14ac:dyDescent="0.35">
      <c r="A2341" t="s">
        <v>9405</v>
      </c>
      <c r="B2341" t="s">
        <v>11010</v>
      </c>
      <c r="C2341" t="s">
        <v>11011</v>
      </c>
      <c r="D2341" t="s">
        <v>11012</v>
      </c>
      <c r="E2341" t="s">
        <v>11013</v>
      </c>
      <c r="F2341" s="2">
        <v>15</v>
      </c>
      <c r="H2341" t="s">
        <v>11014</v>
      </c>
      <c r="I2341">
        <v>0</v>
      </c>
      <c r="J2341">
        <v>1</v>
      </c>
    </row>
    <row r="2342" spans="1:10" x14ac:dyDescent="0.35">
      <c r="A2342" t="s">
        <v>9405</v>
      </c>
      <c r="B2342" t="s">
        <v>11015</v>
      </c>
      <c r="C2342" t="s">
        <v>11016</v>
      </c>
      <c r="D2342" t="s">
        <v>11017</v>
      </c>
      <c r="E2342" t="s">
        <v>11018</v>
      </c>
      <c r="F2342" s="2">
        <v>16.25</v>
      </c>
      <c r="H2342" t="s">
        <v>11019</v>
      </c>
      <c r="I2342">
        <v>0</v>
      </c>
      <c r="J2342">
        <v>1</v>
      </c>
    </row>
    <row r="2343" spans="1:10" x14ac:dyDescent="0.35">
      <c r="A2343" t="s">
        <v>9405</v>
      </c>
      <c r="B2343" t="s">
        <v>11020</v>
      </c>
      <c r="C2343" t="s">
        <v>11021</v>
      </c>
      <c r="D2343" t="s">
        <v>11022</v>
      </c>
      <c r="E2343" t="s">
        <v>11023</v>
      </c>
      <c r="F2343" s="2">
        <v>30</v>
      </c>
      <c r="H2343" t="s">
        <v>11024</v>
      </c>
      <c r="I2343">
        <v>0</v>
      </c>
      <c r="J2343">
        <v>1</v>
      </c>
    </row>
    <row r="2344" spans="1:10" x14ac:dyDescent="0.35">
      <c r="A2344" t="s">
        <v>9405</v>
      </c>
      <c r="B2344" t="s">
        <v>11025</v>
      </c>
      <c r="C2344" t="s">
        <v>11026</v>
      </c>
      <c r="D2344" t="s">
        <v>11027</v>
      </c>
      <c r="E2344" t="s">
        <v>11028</v>
      </c>
      <c r="F2344" s="2">
        <v>16.29</v>
      </c>
      <c r="I2344">
        <v>0</v>
      </c>
      <c r="J2344">
        <v>1</v>
      </c>
    </row>
    <row r="2345" spans="1:10" x14ac:dyDescent="0.35">
      <c r="A2345" t="s">
        <v>9405</v>
      </c>
      <c r="B2345" t="s">
        <v>11029</v>
      </c>
      <c r="C2345" t="s">
        <v>11030</v>
      </c>
      <c r="D2345" t="s">
        <v>11031</v>
      </c>
      <c r="E2345" t="s">
        <v>11032</v>
      </c>
      <c r="F2345" s="2">
        <v>58</v>
      </c>
      <c r="H2345" t="s">
        <v>11033</v>
      </c>
      <c r="I2345">
        <v>0</v>
      </c>
      <c r="J2345">
        <v>1</v>
      </c>
    </row>
    <row r="2346" spans="1:10" x14ac:dyDescent="0.35">
      <c r="A2346" t="s">
        <v>9405</v>
      </c>
      <c r="B2346" t="s">
        <v>11034</v>
      </c>
      <c r="C2346" t="s">
        <v>11035</v>
      </c>
      <c r="D2346" t="s">
        <v>11036</v>
      </c>
      <c r="E2346" t="s">
        <v>11037</v>
      </c>
      <c r="F2346" s="2">
        <v>128.75</v>
      </c>
      <c r="H2346" t="s">
        <v>11038</v>
      </c>
      <c r="I2346">
        <v>0</v>
      </c>
      <c r="J2346">
        <v>1</v>
      </c>
    </row>
    <row r="2347" spans="1:10" x14ac:dyDescent="0.35">
      <c r="A2347" t="s">
        <v>9405</v>
      </c>
      <c r="B2347" t="s">
        <v>11039</v>
      </c>
      <c r="C2347" t="s">
        <v>11040</v>
      </c>
      <c r="D2347" t="s">
        <v>11041</v>
      </c>
      <c r="E2347" t="s">
        <v>11042</v>
      </c>
      <c r="F2347" s="2">
        <v>15</v>
      </c>
      <c r="H2347" t="s">
        <v>11043</v>
      </c>
      <c r="I2347">
        <v>0</v>
      </c>
      <c r="J2347">
        <v>1</v>
      </c>
    </row>
    <row r="2348" spans="1:10" x14ac:dyDescent="0.35">
      <c r="A2348" t="s">
        <v>9405</v>
      </c>
      <c r="B2348" t="s">
        <v>11044</v>
      </c>
      <c r="C2348" t="s">
        <v>11045</v>
      </c>
      <c r="D2348" t="s">
        <v>11046</v>
      </c>
      <c r="E2348" t="s">
        <v>11047</v>
      </c>
      <c r="F2348" s="2">
        <v>28.75</v>
      </c>
      <c r="H2348" t="s">
        <v>11048</v>
      </c>
      <c r="I2348">
        <v>0</v>
      </c>
      <c r="J2348">
        <v>1</v>
      </c>
    </row>
    <row r="2349" spans="1:10" x14ac:dyDescent="0.35">
      <c r="A2349" t="s">
        <v>9405</v>
      </c>
      <c r="B2349" t="s">
        <v>11049</v>
      </c>
      <c r="C2349" t="s">
        <v>11050</v>
      </c>
      <c r="D2349" t="s">
        <v>11051</v>
      </c>
      <c r="E2349" t="s">
        <v>11052</v>
      </c>
      <c r="F2349" s="2">
        <v>16.29</v>
      </c>
      <c r="I2349">
        <v>0</v>
      </c>
      <c r="J2349">
        <v>1</v>
      </c>
    </row>
    <row r="2350" spans="1:10" x14ac:dyDescent="0.35">
      <c r="A2350" t="s">
        <v>9405</v>
      </c>
      <c r="B2350" t="s">
        <v>11053</v>
      </c>
      <c r="C2350" t="s">
        <v>11054</v>
      </c>
      <c r="D2350" t="s">
        <v>11055</v>
      </c>
      <c r="E2350" t="s">
        <v>11056</v>
      </c>
      <c r="F2350" s="2">
        <v>16.29</v>
      </c>
      <c r="H2350" t="s">
        <v>11057</v>
      </c>
      <c r="I2350">
        <v>0</v>
      </c>
      <c r="J2350">
        <v>1</v>
      </c>
    </row>
    <row r="2351" spans="1:10" x14ac:dyDescent="0.35">
      <c r="A2351" t="s">
        <v>9405</v>
      </c>
      <c r="B2351" t="s">
        <v>11058</v>
      </c>
      <c r="C2351" t="s">
        <v>11059</v>
      </c>
      <c r="D2351" t="s">
        <v>11060</v>
      </c>
      <c r="E2351" t="s">
        <v>11061</v>
      </c>
      <c r="F2351" s="2">
        <v>15</v>
      </c>
      <c r="H2351" t="s">
        <v>11062</v>
      </c>
      <c r="I2351">
        <v>0</v>
      </c>
      <c r="J2351">
        <v>1</v>
      </c>
    </row>
    <row r="2352" spans="1:10" x14ac:dyDescent="0.35">
      <c r="A2352" t="s">
        <v>9405</v>
      </c>
      <c r="B2352" t="s">
        <v>11063</v>
      </c>
      <c r="C2352" t="s">
        <v>11064</v>
      </c>
      <c r="D2352" t="s">
        <v>11065</v>
      </c>
      <c r="E2352" t="s">
        <v>11066</v>
      </c>
      <c r="F2352" s="2">
        <v>9.99</v>
      </c>
      <c r="H2352" t="s">
        <v>11067</v>
      </c>
      <c r="I2352">
        <v>0</v>
      </c>
      <c r="J2352">
        <v>1</v>
      </c>
    </row>
    <row r="2353" spans="1:10" x14ac:dyDescent="0.35">
      <c r="A2353" t="s">
        <v>9405</v>
      </c>
      <c r="B2353" t="s">
        <v>11068</v>
      </c>
      <c r="C2353" t="s">
        <v>11069</v>
      </c>
      <c r="D2353" t="s">
        <v>11070</v>
      </c>
      <c r="E2353" t="s">
        <v>11071</v>
      </c>
      <c r="F2353" s="2">
        <v>19.52</v>
      </c>
      <c r="I2353">
        <v>0</v>
      </c>
      <c r="J2353">
        <v>1</v>
      </c>
    </row>
    <row r="2354" spans="1:10" x14ac:dyDescent="0.35">
      <c r="A2354" t="s">
        <v>9405</v>
      </c>
      <c r="B2354" t="s">
        <v>11072</v>
      </c>
      <c r="C2354" t="s">
        <v>11073</v>
      </c>
      <c r="D2354" t="s">
        <v>11074</v>
      </c>
      <c r="E2354" t="s">
        <v>11075</v>
      </c>
      <c r="F2354" s="2">
        <v>110.75</v>
      </c>
      <c r="H2354" t="s">
        <v>11076</v>
      </c>
      <c r="I2354">
        <v>0</v>
      </c>
      <c r="J2354">
        <v>1</v>
      </c>
    </row>
    <row r="2355" spans="1:10" x14ac:dyDescent="0.35">
      <c r="A2355" t="s">
        <v>9405</v>
      </c>
      <c r="B2355" t="s">
        <v>11077</v>
      </c>
      <c r="C2355" t="s">
        <v>11078</v>
      </c>
      <c r="D2355" t="s">
        <v>11079</v>
      </c>
      <c r="E2355" t="s">
        <v>11080</v>
      </c>
      <c r="F2355" s="2">
        <v>18</v>
      </c>
      <c r="H2355" t="s">
        <v>11081</v>
      </c>
      <c r="I2355">
        <v>0</v>
      </c>
      <c r="J2355">
        <v>1</v>
      </c>
    </row>
    <row r="2356" spans="1:10" x14ac:dyDescent="0.35">
      <c r="A2356" t="s">
        <v>9405</v>
      </c>
      <c r="B2356" t="s">
        <v>11082</v>
      </c>
      <c r="C2356" t="s">
        <v>11083</v>
      </c>
      <c r="D2356" t="s">
        <v>11084</v>
      </c>
      <c r="E2356" t="s">
        <v>11085</v>
      </c>
      <c r="F2356" s="2">
        <v>15</v>
      </c>
      <c r="H2356" t="s">
        <v>11086</v>
      </c>
      <c r="I2356">
        <v>0</v>
      </c>
      <c r="J2356">
        <v>1</v>
      </c>
    </row>
    <row r="2357" spans="1:10" x14ac:dyDescent="0.35">
      <c r="A2357" t="s">
        <v>9405</v>
      </c>
      <c r="B2357" t="s">
        <v>11087</v>
      </c>
      <c r="C2357" t="s">
        <v>11088</v>
      </c>
      <c r="D2357" t="s">
        <v>11089</v>
      </c>
      <c r="E2357" t="s">
        <v>11090</v>
      </c>
      <c r="F2357" s="2">
        <v>16.940000000000001</v>
      </c>
      <c r="I2357">
        <v>0</v>
      </c>
      <c r="J2357">
        <v>1</v>
      </c>
    </row>
    <row r="2358" spans="1:10" x14ac:dyDescent="0.35">
      <c r="A2358" t="s">
        <v>9405</v>
      </c>
      <c r="B2358" t="s">
        <v>11091</v>
      </c>
      <c r="C2358" t="s">
        <v>11092</v>
      </c>
      <c r="D2358" t="s">
        <v>11093</v>
      </c>
      <c r="E2358" t="s">
        <v>11094</v>
      </c>
      <c r="F2358" s="2">
        <v>43.5</v>
      </c>
      <c r="H2358" t="s">
        <v>11095</v>
      </c>
      <c r="I2358">
        <v>0</v>
      </c>
      <c r="J2358">
        <v>1</v>
      </c>
    </row>
    <row r="2359" spans="1:10" x14ac:dyDescent="0.35">
      <c r="A2359" t="s">
        <v>9405</v>
      </c>
      <c r="B2359" t="s">
        <v>11096</v>
      </c>
      <c r="C2359" t="s">
        <v>11097</v>
      </c>
      <c r="D2359" t="s">
        <v>11098</v>
      </c>
      <c r="E2359" t="s">
        <v>11099</v>
      </c>
      <c r="F2359" s="2">
        <v>30.65</v>
      </c>
      <c r="I2359">
        <v>0</v>
      </c>
      <c r="J2359">
        <v>1</v>
      </c>
    </row>
    <row r="2360" spans="1:10" x14ac:dyDescent="0.35">
      <c r="A2360" t="s">
        <v>9405</v>
      </c>
      <c r="B2360" t="s">
        <v>11100</v>
      </c>
      <c r="C2360" t="s">
        <v>11101</v>
      </c>
      <c r="D2360" t="s">
        <v>11102</v>
      </c>
      <c r="E2360" t="s">
        <v>11103</v>
      </c>
      <c r="F2360" s="2">
        <v>15</v>
      </c>
      <c r="H2360" t="s">
        <v>11104</v>
      </c>
      <c r="I2360">
        <v>0</v>
      </c>
      <c r="J2360">
        <v>1</v>
      </c>
    </row>
    <row r="2361" spans="1:10" x14ac:dyDescent="0.35">
      <c r="A2361" t="s">
        <v>9405</v>
      </c>
      <c r="B2361" t="s">
        <v>11105</v>
      </c>
      <c r="C2361" t="s">
        <v>11106</v>
      </c>
      <c r="D2361" t="s">
        <v>11107</v>
      </c>
      <c r="E2361" t="s">
        <v>11108</v>
      </c>
      <c r="F2361" s="2">
        <v>58.75</v>
      </c>
      <c r="H2361" t="s">
        <v>11109</v>
      </c>
      <c r="I2361">
        <v>0</v>
      </c>
      <c r="J2361">
        <v>1</v>
      </c>
    </row>
    <row r="2362" spans="1:10" x14ac:dyDescent="0.35">
      <c r="A2362" t="s">
        <v>9405</v>
      </c>
      <c r="B2362" t="s">
        <v>11110</v>
      </c>
      <c r="C2362" t="s">
        <v>11111</v>
      </c>
      <c r="D2362" t="s">
        <v>11112</v>
      </c>
      <c r="E2362" t="s">
        <v>11113</v>
      </c>
      <c r="F2362" s="2">
        <v>30</v>
      </c>
      <c r="H2362" t="s">
        <v>11114</v>
      </c>
      <c r="I2362">
        <v>0</v>
      </c>
      <c r="J2362">
        <v>1</v>
      </c>
    </row>
    <row r="2363" spans="1:10" x14ac:dyDescent="0.35">
      <c r="A2363" t="s">
        <v>9405</v>
      </c>
      <c r="B2363" t="s">
        <v>11115</v>
      </c>
      <c r="C2363" t="s">
        <v>11116</v>
      </c>
      <c r="D2363" t="s">
        <v>11117</v>
      </c>
      <c r="E2363" t="s">
        <v>11118</v>
      </c>
      <c r="F2363" s="2">
        <v>16.25</v>
      </c>
      <c r="H2363" t="s">
        <v>11119</v>
      </c>
      <c r="I2363">
        <v>0</v>
      </c>
      <c r="J2363">
        <v>1</v>
      </c>
    </row>
    <row r="2364" spans="1:10" x14ac:dyDescent="0.35">
      <c r="A2364" t="s">
        <v>9405</v>
      </c>
      <c r="B2364" t="s">
        <v>11120</v>
      </c>
      <c r="C2364" t="s">
        <v>11121</v>
      </c>
      <c r="D2364" t="s">
        <v>11122</v>
      </c>
      <c r="E2364" t="s">
        <v>11123</v>
      </c>
      <c r="F2364" s="2">
        <v>16.25</v>
      </c>
      <c r="H2364" t="s">
        <v>11124</v>
      </c>
      <c r="I2364">
        <v>0</v>
      </c>
      <c r="J2364">
        <v>1</v>
      </c>
    </row>
    <row r="2365" spans="1:10" x14ac:dyDescent="0.35">
      <c r="A2365" t="s">
        <v>9405</v>
      </c>
      <c r="B2365" t="s">
        <v>11125</v>
      </c>
      <c r="C2365" t="s">
        <v>11126</v>
      </c>
      <c r="D2365" t="s">
        <v>11127</v>
      </c>
      <c r="E2365" t="s">
        <v>11128</v>
      </c>
      <c r="F2365" s="2">
        <v>15</v>
      </c>
      <c r="H2365" t="s">
        <v>11129</v>
      </c>
      <c r="I2365">
        <v>0</v>
      </c>
      <c r="J2365">
        <v>1</v>
      </c>
    </row>
    <row r="2366" spans="1:10" x14ac:dyDescent="0.35">
      <c r="A2366" t="s">
        <v>9405</v>
      </c>
      <c r="B2366" t="s">
        <v>11130</v>
      </c>
      <c r="C2366" t="s">
        <v>11131</v>
      </c>
      <c r="D2366" t="s">
        <v>11132</v>
      </c>
      <c r="E2366" t="s">
        <v>11133</v>
      </c>
      <c r="F2366" s="2">
        <v>27.75</v>
      </c>
      <c r="H2366" t="s">
        <v>11134</v>
      </c>
      <c r="I2366">
        <v>0</v>
      </c>
      <c r="J2366">
        <v>1</v>
      </c>
    </row>
    <row r="2367" spans="1:10" x14ac:dyDescent="0.35">
      <c r="A2367" t="s">
        <v>9405</v>
      </c>
      <c r="B2367" t="s">
        <v>11135</v>
      </c>
      <c r="C2367" t="s">
        <v>11136</v>
      </c>
      <c r="D2367" t="s">
        <v>11137</v>
      </c>
      <c r="E2367" t="s">
        <v>11138</v>
      </c>
      <c r="F2367" s="2">
        <v>19.52</v>
      </c>
      <c r="I2367">
        <v>0</v>
      </c>
      <c r="J2367">
        <v>1</v>
      </c>
    </row>
    <row r="2368" spans="1:10" x14ac:dyDescent="0.35">
      <c r="A2368" t="s">
        <v>9405</v>
      </c>
      <c r="B2368" t="s">
        <v>11139</v>
      </c>
      <c r="C2368" t="s">
        <v>11140</v>
      </c>
      <c r="D2368" t="s">
        <v>11141</v>
      </c>
      <c r="E2368" t="s">
        <v>11142</v>
      </c>
      <c r="F2368" s="2">
        <v>22</v>
      </c>
      <c r="H2368" t="s">
        <v>11143</v>
      </c>
      <c r="I2368">
        <v>0</v>
      </c>
      <c r="J2368">
        <v>1</v>
      </c>
    </row>
    <row r="2369" spans="1:10" x14ac:dyDescent="0.35">
      <c r="A2369" t="s">
        <v>9405</v>
      </c>
      <c r="B2369" t="s">
        <v>11144</v>
      </c>
      <c r="C2369" t="s">
        <v>11145</v>
      </c>
      <c r="D2369" t="s">
        <v>11146</v>
      </c>
      <c r="E2369" t="s">
        <v>11147</v>
      </c>
      <c r="F2369" s="2">
        <v>162</v>
      </c>
      <c r="H2369" t="s">
        <v>11148</v>
      </c>
      <c r="I2369">
        <v>0</v>
      </c>
      <c r="J2369">
        <v>1</v>
      </c>
    </row>
    <row r="2370" spans="1:10" x14ac:dyDescent="0.35">
      <c r="A2370" t="s">
        <v>9405</v>
      </c>
      <c r="B2370" t="s">
        <v>11149</v>
      </c>
      <c r="C2370" t="s">
        <v>11150</v>
      </c>
      <c r="D2370" t="s">
        <v>11151</v>
      </c>
      <c r="E2370" t="s">
        <v>11152</v>
      </c>
      <c r="F2370" s="2">
        <v>15</v>
      </c>
      <c r="H2370" t="s">
        <v>11153</v>
      </c>
      <c r="I2370">
        <v>0</v>
      </c>
      <c r="J2370">
        <v>1</v>
      </c>
    </row>
    <row r="2371" spans="1:10" x14ac:dyDescent="0.35">
      <c r="A2371" t="s">
        <v>9405</v>
      </c>
      <c r="B2371" t="s">
        <v>11154</v>
      </c>
      <c r="C2371" t="s">
        <v>11155</v>
      </c>
      <c r="D2371" t="s">
        <v>11156</v>
      </c>
      <c r="E2371" t="s">
        <v>11157</v>
      </c>
      <c r="F2371" s="2">
        <v>19.52</v>
      </c>
      <c r="I2371">
        <v>0</v>
      </c>
      <c r="J2371">
        <v>1</v>
      </c>
    </row>
    <row r="2372" spans="1:10" x14ac:dyDescent="0.35">
      <c r="A2372" t="s">
        <v>9405</v>
      </c>
      <c r="B2372" t="s">
        <v>11158</v>
      </c>
      <c r="C2372" t="s">
        <v>11159</v>
      </c>
      <c r="D2372" t="s">
        <v>11160</v>
      </c>
      <c r="E2372" t="s">
        <v>11161</v>
      </c>
      <c r="F2372" s="2">
        <v>0</v>
      </c>
      <c r="I2372">
        <v>0</v>
      </c>
      <c r="J2372">
        <v>1</v>
      </c>
    </row>
    <row r="2373" spans="1:10" x14ac:dyDescent="0.35">
      <c r="A2373" t="s">
        <v>9405</v>
      </c>
      <c r="B2373" t="s">
        <v>11162</v>
      </c>
      <c r="C2373" t="s">
        <v>11163</v>
      </c>
      <c r="D2373" t="s">
        <v>11164</v>
      </c>
      <c r="E2373" t="s">
        <v>11165</v>
      </c>
      <c r="F2373" s="2">
        <v>15</v>
      </c>
      <c r="H2373" t="s">
        <v>11166</v>
      </c>
      <c r="I2373">
        <v>0</v>
      </c>
      <c r="J2373">
        <v>1</v>
      </c>
    </row>
    <row r="2374" spans="1:10" x14ac:dyDescent="0.35">
      <c r="A2374" t="s">
        <v>9405</v>
      </c>
      <c r="B2374" t="s">
        <v>11167</v>
      </c>
      <c r="C2374" t="s">
        <v>11168</v>
      </c>
      <c r="D2374" t="s">
        <v>11169</v>
      </c>
      <c r="E2374" t="s">
        <v>11170</v>
      </c>
      <c r="F2374" s="2">
        <v>15</v>
      </c>
      <c r="H2374" t="s">
        <v>11171</v>
      </c>
      <c r="I2374">
        <v>0</v>
      </c>
      <c r="J2374">
        <v>1</v>
      </c>
    </row>
    <row r="2375" spans="1:10" x14ac:dyDescent="0.35">
      <c r="A2375" t="s">
        <v>9405</v>
      </c>
      <c r="B2375" t="s">
        <v>11172</v>
      </c>
      <c r="C2375" t="s">
        <v>11173</v>
      </c>
      <c r="D2375" t="s">
        <v>11174</v>
      </c>
      <c r="E2375" t="s">
        <v>11175</v>
      </c>
      <c r="F2375" s="2">
        <v>15</v>
      </c>
      <c r="H2375" t="s">
        <v>11176</v>
      </c>
      <c r="I2375">
        <v>0</v>
      </c>
      <c r="J2375">
        <v>1</v>
      </c>
    </row>
    <row r="2376" spans="1:10" x14ac:dyDescent="0.35">
      <c r="A2376" t="s">
        <v>9405</v>
      </c>
      <c r="B2376" t="s">
        <v>11177</v>
      </c>
      <c r="C2376" t="s">
        <v>11178</v>
      </c>
      <c r="D2376" t="s">
        <v>11179</v>
      </c>
      <c r="E2376" t="s">
        <v>11180</v>
      </c>
      <c r="F2376" s="2">
        <v>118.65</v>
      </c>
      <c r="H2376" t="s">
        <v>11181</v>
      </c>
      <c r="I2376">
        <v>0</v>
      </c>
      <c r="J2376">
        <v>1</v>
      </c>
    </row>
    <row r="2377" spans="1:10" x14ac:dyDescent="0.35">
      <c r="A2377" t="s">
        <v>9405</v>
      </c>
      <c r="B2377" t="s">
        <v>11182</v>
      </c>
      <c r="C2377" t="s">
        <v>11183</v>
      </c>
      <c r="D2377" t="s">
        <v>11184</v>
      </c>
      <c r="E2377" t="s">
        <v>11185</v>
      </c>
      <c r="F2377" s="2">
        <v>15</v>
      </c>
      <c r="H2377" t="s">
        <v>11186</v>
      </c>
      <c r="I2377">
        <v>0</v>
      </c>
      <c r="J2377">
        <v>1</v>
      </c>
    </row>
    <row r="2378" spans="1:10" x14ac:dyDescent="0.35">
      <c r="A2378" t="s">
        <v>9405</v>
      </c>
      <c r="B2378" t="s">
        <v>11187</v>
      </c>
      <c r="C2378" t="s">
        <v>11188</v>
      </c>
      <c r="D2378" t="s">
        <v>11189</v>
      </c>
      <c r="E2378" t="s">
        <v>11190</v>
      </c>
      <c r="F2378" s="2">
        <v>17.579999999999998</v>
      </c>
      <c r="H2378" t="s">
        <v>11191</v>
      </c>
      <c r="I2378">
        <v>0</v>
      </c>
      <c r="J2378">
        <v>1</v>
      </c>
    </row>
    <row r="2379" spans="1:10" x14ac:dyDescent="0.35">
      <c r="A2379" t="s">
        <v>9405</v>
      </c>
      <c r="B2379" t="s">
        <v>1444</v>
      </c>
      <c r="C2379" t="s">
        <v>11192</v>
      </c>
      <c r="D2379" t="s">
        <v>11193</v>
      </c>
      <c r="E2379" t="s">
        <v>11194</v>
      </c>
      <c r="F2379" s="2">
        <v>15</v>
      </c>
      <c r="I2379">
        <v>0</v>
      </c>
      <c r="J2379">
        <v>1</v>
      </c>
    </row>
    <row r="2380" spans="1:10" x14ac:dyDescent="0.35">
      <c r="A2380" t="s">
        <v>9405</v>
      </c>
      <c r="B2380" t="s">
        <v>11195</v>
      </c>
      <c r="C2380" t="s">
        <v>11196</v>
      </c>
      <c r="D2380" t="s">
        <v>11193</v>
      </c>
      <c r="E2380" t="s">
        <v>11194</v>
      </c>
      <c r="F2380" s="2">
        <v>20</v>
      </c>
      <c r="H2380" t="s">
        <v>11197</v>
      </c>
      <c r="I2380">
        <v>0</v>
      </c>
      <c r="J2380">
        <v>1</v>
      </c>
    </row>
    <row r="2381" spans="1:10" x14ac:dyDescent="0.35">
      <c r="A2381" t="s">
        <v>9405</v>
      </c>
      <c r="B2381" t="s">
        <v>11198</v>
      </c>
      <c r="C2381" t="s">
        <v>11199</v>
      </c>
      <c r="D2381" t="s">
        <v>11200</v>
      </c>
      <c r="E2381" t="s">
        <v>11201</v>
      </c>
      <c r="F2381" s="2">
        <v>15</v>
      </c>
      <c r="H2381" t="s">
        <v>11202</v>
      </c>
      <c r="I2381">
        <v>0</v>
      </c>
      <c r="J2381">
        <v>1</v>
      </c>
    </row>
    <row r="2382" spans="1:10" x14ac:dyDescent="0.35">
      <c r="A2382" t="s">
        <v>9405</v>
      </c>
      <c r="B2382" t="s">
        <v>11203</v>
      </c>
      <c r="C2382" t="s">
        <v>11204</v>
      </c>
      <c r="D2382" t="s">
        <v>11205</v>
      </c>
      <c r="E2382" t="s">
        <v>11206</v>
      </c>
      <c r="F2382" s="2">
        <v>15</v>
      </c>
      <c r="H2382" t="s">
        <v>11207</v>
      </c>
      <c r="I2382">
        <v>0</v>
      </c>
      <c r="J2382">
        <v>1</v>
      </c>
    </row>
    <row r="2383" spans="1:10" x14ac:dyDescent="0.35">
      <c r="A2383" t="s">
        <v>9405</v>
      </c>
      <c r="B2383" t="s">
        <v>11208</v>
      </c>
      <c r="C2383" t="s">
        <v>11209</v>
      </c>
      <c r="D2383" t="s">
        <v>11210</v>
      </c>
      <c r="E2383" t="s">
        <v>11211</v>
      </c>
      <c r="F2383" s="2">
        <v>12</v>
      </c>
      <c r="H2383" t="s">
        <v>11212</v>
      </c>
      <c r="I2383">
        <v>0</v>
      </c>
      <c r="J2383">
        <v>1</v>
      </c>
    </row>
    <row r="2384" spans="1:10" x14ac:dyDescent="0.35">
      <c r="A2384" t="s">
        <v>9405</v>
      </c>
      <c r="B2384" t="s">
        <v>11213</v>
      </c>
      <c r="C2384" t="s">
        <v>11214</v>
      </c>
      <c r="D2384" t="s">
        <v>11215</v>
      </c>
      <c r="E2384" t="s">
        <v>11216</v>
      </c>
      <c r="F2384" s="2">
        <v>15</v>
      </c>
      <c r="H2384" t="s">
        <v>11217</v>
      </c>
      <c r="I2384">
        <v>0</v>
      </c>
      <c r="J2384">
        <v>1</v>
      </c>
    </row>
    <row r="2385" spans="1:10" x14ac:dyDescent="0.35">
      <c r="A2385" t="s">
        <v>9405</v>
      </c>
      <c r="B2385" t="s">
        <v>11218</v>
      </c>
      <c r="C2385" t="s">
        <v>11219</v>
      </c>
      <c r="D2385" t="s">
        <v>11220</v>
      </c>
      <c r="E2385" t="s">
        <v>11221</v>
      </c>
      <c r="F2385" s="2">
        <v>15</v>
      </c>
      <c r="H2385" t="s">
        <v>11222</v>
      </c>
      <c r="I2385">
        <v>0</v>
      </c>
      <c r="J2385">
        <v>1</v>
      </c>
    </row>
    <row r="2386" spans="1:10" x14ac:dyDescent="0.35">
      <c r="A2386" t="s">
        <v>9405</v>
      </c>
      <c r="B2386" t="s">
        <v>11223</v>
      </c>
      <c r="C2386" t="s">
        <v>11224</v>
      </c>
      <c r="D2386" t="s">
        <v>11225</v>
      </c>
      <c r="E2386" t="s">
        <v>11226</v>
      </c>
      <c r="F2386" s="2">
        <v>36</v>
      </c>
      <c r="H2386" t="s">
        <v>11227</v>
      </c>
      <c r="I2386">
        <v>0</v>
      </c>
      <c r="J2386">
        <v>1</v>
      </c>
    </row>
    <row r="2387" spans="1:10" x14ac:dyDescent="0.35">
      <c r="A2387" t="s">
        <v>9405</v>
      </c>
      <c r="B2387" t="s">
        <v>11228</v>
      </c>
      <c r="C2387" t="s">
        <v>11229</v>
      </c>
      <c r="D2387" t="s">
        <v>11230</v>
      </c>
      <c r="E2387" t="s">
        <v>11231</v>
      </c>
      <c r="F2387" s="2">
        <v>20.75</v>
      </c>
      <c r="H2387" t="s">
        <v>11232</v>
      </c>
      <c r="I2387">
        <v>0</v>
      </c>
      <c r="J2387">
        <v>1</v>
      </c>
    </row>
    <row r="2388" spans="1:10" x14ac:dyDescent="0.35">
      <c r="A2388" t="s">
        <v>9405</v>
      </c>
      <c r="B2388" t="s">
        <v>11233</v>
      </c>
      <c r="C2388" t="s">
        <v>11234</v>
      </c>
      <c r="D2388" t="s">
        <v>11235</v>
      </c>
      <c r="E2388" t="s">
        <v>11236</v>
      </c>
      <c r="F2388" s="2">
        <v>15</v>
      </c>
      <c r="H2388" t="s">
        <v>11237</v>
      </c>
      <c r="I2388">
        <v>0</v>
      </c>
      <c r="J2388">
        <v>1</v>
      </c>
    </row>
    <row r="2389" spans="1:10" x14ac:dyDescent="0.35">
      <c r="A2389" t="s">
        <v>9405</v>
      </c>
      <c r="B2389" t="s">
        <v>11238</v>
      </c>
      <c r="C2389" t="s">
        <v>11239</v>
      </c>
      <c r="D2389" t="s">
        <v>11240</v>
      </c>
      <c r="E2389" t="s">
        <v>11241</v>
      </c>
      <c r="F2389" s="2">
        <v>16.25</v>
      </c>
      <c r="H2389" t="s">
        <v>11242</v>
      </c>
      <c r="I2389">
        <v>0</v>
      </c>
      <c r="J2389">
        <v>1</v>
      </c>
    </row>
    <row r="2390" spans="1:10" x14ac:dyDescent="0.35">
      <c r="A2390" t="s">
        <v>9405</v>
      </c>
      <c r="B2390" t="s">
        <v>11243</v>
      </c>
      <c r="C2390" t="s">
        <v>11244</v>
      </c>
      <c r="D2390" t="s">
        <v>11245</v>
      </c>
      <c r="E2390" t="s">
        <v>11246</v>
      </c>
      <c r="F2390" s="2">
        <v>64</v>
      </c>
      <c r="H2390" t="s">
        <v>11247</v>
      </c>
      <c r="I2390">
        <v>0</v>
      </c>
      <c r="J2390">
        <v>1</v>
      </c>
    </row>
    <row r="2391" spans="1:10" x14ac:dyDescent="0.35">
      <c r="A2391" t="s">
        <v>9405</v>
      </c>
      <c r="B2391" t="s">
        <v>11248</v>
      </c>
      <c r="C2391" t="s">
        <v>11249</v>
      </c>
      <c r="D2391" t="s">
        <v>11250</v>
      </c>
      <c r="E2391" t="s">
        <v>11251</v>
      </c>
      <c r="F2391" s="2">
        <v>15</v>
      </c>
      <c r="H2391" t="s">
        <v>11252</v>
      </c>
      <c r="I2391">
        <v>0</v>
      </c>
      <c r="J2391">
        <v>1</v>
      </c>
    </row>
    <row r="2392" spans="1:10" x14ac:dyDescent="0.35">
      <c r="A2392" t="s">
        <v>9405</v>
      </c>
      <c r="B2392" t="s">
        <v>11253</v>
      </c>
      <c r="C2392" t="s">
        <v>11254</v>
      </c>
      <c r="D2392" t="s">
        <v>11255</v>
      </c>
      <c r="E2392" t="s">
        <v>11256</v>
      </c>
      <c r="F2392" s="2">
        <v>16.940000000000001</v>
      </c>
      <c r="H2392" t="s">
        <v>11257</v>
      </c>
      <c r="I2392">
        <v>0</v>
      </c>
      <c r="J2392">
        <v>1</v>
      </c>
    </row>
    <row r="2393" spans="1:10" x14ac:dyDescent="0.35">
      <c r="A2393" t="s">
        <v>9405</v>
      </c>
      <c r="B2393" t="s">
        <v>11258</v>
      </c>
      <c r="C2393" t="s">
        <v>11259</v>
      </c>
      <c r="D2393" t="s">
        <v>11260</v>
      </c>
      <c r="E2393" t="s">
        <v>11261</v>
      </c>
      <c r="F2393" s="2">
        <v>15</v>
      </c>
      <c r="H2393" t="s">
        <v>11262</v>
      </c>
      <c r="I2393">
        <v>0</v>
      </c>
      <c r="J2393">
        <v>1</v>
      </c>
    </row>
    <row r="2394" spans="1:10" x14ac:dyDescent="0.35">
      <c r="A2394" t="s">
        <v>9405</v>
      </c>
      <c r="B2394" t="s">
        <v>11263</v>
      </c>
      <c r="C2394" t="s">
        <v>11264</v>
      </c>
      <c r="D2394" t="s">
        <v>11265</v>
      </c>
      <c r="E2394" t="s">
        <v>11266</v>
      </c>
      <c r="F2394" s="2">
        <v>15</v>
      </c>
      <c r="H2394" t="s">
        <v>11267</v>
      </c>
      <c r="I2394">
        <v>0</v>
      </c>
      <c r="J2394">
        <v>1</v>
      </c>
    </row>
    <row r="2395" spans="1:10" x14ac:dyDescent="0.35">
      <c r="A2395" t="s">
        <v>9405</v>
      </c>
      <c r="B2395" t="s">
        <v>11268</v>
      </c>
      <c r="C2395" t="s">
        <v>11269</v>
      </c>
      <c r="D2395" t="s">
        <v>11270</v>
      </c>
      <c r="E2395" t="s">
        <v>11271</v>
      </c>
      <c r="F2395" s="2">
        <v>72</v>
      </c>
      <c r="H2395" t="s">
        <v>11272</v>
      </c>
      <c r="I2395">
        <v>0</v>
      </c>
      <c r="J2395">
        <v>1</v>
      </c>
    </row>
    <row r="2396" spans="1:10" x14ac:dyDescent="0.35">
      <c r="A2396" t="s">
        <v>9405</v>
      </c>
      <c r="B2396" t="s">
        <v>11273</v>
      </c>
      <c r="C2396" t="s">
        <v>11274</v>
      </c>
      <c r="D2396" t="s">
        <v>11275</v>
      </c>
      <c r="E2396" t="s">
        <v>11276</v>
      </c>
      <c r="F2396" s="2">
        <v>22.25</v>
      </c>
      <c r="H2396" t="s">
        <v>11277</v>
      </c>
      <c r="I2396">
        <v>0</v>
      </c>
      <c r="J2396">
        <v>1</v>
      </c>
    </row>
    <row r="2397" spans="1:10" x14ac:dyDescent="0.35">
      <c r="A2397" t="s">
        <v>9405</v>
      </c>
      <c r="B2397" t="s">
        <v>11278</v>
      </c>
      <c r="C2397" t="s">
        <v>11279</v>
      </c>
      <c r="D2397" t="s">
        <v>11280</v>
      </c>
      <c r="E2397" t="s">
        <v>11281</v>
      </c>
      <c r="F2397" s="2">
        <v>24.84</v>
      </c>
      <c r="I2397">
        <v>0</v>
      </c>
      <c r="J2397">
        <v>1</v>
      </c>
    </row>
    <row r="2398" spans="1:10" x14ac:dyDescent="0.35">
      <c r="A2398" t="s">
        <v>9405</v>
      </c>
      <c r="B2398" t="s">
        <v>11282</v>
      </c>
      <c r="C2398" t="s">
        <v>11283</v>
      </c>
      <c r="D2398" t="s">
        <v>11284</v>
      </c>
      <c r="E2398" t="s">
        <v>11285</v>
      </c>
      <c r="F2398" s="2">
        <v>18.25</v>
      </c>
      <c r="H2398" t="s">
        <v>11286</v>
      </c>
      <c r="I2398">
        <v>0</v>
      </c>
      <c r="J2398">
        <v>1</v>
      </c>
    </row>
    <row r="2399" spans="1:10" x14ac:dyDescent="0.35">
      <c r="A2399" t="s">
        <v>9405</v>
      </c>
      <c r="B2399" t="s">
        <v>11287</v>
      </c>
      <c r="C2399" t="s">
        <v>11288</v>
      </c>
      <c r="D2399" t="s">
        <v>11289</v>
      </c>
      <c r="E2399" t="s">
        <v>11290</v>
      </c>
      <c r="F2399" s="2">
        <v>75</v>
      </c>
      <c r="H2399" t="s">
        <v>11291</v>
      </c>
      <c r="I2399">
        <v>0</v>
      </c>
      <c r="J2399">
        <v>1</v>
      </c>
    </row>
    <row r="2400" spans="1:10" x14ac:dyDescent="0.35">
      <c r="A2400" t="s">
        <v>9405</v>
      </c>
      <c r="B2400" t="s">
        <v>11292</v>
      </c>
      <c r="C2400" t="s">
        <v>11293</v>
      </c>
      <c r="D2400" t="s">
        <v>11294</v>
      </c>
      <c r="E2400" t="s">
        <v>11295</v>
      </c>
      <c r="F2400" s="2">
        <v>20</v>
      </c>
      <c r="H2400" t="s">
        <v>11296</v>
      </c>
      <c r="I2400">
        <v>0</v>
      </c>
      <c r="J2400">
        <v>1</v>
      </c>
    </row>
    <row r="2401" spans="1:10" x14ac:dyDescent="0.35">
      <c r="A2401" t="s">
        <v>9405</v>
      </c>
      <c r="B2401" t="s">
        <v>11297</v>
      </c>
      <c r="C2401" t="s">
        <v>11298</v>
      </c>
      <c r="D2401" t="s">
        <v>11299</v>
      </c>
      <c r="E2401" t="s">
        <v>11300</v>
      </c>
      <c r="F2401" s="2">
        <v>15</v>
      </c>
      <c r="H2401" t="s">
        <v>11301</v>
      </c>
      <c r="I2401">
        <v>0</v>
      </c>
      <c r="J2401">
        <v>1</v>
      </c>
    </row>
    <row r="2402" spans="1:10" x14ac:dyDescent="0.35">
      <c r="A2402" t="s">
        <v>9405</v>
      </c>
      <c r="B2402" t="s">
        <v>11302</v>
      </c>
      <c r="C2402" t="s">
        <v>11303</v>
      </c>
      <c r="D2402" t="s">
        <v>11304</v>
      </c>
      <c r="E2402" t="s">
        <v>11305</v>
      </c>
      <c r="F2402" s="2">
        <v>48</v>
      </c>
      <c r="H2402" t="s">
        <v>11306</v>
      </c>
      <c r="I2402">
        <v>0</v>
      </c>
      <c r="J2402">
        <v>1</v>
      </c>
    </row>
    <row r="2403" spans="1:10" x14ac:dyDescent="0.35">
      <c r="A2403" t="s">
        <v>9405</v>
      </c>
      <c r="B2403" t="s">
        <v>11307</v>
      </c>
      <c r="C2403" t="s">
        <v>11308</v>
      </c>
      <c r="D2403" t="s">
        <v>11309</v>
      </c>
      <c r="E2403" t="s">
        <v>11310</v>
      </c>
      <c r="F2403" s="2">
        <v>15</v>
      </c>
      <c r="H2403" t="s">
        <v>11311</v>
      </c>
      <c r="I2403">
        <v>0</v>
      </c>
      <c r="J2403">
        <v>1</v>
      </c>
    </row>
    <row r="2404" spans="1:10" x14ac:dyDescent="0.35">
      <c r="A2404" t="s">
        <v>9405</v>
      </c>
      <c r="B2404" t="s">
        <v>11312</v>
      </c>
      <c r="C2404" t="s">
        <v>11313</v>
      </c>
      <c r="D2404" t="s">
        <v>11314</v>
      </c>
      <c r="E2404" t="s">
        <v>11315</v>
      </c>
      <c r="F2404" s="2">
        <v>15</v>
      </c>
      <c r="H2404" t="s">
        <v>11316</v>
      </c>
      <c r="I2404">
        <v>0</v>
      </c>
      <c r="J2404">
        <v>1</v>
      </c>
    </row>
    <row r="2405" spans="1:10" x14ac:dyDescent="0.35">
      <c r="A2405" t="s">
        <v>9405</v>
      </c>
      <c r="B2405" t="s">
        <v>11317</v>
      </c>
      <c r="C2405" t="s">
        <v>11318</v>
      </c>
      <c r="D2405" t="s">
        <v>11319</v>
      </c>
      <c r="E2405" t="s">
        <v>11320</v>
      </c>
      <c r="F2405" s="2">
        <v>15</v>
      </c>
      <c r="H2405" t="s">
        <v>11321</v>
      </c>
      <c r="I2405">
        <v>0</v>
      </c>
      <c r="J2405">
        <v>1</v>
      </c>
    </row>
    <row r="2406" spans="1:10" x14ac:dyDescent="0.35">
      <c r="A2406" t="s">
        <v>9405</v>
      </c>
      <c r="B2406" t="s">
        <v>11322</v>
      </c>
      <c r="C2406" t="s">
        <v>11323</v>
      </c>
      <c r="D2406" t="s">
        <v>11324</v>
      </c>
      <c r="E2406" t="s">
        <v>11325</v>
      </c>
      <c r="F2406" s="2">
        <v>90</v>
      </c>
      <c r="H2406" t="s">
        <v>11326</v>
      </c>
      <c r="I2406">
        <v>0</v>
      </c>
      <c r="J2406">
        <v>1</v>
      </c>
    </row>
    <row r="2407" spans="1:10" x14ac:dyDescent="0.35">
      <c r="A2407" t="s">
        <v>9405</v>
      </c>
      <c r="B2407" t="s">
        <v>11327</v>
      </c>
      <c r="C2407" t="s">
        <v>11328</v>
      </c>
      <c r="D2407" t="s">
        <v>11329</v>
      </c>
      <c r="E2407" t="s">
        <v>11330</v>
      </c>
      <c r="F2407" s="2">
        <v>15</v>
      </c>
      <c r="H2407" t="s">
        <v>11331</v>
      </c>
      <c r="I2407">
        <v>0</v>
      </c>
      <c r="J2407">
        <v>1</v>
      </c>
    </row>
    <row r="2408" spans="1:10" x14ac:dyDescent="0.35">
      <c r="A2408" t="s">
        <v>9405</v>
      </c>
      <c r="B2408" t="s">
        <v>11332</v>
      </c>
      <c r="C2408" t="s">
        <v>11333</v>
      </c>
      <c r="D2408" t="s">
        <v>11334</v>
      </c>
      <c r="E2408" t="s">
        <v>11335</v>
      </c>
      <c r="F2408" s="2">
        <v>15</v>
      </c>
      <c r="H2408" t="s">
        <v>11336</v>
      </c>
      <c r="I2408">
        <v>0</v>
      </c>
      <c r="J2408">
        <v>1</v>
      </c>
    </row>
    <row r="2409" spans="1:10" x14ac:dyDescent="0.35">
      <c r="A2409" t="s">
        <v>9405</v>
      </c>
      <c r="B2409" t="s">
        <v>11337</v>
      </c>
      <c r="C2409" t="s">
        <v>11338</v>
      </c>
      <c r="D2409" t="s">
        <v>11339</v>
      </c>
      <c r="E2409" t="s">
        <v>11340</v>
      </c>
      <c r="F2409" s="2">
        <v>26.94</v>
      </c>
      <c r="H2409" t="s">
        <v>11341</v>
      </c>
      <c r="I2409">
        <v>0</v>
      </c>
      <c r="J2409">
        <v>1</v>
      </c>
    </row>
    <row r="2410" spans="1:10" x14ac:dyDescent="0.35">
      <c r="A2410" t="s">
        <v>9405</v>
      </c>
      <c r="B2410" t="s">
        <v>11342</v>
      </c>
      <c r="C2410" t="s">
        <v>11343</v>
      </c>
      <c r="D2410" t="s">
        <v>11344</v>
      </c>
      <c r="E2410" t="s">
        <v>11345</v>
      </c>
      <c r="F2410" s="2">
        <v>32.5</v>
      </c>
      <c r="H2410" t="s">
        <v>11346</v>
      </c>
      <c r="I2410">
        <v>0</v>
      </c>
      <c r="J2410">
        <v>1</v>
      </c>
    </row>
    <row r="2411" spans="1:10" x14ac:dyDescent="0.35">
      <c r="A2411" t="s">
        <v>9405</v>
      </c>
      <c r="B2411" t="s">
        <v>11347</v>
      </c>
      <c r="C2411" t="s">
        <v>11348</v>
      </c>
      <c r="D2411" t="s">
        <v>11349</v>
      </c>
      <c r="E2411" t="s">
        <v>11350</v>
      </c>
      <c r="F2411" s="2">
        <v>30</v>
      </c>
      <c r="H2411" t="s">
        <v>11351</v>
      </c>
      <c r="I2411">
        <v>0</v>
      </c>
      <c r="J2411">
        <v>1</v>
      </c>
    </row>
    <row r="2412" spans="1:10" x14ac:dyDescent="0.35">
      <c r="A2412" t="s">
        <v>9405</v>
      </c>
      <c r="B2412" t="s">
        <v>11352</v>
      </c>
      <c r="C2412" t="s">
        <v>11353</v>
      </c>
      <c r="D2412" t="s">
        <v>11354</v>
      </c>
      <c r="E2412" t="s">
        <v>11355</v>
      </c>
      <c r="F2412" s="2">
        <v>32.5</v>
      </c>
      <c r="H2412" t="s">
        <v>11356</v>
      </c>
      <c r="I2412">
        <v>0</v>
      </c>
      <c r="J2412">
        <v>1</v>
      </c>
    </row>
    <row r="2413" spans="1:10" x14ac:dyDescent="0.35">
      <c r="A2413" t="s">
        <v>9405</v>
      </c>
      <c r="B2413" t="s">
        <v>11357</v>
      </c>
      <c r="C2413" t="s">
        <v>11358</v>
      </c>
      <c r="D2413" t="s">
        <v>11359</v>
      </c>
      <c r="E2413" t="s">
        <v>11360</v>
      </c>
      <c r="F2413" s="2">
        <v>15</v>
      </c>
      <c r="H2413" t="s">
        <v>11361</v>
      </c>
      <c r="I2413">
        <v>0</v>
      </c>
      <c r="J2413">
        <v>1</v>
      </c>
    </row>
    <row r="2414" spans="1:10" x14ac:dyDescent="0.35">
      <c r="A2414" t="s">
        <v>9405</v>
      </c>
      <c r="B2414" t="s">
        <v>11362</v>
      </c>
      <c r="C2414" t="s">
        <v>11363</v>
      </c>
      <c r="D2414" t="s">
        <v>11364</v>
      </c>
      <c r="E2414" t="s">
        <v>11365</v>
      </c>
      <c r="F2414" s="2">
        <v>20.75</v>
      </c>
      <c r="H2414" t="s">
        <v>11366</v>
      </c>
      <c r="I2414">
        <v>0</v>
      </c>
      <c r="J2414">
        <v>1</v>
      </c>
    </row>
    <row r="2415" spans="1:10" x14ac:dyDescent="0.35">
      <c r="A2415" t="s">
        <v>9405</v>
      </c>
      <c r="B2415" t="s">
        <v>11367</v>
      </c>
      <c r="C2415" t="s">
        <v>11368</v>
      </c>
      <c r="D2415" t="s">
        <v>11369</v>
      </c>
      <c r="E2415" t="s">
        <v>11370</v>
      </c>
      <c r="F2415" s="2">
        <v>15</v>
      </c>
      <c r="H2415" t="s">
        <v>11371</v>
      </c>
      <c r="I2415">
        <v>0</v>
      </c>
      <c r="J2415">
        <v>1</v>
      </c>
    </row>
    <row r="2416" spans="1:10" x14ac:dyDescent="0.35">
      <c r="A2416" t="s">
        <v>9405</v>
      </c>
      <c r="B2416" t="s">
        <v>11372</v>
      </c>
      <c r="C2416" t="s">
        <v>11373</v>
      </c>
      <c r="D2416" t="s">
        <v>11374</v>
      </c>
      <c r="E2416" t="s">
        <v>11375</v>
      </c>
      <c r="F2416" s="2">
        <v>15</v>
      </c>
      <c r="H2416" t="s">
        <v>11376</v>
      </c>
      <c r="I2416">
        <v>0</v>
      </c>
      <c r="J2416">
        <v>1</v>
      </c>
    </row>
    <row r="2417" spans="1:10" x14ac:dyDescent="0.35">
      <c r="A2417" t="s">
        <v>9405</v>
      </c>
      <c r="B2417" t="s">
        <v>11377</v>
      </c>
      <c r="C2417" t="s">
        <v>11378</v>
      </c>
      <c r="D2417" t="s">
        <v>11379</v>
      </c>
      <c r="E2417" t="s">
        <v>11380</v>
      </c>
      <c r="F2417" s="2">
        <v>12</v>
      </c>
      <c r="H2417" t="s">
        <v>11381</v>
      </c>
      <c r="I2417">
        <v>0</v>
      </c>
      <c r="J2417">
        <v>1</v>
      </c>
    </row>
    <row r="2418" spans="1:10" x14ac:dyDescent="0.35">
      <c r="A2418" t="s">
        <v>9405</v>
      </c>
      <c r="B2418" t="s">
        <v>11382</v>
      </c>
      <c r="C2418" t="s">
        <v>11383</v>
      </c>
      <c r="D2418" t="s">
        <v>11384</v>
      </c>
      <c r="E2418" t="s">
        <v>11385</v>
      </c>
      <c r="F2418" s="2">
        <v>15</v>
      </c>
      <c r="H2418" t="s">
        <v>11386</v>
      </c>
      <c r="I2418">
        <v>0</v>
      </c>
      <c r="J2418">
        <v>1</v>
      </c>
    </row>
    <row r="2419" spans="1:10" x14ac:dyDescent="0.35">
      <c r="A2419" t="s">
        <v>9405</v>
      </c>
      <c r="B2419" t="s">
        <v>11387</v>
      </c>
      <c r="C2419" t="s">
        <v>11388</v>
      </c>
      <c r="D2419" t="s">
        <v>11389</v>
      </c>
      <c r="E2419" t="s">
        <v>11390</v>
      </c>
      <c r="F2419" s="2">
        <v>30</v>
      </c>
      <c r="H2419" t="s">
        <v>11391</v>
      </c>
      <c r="I2419">
        <v>0</v>
      </c>
      <c r="J2419">
        <v>1</v>
      </c>
    </row>
    <row r="2420" spans="1:10" x14ac:dyDescent="0.35">
      <c r="A2420" t="s">
        <v>9405</v>
      </c>
      <c r="B2420" t="s">
        <v>11392</v>
      </c>
      <c r="C2420" t="s">
        <v>11393</v>
      </c>
      <c r="D2420" t="s">
        <v>11394</v>
      </c>
      <c r="E2420" t="s">
        <v>11395</v>
      </c>
      <c r="F2420" s="2">
        <v>15</v>
      </c>
      <c r="H2420" t="s">
        <v>11396</v>
      </c>
      <c r="I2420">
        <v>0</v>
      </c>
      <c r="J2420">
        <v>1</v>
      </c>
    </row>
    <row r="2421" spans="1:10" x14ac:dyDescent="0.35">
      <c r="A2421" t="s">
        <v>9405</v>
      </c>
      <c r="B2421" t="s">
        <v>11397</v>
      </c>
      <c r="C2421" t="s">
        <v>11398</v>
      </c>
      <c r="D2421" t="s">
        <v>11399</v>
      </c>
      <c r="E2421" t="s">
        <v>11400</v>
      </c>
      <c r="F2421" s="2">
        <v>15</v>
      </c>
      <c r="H2421" t="s">
        <v>11401</v>
      </c>
      <c r="I2421">
        <v>0</v>
      </c>
      <c r="J2421">
        <v>1</v>
      </c>
    </row>
    <row r="2422" spans="1:10" x14ac:dyDescent="0.35">
      <c r="A2422" t="s">
        <v>9405</v>
      </c>
      <c r="B2422" t="s">
        <v>11402</v>
      </c>
      <c r="C2422" t="s">
        <v>11403</v>
      </c>
      <c r="D2422" t="s">
        <v>11404</v>
      </c>
      <c r="E2422" t="s">
        <v>11405</v>
      </c>
      <c r="F2422" s="2">
        <v>37.5</v>
      </c>
      <c r="H2422" t="s">
        <v>11406</v>
      </c>
      <c r="I2422">
        <v>0</v>
      </c>
      <c r="J2422">
        <v>1</v>
      </c>
    </row>
    <row r="2423" spans="1:10" x14ac:dyDescent="0.35">
      <c r="A2423" t="s">
        <v>9405</v>
      </c>
      <c r="B2423" t="s">
        <v>11407</v>
      </c>
      <c r="C2423" t="s">
        <v>11408</v>
      </c>
      <c r="D2423" t="s">
        <v>8152</v>
      </c>
      <c r="E2423" t="s">
        <v>8153</v>
      </c>
      <c r="F2423" s="2">
        <v>31.25</v>
      </c>
      <c r="H2423" t="s">
        <v>11409</v>
      </c>
      <c r="I2423">
        <v>0</v>
      </c>
      <c r="J2423">
        <v>1</v>
      </c>
    </row>
    <row r="2424" spans="1:10" x14ac:dyDescent="0.35">
      <c r="A2424" t="s">
        <v>9405</v>
      </c>
      <c r="B2424" t="s">
        <v>11410</v>
      </c>
      <c r="C2424" t="s">
        <v>11411</v>
      </c>
      <c r="D2424" t="s">
        <v>11412</v>
      </c>
      <c r="E2424" t="s">
        <v>11413</v>
      </c>
      <c r="F2424" s="2">
        <v>15</v>
      </c>
      <c r="H2424" t="s">
        <v>11414</v>
      </c>
      <c r="I2424">
        <v>0</v>
      </c>
      <c r="J2424">
        <v>1</v>
      </c>
    </row>
    <row r="2425" spans="1:10" x14ac:dyDescent="0.35">
      <c r="A2425" t="s">
        <v>9405</v>
      </c>
      <c r="B2425" t="s">
        <v>11415</v>
      </c>
      <c r="C2425" t="s">
        <v>11416</v>
      </c>
      <c r="D2425" t="s">
        <v>11412</v>
      </c>
      <c r="E2425" t="s">
        <v>11413</v>
      </c>
      <c r="F2425" s="2">
        <v>15</v>
      </c>
      <c r="H2425" t="s">
        <v>11417</v>
      </c>
      <c r="I2425">
        <v>0</v>
      </c>
      <c r="J2425">
        <v>1</v>
      </c>
    </row>
    <row r="2426" spans="1:10" x14ac:dyDescent="0.35">
      <c r="A2426" t="s">
        <v>9405</v>
      </c>
      <c r="B2426" t="s">
        <v>11418</v>
      </c>
      <c r="C2426" t="s">
        <v>11419</v>
      </c>
      <c r="D2426" t="s">
        <v>11420</v>
      </c>
      <c r="E2426" t="s">
        <v>11421</v>
      </c>
      <c r="F2426" s="2">
        <v>16.25</v>
      </c>
      <c r="H2426" t="s">
        <v>11422</v>
      </c>
      <c r="I2426">
        <v>0</v>
      </c>
      <c r="J2426">
        <v>1</v>
      </c>
    </row>
    <row r="2427" spans="1:10" x14ac:dyDescent="0.35">
      <c r="A2427" t="s">
        <v>9405</v>
      </c>
      <c r="B2427" t="s">
        <v>11423</v>
      </c>
      <c r="C2427" t="s">
        <v>11424</v>
      </c>
      <c r="D2427" t="s">
        <v>11425</v>
      </c>
      <c r="E2427" t="s">
        <v>11426</v>
      </c>
      <c r="F2427" s="2">
        <v>15</v>
      </c>
      <c r="H2427" t="s">
        <v>11427</v>
      </c>
      <c r="I2427">
        <v>0</v>
      </c>
      <c r="J2427">
        <v>1</v>
      </c>
    </row>
    <row r="2428" spans="1:10" x14ac:dyDescent="0.35">
      <c r="A2428" t="s">
        <v>9405</v>
      </c>
      <c r="B2428" t="s">
        <v>11428</v>
      </c>
      <c r="C2428" t="s">
        <v>11429</v>
      </c>
      <c r="D2428" t="s">
        <v>11430</v>
      </c>
      <c r="E2428" t="s">
        <v>11431</v>
      </c>
      <c r="F2428" s="2">
        <v>15</v>
      </c>
      <c r="H2428" t="s">
        <v>11432</v>
      </c>
      <c r="I2428">
        <v>0</v>
      </c>
      <c r="J2428">
        <v>1</v>
      </c>
    </row>
    <row r="2429" spans="1:10" x14ac:dyDescent="0.35">
      <c r="A2429" t="s">
        <v>9405</v>
      </c>
      <c r="B2429" t="s">
        <v>11433</v>
      </c>
      <c r="C2429" t="s">
        <v>11434</v>
      </c>
      <c r="D2429" t="s">
        <v>11435</v>
      </c>
      <c r="E2429" t="s">
        <v>11436</v>
      </c>
      <c r="F2429" s="2">
        <v>24</v>
      </c>
      <c r="H2429" t="s">
        <v>11437</v>
      </c>
      <c r="I2429">
        <v>0</v>
      </c>
      <c r="J2429">
        <v>1</v>
      </c>
    </row>
    <row r="2430" spans="1:10" x14ac:dyDescent="0.35">
      <c r="A2430" t="s">
        <v>9405</v>
      </c>
      <c r="B2430" t="s">
        <v>11438</v>
      </c>
      <c r="C2430" t="s">
        <v>11439</v>
      </c>
      <c r="D2430" t="s">
        <v>11440</v>
      </c>
      <c r="E2430" t="s">
        <v>11441</v>
      </c>
      <c r="F2430" s="2">
        <v>98</v>
      </c>
      <c r="H2430" t="s">
        <v>11442</v>
      </c>
      <c r="I2430">
        <v>0</v>
      </c>
      <c r="J2430">
        <v>1</v>
      </c>
    </row>
    <row r="2431" spans="1:10" x14ac:dyDescent="0.35">
      <c r="A2431" t="s">
        <v>9405</v>
      </c>
      <c r="B2431" t="s">
        <v>11443</v>
      </c>
      <c r="C2431" t="s">
        <v>11444</v>
      </c>
      <c r="D2431" t="s">
        <v>11445</v>
      </c>
      <c r="E2431" t="s">
        <v>11446</v>
      </c>
      <c r="F2431" s="2">
        <v>16.940000000000001</v>
      </c>
      <c r="I2431">
        <v>0</v>
      </c>
      <c r="J2431">
        <v>1</v>
      </c>
    </row>
    <row r="2432" spans="1:10" x14ac:dyDescent="0.35">
      <c r="A2432" t="s">
        <v>9405</v>
      </c>
      <c r="B2432" t="s">
        <v>11447</v>
      </c>
      <c r="C2432" t="s">
        <v>11448</v>
      </c>
      <c r="D2432" t="s">
        <v>11449</v>
      </c>
      <c r="E2432" t="s">
        <v>11450</v>
      </c>
      <c r="F2432" s="2">
        <v>15</v>
      </c>
      <c r="H2432" t="s">
        <v>11451</v>
      </c>
      <c r="I2432">
        <v>0</v>
      </c>
      <c r="J2432">
        <v>1</v>
      </c>
    </row>
    <row r="2433" spans="1:10" x14ac:dyDescent="0.35">
      <c r="A2433" t="s">
        <v>9405</v>
      </c>
      <c r="B2433" t="s">
        <v>11452</v>
      </c>
      <c r="C2433" t="s">
        <v>11453</v>
      </c>
      <c r="D2433" t="s">
        <v>11454</v>
      </c>
      <c r="E2433" t="s">
        <v>11455</v>
      </c>
      <c r="F2433" s="2">
        <v>15</v>
      </c>
      <c r="H2433" t="s">
        <v>11456</v>
      </c>
      <c r="I2433">
        <v>0</v>
      </c>
      <c r="J2433">
        <v>1</v>
      </c>
    </row>
    <row r="2434" spans="1:10" x14ac:dyDescent="0.35">
      <c r="A2434" t="s">
        <v>9405</v>
      </c>
      <c r="B2434" t="s">
        <v>11457</v>
      </c>
      <c r="C2434" t="s">
        <v>11458</v>
      </c>
      <c r="D2434" t="s">
        <v>11459</v>
      </c>
      <c r="E2434" t="s">
        <v>11460</v>
      </c>
      <c r="F2434" s="2">
        <v>60</v>
      </c>
      <c r="H2434" t="s">
        <v>11461</v>
      </c>
      <c r="I2434">
        <v>0</v>
      </c>
      <c r="J2434">
        <v>1</v>
      </c>
    </row>
    <row r="2435" spans="1:10" x14ac:dyDescent="0.35">
      <c r="A2435" t="s">
        <v>9405</v>
      </c>
      <c r="B2435" t="s">
        <v>11462</v>
      </c>
      <c r="C2435" t="s">
        <v>11463</v>
      </c>
      <c r="D2435" t="s">
        <v>11464</v>
      </c>
      <c r="E2435" t="s">
        <v>11465</v>
      </c>
      <c r="F2435" s="2">
        <v>15</v>
      </c>
      <c r="H2435" t="s">
        <v>11466</v>
      </c>
      <c r="I2435">
        <v>0</v>
      </c>
      <c r="J2435">
        <v>1</v>
      </c>
    </row>
    <row r="2436" spans="1:10" x14ac:dyDescent="0.35">
      <c r="A2436" t="s">
        <v>9405</v>
      </c>
      <c r="B2436" t="s">
        <v>11467</v>
      </c>
      <c r="C2436" t="s">
        <v>11468</v>
      </c>
      <c r="D2436" t="s">
        <v>11469</v>
      </c>
      <c r="E2436" t="s">
        <v>11470</v>
      </c>
      <c r="F2436" s="2">
        <v>15</v>
      </c>
      <c r="H2436" t="s">
        <v>11471</v>
      </c>
      <c r="I2436">
        <v>0</v>
      </c>
      <c r="J2436">
        <v>1</v>
      </c>
    </row>
    <row r="2437" spans="1:10" x14ac:dyDescent="0.35">
      <c r="A2437" t="s">
        <v>9405</v>
      </c>
      <c r="B2437" t="s">
        <v>11472</v>
      </c>
      <c r="C2437" t="s">
        <v>11473</v>
      </c>
      <c r="D2437" t="s">
        <v>11474</v>
      </c>
      <c r="E2437" t="s">
        <v>11475</v>
      </c>
      <c r="F2437" s="2">
        <v>15</v>
      </c>
      <c r="H2437" t="s">
        <v>11476</v>
      </c>
      <c r="I2437">
        <v>0</v>
      </c>
      <c r="J2437">
        <v>1</v>
      </c>
    </row>
    <row r="2438" spans="1:10" x14ac:dyDescent="0.35">
      <c r="A2438" t="s">
        <v>9405</v>
      </c>
      <c r="B2438" t="s">
        <v>11477</v>
      </c>
      <c r="C2438" t="s">
        <v>11478</v>
      </c>
      <c r="D2438" t="s">
        <v>11479</v>
      </c>
      <c r="E2438" t="s">
        <v>11480</v>
      </c>
      <c r="F2438" s="2">
        <v>15</v>
      </c>
      <c r="H2438" t="s">
        <v>11481</v>
      </c>
      <c r="I2438">
        <v>0</v>
      </c>
      <c r="J2438">
        <v>1</v>
      </c>
    </row>
    <row r="2439" spans="1:10" x14ac:dyDescent="0.35">
      <c r="A2439" t="s">
        <v>9405</v>
      </c>
      <c r="B2439" t="s">
        <v>11482</v>
      </c>
      <c r="C2439" t="s">
        <v>11483</v>
      </c>
      <c r="D2439" t="s">
        <v>11484</v>
      </c>
      <c r="E2439" t="s">
        <v>11485</v>
      </c>
      <c r="F2439" s="2">
        <v>15</v>
      </c>
      <c r="H2439" t="s">
        <v>11486</v>
      </c>
      <c r="I2439">
        <v>0</v>
      </c>
      <c r="J2439">
        <v>1</v>
      </c>
    </row>
    <row r="2440" spans="1:10" x14ac:dyDescent="0.35">
      <c r="A2440" t="s">
        <v>9405</v>
      </c>
      <c r="B2440" t="s">
        <v>11487</v>
      </c>
      <c r="C2440" t="s">
        <v>11488</v>
      </c>
      <c r="D2440" t="s">
        <v>11489</v>
      </c>
      <c r="E2440" t="s">
        <v>11490</v>
      </c>
      <c r="F2440" s="2">
        <v>15</v>
      </c>
      <c r="H2440" t="s">
        <v>11491</v>
      </c>
      <c r="I2440">
        <v>0</v>
      </c>
      <c r="J2440">
        <v>1</v>
      </c>
    </row>
    <row r="2441" spans="1:10" x14ac:dyDescent="0.35">
      <c r="A2441" t="s">
        <v>9405</v>
      </c>
      <c r="B2441" t="s">
        <v>11492</v>
      </c>
      <c r="C2441" t="s">
        <v>11493</v>
      </c>
      <c r="D2441" t="s">
        <v>11494</v>
      </c>
      <c r="E2441" t="s">
        <v>11495</v>
      </c>
      <c r="F2441" s="2">
        <v>25.75</v>
      </c>
      <c r="H2441" t="s">
        <v>11496</v>
      </c>
      <c r="I2441">
        <v>0</v>
      </c>
      <c r="J2441">
        <v>1</v>
      </c>
    </row>
    <row r="2442" spans="1:10" x14ac:dyDescent="0.35">
      <c r="A2442" t="s">
        <v>9405</v>
      </c>
      <c r="B2442" t="s">
        <v>11497</v>
      </c>
      <c r="C2442" t="s">
        <v>11498</v>
      </c>
      <c r="D2442" t="s">
        <v>11499</v>
      </c>
      <c r="E2442" t="s">
        <v>11500</v>
      </c>
      <c r="F2442" s="2">
        <v>15</v>
      </c>
      <c r="H2442" t="s">
        <v>11501</v>
      </c>
      <c r="I2442">
        <v>0</v>
      </c>
      <c r="J2442">
        <v>1</v>
      </c>
    </row>
    <row r="2443" spans="1:10" x14ac:dyDescent="0.35">
      <c r="A2443" t="s">
        <v>9405</v>
      </c>
      <c r="B2443" t="s">
        <v>11502</v>
      </c>
      <c r="C2443" t="s">
        <v>11503</v>
      </c>
      <c r="D2443" t="s">
        <v>11504</v>
      </c>
      <c r="E2443" t="s">
        <v>11505</v>
      </c>
      <c r="F2443" s="2">
        <v>15</v>
      </c>
      <c r="H2443" t="s">
        <v>11506</v>
      </c>
      <c r="I2443">
        <v>0</v>
      </c>
      <c r="J2443">
        <v>1</v>
      </c>
    </row>
    <row r="2444" spans="1:10" x14ac:dyDescent="0.35">
      <c r="A2444" t="s">
        <v>9405</v>
      </c>
      <c r="B2444" t="s">
        <v>11507</v>
      </c>
      <c r="C2444" t="s">
        <v>11508</v>
      </c>
      <c r="D2444" t="s">
        <v>11509</v>
      </c>
      <c r="E2444" t="s">
        <v>11510</v>
      </c>
      <c r="F2444" s="2">
        <v>30</v>
      </c>
      <c r="H2444" t="s">
        <v>11511</v>
      </c>
      <c r="I2444">
        <v>0</v>
      </c>
      <c r="J2444">
        <v>1</v>
      </c>
    </row>
    <row r="2445" spans="1:10" x14ac:dyDescent="0.35">
      <c r="A2445" t="s">
        <v>9405</v>
      </c>
      <c r="B2445" t="s">
        <v>11512</v>
      </c>
      <c r="C2445" t="s">
        <v>11513</v>
      </c>
      <c r="D2445" t="s">
        <v>11514</v>
      </c>
      <c r="E2445" t="s">
        <v>11515</v>
      </c>
      <c r="F2445" s="2">
        <v>50</v>
      </c>
      <c r="H2445" t="s">
        <v>11516</v>
      </c>
      <c r="I2445">
        <v>0</v>
      </c>
      <c r="J2445">
        <v>1</v>
      </c>
    </row>
    <row r="2446" spans="1:10" x14ac:dyDescent="0.35">
      <c r="A2446" t="s">
        <v>9405</v>
      </c>
      <c r="B2446" t="s">
        <v>11517</v>
      </c>
      <c r="C2446" t="s">
        <v>11518</v>
      </c>
      <c r="D2446" t="s">
        <v>11519</v>
      </c>
      <c r="E2446" t="s">
        <v>11520</v>
      </c>
      <c r="F2446" s="2">
        <v>15</v>
      </c>
      <c r="H2446" t="s">
        <v>11521</v>
      </c>
      <c r="I2446">
        <v>0</v>
      </c>
      <c r="J2446">
        <v>1</v>
      </c>
    </row>
    <row r="2447" spans="1:10" x14ac:dyDescent="0.35">
      <c r="A2447" t="s">
        <v>9405</v>
      </c>
      <c r="B2447" t="s">
        <v>11522</v>
      </c>
      <c r="C2447" t="s">
        <v>11523</v>
      </c>
      <c r="D2447" t="s">
        <v>11524</v>
      </c>
      <c r="E2447" t="s">
        <v>11525</v>
      </c>
      <c r="F2447" s="2">
        <v>15</v>
      </c>
      <c r="H2447" t="s">
        <v>11526</v>
      </c>
      <c r="I2447">
        <v>0</v>
      </c>
      <c r="J2447">
        <v>1</v>
      </c>
    </row>
    <row r="2448" spans="1:10" x14ac:dyDescent="0.35">
      <c r="A2448" t="s">
        <v>9405</v>
      </c>
      <c r="B2448" t="s">
        <v>11527</v>
      </c>
      <c r="C2448" t="s">
        <v>11528</v>
      </c>
      <c r="D2448" t="s">
        <v>11529</v>
      </c>
      <c r="E2448" t="s">
        <v>11530</v>
      </c>
      <c r="F2448" s="2">
        <v>20.75</v>
      </c>
      <c r="H2448" t="s">
        <v>11531</v>
      </c>
      <c r="I2448">
        <v>0</v>
      </c>
      <c r="J2448">
        <v>1</v>
      </c>
    </row>
    <row r="2449" spans="1:10" x14ac:dyDescent="0.35">
      <c r="A2449" t="s">
        <v>9405</v>
      </c>
      <c r="B2449" t="s">
        <v>11532</v>
      </c>
      <c r="C2449" t="s">
        <v>11533</v>
      </c>
      <c r="D2449" t="s">
        <v>11529</v>
      </c>
      <c r="E2449" t="s">
        <v>11530</v>
      </c>
      <c r="F2449" s="2">
        <v>40.5</v>
      </c>
      <c r="H2449" t="s">
        <v>11534</v>
      </c>
      <c r="I2449">
        <v>0</v>
      </c>
      <c r="J2449">
        <v>1</v>
      </c>
    </row>
    <row r="2450" spans="1:10" x14ac:dyDescent="0.35">
      <c r="A2450" t="s">
        <v>9405</v>
      </c>
      <c r="B2450" t="s">
        <v>11535</v>
      </c>
      <c r="C2450" t="s">
        <v>11536</v>
      </c>
      <c r="D2450" t="s">
        <v>11537</v>
      </c>
      <c r="E2450" t="s">
        <v>11538</v>
      </c>
      <c r="F2450" s="2">
        <v>16.25</v>
      </c>
      <c r="H2450" t="s">
        <v>11539</v>
      </c>
      <c r="I2450">
        <v>0</v>
      </c>
      <c r="J2450">
        <v>1</v>
      </c>
    </row>
    <row r="2451" spans="1:10" x14ac:dyDescent="0.35">
      <c r="A2451" t="s">
        <v>9405</v>
      </c>
      <c r="B2451" t="s">
        <v>11540</v>
      </c>
      <c r="C2451" t="s">
        <v>11541</v>
      </c>
      <c r="D2451" t="s">
        <v>11542</v>
      </c>
      <c r="E2451" t="s">
        <v>11543</v>
      </c>
      <c r="F2451" s="2">
        <v>15</v>
      </c>
      <c r="H2451" t="s">
        <v>11544</v>
      </c>
      <c r="I2451">
        <v>0</v>
      </c>
      <c r="J2451">
        <v>1</v>
      </c>
    </row>
    <row r="2452" spans="1:10" x14ac:dyDescent="0.35">
      <c r="A2452" t="s">
        <v>9405</v>
      </c>
      <c r="B2452" t="s">
        <v>11545</v>
      </c>
      <c r="C2452" t="s">
        <v>11546</v>
      </c>
      <c r="D2452" t="s">
        <v>11547</v>
      </c>
      <c r="E2452" t="s">
        <v>11548</v>
      </c>
      <c r="F2452" s="2">
        <v>28.75</v>
      </c>
      <c r="H2452" t="s">
        <v>11549</v>
      </c>
      <c r="I2452">
        <v>0</v>
      </c>
      <c r="J2452">
        <v>1</v>
      </c>
    </row>
    <row r="2453" spans="1:10" x14ac:dyDescent="0.35">
      <c r="A2453" t="s">
        <v>9405</v>
      </c>
      <c r="B2453" t="s">
        <v>11550</v>
      </c>
      <c r="C2453" t="s">
        <v>11551</v>
      </c>
      <c r="D2453" t="s">
        <v>11552</v>
      </c>
      <c r="E2453" t="s">
        <v>11553</v>
      </c>
      <c r="F2453" s="2">
        <v>84</v>
      </c>
      <c r="H2453" t="s">
        <v>11554</v>
      </c>
      <c r="I2453">
        <v>0</v>
      </c>
      <c r="J2453">
        <v>1</v>
      </c>
    </row>
    <row r="2454" spans="1:10" x14ac:dyDescent="0.35">
      <c r="A2454" t="s">
        <v>9405</v>
      </c>
      <c r="B2454" t="s">
        <v>11555</v>
      </c>
      <c r="C2454" t="s">
        <v>11556</v>
      </c>
      <c r="D2454" t="s">
        <v>11557</v>
      </c>
      <c r="E2454" t="s">
        <v>11558</v>
      </c>
      <c r="F2454" s="2">
        <v>16.25</v>
      </c>
      <c r="H2454" t="s">
        <v>11559</v>
      </c>
      <c r="I2454">
        <v>0</v>
      </c>
      <c r="J2454">
        <v>1</v>
      </c>
    </row>
    <row r="2455" spans="1:10" x14ac:dyDescent="0.35">
      <c r="A2455" t="s">
        <v>9405</v>
      </c>
      <c r="B2455" t="s">
        <v>11560</v>
      </c>
      <c r="C2455" t="s">
        <v>11561</v>
      </c>
      <c r="D2455" t="s">
        <v>11562</v>
      </c>
      <c r="E2455" t="s">
        <v>11563</v>
      </c>
      <c r="F2455" s="2">
        <v>45</v>
      </c>
      <c r="H2455" t="s">
        <v>11564</v>
      </c>
      <c r="I2455">
        <v>0</v>
      </c>
      <c r="J2455">
        <v>1</v>
      </c>
    </row>
    <row r="2456" spans="1:10" x14ac:dyDescent="0.35">
      <c r="A2456" t="s">
        <v>9405</v>
      </c>
      <c r="B2456" t="s">
        <v>1444</v>
      </c>
      <c r="C2456" t="s">
        <v>11565</v>
      </c>
      <c r="D2456" t="s">
        <v>11566</v>
      </c>
      <c r="E2456" t="s">
        <v>11567</v>
      </c>
      <c r="F2456" s="2">
        <v>16.25</v>
      </c>
      <c r="I2456">
        <v>0</v>
      </c>
      <c r="J2456">
        <v>1</v>
      </c>
    </row>
    <row r="2457" spans="1:10" x14ac:dyDescent="0.35">
      <c r="A2457" t="s">
        <v>9405</v>
      </c>
      <c r="B2457" t="s">
        <v>11568</v>
      </c>
      <c r="C2457" t="s">
        <v>11569</v>
      </c>
      <c r="D2457" t="s">
        <v>11570</v>
      </c>
      <c r="E2457" t="s">
        <v>11571</v>
      </c>
      <c r="F2457" s="2">
        <v>15</v>
      </c>
      <c r="H2457" t="s">
        <v>11572</v>
      </c>
      <c r="I2457">
        <v>0</v>
      </c>
      <c r="J2457">
        <v>1</v>
      </c>
    </row>
    <row r="2458" spans="1:10" x14ac:dyDescent="0.35">
      <c r="A2458" t="s">
        <v>9405</v>
      </c>
      <c r="B2458" t="s">
        <v>11573</v>
      </c>
      <c r="C2458" t="s">
        <v>11574</v>
      </c>
      <c r="D2458" t="s">
        <v>11575</v>
      </c>
      <c r="E2458" t="s">
        <v>11576</v>
      </c>
      <c r="F2458" s="2">
        <v>16.940000000000001</v>
      </c>
      <c r="I2458">
        <v>0</v>
      </c>
      <c r="J2458">
        <v>1</v>
      </c>
    </row>
    <row r="2459" spans="1:10" x14ac:dyDescent="0.35">
      <c r="A2459" t="s">
        <v>9405</v>
      </c>
      <c r="B2459" t="s">
        <v>11577</v>
      </c>
      <c r="C2459" t="s">
        <v>11578</v>
      </c>
      <c r="D2459" t="s">
        <v>11579</v>
      </c>
      <c r="E2459" t="s">
        <v>11580</v>
      </c>
      <c r="F2459" s="2">
        <v>28.75</v>
      </c>
      <c r="H2459" t="s">
        <v>11581</v>
      </c>
      <c r="I2459">
        <v>0</v>
      </c>
      <c r="J2459">
        <v>1</v>
      </c>
    </row>
    <row r="2460" spans="1:10" x14ac:dyDescent="0.35">
      <c r="A2460" t="s">
        <v>9405</v>
      </c>
      <c r="B2460" t="s">
        <v>11582</v>
      </c>
      <c r="C2460" t="s">
        <v>11583</v>
      </c>
      <c r="D2460" t="s">
        <v>11584</v>
      </c>
      <c r="E2460" t="s">
        <v>11585</v>
      </c>
      <c r="F2460" s="2">
        <v>16.25</v>
      </c>
      <c r="H2460" t="s">
        <v>11586</v>
      </c>
      <c r="I2460">
        <v>0</v>
      </c>
      <c r="J2460">
        <v>1</v>
      </c>
    </row>
    <row r="2461" spans="1:10" x14ac:dyDescent="0.35">
      <c r="A2461" t="s">
        <v>9405</v>
      </c>
      <c r="B2461" t="s">
        <v>11587</v>
      </c>
      <c r="C2461" t="s">
        <v>11588</v>
      </c>
      <c r="D2461" t="s">
        <v>11589</v>
      </c>
      <c r="E2461" t="s">
        <v>11590</v>
      </c>
      <c r="F2461" s="2">
        <v>15</v>
      </c>
      <c r="H2461" t="s">
        <v>11591</v>
      </c>
      <c r="I2461">
        <v>0</v>
      </c>
      <c r="J2461">
        <v>1</v>
      </c>
    </row>
    <row r="2462" spans="1:10" x14ac:dyDescent="0.35">
      <c r="A2462" t="s">
        <v>9405</v>
      </c>
      <c r="B2462" t="s">
        <v>11592</v>
      </c>
      <c r="C2462" t="s">
        <v>11593</v>
      </c>
      <c r="D2462" t="s">
        <v>11594</v>
      </c>
      <c r="E2462" t="s">
        <v>11595</v>
      </c>
      <c r="F2462" s="2">
        <v>20</v>
      </c>
      <c r="H2462" t="s">
        <v>11596</v>
      </c>
      <c r="I2462">
        <v>0</v>
      </c>
      <c r="J2462">
        <v>1</v>
      </c>
    </row>
    <row r="2463" spans="1:10" x14ac:dyDescent="0.35">
      <c r="A2463" t="s">
        <v>9405</v>
      </c>
      <c r="B2463" t="s">
        <v>11597</v>
      </c>
      <c r="C2463" t="s">
        <v>11598</v>
      </c>
      <c r="D2463" t="s">
        <v>11599</v>
      </c>
      <c r="E2463" t="s">
        <v>11600</v>
      </c>
      <c r="F2463" s="2">
        <v>15</v>
      </c>
      <c r="H2463" t="s">
        <v>11601</v>
      </c>
      <c r="I2463">
        <v>0</v>
      </c>
      <c r="J2463">
        <v>1</v>
      </c>
    </row>
    <row r="2464" spans="1:10" x14ac:dyDescent="0.35">
      <c r="A2464" t="s">
        <v>9405</v>
      </c>
      <c r="B2464" t="s">
        <v>11602</v>
      </c>
      <c r="C2464" t="s">
        <v>11603</v>
      </c>
      <c r="D2464" t="s">
        <v>11604</v>
      </c>
      <c r="E2464" t="s">
        <v>11605</v>
      </c>
      <c r="F2464" s="2">
        <v>16.25</v>
      </c>
      <c r="H2464" t="s">
        <v>11606</v>
      </c>
      <c r="I2464">
        <v>0</v>
      </c>
      <c r="J2464">
        <v>1</v>
      </c>
    </row>
    <row r="2465" spans="1:10" x14ac:dyDescent="0.35">
      <c r="A2465" t="s">
        <v>9405</v>
      </c>
      <c r="B2465" t="s">
        <v>11607</v>
      </c>
      <c r="C2465" t="s">
        <v>11608</v>
      </c>
      <c r="D2465" t="s">
        <v>11609</v>
      </c>
      <c r="E2465" t="s">
        <v>11610</v>
      </c>
      <c r="F2465" s="2">
        <v>15</v>
      </c>
      <c r="H2465" t="s">
        <v>11611</v>
      </c>
      <c r="I2465">
        <v>0</v>
      </c>
      <c r="J2465">
        <v>1</v>
      </c>
    </row>
    <row r="2466" spans="1:10" x14ac:dyDescent="0.35">
      <c r="A2466" t="s">
        <v>9405</v>
      </c>
      <c r="B2466" t="s">
        <v>11612</v>
      </c>
      <c r="C2466" t="s">
        <v>11613</v>
      </c>
      <c r="D2466" t="s">
        <v>11614</v>
      </c>
      <c r="E2466" t="s">
        <v>11615</v>
      </c>
      <c r="F2466" s="2">
        <v>15</v>
      </c>
      <c r="H2466" t="s">
        <v>11616</v>
      </c>
      <c r="I2466">
        <v>0</v>
      </c>
      <c r="J2466">
        <v>1</v>
      </c>
    </row>
    <row r="2467" spans="1:10" x14ac:dyDescent="0.35">
      <c r="A2467" t="s">
        <v>9405</v>
      </c>
      <c r="B2467" t="s">
        <v>11617</v>
      </c>
      <c r="C2467" t="s">
        <v>11618</v>
      </c>
      <c r="D2467" t="s">
        <v>11619</v>
      </c>
      <c r="E2467" t="s">
        <v>11620</v>
      </c>
      <c r="F2467" s="2">
        <v>22</v>
      </c>
      <c r="H2467" t="s">
        <v>11621</v>
      </c>
      <c r="I2467">
        <v>0</v>
      </c>
      <c r="J2467">
        <v>1</v>
      </c>
    </row>
    <row r="2468" spans="1:10" x14ac:dyDescent="0.35">
      <c r="A2468" t="s">
        <v>9405</v>
      </c>
      <c r="B2468" t="s">
        <v>11622</v>
      </c>
      <c r="C2468" t="s">
        <v>11623</v>
      </c>
      <c r="D2468" t="s">
        <v>11624</v>
      </c>
      <c r="E2468" t="s">
        <v>11625</v>
      </c>
      <c r="F2468" s="2">
        <v>16.25</v>
      </c>
      <c r="H2468" t="s">
        <v>11626</v>
      </c>
      <c r="I2468">
        <v>0</v>
      </c>
      <c r="J2468">
        <v>1</v>
      </c>
    </row>
    <row r="2469" spans="1:10" x14ac:dyDescent="0.35">
      <c r="A2469" t="s">
        <v>9405</v>
      </c>
      <c r="B2469" t="s">
        <v>11627</v>
      </c>
      <c r="C2469" t="s">
        <v>11628</v>
      </c>
      <c r="D2469" t="s">
        <v>11629</v>
      </c>
      <c r="E2469" t="s">
        <v>11630</v>
      </c>
      <c r="F2469" s="2">
        <v>15</v>
      </c>
      <c r="H2469" t="s">
        <v>11631</v>
      </c>
      <c r="I2469">
        <v>0</v>
      </c>
      <c r="J2469">
        <v>1</v>
      </c>
    </row>
    <row r="2470" spans="1:10" x14ac:dyDescent="0.35">
      <c r="A2470" t="s">
        <v>9405</v>
      </c>
      <c r="B2470" t="s">
        <v>11632</v>
      </c>
      <c r="C2470" t="s">
        <v>11633</v>
      </c>
      <c r="D2470" t="s">
        <v>11634</v>
      </c>
      <c r="E2470" t="s">
        <v>11634</v>
      </c>
      <c r="F2470" s="2">
        <v>25</v>
      </c>
      <c r="H2470" t="s">
        <v>11635</v>
      </c>
      <c r="I2470">
        <v>0</v>
      </c>
      <c r="J2470">
        <v>1</v>
      </c>
    </row>
    <row r="2471" spans="1:10" x14ac:dyDescent="0.35">
      <c r="A2471" t="s">
        <v>9405</v>
      </c>
      <c r="B2471" t="s">
        <v>11636</v>
      </c>
      <c r="C2471" t="s">
        <v>11637</v>
      </c>
      <c r="D2471" t="s">
        <v>11638</v>
      </c>
      <c r="E2471" t="s">
        <v>11639</v>
      </c>
      <c r="F2471" s="2">
        <v>22.75</v>
      </c>
      <c r="H2471" t="s">
        <v>11640</v>
      </c>
      <c r="I2471">
        <v>0</v>
      </c>
      <c r="J2471">
        <v>1</v>
      </c>
    </row>
    <row r="2472" spans="1:10" x14ac:dyDescent="0.35">
      <c r="A2472" t="s">
        <v>9405</v>
      </c>
      <c r="B2472" t="s">
        <v>11641</v>
      </c>
      <c r="C2472" t="s">
        <v>11642</v>
      </c>
      <c r="D2472" t="s">
        <v>11643</v>
      </c>
      <c r="E2472" t="s">
        <v>11644</v>
      </c>
      <c r="F2472" s="2">
        <v>15</v>
      </c>
      <c r="H2472" t="s">
        <v>11645</v>
      </c>
      <c r="I2472">
        <v>0</v>
      </c>
      <c r="J2472">
        <v>1</v>
      </c>
    </row>
    <row r="2473" spans="1:10" x14ac:dyDescent="0.35">
      <c r="A2473" t="s">
        <v>9405</v>
      </c>
      <c r="B2473" t="s">
        <v>11646</v>
      </c>
      <c r="C2473" t="s">
        <v>11647</v>
      </c>
      <c r="D2473" t="s">
        <v>11648</v>
      </c>
      <c r="E2473" t="s">
        <v>11649</v>
      </c>
      <c r="F2473" s="2">
        <v>45.12</v>
      </c>
      <c r="H2473" t="s">
        <v>11650</v>
      </c>
      <c r="I2473">
        <v>0</v>
      </c>
      <c r="J2473">
        <v>1</v>
      </c>
    </row>
    <row r="2474" spans="1:10" x14ac:dyDescent="0.35">
      <c r="A2474" t="s">
        <v>9405</v>
      </c>
      <c r="B2474" t="s">
        <v>11651</v>
      </c>
      <c r="C2474" t="s">
        <v>11652</v>
      </c>
      <c r="D2474" t="s">
        <v>11653</v>
      </c>
      <c r="E2474" t="s">
        <v>11654</v>
      </c>
      <c r="F2474" s="2">
        <v>16.25</v>
      </c>
      <c r="H2474" t="s">
        <v>11655</v>
      </c>
      <c r="I2474">
        <v>0</v>
      </c>
      <c r="J2474">
        <v>1</v>
      </c>
    </row>
    <row r="2475" spans="1:10" x14ac:dyDescent="0.35">
      <c r="A2475" t="s">
        <v>9405</v>
      </c>
      <c r="B2475" t="s">
        <v>11656</v>
      </c>
      <c r="C2475" t="s">
        <v>11657</v>
      </c>
      <c r="D2475" t="s">
        <v>11658</v>
      </c>
      <c r="E2475" t="s">
        <v>11659</v>
      </c>
      <c r="F2475" s="2">
        <v>16.940000000000001</v>
      </c>
      <c r="H2475" t="s">
        <v>11660</v>
      </c>
      <c r="I2475">
        <v>0</v>
      </c>
      <c r="J2475">
        <v>1</v>
      </c>
    </row>
    <row r="2476" spans="1:10" x14ac:dyDescent="0.35">
      <c r="A2476" t="s">
        <v>9405</v>
      </c>
      <c r="B2476" t="s">
        <v>11661</v>
      </c>
      <c r="C2476" t="s">
        <v>11662</v>
      </c>
      <c r="D2476" t="s">
        <v>11663</v>
      </c>
      <c r="E2476" t="s">
        <v>11664</v>
      </c>
      <c r="F2476" s="2">
        <v>47.74</v>
      </c>
      <c r="I2476">
        <v>0</v>
      </c>
      <c r="J2476">
        <v>1</v>
      </c>
    </row>
    <row r="2477" spans="1:10" x14ac:dyDescent="0.35">
      <c r="A2477" t="s">
        <v>9405</v>
      </c>
      <c r="B2477" t="s">
        <v>11665</v>
      </c>
      <c r="C2477" t="s">
        <v>11666</v>
      </c>
      <c r="D2477" t="s">
        <v>11667</v>
      </c>
      <c r="E2477" t="s">
        <v>11668</v>
      </c>
      <c r="F2477" s="2">
        <v>30</v>
      </c>
      <c r="H2477" t="s">
        <v>11669</v>
      </c>
      <c r="I2477">
        <v>0</v>
      </c>
      <c r="J2477">
        <v>1</v>
      </c>
    </row>
    <row r="2478" spans="1:10" x14ac:dyDescent="0.35">
      <c r="A2478" t="s">
        <v>9405</v>
      </c>
      <c r="B2478" t="s">
        <v>11670</v>
      </c>
      <c r="C2478" t="s">
        <v>11671</v>
      </c>
      <c r="D2478" t="s">
        <v>11672</v>
      </c>
      <c r="E2478" t="s">
        <v>11673</v>
      </c>
      <c r="F2478" s="2">
        <v>19.25</v>
      </c>
      <c r="H2478" t="s">
        <v>11674</v>
      </c>
      <c r="I2478">
        <v>0</v>
      </c>
      <c r="J2478">
        <v>1</v>
      </c>
    </row>
    <row r="2479" spans="1:10" x14ac:dyDescent="0.35">
      <c r="A2479" t="s">
        <v>9405</v>
      </c>
      <c r="B2479" t="s">
        <v>11675</v>
      </c>
      <c r="C2479" t="s">
        <v>11676</v>
      </c>
      <c r="D2479" t="s">
        <v>11672</v>
      </c>
      <c r="E2479" t="s">
        <v>11673</v>
      </c>
      <c r="F2479" s="2">
        <v>16.25</v>
      </c>
      <c r="H2479" t="s">
        <v>11677</v>
      </c>
      <c r="I2479">
        <v>0</v>
      </c>
      <c r="J2479">
        <v>1</v>
      </c>
    </row>
    <row r="2480" spans="1:10" x14ac:dyDescent="0.35">
      <c r="A2480" t="s">
        <v>9405</v>
      </c>
      <c r="B2480" t="s">
        <v>11678</v>
      </c>
      <c r="C2480" t="s">
        <v>11679</v>
      </c>
      <c r="D2480" t="s">
        <v>11680</v>
      </c>
      <c r="E2480" t="s">
        <v>11681</v>
      </c>
      <c r="F2480" s="2">
        <v>15</v>
      </c>
      <c r="H2480" t="s">
        <v>11682</v>
      </c>
      <c r="I2480">
        <v>0</v>
      </c>
      <c r="J2480">
        <v>1</v>
      </c>
    </row>
    <row r="2481" spans="1:10" x14ac:dyDescent="0.35">
      <c r="A2481" t="s">
        <v>9405</v>
      </c>
      <c r="B2481" t="s">
        <v>11683</v>
      </c>
      <c r="C2481" t="s">
        <v>11684</v>
      </c>
      <c r="D2481" t="s">
        <v>11680</v>
      </c>
      <c r="E2481" t="s">
        <v>11681</v>
      </c>
      <c r="F2481" s="2">
        <v>45</v>
      </c>
      <c r="H2481" t="s">
        <v>11685</v>
      </c>
      <c r="I2481">
        <v>0</v>
      </c>
      <c r="J2481">
        <v>1</v>
      </c>
    </row>
    <row r="2482" spans="1:10" x14ac:dyDescent="0.35">
      <c r="A2482" t="s">
        <v>9405</v>
      </c>
      <c r="B2482" t="s">
        <v>11686</v>
      </c>
      <c r="C2482" t="s">
        <v>11687</v>
      </c>
      <c r="D2482" t="s">
        <v>11688</v>
      </c>
      <c r="E2482" t="s">
        <v>11689</v>
      </c>
      <c r="F2482" s="2">
        <v>16.25</v>
      </c>
      <c r="H2482" t="s">
        <v>11690</v>
      </c>
      <c r="I2482">
        <v>0</v>
      </c>
      <c r="J2482">
        <v>1</v>
      </c>
    </row>
    <row r="2483" spans="1:10" x14ac:dyDescent="0.35">
      <c r="A2483" t="s">
        <v>9405</v>
      </c>
      <c r="B2483" t="s">
        <v>11686</v>
      </c>
      <c r="C2483" t="s">
        <v>11687</v>
      </c>
      <c r="D2483" t="s">
        <v>11688</v>
      </c>
      <c r="E2483" t="s">
        <v>11689</v>
      </c>
      <c r="F2483" s="2">
        <v>16.25</v>
      </c>
      <c r="H2483" t="s">
        <v>11690</v>
      </c>
      <c r="I2483">
        <v>0</v>
      </c>
      <c r="J2483">
        <v>1</v>
      </c>
    </row>
    <row r="2484" spans="1:10" x14ac:dyDescent="0.35">
      <c r="A2484" t="s">
        <v>9405</v>
      </c>
      <c r="B2484" t="s">
        <v>11686</v>
      </c>
      <c r="C2484" t="s">
        <v>11687</v>
      </c>
      <c r="D2484" t="s">
        <v>11691</v>
      </c>
      <c r="E2484" t="s">
        <v>11692</v>
      </c>
      <c r="F2484" s="2">
        <v>16.25</v>
      </c>
      <c r="H2484" t="s">
        <v>11690</v>
      </c>
      <c r="I2484">
        <v>0</v>
      </c>
      <c r="J2484">
        <v>1</v>
      </c>
    </row>
    <row r="2485" spans="1:10" x14ac:dyDescent="0.35">
      <c r="A2485" t="s">
        <v>9405</v>
      </c>
      <c r="B2485" t="s">
        <v>11686</v>
      </c>
      <c r="C2485" t="s">
        <v>11687</v>
      </c>
      <c r="D2485" t="s">
        <v>11688</v>
      </c>
      <c r="E2485" t="s">
        <v>11689</v>
      </c>
      <c r="F2485" s="2">
        <v>20.97</v>
      </c>
      <c r="H2485" t="s">
        <v>11690</v>
      </c>
      <c r="I2485">
        <v>0</v>
      </c>
      <c r="J2485">
        <v>1</v>
      </c>
    </row>
    <row r="2486" spans="1:10" x14ac:dyDescent="0.35">
      <c r="A2486" t="s">
        <v>9405</v>
      </c>
      <c r="B2486" t="s">
        <v>11693</v>
      </c>
      <c r="C2486" t="s">
        <v>11694</v>
      </c>
      <c r="D2486" t="s">
        <v>11695</v>
      </c>
      <c r="E2486" t="s">
        <v>11696</v>
      </c>
      <c r="F2486" s="2">
        <v>84</v>
      </c>
      <c r="H2486" t="s">
        <v>11697</v>
      </c>
      <c r="I2486">
        <v>0</v>
      </c>
      <c r="J2486">
        <v>1</v>
      </c>
    </row>
    <row r="2487" spans="1:10" x14ac:dyDescent="0.35">
      <c r="A2487" t="s">
        <v>9405</v>
      </c>
      <c r="B2487" t="s">
        <v>11698</v>
      </c>
      <c r="C2487" t="s">
        <v>11699</v>
      </c>
      <c r="D2487" t="s">
        <v>11700</v>
      </c>
      <c r="E2487" t="s">
        <v>11701</v>
      </c>
      <c r="F2487" s="2">
        <v>15</v>
      </c>
      <c r="H2487" t="s">
        <v>11702</v>
      </c>
      <c r="I2487">
        <v>0</v>
      </c>
      <c r="J2487">
        <v>1</v>
      </c>
    </row>
    <row r="2488" spans="1:10" x14ac:dyDescent="0.35">
      <c r="A2488" t="s">
        <v>9405</v>
      </c>
      <c r="B2488" t="s">
        <v>11703</v>
      </c>
      <c r="C2488" t="s">
        <v>11704</v>
      </c>
      <c r="D2488" t="s">
        <v>11705</v>
      </c>
      <c r="E2488" t="s">
        <v>11706</v>
      </c>
      <c r="F2488" s="2">
        <v>15</v>
      </c>
      <c r="H2488" t="s">
        <v>11707</v>
      </c>
      <c r="I2488">
        <v>0</v>
      </c>
      <c r="J2488">
        <v>1</v>
      </c>
    </row>
    <row r="2489" spans="1:10" x14ac:dyDescent="0.35">
      <c r="A2489" t="s">
        <v>9405</v>
      </c>
      <c r="B2489" t="s">
        <v>11708</v>
      </c>
      <c r="C2489" t="s">
        <v>11709</v>
      </c>
      <c r="D2489" t="s">
        <v>11710</v>
      </c>
      <c r="E2489" t="s">
        <v>11711</v>
      </c>
      <c r="F2489" s="2">
        <v>15.3</v>
      </c>
      <c r="H2489" t="s">
        <v>11712</v>
      </c>
      <c r="I2489">
        <v>0</v>
      </c>
      <c r="J2489">
        <v>1</v>
      </c>
    </row>
    <row r="2490" spans="1:10" x14ac:dyDescent="0.35">
      <c r="A2490" t="s">
        <v>9405</v>
      </c>
      <c r="B2490" t="s">
        <v>11713</v>
      </c>
      <c r="C2490" t="s">
        <v>11714</v>
      </c>
      <c r="D2490" t="s">
        <v>11715</v>
      </c>
      <c r="E2490" t="s">
        <v>11716</v>
      </c>
      <c r="F2490" s="2">
        <v>48.46</v>
      </c>
      <c r="H2490" t="s">
        <v>11717</v>
      </c>
      <c r="I2490">
        <v>0</v>
      </c>
      <c r="J2490">
        <v>1</v>
      </c>
    </row>
    <row r="2491" spans="1:10" x14ac:dyDescent="0.35">
      <c r="A2491" t="s">
        <v>9405</v>
      </c>
      <c r="B2491" t="s">
        <v>11718</v>
      </c>
      <c r="C2491" t="s">
        <v>11719</v>
      </c>
      <c r="D2491" t="s">
        <v>11720</v>
      </c>
      <c r="E2491" t="s">
        <v>11721</v>
      </c>
      <c r="F2491" s="2">
        <v>20</v>
      </c>
      <c r="H2491" t="s">
        <v>11722</v>
      </c>
      <c r="I2491">
        <v>0</v>
      </c>
      <c r="J2491">
        <v>1</v>
      </c>
    </row>
    <row r="2492" spans="1:10" x14ac:dyDescent="0.35">
      <c r="A2492" t="s">
        <v>9405</v>
      </c>
      <c r="B2492" t="s">
        <v>11723</v>
      </c>
      <c r="C2492" t="s">
        <v>11724</v>
      </c>
      <c r="D2492" t="s">
        <v>11725</v>
      </c>
      <c r="E2492" t="s">
        <v>11726</v>
      </c>
      <c r="F2492" s="2">
        <v>15</v>
      </c>
      <c r="H2492" t="s">
        <v>11727</v>
      </c>
      <c r="I2492">
        <v>0</v>
      </c>
      <c r="J2492">
        <v>1</v>
      </c>
    </row>
    <row r="2493" spans="1:10" x14ac:dyDescent="0.35">
      <c r="A2493" t="s">
        <v>9405</v>
      </c>
      <c r="B2493" t="s">
        <v>11728</v>
      </c>
      <c r="C2493" t="s">
        <v>11729</v>
      </c>
      <c r="D2493" t="s">
        <v>11730</v>
      </c>
      <c r="E2493" t="s">
        <v>11731</v>
      </c>
      <c r="F2493" s="2">
        <v>15</v>
      </c>
      <c r="H2493" t="s">
        <v>11732</v>
      </c>
      <c r="I2493">
        <v>0</v>
      </c>
      <c r="J2493">
        <v>1</v>
      </c>
    </row>
    <row r="2494" spans="1:10" x14ac:dyDescent="0.35">
      <c r="A2494" t="s">
        <v>9405</v>
      </c>
      <c r="B2494" t="s">
        <v>11733</v>
      </c>
      <c r="C2494" t="s">
        <v>11734</v>
      </c>
      <c r="D2494" t="s">
        <v>11735</v>
      </c>
      <c r="E2494" t="s">
        <v>11736</v>
      </c>
      <c r="F2494" s="2">
        <v>30</v>
      </c>
      <c r="H2494" t="s">
        <v>11737</v>
      </c>
      <c r="I2494">
        <v>0</v>
      </c>
      <c r="J2494">
        <v>1</v>
      </c>
    </row>
    <row r="2495" spans="1:10" x14ac:dyDescent="0.35">
      <c r="A2495" t="s">
        <v>9405</v>
      </c>
      <c r="B2495" t="s">
        <v>11738</v>
      </c>
      <c r="C2495" t="s">
        <v>11739</v>
      </c>
      <c r="D2495" t="s">
        <v>11740</v>
      </c>
      <c r="E2495" t="s">
        <v>11741</v>
      </c>
      <c r="F2495" s="2">
        <v>15</v>
      </c>
      <c r="H2495" t="s">
        <v>11742</v>
      </c>
      <c r="I2495">
        <v>0</v>
      </c>
      <c r="J2495">
        <v>1</v>
      </c>
    </row>
    <row r="2496" spans="1:10" x14ac:dyDescent="0.35">
      <c r="A2496" t="s">
        <v>9405</v>
      </c>
      <c r="B2496" t="s">
        <v>11743</v>
      </c>
      <c r="C2496" t="s">
        <v>11744</v>
      </c>
      <c r="D2496" t="s">
        <v>11745</v>
      </c>
      <c r="E2496" t="s">
        <v>11746</v>
      </c>
      <c r="F2496" s="2">
        <v>17.579999999999998</v>
      </c>
      <c r="H2496" t="s">
        <v>11747</v>
      </c>
      <c r="I2496">
        <v>0</v>
      </c>
      <c r="J2496">
        <v>1</v>
      </c>
    </row>
    <row r="2497" spans="1:10" x14ac:dyDescent="0.35">
      <c r="A2497" t="s">
        <v>9405</v>
      </c>
      <c r="B2497" t="s">
        <v>11748</v>
      </c>
      <c r="C2497" t="s">
        <v>11749</v>
      </c>
      <c r="D2497" t="s">
        <v>11750</v>
      </c>
      <c r="E2497" t="s">
        <v>11751</v>
      </c>
      <c r="F2497" s="2">
        <v>15</v>
      </c>
      <c r="H2497" t="s">
        <v>11752</v>
      </c>
      <c r="I2497">
        <v>0</v>
      </c>
      <c r="J2497">
        <v>1</v>
      </c>
    </row>
    <row r="2498" spans="1:10" x14ac:dyDescent="0.35">
      <c r="A2498" t="s">
        <v>9405</v>
      </c>
      <c r="B2498" t="s">
        <v>11753</v>
      </c>
      <c r="C2498" t="s">
        <v>11754</v>
      </c>
      <c r="D2498" t="s">
        <v>11755</v>
      </c>
      <c r="E2498" t="s">
        <v>11756</v>
      </c>
      <c r="F2498" s="2">
        <v>17.579999999999998</v>
      </c>
      <c r="I2498">
        <v>0</v>
      </c>
      <c r="J2498">
        <v>1</v>
      </c>
    </row>
    <row r="2499" spans="1:10" x14ac:dyDescent="0.35">
      <c r="A2499" t="s">
        <v>9405</v>
      </c>
      <c r="B2499" t="s">
        <v>11757</v>
      </c>
      <c r="C2499" t="s">
        <v>11758</v>
      </c>
      <c r="D2499" t="s">
        <v>11759</v>
      </c>
      <c r="E2499" t="s">
        <v>11760</v>
      </c>
      <c r="F2499" s="2">
        <v>15</v>
      </c>
      <c r="H2499" t="s">
        <v>11761</v>
      </c>
      <c r="I2499">
        <v>0</v>
      </c>
      <c r="J2499">
        <v>1</v>
      </c>
    </row>
    <row r="2500" spans="1:10" x14ac:dyDescent="0.35">
      <c r="A2500" t="s">
        <v>9405</v>
      </c>
      <c r="B2500" t="s">
        <v>11762</v>
      </c>
      <c r="C2500" t="s">
        <v>11763</v>
      </c>
      <c r="D2500" t="s">
        <v>11764</v>
      </c>
      <c r="E2500" t="s">
        <v>11765</v>
      </c>
      <c r="F2500" s="2">
        <v>20</v>
      </c>
      <c r="H2500" t="s">
        <v>11766</v>
      </c>
      <c r="I2500">
        <v>0</v>
      </c>
      <c r="J2500">
        <v>1</v>
      </c>
    </row>
    <row r="2501" spans="1:10" x14ac:dyDescent="0.35">
      <c r="A2501" t="s">
        <v>9405</v>
      </c>
      <c r="B2501" t="s">
        <v>11767</v>
      </c>
      <c r="C2501" t="s">
        <v>11768</v>
      </c>
      <c r="D2501" t="s">
        <v>11769</v>
      </c>
      <c r="E2501" t="s">
        <v>11770</v>
      </c>
      <c r="F2501" s="2">
        <v>15</v>
      </c>
      <c r="H2501" t="s">
        <v>11771</v>
      </c>
      <c r="I2501">
        <v>0</v>
      </c>
      <c r="J2501">
        <v>1</v>
      </c>
    </row>
    <row r="2502" spans="1:10" x14ac:dyDescent="0.35">
      <c r="A2502" t="s">
        <v>9405</v>
      </c>
      <c r="B2502" t="s">
        <v>11772</v>
      </c>
      <c r="C2502" t="s">
        <v>11773</v>
      </c>
      <c r="D2502" t="s">
        <v>11774</v>
      </c>
      <c r="E2502" t="s">
        <v>11775</v>
      </c>
      <c r="F2502" s="2">
        <v>15</v>
      </c>
      <c r="H2502" t="s">
        <v>11776</v>
      </c>
      <c r="I2502">
        <v>0</v>
      </c>
      <c r="J2502">
        <v>1</v>
      </c>
    </row>
    <row r="2503" spans="1:10" x14ac:dyDescent="0.35">
      <c r="A2503" t="s">
        <v>9405</v>
      </c>
      <c r="B2503" t="s">
        <v>11777</v>
      </c>
      <c r="C2503" t="s">
        <v>11778</v>
      </c>
      <c r="D2503" t="s">
        <v>11779</v>
      </c>
      <c r="E2503" t="s">
        <v>11780</v>
      </c>
      <c r="F2503" s="2">
        <v>18.87</v>
      </c>
      <c r="H2503" t="s">
        <v>11781</v>
      </c>
      <c r="I2503">
        <v>0</v>
      </c>
      <c r="J2503">
        <v>1</v>
      </c>
    </row>
    <row r="2504" spans="1:10" x14ac:dyDescent="0.35">
      <c r="A2504" t="s">
        <v>9405</v>
      </c>
      <c r="B2504" t="s">
        <v>11782</v>
      </c>
      <c r="C2504" t="s">
        <v>11783</v>
      </c>
      <c r="D2504" t="s">
        <v>11784</v>
      </c>
      <c r="E2504" t="s">
        <v>11785</v>
      </c>
      <c r="F2504" s="2">
        <v>36</v>
      </c>
      <c r="H2504" t="s">
        <v>11786</v>
      </c>
      <c r="I2504">
        <v>0</v>
      </c>
      <c r="J2504">
        <v>1</v>
      </c>
    </row>
    <row r="2505" spans="1:10" x14ac:dyDescent="0.35">
      <c r="A2505" t="s">
        <v>9405</v>
      </c>
      <c r="B2505" t="s">
        <v>11787</v>
      </c>
      <c r="C2505" t="s">
        <v>11788</v>
      </c>
      <c r="D2505" t="s">
        <v>11789</v>
      </c>
      <c r="E2505" t="s">
        <v>11790</v>
      </c>
      <c r="F2505" s="2">
        <v>30</v>
      </c>
      <c r="H2505" t="s">
        <v>11791</v>
      </c>
      <c r="I2505">
        <v>0</v>
      </c>
      <c r="J2505">
        <v>1</v>
      </c>
    </row>
    <row r="2506" spans="1:10" x14ac:dyDescent="0.35">
      <c r="A2506" t="s">
        <v>9405</v>
      </c>
      <c r="B2506" t="s">
        <v>11792</v>
      </c>
      <c r="C2506" t="s">
        <v>11793</v>
      </c>
      <c r="D2506" t="s">
        <v>11794</v>
      </c>
      <c r="E2506" t="s">
        <v>11795</v>
      </c>
      <c r="F2506" s="2">
        <v>24</v>
      </c>
      <c r="H2506" t="s">
        <v>11796</v>
      </c>
      <c r="I2506">
        <v>0</v>
      </c>
      <c r="J2506">
        <v>1</v>
      </c>
    </row>
    <row r="2507" spans="1:10" x14ac:dyDescent="0.35">
      <c r="A2507" t="s">
        <v>9405</v>
      </c>
      <c r="B2507" t="s">
        <v>11797</v>
      </c>
      <c r="C2507" t="s">
        <v>11798</v>
      </c>
      <c r="D2507" t="s">
        <v>11799</v>
      </c>
      <c r="E2507" t="s">
        <v>11800</v>
      </c>
      <c r="F2507" s="2">
        <v>15</v>
      </c>
      <c r="H2507" t="s">
        <v>11801</v>
      </c>
      <c r="I2507">
        <v>0</v>
      </c>
      <c r="J2507">
        <v>1</v>
      </c>
    </row>
    <row r="2508" spans="1:10" x14ac:dyDescent="0.35">
      <c r="A2508" t="s">
        <v>9405</v>
      </c>
      <c r="B2508" t="s">
        <v>11802</v>
      </c>
      <c r="C2508" t="s">
        <v>11803</v>
      </c>
      <c r="D2508" t="s">
        <v>11804</v>
      </c>
      <c r="E2508" t="s">
        <v>11805</v>
      </c>
      <c r="F2508" s="2">
        <v>15</v>
      </c>
      <c r="H2508" t="s">
        <v>11806</v>
      </c>
      <c r="I2508">
        <v>0</v>
      </c>
      <c r="J2508">
        <v>1</v>
      </c>
    </row>
    <row r="2509" spans="1:10" x14ac:dyDescent="0.35">
      <c r="A2509" t="s">
        <v>9405</v>
      </c>
      <c r="B2509" t="s">
        <v>11807</v>
      </c>
      <c r="C2509" t="s">
        <v>11808</v>
      </c>
      <c r="D2509" t="s">
        <v>11809</v>
      </c>
      <c r="E2509" t="s">
        <v>11810</v>
      </c>
      <c r="F2509" s="2">
        <v>0</v>
      </c>
      <c r="I2509">
        <v>0</v>
      </c>
      <c r="J2509">
        <v>1</v>
      </c>
    </row>
    <row r="2510" spans="1:10" x14ac:dyDescent="0.35">
      <c r="A2510" t="s">
        <v>9405</v>
      </c>
      <c r="B2510" t="s">
        <v>11811</v>
      </c>
      <c r="C2510" t="s">
        <v>11812</v>
      </c>
      <c r="D2510" t="s">
        <v>11813</v>
      </c>
      <c r="E2510" t="s">
        <v>11813</v>
      </c>
      <c r="F2510" s="2">
        <v>41.5</v>
      </c>
      <c r="H2510" t="s">
        <v>11814</v>
      </c>
      <c r="I2510">
        <v>0</v>
      </c>
      <c r="J2510">
        <v>1</v>
      </c>
    </row>
    <row r="2511" spans="1:10" x14ac:dyDescent="0.35">
      <c r="A2511" t="s">
        <v>9405</v>
      </c>
      <c r="B2511" t="s">
        <v>11815</v>
      </c>
      <c r="C2511" t="s">
        <v>11816</v>
      </c>
      <c r="D2511" t="s">
        <v>11817</v>
      </c>
      <c r="E2511" t="s">
        <v>11818</v>
      </c>
      <c r="F2511" s="2">
        <v>15</v>
      </c>
      <c r="H2511" t="s">
        <v>11819</v>
      </c>
      <c r="I2511">
        <v>0</v>
      </c>
      <c r="J2511">
        <v>1</v>
      </c>
    </row>
    <row r="2512" spans="1:10" x14ac:dyDescent="0.35">
      <c r="A2512" t="s">
        <v>9405</v>
      </c>
      <c r="B2512" t="s">
        <v>11820</v>
      </c>
      <c r="C2512" t="s">
        <v>11821</v>
      </c>
      <c r="D2512" t="s">
        <v>11822</v>
      </c>
      <c r="E2512" t="s">
        <v>11823</v>
      </c>
      <c r="F2512" s="2">
        <v>40.5</v>
      </c>
      <c r="H2512" t="s">
        <v>11824</v>
      </c>
      <c r="I2512">
        <v>0</v>
      </c>
      <c r="J2512">
        <v>1</v>
      </c>
    </row>
    <row r="2513" spans="1:10" x14ac:dyDescent="0.35">
      <c r="A2513" t="s">
        <v>9405</v>
      </c>
      <c r="B2513" t="s">
        <v>11825</v>
      </c>
      <c r="C2513" t="s">
        <v>11826</v>
      </c>
      <c r="D2513" t="s">
        <v>11827</v>
      </c>
      <c r="E2513" t="s">
        <v>11828</v>
      </c>
      <c r="F2513" s="2">
        <v>28.75</v>
      </c>
      <c r="H2513" t="s">
        <v>11829</v>
      </c>
      <c r="I2513">
        <v>0</v>
      </c>
      <c r="J2513">
        <v>1</v>
      </c>
    </row>
    <row r="2514" spans="1:10" x14ac:dyDescent="0.35">
      <c r="A2514" t="s">
        <v>9405</v>
      </c>
      <c r="B2514" t="s">
        <v>11830</v>
      </c>
      <c r="C2514" t="s">
        <v>11831</v>
      </c>
      <c r="D2514" t="s">
        <v>11832</v>
      </c>
      <c r="E2514" t="s">
        <v>11833</v>
      </c>
      <c r="F2514" s="2">
        <v>15</v>
      </c>
      <c r="H2514" t="s">
        <v>11834</v>
      </c>
      <c r="I2514">
        <v>0</v>
      </c>
      <c r="J2514">
        <v>1</v>
      </c>
    </row>
    <row r="2515" spans="1:10" x14ac:dyDescent="0.35">
      <c r="A2515" t="s">
        <v>9405</v>
      </c>
      <c r="B2515" t="s">
        <v>11835</v>
      </c>
      <c r="C2515" t="s">
        <v>11836</v>
      </c>
      <c r="D2515" t="s">
        <v>11837</v>
      </c>
      <c r="E2515" t="s">
        <v>11838</v>
      </c>
      <c r="F2515" s="2">
        <v>15</v>
      </c>
      <c r="H2515" t="s">
        <v>11839</v>
      </c>
      <c r="I2515">
        <v>0</v>
      </c>
      <c r="J2515">
        <v>1</v>
      </c>
    </row>
    <row r="2516" spans="1:10" x14ac:dyDescent="0.35">
      <c r="A2516" t="s">
        <v>9405</v>
      </c>
      <c r="B2516" t="s">
        <v>11840</v>
      </c>
      <c r="C2516" t="s">
        <v>11841</v>
      </c>
      <c r="D2516" t="s">
        <v>11842</v>
      </c>
      <c r="E2516" t="s">
        <v>11843</v>
      </c>
      <c r="F2516" s="2">
        <v>56</v>
      </c>
      <c r="H2516" t="s">
        <v>11844</v>
      </c>
      <c r="I2516">
        <v>0</v>
      </c>
      <c r="J2516">
        <v>1</v>
      </c>
    </row>
    <row r="2517" spans="1:10" x14ac:dyDescent="0.35">
      <c r="A2517" t="s">
        <v>9405</v>
      </c>
      <c r="B2517" t="s">
        <v>11845</v>
      </c>
      <c r="C2517" t="s">
        <v>11846</v>
      </c>
      <c r="D2517" t="s">
        <v>11847</v>
      </c>
      <c r="E2517" t="s">
        <v>11848</v>
      </c>
      <c r="F2517" s="2">
        <v>15</v>
      </c>
      <c r="H2517" t="s">
        <v>11849</v>
      </c>
      <c r="I2517">
        <v>0</v>
      </c>
      <c r="J2517">
        <v>1</v>
      </c>
    </row>
    <row r="2518" spans="1:10" x14ac:dyDescent="0.35">
      <c r="A2518" t="s">
        <v>9405</v>
      </c>
      <c r="B2518" t="s">
        <v>11850</v>
      </c>
      <c r="C2518" t="s">
        <v>11851</v>
      </c>
      <c r="D2518" t="s">
        <v>11852</v>
      </c>
      <c r="E2518" t="s">
        <v>11853</v>
      </c>
      <c r="F2518" s="2">
        <v>9.99</v>
      </c>
      <c r="H2518" t="s">
        <v>11854</v>
      </c>
      <c r="I2518">
        <v>0</v>
      </c>
      <c r="J2518">
        <v>1</v>
      </c>
    </row>
    <row r="2519" spans="1:10" x14ac:dyDescent="0.35">
      <c r="A2519" t="s">
        <v>9405</v>
      </c>
      <c r="B2519" t="s">
        <v>11855</v>
      </c>
      <c r="C2519" t="s">
        <v>11856</v>
      </c>
      <c r="D2519" t="s">
        <v>11857</v>
      </c>
      <c r="E2519" t="s">
        <v>11858</v>
      </c>
      <c r="F2519" s="2">
        <v>62.5</v>
      </c>
      <c r="H2519" t="s">
        <v>11859</v>
      </c>
      <c r="I2519">
        <v>0</v>
      </c>
      <c r="J2519">
        <v>1</v>
      </c>
    </row>
    <row r="2520" spans="1:10" x14ac:dyDescent="0.35">
      <c r="A2520" t="s">
        <v>9405</v>
      </c>
      <c r="B2520" t="s">
        <v>11860</v>
      </c>
      <c r="C2520" t="s">
        <v>11861</v>
      </c>
      <c r="D2520" t="s">
        <v>11862</v>
      </c>
      <c r="E2520" t="s">
        <v>11863</v>
      </c>
      <c r="F2520" s="2">
        <v>36</v>
      </c>
      <c r="H2520" t="s">
        <v>11864</v>
      </c>
      <c r="I2520">
        <v>0</v>
      </c>
      <c r="J2520">
        <v>1</v>
      </c>
    </row>
    <row r="2521" spans="1:10" x14ac:dyDescent="0.35">
      <c r="A2521" t="s">
        <v>9405</v>
      </c>
      <c r="B2521" t="s">
        <v>11865</v>
      </c>
      <c r="C2521" t="s">
        <v>11866</v>
      </c>
      <c r="D2521" t="s">
        <v>11867</v>
      </c>
      <c r="E2521" t="s">
        <v>11868</v>
      </c>
      <c r="F2521" s="2">
        <v>15</v>
      </c>
      <c r="H2521" t="s">
        <v>11869</v>
      </c>
      <c r="I2521">
        <v>0</v>
      </c>
      <c r="J2521">
        <v>1</v>
      </c>
    </row>
    <row r="2522" spans="1:10" x14ac:dyDescent="0.35">
      <c r="A2522" t="s">
        <v>9405</v>
      </c>
      <c r="B2522" t="s">
        <v>11870</v>
      </c>
      <c r="C2522" t="s">
        <v>11871</v>
      </c>
      <c r="D2522" t="s">
        <v>11872</v>
      </c>
      <c r="E2522" t="s">
        <v>11873</v>
      </c>
      <c r="F2522" s="2">
        <v>71</v>
      </c>
      <c r="H2522" t="s">
        <v>11874</v>
      </c>
      <c r="I2522">
        <v>0</v>
      </c>
      <c r="J2522">
        <v>1</v>
      </c>
    </row>
    <row r="2523" spans="1:10" x14ac:dyDescent="0.35">
      <c r="A2523" t="s">
        <v>9405</v>
      </c>
      <c r="B2523" t="s">
        <v>11875</v>
      </c>
      <c r="C2523" t="s">
        <v>11876</v>
      </c>
      <c r="D2523" t="s">
        <v>11877</v>
      </c>
      <c r="E2523" t="s">
        <v>11878</v>
      </c>
      <c r="F2523" s="2">
        <v>30</v>
      </c>
      <c r="H2523" t="s">
        <v>11879</v>
      </c>
      <c r="I2523">
        <v>0</v>
      </c>
      <c r="J2523">
        <v>1</v>
      </c>
    </row>
    <row r="2524" spans="1:10" x14ac:dyDescent="0.35">
      <c r="A2524" t="s">
        <v>9405</v>
      </c>
      <c r="B2524" t="s">
        <v>11880</v>
      </c>
      <c r="C2524" t="s">
        <v>11881</v>
      </c>
      <c r="D2524" t="s">
        <v>11882</v>
      </c>
      <c r="E2524" t="s">
        <v>11883</v>
      </c>
      <c r="F2524" s="2">
        <v>15</v>
      </c>
      <c r="H2524" t="s">
        <v>11884</v>
      </c>
      <c r="I2524">
        <v>0</v>
      </c>
      <c r="J2524">
        <v>1</v>
      </c>
    </row>
    <row r="2525" spans="1:10" x14ac:dyDescent="0.35">
      <c r="A2525" t="s">
        <v>9405</v>
      </c>
      <c r="B2525" t="s">
        <v>11885</v>
      </c>
      <c r="C2525" t="s">
        <v>11886</v>
      </c>
      <c r="D2525" t="s">
        <v>11887</v>
      </c>
      <c r="E2525" t="s">
        <v>11888</v>
      </c>
      <c r="F2525" s="2">
        <v>15</v>
      </c>
      <c r="H2525" t="s">
        <v>11889</v>
      </c>
      <c r="I2525">
        <v>0</v>
      </c>
      <c r="J2525">
        <v>1</v>
      </c>
    </row>
    <row r="2526" spans="1:10" x14ac:dyDescent="0.35">
      <c r="A2526" t="s">
        <v>9405</v>
      </c>
      <c r="B2526" t="s">
        <v>11890</v>
      </c>
      <c r="C2526" t="s">
        <v>11891</v>
      </c>
      <c r="D2526" t="s">
        <v>11892</v>
      </c>
      <c r="E2526" t="s">
        <v>11893</v>
      </c>
      <c r="F2526" s="2">
        <v>62.5</v>
      </c>
      <c r="H2526" t="s">
        <v>11894</v>
      </c>
      <c r="I2526">
        <v>0</v>
      </c>
      <c r="J2526">
        <v>1</v>
      </c>
    </row>
    <row r="2527" spans="1:10" x14ac:dyDescent="0.35">
      <c r="A2527" t="s">
        <v>9405</v>
      </c>
      <c r="B2527" t="s">
        <v>11895</v>
      </c>
      <c r="C2527" t="s">
        <v>11896</v>
      </c>
      <c r="D2527" t="s">
        <v>11897</v>
      </c>
      <c r="E2527" t="s">
        <v>11898</v>
      </c>
      <c r="F2527" s="2">
        <v>60</v>
      </c>
      <c r="H2527" t="s">
        <v>11899</v>
      </c>
      <c r="I2527">
        <v>0</v>
      </c>
      <c r="J2527">
        <v>1</v>
      </c>
    </row>
    <row r="2528" spans="1:10" x14ac:dyDescent="0.35">
      <c r="A2528" t="s">
        <v>9405</v>
      </c>
      <c r="B2528" t="s">
        <v>11900</v>
      </c>
      <c r="C2528" t="s">
        <v>11901</v>
      </c>
      <c r="D2528" t="s">
        <v>11902</v>
      </c>
      <c r="E2528" t="s">
        <v>11903</v>
      </c>
      <c r="F2528" s="2">
        <v>15</v>
      </c>
      <c r="H2528" t="s">
        <v>11904</v>
      </c>
      <c r="I2528">
        <v>0</v>
      </c>
      <c r="J2528">
        <v>1</v>
      </c>
    </row>
    <row r="2529" spans="1:10" x14ac:dyDescent="0.35">
      <c r="A2529" t="s">
        <v>9405</v>
      </c>
      <c r="B2529" t="s">
        <v>11905</v>
      </c>
      <c r="C2529" t="s">
        <v>11906</v>
      </c>
      <c r="D2529" t="s">
        <v>11907</v>
      </c>
      <c r="E2529" t="s">
        <v>11908</v>
      </c>
      <c r="F2529" s="2">
        <v>15</v>
      </c>
      <c r="H2529" t="s">
        <v>11909</v>
      </c>
      <c r="I2529">
        <v>0</v>
      </c>
      <c r="J2529">
        <v>1</v>
      </c>
    </row>
    <row r="2530" spans="1:10" x14ac:dyDescent="0.35">
      <c r="A2530" t="s">
        <v>9405</v>
      </c>
      <c r="B2530" t="s">
        <v>11910</v>
      </c>
      <c r="C2530" t="s">
        <v>11911</v>
      </c>
      <c r="D2530" t="s">
        <v>11912</v>
      </c>
      <c r="E2530" t="s">
        <v>11913</v>
      </c>
      <c r="F2530" s="2">
        <v>51.5</v>
      </c>
      <c r="H2530" t="s">
        <v>11914</v>
      </c>
      <c r="I2530">
        <v>0</v>
      </c>
      <c r="J2530">
        <v>1</v>
      </c>
    </row>
    <row r="2531" spans="1:10" x14ac:dyDescent="0.35">
      <c r="A2531" t="s">
        <v>9405</v>
      </c>
      <c r="B2531" t="s">
        <v>11915</v>
      </c>
      <c r="C2531" t="s">
        <v>11916</v>
      </c>
      <c r="D2531" t="s">
        <v>11917</v>
      </c>
      <c r="E2531" t="s">
        <v>11918</v>
      </c>
      <c r="F2531" s="2">
        <v>25</v>
      </c>
      <c r="H2531" t="s">
        <v>11919</v>
      </c>
      <c r="I2531">
        <v>0</v>
      </c>
      <c r="J2531">
        <v>1</v>
      </c>
    </row>
    <row r="2532" spans="1:10" x14ac:dyDescent="0.35">
      <c r="A2532" t="s">
        <v>9405</v>
      </c>
      <c r="B2532" t="s">
        <v>11920</v>
      </c>
      <c r="C2532" t="s">
        <v>11921</v>
      </c>
      <c r="D2532" t="s">
        <v>11922</v>
      </c>
      <c r="E2532" t="s">
        <v>11923</v>
      </c>
      <c r="F2532" s="2">
        <v>30</v>
      </c>
      <c r="H2532" t="s">
        <v>11924</v>
      </c>
      <c r="I2532">
        <v>0</v>
      </c>
      <c r="J2532">
        <v>1</v>
      </c>
    </row>
    <row r="2533" spans="1:10" x14ac:dyDescent="0.35">
      <c r="A2533" t="s">
        <v>9405</v>
      </c>
      <c r="B2533" t="s">
        <v>11925</v>
      </c>
      <c r="C2533" t="s">
        <v>11926</v>
      </c>
      <c r="D2533" t="s">
        <v>11927</v>
      </c>
      <c r="E2533" t="s">
        <v>11928</v>
      </c>
      <c r="F2533" s="2">
        <v>27</v>
      </c>
      <c r="H2533" t="s">
        <v>11929</v>
      </c>
      <c r="I2533">
        <v>0</v>
      </c>
      <c r="J2533">
        <v>1</v>
      </c>
    </row>
    <row r="2534" spans="1:10" x14ac:dyDescent="0.35">
      <c r="A2534" t="s">
        <v>9405</v>
      </c>
      <c r="B2534" t="s">
        <v>11930</v>
      </c>
      <c r="C2534" t="s">
        <v>11931</v>
      </c>
      <c r="D2534" t="s">
        <v>11932</v>
      </c>
      <c r="E2534" t="s">
        <v>11933</v>
      </c>
      <c r="F2534" s="2">
        <v>16.940000000000001</v>
      </c>
      <c r="I2534">
        <v>0</v>
      </c>
      <c r="J2534">
        <v>1</v>
      </c>
    </row>
    <row r="2535" spans="1:10" x14ac:dyDescent="0.35">
      <c r="A2535" t="s">
        <v>9405</v>
      </c>
      <c r="B2535" t="s">
        <v>11934</v>
      </c>
      <c r="C2535" t="s">
        <v>11935</v>
      </c>
      <c r="D2535" t="s">
        <v>11936</v>
      </c>
      <c r="E2535" t="s">
        <v>11937</v>
      </c>
      <c r="F2535" s="2">
        <v>42.95</v>
      </c>
      <c r="H2535" t="s">
        <v>11938</v>
      </c>
      <c r="I2535">
        <v>0</v>
      </c>
      <c r="J2535">
        <v>1</v>
      </c>
    </row>
    <row r="2536" spans="1:10" x14ac:dyDescent="0.35">
      <c r="A2536" t="s">
        <v>9405</v>
      </c>
      <c r="B2536" t="s">
        <v>11939</v>
      </c>
      <c r="C2536" t="s">
        <v>11940</v>
      </c>
      <c r="D2536" t="s">
        <v>11941</v>
      </c>
      <c r="E2536" t="s">
        <v>11942</v>
      </c>
      <c r="F2536" s="2">
        <v>15</v>
      </c>
      <c r="H2536" t="s">
        <v>11943</v>
      </c>
      <c r="I2536">
        <v>0</v>
      </c>
      <c r="J2536">
        <v>1</v>
      </c>
    </row>
    <row r="2537" spans="1:10" x14ac:dyDescent="0.35">
      <c r="A2537" t="s">
        <v>9405</v>
      </c>
      <c r="B2537" t="s">
        <v>11944</v>
      </c>
      <c r="C2537" t="s">
        <v>11945</v>
      </c>
      <c r="D2537" t="s">
        <v>11946</v>
      </c>
      <c r="E2537" t="s">
        <v>11947</v>
      </c>
      <c r="F2537" s="2">
        <v>10</v>
      </c>
      <c r="H2537" t="s">
        <v>11948</v>
      </c>
      <c r="I2537">
        <v>0</v>
      </c>
      <c r="J2537">
        <v>1</v>
      </c>
    </row>
    <row r="2538" spans="1:10" x14ac:dyDescent="0.35">
      <c r="A2538" t="s">
        <v>9405</v>
      </c>
      <c r="B2538" t="s">
        <v>11949</v>
      </c>
      <c r="C2538" t="s">
        <v>11950</v>
      </c>
      <c r="D2538" t="s">
        <v>11951</v>
      </c>
      <c r="E2538" t="s">
        <v>11952</v>
      </c>
      <c r="F2538" s="2">
        <v>10</v>
      </c>
      <c r="H2538" t="s">
        <v>11953</v>
      </c>
      <c r="I2538">
        <v>0</v>
      </c>
      <c r="J2538">
        <v>1</v>
      </c>
    </row>
    <row r="2539" spans="1:10" x14ac:dyDescent="0.35">
      <c r="A2539" t="s">
        <v>9405</v>
      </c>
      <c r="B2539" t="s">
        <v>11954</v>
      </c>
      <c r="C2539" t="s">
        <v>11955</v>
      </c>
      <c r="D2539" t="s">
        <v>11956</v>
      </c>
      <c r="E2539" t="s">
        <v>11957</v>
      </c>
      <c r="F2539" s="2">
        <v>15</v>
      </c>
      <c r="H2539" t="s">
        <v>11958</v>
      </c>
      <c r="I2539">
        <v>0</v>
      </c>
      <c r="J2539">
        <v>1</v>
      </c>
    </row>
    <row r="2540" spans="1:10" x14ac:dyDescent="0.35">
      <c r="A2540" t="s">
        <v>9405</v>
      </c>
      <c r="B2540" t="s">
        <v>11959</v>
      </c>
      <c r="C2540" t="s">
        <v>11960</v>
      </c>
      <c r="D2540" t="s">
        <v>11961</v>
      </c>
      <c r="E2540" t="s">
        <v>11962</v>
      </c>
      <c r="F2540" s="2">
        <v>69.760000000000005</v>
      </c>
      <c r="H2540" t="s">
        <v>11963</v>
      </c>
      <c r="I2540">
        <v>0</v>
      </c>
      <c r="J2540">
        <v>1</v>
      </c>
    </row>
    <row r="2541" spans="1:10" x14ac:dyDescent="0.35">
      <c r="A2541" t="s">
        <v>9405</v>
      </c>
      <c r="B2541" t="s">
        <v>11964</v>
      </c>
      <c r="C2541" t="s">
        <v>11965</v>
      </c>
      <c r="D2541" t="s">
        <v>11966</v>
      </c>
      <c r="E2541" t="s">
        <v>11967</v>
      </c>
      <c r="F2541" s="2">
        <v>17.579999999999998</v>
      </c>
      <c r="H2541" t="s">
        <v>11968</v>
      </c>
      <c r="I2541">
        <v>0</v>
      </c>
      <c r="J2541">
        <v>1</v>
      </c>
    </row>
    <row r="2542" spans="1:10" x14ac:dyDescent="0.35">
      <c r="A2542" t="s">
        <v>9405</v>
      </c>
      <c r="B2542" t="s">
        <v>11969</v>
      </c>
      <c r="C2542" t="s">
        <v>11970</v>
      </c>
      <c r="D2542" t="s">
        <v>11971</v>
      </c>
      <c r="E2542" t="s">
        <v>11972</v>
      </c>
      <c r="F2542" s="2">
        <v>15</v>
      </c>
      <c r="H2542" t="s">
        <v>11973</v>
      </c>
      <c r="I2542">
        <v>0</v>
      </c>
      <c r="J2542">
        <v>1</v>
      </c>
    </row>
    <row r="2543" spans="1:10" x14ac:dyDescent="0.35">
      <c r="A2543" t="s">
        <v>9405</v>
      </c>
      <c r="B2543" t="s">
        <v>11974</v>
      </c>
      <c r="C2543" t="s">
        <v>11975</v>
      </c>
      <c r="D2543" t="s">
        <v>11976</v>
      </c>
      <c r="E2543" t="s">
        <v>11977</v>
      </c>
      <c r="F2543" s="2">
        <v>30</v>
      </c>
      <c r="H2543" t="s">
        <v>11978</v>
      </c>
      <c r="I2543">
        <v>0</v>
      </c>
      <c r="J2543">
        <v>1</v>
      </c>
    </row>
    <row r="2544" spans="1:10" x14ac:dyDescent="0.35">
      <c r="A2544" t="s">
        <v>9405</v>
      </c>
      <c r="B2544" t="s">
        <v>11979</v>
      </c>
      <c r="C2544" t="s">
        <v>11980</v>
      </c>
      <c r="D2544" t="s">
        <v>11981</v>
      </c>
      <c r="E2544" t="s">
        <v>11982</v>
      </c>
      <c r="F2544" s="2">
        <v>15</v>
      </c>
      <c r="H2544" t="s">
        <v>11983</v>
      </c>
      <c r="I2544">
        <v>0</v>
      </c>
      <c r="J2544">
        <v>1</v>
      </c>
    </row>
    <row r="2545" spans="1:10" x14ac:dyDescent="0.35">
      <c r="A2545" t="s">
        <v>9405</v>
      </c>
      <c r="B2545" t="s">
        <v>11984</v>
      </c>
      <c r="C2545" t="s">
        <v>11985</v>
      </c>
      <c r="D2545" t="s">
        <v>11986</v>
      </c>
      <c r="E2545" t="s">
        <v>11987</v>
      </c>
      <c r="F2545" s="2">
        <v>15</v>
      </c>
      <c r="H2545" t="s">
        <v>11988</v>
      </c>
      <c r="I2545">
        <v>0</v>
      </c>
      <c r="J2545">
        <v>1</v>
      </c>
    </row>
    <row r="2546" spans="1:10" x14ac:dyDescent="0.35">
      <c r="A2546" t="s">
        <v>9405</v>
      </c>
      <c r="B2546" t="s">
        <v>11989</v>
      </c>
      <c r="C2546" t="s">
        <v>11990</v>
      </c>
      <c r="D2546" t="s">
        <v>11991</v>
      </c>
      <c r="E2546" t="s">
        <v>11992</v>
      </c>
      <c r="F2546" s="2">
        <v>30</v>
      </c>
      <c r="H2546" t="s">
        <v>11993</v>
      </c>
      <c r="I2546">
        <v>0</v>
      </c>
      <c r="J2546">
        <v>1</v>
      </c>
    </row>
    <row r="2547" spans="1:10" x14ac:dyDescent="0.35">
      <c r="A2547" t="s">
        <v>9405</v>
      </c>
      <c r="B2547" t="s">
        <v>11994</v>
      </c>
      <c r="C2547" t="s">
        <v>11995</v>
      </c>
      <c r="D2547" t="s">
        <v>11996</v>
      </c>
      <c r="E2547" t="s">
        <v>11997</v>
      </c>
      <c r="F2547" s="2">
        <v>22</v>
      </c>
      <c r="H2547" t="s">
        <v>11998</v>
      </c>
      <c r="I2547">
        <v>0</v>
      </c>
      <c r="J2547">
        <v>1</v>
      </c>
    </row>
    <row r="2548" spans="1:10" x14ac:dyDescent="0.35">
      <c r="A2548" t="s">
        <v>9405</v>
      </c>
      <c r="B2548" t="s">
        <v>11999</v>
      </c>
      <c r="C2548" t="s">
        <v>12000</v>
      </c>
      <c r="D2548" t="s">
        <v>12001</v>
      </c>
      <c r="E2548" t="s">
        <v>12002</v>
      </c>
      <c r="F2548" s="2">
        <v>15</v>
      </c>
      <c r="H2548" t="s">
        <v>12003</v>
      </c>
      <c r="I2548">
        <v>0</v>
      </c>
      <c r="J2548">
        <v>1</v>
      </c>
    </row>
    <row r="2549" spans="1:10" x14ac:dyDescent="0.35">
      <c r="A2549" t="s">
        <v>9405</v>
      </c>
      <c r="B2549" t="s">
        <v>12004</v>
      </c>
      <c r="C2549" t="s">
        <v>12005</v>
      </c>
      <c r="D2549" t="s">
        <v>12006</v>
      </c>
      <c r="E2549" t="s">
        <v>12007</v>
      </c>
      <c r="F2549" s="2">
        <v>18.23</v>
      </c>
      <c r="I2549">
        <v>0</v>
      </c>
      <c r="J2549">
        <v>1</v>
      </c>
    </row>
    <row r="2550" spans="1:10" x14ac:dyDescent="0.35">
      <c r="A2550" t="s">
        <v>9405</v>
      </c>
      <c r="B2550" t="s">
        <v>12008</v>
      </c>
      <c r="C2550" t="s">
        <v>12009</v>
      </c>
      <c r="D2550" t="s">
        <v>12010</v>
      </c>
      <c r="E2550" t="s">
        <v>12011</v>
      </c>
      <c r="F2550" s="2">
        <v>16.25</v>
      </c>
      <c r="H2550" t="s">
        <v>12012</v>
      </c>
      <c r="I2550">
        <v>0</v>
      </c>
      <c r="J2550">
        <v>1</v>
      </c>
    </row>
    <row r="2551" spans="1:10" x14ac:dyDescent="0.35">
      <c r="A2551" t="s">
        <v>9405</v>
      </c>
      <c r="B2551" t="s">
        <v>12013</v>
      </c>
      <c r="C2551" t="s">
        <v>12014</v>
      </c>
      <c r="D2551" t="s">
        <v>12015</v>
      </c>
      <c r="E2551" t="s">
        <v>12016</v>
      </c>
      <c r="F2551" s="2">
        <v>15</v>
      </c>
      <c r="H2551" t="s">
        <v>12017</v>
      </c>
      <c r="I2551">
        <v>0</v>
      </c>
      <c r="J2551">
        <v>1</v>
      </c>
    </row>
    <row r="2552" spans="1:10" x14ac:dyDescent="0.35">
      <c r="A2552" t="s">
        <v>9405</v>
      </c>
      <c r="B2552" t="s">
        <v>12018</v>
      </c>
      <c r="C2552" t="s">
        <v>12019</v>
      </c>
      <c r="D2552" t="s">
        <v>12020</v>
      </c>
      <c r="E2552" t="s">
        <v>12021</v>
      </c>
      <c r="F2552" s="2">
        <v>15</v>
      </c>
      <c r="H2552" t="s">
        <v>12022</v>
      </c>
      <c r="I2552">
        <v>0</v>
      </c>
      <c r="J2552">
        <v>1</v>
      </c>
    </row>
    <row r="2553" spans="1:10" x14ac:dyDescent="0.35">
      <c r="A2553" t="s">
        <v>9405</v>
      </c>
      <c r="B2553" t="s">
        <v>12023</v>
      </c>
      <c r="C2553" t="s">
        <v>12024</v>
      </c>
      <c r="D2553" t="s">
        <v>12025</v>
      </c>
      <c r="E2553" t="s">
        <v>12026</v>
      </c>
      <c r="F2553" s="2">
        <v>46.5</v>
      </c>
      <c r="H2553" t="s">
        <v>12027</v>
      </c>
      <c r="I2553">
        <v>0</v>
      </c>
      <c r="J2553">
        <v>1</v>
      </c>
    </row>
    <row r="2554" spans="1:10" x14ac:dyDescent="0.35">
      <c r="A2554" t="s">
        <v>9405</v>
      </c>
      <c r="B2554" t="s">
        <v>12028</v>
      </c>
      <c r="C2554" t="s">
        <v>12029</v>
      </c>
      <c r="D2554" t="s">
        <v>12030</v>
      </c>
      <c r="E2554" t="s">
        <v>12031</v>
      </c>
      <c r="F2554" s="2">
        <v>15</v>
      </c>
      <c r="H2554" t="s">
        <v>12032</v>
      </c>
      <c r="I2554">
        <v>0</v>
      </c>
      <c r="J2554">
        <v>1</v>
      </c>
    </row>
    <row r="2555" spans="1:10" x14ac:dyDescent="0.35">
      <c r="A2555" t="s">
        <v>9405</v>
      </c>
      <c r="B2555" t="s">
        <v>12033</v>
      </c>
      <c r="C2555" t="s">
        <v>12034</v>
      </c>
      <c r="D2555" t="s">
        <v>12035</v>
      </c>
      <c r="E2555" t="s">
        <v>12036</v>
      </c>
      <c r="F2555" s="2">
        <v>15</v>
      </c>
      <c r="H2555" t="s">
        <v>12037</v>
      </c>
      <c r="I2555">
        <v>0</v>
      </c>
      <c r="J2555">
        <v>1</v>
      </c>
    </row>
    <row r="2556" spans="1:10" x14ac:dyDescent="0.35">
      <c r="A2556" t="s">
        <v>9405</v>
      </c>
      <c r="B2556" t="s">
        <v>12038</v>
      </c>
      <c r="C2556" t="s">
        <v>12039</v>
      </c>
      <c r="D2556" t="s">
        <v>12040</v>
      </c>
      <c r="E2556" t="s">
        <v>12041</v>
      </c>
      <c r="F2556" s="2">
        <v>16.940000000000001</v>
      </c>
      <c r="H2556" t="s">
        <v>12042</v>
      </c>
      <c r="I2556">
        <v>0</v>
      </c>
      <c r="J2556">
        <v>1</v>
      </c>
    </row>
    <row r="2557" spans="1:10" x14ac:dyDescent="0.35">
      <c r="A2557" t="s">
        <v>9405</v>
      </c>
      <c r="B2557" t="s">
        <v>12043</v>
      </c>
      <c r="C2557" t="s">
        <v>12044</v>
      </c>
      <c r="D2557" t="s">
        <v>12045</v>
      </c>
      <c r="E2557" t="s">
        <v>12046</v>
      </c>
      <c r="F2557" s="2">
        <v>15</v>
      </c>
      <c r="H2557" t="s">
        <v>12047</v>
      </c>
      <c r="I2557">
        <v>0</v>
      </c>
      <c r="J2557">
        <v>1</v>
      </c>
    </row>
    <row r="2558" spans="1:10" x14ac:dyDescent="0.35">
      <c r="A2558" t="s">
        <v>9405</v>
      </c>
      <c r="B2558" t="s">
        <v>12048</v>
      </c>
      <c r="C2558" t="s">
        <v>12049</v>
      </c>
      <c r="D2558" t="s">
        <v>12050</v>
      </c>
      <c r="E2558" t="s">
        <v>12051</v>
      </c>
      <c r="F2558" s="2">
        <v>12</v>
      </c>
      <c r="H2558" t="s">
        <v>12052</v>
      </c>
      <c r="I2558">
        <v>0</v>
      </c>
      <c r="J2558">
        <v>1</v>
      </c>
    </row>
    <row r="2559" spans="1:10" x14ac:dyDescent="0.35">
      <c r="A2559" t="s">
        <v>9405</v>
      </c>
      <c r="B2559" t="s">
        <v>12053</v>
      </c>
      <c r="C2559" t="s">
        <v>12054</v>
      </c>
      <c r="D2559" t="s">
        <v>12055</v>
      </c>
      <c r="E2559" t="s">
        <v>12056</v>
      </c>
      <c r="F2559" s="2">
        <v>15</v>
      </c>
      <c r="H2559" t="s">
        <v>12057</v>
      </c>
      <c r="I2559">
        <v>0</v>
      </c>
      <c r="J2559">
        <v>1</v>
      </c>
    </row>
    <row r="2560" spans="1:10" x14ac:dyDescent="0.35">
      <c r="A2560" t="s">
        <v>9405</v>
      </c>
      <c r="B2560" t="s">
        <v>12058</v>
      </c>
      <c r="C2560" t="s">
        <v>12059</v>
      </c>
      <c r="D2560" t="s">
        <v>12060</v>
      </c>
      <c r="E2560" t="s">
        <v>12061</v>
      </c>
      <c r="F2560" s="2">
        <v>16.940000000000001</v>
      </c>
      <c r="H2560" t="s">
        <v>12062</v>
      </c>
      <c r="I2560">
        <v>0</v>
      </c>
      <c r="J2560">
        <v>1</v>
      </c>
    </row>
    <row r="2561" spans="1:10" x14ac:dyDescent="0.35">
      <c r="A2561" t="s">
        <v>9405</v>
      </c>
      <c r="B2561" t="s">
        <v>12063</v>
      </c>
      <c r="C2561" t="s">
        <v>12064</v>
      </c>
      <c r="D2561" t="s">
        <v>12065</v>
      </c>
      <c r="E2561" t="s">
        <v>12066</v>
      </c>
      <c r="F2561" s="2">
        <v>40</v>
      </c>
      <c r="H2561" t="s">
        <v>12067</v>
      </c>
      <c r="I2561">
        <v>0</v>
      </c>
      <c r="J2561">
        <v>1</v>
      </c>
    </row>
    <row r="2562" spans="1:10" x14ac:dyDescent="0.35">
      <c r="A2562" t="s">
        <v>9405</v>
      </c>
      <c r="B2562" t="s">
        <v>12068</v>
      </c>
      <c r="C2562" t="s">
        <v>12069</v>
      </c>
      <c r="D2562" t="s">
        <v>12070</v>
      </c>
      <c r="E2562" t="s">
        <v>12071</v>
      </c>
      <c r="F2562" s="2">
        <v>15</v>
      </c>
      <c r="H2562" t="s">
        <v>12072</v>
      </c>
      <c r="I2562">
        <v>0</v>
      </c>
      <c r="J2562">
        <v>1</v>
      </c>
    </row>
    <row r="2563" spans="1:10" x14ac:dyDescent="0.35">
      <c r="A2563" t="s">
        <v>9405</v>
      </c>
      <c r="B2563" t="s">
        <v>12073</v>
      </c>
      <c r="C2563" t="s">
        <v>12074</v>
      </c>
      <c r="D2563" t="s">
        <v>12075</v>
      </c>
      <c r="E2563" t="s">
        <v>12076</v>
      </c>
      <c r="F2563" s="2">
        <v>5</v>
      </c>
      <c r="H2563" t="s">
        <v>12077</v>
      </c>
      <c r="I2563">
        <v>0</v>
      </c>
      <c r="J2563">
        <v>1</v>
      </c>
    </row>
    <row r="2564" spans="1:10" x14ac:dyDescent="0.35">
      <c r="A2564" t="s">
        <v>9405</v>
      </c>
      <c r="B2564" t="s">
        <v>12078</v>
      </c>
      <c r="C2564" t="s">
        <v>12079</v>
      </c>
      <c r="D2564" t="s">
        <v>12080</v>
      </c>
      <c r="E2564" t="s">
        <v>12081</v>
      </c>
      <c r="F2564" s="2">
        <v>48.75</v>
      </c>
      <c r="H2564" t="s">
        <v>12082</v>
      </c>
      <c r="I2564">
        <v>0</v>
      </c>
      <c r="J2564">
        <v>1</v>
      </c>
    </row>
    <row r="2565" spans="1:10" x14ac:dyDescent="0.35">
      <c r="A2565" t="s">
        <v>9405</v>
      </c>
      <c r="B2565" t="s">
        <v>12083</v>
      </c>
      <c r="C2565" t="s">
        <v>12084</v>
      </c>
      <c r="D2565" t="s">
        <v>12085</v>
      </c>
      <c r="E2565" t="s">
        <v>12086</v>
      </c>
      <c r="F2565" s="2">
        <v>15</v>
      </c>
      <c r="H2565" t="s">
        <v>12087</v>
      </c>
      <c r="I2565">
        <v>0</v>
      </c>
      <c r="J2565">
        <v>1</v>
      </c>
    </row>
    <row r="2566" spans="1:10" x14ac:dyDescent="0.35">
      <c r="A2566" t="s">
        <v>9405</v>
      </c>
      <c r="B2566" t="s">
        <v>12088</v>
      </c>
      <c r="C2566" t="s">
        <v>12089</v>
      </c>
      <c r="D2566" t="s">
        <v>12090</v>
      </c>
      <c r="E2566" t="s">
        <v>12091</v>
      </c>
      <c r="F2566" s="2">
        <v>15</v>
      </c>
      <c r="H2566" t="s">
        <v>12092</v>
      </c>
      <c r="I2566">
        <v>0</v>
      </c>
      <c r="J2566">
        <v>1</v>
      </c>
    </row>
    <row r="2567" spans="1:10" x14ac:dyDescent="0.35">
      <c r="A2567" t="s">
        <v>9405</v>
      </c>
      <c r="B2567" t="s">
        <v>12093</v>
      </c>
      <c r="C2567" t="s">
        <v>12094</v>
      </c>
      <c r="D2567" t="s">
        <v>12095</v>
      </c>
      <c r="E2567" t="s">
        <v>12096</v>
      </c>
      <c r="F2567" s="2">
        <v>60</v>
      </c>
      <c r="H2567" t="s">
        <v>12097</v>
      </c>
      <c r="I2567">
        <v>0</v>
      </c>
      <c r="J2567">
        <v>1</v>
      </c>
    </row>
    <row r="2568" spans="1:10" x14ac:dyDescent="0.35">
      <c r="A2568" t="s">
        <v>9405</v>
      </c>
      <c r="B2568" t="s">
        <v>12098</v>
      </c>
      <c r="C2568" t="s">
        <v>12099</v>
      </c>
      <c r="D2568" t="s">
        <v>12100</v>
      </c>
      <c r="E2568" t="s">
        <v>12101</v>
      </c>
      <c r="F2568" s="2">
        <v>15</v>
      </c>
      <c r="H2568" t="s">
        <v>12102</v>
      </c>
      <c r="I2568">
        <v>0</v>
      </c>
      <c r="J2568">
        <v>1</v>
      </c>
    </row>
    <row r="2569" spans="1:10" x14ac:dyDescent="0.35">
      <c r="A2569" t="s">
        <v>9405</v>
      </c>
      <c r="B2569" t="s">
        <v>12103</v>
      </c>
      <c r="C2569" t="s">
        <v>12104</v>
      </c>
      <c r="D2569" t="s">
        <v>12105</v>
      </c>
      <c r="E2569" t="s">
        <v>12106</v>
      </c>
      <c r="F2569" s="2">
        <v>16.25</v>
      </c>
      <c r="H2569" t="s">
        <v>12107</v>
      </c>
      <c r="I2569">
        <v>0</v>
      </c>
      <c r="J2569">
        <v>1</v>
      </c>
    </row>
    <row r="2570" spans="1:10" x14ac:dyDescent="0.35">
      <c r="A2570" t="s">
        <v>9405</v>
      </c>
      <c r="B2570" t="s">
        <v>12108</v>
      </c>
      <c r="C2570" t="s">
        <v>12109</v>
      </c>
      <c r="D2570" t="s">
        <v>12110</v>
      </c>
      <c r="E2570" t="s">
        <v>12111</v>
      </c>
      <c r="F2570" s="2">
        <v>15</v>
      </c>
      <c r="H2570" t="s">
        <v>12112</v>
      </c>
      <c r="I2570">
        <v>0</v>
      </c>
      <c r="J2570">
        <v>1</v>
      </c>
    </row>
    <row r="2571" spans="1:10" x14ac:dyDescent="0.35">
      <c r="A2571" t="s">
        <v>9405</v>
      </c>
      <c r="B2571" t="s">
        <v>12113</v>
      </c>
      <c r="C2571" t="s">
        <v>12114</v>
      </c>
      <c r="D2571" t="s">
        <v>12115</v>
      </c>
      <c r="E2571" t="s">
        <v>12116</v>
      </c>
      <c r="F2571" s="2">
        <v>15</v>
      </c>
      <c r="H2571" t="s">
        <v>12117</v>
      </c>
      <c r="I2571">
        <v>0</v>
      </c>
      <c r="J2571">
        <v>1</v>
      </c>
    </row>
    <row r="2572" spans="1:10" x14ac:dyDescent="0.35">
      <c r="A2572" t="s">
        <v>9405</v>
      </c>
      <c r="B2572" t="s">
        <v>12118</v>
      </c>
      <c r="C2572" t="s">
        <v>12119</v>
      </c>
      <c r="D2572" t="s">
        <v>12120</v>
      </c>
      <c r="E2572" t="s">
        <v>12121</v>
      </c>
      <c r="F2572" s="2">
        <v>30</v>
      </c>
      <c r="H2572" t="s">
        <v>12122</v>
      </c>
      <c r="I2572">
        <v>0</v>
      </c>
      <c r="J2572">
        <v>1</v>
      </c>
    </row>
    <row r="2573" spans="1:10" x14ac:dyDescent="0.35">
      <c r="A2573" t="s">
        <v>9405</v>
      </c>
      <c r="B2573" t="s">
        <v>12123</v>
      </c>
      <c r="C2573" t="s">
        <v>12124</v>
      </c>
      <c r="D2573" t="s">
        <v>12125</v>
      </c>
      <c r="E2573" t="s">
        <v>12126</v>
      </c>
      <c r="F2573" s="2">
        <v>15</v>
      </c>
      <c r="H2573" t="s">
        <v>12127</v>
      </c>
      <c r="I2573">
        <v>0</v>
      </c>
      <c r="J2573">
        <v>1</v>
      </c>
    </row>
    <row r="2574" spans="1:10" x14ac:dyDescent="0.35">
      <c r="A2574" t="s">
        <v>9405</v>
      </c>
      <c r="B2574" t="s">
        <v>12128</v>
      </c>
      <c r="C2574" t="s">
        <v>12129</v>
      </c>
      <c r="D2574" t="s">
        <v>12130</v>
      </c>
      <c r="E2574" t="s">
        <v>12131</v>
      </c>
      <c r="F2574" s="2">
        <v>15</v>
      </c>
      <c r="H2574" t="s">
        <v>12132</v>
      </c>
      <c r="I2574">
        <v>0</v>
      </c>
      <c r="J2574">
        <v>1</v>
      </c>
    </row>
    <row r="2575" spans="1:10" x14ac:dyDescent="0.35">
      <c r="A2575" t="s">
        <v>9405</v>
      </c>
      <c r="B2575" t="s">
        <v>12133</v>
      </c>
      <c r="C2575" t="s">
        <v>12134</v>
      </c>
      <c r="D2575" t="s">
        <v>12135</v>
      </c>
      <c r="E2575" t="s">
        <v>12136</v>
      </c>
      <c r="F2575" s="2">
        <v>15</v>
      </c>
      <c r="H2575" t="s">
        <v>12137</v>
      </c>
      <c r="I2575">
        <v>0</v>
      </c>
      <c r="J2575">
        <v>1</v>
      </c>
    </row>
    <row r="2576" spans="1:10" x14ac:dyDescent="0.35">
      <c r="A2576" t="s">
        <v>9405</v>
      </c>
      <c r="B2576" t="s">
        <v>12138</v>
      </c>
      <c r="C2576" t="s">
        <v>12139</v>
      </c>
      <c r="D2576" t="s">
        <v>12135</v>
      </c>
      <c r="E2576" t="s">
        <v>12136</v>
      </c>
      <c r="F2576" s="2">
        <v>15</v>
      </c>
      <c r="H2576" t="s">
        <v>12140</v>
      </c>
      <c r="I2576">
        <v>0</v>
      </c>
      <c r="J2576">
        <v>1</v>
      </c>
    </row>
    <row r="2577" spans="1:10" x14ac:dyDescent="0.35">
      <c r="A2577" t="s">
        <v>9405</v>
      </c>
      <c r="B2577" t="s">
        <v>12141</v>
      </c>
      <c r="C2577" t="s">
        <v>12142</v>
      </c>
      <c r="D2577" t="s">
        <v>12143</v>
      </c>
      <c r="E2577" t="s">
        <v>12144</v>
      </c>
      <c r="F2577" s="2">
        <v>15</v>
      </c>
      <c r="H2577" t="s">
        <v>12145</v>
      </c>
      <c r="I2577">
        <v>0</v>
      </c>
      <c r="J2577">
        <v>1</v>
      </c>
    </row>
    <row r="2578" spans="1:10" x14ac:dyDescent="0.35">
      <c r="A2578" t="s">
        <v>9405</v>
      </c>
      <c r="B2578" t="s">
        <v>12146</v>
      </c>
      <c r="C2578" t="s">
        <v>12147</v>
      </c>
      <c r="D2578" t="s">
        <v>12148</v>
      </c>
      <c r="E2578" t="s">
        <v>12149</v>
      </c>
      <c r="F2578" s="2">
        <v>20</v>
      </c>
      <c r="H2578" t="s">
        <v>12150</v>
      </c>
      <c r="I2578">
        <v>0</v>
      </c>
      <c r="J2578">
        <v>1</v>
      </c>
    </row>
    <row r="2579" spans="1:10" x14ac:dyDescent="0.35">
      <c r="A2579" t="s">
        <v>9405</v>
      </c>
      <c r="B2579" t="s">
        <v>12151</v>
      </c>
      <c r="C2579" t="s">
        <v>12152</v>
      </c>
      <c r="D2579" t="s">
        <v>12153</v>
      </c>
      <c r="E2579" t="s">
        <v>12154</v>
      </c>
      <c r="F2579" s="2">
        <v>15</v>
      </c>
      <c r="H2579" t="s">
        <v>12155</v>
      </c>
      <c r="I2579">
        <v>0</v>
      </c>
      <c r="J2579">
        <v>1</v>
      </c>
    </row>
    <row r="2580" spans="1:10" x14ac:dyDescent="0.35">
      <c r="A2580" t="s">
        <v>9405</v>
      </c>
      <c r="B2580" t="s">
        <v>12156</v>
      </c>
      <c r="C2580" t="s">
        <v>12157</v>
      </c>
      <c r="D2580" t="s">
        <v>12158</v>
      </c>
      <c r="E2580" t="s">
        <v>12159</v>
      </c>
      <c r="F2580" s="2">
        <v>15</v>
      </c>
      <c r="H2580" t="s">
        <v>12160</v>
      </c>
      <c r="I2580">
        <v>0</v>
      </c>
      <c r="J2580">
        <v>1</v>
      </c>
    </row>
    <row r="2581" spans="1:10" x14ac:dyDescent="0.35">
      <c r="A2581" t="s">
        <v>9405</v>
      </c>
      <c r="B2581" t="s">
        <v>12161</v>
      </c>
      <c r="C2581" t="s">
        <v>12162</v>
      </c>
      <c r="D2581" t="s">
        <v>12163</v>
      </c>
      <c r="E2581" t="s">
        <v>12164</v>
      </c>
      <c r="F2581" s="2">
        <v>15</v>
      </c>
      <c r="H2581" t="s">
        <v>12165</v>
      </c>
      <c r="I2581">
        <v>0</v>
      </c>
      <c r="J2581">
        <v>1</v>
      </c>
    </row>
    <row r="2582" spans="1:10" x14ac:dyDescent="0.35">
      <c r="A2582" t="s">
        <v>9405</v>
      </c>
      <c r="B2582" t="s">
        <v>12166</v>
      </c>
      <c r="C2582" t="s">
        <v>12167</v>
      </c>
      <c r="D2582" t="s">
        <v>12168</v>
      </c>
      <c r="E2582" t="s">
        <v>12169</v>
      </c>
      <c r="F2582" s="2">
        <v>20</v>
      </c>
      <c r="H2582" t="s">
        <v>12170</v>
      </c>
      <c r="I2582">
        <v>0</v>
      </c>
      <c r="J2582">
        <v>1</v>
      </c>
    </row>
    <row r="2583" spans="1:10" x14ac:dyDescent="0.35">
      <c r="A2583" t="s">
        <v>9405</v>
      </c>
      <c r="B2583" t="s">
        <v>12171</v>
      </c>
      <c r="C2583" t="s">
        <v>12172</v>
      </c>
      <c r="D2583" t="s">
        <v>12173</v>
      </c>
      <c r="E2583" t="s">
        <v>12174</v>
      </c>
      <c r="F2583" s="2">
        <v>25</v>
      </c>
      <c r="H2583" t="s">
        <v>12175</v>
      </c>
      <c r="I2583">
        <v>0</v>
      </c>
      <c r="J2583">
        <v>1</v>
      </c>
    </row>
    <row r="2584" spans="1:10" x14ac:dyDescent="0.35">
      <c r="A2584" t="s">
        <v>9405</v>
      </c>
      <c r="B2584" t="s">
        <v>12176</v>
      </c>
      <c r="C2584" t="s">
        <v>12177</v>
      </c>
      <c r="D2584" t="s">
        <v>12178</v>
      </c>
      <c r="E2584" t="s">
        <v>12179</v>
      </c>
      <c r="F2584" s="2">
        <v>16.29</v>
      </c>
      <c r="I2584">
        <v>0</v>
      </c>
      <c r="J2584">
        <v>1</v>
      </c>
    </row>
    <row r="2585" spans="1:10" x14ac:dyDescent="0.35">
      <c r="A2585" t="s">
        <v>9405</v>
      </c>
      <c r="B2585" t="s">
        <v>12180</v>
      </c>
      <c r="C2585" t="s">
        <v>12181</v>
      </c>
      <c r="D2585" t="s">
        <v>12182</v>
      </c>
      <c r="E2585" t="s">
        <v>12183</v>
      </c>
      <c r="F2585" s="2">
        <v>15</v>
      </c>
      <c r="H2585" t="s">
        <v>12184</v>
      </c>
      <c r="I2585">
        <v>0</v>
      </c>
      <c r="J2585">
        <v>1</v>
      </c>
    </row>
    <row r="2586" spans="1:10" x14ac:dyDescent="0.35">
      <c r="A2586" t="s">
        <v>9405</v>
      </c>
      <c r="B2586" t="s">
        <v>12185</v>
      </c>
      <c r="C2586" t="s">
        <v>12186</v>
      </c>
      <c r="D2586" t="s">
        <v>12187</v>
      </c>
      <c r="E2586" t="s">
        <v>12188</v>
      </c>
      <c r="F2586" s="2">
        <v>15</v>
      </c>
      <c r="H2586" t="s">
        <v>12189</v>
      </c>
      <c r="I2586">
        <v>0</v>
      </c>
      <c r="J2586">
        <v>1</v>
      </c>
    </row>
    <row r="2587" spans="1:10" x14ac:dyDescent="0.35">
      <c r="A2587" t="s">
        <v>9405</v>
      </c>
      <c r="B2587" t="s">
        <v>12190</v>
      </c>
      <c r="C2587" t="s">
        <v>12191</v>
      </c>
      <c r="D2587" t="s">
        <v>12192</v>
      </c>
      <c r="E2587" t="s">
        <v>12193</v>
      </c>
      <c r="F2587" s="2">
        <v>8</v>
      </c>
      <c r="H2587" t="s">
        <v>12194</v>
      </c>
      <c r="I2587">
        <v>0</v>
      </c>
      <c r="J2587">
        <v>1</v>
      </c>
    </row>
    <row r="2588" spans="1:10" x14ac:dyDescent="0.35">
      <c r="A2588" t="s">
        <v>9405</v>
      </c>
      <c r="B2588" t="s">
        <v>12195</v>
      </c>
      <c r="C2588" t="s">
        <v>12196</v>
      </c>
      <c r="D2588" t="s">
        <v>12197</v>
      </c>
      <c r="E2588" t="s">
        <v>12198</v>
      </c>
      <c r="F2588" s="2">
        <v>17.579999999999998</v>
      </c>
      <c r="H2588" t="s">
        <v>12199</v>
      </c>
      <c r="I2588">
        <v>0</v>
      </c>
      <c r="J2588">
        <v>1</v>
      </c>
    </row>
    <row r="2589" spans="1:10" x14ac:dyDescent="0.35">
      <c r="A2589" t="s">
        <v>9405</v>
      </c>
      <c r="B2589" t="s">
        <v>12200</v>
      </c>
      <c r="C2589" t="s">
        <v>12201</v>
      </c>
      <c r="D2589" t="s">
        <v>12202</v>
      </c>
      <c r="E2589" t="s">
        <v>12203</v>
      </c>
      <c r="F2589" s="2">
        <v>15</v>
      </c>
      <c r="H2589" t="s">
        <v>12204</v>
      </c>
      <c r="I2589">
        <v>0</v>
      </c>
      <c r="J2589">
        <v>1</v>
      </c>
    </row>
    <row r="2590" spans="1:10" x14ac:dyDescent="0.35">
      <c r="A2590" t="s">
        <v>9405</v>
      </c>
      <c r="B2590" t="s">
        <v>12205</v>
      </c>
      <c r="C2590" t="s">
        <v>12206</v>
      </c>
      <c r="D2590" t="s">
        <v>12207</v>
      </c>
      <c r="E2590" t="s">
        <v>12208</v>
      </c>
      <c r="F2590" s="2">
        <v>15</v>
      </c>
      <c r="H2590" t="s">
        <v>12209</v>
      </c>
      <c r="I2590">
        <v>0</v>
      </c>
      <c r="J2590">
        <v>1</v>
      </c>
    </row>
    <row r="2591" spans="1:10" x14ac:dyDescent="0.35">
      <c r="A2591" t="s">
        <v>9405</v>
      </c>
      <c r="B2591" t="s">
        <v>12210</v>
      </c>
      <c r="C2591" t="s">
        <v>12211</v>
      </c>
      <c r="D2591" t="s">
        <v>12212</v>
      </c>
      <c r="E2591" t="s">
        <v>12213</v>
      </c>
      <c r="F2591" s="2">
        <v>45</v>
      </c>
      <c r="H2591" t="s">
        <v>12214</v>
      </c>
      <c r="I2591">
        <v>0</v>
      </c>
      <c r="J2591">
        <v>1</v>
      </c>
    </row>
    <row r="2592" spans="1:10" x14ac:dyDescent="0.35">
      <c r="A2592" t="s">
        <v>9405</v>
      </c>
      <c r="B2592" t="s">
        <v>12215</v>
      </c>
      <c r="C2592" t="s">
        <v>12216</v>
      </c>
      <c r="D2592" t="s">
        <v>12217</v>
      </c>
      <c r="E2592" t="s">
        <v>12218</v>
      </c>
      <c r="F2592" s="2">
        <v>15</v>
      </c>
      <c r="H2592" t="s">
        <v>12219</v>
      </c>
      <c r="I2592">
        <v>0</v>
      </c>
      <c r="J2592">
        <v>1</v>
      </c>
    </row>
    <row r="2593" spans="1:10" x14ac:dyDescent="0.35">
      <c r="A2593" t="s">
        <v>9405</v>
      </c>
      <c r="B2593" t="s">
        <v>12220</v>
      </c>
      <c r="C2593" t="s">
        <v>12221</v>
      </c>
      <c r="D2593" t="s">
        <v>12222</v>
      </c>
      <c r="E2593" t="s">
        <v>12223</v>
      </c>
      <c r="F2593" s="2">
        <v>19.25</v>
      </c>
      <c r="H2593" t="s">
        <v>12224</v>
      </c>
      <c r="I2593">
        <v>0</v>
      </c>
      <c r="J2593">
        <v>1</v>
      </c>
    </row>
    <row r="2594" spans="1:10" x14ac:dyDescent="0.35">
      <c r="A2594" t="s">
        <v>9405</v>
      </c>
      <c r="B2594" t="s">
        <v>12225</v>
      </c>
      <c r="C2594" t="s">
        <v>12226</v>
      </c>
      <c r="D2594" t="s">
        <v>12227</v>
      </c>
      <c r="E2594" t="s">
        <v>12228</v>
      </c>
      <c r="F2594" s="2">
        <v>15</v>
      </c>
      <c r="H2594" t="s">
        <v>12229</v>
      </c>
      <c r="I2594">
        <v>0</v>
      </c>
      <c r="J2594">
        <v>1</v>
      </c>
    </row>
    <row r="2595" spans="1:10" x14ac:dyDescent="0.35">
      <c r="A2595" t="s">
        <v>9405</v>
      </c>
      <c r="B2595" t="s">
        <v>12230</v>
      </c>
      <c r="C2595" t="s">
        <v>12231</v>
      </c>
      <c r="D2595" t="s">
        <v>12232</v>
      </c>
      <c r="E2595" t="s">
        <v>12233</v>
      </c>
      <c r="F2595" s="2">
        <v>60.5</v>
      </c>
      <c r="H2595" t="s">
        <v>12234</v>
      </c>
      <c r="I2595">
        <v>0</v>
      </c>
      <c r="J2595">
        <v>1</v>
      </c>
    </row>
    <row r="2596" spans="1:10" x14ac:dyDescent="0.35">
      <c r="A2596" t="s">
        <v>9405</v>
      </c>
      <c r="B2596" t="s">
        <v>12235</v>
      </c>
      <c r="C2596" t="s">
        <v>12236</v>
      </c>
      <c r="D2596" t="s">
        <v>12237</v>
      </c>
      <c r="E2596" t="s">
        <v>12238</v>
      </c>
      <c r="F2596" s="2">
        <v>15</v>
      </c>
      <c r="H2596" t="s">
        <v>12239</v>
      </c>
      <c r="I2596">
        <v>0</v>
      </c>
      <c r="J2596">
        <v>1</v>
      </c>
    </row>
    <row r="2597" spans="1:10" x14ac:dyDescent="0.35">
      <c r="A2597" t="s">
        <v>9405</v>
      </c>
      <c r="B2597" t="s">
        <v>12240</v>
      </c>
      <c r="C2597" t="s">
        <v>12241</v>
      </c>
      <c r="D2597" t="s">
        <v>12242</v>
      </c>
      <c r="E2597" t="s">
        <v>12243</v>
      </c>
      <c r="F2597" s="2">
        <v>30</v>
      </c>
      <c r="H2597" t="s">
        <v>12244</v>
      </c>
      <c r="I2597">
        <v>0</v>
      </c>
      <c r="J2597">
        <v>1</v>
      </c>
    </row>
    <row r="2598" spans="1:10" x14ac:dyDescent="0.35">
      <c r="A2598" t="s">
        <v>9405</v>
      </c>
      <c r="B2598" t="s">
        <v>12245</v>
      </c>
      <c r="C2598" t="s">
        <v>12246</v>
      </c>
      <c r="D2598" t="s">
        <v>12247</v>
      </c>
      <c r="E2598" t="s">
        <v>12248</v>
      </c>
      <c r="F2598" s="2">
        <v>30</v>
      </c>
      <c r="H2598" t="s">
        <v>12249</v>
      </c>
      <c r="I2598">
        <v>0</v>
      </c>
      <c r="J2598">
        <v>1</v>
      </c>
    </row>
    <row r="2599" spans="1:10" x14ac:dyDescent="0.35">
      <c r="A2599" t="s">
        <v>9405</v>
      </c>
      <c r="B2599" t="s">
        <v>12250</v>
      </c>
      <c r="C2599" t="s">
        <v>12251</v>
      </c>
      <c r="D2599" t="s">
        <v>12252</v>
      </c>
      <c r="E2599" t="s">
        <v>12253</v>
      </c>
      <c r="F2599" s="2">
        <v>16.25</v>
      </c>
      <c r="H2599" t="s">
        <v>12254</v>
      </c>
      <c r="I2599">
        <v>0</v>
      </c>
      <c r="J2599">
        <v>1</v>
      </c>
    </row>
    <row r="2600" spans="1:10" x14ac:dyDescent="0.35">
      <c r="A2600" t="s">
        <v>9405</v>
      </c>
      <c r="B2600" t="s">
        <v>12255</v>
      </c>
      <c r="C2600" t="s">
        <v>12256</v>
      </c>
      <c r="D2600" t="s">
        <v>12257</v>
      </c>
      <c r="E2600" t="s">
        <v>12258</v>
      </c>
      <c r="F2600" s="2">
        <v>18</v>
      </c>
      <c r="H2600" t="s">
        <v>12259</v>
      </c>
      <c r="I2600">
        <v>0</v>
      </c>
      <c r="J2600">
        <v>1</v>
      </c>
    </row>
    <row r="2601" spans="1:10" x14ac:dyDescent="0.35">
      <c r="A2601" t="s">
        <v>9405</v>
      </c>
      <c r="B2601" t="s">
        <v>12260</v>
      </c>
      <c r="C2601" t="s">
        <v>12261</v>
      </c>
      <c r="D2601" t="s">
        <v>12262</v>
      </c>
      <c r="E2601" t="s">
        <v>12263</v>
      </c>
      <c r="F2601" s="2">
        <v>-25.68</v>
      </c>
      <c r="H2601" t="s">
        <v>12264</v>
      </c>
      <c r="I2601">
        <v>0</v>
      </c>
      <c r="J2601">
        <v>1</v>
      </c>
    </row>
    <row r="2602" spans="1:10" x14ac:dyDescent="0.35">
      <c r="A2602" t="s">
        <v>9405</v>
      </c>
      <c r="B2602" t="s">
        <v>12265</v>
      </c>
      <c r="C2602" t="s">
        <v>12266</v>
      </c>
      <c r="D2602" t="s">
        <v>12267</v>
      </c>
      <c r="E2602" t="s">
        <v>12268</v>
      </c>
      <c r="F2602" s="2">
        <v>18.87</v>
      </c>
      <c r="I2602">
        <v>0</v>
      </c>
      <c r="J2602">
        <v>1</v>
      </c>
    </row>
    <row r="2603" spans="1:10" x14ac:dyDescent="0.35">
      <c r="A2603" t="s">
        <v>9405</v>
      </c>
      <c r="B2603" t="s">
        <v>12269</v>
      </c>
      <c r="C2603" t="s">
        <v>12270</v>
      </c>
      <c r="D2603" t="s">
        <v>12271</v>
      </c>
      <c r="E2603" t="s">
        <v>12272</v>
      </c>
      <c r="F2603" s="2">
        <v>15</v>
      </c>
      <c r="H2603" t="s">
        <v>12273</v>
      </c>
      <c r="I2603">
        <v>0</v>
      </c>
      <c r="J2603">
        <v>1</v>
      </c>
    </row>
    <row r="2604" spans="1:10" x14ac:dyDescent="0.35">
      <c r="A2604" t="s">
        <v>9405</v>
      </c>
      <c r="B2604" t="s">
        <v>12274</v>
      </c>
      <c r="C2604" t="s">
        <v>12275</v>
      </c>
      <c r="D2604" t="s">
        <v>12276</v>
      </c>
      <c r="E2604" t="s">
        <v>12277</v>
      </c>
      <c r="F2604" s="2">
        <v>30</v>
      </c>
      <c r="H2604" t="s">
        <v>12278</v>
      </c>
      <c r="I2604">
        <v>0</v>
      </c>
      <c r="J2604">
        <v>1</v>
      </c>
    </row>
    <row r="2605" spans="1:10" x14ac:dyDescent="0.35">
      <c r="A2605" t="s">
        <v>9405</v>
      </c>
      <c r="B2605" t="s">
        <v>12279</v>
      </c>
      <c r="C2605" t="s">
        <v>12280</v>
      </c>
      <c r="D2605" t="s">
        <v>12281</v>
      </c>
      <c r="E2605" t="s">
        <v>12282</v>
      </c>
      <c r="F2605" s="2">
        <v>15</v>
      </c>
      <c r="H2605" t="s">
        <v>12283</v>
      </c>
      <c r="I2605">
        <v>0</v>
      </c>
      <c r="J2605">
        <v>1</v>
      </c>
    </row>
    <row r="2606" spans="1:10" x14ac:dyDescent="0.35">
      <c r="A2606" t="s">
        <v>9405</v>
      </c>
      <c r="B2606" t="s">
        <v>12284</v>
      </c>
      <c r="C2606" t="s">
        <v>12285</v>
      </c>
      <c r="D2606" t="s">
        <v>12286</v>
      </c>
      <c r="E2606" t="s">
        <v>12287</v>
      </c>
      <c r="F2606" s="2">
        <v>15</v>
      </c>
      <c r="H2606" t="s">
        <v>12288</v>
      </c>
      <c r="I2606">
        <v>0</v>
      </c>
      <c r="J2606">
        <v>1</v>
      </c>
    </row>
    <row r="2607" spans="1:10" x14ac:dyDescent="0.35">
      <c r="A2607" t="s">
        <v>9405</v>
      </c>
      <c r="B2607" t="s">
        <v>12289</v>
      </c>
      <c r="C2607" t="s">
        <v>12290</v>
      </c>
      <c r="D2607" t="s">
        <v>12286</v>
      </c>
      <c r="E2607" t="s">
        <v>12287</v>
      </c>
      <c r="F2607" s="2">
        <v>15</v>
      </c>
      <c r="H2607" t="s">
        <v>12291</v>
      </c>
      <c r="I2607">
        <v>0</v>
      </c>
      <c r="J2607">
        <v>1</v>
      </c>
    </row>
    <row r="2608" spans="1:10" x14ac:dyDescent="0.35">
      <c r="A2608" t="s">
        <v>9405</v>
      </c>
      <c r="B2608" t="s">
        <v>12292</v>
      </c>
      <c r="C2608" t="s">
        <v>12293</v>
      </c>
      <c r="D2608" t="s">
        <v>12294</v>
      </c>
      <c r="E2608" t="s">
        <v>12295</v>
      </c>
      <c r="F2608" s="2">
        <v>15</v>
      </c>
      <c r="H2608" t="s">
        <v>12296</v>
      </c>
      <c r="I2608">
        <v>0</v>
      </c>
      <c r="J2608">
        <v>1</v>
      </c>
    </row>
    <row r="2609" spans="1:10" x14ac:dyDescent="0.35">
      <c r="A2609" t="s">
        <v>9405</v>
      </c>
      <c r="B2609" t="s">
        <v>12297</v>
      </c>
      <c r="C2609" t="s">
        <v>12298</v>
      </c>
      <c r="D2609" t="s">
        <v>12299</v>
      </c>
      <c r="E2609" t="s">
        <v>12300</v>
      </c>
      <c r="F2609" s="2">
        <v>48</v>
      </c>
      <c r="H2609" t="s">
        <v>12301</v>
      </c>
      <c r="I2609">
        <v>0</v>
      </c>
      <c r="J2609">
        <v>1</v>
      </c>
    </row>
    <row r="2610" spans="1:10" x14ac:dyDescent="0.35">
      <c r="A2610" t="s">
        <v>9405</v>
      </c>
      <c r="B2610" t="s">
        <v>12302</v>
      </c>
      <c r="C2610" t="s">
        <v>12303</v>
      </c>
      <c r="D2610" t="s">
        <v>12304</v>
      </c>
      <c r="E2610" t="s">
        <v>12305</v>
      </c>
      <c r="F2610" s="2">
        <v>42</v>
      </c>
      <c r="H2610" t="s">
        <v>12306</v>
      </c>
      <c r="I2610">
        <v>0</v>
      </c>
      <c r="J2610">
        <v>1</v>
      </c>
    </row>
    <row r="2611" spans="1:10" x14ac:dyDescent="0.35">
      <c r="A2611" t="s">
        <v>9405</v>
      </c>
      <c r="B2611" t="s">
        <v>12307</v>
      </c>
      <c r="C2611" t="s">
        <v>12308</v>
      </c>
      <c r="D2611" t="s">
        <v>12309</v>
      </c>
      <c r="E2611" t="s">
        <v>12310</v>
      </c>
      <c r="F2611" s="2">
        <v>42.5</v>
      </c>
      <c r="H2611" t="s">
        <v>12311</v>
      </c>
      <c r="I2611">
        <v>0</v>
      </c>
      <c r="J2611">
        <v>1</v>
      </c>
    </row>
    <row r="2612" spans="1:10" x14ac:dyDescent="0.35">
      <c r="A2612" t="s">
        <v>9405</v>
      </c>
      <c r="B2612" t="s">
        <v>12312</v>
      </c>
      <c r="C2612" t="s">
        <v>12313</v>
      </c>
      <c r="D2612" t="s">
        <v>12314</v>
      </c>
      <c r="E2612" t="s">
        <v>12315</v>
      </c>
      <c r="F2612" s="2">
        <v>16.25</v>
      </c>
      <c r="H2612" t="s">
        <v>12316</v>
      </c>
      <c r="I2612">
        <v>0</v>
      </c>
      <c r="J2612">
        <v>1</v>
      </c>
    </row>
    <row r="2613" spans="1:10" x14ac:dyDescent="0.35">
      <c r="A2613" t="s">
        <v>9405</v>
      </c>
      <c r="B2613" t="s">
        <v>12317</v>
      </c>
      <c r="C2613" t="s">
        <v>12318</v>
      </c>
      <c r="D2613" t="s">
        <v>12319</v>
      </c>
      <c r="E2613" t="s">
        <v>12320</v>
      </c>
      <c r="F2613" s="2">
        <v>16.25</v>
      </c>
      <c r="H2613" t="s">
        <v>12321</v>
      </c>
      <c r="I2613">
        <v>0</v>
      </c>
      <c r="J2613">
        <v>1</v>
      </c>
    </row>
    <row r="2614" spans="1:10" x14ac:dyDescent="0.35">
      <c r="A2614" t="s">
        <v>9405</v>
      </c>
      <c r="B2614" t="s">
        <v>12322</v>
      </c>
      <c r="C2614" t="s">
        <v>12323</v>
      </c>
      <c r="D2614" t="s">
        <v>12314</v>
      </c>
      <c r="E2614" t="s">
        <v>12315</v>
      </c>
      <c r="F2614" s="2">
        <v>16.25</v>
      </c>
      <c r="H2614" t="s">
        <v>12324</v>
      </c>
      <c r="I2614">
        <v>0</v>
      </c>
      <c r="J2614">
        <v>1</v>
      </c>
    </row>
    <row r="2615" spans="1:10" x14ac:dyDescent="0.35">
      <c r="A2615" t="s">
        <v>9405</v>
      </c>
      <c r="B2615" t="s">
        <v>12325</v>
      </c>
      <c r="C2615" t="s">
        <v>12326</v>
      </c>
      <c r="D2615" t="s">
        <v>12327</v>
      </c>
      <c r="E2615" t="s">
        <v>12328</v>
      </c>
      <c r="F2615" s="2">
        <v>32.5</v>
      </c>
      <c r="H2615" t="s">
        <v>12329</v>
      </c>
      <c r="I2615">
        <v>0</v>
      </c>
      <c r="J2615">
        <v>1</v>
      </c>
    </row>
    <row r="2616" spans="1:10" x14ac:dyDescent="0.35">
      <c r="A2616" t="s">
        <v>9405</v>
      </c>
      <c r="B2616" t="s">
        <v>12330</v>
      </c>
      <c r="C2616" t="s">
        <v>12331</v>
      </c>
      <c r="D2616" t="s">
        <v>12327</v>
      </c>
      <c r="E2616" t="s">
        <v>12328</v>
      </c>
      <c r="F2616" s="2">
        <v>48.75</v>
      </c>
      <c r="H2616" t="s">
        <v>12332</v>
      </c>
      <c r="I2616">
        <v>0</v>
      </c>
      <c r="J2616">
        <v>1</v>
      </c>
    </row>
    <row r="2617" spans="1:10" x14ac:dyDescent="0.35">
      <c r="A2617" t="s">
        <v>9405</v>
      </c>
      <c r="B2617" t="s">
        <v>12333</v>
      </c>
      <c r="C2617" t="s">
        <v>12334</v>
      </c>
      <c r="D2617" t="s">
        <v>12335</v>
      </c>
      <c r="E2617" t="s">
        <v>12336</v>
      </c>
      <c r="F2617" s="2">
        <v>20</v>
      </c>
      <c r="H2617" t="s">
        <v>12337</v>
      </c>
      <c r="I2617">
        <v>0</v>
      </c>
      <c r="J2617">
        <v>1</v>
      </c>
    </row>
    <row r="2618" spans="1:10" x14ac:dyDescent="0.35">
      <c r="A2618" t="s">
        <v>9405</v>
      </c>
      <c r="B2618" t="s">
        <v>12338</v>
      </c>
      <c r="C2618" t="s">
        <v>12339</v>
      </c>
      <c r="D2618" t="s">
        <v>12340</v>
      </c>
      <c r="E2618" t="s">
        <v>12341</v>
      </c>
      <c r="F2618" s="2">
        <v>30</v>
      </c>
      <c r="H2618" t="s">
        <v>12342</v>
      </c>
      <c r="I2618">
        <v>0</v>
      </c>
      <c r="J2618">
        <v>1</v>
      </c>
    </row>
    <row r="2619" spans="1:10" x14ac:dyDescent="0.35">
      <c r="A2619" t="s">
        <v>9405</v>
      </c>
      <c r="B2619" t="s">
        <v>12343</v>
      </c>
      <c r="C2619" t="s">
        <v>12344</v>
      </c>
      <c r="D2619" t="s">
        <v>12345</v>
      </c>
      <c r="E2619" t="s">
        <v>12346</v>
      </c>
      <c r="F2619" s="2">
        <v>15</v>
      </c>
      <c r="H2619" t="s">
        <v>12347</v>
      </c>
      <c r="I2619">
        <v>0</v>
      </c>
      <c r="J2619">
        <v>1</v>
      </c>
    </row>
    <row r="2620" spans="1:10" x14ac:dyDescent="0.35">
      <c r="A2620" t="s">
        <v>9405</v>
      </c>
      <c r="B2620" t="s">
        <v>12348</v>
      </c>
      <c r="C2620" t="s">
        <v>12349</v>
      </c>
      <c r="D2620" t="s">
        <v>12350</v>
      </c>
      <c r="E2620" t="s">
        <v>12351</v>
      </c>
      <c r="F2620" s="2">
        <v>15</v>
      </c>
      <c r="H2620" t="s">
        <v>12352</v>
      </c>
      <c r="I2620">
        <v>0</v>
      </c>
      <c r="J2620">
        <v>1</v>
      </c>
    </row>
    <row r="2621" spans="1:10" x14ac:dyDescent="0.35">
      <c r="A2621" t="s">
        <v>9405</v>
      </c>
      <c r="B2621" t="s">
        <v>12353</v>
      </c>
      <c r="C2621" t="s">
        <v>12354</v>
      </c>
      <c r="D2621" t="s">
        <v>12355</v>
      </c>
      <c r="E2621" t="s">
        <v>12356</v>
      </c>
      <c r="F2621" s="2">
        <v>16.25</v>
      </c>
      <c r="H2621" t="s">
        <v>12357</v>
      </c>
      <c r="I2621">
        <v>0</v>
      </c>
      <c r="J2621">
        <v>1</v>
      </c>
    </row>
    <row r="2622" spans="1:10" x14ac:dyDescent="0.35">
      <c r="A2622" t="s">
        <v>9405</v>
      </c>
      <c r="B2622" t="s">
        <v>12358</v>
      </c>
      <c r="C2622" t="s">
        <v>12359</v>
      </c>
      <c r="D2622" t="s">
        <v>12360</v>
      </c>
      <c r="E2622" t="s">
        <v>12361</v>
      </c>
      <c r="F2622" s="2">
        <v>30</v>
      </c>
      <c r="H2622" t="s">
        <v>12362</v>
      </c>
      <c r="I2622">
        <v>0</v>
      </c>
      <c r="J2622">
        <v>1</v>
      </c>
    </row>
    <row r="2623" spans="1:10" x14ac:dyDescent="0.35">
      <c r="A2623" t="s">
        <v>9405</v>
      </c>
      <c r="B2623" t="s">
        <v>12363</v>
      </c>
      <c r="C2623" t="s">
        <v>12364</v>
      </c>
      <c r="D2623" t="s">
        <v>12365</v>
      </c>
      <c r="E2623" t="s">
        <v>12366</v>
      </c>
      <c r="F2623" s="2">
        <v>15</v>
      </c>
      <c r="H2623" t="s">
        <v>12367</v>
      </c>
      <c r="I2623">
        <v>0</v>
      </c>
      <c r="J2623">
        <v>1</v>
      </c>
    </row>
    <row r="2624" spans="1:10" x14ac:dyDescent="0.35">
      <c r="A2624" t="s">
        <v>9405</v>
      </c>
      <c r="B2624" t="s">
        <v>12368</v>
      </c>
      <c r="C2624" t="s">
        <v>12369</v>
      </c>
      <c r="D2624" t="s">
        <v>12370</v>
      </c>
      <c r="E2624" t="s">
        <v>12371</v>
      </c>
      <c r="F2624" s="2">
        <v>59.25</v>
      </c>
      <c r="H2624" t="s">
        <v>12372</v>
      </c>
      <c r="I2624">
        <v>0</v>
      </c>
      <c r="J2624">
        <v>1</v>
      </c>
    </row>
    <row r="2625" spans="1:10" x14ac:dyDescent="0.35">
      <c r="A2625" t="s">
        <v>9405</v>
      </c>
      <c r="B2625" t="s">
        <v>12373</v>
      </c>
      <c r="C2625" t="s">
        <v>12374</v>
      </c>
      <c r="D2625" t="s">
        <v>12375</v>
      </c>
      <c r="E2625" t="s">
        <v>12376</v>
      </c>
      <c r="F2625" s="2">
        <v>16.3</v>
      </c>
      <c r="I2625">
        <v>0</v>
      </c>
      <c r="J2625">
        <v>1</v>
      </c>
    </row>
    <row r="2626" spans="1:10" x14ac:dyDescent="0.35">
      <c r="A2626" t="s">
        <v>9405</v>
      </c>
      <c r="B2626" t="s">
        <v>12377</v>
      </c>
      <c r="C2626" t="s">
        <v>12378</v>
      </c>
      <c r="D2626" t="s">
        <v>12379</v>
      </c>
      <c r="E2626" t="s">
        <v>12380</v>
      </c>
      <c r="F2626" s="2">
        <v>17.579999999999998</v>
      </c>
      <c r="H2626" t="s">
        <v>12381</v>
      </c>
      <c r="I2626">
        <v>0</v>
      </c>
      <c r="J2626">
        <v>1</v>
      </c>
    </row>
    <row r="2627" spans="1:10" x14ac:dyDescent="0.35">
      <c r="A2627" t="s">
        <v>9405</v>
      </c>
      <c r="B2627" t="s">
        <v>12382</v>
      </c>
      <c r="C2627" t="s">
        <v>12383</v>
      </c>
      <c r="D2627" t="s">
        <v>12384</v>
      </c>
      <c r="E2627" t="s">
        <v>12385</v>
      </c>
      <c r="F2627" s="2">
        <v>16.25</v>
      </c>
      <c r="H2627" t="s">
        <v>12386</v>
      </c>
      <c r="I2627">
        <v>0</v>
      </c>
      <c r="J2627">
        <v>1</v>
      </c>
    </row>
    <row r="2628" spans="1:10" x14ac:dyDescent="0.35">
      <c r="A2628" t="s">
        <v>9405</v>
      </c>
      <c r="B2628" t="s">
        <v>12387</v>
      </c>
      <c r="C2628" t="s">
        <v>12388</v>
      </c>
      <c r="D2628" t="s">
        <v>12389</v>
      </c>
      <c r="E2628" t="s">
        <v>12390</v>
      </c>
      <c r="F2628" s="2">
        <v>15</v>
      </c>
      <c r="H2628" t="s">
        <v>12391</v>
      </c>
      <c r="I2628">
        <v>0</v>
      </c>
      <c r="J2628">
        <v>1</v>
      </c>
    </row>
    <row r="2629" spans="1:10" x14ac:dyDescent="0.35">
      <c r="A2629" t="s">
        <v>9405</v>
      </c>
      <c r="B2629" t="s">
        <v>12392</v>
      </c>
      <c r="C2629" t="s">
        <v>12393</v>
      </c>
      <c r="D2629" t="s">
        <v>12394</v>
      </c>
      <c r="E2629" t="s">
        <v>12395</v>
      </c>
      <c r="F2629" s="2">
        <v>15</v>
      </c>
      <c r="H2629" t="s">
        <v>12396</v>
      </c>
      <c r="I2629">
        <v>0</v>
      </c>
      <c r="J2629">
        <v>1</v>
      </c>
    </row>
    <row r="2630" spans="1:10" x14ac:dyDescent="0.35">
      <c r="A2630" t="s">
        <v>9405</v>
      </c>
      <c r="B2630" t="s">
        <v>12397</v>
      </c>
      <c r="C2630" t="s">
        <v>12398</v>
      </c>
      <c r="D2630" t="s">
        <v>12399</v>
      </c>
      <c r="E2630" t="s">
        <v>12400</v>
      </c>
      <c r="F2630" s="2">
        <v>15</v>
      </c>
      <c r="H2630" t="s">
        <v>12401</v>
      </c>
      <c r="I2630">
        <v>0</v>
      </c>
      <c r="J2630">
        <v>1</v>
      </c>
    </row>
    <row r="2631" spans="1:10" x14ac:dyDescent="0.35">
      <c r="A2631" t="s">
        <v>9405</v>
      </c>
      <c r="B2631" t="s">
        <v>12402</v>
      </c>
      <c r="C2631" t="s">
        <v>12403</v>
      </c>
      <c r="D2631" t="s">
        <v>12404</v>
      </c>
      <c r="E2631" t="s">
        <v>12405</v>
      </c>
      <c r="F2631" s="2">
        <v>15</v>
      </c>
      <c r="H2631" t="s">
        <v>12406</v>
      </c>
      <c r="I2631">
        <v>0</v>
      </c>
      <c r="J2631">
        <v>1</v>
      </c>
    </row>
    <row r="2632" spans="1:10" x14ac:dyDescent="0.35">
      <c r="A2632" t="s">
        <v>9405</v>
      </c>
      <c r="B2632" t="s">
        <v>12407</v>
      </c>
      <c r="C2632" t="s">
        <v>12408</v>
      </c>
      <c r="D2632" t="s">
        <v>12409</v>
      </c>
      <c r="E2632" t="s">
        <v>12410</v>
      </c>
      <c r="F2632" s="2">
        <v>30</v>
      </c>
      <c r="H2632" t="s">
        <v>12411</v>
      </c>
      <c r="I2632">
        <v>0</v>
      </c>
      <c r="J2632">
        <v>1</v>
      </c>
    </row>
    <row r="2633" spans="1:10" x14ac:dyDescent="0.35">
      <c r="A2633" t="s">
        <v>9405</v>
      </c>
      <c r="B2633" t="s">
        <v>12412</v>
      </c>
      <c r="C2633" t="s">
        <v>12413</v>
      </c>
      <c r="D2633" t="s">
        <v>12414</v>
      </c>
      <c r="E2633" t="s">
        <v>12415</v>
      </c>
      <c r="F2633" s="2">
        <v>15</v>
      </c>
      <c r="H2633" t="s">
        <v>12416</v>
      </c>
      <c r="I2633">
        <v>0</v>
      </c>
      <c r="J2633">
        <v>1</v>
      </c>
    </row>
    <row r="2634" spans="1:10" x14ac:dyDescent="0.35">
      <c r="A2634" t="s">
        <v>9405</v>
      </c>
      <c r="B2634" t="s">
        <v>12417</v>
      </c>
      <c r="C2634" t="s">
        <v>12418</v>
      </c>
      <c r="D2634" t="s">
        <v>12419</v>
      </c>
      <c r="E2634" t="s">
        <v>12420</v>
      </c>
      <c r="F2634" s="2">
        <v>15</v>
      </c>
      <c r="H2634" t="s">
        <v>12421</v>
      </c>
      <c r="I2634">
        <v>0</v>
      </c>
      <c r="J2634">
        <v>1</v>
      </c>
    </row>
    <row r="2635" spans="1:10" x14ac:dyDescent="0.35">
      <c r="A2635" t="s">
        <v>9405</v>
      </c>
      <c r="B2635" t="s">
        <v>12422</v>
      </c>
      <c r="C2635" t="s">
        <v>12423</v>
      </c>
      <c r="D2635" t="s">
        <v>12424</v>
      </c>
      <c r="E2635" t="s">
        <v>12425</v>
      </c>
      <c r="F2635" s="2">
        <v>15</v>
      </c>
      <c r="H2635" t="s">
        <v>12426</v>
      </c>
      <c r="I2635">
        <v>0</v>
      </c>
      <c r="J2635">
        <v>1</v>
      </c>
    </row>
    <row r="2636" spans="1:10" x14ac:dyDescent="0.35">
      <c r="A2636" t="s">
        <v>9405</v>
      </c>
      <c r="B2636" t="s">
        <v>12427</v>
      </c>
      <c r="C2636" t="s">
        <v>12428</v>
      </c>
      <c r="D2636" t="s">
        <v>12429</v>
      </c>
      <c r="E2636" t="s">
        <v>12430</v>
      </c>
      <c r="F2636" s="2">
        <v>15</v>
      </c>
      <c r="H2636" t="s">
        <v>12431</v>
      </c>
      <c r="I2636">
        <v>0</v>
      </c>
      <c r="J2636">
        <v>1</v>
      </c>
    </row>
    <row r="2637" spans="1:10" x14ac:dyDescent="0.35">
      <c r="A2637" t="s">
        <v>9405</v>
      </c>
      <c r="B2637" t="s">
        <v>12432</v>
      </c>
      <c r="C2637" t="s">
        <v>12433</v>
      </c>
      <c r="D2637" t="s">
        <v>12434</v>
      </c>
      <c r="E2637" t="s">
        <v>12435</v>
      </c>
      <c r="F2637" s="2">
        <v>15</v>
      </c>
      <c r="H2637" t="s">
        <v>12436</v>
      </c>
      <c r="I2637">
        <v>0</v>
      </c>
      <c r="J2637">
        <v>1</v>
      </c>
    </row>
    <row r="2638" spans="1:10" x14ac:dyDescent="0.35">
      <c r="A2638" t="s">
        <v>9405</v>
      </c>
      <c r="B2638" t="s">
        <v>12437</v>
      </c>
      <c r="C2638" t="s">
        <v>12438</v>
      </c>
      <c r="D2638" t="s">
        <v>12439</v>
      </c>
      <c r="E2638" t="s">
        <v>12440</v>
      </c>
      <c r="F2638" s="2">
        <v>15</v>
      </c>
      <c r="H2638" t="s">
        <v>12441</v>
      </c>
      <c r="I2638">
        <v>0</v>
      </c>
      <c r="J2638">
        <v>1</v>
      </c>
    </row>
    <row r="2639" spans="1:10" x14ac:dyDescent="0.35">
      <c r="A2639" t="s">
        <v>9405</v>
      </c>
      <c r="B2639" t="s">
        <v>12442</v>
      </c>
      <c r="C2639" t="s">
        <v>12443</v>
      </c>
      <c r="D2639" t="s">
        <v>12444</v>
      </c>
      <c r="E2639" t="s">
        <v>12445</v>
      </c>
      <c r="F2639" s="2">
        <v>10</v>
      </c>
      <c r="H2639" t="s">
        <v>12446</v>
      </c>
      <c r="I2639">
        <v>0</v>
      </c>
      <c r="J2639">
        <v>1</v>
      </c>
    </row>
    <row r="2640" spans="1:10" x14ac:dyDescent="0.35">
      <c r="A2640" t="s">
        <v>9405</v>
      </c>
      <c r="B2640" t="s">
        <v>12447</v>
      </c>
      <c r="C2640" t="s">
        <v>12448</v>
      </c>
      <c r="D2640" t="s">
        <v>12449</v>
      </c>
      <c r="E2640" t="s">
        <v>12450</v>
      </c>
      <c r="F2640" s="2">
        <v>15</v>
      </c>
      <c r="H2640" t="s">
        <v>12451</v>
      </c>
      <c r="I2640">
        <v>0</v>
      </c>
      <c r="J2640">
        <v>1</v>
      </c>
    </row>
    <row r="2641" spans="1:10" x14ac:dyDescent="0.35">
      <c r="A2641" t="s">
        <v>9405</v>
      </c>
      <c r="B2641" t="s">
        <v>12452</v>
      </c>
      <c r="C2641" t="s">
        <v>12453</v>
      </c>
      <c r="D2641" t="s">
        <v>12449</v>
      </c>
      <c r="E2641" t="s">
        <v>12450</v>
      </c>
      <c r="F2641" s="2">
        <v>15</v>
      </c>
      <c r="H2641" t="s">
        <v>12454</v>
      </c>
      <c r="I2641">
        <v>0</v>
      </c>
      <c r="J2641">
        <v>1</v>
      </c>
    </row>
    <row r="2642" spans="1:10" x14ac:dyDescent="0.35">
      <c r="A2642" t="s">
        <v>9405</v>
      </c>
      <c r="B2642" t="s">
        <v>12455</v>
      </c>
      <c r="C2642" t="s">
        <v>12456</v>
      </c>
      <c r="D2642" t="s">
        <v>12457</v>
      </c>
      <c r="E2642" t="s">
        <v>12458</v>
      </c>
      <c r="F2642" s="2">
        <v>15</v>
      </c>
      <c r="H2642" t="s">
        <v>12459</v>
      </c>
      <c r="I2642">
        <v>0</v>
      </c>
      <c r="J2642">
        <v>1</v>
      </c>
    </row>
    <row r="2643" spans="1:10" x14ac:dyDescent="0.35">
      <c r="A2643" t="s">
        <v>9405</v>
      </c>
      <c r="B2643" t="s">
        <v>12460</v>
      </c>
      <c r="C2643" t="s">
        <v>12461</v>
      </c>
      <c r="D2643" t="s">
        <v>12462</v>
      </c>
      <c r="E2643" t="s">
        <v>12463</v>
      </c>
      <c r="F2643" s="2">
        <v>15</v>
      </c>
      <c r="H2643" t="s">
        <v>12464</v>
      </c>
      <c r="I2643">
        <v>0</v>
      </c>
      <c r="J2643">
        <v>1</v>
      </c>
    </row>
    <row r="2644" spans="1:10" x14ac:dyDescent="0.35">
      <c r="A2644" t="s">
        <v>9405</v>
      </c>
      <c r="B2644" t="s">
        <v>12465</v>
      </c>
      <c r="C2644" t="s">
        <v>12466</v>
      </c>
      <c r="D2644" t="s">
        <v>12467</v>
      </c>
      <c r="E2644" t="s">
        <v>12468</v>
      </c>
      <c r="F2644" s="2">
        <v>15</v>
      </c>
      <c r="H2644" t="s">
        <v>12469</v>
      </c>
      <c r="I2644">
        <v>0</v>
      </c>
      <c r="J2644">
        <v>1</v>
      </c>
    </row>
    <row r="2645" spans="1:10" x14ac:dyDescent="0.35">
      <c r="A2645" t="s">
        <v>9405</v>
      </c>
      <c r="B2645" t="s">
        <v>12470</v>
      </c>
      <c r="C2645" t="s">
        <v>12471</v>
      </c>
      <c r="D2645" t="s">
        <v>12472</v>
      </c>
      <c r="E2645" t="s">
        <v>12473</v>
      </c>
      <c r="F2645" s="2">
        <v>15</v>
      </c>
      <c r="H2645" t="s">
        <v>12474</v>
      </c>
      <c r="I2645">
        <v>0</v>
      </c>
      <c r="J2645">
        <v>1</v>
      </c>
    </row>
    <row r="2646" spans="1:10" x14ac:dyDescent="0.35">
      <c r="A2646" t="s">
        <v>9405</v>
      </c>
      <c r="B2646" t="s">
        <v>12475</v>
      </c>
      <c r="C2646" t="s">
        <v>12476</v>
      </c>
      <c r="D2646" t="s">
        <v>12477</v>
      </c>
      <c r="E2646" t="s">
        <v>12478</v>
      </c>
      <c r="F2646" s="2">
        <v>15</v>
      </c>
      <c r="H2646" t="s">
        <v>12479</v>
      </c>
      <c r="I2646">
        <v>0</v>
      </c>
      <c r="J2646">
        <v>1</v>
      </c>
    </row>
    <row r="2647" spans="1:10" x14ac:dyDescent="0.35">
      <c r="A2647" t="s">
        <v>9405</v>
      </c>
      <c r="B2647" t="s">
        <v>12480</v>
      </c>
      <c r="C2647" t="s">
        <v>12481</v>
      </c>
      <c r="D2647" t="s">
        <v>12482</v>
      </c>
      <c r="E2647" t="s">
        <v>12483</v>
      </c>
      <c r="F2647" s="2">
        <v>30</v>
      </c>
      <c r="H2647" t="s">
        <v>12484</v>
      </c>
      <c r="I2647">
        <v>0</v>
      </c>
      <c r="J2647">
        <v>1</v>
      </c>
    </row>
    <row r="2648" spans="1:10" x14ac:dyDescent="0.35">
      <c r="A2648" t="s">
        <v>9405</v>
      </c>
      <c r="B2648" t="s">
        <v>12485</v>
      </c>
      <c r="C2648" t="s">
        <v>12486</v>
      </c>
      <c r="D2648" t="s">
        <v>12487</v>
      </c>
      <c r="E2648" t="s">
        <v>12488</v>
      </c>
      <c r="F2648" s="2">
        <v>42</v>
      </c>
      <c r="H2648" t="s">
        <v>12489</v>
      </c>
      <c r="I2648">
        <v>0</v>
      </c>
      <c r="J2648">
        <v>1</v>
      </c>
    </row>
    <row r="2649" spans="1:10" x14ac:dyDescent="0.35">
      <c r="A2649" t="s">
        <v>9405</v>
      </c>
      <c r="B2649" t="s">
        <v>12485</v>
      </c>
      <c r="C2649" t="s">
        <v>12486</v>
      </c>
      <c r="D2649" t="s">
        <v>12490</v>
      </c>
      <c r="E2649" t="s">
        <v>12490</v>
      </c>
      <c r="F2649" s="2">
        <v>23.75</v>
      </c>
      <c r="H2649" t="s">
        <v>12489</v>
      </c>
      <c r="I2649">
        <v>0</v>
      </c>
      <c r="J2649">
        <v>1</v>
      </c>
    </row>
    <row r="2650" spans="1:10" x14ac:dyDescent="0.35">
      <c r="A2650" t="s">
        <v>9405</v>
      </c>
      <c r="B2650" t="s">
        <v>12485</v>
      </c>
      <c r="C2650" t="s">
        <v>12486</v>
      </c>
      <c r="D2650" t="s">
        <v>12491</v>
      </c>
      <c r="E2650" t="s">
        <v>12492</v>
      </c>
      <c r="F2650" s="2">
        <v>23.75</v>
      </c>
      <c r="H2650" t="s">
        <v>12489</v>
      </c>
      <c r="I2650">
        <v>0</v>
      </c>
      <c r="J2650">
        <v>1</v>
      </c>
    </row>
    <row r="2651" spans="1:10" x14ac:dyDescent="0.35">
      <c r="A2651" t="s">
        <v>9405</v>
      </c>
      <c r="B2651" t="s">
        <v>12493</v>
      </c>
      <c r="C2651" t="s">
        <v>12494</v>
      </c>
      <c r="D2651" t="s">
        <v>12495</v>
      </c>
      <c r="E2651" t="s">
        <v>12496</v>
      </c>
      <c r="F2651" s="2">
        <v>15</v>
      </c>
      <c r="H2651" t="s">
        <v>12497</v>
      </c>
      <c r="I2651">
        <v>0</v>
      </c>
      <c r="J2651">
        <v>1</v>
      </c>
    </row>
    <row r="2652" spans="1:10" x14ac:dyDescent="0.35">
      <c r="A2652" t="s">
        <v>9405</v>
      </c>
      <c r="B2652" t="s">
        <v>12498</v>
      </c>
      <c r="C2652" t="s">
        <v>12499</v>
      </c>
      <c r="D2652" t="s">
        <v>12500</v>
      </c>
      <c r="E2652" t="s">
        <v>12501</v>
      </c>
      <c r="F2652" s="2">
        <v>18.23</v>
      </c>
      <c r="H2652" t="s">
        <v>12502</v>
      </c>
      <c r="I2652">
        <v>0</v>
      </c>
      <c r="J2652">
        <v>1</v>
      </c>
    </row>
    <row r="2653" spans="1:10" x14ac:dyDescent="0.35">
      <c r="A2653" t="s">
        <v>9405</v>
      </c>
      <c r="B2653" t="s">
        <v>12503</v>
      </c>
      <c r="C2653" t="s">
        <v>12504</v>
      </c>
      <c r="D2653" t="s">
        <v>12505</v>
      </c>
      <c r="E2653" t="s">
        <v>12506</v>
      </c>
      <c r="F2653" s="2">
        <v>17.579999999999998</v>
      </c>
      <c r="I2653">
        <v>0</v>
      </c>
      <c r="J2653">
        <v>1</v>
      </c>
    </row>
    <row r="2654" spans="1:10" x14ac:dyDescent="0.35">
      <c r="A2654" t="s">
        <v>9405</v>
      </c>
      <c r="B2654" t="s">
        <v>12507</v>
      </c>
      <c r="C2654" t="s">
        <v>12508</v>
      </c>
      <c r="D2654" t="s">
        <v>12509</v>
      </c>
      <c r="E2654" t="s">
        <v>12510</v>
      </c>
      <c r="F2654" s="2">
        <v>15</v>
      </c>
      <c r="H2654" t="s">
        <v>12511</v>
      </c>
      <c r="I2654">
        <v>0</v>
      </c>
      <c r="J2654">
        <v>1</v>
      </c>
    </row>
    <row r="2655" spans="1:10" x14ac:dyDescent="0.35">
      <c r="A2655" t="s">
        <v>9405</v>
      </c>
      <c r="B2655" t="s">
        <v>12512</v>
      </c>
      <c r="C2655" t="s">
        <v>12513</v>
      </c>
      <c r="D2655" t="s">
        <v>12514</v>
      </c>
      <c r="E2655" t="s">
        <v>12515</v>
      </c>
      <c r="F2655" s="2">
        <v>15</v>
      </c>
      <c r="H2655" t="s">
        <v>12516</v>
      </c>
      <c r="I2655">
        <v>0</v>
      </c>
      <c r="J2655">
        <v>1</v>
      </c>
    </row>
    <row r="2656" spans="1:10" x14ac:dyDescent="0.35">
      <c r="A2656" t="s">
        <v>9405</v>
      </c>
      <c r="B2656" t="s">
        <v>12517</v>
      </c>
      <c r="C2656" t="s">
        <v>12518</v>
      </c>
      <c r="D2656" t="s">
        <v>12519</v>
      </c>
      <c r="E2656" t="s">
        <v>12520</v>
      </c>
      <c r="F2656" s="2">
        <v>15</v>
      </c>
      <c r="H2656" t="s">
        <v>12521</v>
      </c>
      <c r="I2656">
        <v>0</v>
      </c>
      <c r="J2656">
        <v>1</v>
      </c>
    </row>
    <row r="2657" spans="1:10" x14ac:dyDescent="0.35">
      <c r="A2657" t="s">
        <v>9405</v>
      </c>
      <c r="B2657" t="s">
        <v>12522</v>
      </c>
      <c r="C2657" t="s">
        <v>12523</v>
      </c>
      <c r="D2657" t="s">
        <v>12524</v>
      </c>
      <c r="E2657" t="s">
        <v>12525</v>
      </c>
      <c r="F2657" s="2">
        <v>15</v>
      </c>
      <c r="H2657" t="s">
        <v>12526</v>
      </c>
      <c r="I2657">
        <v>0</v>
      </c>
      <c r="J2657">
        <v>1</v>
      </c>
    </row>
    <row r="2658" spans="1:10" x14ac:dyDescent="0.35">
      <c r="A2658" t="s">
        <v>9405</v>
      </c>
      <c r="B2658" t="s">
        <v>12527</v>
      </c>
      <c r="C2658" t="s">
        <v>12528</v>
      </c>
      <c r="D2658" t="s">
        <v>12529</v>
      </c>
      <c r="E2658" t="s">
        <v>12530</v>
      </c>
      <c r="F2658" s="2">
        <v>25</v>
      </c>
      <c r="H2658" t="s">
        <v>12531</v>
      </c>
      <c r="I2658">
        <v>0</v>
      </c>
      <c r="J2658">
        <v>1</v>
      </c>
    </row>
    <row r="2659" spans="1:10" x14ac:dyDescent="0.35">
      <c r="A2659" t="s">
        <v>9405</v>
      </c>
      <c r="B2659" t="s">
        <v>12532</v>
      </c>
      <c r="C2659" t="s">
        <v>12533</v>
      </c>
      <c r="D2659" t="s">
        <v>12534</v>
      </c>
      <c r="E2659" t="s">
        <v>12535</v>
      </c>
      <c r="F2659" s="2">
        <v>195.5</v>
      </c>
      <c r="H2659" t="s">
        <v>12536</v>
      </c>
      <c r="I2659">
        <v>0</v>
      </c>
      <c r="J2659">
        <v>1</v>
      </c>
    </row>
    <row r="2660" spans="1:10" x14ac:dyDescent="0.35">
      <c r="A2660" t="s">
        <v>9405</v>
      </c>
      <c r="B2660" t="s">
        <v>12537</v>
      </c>
      <c r="C2660" t="s">
        <v>12538</v>
      </c>
      <c r="D2660" t="s">
        <v>12539</v>
      </c>
      <c r="E2660" t="s">
        <v>12540</v>
      </c>
      <c r="F2660" s="2">
        <v>12</v>
      </c>
      <c r="H2660" t="s">
        <v>12541</v>
      </c>
      <c r="I2660">
        <v>0</v>
      </c>
      <c r="J2660">
        <v>1</v>
      </c>
    </row>
    <row r="2661" spans="1:10" x14ac:dyDescent="0.35">
      <c r="A2661" t="s">
        <v>9405</v>
      </c>
      <c r="B2661" t="s">
        <v>12542</v>
      </c>
      <c r="C2661" t="s">
        <v>12543</v>
      </c>
      <c r="D2661" t="s">
        <v>12544</v>
      </c>
      <c r="E2661" t="s">
        <v>12545</v>
      </c>
      <c r="F2661" s="2">
        <v>18.87</v>
      </c>
      <c r="H2661" t="s">
        <v>12546</v>
      </c>
      <c r="I2661">
        <v>0</v>
      </c>
      <c r="J2661">
        <v>1</v>
      </c>
    </row>
    <row r="2662" spans="1:10" x14ac:dyDescent="0.35">
      <c r="A2662" t="s">
        <v>9405</v>
      </c>
      <c r="B2662" t="s">
        <v>12547</v>
      </c>
      <c r="C2662" t="s">
        <v>12548</v>
      </c>
      <c r="D2662" t="s">
        <v>12549</v>
      </c>
      <c r="E2662" t="s">
        <v>12550</v>
      </c>
      <c r="F2662" s="2">
        <v>16.940000000000001</v>
      </c>
      <c r="I2662">
        <v>0</v>
      </c>
      <c r="J2662">
        <v>1</v>
      </c>
    </row>
    <row r="2663" spans="1:10" x14ac:dyDescent="0.35">
      <c r="A2663" t="s">
        <v>9405</v>
      </c>
      <c r="B2663" t="s">
        <v>12551</v>
      </c>
      <c r="C2663" t="s">
        <v>12552</v>
      </c>
      <c r="D2663" t="s">
        <v>12553</v>
      </c>
      <c r="E2663" t="s">
        <v>12554</v>
      </c>
      <c r="F2663" s="2">
        <v>30</v>
      </c>
      <c r="H2663" t="s">
        <v>12555</v>
      </c>
      <c r="I2663">
        <v>0</v>
      </c>
      <c r="J2663">
        <v>1</v>
      </c>
    </row>
    <row r="2664" spans="1:10" x14ac:dyDescent="0.35">
      <c r="A2664" t="s">
        <v>9405</v>
      </c>
      <c r="B2664" t="s">
        <v>12556</v>
      </c>
      <c r="C2664" t="s">
        <v>12557</v>
      </c>
      <c r="D2664" t="s">
        <v>12558</v>
      </c>
      <c r="E2664" t="s">
        <v>12559</v>
      </c>
      <c r="F2664" s="2">
        <v>15</v>
      </c>
      <c r="H2664" t="s">
        <v>12560</v>
      </c>
      <c r="I2664">
        <v>0</v>
      </c>
      <c r="J2664">
        <v>1</v>
      </c>
    </row>
    <row r="2665" spans="1:10" x14ac:dyDescent="0.35">
      <c r="A2665" t="s">
        <v>9405</v>
      </c>
      <c r="B2665" t="s">
        <v>12561</v>
      </c>
      <c r="C2665" t="s">
        <v>12562</v>
      </c>
      <c r="D2665" t="s">
        <v>12563</v>
      </c>
      <c r="E2665" t="s">
        <v>12564</v>
      </c>
      <c r="F2665" s="2">
        <v>15</v>
      </c>
      <c r="H2665" t="s">
        <v>12565</v>
      </c>
      <c r="I2665">
        <v>0</v>
      </c>
      <c r="J2665">
        <v>1</v>
      </c>
    </row>
    <row r="2666" spans="1:10" x14ac:dyDescent="0.35">
      <c r="A2666" t="s">
        <v>9405</v>
      </c>
      <c r="B2666" t="s">
        <v>12566</v>
      </c>
      <c r="C2666" t="s">
        <v>12567</v>
      </c>
      <c r="D2666" t="s">
        <v>12568</v>
      </c>
      <c r="E2666" t="s">
        <v>12569</v>
      </c>
      <c r="F2666" s="2">
        <v>20</v>
      </c>
      <c r="H2666" t="s">
        <v>12570</v>
      </c>
      <c r="I2666">
        <v>0</v>
      </c>
      <c r="J2666">
        <v>1</v>
      </c>
    </row>
    <row r="2667" spans="1:10" x14ac:dyDescent="0.35">
      <c r="A2667" t="s">
        <v>9405</v>
      </c>
      <c r="B2667" t="s">
        <v>12571</v>
      </c>
      <c r="C2667" t="s">
        <v>12572</v>
      </c>
      <c r="D2667" t="s">
        <v>12573</v>
      </c>
      <c r="E2667" t="s">
        <v>12574</v>
      </c>
      <c r="F2667" s="2">
        <v>16.25</v>
      </c>
      <c r="H2667" t="s">
        <v>12575</v>
      </c>
      <c r="I2667">
        <v>0</v>
      </c>
      <c r="J2667">
        <v>1</v>
      </c>
    </row>
    <row r="2668" spans="1:10" x14ac:dyDescent="0.35">
      <c r="A2668" t="s">
        <v>9405</v>
      </c>
      <c r="B2668" t="s">
        <v>12576</v>
      </c>
      <c r="C2668" t="s">
        <v>12577</v>
      </c>
      <c r="D2668" t="s">
        <v>12578</v>
      </c>
      <c r="E2668" t="s">
        <v>12579</v>
      </c>
      <c r="F2668" s="2">
        <v>41</v>
      </c>
      <c r="H2668" t="s">
        <v>12580</v>
      </c>
      <c r="I2668">
        <v>0</v>
      </c>
      <c r="J2668">
        <v>1</v>
      </c>
    </row>
    <row r="2669" spans="1:10" x14ac:dyDescent="0.35">
      <c r="A2669" t="s">
        <v>9405</v>
      </c>
      <c r="B2669" t="s">
        <v>12581</v>
      </c>
      <c r="C2669" t="s">
        <v>12582</v>
      </c>
      <c r="D2669" t="s">
        <v>12583</v>
      </c>
      <c r="E2669" t="s">
        <v>12584</v>
      </c>
      <c r="F2669" s="2">
        <v>141.99</v>
      </c>
      <c r="H2669" t="s">
        <v>12585</v>
      </c>
      <c r="I2669">
        <v>0</v>
      </c>
      <c r="J2669">
        <v>1</v>
      </c>
    </row>
    <row r="2670" spans="1:10" x14ac:dyDescent="0.35">
      <c r="A2670" t="s">
        <v>9405</v>
      </c>
      <c r="B2670" t="s">
        <v>12586</v>
      </c>
      <c r="C2670" t="s">
        <v>12587</v>
      </c>
      <c r="D2670" t="s">
        <v>12588</v>
      </c>
      <c r="E2670" t="s">
        <v>12589</v>
      </c>
      <c r="F2670" s="2">
        <v>15</v>
      </c>
      <c r="H2670" t="s">
        <v>12590</v>
      </c>
      <c r="I2670">
        <v>0</v>
      </c>
      <c r="J2670">
        <v>1</v>
      </c>
    </row>
    <row r="2671" spans="1:10" x14ac:dyDescent="0.35">
      <c r="A2671" t="s">
        <v>9405</v>
      </c>
      <c r="B2671" t="s">
        <v>12591</v>
      </c>
      <c r="C2671" t="s">
        <v>12592</v>
      </c>
      <c r="D2671" t="s">
        <v>12593</v>
      </c>
      <c r="E2671" t="s">
        <v>12594</v>
      </c>
      <c r="F2671" s="2">
        <v>15</v>
      </c>
      <c r="H2671" t="s">
        <v>12595</v>
      </c>
      <c r="I2671">
        <v>0</v>
      </c>
      <c r="J2671">
        <v>1</v>
      </c>
    </row>
    <row r="2672" spans="1:10" x14ac:dyDescent="0.35">
      <c r="A2672" t="s">
        <v>9405</v>
      </c>
      <c r="B2672" t="s">
        <v>12596</v>
      </c>
      <c r="C2672" t="s">
        <v>12597</v>
      </c>
      <c r="D2672" t="s">
        <v>12598</v>
      </c>
      <c r="E2672" t="s">
        <v>12599</v>
      </c>
      <c r="F2672" s="2">
        <v>15</v>
      </c>
      <c r="H2672" t="s">
        <v>12600</v>
      </c>
      <c r="I2672">
        <v>0</v>
      </c>
      <c r="J2672">
        <v>1</v>
      </c>
    </row>
    <row r="2673" spans="1:10" x14ac:dyDescent="0.35">
      <c r="A2673" t="s">
        <v>9405</v>
      </c>
      <c r="B2673" t="s">
        <v>12601</v>
      </c>
      <c r="C2673" t="s">
        <v>12602</v>
      </c>
      <c r="D2673" t="s">
        <v>12603</v>
      </c>
      <c r="E2673" t="s">
        <v>12604</v>
      </c>
      <c r="F2673" s="2">
        <v>16.25</v>
      </c>
      <c r="H2673" t="s">
        <v>12605</v>
      </c>
      <c r="I2673">
        <v>0</v>
      </c>
      <c r="J2673">
        <v>1</v>
      </c>
    </row>
    <row r="2674" spans="1:10" x14ac:dyDescent="0.35">
      <c r="A2674" t="s">
        <v>9405</v>
      </c>
      <c r="B2674" t="s">
        <v>12606</v>
      </c>
      <c r="C2674" t="s">
        <v>12607</v>
      </c>
      <c r="D2674" t="s">
        <v>12608</v>
      </c>
      <c r="E2674" t="s">
        <v>12609</v>
      </c>
      <c r="F2674" s="2">
        <v>120</v>
      </c>
      <c r="H2674" t="s">
        <v>12610</v>
      </c>
      <c r="I2674">
        <v>0</v>
      </c>
      <c r="J2674">
        <v>1</v>
      </c>
    </row>
    <row r="2675" spans="1:10" x14ac:dyDescent="0.35">
      <c r="A2675" t="s">
        <v>9405</v>
      </c>
      <c r="B2675" t="s">
        <v>12611</v>
      </c>
      <c r="C2675" t="s">
        <v>12612</v>
      </c>
      <c r="D2675" t="s">
        <v>12613</v>
      </c>
      <c r="E2675" t="s">
        <v>12614</v>
      </c>
      <c r="F2675" s="2">
        <v>15</v>
      </c>
      <c r="H2675" t="s">
        <v>12615</v>
      </c>
      <c r="I2675">
        <v>0</v>
      </c>
      <c r="J2675">
        <v>1</v>
      </c>
    </row>
    <row r="2676" spans="1:10" x14ac:dyDescent="0.35">
      <c r="A2676" t="s">
        <v>9405</v>
      </c>
      <c r="B2676" t="s">
        <v>12616</v>
      </c>
      <c r="C2676" t="s">
        <v>12617</v>
      </c>
      <c r="D2676" t="s">
        <v>12618</v>
      </c>
      <c r="E2676" t="s">
        <v>12619</v>
      </c>
      <c r="F2676" s="2">
        <v>15</v>
      </c>
      <c r="H2676" t="s">
        <v>12620</v>
      </c>
      <c r="I2676">
        <v>0</v>
      </c>
      <c r="J2676">
        <v>1</v>
      </c>
    </row>
    <row r="2677" spans="1:10" x14ac:dyDescent="0.35">
      <c r="A2677" t="s">
        <v>9405</v>
      </c>
      <c r="B2677" t="s">
        <v>12621</v>
      </c>
      <c r="C2677" t="s">
        <v>12622</v>
      </c>
      <c r="D2677" t="s">
        <v>12623</v>
      </c>
      <c r="E2677" t="s">
        <v>12624</v>
      </c>
      <c r="F2677" s="2">
        <v>20.16</v>
      </c>
      <c r="I2677">
        <v>0</v>
      </c>
      <c r="J2677">
        <v>1</v>
      </c>
    </row>
    <row r="2678" spans="1:10" x14ac:dyDescent="0.35">
      <c r="A2678" t="s">
        <v>9405</v>
      </c>
      <c r="B2678" t="s">
        <v>12625</v>
      </c>
      <c r="C2678" t="s">
        <v>12626</v>
      </c>
      <c r="D2678" t="s">
        <v>12627</v>
      </c>
      <c r="E2678" t="s">
        <v>12628</v>
      </c>
      <c r="F2678" s="2">
        <v>20</v>
      </c>
      <c r="H2678" t="s">
        <v>12629</v>
      </c>
      <c r="I2678">
        <v>0</v>
      </c>
      <c r="J2678">
        <v>1</v>
      </c>
    </row>
    <row r="2679" spans="1:10" x14ac:dyDescent="0.35">
      <c r="A2679" t="s">
        <v>9405</v>
      </c>
      <c r="B2679" t="s">
        <v>12630</v>
      </c>
      <c r="C2679" t="s">
        <v>12631</v>
      </c>
      <c r="D2679" t="s">
        <v>12632</v>
      </c>
      <c r="E2679" t="s">
        <v>12633</v>
      </c>
      <c r="F2679" s="2">
        <v>48.75</v>
      </c>
      <c r="H2679" t="s">
        <v>12634</v>
      </c>
      <c r="I2679">
        <v>0</v>
      </c>
      <c r="J2679">
        <v>1</v>
      </c>
    </row>
    <row r="2680" spans="1:10" x14ac:dyDescent="0.35">
      <c r="A2680" t="s">
        <v>9405</v>
      </c>
      <c r="B2680" t="s">
        <v>12635</v>
      </c>
      <c r="C2680" t="s">
        <v>12636</v>
      </c>
      <c r="D2680" t="s">
        <v>12637</v>
      </c>
      <c r="E2680" t="s">
        <v>12638</v>
      </c>
      <c r="F2680" s="2">
        <v>15</v>
      </c>
      <c r="H2680" t="s">
        <v>12639</v>
      </c>
      <c r="I2680">
        <v>0</v>
      </c>
      <c r="J2680">
        <v>1</v>
      </c>
    </row>
    <row r="2681" spans="1:10" x14ac:dyDescent="0.35">
      <c r="A2681" t="s">
        <v>9405</v>
      </c>
      <c r="B2681" t="s">
        <v>12640</v>
      </c>
      <c r="C2681" t="s">
        <v>12641</v>
      </c>
      <c r="D2681" t="s">
        <v>12642</v>
      </c>
      <c r="E2681" t="s">
        <v>12643</v>
      </c>
      <c r="F2681" s="2">
        <v>41.5</v>
      </c>
      <c r="H2681" t="s">
        <v>12644</v>
      </c>
      <c r="I2681">
        <v>0</v>
      </c>
      <c r="J2681">
        <v>1</v>
      </c>
    </row>
    <row r="2682" spans="1:10" x14ac:dyDescent="0.35">
      <c r="A2682" t="s">
        <v>9405</v>
      </c>
      <c r="B2682" t="s">
        <v>12645</v>
      </c>
      <c r="C2682" t="s">
        <v>12646</v>
      </c>
      <c r="D2682" t="s">
        <v>12647</v>
      </c>
      <c r="E2682" t="s">
        <v>12648</v>
      </c>
      <c r="F2682" s="2">
        <v>40</v>
      </c>
      <c r="H2682" t="s">
        <v>12649</v>
      </c>
      <c r="I2682">
        <v>0</v>
      </c>
      <c r="J2682">
        <v>1</v>
      </c>
    </row>
    <row r="2683" spans="1:10" x14ac:dyDescent="0.35">
      <c r="A2683" t="s">
        <v>9405</v>
      </c>
      <c r="B2683" t="s">
        <v>12650</v>
      </c>
      <c r="C2683" t="s">
        <v>12651</v>
      </c>
      <c r="D2683" t="s">
        <v>12652</v>
      </c>
      <c r="E2683" t="s">
        <v>12653</v>
      </c>
      <c r="F2683" s="2">
        <v>15</v>
      </c>
      <c r="H2683" t="s">
        <v>12654</v>
      </c>
      <c r="I2683">
        <v>0</v>
      </c>
      <c r="J2683">
        <v>1</v>
      </c>
    </row>
    <row r="2684" spans="1:10" x14ac:dyDescent="0.35">
      <c r="A2684" t="s">
        <v>9405</v>
      </c>
      <c r="B2684" t="s">
        <v>12655</v>
      </c>
      <c r="C2684" t="s">
        <v>12656</v>
      </c>
      <c r="D2684" t="s">
        <v>12657</v>
      </c>
      <c r="E2684" t="s">
        <v>12658</v>
      </c>
      <c r="F2684" s="2">
        <v>15</v>
      </c>
      <c r="H2684" t="s">
        <v>12659</v>
      </c>
      <c r="I2684">
        <v>0</v>
      </c>
      <c r="J2684">
        <v>1</v>
      </c>
    </row>
    <row r="2685" spans="1:10" x14ac:dyDescent="0.35">
      <c r="A2685" t="s">
        <v>9405</v>
      </c>
      <c r="B2685" t="s">
        <v>12660</v>
      </c>
      <c r="C2685" t="s">
        <v>12661</v>
      </c>
      <c r="D2685" t="s">
        <v>12662</v>
      </c>
      <c r="E2685" t="s">
        <v>12663</v>
      </c>
      <c r="F2685" s="2">
        <v>15</v>
      </c>
      <c r="H2685" t="s">
        <v>12664</v>
      </c>
      <c r="I2685">
        <v>0</v>
      </c>
      <c r="J2685">
        <v>1</v>
      </c>
    </row>
    <row r="2686" spans="1:10" x14ac:dyDescent="0.35">
      <c r="A2686" t="s">
        <v>9405</v>
      </c>
      <c r="B2686" t="s">
        <v>12665</v>
      </c>
      <c r="C2686" t="s">
        <v>12666</v>
      </c>
      <c r="D2686" t="s">
        <v>12667</v>
      </c>
      <c r="E2686" t="s">
        <v>12668</v>
      </c>
      <c r="F2686" s="2">
        <v>28</v>
      </c>
      <c r="H2686" t="s">
        <v>12669</v>
      </c>
      <c r="I2686">
        <v>0</v>
      </c>
      <c r="J2686">
        <v>1</v>
      </c>
    </row>
    <row r="2687" spans="1:10" x14ac:dyDescent="0.35">
      <c r="A2687" t="s">
        <v>9405</v>
      </c>
      <c r="B2687" t="s">
        <v>12670</v>
      </c>
      <c r="C2687" t="s">
        <v>12671</v>
      </c>
      <c r="D2687" t="s">
        <v>12672</v>
      </c>
      <c r="E2687" t="s">
        <v>12673</v>
      </c>
      <c r="F2687" s="2">
        <v>35.159999999999997</v>
      </c>
      <c r="I2687">
        <v>0</v>
      </c>
      <c r="J2687">
        <v>1</v>
      </c>
    </row>
    <row r="2688" spans="1:10" x14ac:dyDescent="0.35">
      <c r="A2688" t="s">
        <v>9405</v>
      </c>
      <c r="B2688" t="s">
        <v>12674</v>
      </c>
      <c r="C2688" t="s">
        <v>12675</v>
      </c>
      <c r="D2688" t="s">
        <v>12676</v>
      </c>
      <c r="E2688" t="s">
        <v>12673</v>
      </c>
      <c r="F2688" s="2">
        <v>15</v>
      </c>
      <c r="H2688" t="s">
        <v>12677</v>
      </c>
      <c r="I2688">
        <v>0</v>
      </c>
      <c r="J2688">
        <v>1</v>
      </c>
    </row>
    <row r="2689" spans="1:10" x14ac:dyDescent="0.35">
      <c r="A2689" t="s">
        <v>9405</v>
      </c>
      <c r="B2689" t="s">
        <v>12678</v>
      </c>
      <c r="C2689" t="s">
        <v>12679</v>
      </c>
      <c r="D2689" t="s">
        <v>12680</v>
      </c>
      <c r="E2689" t="s">
        <v>12681</v>
      </c>
      <c r="F2689" s="2">
        <v>0</v>
      </c>
      <c r="I2689">
        <v>0</v>
      </c>
      <c r="J2689">
        <v>1</v>
      </c>
    </row>
    <row r="2690" spans="1:10" x14ac:dyDescent="0.35">
      <c r="A2690" t="s">
        <v>9405</v>
      </c>
      <c r="B2690" t="s">
        <v>12682</v>
      </c>
      <c r="C2690" t="s">
        <v>12683</v>
      </c>
      <c r="D2690" t="s">
        <v>12684</v>
      </c>
      <c r="E2690" t="s">
        <v>12685</v>
      </c>
      <c r="F2690" s="2">
        <v>16.940000000000001</v>
      </c>
      <c r="I2690">
        <v>0</v>
      </c>
      <c r="J2690">
        <v>1</v>
      </c>
    </row>
    <row r="2691" spans="1:10" x14ac:dyDescent="0.35">
      <c r="A2691" t="s">
        <v>9405</v>
      </c>
      <c r="B2691" t="s">
        <v>12686</v>
      </c>
      <c r="C2691" t="s">
        <v>12687</v>
      </c>
      <c r="D2691" t="s">
        <v>12688</v>
      </c>
      <c r="E2691" t="s">
        <v>12689</v>
      </c>
      <c r="F2691" s="2">
        <v>16.25</v>
      </c>
      <c r="H2691" t="s">
        <v>12690</v>
      </c>
      <c r="I2691">
        <v>0</v>
      </c>
      <c r="J2691">
        <v>1</v>
      </c>
    </row>
    <row r="2692" spans="1:10" x14ac:dyDescent="0.35">
      <c r="A2692" t="s">
        <v>9405</v>
      </c>
      <c r="B2692" t="s">
        <v>12691</v>
      </c>
      <c r="C2692" t="s">
        <v>12692</v>
      </c>
      <c r="D2692" t="s">
        <v>12693</v>
      </c>
      <c r="E2692" t="s">
        <v>12694</v>
      </c>
      <c r="F2692" s="2">
        <v>17.350000000000001</v>
      </c>
      <c r="H2692" t="s">
        <v>12695</v>
      </c>
      <c r="I2692">
        <v>0</v>
      </c>
      <c r="J2692">
        <v>1</v>
      </c>
    </row>
    <row r="2693" spans="1:10" x14ac:dyDescent="0.35">
      <c r="A2693" t="s">
        <v>9405</v>
      </c>
      <c r="B2693" t="s">
        <v>12696</v>
      </c>
      <c r="C2693" t="s">
        <v>12697</v>
      </c>
      <c r="D2693" t="s">
        <v>12698</v>
      </c>
      <c r="E2693" t="s">
        <v>12699</v>
      </c>
      <c r="F2693" s="2">
        <v>15</v>
      </c>
      <c r="H2693" t="s">
        <v>12700</v>
      </c>
      <c r="I2693">
        <v>0</v>
      </c>
      <c r="J2693">
        <v>1</v>
      </c>
    </row>
    <row r="2694" spans="1:10" x14ac:dyDescent="0.35">
      <c r="A2694" t="s">
        <v>9405</v>
      </c>
      <c r="B2694" t="s">
        <v>12701</v>
      </c>
      <c r="C2694" t="s">
        <v>12702</v>
      </c>
      <c r="D2694" t="s">
        <v>12703</v>
      </c>
      <c r="E2694" t="s">
        <v>12704</v>
      </c>
      <c r="F2694" s="2">
        <v>17.579999999999998</v>
      </c>
      <c r="H2694" t="s">
        <v>12705</v>
      </c>
      <c r="I2694">
        <v>0</v>
      </c>
      <c r="J2694">
        <v>1</v>
      </c>
    </row>
    <row r="2695" spans="1:10" x14ac:dyDescent="0.35">
      <c r="A2695" t="s">
        <v>9405</v>
      </c>
      <c r="B2695" t="s">
        <v>12706</v>
      </c>
      <c r="C2695" t="s">
        <v>12707</v>
      </c>
      <c r="D2695" t="s">
        <v>12708</v>
      </c>
      <c r="E2695" t="s">
        <v>12709</v>
      </c>
      <c r="F2695" s="2">
        <v>15</v>
      </c>
      <c r="H2695" t="s">
        <v>12710</v>
      </c>
      <c r="I2695">
        <v>0</v>
      </c>
      <c r="J2695">
        <v>1</v>
      </c>
    </row>
    <row r="2696" spans="1:10" x14ac:dyDescent="0.35">
      <c r="A2696" t="s">
        <v>9405</v>
      </c>
      <c r="B2696" t="s">
        <v>12711</v>
      </c>
      <c r="C2696" t="s">
        <v>12712</v>
      </c>
      <c r="D2696" t="s">
        <v>12713</v>
      </c>
      <c r="E2696" t="s">
        <v>12714</v>
      </c>
      <c r="F2696" s="2">
        <v>72</v>
      </c>
      <c r="H2696" t="s">
        <v>12715</v>
      </c>
      <c r="I2696">
        <v>0</v>
      </c>
      <c r="J2696">
        <v>1</v>
      </c>
    </row>
    <row r="2697" spans="1:10" x14ac:dyDescent="0.35">
      <c r="A2697" t="s">
        <v>9405</v>
      </c>
      <c r="B2697" t="s">
        <v>12716</v>
      </c>
      <c r="C2697" t="s">
        <v>12717</v>
      </c>
      <c r="D2697" t="s">
        <v>12718</v>
      </c>
      <c r="E2697" t="s">
        <v>12719</v>
      </c>
      <c r="F2697" s="2">
        <v>16.25</v>
      </c>
      <c r="H2697" t="s">
        <v>12720</v>
      </c>
      <c r="I2697">
        <v>0</v>
      </c>
      <c r="J2697">
        <v>1</v>
      </c>
    </row>
    <row r="2698" spans="1:10" x14ac:dyDescent="0.35">
      <c r="A2698" t="s">
        <v>9405</v>
      </c>
      <c r="B2698" t="s">
        <v>12721</v>
      </c>
      <c r="C2698" t="s">
        <v>12722</v>
      </c>
      <c r="D2698" t="s">
        <v>12662</v>
      </c>
      <c r="E2698" t="s">
        <v>12663</v>
      </c>
      <c r="F2698" s="2">
        <v>15</v>
      </c>
      <c r="H2698" t="s">
        <v>12723</v>
      </c>
      <c r="I2698">
        <v>0</v>
      </c>
      <c r="J2698">
        <v>1</v>
      </c>
    </row>
    <row r="2699" spans="1:10" x14ac:dyDescent="0.35">
      <c r="A2699" t="s">
        <v>9405</v>
      </c>
      <c r="B2699" t="s">
        <v>12724</v>
      </c>
      <c r="C2699" t="s">
        <v>12725</v>
      </c>
      <c r="D2699" t="s">
        <v>12726</v>
      </c>
      <c r="E2699" t="s">
        <v>12727</v>
      </c>
      <c r="F2699" s="2">
        <v>15</v>
      </c>
      <c r="H2699" t="s">
        <v>12728</v>
      </c>
      <c r="I2699">
        <v>0</v>
      </c>
      <c r="J2699">
        <v>1</v>
      </c>
    </row>
    <row r="2700" spans="1:10" x14ac:dyDescent="0.35">
      <c r="A2700" t="s">
        <v>9405</v>
      </c>
      <c r="B2700" t="s">
        <v>12729</v>
      </c>
      <c r="C2700" t="s">
        <v>12730</v>
      </c>
      <c r="D2700" t="s">
        <v>12731</v>
      </c>
      <c r="E2700" t="s">
        <v>12732</v>
      </c>
      <c r="F2700" s="2">
        <v>15</v>
      </c>
      <c r="H2700" t="s">
        <v>12733</v>
      </c>
      <c r="I2700">
        <v>0</v>
      </c>
      <c r="J2700">
        <v>1</v>
      </c>
    </row>
    <row r="2701" spans="1:10" x14ac:dyDescent="0.35">
      <c r="A2701" t="s">
        <v>9405</v>
      </c>
      <c r="B2701" t="s">
        <v>12734</v>
      </c>
      <c r="C2701" t="s">
        <v>12735</v>
      </c>
      <c r="D2701" t="s">
        <v>12736</v>
      </c>
      <c r="E2701" t="s">
        <v>12737</v>
      </c>
      <c r="F2701" s="2">
        <v>55.75</v>
      </c>
      <c r="H2701" t="s">
        <v>12738</v>
      </c>
      <c r="I2701">
        <v>0</v>
      </c>
      <c r="J2701">
        <v>1</v>
      </c>
    </row>
    <row r="2702" spans="1:10" x14ac:dyDescent="0.35">
      <c r="A2702" t="s">
        <v>9405</v>
      </c>
      <c r="B2702" t="s">
        <v>12739</v>
      </c>
      <c r="C2702" t="s">
        <v>12740</v>
      </c>
      <c r="D2702" t="s">
        <v>12741</v>
      </c>
      <c r="E2702" t="s">
        <v>12742</v>
      </c>
      <c r="F2702" s="2">
        <v>15</v>
      </c>
      <c r="H2702" t="s">
        <v>12743</v>
      </c>
      <c r="I2702">
        <v>0</v>
      </c>
      <c r="J2702">
        <v>1</v>
      </c>
    </row>
    <row r="2703" spans="1:10" x14ac:dyDescent="0.35">
      <c r="A2703" t="s">
        <v>9405</v>
      </c>
      <c r="B2703" t="s">
        <v>12744</v>
      </c>
      <c r="C2703" t="s">
        <v>12745</v>
      </c>
      <c r="D2703" t="s">
        <v>12746</v>
      </c>
      <c r="E2703" t="s">
        <v>12747</v>
      </c>
      <c r="F2703" s="2">
        <v>15</v>
      </c>
      <c r="H2703" t="s">
        <v>12748</v>
      </c>
      <c r="I2703">
        <v>0</v>
      </c>
      <c r="J2703">
        <v>1</v>
      </c>
    </row>
    <row r="2704" spans="1:10" x14ac:dyDescent="0.35">
      <c r="A2704" t="s">
        <v>9405</v>
      </c>
      <c r="B2704" t="s">
        <v>12749</v>
      </c>
      <c r="C2704" t="s">
        <v>12750</v>
      </c>
      <c r="D2704" t="s">
        <v>12751</v>
      </c>
      <c r="E2704" t="s">
        <v>12752</v>
      </c>
      <c r="F2704" s="2">
        <v>25</v>
      </c>
      <c r="H2704" t="s">
        <v>12753</v>
      </c>
      <c r="I2704">
        <v>0</v>
      </c>
      <c r="J2704">
        <v>1</v>
      </c>
    </row>
    <row r="2705" spans="1:10" x14ac:dyDescent="0.35">
      <c r="A2705" t="s">
        <v>9405</v>
      </c>
      <c r="B2705" t="s">
        <v>12754</v>
      </c>
      <c r="C2705" t="s">
        <v>12755</v>
      </c>
      <c r="D2705" t="s">
        <v>12756</v>
      </c>
      <c r="E2705" t="s">
        <v>12757</v>
      </c>
      <c r="F2705" s="2">
        <v>20.16</v>
      </c>
      <c r="I2705">
        <v>0</v>
      </c>
      <c r="J2705">
        <v>1</v>
      </c>
    </row>
    <row r="2706" spans="1:10" x14ac:dyDescent="0.35">
      <c r="A2706" t="s">
        <v>9405</v>
      </c>
      <c r="B2706" t="s">
        <v>12758</v>
      </c>
      <c r="C2706" t="s">
        <v>12759</v>
      </c>
      <c r="D2706" t="s">
        <v>12760</v>
      </c>
      <c r="E2706" t="s">
        <v>12761</v>
      </c>
      <c r="F2706" s="2">
        <v>135.75</v>
      </c>
      <c r="H2706" t="s">
        <v>12762</v>
      </c>
      <c r="I2706">
        <v>0</v>
      </c>
      <c r="J2706">
        <v>1</v>
      </c>
    </row>
    <row r="2707" spans="1:10" x14ac:dyDescent="0.35">
      <c r="A2707" t="s">
        <v>9405</v>
      </c>
      <c r="B2707" t="s">
        <v>12763</v>
      </c>
      <c r="C2707" t="s">
        <v>12764</v>
      </c>
      <c r="D2707" t="s">
        <v>12765</v>
      </c>
      <c r="E2707" t="s">
        <v>12766</v>
      </c>
      <c r="F2707" s="2">
        <v>16.940000000000001</v>
      </c>
      <c r="I2707">
        <v>0</v>
      </c>
      <c r="J2707">
        <v>1</v>
      </c>
    </row>
    <row r="2708" spans="1:10" x14ac:dyDescent="0.35">
      <c r="A2708" t="s">
        <v>9405</v>
      </c>
      <c r="B2708" t="s">
        <v>12767</v>
      </c>
      <c r="C2708" t="s">
        <v>12768</v>
      </c>
      <c r="D2708" t="s">
        <v>12769</v>
      </c>
      <c r="E2708" t="s">
        <v>12770</v>
      </c>
      <c r="F2708" s="2">
        <v>15</v>
      </c>
      <c r="H2708" t="s">
        <v>12771</v>
      </c>
      <c r="I2708">
        <v>0</v>
      </c>
      <c r="J2708">
        <v>1</v>
      </c>
    </row>
    <row r="2709" spans="1:10" x14ac:dyDescent="0.35">
      <c r="A2709" t="s">
        <v>9405</v>
      </c>
      <c r="B2709" t="s">
        <v>12772</v>
      </c>
      <c r="C2709" t="s">
        <v>12773</v>
      </c>
      <c r="D2709" t="s">
        <v>12774</v>
      </c>
      <c r="E2709" t="s">
        <v>12775</v>
      </c>
      <c r="F2709" s="2">
        <v>35</v>
      </c>
      <c r="H2709" t="s">
        <v>12776</v>
      </c>
      <c r="I2709">
        <v>0</v>
      </c>
      <c r="J2709">
        <v>1</v>
      </c>
    </row>
    <row r="2710" spans="1:10" x14ac:dyDescent="0.35">
      <c r="A2710" t="s">
        <v>9405</v>
      </c>
      <c r="B2710" t="s">
        <v>12777</v>
      </c>
      <c r="C2710" t="s">
        <v>12778</v>
      </c>
      <c r="D2710" t="s">
        <v>12779</v>
      </c>
      <c r="E2710" t="s">
        <v>12780</v>
      </c>
      <c r="F2710" s="2">
        <v>19.52</v>
      </c>
      <c r="I2710">
        <v>0</v>
      </c>
      <c r="J2710">
        <v>1</v>
      </c>
    </row>
    <row r="2711" spans="1:10" x14ac:dyDescent="0.35">
      <c r="A2711" t="s">
        <v>9405</v>
      </c>
      <c r="B2711" t="s">
        <v>12781</v>
      </c>
      <c r="C2711" t="s">
        <v>12782</v>
      </c>
      <c r="D2711" t="s">
        <v>12783</v>
      </c>
      <c r="E2711" t="s">
        <v>12784</v>
      </c>
      <c r="F2711" s="2">
        <v>25</v>
      </c>
      <c r="H2711" t="s">
        <v>12785</v>
      </c>
      <c r="I2711">
        <v>0</v>
      </c>
      <c r="J2711">
        <v>1</v>
      </c>
    </row>
    <row r="2712" spans="1:10" x14ac:dyDescent="0.35">
      <c r="A2712" t="s">
        <v>9405</v>
      </c>
      <c r="B2712" t="s">
        <v>12786</v>
      </c>
      <c r="C2712" t="s">
        <v>12787</v>
      </c>
      <c r="D2712" t="s">
        <v>12788</v>
      </c>
      <c r="E2712" t="s">
        <v>12789</v>
      </c>
      <c r="F2712" s="2">
        <v>15</v>
      </c>
      <c r="H2712" t="s">
        <v>12790</v>
      </c>
      <c r="I2712">
        <v>0</v>
      </c>
      <c r="J2712">
        <v>1</v>
      </c>
    </row>
    <row r="2713" spans="1:10" x14ac:dyDescent="0.35">
      <c r="A2713" t="s">
        <v>9405</v>
      </c>
      <c r="B2713" t="s">
        <v>12791</v>
      </c>
      <c r="C2713" t="s">
        <v>12792</v>
      </c>
      <c r="D2713" t="s">
        <v>12793</v>
      </c>
      <c r="E2713" t="s">
        <v>12794</v>
      </c>
      <c r="F2713" s="2">
        <v>15</v>
      </c>
      <c r="H2713" t="s">
        <v>12795</v>
      </c>
      <c r="I2713">
        <v>0</v>
      </c>
      <c r="J2713">
        <v>1</v>
      </c>
    </row>
    <row r="2714" spans="1:10" x14ac:dyDescent="0.35">
      <c r="A2714" t="s">
        <v>9405</v>
      </c>
      <c r="B2714" t="s">
        <v>12796</v>
      </c>
      <c r="C2714" t="s">
        <v>12797</v>
      </c>
      <c r="D2714" t="s">
        <v>12798</v>
      </c>
      <c r="E2714" t="s">
        <v>12799</v>
      </c>
      <c r="F2714" s="2">
        <v>15</v>
      </c>
      <c r="H2714" t="s">
        <v>12800</v>
      </c>
      <c r="I2714">
        <v>0</v>
      </c>
      <c r="J2714">
        <v>1</v>
      </c>
    </row>
    <row r="2715" spans="1:10" x14ac:dyDescent="0.35">
      <c r="A2715" t="s">
        <v>9405</v>
      </c>
      <c r="B2715" t="s">
        <v>12801</v>
      </c>
      <c r="C2715" t="s">
        <v>12802</v>
      </c>
      <c r="D2715" t="s">
        <v>12803</v>
      </c>
      <c r="E2715" t="s">
        <v>12804</v>
      </c>
      <c r="F2715" s="2">
        <v>15</v>
      </c>
      <c r="H2715" t="s">
        <v>12805</v>
      </c>
      <c r="I2715">
        <v>0</v>
      </c>
      <c r="J2715">
        <v>1</v>
      </c>
    </row>
    <row r="2716" spans="1:10" x14ac:dyDescent="0.35">
      <c r="A2716" t="s">
        <v>9405</v>
      </c>
      <c r="B2716" t="s">
        <v>12806</v>
      </c>
      <c r="C2716" t="s">
        <v>12807</v>
      </c>
      <c r="D2716" t="s">
        <v>12808</v>
      </c>
      <c r="E2716" t="s">
        <v>12809</v>
      </c>
      <c r="F2716" s="2">
        <v>16.940000000000001</v>
      </c>
      <c r="I2716">
        <v>0</v>
      </c>
      <c r="J2716">
        <v>1</v>
      </c>
    </row>
    <row r="2717" spans="1:10" x14ac:dyDescent="0.35">
      <c r="A2717" t="s">
        <v>9405</v>
      </c>
      <c r="B2717" t="s">
        <v>12810</v>
      </c>
      <c r="C2717" t="s">
        <v>12811</v>
      </c>
      <c r="D2717" t="s">
        <v>12812</v>
      </c>
      <c r="E2717" t="s">
        <v>12813</v>
      </c>
      <c r="F2717" s="2">
        <v>15</v>
      </c>
      <c r="H2717" t="s">
        <v>12814</v>
      </c>
      <c r="I2717">
        <v>0</v>
      </c>
      <c r="J2717">
        <v>1</v>
      </c>
    </row>
    <row r="2718" spans="1:10" x14ac:dyDescent="0.35">
      <c r="A2718" t="s">
        <v>9405</v>
      </c>
      <c r="B2718" t="s">
        <v>12815</v>
      </c>
      <c r="C2718" t="s">
        <v>12816</v>
      </c>
      <c r="D2718" t="s">
        <v>12817</v>
      </c>
      <c r="E2718" t="s">
        <v>12818</v>
      </c>
      <c r="F2718" s="2">
        <v>60</v>
      </c>
      <c r="H2718" t="s">
        <v>12819</v>
      </c>
      <c r="I2718">
        <v>0</v>
      </c>
      <c r="J2718">
        <v>1</v>
      </c>
    </row>
    <row r="2719" spans="1:10" x14ac:dyDescent="0.35">
      <c r="A2719" t="s">
        <v>9405</v>
      </c>
      <c r="B2719" t="s">
        <v>12820</v>
      </c>
      <c r="C2719" t="s">
        <v>12821</v>
      </c>
      <c r="D2719" t="s">
        <v>12817</v>
      </c>
      <c r="E2719" t="s">
        <v>12818</v>
      </c>
      <c r="F2719" s="2">
        <v>75</v>
      </c>
      <c r="H2719" t="s">
        <v>12822</v>
      </c>
      <c r="I2719">
        <v>0</v>
      </c>
      <c r="J2719">
        <v>1</v>
      </c>
    </row>
    <row r="2720" spans="1:10" x14ac:dyDescent="0.35">
      <c r="A2720" t="s">
        <v>9405</v>
      </c>
      <c r="B2720" t="s">
        <v>12823</v>
      </c>
      <c r="C2720" t="s">
        <v>12824</v>
      </c>
      <c r="D2720" t="s">
        <v>12825</v>
      </c>
      <c r="E2720" t="s">
        <v>12826</v>
      </c>
      <c r="F2720" s="2">
        <v>15</v>
      </c>
      <c r="H2720" t="s">
        <v>12827</v>
      </c>
      <c r="I2720">
        <v>0</v>
      </c>
      <c r="J2720">
        <v>1</v>
      </c>
    </row>
    <row r="2721" spans="1:10" x14ac:dyDescent="0.35">
      <c r="A2721" t="s">
        <v>9405</v>
      </c>
      <c r="B2721" t="s">
        <v>12828</v>
      </c>
      <c r="C2721" t="s">
        <v>12829</v>
      </c>
      <c r="D2721" t="s">
        <v>12830</v>
      </c>
      <c r="E2721" t="s">
        <v>12831</v>
      </c>
      <c r="F2721" s="2">
        <v>16.29</v>
      </c>
      <c r="I2721">
        <v>0</v>
      </c>
      <c r="J2721">
        <v>1</v>
      </c>
    </row>
    <row r="2722" spans="1:10" x14ac:dyDescent="0.35">
      <c r="A2722" t="s">
        <v>9405</v>
      </c>
      <c r="B2722" t="s">
        <v>12832</v>
      </c>
      <c r="C2722" t="s">
        <v>12833</v>
      </c>
      <c r="D2722" t="s">
        <v>12834</v>
      </c>
      <c r="E2722" t="s">
        <v>12835</v>
      </c>
      <c r="F2722" s="2">
        <v>56.5</v>
      </c>
      <c r="H2722" t="s">
        <v>12836</v>
      </c>
      <c r="I2722">
        <v>0</v>
      </c>
      <c r="J2722">
        <v>1</v>
      </c>
    </row>
    <row r="2723" spans="1:10" x14ac:dyDescent="0.35">
      <c r="A2723" t="s">
        <v>9405</v>
      </c>
      <c r="B2723" t="s">
        <v>12837</v>
      </c>
      <c r="C2723" t="s">
        <v>12838</v>
      </c>
      <c r="D2723" t="s">
        <v>12839</v>
      </c>
      <c r="E2723" t="s">
        <v>12840</v>
      </c>
      <c r="F2723" s="2">
        <v>15</v>
      </c>
      <c r="H2723" t="s">
        <v>12841</v>
      </c>
      <c r="I2723">
        <v>0</v>
      </c>
      <c r="J2723">
        <v>1</v>
      </c>
    </row>
    <row r="2724" spans="1:10" x14ac:dyDescent="0.35">
      <c r="A2724" t="s">
        <v>9405</v>
      </c>
      <c r="B2724" t="s">
        <v>12842</v>
      </c>
      <c r="C2724" t="s">
        <v>12843</v>
      </c>
      <c r="D2724" t="s">
        <v>12844</v>
      </c>
      <c r="E2724" t="s">
        <v>12845</v>
      </c>
      <c r="F2724" s="2">
        <v>15</v>
      </c>
      <c r="H2724" t="s">
        <v>12846</v>
      </c>
      <c r="I2724">
        <v>0</v>
      </c>
      <c r="J2724">
        <v>1</v>
      </c>
    </row>
    <row r="2725" spans="1:10" x14ac:dyDescent="0.35">
      <c r="A2725" t="s">
        <v>9405</v>
      </c>
      <c r="B2725" t="s">
        <v>12847</v>
      </c>
      <c r="C2725" t="s">
        <v>12848</v>
      </c>
      <c r="D2725" t="s">
        <v>12849</v>
      </c>
      <c r="E2725" t="s">
        <v>12850</v>
      </c>
      <c r="F2725" s="2">
        <v>20.75</v>
      </c>
      <c r="H2725" t="s">
        <v>12851</v>
      </c>
      <c r="I2725">
        <v>0</v>
      </c>
      <c r="J2725">
        <v>1</v>
      </c>
    </row>
    <row r="2726" spans="1:10" x14ac:dyDescent="0.35">
      <c r="A2726" t="s">
        <v>9405</v>
      </c>
      <c r="B2726" t="s">
        <v>12852</v>
      </c>
      <c r="C2726" t="s">
        <v>12853</v>
      </c>
      <c r="D2726" t="s">
        <v>12854</v>
      </c>
      <c r="E2726" t="s">
        <v>12855</v>
      </c>
      <c r="F2726" s="2">
        <v>15</v>
      </c>
      <c r="H2726" t="s">
        <v>12856</v>
      </c>
      <c r="I2726">
        <v>0</v>
      </c>
      <c r="J2726">
        <v>1</v>
      </c>
    </row>
    <row r="2727" spans="1:10" x14ac:dyDescent="0.35">
      <c r="A2727" t="s">
        <v>9405</v>
      </c>
      <c r="B2727" t="s">
        <v>12857</v>
      </c>
      <c r="C2727" t="s">
        <v>12858</v>
      </c>
      <c r="D2727" t="s">
        <v>12859</v>
      </c>
      <c r="E2727" t="s">
        <v>12860</v>
      </c>
      <c r="F2727" s="2">
        <v>15</v>
      </c>
      <c r="H2727" t="s">
        <v>12861</v>
      </c>
      <c r="I2727">
        <v>0</v>
      </c>
      <c r="J2727">
        <v>1</v>
      </c>
    </row>
    <row r="2728" spans="1:10" x14ac:dyDescent="0.35">
      <c r="A2728" t="s">
        <v>9405</v>
      </c>
      <c r="B2728" t="s">
        <v>12862</v>
      </c>
      <c r="C2728" t="s">
        <v>12863</v>
      </c>
      <c r="D2728" t="s">
        <v>12864</v>
      </c>
      <c r="E2728" t="s">
        <v>12865</v>
      </c>
      <c r="F2728" s="2">
        <v>16.25</v>
      </c>
      <c r="H2728" t="s">
        <v>12866</v>
      </c>
      <c r="I2728">
        <v>0</v>
      </c>
      <c r="J2728">
        <v>1</v>
      </c>
    </row>
    <row r="2729" spans="1:10" x14ac:dyDescent="0.35">
      <c r="A2729" t="s">
        <v>9405</v>
      </c>
      <c r="B2729" t="s">
        <v>12867</v>
      </c>
      <c r="C2729" t="s">
        <v>12868</v>
      </c>
      <c r="D2729" t="s">
        <v>12869</v>
      </c>
      <c r="E2729" t="s">
        <v>12870</v>
      </c>
      <c r="F2729" s="2">
        <v>15</v>
      </c>
      <c r="H2729" t="s">
        <v>12871</v>
      </c>
      <c r="I2729">
        <v>0</v>
      </c>
      <c r="J2729">
        <v>1</v>
      </c>
    </row>
    <row r="2730" spans="1:10" x14ac:dyDescent="0.35">
      <c r="A2730" t="s">
        <v>9405</v>
      </c>
      <c r="B2730" t="s">
        <v>12872</v>
      </c>
      <c r="C2730" t="s">
        <v>12873</v>
      </c>
      <c r="D2730" t="s">
        <v>12874</v>
      </c>
      <c r="E2730" t="s">
        <v>12875</v>
      </c>
      <c r="F2730" s="2">
        <v>15</v>
      </c>
      <c r="H2730" t="s">
        <v>12876</v>
      </c>
      <c r="I2730">
        <v>0</v>
      </c>
      <c r="J2730">
        <v>1</v>
      </c>
    </row>
    <row r="2731" spans="1:10" x14ac:dyDescent="0.35">
      <c r="A2731" t="s">
        <v>9405</v>
      </c>
      <c r="B2731" t="s">
        <v>12877</v>
      </c>
      <c r="C2731" t="s">
        <v>12878</v>
      </c>
      <c r="D2731" t="s">
        <v>12879</v>
      </c>
      <c r="E2731" t="s">
        <v>12880</v>
      </c>
      <c r="F2731" s="2">
        <v>15</v>
      </c>
      <c r="H2731" t="s">
        <v>12881</v>
      </c>
      <c r="I2731">
        <v>0</v>
      </c>
      <c r="J2731">
        <v>1</v>
      </c>
    </row>
    <row r="2732" spans="1:10" x14ac:dyDescent="0.35">
      <c r="A2732" t="s">
        <v>9405</v>
      </c>
      <c r="B2732" t="s">
        <v>12882</v>
      </c>
      <c r="C2732" t="s">
        <v>12883</v>
      </c>
      <c r="D2732" t="s">
        <v>12884</v>
      </c>
      <c r="E2732" t="s">
        <v>12885</v>
      </c>
      <c r="F2732" s="2">
        <v>42</v>
      </c>
      <c r="H2732" t="s">
        <v>12886</v>
      </c>
      <c r="I2732">
        <v>0</v>
      </c>
      <c r="J2732">
        <v>1</v>
      </c>
    </row>
    <row r="2733" spans="1:10" x14ac:dyDescent="0.35">
      <c r="A2733" t="s">
        <v>9405</v>
      </c>
      <c r="B2733" t="s">
        <v>12887</v>
      </c>
      <c r="C2733" t="s">
        <v>12888</v>
      </c>
      <c r="D2733" t="s">
        <v>12889</v>
      </c>
      <c r="E2733" t="s">
        <v>12890</v>
      </c>
      <c r="F2733" s="2">
        <v>16.25</v>
      </c>
      <c r="H2733" t="s">
        <v>12891</v>
      </c>
      <c r="I2733">
        <v>0</v>
      </c>
      <c r="J2733">
        <v>1</v>
      </c>
    </row>
    <row r="2734" spans="1:10" x14ac:dyDescent="0.35">
      <c r="A2734" t="s">
        <v>9405</v>
      </c>
      <c r="B2734" t="s">
        <v>12892</v>
      </c>
      <c r="C2734" t="s">
        <v>12893</v>
      </c>
      <c r="D2734" t="s">
        <v>12894</v>
      </c>
      <c r="E2734" t="s">
        <v>12895</v>
      </c>
      <c r="F2734" s="2">
        <v>42</v>
      </c>
      <c r="H2734" t="s">
        <v>12896</v>
      </c>
      <c r="I2734">
        <v>0</v>
      </c>
      <c r="J2734">
        <v>1</v>
      </c>
    </row>
    <row r="2735" spans="1:10" x14ac:dyDescent="0.35">
      <c r="A2735" t="s">
        <v>9405</v>
      </c>
      <c r="B2735" t="s">
        <v>12897</v>
      </c>
      <c r="C2735" t="s">
        <v>12898</v>
      </c>
      <c r="D2735" t="s">
        <v>12899</v>
      </c>
      <c r="E2735" t="s">
        <v>12900</v>
      </c>
      <c r="F2735" s="2">
        <v>31</v>
      </c>
      <c r="H2735" t="s">
        <v>12901</v>
      </c>
      <c r="I2735">
        <v>0</v>
      </c>
      <c r="J2735">
        <v>1</v>
      </c>
    </row>
    <row r="2736" spans="1:10" x14ac:dyDescent="0.35">
      <c r="A2736" t="s">
        <v>9405</v>
      </c>
      <c r="B2736" t="s">
        <v>12902</v>
      </c>
      <c r="C2736" t="s">
        <v>12903</v>
      </c>
      <c r="D2736" t="s">
        <v>12904</v>
      </c>
      <c r="E2736" t="s">
        <v>12905</v>
      </c>
      <c r="F2736" s="2">
        <v>15</v>
      </c>
      <c r="H2736" t="s">
        <v>12906</v>
      </c>
      <c r="I2736">
        <v>0</v>
      </c>
      <c r="J2736">
        <v>1</v>
      </c>
    </row>
    <row r="2737" spans="1:10" x14ac:dyDescent="0.35">
      <c r="A2737" t="s">
        <v>9405</v>
      </c>
      <c r="B2737" t="s">
        <v>12907</v>
      </c>
      <c r="C2737" t="s">
        <v>12908</v>
      </c>
      <c r="D2737" t="s">
        <v>12909</v>
      </c>
      <c r="E2737" t="s">
        <v>12910</v>
      </c>
      <c r="F2737" s="2">
        <v>106.25</v>
      </c>
      <c r="H2737" t="s">
        <v>12911</v>
      </c>
      <c r="I2737">
        <v>0</v>
      </c>
      <c r="J2737">
        <v>1</v>
      </c>
    </row>
    <row r="2738" spans="1:10" x14ac:dyDescent="0.35">
      <c r="A2738" t="s">
        <v>9405</v>
      </c>
      <c r="B2738" t="s">
        <v>12912</v>
      </c>
      <c r="C2738" t="s">
        <v>12913</v>
      </c>
      <c r="D2738" t="s">
        <v>12914</v>
      </c>
      <c r="E2738" t="s">
        <v>12915</v>
      </c>
      <c r="F2738" s="2">
        <v>30</v>
      </c>
      <c r="H2738" t="s">
        <v>12916</v>
      </c>
      <c r="I2738">
        <v>0</v>
      </c>
      <c r="J2738">
        <v>1</v>
      </c>
    </row>
    <row r="2739" spans="1:10" x14ac:dyDescent="0.35">
      <c r="A2739" t="s">
        <v>9405</v>
      </c>
      <c r="B2739" t="s">
        <v>12917</v>
      </c>
      <c r="C2739" t="s">
        <v>12918</v>
      </c>
      <c r="D2739" t="s">
        <v>12919</v>
      </c>
      <c r="E2739" t="s">
        <v>12920</v>
      </c>
      <c r="F2739" s="2">
        <v>17.579999999999998</v>
      </c>
      <c r="H2739" t="s">
        <v>12921</v>
      </c>
      <c r="I2739">
        <v>0</v>
      </c>
      <c r="J2739">
        <v>1</v>
      </c>
    </row>
    <row r="2740" spans="1:10" x14ac:dyDescent="0.35">
      <c r="A2740" t="s">
        <v>9405</v>
      </c>
      <c r="B2740" t="s">
        <v>12922</v>
      </c>
      <c r="C2740" t="s">
        <v>12923</v>
      </c>
      <c r="D2740" t="s">
        <v>12924</v>
      </c>
      <c r="E2740" t="s">
        <v>12925</v>
      </c>
      <c r="F2740" s="2">
        <v>127.5</v>
      </c>
      <c r="H2740" t="s">
        <v>12926</v>
      </c>
      <c r="I2740">
        <v>0</v>
      </c>
      <c r="J2740">
        <v>1</v>
      </c>
    </row>
    <row r="2741" spans="1:10" x14ac:dyDescent="0.35">
      <c r="A2741" t="s">
        <v>9405</v>
      </c>
      <c r="B2741" t="s">
        <v>12927</v>
      </c>
      <c r="C2741" t="s">
        <v>12928</v>
      </c>
      <c r="D2741" t="s">
        <v>12929</v>
      </c>
      <c r="E2741" t="s">
        <v>12930</v>
      </c>
      <c r="F2741" s="2">
        <v>20.75</v>
      </c>
      <c r="H2741" t="s">
        <v>12931</v>
      </c>
      <c r="I2741">
        <v>0</v>
      </c>
      <c r="J2741">
        <v>1</v>
      </c>
    </row>
    <row r="2742" spans="1:10" x14ac:dyDescent="0.35">
      <c r="A2742" t="s">
        <v>9405</v>
      </c>
      <c r="B2742" t="s">
        <v>12932</v>
      </c>
      <c r="C2742" t="s">
        <v>12933</v>
      </c>
      <c r="D2742" t="s">
        <v>12934</v>
      </c>
      <c r="E2742" t="s">
        <v>12935</v>
      </c>
      <c r="F2742" s="2">
        <v>59.52</v>
      </c>
      <c r="I2742">
        <v>0</v>
      </c>
      <c r="J2742">
        <v>1</v>
      </c>
    </row>
    <row r="2743" spans="1:10" x14ac:dyDescent="0.35">
      <c r="A2743" t="s">
        <v>9405</v>
      </c>
      <c r="B2743" t="s">
        <v>12936</v>
      </c>
      <c r="C2743" t="s">
        <v>12937</v>
      </c>
      <c r="D2743" t="s">
        <v>12938</v>
      </c>
      <c r="E2743" t="s">
        <v>12939</v>
      </c>
      <c r="F2743" s="2">
        <v>45</v>
      </c>
      <c r="H2743" t="s">
        <v>12940</v>
      </c>
      <c r="I2743">
        <v>0</v>
      </c>
      <c r="J2743">
        <v>1</v>
      </c>
    </row>
    <row r="2744" spans="1:10" x14ac:dyDescent="0.35">
      <c r="A2744" t="s">
        <v>9405</v>
      </c>
      <c r="B2744" t="s">
        <v>12941</v>
      </c>
      <c r="C2744" t="s">
        <v>12942</v>
      </c>
      <c r="D2744" t="s">
        <v>12943</v>
      </c>
      <c r="E2744" t="s">
        <v>12944</v>
      </c>
      <c r="F2744" s="2">
        <v>19.25</v>
      </c>
      <c r="H2744" t="s">
        <v>12945</v>
      </c>
      <c r="I2744">
        <v>0</v>
      </c>
      <c r="J2744">
        <v>1</v>
      </c>
    </row>
    <row r="2745" spans="1:10" x14ac:dyDescent="0.35">
      <c r="A2745" t="s">
        <v>9405</v>
      </c>
      <c r="B2745" t="s">
        <v>12946</v>
      </c>
      <c r="C2745" t="s">
        <v>12947</v>
      </c>
      <c r="D2745" t="s">
        <v>12948</v>
      </c>
      <c r="E2745" t="s">
        <v>12949</v>
      </c>
      <c r="F2745" s="2">
        <v>15</v>
      </c>
      <c r="H2745" t="s">
        <v>12950</v>
      </c>
      <c r="I2745">
        <v>0</v>
      </c>
      <c r="J2745">
        <v>1</v>
      </c>
    </row>
    <row r="2746" spans="1:10" x14ac:dyDescent="0.35">
      <c r="A2746" t="s">
        <v>9405</v>
      </c>
      <c r="B2746" t="s">
        <v>12951</v>
      </c>
      <c r="C2746" t="s">
        <v>12952</v>
      </c>
      <c r="D2746" t="s">
        <v>12953</v>
      </c>
      <c r="E2746" t="s">
        <v>12954</v>
      </c>
      <c r="F2746" s="2">
        <v>36</v>
      </c>
      <c r="H2746" t="s">
        <v>12955</v>
      </c>
      <c r="I2746">
        <v>0</v>
      </c>
      <c r="J2746">
        <v>1</v>
      </c>
    </row>
    <row r="2747" spans="1:10" x14ac:dyDescent="0.35">
      <c r="A2747" t="s">
        <v>9405</v>
      </c>
      <c r="B2747" t="s">
        <v>12956</v>
      </c>
      <c r="C2747" t="s">
        <v>12957</v>
      </c>
      <c r="D2747" t="s">
        <v>12958</v>
      </c>
      <c r="E2747" t="s">
        <v>12959</v>
      </c>
      <c r="F2747" s="2">
        <v>12</v>
      </c>
      <c r="H2747" t="s">
        <v>12960</v>
      </c>
      <c r="I2747">
        <v>0</v>
      </c>
      <c r="J2747">
        <v>1</v>
      </c>
    </row>
    <row r="2748" spans="1:10" x14ac:dyDescent="0.35">
      <c r="A2748" t="s">
        <v>9405</v>
      </c>
      <c r="B2748" t="s">
        <v>12961</v>
      </c>
      <c r="C2748" t="s">
        <v>12962</v>
      </c>
      <c r="D2748" t="s">
        <v>12963</v>
      </c>
      <c r="E2748" t="s">
        <v>12964</v>
      </c>
      <c r="F2748" s="2">
        <v>15</v>
      </c>
      <c r="H2748" t="s">
        <v>12965</v>
      </c>
      <c r="I2748">
        <v>0</v>
      </c>
      <c r="J2748">
        <v>1</v>
      </c>
    </row>
    <row r="2749" spans="1:10" x14ac:dyDescent="0.35">
      <c r="A2749" t="s">
        <v>9405</v>
      </c>
      <c r="B2749" t="s">
        <v>12966</v>
      </c>
      <c r="C2749" t="s">
        <v>12967</v>
      </c>
      <c r="D2749" t="s">
        <v>12968</v>
      </c>
      <c r="E2749" t="s">
        <v>12969</v>
      </c>
      <c r="F2749" s="2">
        <v>15</v>
      </c>
      <c r="H2749" t="s">
        <v>12970</v>
      </c>
      <c r="I2749">
        <v>0</v>
      </c>
      <c r="J2749">
        <v>1</v>
      </c>
    </row>
    <row r="2750" spans="1:10" x14ac:dyDescent="0.35">
      <c r="A2750" t="s">
        <v>9405</v>
      </c>
      <c r="B2750" t="s">
        <v>12971</v>
      </c>
      <c r="C2750" t="s">
        <v>12972</v>
      </c>
      <c r="D2750" t="s">
        <v>12973</v>
      </c>
      <c r="E2750" t="s">
        <v>12974</v>
      </c>
      <c r="F2750" s="2">
        <v>47.91</v>
      </c>
      <c r="H2750" t="s">
        <v>12975</v>
      </c>
      <c r="I2750">
        <v>0</v>
      </c>
      <c r="J2750">
        <v>1</v>
      </c>
    </row>
    <row r="2751" spans="1:10" x14ac:dyDescent="0.35">
      <c r="A2751" t="s">
        <v>9405</v>
      </c>
      <c r="B2751" t="s">
        <v>12976</v>
      </c>
      <c r="C2751" t="s">
        <v>12977</v>
      </c>
      <c r="D2751" t="s">
        <v>12978</v>
      </c>
      <c r="E2751" t="s">
        <v>12979</v>
      </c>
      <c r="F2751" s="2">
        <v>18.23</v>
      </c>
      <c r="I2751">
        <v>0</v>
      </c>
      <c r="J2751">
        <v>1</v>
      </c>
    </row>
    <row r="2752" spans="1:10" x14ac:dyDescent="0.35">
      <c r="A2752" t="s">
        <v>9405</v>
      </c>
      <c r="B2752" t="s">
        <v>12980</v>
      </c>
      <c r="C2752" t="s">
        <v>12981</v>
      </c>
      <c r="D2752" t="s">
        <v>12982</v>
      </c>
      <c r="E2752" t="s">
        <v>12983</v>
      </c>
      <c r="F2752" s="2">
        <v>44</v>
      </c>
      <c r="H2752" t="s">
        <v>12984</v>
      </c>
      <c r="I2752">
        <v>0</v>
      </c>
      <c r="J2752">
        <v>1</v>
      </c>
    </row>
    <row r="2753" spans="1:10" x14ac:dyDescent="0.35">
      <c r="A2753" t="s">
        <v>9405</v>
      </c>
      <c r="B2753" t="s">
        <v>1444</v>
      </c>
      <c r="C2753" t="s">
        <v>12985</v>
      </c>
      <c r="D2753" t="s">
        <v>12986</v>
      </c>
      <c r="E2753" t="s">
        <v>12987</v>
      </c>
      <c r="F2753" s="2">
        <v>15</v>
      </c>
      <c r="I2753">
        <v>0</v>
      </c>
      <c r="J2753">
        <v>1</v>
      </c>
    </row>
    <row r="2754" spans="1:10" x14ac:dyDescent="0.35">
      <c r="A2754" t="s">
        <v>9405</v>
      </c>
      <c r="B2754" t="s">
        <v>12988</v>
      </c>
      <c r="C2754" t="s">
        <v>12989</v>
      </c>
      <c r="D2754" t="s">
        <v>12990</v>
      </c>
      <c r="E2754" t="s">
        <v>12991</v>
      </c>
      <c r="F2754" s="2">
        <v>9.8000000000000007</v>
      </c>
      <c r="H2754" t="s">
        <v>12992</v>
      </c>
      <c r="I2754">
        <v>0</v>
      </c>
      <c r="J2754">
        <v>1</v>
      </c>
    </row>
    <row r="2755" spans="1:10" x14ac:dyDescent="0.35">
      <c r="A2755" t="s">
        <v>9405</v>
      </c>
      <c r="B2755" t="s">
        <v>12993</v>
      </c>
      <c r="C2755" t="s">
        <v>12994</v>
      </c>
      <c r="D2755" t="s">
        <v>12995</v>
      </c>
      <c r="E2755" t="s">
        <v>12996</v>
      </c>
      <c r="F2755" s="2">
        <v>15</v>
      </c>
      <c r="H2755" t="s">
        <v>12997</v>
      </c>
      <c r="I2755">
        <v>0</v>
      </c>
      <c r="J2755">
        <v>1</v>
      </c>
    </row>
    <row r="2756" spans="1:10" x14ac:dyDescent="0.35">
      <c r="A2756" t="s">
        <v>9405</v>
      </c>
      <c r="B2756" t="s">
        <v>12998</v>
      </c>
      <c r="C2756" t="s">
        <v>12999</v>
      </c>
      <c r="D2756" t="s">
        <v>13000</v>
      </c>
      <c r="E2756" t="s">
        <v>13001</v>
      </c>
      <c r="F2756" s="2">
        <v>108.25</v>
      </c>
      <c r="H2756" t="s">
        <v>13002</v>
      </c>
      <c r="I2756">
        <v>0</v>
      </c>
      <c r="J2756">
        <v>1</v>
      </c>
    </row>
    <row r="2757" spans="1:10" x14ac:dyDescent="0.35">
      <c r="A2757" t="s">
        <v>9405</v>
      </c>
      <c r="B2757" t="s">
        <v>13003</v>
      </c>
      <c r="C2757" t="s">
        <v>13004</v>
      </c>
      <c r="D2757" t="s">
        <v>13005</v>
      </c>
      <c r="E2757" t="s">
        <v>13006</v>
      </c>
      <c r="F2757" s="2">
        <v>15</v>
      </c>
      <c r="H2757" t="s">
        <v>13007</v>
      </c>
      <c r="I2757">
        <v>0</v>
      </c>
      <c r="J2757">
        <v>1</v>
      </c>
    </row>
    <row r="2758" spans="1:10" x14ac:dyDescent="0.35">
      <c r="A2758" t="s">
        <v>9405</v>
      </c>
      <c r="B2758" t="s">
        <v>13008</v>
      </c>
      <c r="C2758" t="s">
        <v>13009</v>
      </c>
      <c r="D2758" t="s">
        <v>13010</v>
      </c>
      <c r="E2758" t="s">
        <v>13011</v>
      </c>
      <c r="F2758" s="2">
        <v>15</v>
      </c>
      <c r="H2758" t="s">
        <v>13012</v>
      </c>
      <c r="I2758">
        <v>0</v>
      </c>
      <c r="J2758">
        <v>1</v>
      </c>
    </row>
    <row r="2759" spans="1:10" x14ac:dyDescent="0.35">
      <c r="A2759" t="s">
        <v>9405</v>
      </c>
      <c r="B2759" t="s">
        <v>13013</v>
      </c>
      <c r="C2759" t="s">
        <v>13014</v>
      </c>
      <c r="D2759" t="s">
        <v>13015</v>
      </c>
      <c r="E2759" t="s">
        <v>13016</v>
      </c>
      <c r="F2759" s="2">
        <v>15</v>
      </c>
      <c r="H2759" t="s">
        <v>13017</v>
      </c>
      <c r="I2759">
        <v>0</v>
      </c>
      <c r="J2759">
        <v>1</v>
      </c>
    </row>
    <row r="2760" spans="1:10" x14ac:dyDescent="0.35">
      <c r="A2760" t="s">
        <v>9405</v>
      </c>
      <c r="B2760" t="s">
        <v>13018</v>
      </c>
      <c r="C2760" t="s">
        <v>13019</v>
      </c>
      <c r="D2760" t="s">
        <v>13020</v>
      </c>
      <c r="E2760" t="s">
        <v>13021</v>
      </c>
      <c r="F2760" s="2">
        <v>15</v>
      </c>
      <c r="H2760" t="s">
        <v>13022</v>
      </c>
      <c r="I2760">
        <v>0</v>
      </c>
      <c r="J2760">
        <v>1</v>
      </c>
    </row>
    <row r="2761" spans="1:10" x14ac:dyDescent="0.35">
      <c r="A2761" t="s">
        <v>9405</v>
      </c>
      <c r="B2761" t="s">
        <v>13023</v>
      </c>
      <c r="C2761" t="s">
        <v>13024</v>
      </c>
      <c r="D2761" t="s">
        <v>13025</v>
      </c>
      <c r="E2761" t="s">
        <v>13026</v>
      </c>
      <c r="F2761" s="2">
        <v>309</v>
      </c>
      <c r="H2761" t="s">
        <v>13027</v>
      </c>
      <c r="I2761">
        <v>0</v>
      </c>
      <c r="J2761">
        <v>1</v>
      </c>
    </row>
    <row r="2762" spans="1:10" x14ac:dyDescent="0.35">
      <c r="A2762" t="s">
        <v>9405</v>
      </c>
      <c r="B2762" t="s">
        <v>13028</v>
      </c>
      <c r="C2762" t="s">
        <v>13029</v>
      </c>
      <c r="D2762" t="s">
        <v>13030</v>
      </c>
      <c r="E2762" t="s">
        <v>13031</v>
      </c>
      <c r="F2762" s="2">
        <v>15</v>
      </c>
      <c r="H2762" t="s">
        <v>13032</v>
      </c>
      <c r="I2762">
        <v>0</v>
      </c>
      <c r="J2762">
        <v>1</v>
      </c>
    </row>
    <row r="2763" spans="1:10" x14ac:dyDescent="0.35">
      <c r="A2763" t="s">
        <v>9405</v>
      </c>
      <c r="B2763" t="s">
        <v>13033</v>
      </c>
      <c r="C2763" t="s">
        <v>13034</v>
      </c>
      <c r="D2763" t="s">
        <v>13035</v>
      </c>
      <c r="E2763" t="s">
        <v>13036</v>
      </c>
      <c r="F2763" s="2">
        <v>17.579999999999998</v>
      </c>
      <c r="H2763" t="s">
        <v>13037</v>
      </c>
      <c r="I2763">
        <v>0</v>
      </c>
      <c r="J2763">
        <v>1</v>
      </c>
    </row>
    <row r="2764" spans="1:10" x14ac:dyDescent="0.35">
      <c r="A2764" t="s">
        <v>9405</v>
      </c>
      <c r="B2764" t="s">
        <v>13038</v>
      </c>
      <c r="C2764" t="s">
        <v>13039</v>
      </c>
      <c r="D2764" t="s">
        <v>13040</v>
      </c>
      <c r="E2764" t="s">
        <v>13041</v>
      </c>
      <c r="F2764" s="2">
        <v>12</v>
      </c>
      <c r="H2764" t="s">
        <v>13042</v>
      </c>
      <c r="I2764">
        <v>0</v>
      </c>
      <c r="J2764">
        <v>1</v>
      </c>
    </row>
    <row r="2765" spans="1:10" x14ac:dyDescent="0.35">
      <c r="A2765" t="s">
        <v>9405</v>
      </c>
      <c r="B2765" t="s">
        <v>13043</v>
      </c>
      <c r="C2765" t="s">
        <v>13044</v>
      </c>
      <c r="D2765" t="s">
        <v>13040</v>
      </c>
      <c r="E2765" t="s">
        <v>13041</v>
      </c>
      <c r="F2765" s="2">
        <v>16.25</v>
      </c>
      <c r="H2765" t="s">
        <v>13045</v>
      </c>
      <c r="I2765">
        <v>0</v>
      </c>
      <c r="J2765">
        <v>1</v>
      </c>
    </row>
    <row r="2766" spans="1:10" x14ac:dyDescent="0.35">
      <c r="A2766" t="s">
        <v>9405</v>
      </c>
      <c r="B2766" t="s">
        <v>13046</v>
      </c>
      <c r="C2766" t="s">
        <v>13047</v>
      </c>
      <c r="D2766" t="s">
        <v>13048</v>
      </c>
      <c r="E2766" t="s">
        <v>13049</v>
      </c>
      <c r="F2766" s="2">
        <v>18</v>
      </c>
      <c r="H2766" t="s">
        <v>13050</v>
      </c>
      <c r="I2766">
        <v>0</v>
      </c>
      <c r="J2766">
        <v>1</v>
      </c>
    </row>
    <row r="2767" spans="1:10" x14ac:dyDescent="0.35">
      <c r="A2767" t="s">
        <v>9405</v>
      </c>
      <c r="B2767" t="s">
        <v>13051</v>
      </c>
      <c r="C2767" t="s">
        <v>13052</v>
      </c>
      <c r="D2767" t="s">
        <v>13053</v>
      </c>
      <c r="E2767" t="s">
        <v>13054</v>
      </c>
      <c r="F2767" s="2">
        <v>15</v>
      </c>
      <c r="H2767" t="s">
        <v>13055</v>
      </c>
      <c r="I2767">
        <v>0</v>
      </c>
      <c r="J2767">
        <v>1</v>
      </c>
    </row>
    <row r="2768" spans="1:10" x14ac:dyDescent="0.35">
      <c r="A2768" t="s">
        <v>9405</v>
      </c>
      <c r="B2768" t="s">
        <v>13056</v>
      </c>
      <c r="C2768" t="s">
        <v>13057</v>
      </c>
      <c r="D2768" t="s">
        <v>13058</v>
      </c>
      <c r="E2768" t="s">
        <v>13059</v>
      </c>
      <c r="F2768" s="2">
        <v>37</v>
      </c>
      <c r="H2768" t="s">
        <v>13060</v>
      </c>
      <c r="I2768">
        <v>0</v>
      </c>
      <c r="J2768">
        <v>1</v>
      </c>
    </row>
    <row r="2769" spans="1:10" x14ac:dyDescent="0.35">
      <c r="A2769" t="s">
        <v>9405</v>
      </c>
      <c r="B2769" t="s">
        <v>13061</v>
      </c>
      <c r="C2769" t="s">
        <v>13062</v>
      </c>
      <c r="D2769" t="s">
        <v>13063</v>
      </c>
      <c r="E2769" t="s">
        <v>13064</v>
      </c>
      <c r="F2769" s="2">
        <v>0</v>
      </c>
      <c r="I2769">
        <v>0</v>
      </c>
      <c r="J2769">
        <v>1</v>
      </c>
    </row>
    <row r="2770" spans="1:10" x14ac:dyDescent="0.35">
      <c r="A2770" t="s">
        <v>9405</v>
      </c>
      <c r="B2770" t="s">
        <v>13065</v>
      </c>
      <c r="C2770" t="s">
        <v>13066</v>
      </c>
      <c r="D2770" t="s">
        <v>13067</v>
      </c>
      <c r="E2770" t="s">
        <v>13068</v>
      </c>
      <c r="F2770" s="2">
        <v>15</v>
      </c>
      <c r="H2770" t="s">
        <v>13069</v>
      </c>
      <c r="I2770">
        <v>0</v>
      </c>
      <c r="J2770">
        <v>1</v>
      </c>
    </row>
    <row r="2771" spans="1:10" x14ac:dyDescent="0.35">
      <c r="A2771" t="s">
        <v>9405</v>
      </c>
      <c r="B2771" t="s">
        <v>13070</v>
      </c>
      <c r="C2771" t="s">
        <v>13071</v>
      </c>
      <c r="D2771" t="s">
        <v>13072</v>
      </c>
      <c r="E2771" t="s">
        <v>13073</v>
      </c>
      <c r="F2771" s="2">
        <v>100</v>
      </c>
      <c r="H2771" t="s">
        <v>13074</v>
      </c>
      <c r="I2771">
        <v>0</v>
      </c>
      <c r="J2771">
        <v>1</v>
      </c>
    </row>
    <row r="2772" spans="1:10" x14ac:dyDescent="0.35">
      <c r="A2772" t="s">
        <v>9405</v>
      </c>
      <c r="B2772" t="s">
        <v>13075</v>
      </c>
      <c r="C2772" t="s">
        <v>13076</v>
      </c>
      <c r="D2772" t="s">
        <v>13077</v>
      </c>
      <c r="E2772" t="s">
        <v>13078</v>
      </c>
      <c r="F2772" s="2">
        <v>18.87</v>
      </c>
      <c r="I2772">
        <v>0</v>
      </c>
      <c r="J2772">
        <v>1</v>
      </c>
    </row>
    <row r="2773" spans="1:10" x14ac:dyDescent="0.35">
      <c r="A2773" t="s">
        <v>9405</v>
      </c>
      <c r="B2773" t="s">
        <v>13079</v>
      </c>
      <c r="C2773" t="s">
        <v>13080</v>
      </c>
      <c r="D2773" t="s">
        <v>13081</v>
      </c>
      <c r="E2773" t="s">
        <v>13082</v>
      </c>
      <c r="F2773" s="2">
        <v>76</v>
      </c>
      <c r="H2773" t="s">
        <v>13083</v>
      </c>
      <c r="I2773">
        <v>0</v>
      </c>
      <c r="J2773">
        <v>1</v>
      </c>
    </row>
    <row r="2774" spans="1:10" x14ac:dyDescent="0.35">
      <c r="A2774" t="s">
        <v>9405</v>
      </c>
      <c r="B2774" t="s">
        <v>13084</v>
      </c>
      <c r="C2774" t="s">
        <v>13085</v>
      </c>
      <c r="D2774" t="s">
        <v>13086</v>
      </c>
      <c r="E2774" t="s">
        <v>13087</v>
      </c>
      <c r="F2774" s="2">
        <v>15</v>
      </c>
      <c r="H2774" t="s">
        <v>13088</v>
      </c>
      <c r="I2774">
        <v>0</v>
      </c>
      <c r="J2774">
        <v>1</v>
      </c>
    </row>
    <row r="2775" spans="1:10" x14ac:dyDescent="0.35">
      <c r="A2775" t="s">
        <v>9405</v>
      </c>
      <c r="B2775" t="s">
        <v>13089</v>
      </c>
      <c r="C2775" t="s">
        <v>13090</v>
      </c>
      <c r="D2775" t="s">
        <v>13091</v>
      </c>
      <c r="E2775" t="s">
        <v>13092</v>
      </c>
      <c r="F2775" s="2">
        <v>18</v>
      </c>
      <c r="H2775" t="s">
        <v>13093</v>
      </c>
      <c r="I2775">
        <v>0</v>
      </c>
      <c r="J2775">
        <v>1</v>
      </c>
    </row>
    <row r="2776" spans="1:10" x14ac:dyDescent="0.35">
      <c r="A2776" t="s">
        <v>9405</v>
      </c>
      <c r="B2776" t="s">
        <v>13094</v>
      </c>
      <c r="C2776" t="s">
        <v>13095</v>
      </c>
      <c r="D2776" t="s">
        <v>13096</v>
      </c>
      <c r="E2776" t="s">
        <v>13097</v>
      </c>
      <c r="F2776" s="2">
        <v>15</v>
      </c>
      <c r="H2776" t="s">
        <v>13098</v>
      </c>
      <c r="I2776">
        <v>0</v>
      </c>
      <c r="J2776">
        <v>1</v>
      </c>
    </row>
    <row r="2777" spans="1:10" x14ac:dyDescent="0.35">
      <c r="A2777" t="s">
        <v>9405</v>
      </c>
      <c r="B2777" t="s">
        <v>13099</v>
      </c>
      <c r="C2777" t="s">
        <v>13100</v>
      </c>
      <c r="D2777" t="s">
        <v>13101</v>
      </c>
      <c r="E2777" t="s">
        <v>13102</v>
      </c>
      <c r="F2777" s="2">
        <v>15</v>
      </c>
      <c r="H2777" t="s">
        <v>13103</v>
      </c>
      <c r="I2777">
        <v>0</v>
      </c>
      <c r="J2777">
        <v>1</v>
      </c>
    </row>
    <row r="2778" spans="1:10" x14ac:dyDescent="0.35">
      <c r="A2778" t="s">
        <v>9405</v>
      </c>
      <c r="B2778" t="s">
        <v>13104</v>
      </c>
      <c r="C2778" t="s">
        <v>13105</v>
      </c>
      <c r="D2778" t="s">
        <v>13106</v>
      </c>
      <c r="E2778" t="s">
        <v>13107</v>
      </c>
      <c r="F2778" s="2">
        <v>25</v>
      </c>
      <c r="H2778" t="s">
        <v>13108</v>
      </c>
      <c r="I2778">
        <v>0</v>
      </c>
      <c r="J2778">
        <v>1</v>
      </c>
    </row>
    <row r="2779" spans="1:10" x14ac:dyDescent="0.35">
      <c r="A2779" t="s">
        <v>9405</v>
      </c>
      <c r="B2779" t="s">
        <v>13109</v>
      </c>
      <c r="C2779" t="s">
        <v>13110</v>
      </c>
      <c r="D2779" t="s">
        <v>13111</v>
      </c>
      <c r="E2779" t="s">
        <v>13112</v>
      </c>
      <c r="F2779" s="2">
        <v>15</v>
      </c>
      <c r="H2779" t="s">
        <v>13113</v>
      </c>
      <c r="I2779">
        <v>0</v>
      </c>
      <c r="J2779">
        <v>1</v>
      </c>
    </row>
    <row r="2780" spans="1:10" x14ac:dyDescent="0.35">
      <c r="A2780" t="s">
        <v>9405</v>
      </c>
      <c r="B2780" t="s">
        <v>13114</v>
      </c>
      <c r="C2780" t="s">
        <v>13115</v>
      </c>
      <c r="D2780" t="s">
        <v>13116</v>
      </c>
      <c r="E2780" t="s">
        <v>13117</v>
      </c>
      <c r="F2780" s="2">
        <v>15</v>
      </c>
      <c r="H2780" t="s">
        <v>13118</v>
      </c>
      <c r="I2780">
        <v>0</v>
      </c>
      <c r="J2780">
        <v>1</v>
      </c>
    </row>
    <row r="2781" spans="1:10" x14ac:dyDescent="0.35">
      <c r="A2781" t="s">
        <v>9405</v>
      </c>
      <c r="B2781" t="s">
        <v>13119</v>
      </c>
      <c r="C2781" t="s">
        <v>13120</v>
      </c>
      <c r="D2781" t="s">
        <v>13121</v>
      </c>
      <c r="E2781" t="s">
        <v>13122</v>
      </c>
      <c r="F2781" s="2">
        <v>15</v>
      </c>
      <c r="H2781" t="s">
        <v>13123</v>
      </c>
      <c r="I2781">
        <v>0</v>
      </c>
      <c r="J2781">
        <v>1</v>
      </c>
    </row>
    <row r="2782" spans="1:10" x14ac:dyDescent="0.35">
      <c r="A2782" t="s">
        <v>9405</v>
      </c>
      <c r="B2782" t="s">
        <v>13124</v>
      </c>
      <c r="C2782" t="s">
        <v>13125</v>
      </c>
      <c r="D2782" t="s">
        <v>13126</v>
      </c>
      <c r="E2782" t="s">
        <v>13127</v>
      </c>
      <c r="F2782" s="2">
        <v>15</v>
      </c>
      <c r="H2782" t="s">
        <v>13128</v>
      </c>
      <c r="I2782">
        <v>0</v>
      </c>
      <c r="J2782">
        <v>1</v>
      </c>
    </row>
    <row r="2783" spans="1:10" x14ac:dyDescent="0.35">
      <c r="A2783" t="s">
        <v>9405</v>
      </c>
      <c r="B2783" t="s">
        <v>13129</v>
      </c>
      <c r="C2783" t="s">
        <v>13130</v>
      </c>
      <c r="D2783" t="s">
        <v>13131</v>
      </c>
      <c r="E2783" t="s">
        <v>13132</v>
      </c>
      <c r="F2783" s="2">
        <v>16.25</v>
      </c>
      <c r="H2783" t="s">
        <v>13133</v>
      </c>
      <c r="I2783">
        <v>0</v>
      </c>
      <c r="J2783">
        <v>1</v>
      </c>
    </row>
    <row r="2784" spans="1:10" x14ac:dyDescent="0.35">
      <c r="A2784" t="s">
        <v>9405</v>
      </c>
      <c r="B2784" t="s">
        <v>13134</v>
      </c>
      <c r="C2784" t="s">
        <v>13135</v>
      </c>
      <c r="D2784" t="s">
        <v>13136</v>
      </c>
      <c r="E2784" t="s">
        <v>13137</v>
      </c>
      <c r="F2784" s="2">
        <v>18</v>
      </c>
      <c r="H2784" t="s">
        <v>13138</v>
      </c>
      <c r="I2784">
        <v>0</v>
      </c>
      <c r="J2784">
        <v>1</v>
      </c>
    </row>
    <row r="2785" spans="1:10" x14ac:dyDescent="0.35">
      <c r="A2785" t="s">
        <v>9405</v>
      </c>
      <c r="B2785" t="s">
        <v>13139</v>
      </c>
      <c r="C2785" t="s">
        <v>13140</v>
      </c>
      <c r="D2785" t="s">
        <v>13141</v>
      </c>
      <c r="E2785" t="s">
        <v>13142</v>
      </c>
      <c r="F2785" s="2">
        <v>15</v>
      </c>
      <c r="H2785" t="s">
        <v>13143</v>
      </c>
      <c r="I2785">
        <v>0</v>
      </c>
      <c r="J2785">
        <v>1</v>
      </c>
    </row>
    <row r="2786" spans="1:10" x14ac:dyDescent="0.35">
      <c r="A2786" t="s">
        <v>9405</v>
      </c>
      <c r="B2786" t="s">
        <v>13144</v>
      </c>
      <c r="C2786" t="s">
        <v>13145</v>
      </c>
      <c r="D2786" t="s">
        <v>13146</v>
      </c>
      <c r="E2786" t="s">
        <v>13147</v>
      </c>
      <c r="F2786" s="2">
        <v>19.25</v>
      </c>
      <c r="H2786" t="s">
        <v>13148</v>
      </c>
      <c r="I2786">
        <v>0</v>
      </c>
      <c r="J2786">
        <v>1</v>
      </c>
    </row>
    <row r="2787" spans="1:10" x14ac:dyDescent="0.35">
      <c r="A2787" t="s">
        <v>9405</v>
      </c>
      <c r="B2787" t="s">
        <v>13149</v>
      </c>
      <c r="C2787" t="s">
        <v>13150</v>
      </c>
      <c r="D2787" t="s">
        <v>13151</v>
      </c>
      <c r="E2787" t="s">
        <v>13152</v>
      </c>
      <c r="F2787" s="2">
        <v>16.25</v>
      </c>
      <c r="H2787" t="s">
        <v>13153</v>
      </c>
      <c r="I2787">
        <v>0</v>
      </c>
      <c r="J2787">
        <v>1</v>
      </c>
    </row>
    <row r="2788" spans="1:10" x14ac:dyDescent="0.35">
      <c r="A2788" t="s">
        <v>9405</v>
      </c>
      <c r="B2788" t="s">
        <v>13154</v>
      </c>
      <c r="C2788" t="s">
        <v>13155</v>
      </c>
      <c r="D2788" t="s">
        <v>13156</v>
      </c>
      <c r="E2788" t="s">
        <v>13157</v>
      </c>
      <c r="F2788" s="2">
        <v>16.940000000000001</v>
      </c>
      <c r="I2788">
        <v>0</v>
      </c>
      <c r="J2788">
        <v>1</v>
      </c>
    </row>
    <row r="2789" spans="1:10" x14ac:dyDescent="0.35">
      <c r="A2789" t="s">
        <v>9405</v>
      </c>
      <c r="B2789" t="s">
        <v>13158</v>
      </c>
      <c r="C2789" t="s">
        <v>13159</v>
      </c>
      <c r="D2789" t="s">
        <v>13160</v>
      </c>
      <c r="E2789" t="s">
        <v>13161</v>
      </c>
      <c r="F2789" s="2">
        <v>15</v>
      </c>
      <c r="H2789" t="s">
        <v>13162</v>
      </c>
      <c r="I2789">
        <v>0</v>
      </c>
      <c r="J2789">
        <v>1</v>
      </c>
    </row>
    <row r="2790" spans="1:10" x14ac:dyDescent="0.35">
      <c r="A2790" t="s">
        <v>9405</v>
      </c>
      <c r="B2790" t="s">
        <v>13163</v>
      </c>
      <c r="C2790" t="s">
        <v>13164</v>
      </c>
      <c r="D2790" t="s">
        <v>13165</v>
      </c>
      <c r="E2790" t="s">
        <v>13166</v>
      </c>
      <c r="F2790" s="2">
        <v>15</v>
      </c>
      <c r="H2790" t="s">
        <v>13167</v>
      </c>
      <c r="I2790">
        <v>0</v>
      </c>
      <c r="J2790">
        <v>1</v>
      </c>
    </row>
    <row r="2791" spans="1:10" x14ac:dyDescent="0.35">
      <c r="A2791" t="s">
        <v>9405</v>
      </c>
      <c r="B2791" t="s">
        <v>13168</v>
      </c>
      <c r="C2791" t="s">
        <v>13169</v>
      </c>
      <c r="D2791" t="s">
        <v>13170</v>
      </c>
      <c r="E2791" t="s">
        <v>13171</v>
      </c>
      <c r="F2791" s="2">
        <v>18.87</v>
      </c>
      <c r="H2791" t="s">
        <v>13172</v>
      </c>
      <c r="I2791">
        <v>0</v>
      </c>
      <c r="J2791">
        <v>1</v>
      </c>
    </row>
    <row r="2792" spans="1:10" x14ac:dyDescent="0.35">
      <c r="A2792" t="s">
        <v>9405</v>
      </c>
      <c r="B2792" t="s">
        <v>13173</v>
      </c>
      <c r="C2792" t="s">
        <v>13174</v>
      </c>
      <c r="D2792" t="s">
        <v>13175</v>
      </c>
      <c r="E2792" t="s">
        <v>13176</v>
      </c>
      <c r="F2792" s="2">
        <v>15</v>
      </c>
      <c r="H2792" t="s">
        <v>13177</v>
      </c>
      <c r="I2792">
        <v>0</v>
      </c>
      <c r="J2792">
        <v>1</v>
      </c>
    </row>
    <row r="2793" spans="1:10" x14ac:dyDescent="0.35">
      <c r="A2793" t="s">
        <v>9405</v>
      </c>
      <c r="B2793" t="s">
        <v>13178</v>
      </c>
      <c r="C2793" t="s">
        <v>13179</v>
      </c>
      <c r="D2793" t="s">
        <v>13180</v>
      </c>
      <c r="E2793" t="s">
        <v>13181</v>
      </c>
      <c r="F2793" s="2">
        <v>12</v>
      </c>
      <c r="H2793" t="s">
        <v>13182</v>
      </c>
      <c r="I2793">
        <v>0</v>
      </c>
      <c r="J2793">
        <v>1</v>
      </c>
    </row>
    <row r="2794" spans="1:10" x14ac:dyDescent="0.35">
      <c r="A2794" t="s">
        <v>9405</v>
      </c>
      <c r="B2794" t="s">
        <v>13183</v>
      </c>
      <c r="C2794" t="s">
        <v>13184</v>
      </c>
      <c r="D2794" t="s">
        <v>13185</v>
      </c>
      <c r="E2794" t="s">
        <v>13186</v>
      </c>
      <c r="F2794" s="2">
        <v>16.940000000000001</v>
      </c>
      <c r="I2794">
        <v>0</v>
      </c>
      <c r="J2794">
        <v>1</v>
      </c>
    </row>
    <row r="2795" spans="1:10" x14ac:dyDescent="0.35">
      <c r="A2795" t="s">
        <v>9405</v>
      </c>
      <c r="B2795" t="s">
        <v>13187</v>
      </c>
      <c r="C2795" t="s">
        <v>13188</v>
      </c>
      <c r="D2795" t="s">
        <v>13189</v>
      </c>
      <c r="E2795" t="s">
        <v>13190</v>
      </c>
      <c r="F2795" s="2">
        <v>15</v>
      </c>
      <c r="H2795" t="s">
        <v>13191</v>
      </c>
      <c r="I2795">
        <v>0</v>
      </c>
      <c r="J2795">
        <v>1</v>
      </c>
    </row>
    <row r="2796" spans="1:10" x14ac:dyDescent="0.35">
      <c r="A2796" t="s">
        <v>9405</v>
      </c>
      <c r="B2796" t="s">
        <v>13192</v>
      </c>
      <c r="C2796" t="s">
        <v>13193</v>
      </c>
      <c r="D2796" t="s">
        <v>13194</v>
      </c>
      <c r="E2796" t="s">
        <v>13195</v>
      </c>
      <c r="F2796" s="2">
        <v>16</v>
      </c>
      <c r="H2796" t="s">
        <v>13196</v>
      </c>
      <c r="I2796">
        <v>0</v>
      </c>
      <c r="J2796">
        <v>1</v>
      </c>
    </row>
    <row r="2797" spans="1:10" x14ac:dyDescent="0.35">
      <c r="A2797" t="s">
        <v>9405</v>
      </c>
      <c r="B2797" t="s">
        <v>13197</v>
      </c>
      <c r="C2797" t="s">
        <v>13198</v>
      </c>
      <c r="D2797" t="s">
        <v>4368</v>
      </c>
      <c r="E2797" t="s">
        <v>4369</v>
      </c>
      <c r="F2797" s="2">
        <v>15</v>
      </c>
      <c r="H2797" t="s">
        <v>13199</v>
      </c>
      <c r="I2797">
        <v>0</v>
      </c>
      <c r="J2797">
        <v>1</v>
      </c>
    </row>
    <row r="2798" spans="1:10" x14ac:dyDescent="0.35">
      <c r="A2798" t="s">
        <v>9405</v>
      </c>
      <c r="B2798" t="s">
        <v>13200</v>
      </c>
      <c r="C2798" t="s">
        <v>13201</v>
      </c>
      <c r="D2798" t="s">
        <v>13202</v>
      </c>
      <c r="E2798" t="s">
        <v>13203</v>
      </c>
      <c r="F2798" s="2">
        <v>15</v>
      </c>
      <c r="H2798" t="s">
        <v>13204</v>
      </c>
      <c r="I2798">
        <v>0</v>
      </c>
      <c r="J2798">
        <v>1</v>
      </c>
    </row>
    <row r="2799" spans="1:10" x14ac:dyDescent="0.35">
      <c r="A2799" t="s">
        <v>9405</v>
      </c>
      <c r="B2799" t="s">
        <v>13205</v>
      </c>
      <c r="C2799" t="s">
        <v>13206</v>
      </c>
      <c r="D2799" t="s">
        <v>13207</v>
      </c>
      <c r="E2799" t="s">
        <v>13208</v>
      </c>
      <c r="F2799" s="2">
        <v>15</v>
      </c>
      <c r="H2799" t="s">
        <v>13209</v>
      </c>
      <c r="I2799">
        <v>0</v>
      </c>
      <c r="J2799">
        <v>1</v>
      </c>
    </row>
    <row r="2800" spans="1:10" x14ac:dyDescent="0.35">
      <c r="A2800" t="s">
        <v>9405</v>
      </c>
      <c r="B2800" t="s">
        <v>13210</v>
      </c>
      <c r="C2800" t="s">
        <v>13211</v>
      </c>
      <c r="D2800" t="s">
        <v>13212</v>
      </c>
      <c r="E2800" t="s">
        <v>13213</v>
      </c>
      <c r="F2800" s="2">
        <v>15.65</v>
      </c>
      <c r="I2800">
        <v>0</v>
      </c>
      <c r="J2800">
        <v>1</v>
      </c>
    </row>
    <row r="2801" spans="1:10" x14ac:dyDescent="0.35">
      <c r="A2801" t="s">
        <v>9405</v>
      </c>
      <c r="B2801" t="s">
        <v>13214</v>
      </c>
      <c r="C2801" t="s">
        <v>13215</v>
      </c>
      <c r="D2801" t="s">
        <v>13216</v>
      </c>
      <c r="E2801" t="s">
        <v>13217</v>
      </c>
      <c r="F2801" s="2">
        <v>15</v>
      </c>
      <c r="H2801" t="s">
        <v>13218</v>
      </c>
      <c r="I2801">
        <v>0</v>
      </c>
      <c r="J2801">
        <v>1</v>
      </c>
    </row>
    <row r="2802" spans="1:10" x14ac:dyDescent="0.35">
      <c r="A2802" t="s">
        <v>9405</v>
      </c>
      <c r="B2802" t="s">
        <v>13219</v>
      </c>
      <c r="C2802" t="s">
        <v>13220</v>
      </c>
      <c r="D2802" t="s">
        <v>13221</v>
      </c>
      <c r="E2802" t="s">
        <v>13222</v>
      </c>
      <c r="F2802" s="2">
        <v>12</v>
      </c>
      <c r="H2802" t="s">
        <v>13223</v>
      </c>
      <c r="I2802">
        <v>0</v>
      </c>
      <c r="J2802">
        <v>1</v>
      </c>
    </row>
    <row r="2803" spans="1:10" x14ac:dyDescent="0.35">
      <c r="A2803" t="s">
        <v>9405</v>
      </c>
      <c r="B2803" t="s">
        <v>1444</v>
      </c>
      <c r="C2803" t="s">
        <v>13224</v>
      </c>
      <c r="D2803" t="s">
        <v>13225</v>
      </c>
      <c r="E2803" t="s">
        <v>13226</v>
      </c>
      <c r="F2803" s="2">
        <v>15</v>
      </c>
      <c r="I2803">
        <v>0</v>
      </c>
      <c r="J2803">
        <v>1</v>
      </c>
    </row>
    <row r="2804" spans="1:10" x14ac:dyDescent="0.35">
      <c r="A2804" t="s">
        <v>9405</v>
      </c>
      <c r="B2804" t="s">
        <v>13227</v>
      </c>
      <c r="C2804" t="s">
        <v>13228</v>
      </c>
      <c r="D2804" t="s">
        <v>13229</v>
      </c>
      <c r="E2804" t="s">
        <v>13230</v>
      </c>
      <c r="F2804" s="2">
        <v>20.75</v>
      </c>
      <c r="H2804" t="s">
        <v>13231</v>
      </c>
      <c r="I2804">
        <v>0</v>
      </c>
      <c r="J2804">
        <v>1</v>
      </c>
    </row>
    <row r="2805" spans="1:10" x14ac:dyDescent="0.35">
      <c r="A2805" t="s">
        <v>9405</v>
      </c>
      <c r="B2805" t="s">
        <v>13232</v>
      </c>
      <c r="C2805" t="s">
        <v>13233</v>
      </c>
      <c r="D2805" t="s">
        <v>13234</v>
      </c>
      <c r="E2805" t="s">
        <v>13235</v>
      </c>
      <c r="F2805" s="2">
        <v>31</v>
      </c>
      <c r="H2805" t="s">
        <v>13236</v>
      </c>
      <c r="I2805">
        <v>0</v>
      </c>
      <c r="J2805">
        <v>1</v>
      </c>
    </row>
    <row r="2806" spans="1:10" x14ac:dyDescent="0.35">
      <c r="A2806" t="s">
        <v>9405</v>
      </c>
      <c r="B2806" t="s">
        <v>13237</v>
      </c>
      <c r="C2806" t="s">
        <v>13238</v>
      </c>
      <c r="D2806" t="s">
        <v>13239</v>
      </c>
      <c r="E2806" t="s">
        <v>13240</v>
      </c>
      <c r="F2806" s="2">
        <v>15</v>
      </c>
      <c r="H2806" t="s">
        <v>13241</v>
      </c>
      <c r="I2806">
        <v>0</v>
      </c>
      <c r="J2806">
        <v>1</v>
      </c>
    </row>
    <row r="2807" spans="1:10" x14ac:dyDescent="0.35">
      <c r="A2807" t="s">
        <v>9405</v>
      </c>
      <c r="B2807" t="s">
        <v>13242</v>
      </c>
      <c r="C2807" t="s">
        <v>13243</v>
      </c>
      <c r="D2807" t="s">
        <v>13244</v>
      </c>
      <c r="E2807" t="s">
        <v>13245</v>
      </c>
      <c r="F2807" s="2">
        <v>20</v>
      </c>
      <c r="H2807" t="s">
        <v>13246</v>
      </c>
      <c r="I2807">
        <v>0</v>
      </c>
      <c r="J2807">
        <v>1</v>
      </c>
    </row>
    <row r="2808" spans="1:10" x14ac:dyDescent="0.35">
      <c r="A2808" t="s">
        <v>9405</v>
      </c>
      <c r="B2808" t="s">
        <v>13247</v>
      </c>
      <c r="C2808" t="s">
        <v>13248</v>
      </c>
      <c r="D2808" t="s">
        <v>13249</v>
      </c>
      <c r="E2808" t="s">
        <v>13250</v>
      </c>
      <c r="F2808" s="2">
        <v>22.74</v>
      </c>
      <c r="H2808" t="s">
        <v>13251</v>
      </c>
      <c r="I2808">
        <v>0</v>
      </c>
      <c r="J2808">
        <v>1</v>
      </c>
    </row>
    <row r="2809" spans="1:10" x14ac:dyDescent="0.35">
      <c r="A2809" t="s">
        <v>9405</v>
      </c>
      <c r="B2809" t="s">
        <v>13252</v>
      </c>
      <c r="C2809" t="s">
        <v>13253</v>
      </c>
      <c r="D2809" t="s">
        <v>13254</v>
      </c>
      <c r="E2809" t="s">
        <v>13255</v>
      </c>
      <c r="F2809" s="2">
        <v>15</v>
      </c>
      <c r="H2809" t="s">
        <v>13256</v>
      </c>
      <c r="I2809">
        <v>0</v>
      </c>
      <c r="J2809">
        <v>1</v>
      </c>
    </row>
    <row r="2810" spans="1:10" x14ac:dyDescent="0.35">
      <c r="A2810" t="s">
        <v>9405</v>
      </c>
      <c r="B2810" t="s">
        <v>13257</v>
      </c>
      <c r="C2810" t="s">
        <v>13258</v>
      </c>
      <c r="D2810" t="s">
        <v>13259</v>
      </c>
      <c r="E2810" t="s">
        <v>13260</v>
      </c>
      <c r="F2810" s="2">
        <v>47</v>
      </c>
      <c r="H2810" t="s">
        <v>13261</v>
      </c>
      <c r="I2810">
        <v>0</v>
      </c>
      <c r="J2810">
        <v>1</v>
      </c>
    </row>
    <row r="2811" spans="1:10" x14ac:dyDescent="0.35">
      <c r="A2811" t="s">
        <v>9405</v>
      </c>
      <c r="B2811" t="s">
        <v>13262</v>
      </c>
      <c r="C2811" t="s">
        <v>13263</v>
      </c>
      <c r="D2811" t="s">
        <v>13264</v>
      </c>
      <c r="E2811" t="s">
        <v>13265</v>
      </c>
      <c r="F2811" s="2">
        <v>16.25</v>
      </c>
      <c r="H2811" t="s">
        <v>13266</v>
      </c>
      <c r="I2811">
        <v>0</v>
      </c>
      <c r="J2811">
        <v>1</v>
      </c>
    </row>
    <row r="2812" spans="1:10" x14ac:dyDescent="0.35">
      <c r="A2812" t="s">
        <v>9405</v>
      </c>
      <c r="B2812" t="s">
        <v>13267</v>
      </c>
      <c r="C2812" t="s">
        <v>13268</v>
      </c>
      <c r="D2812" t="s">
        <v>13269</v>
      </c>
      <c r="E2812" t="s">
        <v>13270</v>
      </c>
      <c r="F2812" s="2">
        <v>15</v>
      </c>
      <c r="H2812" t="s">
        <v>13271</v>
      </c>
      <c r="I2812">
        <v>0</v>
      </c>
      <c r="J2812">
        <v>1</v>
      </c>
    </row>
    <row r="2813" spans="1:10" x14ac:dyDescent="0.35">
      <c r="A2813" t="s">
        <v>9405</v>
      </c>
      <c r="B2813" t="s">
        <v>13272</v>
      </c>
      <c r="C2813" t="s">
        <v>13273</v>
      </c>
      <c r="D2813" t="s">
        <v>13274</v>
      </c>
      <c r="E2813" t="s">
        <v>13275</v>
      </c>
      <c r="F2813" s="2">
        <v>15</v>
      </c>
      <c r="H2813" t="s">
        <v>13276</v>
      </c>
      <c r="I2813">
        <v>0</v>
      </c>
      <c r="J2813">
        <v>1</v>
      </c>
    </row>
    <row r="2814" spans="1:10" x14ac:dyDescent="0.35">
      <c r="A2814" t="s">
        <v>9405</v>
      </c>
      <c r="B2814" t="s">
        <v>13277</v>
      </c>
      <c r="C2814" t="s">
        <v>13278</v>
      </c>
      <c r="D2814" t="s">
        <v>13279</v>
      </c>
      <c r="E2814" t="s">
        <v>13280</v>
      </c>
      <c r="F2814" s="2">
        <v>20</v>
      </c>
      <c r="H2814" t="s">
        <v>13281</v>
      </c>
      <c r="I2814">
        <v>0</v>
      </c>
      <c r="J2814">
        <v>1</v>
      </c>
    </row>
    <row r="2815" spans="1:10" x14ac:dyDescent="0.35">
      <c r="A2815" t="s">
        <v>9405</v>
      </c>
      <c r="B2815" t="s">
        <v>13282</v>
      </c>
      <c r="C2815" t="s">
        <v>13283</v>
      </c>
      <c r="D2815" t="s">
        <v>13284</v>
      </c>
      <c r="E2815" t="s">
        <v>13285</v>
      </c>
      <c r="F2815" s="2">
        <v>12</v>
      </c>
      <c r="H2815" t="s">
        <v>13286</v>
      </c>
      <c r="I2815">
        <v>0</v>
      </c>
      <c r="J2815">
        <v>1</v>
      </c>
    </row>
    <row r="2816" spans="1:10" x14ac:dyDescent="0.35">
      <c r="A2816" t="s">
        <v>9405</v>
      </c>
      <c r="B2816" t="s">
        <v>13287</v>
      </c>
      <c r="C2816" t="s">
        <v>13288</v>
      </c>
      <c r="D2816" t="s">
        <v>13289</v>
      </c>
      <c r="E2816" t="s">
        <v>13290</v>
      </c>
      <c r="F2816" s="2">
        <v>16.940000000000001</v>
      </c>
      <c r="H2816" t="s">
        <v>13291</v>
      </c>
      <c r="I2816">
        <v>0</v>
      </c>
      <c r="J2816">
        <v>1</v>
      </c>
    </row>
    <row r="2817" spans="1:10" x14ac:dyDescent="0.35">
      <c r="A2817" t="s">
        <v>9405</v>
      </c>
      <c r="B2817" t="s">
        <v>13292</v>
      </c>
      <c r="C2817" t="s">
        <v>13293</v>
      </c>
      <c r="D2817" t="s">
        <v>13294</v>
      </c>
      <c r="E2817" t="s">
        <v>13295</v>
      </c>
      <c r="F2817" s="2">
        <v>18.87</v>
      </c>
      <c r="H2817" t="s">
        <v>13296</v>
      </c>
      <c r="I2817">
        <v>0</v>
      </c>
      <c r="J2817">
        <v>1</v>
      </c>
    </row>
    <row r="2818" spans="1:10" x14ac:dyDescent="0.35">
      <c r="A2818" t="s">
        <v>9405</v>
      </c>
      <c r="B2818" t="s">
        <v>13297</v>
      </c>
      <c r="C2818" t="s">
        <v>13298</v>
      </c>
      <c r="D2818" t="s">
        <v>13299</v>
      </c>
      <c r="E2818" t="s">
        <v>13300</v>
      </c>
      <c r="F2818" s="2">
        <v>20.16</v>
      </c>
      <c r="I2818">
        <v>0</v>
      </c>
      <c r="J2818">
        <v>1</v>
      </c>
    </row>
    <row r="2819" spans="1:10" x14ac:dyDescent="0.35">
      <c r="A2819" t="s">
        <v>9405</v>
      </c>
      <c r="B2819" t="s">
        <v>13301</v>
      </c>
      <c r="C2819" t="s">
        <v>13302</v>
      </c>
      <c r="D2819" t="s">
        <v>13303</v>
      </c>
      <c r="E2819" t="s">
        <v>13304</v>
      </c>
      <c r="F2819" s="2">
        <v>15</v>
      </c>
      <c r="H2819" t="s">
        <v>13305</v>
      </c>
      <c r="I2819">
        <v>0</v>
      </c>
      <c r="J2819">
        <v>1</v>
      </c>
    </row>
    <row r="2820" spans="1:10" x14ac:dyDescent="0.35">
      <c r="A2820" t="s">
        <v>9405</v>
      </c>
      <c r="B2820" t="s">
        <v>13306</v>
      </c>
      <c r="C2820" t="s">
        <v>13307</v>
      </c>
      <c r="D2820" t="s">
        <v>13308</v>
      </c>
      <c r="E2820" t="s">
        <v>13309</v>
      </c>
      <c r="F2820" s="2">
        <v>15</v>
      </c>
      <c r="H2820" t="s">
        <v>13310</v>
      </c>
      <c r="I2820">
        <v>0</v>
      </c>
      <c r="J2820">
        <v>1</v>
      </c>
    </row>
    <row r="2821" spans="1:10" x14ac:dyDescent="0.35">
      <c r="A2821" t="s">
        <v>9405</v>
      </c>
      <c r="B2821" t="s">
        <v>13311</v>
      </c>
      <c r="C2821" t="s">
        <v>13312</v>
      </c>
      <c r="D2821" t="s">
        <v>13313</v>
      </c>
      <c r="E2821" t="s">
        <v>13314</v>
      </c>
      <c r="F2821" s="2">
        <v>25</v>
      </c>
      <c r="H2821" t="s">
        <v>13315</v>
      </c>
      <c r="I2821">
        <v>0</v>
      </c>
      <c r="J2821">
        <v>1</v>
      </c>
    </row>
    <row r="2822" spans="1:10" x14ac:dyDescent="0.35">
      <c r="A2822" t="s">
        <v>9405</v>
      </c>
      <c r="B2822" t="s">
        <v>13316</v>
      </c>
      <c r="C2822" t="s">
        <v>13317</v>
      </c>
      <c r="D2822" t="s">
        <v>13318</v>
      </c>
      <c r="E2822" t="s">
        <v>13319</v>
      </c>
      <c r="F2822" s="2">
        <v>19.25</v>
      </c>
      <c r="H2822" t="s">
        <v>13320</v>
      </c>
      <c r="I2822">
        <v>0</v>
      </c>
      <c r="J2822">
        <v>1</v>
      </c>
    </row>
    <row r="2823" spans="1:10" x14ac:dyDescent="0.35">
      <c r="A2823" t="s">
        <v>9405</v>
      </c>
      <c r="B2823" t="s">
        <v>13321</v>
      </c>
      <c r="C2823" t="s">
        <v>13322</v>
      </c>
      <c r="D2823" t="s">
        <v>13323</v>
      </c>
      <c r="E2823" t="s">
        <v>13324</v>
      </c>
      <c r="F2823" s="2">
        <v>12</v>
      </c>
      <c r="H2823" t="s">
        <v>13325</v>
      </c>
      <c r="I2823">
        <v>0</v>
      </c>
      <c r="J2823">
        <v>1</v>
      </c>
    </row>
    <row r="2824" spans="1:10" x14ac:dyDescent="0.35">
      <c r="A2824" t="s">
        <v>9405</v>
      </c>
      <c r="B2824" t="s">
        <v>13326</v>
      </c>
      <c r="C2824" t="s">
        <v>13327</v>
      </c>
      <c r="D2824" t="s">
        <v>13328</v>
      </c>
      <c r="E2824" t="s">
        <v>13329</v>
      </c>
      <c r="F2824" s="2">
        <v>27</v>
      </c>
      <c r="H2824" t="s">
        <v>13330</v>
      </c>
      <c r="I2824">
        <v>0</v>
      </c>
      <c r="J2824">
        <v>1</v>
      </c>
    </row>
    <row r="2825" spans="1:10" x14ac:dyDescent="0.35">
      <c r="A2825" t="s">
        <v>9405</v>
      </c>
      <c r="B2825" t="s">
        <v>13331</v>
      </c>
      <c r="C2825" t="s">
        <v>13332</v>
      </c>
      <c r="D2825" t="s">
        <v>13333</v>
      </c>
      <c r="E2825" t="s">
        <v>13334</v>
      </c>
      <c r="F2825" s="2">
        <v>14.74</v>
      </c>
      <c r="H2825" t="s">
        <v>13335</v>
      </c>
      <c r="I2825">
        <v>0</v>
      </c>
      <c r="J2825">
        <v>1</v>
      </c>
    </row>
    <row r="2826" spans="1:10" x14ac:dyDescent="0.35">
      <c r="A2826" t="s">
        <v>9405</v>
      </c>
      <c r="B2826" t="s">
        <v>13336</v>
      </c>
      <c r="C2826" t="s">
        <v>13337</v>
      </c>
      <c r="D2826" t="s">
        <v>13338</v>
      </c>
      <c r="E2826" t="s">
        <v>13339</v>
      </c>
      <c r="F2826" s="2">
        <v>15</v>
      </c>
      <c r="H2826" t="s">
        <v>13340</v>
      </c>
      <c r="I2826">
        <v>0</v>
      </c>
      <c r="J2826">
        <v>1</v>
      </c>
    </row>
    <row r="2827" spans="1:10" x14ac:dyDescent="0.35">
      <c r="A2827" t="s">
        <v>9405</v>
      </c>
      <c r="B2827" t="s">
        <v>13341</v>
      </c>
      <c r="C2827" t="s">
        <v>13342</v>
      </c>
      <c r="D2827" t="s">
        <v>13343</v>
      </c>
      <c r="E2827" t="s">
        <v>13344</v>
      </c>
      <c r="F2827" s="2">
        <v>45</v>
      </c>
      <c r="H2827" t="s">
        <v>13345</v>
      </c>
      <c r="I2827">
        <v>0</v>
      </c>
      <c r="J2827">
        <v>1</v>
      </c>
    </row>
    <row r="2828" spans="1:10" x14ac:dyDescent="0.35">
      <c r="A2828" t="s">
        <v>9405</v>
      </c>
      <c r="B2828" t="s">
        <v>13346</v>
      </c>
      <c r="C2828" t="s">
        <v>13347</v>
      </c>
      <c r="D2828" t="s">
        <v>13348</v>
      </c>
      <c r="E2828" t="s">
        <v>13349</v>
      </c>
      <c r="F2828" s="2">
        <v>15</v>
      </c>
      <c r="H2828" t="s">
        <v>13350</v>
      </c>
      <c r="I2828">
        <v>0</v>
      </c>
      <c r="J2828">
        <v>1</v>
      </c>
    </row>
    <row r="2829" spans="1:10" x14ac:dyDescent="0.35">
      <c r="A2829" t="s">
        <v>9405</v>
      </c>
      <c r="B2829" t="s">
        <v>13351</v>
      </c>
      <c r="C2829" t="s">
        <v>13352</v>
      </c>
      <c r="D2829" t="s">
        <v>13353</v>
      </c>
      <c r="E2829" t="s">
        <v>13354</v>
      </c>
      <c r="F2829" s="2">
        <v>25</v>
      </c>
      <c r="H2829" t="s">
        <v>13355</v>
      </c>
      <c r="I2829">
        <v>0</v>
      </c>
      <c r="J2829">
        <v>1</v>
      </c>
    </row>
    <row r="2830" spans="1:10" x14ac:dyDescent="0.35">
      <c r="A2830" t="s">
        <v>9405</v>
      </c>
      <c r="B2830" t="s">
        <v>13356</v>
      </c>
      <c r="C2830" t="s">
        <v>13357</v>
      </c>
      <c r="D2830" t="s">
        <v>13358</v>
      </c>
      <c r="E2830" t="s">
        <v>13359</v>
      </c>
      <c r="F2830" s="2">
        <v>15</v>
      </c>
      <c r="H2830" t="s">
        <v>13360</v>
      </c>
      <c r="I2830">
        <v>0</v>
      </c>
      <c r="J2830">
        <v>1</v>
      </c>
    </row>
    <row r="2831" spans="1:10" x14ac:dyDescent="0.35">
      <c r="A2831" t="s">
        <v>9405</v>
      </c>
      <c r="B2831" t="s">
        <v>13361</v>
      </c>
      <c r="C2831" t="s">
        <v>13362</v>
      </c>
      <c r="D2831" t="s">
        <v>13363</v>
      </c>
      <c r="E2831" t="s">
        <v>13364</v>
      </c>
      <c r="F2831" s="2">
        <v>109.6</v>
      </c>
      <c r="H2831" t="s">
        <v>13365</v>
      </c>
      <c r="I2831">
        <v>0</v>
      </c>
      <c r="J2831">
        <v>1</v>
      </c>
    </row>
    <row r="2832" spans="1:10" x14ac:dyDescent="0.35">
      <c r="A2832" t="s">
        <v>9405</v>
      </c>
      <c r="B2832" t="s">
        <v>13366</v>
      </c>
      <c r="C2832" t="s">
        <v>13367</v>
      </c>
      <c r="D2832" t="s">
        <v>13368</v>
      </c>
      <c r="E2832" t="s">
        <v>13369</v>
      </c>
      <c r="F2832" s="2">
        <v>30</v>
      </c>
      <c r="H2832" t="s">
        <v>13370</v>
      </c>
      <c r="I2832">
        <v>0</v>
      </c>
      <c r="J2832">
        <v>1</v>
      </c>
    </row>
    <row r="2833" spans="1:10" x14ac:dyDescent="0.35">
      <c r="A2833" t="s">
        <v>9405</v>
      </c>
      <c r="B2833" t="s">
        <v>13371</v>
      </c>
      <c r="C2833" t="s">
        <v>13372</v>
      </c>
      <c r="D2833" t="s">
        <v>13373</v>
      </c>
      <c r="E2833" t="s">
        <v>13374</v>
      </c>
      <c r="F2833" s="2">
        <v>15</v>
      </c>
      <c r="H2833" t="s">
        <v>13375</v>
      </c>
      <c r="I2833">
        <v>0</v>
      </c>
      <c r="J2833">
        <v>1</v>
      </c>
    </row>
    <row r="2834" spans="1:10" x14ac:dyDescent="0.35">
      <c r="A2834" t="s">
        <v>9405</v>
      </c>
      <c r="B2834" t="s">
        <v>13376</v>
      </c>
      <c r="C2834" t="s">
        <v>13377</v>
      </c>
      <c r="D2834" t="s">
        <v>13378</v>
      </c>
      <c r="E2834" t="s">
        <v>13379</v>
      </c>
      <c r="F2834" s="2">
        <v>15</v>
      </c>
      <c r="H2834" t="s">
        <v>13380</v>
      </c>
      <c r="I2834">
        <v>0</v>
      </c>
      <c r="J2834">
        <v>1</v>
      </c>
    </row>
    <row r="2835" spans="1:10" x14ac:dyDescent="0.35">
      <c r="A2835" t="s">
        <v>9405</v>
      </c>
      <c r="B2835" t="s">
        <v>13381</v>
      </c>
      <c r="C2835" t="s">
        <v>13382</v>
      </c>
      <c r="D2835" t="s">
        <v>13383</v>
      </c>
      <c r="E2835" t="s">
        <v>13384</v>
      </c>
      <c r="F2835" s="2">
        <v>16.25</v>
      </c>
      <c r="H2835" t="s">
        <v>13385</v>
      </c>
      <c r="I2835">
        <v>0</v>
      </c>
      <c r="J2835">
        <v>1</v>
      </c>
    </row>
    <row r="2836" spans="1:10" x14ac:dyDescent="0.35">
      <c r="A2836" t="s">
        <v>9405</v>
      </c>
      <c r="B2836" t="s">
        <v>13386</v>
      </c>
      <c r="C2836" t="s">
        <v>13387</v>
      </c>
      <c r="D2836" t="s">
        <v>13388</v>
      </c>
      <c r="E2836" t="s">
        <v>13389</v>
      </c>
      <c r="F2836" s="2">
        <v>15</v>
      </c>
      <c r="H2836" t="s">
        <v>13390</v>
      </c>
      <c r="I2836">
        <v>0</v>
      </c>
      <c r="J2836">
        <v>1</v>
      </c>
    </row>
    <row r="2837" spans="1:10" x14ac:dyDescent="0.35">
      <c r="A2837" t="s">
        <v>9405</v>
      </c>
      <c r="B2837" t="s">
        <v>13391</v>
      </c>
      <c r="C2837" t="s">
        <v>13392</v>
      </c>
      <c r="D2837" t="s">
        <v>13393</v>
      </c>
      <c r="E2837" t="s">
        <v>13394</v>
      </c>
      <c r="F2837" s="2">
        <v>15</v>
      </c>
      <c r="H2837" t="s">
        <v>13395</v>
      </c>
      <c r="I2837">
        <v>0</v>
      </c>
      <c r="J2837">
        <v>1</v>
      </c>
    </row>
    <row r="2838" spans="1:10" x14ac:dyDescent="0.35">
      <c r="A2838" t="s">
        <v>9405</v>
      </c>
      <c r="B2838" t="s">
        <v>13396</v>
      </c>
      <c r="C2838" t="s">
        <v>13397</v>
      </c>
      <c r="D2838" t="s">
        <v>13398</v>
      </c>
      <c r="E2838" t="s">
        <v>13399</v>
      </c>
      <c r="F2838" s="2">
        <v>15</v>
      </c>
      <c r="H2838" t="s">
        <v>13400</v>
      </c>
      <c r="I2838">
        <v>0</v>
      </c>
      <c r="J2838">
        <v>1</v>
      </c>
    </row>
    <row r="2839" spans="1:10" x14ac:dyDescent="0.35">
      <c r="A2839" t="s">
        <v>9405</v>
      </c>
      <c r="B2839" t="s">
        <v>13401</v>
      </c>
      <c r="C2839" t="s">
        <v>13402</v>
      </c>
      <c r="D2839" t="s">
        <v>13403</v>
      </c>
      <c r="E2839" t="s">
        <v>13404</v>
      </c>
      <c r="F2839" s="2">
        <v>12</v>
      </c>
      <c r="H2839" t="s">
        <v>13405</v>
      </c>
      <c r="I2839">
        <v>0</v>
      </c>
      <c r="J2839">
        <v>1</v>
      </c>
    </row>
    <row r="2840" spans="1:10" x14ac:dyDescent="0.35">
      <c r="A2840" t="s">
        <v>9405</v>
      </c>
      <c r="B2840" t="s">
        <v>13406</v>
      </c>
      <c r="C2840" t="s">
        <v>13407</v>
      </c>
      <c r="D2840" t="s">
        <v>13408</v>
      </c>
      <c r="E2840" t="s">
        <v>13409</v>
      </c>
      <c r="F2840" s="2">
        <v>15</v>
      </c>
      <c r="H2840" t="s">
        <v>13410</v>
      </c>
      <c r="I2840">
        <v>0</v>
      </c>
      <c r="J2840">
        <v>1</v>
      </c>
    </row>
    <row r="2841" spans="1:10" x14ac:dyDescent="0.35">
      <c r="A2841" t="s">
        <v>9405</v>
      </c>
      <c r="B2841" t="s">
        <v>13411</v>
      </c>
      <c r="C2841" t="s">
        <v>13412</v>
      </c>
      <c r="D2841" t="s">
        <v>13413</v>
      </c>
      <c r="E2841" t="s">
        <v>13414</v>
      </c>
      <c r="F2841" s="2">
        <v>16.25</v>
      </c>
      <c r="H2841" t="s">
        <v>13415</v>
      </c>
      <c r="I2841">
        <v>0</v>
      </c>
      <c r="J2841">
        <v>1</v>
      </c>
    </row>
    <row r="2842" spans="1:10" x14ac:dyDescent="0.35">
      <c r="A2842" t="s">
        <v>9405</v>
      </c>
      <c r="B2842" t="s">
        <v>13416</v>
      </c>
      <c r="C2842" t="s">
        <v>13417</v>
      </c>
      <c r="D2842" t="s">
        <v>13418</v>
      </c>
      <c r="E2842" t="s">
        <v>13419</v>
      </c>
      <c r="F2842" s="2">
        <v>15</v>
      </c>
      <c r="H2842" t="s">
        <v>13420</v>
      </c>
      <c r="I2842">
        <v>0</v>
      </c>
      <c r="J2842">
        <v>1</v>
      </c>
    </row>
    <row r="2843" spans="1:10" x14ac:dyDescent="0.35">
      <c r="A2843" t="s">
        <v>9405</v>
      </c>
      <c r="B2843" t="s">
        <v>13421</v>
      </c>
      <c r="C2843" t="s">
        <v>13422</v>
      </c>
      <c r="D2843" t="s">
        <v>13423</v>
      </c>
      <c r="E2843" t="s">
        <v>13424</v>
      </c>
      <c r="F2843" s="2">
        <v>15</v>
      </c>
      <c r="H2843" t="s">
        <v>13425</v>
      </c>
      <c r="I2843">
        <v>0</v>
      </c>
      <c r="J2843">
        <v>1</v>
      </c>
    </row>
    <row r="2844" spans="1:10" x14ac:dyDescent="0.35">
      <c r="A2844" t="s">
        <v>9405</v>
      </c>
      <c r="B2844" t="s">
        <v>13426</v>
      </c>
      <c r="C2844" t="s">
        <v>13427</v>
      </c>
      <c r="D2844" t="s">
        <v>13428</v>
      </c>
      <c r="E2844" t="s">
        <v>13429</v>
      </c>
      <c r="F2844" s="2">
        <v>31</v>
      </c>
      <c r="H2844" t="s">
        <v>13430</v>
      </c>
      <c r="I2844">
        <v>0</v>
      </c>
      <c r="J2844">
        <v>1</v>
      </c>
    </row>
    <row r="2845" spans="1:10" x14ac:dyDescent="0.35">
      <c r="A2845" t="s">
        <v>9405</v>
      </c>
      <c r="B2845" t="s">
        <v>13431</v>
      </c>
      <c r="C2845" t="s">
        <v>13432</v>
      </c>
      <c r="D2845" t="s">
        <v>13433</v>
      </c>
      <c r="E2845" t="s">
        <v>13434</v>
      </c>
      <c r="F2845" s="2">
        <v>15</v>
      </c>
      <c r="H2845" t="s">
        <v>13435</v>
      </c>
      <c r="I2845">
        <v>0</v>
      </c>
      <c r="J2845">
        <v>1</v>
      </c>
    </row>
    <row r="2846" spans="1:10" x14ac:dyDescent="0.35">
      <c r="A2846" t="s">
        <v>9405</v>
      </c>
      <c r="B2846" t="s">
        <v>13436</v>
      </c>
      <c r="C2846" t="s">
        <v>13437</v>
      </c>
      <c r="D2846" t="s">
        <v>13438</v>
      </c>
      <c r="E2846" t="s">
        <v>13439</v>
      </c>
      <c r="F2846" s="2">
        <v>15</v>
      </c>
      <c r="H2846" t="s">
        <v>13440</v>
      </c>
      <c r="I2846">
        <v>0</v>
      </c>
      <c r="J2846">
        <v>1</v>
      </c>
    </row>
    <row r="2847" spans="1:10" x14ac:dyDescent="0.35">
      <c r="A2847" t="s">
        <v>9405</v>
      </c>
      <c r="B2847" t="s">
        <v>13441</v>
      </c>
      <c r="C2847" t="s">
        <v>13442</v>
      </c>
      <c r="D2847" t="s">
        <v>13443</v>
      </c>
      <c r="E2847" t="s">
        <v>13444</v>
      </c>
      <c r="F2847" s="2">
        <v>15.16</v>
      </c>
      <c r="H2847" t="s">
        <v>13445</v>
      </c>
      <c r="I2847">
        <v>0</v>
      </c>
      <c r="J2847">
        <v>1</v>
      </c>
    </row>
    <row r="2848" spans="1:10" x14ac:dyDescent="0.35">
      <c r="A2848" t="s">
        <v>9405</v>
      </c>
      <c r="B2848" t="s">
        <v>13446</v>
      </c>
      <c r="C2848" t="s">
        <v>13447</v>
      </c>
      <c r="D2848" t="s">
        <v>13448</v>
      </c>
      <c r="E2848" t="s">
        <v>13449</v>
      </c>
      <c r="F2848" s="2">
        <v>37</v>
      </c>
      <c r="H2848" t="s">
        <v>13450</v>
      </c>
      <c r="I2848">
        <v>0</v>
      </c>
      <c r="J2848">
        <v>1</v>
      </c>
    </row>
    <row r="2849" spans="1:10" x14ac:dyDescent="0.35">
      <c r="A2849" t="s">
        <v>9405</v>
      </c>
      <c r="B2849" t="s">
        <v>13451</v>
      </c>
      <c r="C2849" t="s">
        <v>13452</v>
      </c>
      <c r="D2849" t="s">
        <v>13453</v>
      </c>
      <c r="E2849" t="s">
        <v>13454</v>
      </c>
      <c r="F2849" s="2">
        <v>15</v>
      </c>
      <c r="H2849" t="s">
        <v>13455</v>
      </c>
      <c r="I2849">
        <v>0</v>
      </c>
      <c r="J2849">
        <v>1</v>
      </c>
    </row>
    <row r="2850" spans="1:10" x14ac:dyDescent="0.35">
      <c r="A2850" t="s">
        <v>9405</v>
      </c>
      <c r="B2850" t="s">
        <v>13456</v>
      </c>
      <c r="C2850" t="s">
        <v>13457</v>
      </c>
      <c r="D2850" t="s">
        <v>13458</v>
      </c>
      <c r="E2850" t="s">
        <v>13459</v>
      </c>
      <c r="F2850" s="2">
        <v>18.23</v>
      </c>
      <c r="H2850" t="s">
        <v>13460</v>
      </c>
      <c r="I2850">
        <v>0</v>
      </c>
      <c r="J2850">
        <v>1</v>
      </c>
    </row>
    <row r="2851" spans="1:10" x14ac:dyDescent="0.35">
      <c r="A2851" t="s">
        <v>9405</v>
      </c>
      <c r="B2851" t="s">
        <v>13461</v>
      </c>
      <c r="C2851" t="s">
        <v>13462</v>
      </c>
      <c r="D2851" t="s">
        <v>13463</v>
      </c>
      <c r="E2851" t="s">
        <v>13464</v>
      </c>
      <c r="F2851" s="2">
        <v>15</v>
      </c>
      <c r="H2851" t="s">
        <v>13465</v>
      </c>
      <c r="I2851">
        <v>0</v>
      </c>
      <c r="J2851">
        <v>1</v>
      </c>
    </row>
    <row r="2852" spans="1:10" x14ac:dyDescent="0.35">
      <c r="A2852" t="s">
        <v>9405</v>
      </c>
      <c r="B2852" t="s">
        <v>13466</v>
      </c>
      <c r="C2852" t="s">
        <v>13467</v>
      </c>
      <c r="D2852" t="s">
        <v>13468</v>
      </c>
      <c r="E2852" t="s">
        <v>13469</v>
      </c>
      <c r="F2852" s="2">
        <v>15</v>
      </c>
      <c r="H2852" t="s">
        <v>13470</v>
      </c>
      <c r="I2852">
        <v>0</v>
      </c>
      <c r="J2852">
        <v>1</v>
      </c>
    </row>
    <row r="2853" spans="1:10" x14ac:dyDescent="0.35">
      <c r="A2853" t="s">
        <v>9405</v>
      </c>
      <c r="B2853" t="s">
        <v>13471</v>
      </c>
      <c r="C2853" t="s">
        <v>13472</v>
      </c>
      <c r="D2853" t="s">
        <v>13473</v>
      </c>
      <c r="E2853" t="s">
        <v>13474</v>
      </c>
      <c r="F2853" s="2">
        <v>15</v>
      </c>
      <c r="H2853" t="s">
        <v>13475</v>
      </c>
      <c r="I2853">
        <v>0</v>
      </c>
      <c r="J2853">
        <v>1</v>
      </c>
    </row>
    <row r="2854" spans="1:10" x14ac:dyDescent="0.35">
      <c r="A2854" t="s">
        <v>9405</v>
      </c>
      <c r="B2854" t="s">
        <v>13476</v>
      </c>
      <c r="C2854" t="s">
        <v>13477</v>
      </c>
      <c r="D2854" t="s">
        <v>13478</v>
      </c>
      <c r="E2854" t="s">
        <v>13479</v>
      </c>
      <c r="F2854" s="2">
        <v>52.5</v>
      </c>
      <c r="H2854" t="s">
        <v>13480</v>
      </c>
      <c r="I2854">
        <v>0</v>
      </c>
      <c r="J2854">
        <v>1</v>
      </c>
    </row>
    <row r="2855" spans="1:10" x14ac:dyDescent="0.35">
      <c r="A2855" t="s">
        <v>9405</v>
      </c>
      <c r="B2855" t="s">
        <v>13481</v>
      </c>
      <c r="C2855" t="s">
        <v>13482</v>
      </c>
      <c r="D2855" t="s">
        <v>13483</v>
      </c>
      <c r="E2855" t="s">
        <v>13484</v>
      </c>
      <c r="F2855" s="2">
        <v>15</v>
      </c>
      <c r="H2855" t="s">
        <v>13485</v>
      </c>
      <c r="I2855">
        <v>0</v>
      </c>
      <c r="J2855">
        <v>1</v>
      </c>
    </row>
    <row r="2856" spans="1:10" x14ac:dyDescent="0.35">
      <c r="A2856" t="s">
        <v>9405</v>
      </c>
      <c r="B2856" t="s">
        <v>13486</v>
      </c>
      <c r="C2856" t="s">
        <v>13487</v>
      </c>
      <c r="D2856" t="s">
        <v>13488</v>
      </c>
      <c r="E2856" t="s">
        <v>13489</v>
      </c>
      <c r="F2856" s="2">
        <v>30</v>
      </c>
      <c r="H2856" t="s">
        <v>13490</v>
      </c>
      <c r="I2856">
        <v>0</v>
      </c>
      <c r="J2856">
        <v>1</v>
      </c>
    </row>
    <row r="2857" spans="1:10" x14ac:dyDescent="0.35">
      <c r="A2857" t="s">
        <v>9405</v>
      </c>
      <c r="B2857" t="s">
        <v>13491</v>
      </c>
      <c r="C2857" t="s">
        <v>13492</v>
      </c>
      <c r="D2857" t="s">
        <v>13493</v>
      </c>
      <c r="E2857" t="s">
        <v>13494</v>
      </c>
      <c r="F2857" s="2">
        <v>32</v>
      </c>
      <c r="H2857" t="s">
        <v>13495</v>
      </c>
      <c r="I2857">
        <v>0</v>
      </c>
      <c r="J2857">
        <v>1</v>
      </c>
    </row>
    <row r="2858" spans="1:10" x14ac:dyDescent="0.35">
      <c r="A2858" t="s">
        <v>9405</v>
      </c>
      <c r="B2858" t="s">
        <v>13496</v>
      </c>
      <c r="C2858" t="s">
        <v>13497</v>
      </c>
      <c r="D2858" t="s">
        <v>13498</v>
      </c>
      <c r="E2858" t="s">
        <v>13499</v>
      </c>
      <c r="F2858" s="2">
        <v>16.25</v>
      </c>
      <c r="H2858" t="s">
        <v>13500</v>
      </c>
      <c r="I2858">
        <v>0</v>
      </c>
      <c r="J2858">
        <v>1</v>
      </c>
    </row>
    <row r="2859" spans="1:10" x14ac:dyDescent="0.35">
      <c r="A2859" t="s">
        <v>9405</v>
      </c>
      <c r="B2859" t="s">
        <v>13501</v>
      </c>
      <c r="C2859" t="s">
        <v>13502</v>
      </c>
      <c r="D2859" t="s">
        <v>13503</v>
      </c>
      <c r="E2859" t="s">
        <v>13504</v>
      </c>
      <c r="F2859" s="2">
        <v>15</v>
      </c>
      <c r="H2859" t="s">
        <v>13505</v>
      </c>
      <c r="I2859">
        <v>0</v>
      </c>
      <c r="J2859">
        <v>1</v>
      </c>
    </row>
    <row r="2860" spans="1:10" x14ac:dyDescent="0.35">
      <c r="A2860" t="s">
        <v>9405</v>
      </c>
      <c r="B2860" t="s">
        <v>13506</v>
      </c>
      <c r="C2860" t="s">
        <v>13507</v>
      </c>
      <c r="D2860" t="s">
        <v>13508</v>
      </c>
      <c r="E2860" t="s">
        <v>13509</v>
      </c>
      <c r="F2860" s="2">
        <v>15</v>
      </c>
      <c r="H2860" t="s">
        <v>13510</v>
      </c>
      <c r="I2860">
        <v>0</v>
      </c>
      <c r="J2860">
        <v>1</v>
      </c>
    </row>
    <row r="2861" spans="1:10" x14ac:dyDescent="0.35">
      <c r="A2861" t="s">
        <v>9405</v>
      </c>
      <c r="B2861" t="s">
        <v>13511</v>
      </c>
      <c r="C2861" t="s">
        <v>13512</v>
      </c>
      <c r="D2861" t="s">
        <v>13513</v>
      </c>
      <c r="E2861" t="s">
        <v>13514</v>
      </c>
      <c r="F2861" s="2">
        <v>15</v>
      </c>
      <c r="H2861" t="s">
        <v>13515</v>
      </c>
      <c r="I2861">
        <v>0</v>
      </c>
      <c r="J2861">
        <v>1</v>
      </c>
    </row>
    <row r="2862" spans="1:10" x14ac:dyDescent="0.35">
      <c r="A2862" t="s">
        <v>9405</v>
      </c>
      <c r="B2862" t="s">
        <v>13516</v>
      </c>
      <c r="C2862" t="s">
        <v>13517</v>
      </c>
      <c r="D2862" t="s">
        <v>13518</v>
      </c>
      <c r="E2862" t="s">
        <v>13519</v>
      </c>
      <c r="F2862" s="2">
        <v>19.52</v>
      </c>
      <c r="I2862">
        <v>0</v>
      </c>
      <c r="J2862">
        <v>1</v>
      </c>
    </row>
    <row r="2863" spans="1:10" x14ac:dyDescent="0.35">
      <c r="A2863" t="s">
        <v>9405</v>
      </c>
      <c r="B2863" t="s">
        <v>13520</v>
      </c>
      <c r="C2863" t="s">
        <v>13521</v>
      </c>
      <c r="D2863" t="s">
        <v>13522</v>
      </c>
      <c r="E2863" t="s">
        <v>13523</v>
      </c>
      <c r="F2863" s="2">
        <v>27</v>
      </c>
      <c r="H2863" t="s">
        <v>13524</v>
      </c>
      <c r="I2863">
        <v>0</v>
      </c>
      <c r="J2863">
        <v>1</v>
      </c>
    </row>
    <row r="2864" spans="1:10" x14ac:dyDescent="0.35">
      <c r="A2864" t="s">
        <v>9405</v>
      </c>
      <c r="B2864" t="s">
        <v>13525</v>
      </c>
      <c r="C2864" t="s">
        <v>13526</v>
      </c>
      <c r="D2864" t="s">
        <v>13527</v>
      </c>
      <c r="E2864" t="s">
        <v>13528</v>
      </c>
      <c r="F2864" s="2">
        <v>30</v>
      </c>
      <c r="H2864" t="s">
        <v>13529</v>
      </c>
      <c r="I2864">
        <v>0</v>
      </c>
      <c r="J2864">
        <v>1</v>
      </c>
    </row>
    <row r="2865" spans="1:10" x14ac:dyDescent="0.35">
      <c r="A2865" t="s">
        <v>9405</v>
      </c>
      <c r="B2865" t="s">
        <v>13530</v>
      </c>
      <c r="C2865" t="s">
        <v>13531</v>
      </c>
      <c r="D2865" t="s">
        <v>13532</v>
      </c>
      <c r="E2865" t="s">
        <v>13533</v>
      </c>
      <c r="F2865" s="2">
        <v>15</v>
      </c>
      <c r="H2865" t="s">
        <v>13534</v>
      </c>
      <c r="I2865">
        <v>0</v>
      </c>
      <c r="J2865">
        <v>1</v>
      </c>
    </row>
    <row r="2866" spans="1:10" x14ac:dyDescent="0.35">
      <c r="A2866" t="s">
        <v>9405</v>
      </c>
      <c r="B2866" t="s">
        <v>13535</v>
      </c>
      <c r="C2866" t="s">
        <v>13536</v>
      </c>
      <c r="D2866" t="s">
        <v>13537</v>
      </c>
      <c r="E2866" t="s">
        <v>13538</v>
      </c>
      <c r="F2866" s="2">
        <v>22.75</v>
      </c>
      <c r="H2866" t="s">
        <v>13539</v>
      </c>
      <c r="I2866">
        <v>0</v>
      </c>
      <c r="J2866">
        <v>1</v>
      </c>
    </row>
    <row r="2867" spans="1:10" x14ac:dyDescent="0.35">
      <c r="A2867" t="s">
        <v>9405</v>
      </c>
      <c r="B2867" t="s">
        <v>13540</v>
      </c>
      <c r="C2867" t="s">
        <v>13541</v>
      </c>
      <c r="D2867" t="s">
        <v>13542</v>
      </c>
      <c r="E2867" t="s">
        <v>13543</v>
      </c>
      <c r="F2867" s="2">
        <v>24</v>
      </c>
      <c r="H2867" t="s">
        <v>13544</v>
      </c>
      <c r="I2867">
        <v>0</v>
      </c>
      <c r="J2867">
        <v>1</v>
      </c>
    </row>
    <row r="2868" spans="1:10" x14ac:dyDescent="0.35">
      <c r="A2868" t="s">
        <v>9405</v>
      </c>
      <c r="B2868" t="s">
        <v>13545</v>
      </c>
      <c r="C2868" t="s">
        <v>13546</v>
      </c>
      <c r="D2868" t="s">
        <v>13547</v>
      </c>
      <c r="E2868" t="s">
        <v>13548</v>
      </c>
      <c r="F2868" s="2">
        <v>80</v>
      </c>
      <c r="H2868" t="s">
        <v>13549</v>
      </c>
      <c r="I2868">
        <v>0</v>
      </c>
      <c r="J2868">
        <v>1</v>
      </c>
    </row>
    <row r="2869" spans="1:10" x14ac:dyDescent="0.35">
      <c r="A2869" t="s">
        <v>9405</v>
      </c>
      <c r="B2869" t="s">
        <v>13550</v>
      </c>
      <c r="C2869" t="s">
        <v>13551</v>
      </c>
      <c r="D2869" t="s">
        <v>13552</v>
      </c>
      <c r="E2869" t="s">
        <v>13553</v>
      </c>
      <c r="F2869" s="2">
        <v>15</v>
      </c>
      <c r="H2869" t="s">
        <v>13554</v>
      </c>
      <c r="I2869">
        <v>0</v>
      </c>
      <c r="J2869">
        <v>1</v>
      </c>
    </row>
    <row r="2870" spans="1:10" x14ac:dyDescent="0.35">
      <c r="A2870" t="s">
        <v>9405</v>
      </c>
      <c r="B2870" t="s">
        <v>13555</v>
      </c>
      <c r="C2870" t="s">
        <v>13556</v>
      </c>
      <c r="D2870" t="s">
        <v>13557</v>
      </c>
      <c r="E2870" t="s">
        <v>13558</v>
      </c>
      <c r="F2870" s="2">
        <v>30</v>
      </c>
      <c r="H2870" t="s">
        <v>13559</v>
      </c>
      <c r="I2870">
        <v>0</v>
      </c>
      <c r="J2870">
        <v>1</v>
      </c>
    </row>
    <row r="2871" spans="1:10" x14ac:dyDescent="0.35">
      <c r="A2871" t="s">
        <v>9405</v>
      </c>
      <c r="B2871" t="s">
        <v>13560</v>
      </c>
      <c r="C2871" t="s">
        <v>13561</v>
      </c>
      <c r="D2871" t="s">
        <v>13557</v>
      </c>
      <c r="E2871" t="s">
        <v>13558</v>
      </c>
      <c r="F2871" s="2">
        <v>30</v>
      </c>
      <c r="H2871" t="s">
        <v>13562</v>
      </c>
      <c r="I2871">
        <v>0</v>
      </c>
      <c r="J2871">
        <v>1</v>
      </c>
    </row>
    <row r="2872" spans="1:10" x14ac:dyDescent="0.35">
      <c r="A2872" t="s">
        <v>9405</v>
      </c>
      <c r="B2872" t="s">
        <v>13563</v>
      </c>
      <c r="C2872" t="s">
        <v>13564</v>
      </c>
      <c r="D2872" t="s">
        <v>13565</v>
      </c>
      <c r="E2872" t="s">
        <v>13566</v>
      </c>
      <c r="F2872" s="2">
        <v>15</v>
      </c>
      <c r="H2872" t="s">
        <v>13567</v>
      </c>
      <c r="I2872">
        <v>0</v>
      </c>
      <c r="J2872">
        <v>1</v>
      </c>
    </row>
    <row r="2873" spans="1:10" x14ac:dyDescent="0.35">
      <c r="A2873" t="s">
        <v>9405</v>
      </c>
      <c r="B2873" t="s">
        <v>13568</v>
      </c>
      <c r="C2873" t="s">
        <v>13569</v>
      </c>
      <c r="D2873" t="s">
        <v>13570</v>
      </c>
      <c r="E2873" t="s">
        <v>13571</v>
      </c>
      <c r="F2873" s="2">
        <v>30</v>
      </c>
      <c r="H2873" t="s">
        <v>13572</v>
      </c>
      <c r="I2873">
        <v>0</v>
      </c>
      <c r="J2873">
        <v>1</v>
      </c>
    </row>
    <row r="2874" spans="1:10" x14ac:dyDescent="0.35">
      <c r="A2874" t="s">
        <v>9405</v>
      </c>
      <c r="B2874" t="s">
        <v>13573</v>
      </c>
      <c r="C2874" t="s">
        <v>13574</v>
      </c>
      <c r="D2874" t="s">
        <v>13575</v>
      </c>
      <c r="E2874" t="s">
        <v>13576</v>
      </c>
      <c r="F2874" s="2">
        <v>15</v>
      </c>
      <c r="H2874" t="s">
        <v>13577</v>
      </c>
      <c r="I2874">
        <v>0</v>
      </c>
      <c r="J2874">
        <v>1</v>
      </c>
    </row>
    <row r="2875" spans="1:10" x14ac:dyDescent="0.35">
      <c r="A2875" t="s">
        <v>9405</v>
      </c>
      <c r="B2875" t="s">
        <v>13578</v>
      </c>
      <c r="C2875" t="s">
        <v>13579</v>
      </c>
      <c r="D2875" t="s">
        <v>13580</v>
      </c>
      <c r="E2875" t="s">
        <v>13581</v>
      </c>
      <c r="F2875" s="2">
        <v>22.75</v>
      </c>
      <c r="H2875" t="s">
        <v>13582</v>
      </c>
      <c r="I2875">
        <v>0</v>
      </c>
      <c r="J2875">
        <v>1</v>
      </c>
    </row>
    <row r="2876" spans="1:10" x14ac:dyDescent="0.35">
      <c r="A2876" t="s">
        <v>9405</v>
      </c>
      <c r="B2876" t="s">
        <v>13583</v>
      </c>
      <c r="C2876" t="s">
        <v>13584</v>
      </c>
      <c r="D2876" t="s">
        <v>13585</v>
      </c>
      <c r="E2876" t="s">
        <v>13586</v>
      </c>
      <c r="F2876" s="2">
        <v>15</v>
      </c>
      <c r="H2876" t="s">
        <v>13587</v>
      </c>
      <c r="I2876">
        <v>0</v>
      </c>
      <c r="J2876">
        <v>1</v>
      </c>
    </row>
    <row r="2877" spans="1:10" x14ac:dyDescent="0.35">
      <c r="A2877" t="s">
        <v>9405</v>
      </c>
      <c r="B2877" t="s">
        <v>13588</v>
      </c>
      <c r="C2877" t="s">
        <v>13589</v>
      </c>
      <c r="D2877" t="s">
        <v>13590</v>
      </c>
      <c r="E2877" t="s">
        <v>13591</v>
      </c>
      <c r="F2877" s="2">
        <v>12</v>
      </c>
      <c r="H2877" t="s">
        <v>13592</v>
      </c>
      <c r="I2877">
        <v>0</v>
      </c>
      <c r="J2877">
        <v>1</v>
      </c>
    </row>
    <row r="2878" spans="1:10" x14ac:dyDescent="0.35">
      <c r="A2878" t="s">
        <v>9405</v>
      </c>
      <c r="B2878" t="s">
        <v>13593</v>
      </c>
      <c r="C2878" t="s">
        <v>13594</v>
      </c>
      <c r="D2878" t="s">
        <v>13595</v>
      </c>
      <c r="E2878" t="s">
        <v>13596</v>
      </c>
      <c r="F2878" s="2">
        <v>15</v>
      </c>
      <c r="H2878" t="s">
        <v>13597</v>
      </c>
      <c r="I2878">
        <v>0</v>
      </c>
      <c r="J2878">
        <v>1</v>
      </c>
    </row>
    <row r="2879" spans="1:10" x14ac:dyDescent="0.35">
      <c r="A2879" t="s">
        <v>9405</v>
      </c>
      <c r="B2879" t="s">
        <v>13598</v>
      </c>
      <c r="C2879" t="s">
        <v>13599</v>
      </c>
      <c r="D2879" t="s">
        <v>13600</v>
      </c>
      <c r="E2879" t="s">
        <v>13601</v>
      </c>
      <c r="F2879" s="2">
        <v>15</v>
      </c>
      <c r="H2879" t="s">
        <v>13602</v>
      </c>
      <c r="I2879">
        <v>0</v>
      </c>
      <c r="J2879">
        <v>1</v>
      </c>
    </row>
    <row r="2880" spans="1:10" x14ac:dyDescent="0.35">
      <c r="A2880" t="s">
        <v>9405</v>
      </c>
      <c r="B2880" t="s">
        <v>13603</v>
      </c>
      <c r="C2880" t="s">
        <v>13604</v>
      </c>
      <c r="D2880" t="s">
        <v>13605</v>
      </c>
      <c r="E2880" t="s">
        <v>13606</v>
      </c>
      <c r="F2880" s="2">
        <v>15</v>
      </c>
      <c r="H2880" t="s">
        <v>13607</v>
      </c>
      <c r="I2880">
        <v>0</v>
      </c>
      <c r="J2880">
        <v>1</v>
      </c>
    </row>
    <row r="2881" spans="1:10" x14ac:dyDescent="0.35">
      <c r="A2881" t="s">
        <v>9405</v>
      </c>
      <c r="B2881" t="s">
        <v>13608</v>
      </c>
      <c r="C2881" t="s">
        <v>13609</v>
      </c>
      <c r="D2881" t="s">
        <v>13610</v>
      </c>
      <c r="E2881" t="s">
        <v>13611</v>
      </c>
      <c r="F2881" s="2">
        <v>16.940000000000001</v>
      </c>
      <c r="I2881">
        <v>0</v>
      </c>
      <c r="J2881">
        <v>1</v>
      </c>
    </row>
    <row r="2882" spans="1:10" x14ac:dyDescent="0.35">
      <c r="A2882" t="s">
        <v>9405</v>
      </c>
      <c r="B2882" t="s">
        <v>13612</v>
      </c>
      <c r="C2882" t="s">
        <v>13613</v>
      </c>
      <c r="D2882" t="s">
        <v>13614</v>
      </c>
      <c r="E2882" t="s">
        <v>13615</v>
      </c>
      <c r="F2882" s="2">
        <v>15</v>
      </c>
      <c r="H2882" t="s">
        <v>13616</v>
      </c>
      <c r="I2882">
        <v>0</v>
      </c>
      <c r="J2882">
        <v>1</v>
      </c>
    </row>
    <row r="2883" spans="1:10" x14ac:dyDescent="0.35">
      <c r="A2883" t="s">
        <v>9405</v>
      </c>
      <c r="B2883" t="s">
        <v>13617</v>
      </c>
      <c r="C2883" t="s">
        <v>13618</v>
      </c>
      <c r="D2883" t="s">
        <v>13619</v>
      </c>
      <c r="E2883" t="s">
        <v>13620</v>
      </c>
      <c r="F2883" s="2">
        <v>15</v>
      </c>
      <c r="H2883" t="s">
        <v>13621</v>
      </c>
      <c r="I2883">
        <v>0</v>
      </c>
      <c r="J2883">
        <v>1</v>
      </c>
    </row>
    <row r="2884" spans="1:10" x14ac:dyDescent="0.35">
      <c r="A2884" t="s">
        <v>9405</v>
      </c>
      <c r="B2884" t="s">
        <v>13622</v>
      </c>
      <c r="C2884" t="s">
        <v>13623</v>
      </c>
      <c r="D2884" t="s">
        <v>13624</v>
      </c>
      <c r="E2884" t="s">
        <v>13625</v>
      </c>
      <c r="F2884" s="2">
        <v>15</v>
      </c>
      <c r="H2884" t="s">
        <v>13626</v>
      </c>
      <c r="I2884">
        <v>0</v>
      </c>
      <c r="J2884">
        <v>1</v>
      </c>
    </row>
    <row r="2885" spans="1:10" x14ac:dyDescent="0.35">
      <c r="A2885" t="s">
        <v>9405</v>
      </c>
      <c r="B2885" t="s">
        <v>13627</v>
      </c>
      <c r="C2885" t="s">
        <v>13628</v>
      </c>
      <c r="D2885" t="s">
        <v>13629</v>
      </c>
      <c r="E2885" t="s">
        <v>13630</v>
      </c>
      <c r="F2885" s="2">
        <v>16.29</v>
      </c>
      <c r="H2885" t="s">
        <v>13631</v>
      </c>
      <c r="I2885">
        <v>0</v>
      </c>
      <c r="J2885">
        <v>1</v>
      </c>
    </row>
    <row r="2886" spans="1:10" x14ac:dyDescent="0.35">
      <c r="A2886" t="s">
        <v>9405</v>
      </c>
      <c r="B2886" t="s">
        <v>13632</v>
      </c>
      <c r="C2886" t="s">
        <v>13633</v>
      </c>
      <c r="D2886" t="s">
        <v>13634</v>
      </c>
      <c r="E2886" t="s">
        <v>13635</v>
      </c>
      <c r="F2886" s="2">
        <v>15</v>
      </c>
      <c r="H2886" t="s">
        <v>13636</v>
      </c>
      <c r="I2886">
        <v>0</v>
      </c>
      <c r="J2886">
        <v>1</v>
      </c>
    </row>
    <row r="2887" spans="1:10" x14ac:dyDescent="0.35">
      <c r="A2887" t="s">
        <v>9405</v>
      </c>
      <c r="B2887" t="s">
        <v>13637</v>
      </c>
      <c r="C2887" t="s">
        <v>13638</v>
      </c>
      <c r="D2887" t="s">
        <v>13639</v>
      </c>
      <c r="E2887" t="s">
        <v>13640</v>
      </c>
      <c r="F2887" s="2">
        <v>15</v>
      </c>
      <c r="H2887" t="s">
        <v>13641</v>
      </c>
      <c r="I2887">
        <v>0</v>
      </c>
      <c r="J2887">
        <v>1</v>
      </c>
    </row>
    <row r="2888" spans="1:10" x14ac:dyDescent="0.35">
      <c r="A2888" t="s">
        <v>9405</v>
      </c>
      <c r="B2888" t="s">
        <v>13642</v>
      </c>
      <c r="C2888" t="s">
        <v>13643</v>
      </c>
      <c r="D2888" t="s">
        <v>13644</v>
      </c>
      <c r="E2888" t="s">
        <v>13645</v>
      </c>
      <c r="F2888" s="2">
        <v>31</v>
      </c>
      <c r="H2888" t="s">
        <v>13646</v>
      </c>
      <c r="I2888">
        <v>0</v>
      </c>
      <c r="J2888">
        <v>1</v>
      </c>
    </row>
    <row r="2889" spans="1:10" x14ac:dyDescent="0.35">
      <c r="A2889" t="s">
        <v>9405</v>
      </c>
      <c r="B2889" t="s">
        <v>13647</v>
      </c>
      <c r="C2889" t="s">
        <v>13648</v>
      </c>
      <c r="D2889" t="s">
        <v>13649</v>
      </c>
      <c r="E2889" t="s">
        <v>13650</v>
      </c>
      <c r="F2889" s="2">
        <v>28.25</v>
      </c>
      <c r="H2889" t="s">
        <v>13651</v>
      </c>
      <c r="I2889">
        <v>0</v>
      </c>
      <c r="J2889">
        <v>1</v>
      </c>
    </row>
    <row r="2890" spans="1:10" x14ac:dyDescent="0.35">
      <c r="A2890" t="s">
        <v>9405</v>
      </c>
      <c r="B2890" t="s">
        <v>13652</v>
      </c>
      <c r="C2890" t="s">
        <v>13653</v>
      </c>
      <c r="D2890" t="s">
        <v>13654</v>
      </c>
      <c r="E2890" t="s">
        <v>13655</v>
      </c>
      <c r="F2890" s="2">
        <v>15</v>
      </c>
      <c r="H2890" t="s">
        <v>13656</v>
      </c>
      <c r="I2890">
        <v>0</v>
      </c>
      <c r="J2890">
        <v>1</v>
      </c>
    </row>
    <row r="2891" spans="1:10" x14ac:dyDescent="0.35">
      <c r="A2891" t="s">
        <v>9405</v>
      </c>
      <c r="B2891" t="s">
        <v>13657</v>
      </c>
      <c r="C2891" t="s">
        <v>13658</v>
      </c>
      <c r="D2891" t="s">
        <v>13659</v>
      </c>
      <c r="E2891" t="s">
        <v>13660</v>
      </c>
      <c r="F2891" s="2">
        <v>15</v>
      </c>
      <c r="H2891" t="s">
        <v>13661</v>
      </c>
      <c r="I2891">
        <v>0</v>
      </c>
      <c r="J2891">
        <v>1</v>
      </c>
    </row>
    <row r="2892" spans="1:10" x14ac:dyDescent="0.35">
      <c r="A2892" t="s">
        <v>9405</v>
      </c>
      <c r="B2892" t="s">
        <v>13662</v>
      </c>
      <c r="C2892" t="s">
        <v>13663</v>
      </c>
      <c r="D2892" t="s">
        <v>13664</v>
      </c>
      <c r="E2892" t="s">
        <v>13665</v>
      </c>
      <c r="F2892" s="2">
        <v>66.25</v>
      </c>
      <c r="H2892" t="s">
        <v>13666</v>
      </c>
      <c r="I2892">
        <v>0</v>
      </c>
      <c r="J2892">
        <v>1</v>
      </c>
    </row>
    <row r="2893" spans="1:10" x14ac:dyDescent="0.35">
      <c r="A2893" t="s">
        <v>9405</v>
      </c>
      <c r="B2893" t="s">
        <v>13667</v>
      </c>
      <c r="C2893" t="s">
        <v>13668</v>
      </c>
      <c r="D2893" t="s">
        <v>13669</v>
      </c>
      <c r="E2893" t="s">
        <v>13670</v>
      </c>
      <c r="F2893" s="2">
        <v>62.43</v>
      </c>
      <c r="H2893" t="s">
        <v>13671</v>
      </c>
      <c r="I2893">
        <v>0</v>
      </c>
      <c r="J2893">
        <v>1</v>
      </c>
    </row>
    <row r="2894" spans="1:10" x14ac:dyDescent="0.35">
      <c r="A2894" t="s">
        <v>9405</v>
      </c>
      <c r="B2894" t="s">
        <v>13672</v>
      </c>
      <c r="C2894" t="s">
        <v>13673</v>
      </c>
      <c r="D2894" t="s">
        <v>13674</v>
      </c>
      <c r="E2894" t="s">
        <v>13675</v>
      </c>
      <c r="F2894" s="2">
        <v>16</v>
      </c>
      <c r="H2894" t="s">
        <v>13676</v>
      </c>
      <c r="I2894">
        <v>0</v>
      </c>
      <c r="J2894">
        <v>1</v>
      </c>
    </row>
    <row r="2895" spans="1:10" x14ac:dyDescent="0.35">
      <c r="A2895" t="s">
        <v>9405</v>
      </c>
      <c r="B2895" t="s">
        <v>13677</v>
      </c>
      <c r="C2895" t="s">
        <v>13678</v>
      </c>
      <c r="D2895" t="s">
        <v>13679</v>
      </c>
      <c r="E2895" t="s">
        <v>13680</v>
      </c>
      <c r="F2895" s="2">
        <v>15</v>
      </c>
      <c r="H2895" t="s">
        <v>13681</v>
      </c>
      <c r="I2895">
        <v>0</v>
      </c>
      <c r="J2895">
        <v>1</v>
      </c>
    </row>
    <row r="2896" spans="1:10" x14ac:dyDescent="0.35">
      <c r="A2896" t="s">
        <v>9405</v>
      </c>
      <c r="B2896" t="s">
        <v>13682</v>
      </c>
      <c r="C2896" t="s">
        <v>13683</v>
      </c>
      <c r="D2896" t="s">
        <v>13684</v>
      </c>
      <c r="E2896" t="s">
        <v>13685</v>
      </c>
      <c r="F2896" s="2">
        <v>15</v>
      </c>
      <c r="H2896" t="s">
        <v>13686</v>
      </c>
      <c r="I2896">
        <v>0</v>
      </c>
      <c r="J2896">
        <v>1</v>
      </c>
    </row>
    <row r="2897" spans="1:10" x14ac:dyDescent="0.35">
      <c r="A2897" t="s">
        <v>9405</v>
      </c>
      <c r="B2897" t="s">
        <v>13687</v>
      </c>
      <c r="C2897" t="s">
        <v>13688</v>
      </c>
      <c r="D2897" t="s">
        <v>13689</v>
      </c>
      <c r="E2897" t="s">
        <v>13690</v>
      </c>
      <c r="F2897" s="2">
        <v>32.5</v>
      </c>
      <c r="H2897" t="s">
        <v>13691</v>
      </c>
      <c r="I2897">
        <v>0</v>
      </c>
      <c r="J2897">
        <v>1</v>
      </c>
    </row>
    <row r="2898" spans="1:10" x14ac:dyDescent="0.35">
      <c r="A2898" t="s">
        <v>9405</v>
      </c>
      <c r="B2898" t="s">
        <v>13692</v>
      </c>
      <c r="C2898" t="s">
        <v>13693</v>
      </c>
      <c r="D2898" t="s">
        <v>13694</v>
      </c>
      <c r="E2898" t="s">
        <v>13695</v>
      </c>
      <c r="F2898" s="2">
        <v>15</v>
      </c>
      <c r="H2898" t="s">
        <v>13696</v>
      </c>
      <c r="I2898">
        <v>0</v>
      </c>
      <c r="J2898">
        <v>1</v>
      </c>
    </row>
    <row r="2899" spans="1:10" x14ac:dyDescent="0.35">
      <c r="A2899" t="s">
        <v>9405</v>
      </c>
      <c r="B2899" t="s">
        <v>13697</v>
      </c>
      <c r="C2899" t="s">
        <v>13698</v>
      </c>
      <c r="D2899" t="s">
        <v>13699</v>
      </c>
      <c r="E2899" t="s">
        <v>13700</v>
      </c>
      <c r="F2899" s="2">
        <v>15</v>
      </c>
      <c r="H2899" t="s">
        <v>13701</v>
      </c>
      <c r="I2899">
        <v>0</v>
      </c>
      <c r="J2899">
        <v>1</v>
      </c>
    </row>
    <row r="2900" spans="1:10" x14ac:dyDescent="0.35">
      <c r="A2900" t="s">
        <v>9405</v>
      </c>
      <c r="B2900" t="s">
        <v>13702</v>
      </c>
      <c r="C2900" t="s">
        <v>13703</v>
      </c>
      <c r="D2900" t="s">
        <v>13704</v>
      </c>
      <c r="E2900" t="s">
        <v>13705</v>
      </c>
      <c r="F2900" s="2">
        <v>15</v>
      </c>
      <c r="H2900" t="s">
        <v>13706</v>
      </c>
      <c r="I2900">
        <v>0</v>
      </c>
      <c r="J2900">
        <v>1</v>
      </c>
    </row>
    <row r="2901" spans="1:10" x14ac:dyDescent="0.35">
      <c r="A2901" t="s">
        <v>9405</v>
      </c>
      <c r="B2901" t="s">
        <v>13707</v>
      </c>
      <c r="C2901" t="s">
        <v>13708</v>
      </c>
      <c r="D2901" t="s">
        <v>13709</v>
      </c>
      <c r="E2901" t="s">
        <v>13710</v>
      </c>
      <c r="F2901" s="2">
        <v>15</v>
      </c>
      <c r="H2901" t="s">
        <v>13711</v>
      </c>
      <c r="I2901">
        <v>0</v>
      </c>
      <c r="J2901">
        <v>1</v>
      </c>
    </row>
    <row r="2902" spans="1:10" x14ac:dyDescent="0.35">
      <c r="A2902" t="s">
        <v>9405</v>
      </c>
      <c r="B2902" t="s">
        <v>13712</v>
      </c>
      <c r="C2902" t="s">
        <v>13713</v>
      </c>
      <c r="D2902" t="s">
        <v>13714</v>
      </c>
      <c r="E2902" t="s">
        <v>13715</v>
      </c>
      <c r="F2902" s="2">
        <v>15</v>
      </c>
      <c r="H2902" t="s">
        <v>13716</v>
      </c>
      <c r="I2902">
        <v>0</v>
      </c>
      <c r="J2902">
        <v>1</v>
      </c>
    </row>
    <row r="2903" spans="1:10" x14ac:dyDescent="0.35">
      <c r="A2903" t="s">
        <v>9405</v>
      </c>
      <c r="B2903" t="s">
        <v>13717</v>
      </c>
      <c r="C2903" t="s">
        <v>13718</v>
      </c>
      <c r="D2903" t="s">
        <v>13719</v>
      </c>
      <c r="E2903" t="s">
        <v>13720</v>
      </c>
      <c r="F2903" s="2">
        <v>15</v>
      </c>
      <c r="H2903" t="s">
        <v>13721</v>
      </c>
      <c r="I2903">
        <v>0</v>
      </c>
      <c r="J2903">
        <v>1</v>
      </c>
    </row>
    <row r="2904" spans="1:10" x14ac:dyDescent="0.35">
      <c r="A2904" t="s">
        <v>9405</v>
      </c>
      <c r="B2904" t="s">
        <v>13722</v>
      </c>
      <c r="C2904" t="s">
        <v>13723</v>
      </c>
      <c r="D2904" t="s">
        <v>13724</v>
      </c>
      <c r="E2904" t="s">
        <v>13725</v>
      </c>
      <c r="F2904" s="2">
        <v>15</v>
      </c>
      <c r="H2904" t="s">
        <v>13726</v>
      </c>
      <c r="I2904">
        <v>0</v>
      </c>
      <c r="J2904">
        <v>1</v>
      </c>
    </row>
    <row r="2905" spans="1:10" x14ac:dyDescent="0.35">
      <c r="A2905" t="s">
        <v>9405</v>
      </c>
      <c r="B2905" t="s">
        <v>13727</v>
      </c>
      <c r="C2905" t="s">
        <v>13728</v>
      </c>
      <c r="D2905" t="s">
        <v>13729</v>
      </c>
      <c r="E2905" t="s">
        <v>13730</v>
      </c>
      <c r="F2905" s="2">
        <v>19.52</v>
      </c>
      <c r="H2905" t="s">
        <v>13731</v>
      </c>
      <c r="I2905">
        <v>0</v>
      </c>
      <c r="J2905">
        <v>1</v>
      </c>
    </row>
    <row r="2906" spans="1:10" x14ac:dyDescent="0.35">
      <c r="A2906" t="s">
        <v>9405</v>
      </c>
      <c r="B2906" t="s">
        <v>13732</v>
      </c>
      <c r="C2906" t="s">
        <v>13733</v>
      </c>
      <c r="D2906" t="s">
        <v>13734</v>
      </c>
      <c r="E2906" t="s">
        <v>13735</v>
      </c>
      <c r="F2906" s="2">
        <v>16.940000000000001</v>
      </c>
      <c r="I2906">
        <v>0</v>
      </c>
      <c r="J2906">
        <v>1</v>
      </c>
    </row>
    <row r="2907" spans="1:10" x14ac:dyDescent="0.35">
      <c r="A2907" t="s">
        <v>9405</v>
      </c>
      <c r="B2907" t="s">
        <v>13736</v>
      </c>
      <c r="C2907" t="s">
        <v>13737</v>
      </c>
      <c r="D2907" t="s">
        <v>13738</v>
      </c>
      <c r="E2907" t="s">
        <v>13739</v>
      </c>
      <c r="F2907" s="2">
        <v>28.75</v>
      </c>
      <c r="H2907" t="s">
        <v>13740</v>
      </c>
      <c r="I2907">
        <v>0</v>
      </c>
      <c r="J2907">
        <v>1</v>
      </c>
    </row>
    <row r="2908" spans="1:10" x14ac:dyDescent="0.35">
      <c r="A2908" t="s">
        <v>9405</v>
      </c>
      <c r="B2908" t="s">
        <v>13741</v>
      </c>
      <c r="C2908" t="s">
        <v>13742</v>
      </c>
      <c r="D2908" t="s">
        <v>13743</v>
      </c>
      <c r="E2908" t="s">
        <v>13744</v>
      </c>
      <c r="F2908" s="2">
        <v>15</v>
      </c>
      <c r="H2908" t="s">
        <v>13745</v>
      </c>
      <c r="I2908">
        <v>0</v>
      </c>
      <c r="J2908">
        <v>1</v>
      </c>
    </row>
    <row r="2909" spans="1:10" x14ac:dyDescent="0.35">
      <c r="A2909" t="s">
        <v>9405</v>
      </c>
      <c r="B2909" t="s">
        <v>13746</v>
      </c>
      <c r="C2909" t="s">
        <v>13747</v>
      </c>
      <c r="D2909" t="s">
        <v>13748</v>
      </c>
      <c r="E2909" t="s">
        <v>13749</v>
      </c>
      <c r="F2909" s="2">
        <v>15</v>
      </c>
      <c r="H2909" t="s">
        <v>13750</v>
      </c>
      <c r="I2909">
        <v>0</v>
      </c>
      <c r="J2909">
        <v>1</v>
      </c>
    </row>
    <row r="2910" spans="1:10" x14ac:dyDescent="0.35">
      <c r="A2910" t="s">
        <v>9405</v>
      </c>
      <c r="B2910" t="s">
        <v>13751</v>
      </c>
      <c r="C2910" t="s">
        <v>13752</v>
      </c>
      <c r="D2910" t="s">
        <v>13753</v>
      </c>
      <c r="E2910" t="s">
        <v>13754</v>
      </c>
      <c r="F2910" s="2">
        <v>0</v>
      </c>
      <c r="I2910">
        <v>0</v>
      </c>
      <c r="J2910">
        <v>1</v>
      </c>
    </row>
    <row r="2911" spans="1:10" x14ac:dyDescent="0.35">
      <c r="A2911" t="s">
        <v>9405</v>
      </c>
      <c r="B2911" t="s">
        <v>13755</v>
      </c>
      <c r="C2911" t="s">
        <v>13756</v>
      </c>
      <c r="D2911" t="s">
        <v>13757</v>
      </c>
      <c r="E2911" t="s">
        <v>13758</v>
      </c>
      <c r="F2911" s="2">
        <v>64.739999999999995</v>
      </c>
      <c r="H2911" t="s">
        <v>13759</v>
      </c>
      <c r="I2911">
        <v>0</v>
      </c>
      <c r="J2911">
        <v>1</v>
      </c>
    </row>
    <row r="2912" spans="1:10" x14ac:dyDescent="0.35">
      <c r="A2912" t="s">
        <v>9405</v>
      </c>
      <c r="B2912" t="s">
        <v>13760</v>
      </c>
      <c r="C2912" t="s">
        <v>13761</v>
      </c>
      <c r="D2912" t="s">
        <v>13762</v>
      </c>
      <c r="E2912" t="s">
        <v>13763</v>
      </c>
      <c r="F2912" s="2">
        <v>15</v>
      </c>
      <c r="H2912" t="s">
        <v>13764</v>
      </c>
      <c r="I2912">
        <v>0</v>
      </c>
      <c r="J2912">
        <v>1</v>
      </c>
    </row>
    <row r="2913" spans="1:10" x14ac:dyDescent="0.35">
      <c r="A2913" t="s">
        <v>9405</v>
      </c>
      <c r="B2913" t="s">
        <v>13765</v>
      </c>
      <c r="C2913" t="s">
        <v>13766</v>
      </c>
      <c r="D2913" t="s">
        <v>13767</v>
      </c>
      <c r="E2913" t="s">
        <v>13768</v>
      </c>
      <c r="F2913" s="2">
        <v>15</v>
      </c>
      <c r="H2913" t="s">
        <v>13769</v>
      </c>
      <c r="I2913">
        <v>0</v>
      </c>
      <c r="J2913">
        <v>1</v>
      </c>
    </row>
    <row r="2914" spans="1:10" x14ac:dyDescent="0.35">
      <c r="A2914" t="s">
        <v>9405</v>
      </c>
      <c r="B2914" t="s">
        <v>13770</v>
      </c>
      <c r="C2914" t="s">
        <v>13771</v>
      </c>
      <c r="D2914" t="s">
        <v>13772</v>
      </c>
      <c r="E2914" t="s">
        <v>13773</v>
      </c>
      <c r="F2914" s="2">
        <v>15</v>
      </c>
      <c r="H2914" t="s">
        <v>13774</v>
      </c>
      <c r="I2914">
        <v>0</v>
      </c>
      <c r="J2914">
        <v>1</v>
      </c>
    </row>
    <row r="2915" spans="1:10" x14ac:dyDescent="0.35">
      <c r="A2915" t="s">
        <v>9405</v>
      </c>
      <c r="B2915" t="s">
        <v>13775</v>
      </c>
      <c r="C2915" t="s">
        <v>13776</v>
      </c>
      <c r="D2915" t="s">
        <v>13777</v>
      </c>
      <c r="E2915" t="s">
        <v>13778</v>
      </c>
      <c r="F2915" s="2">
        <v>15</v>
      </c>
      <c r="H2915" t="s">
        <v>13779</v>
      </c>
      <c r="I2915">
        <v>0</v>
      </c>
      <c r="J2915">
        <v>1</v>
      </c>
    </row>
    <row r="2916" spans="1:10" x14ac:dyDescent="0.35">
      <c r="A2916" t="s">
        <v>9405</v>
      </c>
      <c r="B2916" t="s">
        <v>13780</v>
      </c>
      <c r="C2916" t="s">
        <v>13781</v>
      </c>
      <c r="D2916" t="s">
        <v>13782</v>
      </c>
      <c r="E2916" t="s">
        <v>13783</v>
      </c>
      <c r="F2916" s="2">
        <v>24</v>
      </c>
      <c r="H2916" t="s">
        <v>13784</v>
      </c>
      <c r="I2916">
        <v>0</v>
      </c>
      <c r="J2916">
        <v>1</v>
      </c>
    </row>
    <row r="2917" spans="1:10" x14ac:dyDescent="0.35">
      <c r="A2917" t="s">
        <v>9405</v>
      </c>
      <c r="B2917" t="s">
        <v>13785</v>
      </c>
      <c r="C2917" t="s">
        <v>13786</v>
      </c>
      <c r="D2917" t="s">
        <v>13787</v>
      </c>
      <c r="E2917" t="s">
        <v>13788</v>
      </c>
      <c r="F2917" s="2">
        <v>27.58</v>
      </c>
      <c r="H2917" t="s">
        <v>13789</v>
      </c>
      <c r="I2917">
        <v>0</v>
      </c>
      <c r="J2917">
        <v>1</v>
      </c>
    </row>
    <row r="2918" spans="1:10" x14ac:dyDescent="0.35">
      <c r="A2918" t="s">
        <v>9405</v>
      </c>
      <c r="B2918" t="s">
        <v>13790</v>
      </c>
      <c r="C2918" t="s">
        <v>13791</v>
      </c>
      <c r="D2918" t="s">
        <v>13792</v>
      </c>
      <c r="E2918" t="s">
        <v>13793</v>
      </c>
      <c r="F2918" s="2">
        <v>15</v>
      </c>
      <c r="H2918" t="s">
        <v>13794</v>
      </c>
      <c r="I2918">
        <v>0</v>
      </c>
      <c r="J2918">
        <v>1</v>
      </c>
    </row>
    <row r="2919" spans="1:10" x14ac:dyDescent="0.35">
      <c r="A2919" t="s">
        <v>9405</v>
      </c>
      <c r="B2919" t="s">
        <v>13795</v>
      </c>
      <c r="C2919" t="s">
        <v>13796</v>
      </c>
      <c r="D2919" t="s">
        <v>13797</v>
      </c>
      <c r="E2919" t="s">
        <v>13798</v>
      </c>
      <c r="F2919" s="2">
        <v>15</v>
      </c>
      <c r="H2919" t="s">
        <v>13799</v>
      </c>
      <c r="I2919">
        <v>0</v>
      </c>
      <c r="J2919">
        <v>1</v>
      </c>
    </row>
    <row r="2920" spans="1:10" x14ac:dyDescent="0.35">
      <c r="A2920" t="s">
        <v>9405</v>
      </c>
      <c r="B2920" t="s">
        <v>13800</v>
      </c>
      <c r="C2920" t="s">
        <v>13801</v>
      </c>
      <c r="D2920" t="s">
        <v>13802</v>
      </c>
      <c r="E2920" t="s">
        <v>13803</v>
      </c>
      <c r="F2920" s="2">
        <v>48.75</v>
      </c>
      <c r="H2920" t="s">
        <v>13804</v>
      </c>
      <c r="I2920">
        <v>0</v>
      </c>
      <c r="J2920">
        <v>1</v>
      </c>
    </row>
    <row r="2921" spans="1:10" x14ac:dyDescent="0.35">
      <c r="A2921" t="s">
        <v>9405</v>
      </c>
      <c r="B2921" t="s">
        <v>13805</v>
      </c>
      <c r="C2921" t="s">
        <v>13806</v>
      </c>
      <c r="D2921" t="s">
        <v>13807</v>
      </c>
      <c r="E2921" t="s">
        <v>13808</v>
      </c>
      <c r="F2921" s="2">
        <v>26.25</v>
      </c>
      <c r="H2921" t="s">
        <v>13809</v>
      </c>
      <c r="I2921">
        <v>0</v>
      </c>
      <c r="J2921">
        <v>1</v>
      </c>
    </row>
    <row r="2922" spans="1:10" x14ac:dyDescent="0.35">
      <c r="A2922" t="s">
        <v>9405</v>
      </c>
      <c r="B2922" t="s">
        <v>13810</v>
      </c>
      <c r="C2922" t="s">
        <v>13811</v>
      </c>
      <c r="D2922" t="s">
        <v>13812</v>
      </c>
      <c r="E2922" t="s">
        <v>13813</v>
      </c>
      <c r="F2922" s="2">
        <v>16.29</v>
      </c>
      <c r="H2922" t="s">
        <v>13814</v>
      </c>
      <c r="I2922">
        <v>0</v>
      </c>
      <c r="J2922">
        <v>1</v>
      </c>
    </row>
    <row r="2923" spans="1:10" x14ac:dyDescent="0.35">
      <c r="A2923" t="s">
        <v>9405</v>
      </c>
      <c r="B2923" t="s">
        <v>13815</v>
      </c>
      <c r="C2923" t="s">
        <v>13816</v>
      </c>
      <c r="D2923" t="s">
        <v>13817</v>
      </c>
      <c r="E2923" t="s">
        <v>13818</v>
      </c>
      <c r="F2923" s="2">
        <v>41.5</v>
      </c>
      <c r="H2923" t="s">
        <v>13819</v>
      </c>
      <c r="I2923">
        <v>0</v>
      </c>
      <c r="J2923">
        <v>1</v>
      </c>
    </row>
    <row r="2924" spans="1:10" x14ac:dyDescent="0.35">
      <c r="A2924" t="s">
        <v>9405</v>
      </c>
      <c r="B2924" t="s">
        <v>13820</v>
      </c>
      <c r="C2924" t="s">
        <v>13821</v>
      </c>
      <c r="D2924" t="s">
        <v>13822</v>
      </c>
      <c r="E2924" t="s">
        <v>13823</v>
      </c>
      <c r="F2924" s="2">
        <v>15</v>
      </c>
      <c r="H2924" t="s">
        <v>13824</v>
      </c>
      <c r="I2924">
        <v>0</v>
      </c>
      <c r="J2924">
        <v>1</v>
      </c>
    </row>
    <row r="2925" spans="1:10" x14ac:dyDescent="0.35">
      <c r="A2925" t="s">
        <v>9405</v>
      </c>
      <c r="B2925" t="s">
        <v>13825</v>
      </c>
      <c r="C2925" t="s">
        <v>13826</v>
      </c>
      <c r="D2925" t="s">
        <v>13827</v>
      </c>
      <c r="E2925" t="s">
        <v>13828</v>
      </c>
      <c r="F2925" s="2">
        <v>15</v>
      </c>
      <c r="H2925" t="s">
        <v>13829</v>
      </c>
      <c r="I2925">
        <v>0</v>
      </c>
      <c r="J2925">
        <v>1</v>
      </c>
    </row>
    <row r="2926" spans="1:10" x14ac:dyDescent="0.35">
      <c r="A2926" t="s">
        <v>9405</v>
      </c>
      <c r="B2926" t="s">
        <v>13830</v>
      </c>
      <c r="C2926" t="s">
        <v>13831</v>
      </c>
      <c r="D2926" t="s">
        <v>13832</v>
      </c>
      <c r="E2926" t="s">
        <v>13833</v>
      </c>
      <c r="F2926" s="2">
        <v>56.46</v>
      </c>
      <c r="I2926">
        <v>0</v>
      </c>
      <c r="J2926">
        <v>1</v>
      </c>
    </row>
    <row r="2927" spans="1:10" x14ac:dyDescent="0.35">
      <c r="A2927" t="s">
        <v>9405</v>
      </c>
      <c r="B2927" t="s">
        <v>13834</v>
      </c>
      <c r="C2927" t="s">
        <v>13835</v>
      </c>
      <c r="D2927" t="s">
        <v>13836</v>
      </c>
      <c r="E2927" t="s">
        <v>13837</v>
      </c>
      <c r="F2927" s="2">
        <v>15</v>
      </c>
      <c r="H2927" t="s">
        <v>13838</v>
      </c>
      <c r="I2927">
        <v>0</v>
      </c>
      <c r="J2927">
        <v>1</v>
      </c>
    </row>
    <row r="2928" spans="1:10" x14ac:dyDescent="0.35">
      <c r="A2928" t="s">
        <v>9405</v>
      </c>
      <c r="B2928" t="s">
        <v>13839</v>
      </c>
      <c r="C2928" t="s">
        <v>13840</v>
      </c>
      <c r="D2928" t="s">
        <v>13841</v>
      </c>
      <c r="E2928" t="s">
        <v>13842</v>
      </c>
      <c r="F2928" s="2">
        <v>36</v>
      </c>
      <c r="H2928" t="s">
        <v>13843</v>
      </c>
      <c r="I2928">
        <v>0</v>
      </c>
      <c r="J2928">
        <v>1</v>
      </c>
    </row>
    <row r="2929" spans="1:10" x14ac:dyDescent="0.35">
      <c r="A2929" t="s">
        <v>9405</v>
      </c>
      <c r="B2929" t="s">
        <v>13844</v>
      </c>
      <c r="C2929" t="s">
        <v>13845</v>
      </c>
      <c r="D2929" t="s">
        <v>13846</v>
      </c>
      <c r="E2929" t="s">
        <v>13847</v>
      </c>
      <c r="F2929" s="2">
        <v>16</v>
      </c>
      <c r="H2929" t="s">
        <v>13848</v>
      </c>
      <c r="I2929">
        <v>0</v>
      </c>
      <c r="J2929">
        <v>1</v>
      </c>
    </row>
    <row r="2930" spans="1:10" x14ac:dyDescent="0.35">
      <c r="A2930" t="s">
        <v>9405</v>
      </c>
      <c r="B2930" t="s">
        <v>13849</v>
      </c>
      <c r="C2930" t="s">
        <v>13850</v>
      </c>
      <c r="D2930" t="s">
        <v>13851</v>
      </c>
      <c r="E2930" t="s">
        <v>13852</v>
      </c>
      <c r="F2930" s="2">
        <v>16.940000000000001</v>
      </c>
      <c r="H2930" t="s">
        <v>13853</v>
      </c>
      <c r="I2930">
        <v>0</v>
      </c>
      <c r="J2930">
        <v>1</v>
      </c>
    </row>
    <row r="2931" spans="1:10" x14ac:dyDescent="0.35">
      <c r="A2931" t="s">
        <v>9405</v>
      </c>
      <c r="B2931" t="s">
        <v>13854</v>
      </c>
      <c r="C2931" t="s">
        <v>13855</v>
      </c>
      <c r="D2931" t="s">
        <v>13856</v>
      </c>
      <c r="E2931" t="s">
        <v>13857</v>
      </c>
      <c r="F2931" s="2">
        <v>28.75</v>
      </c>
      <c r="H2931" t="s">
        <v>13858</v>
      </c>
      <c r="I2931">
        <v>0</v>
      </c>
      <c r="J2931">
        <v>1</v>
      </c>
    </row>
    <row r="2932" spans="1:10" x14ac:dyDescent="0.35">
      <c r="A2932" t="s">
        <v>9405</v>
      </c>
      <c r="B2932" t="s">
        <v>13854</v>
      </c>
      <c r="C2932" t="s">
        <v>13855</v>
      </c>
      <c r="D2932" t="s">
        <v>13856</v>
      </c>
      <c r="E2932" t="s">
        <v>13857</v>
      </c>
      <c r="F2932" s="2">
        <v>22.74</v>
      </c>
      <c r="H2932" t="s">
        <v>13858</v>
      </c>
      <c r="I2932">
        <v>0</v>
      </c>
      <c r="J2932">
        <v>1</v>
      </c>
    </row>
    <row r="2933" spans="1:10" x14ac:dyDescent="0.35">
      <c r="A2933" t="s">
        <v>9405</v>
      </c>
      <c r="B2933" t="s">
        <v>13854</v>
      </c>
      <c r="C2933" t="s">
        <v>13855</v>
      </c>
      <c r="D2933" t="s">
        <v>13859</v>
      </c>
      <c r="E2933" t="s">
        <v>13857</v>
      </c>
      <c r="F2933" s="2">
        <v>36</v>
      </c>
      <c r="H2933" t="s">
        <v>13858</v>
      </c>
      <c r="I2933">
        <v>0</v>
      </c>
      <c r="J2933">
        <v>1</v>
      </c>
    </row>
    <row r="2934" spans="1:10" x14ac:dyDescent="0.35">
      <c r="A2934" t="s">
        <v>9405</v>
      </c>
      <c r="B2934" t="s">
        <v>13860</v>
      </c>
      <c r="C2934" t="s">
        <v>13861</v>
      </c>
      <c r="D2934" t="s">
        <v>13862</v>
      </c>
      <c r="E2934" t="s">
        <v>13863</v>
      </c>
      <c r="F2934" s="2">
        <v>15</v>
      </c>
      <c r="H2934" t="s">
        <v>13864</v>
      </c>
      <c r="I2934">
        <v>0</v>
      </c>
      <c r="J2934">
        <v>1</v>
      </c>
    </row>
    <row r="2935" spans="1:10" x14ac:dyDescent="0.35">
      <c r="A2935" t="s">
        <v>9405</v>
      </c>
      <c r="B2935" t="s">
        <v>13865</v>
      </c>
      <c r="C2935" t="s">
        <v>13866</v>
      </c>
      <c r="D2935" t="s">
        <v>13867</v>
      </c>
      <c r="E2935" t="s">
        <v>13868</v>
      </c>
      <c r="F2935" s="2">
        <v>15</v>
      </c>
      <c r="H2935" t="s">
        <v>13869</v>
      </c>
      <c r="I2935">
        <v>0</v>
      </c>
      <c r="J2935">
        <v>1</v>
      </c>
    </row>
    <row r="2936" spans="1:10" x14ac:dyDescent="0.35">
      <c r="A2936" t="s">
        <v>9405</v>
      </c>
      <c r="B2936" t="s">
        <v>13870</v>
      </c>
      <c r="C2936" t="s">
        <v>13871</v>
      </c>
      <c r="D2936" t="s">
        <v>13872</v>
      </c>
      <c r="E2936" t="s">
        <v>13873</v>
      </c>
      <c r="F2936" s="2">
        <v>15</v>
      </c>
      <c r="H2936" t="s">
        <v>13874</v>
      </c>
      <c r="I2936">
        <v>0</v>
      </c>
      <c r="J2936">
        <v>1</v>
      </c>
    </row>
    <row r="2937" spans="1:10" x14ac:dyDescent="0.35">
      <c r="A2937" t="s">
        <v>9405</v>
      </c>
      <c r="B2937" t="s">
        <v>13875</v>
      </c>
      <c r="C2937" t="s">
        <v>13876</v>
      </c>
      <c r="D2937" t="s">
        <v>13877</v>
      </c>
      <c r="E2937" t="s">
        <v>13878</v>
      </c>
      <c r="F2937" s="2">
        <v>15</v>
      </c>
      <c r="H2937" t="s">
        <v>13879</v>
      </c>
      <c r="I2937">
        <v>0</v>
      </c>
      <c r="J2937">
        <v>1</v>
      </c>
    </row>
    <row r="2938" spans="1:10" x14ac:dyDescent="0.35">
      <c r="A2938" t="s">
        <v>9405</v>
      </c>
      <c r="B2938" t="s">
        <v>13880</v>
      </c>
      <c r="C2938" t="s">
        <v>13881</v>
      </c>
      <c r="D2938" t="s">
        <v>13882</v>
      </c>
      <c r="E2938" t="s">
        <v>13883</v>
      </c>
      <c r="F2938" s="2">
        <v>17.579999999999998</v>
      </c>
      <c r="H2938" t="s">
        <v>13884</v>
      </c>
      <c r="I2938">
        <v>0</v>
      </c>
      <c r="J2938">
        <v>1</v>
      </c>
    </row>
    <row r="2939" spans="1:10" x14ac:dyDescent="0.35">
      <c r="A2939" t="s">
        <v>9405</v>
      </c>
      <c r="B2939" t="s">
        <v>13885</v>
      </c>
      <c r="C2939" t="s">
        <v>13886</v>
      </c>
      <c r="D2939" t="s">
        <v>13887</v>
      </c>
      <c r="E2939" t="s">
        <v>13888</v>
      </c>
      <c r="F2939" s="2">
        <v>18</v>
      </c>
      <c r="H2939" t="s">
        <v>13889</v>
      </c>
      <c r="I2939">
        <v>0</v>
      </c>
      <c r="J2939">
        <v>1</v>
      </c>
    </row>
    <row r="2940" spans="1:10" x14ac:dyDescent="0.35">
      <c r="A2940" t="s">
        <v>9405</v>
      </c>
      <c r="B2940" t="s">
        <v>13890</v>
      </c>
      <c r="C2940" t="s">
        <v>13891</v>
      </c>
      <c r="D2940" t="s">
        <v>13892</v>
      </c>
      <c r="E2940" t="s">
        <v>13893</v>
      </c>
      <c r="F2940" s="2">
        <v>15</v>
      </c>
      <c r="H2940" t="s">
        <v>13894</v>
      </c>
      <c r="I2940">
        <v>0</v>
      </c>
      <c r="J2940">
        <v>1</v>
      </c>
    </row>
    <row r="2941" spans="1:10" x14ac:dyDescent="0.35">
      <c r="A2941" t="s">
        <v>9405</v>
      </c>
      <c r="B2941" t="s">
        <v>13895</v>
      </c>
      <c r="C2941" t="s">
        <v>13896</v>
      </c>
      <c r="D2941" t="s">
        <v>13897</v>
      </c>
      <c r="E2941" t="s">
        <v>13898</v>
      </c>
      <c r="F2941" s="2">
        <v>15</v>
      </c>
      <c r="H2941" t="s">
        <v>13899</v>
      </c>
      <c r="I2941">
        <v>0</v>
      </c>
      <c r="J2941">
        <v>1</v>
      </c>
    </row>
    <row r="2942" spans="1:10" x14ac:dyDescent="0.35">
      <c r="A2942" t="s">
        <v>9405</v>
      </c>
      <c r="B2942" t="s">
        <v>13900</v>
      </c>
      <c r="C2942" t="s">
        <v>13901</v>
      </c>
      <c r="D2942" t="s">
        <v>13902</v>
      </c>
      <c r="E2942" t="s">
        <v>13903</v>
      </c>
      <c r="F2942" s="2">
        <v>16</v>
      </c>
      <c r="H2942" t="s">
        <v>13904</v>
      </c>
      <c r="I2942">
        <v>0</v>
      </c>
      <c r="J2942">
        <v>1</v>
      </c>
    </row>
    <row r="2943" spans="1:10" x14ac:dyDescent="0.35">
      <c r="A2943" t="s">
        <v>9405</v>
      </c>
      <c r="B2943" t="s">
        <v>13905</v>
      </c>
      <c r="C2943" t="s">
        <v>13906</v>
      </c>
      <c r="D2943" t="s">
        <v>13907</v>
      </c>
      <c r="E2943" t="s">
        <v>13908</v>
      </c>
      <c r="F2943" s="2">
        <v>122.8</v>
      </c>
      <c r="H2943" t="s">
        <v>13909</v>
      </c>
      <c r="I2943">
        <v>0</v>
      </c>
      <c r="J2943">
        <v>1</v>
      </c>
    </row>
    <row r="2944" spans="1:10" x14ac:dyDescent="0.35">
      <c r="A2944" t="s">
        <v>9405</v>
      </c>
      <c r="B2944" t="s">
        <v>13910</v>
      </c>
      <c r="C2944" t="s">
        <v>13911</v>
      </c>
      <c r="D2944" t="s">
        <v>13912</v>
      </c>
      <c r="E2944" t="s">
        <v>13913</v>
      </c>
      <c r="F2944" s="2">
        <v>79.5</v>
      </c>
      <c r="H2944" t="s">
        <v>13914</v>
      </c>
      <c r="I2944">
        <v>0</v>
      </c>
      <c r="J2944">
        <v>1</v>
      </c>
    </row>
    <row r="2945" spans="1:10" x14ac:dyDescent="0.35">
      <c r="A2945" t="s">
        <v>9405</v>
      </c>
      <c r="B2945" t="s">
        <v>13915</v>
      </c>
      <c r="C2945" t="s">
        <v>13916</v>
      </c>
      <c r="D2945" t="s">
        <v>13917</v>
      </c>
      <c r="E2945" t="s">
        <v>13918</v>
      </c>
      <c r="F2945" s="2">
        <v>16.29</v>
      </c>
      <c r="I2945">
        <v>0</v>
      </c>
      <c r="J2945">
        <v>1</v>
      </c>
    </row>
    <row r="2946" spans="1:10" x14ac:dyDescent="0.35">
      <c r="A2946" t="s">
        <v>9405</v>
      </c>
      <c r="B2946" t="s">
        <v>13919</v>
      </c>
      <c r="C2946" t="s">
        <v>13920</v>
      </c>
      <c r="D2946" t="s">
        <v>13921</v>
      </c>
      <c r="E2946" t="s">
        <v>13922</v>
      </c>
      <c r="F2946" s="2">
        <v>16.25</v>
      </c>
      <c r="H2946" t="s">
        <v>13923</v>
      </c>
      <c r="I2946">
        <v>0</v>
      </c>
      <c r="J2946">
        <v>1</v>
      </c>
    </row>
    <row r="2947" spans="1:10" x14ac:dyDescent="0.35">
      <c r="A2947" t="s">
        <v>9405</v>
      </c>
      <c r="B2947" t="s">
        <v>13924</v>
      </c>
      <c r="C2947" t="s">
        <v>13925</v>
      </c>
      <c r="D2947" t="s">
        <v>13926</v>
      </c>
      <c r="E2947" t="s">
        <v>13927</v>
      </c>
      <c r="F2947" s="2">
        <v>36</v>
      </c>
      <c r="H2947" t="s">
        <v>13928</v>
      </c>
      <c r="I2947">
        <v>0</v>
      </c>
      <c r="J2947">
        <v>1</v>
      </c>
    </row>
    <row r="2948" spans="1:10" x14ac:dyDescent="0.35">
      <c r="A2948" t="s">
        <v>9405</v>
      </c>
      <c r="B2948" t="s">
        <v>13929</v>
      </c>
      <c r="C2948" t="s">
        <v>13930</v>
      </c>
      <c r="D2948" t="s">
        <v>13931</v>
      </c>
      <c r="E2948" t="s">
        <v>13932</v>
      </c>
      <c r="F2948" s="2">
        <v>15</v>
      </c>
      <c r="H2948" t="s">
        <v>13933</v>
      </c>
      <c r="I2948">
        <v>0</v>
      </c>
      <c r="J2948">
        <v>1</v>
      </c>
    </row>
    <row r="2949" spans="1:10" x14ac:dyDescent="0.35">
      <c r="A2949" t="s">
        <v>9405</v>
      </c>
      <c r="B2949" t="s">
        <v>13934</v>
      </c>
      <c r="C2949" t="s">
        <v>13935</v>
      </c>
      <c r="D2949" t="s">
        <v>13936</v>
      </c>
      <c r="E2949" t="s">
        <v>13937</v>
      </c>
      <c r="F2949" s="2">
        <v>16.25</v>
      </c>
      <c r="H2949" t="s">
        <v>13938</v>
      </c>
      <c r="I2949">
        <v>0</v>
      </c>
      <c r="J2949">
        <v>1</v>
      </c>
    </row>
    <row r="2950" spans="1:10" x14ac:dyDescent="0.35">
      <c r="A2950" t="s">
        <v>9405</v>
      </c>
      <c r="B2950" t="s">
        <v>13939</v>
      </c>
      <c r="C2950" t="s">
        <v>13940</v>
      </c>
      <c r="D2950" t="s">
        <v>13941</v>
      </c>
      <c r="E2950" t="s">
        <v>13942</v>
      </c>
      <c r="F2950" s="2">
        <v>24.5</v>
      </c>
      <c r="H2950" t="s">
        <v>13943</v>
      </c>
      <c r="I2950">
        <v>0</v>
      </c>
      <c r="J2950">
        <v>1</v>
      </c>
    </row>
    <row r="2951" spans="1:10" x14ac:dyDescent="0.35">
      <c r="A2951" t="s">
        <v>9405</v>
      </c>
      <c r="B2951" t="s">
        <v>13944</v>
      </c>
      <c r="C2951" t="s">
        <v>13945</v>
      </c>
      <c r="D2951" t="s">
        <v>13946</v>
      </c>
      <c r="E2951" t="s">
        <v>13947</v>
      </c>
      <c r="F2951" s="2">
        <v>11.25</v>
      </c>
      <c r="H2951" t="s">
        <v>13948</v>
      </c>
      <c r="I2951">
        <v>0</v>
      </c>
      <c r="J2951">
        <v>1</v>
      </c>
    </row>
    <row r="2952" spans="1:10" x14ac:dyDescent="0.35">
      <c r="A2952" t="s">
        <v>9405</v>
      </c>
      <c r="B2952" t="s">
        <v>13949</v>
      </c>
      <c r="C2952" t="s">
        <v>13950</v>
      </c>
      <c r="D2952" t="s">
        <v>13951</v>
      </c>
      <c r="E2952" t="s">
        <v>13952</v>
      </c>
      <c r="F2952" s="2">
        <v>15</v>
      </c>
      <c r="H2952" t="s">
        <v>13953</v>
      </c>
      <c r="I2952">
        <v>0</v>
      </c>
      <c r="J2952">
        <v>1</v>
      </c>
    </row>
    <row r="2953" spans="1:10" x14ac:dyDescent="0.35">
      <c r="A2953" t="s">
        <v>9405</v>
      </c>
      <c r="B2953" t="s">
        <v>13954</v>
      </c>
      <c r="C2953" t="s">
        <v>13955</v>
      </c>
      <c r="D2953" t="s">
        <v>13956</v>
      </c>
      <c r="E2953" t="s">
        <v>13957</v>
      </c>
      <c r="F2953" s="2">
        <v>36</v>
      </c>
      <c r="H2953" t="s">
        <v>13958</v>
      </c>
      <c r="I2953">
        <v>0</v>
      </c>
      <c r="J2953">
        <v>1</v>
      </c>
    </row>
    <row r="2954" spans="1:10" x14ac:dyDescent="0.35">
      <c r="A2954" t="s">
        <v>9405</v>
      </c>
      <c r="B2954" t="s">
        <v>13959</v>
      </c>
      <c r="C2954" t="s">
        <v>13960</v>
      </c>
      <c r="D2954" t="s">
        <v>13961</v>
      </c>
      <c r="E2954" t="s">
        <v>13962</v>
      </c>
      <c r="F2954" s="2">
        <v>62.25</v>
      </c>
      <c r="H2954" t="s">
        <v>13963</v>
      </c>
      <c r="I2954">
        <v>0</v>
      </c>
      <c r="J2954">
        <v>1</v>
      </c>
    </row>
    <row r="2955" spans="1:10" x14ac:dyDescent="0.35">
      <c r="A2955" t="s">
        <v>9405</v>
      </c>
      <c r="B2955" t="s">
        <v>13964</v>
      </c>
      <c r="C2955" t="s">
        <v>13965</v>
      </c>
      <c r="D2955" t="s">
        <v>13966</v>
      </c>
      <c r="E2955" t="s">
        <v>13967</v>
      </c>
      <c r="F2955" s="2">
        <v>15</v>
      </c>
      <c r="H2955" t="s">
        <v>13968</v>
      </c>
      <c r="I2955">
        <v>0</v>
      </c>
      <c r="J2955">
        <v>1</v>
      </c>
    </row>
    <row r="2956" spans="1:10" x14ac:dyDescent="0.35">
      <c r="A2956" t="s">
        <v>9405</v>
      </c>
      <c r="B2956" t="s">
        <v>13969</v>
      </c>
      <c r="C2956" t="s">
        <v>13970</v>
      </c>
      <c r="D2956" t="s">
        <v>13971</v>
      </c>
      <c r="E2956" t="s">
        <v>13972</v>
      </c>
      <c r="F2956" s="2">
        <v>30</v>
      </c>
      <c r="H2956" t="s">
        <v>13973</v>
      </c>
      <c r="I2956">
        <v>0</v>
      </c>
      <c r="J2956">
        <v>1</v>
      </c>
    </row>
    <row r="2957" spans="1:10" x14ac:dyDescent="0.35">
      <c r="A2957" t="s">
        <v>9405</v>
      </c>
      <c r="B2957" t="s">
        <v>13974</v>
      </c>
      <c r="C2957" t="s">
        <v>13975</v>
      </c>
      <c r="D2957" t="s">
        <v>13976</v>
      </c>
      <c r="E2957" t="s">
        <v>13977</v>
      </c>
      <c r="F2957" s="2">
        <v>15</v>
      </c>
      <c r="H2957" t="s">
        <v>13978</v>
      </c>
      <c r="I2957">
        <v>0</v>
      </c>
      <c r="J2957">
        <v>1</v>
      </c>
    </row>
    <row r="2958" spans="1:10" x14ac:dyDescent="0.35">
      <c r="A2958" t="s">
        <v>9405</v>
      </c>
      <c r="B2958" t="s">
        <v>13979</v>
      </c>
      <c r="C2958" t="s">
        <v>13980</v>
      </c>
      <c r="D2958" t="s">
        <v>13981</v>
      </c>
      <c r="E2958" t="s">
        <v>13982</v>
      </c>
      <c r="F2958" s="2">
        <v>15</v>
      </c>
      <c r="H2958" t="s">
        <v>13983</v>
      </c>
      <c r="I2958">
        <v>0</v>
      </c>
      <c r="J2958">
        <v>1</v>
      </c>
    </row>
    <row r="2959" spans="1:10" x14ac:dyDescent="0.35">
      <c r="A2959" t="s">
        <v>9405</v>
      </c>
      <c r="B2959" t="s">
        <v>13984</v>
      </c>
      <c r="C2959" t="s">
        <v>13985</v>
      </c>
      <c r="D2959" t="s">
        <v>13986</v>
      </c>
      <c r="E2959" t="s">
        <v>13987</v>
      </c>
      <c r="F2959" s="2">
        <v>15</v>
      </c>
      <c r="H2959" t="s">
        <v>13988</v>
      </c>
      <c r="I2959">
        <v>0</v>
      </c>
      <c r="J2959">
        <v>1</v>
      </c>
    </row>
    <row r="2960" spans="1:10" x14ac:dyDescent="0.35">
      <c r="A2960" t="s">
        <v>9405</v>
      </c>
      <c r="B2960" t="s">
        <v>13989</v>
      </c>
      <c r="C2960" t="s">
        <v>13990</v>
      </c>
      <c r="D2960" t="s">
        <v>13991</v>
      </c>
      <c r="E2960" t="s">
        <v>13992</v>
      </c>
      <c r="F2960" s="2">
        <v>16.29</v>
      </c>
      <c r="I2960">
        <v>0</v>
      </c>
      <c r="J2960">
        <v>1</v>
      </c>
    </row>
    <row r="2961" spans="1:10" x14ac:dyDescent="0.35">
      <c r="A2961" t="s">
        <v>9405</v>
      </c>
      <c r="B2961" t="s">
        <v>13993</v>
      </c>
      <c r="C2961" t="s">
        <v>13994</v>
      </c>
      <c r="D2961" t="s">
        <v>13995</v>
      </c>
      <c r="E2961" t="s">
        <v>13996</v>
      </c>
      <c r="F2961" s="2">
        <v>67.5</v>
      </c>
      <c r="H2961" t="s">
        <v>13997</v>
      </c>
      <c r="I2961">
        <v>0</v>
      </c>
      <c r="J2961">
        <v>1</v>
      </c>
    </row>
    <row r="2962" spans="1:10" x14ac:dyDescent="0.35">
      <c r="A2962" t="s">
        <v>9405</v>
      </c>
      <c r="B2962" t="s">
        <v>13998</v>
      </c>
      <c r="C2962" t="s">
        <v>13999</v>
      </c>
      <c r="D2962" t="s">
        <v>14000</v>
      </c>
      <c r="E2962" t="s">
        <v>14001</v>
      </c>
      <c r="F2962" s="2">
        <v>16.25</v>
      </c>
      <c r="H2962" t="s">
        <v>14002</v>
      </c>
      <c r="I2962">
        <v>0</v>
      </c>
      <c r="J2962">
        <v>1</v>
      </c>
    </row>
    <row r="2963" spans="1:10" x14ac:dyDescent="0.35">
      <c r="A2963" t="s">
        <v>9405</v>
      </c>
      <c r="B2963" t="s">
        <v>14003</v>
      </c>
      <c r="C2963" t="s">
        <v>14004</v>
      </c>
      <c r="D2963" t="s">
        <v>14005</v>
      </c>
      <c r="E2963" t="s">
        <v>14006</v>
      </c>
      <c r="F2963" s="2">
        <v>16.25</v>
      </c>
      <c r="H2963" t="s">
        <v>14007</v>
      </c>
      <c r="I2963">
        <v>0</v>
      </c>
      <c r="J2963">
        <v>1</v>
      </c>
    </row>
    <row r="2964" spans="1:10" x14ac:dyDescent="0.35">
      <c r="A2964" t="s">
        <v>9405</v>
      </c>
      <c r="B2964" t="s">
        <v>14008</v>
      </c>
      <c r="C2964" t="s">
        <v>14009</v>
      </c>
      <c r="D2964" t="s">
        <v>14010</v>
      </c>
      <c r="E2964" t="s">
        <v>14011</v>
      </c>
      <c r="F2964" s="2">
        <v>43.55</v>
      </c>
      <c r="H2964" t="s">
        <v>14012</v>
      </c>
      <c r="I2964">
        <v>0</v>
      </c>
      <c r="J2964">
        <v>1</v>
      </c>
    </row>
    <row r="2965" spans="1:10" x14ac:dyDescent="0.35">
      <c r="A2965" t="s">
        <v>9405</v>
      </c>
      <c r="B2965" t="s">
        <v>14013</v>
      </c>
      <c r="C2965" t="s">
        <v>14014</v>
      </c>
      <c r="D2965" t="s">
        <v>14015</v>
      </c>
      <c r="E2965" t="s">
        <v>14016</v>
      </c>
      <c r="F2965" s="2">
        <v>15</v>
      </c>
      <c r="H2965" t="s">
        <v>14017</v>
      </c>
      <c r="I2965">
        <v>0</v>
      </c>
      <c r="J2965">
        <v>1</v>
      </c>
    </row>
    <row r="2966" spans="1:10" x14ac:dyDescent="0.35">
      <c r="A2966" t="s">
        <v>9405</v>
      </c>
      <c r="B2966" t="s">
        <v>14018</v>
      </c>
      <c r="C2966" t="s">
        <v>14019</v>
      </c>
      <c r="D2966" t="s">
        <v>14020</v>
      </c>
      <c r="E2966" t="s">
        <v>14021</v>
      </c>
      <c r="F2966" s="2">
        <v>30</v>
      </c>
      <c r="H2966" t="s">
        <v>14022</v>
      </c>
      <c r="I2966">
        <v>0</v>
      </c>
      <c r="J2966">
        <v>1</v>
      </c>
    </row>
    <row r="2967" spans="1:10" x14ac:dyDescent="0.35">
      <c r="A2967" t="s">
        <v>9405</v>
      </c>
      <c r="B2967" t="s">
        <v>14023</v>
      </c>
      <c r="C2967" t="s">
        <v>14024</v>
      </c>
      <c r="D2967" t="s">
        <v>14025</v>
      </c>
      <c r="E2967" t="s">
        <v>14026</v>
      </c>
      <c r="F2967" s="2">
        <v>15</v>
      </c>
      <c r="H2967" t="s">
        <v>14027</v>
      </c>
      <c r="I2967">
        <v>0</v>
      </c>
      <c r="J2967">
        <v>1</v>
      </c>
    </row>
    <row r="2968" spans="1:10" x14ac:dyDescent="0.35">
      <c r="A2968" t="s">
        <v>9405</v>
      </c>
      <c r="B2968" t="s">
        <v>14028</v>
      </c>
      <c r="C2968" t="s">
        <v>14029</v>
      </c>
      <c r="D2968" t="s">
        <v>14030</v>
      </c>
      <c r="E2968" t="s">
        <v>14031</v>
      </c>
      <c r="F2968" s="2">
        <v>25</v>
      </c>
      <c r="H2968" t="s">
        <v>14032</v>
      </c>
      <c r="I2968">
        <v>0</v>
      </c>
      <c r="J2968">
        <v>1</v>
      </c>
    </row>
    <row r="2969" spans="1:10" x14ac:dyDescent="0.35">
      <c r="A2969" t="s">
        <v>9405</v>
      </c>
      <c r="B2969" t="s">
        <v>14033</v>
      </c>
      <c r="C2969" t="s">
        <v>14034</v>
      </c>
      <c r="D2969" t="s">
        <v>14035</v>
      </c>
      <c r="E2969" t="s">
        <v>14036</v>
      </c>
      <c r="F2969" s="2">
        <v>15</v>
      </c>
      <c r="H2969" t="s">
        <v>14037</v>
      </c>
      <c r="I2969">
        <v>0</v>
      </c>
      <c r="J2969">
        <v>1</v>
      </c>
    </row>
    <row r="2970" spans="1:10" x14ac:dyDescent="0.35">
      <c r="A2970" t="s">
        <v>9405</v>
      </c>
      <c r="B2970" t="s">
        <v>14038</v>
      </c>
      <c r="C2970" t="s">
        <v>14039</v>
      </c>
      <c r="D2970" t="s">
        <v>14040</v>
      </c>
      <c r="E2970" t="s">
        <v>14041</v>
      </c>
      <c r="F2970" s="2">
        <v>15</v>
      </c>
      <c r="H2970" t="s">
        <v>14042</v>
      </c>
      <c r="I2970">
        <v>0</v>
      </c>
      <c r="J2970">
        <v>1</v>
      </c>
    </row>
    <row r="2971" spans="1:10" x14ac:dyDescent="0.35">
      <c r="A2971" t="s">
        <v>9405</v>
      </c>
      <c r="B2971" t="s">
        <v>14043</v>
      </c>
      <c r="C2971" t="s">
        <v>14044</v>
      </c>
      <c r="D2971" t="s">
        <v>14040</v>
      </c>
      <c r="E2971" t="s">
        <v>14041</v>
      </c>
      <c r="F2971" s="2">
        <v>15</v>
      </c>
      <c r="H2971" t="s">
        <v>14045</v>
      </c>
      <c r="I2971">
        <v>0</v>
      </c>
      <c r="J2971">
        <v>1</v>
      </c>
    </row>
    <row r="2972" spans="1:10" x14ac:dyDescent="0.35">
      <c r="A2972" t="s">
        <v>9405</v>
      </c>
      <c r="B2972" t="s">
        <v>14046</v>
      </c>
      <c r="C2972" t="s">
        <v>14047</v>
      </c>
      <c r="D2972" t="s">
        <v>14048</v>
      </c>
      <c r="E2972" t="s">
        <v>14049</v>
      </c>
      <c r="F2972" s="2">
        <v>84.75</v>
      </c>
      <c r="H2972" t="s">
        <v>14050</v>
      </c>
      <c r="I2972">
        <v>0</v>
      </c>
      <c r="J2972">
        <v>1</v>
      </c>
    </row>
    <row r="2973" spans="1:10" x14ac:dyDescent="0.35">
      <c r="A2973" t="s">
        <v>9405</v>
      </c>
      <c r="B2973" t="s">
        <v>14051</v>
      </c>
      <c r="C2973" t="s">
        <v>14052</v>
      </c>
      <c r="D2973" t="s">
        <v>14053</v>
      </c>
      <c r="E2973" t="s">
        <v>14054</v>
      </c>
      <c r="F2973" s="2">
        <v>12.5</v>
      </c>
      <c r="H2973" t="s">
        <v>14055</v>
      </c>
      <c r="I2973">
        <v>0</v>
      </c>
      <c r="J2973">
        <v>1</v>
      </c>
    </row>
    <row r="2974" spans="1:10" x14ac:dyDescent="0.35">
      <c r="A2974" t="s">
        <v>9405</v>
      </c>
      <c r="B2974" t="s">
        <v>14056</v>
      </c>
      <c r="C2974" t="s">
        <v>14057</v>
      </c>
      <c r="D2974" t="s">
        <v>14058</v>
      </c>
      <c r="E2974" t="s">
        <v>14059</v>
      </c>
      <c r="F2974" s="2">
        <v>15</v>
      </c>
      <c r="H2974" t="s">
        <v>14060</v>
      </c>
      <c r="I2974">
        <v>0</v>
      </c>
      <c r="J2974">
        <v>1</v>
      </c>
    </row>
    <row r="2975" spans="1:10" x14ac:dyDescent="0.35">
      <c r="A2975" t="s">
        <v>9405</v>
      </c>
      <c r="B2975" t="s">
        <v>14061</v>
      </c>
      <c r="C2975" t="s">
        <v>14062</v>
      </c>
      <c r="D2975" t="s">
        <v>14058</v>
      </c>
      <c r="E2975" t="s">
        <v>14059</v>
      </c>
      <c r="F2975" s="2">
        <v>15</v>
      </c>
      <c r="H2975" t="s">
        <v>14063</v>
      </c>
      <c r="I2975">
        <v>0</v>
      </c>
      <c r="J2975">
        <v>1</v>
      </c>
    </row>
    <row r="2976" spans="1:10" x14ac:dyDescent="0.35">
      <c r="A2976" t="s">
        <v>9405</v>
      </c>
      <c r="B2976" t="s">
        <v>14064</v>
      </c>
      <c r="C2976" t="s">
        <v>14065</v>
      </c>
      <c r="D2976" t="s">
        <v>14066</v>
      </c>
      <c r="E2976" t="s">
        <v>14067</v>
      </c>
      <c r="F2976" s="2">
        <v>239.5</v>
      </c>
      <c r="H2976" t="s">
        <v>14068</v>
      </c>
      <c r="I2976">
        <v>0</v>
      </c>
      <c r="J2976">
        <v>1</v>
      </c>
    </row>
    <row r="2977" spans="1:10" x14ac:dyDescent="0.35">
      <c r="A2977" t="s">
        <v>9405</v>
      </c>
      <c r="B2977" t="s">
        <v>14069</v>
      </c>
      <c r="C2977" t="s">
        <v>14070</v>
      </c>
      <c r="D2977" t="s">
        <v>14071</v>
      </c>
      <c r="E2977" t="s">
        <v>14072</v>
      </c>
      <c r="F2977" s="2">
        <v>12</v>
      </c>
      <c r="H2977" t="s">
        <v>14073</v>
      </c>
      <c r="I2977">
        <v>0</v>
      </c>
      <c r="J2977">
        <v>1</v>
      </c>
    </row>
    <row r="2978" spans="1:10" x14ac:dyDescent="0.35">
      <c r="A2978" t="s">
        <v>9405</v>
      </c>
      <c r="B2978" t="s">
        <v>14074</v>
      </c>
      <c r="C2978" t="s">
        <v>14075</v>
      </c>
      <c r="D2978" t="s">
        <v>14076</v>
      </c>
      <c r="E2978" t="s">
        <v>14077</v>
      </c>
      <c r="F2978" s="2">
        <v>15</v>
      </c>
      <c r="H2978" t="s">
        <v>14078</v>
      </c>
      <c r="I2978">
        <v>0</v>
      </c>
      <c r="J2978">
        <v>1</v>
      </c>
    </row>
    <row r="2979" spans="1:10" x14ac:dyDescent="0.35">
      <c r="A2979" t="s">
        <v>9405</v>
      </c>
      <c r="B2979" t="s">
        <v>14079</v>
      </c>
      <c r="C2979" t="s">
        <v>14080</v>
      </c>
      <c r="D2979" t="s">
        <v>14081</v>
      </c>
      <c r="E2979" t="s">
        <v>14082</v>
      </c>
      <c r="F2979" s="2">
        <v>15</v>
      </c>
      <c r="H2979" t="s">
        <v>14083</v>
      </c>
      <c r="I2979">
        <v>0</v>
      </c>
      <c r="J2979">
        <v>1</v>
      </c>
    </row>
    <row r="2980" spans="1:10" x14ac:dyDescent="0.35">
      <c r="A2980" t="s">
        <v>9405</v>
      </c>
      <c r="B2980" t="s">
        <v>14084</v>
      </c>
      <c r="C2980" t="s">
        <v>14085</v>
      </c>
      <c r="D2980" t="s">
        <v>14086</v>
      </c>
      <c r="E2980" t="s">
        <v>14087</v>
      </c>
      <c r="F2980" s="2">
        <v>20</v>
      </c>
      <c r="H2980" t="s">
        <v>14088</v>
      </c>
      <c r="I2980">
        <v>0</v>
      </c>
      <c r="J2980">
        <v>1</v>
      </c>
    </row>
    <row r="2981" spans="1:10" x14ac:dyDescent="0.35">
      <c r="A2981" t="s">
        <v>9405</v>
      </c>
      <c r="B2981" t="s">
        <v>14089</v>
      </c>
      <c r="C2981" t="s">
        <v>14090</v>
      </c>
      <c r="D2981" t="s">
        <v>14091</v>
      </c>
      <c r="E2981" t="s">
        <v>14092</v>
      </c>
      <c r="F2981" s="2">
        <v>16.25</v>
      </c>
      <c r="H2981" t="s">
        <v>14093</v>
      </c>
      <c r="I2981">
        <v>0</v>
      </c>
      <c r="J2981">
        <v>1</v>
      </c>
    </row>
    <row r="2982" spans="1:10" x14ac:dyDescent="0.35">
      <c r="A2982" t="s">
        <v>9405</v>
      </c>
      <c r="B2982" t="s">
        <v>14094</v>
      </c>
      <c r="C2982" t="s">
        <v>14095</v>
      </c>
      <c r="D2982" t="s">
        <v>14091</v>
      </c>
      <c r="E2982" t="s">
        <v>14092</v>
      </c>
      <c r="F2982" s="2">
        <v>15</v>
      </c>
      <c r="H2982" t="s">
        <v>14096</v>
      </c>
      <c r="I2982">
        <v>0</v>
      </c>
      <c r="J2982">
        <v>1</v>
      </c>
    </row>
    <row r="2983" spans="1:10" x14ac:dyDescent="0.35">
      <c r="A2983" t="s">
        <v>9405</v>
      </c>
      <c r="B2983" t="s">
        <v>14097</v>
      </c>
      <c r="C2983" t="s">
        <v>14098</v>
      </c>
      <c r="D2983" t="s">
        <v>14099</v>
      </c>
      <c r="E2983" t="s">
        <v>14100</v>
      </c>
      <c r="F2983" s="2">
        <v>15</v>
      </c>
      <c r="H2983" t="s">
        <v>14101</v>
      </c>
      <c r="I2983">
        <v>0</v>
      </c>
      <c r="J2983">
        <v>1</v>
      </c>
    </row>
    <row r="2984" spans="1:10" x14ac:dyDescent="0.35">
      <c r="A2984" t="s">
        <v>9405</v>
      </c>
      <c r="B2984" t="s">
        <v>14102</v>
      </c>
      <c r="C2984" t="s">
        <v>14103</v>
      </c>
      <c r="D2984" t="s">
        <v>14104</v>
      </c>
      <c r="E2984" t="s">
        <v>14105</v>
      </c>
      <c r="F2984" s="2">
        <v>15</v>
      </c>
      <c r="H2984" t="s">
        <v>14106</v>
      </c>
      <c r="I2984">
        <v>0</v>
      </c>
      <c r="J2984">
        <v>1</v>
      </c>
    </row>
    <row r="2985" spans="1:10" x14ac:dyDescent="0.35">
      <c r="A2985" t="s">
        <v>9405</v>
      </c>
      <c r="B2985" t="s">
        <v>14107</v>
      </c>
      <c r="C2985" t="s">
        <v>14108</v>
      </c>
      <c r="D2985" t="s">
        <v>14109</v>
      </c>
      <c r="E2985" t="s">
        <v>14110</v>
      </c>
      <c r="F2985" s="2">
        <v>15</v>
      </c>
      <c r="H2985" t="s">
        <v>14111</v>
      </c>
      <c r="I2985">
        <v>0</v>
      </c>
      <c r="J2985">
        <v>1</v>
      </c>
    </row>
    <row r="2986" spans="1:10" x14ac:dyDescent="0.35">
      <c r="A2986" t="s">
        <v>9405</v>
      </c>
      <c r="B2986" t="s">
        <v>14112</v>
      </c>
      <c r="C2986" t="s">
        <v>14113</v>
      </c>
      <c r="D2986" t="s">
        <v>14114</v>
      </c>
      <c r="E2986" t="s">
        <v>14115</v>
      </c>
      <c r="F2986" s="2">
        <v>15</v>
      </c>
      <c r="H2986" t="s">
        <v>14116</v>
      </c>
      <c r="I2986">
        <v>0</v>
      </c>
      <c r="J2986">
        <v>1</v>
      </c>
    </row>
    <row r="2987" spans="1:10" x14ac:dyDescent="0.35">
      <c r="A2987" t="s">
        <v>9405</v>
      </c>
      <c r="B2987" t="s">
        <v>14117</v>
      </c>
      <c r="C2987" t="s">
        <v>14118</v>
      </c>
      <c r="D2987" t="s">
        <v>14119</v>
      </c>
      <c r="E2987" t="s">
        <v>14120</v>
      </c>
      <c r="F2987" s="2">
        <v>15</v>
      </c>
      <c r="H2987" t="s">
        <v>14121</v>
      </c>
      <c r="I2987">
        <v>0</v>
      </c>
      <c r="J2987">
        <v>1</v>
      </c>
    </row>
    <row r="2988" spans="1:10" x14ac:dyDescent="0.35">
      <c r="A2988" t="s">
        <v>9405</v>
      </c>
      <c r="B2988" t="s">
        <v>14122</v>
      </c>
      <c r="C2988" t="s">
        <v>14123</v>
      </c>
      <c r="D2988" t="s">
        <v>14124</v>
      </c>
      <c r="E2988" t="s">
        <v>14125</v>
      </c>
      <c r="F2988" s="2">
        <v>15</v>
      </c>
      <c r="H2988" t="s">
        <v>14126</v>
      </c>
      <c r="I2988">
        <v>0</v>
      </c>
      <c r="J2988">
        <v>1</v>
      </c>
    </row>
    <row r="2989" spans="1:10" x14ac:dyDescent="0.35">
      <c r="A2989" t="s">
        <v>9405</v>
      </c>
      <c r="B2989" t="s">
        <v>14127</v>
      </c>
      <c r="C2989" t="s">
        <v>14128</v>
      </c>
      <c r="D2989" t="s">
        <v>14129</v>
      </c>
      <c r="E2989" t="s">
        <v>14130</v>
      </c>
      <c r="F2989" s="2">
        <v>19.03</v>
      </c>
      <c r="H2989" t="s">
        <v>14131</v>
      </c>
      <c r="I2989">
        <v>0</v>
      </c>
      <c r="J2989">
        <v>1</v>
      </c>
    </row>
    <row r="2990" spans="1:10" x14ac:dyDescent="0.35">
      <c r="A2990" t="s">
        <v>9405</v>
      </c>
      <c r="B2990" t="s">
        <v>14132</v>
      </c>
      <c r="C2990" t="s">
        <v>14133</v>
      </c>
      <c r="D2990" t="s">
        <v>14134</v>
      </c>
      <c r="E2990" t="s">
        <v>14135</v>
      </c>
      <c r="F2990" s="2">
        <v>15</v>
      </c>
      <c r="H2990" t="s">
        <v>14136</v>
      </c>
      <c r="I2990">
        <v>0</v>
      </c>
      <c r="J2990">
        <v>1</v>
      </c>
    </row>
    <row r="2991" spans="1:10" x14ac:dyDescent="0.35">
      <c r="A2991" t="s">
        <v>9405</v>
      </c>
      <c r="B2991" t="s">
        <v>14137</v>
      </c>
      <c r="C2991" t="s">
        <v>14138</v>
      </c>
      <c r="D2991" t="s">
        <v>14139</v>
      </c>
      <c r="E2991" t="s">
        <v>14140</v>
      </c>
      <c r="F2991" s="2">
        <v>48.75</v>
      </c>
      <c r="H2991" t="s">
        <v>14141</v>
      </c>
      <c r="I2991">
        <v>0</v>
      </c>
      <c r="J2991">
        <v>1</v>
      </c>
    </row>
    <row r="2992" spans="1:10" x14ac:dyDescent="0.35">
      <c r="A2992" t="s">
        <v>9405</v>
      </c>
      <c r="B2992" t="s">
        <v>14142</v>
      </c>
      <c r="C2992" t="s">
        <v>14143</v>
      </c>
      <c r="D2992" t="s">
        <v>14144</v>
      </c>
      <c r="E2992" t="s">
        <v>14145</v>
      </c>
      <c r="F2992" s="2">
        <v>15</v>
      </c>
      <c r="H2992" t="s">
        <v>14146</v>
      </c>
      <c r="I2992">
        <v>0</v>
      </c>
      <c r="J2992">
        <v>1</v>
      </c>
    </row>
    <row r="2993" spans="1:10" x14ac:dyDescent="0.35">
      <c r="A2993" t="s">
        <v>9405</v>
      </c>
      <c r="B2993" t="s">
        <v>14147</v>
      </c>
      <c r="C2993" t="s">
        <v>14148</v>
      </c>
      <c r="D2993" t="s">
        <v>14149</v>
      </c>
      <c r="E2993" t="s">
        <v>14150</v>
      </c>
      <c r="F2993" s="2">
        <v>30</v>
      </c>
      <c r="H2993" t="s">
        <v>14151</v>
      </c>
      <c r="I2993">
        <v>0</v>
      </c>
      <c r="J2993">
        <v>1</v>
      </c>
    </row>
    <row r="2994" spans="1:10" x14ac:dyDescent="0.35">
      <c r="A2994" t="s">
        <v>9405</v>
      </c>
      <c r="B2994" t="s">
        <v>14152</v>
      </c>
      <c r="C2994" t="s">
        <v>14153</v>
      </c>
      <c r="D2994" t="s">
        <v>14154</v>
      </c>
      <c r="E2994" t="s">
        <v>14155</v>
      </c>
      <c r="F2994" s="2">
        <v>260</v>
      </c>
      <c r="H2994" t="s">
        <v>14156</v>
      </c>
      <c r="I2994">
        <v>0</v>
      </c>
      <c r="J2994">
        <v>1</v>
      </c>
    </row>
    <row r="2995" spans="1:10" x14ac:dyDescent="0.35">
      <c r="A2995" t="s">
        <v>9405</v>
      </c>
      <c r="B2995" t="s">
        <v>14157</v>
      </c>
      <c r="C2995" t="s">
        <v>14158</v>
      </c>
      <c r="D2995" t="s">
        <v>14159</v>
      </c>
      <c r="E2995" t="s">
        <v>14160</v>
      </c>
      <c r="F2995" s="2">
        <v>15</v>
      </c>
      <c r="H2995" t="s">
        <v>14161</v>
      </c>
      <c r="I2995">
        <v>0</v>
      </c>
      <c r="J2995">
        <v>1</v>
      </c>
    </row>
    <row r="2996" spans="1:10" x14ac:dyDescent="0.35">
      <c r="A2996" t="s">
        <v>9405</v>
      </c>
      <c r="B2996" t="s">
        <v>14162</v>
      </c>
      <c r="C2996" t="s">
        <v>14163</v>
      </c>
      <c r="D2996" t="s">
        <v>14164</v>
      </c>
      <c r="E2996" t="s">
        <v>14165</v>
      </c>
      <c r="F2996" s="2">
        <v>15</v>
      </c>
      <c r="H2996" t="s">
        <v>14166</v>
      </c>
      <c r="I2996">
        <v>0</v>
      </c>
      <c r="J2996">
        <v>1</v>
      </c>
    </row>
    <row r="2997" spans="1:10" x14ac:dyDescent="0.35">
      <c r="A2997" t="s">
        <v>9405</v>
      </c>
      <c r="B2997" t="s">
        <v>14167</v>
      </c>
      <c r="C2997" t="s">
        <v>14168</v>
      </c>
      <c r="D2997" t="s">
        <v>14169</v>
      </c>
      <c r="E2997" t="s">
        <v>14170</v>
      </c>
      <c r="F2997" s="2">
        <v>20</v>
      </c>
      <c r="H2997" t="s">
        <v>14171</v>
      </c>
      <c r="I2997">
        <v>0</v>
      </c>
      <c r="J2997">
        <v>1</v>
      </c>
    </row>
    <row r="2998" spans="1:10" x14ac:dyDescent="0.35">
      <c r="A2998" t="s">
        <v>9405</v>
      </c>
      <c r="B2998" t="s">
        <v>14172</v>
      </c>
      <c r="C2998" t="s">
        <v>14173</v>
      </c>
      <c r="D2998" t="s">
        <v>14174</v>
      </c>
      <c r="E2998" t="s">
        <v>14175</v>
      </c>
      <c r="F2998" s="2">
        <v>15</v>
      </c>
      <c r="H2998" t="s">
        <v>14176</v>
      </c>
      <c r="I2998">
        <v>0</v>
      </c>
      <c r="J2998">
        <v>1</v>
      </c>
    </row>
    <row r="2999" spans="1:10" x14ac:dyDescent="0.35">
      <c r="A2999" t="s">
        <v>9405</v>
      </c>
      <c r="B2999" t="s">
        <v>14177</v>
      </c>
      <c r="C2999" t="s">
        <v>14178</v>
      </c>
      <c r="D2999" t="s">
        <v>14179</v>
      </c>
      <c r="E2999" t="s">
        <v>14180</v>
      </c>
      <c r="F2999" s="2">
        <v>15</v>
      </c>
      <c r="H2999" t="s">
        <v>14181</v>
      </c>
      <c r="I2999">
        <v>0</v>
      </c>
      <c r="J2999">
        <v>1</v>
      </c>
    </row>
    <row r="3000" spans="1:10" x14ac:dyDescent="0.35">
      <c r="A3000" t="s">
        <v>9405</v>
      </c>
      <c r="B3000" t="s">
        <v>14182</v>
      </c>
      <c r="C3000" t="s">
        <v>14183</v>
      </c>
      <c r="D3000" t="s">
        <v>14184</v>
      </c>
      <c r="E3000" t="s">
        <v>14185</v>
      </c>
      <c r="F3000" s="2">
        <v>15</v>
      </c>
      <c r="H3000" t="s">
        <v>14186</v>
      </c>
      <c r="I3000">
        <v>0</v>
      </c>
      <c r="J3000">
        <v>1</v>
      </c>
    </row>
    <row r="3001" spans="1:10" x14ac:dyDescent="0.35">
      <c r="A3001" t="s">
        <v>9405</v>
      </c>
      <c r="B3001" t="s">
        <v>14187</v>
      </c>
      <c r="C3001" t="s">
        <v>14188</v>
      </c>
      <c r="D3001" t="s">
        <v>14189</v>
      </c>
      <c r="E3001" t="s">
        <v>14190</v>
      </c>
      <c r="F3001" s="2">
        <v>16.25</v>
      </c>
      <c r="H3001" t="s">
        <v>14191</v>
      </c>
      <c r="I3001">
        <v>0</v>
      </c>
      <c r="J3001">
        <v>1</v>
      </c>
    </row>
    <row r="3002" spans="1:10" x14ac:dyDescent="0.35">
      <c r="A3002" t="s">
        <v>9405</v>
      </c>
      <c r="B3002" t="s">
        <v>14192</v>
      </c>
      <c r="C3002" t="s">
        <v>14193</v>
      </c>
      <c r="D3002" t="s">
        <v>14194</v>
      </c>
      <c r="E3002" t="s">
        <v>14195</v>
      </c>
      <c r="F3002" s="2">
        <v>15</v>
      </c>
      <c r="H3002" t="s">
        <v>14196</v>
      </c>
      <c r="I3002">
        <v>0</v>
      </c>
      <c r="J3002">
        <v>1</v>
      </c>
    </row>
    <row r="3003" spans="1:10" x14ac:dyDescent="0.35">
      <c r="A3003" t="s">
        <v>9405</v>
      </c>
      <c r="B3003" t="s">
        <v>14197</v>
      </c>
      <c r="C3003" t="s">
        <v>14198</v>
      </c>
      <c r="D3003" t="s">
        <v>14199</v>
      </c>
      <c r="E3003" t="s">
        <v>14200</v>
      </c>
      <c r="F3003" s="2">
        <v>15</v>
      </c>
      <c r="H3003" t="s">
        <v>14201</v>
      </c>
      <c r="I3003">
        <v>0</v>
      </c>
      <c r="J3003">
        <v>1</v>
      </c>
    </row>
    <row r="3004" spans="1:10" x14ac:dyDescent="0.35">
      <c r="A3004" t="s">
        <v>9405</v>
      </c>
      <c r="B3004" t="s">
        <v>14202</v>
      </c>
      <c r="C3004" t="s">
        <v>14203</v>
      </c>
      <c r="D3004" t="s">
        <v>14204</v>
      </c>
      <c r="E3004" t="s">
        <v>14205</v>
      </c>
      <c r="F3004" s="2">
        <v>16.25</v>
      </c>
      <c r="H3004" t="s">
        <v>14206</v>
      </c>
      <c r="I3004">
        <v>0</v>
      </c>
      <c r="J3004">
        <v>1</v>
      </c>
    </row>
    <row r="3005" spans="1:10" x14ac:dyDescent="0.35">
      <c r="A3005" t="s">
        <v>9405</v>
      </c>
      <c r="B3005" t="s">
        <v>14207</v>
      </c>
      <c r="C3005" t="s">
        <v>14208</v>
      </c>
      <c r="D3005" t="s">
        <v>14209</v>
      </c>
      <c r="E3005" t="s">
        <v>14210</v>
      </c>
      <c r="F3005" s="2">
        <v>99.85</v>
      </c>
      <c r="I3005">
        <v>0</v>
      </c>
      <c r="J3005">
        <v>1</v>
      </c>
    </row>
    <row r="3006" spans="1:10" x14ac:dyDescent="0.35">
      <c r="A3006" t="s">
        <v>9405</v>
      </c>
      <c r="B3006" t="s">
        <v>14211</v>
      </c>
      <c r="C3006" t="s">
        <v>14212</v>
      </c>
      <c r="D3006" t="s">
        <v>14209</v>
      </c>
      <c r="E3006" t="s">
        <v>14210</v>
      </c>
      <c r="F3006" s="2">
        <v>8.5</v>
      </c>
      <c r="I3006">
        <v>0</v>
      </c>
      <c r="J3006">
        <v>1</v>
      </c>
    </row>
    <row r="3007" spans="1:10" x14ac:dyDescent="0.35">
      <c r="A3007" t="s">
        <v>9405</v>
      </c>
      <c r="B3007" t="s">
        <v>14213</v>
      </c>
      <c r="C3007" t="s">
        <v>14214</v>
      </c>
      <c r="D3007" t="s">
        <v>14215</v>
      </c>
      <c r="E3007" t="s">
        <v>14216</v>
      </c>
      <c r="F3007" s="2">
        <v>45</v>
      </c>
      <c r="H3007" t="s">
        <v>14217</v>
      </c>
      <c r="I3007">
        <v>0</v>
      </c>
      <c r="J3007">
        <v>1</v>
      </c>
    </row>
    <row r="3008" spans="1:10" x14ac:dyDescent="0.35">
      <c r="A3008" t="s">
        <v>9405</v>
      </c>
      <c r="B3008" t="s">
        <v>14218</v>
      </c>
      <c r="C3008" t="s">
        <v>14219</v>
      </c>
      <c r="D3008" t="s">
        <v>14220</v>
      </c>
      <c r="E3008" t="s">
        <v>14220</v>
      </c>
      <c r="F3008" s="2">
        <v>22.75</v>
      </c>
      <c r="H3008" t="s">
        <v>14221</v>
      </c>
      <c r="I3008">
        <v>0</v>
      </c>
      <c r="J3008">
        <v>1</v>
      </c>
    </row>
    <row r="3009" spans="1:10" x14ac:dyDescent="0.35">
      <c r="A3009" t="s">
        <v>9405</v>
      </c>
      <c r="B3009" t="s">
        <v>14222</v>
      </c>
      <c r="C3009" t="s">
        <v>14223</v>
      </c>
      <c r="D3009" t="s">
        <v>14224</v>
      </c>
      <c r="E3009" t="s">
        <v>14225</v>
      </c>
      <c r="F3009" s="2">
        <v>15</v>
      </c>
      <c r="H3009" t="s">
        <v>14226</v>
      </c>
      <c r="I3009">
        <v>0</v>
      </c>
      <c r="J3009">
        <v>1</v>
      </c>
    </row>
    <row r="3010" spans="1:10" x14ac:dyDescent="0.35">
      <c r="A3010" t="s">
        <v>9405</v>
      </c>
      <c r="B3010" t="s">
        <v>14227</v>
      </c>
      <c r="C3010" t="s">
        <v>14228</v>
      </c>
      <c r="D3010" t="s">
        <v>14224</v>
      </c>
      <c r="E3010" t="s">
        <v>14225</v>
      </c>
      <c r="F3010" s="2">
        <v>15</v>
      </c>
      <c r="H3010" t="s">
        <v>14229</v>
      </c>
      <c r="I3010">
        <v>0</v>
      </c>
      <c r="J3010">
        <v>1</v>
      </c>
    </row>
    <row r="3011" spans="1:10" x14ac:dyDescent="0.35">
      <c r="A3011" t="s">
        <v>9405</v>
      </c>
      <c r="B3011" t="s">
        <v>14230</v>
      </c>
      <c r="C3011" t="s">
        <v>14231</v>
      </c>
      <c r="D3011" t="s">
        <v>14232</v>
      </c>
      <c r="E3011" t="s">
        <v>14233</v>
      </c>
      <c r="F3011" s="2">
        <v>15</v>
      </c>
      <c r="H3011" t="s">
        <v>14234</v>
      </c>
      <c r="I3011">
        <v>0</v>
      </c>
      <c r="J3011">
        <v>1</v>
      </c>
    </row>
    <row r="3012" spans="1:10" x14ac:dyDescent="0.35">
      <c r="A3012" t="s">
        <v>9405</v>
      </c>
      <c r="B3012" t="s">
        <v>14235</v>
      </c>
      <c r="C3012" t="s">
        <v>14236</v>
      </c>
      <c r="D3012" t="s">
        <v>14237</v>
      </c>
      <c r="E3012" t="s">
        <v>14238</v>
      </c>
      <c r="F3012" s="2">
        <v>46.75</v>
      </c>
      <c r="H3012" t="s">
        <v>14239</v>
      </c>
      <c r="I3012">
        <v>0</v>
      </c>
      <c r="J3012">
        <v>1</v>
      </c>
    </row>
    <row r="3013" spans="1:10" x14ac:dyDescent="0.35">
      <c r="A3013" t="s">
        <v>9405</v>
      </c>
      <c r="B3013" t="s">
        <v>14240</v>
      </c>
      <c r="C3013" t="s">
        <v>14241</v>
      </c>
      <c r="D3013" t="s">
        <v>14242</v>
      </c>
      <c r="E3013" t="s">
        <v>14243</v>
      </c>
      <c r="F3013" s="2">
        <v>15</v>
      </c>
      <c r="H3013" t="s">
        <v>14244</v>
      </c>
      <c r="I3013">
        <v>0</v>
      </c>
      <c r="J3013">
        <v>1</v>
      </c>
    </row>
    <row r="3014" spans="1:10" x14ac:dyDescent="0.35">
      <c r="A3014" t="s">
        <v>9405</v>
      </c>
      <c r="B3014" t="s">
        <v>14245</v>
      </c>
      <c r="C3014" t="s">
        <v>14246</v>
      </c>
      <c r="D3014" t="s">
        <v>14247</v>
      </c>
      <c r="E3014" t="s">
        <v>14248</v>
      </c>
      <c r="F3014" s="2">
        <v>18</v>
      </c>
      <c r="H3014" t="s">
        <v>14249</v>
      </c>
      <c r="I3014">
        <v>0</v>
      </c>
      <c r="J3014">
        <v>1</v>
      </c>
    </row>
    <row r="3015" spans="1:10" x14ac:dyDescent="0.35">
      <c r="A3015" t="s">
        <v>9405</v>
      </c>
      <c r="B3015" t="s">
        <v>14250</v>
      </c>
      <c r="C3015" t="s">
        <v>14251</v>
      </c>
      <c r="D3015" t="s">
        <v>14252</v>
      </c>
      <c r="E3015" t="s">
        <v>14253</v>
      </c>
      <c r="F3015" s="2">
        <v>15</v>
      </c>
      <c r="H3015" t="s">
        <v>14254</v>
      </c>
      <c r="I3015">
        <v>0</v>
      </c>
      <c r="J3015">
        <v>1</v>
      </c>
    </row>
    <row r="3016" spans="1:10" x14ac:dyDescent="0.35">
      <c r="A3016" t="s">
        <v>9405</v>
      </c>
      <c r="B3016" t="s">
        <v>14255</v>
      </c>
      <c r="C3016" t="s">
        <v>14256</v>
      </c>
      <c r="D3016" t="s">
        <v>14257</v>
      </c>
      <c r="E3016" t="s">
        <v>14258</v>
      </c>
      <c r="F3016" s="2">
        <v>15</v>
      </c>
      <c r="H3016" t="s">
        <v>14259</v>
      </c>
      <c r="I3016">
        <v>0</v>
      </c>
      <c r="J3016">
        <v>1</v>
      </c>
    </row>
    <row r="3017" spans="1:10" x14ac:dyDescent="0.35">
      <c r="A3017" t="s">
        <v>9405</v>
      </c>
      <c r="B3017" t="s">
        <v>14260</v>
      </c>
      <c r="C3017" t="s">
        <v>14261</v>
      </c>
      <c r="D3017" t="s">
        <v>14262</v>
      </c>
      <c r="E3017" t="s">
        <v>14263</v>
      </c>
      <c r="F3017" s="2">
        <v>15</v>
      </c>
      <c r="H3017" t="s">
        <v>14264</v>
      </c>
      <c r="I3017">
        <v>0</v>
      </c>
      <c r="J3017">
        <v>1</v>
      </c>
    </row>
    <row r="3018" spans="1:10" x14ac:dyDescent="0.35">
      <c r="A3018" t="s">
        <v>9405</v>
      </c>
      <c r="B3018" t="s">
        <v>14265</v>
      </c>
      <c r="C3018" t="s">
        <v>14266</v>
      </c>
      <c r="D3018" t="s">
        <v>14267</v>
      </c>
      <c r="E3018" t="s">
        <v>14268</v>
      </c>
      <c r="F3018" s="2">
        <v>15</v>
      </c>
      <c r="H3018" t="s">
        <v>14269</v>
      </c>
      <c r="I3018">
        <v>0</v>
      </c>
      <c r="J3018">
        <v>1</v>
      </c>
    </row>
    <row r="3019" spans="1:10" x14ac:dyDescent="0.35">
      <c r="A3019" t="s">
        <v>9405</v>
      </c>
      <c r="B3019" t="s">
        <v>14270</v>
      </c>
      <c r="C3019" t="s">
        <v>14271</v>
      </c>
      <c r="D3019" t="s">
        <v>14272</v>
      </c>
      <c r="E3019" t="s">
        <v>14273</v>
      </c>
      <c r="F3019" s="2">
        <v>16.25</v>
      </c>
      <c r="H3019" t="s">
        <v>14274</v>
      </c>
      <c r="I3019">
        <v>0</v>
      </c>
      <c r="J3019">
        <v>1</v>
      </c>
    </row>
    <row r="3020" spans="1:10" x14ac:dyDescent="0.35">
      <c r="A3020" t="s">
        <v>9405</v>
      </c>
      <c r="B3020" t="s">
        <v>14275</v>
      </c>
      <c r="C3020" t="s">
        <v>14276</v>
      </c>
      <c r="D3020" t="s">
        <v>14277</v>
      </c>
      <c r="E3020" t="s">
        <v>14278</v>
      </c>
      <c r="F3020" s="2">
        <v>19.52</v>
      </c>
      <c r="I3020">
        <v>0</v>
      </c>
      <c r="J3020">
        <v>1</v>
      </c>
    </row>
    <row r="3021" spans="1:10" x14ac:dyDescent="0.35">
      <c r="A3021" t="s">
        <v>9405</v>
      </c>
      <c r="B3021" t="s">
        <v>14279</v>
      </c>
      <c r="C3021" t="s">
        <v>14280</v>
      </c>
      <c r="D3021" t="s">
        <v>14281</v>
      </c>
      <c r="E3021" t="s">
        <v>14282</v>
      </c>
      <c r="F3021" s="2">
        <v>16.25</v>
      </c>
      <c r="H3021" t="s">
        <v>14283</v>
      </c>
      <c r="I3021">
        <v>0</v>
      </c>
      <c r="J3021">
        <v>1</v>
      </c>
    </row>
    <row r="3022" spans="1:10" x14ac:dyDescent="0.35">
      <c r="A3022" t="s">
        <v>9405</v>
      </c>
      <c r="B3022" t="s">
        <v>14284</v>
      </c>
      <c r="C3022" t="s">
        <v>14285</v>
      </c>
      <c r="D3022" t="s">
        <v>14286</v>
      </c>
      <c r="E3022" t="s">
        <v>14287</v>
      </c>
      <c r="F3022" s="2">
        <v>15</v>
      </c>
      <c r="H3022" t="s">
        <v>14288</v>
      </c>
      <c r="I3022">
        <v>0</v>
      </c>
      <c r="J3022">
        <v>1</v>
      </c>
    </row>
    <row r="3023" spans="1:10" x14ac:dyDescent="0.35">
      <c r="A3023" t="s">
        <v>9405</v>
      </c>
      <c r="B3023" t="s">
        <v>14289</v>
      </c>
      <c r="C3023" t="s">
        <v>14290</v>
      </c>
      <c r="D3023" t="s">
        <v>14291</v>
      </c>
      <c r="E3023" t="s">
        <v>14292</v>
      </c>
      <c r="F3023" s="2">
        <v>252.25</v>
      </c>
      <c r="H3023" t="s">
        <v>14293</v>
      </c>
      <c r="I3023">
        <v>0</v>
      </c>
      <c r="J3023">
        <v>1</v>
      </c>
    </row>
    <row r="3024" spans="1:10" x14ac:dyDescent="0.35">
      <c r="A3024" t="s">
        <v>9405</v>
      </c>
      <c r="B3024" t="s">
        <v>14294</v>
      </c>
      <c r="C3024" t="s">
        <v>14295</v>
      </c>
      <c r="D3024" t="s">
        <v>14296</v>
      </c>
      <c r="E3024" t="s">
        <v>14297</v>
      </c>
      <c r="F3024" s="2">
        <v>15</v>
      </c>
      <c r="H3024" t="s">
        <v>14298</v>
      </c>
      <c r="I3024">
        <v>0</v>
      </c>
      <c r="J3024">
        <v>1</v>
      </c>
    </row>
    <row r="3025" spans="1:10" x14ac:dyDescent="0.35">
      <c r="A3025" t="s">
        <v>9405</v>
      </c>
      <c r="B3025" t="s">
        <v>14299</v>
      </c>
      <c r="C3025" t="s">
        <v>14300</v>
      </c>
      <c r="D3025" t="s">
        <v>14301</v>
      </c>
      <c r="E3025" t="s">
        <v>14302</v>
      </c>
      <c r="F3025" s="2">
        <v>15</v>
      </c>
      <c r="H3025" t="s">
        <v>14303</v>
      </c>
      <c r="I3025">
        <v>0</v>
      </c>
      <c r="J3025">
        <v>1</v>
      </c>
    </row>
    <row r="3026" spans="1:10" x14ac:dyDescent="0.35">
      <c r="A3026" t="s">
        <v>9405</v>
      </c>
      <c r="B3026" t="s">
        <v>14304</v>
      </c>
      <c r="C3026" t="s">
        <v>14305</v>
      </c>
      <c r="D3026" t="s">
        <v>14306</v>
      </c>
      <c r="E3026" t="s">
        <v>14307</v>
      </c>
      <c r="F3026" s="2">
        <v>27.97</v>
      </c>
      <c r="H3026" t="s">
        <v>14308</v>
      </c>
      <c r="I3026">
        <v>0</v>
      </c>
      <c r="J3026">
        <v>1</v>
      </c>
    </row>
    <row r="3027" spans="1:10" x14ac:dyDescent="0.35">
      <c r="A3027" t="s">
        <v>9405</v>
      </c>
      <c r="B3027" t="s">
        <v>14309</v>
      </c>
      <c r="C3027" t="s">
        <v>14310</v>
      </c>
      <c r="D3027" t="s">
        <v>14311</v>
      </c>
      <c r="E3027" t="s">
        <v>14312</v>
      </c>
      <c r="F3027" s="2">
        <v>15</v>
      </c>
      <c r="H3027" t="s">
        <v>14313</v>
      </c>
      <c r="I3027">
        <v>0</v>
      </c>
      <c r="J3027">
        <v>1</v>
      </c>
    </row>
    <row r="3028" spans="1:10" x14ac:dyDescent="0.35">
      <c r="A3028" t="s">
        <v>9405</v>
      </c>
      <c r="B3028" t="s">
        <v>14314</v>
      </c>
      <c r="C3028" t="s">
        <v>14315</v>
      </c>
      <c r="D3028" t="s">
        <v>14316</v>
      </c>
      <c r="E3028" t="s">
        <v>14317</v>
      </c>
      <c r="F3028" s="2">
        <v>20</v>
      </c>
      <c r="H3028" t="s">
        <v>14318</v>
      </c>
      <c r="I3028">
        <v>0</v>
      </c>
      <c r="J3028">
        <v>1</v>
      </c>
    </row>
    <row r="3029" spans="1:10" x14ac:dyDescent="0.35">
      <c r="A3029" t="s">
        <v>9405</v>
      </c>
      <c r="B3029" t="s">
        <v>14319</v>
      </c>
      <c r="C3029" t="s">
        <v>14320</v>
      </c>
      <c r="D3029" t="s">
        <v>14321</v>
      </c>
      <c r="E3029" t="s">
        <v>14322</v>
      </c>
      <c r="F3029" s="2">
        <v>15</v>
      </c>
      <c r="H3029" t="s">
        <v>14323</v>
      </c>
      <c r="I3029">
        <v>0</v>
      </c>
      <c r="J3029">
        <v>1</v>
      </c>
    </row>
    <row r="3030" spans="1:10" x14ac:dyDescent="0.35">
      <c r="A3030" t="s">
        <v>9405</v>
      </c>
      <c r="B3030" t="s">
        <v>14324</v>
      </c>
      <c r="C3030" t="s">
        <v>14325</v>
      </c>
      <c r="D3030" t="s">
        <v>14326</v>
      </c>
      <c r="E3030" t="s">
        <v>14327</v>
      </c>
      <c r="F3030" s="2">
        <v>15</v>
      </c>
      <c r="H3030" t="s">
        <v>14328</v>
      </c>
      <c r="I3030">
        <v>0</v>
      </c>
      <c r="J3030">
        <v>1</v>
      </c>
    </row>
    <row r="3031" spans="1:10" x14ac:dyDescent="0.35">
      <c r="A3031" t="s">
        <v>9405</v>
      </c>
      <c r="B3031" t="s">
        <v>14329</v>
      </c>
      <c r="C3031" t="s">
        <v>14330</v>
      </c>
      <c r="D3031" t="s">
        <v>14331</v>
      </c>
      <c r="E3031" t="s">
        <v>14332</v>
      </c>
      <c r="F3031" s="2">
        <v>50</v>
      </c>
      <c r="H3031" t="s">
        <v>14333</v>
      </c>
      <c r="I3031">
        <v>0</v>
      </c>
      <c r="J3031">
        <v>1</v>
      </c>
    </row>
    <row r="3032" spans="1:10" x14ac:dyDescent="0.35">
      <c r="A3032" t="s">
        <v>9405</v>
      </c>
      <c r="B3032" t="s">
        <v>14334</v>
      </c>
      <c r="C3032" t="s">
        <v>14335</v>
      </c>
      <c r="D3032" t="s">
        <v>14336</v>
      </c>
      <c r="E3032" t="s">
        <v>14337</v>
      </c>
      <c r="F3032" s="2">
        <v>81.5</v>
      </c>
      <c r="H3032" t="s">
        <v>14338</v>
      </c>
      <c r="I3032">
        <v>0</v>
      </c>
      <c r="J3032">
        <v>1</v>
      </c>
    </row>
    <row r="3033" spans="1:10" x14ac:dyDescent="0.35">
      <c r="A3033" t="s">
        <v>9405</v>
      </c>
      <c r="B3033" t="s">
        <v>14339</v>
      </c>
      <c r="C3033" t="s">
        <v>14340</v>
      </c>
      <c r="D3033" t="s">
        <v>14341</v>
      </c>
      <c r="E3033" t="s">
        <v>14342</v>
      </c>
      <c r="F3033" s="2">
        <v>15</v>
      </c>
      <c r="H3033" t="s">
        <v>14343</v>
      </c>
      <c r="I3033">
        <v>0</v>
      </c>
      <c r="J3033">
        <v>1</v>
      </c>
    </row>
    <row r="3034" spans="1:10" x14ac:dyDescent="0.35">
      <c r="A3034" t="s">
        <v>9405</v>
      </c>
      <c r="B3034" t="s">
        <v>14344</v>
      </c>
      <c r="C3034" t="s">
        <v>14345</v>
      </c>
      <c r="D3034" t="s">
        <v>14346</v>
      </c>
      <c r="E3034" t="s">
        <v>14347</v>
      </c>
      <c r="F3034" s="2">
        <v>30</v>
      </c>
      <c r="H3034" t="s">
        <v>14348</v>
      </c>
      <c r="I3034">
        <v>0</v>
      </c>
      <c r="J3034">
        <v>1</v>
      </c>
    </row>
    <row r="3035" spans="1:10" x14ac:dyDescent="0.35">
      <c r="A3035" t="s">
        <v>9405</v>
      </c>
      <c r="B3035" t="s">
        <v>14349</v>
      </c>
      <c r="C3035" t="s">
        <v>14350</v>
      </c>
      <c r="D3035" t="s">
        <v>14351</v>
      </c>
      <c r="E3035" t="s">
        <v>14352</v>
      </c>
      <c r="F3035" s="2">
        <v>0</v>
      </c>
      <c r="I3035">
        <v>0</v>
      </c>
      <c r="J3035">
        <v>1</v>
      </c>
    </row>
    <row r="3036" spans="1:10" x14ac:dyDescent="0.35">
      <c r="A3036" t="s">
        <v>9405</v>
      </c>
      <c r="B3036" t="s">
        <v>14353</v>
      </c>
      <c r="C3036" t="s">
        <v>14354</v>
      </c>
      <c r="D3036" t="s">
        <v>14355</v>
      </c>
      <c r="E3036" t="s">
        <v>14356</v>
      </c>
      <c r="F3036" s="2">
        <v>75.75</v>
      </c>
      <c r="H3036" t="s">
        <v>14357</v>
      </c>
      <c r="I3036">
        <v>0</v>
      </c>
      <c r="J3036">
        <v>1</v>
      </c>
    </row>
    <row r="3037" spans="1:10" x14ac:dyDescent="0.35">
      <c r="A3037" t="s">
        <v>9405</v>
      </c>
      <c r="B3037" t="s">
        <v>14358</v>
      </c>
      <c r="C3037" t="s">
        <v>14359</v>
      </c>
      <c r="D3037" t="s">
        <v>14360</v>
      </c>
      <c r="E3037" t="s">
        <v>14361</v>
      </c>
      <c r="F3037" s="2">
        <v>20.75</v>
      </c>
      <c r="H3037" t="s">
        <v>14362</v>
      </c>
      <c r="I3037">
        <v>0</v>
      </c>
      <c r="J3037">
        <v>1</v>
      </c>
    </row>
    <row r="3038" spans="1:10" x14ac:dyDescent="0.35">
      <c r="A3038" t="s">
        <v>9405</v>
      </c>
      <c r="B3038" t="s">
        <v>14363</v>
      </c>
      <c r="C3038" t="s">
        <v>14364</v>
      </c>
      <c r="D3038" t="s">
        <v>14365</v>
      </c>
      <c r="E3038" t="s">
        <v>14366</v>
      </c>
      <c r="F3038" s="2">
        <v>15</v>
      </c>
      <c r="H3038" t="s">
        <v>14367</v>
      </c>
      <c r="I3038">
        <v>0</v>
      </c>
      <c r="J3038">
        <v>1</v>
      </c>
    </row>
    <row r="3039" spans="1:10" x14ac:dyDescent="0.35">
      <c r="A3039" t="s">
        <v>9405</v>
      </c>
      <c r="B3039" t="s">
        <v>14368</v>
      </c>
      <c r="C3039" t="s">
        <v>14369</v>
      </c>
      <c r="D3039" t="s">
        <v>14370</v>
      </c>
      <c r="E3039" t="s">
        <v>14371</v>
      </c>
      <c r="F3039" s="2">
        <v>15</v>
      </c>
      <c r="H3039" t="s">
        <v>14372</v>
      </c>
      <c r="I3039">
        <v>0</v>
      </c>
      <c r="J3039">
        <v>1</v>
      </c>
    </row>
    <row r="3040" spans="1:10" x14ac:dyDescent="0.35">
      <c r="A3040" t="s">
        <v>9405</v>
      </c>
      <c r="B3040" t="s">
        <v>14373</v>
      </c>
      <c r="C3040" t="s">
        <v>14374</v>
      </c>
      <c r="D3040" t="s">
        <v>14375</v>
      </c>
      <c r="E3040" t="s">
        <v>14376</v>
      </c>
      <c r="F3040" s="2">
        <v>15</v>
      </c>
      <c r="H3040" t="s">
        <v>14377</v>
      </c>
      <c r="I3040">
        <v>0</v>
      </c>
      <c r="J3040">
        <v>1</v>
      </c>
    </row>
    <row r="3041" spans="1:10" x14ac:dyDescent="0.35">
      <c r="A3041" t="s">
        <v>9405</v>
      </c>
      <c r="B3041" t="s">
        <v>14378</v>
      </c>
      <c r="C3041" t="s">
        <v>14379</v>
      </c>
      <c r="D3041" t="s">
        <v>14380</v>
      </c>
      <c r="E3041" t="s">
        <v>14381</v>
      </c>
      <c r="F3041" s="2">
        <v>15</v>
      </c>
      <c r="H3041" t="s">
        <v>14382</v>
      </c>
      <c r="I3041">
        <v>0</v>
      </c>
      <c r="J3041">
        <v>1</v>
      </c>
    </row>
    <row r="3042" spans="1:10" x14ac:dyDescent="0.35">
      <c r="A3042" t="s">
        <v>9405</v>
      </c>
      <c r="B3042" t="s">
        <v>14383</v>
      </c>
      <c r="C3042" t="s">
        <v>14384</v>
      </c>
      <c r="D3042" t="s">
        <v>14385</v>
      </c>
      <c r="E3042" t="s">
        <v>14386</v>
      </c>
      <c r="F3042" s="2">
        <v>18.75</v>
      </c>
      <c r="H3042" t="s">
        <v>14387</v>
      </c>
      <c r="I3042">
        <v>0</v>
      </c>
      <c r="J3042">
        <v>1</v>
      </c>
    </row>
    <row r="3043" spans="1:10" x14ac:dyDescent="0.35">
      <c r="A3043" t="s">
        <v>9405</v>
      </c>
      <c r="B3043" t="s">
        <v>14388</v>
      </c>
      <c r="C3043" t="s">
        <v>14389</v>
      </c>
      <c r="D3043" t="s">
        <v>14390</v>
      </c>
      <c r="E3043" t="s">
        <v>14391</v>
      </c>
      <c r="F3043" s="2">
        <v>30</v>
      </c>
      <c r="H3043" t="s">
        <v>14392</v>
      </c>
      <c r="I3043">
        <v>0</v>
      </c>
      <c r="J3043">
        <v>1</v>
      </c>
    </row>
    <row r="3044" spans="1:10" x14ac:dyDescent="0.35">
      <c r="A3044" t="s">
        <v>9405</v>
      </c>
      <c r="B3044" t="s">
        <v>14393</v>
      </c>
      <c r="C3044" t="s">
        <v>14394</v>
      </c>
      <c r="D3044" t="s">
        <v>14395</v>
      </c>
      <c r="E3044" t="s">
        <v>14396</v>
      </c>
      <c r="F3044" s="2">
        <v>15</v>
      </c>
      <c r="H3044" t="s">
        <v>14397</v>
      </c>
      <c r="I3044">
        <v>0</v>
      </c>
      <c r="J3044">
        <v>1</v>
      </c>
    </row>
    <row r="3045" spans="1:10" x14ac:dyDescent="0.35">
      <c r="A3045" t="s">
        <v>9405</v>
      </c>
      <c r="B3045" t="s">
        <v>14398</v>
      </c>
      <c r="C3045" t="s">
        <v>14399</v>
      </c>
      <c r="D3045" t="s">
        <v>14400</v>
      </c>
      <c r="E3045" t="s">
        <v>14401</v>
      </c>
      <c r="F3045" s="2">
        <v>65</v>
      </c>
      <c r="H3045" t="s">
        <v>14402</v>
      </c>
      <c r="I3045">
        <v>0</v>
      </c>
      <c r="J3045">
        <v>1</v>
      </c>
    </row>
    <row r="3046" spans="1:10" x14ac:dyDescent="0.35">
      <c r="A3046" t="s">
        <v>9405</v>
      </c>
      <c r="B3046" t="s">
        <v>14403</v>
      </c>
      <c r="C3046" t="s">
        <v>14404</v>
      </c>
      <c r="D3046" t="s">
        <v>14405</v>
      </c>
      <c r="E3046" t="s">
        <v>14406</v>
      </c>
      <c r="F3046" s="2">
        <v>16.25</v>
      </c>
      <c r="H3046" t="s">
        <v>14407</v>
      </c>
      <c r="I3046">
        <v>0</v>
      </c>
      <c r="J3046">
        <v>1</v>
      </c>
    </row>
    <row r="3047" spans="1:10" x14ac:dyDescent="0.35">
      <c r="A3047" t="s">
        <v>9405</v>
      </c>
      <c r="B3047" t="s">
        <v>14408</v>
      </c>
      <c r="C3047" t="s">
        <v>14409</v>
      </c>
      <c r="D3047" t="s">
        <v>14410</v>
      </c>
      <c r="E3047" t="s">
        <v>14411</v>
      </c>
      <c r="F3047" s="2">
        <v>28.75</v>
      </c>
      <c r="H3047" t="s">
        <v>14412</v>
      </c>
      <c r="I3047">
        <v>0</v>
      </c>
      <c r="J3047">
        <v>1</v>
      </c>
    </row>
    <row r="3048" spans="1:10" x14ac:dyDescent="0.35">
      <c r="A3048" t="s">
        <v>9405</v>
      </c>
      <c r="B3048" t="s">
        <v>14413</v>
      </c>
      <c r="C3048" t="s">
        <v>14414</v>
      </c>
      <c r="D3048" t="s">
        <v>14415</v>
      </c>
      <c r="E3048" t="s">
        <v>14416</v>
      </c>
      <c r="F3048" s="2">
        <v>15</v>
      </c>
      <c r="H3048" t="s">
        <v>14417</v>
      </c>
      <c r="I3048">
        <v>0</v>
      </c>
      <c r="J3048">
        <v>1</v>
      </c>
    </row>
    <row r="3049" spans="1:10" x14ac:dyDescent="0.35">
      <c r="A3049" t="s">
        <v>9405</v>
      </c>
      <c r="B3049" t="s">
        <v>14418</v>
      </c>
      <c r="C3049" t="s">
        <v>14419</v>
      </c>
      <c r="D3049" t="s">
        <v>14420</v>
      </c>
      <c r="E3049" t="s">
        <v>14421</v>
      </c>
      <c r="F3049" s="2">
        <v>15</v>
      </c>
      <c r="H3049" t="s">
        <v>14422</v>
      </c>
      <c r="I3049">
        <v>0</v>
      </c>
      <c r="J3049">
        <v>1</v>
      </c>
    </row>
    <row r="3050" spans="1:10" x14ac:dyDescent="0.35">
      <c r="A3050" t="s">
        <v>9405</v>
      </c>
      <c r="B3050" t="s">
        <v>14423</v>
      </c>
      <c r="C3050" t="s">
        <v>14424</v>
      </c>
      <c r="D3050" t="s">
        <v>14425</v>
      </c>
      <c r="E3050" t="s">
        <v>14426</v>
      </c>
      <c r="F3050" s="2">
        <v>15</v>
      </c>
      <c r="H3050" t="s">
        <v>14427</v>
      </c>
      <c r="I3050">
        <v>0</v>
      </c>
      <c r="J3050">
        <v>1</v>
      </c>
    </row>
    <row r="3051" spans="1:10" x14ac:dyDescent="0.35">
      <c r="A3051" t="s">
        <v>9405</v>
      </c>
      <c r="B3051" t="s">
        <v>14428</v>
      </c>
      <c r="C3051" t="s">
        <v>14429</v>
      </c>
      <c r="D3051" t="s">
        <v>14430</v>
      </c>
      <c r="E3051" t="s">
        <v>14431</v>
      </c>
      <c r="F3051" s="2">
        <v>18</v>
      </c>
      <c r="H3051" t="s">
        <v>14432</v>
      </c>
      <c r="I3051">
        <v>0</v>
      </c>
      <c r="J3051">
        <v>1</v>
      </c>
    </row>
    <row r="3052" spans="1:10" x14ac:dyDescent="0.35">
      <c r="A3052" t="s">
        <v>9405</v>
      </c>
      <c r="B3052" t="s">
        <v>14433</v>
      </c>
      <c r="C3052" t="s">
        <v>14434</v>
      </c>
      <c r="D3052" t="s">
        <v>14435</v>
      </c>
      <c r="E3052" t="s">
        <v>14436</v>
      </c>
      <c r="F3052" s="2">
        <v>15</v>
      </c>
      <c r="H3052" t="s">
        <v>14437</v>
      </c>
      <c r="I3052">
        <v>0</v>
      </c>
      <c r="J3052">
        <v>1</v>
      </c>
    </row>
    <row r="3053" spans="1:10" x14ac:dyDescent="0.35">
      <c r="A3053" t="s">
        <v>9405</v>
      </c>
      <c r="B3053" t="s">
        <v>14438</v>
      </c>
      <c r="C3053" t="s">
        <v>14439</v>
      </c>
      <c r="D3053" t="s">
        <v>14440</v>
      </c>
      <c r="E3053" t="s">
        <v>14441</v>
      </c>
      <c r="F3053" s="2">
        <v>15</v>
      </c>
      <c r="H3053" t="s">
        <v>14442</v>
      </c>
      <c r="I3053">
        <v>0</v>
      </c>
      <c r="J3053">
        <v>1</v>
      </c>
    </row>
    <row r="3054" spans="1:10" x14ac:dyDescent="0.35">
      <c r="A3054" t="s">
        <v>9405</v>
      </c>
      <c r="B3054" t="s">
        <v>14443</v>
      </c>
      <c r="C3054" t="s">
        <v>14444</v>
      </c>
      <c r="D3054" t="s">
        <v>14445</v>
      </c>
      <c r="E3054" t="s">
        <v>14446</v>
      </c>
      <c r="F3054" s="2">
        <v>15</v>
      </c>
      <c r="H3054" t="s">
        <v>14447</v>
      </c>
      <c r="I3054">
        <v>0</v>
      </c>
      <c r="J3054">
        <v>1</v>
      </c>
    </row>
    <row r="3055" spans="1:10" x14ac:dyDescent="0.35">
      <c r="A3055" t="s">
        <v>9405</v>
      </c>
      <c r="B3055" t="s">
        <v>14448</v>
      </c>
      <c r="C3055" t="s">
        <v>14449</v>
      </c>
      <c r="D3055" t="s">
        <v>14450</v>
      </c>
      <c r="E3055" t="s">
        <v>14451</v>
      </c>
      <c r="F3055" s="2">
        <v>15</v>
      </c>
      <c r="H3055" t="s">
        <v>14452</v>
      </c>
      <c r="I3055">
        <v>0</v>
      </c>
      <c r="J3055">
        <v>1</v>
      </c>
    </row>
    <row r="3056" spans="1:10" x14ac:dyDescent="0.35">
      <c r="A3056" t="s">
        <v>9405</v>
      </c>
      <c r="B3056" t="s">
        <v>14453</v>
      </c>
      <c r="C3056" t="s">
        <v>14454</v>
      </c>
      <c r="D3056" t="s">
        <v>14455</v>
      </c>
      <c r="E3056" t="s">
        <v>14456</v>
      </c>
      <c r="F3056" s="2">
        <v>15</v>
      </c>
      <c r="H3056" t="s">
        <v>14457</v>
      </c>
      <c r="I3056">
        <v>0</v>
      </c>
      <c r="J3056">
        <v>1</v>
      </c>
    </row>
    <row r="3057" spans="1:10" x14ac:dyDescent="0.35">
      <c r="A3057" t="s">
        <v>9405</v>
      </c>
      <c r="B3057" t="s">
        <v>14458</v>
      </c>
      <c r="C3057" t="s">
        <v>14459</v>
      </c>
      <c r="D3057" t="s">
        <v>14460</v>
      </c>
      <c r="E3057" t="s">
        <v>14461</v>
      </c>
      <c r="F3057" s="2">
        <v>73</v>
      </c>
      <c r="H3057" t="s">
        <v>14462</v>
      </c>
      <c r="I3057">
        <v>0</v>
      </c>
      <c r="J3057">
        <v>1</v>
      </c>
    </row>
    <row r="3058" spans="1:10" x14ac:dyDescent="0.35">
      <c r="A3058" t="s">
        <v>9405</v>
      </c>
      <c r="B3058" t="s">
        <v>14463</v>
      </c>
      <c r="C3058" t="s">
        <v>14464</v>
      </c>
      <c r="D3058" t="s">
        <v>14465</v>
      </c>
      <c r="E3058" t="s">
        <v>14466</v>
      </c>
      <c r="F3058" s="2">
        <v>40.5</v>
      </c>
      <c r="H3058" t="s">
        <v>14467</v>
      </c>
      <c r="I3058">
        <v>0</v>
      </c>
      <c r="J3058">
        <v>1</v>
      </c>
    </row>
    <row r="3059" spans="1:10" x14ac:dyDescent="0.35">
      <c r="A3059" t="s">
        <v>9405</v>
      </c>
      <c r="B3059" t="s">
        <v>14468</v>
      </c>
      <c r="C3059" t="s">
        <v>14469</v>
      </c>
      <c r="D3059" t="s">
        <v>14470</v>
      </c>
      <c r="E3059" t="s">
        <v>14471</v>
      </c>
      <c r="F3059" s="2">
        <v>15</v>
      </c>
      <c r="H3059" t="s">
        <v>14472</v>
      </c>
      <c r="I3059">
        <v>0</v>
      </c>
      <c r="J3059">
        <v>1</v>
      </c>
    </row>
    <row r="3060" spans="1:10" x14ac:dyDescent="0.35">
      <c r="A3060" t="s">
        <v>9405</v>
      </c>
      <c r="B3060" t="s">
        <v>14473</v>
      </c>
      <c r="C3060" t="s">
        <v>14474</v>
      </c>
      <c r="D3060" t="s">
        <v>14475</v>
      </c>
      <c r="E3060" t="s">
        <v>14476</v>
      </c>
      <c r="F3060" s="2">
        <v>15</v>
      </c>
      <c r="H3060" t="s">
        <v>14477</v>
      </c>
      <c r="I3060">
        <v>0</v>
      </c>
      <c r="J3060">
        <v>1</v>
      </c>
    </row>
    <row r="3061" spans="1:10" x14ac:dyDescent="0.35">
      <c r="A3061" t="s">
        <v>9405</v>
      </c>
      <c r="B3061" t="s">
        <v>14478</v>
      </c>
      <c r="C3061" t="s">
        <v>14479</v>
      </c>
      <c r="D3061" t="s">
        <v>14480</v>
      </c>
      <c r="E3061" t="s">
        <v>14481</v>
      </c>
      <c r="F3061" s="2">
        <v>15</v>
      </c>
      <c r="H3061" t="s">
        <v>14482</v>
      </c>
      <c r="I3061">
        <v>0</v>
      </c>
      <c r="J3061">
        <v>1</v>
      </c>
    </row>
    <row r="3062" spans="1:10" x14ac:dyDescent="0.35">
      <c r="A3062" t="s">
        <v>9405</v>
      </c>
      <c r="B3062" t="s">
        <v>14483</v>
      </c>
      <c r="C3062" t="s">
        <v>14484</v>
      </c>
      <c r="D3062" t="s">
        <v>14485</v>
      </c>
      <c r="E3062" t="s">
        <v>14486</v>
      </c>
      <c r="F3062" s="2">
        <v>18</v>
      </c>
      <c r="H3062" t="s">
        <v>14487</v>
      </c>
      <c r="I3062">
        <v>0</v>
      </c>
      <c r="J3062">
        <v>1</v>
      </c>
    </row>
    <row r="3063" spans="1:10" x14ac:dyDescent="0.35">
      <c r="A3063" t="s">
        <v>9405</v>
      </c>
      <c r="B3063" t="s">
        <v>14488</v>
      </c>
      <c r="C3063" t="s">
        <v>14489</v>
      </c>
      <c r="D3063" t="s">
        <v>14490</v>
      </c>
      <c r="E3063" t="s">
        <v>14491</v>
      </c>
      <c r="F3063" s="2">
        <v>15</v>
      </c>
      <c r="H3063" t="s">
        <v>14492</v>
      </c>
      <c r="I3063">
        <v>0</v>
      </c>
      <c r="J3063">
        <v>1</v>
      </c>
    </row>
    <row r="3064" spans="1:10" x14ac:dyDescent="0.35">
      <c r="A3064" t="s">
        <v>9405</v>
      </c>
      <c r="B3064" t="s">
        <v>14493</v>
      </c>
      <c r="C3064" t="s">
        <v>14494</v>
      </c>
      <c r="D3064" t="s">
        <v>14495</v>
      </c>
      <c r="E3064" t="s">
        <v>14496</v>
      </c>
      <c r="F3064" s="2">
        <v>15</v>
      </c>
      <c r="H3064" t="s">
        <v>14497</v>
      </c>
      <c r="I3064">
        <v>0</v>
      </c>
      <c r="J3064">
        <v>1</v>
      </c>
    </row>
    <row r="3065" spans="1:10" x14ac:dyDescent="0.35">
      <c r="A3065" t="s">
        <v>9405</v>
      </c>
      <c r="B3065" t="s">
        <v>14498</v>
      </c>
      <c r="C3065" t="s">
        <v>14499</v>
      </c>
      <c r="D3065" t="s">
        <v>14500</v>
      </c>
      <c r="E3065" t="s">
        <v>14501</v>
      </c>
      <c r="F3065" s="2">
        <v>16.25</v>
      </c>
      <c r="H3065" t="s">
        <v>14502</v>
      </c>
      <c r="I3065">
        <v>0</v>
      </c>
      <c r="J3065">
        <v>1</v>
      </c>
    </row>
    <row r="3066" spans="1:10" x14ac:dyDescent="0.35">
      <c r="A3066" t="s">
        <v>9405</v>
      </c>
      <c r="B3066" t="s">
        <v>14503</v>
      </c>
      <c r="C3066" t="s">
        <v>14504</v>
      </c>
      <c r="D3066" t="s">
        <v>14505</v>
      </c>
      <c r="E3066" t="s">
        <v>14506</v>
      </c>
      <c r="F3066" s="2">
        <v>15</v>
      </c>
      <c r="H3066" t="s">
        <v>14507</v>
      </c>
      <c r="I3066">
        <v>0</v>
      </c>
      <c r="J3066">
        <v>1</v>
      </c>
    </row>
    <row r="3067" spans="1:10" x14ac:dyDescent="0.35">
      <c r="A3067" t="s">
        <v>9405</v>
      </c>
      <c r="B3067" t="s">
        <v>14508</v>
      </c>
      <c r="C3067" t="s">
        <v>14509</v>
      </c>
      <c r="D3067" t="s">
        <v>14505</v>
      </c>
      <c r="E3067" t="s">
        <v>14506</v>
      </c>
      <c r="F3067" s="2">
        <v>15</v>
      </c>
      <c r="H3067" t="s">
        <v>14510</v>
      </c>
      <c r="I3067">
        <v>0</v>
      </c>
      <c r="J3067">
        <v>1</v>
      </c>
    </row>
    <row r="3068" spans="1:10" x14ac:dyDescent="0.35">
      <c r="A3068" t="s">
        <v>9405</v>
      </c>
      <c r="B3068" t="s">
        <v>14511</v>
      </c>
      <c r="C3068" t="s">
        <v>14512</v>
      </c>
      <c r="D3068" t="s">
        <v>14513</v>
      </c>
      <c r="E3068" t="s">
        <v>14514</v>
      </c>
      <c r="F3068" s="2">
        <v>15</v>
      </c>
      <c r="H3068" t="s">
        <v>14515</v>
      </c>
      <c r="I3068">
        <v>0</v>
      </c>
      <c r="J3068">
        <v>1</v>
      </c>
    </row>
    <row r="3069" spans="1:10" x14ac:dyDescent="0.35">
      <c r="A3069" t="s">
        <v>9405</v>
      </c>
      <c r="B3069" t="s">
        <v>14516</v>
      </c>
      <c r="C3069" t="s">
        <v>14517</v>
      </c>
      <c r="D3069" t="s">
        <v>14518</v>
      </c>
      <c r="E3069" t="s">
        <v>14519</v>
      </c>
      <c r="F3069" s="2">
        <v>15</v>
      </c>
      <c r="H3069" t="s">
        <v>14520</v>
      </c>
      <c r="I3069">
        <v>0</v>
      </c>
      <c r="J3069">
        <v>1</v>
      </c>
    </row>
    <row r="3070" spans="1:10" x14ac:dyDescent="0.35">
      <c r="A3070" t="s">
        <v>9405</v>
      </c>
      <c r="B3070" t="s">
        <v>14521</v>
      </c>
      <c r="C3070" t="s">
        <v>14522</v>
      </c>
      <c r="D3070" t="s">
        <v>14523</v>
      </c>
      <c r="E3070" t="s">
        <v>14524</v>
      </c>
      <c r="F3070" s="2">
        <v>15</v>
      </c>
      <c r="H3070" t="s">
        <v>14525</v>
      </c>
      <c r="I3070">
        <v>0</v>
      </c>
      <c r="J3070">
        <v>1</v>
      </c>
    </row>
    <row r="3071" spans="1:10" x14ac:dyDescent="0.35">
      <c r="A3071" t="s">
        <v>9405</v>
      </c>
      <c r="B3071" t="s">
        <v>14526</v>
      </c>
      <c r="C3071" t="s">
        <v>14527</v>
      </c>
      <c r="D3071" t="s">
        <v>14528</v>
      </c>
      <c r="E3071" t="s">
        <v>14529</v>
      </c>
      <c r="F3071" s="2">
        <v>15</v>
      </c>
      <c r="H3071" t="s">
        <v>14530</v>
      </c>
      <c r="I3071">
        <v>0</v>
      </c>
      <c r="J3071">
        <v>1</v>
      </c>
    </row>
    <row r="3072" spans="1:10" x14ac:dyDescent="0.35">
      <c r="A3072" t="s">
        <v>9405</v>
      </c>
      <c r="B3072" t="s">
        <v>14531</v>
      </c>
      <c r="C3072" t="s">
        <v>14532</v>
      </c>
      <c r="D3072" t="s">
        <v>14533</v>
      </c>
      <c r="E3072" t="s">
        <v>14534</v>
      </c>
      <c r="F3072" s="2">
        <v>15</v>
      </c>
      <c r="H3072" t="s">
        <v>14535</v>
      </c>
      <c r="I3072">
        <v>0</v>
      </c>
      <c r="J3072">
        <v>1</v>
      </c>
    </row>
    <row r="3073" spans="1:10" x14ac:dyDescent="0.35">
      <c r="A3073" t="s">
        <v>9405</v>
      </c>
      <c r="B3073" t="s">
        <v>14536</v>
      </c>
      <c r="C3073" t="s">
        <v>14537</v>
      </c>
      <c r="D3073" t="s">
        <v>14538</v>
      </c>
      <c r="E3073" t="s">
        <v>14539</v>
      </c>
      <c r="F3073" s="2">
        <v>15</v>
      </c>
      <c r="H3073" t="s">
        <v>14540</v>
      </c>
      <c r="I3073">
        <v>0</v>
      </c>
      <c r="J3073">
        <v>1</v>
      </c>
    </row>
    <row r="3074" spans="1:10" x14ac:dyDescent="0.35">
      <c r="A3074" t="s">
        <v>9405</v>
      </c>
      <c r="B3074" t="s">
        <v>14541</v>
      </c>
      <c r="C3074" t="s">
        <v>14542</v>
      </c>
      <c r="D3074" t="s">
        <v>14543</v>
      </c>
      <c r="E3074" t="s">
        <v>14544</v>
      </c>
      <c r="F3074" s="2">
        <v>16.940000000000001</v>
      </c>
      <c r="I3074">
        <v>0</v>
      </c>
      <c r="J3074">
        <v>1</v>
      </c>
    </row>
    <row r="3075" spans="1:10" x14ac:dyDescent="0.35">
      <c r="A3075" t="s">
        <v>9405</v>
      </c>
      <c r="B3075" t="s">
        <v>14545</v>
      </c>
      <c r="C3075" t="s">
        <v>14546</v>
      </c>
      <c r="D3075" t="s">
        <v>14543</v>
      </c>
      <c r="E3075" t="s">
        <v>14544</v>
      </c>
      <c r="F3075" s="2">
        <v>20.16</v>
      </c>
      <c r="I3075">
        <v>0</v>
      </c>
      <c r="J3075">
        <v>1</v>
      </c>
    </row>
    <row r="3076" spans="1:10" x14ac:dyDescent="0.35">
      <c r="A3076" t="s">
        <v>9405</v>
      </c>
      <c r="B3076" t="s">
        <v>14547</v>
      </c>
      <c r="C3076" t="s">
        <v>14548</v>
      </c>
      <c r="D3076" t="s">
        <v>14549</v>
      </c>
      <c r="E3076" t="s">
        <v>14550</v>
      </c>
      <c r="F3076" s="2">
        <v>15</v>
      </c>
      <c r="H3076" t="s">
        <v>14551</v>
      </c>
      <c r="I3076">
        <v>0</v>
      </c>
      <c r="J3076">
        <v>1</v>
      </c>
    </row>
    <row r="3077" spans="1:10" x14ac:dyDescent="0.35">
      <c r="A3077" t="s">
        <v>9405</v>
      </c>
      <c r="B3077" t="s">
        <v>14552</v>
      </c>
      <c r="C3077" t="s">
        <v>14553</v>
      </c>
      <c r="D3077" t="s">
        <v>14554</v>
      </c>
      <c r="E3077" t="s">
        <v>14555</v>
      </c>
      <c r="F3077" s="2">
        <v>15</v>
      </c>
      <c r="H3077" t="s">
        <v>14556</v>
      </c>
      <c r="I3077">
        <v>0</v>
      </c>
      <c r="J3077">
        <v>1</v>
      </c>
    </row>
    <row r="3078" spans="1:10" x14ac:dyDescent="0.35">
      <c r="A3078" t="s">
        <v>9405</v>
      </c>
      <c r="B3078" t="s">
        <v>14557</v>
      </c>
      <c r="C3078" t="s">
        <v>14558</v>
      </c>
      <c r="D3078" t="s">
        <v>14559</v>
      </c>
      <c r="E3078" t="s">
        <v>14560</v>
      </c>
      <c r="F3078" s="2">
        <v>25</v>
      </c>
      <c r="H3078" t="s">
        <v>14561</v>
      </c>
      <c r="I3078">
        <v>0</v>
      </c>
      <c r="J3078">
        <v>1</v>
      </c>
    </row>
    <row r="3079" spans="1:10" x14ac:dyDescent="0.35">
      <c r="A3079" t="s">
        <v>9405</v>
      </c>
      <c r="B3079" t="s">
        <v>14562</v>
      </c>
      <c r="C3079" t="s">
        <v>14563</v>
      </c>
      <c r="D3079" t="s">
        <v>14564</v>
      </c>
      <c r="E3079" t="s">
        <v>14565</v>
      </c>
      <c r="F3079" s="2">
        <v>15</v>
      </c>
      <c r="H3079" t="s">
        <v>14566</v>
      </c>
      <c r="I3079">
        <v>0</v>
      </c>
      <c r="J3079">
        <v>1</v>
      </c>
    </row>
    <row r="3080" spans="1:10" x14ac:dyDescent="0.35">
      <c r="A3080" t="s">
        <v>9405</v>
      </c>
      <c r="B3080" t="s">
        <v>14567</v>
      </c>
      <c r="C3080" t="s">
        <v>14568</v>
      </c>
      <c r="D3080" t="s">
        <v>14569</v>
      </c>
      <c r="E3080" t="s">
        <v>14570</v>
      </c>
      <c r="F3080" s="2">
        <v>15</v>
      </c>
      <c r="H3080" t="s">
        <v>14571</v>
      </c>
      <c r="I3080">
        <v>0</v>
      </c>
      <c r="J3080">
        <v>1</v>
      </c>
    </row>
    <row r="3081" spans="1:10" x14ac:dyDescent="0.35">
      <c r="A3081" t="s">
        <v>9405</v>
      </c>
      <c r="B3081" t="s">
        <v>14572</v>
      </c>
      <c r="C3081" t="s">
        <v>14573</v>
      </c>
      <c r="D3081" t="s">
        <v>14574</v>
      </c>
      <c r="E3081" t="s">
        <v>14575</v>
      </c>
      <c r="F3081" s="2">
        <v>56.45</v>
      </c>
      <c r="I3081">
        <v>0</v>
      </c>
      <c r="J3081">
        <v>1</v>
      </c>
    </row>
    <row r="3082" spans="1:10" x14ac:dyDescent="0.35">
      <c r="A3082" t="s">
        <v>9405</v>
      </c>
      <c r="B3082" t="s">
        <v>14576</v>
      </c>
      <c r="C3082" t="s">
        <v>14577</v>
      </c>
      <c r="D3082" t="s">
        <v>14578</v>
      </c>
      <c r="E3082" t="s">
        <v>14579</v>
      </c>
      <c r="F3082" s="2">
        <v>15</v>
      </c>
      <c r="H3082" t="s">
        <v>14580</v>
      </c>
      <c r="I3082">
        <v>0</v>
      </c>
      <c r="J3082">
        <v>1</v>
      </c>
    </row>
    <row r="3083" spans="1:10" x14ac:dyDescent="0.35">
      <c r="A3083" t="s">
        <v>9405</v>
      </c>
      <c r="B3083" t="s">
        <v>14581</v>
      </c>
      <c r="C3083" t="s">
        <v>14582</v>
      </c>
      <c r="D3083" t="s">
        <v>14583</v>
      </c>
      <c r="E3083" t="s">
        <v>14584</v>
      </c>
      <c r="F3083" s="2">
        <v>15</v>
      </c>
      <c r="H3083" t="s">
        <v>14585</v>
      </c>
      <c r="I3083">
        <v>0</v>
      </c>
      <c r="J3083">
        <v>1</v>
      </c>
    </row>
    <row r="3084" spans="1:10" x14ac:dyDescent="0.35">
      <c r="A3084" t="s">
        <v>9405</v>
      </c>
      <c r="B3084" t="s">
        <v>14586</v>
      </c>
      <c r="C3084" t="s">
        <v>14587</v>
      </c>
      <c r="D3084" t="s">
        <v>14588</v>
      </c>
      <c r="E3084" t="s">
        <v>14589</v>
      </c>
      <c r="F3084" s="2">
        <v>15</v>
      </c>
      <c r="H3084" t="s">
        <v>14590</v>
      </c>
      <c r="I3084">
        <v>0</v>
      </c>
      <c r="J3084">
        <v>1</v>
      </c>
    </row>
    <row r="3085" spans="1:10" x14ac:dyDescent="0.35">
      <c r="A3085" t="s">
        <v>9405</v>
      </c>
      <c r="B3085" t="s">
        <v>14591</v>
      </c>
      <c r="C3085" t="s">
        <v>14592</v>
      </c>
      <c r="D3085" t="s">
        <v>14593</v>
      </c>
      <c r="E3085" t="s">
        <v>14594</v>
      </c>
      <c r="F3085" s="2">
        <v>32.58</v>
      </c>
      <c r="H3085" t="s">
        <v>14595</v>
      </c>
      <c r="I3085">
        <v>0</v>
      </c>
      <c r="J3085">
        <v>1</v>
      </c>
    </row>
    <row r="3086" spans="1:10" x14ac:dyDescent="0.35">
      <c r="A3086" t="s">
        <v>9405</v>
      </c>
      <c r="B3086" t="s">
        <v>14596</v>
      </c>
      <c r="C3086" t="s">
        <v>14597</v>
      </c>
      <c r="D3086" t="s">
        <v>14598</v>
      </c>
      <c r="E3086" t="s">
        <v>14599</v>
      </c>
      <c r="F3086" s="2">
        <v>191.75</v>
      </c>
      <c r="H3086" t="s">
        <v>14600</v>
      </c>
      <c r="I3086">
        <v>0</v>
      </c>
      <c r="J3086">
        <v>1</v>
      </c>
    </row>
    <row r="3087" spans="1:10" x14ac:dyDescent="0.35">
      <c r="A3087" t="s">
        <v>9405</v>
      </c>
      <c r="B3087" t="s">
        <v>14601</v>
      </c>
      <c r="C3087" t="s">
        <v>14602</v>
      </c>
      <c r="D3087" t="s">
        <v>14603</v>
      </c>
      <c r="E3087" t="s">
        <v>14604</v>
      </c>
      <c r="F3087" s="2">
        <v>15</v>
      </c>
      <c r="H3087" t="s">
        <v>14605</v>
      </c>
      <c r="I3087">
        <v>0</v>
      </c>
      <c r="J3087">
        <v>1</v>
      </c>
    </row>
    <row r="3088" spans="1:10" x14ac:dyDescent="0.35">
      <c r="A3088" t="s">
        <v>9405</v>
      </c>
      <c r="B3088" t="s">
        <v>14606</v>
      </c>
      <c r="C3088" t="s">
        <v>14607</v>
      </c>
      <c r="D3088" t="s">
        <v>14608</v>
      </c>
      <c r="E3088" t="s">
        <v>14609</v>
      </c>
      <c r="F3088" s="2">
        <v>18</v>
      </c>
      <c r="H3088" t="s">
        <v>14610</v>
      </c>
      <c r="I3088">
        <v>0</v>
      </c>
      <c r="J3088">
        <v>1</v>
      </c>
    </row>
    <row r="3089" spans="1:10" x14ac:dyDescent="0.35">
      <c r="A3089" t="s">
        <v>9405</v>
      </c>
      <c r="B3089" t="s">
        <v>14611</v>
      </c>
      <c r="C3089" t="s">
        <v>14612</v>
      </c>
      <c r="D3089" t="s">
        <v>14613</v>
      </c>
      <c r="E3089" t="s">
        <v>14614</v>
      </c>
      <c r="F3089" s="2">
        <v>15</v>
      </c>
      <c r="H3089" t="s">
        <v>14615</v>
      </c>
      <c r="I3089">
        <v>0</v>
      </c>
      <c r="J3089">
        <v>1</v>
      </c>
    </row>
    <row r="3090" spans="1:10" x14ac:dyDescent="0.35">
      <c r="A3090" t="s">
        <v>9405</v>
      </c>
      <c r="B3090" t="s">
        <v>14616</v>
      </c>
      <c r="C3090" t="s">
        <v>14617</v>
      </c>
      <c r="D3090" t="s">
        <v>14618</v>
      </c>
      <c r="E3090" t="s">
        <v>14619</v>
      </c>
      <c r="F3090" s="2">
        <v>15</v>
      </c>
      <c r="H3090" t="s">
        <v>14620</v>
      </c>
      <c r="I3090">
        <v>0</v>
      </c>
      <c r="J3090">
        <v>1</v>
      </c>
    </row>
    <row r="3091" spans="1:10" x14ac:dyDescent="0.35">
      <c r="A3091" t="s">
        <v>9405</v>
      </c>
      <c r="B3091" t="s">
        <v>14621</v>
      </c>
      <c r="C3091" t="s">
        <v>14622</v>
      </c>
      <c r="D3091" t="s">
        <v>14623</v>
      </c>
      <c r="E3091" t="s">
        <v>14624</v>
      </c>
      <c r="F3091" s="2">
        <v>19.52</v>
      </c>
      <c r="I3091">
        <v>0</v>
      </c>
      <c r="J3091">
        <v>1</v>
      </c>
    </row>
    <row r="3092" spans="1:10" x14ac:dyDescent="0.35">
      <c r="A3092" t="s">
        <v>9405</v>
      </c>
      <c r="B3092" t="s">
        <v>14625</v>
      </c>
      <c r="C3092" t="s">
        <v>14626</v>
      </c>
      <c r="D3092" t="s">
        <v>14627</v>
      </c>
      <c r="E3092" t="s">
        <v>14628</v>
      </c>
      <c r="F3092" s="2">
        <v>15</v>
      </c>
      <c r="H3092" t="s">
        <v>14629</v>
      </c>
      <c r="I3092">
        <v>0</v>
      </c>
      <c r="J3092">
        <v>1</v>
      </c>
    </row>
    <row r="3093" spans="1:10" x14ac:dyDescent="0.35">
      <c r="A3093" t="s">
        <v>9405</v>
      </c>
      <c r="B3093" t="s">
        <v>14630</v>
      </c>
      <c r="C3093" t="s">
        <v>14631</v>
      </c>
      <c r="D3093" t="s">
        <v>14632</v>
      </c>
      <c r="E3093" t="s">
        <v>14633</v>
      </c>
      <c r="F3093" s="2">
        <v>60</v>
      </c>
      <c r="H3093" t="s">
        <v>14634</v>
      </c>
      <c r="I3093">
        <v>0</v>
      </c>
      <c r="J3093">
        <v>1</v>
      </c>
    </row>
    <row r="3094" spans="1:10" x14ac:dyDescent="0.35">
      <c r="A3094" t="s">
        <v>9405</v>
      </c>
      <c r="B3094" t="s">
        <v>14635</v>
      </c>
      <c r="C3094" t="s">
        <v>14636</v>
      </c>
      <c r="D3094" t="s">
        <v>14637</v>
      </c>
      <c r="E3094" t="s">
        <v>14638</v>
      </c>
      <c r="F3094" s="2">
        <v>0</v>
      </c>
      <c r="I3094">
        <v>0</v>
      </c>
      <c r="J3094">
        <v>1</v>
      </c>
    </row>
    <row r="3095" spans="1:10" x14ac:dyDescent="0.35">
      <c r="A3095" t="s">
        <v>9405</v>
      </c>
      <c r="B3095" t="s">
        <v>14639</v>
      </c>
      <c r="C3095" t="s">
        <v>14640</v>
      </c>
      <c r="D3095" t="s">
        <v>14641</v>
      </c>
      <c r="E3095" t="s">
        <v>14642</v>
      </c>
      <c r="F3095" s="2">
        <v>16.25</v>
      </c>
      <c r="H3095" t="s">
        <v>14643</v>
      </c>
      <c r="I3095">
        <v>0</v>
      </c>
      <c r="J3095">
        <v>1</v>
      </c>
    </row>
    <row r="3096" spans="1:10" x14ac:dyDescent="0.35">
      <c r="A3096" t="s">
        <v>9405</v>
      </c>
      <c r="B3096" t="s">
        <v>14644</v>
      </c>
      <c r="C3096" t="s">
        <v>14645</v>
      </c>
      <c r="D3096" t="s">
        <v>14646</v>
      </c>
      <c r="E3096" t="s">
        <v>14647</v>
      </c>
      <c r="F3096" s="2">
        <v>30</v>
      </c>
      <c r="H3096" t="s">
        <v>14648</v>
      </c>
      <c r="I3096">
        <v>0</v>
      </c>
      <c r="J3096">
        <v>1</v>
      </c>
    </row>
    <row r="3097" spans="1:10" x14ac:dyDescent="0.35">
      <c r="A3097" t="s">
        <v>9405</v>
      </c>
      <c r="B3097" t="s">
        <v>14649</v>
      </c>
      <c r="C3097" t="s">
        <v>14650</v>
      </c>
      <c r="D3097" t="s">
        <v>14651</v>
      </c>
      <c r="E3097" t="s">
        <v>14652</v>
      </c>
      <c r="F3097" s="2">
        <v>19.52</v>
      </c>
      <c r="H3097" t="s">
        <v>14653</v>
      </c>
      <c r="I3097">
        <v>0</v>
      </c>
      <c r="J3097">
        <v>1</v>
      </c>
    </row>
    <row r="3098" spans="1:10" x14ac:dyDescent="0.35">
      <c r="A3098" t="s">
        <v>9405</v>
      </c>
      <c r="B3098" t="s">
        <v>14654</v>
      </c>
      <c r="C3098" t="s">
        <v>14655</v>
      </c>
      <c r="D3098" t="s">
        <v>14656</v>
      </c>
      <c r="E3098" t="s">
        <v>14657</v>
      </c>
      <c r="F3098" s="2">
        <v>20.75</v>
      </c>
      <c r="H3098" t="s">
        <v>14658</v>
      </c>
      <c r="I3098">
        <v>0</v>
      </c>
      <c r="J3098">
        <v>1</v>
      </c>
    </row>
    <row r="3099" spans="1:10" x14ac:dyDescent="0.35">
      <c r="A3099" t="s">
        <v>9405</v>
      </c>
      <c r="B3099" t="s">
        <v>14659</v>
      </c>
      <c r="C3099" t="s">
        <v>14660</v>
      </c>
      <c r="D3099" t="s">
        <v>14661</v>
      </c>
      <c r="E3099" t="s">
        <v>14662</v>
      </c>
      <c r="F3099" s="2">
        <v>15</v>
      </c>
      <c r="H3099" t="s">
        <v>14663</v>
      </c>
      <c r="I3099">
        <v>0</v>
      </c>
      <c r="J3099">
        <v>1</v>
      </c>
    </row>
    <row r="3100" spans="1:10" x14ac:dyDescent="0.35">
      <c r="A3100" t="s">
        <v>9405</v>
      </c>
      <c r="B3100" t="s">
        <v>14664</v>
      </c>
      <c r="C3100" t="s">
        <v>14665</v>
      </c>
      <c r="D3100" t="s">
        <v>14666</v>
      </c>
      <c r="E3100" t="s">
        <v>14667</v>
      </c>
      <c r="F3100" s="2">
        <v>16.25</v>
      </c>
      <c r="H3100" t="s">
        <v>14668</v>
      </c>
      <c r="I3100">
        <v>0</v>
      </c>
      <c r="J3100">
        <v>1</v>
      </c>
    </row>
    <row r="3101" spans="1:10" x14ac:dyDescent="0.35">
      <c r="A3101" t="s">
        <v>9405</v>
      </c>
      <c r="B3101" t="s">
        <v>14669</v>
      </c>
      <c r="C3101" t="s">
        <v>14670</v>
      </c>
      <c r="D3101" t="s">
        <v>14671</v>
      </c>
      <c r="E3101" t="s">
        <v>14672</v>
      </c>
      <c r="F3101" s="2">
        <v>12</v>
      </c>
      <c r="H3101" t="s">
        <v>14673</v>
      </c>
      <c r="I3101">
        <v>0</v>
      </c>
      <c r="J3101">
        <v>1</v>
      </c>
    </row>
    <row r="3102" spans="1:10" x14ac:dyDescent="0.35">
      <c r="A3102" t="s">
        <v>9405</v>
      </c>
      <c r="B3102" t="s">
        <v>14674</v>
      </c>
      <c r="C3102" t="s">
        <v>14675</v>
      </c>
      <c r="D3102" t="s">
        <v>14676</v>
      </c>
      <c r="E3102" t="s">
        <v>14677</v>
      </c>
      <c r="F3102" s="2">
        <v>15</v>
      </c>
      <c r="H3102" t="s">
        <v>14678</v>
      </c>
      <c r="I3102">
        <v>0</v>
      </c>
      <c r="J3102">
        <v>1</v>
      </c>
    </row>
    <row r="3103" spans="1:10" x14ac:dyDescent="0.35">
      <c r="A3103" t="s">
        <v>9405</v>
      </c>
      <c r="B3103" t="s">
        <v>14679</v>
      </c>
      <c r="C3103" t="s">
        <v>14680</v>
      </c>
      <c r="D3103" t="s">
        <v>14681</v>
      </c>
      <c r="E3103" t="s">
        <v>14682</v>
      </c>
      <c r="F3103" s="2">
        <v>20.75</v>
      </c>
      <c r="H3103" t="s">
        <v>14683</v>
      </c>
      <c r="I3103">
        <v>0</v>
      </c>
      <c r="J3103">
        <v>1</v>
      </c>
    </row>
    <row r="3104" spans="1:10" x14ac:dyDescent="0.35">
      <c r="A3104" t="s">
        <v>9405</v>
      </c>
      <c r="B3104" t="s">
        <v>14684</v>
      </c>
      <c r="C3104" t="s">
        <v>14685</v>
      </c>
      <c r="D3104" t="s">
        <v>14686</v>
      </c>
      <c r="E3104" t="s">
        <v>14687</v>
      </c>
      <c r="F3104" s="2">
        <v>20</v>
      </c>
      <c r="H3104" t="s">
        <v>14688</v>
      </c>
      <c r="I3104">
        <v>0</v>
      </c>
      <c r="J3104">
        <v>1</v>
      </c>
    </row>
    <row r="3105" spans="1:10" x14ac:dyDescent="0.35">
      <c r="A3105" t="s">
        <v>9405</v>
      </c>
      <c r="B3105" t="s">
        <v>14689</v>
      </c>
      <c r="C3105" t="s">
        <v>14690</v>
      </c>
      <c r="D3105" t="s">
        <v>14691</v>
      </c>
      <c r="E3105" t="s">
        <v>14692</v>
      </c>
      <c r="F3105" s="2">
        <v>16.25</v>
      </c>
      <c r="H3105" t="s">
        <v>14693</v>
      </c>
      <c r="I3105">
        <v>0</v>
      </c>
      <c r="J3105">
        <v>1</v>
      </c>
    </row>
    <row r="3106" spans="1:10" x14ac:dyDescent="0.35">
      <c r="A3106" t="s">
        <v>9405</v>
      </c>
      <c r="B3106" t="s">
        <v>14694</v>
      </c>
      <c r="C3106" t="s">
        <v>14695</v>
      </c>
      <c r="D3106" t="s">
        <v>14696</v>
      </c>
      <c r="E3106" t="s">
        <v>14697</v>
      </c>
      <c r="F3106" s="2">
        <v>18</v>
      </c>
      <c r="H3106" t="s">
        <v>14698</v>
      </c>
      <c r="I3106">
        <v>0</v>
      </c>
      <c r="J3106">
        <v>1</v>
      </c>
    </row>
    <row r="3107" spans="1:10" x14ac:dyDescent="0.35">
      <c r="A3107" t="s">
        <v>9405</v>
      </c>
      <c r="B3107" t="s">
        <v>14699</v>
      </c>
      <c r="C3107" t="s">
        <v>14700</v>
      </c>
      <c r="D3107" t="s">
        <v>14701</v>
      </c>
      <c r="E3107" t="s">
        <v>14702</v>
      </c>
      <c r="F3107" s="2">
        <v>16.25</v>
      </c>
      <c r="H3107" t="s">
        <v>14703</v>
      </c>
      <c r="I3107">
        <v>0</v>
      </c>
      <c r="J3107">
        <v>1</v>
      </c>
    </row>
    <row r="3108" spans="1:10" x14ac:dyDescent="0.35">
      <c r="A3108" t="s">
        <v>9405</v>
      </c>
      <c r="B3108" t="s">
        <v>14704</v>
      </c>
      <c r="C3108" t="s">
        <v>14705</v>
      </c>
      <c r="D3108" t="s">
        <v>14706</v>
      </c>
      <c r="E3108" t="s">
        <v>14707</v>
      </c>
      <c r="F3108" s="2">
        <v>25.75</v>
      </c>
      <c r="H3108" t="s">
        <v>14708</v>
      </c>
      <c r="I3108">
        <v>0</v>
      </c>
      <c r="J3108">
        <v>1</v>
      </c>
    </row>
    <row r="3109" spans="1:10" x14ac:dyDescent="0.35">
      <c r="A3109" t="s">
        <v>9405</v>
      </c>
      <c r="B3109" t="s">
        <v>14709</v>
      </c>
      <c r="C3109" t="s">
        <v>14710</v>
      </c>
      <c r="D3109" t="s">
        <v>14711</v>
      </c>
      <c r="E3109" t="s">
        <v>14712</v>
      </c>
      <c r="F3109" s="2">
        <v>0</v>
      </c>
      <c r="I3109">
        <v>0</v>
      </c>
      <c r="J3109">
        <v>1</v>
      </c>
    </row>
    <row r="3110" spans="1:10" x14ac:dyDescent="0.35">
      <c r="A3110" t="s">
        <v>9405</v>
      </c>
      <c r="B3110" t="s">
        <v>14713</v>
      </c>
      <c r="C3110" t="s">
        <v>14714</v>
      </c>
      <c r="D3110" t="s">
        <v>14715</v>
      </c>
      <c r="E3110" t="s">
        <v>14716</v>
      </c>
      <c r="F3110" s="2">
        <v>15</v>
      </c>
      <c r="H3110" t="s">
        <v>14717</v>
      </c>
      <c r="I3110">
        <v>0</v>
      </c>
      <c r="J3110">
        <v>1</v>
      </c>
    </row>
    <row r="3111" spans="1:10" x14ac:dyDescent="0.35">
      <c r="A3111" t="s">
        <v>9405</v>
      </c>
      <c r="B3111" t="s">
        <v>14718</v>
      </c>
      <c r="C3111" t="s">
        <v>14719</v>
      </c>
      <c r="D3111" t="s">
        <v>14720</v>
      </c>
      <c r="E3111" t="s">
        <v>14721</v>
      </c>
      <c r="F3111" s="2">
        <v>30</v>
      </c>
      <c r="H3111" t="s">
        <v>14722</v>
      </c>
      <c r="I3111">
        <v>0</v>
      </c>
      <c r="J3111">
        <v>1</v>
      </c>
    </row>
    <row r="3112" spans="1:10" x14ac:dyDescent="0.35">
      <c r="A3112" t="s">
        <v>9405</v>
      </c>
      <c r="B3112" t="s">
        <v>14723</v>
      </c>
      <c r="C3112" t="s">
        <v>14724</v>
      </c>
      <c r="D3112" t="s">
        <v>14725</v>
      </c>
      <c r="E3112" t="s">
        <v>14726</v>
      </c>
      <c r="F3112" s="2">
        <v>15</v>
      </c>
      <c r="H3112" t="s">
        <v>14727</v>
      </c>
      <c r="I3112">
        <v>0</v>
      </c>
      <c r="J3112">
        <v>1</v>
      </c>
    </row>
    <row r="3113" spans="1:10" x14ac:dyDescent="0.35">
      <c r="A3113" t="s">
        <v>9405</v>
      </c>
      <c r="B3113" t="s">
        <v>14728</v>
      </c>
      <c r="C3113" t="s">
        <v>14729</v>
      </c>
      <c r="D3113" t="s">
        <v>14730</v>
      </c>
      <c r="E3113" t="s">
        <v>14731</v>
      </c>
      <c r="F3113" s="2">
        <v>30</v>
      </c>
      <c r="H3113" t="s">
        <v>14732</v>
      </c>
      <c r="I3113">
        <v>0</v>
      </c>
      <c r="J3113">
        <v>1</v>
      </c>
    </row>
    <row r="3114" spans="1:10" x14ac:dyDescent="0.35">
      <c r="A3114" t="s">
        <v>9405</v>
      </c>
      <c r="B3114" t="s">
        <v>14733</v>
      </c>
      <c r="C3114" t="s">
        <v>14734</v>
      </c>
      <c r="D3114" t="s">
        <v>14735</v>
      </c>
      <c r="E3114" t="s">
        <v>14736</v>
      </c>
      <c r="F3114" s="2">
        <v>10</v>
      </c>
      <c r="H3114" t="s">
        <v>14737</v>
      </c>
      <c r="I3114">
        <v>0</v>
      </c>
      <c r="J3114">
        <v>1</v>
      </c>
    </row>
    <row r="3115" spans="1:10" x14ac:dyDescent="0.35">
      <c r="A3115" t="s">
        <v>9405</v>
      </c>
      <c r="B3115" t="s">
        <v>14738</v>
      </c>
      <c r="C3115" t="s">
        <v>14739</v>
      </c>
      <c r="D3115" t="s">
        <v>14740</v>
      </c>
      <c r="E3115" t="s">
        <v>14741</v>
      </c>
      <c r="F3115" s="2">
        <v>17.579999999999998</v>
      </c>
      <c r="H3115" t="s">
        <v>14742</v>
      </c>
      <c r="I3115">
        <v>0</v>
      </c>
      <c r="J3115">
        <v>1</v>
      </c>
    </row>
    <row r="3116" spans="1:10" x14ac:dyDescent="0.35">
      <c r="A3116" t="s">
        <v>9405</v>
      </c>
      <c r="B3116" t="s">
        <v>14743</v>
      </c>
      <c r="C3116" t="s">
        <v>14744</v>
      </c>
      <c r="D3116" t="s">
        <v>14745</v>
      </c>
      <c r="E3116" t="s">
        <v>14746</v>
      </c>
      <c r="F3116" s="2">
        <v>12</v>
      </c>
      <c r="H3116" t="s">
        <v>14747</v>
      </c>
      <c r="I3116">
        <v>0</v>
      </c>
      <c r="J3116">
        <v>1</v>
      </c>
    </row>
    <row r="3117" spans="1:10" x14ac:dyDescent="0.35">
      <c r="A3117" t="s">
        <v>9405</v>
      </c>
      <c r="B3117" t="s">
        <v>14748</v>
      </c>
      <c r="C3117" t="s">
        <v>14749</v>
      </c>
      <c r="D3117" t="s">
        <v>14750</v>
      </c>
      <c r="E3117" t="s">
        <v>14751</v>
      </c>
      <c r="F3117" s="2">
        <v>13.5</v>
      </c>
      <c r="H3117" t="s">
        <v>14752</v>
      </c>
      <c r="I3117">
        <v>0</v>
      </c>
      <c r="J3117">
        <v>1</v>
      </c>
    </row>
    <row r="3118" spans="1:10" x14ac:dyDescent="0.35">
      <c r="A3118" t="s">
        <v>9405</v>
      </c>
      <c r="B3118" t="s">
        <v>14753</v>
      </c>
      <c r="C3118" t="s">
        <v>14754</v>
      </c>
      <c r="D3118" t="s">
        <v>14755</v>
      </c>
      <c r="E3118" t="s">
        <v>14756</v>
      </c>
      <c r="F3118" s="2">
        <v>15</v>
      </c>
      <c r="H3118" t="s">
        <v>14757</v>
      </c>
      <c r="I3118">
        <v>0</v>
      </c>
      <c r="J3118">
        <v>1</v>
      </c>
    </row>
    <row r="3119" spans="1:10" x14ac:dyDescent="0.35">
      <c r="A3119" t="s">
        <v>9405</v>
      </c>
      <c r="B3119" t="s">
        <v>14758</v>
      </c>
      <c r="C3119" t="s">
        <v>14759</v>
      </c>
      <c r="D3119" t="s">
        <v>14760</v>
      </c>
      <c r="E3119" t="s">
        <v>14761</v>
      </c>
      <c r="F3119" s="2">
        <v>30</v>
      </c>
      <c r="H3119" t="s">
        <v>14762</v>
      </c>
      <c r="I3119">
        <v>0</v>
      </c>
      <c r="J3119">
        <v>1</v>
      </c>
    </row>
    <row r="3120" spans="1:10" x14ac:dyDescent="0.35">
      <c r="A3120" t="s">
        <v>9405</v>
      </c>
      <c r="B3120" t="s">
        <v>14763</v>
      </c>
      <c r="C3120" t="s">
        <v>14764</v>
      </c>
      <c r="D3120" t="s">
        <v>14765</v>
      </c>
      <c r="E3120" t="s">
        <v>14766</v>
      </c>
      <c r="F3120" s="2">
        <v>30</v>
      </c>
      <c r="H3120" t="s">
        <v>14767</v>
      </c>
      <c r="I3120">
        <v>0</v>
      </c>
      <c r="J3120">
        <v>1</v>
      </c>
    </row>
    <row r="3121" spans="1:10" x14ac:dyDescent="0.35">
      <c r="A3121" t="s">
        <v>9405</v>
      </c>
      <c r="B3121" t="s">
        <v>14768</v>
      </c>
      <c r="C3121" t="s">
        <v>14769</v>
      </c>
      <c r="D3121" t="s">
        <v>14770</v>
      </c>
      <c r="E3121" t="s">
        <v>14771</v>
      </c>
      <c r="F3121" s="2">
        <v>15</v>
      </c>
      <c r="H3121" t="s">
        <v>14772</v>
      </c>
      <c r="I3121">
        <v>0</v>
      </c>
      <c r="J3121">
        <v>1</v>
      </c>
    </row>
    <row r="3122" spans="1:10" x14ac:dyDescent="0.35">
      <c r="A3122" t="s">
        <v>9405</v>
      </c>
      <c r="B3122" t="s">
        <v>14773</v>
      </c>
      <c r="C3122" t="s">
        <v>14774</v>
      </c>
      <c r="D3122" t="s">
        <v>14775</v>
      </c>
      <c r="E3122" t="s">
        <v>14776</v>
      </c>
      <c r="F3122" s="2">
        <v>15</v>
      </c>
      <c r="H3122" t="s">
        <v>14777</v>
      </c>
      <c r="I3122">
        <v>0</v>
      </c>
      <c r="J3122">
        <v>1</v>
      </c>
    </row>
    <row r="3123" spans="1:10" x14ac:dyDescent="0.35">
      <c r="A3123" t="s">
        <v>9405</v>
      </c>
      <c r="B3123" t="s">
        <v>14778</v>
      </c>
      <c r="C3123" t="s">
        <v>14779</v>
      </c>
      <c r="D3123" t="s">
        <v>14780</v>
      </c>
      <c r="E3123" t="s">
        <v>14781</v>
      </c>
      <c r="F3123" s="2">
        <v>15</v>
      </c>
      <c r="H3123" t="s">
        <v>14782</v>
      </c>
      <c r="I3123">
        <v>0</v>
      </c>
      <c r="J3123">
        <v>1</v>
      </c>
    </row>
    <row r="3124" spans="1:10" x14ac:dyDescent="0.35">
      <c r="A3124" t="s">
        <v>9405</v>
      </c>
      <c r="B3124" t="s">
        <v>14783</v>
      </c>
      <c r="C3124" t="s">
        <v>14784</v>
      </c>
      <c r="D3124" t="s">
        <v>14785</v>
      </c>
      <c r="E3124" t="s">
        <v>14786</v>
      </c>
      <c r="F3124" s="2">
        <v>18</v>
      </c>
      <c r="H3124" t="s">
        <v>14787</v>
      </c>
      <c r="I3124">
        <v>0</v>
      </c>
      <c r="J3124">
        <v>1</v>
      </c>
    </row>
    <row r="3125" spans="1:10" x14ac:dyDescent="0.35">
      <c r="A3125" t="s">
        <v>9405</v>
      </c>
      <c r="B3125" t="s">
        <v>14788</v>
      </c>
      <c r="C3125" t="s">
        <v>14789</v>
      </c>
      <c r="D3125" t="s">
        <v>14790</v>
      </c>
      <c r="E3125" t="s">
        <v>14791</v>
      </c>
      <c r="F3125" s="2">
        <v>145</v>
      </c>
      <c r="H3125" t="s">
        <v>14792</v>
      </c>
      <c r="I3125">
        <v>0</v>
      </c>
      <c r="J3125">
        <v>1</v>
      </c>
    </row>
    <row r="3126" spans="1:10" x14ac:dyDescent="0.35">
      <c r="A3126" t="s">
        <v>9405</v>
      </c>
      <c r="B3126" t="s">
        <v>14793</v>
      </c>
      <c r="C3126" t="s">
        <v>14794</v>
      </c>
      <c r="D3126" t="s">
        <v>14795</v>
      </c>
      <c r="E3126" t="s">
        <v>14796</v>
      </c>
      <c r="F3126" s="2">
        <v>15</v>
      </c>
      <c r="H3126" t="s">
        <v>14797</v>
      </c>
      <c r="I3126">
        <v>0</v>
      </c>
      <c r="J3126">
        <v>1</v>
      </c>
    </row>
    <row r="3127" spans="1:10" x14ac:dyDescent="0.35">
      <c r="A3127" t="s">
        <v>9405</v>
      </c>
      <c r="B3127" t="s">
        <v>14798</v>
      </c>
      <c r="C3127" t="s">
        <v>14799</v>
      </c>
      <c r="D3127" t="s">
        <v>14800</v>
      </c>
      <c r="E3127" t="s">
        <v>14801</v>
      </c>
      <c r="F3127" s="2">
        <v>21.25</v>
      </c>
      <c r="H3127" t="s">
        <v>14802</v>
      </c>
      <c r="I3127">
        <v>0</v>
      </c>
      <c r="J3127">
        <v>1</v>
      </c>
    </row>
    <row r="3128" spans="1:10" x14ac:dyDescent="0.35">
      <c r="A3128" t="s">
        <v>9405</v>
      </c>
      <c r="B3128" t="s">
        <v>14803</v>
      </c>
      <c r="C3128" t="s">
        <v>14804</v>
      </c>
      <c r="D3128" t="s">
        <v>14805</v>
      </c>
      <c r="E3128" t="s">
        <v>14806</v>
      </c>
      <c r="F3128" s="2">
        <v>40</v>
      </c>
      <c r="H3128" t="s">
        <v>14807</v>
      </c>
      <c r="I3128">
        <v>0</v>
      </c>
      <c r="J3128">
        <v>1</v>
      </c>
    </row>
    <row r="3129" spans="1:10" x14ac:dyDescent="0.35">
      <c r="A3129" t="s">
        <v>9405</v>
      </c>
      <c r="B3129" t="s">
        <v>14808</v>
      </c>
      <c r="C3129" t="s">
        <v>14809</v>
      </c>
      <c r="D3129" t="s">
        <v>14810</v>
      </c>
      <c r="E3129" t="s">
        <v>14811</v>
      </c>
      <c r="F3129" s="2">
        <v>16.25</v>
      </c>
      <c r="H3129" t="s">
        <v>14812</v>
      </c>
      <c r="I3129">
        <v>0</v>
      </c>
      <c r="J3129">
        <v>1</v>
      </c>
    </row>
    <row r="3130" spans="1:10" x14ac:dyDescent="0.35">
      <c r="A3130" t="s">
        <v>9405</v>
      </c>
      <c r="B3130" t="s">
        <v>14813</v>
      </c>
      <c r="C3130" t="s">
        <v>14814</v>
      </c>
      <c r="D3130" t="s">
        <v>14815</v>
      </c>
      <c r="E3130" t="s">
        <v>14816</v>
      </c>
      <c r="F3130" s="2">
        <v>60</v>
      </c>
      <c r="H3130" t="s">
        <v>14817</v>
      </c>
      <c r="I3130">
        <v>0</v>
      </c>
      <c r="J3130">
        <v>1</v>
      </c>
    </row>
    <row r="3131" spans="1:10" x14ac:dyDescent="0.35">
      <c r="A3131" t="s">
        <v>9405</v>
      </c>
      <c r="B3131" t="s">
        <v>14818</v>
      </c>
      <c r="C3131" t="s">
        <v>14819</v>
      </c>
      <c r="D3131" t="s">
        <v>14820</v>
      </c>
      <c r="E3131" t="s">
        <v>14821</v>
      </c>
      <c r="F3131" s="2">
        <v>15</v>
      </c>
      <c r="H3131" t="s">
        <v>14822</v>
      </c>
      <c r="I3131">
        <v>0</v>
      </c>
      <c r="J3131">
        <v>1</v>
      </c>
    </row>
    <row r="3132" spans="1:10" x14ac:dyDescent="0.35">
      <c r="A3132" t="s">
        <v>9405</v>
      </c>
      <c r="B3132" t="s">
        <v>14823</v>
      </c>
      <c r="C3132" t="s">
        <v>14824</v>
      </c>
      <c r="D3132" t="s">
        <v>14825</v>
      </c>
      <c r="E3132" t="s">
        <v>14826</v>
      </c>
      <c r="F3132" s="2">
        <v>15</v>
      </c>
      <c r="H3132" t="s">
        <v>14827</v>
      </c>
      <c r="I3132">
        <v>0</v>
      </c>
      <c r="J3132">
        <v>1</v>
      </c>
    </row>
    <row r="3133" spans="1:10" x14ac:dyDescent="0.35">
      <c r="A3133" t="s">
        <v>9405</v>
      </c>
      <c r="B3133" t="s">
        <v>14828</v>
      </c>
      <c r="C3133" t="s">
        <v>14829</v>
      </c>
      <c r="D3133" t="s">
        <v>14830</v>
      </c>
      <c r="E3133" t="s">
        <v>14831</v>
      </c>
      <c r="F3133" s="2">
        <v>15</v>
      </c>
      <c r="H3133" t="s">
        <v>14832</v>
      </c>
      <c r="I3133">
        <v>0</v>
      </c>
      <c r="J3133">
        <v>1</v>
      </c>
    </row>
    <row r="3134" spans="1:10" x14ac:dyDescent="0.35">
      <c r="A3134" t="s">
        <v>9405</v>
      </c>
      <c r="B3134" t="s">
        <v>14833</v>
      </c>
      <c r="C3134" t="s">
        <v>14834</v>
      </c>
      <c r="D3134" t="s">
        <v>14835</v>
      </c>
      <c r="E3134" t="s">
        <v>14836</v>
      </c>
      <c r="F3134" s="2">
        <v>0</v>
      </c>
      <c r="I3134">
        <v>0</v>
      </c>
      <c r="J3134">
        <v>1</v>
      </c>
    </row>
    <row r="3135" spans="1:10" x14ac:dyDescent="0.35">
      <c r="A3135" t="s">
        <v>9405</v>
      </c>
      <c r="B3135" t="s">
        <v>14837</v>
      </c>
      <c r="C3135" t="s">
        <v>14838</v>
      </c>
      <c r="D3135" t="s">
        <v>14839</v>
      </c>
      <c r="E3135" t="s">
        <v>14839</v>
      </c>
      <c r="F3135" s="2">
        <v>20</v>
      </c>
      <c r="H3135" t="s">
        <v>14840</v>
      </c>
      <c r="I3135">
        <v>0</v>
      </c>
      <c r="J3135">
        <v>1</v>
      </c>
    </row>
    <row r="3136" spans="1:10" x14ac:dyDescent="0.35">
      <c r="A3136" t="s">
        <v>9405</v>
      </c>
      <c r="B3136" t="s">
        <v>14841</v>
      </c>
      <c r="C3136" t="s">
        <v>14842</v>
      </c>
      <c r="D3136" t="s">
        <v>14843</v>
      </c>
      <c r="E3136" t="s">
        <v>14844</v>
      </c>
      <c r="F3136" s="2">
        <v>15</v>
      </c>
      <c r="H3136" t="s">
        <v>14845</v>
      </c>
      <c r="I3136">
        <v>0</v>
      </c>
      <c r="J3136">
        <v>1</v>
      </c>
    </row>
    <row r="3137" spans="1:10" x14ac:dyDescent="0.35">
      <c r="A3137" t="s">
        <v>9405</v>
      </c>
      <c r="B3137" t="s">
        <v>14846</v>
      </c>
      <c r="C3137" t="s">
        <v>14847</v>
      </c>
      <c r="D3137" t="s">
        <v>14848</v>
      </c>
      <c r="E3137" t="s">
        <v>14849</v>
      </c>
      <c r="F3137" s="2">
        <v>20</v>
      </c>
      <c r="H3137" t="s">
        <v>14850</v>
      </c>
      <c r="I3137">
        <v>0</v>
      </c>
      <c r="J3137">
        <v>1</v>
      </c>
    </row>
    <row r="3138" spans="1:10" x14ac:dyDescent="0.35">
      <c r="A3138" t="s">
        <v>9405</v>
      </c>
      <c r="B3138" t="s">
        <v>14851</v>
      </c>
      <c r="C3138" t="s">
        <v>14852</v>
      </c>
      <c r="D3138" t="s">
        <v>14853</v>
      </c>
      <c r="E3138" t="s">
        <v>14854</v>
      </c>
      <c r="F3138" s="2">
        <v>40</v>
      </c>
      <c r="H3138" t="s">
        <v>14855</v>
      </c>
      <c r="I3138">
        <v>0</v>
      </c>
      <c r="J3138">
        <v>1</v>
      </c>
    </row>
    <row r="3139" spans="1:10" x14ac:dyDescent="0.35">
      <c r="A3139" t="s">
        <v>9405</v>
      </c>
      <c r="B3139" t="s">
        <v>14856</v>
      </c>
      <c r="C3139" t="s">
        <v>14857</v>
      </c>
      <c r="D3139" t="s">
        <v>14858</v>
      </c>
      <c r="E3139" t="s">
        <v>14859</v>
      </c>
      <c r="F3139" s="2">
        <v>12</v>
      </c>
      <c r="H3139" t="s">
        <v>14860</v>
      </c>
      <c r="I3139">
        <v>0</v>
      </c>
      <c r="J3139">
        <v>1</v>
      </c>
    </row>
    <row r="3140" spans="1:10" x14ac:dyDescent="0.35">
      <c r="A3140" t="s">
        <v>9405</v>
      </c>
      <c r="B3140" t="s">
        <v>14861</v>
      </c>
      <c r="C3140" t="s">
        <v>14862</v>
      </c>
      <c r="D3140" t="s">
        <v>14863</v>
      </c>
      <c r="E3140" t="s">
        <v>14864</v>
      </c>
      <c r="F3140" s="2">
        <v>28</v>
      </c>
      <c r="H3140" t="s">
        <v>14865</v>
      </c>
      <c r="I3140">
        <v>0</v>
      </c>
      <c r="J3140">
        <v>1</v>
      </c>
    </row>
    <row r="3141" spans="1:10" x14ac:dyDescent="0.35">
      <c r="A3141" t="s">
        <v>9405</v>
      </c>
      <c r="B3141" t="s">
        <v>14866</v>
      </c>
      <c r="C3141" t="s">
        <v>14867</v>
      </c>
      <c r="D3141" t="s">
        <v>14868</v>
      </c>
      <c r="E3141" t="s">
        <v>14869</v>
      </c>
      <c r="F3141" s="2">
        <v>15</v>
      </c>
      <c r="H3141" t="s">
        <v>14870</v>
      </c>
      <c r="I3141">
        <v>0</v>
      </c>
      <c r="J3141">
        <v>1</v>
      </c>
    </row>
    <row r="3142" spans="1:10" x14ac:dyDescent="0.35">
      <c r="A3142" t="s">
        <v>9405</v>
      </c>
      <c r="B3142" t="s">
        <v>14871</v>
      </c>
      <c r="C3142" t="s">
        <v>14872</v>
      </c>
      <c r="D3142" t="s">
        <v>14873</v>
      </c>
      <c r="E3142" t="s">
        <v>14874</v>
      </c>
      <c r="F3142" s="2">
        <v>15</v>
      </c>
      <c r="H3142" t="s">
        <v>14875</v>
      </c>
      <c r="I3142">
        <v>0</v>
      </c>
      <c r="J3142">
        <v>1</v>
      </c>
    </row>
    <row r="3143" spans="1:10" x14ac:dyDescent="0.35">
      <c r="A3143" t="s">
        <v>9405</v>
      </c>
      <c r="B3143" t="s">
        <v>14876</v>
      </c>
      <c r="C3143" t="s">
        <v>14877</v>
      </c>
      <c r="D3143" t="s">
        <v>14878</v>
      </c>
      <c r="E3143" t="s">
        <v>14879</v>
      </c>
      <c r="F3143" s="2">
        <v>16.25</v>
      </c>
      <c r="H3143" t="s">
        <v>14880</v>
      </c>
      <c r="I3143">
        <v>0</v>
      </c>
      <c r="J3143">
        <v>1</v>
      </c>
    </row>
    <row r="3144" spans="1:10" x14ac:dyDescent="0.35">
      <c r="A3144" t="s">
        <v>9405</v>
      </c>
      <c r="B3144" t="s">
        <v>14881</v>
      </c>
      <c r="C3144" t="s">
        <v>14882</v>
      </c>
      <c r="D3144" t="s">
        <v>14883</v>
      </c>
      <c r="E3144" t="s">
        <v>14884</v>
      </c>
      <c r="F3144" s="2">
        <v>15</v>
      </c>
      <c r="H3144" t="s">
        <v>14885</v>
      </c>
      <c r="I3144">
        <v>0</v>
      </c>
      <c r="J3144">
        <v>1</v>
      </c>
    </row>
    <row r="3145" spans="1:10" x14ac:dyDescent="0.35">
      <c r="A3145" t="s">
        <v>9405</v>
      </c>
      <c r="B3145" t="s">
        <v>14886</v>
      </c>
      <c r="C3145" t="s">
        <v>14887</v>
      </c>
      <c r="D3145" t="s">
        <v>14888</v>
      </c>
      <c r="E3145" t="s">
        <v>14889</v>
      </c>
      <c r="F3145" s="2">
        <v>15</v>
      </c>
      <c r="H3145" t="s">
        <v>14890</v>
      </c>
      <c r="I3145">
        <v>0</v>
      </c>
      <c r="J3145">
        <v>1</v>
      </c>
    </row>
    <row r="3146" spans="1:10" x14ac:dyDescent="0.35">
      <c r="A3146" t="s">
        <v>9405</v>
      </c>
      <c r="B3146" t="s">
        <v>14891</v>
      </c>
      <c r="C3146" t="s">
        <v>14892</v>
      </c>
      <c r="D3146" t="s">
        <v>14893</v>
      </c>
      <c r="E3146" t="s">
        <v>14894</v>
      </c>
      <c r="F3146" s="2">
        <v>15</v>
      </c>
      <c r="H3146" t="s">
        <v>14895</v>
      </c>
      <c r="I3146">
        <v>0</v>
      </c>
      <c r="J3146">
        <v>1</v>
      </c>
    </row>
    <row r="3147" spans="1:10" x14ac:dyDescent="0.35">
      <c r="A3147" t="s">
        <v>9405</v>
      </c>
      <c r="B3147" t="s">
        <v>14896</v>
      </c>
      <c r="C3147" t="s">
        <v>14897</v>
      </c>
      <c r="D3147" t="s">
        <v>14898</v>
      </c>
      <c r="E3147" t="s">
        <v>14899</v>
      </c>
      <c r="F3147" s="2">
        <v>30</v>
      </c>
      <c r="H3147" t="s">
        <v>14900</v>
      </c>
      <c r="I3147">
        <v>0</v>
      </c>
      <c r="J3147">
        <v>1</v>
      </c>
    </row>
    <row r="3148" spans="1:10" x14ac:dyDescent="0.35">
      <c r="A3148" t="s">
        <v>9405</v>
      </c>
      <c r="B3148" t="s">
        <v>14901</v>
      </c>
      <c r="C3148" t="s">
        <v>14902</v>
      </c>
      <c r="D3148" t="s">
        <v>14903</v>
      </c>
      <c r="E3148" t="s">
        <v>14904</v>
      </c>
      <c r="F3148" s="2">
        <v>0</v>
      </c>
      <c r="I3148">
        <v>0</v>
      </c>
      <c r="J3148">
        <v>1</v>
      </c>
    </row>
    <row r="3149" spans="1:10" x14ac:dyDescent="0.35">
      <c r="A3149" t="s">
        <v>9405</v>
      </c>
      <c r="B3149" t="s">
        <v>14905</v>
      </c>
      <c r="C3149" t="s">
        <v>14906</v>
      </c>
      <c r="D3149" t="s">
        <v>14907</v>
      </c>
      <c r="E3149" t="s">
        <v>14908</v>
      </c>
      <c r="F3149" s="2">
        <v>15</v>
      </c>
      <c r="H3149" t="s">
        <v>14909</v>
      </c>
      <c r="I3149">
        <v>0</v>
      </c>
      <c r="J3149">
        <v>1</v>
      </c>
    </row>
    <row r="3150" spans="1:10" x14ac:dyDescent="0.35">
      <c r="A3150" t="s">
        <v>9405</v>
      </c>
      <c r="B3150" t="s">
        <v>14910</v>
      </c>
      <c r="C3150" t="s">
        <v>14911</v>
      </c>
      <c r="D3150" t="s">
        <v>14912</v>
      </c>
      <c r="E3150" t="s">
        <v>14913</v>
      </c>
      <c r="F3150" s="2">
        <v>0</v>
      </c>
      <c r="I3150">
        <v>0</v>
      </c>
      <c r="J3150">
        <v>1</v>
      </c>
    </row>
    <row r="3151" spans="1:10" x14ac:dyDescent="0.35">
      <c r="A3151" t="s">
        <v>9405</v>
      </c>
      <c r="B3151" t="s">
        <v>14914</v>
      </c>
      <c r="C3151" t="s">
        <v>14915</v>
      </c>
      <c r="D3151" t="s">
        <v>14916</v>
      </c>
      <c r="E3151" t="s">
        <v>14917</v>
      </c>
      <c r="F3151" s="2">
        <v>16.25</v>
      </c>
      <c r="H3151" t="s">
        <v>14918</v>
      </c>
      <c r="I3151">
        <v>0</v>
      </c>
      <c r="J3151">
        <v>1</v>
      </c>
    </row>
    <row r="3152" spans="1:10" x14ac:dyDescent="0.35">
      <c r="A3152" t="s">
        <v>9405</v>
      </c>
      <c r="B3152" t="s">
        <v>14919</v>
      </c>
      <c r="C3152" t="s">
        <v>14920</v>
      </c>
      <c r="D3152" t="s">
        <v>14921</v>
      </c>
      <c r="E3152" t="s">
        <v>14922</v>
      </c>
      <c r="F3152" s="2">
        <v>15</v>
      </c>
      <c r="H3152" t="s">
        <v>14923</v>
      </c>
      <c r="I3152">
        <v>0</v>
      </c>
      <c r="J3152">
        <v>1</v>
      </c>
    </row>
    <row r="3153" spans="1:10" x14ac:dyDescent="0.35">
      <c r="A3153" t="s">
        <v>9405</v>
      </c>
      <c r="B3153" t="s">
        <v>14924</v>
      </c>
      <c r="C3153" t="s">
        <v>14925</v>
      </c>
      <c r="D3153" t="s">
        <v>14926</v>
      </c>
      <c r="E3153" t="s">
        <v>14927</v>
      </c>
      <c r="F3153" s="2">
        <v>12</v>
      </c>
      <c r="H3153" t="s">
        <v>14928</v>
      </c>
      <c r="I3153">
        <v>0</v>
      </c>
      <c r="J3153">
        <v>1</v>
      </c>
    </row>
    <row r="3154" spans="1:10" x14ac:dyDescent="0.35">
      <c r="A3154" t="s">
        <v>9405</v>
      </c>
      <c r="B3154" t="s">
        <v>14929</v>
      </c>
      <c r="C3154" t="s">
        <v>14930</v>
      </c>
      <c r="D3154" t="s">
        <v>14931</v>
      </c>
      <c r="E3154" t="s">
        <v>14932</v>
      </c>
      <c r="F3154" s="2">
        <v>15</v>
      </c>
      <c r="H3154" t="s">
        <v>14933</v>
      </c>
      <c r="I3154">
        <v>0</v>
      </c>
      <c r="J3154">
        <v>1</v>
      </c>
    </row>
    <row r="3155" spans="1:10" x14ac:dyDescent="0.35">
      <c r="A3155" t="s">
        <v>9405</v>
      </c>
      <c r="B3155" t="s">
        <v>14934</v>
      </c>
      <c r="C3155" t="s">
        <v>14935</v>
      </c>
      <c r="D3155" t="s">
        <v>14936</v>
      </c>
      <c r="E3155" t="s">
        <v>14937</v>
      </c>
      <c r="F3155" s="2">
        <v>15</v>
      </c>
      <c r="H3155" t="s">
        <v>14938</v>
      </c>
      <c r="I3155">
        <v>0</v>
      </c>
      <c r="J3155">
        <v>1</v>
      </c>
    </row>
    <row r="3156" spans="1:10" x14ac:dyDescent="0.35">
      <c r="A3156" t="s">
        <v>9405</v>
      </c>
      <c r="B3156" t="s">
        <v>14939</v>
      </c>
      <c r="C3156" t="s">
        <v>14940</v>
      </c>
      <c r="D3156" t="s">
        <v>14941</v>
      </c>
      <c r="E3156" t="s">
        <v>14942</v>
      </c>
      <c r="F3156" s="2">
        <v>30</v>
      </c>
      <c r="H3156" t="s">
        <v>14943</v>
      </c>
      <c r="I3156">
        <v>0</v>
      </c>
      <c r="J3156">
        <v>1</v>
      </c>
    </row>
    <row r="3157" spans="1:10" x14ac:dyDescent="0.35">
      <c r="A3157" t="s">
        <v>9405</v>
      </c>
      <c r="B3157" t="s">
        <v>14944</v>
      </c>
      <c r="C3157" t="s">
        <v>14945</v>
      </c>
      <c r="D3157" t="s">
        <v>14946</v>
      </c>
      <c r="E3157" t="s">
        <v>14947</v>
      </c>
      <c r="F3157" s="2">
        <v>15</v>
      </c>
      <c r="H3157" t="s">
        <v>14948</v>
      </c>
      <c r="I3157">
        <v>0</v>
      </c>
      <c r="J3157">
        <v>1</v>
      </c>
    </row>
    <row r="3158" spans="1:10" x14ac:dyDescent="0.35">
      <c r="A3158" t="s">
        <v>9405</v>
      </c>
      <c r="B3158" t="s">
        <v>14949</v>
      </c>
      <c r="C3158" t="s">
        <v>14950</v>
      </c>
      <c r="D3158" t="s">
        <v>4543</v>
      </c>
      <c r="E3158" t="s">
        <v>4544</v>
      </c>
      <c r="F3158" s="2">
        <v>0</v>
      </c>
      <c r="I3158">
        <v>0</v>
      </c>
      <c r="J3158">
        <v>1</v>
      </c>
    </row>
    <row r="3159" spans="1:10" x14ac:dyDescent="0.35">
      <c r="A3159" t="s">
        <v>9405</v>
      </c>
      <c r="B3159" t="s">
        <v>14951</v>
      </c>
      <c r="C3159" t="s">
        <v>14952</v>
      </c>
      <c r="D3159" t="s">
        <v>14953</v>
      </c>
      <c r="E3159" t="s">
        <v>14954</v>
      </c>
      <c r="F3159" s="2">
        <v>15</v>
      </c>
      <c r="H3159" t="s">
        <v>14955</v>
      </c>
      <c r="I3159">
        <v>0</v>
      </c>
      <c r="J3159">
        <v>1</v>
      </c>
    </row>
    <row r="3160" spans="1:10" x14ac:dyDescent="0.35">
      <c r="A3160" t="s">
        <v>9405</v>
      </c>
      <c r="B3160" t="s">
        <v>14956</v>
      </c>
      <c r="C3160" t="s">
        <v>14957</v>
      </c>
      <c r="D3160" t="s">
        <v>14958</v>
      </c>
      <c r="E3160" t="s">
        <v>14959</v>
      </c>
      <c r="F3160" s="2">
        <v>15</v>
      </c>
      <c r="H3160" t="s">
        <v>14960</v>
      </c>
      <c r="I3160">
        <v>0</v>
      </c>
      <c r="J3160">
        <v>1</v>
      </c>
    </row>
    <row r="3161" spans="1:10" x14ac:dyDescent="0.35">
      <c r="A3161" t="s">
        <v>9405</v>
      </c>
      <c r="B3161" t="s">
        <v>14961</v>
      </c>
      <c r="C3161" t="s">
        <v>14962</v>
      </c>
      <c r="D3161" t="s">
        <v>14963</v>
      </c>
      <c r="E3161" t="s">
        <v>14964</v>
      </c>
      <c r="F3161" s="2">
        <v>15</v>
      </c>
      <c r="H3161" t="s">
        <v>14965</v>
      </c>
      <c r="I3161">
        <v>0</v>
      </c>
      <c r="J3161">
        <v>1</v>
      </c>
    </row>
    <row r="3162" spans="1:10" x14ac:dyDescent="0.35">
      <c r="A3162" t="s">
        <v>9405</v>
      </c>
      <c r="B3162" t="s">
        <v>14966</v>
      </c>
      <c r="C3162" t="s">
        <v>14967</v>
      </c>
      <c r="D3162" t="s">
        <v>14968</v>
      </c>
      <c r="E3162" t="s">
        <v>14969</v>
      </c>
      <c r="F3162" s="2">
        <v>19.52</v>
      </c>
      <c r="I3162">
        <v>0</v>
      </c>
      <c r="J3162">
        <v>1</v>
      </c>
    </row>
    <row r="3163" spans="1:10" x14ac:dyDescent="0.35">
      <c r="A3163" t="s">
        <v>9405</v>
      </c>
      <c r="B3163" t="s">
        <v>14970</v>
      </c>
      <c r="C3163" t="s">
        <v>14971</v>
      </c>
      <c r="D3163" t="s">
        <v>14972</v>
      </c>
      <c r="E3163" t="s">
        <v>14973</v>
      </c>
      <c r="F3163" s="2">
        <v>100</v>
      </c>
      <c r="H3163" t="s">
        <v>14974</v>
      </c>
      <c r="I3163">
        <v>0</v>
      </c>
      <c r="J3163">
        <v>1</v>
      </c>
    </row>
    <row r="3164" spans="1:10" x14ac:dyDescent="0.35">
      <c r="A3164" t="s">
        <v>9405</v>
      </c>
      <c r="B3164" t="s">
        <v>14975</v>
      </c>
      <c r="C3164" t="s">
        <v>14976</v>
      </c>
      <c r="D3164" t="s">
        <v>14977</v>
      </c>
      <c r="E3164" t="s">
        <v>14978</v>
      </c>
      <c r="F3164" s="2">
        <v>15</v>
      </c>
      <c r="H3164" t="s">
        <v>14979</v>
      </c>
      <c r="I3164">
        <v>0</v>
      </c>
      <c r="J3164">
        <v>1</v>
      </c>
    </row>
    <row r="3165" spans="1:10" x14ac:dyDescent="0.35">
      <c r="A3165" t="s">
        <v>9405</v>
      </c>
      <c r="B3165" t="s">
        <v>14980</v>
      </c>
      <c r="C3165" t="s">
        <v>14981</v>
      </c>
      <c r="D3165" t="s">
        <v>14982</v>
      </c>
      <c r="E3165" t="s">
        <v>14983</v>
      </c>
      <c r="F3165" s="2">
        <v>26.25</v>
      </c>
      <c r="H3165" t="s">
        <v>14984</v>
      </c>
      <c r="I3165">
        <v>0</v>
      </c>
      <c r="J3165">
        <v>1</v>
      </c>
    </row>
    <row r="3166" spans="1:10" x14ac:dyDescent="0.35">
      <c r="A3166" t="s">
        <v>9405</v>
      </c>
      <c r="B3166" t="s">
        <v>14985</v>
      </c>
      <c r="C3166" t="s">
        <v>14986</v>
      </c>
      <c r="D3166" t="s">
        <v>14987</v>
      </c>
      <c r="E3166" t="s">
        <v>14988</v>
      </c>
      <c r="F3166" s="2">
        <v>15</v>
      </c>
      <c r="H3166" t="s">
        <v>14989</v>
      </c>
      <c r="I3166">
        <v>0</v>
      </c>
      <c r="J3166">
        <v>1</v>
      </c>
    </row>
    <row r="3167" spans="1:10" x14ac:dyDescent="0.35">
      <c r="A3167" t="s">
        <v>9405</v>
      </c>
      <c r="B3167" t="s">
        <v>14990</v>
      </c>
      <c r="C3167" t="s">
        <v>14991</v>
      </c>
      <c r="D3167" t="s">
        <v>14992</v>
      </c>
      <c r="E3167" t="s">
        <v>14993</v>
      </c>
      <c r="F3167" s="2">
        <v>15</v>
      </c>
      <c r="H3167" t="s">
        <v>14994</v>
      </c>
      <c r="I3167">
        <v>0</v>
      </c>
      <c r="J3167">
        <v>1</v>
      </c>
    </row>
    <row r="3168" spans="1:10" x14ac:dyDescent="0.35">
      <c r="A3168" t="s">
        <v>9405</v>
      </c>
      <c r="B3168" t="s">
        <v>14995</v>
      </c>
      <c r="C3168" t="s">
        <v>14996</v>
      </c>
      <c r="D3168" t="s">
        <v>14997</v>
      </c>
      <c r="E3168" t="s">
        <v>14998</v>
      </c>
      <c r="F3168" s="2">
        <v>15</v>
      </c>
      <c r="H3168" t="s">
        <v>14999</v>
      </c>
      <c r="I3168">
        <v>0</v>
      </c>
      <c r="J3168">
        <v>1</v>
      </c>
    </row>
    <row r="3169" spans="1:10" x14ac:dyDescent="0.35">
      <c r="A3169" t="s">
        <v>9405</v>
      </c>
      <c r="B3169" t="s">
        <v>15000</v>
      </c>
      <c r="C3169" t="s">
        <v>15001</v>
      </c>
      <c r="D3169" t="s">
        <v>15002</v>
      </c>
      <c r="E3169" t="s">
        <v>15003</v>
      </c>
      <c r="F3169" s="2">
        <v>15</v>
      </c>
      <c r="H3169" t="s">
        <v>15004</v>
      </c>
      <c r="I3169">
        <v>0</v>
      </c>
      <c r="J3169">
        <v>1</v>
      </c>
    </row>
    <row r="3170" spans="1:10" x14ac:dyDescent="0.35">
      <c r="A3170" t="s">
        <v>9405</v>
      </c>
      <c r="B3170" t="s">
        <v>15005</v>
      </c>
      <c r="C3170" t="s">
        <v>15006</v>
      </c>
      <c r="D3170" t="s">
        <v>15007</v>
      </c>
      <c r="E3170" t="s">
        <v>15008</v>
      </c>
      <c r="F3170" s="2">
        <v>48</v>
      </c>
      <c r="H3170" t="s">
        <v>15009</v>
      </c>
      <c r="I3170">
        <v>0</v>
      </c>
      <c r="J3170">
        <v>1</v>
      </c>
    </row>
    <row r="3171" spans="1:10" x14ac:dyDescent="0.35">
      <c r="A3171" t="s">
        <v>9405</v>
      </c>
      <c r="B3171" t="s">
        <v>15010</v>
      </c>
      <c r="C3171" t="s">
        <v>15011</v>
      </c>
      <c r="D3171" t="s">
        <v>15012</v>
      </c>
      <c r="E3171" t="s">
        <v>15013</v>
      </c>
      <c r="F3171" s="2">
        <v>15</v>
      </c>
      <c r="H3171" t="s">
        <v>15014</v>
      </c>
      <c r="I3171">
        <v>0</v>
      </c>
      <c r="J3171">
        <v>1</v>
      </c>
    </row>
    <row r="3172" spans="1:10" x14ac:dyDescent="0.35">
      <c r="A3172" t="s">
        <v>9405</v>
      </c>
      <c r="B3172" t="s">
        <v>15015</v>
      </c>
      <c r="C3172" t="s">
        <v>15016</v>
      </c>
      <c r="D3172" t="s">
        <v>15017</v>
      </c>
      <c r="E3172" t="s">
        <v>15018</v>
      </c>
      <c r="F3172" s="2">
        <v>20.75</v>
      </c>
      <c r="H3172" t="s">
        <v>15019</v>
      </c>
      <c r="I3172">
        <v>0</v>
      </c>
      <c r="J3172">
        <v>1</v>
      </c>
    </row>
    <row r="3173" spans="1:10" x14ac:dyDescent="0.35">
      <c r="A3173" t="s">
        <v>9405</v>
      </c>
      <c r="B3173" t="s">
        <v>15020</v>
      </c>
      <c r="C3173" t="s">
        <v>15021</v>
      </c>
      <c r="D3173" t="s">
        <v>15022</v>
      </c>
      <c r="E3173" t="s">
        <v>15023</v>
      </c>
      <c r="F3173" s="2">
        <v>15</v>
      </c>
      <c r="H3173" t="s">
        <v>15024</v>
      </c>
      <c r="I3173">
        <v>0</v>
      </c>
      <c r="J3173">
        <v>1</v>
      </c>
    </row>
    <row r="3174" spans="1:10" x14ac:dyDescent="0.35">
      <c r="A3174" t="s">
        <v>9405</v>
      </c>
      <c r="B3174" t="s">
        <v>15025</v>
      </c>
      <c r="C3174" t="s">
        <v>15026</v>
      </c>
      <c r="D3174" t="s">
        <v>15027</v>
      </c>
      <c r="E3174" t="s">
        <v>15028</v>
      </c>
      <c r="F3174" s="2">
        <v>19.52</v>
      </c>
      <c r="I3174">
        <v>0</v>
      </c>
      <c r="J3174">
        <v>1</v>
      </c>
    </row>
    <row r="3175" spans="1:10" x14ac:dyDescent="0.35">
      <c r="A3175" t="s">
        <v>9405</v>
      </c>
      <c r="B3175" t="s">
        <v>15029</v>
      </c>
      <c r="C3175" t="s">
        <v>15030</v>
      </c>
      <c r="D3175" t="s">
        <v>15031</v>
      </c>
      <c r="E3175" t="s">
        <v>15032</v>
      </c>
      <c r="F3175" s="2">
        <v>159.75</v>
      </c>
      <c r="H3175" t="s">
        <v>15033</v>
      </c>
      <c r="I3175">
        <v>0</v>
      </c>
      <c r="J3175">
        <v>1</v>
      </c>
    </row>
    <row r="3176" spans="1:10" x14ac:dyDescent="0.35">
      <c r="A3176" t="s">
        <v>9405</v>
      </c>
      <c r="B3176" t="s">
        <v>15034</v>
      </c>
      <c r="C3176" t="s">
        <v>15035</v>
      </c>
      <c r="D3176" t="s">
        <v>15036</v>
      </c>
      <c r="E3176" t="s">
        <v>15037</v>
      </c>
      <c r="F3176" s="2">
        <v>30</v>
      </c>
      <c r="H3176" t="s">
        <v>15038</v>
      </c>
      <c r="I3176">
        <v>0</v>
      </c>
      <c r="J3176">
        <v>1</v>
      </c>
    </row>
    <row r="3177" spans="1:10" x14ac:dyDescent="0.35">
      <c r="A3177" t="s">
        <v>9405</v>
      </c>
      <c r="B3177" t="s">
        <v>15039</v>
      </c>
      <c r="C3177" t="s">
        <v>15040</v>
      </c>
      <c r="D3177" t="s">
        <v>15041</v>
      </c>
      <c r="E3177" t="s">
        <v>15042</v>
      </c>
      <c r="F3177" s="2">
        <v>50.82</v>
      </c>
      <c r="H3177" t="s">
        <v>15043</v>
      </c>
      <c r="I3177">
        <v>0</v>
      </c>
      <c r="J3177">
        <v>1</v>
      </c>
    </row>
    <row r="3178" spans="1:10" x14ac:dyDescent="0.35">
      <c r="A3178" t="s">
        <v>9405</v>
      </c>
      <c r="B3178" t="s">
        <v>15044</v>
      </c>
      <c r="C3178" t="s">
        <v>15045</v>
      </c>
      <c r="D3178" t="s">
        <v>15046</v>
      </c>
      <c r="E3178" t="s">
        <v>15047</v>
      </c>
      <c r="F3178" s="2">
        <v>27.75</v>
      </c>
      <c r="H3178" t="s">
        <v>15048</v>
      </c>
      <c r="I3178">
        <v>0</v>
      </c>
      <c r="J3178">
        <v>1</v>
      </c>
    </row>
    <row r="3179" spans="1:10" x14ac:dyDescent="0.35">
      <c r="A3179" t="s">
        <v>9405</v>
      </c>
      <c r="B3179" t="s">
        <v>15049</v>
      </c>
      <c r="C3179" t="s">
        <v>15050</v>
      </c>
      <c r="D3179" t="s">
        <v>15051</v>
      </c>
      <c r="E3179" t="s">
        <v>15052</v>
      </c>
      <c r="F3179" s="2">
        <v>25.97</v>
      </c>
      <c r="H3179" t="s">
        <v>15053</v>
      </c>
      <c r="I3179">
        <v>0</v>
      </c>
      <c r="J3179">
        <v>1</v>
      </c>
    </row>
    <row r="3180" spans="1:10" x14ac:dyDescent="0.35">
      <c r="A3180" t="s">
        <v>9405</v>
      </c>
      <c r="B3180" t="s">
        <v>15054</v>
      </c>
      <c r="C3180" t="s">
        <v>15055</v>
      </c>
      <c r="D3180" t="s">
        <v>15056</v>
      </c>
      <c r="E3180" t="s">
        <v>15057</v>
      </c>
      <c r="F3180" s="2">
        <v>16.940000000000001</v>
      </c>
      <c r="I3180">
        <v>0</v>
      </c>
      <c r="J3180">
        <v>1</v>
      </c>
    </row>
    <row r="3181" spans="1:10" x14ac:dyDescent="0.35">
      <c r="A3181" t="s">
        <v>9405</v>
      </c>
      <c r="B3181" t="s">
        <v>15058</v>
      </c>
      <c r="C3181" t="s">
        <v>15059</v>
      </c>
      <c r="D3181" t="s">
        <v>15060</v>
      </c>
      <c r="E3181" t="s">
        <v>15061</v>
      </c>
      <c r="F3181" s="2">
        <v>15</v>
      </c>
      <c r="H3181" t="s">
        <v>15062</v>
      </c>
      <c r="I3181">
        <v>0</v>
      </c>
      <c r="J3181">
        <v>1</v>
      </c>
    </row>
    <row r="3182" spans="1:10" x14ac:dyDescent="0.35">
      <c r="A3182" t="s">
        <v>9405</v>
      </c>
      <c r="B3182" t="s">
        <v>15063</v>
      </c>
      <c r="C3182" t="s">
        <v>15064</v>
      </c>
      <c r="D3182" t="s">
        <v>15065</v>
      </c>
      <c r="E3182" t="s">
        <v>15066</v>
      </c>
      <c r="F3182" s="2">
        <v>30</v>
      </c>
      <c r="H3182" t="s">
        <v>15067</v>
      </c>
      <c r="I3182">
        <v>0</v>
      </c>
      <c r="J3182">
        <v>1</v>
      </c>
    </row>
    <row r="3183" spans="1:10" x14ac:dyDescent="0.35">
      <c r="A3183" t="s">
        <v>9405</v>
      </c>
      <c r="B3183" t="s">
        <v>15068</v>
      </c>
      <c r="C3183" t="s">
        <v>15069</v>
      </c>
      <c r="D3183" t="s">
        <v>15070</v>
      </c>
      <c r="E3183" t="s">
        <v>15071</v>
      </c>
      <c r="F3183" s="2">
        <v>16.29</v>
      </c>
      <c r="I3183">
        <v>0</v>
      </c>
      <c r="J3183">
        <v>1</v>
      </c>
    </row>
    <row r="3184" spans="1:10" x14ac:dyDescent="0.35">
      <c r="A3184" t="s">
        <v>9405</v>
      </c>
      <c r="B3184" t="s">
        <v>15072</v>
      </c>
      <c r="C3184" t="s">
        <v>15073</v>
      </c>
      <c r="D3184" t="s">
        <v>15074</v>
      </c>
      <c r="E3184" t="s">
        <v>15075</v>
      </c>
      <c r="F3184" s="2">
        <v>15</v>
      </c>
      <c r="H3184" t="s">
        <v>15076</v>
      </c>
      <c r="I3184">
        <v>0</v>
      </c>
      <c r="J3184">
        <v>1</v>
      </c>
    </row>
    <row r="3185" spans="1:10" x14ac:dyDescent="0.35">
      <c r="A3185" t="s">
        <v>9405</v>
      </c>
      <c r="B3185" t="s">
        <v>15077</v>
      </c>
      <c r="C3185" t="s">
        <v>15078</v>
      </c>
      <c r="D3185" t="s">
        <v>15079</v>
      </c>
      <c r="E3185" t="s">
        <v>15080</v>
      </c>
      <c r="F3185" s="2">
        <v>16.25</v>
      </c>
      <c r="H3185" t="s">
        <v>15081</v>
      </c>
      <c r="I3185">
        <v>0</v>
      </c>
      <c r="J3185">
        <v>1</v>
      </c>
    </row>
    <row r="3186" spans="1:10" x14ac:dyDescent="0.35">
      <c r="A3186" t="s">
        <v>9405</v>
      </c>
      <c r="B3186" t="s">
        <v>15082</v>
      </c>
      <c r="C3186" t="s">
        <v>15083</v>
      </c>
      <c r="D3186" t="s">
        <v>15084</v>
      </c>
      <c r="E3186" t="s">
        <v>15085</v>
      </c>
      <c r="F3186" s="2">
        <v>32.58</v>
      </c>
      <c r="I3186">
        <v>0</v>
      </c>
      <c r="J3186">
        <v>1</v>
      </c>
    </row>
    <row r="3187" spans="1:10" x14ac:dyDescent="0.35">
      <c r="A3187" t="s">
        <v>9405</v>
      </c>
      <c r="B3187" t="s">
        <v>15086</v>
      </c>
      <c r="C3187" t="s">
        <v>15087</v>
      </c>
      <c r="D3187" t="s">
        <v>15088</v>
      </c>
      <c r="E3187" t="s">
        <v>15089</v>
      </c>
      <c r="F3187" s="2">
        <v>15.65</v>
      </c>
      <c r="H3187" t="s">
        <v>15090</v>
      </c>
      <c r="I3187">
        <v>0</v>
      </c>
      <c r="J3187">
        <v>1</v>
      </c>
    </row>
    <row r="3188" spans="1:10" x14ac:dyDescent="0.35">
      <c r="A3188" t="s">
        <v>9405</v>
      </c>
      <c r="B3188" t="s">
        <v>15091</v>
      </c>
      <c r="C3188" t="s">
        <v>15092</v>
      </c>
      <c r="D3188" t="s">
        <v>15093</v>
      </c>
      <c r="E3188" t="s">
        <v>15094</v>
      </c>
      <c r="F3188" s="2">
        <v>15</v>
      </c>
      <c r="H3188" t="s">
        <v>15095</v>
      </c>
      <c r="I3188">
        <v>0</v>
      </c>
      <c r="J3188">
        <v>1</v>
      </c>
    </row>
    <row r="3189" spans="1:10" x14ac:dyDescent="0.35">
      <c r="A3189" t="s">
        <v>9405</v>
      </c>
      <c r="B3189" t="s">
        <v>15096</v>
      </c>
      <c r="C3189" t="s">
        <v>15097</v>
      </c>
      <c r="D3189" t="s">
        <v>15093</v>
      </c>
      <c r="E3189" t="s">
        <v>15094</v>
      </c>
      <c r="F3189" s="2">
        <v>15</v>
      </c>
      <c r="H3189" t="s">
        <v>15098</v>
      </c>
      <c r="I3189">
        <v>0</v>
      </c>
      <c r="J3189">
        <v>1</v>
      </c>
    </row>
    <row r="3190" spans="1:10" x14ac:dyDescent="0.35">
      <c r="A3190" t="s">
        <v>9405</v>
      </c>
      <c r="B3190" t="s">
        <v>15099</v>
      </c>
      <c r="C3190" t="s">
        <v>15100</v>
      </c>
      <c r="D3190" t="s">
        <v>15101</v>
      </c>
      <c r="E3190" t="s">
        <v>15102</v>
      </c>
      <c r="F3190" s="2">
        <v>15</v>
      </c>
      <c r="H3190" t="s">
        <v>15103</v>
      </c>
      <c r="I3190">
        <v>0</v>
      </c>
      <c r="J3190">
        <v>1</v>
      </c>
    </row>
    <row r="3191" spans="1:10" x14ac:dyDescent="0.35">
      <c r="A3191" t="s">
        <v>9405</v>
      </c>
      <c r="B3191" t="s">
        <v>15104</v>
      </c>
      <c r="C3191" t="s">
        <v>15105</v>
      </c>
      <c r="D3191" t="s">
        <v>15106</v>
      </c>
      <c r="E3191" t="s">
        <v>15107</v>
      </c>
      <c r="F3191" s="2">
        <v>17.579999999999998</v>
      </c>
      <c r="I3191">
        <v>0</v>
      </c>
      <c r="J3191">
        <v>1</v>
      </c>
    </row>
    <row r="3192" spans="1:10" x14ac:dyDescent="0.35">
      <c r="A3192" t="s">
        <v>9405</v>
      </c>
      <c r="B3192" t="s">
        <v>15108</v>
      </c>
      <c r="C3192" t="s">
        <v>15109</v>
      </c>
      <c r="D3192" t="s">
        <v>15110</v>
      </c>
      <c r="E3192" t="s">
        <v>15111</v>
      </c>
      <c r="F3192" s="2">
        <v>15</v>
      </c>
      <c r="H3192" t="s">
        <v>15112</v>
      </c>
      <c r="I3192">
        <v>0</v>
      </c>
      <c r="J3192">
        <v>1</v>
      </c>
    </row>
    <row r="3193" spans="1:10" x14ac:dyDescent="0.35">
      <c r="A3193" t="s">
        <v>9405</v>
      </c>
      <c r="B3193" t="s">
        <v>15113</v>
      </c>
      <c r="C3193" t="s">
        <v>15114</v>
      </c>
      <c r="D3193" t="s">
        <v>15115</v>
      </c>
      <c r="E3193" t="s">
        <v>15116</v>
      </c>
      <c r="F3193" s="2">
        <v>15</v>
      </c>
      <c r="H3193" t="s">
        <v>15117</v>
      </c>
      <c r="I3193">
        <v>0</v>
      </c>
      <c r="J3193">
        <v>1</v>
      </c>
    </row>
    <row r="3194" spans="1:10" x14ac:dyDescent="0.35">
      <c r="A3194" t="s">
        <v>9405</v>
      </c>
      <c r="B3194" t="s">
        <v>15118</v>
      </c>
      <c r="C3194" t="s">
        <v>15119</v>
      </c>
      <c r="D3194" t="s">
        <v>15120</v>
      </c>
      <c r="E3194" t="s">
        <v>15121</v>
      </c>
      <c r="F3194" s="2">
        <v>10.8</v>
      </c>
      <c r="H3194" t="s">
        <v>15122</v>
      </c>
      <c r="I3194">
        <v>0</v>
      </c>
      <c r="J3194">
        <v>1</v>
      </c>
    </row>
    <row r="3195" spans="1:10" x14ac:dyDescent="0.35">
      <c r="A3195" t="s">
        <v>9405</v>
      </c>
      <c r="B3195" t="s">
        <v>15123</v>
      </c>
      <c r="C3195" t="s">
        <v>15124</v>
      </c>
      <c r="D3195" t="s">
        <v>15125</v>
      </c>
      <c r="E3195" t="s">
        <v>15126</v>
      </c>
      <c r="F3195" s="2">
        <v>20</v>
      </c>
      <c r="H3195" t="s">
        <v>15127</v>
      </c>
      <c r="I3195">
        <v>0</v>
      </c>
      <c r="J3195">
        <v>1</v>
      </c>
    </row>
    <row r="3196" spans="1:10" x14ac:dyDescent="0.35">
      <c r="A3196" t="s">
        <v>9405</v>
      </c>
      <c r="B3196" t="s">
        <v>15128</v>
      </c>
      <c r="C3196" t="s">
        <v>15129</v>
      </c>
      <c r="D3196" t="s">
        <v>15130</v>
      </c>
      <c r="E3196" t="s">
        <v>15131</v>
      </c>
      <c r="F3196" s="2">
        <v>15</v>
      </c>
      <c r="H3196" t="s">
        <v>15132</v>
      </c>
      <c r="I3196">
        <v>0</v>
      </c>
      <c r="J3196">
        <v>1</v>
      </c>
    </row>
    <row r="3197" spans="1:10" x14ac:dyDescent="0.35">
      <c r="A3197" t="s">
        <v>9405</v>
      </c>
      <c r="B3197" t="s">
        <v>15133</v>
      </c>
      <c r="C3197" t="s">
        <v>15134</v>
      </c>
      <c r="D3197" t="s">
        <v>15135</v>
      </c>
      <c r="E3197" t="s">
        <v>15136</v>
      </c>
      <c r="F3197" s="2">
        <v>15</v>
      </c>
      <c r="H3197" t="s">
        <v>15137</v>
      </c>
      <c r="I3197">
        <v>0</v>
      </c>
      <c r="J3197">
        <v>1</v>
      </c>
    </row>
    <row r="3198" spans="1:10" x14ac:dyDescent="0.35">
      <c r="A3198" t="s">
        <v>9405</v>
      </c>
      <c r="B3198" t="s">
        <v>15138</v>
      </c>
      <c r="C3198" t="s">
        <v>15139</v>
      </c>
      <c r="D3198" t="s">
        <v>15140</v>
      </c>
      <c r="E3198" t="s">
        <v>15141</v>
      </c>
      <c r="F3198" s="2">
        <v>16.25</v>
      </c>
      <c r="H3198" t="s">
        <v>15142</v>
      </c>
      <c r="I3198">
        <v>0</v>
      </c>
      <c r="J3198">
        <v>1</v>
      </c>
    </row>
    <row r="3199" spans="1:10" x14ac:dyDescent="0.35">
      <c r="A3199" t="s">
        <v>9405</v>
      </c>
      <c r="B3199" t="s">
        <v>15143</v>
      </c>
      <c r="C3199" t="s">
        <v>15144</v>
      </c>
      <c r="D3199" t="s">
        <v>15145</v>
      </c>
      <c r="E3199" t="s">
        <v>15146</v>
      </c>
      <c r="F3199" s="2">
        <v>15</v>
      </c>
      <c r="H3199" t="s">
        <v>15147</v>
      </c>
      <c r="I3199">
        <v>0</v>
      </c>
      <c r="J3199">
        <v>1</v>
      </c>
    </row>
    <row r="3200" spans="1:10" x14ac:dyDescent="0.35">
      <c r="A3200" t="s">
        <v>9405</v>
      </c>
      <c r="B3200" t="s">
        <v>15148</v>
      </c>
      <c r="C3200" t="s">
        <v>15149</v>
      </c>
      <c r="D3200" t="s">
        <v>15150</v>
      </c>
      <c r="E3200" t="s">
        <v>15151</v>
      </c>
      <c r="F3200" s="2">
        <v>15</v>
      </c>
      <c r="H3200" t="s">
        <v>15152</v>
      </c>
      <c r="I3200">
        <v>0</v>
      </c>
      <c r="J3200">
        <v>1</v>
      </c>
    </row>
    <row r="3201" spans="1:10" x14ac:dyDescent="0.35">
      <c r="A3201" t="s">
        <v>9405</v>
      </c>
      <c r="B3201" t="s">
        <v>15153</v>
      </c>
      <c r="C3201" t="s">
        <v>15154</v>
      </c>
      <c r="D3201" t="s">
        <v>15150</v>
      </c>
      <c r="E3201" t="s">
        <v>15151</v>
      </c>
      <c r="F3201" s="2">
        <v>15</v>
      </c>
      <c r="H3201" t="s">
        <v>15155</v>
      </c>
      <c r="I3201">
        <v>0</v>
      </c>
      <c r="J3201">
        <v>1</v>
      </c>
    </row>
    <row r="3202" spans="1:10" x14ac:dyDescent="0.35">
      <c r="A3202" t="s">
        <v>9405</v>
      </c>
      <c r="B3202" t="s">
        <v>15156</v>
      </c>
      <c r="C3202" t="s">
        <v>15157</v>
      </c>
      <c r="D3202" t="s">
        <v>15158</v>
      </c>
      <c r="E3202" t="s">
        <v>15159</v>
      </c>
      <c r="F3202" s="2">
        <v>15</v>
      </c>
      <c r="H3202" t="s">
        <v>15160</v>
      </c>
      <c r="I3202">
        <v>0</v>
      </c>
      <c r="J3202">
        <v>1</v>
      </c>
    </row>
    <row r="3203" spans="1:10" x14ac:dyDescent="0.35">
      <c r="A3203" t="s">
        <v>9405</v>
      </c>
      <c r="B3203" t="s">
        <v>15161</v>
      </c>
      <c r="C3203" t="s">
        <v>15162</v>
      </c>
      <c r="D3203" t="s">
        <v>15163</v>
      </c>
      <c r="E3203" t="s">
        <v>15164</v>
      </c>
      <c r="F3203" s="2">
        <v>15</v>
      </c>
      <c r="H3203" t="s">
        <v>15165</v>
      </c>
      <c r="I3203">
        <v>0</v>
      </c>
      <c r="J3203">
        <v>1</v>
      </c>
    </row>
    <row r="3204" spans="1:10" x14ac:dyDescent="0.35">
      <c r="A3204" t="s">
        <v>9405</v>
      </c>
      <c r="B3204" t="s">
        <v>15166</v>
      </c>
      <c r="C3204" t="s">
        <v>15167</v>
      </c>
      <c r="D3204" t="s">
        <v>15168</v>
      </c>
      <c r="E3204" t="s">
        <v>15169</v>
      </c>
      <c r="F3204" s="2">
        <v>15</v>
      </c>
      <c r="H3204" t="s">
        <v>15170</v>
      </c>
      <c r="I3204">
        <v>0</v>
      </c>
      <c r="J3204">
        <v>1</v>
      </c>
    </row>
    <row r="3205" spans="1:10" x14ac:dyDescent="0.35">
      <c r="A3205" t="s">
        <v>9405</v>
      </c>
      <c r="B3205" t="s">
        <v>15171</v>
      </c>
      <c r="C3205" t="s">
        <v>15172</v>
      </c>
      <c r="D3205" t="s">
        <v>15173</v>
      </c>
      <c r="E3205" t="s">
        <v>15174</v>
      </c>
      <c r="F3205" s="2">
        <v>15</v>
      </c>
      <c r="H3205" t="s">
        <v>15175</v>
      </c>
      <c r="I3205">
        <v>0</v>
      </c>
      <c r="J3205">
        <v>1</v>
      </c>
    </row>
    <row r="3206" spans="1:10" x14ac:dyDescent="0.35">
      <c r="A3206" t="s">
        <v>9405</v>
      </c>
      <c r="B3206" t="s">
        <v>15176</v>
      </c>
      <c r="C3206" t="s">
        <v>15177</v>
      </c>
      <c r="D3206" t="s">
        <v>15178</v>
      </c>
      <c r="E3206" t="s">
        <v>15179</v>
      </c>
      <c r="F3206" s="2">
        <v>15</v>
      </c>
      <c r="H3206" t="s">
        <v>15180</v>
      </c>
      <c r="I3206">
        <v>0</v>
      </c>
      <c r="J3206">
        <v>1</v>
      </c>
    </row>
    <row r="3207" spans="1:10" x14ac:dyDescent="0.35">
      <c r="A3207" t="s">
        <v>9405</v>
      </c>
      <c r="B3207" t="s">
        <v>15181</v>
      </c>
      <c r="C3207" t="s">
        <v>15182</v>
      </c>
      <c r="D3207" t="s">
        <v>15183</v>
      </c>
      <c r="E3207" t="s">
        <v>15184</v>
      </c>
      <c r="F3207" s="2">
        <v>17.350000000000001</v>
      </c>
      <c r="H3207" t="s">
        <v>15185</v>
      </c>
      <c r="I3207">
        <v>0</v>
      </c>
      <c r="J3207">
        <v>1</v>
      </c>
    </row>
    <row r="3208" spans="1:10" x14ac:dyDescent="0.35">
      <c r="A3208" t="s">
        <v>9405</v>
      </c>
      <c r="B3208" t="s">
        <v>15186</v>
      </c>
      <c r="C3208" t="s">
        <v>15187</v>
      </c>
      <c r="D3208" t="s">
        <v>15188</v>
      </c>
      <c r="E3208" t="s">
        <v>15189</v>
      </c>
      <c r="F3208" s="2">
        <v>18</v>
      </c>
      <c r="H3208" t="s">
        <v>15190</v>
      </c>
      <c r="I3208">
        <v>0</v>
      </c>
      <c r="J3208">
        <v>1</v>
      </c>
    </row>
    <row r="3209" spans="1:10" x14ac:dyDescent="0.35">
      <c r="A3209" t="s">
        <v>9405</v>
      </c>
      <c r="B3209" t="s">
        <v>15191</v>
      </c>
      <c r="C3209" t="s">
        <v>15192</v>
      </c>
      <c r="D3209" t="s">
        <v>15193</v>
      </c>
      <c r="E3209" t="s">
        <v>15194</v>
      </c>
      <c r="F3209" s="2">
        <v>16.940000000000001</v>
      </c>
      <c r="I3209">
        <v>0</v>
      </c>
      <c r="J3209">
        <v>1</v>
      </c>
    </row>
    <row r="3210" spans="1:10" x14ac:dyDescent="0.35">
      <c r="A3210" t="s">
        <v>9405</v>
      </c>
      <c r="B3210" t="s">
        <v>15195</v>
      </c>
      <c r="C3210" t="s">
        <v>15196</v>
      </c>
      <c r="D3210" t="s">
        <v>15197</v>
      </c>
      <c r="E3210" t="s">
        <v>15198</v>
      </c>
      <c r="F3210" s="2">
        <v>15</v>
      </c>
      <c r="H3210" t="s">
        <v>15199</v>
      </c>
      <c r="I3210">
        <v>0</v>
      </c>
      <c r="J3210">
        <v>1</v>
      </c>
    </row>
    <row r="3211" spans="1:10" x14ac:dyDescent="0.35">
      <c r="A3211" t="s">
        <v>9405</v>
      </c>
      <c r="B3211" t="s">
        <v>15200</v>
      </c>
      <c r="C3211" t="s">
        <v>15201</v>
      </c>
      <c r="D3211" t="s">
        <v>15202</v>
      </c>
      <c r="E3211" t="s">
        <v>15203</v>
      </c>
      <c r="F3211" s="2">
        <v>15</v>
      </c>
      <c r="H3211" t="s">
        <v>15204</v>
      </c>
      <c r="I3211">
        <v>0</v>
      </c>
      <c r="J3211">
        <v>1</v>
      </c>
    </row>
    <row r="3212" spans="1:10" x14ac:dyDescent="0.35">
      <c r="A3212" t="s">
        <v>9405</v>
      </c>
      <c r="B3212" t="s">
        <v>15205</v>
      </c>
      <c r="C3212" t="s">
        <v>15206</v>
      </c>
      <c r="D3212" t="s">
        <v>15202</v>
      </c>
      <c r="E3212" t="s">
        <v>15203</v>
      </c>
      <c r="F3212" s="2">
        <v>15</v>
      </c>
      <c r="H3212" t="s">
        <v>15207</v>
      </c>
      <c r="I3212">
        <v>0</v>
      </c>
      <c r="J3212">
        <v>1</v>
      </c>
    </row>
    <row r="3213" spans="1:10" x14ac:dyDescent="0.35">
      <c r="A3213" t="s">
        <v>9405</v>
      </c>
      <c r="B3213" t="s">
        <v>15208</v>
      </c>
      <c r="C3213" t="s">
        <v>15209</v>
      </c>
      <c r="D3213" t="s">
        <v>15210</v>
      </c>
      <c r="E3213" t="s">
        <v>15211</v>
      </c>
      <c r="F3213" s="2">
        <v>15</v>
      </c>
      <c r="H3213" t="s">
        <v>15212</v>
      </c>
      <c r="I3213">
        <v>0</v>
      </c>
      <c r="J3213">
        <v>1</v>
      </c>
    </row>
    <row r="3214" spans="1:10" x14ac:dyDescent="0.35">
      <c r="A3214" t="s">
        <v>9405</v>
      </c>
      <c r="B3214" t="s">
        <v>15213</v>
      </c>
      <c r="C3214" t="s">
        <v>15214</v>
      </c>
      <c r="D3214" t="s">
        <v>15215</v>
      </c>
      <c r="E3214" t="s">
        <v>15216</v>
      </c>
      <c r="F3214" s="2">
        <v>33.880000000000003</v>
      </c>
      <c r="I3214">
        <v>0</v>
      </c>
      <c r="J3214">
        <v>1</v>
      </c>
    </row>
    <row r="3215" spans="1:10" x14ac:dyDescent="0.35">
      <c r="A3215" t="s">
        <v>9405</v>
      </c>
      <c r="B3215" t="s">
        <v>15217</v>
      </c>
      <c r="C3215" t="s">
        <v>15218</v>
      </c>
      <c r="D3215" t="s">
        <v>15219</v>
      </c>
      <c r="E3215" t="s">
        <v>15220</v>
      </c>
      <c r="F3215" s="2">
        <v>15</v>
      </c>
      <c r="H3215" t="s">
        <v>15221</v>
      </c>
      <c r="I3215">
        <v>0</v>
      </c>
      <c r="J3215">
        <v>1</v>
      </c>
    </row>
    <row r="3216" spans="1:10" x14ac:dyDescent="0.35">
      <c r="A3216" t="s">
        <v>9405</v>
      </c>
      <c r="B3216" t="s">
        <v>15222</v>
      </c>
      <c r="C3216" t="s">
        <v>15223</v>
      </c>
      <c r="D3216" t="s">
        <v>15224</v>
      </c>
      <c r="E3216" t="s">
        <v>15225</v>
      </c>
      <c r="F3216" s="2">
        <v>15</v>
      </c>
      <c r="H3216" t="s">
        <v>15226</v>
      </c>
      <c r="I3216">
        <v>0</v>
      </c>
      <c r="J3216">
        <v>1</v>
      </c>
    </row>
    <row r="3217" spans="1:10" x14ac:dyDescent="0.35">
      <c r="A3217" t="s">
        <v>9405</v>
      </c>
      <c r="B3217" t="s">
        <v>15227</v>
      </c>
      <c r="C3217" t="s">
        <v>15228</v>
      </c>
      <c r="D3217" t="s">
        <v>15229</v>
      </c>
      <c r="E3217" t="s">
        <v>15230</v>
      </c>
      <c r="F3217" s="2">
        <v>15</v>
      </c>
      <c r="H3217" t="s">
        <v>15231</v>
      </c>
      <c r="I3217">
        <v>0</v>
      </c>
      <c r="J3217">
        <v>1</v>
      </c>
    </row>
    <row r="3218" spans="1:10" x14ac:dyDescent="0.35">
      <c r="A3218" t="s">
        <v>9405</v>
      </c>
      <c r="B3218" t="s">
        <v>15232</v>
      </c>
      <c r="C3218" t="s">
        <v>15233</v>
      </c>
      <c r="D3218" t="s">
        <v>15234</v>
      </c>
      <c r="E3218" t="s">
        <v>15235</v>
      </c>
      <c r="F3218" s="2">
        <v>15</v>
      </c>
      <c r="H3218" t="s">
        <v>15236</v>
      </c>
      <c r="I3218">
        <v>0</v>
      </c>
      <c r="J3218">
        <v>1</v>
      </c>
    </row>
    <row r="3219" spans="1:10" x14ac:dyDescent="0.35">
      <c r="A3219" t="s">
        <v>9405</v>
      </c>
      <c r="B3219" t="s">
        <v>15237</v>
      </c>
      <c r="C3219" t="s">
        <v>15238</v>
      </c>
      <c r="D3219" t="s">
        <v>15239</v>
      </c>
      <c r="E3219" t="s">
        <v>15240</v>
      </c>
      <c r="F3219" s="2">
        <v>15</v>
      </c>
      <c r="H3219" t="s">
        <v>15241</v>
      </c>
      <c r="I3219">
        <v>0</v>
      </c>
      <c r="J3219">
        <v>1</v>
      </c>
    </row>
    <row r="3220" spans="1:10" x14ac:dyDescent="0.35">
      <c r="A3220" t="s">
        <v>9405</v>
      </c>
      <c r="B3220" t="s">
        <v>15242</v>
      </c>
      <c r="C3220" t="s">
        <v>15243</v>
      </c>
      <c r="D3220" t="s">
        <v>15244</v>
      </c>
      <c r="E3220" t="s">
        <v>15245</v>
      </c>
      <c r="F3220" s="2">
        <v>37</v>
      </c>
      <c r="H3220" t="s">
        <v>15246</v>
      </c>
      <c r="I3220">
        <v>0</v>
      </c>
      <c r="J3220">
        <v>1</v>
      </c>
    </row>
    <row r="3221" spans="1:10" x14ac:dyDescent="0.35">
      <c r="A3221" t="s">
        <v>9405</v>
      </c>
      <c r="B3221" t="s">
        <v>15247</v>
      </c>
      <c r="C3221" t="s">
        <v>15248</v>
      </c>
      <c r="D3221" t="s">
        <v>15249</v>
      </c>
      <c r="E3221" t="s">
        <v>15250</v>
      </c>
      <c r="F3221" s="2">
        <v>17.579999999999998</v>
      </c>
      <c r="I3221">
        <v>0</v>
      </c>
      <c r="J3221">
        <v>1</v>
      </c>
    </row>
    <row r="3222" spans="1:10" x14ac:dyDescent="0.35">
      <c r="A3222" t="s">
        <v>9405</v>
      </c>
      <c r="B3222" t="s">
        <v>15251</v>
      </c>
      <c r="C3222" t="s">
        <v>15252</v>
      </c>
      <c r="D3222" t="s">
        <v>15253</v>
      </c>
      <c r="E3222" t="s">
        <v>15254</v>
      </c>
      <c r="F3222" s="2">
        <v>15</v>
      </c>
      <c r="H3222" t="s">
        <v>15255</v>
      </c>
      <c r="I3222">
        <v>0</v>
      </c>
      <c r="J3222">
        <v>1</v>
      </c>
    </row>
    <row r="3223" spans="1:10" x14ac:dyDescent="0.35">
      <c r="A3223" t="s">
        <v>9405</v>
      </c>
      <c r="B3223" t="s">
        <v>15256</v>
      </c>
      <c r="C3223" t="s">
        <v>15257</v>
      </c>
      <c r="D3223" t="s">
        <v>15258</v>
      </c>
      <c r="E3223" t="s">
        <v>15259</v>
      </c>
      <c r="F3223" s="2">
        <v>15</v>
      </c>
      <c r="H3223" t="s">
        <v>15260</v>
      </c>
      <c r="I3223">
        <v>0</v>
      </c>
      <c r="J3223">
        <v>1</v>
      </c>
    </row>
    <row r="3224" spans="1:10" x14ac:dyDescent="0.35">
      <c r="A3224" t="s">
        <v>9405</v>
      </c>
      <c r="B3224" t="s">
        <v>15261</v>
      </c>
      <c r="C3224" t="s">
        <v>15262</v>
      </c>
      <c r="D3224" t="s">
        <v>15263</v>
      </c>
      <c r="E3224" t="s">
        <v>15264</v>
      </c>
      <c r="F3224" s="2">
        <v>15</v>
      </c>
      <c r="H3224" t="s">
        <v>15265</v>
      </c>
      <c r="I3224">
        <v>0</v>
      </c>
      <c r="J3224">
        <v>1</v>
      </c>
    </row>
    <row r="3225" spans="1:10" x14ac:dyDescent="0.35">
      <c r="A3225" t="s">
        <v>9405</v>
      </c>
      <c r="B3225" t="s">
        <v>15266</v>
      </c>
      <c r="C3225" t="s">
        <v>15267</v>
      </c>
      <c r="D3225" t="s">
        <v>15268</v>
      </c>
      <c r="E3225" t="s">
        <v>15269</v>
      </c>
      <c r="F3225" s="2">
        <v>21.29</v>
      </c>
      <c r="I3225">
        <v>0</v>
      </c>
      <c r="J3225">
        <v>1</v>
      </c>
    </row>
    <row r="3226" spans="1:10" x14ac:dyDescent="0.35">
      <c r="A3226" t="s">
        <v>9405</v>
      </c>
      <c r="B3226" t="s">
        <v>15270</v>
      </c>
      <c r="C3226" t="s">
        <v>15271</v>
      </c>
      <c r="D3226" t="s">
        <v>15272</v>
      </c>
      <c r="E3226" t="s">
        <v>15273</v>
      </c>
      <c r="F3226" s="2">
        <v>15</v>
      </c>
      <c r="H3226" t="s">
        <v>15274</v>
      </c>
      <c r="I3226">
        <v>0</v>
      </c>
      <c r="J3226">
        <v>1</v>
      </c>
    </row>
    <row r="3227" spans="1:10" x14ac:dyDescent="0.35">
      <c r="A3227" t="s">
        <v>9405</v>
      </c>
      <c r="B3227" t="s">
        <v>15275</v>
      </c>
      <c r="C3227" t="s">
        <v>15276</v>
      </c>
      <c r="D3227" t="s">
        <v>15277</v>
      </c>
      <c r="E3227" t="s">
        <v>15278</v>
      </c>
      <c r="F3227" s="2">
        <v>15</v>
      </c>
      <c r="H3227" t="s">
        <v>15279</v>
      </c>
      <c r="I3227">
        <v>0</v>
      </c>
      <c r="J3227">
        <v>1</v>
      </c>
    </row>
    <row r="3228" spans="1:10" x14ac:dyDescent="0.35">
      <c r="A3228" t="s">
        <v>9405</v>
      </c>
      <c r="B3228" t="s">
        <v>15280</v>
      </c>
      <c r="C3228" t="s">
        <v>15281</v>
      </c>
      <c r="D3228" t="s">
        <v>15282</v>
      </c>
      <c r="E3228" t="s">
        <v>15283</v>
      </c>
      <c r="F3228" s="2">
        <v>26.25</v>
      </c>
      <c r="H3228" t="s">
        <v>15284</v>
      </c>
      <c r="I3228">
        <v>0</v>
      </c>
      <c r="J3228">
        <v>1</v>
      </c>
    </row>
    <row r="3229" spans="1:10" x14ac:dyDescent="0.35">
      <c r="A3229" t="s">
        <v>9405</v>
      </c>
      <c r="B3229" t="s">
        <v>15285</v>
      </c>
      <c r="C3229" t="s">
        <v>15286</v>
      </c>
      <c r="D3229" t="s">
        <v>15287</v>
      </c>
      <c r="E3229" t="s">
        <v>15288</v>
      </c>
      <c r="F3229" s="2">
        <v>15</v>
      </c>
      <c r="H3229" t="s">
        <v>15289</v>
      </c>
      <c r="I3229">
        <v>0</v>
      </c>
      <c r="J3229">
        <v>1</v>
      </c>
    </row>
    <row r="3230" spans="1:10" x14ac:dyDescent="0.35">
      <c r="A3230" t="s">
        <v>9405</v>
      </c>
      <c r="B3230" t="s">
        <v>15290</v>
      </c>
      <c r="C3230" t="s">
        <v>15291</v>
      </c>
      <c r="D3230" t="s">
        <v>15292</v>
      </c>
      <c r="E3230" t="s">
        <v>15293</v>
      </c>
      <c r="F3230" s="2">
        <v>30</v>
      </c>
      <c r="H3230" t="s">
        <v>15294</v>
      </c>
      <c r="I3230">
        <v>0</v>
      </c>
      <c r="J3230">
        <v>1</v>
      </c>
    </row>
    <row r="3231" spans="1:10" x14ac:dyDescent="0.35">
      <c r="A3231" t="s">
        <v>9405</v>
      </c>
      <c r="B3231" t="s">
        <v>15295</v>
      </c>
      <c r="C3231" t="s">
        <v>15296</v>
      </c>
      <c r="D3231" t="s">
        <v>15297</v>
      </c>
      <c r="E3231" t="s">
        <v>15298</v>
      </c>
      <c r="F3231" s="2">
        <v>16.940000000000001</v>
      </c>
      <c r="I3231">
        <v>0</v>
      </c>
      <c r="J3231">
        <v>1</v>
      </c>
    </row>
    <row r="3232" spans="1:10" x14ac:dyDescent="0.35">
      <c r="A3232" t="s">
        <v>9405</v>
      </c>
      <c r="B3232" t="s">
        <v>15299</v>
      </c>
      <c r="C3232" t="s">
        <v>15300</v>
      </c>
      <c r="D3232" t="s">
        <v>15301</v>
      </c>
      <c r="E3232" t="s">
        <v>15302</v>
      </c>
      <c r="F3232" s="2">
        <v>15</v>
      </c>
      <c r="H3232" t="s">
        <v>15303</v>
      </c>
      <c r="I3232">
        <v>0</v>
      </c>
      <c r="J3232">
        <v>1</v>
      </c>
    </row>
    <row r="3233" spans="1:10" x14ac:dyDescent="0.35">
      <c r="A3233" t="s">
        <v>9405</v>
      </c>
      <c r="B3233" t="s">
        <v>15304</v>
      </c>
      <c r="C3233" t="s">
        <v>15305</v>
      </c>
      <c r="D3233" t="s">
        <v>15306</v>
      </c>
      <c r="E3233" t="s">
        <v>15307</v>
      </c>
      <c r="F3233" s="2">
        <v>15</v>
      </c>
      <c r="H3233" t="s">
        <v>15308</v>
      </c>
      <c r="I3233">
        <v>0</v>
      </c>
      <c r="J3233">
        <v>1</v>
      </c>
    </row>
    <row r="3234" spans="1:10" x14ac:dyDescent="0.35">
      <c r="A3234" t="s">
        <v>9405</v>
      </c>
      <c r="B3234" t="s">
        <v>15309</v>
      </c>
      <c r="C3234" t="s">
        <v>15310</v>
      </c>
      <c r="D3234" t="s">
        <v>15311</v>
      </c>
      <c r="E3234" t="s">
        <v>15312</v>
      </c>
      <c r="F3234" s="2">
        <v>32.58</v>
      </c>
      <c r="I3234">
        <v>0</v>
      </c>
      <c r="J3234">
        <v>1</v>
      </c>
    </row>
    <row r="3235" spans="1:10" x14ac:dyDescent="0.35">
      <c r="A3235" t="s">
        <v>9405</v>
      </c>
      <c r="B3235" t="s">
        <v>15313</v>
      </c>
      <c r="C3235" t="s">
        <v>15314</v>
      </c>
      <c r="D3235" t="s">
        <v>15315</v>
      </c>
      <c r="E3235" t="s">
        <v>15316</v>
      </c>
      <c r="F3235" s="2">
        <v>15</v>
      </c>
      <c r="H3235" t="s">
        <v>15317</v>
      </c>
      <c r="I3235">
        <v>0</v>
      </c>
      <c r="J3235">
        <v>1</v>
      </c>
    </row>
    <row r="3236" spans="1:10" x14ac:dyDescent="0.35">
      <c r="A3236" t="s">
        <v>9405</v>
      </c>
      <c r="B3236" t="s">
        <v>15318</v>
      </c>
      <c r="C3236" t="s">
        <v>15319</v>
      </c>
      <c r="D3236" t="s">
        <v>15320</v>
      </c>
      <c r="E3236" t="s">
        <v>15321</v>
      </c>
      <c r="F3236" s="2">
        <v>15</v>
      </c>
      <c r="H3236" t="s">
        <v>15322</v>
      </c>
      <c r="I3236">
        <v>0</v>
      </c>
      <c r="J3236">
        <v>1</v>
      </c>
    </row>
    <row r="3237" spans="1:10" x14ac:dyDescent="0.35">
      <c r="A3237" t="s">
        <v>9405</v>
      </c>
      <c r="B3237" t="s">
        <v>15323</v>
      </c>
      <c r="C3237" t="s">
        <v>15324</v>
      </c>
      <c r="D3237" t="s">
        <v>15325</v>
      </c>
      <c r="E3237" t="s">
        <v>15326</v>
      </c>
      <c r="F3237" s="2">
        <v>22</v>
      </c>
      <c r="H3237" t="s">
        <v>15327</v>
      </c>
      <c r="I3237">
        <v>0</v>
      </c>
      <c r="J3237">
        <v>1</v>
      </c>
    </row>
    <row r="3238" spans="1:10" x14ac:dyDescent="0.35">
      <c r="A3238" t="s">
        <v>9405</v>
      </c>
      <c r="B3238" t="s">
        <v>15328</v>
      </c>
      <c r="C3238" t="s">
        <v>15329</v>
      </c>
      <c r="D3238" t="s">
        <v>15330</v>
      </c>
      <c r="E3238" t="s">
        <v>15331</v>
      </c>
      <c r="F3238" s="2">
        <v>15</v>
      </c>
      <c r="H3238" t="s">
        <v>15332</v>
      </c>
      <c r="I3238">
        <v>0</v>
      </c>
      <c r="J3238">
        <v>1</v>
      </c>
    </row>
    <row r="3239" spans="1:10" x14ac:dyDescent="0.35">
      <c r="A3239" t="s">
        <v>9405</v>
      </c>
      <c r="B3239" t="s">
        <v>15333</v>
      </c>
      <c r="C3239" t="s">
        <v>15334</v>
      </c>
      <c r="D3239" t="s">
        <v>15335</v>
      </c>
      <c r="E3239" t="s">
        <v>15336</v>
      </c>
      <c r="F3239" s="2">
        <v>145.25</v>
      </c>
      <c r="H3239" t="s">
        <v>15337</v>
      </c>
      <c r="I3239">
        <v>0</v>
      </c>
      <c r="J3239">
        <v>1</v>
      </c>
    </row>
    <row r="3240" spans="1:10" x14ac:dyDescent="0.35">
      <c r="A3240" t="s">
        <v>9405</v>
      </c>
      <c r="B3240" t="s">
        <v>15338</v>
      </c>
      <c r="C3240" t="s">
        <v>15339</v>
      </c>
      <c r="D3240" t="s">
        <v>15340</v>
      </c>
      <c r="E3240" t="s">
        <v>15341</v>
      </c>
      <c r="F3240" s="2">
        <v>15</v>
      </c>
      <c r="H3240" t="s">
        <v>15342</v>
      </c>
      <c r="I3240">
        <v>0</v>
      </c>
      <c r="J3240">
        <v>1</v>
      </c>
    </row>
    <row r="3241" spans="1:10" x14ac:dyDescent="0.35">
      <c r="A3241" t="s">
        <v>9405</v>
      </c>
      <c r="B3241" t="s">
        <v>15343</v>
      </c>
      <c r="C3241" t="s">
        <v>15344</v>
      </c>
      <c r="D3241" t="s">
        <v>15345</v>
      </c>
      <c r="E3241" t="s">
        <v>15346</v>
      </c>
      <c r="F3241" s="2">
        <v>15</v>
      </c>
      <c r="H3241" t="s">
        <v>15347</v>
      </c>
      <c r="I3241">
        <v>0</v>
      </c>
      <c r="J3241">
        <v>1</v>
      </c>
    </row>
    <row r="3242" spans="1:10" x14ac:dyDescent="0.35">
      <c r="A3242" t="s">
        <v>9405</v>
      </c>
      <c r="B3242" t="s">
        <v>15348</v>
      </c>
      <c r="C3242" t="s">
        <v>15349</v>
      </c>
      <c r="D3242" t="s">
        <v>15350</v>
      </c>
      <c r="E3242" t="s">
        <v>15351</v>
      </c>
      <c r="F3242" s="2">
        <v>15</v>
      </c>
      <c r="H3242" t="s">
        <v>15352</v>
      </c>
      <c r="I3242">
        <v>0</v>
      </c>
      <c r="J3242">
        <v>1</v>
      </c>
    </row>
    <row r="3243" spans="1:10" x14ac:dyDescent="0.35">
      <c r="A3243" t="s">
        <v>9405</v>
      </c>
      <c r="B3243" t="s">
        <v>15353</v>
      </c>
      <c r="C3243" t="s">
        <v>15354</v>
      </c>
      <c r="D3243" t="s">
        <v>15355</v>
      </c>
      <c r="E3243" t="s">
        <v>15356</v>
      </c>
      <c r="F3243" s="2">
        <v>15</v>
      </c>
      <c r="H3243" t="s">
        <v>15357</v>
      </c>
      <c r="I3243">
        <v>0</v>
      </c>
      <c r="J3243">
        <v>1</v>
      </c>
    </row>
    <row r="3244" spans="1:10" x14ac:dyDescent="0.35">
      <c r="A3244" t="s">
        <v>9405</v>
      </c>
      <c r="B3244" t="s">
        <v>15358</v>
      </c>
      <c r="C3244" t="s">
        <v>15359</v>
      </c>
      <c r="D3244" t="s">
        <v>15360</v>
      </c>
      <c r="E3244" t="s">
        <v>15361</v>
      </c>
      <c r="F3244" s="2">
        <v>30</v>
      </c>
      <c r="H3244" t="s">
        <v>15362</v>
      </c>
      <c r="I3244">
        <v>0</v>
      </c>
      <c r="J3244">
        <v>1</v>
      </c>
    </row>
    <row r="3245" spans="1:10" x14ac:dyDescent="0.35">
      <c r="A3245" t="s">
        <v>9405</v>
      </c>
      <c r="B3245" t="s">
        <v>15363</v>
      </c>
      <c r="C3245" t="s">
        <v>15364</v>
      </c>
      <c r="D3245" t="s">
        <v>15365</v>
      </c>
      <c r="E3245" t="s">
        <v>15366</v>
      </c>
      <c r="F3245" s="2">
        <v>15</v>
      </c>
      <c r="H3245" t="s">
        <v>15367</v>
      </c>
      <c r="I3245">
        <v>0</v>
      </c>
      <c r="J3245">
        <v>1</v>
      </c>
    </row>
    <row r="3246" spans="1:10" x14ac:dyDescent="0.35">
      <c r="A3246" t="s">
        <v>9405</v>
      </c>
      <c r="B3246" t="s">
        <v>15368</v>
      </c>
      <c r="C3246" t="s">
        <v>15369</v>
      </c>
      <c r="D3246" t="s">
        <v>15370</v>
      </c>
      <c r="E3246" t="s">
        <v>15371</v>
      </c>
      <c r="F3246" s="2">
        <v>15</v>
      </c>
      <c r="H3246" t="s">
        <v>15372</v>
      </c>
      <c r="I3246">
        <v>0</v>
      </c>
      <c r="J3246">
        <v>1</v>
      </c>
    </row>
    <row r="3247" spans="1:10" x14ac:dyDescent="0.35">
      <c r="A3247" t="s">
        <v>9405</v>
      </c>
      <c r="B3247" t="s">
        <v>15373</v>
      </c>
      <c r="C3247" t="s">
        <v>15374</v>
      </c>
      <c r="D3247" t="s">
        <v>15375</v>
      </c>
      <c r="E3247" t="s">
        <v>15376</v>
      </c>
      <c r="F3247" s="2">
        <v>16.940000000000001</v>
      </c>
      <c r="I3247">
        <v>0</v>
      </c>
      <c r="J3247">
        <v>1</v>
      </c>
    </row>
    <row r="3248" spans="1:10" x14ac:dyDescent="0.35">
      <c r="A3248" t="s">
        <v>9405</v>
      </c>
      <c r="B3248" t="s">
        <v>15377</v>
      </c>
      <c r="C3248" t="s">
        <v>15378</v>
      </c>
      <c r="D3248" t="s">
        <v>15379</v>
      </c>
      <c r="E3248" t="s">
        <v>15380</v>
      </c>
      <c r="F3248" s="2">
        <v>15</v>
      </c>
      <c r="H3248" t="s">
        <v>15381</v>
      </c>
      <c r="I3248">
        <v>0</v>
      </c>
      <c r="J3248">
        <v>1</v>
      </c>
    </row>
    <row r="3249" spans="1:10" x14ac:dyDescent="0.35">
      <c r="A3249" t="s">
        <v>9405</v>
      </c>
      <c r="B3249" t="s">
        <v>15382</v>
      </c>
      <c r="C3249" t="s">
        <v>15383</v>
      </c>
      <c r="D3249" t="s">
        <v>15384</v>
      </c>
      <c r="E3249" t="s">
        <v>15385</v>
      </c>
      <c r="F3249" s="2">
        <v>15</v>
      </c>
      <c r="H3249" t="s">
        <v>15386</v>
      </c>
      <c r="I3249">
        <v>0</v>
      </c>
      <c r="J3249">
        <v>1</v>
      </c>
    </row>
    <row r="3250" spans="1:10" x14ac:dyDescent="0.35">
      <c r="A3250" t="s">
        <v>9405</v>
      </c>
      <c r="B3250" t="s">
        <v>15387</v>
      </c>
      <c r="C3250" t="s">
        <v>15388</v>
      </c>
      <c r="D3250" t="s">
        <v>15389</v>
      </c>
      <c r="E3250" t="s">
        <v>15390</v>
      </c>
      <c r="F3250" s="2">
        <v>30</v>
      </c>
      <c r="H3250" t="s">
        <v>15391</v>
      </c>
      <c r="I3250">
        <v>0</v>
      </c>
      <c r="J3250">
        <v>1</v>
      </c>
    </row>
    <row r="3251" spans="1:10" x14ac:dyDescent="0.35">
      <c r="A3251" t="s">
        <v>9405</v>
      </c>
      <c r="B3251" t="s">
        <v>15392</v>
      </c>
      <c r="C3251" t="s">
        <v>15393</v>
      </c>
      <c r="D3251" t="s">
        <v>15394</v>
      </c>
      <c r="E3251" t="s">
        <v>3268</v>
      </c>
      <c r="F3251" s="2">
        <v>15</v>
      </c>
      <c r="H3251" t="s">
        <v>15395</v>
      </c>
      <c r="I3251">
        <v>0</v>
      </c>
      <c r="J3251">
        <v>1</v>
      </c>
    </row>
    <row r="3252" spans="1:10" x14ac:dyDescent="0.35">
      <c r="A3252" t="s">
        <v>9405</v>
      </c>
      <c r="B3252" t="s">
        <v>15396</v>
      </c>
      <c r="C3252" t="s">
        <v>15397</v>
      </c>
      <c r="D3252" t="s">
        <v>15398</v>
      </c>
      <c r="E3252" t="s">
        <v>15399</v>
      </c>
      <c r="F3252" s="2">
        <v>30</v>
      </c>
      <c r="H3252" t="s">
        <v>15400</v>
      </c>
      <c r="I3252">
        <v>0</v>
      </c>
      <c r="J3252">
        <v>1</v>
      </c>
    </row>
    <row r="3253" spans="1:10" x14ac:dyDescent="0.35">
      <c r="A3253" t="s">
        <v>9405</v>
      </c>
      <c r="B3253" t="s">
        <v>15401</v>
      </c>
      <c r="C3253" t="s">
        <v>15402</v>
      </c>
      <c r="D3253" t="s">
        <v>15403</v>
      </c>
      <c r="E3253" t="s">
        <v>15404</v>
      </c>
      <c r="F3253" s="2">
        <v>19.25</v>
      </c>
      <c r="H3253" t="s">
        <v>15405</v>
      </c>
      <c r="I3253">
        <v>0</v>
      </c>
      <c r="J3253">
        <v>1</v>
      </c>
    </row>
    <row r="3254" spans="1:10" x14ac:dyDescent="0.35">
      <c r="A3254" t="s">
        <v>9405</v>
      </c>
      <c r="B3254" t="s">
        <v>15406</v>
      </c>
      <c r="C3254" t="s">
        <v>15407</v>
      </c>
      <c r="D3254" t="s">
        <v>15408</v>
      </c>
      <c r="E3254" t="s">
        <v>15409</v>
      </c>
      <c r="F3254" s="2">
        <v>15</v>
      </c>
      <c r="H3254" t="s">
        <v>15410</v>
      </c>
      <c r="I3254">
        <v>0</v>
      </c>
      <c r="J3254">
        <v>1</v>
      </c>
    </row>
    <row r="3255" spans="1:10" x14ac:dyDescent="0.35">
      <c r="A3255" t="s">
        <v>9405</v>
      </c>
      <c r="B3255" t="s">
        <v>15411</v>
      </c>
      <c r="C3255" t="s">
        <v>15412</v>
      </c>
      <c r="D3255" t="s">
        <v>15413</v>
      </c>
      <c r="E3255" t="s">
        <v>15414</v>
      </c>
      <c r="F3255" s="2">
        <v>15</v>
      </c>
      <c r="H3255" t="s">
        <v>15415</v>
      </c>
      <c r="I3255">
        <v>0</v>
      </c>
      <c r="J3255">
        <v>1</v>
      </c>
    </row>
    <row r="3256" spans="1:10" x14ac:dyDescent="0.35">
      <c r="A3256" t="s">
        <v>9405</v>
      </c>
      <c r="B3256" t="s">
        <v>15416</v>
      </c>
      <c r="C3256" t="s">
        <v>15417</v>
      </c>
      <c r="D3256" t="s">
        <v>15418</v>
      </c>
      <c r="E3256" t="s">
        <v>15419</v>
      </c>
      <c r="F3256" s="2">
        <v>80</v>
      </c>
      <c r="H3256" t="s">
        <v>15420</v>
      </c>
      <c r="I3256">
        <v>0</v>
      </c>
      <c r="J3256">
        <v>1</v>
      </c>
    </row>
    <row r="3257" spans="1:10" x14ac:dyDescent="0.35">
      <c r="A3257" t="s">
        <v>9405</v>
      </c>
      <c r="B3257" t="s">
        <v>15421</v>
      </c>
      <c r="C3257" t="s">
        <v>15422</v>
      </c>
      <c r="D3257" t="s">
        <v>15423</v>
      </c>
      <c r="E3257" t="s">
        <v>15424</v>
      </c>
      <c r="F3257" s="2">
        <v>69.680000000000007</v>
      </c>
      <c r="H3257" t="s">
        <v>15425</v>
      </c>
      <c r="I3257">
        <v>0</v>
      </c>
      <c r="J3257">
        <v>1</v>
      </c>
    </row>
    <row r="3258" spans="1:10" x14ac:dyDescent="0.35">
      <c r="A3258" t="s">
        <v>9405</v>
      </c>
      <c r="B3258" t="s">
        <v>15426</v>
      </c>
      <c r="C3258" t="s">
        <v>15427</v>
      </c>
      <c r="D3258" t="s">
        <v>15428</v>
      </c>
      <c r="E3258" t="s">
        <v>15429</v>
      </c>
      <c r="F3258" s="2">
        <v>15</v>
      </c>
      <c r="H3258" t="s">
        <v>15430</v>
      </c>
      <c r="I3258">
        <v>0</v>
      </c>
      <c r="J3258">
        <v>1</v>
      </c>
    </row>
    <row r="3259" spans="1:10" x14ac:dyDescent="0.35">
      <c r="A3259" t="s">
        <v>9405</v>
      </c>
      <c r="B3259" t="s">
        <v>15431</v>
      </c>
      <c r="C3259" t="s">
        <v>15432</v>
      </c>
      <c r="D3259" t="s">
        <v>15433</v>
      </c>
      <c r="E3259" t="s">
        <v>15434</v>
      </c>
      <c r="F3259" s="2">
        <v>15</v>
      </c>
      <c r="H3259" t="s">
        <v>15435</v>
      </c>
      <c r="I3259">
        <v>0</v>
      </c>
      <c r="J3259">
        <v>1</v>
      </c>
    </row>
    <row r="3260" spans="1:10" x14ac:dyDescent="0.35">
      <c r="A3260" t="s">
        <v>9405</v>
      </c>
      <c r="B3260" t="s">
        <v>15436</v>
      </c>
      <c r="C3260" t="s">
        <v>15437</v>
      </c>
      <c r="D3260" t="s">
        <v>15438</v>
      </c>
      <c r="E3260" t="s">
        <v>15439</v>
      </c>
      <c r="F3260" s="2">
        <v>15</v>
      </c>
      <c r="H3260" t="s">
        <v>15440</v>
      </c>
      <c r="I3260">
        <v>0</v>
      </c>
      <c r="J3260">
        <v>1</v>
      </c>
    </row>
    <row r="3261" spans="1:10" x14ac:dyDescent="0.35">
      <c r="A3261" t="s">
        <v>9405</v>
      </c>
      <c r="B3261" t="s">
        <v>15441</v>
      </c>
      <c r="C3261" t="s">
        <v>15442</v>
      </c>
      <c r="D3261" t="s">
        <v>15443</v>
      </c>
      <c r="E3261" t="s">
        <v>15444</v>
      </c>
      <c r="F3261" s="2">
        <v>20.75</v>
      </c>
      <c r="H3261" t="s">
        <v>15445</v>
      </c>
      <c r="I3261">
        <v>0</v>
      </c>
      <c r="J3261">
        <v>1</v>
      </c>
    </row>
    <row r="3262" spans="1:10" x14ac:dyDescent="0.35">
      <c r="A3262" t="s">
        <v>9405</v>
      </c>
      <c r="B3262" t="s">
        <v>15446</v>
      </c>
      <c r="C3262" t="s">
        <v>15447</v>
      </c>
      <c r="D3262" t="s">
        <v>15448</v>
      </c>
      <c r="E3262" t="s">
        <v>15449</v>
      </c>
      <c r="F3262" s="2">
        <v>30</v>
      </c>
      <c r="H3262" t="s">
        <v>15450</v>
      </c>
      <c r="I3262">
        <v>0</v>
      </c>
      <c r="J3262">
        <v>1</v>
      </c>
    </row>
    <row r="3263" spans="1:10" x14ac:dyDescent="0.35">
      <c r="A3263" t="s">
        <v>9405</v>
      </c>
      <c r="B3263" t="s">
        <v>15451</v>
      </c>
      <c r="C3263" t="s">
        <v>15452</v>
      </c>
      <c r="D3263" t="s">
        <v>15453</v>
      </c>
      <c r="E3263" t="s">
        <v>15454</v>
      </c>
      <c r="F3263" s="2">
        <v>16.25</v>
      </c>
      <c r="H3263" t="s">
        <v>15455</v>
      </c>
      <c r="I3263">
        <v>0</v>
      </c>
      <c r="J3263">
        <v>1</v>
      </c>
    </row>
    <row r="3264" spans="1:10" x14ac:dyDescent="0.35">
      <c r="A3264" t="s">
        <v>9405</v>
      </c>
      <c r="B3264" t="s">
        <v>15456</v>
      </c>
      <c r="C3264" t="s">
        <v>15457</v>
      </c>
      <c r="D3264" t="s">
        <v>15458</v>
      </c>
      <c r="E3264" t="s">
        <v>15459</v>
      </c>
      <c r="F3264" s="2">
        <v>18</v>
      </c>
      <c r="H3264" t="s">
        <v>15460</v>
      </c>
      <c r="I3264">
        <v>0</v>
      </c>
      <c r="J3264">
        <v>1</v>
      </c>
    </row>
    <row r="3265" spans="1:10" x14ac:dyDescent="0.35">
      <c r="A3265" t="s">
        <v>9405</v>
      </c>
      <c r="B3265" t="s">
        <v>15461</v>
      </c>
      <c r="C3265" t="s">
        <v>15462</v>
      </c>
      <c r="D3265" t="s">
        <v>15463</v>
      </c>
      <c r="E3265" t="s">
        <v>15464</v>
      </c>
      <c r="F3265" s="2">
        <v>15</v>
      </c>
      <c r="H3265" t="s">
        <v>15465</v>
      </c>
      <c r="I3265">
        <v>0</v>
      </c>
      <c r="J3265">
        <v>1</v>
      </c>
    </row>
    <row r="3266" spans="1:10" x14ac:dyDescent="0.35">
      <c r="A3266" t="s">
        <v>9405</v>
      </c>
      <c r="B3266" t="s">
        <v>15466</v>
      </c>
      <c r="C3266" t="s">
        <v>15467</v>
      </c>
      <c r="D3266" t="s">
        <v>15468</v>
      </c>
      <c r="E3266" t="s">
        <v>15469</v>
      </c>
      <c r="F3266" s="2">
        <v>20</v>
      </c>
      <c r="H3266" t="s">
        <v>15470</v>
      </c>
      <c r="I3266">
        <v>0</v>
      </c>
      <c r="J3266">
        <v>1</v>
      </c>
    </row>
    <row r="3267" spans="1:10" x14ac:dyDescent="0.35">
      <c r="A3267" t="s">
        <v>9405</v>
      </c>
      <c r="B3267" t="s">
        <v>15471</v>
      </c>
      <c r="C3267" t="s">
        <v>15472</v>
      </c>
      <c r="D3267" t="s">
        <v>15473</v>
      </c>
      <c r="E3267" t="s">
        <v>15474</v>
      </c>
      <c r="F3267" s="2">
        <v>15</v>
      </c>
      <c r="H3267" t="s">
        <v>15475</v>
      </c>
      <c r="I3267">
        <v>0</v>
      </c>
      <c r="J3267">
        <v>1</v>
      </c>
    </row>
    <row r="3268" spans="1:10" x14ac:dyDescent="0.35">
      <c r="A3268" t="s">
        <v>9405</v>
      </c>
      <c r="B3268" t="s">
        <v>15476</v>
      </c>
      <c r="C3268" t="s">
        <v>15477</v>
      </c>
      <c r="D3268" t="s">
        <v>15478</v>
      </c>
      <c r="E3268" t="s">
        <v>15479</v>
      </c>
      <c r="F3268" s="2">
        <v>15</v>
      </c>
      <c r="H3268" t="s">
        <v>15480</v>
      </c>
      <c r="I3268">
        <v>0</v>
      </c>
      <c r="J3268">
        <v>1</v>
      </c>
    </row>
    <row r="3269" spans="1:10" x14ac:dyDescent="0.35">
      <c r="A3269" t="s">
        <v>9405</v>
      </c>
      <c r="B3269" t="s">
        <v>15481</v>
      </c>
      <c r="C3269" t="s">
        <v>15482</v>
      </c>
      <c r="D3269" t="s">
        <v>15483</v>
      </c>
      <c r="E3269" t="s">
        <v>15484</v>
      </c>
      <c r="F3269" s="2">
        <v>12</v>
      </c>
      <c r="H3269" t="s">
        <v>15485</v>
      </c>
      <c r="I3269">
        <v>0</v>
      </c>
      <c r="J3269">
        <v>1</v>
      </c>
    </row>
    <row r="3270" spans="1:10" x14ac:dyDescent="0.35">
      <c r="A3270" t="s">
        <v>9405</v>
      </c>
      <c r="B3270" t="s">
        <v>15486</v>
      </c>
      <c r="C3270" t="s">
        <v>15487</v>
      </c>
      <c r="D3270" t="s">
        <v>15488</v>
      </c>
      <c r="E3270" t="s">
        <v>15489</v>
      </c>
      <c r="F3270" s="2">
        <v>25</v>
      </c>
      <c r="H3270" t="s">
        <v>15490</v>
      </c>
      <c r="I3270">
        <v>0</v>
      </c>
      <c r="J3270">
        <v>1</v>
      </c>
    </row>
    <row r="3271" spans="1:10" x14ac:dyDescent="0.35">
      <c r="A3271" t="s">
        <v>9405</v>
      </c>
      <c r="B3271" t="s">
        <v>15491</v>
      </c>
      <c r="C3271" t="s">
        <v>15492</v>
      </c>
      <c r="D3271" t="s">
        <v>15493</v>
      </c>
      <c r="E3271" t="s">
        <v>15494</v>
      </c>
      <c r="F3271" s="2">
        <v>25</v>
      </c>
      <c r="H3271" t="s">
        <v>15495</v>
      </c>
      <c r="I3271">
        <v>0</v>
      </c>
      <c r="J3271">
        <v>1</v>
      </c>
    </row>
    <row r="3272" spans="1:10" x14ac:dyDescent="0.35">
      <c r="A3272" t="s">
        <v>9405</v>
      </c>
      <c r="B3272" t="s">
        <v>15496</v>
      </c>
      <c r="C3272" t="s">
        <v>15497</v>
      </c>
      <c r="D3272" t="s">
        <v>15498</v>
      </c>
      <c r="E3272" t="s">
        <v>15499</v>
      </c>
      <c r="F3272" s="2">
        <v>15</v>
      </c>
      <c r="H3272" t="s">
        <v>15500</v>
      </c>
      <c r="I3272">
        <v>0</v>
      </c>
      <c r="J3272">
        <v>1</v>
      </c>
    </row>
    <row r="3273" spans="1:10" x14ac:dyDescent="0.35">
      <c r="A3273" t="s">
        <v>9405</v>
      </c>
      <c r="B3273" t="s">
        <v>15501</v>
      </c>
      <c r="C3273" t="s">
        <v>15502</v>
      </c>
      <c r="D3273" t="s">
        <v>15503</v>
      </c>
      <c r="E3273" t="s">
        <v>15504</v>
      </c>
      <c r="F3273" s="2">
        <v>28.23</v>
      </c>
      <c r="H3273" t="s">
        <v>15505</v>
      </c>
      <c r="I3273">
        <v>0</v>
      </c>
      <c r="J3273">
        <v>1</v>
      </c>
    </row>
    <row r="3274" spans="1:10" x14ac:dyDescent="0.35">
      <c r="A3274" t="s">
        <v>9405</v>
      </c>
      <c r="B3274" t="s">
        <v>15506</v>
      </c>
      <c r="C3274" t="s">
        <v>15507</v>
      </c>
      <c r="D3274" t="s">
        <v>15508</v>
      </c>
      <c r="E3274" t="s">
        <v>15509</v>
      </c>
      <c r="F3274" s="2">
        <v>15</v>
      </c>
      <c r="H3274" t="s">
        <v>15510</v>
      </c>
      <c r="I3274">
        <v>0</v>
      </c>
      <c r="J3274">
        <v>1</v>
      </c>
    </row>
    <row r="3275" spans="1:10" x14ac:dyDescent="0.35">
      <c r="A3275" t="s">
        <v>9405</v>
      </c>
      <c r="B3275" t="s">
        <v>15511</v>
      </c>
      <c r="C3275" t="s">
        <v>15512</v>
      </c>
      <c r="D3275" t="s">
        <v>15513</v>
      </c>
      <c r="E3275" t="s">
        <v>15514</v>
      </c>
      <c r="F3275" s="2">
        <v>15</v>
      </c>
      <c r="H3275" t="s">
        <v>15515</v>
      </c>
      <c r="I3275">
        <v>0</v>
      </c>
      <c r="J3275">
        <v>1</v>
      </c>
    </row>
    <row r="3276" spans="1:10" x14ac:dyDescent="0.35">
      <c r="A3276" t="s">
        <v>9405</v>
      </c>
      <c r="B3276" t="s">
        <v>15516</v>
      </c>
      <c r="C3276" t="s">
        <v>15517</v>
      </c>
      <c r="D3276" t="s">
        <v>15518</v>
      </c>
      <c r="E3276" t="s">
        <v>15519</v>
      </c>
      <c r="F3276" s="2">
        <v>15</v>
      </c>
      <c r="H3276" t="s">
        <v>15520</v>
      </c>
      <c r="I3276">
        <v>0</v>
      </c>
      <c r="J3276">
        <v>1</v>
      </c>
    </row>
    <row r="3277" spans="1:10" x14ac:dyDescent="0.35">
      <c r="A3277" t="s">
        <v>9405</v>
      </c>
      <c r="B3277" t="s">
        <v>15521</v>
      </c>
      <c r="C3277" t="s">
        <v>15522</v>
      </c>
      <c r="D3277" t="s">
        <v>15523</v>
      </c>
      <c r="E3277" t="s">
        <v>15524</v>
      </c>
      <c r="F3277" s="2">
        <v>18.25</v>
      </c>
      <c r="H3277" t="s">
        <v>15525</v>
      </c>
      <c r="I3277">
        <v>0</v>
      </c>
      <c r="J3277">
        <v>1</v>
      </c>
    </row>
    <row r="3278" spans="1:10" x14ac:dyDescent="0.35">
      <c r="A3278" t="s">
        <v>9405</v>
      </c>
      <c r="B3278" t="s">
        <v>15526</v>
      </c>
      <c r="C3278" t="s">
        <v>15527</v>
      </c>
      <c r="D3278" t="s">
        <v>15528</v>
      </c>
      <c r="E3278" t="s">
        <v>15529</v>
      </c>
      <c r="F3278" s="2">
        <v>32.5</v>
      </c>
      <c r="H3278" t="s">
        <v>15530</v>
      </c>
      <c r="I3278">
        <v>0</v>
      </c>
      <c r="J3278">
        <v>1</v>
      </c>
    </row>
    <row r="3279" spans="1:10" x14ac:dyDescent="0.35">
      <c r="A3279" t="s">
        <v>9405</v>
      </c>
      <c r="B3279" t="s">
        <v>15531</v>
      </c>
      <c r="C3279" t="s">
        <v>15532</v>
      </c>
      <c r="D3279" t="s">
        <v>15533</v>
      </c>
      <c r="E3279" t="s">
        <v>15534</v>
      </c>
      <c r="F3279" s="2">
        <v>12</v>
      </c>
      <c r="H3279" t="s">
        <v>15535</v>
      </c>
      <c r="I3279">
        <v>0</v>
      </c>
      <c r="J3279">
        <v>1</v>
      </c>
    </row>
    <row r="3280" spans="1:10" x14ac:dyDescent="0.35">
      <c r="A3280" t="s">
        <v>9405</v>
      </c>
      <c r="B3280" t="s">
        <v>15536</v>
      </c>
      <c r="C3280" t="s">
        <v>15537</v>
      </c>
      <c r="D3280" t="s">
        <v>15538</v>
      </c>
      <c r="E3280" t="s">
        <v>15539</v>
      </c>
      <c r="F3280" s="2">
        <v>12</v>
      </c>
      <c r="H3280" t="s">
        <v>15540</v>
      </c>
      <c r="I3280">
        <v>0</v>
      </c>
      <c r="J3280">
        <v>1</v>
      </c>
    </row>
    <row r="3281" spans="1:10" x14ac:dyDescent="0.35">
      <c r="A3281" t="s">
        <v>9405</v>
      </c>
      <c r="B3281" t="s">
        <v>15541</v>
      </c>
      <c r="C3281" t="s">
        <v>15542</v>
      </c>
      <c r="D3281" t="s">
        <v>15543</v>
      </c>
      <c r="E3281" t="s">
        <v>15544</v>
      </c>
      <c r="F3281" s="2">
        <v>16.25</v>
      </c>
      <c r="H3281" t="s">
        <v>15545</v>
      </c>
      <c r="I3281">
        <v>0</v>
      </c>
      <c r="J3281">
        <v>1</v>
      </c>
    </row>
    <row r="3282" spans="1:10" x14ac:dyDescent="0.35">
      <c r="A3282" t="s">
        <v>9405</v>
      </c>
      <c r="B3282" t="s">
        <v>15546</v>
      </c>
      <c r="C3282" t="s">
        <v>15547</v>
      </c>
      <c r="D3282" t="s">
        <v>15548</v>
      </c>
      <c r="E3282" t="s">
        <v>15549</v>
      </c>
      <c r="F3282" s="2">
        <v>15</v>
      </c>
      <c r="H3282" t="s">
        <v>15550</v>
      </c>
      <c r="I3282">
        <v>0</v>
      </c>
      <c r="J3282">
        <v>1</v>
      </c>
    </row>
    <row r="3283" spans="1:10" x14ac:dyDescent="0.35">
      <c r="A3283" t="s">
        <v>9405</v>
      </c>
      <c r="B3283" t="s">
        <v>15551</v>
      </c>
      <c r="C3283" t="s">
        <v>15552</v>
      </c>
      <c r="D3283" t="s">
        <v>15553</v>
      </c>
      <c r="E3283" t="s">
        <v>15554</v>
      </c>
      <c r="F3283" s="2">
        <v>15</v>
      </c>
      <c r="H3283" t="s">
        <v>15555</v>
      </c>
      <c r="I3283">
        <v>0</v>
      </c>
      <c r="J3283">
        <v>1</v>
      </c>
    </row>
    <row r="3284" spans="1:10" x14ac:dyDescent="0.35">
      <c r="A3284" t="s">
        <v>9405</v>
      </c>
      <c r="B3284" t="s">
        <v>15556</v>
      </c>
      <c r="C3284" t="s">
        <v>15557</v>
      </c>
      <c r="D3284" t="s">
        <v>15558</v>
      </c>
      <c r="E3284" t="s">
        <v>15559</v>
      </c>
      <c r="F3284" s="2">
        <v>13</v>
      </c>
      <c r="H3284" t="s">
        <v>15560</v>
      </c>
      <c r="I3284">
        <v>0</v>
      </c>
      <c r="J3284">
        <v>1</v>
      </c>
    </row>
    <row r="3285" spans="1:10" x14ac:dyDescent="0.35">
      <c r="A3285" t="s">
        <v>9405</v>
      </c>
      <c r="B3285" t="s">
        <v>15561</v>
      </c>
      <c r="C3285" t="s">
        <v>15562</v>
      </c>
      <c r="D3285" t="s">
        <v>15563</v>
      </c>
      <c r="E3285" t="s">
        <v>15564</v>
      </c>
      <c r="F3285" s="2">
        <v>15</v>
      </c>
      <c r="H3285" t="s">
        <v>15565</v>
      </c>
      <c r="I3285">
        <v>0</v>
      </c>
      <c r="J3285">
        <v>1</v>
      </c>
    </row>
    <row r="3286" spans="1:10" x14ac:dyDescent="0.35">
      <c r="A3286" t="s">
        <v>9405</v>
      </c>
      <c r="B3286" t="s">
        <v>15566</v>
      </c>
      <c r="C3286" t="s">
        <v>15567</v>
      </c>
      <c r="D3286" t="s">
        <v>15568</v>
      </c>
      <c r="E3286" t="s">
        <v>15569</v>
      </c>
      <c r="F3286" s="2">
        <v>15</v>
      </c>
      <c r="H3286" t="s">
        <v>15570</v>
      </c>
      <c r="I3286">
        <v>0</v>
      </c>
      <c r="J3286">
        <v>1</v>
      </c>
    </row>
    <row r="3287" spans="1:10" x14ac:dyDescent="0.35">
      <c r="A3287" t="s">
        <v>9405</v>
      </c>
      <c r="B3287" t="s">
        <v>15571</v>
      </c>
      <c r="C3287" t="s">
        <v>15572</v>
      </c>
      <c r="D3287" t="s">
        <v>15573</v>
      </c>
      <c r="E3287" t="s">
        <v>15574</v>
      </c>
      <c r="F3287" s="2">
        <v>15</v>
      </c>
      <c r="H3287" t="s">
        <v>15575</v>
      </c>
      <c r="I3287">
        <v>0</v>
      </c>
      <c r="J3287">
        <v>1</v>
      </c>
    </row>
    <row r="3288" spans="1:10" x14ac:dyDescent="0.35">
      <c r="A3288" t="s">
        <v>9405</v>
      </c>
      <c r="B3288" t="s">
        <v>15576</v>
      </c>
      <c r="C3288" t="s">
        <v>15577</v>
      </c>
      <c r="D3288" t="s">
        <v>15578</v>
      </c>
      <c r="E3288" t="s">
        <v>15579</v>
      </c>
      <c r="F3288" s="2">
        <v>15</v>
      </c>
      <c r="H3288" t="s">
        <v>15580</v>
      </c>
      <c r="I3288">
        <v>0</v>
      </c>
      <c r="J3288">
        <v>1</v>
      </c>
    </row>
    <row r="3289" spans="1:10" x14ac:dyDescent="0.35">
      <c r="A3289" t="s">
        <v>9405</v>
      </c>
      <c r="B3289" t="s">
        <v>15581</v>
      </c>
      <c r="C3289" t="s">
        <v>15582</v>
      </c>
      <c r="D3289" t="s">
        <v>15583</v>
      </c>
      <c r="E3289" t="s">
        <v>15584</v>
      </c>
      <c r="F3289" s="2">
        <v>30</v>
      </c>
      <c r="H3289" t="s">
        <v>15585</v>
      </c>
      <c r="I3289">
        <v>0</v>
      </c>
      <c r="J3289">
        <v>1</v>
      </c>
    </row>
    <row r="3290" spans="1:10" x14ac:dyDescent="0.35">
      <c r="A3290" t="s">
        <v>9405</v>
      </c>
      <c r="B3290" t="s">
        <v>15586</v>
      </c>
      <c r="C3290" t="s">
        <v>15587</v>
      </c>
      <c r="D3290" t="s">
        <v>15588</v>
      </c>
      <c r="E3290" t="s">
        <v>15589</v>
      </c>
      <c r="F3290" s="2">
        <v>15</v>
      </c>
      <c r="H3290" t="s">
        <v>15590</v>
      </c>
      <c r="I3290">
        <v>0</v>
      </c>
      <c r="J3290">
        <v>1</v>
      </c>
    </row>
    <row r="3291" spans="1:10" x14ac:dyDescent="0.35">
      <c r="A3291" t="s">
        <v>9405</v>
      </c>
      <c r="B3291" t="s">
        <v>15591</v>
      </c>
      <c r="C3291" t="s">
        <v>15592</v>
      </c>
      <c r="D3291" t="s">
        <v>15593</v>
      </c>
      <c r="E3291" t="s">
        <v>15594</v>
      </c>
      <c r="F3291" s="2">
        <v>15</v>
      </c>
      <c r="H3291" t="s">
        <v>15595</v>
      </c>
      <c r="I3291">
        <v>0</v>
      </c>
      <c r="J3291">
        <v>1</v>
      </c>
    </row>
    <row r="3292" spans="1:10" x14ac:dyDescent="0.35">
      <c r="A3292" t="s">
        <v>9405</v>
      </c>
      <c r="B3292" t="s">
        <v>15596</v>
      </c>
      <c r="C3292" t="s">
        <v>15597</v>
      </c>
      <c r="D3292" t="s">
        <v>15598</v>
      </c>
      <c r="E3292" t="s">
        <v>15599</v>
      </c>
      <c r="F3292" s="2">
        <v>15</v>
      </c>
      <c r="H3292" t="s">
        <v>15600</v>
      </c>
      <c r="I3292">
        <v>0</v>
      </c>
      <c r="J3292">
        <v>1</v>
      </c>
    </row>
    <row r="3293" spans="1:10" x14ac:dyDescent="0.35">
      <c r="A3293" t="s">
        <v>9405</v>
      </c>
      <c r="B3293" t="s">
        <v>15601</v>
      </c>
      <c r="C3293" t="s">
        <v>15602</v>
      </c>
      <c r="D3293" t="s">
        <v>15603</v>
      </c>
      <c r="E3293" t="s">
        <v>15604</v>
      </c>
      <c r="F3293" s="2">
        <v>15</v>
      </c>
      <c r="H3293" t="s">
        <v>15605</v>
      </c>
      <c r="I3293">
        <v>0</v>
      </c>
      <c r="J3293">
        <v>1</v>
      </c>
    </row>
    <row r="3294" spans="1:10" x14ac:dyDescent="0.35">
      <c r="A3294" t="s">
        <v>9405</v>
      </c>
      <c r="B3294" t="s">
        <v>15606</v>
      </c>
      <c r="C3294" t="s">
        <v>15607</v>
      </c>
      <c r="D3294" t="s">
        <v>15608</v>
      </c>
      <c r="E3294" t="s">
        <v>15609</v>
      </c>
      <c r="F3294" s="2">
        <v>50.82</v>
      </c>
      <c r="H3294" t="s">
        <v>15610</v>
      </c>
      <c r="I3294">
        <v>0</v>
      </c>
      <c r="J3294">
        <v>1</v>
      </c>
    </row>
    <row r="3295" spans="1:10" x14ac:dyDescent="0.35">
      <c r="A3295" t="s">
        <v>9405</v>
      </c>
      <c r="B3295" t="s">
        <v>15611</v>
      </c>
      <c r="C3295" t="s">
        <v>15612</v>
      </c>
      <c r="D3295" t="s">
        <v>15613</v>
      </c>
      <c r="E3295" t="s">
        <v>15614</v>
      </c>
      <c r="F3295" s="2">
        <v>16.25</v>
      </c>
      <c r="H3295" t="s">
        <v>15615</v>
      </c>
      <c r="I3295">
        <v>0</v>
      </c>
      <c r="J3295">
        <v>1</v>
      </c>
    </row>
    <row r="3296" spans="1:10" x14ac:dyDescent="0.35">
      <c r="A3296" t="s">
        <v>9405</v>
      </c>
      <c r="B3296" t="s">
        <v>15616</v>
      </c>
      <c r="C3296" t="s">
        <v>15617</v>
      </c>
      <c r="D3296" t="s">
        <v>15618</v>
      </c>
      <c r="E3296" t="s">
        <v>15619</v>
      </c>
      <c r="F3296" s="2">
        <v>15</v>
      </c>
      <c r="H3296" t="s">
        <v>15620</v>
      </c>
      <c r="I3296">
        <v>0</v>
      </c>
      <c r="J3296">
        <v>1</v>
      </c>
    </row>
    <row r="3297" spans="1:10" x14ac:dyDescent="0.35">
      <c r="A3297" t="s">
        <v>9405</v>
      </c>
      <c r="B3297" t="s">
        <v>15621</v>
      </c>
      <c r="C3297" t="s">
        <v>15622</v>
      </c>
      <c r="D3297" t="s">
        <v>15623</v>
      </c>
      <c r="E3297" t="s">
        <v>15624</v>
      </c>
      <c r="F3297" s="2">
        <v>15</v>
      </c>
      <c r="H3297" t="s">
        <v>15625</v>
      </c>
      <c r="I3297">
        <v>0</v>
      </c>
      <c r="J3297">
        <v>1</v>
      </c>
    </row>
    <row r="3298" spans="1:10" x14ac:dyDescent="0.35">
      <c r="A3298" t="s">
        <v>9405</v>
      </c>
      <c r="B3298" t="s">
        <v>15626</v>
      </c>
      <c r="C3298" t="s">
        <v>15627</v>
      </c>
      <c r="D3298" t="s">
        <v>15628</v>
      </c>
      <c r="E3298" t="s">
        <v>15629</v>
      </c>
      <c r="F3298" s="2">
        <v>15</v>
      </c>
      <c r="H3298" t="s">
        <v>15630</v>
      </c>
      <c r="I3298">
        <v>0</v>
      </c>
      <c r="J3298">
        <v>1</v>
      </c>
    </row>
    <row r="3299" spans="1:10" x14ac:dyDescent="0.35">
      <c r="A3299" t="s">
        <v>9405</v>
      </c>
      <c r="B3299" t="s">
        <v>15631</v>
      </c>
      <c r="C3299" t="s">
        <v>15632</v>
      </c>
      <c r="D3299" t="s">
        <v>15633</v>
      </c>
      <c r="E3299" t="s">
        <v>15634</v>
      </c>
      <c r="F3299" s="2">
        <v>30</v>
      </c>
      <c r="H3299" t="s">
        <v>15635</v>
      </c>
      <c r="I3299">
        <v>0</v>
      </c>
      <c r="J3299">
        <v>1</v>
      </c>
    </row>
    <row r="3300" spans="1:10" x14ac:dyDescent="0.35">
      <c r="A3300" t="s">
        <v>9405</v>
      </c>
      <c r="B3300" t="s">
        <v>15636</v>
      </c>
      <c r="C3300" t="s">
        <v>15637</v>
      </c>
      <c r="D3300" t="s">
        <v>15638</v>
      </c>
      <c r="E3300" t="s">
        <v>15639</v>
      </c>
      <c r="F3300" s="2">
        <v>18</v>
      </c>
      <c r="H3300" t="s">
        <v>15640</v>
      </c>
      <c r="I3300">
        <v>0</v>
      </c>
      <c r="J3300">
        <v>1</v>
      </c>
    </row>
    <row r="3301" spans="1:10" x14ac:dyDescent="0.35">
      <c r="A3301" t="s">
        <v>9405</v>
      </c>
      <c r="B3301" t="s">
        <v>15641</v>
      </c>
      <c r="C3301" t="s">
        <v>15642</v>
      </c>
      <c r="D3301" t="s">
        <v>15643</v>
      </c>
      <c r="E3301" t="s">
        <v>15644</v>
      </c>
      <c r="F3301" s="2">
        <v>15</v>
      </c>
      <c r="H3301" t="s">
        <v>15645</v>
      </c>
      <c r="I3301">
        <v>0</v>
      </c>
      <c r="J3301">
        <v>1</v>
      </c>
    </row>
    <row r="3302" spans="1:10" x14ac:dyDescent="0.35">
      <c r="A3302" t="s">
        <v>9405</v>
      </c>
      <c r="B3302" t="s">
        <v>15646</v>
      </c>
      <c r="C3302" t="s">
        <v>15647</v>
      </c>
      <c r="D3302" t="s">
        <v>15648</v>
      </c>
      <c r="E3302" t="s">
        <v>15649</v>
      </c>
      <c r="F3302" s="2">
        <v>15</v>
      </c>
      <c r="H3302" t="s">
        <v>15650</v>
      </c>
      <c r="I3302">
        <v>0</v>
      </c>
      <c r="J3302">
        <v>1</v>
      </c>
    </row>
    <row r="3303" spans="1:10" x14ac:dyDescent="0.35">
      <c r="A3303" t="s">
        <v>9405</v>
      </c>
      <c r="B3303" t="s">
        <v>15651</v>
      </c>
      <c r="C3303" t="s">
        <v>15652</v>
      </c>
      <c r="D3303" t="s">
        <v>15653</v>
      </c>
      <c r="E3303" t="s">
        <v>15654</v>
      </c>
      <c r="F3303" s="2">
        <v>15</v>
      </c>
      <c r="H3303" t="s">
        <v>15655</v>
      </c>
      <c r="I3303">
        <v>0</v>
      </c>
      <c r="J3303">
        <v>1</v>
      </c>
    </row>
    <row r="3304" spans="1:10" x14ac:dyDescent="0.35">
      <c r="A3304" t="s">
        <v>9405</v>
      </c>
      <c r="B3304" t="s">
        <v>15656</v>
      </c>
      <c r="C3304" t="s">
        <v>15657</v>
      </c>
      <c r="D3304" t="s">
        <v>15658</v>
      </c>
      <c r="E3304" t="s">
        <v>15659</v>
      </c>
      <c r="F3304" s="2">
        <v>15</v>
      </c>
      <c r="H3304" t="s">
        <v>15660</v>
      </c>
      <c r="I3304">
        <v>0</v>
      </c>
      <c r="J3304">
        <v>1</v>
      </c>
    </row>
    <row r="3305" spans="1:10" x14ac:dyDescent="0.35">
      <c r="A3305" t="s">
        <v>9405</v>
      </c>
      <c r="B3305" t="s">
        <v>15661</v>
      </c>
      <c r="C3305" t="s">
        <v>15662</v>
      </c>
      <c r="D3305" t="s">
        <v>15663</v>
      </c>
      <c r="E3305" t="s">
        <v>15664</v>
      </c>
      <c r="F3305" s="2">
        <v>15</v>
      </c>
      <c r="H3305" t="s">
        <v>15665</v>
      </c>
      <c r="I3305">
        <v>0</v>
      </c>
      <c r="J3305">
        <v>1</v>
      </c>
    </row>
    <row r="3306" spans="1:10" x14ac:dyDescent="0.35">
      <c r="A3306" t="s">
        <v>9405</v>
      </c>
      <c r="B3306" t="s">
        <v>15666</v>
      </c>
      <c r="C3306" t="s">
        <v>15667</v>
      </c>
      <c r="D3306" t="s">
        <v>15668</v>
      </c>
      <c r="E3306" t="s">
        <v>15669</v>
      </c>
      <c r="F3306" s="2">
        <v>15</v>
      </c>
      <c r="H3306" t="s">
        <v>15670</v>
      </c>
      <c r="I3306">
        <v>0</v>
      </c>
      <c r="J3306">
        <v>1</v>
      </c>
    </row>
    <row r="3307" spans="1:10" x14ac:dyDescent="0.35">
      <c r="A3307" t="s">
        <v>9405</v>
      </c>
      <c r="B3307" t="s">
        <v>15671</v>
      </c>
      <c r="C3307" t="s">
        <v>15672</v>
      </c>
      <c r="D3307" t="s">
        <v>15673</v>
      </c>
      <c r="E3307" t="s">
        <v>15674</v>
      </c>
      <c r="F3307" s="2">
        <v>16.25</v>
      </c>
      <c r="H3307" t="s">
        <v>15675</v>
      </c>
      <c r="I3307">
        <v>0</v>
      </c>
      <c r="J3307">
        <v>1</v>
      </c>
    </row>
    <row r="3308" spans="1:10" x14ac:dyDescent="0.35">
      <c r="A3308" t="s">
        <v>9405</v>
      </c>
      <c r="B3308" t="s">
        <v>15676</v>
      </c>
      <c r="C3308" t="s">
        <v>15677</v>
      </c>
      <c r="D3308" t="s">
        <v>15678</v>
      </c>
      <c r="E3308" t="s">
        <v>15679</v>
      </c>
      <c r="F3308" s="2">
        <v>45.92</v>
      </c>
      <c r="H3308" t="s">
        <v>15680</v>
      </c>
      <c r="I3308">
        <v>0</v>
      </c>
      <c r="J3308">
        <v>1</v>
      </c>
    </row>
    <row r="3309" spans="1:10" x14ac:dyDescent="0.35">
      <c r="A3309" t="s">
        <v>9405</v>
      </c>
      <c r="B3309" t="s">
        <v>15681</v>
      </c>
      <c r="C3309" t="s">
        <v>15682</v>
      </c>
      <c r="D3309" t="s">
        <v>15683</v>
      </c>
      <c r="E3309" t="s">
        <v>15684</v>
      </c>
      <c r="F3309" s="2">
        <v>15</v>
      </c>
      <c r="H3309" t="s">
        <v>15685</v>
      </c>
      <c r="I3309">
        <v>0</v>
      </c>
      <c r="J3309">
        <v>1</v>
      </c>
    </row>
    <row r="3310" spans="1:10" x14ac:dyDescent="0.35">
      <c r="A3310" t="s">
        <v>9405</v>
      </c>
      <c r="B3310" t="s">
        <v>15686</v>
      </c>
      <c r="C3310" t="s">
        <v>15687</v>
      </c>
      <c r="D3310" t="s">
        <v>15688</v>
      </c>
      <c r="E3310" t="s">
        <v>15689</v>
      </c>
      <c r="F3310" s="2">
        <v>15</v>
      </c>
      <c r="H3310" t="s">
        <v>15690</v>
      </c>
      <c r="I3310">
        <v>0</v>
      </c>
      <c r="J3310">
        <v>1</v>
      </c>
    </row>
    <row r="3311" spans="1:10" x14ac:dyDescent="0.35">
      <c r="A3311" t="s">
        <v>9405</v>
      </c>
      <c r="B3311" t="s">
        <v>15691</v>
      </c>
      <c r="C3311" t="s">
        <v>15692</v>
      </c>
      <c r="D3311" t="s">
        <v>14341</v>
      </c>
      <c r="E3311" t="s">
        <v>14342</v>
      </c>
      <c r="F3311" s="2">
        <v>20</v>
      </c>
      <c r="H3311" t="s">
        <v>15693</v>
      </c>
      <c r="I3311">
        <v>0</v>
      </c>
      <c r="J3311">
        <v>1</v>
      </c>
    </row>
    <row r="3312" spans="1:10" x14ac:dyDescent="0.35">
      <c r="A3312" t="s">
        <v>9405</v>
      </c>
      <c r="B3312" t="s">
        <v>15694</v>
      </c>
      <c r="C3312" t="s">
        <v>15695</v>
      </c>
      <c r="D3312" t="s">
        <v>15696</v>
      </c>
      <c r="E3312" t="s">
        <v>15697</v>
      </c>
      <c r="F3312" s="2">
        <v>12</v>
      </c>
      <c r="H3312" t="s">
        <v>15698</v>
      </c>
      <c r="I3312">
        <v>0</v>
      </c>
      <c r="J3312">
        <v>1</v>
      </c>
    </row>
    <row r="3313" spans="1:10" x14ac:dyDescent="0.35">
      <c r="A3313" t="s">
        <v>9405</v>
      </c>
      <c r="B3313" t="s">
        <v>15699</v>
      </c>
      <c r="C3313" t="s">
        <v>15700</v>
      </c>
      <c r="D3313" t="s">
        <v>15701</v>
      </c>
      <c r="E3313" t="s">
        <v>15702</v>
      </c>
      <c r="F3313" s="2">
        <v>15</v>
      </c>
      <c r="H3313" t="s">
        <v>15703</v>
      </c>
      <c r="I3313">
        <v>0</v>
      </c>
      <c r="J3313">
        <v>1</v>
      </c>
    </row>
    <row r="3314" spans="1:10" x14ac:dyDescent="0.35">
      <c r="A3314" t="s">
        <v>9405</v>
      </c>
      <c r="B3314" t="s">
        <v>15704</v>
      </c>
      <c r="C3314" t="s">
        <v>15705</v>
      </c>
      <c r="D3314" t="s">
        <v>15706</v>
      </c>
      <c r="E3314" t="s">
        <v>15707</v>
      </c>
      <c r="F3314" s="2">
        <v>30</v>
      </c>
      <c r="H3314" t="s">
        <v>15708</v>
      </c>
      <c r="I3314">
        <v>0</v>
      </c>
      <c r="J3314">
        <v>1</v>
      </c>
    </row>
    <row r="3315" spans="1:10" x14ac:dyDescent="0.35">
      <c r="A3315" t="s">
        <v>9405</v>
      </c>
      <c r="B3315" t="s">
        <v>15709</v>
      </c>
      <c r="C3315" t="s">
        <v>15710</v>
      </c>
      <c r="D3315" t="s">
        <v>15711</v>
      </c>
      <c r="E3315" t="s">
        <v>15712</v>
      </c>
      <c r="F3315" s="2">
        <v>65</v>
      </c>
      <c r="H3315" t="s">
        <v>15713</v>
      </c>
      <c r="I3315">
        <v>0</v>
      </c>
      <c r="J3315">
        <v>1</v>
      </c>
    </row>
    <row r="3316" spans="1:10" x14ac:dyDescent="0.35">
      <c r="A3316" t="s">
        <v>9405</v>
      </c>
      <c r="B3316" t="s">
        <v>15714</v>
      </c>
      <c r="C3316" t="s">
        <v>15715</v>
      </c>
      <c r="D3316" t="s">
        <v>15716</v>
      </c>
      <c r="E3316" t="s">
        <v>15717</v>
      </c>
      <c r="F3316" s="2">
        <v>15</v>
      </c>
      <c r="H3316" t="s">
        <v>15718</v>
      </c>
      <c r="I3316">
        <v>0</v>
      </c>
      <c r="J3316">
        <v>1</v>
      </c>
    </row>
    <row r="3317" spans="1:10" x14ac:dyDescent="0.35">
      <c r="A3317" t="s">
        <v>9405</v>
      </c>
      <c r="B3317" t="s">
        <v>15719</v>
      </c>
      <c r="C3317" t="s">
        <v>15720</v>
      </c>
      <c r="D3317" t="s">
        <v>15721</v>
      </c>
      <c r="E3317" t="s">
        <v>15722</v>
      </c>
      <c r="F3317" s="2">
        <v>15</v>
      </c>
      <c r="H3317" t="s">
        <v>15723</v>
      </c>
      <c r="I3317">
        <v>0</v>
      </c>
      <c r="J3317">
        <v>1</v>
      </c>
    </row>
    <row r="3318" spans="1:10" x14ac:dyDescent="0.35">
      <c r="A3318" t="s">
        <v>9405</v>
      </c>
      <c r="B3318" t="s">
        <v>15724</v>
      </c>
      <c r="C3318" t="s">
        <v>15725</v>
      </c>
      <c r="D3318" t="s">
        <v>15726</v>
      </c>
      <c r="E3318" t="s">
        <v>15727</v>
      </c>
      <c r="F3318" s="2">
        <v>16.25</v>
      </c>
      <c r="H3318" t="s">
        <v>15728</v>
      </c>
      <c r="I3318">
        <v>0</v>
      </c>
      <c r="J3318">
        <v>1</v>
      </c>
    </row>
    <row r="3319" spans="1:10" x14ac:dyDescent="0.35">
      <c r="A3319" t="s">
        <v>9405</v>
      </c>
      <c r="B3319" t="s">
        <v>15729</v>
      </c>
      <c r="C3319" t="s">
        <v>15730</v>
      </c>
      <c r="D3319" t="s">
        <v>15731</v>
      </c>
      <c r="E3319" t="s">
        <v>15732</v>
      </c>
      <c r="F3319" s="2">
        <v>15.65</v>
      </c>
      <c r="H3319" t="s">
        <v>15733</v>
      </c>
      <c r="I3319">
        <v>0</v>
      </c>
      <c r="J3319">
        <v>1</v>
      </c>
    </row>
    <row r="3320" spans="1:10" x14ac:dyDescent="0.35">
      <c r="A3320" t="s">
        <v>9405</v>
      </c>
      <c r="B3320" t="s">
        <v>15734</v>
      </c>
      <c r="C3320" t="s">
        <v>15735</v>
      </c>
      <c r="D3320" t="s">
        <v>15736</v>
      </c>
      <c r="E3320" t="s">
        <v>15737</v>
      </c>
      <c r="F3320" s="2">
        <v>15</v>
      </c>
      <c r="H3320" t="s">
        <v>15738</v>
      </c>
      <c r="I3320">
        <v>0</v>
      </c>
      <c r="J3320">
        <v>1</v>
      </c>
    </row>
    <row r="3321" spans="1:10" x14ac:dyDescent="0.35">
      <c r="A3321" t="s">
        <v>9405</v>
      </c>
      <c r="B3321" t="s">
        <v>15739</v>
      </c>
      <c r="C3321" t="s">
        <v>15740</v>
      </c>
      <c r="D3321" t="s">
        <v>15741</v>
      </c>
      <c r="E3321" t="s">
        <v>15742</v>
      </c>
      <c r="F3321" s="2">
        <v>15</v>
      </c>
      <c r="H3321" t="s">
        <v>15743</v>
      </c>
      <c r="I3321">
        <v>0</v>
      </c>
      <c r="J3321">
        <v>1</v>
      </c>
    </row>
    <row r="3322" spans="1:10" x14ac:dyDescent="0.35">
      <c r="A3322" t="s">
        <v>9405</v>
      </c>
      <c r="B3322" t="s">
        <v>15744</v>
      </c>
      <c r="C3322" t="s">
        <v>15745</v>
      </c>
      <c r="D3322" t="s">
        <v>15741</v>
      </c>
      <c r="E3322" t="s">
        <v>15742</v>
      </c>
      <c r="F3322" s="2">
        <v>15</v>
      </c>
      <c r="H3322" t="s">
        <v>15746</v>
      </c>
      <c r="I3322">
        <v>0</v>
      </c>
      <c r="J3322">
        <v>1</v>
      </c>
    </row>
    <row r="3323" spans="1:10" x14ac:dyDescent="0.35">
      <c r="A3323" t="s">
        <v>9405</v>
      </c>
      <c r="B3323" t="s">
        <v>15747</v>
      </c>
      <c r="C3323" t="s">
        <v>15748</v>
      </c>
      <c r="D3323" t="s">
        <v>15749</v>
      </c>
      <c r="E3323" t="s">
        <v>15750</v>
      </c>
      <c r="F3323" s="2">
        <v>0</v>
      </c>
      <c r="I3323">
        <v>0</v>
      </c>
      <c r="J3323">
        <v>1</v>
      </c>
    </row>
    <row r="3324" spans="1:10" x14ac:dyDescent="0.35">
      <c r="A3324" t="s">
        <v>9405</v>
      </c>
      <c r="B3324" t="s">
        <v>15751</v>
      </c>
      <c r="C3324" t="s">
        <v>15752</v>
      </c>
      <c r="D3324" t="s">
        <v>15753</v>
      </c>
      <c r="E3324" t="s">
        <v>15754</v>
      </c>
      <c r="F3324" s="2">
        <v>15</v>
      </c>
      <c r="H3324" t="s">
        <v>15755</v>
      </c>
      <c r="I3324">
        <v>0</v>
      </c>
      <c r="J3324">
        <v>1</v>
      </c>
    </row>
    <row r="3325" spans="1:10" x14ac:dyDescent="0.35">
      <c r="A3325" t="s">
        <v>9405</v>
      </c>
      <c r="B3325" t="s">
        <v>15756</v>
      </c>
      <c r="C3325" t="s">
        <v>15757</v>
      </c>
      <c r="D3325" t="s">
        <v>15758</v>
      </c>
      <c r="E3325" t="s">
        <v>15759</v>
      </c>
      <c r="F3325" s="2">
        <v>16.25</v>
      </c>
      <c r="H3325" t="s">
        <v>15760</v>
      </c>
      <c r="I3325">
        <v>0</v>
      </c>
      <c r="J3325">
        <v>1</v>
      </c>
    </row>
    <row r="3326" spans="1:10" x14ac:dyDescent="0.35">
      <c r="A3326" t="s">
        <v>9405</v>
      </c>
      <c r="B3326" t="s">
        <v>15761</v>
      </c>
      <c r="C3326" t="s">
        <v>15762</v>
      </c>
      <c r="D3326" t="s">
        <v>15763</v>
      </c>
      <c r="E3326" t="s">
        <v>15764</v>
      </c>
      <c r="F3326" s="2">
        <v>11.55</v>
      </c>
      <c r="H3326" t="s">
        <v>15765</v>
      </c>
      <c r="I3326">
        <v>0</v>
      </c>
      <c r="J3326">
        <v>1</v>
      </c>
    </row>
    <row r="3327" spans="1:10" x14ac:dyDescent="0.35">
      <c r="A3327" t="s">
        <v>9405</v>
      </c>
      <c r="B3327" t="s">
        <v>15766</v>
      </c>
      <c r="C3327" t="s">
        <v>15767</v>
      </c>
      <c r="D3327" t="s">
        <v>15768</v>
      </c>
      <c r="E3327" t="s">
        <v>15769</v>
      </c>
      <c r="F3327" s="2">
        <v>15</v>
      </c>
      <c r="H3327" t="s">
        <v>15770</v>
      </c>
      <c r="I3327">
        <v>0</v>
      </c>
      <c r="J3327">
        <v>1</v>
      </c>
    </row>
    <row r="3328" spans="1:10" x14ac:dyDescent="0.35">
      <c r="A3328" t="s">
        <v>9405</v>
      </c>
      <c r="B3328" t="s">
        <v>15771</v>
      </c>
      <c r="C3328" t="s">
        <v>15772</v>
      </c>
      <c r="D3328" t="s">
        <v>15773</v>
      </c>
      <c r="E3328" t="s">
        <v>15774</v>
      </c>
      <c r="F3328" s="2">
        <v>15</v>
      </c>
      <c r="H3328" t="s">
        <v>15775</v>
      </c>
      <c r="I3328">
        <v>0</v>
      </c>
      <c r="J3328">
        <v>1</v>
      </c>
    </row>
    <row r="3329" spans="1:10" x14ac:dyDescent="0.35">
      <c r="A3329" t="s">
        <v>9405</v>
      </c>
      <c r="B3329" t="s">
        <v>15776</v>
      </c>
      <c r="C3329" t="s">
        <v>15777</v>
      </c>
      <c r="D3329" t="s">
        <v>15778</v>
      </c>
      <c r="E3329" t="s">
        <v>15779</v>
      </c>
      <c r="F3329" s="2">
        <v>12</v>
      </c>
      <c r="H3329" t="s">
        <v>15780</v>
      </c>
      <c r="I3329">
        <v>0</v>
      </c>
      <c r="J3329">
        <v>1</v>
      </c>
    </row>
    <row r="3330" spans="1:10" x14ac:dyDescent="0.35">
      <c r="A3330" t="s">
        <v>9405</v>
      </c>
      <c r="B3330" t="s">
        <v>15781</v>
      </c>
      <c r="C3330" t="s">
        <v>15782</v>
      </c>
      <c r="D3330" t="s">
        <v>15783</v>
      </c>
      <c r="E3330" t="s">
        <v>15784</v>
      </c>
      <c r="F3330" s="2">
        <v>15</v>
      </c>
      <c r="H3330" t="s">
        <v>15785</v>
      </c>
      <c r="I3330">
        <v>0</v>
      </c>
      <c r="J3330">
        <v>1</v>
      </c>
    </row>
    <row r="3331" spans="1:10" x14ac:dyDescent="0.35">
      <c r="A3331" t="s">
        <v>9405</v>
      </c>
      <c r="B3331" t="s">
        <v>15786</v>
      </c>
      <c r="C3331" t="s">
        <v>15787</v>
      </c>
      <c r="D3331" t="s">
        <v>15788</v>
      </c>
      <c r="E3331" t="s">
        <v>15789</v>
      </c>
      <c r="F3331" s="2">
        <v>15</v>
      </c>
      <c r="H3331" t="s">
        <v>15790</v>
      </c>
      <c r="I3331">
        <v>0</v>
      </c>
      <c r="J3331">
        <v>1</v>
      </c>
    </row>
    <row r="3332" spans="1:10" x14ac:dyDescent="0.35">
      <c r="A3332" t="s">
        <v>9405</v>
      </c>
      <c r="B3332" t="s">
        <v>15791</v>
      </c>
      <c r="C3332" t="s">
        <v>15792</v>
      </c>
      <c r="D3332" t="s">
        <v>15793</v>
      </c>
      <c r="E3332" t="s">
        <v>15794</v>
      </c>
      <c r="F3332" s="2">
        <v>15</v>
      </c>
      <c r="H3332" t="s">
        <v>15795</v>
      </c>
      <c r="I3332">
        <v>0</v>
      </c>
      <c r="J3332">
        <v>1</v>
      </c>
    </row>
    <row r="3333" spans="1:10" x14ac:dyDescent="0.35">
      <c r="A3333" t="s">
        <v>9405</v>
      </c>
      <c r="B3333" t="s">
        <v>15796</v>
      </c>
      <c r="C3333" t="s">
        <v>15797</v>
      </c>
      <c r="D3333" t="s">
        <v>15798</v>
      </c>
      <c r="E3333" t="s">
        <v>15799</v>
      </c>
      <c r="F3333" s="2">
        <v>15</v>
      </c>
      <c r="H3333" t="s">
        <v>15800</v>
      </c>
      <c r="I3333">
        <v>0</v>
      </c>
      <c r="J3333">
        <v>1</v>
      </c>
    </row>
    <row r="3334" spans="1:10" x14ac:dyDescent="0.35">
      <c r="A3334" t="s">
        <v>9405</v>
      </c>
      <c r="B3334" t="s">
        <v>15801</v>
      </c>
      <c r="C3334" t="s">
        <v>15802</v>
      </c>
      <c r="D3334" t="s">
        <v>15803</v>
      </c>
      <c r="E3334" t="s">
        <v>15804</v>
      </c>
      <c r="F3334" s="2">
        <v>16.25</v>
      </c>
      <c r="H3334" t="s">
        <v>15805</v>
      </c>
      <c r="I3334">
        <v>0</v>
      </c>
      <c r="J3334">
        <v>1</v>
      </c>
    </row>
    <row r="3335" spans="1:10" x14ac:dyDescent="0.35">
      <c r="A3335" t="s">
        <v>9405</v>
      </c>
      <c r="B3335" t="s">
        <v>15806</v>
      </c>
      <c r="C3335" t="s">
        <v>15807</v>
      </c>
      <c r="D3335" t="s">
        <v>15808</v>
      </c>
      <c r="E3335" t="s">
        <v>15809</v>
      </c>
      <c r="F3335" s="2">
        <v>30</v>
      </c>
      <c r="H3335" t="s">
        <v>15810</v>
      </c>
      <c r="I3335">
        <v>0</v>
      </c>
      <c r="J3335">
        <v>1</v>
      </c>
    </row>
    <row r="3336" spans="1:10" x14ac:dyDescent="0.35">
      <c r="A3336" t="s">
        <v>9405</v>
      </c>
      <c r="B3336" t="s">
        <v>15811</v>
      </c>
      <c r="C3336" t="s">
        <v>15812</v>
      </c>
      <c r="D3336" t="s">
        <v>15813</v>
      </c>
      <c r="E3336" t="s">
        <v>15814</v>
      </c>
      <c r="F3336" s="2">
        <v>16.29</v>
      </c>
      <c r="H3336" t="s">
        <v>15815</v>
      </c>
      <c r="I3336">
        <v>0</v>
      </c>
      <c r="J3336">
        <v>1</v>
      </c>
    </row>
    <row r="3337" spans="1:10" x14ac:dyDescent="0.35">
      <c r="A3337" t="s">
        <v>9405</v>
      </c>
      <c r="B3337" t="s">
        <v>15816</v>
      </c>
      <c r="C3337" t="s">
        <v>15817</v>
      </c>
      <c r="D3337" t="s">
        <v>15818</v>
      </c>
      <c r="E3337" t="s">
        <v>15819</v>
      </c>
      <c r="F3337" s="2">
        <v>19.52</v>
      </c>
      <c r="H3337" t="s">
        <v>15820</v>
      </c>
      <c r="I3337">
        <v>0</v>
      </c>
      <c r="J3337">
        <v>1</v>
      </c>
    </row>
    <row r="3338" spans="1:10" x14ac:dyDescent="0.35">
      <c r="A3338" t="s">
        <v>9405</v>
      </c>
      <c r="B3338" t="s">
        <v>15821</v>
      </c>
      <c r="C3338" t="s">
        <v>15822</v>
      </c>
      <c r="D3338" t="s">
        <v>15823</v>
      </c>
      <c r="E3338" t="s">
        <v>15824</v>
      </c>
      <c r="F3338" s="2">
        <v>32.5</v>
      </c>
      <c r="H3338" t="s">
        <v>15825</v>
      </c>
      <c r="I3338">
        <v>0</v>
      </c>
      <c r="J3338">
        <v>1</v>
      </c>
    </row>
    <row r="3339" spans="1:10" x14ac:dyDescent="0.35">
      <c r="A3339" t="s">
        <v>9405</v>
      </c>
      <c r="B3339" t="s">
        <v>15826</v>
      </c>
      <c r="C3339" t="s">
        <v>15827</v>
      </c>
      <c r="D3339" t="s">
        <v>11730</v>
      </c>
      <c r="E3339" t="s">
        <v>11731</v>
      </c>
      <c r="F3339" s="2">
        <v>26.25</v>
      </c>
      <c r="H3339" t="s">
        <v>15828</v>
      </c>
      <c r="I3339">
        <v>0</v>
      </c>
      <c r="J3339">
        <v>1</v>
      </c>
    </row>
    <row r="3340" spans="1:10" x14ac:dyDescent="0.35">
      <c r="A3340" t="s">
        <v>9405</v>
      </c>
      <c r="B3340" t="s">
        <v>15829</v>
      </c>
      <c r="C3340" t="s">
        <v>15830</v>
      </c>
      <c r="D3340" t="s">
        <v>15831</v>
      </c>
      <c r="E3340" t="s">
        <v>15832</v>
      </c>
      <c r="F3340" s="2">
        <v>15</v>
      </c>
      <c r="H3340" t="s">
        <v>15833</v>
      </c>
      <c r="I3340">
        <v>0</v>
      </c>
      <c r="J3340">
        <v>1</v>
      </c>
    </row>
    <row r="3341" spans="1:10" x14ac:dyDescent="0.35">
      <c r="A3341" t="s">
        <v>9405</v>
      </c>
      <c r="B3341" t="s">
        <v>15834</v>
      </c>
      <c r="C3341" t="s">
        <v>15835</v>
      </c>
      <c r="D3341" t="s">
        <v>15836</v>
      </c>
      <c r="E3341" t="s">
        <v>15837</v>
      </c>
      <c r="F3341" s="2">
        <v>15</v>
      </c>
      <c r="H3341" t="s">
        <v>15838</v>
      </c>
      <c r="I3341">
        <v>0</v>
      </c>
      <c r="J3341">
        <v>1</v>
      </c>
    </row>
    <row r="3342" spans="1:10" x14ac:dyDescent="0.35">
      <c r="A3342" t="s">
        <v>9405</v>
      </c>
      <c r="B3342" t="s">
        <v>15839</v>
      </c>
      <c r="C3342" t="s">
        <v>15840</v>
      </c>
      <c r="D3342" t="s">
        <v>15841</v>
      </c>
      <c r="E3342" t="s">
        <v>15842</v>
      </c>
      <c r="F3342" s="2">
        <v>15</v>
      </c>
      <c r="H3342" t="s">
        <v>15843</v>
      </c>
      <c r="I3342">
        <v>0</v>
      </c>
      <c r="J3342">
        <v>1</v>
      </c>
    </row>
    <row r="3343" spans="1:10" x14ac:dyDescent="0.35">
      <c r="A3343" t="s">
        <v>9405</v>
      </c>
      <c r="B3343" t="s">
        <v>15844</v>
      </c>
      <c r="C3343" t="s">
        <v>15845</v>
      </c>
      <c r="D3343" t="s">
        <v>15846</v>
      </c>
      <c r="E3343" t="s">
        <v>15847</v>
      </c>
      <c r="F3343" s="2">
        <v>19.52</v>
      </c>
      <c r="I3343">
        <v>0</v>
      </c>
      <c r="J3343">
        <v>1</v>
      </c>
    </row>
    <row r="3344" spans="1:10" x14ac:dyDescent="0.35">
      <c r="A3344" t="s">
        <v>9405</v>
      </c>
      <c r="B3344" t="s">
        <v>15848</v>
      </c>
      <c r="C3344" t="s">
        <v>15849</v>
      </c>
      <c r="D3344" t="s">
        <v>15850</v>
      </c>
      <c r="E3344" t="s">
        <v>15851</v>
      </c>
      <c r="F3344" s="2">
        <v>25</v>
      </c>
      <c r="H3344" t="s">
        <v>15852</v>
      </c>
      <c r="I3344">
        <v>0</v>
      </c>
      <c r="J3344">
        <v>1</v>
      </c>
    </row>
    <row r="3345" spans="1:10" x14ac:dyDescent="0.35">
      <c r="A3345" t="s">
        <v>9405</v>
      </c>
      <c r="B3345" t="s">
        <v>15853</v>
      </c>
      <c r="C3345" t="s">
        <v>15854</v>
      </c>
      <c r="D3345" t="s">
        <v>15855</v>
      </c>
      <c r="E3345" t="s">
        <v>15856</v>
      </c>
      <c r="F3345" s="2">
        <v>15</v>
      </c>
      <c r="H3345" t="s">
        <v>15857</v>
      </c>
      <c r="I3345">
        <v>0</v>
      </c>
      <c r="J3345">
        <v>1</v>
      </c>
    </row>
    <row r="3346" spans="1:10" x14ac:dyDescent="0.35">
      <c r="A3346" t="s">
        <v>9405</v>
      </c>
      <c r="B3346" t="s">
        <v>15858</v>
      </c>
      <c r="C3346" t="s">
        <v>15859</v>
      </c>
      <c r="D3346" t="s">
        <v>15860</v>
      </c>
      <c r="E3346" t="s">
        <v>15861</v>
      </c>
      <c r="F3346" s="2">
        <v>15</v>
      </c>
      <c r="H3346" t="s">
        <v>15862</v>
      </c>
      <c r="I3346">
        <v>0</v>
      </c>
      <c r="J3346">
        <v>1</v>
      </c>
    </row>
    <row r="3347" spans="1:10" x14ac:dyDescent="0.35">
      <c r="A3347" t="s">
        <v>9405</v>
      </c>
      <c r="B3347" t="s">
        <v>15863</v>
      </c>
      <c r="C3347" t="s">
        <v>15864</v>
      </c>
      <c r="D3347" t="s">
        <v>15865</v>
      </c>
      <c r="E3347" t="s">
        <v>15866</v>
      </c>
      <c r="F3347" s="2">
        <v>30</v>
      </c>
      <c r="H3347" t="s">
        <v>15867</v>
      </c>
      <c r="I3347">
        <v>0</v>
      </c>
      <c r="J3347">
        <v>1</v>
      </c>
    </row>
    <row r="3348" spans="1:10" x14ac:dyDescent="0.35">
      <c r="A3348" t="s">
        <v>9405</v>
      </c>
      <c r="B3348" t="s">
        <v>15868</v>
      </c>
      <c r="C3348" t="s">
        <v>15869</v>
      </c>
      <c r="D3348" t="s">
        <v>15870</v>
      </c>
      <c r="E3348" t="s">
        <v>15871</v>
      </c>
      <c r="F3348" s="2">
        <v>15</v>
      </c>
      <c r="H3348" t="s">
        <v>15872</v>
      </c>
      <c r="I3348">
        <v>0</v>
      </c>
      <c r="J3348">
        <v>1</v>
      </c>
    </row>
    <row r="3349" spans="1:10" x14ac:dyDescent="0.35">
      <c r="A3349" t="s">
        <v>9405</v>
      </c>
      <c r="B3349" t="s">
        <v>15873</v>
      </c>
      <c r="C3349" t="s">
        <v>15874</v>
      </c>
      <c r="D3349" t="s">
        <v>15875</v>
      </c>
      <c r="E3349" t="s">
        <v>15876</v>
      </c>
      <c r="F3349" s="2">
        <v>15</v>
      </c>
      <c r="H3349" t="s">
        <v>15877</v>
      </c>
      <c r="I3349">
        <v>0</v>
      </c>
      <c r="J3349">
        <v>1</v>
      </c>
    </row>
    <row r="3350" spans="1:10" x14ac:dyDescent="0.35">
      <c r="A3350" t="s">
        <v>9405</v>
      </c>
      <c r="B3350" t="s">
        <v>15878</v>
      </c>
      <c r="C3350" t="s">
        <v>15879</v>
      </c>
      <c r="D3350" t="s">
        <v>15880</v>
      </c>
      <c r="E3350" t="s">
        <v>15881</v>
      </c>
      <c r="F3350" s="2">
        <v>25</v>
      </c>
      <c r="H3350" t="s">
        <v>15882</v>
      </c>
      <c r="I3350">
        <v>0</v>
      </c>
      <c r="J3350">
        <v>1</v>
      </c>
    </row>
    <row r="3351" spans="1:10" x14ac:dyDescent="0.35">
      <c r="A3351" t="s">
        <v>9405</v>
      </c>
      <c r="B3351" t="s">
        <v>15883</v>
      </c>
      <c r="C3351" t="s">
        <v>15884</v>
      </c>
      <c r="D3351" t="s">
        <v>15885</v>
      </c>
      <c r="E3351" t="s">
        <v>15886</v>
      </c>
      <c r="F3351" s="2">
        <v>15</v>
      </c>
      <c r="H3351" t="s">
        <v>15887</v>
      </c>
      <c r="I3351">
        <v>0</v>
      </c>
      <c r="J3351">
        <v>1</v>
      </c>
    </row>
    <row r="3352" spans="1:10" x14ac:dyDescent="0.35">
      <c r="A3352" t="s">
        <v>9405</v>
      </c>
      <c r="B3352" t="s">
        <v>15888</v>
      </c>
      <c r="C3352" t="s">
        <v>15889</v>
      </c>
      <c r="D3352" t="s">
        <v>15890</v>
      </c>
      <c r="E3352" t="s">
        <v>15891</v>
      </c>
      <c r="F3352" s="2">
        <v>13.75</v>
      </c>
      <c r="H3352" t="s">
        <v>15892</v>
      </c>
      <c r="I3352">
        <v>0</v>
      </c>
      <c r="J3352">
        <v>1</v>
      </c>
    </row>
    <row r="3353" spans="1:10" x14ac:dyDescent="0.35">
      <c r="A3353" t="s">
        <v>9405</v>
      </c>
      <c r="B3353" t="s">
        <v>15893</v>
      </c>
      <c r="C3353" t="s">
        <v>15894</v>
      </c>
      <c r="D3353" t="s">
        <v>15895</v>
      </c>
      <c r="E3353" t="s">
        <v>15896</v>
      </c>
      <c r="F3353" s="2">
        <v>19.52</v>
      </c>
      <c r="H3353" t="s">
        <v>15897</v>
      </c>
      <c r="I3353">
        <v>0</v>
      </c>
      <c r="J3353">
        <v>1</v>
      </c>
    </row>
    <row r="3354" spans="1:10" x14ac:dyDescent="0.35">
      <c r="A3354" t="s">
        <v>9405</v>
      </c>
      <c r="B3354" t="s">
        <v>15898</v>
      </c>
      <c r="C3354" t="s">
        <v>15899</v>
      </c>
      <c r="D3354" t="s">
        <v>15900</v>
      </c>
      <c r="E3354" t="s">
        <v>15901</v>
      </c>
      <c r="F3354" s="2">
        <v>43.5</v>
      </c>
      <c r="H3354" t="s">
        <v>15902</v>
      </c>
      <c r="I3354">
        <v>0</v>
      </c>
      <c r="J3354">
        <v>1</v>
      </c>
    </row>
    <row r="3355" spans="1:10" x14ac:dyDescent="0.35">
      <c r="A3355" t="s">
        <v>9405</v>
      </c>
      <c r="B3355" t="s">
        <v>15903</v>
      </c>
      <c r="C3355" t="s">
        <v>15904</v>
      </c>
      <c r="D3355" t="s">
        <v>15905</v>
      </c>
      <c r="E3355" t="s">
        <v>15906</v>
      </c>
      <c r="F3355" s="2">
        <v>15</v>
      </c>
      <c r="H3355" t="s">
        <v>15907</v>
      </c>
      <c r="I3355">
        <v>0</v>
      </c>
      <c r="J3355">
        <v>1</v>
      </c>
    </row>
    <row r="3356" spans="1:10" x14ac:dyDescent="0.35">
      <c r="A3356" t="s">
        <v>9405</v>
      </c>
      <c r="B3356" t="s">
        <v>15908</v>
      </c>
      <c r="C3356" t="s">
        <v>15909</v>
      </c>
      <c r="D3356" t="s">
        <v>15910</v>
      </c>
      <c r="E3356" t="s">
        <v>15911</v>
      </c>
      <c r="F3356" s="2">
        <v>47</v>
      </c>
      <c r="H3356" t="s">
        <v>15912</v>
      </c>
      <c r="I3356">
        <v>0</v>
      </c>
      <c r="J3356">
        <v>1</v>
      </c>
    </row>
    <row r="3357" spans="1:10" x14ac:dyDescent="0.35">
      <c r="A3357" t="s">
        <v>9405</v>
      </c>
      <c r="B3357" t="s">
        <v>15913</v>
      </c>
      <c r="C3357" t="s">
        <v>15914</v>
      </c>
      <c r="D3357" t="s">
        <v>15915</v>
      </c>
      <c r="E3357" t="s">
        <v>15916</v>
      </c>
      <c r="F3357" s="2">
        <v>16.25</v>
      </c>
      <c r="H3357" t="s">
        <v>15917</v>
      </c>
      <c r="I3357">
        <v>0</v>
      </c>
      <c r="J3357">
        <v>1</v>
      </c>
    </row>
    <row r="3358" spans="1:10" x14ac:dyDescent="0.35">
      <c r="A3358" t="s">
        <v>9405</v>
      </c>
      <c r="B3358" t="s">
        <v>15918</v>
      </c>
      <c r="C3358" t="s">
        <v>15919</v>
      </c>
      <c r="D3358" t="s">
        <v>15920</v>
      </c>
      <c r="E3358" t="s">
        <v>15921</v>
      </c>
      <c r="F3358" s="2">
        <v>15</v>
      </c>
      <c r="H3358" t="s">
        <v>15922</v>
      </c>
      <c r="I3358">
        <v>0</v>
      </c>
      <c r="J3358">
        <v>1</v>
      </c>
    </row>
    <row r="3359" spans="1:10" x14ac:dyDescent="0.35">
      <c r="A3359" t="s">
        <v>9405</v>
      </c>
      <c r="B3359" t="s">
        <v>15923</v>
      </c>
      <c r="C3359" t="s">
        <v>15924</v>
      </c>
      <c r="D3359" t="s">
        <v>15925</v>
      </c>
      <c r="E3359" t="s">
        <v>15926</v>
      </c>
      <c r="F3359" s="2">
        <v>16.29</v>
      </c>
      <c r="H3359" t="s">
        <v>15927</v>
      </c>
      <c r="I3359">
        <v>0</v>
      </c>
      <c r="J3359">
        <v>1</v>
      </c>
    </row>
    <row r="3360" spans="1:10" x14ac:dyDescent="0.35">
      <c r="A3360" t="s">
        <v>9405</v>
      </c>
      <c r="B3360" t="s">
        <v>15928</v>
      </c>
      <c r="C3360" t="s">
        <v>15929</v>
      </c>
      <c r="D3360" t="s">
        <v>15930</v>
      </c>
      <c r="E3360" t="s">
        <v>15931</v>
      </c>
      <c r="F3360" s="2">
        <v>15</v>
      </c>
      <c r="H3360" t="s">
        <v>15932</v>
      </c>
      <c r="I3360">
        <v>0</v>
      </c>
      <c r="J3360">
        <v>1</v>
      </c>
    </row>
    <row r="3361" spans="1:10" x14ac:dyDescent="0.35">
      <c r="A3361" t="s">
        <v>9405</v>
      </c>
      <c r="B3361" t="s">
        <v>15933</v>
      </c>
      <c r="C3361" t="s">
        <v>15934</v>
      </c>
      <c r="D3361" t="s">
        <v>15935</v>
      </c>
      <c r="E3361" t="s">
        <v>15936</v>
      </c>
      <c r="F3361" s="2">
        <v>17.579999999999998</v>
      </c>
      <c r="I3361">
        <v>0</v>
      </c>
      <c r="J3361">
        <v>1</v>
      </c>
    </row>
    <row r="3362" spans="1:10" x14ac:dyDescent="0.35">
      <c r="A3362" t="s">
        <v>9405</v>
      </c>
      <c r="B3362" t="s">
        <v>15937</v>
      </c>
      <c r="C3362" t="s">
        <v>15938</v>
      </c>
      <c r="D3362" t="s">
        <v>15939</v>
      </c>
      <c r="E3362" t="s">
        <v>15940</v>
      </c>
      <c r="F3362" s="2">
        <v>15</v>
      </c>
      <c r="H3362" t="s">
        <v>15941</v>
      </c>
      <c r="I3362">
        <v>0</v>
      </c>
      <c r="J3362">
        <v>1</v>
      </c>
    </row>
    <row r="3363" spans="1:10" x14ac:dyDescent="0.35">
      <c r="A3363" t="s">
        <v>9405</v>
      </c>
      <c r="B3363" t="s">
        <v>15942</v>
      </c>
      <c r="C3363" t="s">
        <v>15943</v>
      </c>
      <c r="D3363" t="s">
        <v>15944</v>
      </c>
      <c r="E3363" t="s">
        <v>15945</v>
      </c>
      <c r="F3363" s="2">
        <v>15</v>
      </c>
      <c r="H3363" t="s">
        <v>15946</v>
      </c>
      <c r="I3363">
        <v>0</v>
      </c>
      <c r="J3363">
        <v>1</v>
      </c>
    </row>
    <row r="3364" spans="1:10" x14ac:dyDescent="0.35">
      <c r="A3364" t="s">
        <v>9405</v>
      </c>
      <c r="B3364" t="s">
        <v>15947</v>
      </c>
      <c r="C3364" t="s">
        <v>15948</v>
      </c>
      <c r="D3364" t="s">
        <v>15949</v>
      </c>
      <c r="E3364" t="s">
        <v>15950</v>
      </c>
      <c r="F3364" s="2">
        <v>16.29</v>
      </c>
      <c r="I3364">
        <v>0</v>
      </c>
      <c r="J3364">
        <v>1</v>
      </c>
    </row>
    <row r="3365" spans="1:10" x14ac:dyDescent="0.35">
      <c r="A3365" t="s">
        <v>9405</v>
      </c>
      <c r="B3365" t="s">
        <v>15951</v>
      </c>
      <c r="C3365" t="s">
        <v>15952</v>
      </c>
      <c r="D3365" t="s">
        <v>15953</v>
      </c>
      <c r="E3365" t="s">
        <v>15954</v>
      </c>
      <c r="F3365" s="2">
        <v>15</v>
      </c>
      <c r="H3365" t="s">
        <v>15955</v>
      </c>
      <c r="I3365">
        <v>0</v>
      </c>
      <c r="J3365">
        <v>1</v>
      </c>
    </row>
    <row r="3366" spans="1:10" x14ac:dyDescent="0.35">
      <c r="A3366" t="s">
        <v>9405</v>
      </c>
      <c r="B3366" t="s">
        <v>15956</v>
      </c>
      <c r="C3366" t="s">
        <v>15957</v>
      </c>
      <c r="D3366" t="s">
        <v>15958</v>
      </c>
      <c r="E3366" t="s">
        <v>15959</v>
      </c>
      <c r="F3366" s="2">
        <v>16.29</v>
      </c>
      <c r="I3366">
        <v>0</v>
      </c>
      <c r="J3366">
        <v>1</v>
      </c>
    </row>
    <row r="3367" spans="1:10" x14ac:dyDescent="0.35">
      <c r="A3367" t="s">
        <v>9405</v>
      </c>
      <c r="B3367" t="s">
        <v>15960</v>
      </c>
      <c r="C3367" t="s">
        <v>15961</v>
      </c>
      <c r="D3367" t="s">
        <v>15962</v>
      </c>
      <c r="E3367" t="s">
        <v>15963</v>
      </c>
      <c r="F3367" s="2">
        <v>15</v>
      </c>
      <c r="H3367" t="s">
        <v>15964</v>
      </c>
      <c r="I3367">
        <v>0</v>
      </c>
      <c r="J3367">
        <v>1</v>
      </c>
    </row>
    <row r="3368" spans="1:10" x14ac:dyDescent="0.35">
      <c r="A3368" t="s">
        <v>9405</v>
      </c>
      <c r="B3368" t="s">
        <v>15965</v>
      </c>
      <c r="C3368" t="s">
        <v>15966</v>
      </c>
      <c r="D3368" t="s">
        <v>15967</v>
      </c>
      <c r="E3368" t="s">
        <v>15968</v>
      </c>
      <c r="F3368" s="2">
        <v>15</v>
      </c>
      <c r="H3368" t="s">
        <v>15969</v>
      </c>
      <c r="I3368">
        <v>0</v>
      </c>
      <c r="J3368">
        <v>1</v>
      </c>
    </row>
    <row r="3369" spans="1:10" x14ac:dyDescent="0.35">
      <c r="A3369" t="s">
        <v>9405</v>
      </c>
      <c r="B3369" t="s">
        <v>15970</v>
      </c>
      <c r="C3369" t="s">
        <v>15971</v>
      </c>
      <c r="D3369" t="s">
        <v>15972</v>
      </c>
      <c r="E3369" t="s">
        <v>15973</v>
      </c>
      <c r="F3369" s="2">
        <v>20.16</v>
      </c>
      <c r="I3369">
        <v>0</v>
      </c>
      <c r="J3369">
        <v>1</v>
      </c>
    </row>
    <row r="3370" spans="1:10" x14ac:dyDescent="0.35">
      <c r="A3370" t="s">
        <v>9405</v>
      </c>
      <c r="B3370" t="s">
        <v>15974</v>
      </c>
      <c r="C3370" t="s">
        <v>15975</v>
      </c>
      <c r="D3370" t="s">
        <v>15976</v>
      </c>
      <c r="E3370" t="s">
        <v>15977</v>
      </c>
      <c r="F3370" s="2">
        <v>22.75</v>
      </c>
      <c r="H3370" t="s">
        <v>15978</v>
      </c>
      <c r="I3370">
        <v>0</v>
      </c>
      <c r="J3370">
        <v>1</v>
      </c>
    </row>
    <row r="3371" spans="1:10" x14ac:dyDescent="0.35">
      <c r="A3371" t="s">
        <v>9405</v>
      </c>
      <c r="B3371" t="s">
        <v>15979</v>
      </c>
      <c r="C3371" t="s">
        <v>15980</v>
      </c>
      <c r="D3371" t="s">
        <v>15981</v>
      </c>
      <c r="E3371" t="s">
        <v>15982</v>
      </c>
      <c r="F3371" s="2">
        <v>15</v>
      </c>
      <c r="H3371" t="s">
        <v>15983</v>
      </c>
      <c r="I3371">
        <v>0</v>
      </c>
      <c r="J3371">
        <v>1</v>
      </c>
    </row>
    <row r="3372" spans="1:10" x14ac:dyDescent="0.35">
      <c r="A3372" t="s">
        <v>9405</v>
      </c>
      <c r="B3372" t="s">
        <v>15984</v>
      </c>
      <c r="C3372" t="s">
        <v>15985</v>
      </c>
      <c r="D3372" t="s">
        <v>15986</v>
      </c>
      <c r="E3372" t="s">
        <v>15987</v>
      </c>
      <c r="F3372" s="2">
        <v>15</v>
      </c>
      <c r="H3372" t="s">
        <v>15988</v>
      </c>
      <c r="I3372">
        <v>0</v>
      </c>
      <c r="J3372">
        <v>1</v>
      </c>
    </row>
    <row r="3373" spans="1:10" x14ac:dyDescent="0.35">
      <c r="A3373" t="s">
        <v>9405</v>
      </c>
      <c r="B3373" t="s">
        <v>15989</v>
      </c>
      <c r="C3373" t="s">
        <v>15990</v>
      </c>
      <c r="D3373" t="s">
        <v>15991</v>
      </c>
      <c r="E3373" t="s">
        <v>15992</v>
      </c>
      <c r="F3373" s="2">
        <v>125.49</v>
      </c>
      <c r="H3373" t="s">
        <v>15993</v>
      </c>
      <c r="I3373">
        <v>0</v>
      </c>
      <c r="J3373">
        <v>1</v>
      </c>
    </row>
    <row r="3374" spans="1:10" x14ac:dyDescent="0.35">
      <c r="A3374" t="s">
        <v>9405</v>
      </c>
      <c r="B3374" t="s">
        <v>15994</v>
      </c>
      <c r="C3374" t="s">
        <v>15995</v>
      </c>
      <c r="D3374" t="s">
        <v>15996</v>
      </c>
      <c r="E3374" t="s">
        <v>15997</v>
      </c>
      <c r="F3374" s="2">
        <v>15</v>
      </c>
      <c r="H3374" t="s">
        <v>15998</v>
      </c>
      <c r="I3374">
        <v>0</v>
      </c>
      <c r="J3374">
        <v>1</v>
      </c>
    </row>
    <row r="3375" spans="1:10" x14ac:dyDescent="0.35">
      <c r="A3375" t="s">
        <v>9405</v>
      </c>
      <c r="B3375" t="s">
        <v>15999</v>
      </c>
      <c r="C3375" t="s">
        <v>16000</v>
      </c>
      <c r="D3375" t="s">
        <v>16001</v>
      </c>
      <c r="E3375" t="s">
        <v>16002</v>
      </c>
      <c r="F3375" s="2">
        <v>15</v>
      </c>
      <c r="H3375" t="s">
        <v>16003</v>
      </c>
      <c r="I3375">
        <v>0</v>
      </c>
      <c r="J3375">
        <v>1</v>
      </c>
    </row>
    <row r="3376" spans="1:10" x14ac:dyDescent="0.35">
      <c r="A3376" t="s">
        <v>9405</v>
      </c>
      <c r="B3376" t="s">
        <v>16004</v>
      </c>
      <c r="C3376" t="s">
        <v>16005</v>
      </c>
      <c r="D3376" t="s">
        <v>16006</v>
      </c>
      <c r="E3376" t="s">
        <v>16007</v>
      </c>
      <c r="F3376" s="2">
        <v>15</v>
      </c>
      <c r="H3376" t="s">
        <v>16008</v>
      </c>
      <c r="I3376">
        <v>0</v>
      </c>
      <c r="J3376">
        <v>1</v>
      </c>
    </row>
    <row r="3377" spans="1:10" x14ac:dyDescent="0.35">
      <c r="A3377" t="s">
        <v>9405</v>
      </c>
      <c r="B3377" t="s">
        <v>16009</v>
      </c>
      <c r="C3377" t="s">
        <v>16010</v>
      </c>
      <c r="D3377" t="s">
        <v>16011</v>
      </c>
      <c r="E3377" t="s">
        <v>16012</v>
      </c>
      <c r="F3377" s="2">
        <v>0</v>
      </c>
      <c r="I3377">
        <v>0</v>
      </c>
      <c r="J3377">
        <v>1</v>
      </c>
    </row>
    <row r="3378" spans="1:10" x14ac:dyDescent="0.35">
      <c r="A3378" t="s">
        <v>9405</v>
      </c>
      <c r="B3378" t="s">
        <v>16013</v>
      </c>
      <c r="C3378" t="s">
        <v>16014</v>
      </c>
      <c r="D3378" t="s">
        <v>16015</v>
      </c>
      <c r="E3378" t="s">
        <v>16016</v>
      </c>
      <c r="F3378" s="2">
        <v>15</v>
      </c>
      <c r="H3378" t="s">
        <v>16017</v>
      </c>
      <c r="I3378">
        <v>0</v>
      </c>
      <c r="J3378">
        <v>1</v>
      </c>
    </row>
    <row r="3379" spans="1:10" x14ac:dyDescent="0.35">
      <c r="A3379" t="s">
        <v>9405</v>
      </c>
      <c r="B3379" t="s">
        <v>16018</v>
      </c>
      <c r="C3379" t="s">
        <v>16019</v>
      </c>
      <c r="D3379" t="s">
        <v>16020</v>
      </c>
      <c r="E3379" t="s">
        <v>16021</v>
      </c>
      <c r="F3379" s="2">
        <v>15</v>
      </c>
      <c r="H3379" t="s">
        <v>16022</v>
      </c>
      <c r="I3379">
        <v>0</v>
      </c>
      <c r="J3379">
        <v>1</v>
      </c>
    </row>
    <row r="3380" spans="1:10" x14ac:dyDescent="0.35">
      <c r="A3380" t="s">
        <v>9405</v>
      </c>
      <c r="B3380" t="s">
        <v>16023</v>
      </c>
      <c r="C3380" t="s">
        <v>16024</v>
      </c>
      <c r="D3380" t="s">
        <v>16025</v>
      </c>
      <c r="E3380" t="s">
        <v>16026</v>
      </c>
      <c r="F3380" s="2">
        <v>20</v>
      </c>
      <c r="H3380" t="s">
        <v>16027</v>
      </c>
      <c r="I3380">
        <v>0</v>
      </c>
      <c r="J3380">
        <v>1</v>
      </c>
    </row>
    <row r="3381" spans="1:10" x14ac:dyDescent="0.35">
      <c r="A3381" t="s">
        <v>9405</v>
      </c>
      <c r="B3381" t="s">
        <v>16028</v>
      </c>
      <c r="C3381" t="s">
        <v>16029</v>
      </c>
      <c r="D3381" t="s">
        <v>16030</v>
      </c>
      <c r="E3381" t="s">
        <v>16031</v>
      </c>
      <c r="F3381" s="2">
        <v>16.940000000000001</v>
      </c>
      <c r="I3381">
        <v>0</v>
      </c>
      <c r="J3381">
        <v>1</v>
      </c>
    </row>
    <row r="3382" spans="1:10" x14ac:dyDescent="0.35">
      <c r="A3382" t="s">
        <v>9405</v>
      </c>
      <c r="B3382" t="s">
        <v>16032</v>
      </c>
      <c r="C3382" t="s">
        <v>16033</v>
      </c>
      <c r="D3382" t="s">
        <v>16034</v>
      </c>
      <c r="E3382" t="s">
        <v>16035</v>
      </c>
      <c r="F3382" s="2">
        <v>16.25</v>
      </c>
      <c r="H3382" t="s">
        <v>16036</v>
      </c>
      <c r="I3382">
        <v>0</v>
      </c>
      <c r="J3382">
        <v>1</v>
      </c>
    </row>
    <row r="3383" spans="1:10" x14ac:dyDescent="0.35">
      <c r="A3383" t="s">
        <v>9405</v>
      </c>
      <c r="B3383" t="s">
        <v>16037</v>
      </c>
      <c r="C3383" t="s">
        <v>16038</v>
      </c>
      <c r="D3383" t="s">
        <v>16039</v>
      </c>
      <c r="E3383" t="s">
        <v>16040</v>
      </c>
      <c r="F3383" s="2">
        <v>18.87</v>
      </c>
      <c r="H3383" t="s">
        <v>16041</v>
      </c>
      <c r="I3383">
        <v>0</v>
      </c>
      <c r="J3383">
        <v>1</v>
      </c>
    </row>
    <row r="3384" spans="1:10" x14ac:dyDescent="0.35">
      <c r="A3384" t="s">
        <v>9405</v>
      </c>
      <c r="B3384" t="s">
        <v>16042</v>
      </c>
      <c r="C3384" t="s">
        <v>16043</v>
      </c>
      <c r="D3384" t="s">
        <v>16044</v>
      </c>
      <c r="E3384" t="s">
        <v>16045</v>
      </c>
      <c r="F3384" s="2">
        <v>15</v>
      </c>
      <c r="H3384" t="s">
        <v>16046</v>
      </c>
      <c r="I3384">
        <v>0</v>
      </c>
      <c r="J3384">
        <v>1</v>
      </c>
    </row>
    <row r="3385" spans="1:10" x14ac:dyDescent="0.35">
      <c r="A3385" t="s">
        <v>9405</v>
      </c>
      <c r="B3385" t="s">
        <v>16047</v>
      </c>
      <c r="C3385" t="s">
        <v>16048</v>
      </c>
      <c r="D3385" t="s">
        <v>16044</v>
      </c>
      <c r="E3385" t="s">
        <v>16045</v>
      </c>
      <c r="F3385" s="2">
        <v>15</v>
      </c>
      <c r="H3385" t="s">
        <v>16049</v>
      </c>
      <c r="I3385">
        <v>0</v>
      </c>
      <c r="J3385">
        <v>1</v>
      </c>
    </row>
    <row r="3386" spans="1:10" x14ac:dyDescent="0.35">
      <c r="A3386" t="s">
        <v>9405</v>
      </c>
      <c r="B3386" t="s">
        <v>16050</v>
      </c>
      <c r="C3386" t="s">
        <v>16051</v>
      </c>
      <c r="D3386" t="s">
        <v>16052</v>
      </c>
      <c r="E3386" t="s">
        <v>16053</v>
      </c>
      <c r="F3386" s="2">
        <v>15</v>
      </c>
      <c r="H3386" t="s">
        <v>16054</v>
      </c>
      <c r="I3386">
        <v>0</v>
      </c>
      <c r="J3386">
        <v>1</v>
      </c>
    </row>
    <row r="3387" spans="1:10" x14ac:dyDescent="0.35">
      <c r="A3387" t="s">
        <v>9405</v>
      </c>
      <c r="B3387" t="s">
        <v>16055</v>
      </c>
      <c r="C3387" t="s">
        <v>16056</v>
      </c>
      <c r="D3387" t="s">
        <v>16057</v>
      </c>
      <c r="E3387" t="s">
        <v>16058</v>
      </c>
      <c r="F3387" s="2">
        <v>15</v>
      </c>
      <c r="H3387" t="s">
        <v>16059</v>
      </c>
      <c r="I3387">
        <v>0</v>
      </c>
      <c r="J3387">
        <v>1</v>
      </c>
    </row>
    <row r="3388" spans="1:10" x14ac:dyDescent="0.35">
      <c r="A3388" t="s">
        <v>9405</v>
      </c>
      <c r="B3388" t="s">
        <v>16060</v>
      </c>
      <c r="C3388" t="s">
        <v>16061</v>
      </c>
      <c r="D3388" t="s">
        <v>16062</v>
      </c>
      <c r="E3388" t="s">
        <v>16063</v>
      </c>
      <c r="F3388" s="2">
        <v>15</v>
      </c>
      <c r="H3388" t="s">
        <v>16064</v>
      </c>
      <c r="I3388">
        <v>0</v>
      </c>
      <c r="J3388">
        <v>1</v>
      </c>
    </row>
    <row r="3389" spans="1:10" x14ac:dyDescent="0.35">
      <c r="A3389" t="s">
        <v>9405</v>
      </c>
      <c r="B3389" t="s">
        <v>16065</v>
      </c>
      <c r="C3389" t="s">
        <v>16066</v>
      </c>
      <c r="D3389" t="s">
        <v>16062</v>
      </c>
      <c r="E3389" t="s">
        <v>16063</v>
      </c>
      <c r="F3389" s="2">
        <v>15</v>
      </c>
      <c r="H3389" t="s">
        <v>16067</v>
      </c>
      <c r="I3389">
        <v>0</v>
      </c>
      <c r="J3389">
        <v>1</v>
      </c>
    </row>
    <row r="3390" spans="1:10" x14ac:dyDescent="0.35">
      <c r="A3390" t="s">
        <v>9405</v>
      </c>
      <c r="B3390" t="s">
        <v>16068</v>
      </c>
      <c r="C3390" t="s">
        <v>16069</v>
      </c>
      <c r="D3390" t="s">
        <v>16070</v>
      </c>
      <c r="E3390" t="s">
        <v>16071</v>
      </c>
      <c r="F3390" s="2">
        <v>15</v>
      </c>
      <c r="H3390" t="s">
        <v>16072</v>
      </c>
      <c r="I3390">
        <v>0</v>
      </c>
      <c r="J3390">
        <v>1</v>
      </c>
    </row>
    <row r="3391" spans="1:10" x14ac:dyDescent="0.35">
      <c r="A3391" t="s">
        <v>9405</v>
      </c>
      <c r="B3391" t="s">
        <v>16073</v>
      </c>
      <c r="C3391" t="s">
        <v>16074</v>
      </c>
      <c r="D3391" t="s">
        <v>16075</v>
      </c>
      <c r="E3391" t="s">
        <v>16076</v>
      </c>
      <c r="F3391" s="2">
        <v>15</v>
      </c>
      <c r="H3391" t="s">
        <v>16077</v>
      </c>
      <c r="I3391">
        <v>0</v>
      </c>
      <c r="J3391">
        <v>1</v>
      </c>
    </row>
    <row r="3392" spans="1:10" x14ac:dyDescent="0.35">
      <c r="A3392" t="s">
        <v>9405</v>
      </c>
      <c r="B3392" t="s">
        <v>16078</v>
      </c>
      <c r="C3392" t="s">
        <v>16079</v>
      </c>
      <c r="D3392" t="s">
        <v>16080</v>
      </c>
      <c r="E3392" t="s">
        <v>16081</v>
      </c>
      <c r="F3392" s="2">
        <v>15</v>
      </c>
      <c r="H3392" t="s">
        <v>16082</v>
      </c>
      <c r="I3392">
        <v>0</v>
      </c>
      <c r="J3392">
        <v>1</v>
      </c>
    </row>
    <row r="3393" spans="1:10" x14ac:dyDescent="0.35">
      <c r="A3393" t="s">
        <v>9405</v>
      </c>
      <c r="B3393" t="s">
        <v>16083</v>
      </c>
      <c r="C3393" t="s">
        <v>16084</v>
      </c>
      <c r="D3393" t="s">
        <v>16085</v>
      </c>
      <c r="E3393" t="s">
        <v>16086</v>
      </c>
      <c r="F3393" s="2">
        <v>15</v>
      </c>
      <c r="H3393" t="s">
        <v>16087</v>
      </c>
      <c r="I3393">
        <v>0</v>
      </c>
      <c r="J3393">
        <v>1</v>
      </c>
    </row>
    <row r="3394" spans="1:10" x14ac:dyDescent="0.35">
      <c r="A3394" t="s">
        <v>9405</v>
      </c>
      <c r="B3394" t="s">
        <v>16088</v>
      </c>
      <c r="C3394" t="s">
        <v>16089</v>
      </c>
      <c r="D3394" t="s">
        <v>16090</v>
      </c>
      <c r="E3394" t="s">
        <v>16091</v>
      </c>
      <c r="F3394" s="2">
        <v>15</v>
      </c>
      <c r="H3394" t="s">
        <v>16092</v>
      </c>
      <c r="I3394">
        <v>0</v>
      </c>
      <c r="J3394">
        <v>1</v>
      </c>
    </row>
    <row r="3395" spans="1:10" x14ac:dyDescent="0.35">
      <c r="A3395" t="s">
        <v>9405</v>
      </c>
      <c r="B3395" t="s">
        <v>16093</v>
      </c>
      <c r="C3395" t="s">
        <v>16094</v>
      </c>
      <c r="D3395" t="s">
        <v>16095</v>
      </c>
      <c r="E3395" t="s">
        <v>16096</v>
      </c>
      <c r="F3395" s="2">
        <v>15</v>
      </c>
      <c r="H3395" t="s">
        <v>16097</v>
      </c>
      <c r="I3395">
        <v>0</v>
      </c>
      <c r="J3395">
        <v>1</v>
      </c>
    </row>
    <row r="3396" spans="1:10" x14ac:dyDescent="0.35">
      <c r="A3396" t="s">
        <v>9405</v>
      </c>
      <c r="B3396" t="s">
        <v>16098</v>
      </c>
      <c r="C3396" t="s">
        <v>16099</v>
      </c>
      <c r="D3396" t="s">
        <v>16100</v>
      </c>
      <c r="E3396" t="s">
        <v>16101</v>
      </c>
      <c r="F3396" s="2">
        <v>20.75</v>
      </c>
      <c r="H3396" t="s">
        <v>16102</v>
      </c>
      <c r="I3396">
        <v>0</v>
      </c>
      <c r="J3396">
        <v>1</v>
      </c>
    </row>
    <row r="3397" spans="1:10" x14ac:dyDescent="0.35">
      <c r="A3397" t="s">
        <v>9405</v>
      </c>
      <c r="B3397" t="s">
        <v>16103</v>
      </c>
      <c r="C3397" t="s">
        <v>16104</v>
      </c>
      <c r="D3397" t="s">
        <v>16105</v>
      </c>
      <c r="E3397" t="s">
        <v>16106</v>
      </c>
      <c r="F3397" s="2">
        <v>15</v>
      </c>
      <c r="H3397" t="s">
        <v>16107</v>
      </c>
      <c r="I3397">
        <v>0</v>
      </c>
      <c r="J3397">
        <v>1</v>
      </c>
    </row>
    <row r="3398" spans="1:10" x14ac:dyDescent="0.35">
      <c r="A3398" t="s">
        <v>9405</v>
      </c>
      <c r="B3398" t="s">
        <v>16108</v>
      </c>
      <c r="C3398" t="s">
        <v>16109</v>
      </c>
      <c r="D3398" t="s">
        <v>16110</v>
      </c>
      <c r="E3398" t="s">
        <v>16111</v>
      </c>
      <c r="F3398" s="2">
        <v>15</v>
      </c>
      <c r="H3398" t="s">
        <v>16112</v>
      </c>
      <c r="I3398">
        <v>0</v>
      </c>
      <c r="J3398">
        <v>1</v>
      </c>
    </row>
    <row r="3399" spans="1:10" x14ac:dyDescent="0.35">
      <c r="A3399" t="s">
        <v>9405</v>
      </c>
      <c r="B3399" t="s">
        <v>16113</v>
      </c>
      <c r="C3399" t="s">
        <v>16114</v>
      </c>
      <c r="D3399" t="s">
        <v>16115</v>
      </c>
      <c r="E3399" t="s">
        <v>16116</v>
      </c>
      <c r="F3399" s="2">
        <v>20</v>
      </c>
      <c r="H3399" t="s">
        <v>16117</v>
      </c>
      <c r="I3399">
        <v>0</v>
      </c>
      <c r="J3399">
        <v>1</v>
      </c>
    </row>
    <row r="3400" spans="1:10" x14ac:dyDescent="0.35">
      <c r="A3400" t="s">
        <v>9405</v>
      </c>
      <c r="B3400" t="s">
        <v>16118</v>
      </c>
      <c r="C3400" t="s">
        <v>16119</v>
      </c>
      <c r="D3400" t="s">
        <v>16120</v>
      </c>
      <c r="E3400" t="s">
        <v>16121</v>
      </c>
      <c r="F3400" s="2">
        <v>15</v>
      </c>
      <c r="H3400" t="s">
        <v>16122</v>
      </c>
      <c r="I3400">
        <v>0</v>
      </c>
      <c r="J3400">
        <v>1</v>
      </c>
    </row>
    <row r="3401" spans="1:10" x14ac:dyDescent="0.35">
      <c r="A3401" t="s">
        <v>9405</v>
      </c>
      <c r="B3401" t="s">
        <v>16123</v>
      </c>
      <c r="C3401" t="s">
        <v>16124</v>
      </c>
      <c r="D3401" t="s">
        <v>16125</v>
      </c>
      <c r="E3401" t="s">
        <v>16126</v>
      </c>
      <c r="F3401" s="2">
        <v>16.25</v>
      </c>
      <c r="H3401" t="s">
        <v>16127</v>
      </c>
      <c r="I3401">
        <v>0</v>
      </c>
      <c r="J3401">
        <v>1</v>
      </c>
    </row>
    <row r="3402" spans="1:10" x14ac:dyDescent="0.35">
      <c r="A3402" t="s">
        <v>9405</v>
      </c>
      <c r="B3402" t="s">
        <v>16128</v>
      </c>
      <c r="C3402" t="s">
        <v>16129</v>
      </c>
      <c r="D3402" t="s">
        <v>16130</v>
      </c>
      <c r="E3402" t="s">
        <v>16131</v>
      </c>
      <c r="F3402" s="2">
        <v>15</v>
      </c>
      <c r="H3402" t="s">
        <v>16132</v>
      </c>
      <c r="I3402">
        <v>0</v>
      </c>
      <c r="J3402">
        <v>1</v>
      </c>
    </row>
    <row r="3403" spans="1:10" x14ac:dyDescent="0.35">
      <c r="A3403" t="s">
        <v>9405</v>
      </c>
      <c r="B3403" t="s">
        <v>16133</v>
      </c>
      <c r="C3403" t="s">
        <v>16134</v>
      </c>
      <c r="D3403" t="s">
        <v>16135</v>
      </c>
      <c r="E3403" t="s">
        <v>16136</v>
      </c>
      <c r="F3403" s="2">
        <v>15</v>
      </c>
      <c r="H3403" t="s">
        <v>16137</v>
      </c>
      <c r="I3403">
        <v>0</v>
      </c>
      <c r="J3403">
        <v>1</v>
      </c>
    </row>
    <row r="3404" spans="1:10" x14ac:dyDescent="0.35">
      <c r="A3404" t="s">
        <v>9405</v>
      </c>
      <c r="B3404" t="s">
        <v>16138</v>
      </c>
      <c r="C3404" t="s">
        <v>16139</v>
      </c>
      <c r="D3404" t="s">
        <v>16140</v>
      </c>
      <c r="E3404" t="s">
        <v>16141</v>
      </c>
      <c r="F3404" s="2">
        <v>15</v>
      </c>
      <c r="H3404" t="s">
        <v>16142</v>
      </c>
      <c r="I3404">
        <v>0</v>
      </c>
      <c r="J3404">
        <v>1</v>
      </c>
    </row>
    <row r="3405" spans="1:10" x14ac:dyDescent="0.35">
      <c r="A3405" t="s">
        <v>9405</v>
      </c>
      <c r="B3405" t="s">
        <v>16143</v>
      </c>
      <c r="C3405" t="s">
        <v>16144</v>
      </c>
      <c r="D3405" t="s">
        <v>16145</v>
      </c>
      <c r="E3405" t="s">
        <v>16146</v>
      </c>
      <c r="F3405" s="2">
        <v>15</v>
      </c>
      <c r="H3405" t="s">
        <v>16147</v>
      </c>
      <c r="I3405">
        <v>0</v>
      </c>
      <c r="J3405">
        <v>1</v>
      </c>
    </row>
    <row r="3406" spans="1:10" x14ac:dyDescent="0.35">
      <c r="A3406" t="s">
        <v>9405</v>
      </c>
      <c r="B3406" t="s">
        <v>16148</v>
      </c>
      <c r="C3406" t="s">
        <v>16149</v>
      </c>
      <c r="D3406" t="s">
        <v>16150</v>
      </c>
      <c r="E3406" t="s">
        <v>16151</v>
      </c>
      <c r="F3406" s="2">
        <v>0</v>
      </c>
      <c r="I3406">
        <v>0</v>
      </c>
      <c r="J3406">
        <v>1</v>
      </c>
    </row>
    <row r="3407" spans="1:10" x14ac:dyDescent="0.35">
      <c r="A3407" t="s">
        <v>9405</v>
      </c>
      <c r="B3407" t="s">
        <v>16152</v>
      </c>
      <c r="C3407" t="s">
        <v>16153</v>
      </c>
      <c r="D3407" t="s">
        <v>16154</v>
      </c>
      <c r="E3407" t="s">
        <v>16155</v>
      </c>
      <c r="F3407" s="2">
        <v>15</v>
      </c>
      <c r="H3407" t="s">
        <v>16156</v>
      </c>
      <c r="I3407">
        <v>0</v>
      </c>
      <c r="J3407">
        <v>1</v>
      </c>
    </row>
    <row r="3408" spans="1:10" x14ac:dyDescent="0.35">
      <c r="A3408" t="s">
        <v>9405</v>
      </c>
      <c r="B3408" t="s">
        <v>16157</v>
      </c>
      <c r="C3408" t="s">
        <v>16158</v>
      </c>
      <c r="D3408" t="s">
        <v>16159</v>
      </c>
      <c r="E3408" t="s">
        <v>16160</v>
      </c>
      <c r="F3408" s="2">
        <v>0</v>
      </c>
      <c r="I3408">
        <v>0</v>
      </c>
      <c r="J3408">
        <v>1</v>
      </c>
    </row>
    <row r="3409" spans="1:10" x14ac:dyDescent="0.35">
      <c r="A3409" t="s">
        <v>9405</v>
      </c>
      <c r="B3409" t="s">
        <v>16161</v>
      </c>
      <c r="C3409" t="s">
        <v>16162</v>
      </c>
      <c r="D3409" t="s">
        <v>16163</v>
      </c>
      <c r="E3409" t="s">
        <v>16164</v>
      </c>
      <c r="F3409" s="2">
        <v>15</v>
      </c>
      <c r="H3409" t="s">
        <v>16165</v>
      </c>
      <c r="I3409">
        <v>0</v>
      </c>
      <c r="J3409">
        <v>1</v>
      </c>
    </row>
    <row r="3410" spans="1:10" x14ac:dyDescent="0.35">
      <c r="A3410" t="s">
        <v>9405</v>
      </c>
      <c r="B3410" t="s">
        <v>16166</v>
      </c>
      <c r="C3410" t="s">
        <v>16167</v>
      </c>
      <c r="D3410" t="s">
        <v>16168</v>
      </c>
      <c r="E3410" t="s">
        <v>16169</v>
      </c>
      <c r="F3410" s="2">
        <v>25.75</v>
      </c>
      <c r="H3410" t="s">
        <v>16170</v>
      </c>
      <c r="I3410">
        <v>0</v>
      </c>
      <c r="J3410">
        <v>1</v>
      </c>
    </row>
    <row r="3411" spans="1:10" x14ac:dyDescent="0.35">
      <c r="A3411" t="s">
        <v>9405</v>
      </c>
      <c r="B3411" t="s">
        <v>16171</v>
      </c>
      <c r="C3411" t="s">
        <v>16172</v>
      </c>
      <c r="D3411" t="s">
        <v>16173</v>
      </c>
      <c r="E3411" t="s">
        <v>16174</v>
      </c>
      <c r="F3411" s="2">
        <v>15</v>
      </c>
      <c r="H3411" t="s">
        <v>16175</v>
      </c>
      <c r="I3411">
        <v>0</v>
      </c>
      <c r="J3411">
        <v>1</v>
      </c>
    </row>
    <row r="3412" spans="1:10" x14ac:dyDescent="0.35">
      <c r="A3412" t="s">
        <v>9405</v>
      </c>
      <c r="B3412" t="s">
        <v>16176</v>
      </c>
      <c r="C3412" t="s">
        <v>16177</v>
      </c>
      <c r="D3412" t="s">
        <v>16178</v>
      </c>
      <c r="E3412" t="s">
        <v>16179</v>
      </c>
      <c r="F3412" s="2">
        <v>15</v>
      </c>
      <c r="H3412" t="s">
        <v>16180</v>
      </c>
      <c r="I3412">
        <v>0</v>
      </c>
      <c r="J3412">
        <v>1</v>
      </c>
    </row>
    <row r="3413" spans="1:10" x14ac:dyDescent="0.35">
      <c r="A3413" t="s">
        <v>9405</v>
      </c>
      <c r="B3413" t="s">
        <v>16181</v>
      </c>
      <c r="C3413" t="s">
        <v>16182</v>
      </c>
      <c r="D3413" t="s">
        <v>16183</v>
      </c>
      <c r="E3413" t="s">
        <v>16184</v>
      </c>
      <c r="F3413" s="2">
        <v>15</v>
      </c>
      <c r="H3413" t="s">
        <v>16185</v>
      </c>
      <c r="I3413">
        <v>0</v>
      </c>
      <c r="J3413">
        <v>1</v>
      </c>
    </row>
    <row r="3414" spans="1:10" x14ac:dyDescent="0.35">
      <c r="A3414" t="s">
        <v>9405</v>
      </c>
      <c r="B3414" t="s">
        <v>16186</v>
      </c>
      <c r="C3414" t="s">
        <v>16187</v>
      </c>
      <c r="D3414" t="s">
        <v>16188</v>
      </c>
      <c r="E3414" t="s">
        <v>16189</v>
      </c>
      <c r="F3414" s="2">
        <v>30</v>
      </c>
      <c r="H3414" t="s">
        <v>16190</v>
      </c>
      <c r="I3414">
        <v>0</v>
      </c>
      <c r="J3414">
        <v>1</v>
      </c>
    </row>
    <row r="3415" spans="1:10" x14ac:dyDescent="0.35">
      <c r="A3415" t="s">
        <v>9405</v>
      </c>
      <c r="B3415" t="s">
        <v>16191</v>
      </c>
      <c r="C3415" t="s">
        <v>16192</v>
      </c>
      <c r="D3415" t="s">
        <v>16193</v>
      </c>
      <c r="E3415" t="s">
        <v>16194</v>
      </c>
      <c r="F3415" s="2">
        <v>61.5</v>
      </c>
      <c r="H3415" t="s">
        <v>16195</v>
      </c>
      <c r="I3415">
        <v>0</v>
      </c>
      <c r="J3415">
        <v>1</v>
      </c>
    </row>
    <row r="3416" spans="1:10" x14ac:dyDescent="0.35">
      <c r="A3416" t="s">
        <v>9405</v>
      </c>
      <c r="B3416" t="s">
        <v>16196</v>
      </c>
      <c r="C3416" t="s">
        <v>16197</v>
      </c>
      <c r="D3416" t="s">
        <v>16198</v>
      </c>
      <c r="E3416" t="s">
        <v>16199</v>
      </c>
      <c r="F3416" s="2">
        <v>15</v>
      </c>
      <c r="H3416" t="s">
        <v>16200</v>
      </c>
      <c r="I3416">
        <v>0</v>
      </c>
      <c r="J3416">
        <v>1</v>
      </c>
    </row>
    <row r="3417" spans="1:10" x14ac:dyDescent="0.35">
      <c r="A3417" t="s">
        <v>9405</v>
      </c>
      <c r="B3417" t="s">
        <v>16201</v>
      </c>
      <c r="C3417" t="s">
        <v>16202</v>
      </c>
      <c r="D3417" t="s">
        <v>16203</v>
      </c>
      <c r="E3417" t="s">
        <v>16204</v>
      </c>
      <c r="F3417" s="2">
        <v>30</v>
      </c>
      <c r="H3417" t="s">
        <v>16205</v>
      </c>
      <c r="I3417">
        <v>0</v>
      </c>
      <c r="J3417">
        <v>1</v>
      </c>
    </row>
    <row r="3418" spans="1:10" x14ac:dyDescent="0.35">
      <c r="A3418" t="s">
        <v>9405</v>
      </c>
      <c r="B3418" t="s">
        <v>16206</v>
      </c>
      <c r="C3418" t="s">
        <v>16207</v>
      </c>
      <c r="D3418" t="s">
        <v>16208</v>
      </c>
      <c r="E3418" t="s">
        <v>16209</v>
      </c>
      <c r="F3418" s="2">
        <v>19.52</v>
      </c>
      <c r="I3418">
        <v>0</v>
      </c>
      <c r="J3418">
        <v>1</v>
      </c>
    </row>
    <row r="3419" spans="1:10" x14ac:dyDescent="0.35">
      <c r="A3419" t="s">
        <v>9405</v>
      </c>
      <c r="B3419" t="s">
        <v>16210</v>
      </c>
      <c r="C3419" t="s">
        <v>16211</v>
      </c>
      <c r="D3419" t="s">
        <v>16212</v>
      </c>
      <c r="E3419" t="s">
        <v>16213</v>
      </c>
      <c r="F3419" s="2">
        <v>15</v>
      </c>
      <c r="H3419" t="s">
        <v>16214</v>
      </c>
      <c r="I3419">
        <v>0</v>
      </c>
      <c r="J3419">
        <v>1</v>
      </c>
    </row>
    <row r="3420" spans="1:10" x14ac:dyDescent="0.35">
      <c r="A3420" t="s">
        <v>9405</v>
      </c>
      <c r="B3420" t="s">
        <v>16215</v>
      </c>
      <c r="C3420" t="s">
        <v>16216</v>
      </c>
      <c r="D3420" t="s">
        <v>16217</v>
      </c>
      <c r="E3420" t="s">
        <v>16218</v>
      </c>
      <c r="F3420" s="2">
        <v>23.23</v>
      </c>
      <c r="H3420" t="s">
        <v>16219</v>
      </c>
      <c r="I3420">
        <v>0</v>
      </c>
      <c r="J3420">
        <v>1</v>
      </c>
    </row>
    <row r="3421" spans="1:10" x14ac:dyDescent="0.35">
      <c r="A3421" t="s">
        <v>9405</v>
      </c>
      <c r="B3421" t="s">
        <v>16220</v>
      </c>
      <c r="C3421" t="s">
        <v>16221</v>
      </c>
      <c r="D3421" t="s">
        <v>16222</v>
      </c>
      <c r="E3421" t="s">
        <v>16223</v>
      </c>
      <c r="F3421" s="2">
        <v>15</v>
      </c>
      <c r="H3421" t="s">
        <v>16224</v>
      </c>
      <c r="I3421">
        <v>0</v>
      </c>
      <c r="J3421">
        <v>1</v>
      </c>
    </row>
    <row r="3422" spans="1:10" x14ac:dyDescent="0.35">
      <c r="A3422" t="s">
        <v>9405</v>
      </c>
      <c r="B3422" t="s">
        <v>16225</v>
      </c>
      <c r="C3422" t="s">
        <v>16226</v>
      </c>
      <c r="D3422" t="s">
        <v>16227</v>
      </c>
      <c r="E3422" t="s">
        <v>16228</v>
      </c>
      <c r="F3422" s="2">
        <v>15</v>
      </c>
      <c r="H3422" t="s">
        <v>16229</v>
      </c>
      <c r="I3422">
        <v>0</v>
      </c>
      <c r="J3422">
        <v>1</v>
      </c>
    </row>
    <row r="3423" spans="1:10" x14ac:dyDescent="0.35">
      <c r="A3423" t="s">
        <v>9405</v>
      </c>
      <c r="B3423" t="s">
        <v>16230</v>
      </c>
      <c r="C3423" t="s">
        <v>16231</v>
      </c>
      <c r="D3423" t="s">
        <v>16232</v>
      </c>
      <c r="E3423" t="s">
        <v>16233</v>
      </c>
      <c r="F3423" s="2">
        <v>16.940000000000001</v>
      </c>
      <c r="I3423">
        <v>0</v>
      </c>
      <c r="J3423">
        <v>1</v>
      </c>
    </row>
    <row r="3424" spans="1:10" x14ac:dyDescent="0.35">
      <c r="A3424" t="s">
        <v>9405</v>
      </c>
      <c r="B3424" t="s">
        <v>16234</v>
      </c>
      <c r="C3424" t="s">
        <v>16235</v>
      </c>
      <c r="D3424" t="s">
        <v>16236</v>
      </c>
      <c r="E3424" t="s">
        <v>16237</v>
      </c>
      <c r="F3424" s="2">
        <v>15</v>
      </c>
      <c r="H3424" t="s">
        <v>16238</v>
      </c>
      <c r="I3424">
        <v>0</v>
      </c>
      <c r="J3424">
        <v>1</v>
      </c>
    </row>
    <row r="3425" spans="1:10" x14ac:dyDescent="0.35">
      <c r="A3425" t="s">
        <v>9405</v>
      </c>
      <c r="B3425" t="s">
        <v>16239</v>
      </c>
      <c r="C3425" t="s">
        <v>16240</v>
      </c>
      <c r="D3425" t="s">
        <v>16241</v>
      </c>
      <c r="E3425" t="s">
        <v>16242</v>
      </c>
      <c r="F3425" s="2">
        <v>12</v>
      </c>
      <c r="H3425" t="s">
        <v>16243</v>
      </c>
      <c r="I3425">
        <v>0</v>
      </c>
      <c r="J3425">
        <v>1</v>
      </c>
    </row>
    <row r="3426" spans="1:10" x14ac:dyDescent="0.35">
      <c r="A3426" t="s">
        <v>9405</v>
      </c>
      <c r="B3426" t="s">
        <v>16244</v>
      </c>
      <c r="C3426" t="s">
        <v>16245</v>
      </c>
      <c r="D3426" t="s">
        <v>16246</v>
      </c>
      <c r="E3426" t="s">
        <v>16247</v>
      </c>
      <c r="F3426" s="2">
        <v>30</v>
      </c>
      <c r="H3426" t="s">
        <v>16248</v>
      </c>
      <c r="I3426">
        <v>0</v>
      </c>
      <c r="J3426">
        <v>1</v>
      </c>
    </row>
    <row r="3427" spans="1:10" x14ac:dyDescent="0.35">
      <c r="A3427" t="s">
        <v>9405</v>
      </c>
      <c r="B3427" t="s">
        <v>16249</v>
      </c>
      <c r="C3427" t="s">
        <v>16250</v>
      </c>
      <c r="D3427" t="s">
        <v>16251</v>
      </c>
      <c r="E3427" t="s">
        <v>16252</v>
      </c>
      <c r="F3427" s="2">
        <v>25</v>
      </c>
      <c r="H3427" t="s">
        <v>16253</v>
      </c>
      <c r="I3427">
        <v>0</v>
      </c>
      <c r="J3427">
        <v>1</v>
      </c>
    </row>
    <row r="3428" spans="1:10" x14ac:dyDescent="0.35">
      <c r="A3428" t="s">
        <v>9405</v>
      </c>
      <c r="B3428" t="s">
        <v>16254</v>
      </c>
      <c r="C3428" t="s">
        <v>16255</v>
      </c>
      <c r="D3428" t="s">
        <v>16256</v>
      </c>
      <c r="E3428" t="s">
        <v>16257</v>
      </c>
      <c r="F3428" s="2">
        <v>15</v>
      </c>
      <c r="H3428" t="s">
        <v>16258</v>
      </c>
      <c r="I3428">
        <v>0</v>
      </c>
      <c r="J3428">
        <v>1</v>
      </c>
    </row>
    <row r="3429" spans="1:10" x14ac:dyDescent="0.35">
      <c r="A3429" t="s">
        <v>9405</v>
      </c>
      <c r="B3429" t="s">
        <v>16259</v>
      </c>
      <c r="C3429" t="s">
        <v>16260</v>
      </c>
      <c r="D3429" t="s">
        <v>16261</v>
      </c>
      <c r="E3429" t="s">
        <v>16262</v>
      </c>
      <c r="F3429" s="2">
        <v>15</v>
      </c>
      <c r="H3429" t="s">
        <v>16263</v>
      </c>
      <c r="I3429">
        <v>0</v>
      </c>
      <c r="J3429">
        <v>1</v>
      </c>
    </row>
    <row r="3430" spans="1:10" x14ac:dyDescent="0.35">
      <c r="A3430" t="s">
        <v>9405</v>
      </c>
      <c r="B3430" t="s">
        <v>16264</v>
      </c>
      <c r="C3430" t="s">
        <v>16265</v>
      </c>
      <c r="D3430" t="s">
        <v>16266</v>
      </c>
      <c r="E3430" t="s">
        <v>16267</v>
      </c>
      <c r="F3430" s="2">
        <v>19.52</v>
      </c>
      <c r="I3430">
        <v>0</v>
      </c>
      <c r="J3430">
        <v>1</v>
      </c>
    </row>
    <row r="3431" spans="1:10" x14ac:dyDescent="0.35">
      <c r="A3431" t="s">
        <v>9405</v>
      </c>
      <c r="B3431" t="s">
        <v>16268</v>
      </c>
      <c r="C3431" t="s">
        <v>16269</v>
      </c>
      <c r="D3431" t="s">
        <v>16270</v>
      </c>
      <c r="E3431" t="s">
        <v>16271</v>
      </c>
      <c r="F3431" s="2">
        <v>15</v>
      </c>
      <c r="H3431" t="s">
        <v>16272</v>
      </c>
      <c r="I3431">
        <v>0</v>
      </c>
      <c r="J3431">
        <v>1</v>
      </c>
    </row>
    <row r="3432" spans="1:10" x14ac:dyDescent="0.35">
      <c r="A3432" t="s">
        <v>9405</v>
      </c>
      <c r="B3432" t="s">
        <v>16273</v>
      </c>
      <c r="C3432" t="s">
        <v>16274</v>
      </c>
      <c r="D3432" t="s">
        <v>16275</v>
      </c>
      <c r="E3432" t="s">
        <v>16276</v>
      </c>
      <c r="F3432" s="2">
        <v>15</v>
      </c>
      <c r="H3432" t="s">
        <v>16277</v>
      </c>
      <c r="I3432">
        <v>0</v>
      </c>
      <c r="J3432">
        <v>1</v>
      </c>
    </row>
    <row r="3433" spans="1:10" x14ac:dyDescent="0.35">
      <c r="A3433" t="s">
        <v>9405</v>
      </c>
      <c r="B3433" t="s">
        <v>16278</v>
      </c>
      <c r="C3433" t="s">
        <v>16279</v>
      </c>
      <c r="D3433" t="s">
        <v>16280</v>
      </c>
      <c r="E3433" t="s">
        <v>16281</v>
      </c>
      <c r="F3433" s="2">
        <v>15</v>
      </c>
      <c r="H3433" t="s">
        <v>16282</v>
      </c>
      <c r="I3433">
        <v>0</v>
      </c>
      <c r="J3433">
        <v>1</v>
      </c>
    </row>
    <row r="3434" spans="1:10" x14ac:dyDescent="0.35">
      <c r="A3434" t="s">
        <v>9405</v>
      </c>
      <c r="B3434" t="s">
        <v>16283</v>
      </c>
      <c r="C3434" t="s">
        <v>16284</v>
      </c>
      <c r="D3434" t="s">
        <v>16285</v>
      </c>
      <c r="E3434" t="s">
        <v>16286</v>
      </c>
      <c r="F3434" s="2">
        <v>38.950000000000003</v>
      </c>
      <c r="H3434" t="s">
        <v>16287</v>
      </c>
      <c r="I3434">
        <v>0</v>
      </c>
      <c r="J3434">
        <v>1</v>
      </c>
    </row>
    <row r="3435" spans="1:10" x14ac:dyDescent="0.35">
      <c r="A3435" t="s">
        <v>9405</v>
      </c>
      <c r="B3435" t="s">
        <v>16288</v>
      </c>
      <c r="C3435" t="s">
        <v>16289</v>
      </c>
      <c r="D3435" t="s">
        <v>16290</v>
      </c>
      <c r="E3435" t="s">
        <v>16291</v>
      </c>
      <c r="F3435" s="2">
        <v>15</v>
      </c>
      <c r="H3435" t="s">
        <v>16292</v>
      </c>
      <c r="I3435">
        <v>0</v>
      </c>
      <c r="J3435">
        <v>1</v>
      </c>
    </row>
    <row r="3436" spans="1:10" x14ac:dyDescent="0.35">
      <c r="A3436" t="s">
        <v>9405</v>
      </c>
      <c r="B3436" t="s">
        <v>16293</v>
      </c>
      <c r="C3436" t="s">
        <v>16294</v>
      </c>
      <c r="D3436" t="s">
        <v>16295</v>
      </c>
      <c r="E3436" t="s">
        <v>16296</v>
      </c>
      <c r="F3436" s="2">
        <v>45</v>
      </c>
      <c r="H3436" t="s">
        <v>16297</v>
      </c>
      <c r="I3436">
        <v>0</v>
      </c>
      <c r="J3436">
        <v>1</v>
      </c>
    </row>
    <row r="3437" spans="1:10" x14ac:dyDescent="0.35">
      <c r="A3437" t="s">
        <v>9405</v>
      </c>
      <c r="B3437" t="s">
        <v>16298</v>
      </c>
      <c r="C3437" t="s">
        <v>16299</v>
      </c>
      <c r="D3437" t="s">
        <v>16300</v>
      </c>
      <c r="E3437" t="s">
        <v>16301</v>
      </c>
      <c r="F3437" s="2">
        <v>15</v>
      </c>
      <c r="H3437" t="s">
        <v>16302</v>
      </c>
      <c r="I3437">
        <v>0</v>
      </c>
      <c r="J3437">
        <v>1</v>
      </c>
    </row>
    <row r="3438" spans="1:10" x14ac:dyDescent="0.35">
      <c r="A3438" t="s">
        <v>9405</v>
      </c>
      <c r="B3438" t="s">
        <v>16303</v>
      </c>
      <c r="C3438" t="s">
        <v>16304</v>
      </c>
      <c r="D3438" t="s">
        <v>16305</v>
      </c>
      <c r="E3438" t="s">
        <v>16306</v>
      </c>
      <c r="F3438" s="2">
        <v>15</v>
      </c>
      <c r="H3438" t="s">
        <v>16307</v>
      </c>
      <c r="I3438">
        <v>0</v>
      </c>
      <c r="J3438">
        <v>1</v>
      </c>
    </row>
    <row r="3439" spans="1:10" x14ac:dyDescent="0.35">
      <c r="A3439" t="s">
        <v>9405</v>
      </c>
      <c r="B3439" t="s">
        <v>16308</v>
      </c>
      <c r="C3439" t="s">
        <v>16309</v>
      </c>
      <c r="D3439" t="s">
        <v>16310</v>
      </c>
      <c r="E3439" t="s">
        <v>16311</v>
      </c>
      <c r="F3439" s="2">
        <v>15</v>
      </c>
      <c r="H3439" t="s">
        <v>16312</v>
      </c>
      <c r="I3439">
        <v>0</v>
      </c>
      <c r="J3439">
        <v>1</v>
      </c>
    </row>
    <row r="3440" spans="1:10" x14ac:dyDescent="0.35">
      <c r="A3440" t="s">
        <v>9405</v>
      </c>
      <c r="B3440" t="s">
        <v>16313</v>
      </c>
      <c r="C3440" t="s">
        <v>16314</v>
      </c>
      <c r="D3440" t="s">
        <v>16315</v>
      </c>
      <c r="E3440" t="s">
        <v>16316</v>
      </c>
      <c r="F3440" s="2">
        <v>30</v>
      </c>
      <c r="H3440" t="s">
        <v>16317</v>
      </c>
      <c r="I3440">
        <v>0</v>
      </c>
      <c r="J3440">
        <v>1</v>
      </c>
    </row>
    <row r="3441" spans="1:10" x14ac:dyDescent="0.35">
      <c r="A3441" t="s">
        <v>9405</v>
      </c>
      <c r="B3441" t="s">
        <v>16318</v>
      </c>
      <c r="C3441" t="s">
        <v>16319</v>
      </c>
      <c r="D3441" t="s">
        <v>16320</v>
      </c>
      <c r="E3441" t="s">
        <v>16321</v>
      </c>
      <c r="F3441" s="2">
        <v>30</v>
      </c>
      <c r="H3441" t="s">
        <v>16322</v>
      </c>
      <c r="I3441">
        <v>0</v>
      </c>
      <c r="J3441">
        <v>1</v>
      </c>
    </row>
    <row r="3442" spans="1:10" x14ac:dyDescent="0.35">
      <c r="A3442" t="s">
        <v>9405</v>
      </c>
      <c r="B3442" t="s">
        <v>16323</v>
      </c>
      <c r="C3442" t="s">
        <v>16324</v>
      </c>
      <c r="D3442" t="s">
        <v>16325</v>
      </c>
      <c r="E3442" t="s">
        <v>16326</v>
      </c>
      <c r="F3442" s="2">
        <v>15</v>
      </c>
      <c r="H3442" t="s">
        <v>16327</v>
      </c>
      <c r="I3442">
        <v>0</v>
      </c>
      <c r="J3442">
        <v>1</v>
      </c>
    </row>
    <row r="3443" spans="1:10" x14ac:dyDescent="0.35">
      <c r="A3443" t="s">
        <v>9405</v>
      </c>
      <c r="B3443" t="s">
        <v>16328</v>
      </c>
      <c r="C3443" t="s">
        <v>16329</v>
      </c>
      <c r="D3443" t="s">
        <v>16330</v>
      </c>
      <c r="E3443" t="s">
        <v>16331</v>
      </c>
      <c r="F3443" s="2">
        <v>266</v>
      </c>
      <c r="H3443" t="s">
        <v>16332</v>
      </c>
      <c r="I3443">
        <v>0</v>
      </c>
      <c r="J3443">
        <v>1</v>
      </c>
    </row>
    <row r="3444" spans="1:10" x14ac:dyDescent="0.35">
      <c r="A3444" t="s">
        <v>9405</v>
      </c>
      <c r="B3444" t="s">
        <v>16333</v>
      </c>
      <c r="C3444" t="s">
        <v>16334</v>
      </c>
      <c r="D3444" t="s">
        <v>16335</v>
      </c>
      <c r="E3444" t="s">
        <v>16336</v>
      </c>
      <c r="F3444" s="2">
        <v>15</v>
      </c>
      <c r="H3444" t="s">
        <v>16337</v>
      </c>
      <c r="I3444">
        <v>0</v>
      </c>
      <c r="J3444">
        <v>1</v>
      </c>
    </row>
    <row r="3445" spans="1:10" x14ac:dyDescent="0.35">
      <c r="A3445" t="s">
        <v>9405</v>
      </c>
      <c r="B3445" t="s">
        <v>16338</v>
      </c>
      <c r="C3445" t="s">
        <v>16339</v>
      </c>
      <c r="D3445" t="s">
        <v>16340</v>
      </c>
      <c r="E3445" t="s">
        <v>16341</v>
      </c>
      <c r="F3445" s="2">
        <v>15</v>
      </c>
      <c r="H3445" t="s">
        <v>16342</v>
      </c>
      <c r="I3445">
        <v>0</v>
      </c>
      <c r="J3445">
        <v>1</v>
      </c>
    </row>
    <row r="3446" spans="1:10" x14ac:dyDescent="0.35">
      <c r="A3446" t="s">
        <v>9405</v>
      </c>
      <c r="B3446" t="s">
        <v>16343</v>
      </c>
      <c r="C3446" t="s">
        <v>16344</v>
      </c>
      <c r="D3446" t="s">
        <v>16345</v>
      </c>
      <c r="E3446" t="s">
        <v>16346</v>
      </c>
      <c r="F3446" s="2">
        <v>17.579999999999998</v>
      </c>
      <c r="I3446">
        <v>0</v>
      </c>
      <c r="J3446">
        <v>1</v>
      </c>
    </row>
    <row r="3447" spans="1:10" x14ac:dyDescent="0.35">
      <c r="A3447" t="s">
        <v>9405</v>
      </c>
      <c r="B3447" t="s">
        <v>16347</v>
      </c>
      <c r="C3447" t="s">
        <v>16348</v>
      </c>
      <c r="D3447" t="s">
        <v>16349</v>
      </c>
      <c r="E3447" t="s">
        <v>16350</v>
      </c>
      <c r="F3447" s="2">
        <v>15</v>
      </c>
      <c r="H3447" t="s">
        <v>16351</v>
      </c>
      <c r="I3447">
        <v>0</v>
      </c>
      <c r="J3447">
        <v>1</v>
      </c>
    </row>
    <row r="3448" spans="1:10" x14ac:dyDescent="0.35">
      <c r="A3448" t="s">
        <v>9405</v>
      </c>
      <c r="B3448" t="s">
        <v>16352</v>
      </c>
      <c r="C3448" t="s">
        <v>16353</v>
      </c>
      <c r="D3448" t="s">
        <v>16354</v>
      </c>
      <c r="E3448" t="s">
        <v>16355</v>
      </c>
      <c r="F3448" s="2">
        <v>15</v>
      </c>
      <c r="H3448" t="s">
        <v>16356</v>
      </c>
      <c r="I3448">
        <v>0</v>
      </c>
      <c r="J3448">
        <v>1</v>
      </c>
    </row>
    <row r="3449" spans="1:10" x14ac:dyDescent="0.35">
      <c r="A3449" t="s">
        <v>9405</v>
      </c>
      <c r="B3449" t="s">
        <v>16357</v>
      </c>
      <c r="C3449" t="s">
        <v>16358</v>
      </c>
      <c r="D3449" t="s">
        <v>16359</v>
      </c>
      <c r="E3449" t="s">
        <v>16360</v>
      </c>
      <c r="F3449" s="2">
        <v>15</v>
      </c>
      <c r="H3449" t="s">
        <v>16361</v>
      </c>
      <c r="I3449">
        <v>0</v>
      </c>
      <c r="J3449">
        <v>1</v>
      </c>
    </row>
    <row r="3450" spans="1:10" x14ac:dyDescent="0.35">
      <c r="A3450" t="s">
        <v>9405</v>
      </c>
      <c r="B3450" t="s">
        <v>16362</v>
      </c>
      <c r="C3450" t="s">
        <v>16363</v>
      </c>
      <c r="D3450" t="s">
        <v>16364</v>
      </c>
      <c r="E3450" t="s">
        <v>16365</v>
      </c>
      <c r="F3450" s="2">
        <v>22.75</v>
      </c>
      <c r="H3450" t="s">
        <v>16366</v>
      </c>
      <c r="I3450">
        <v>0</v>
      </c>
      <c r="J3450">
        <v>1</v>
      </c>
    </row>
    <row r="3451" spans="1:10" x14ac:dyDescent="0.35">
      <c r="A3451" t="s">
        <v>9405</v>
      </c>
      <c r="B3451" t="s">
        <v>16367</v>
      </c>
      <c r="C3451" t="s">
        <v>16368</v>
      </c>
      <c r="D3451" t="s">
        <v>16369</v>
      </c>
      <c r="E3451" t="s">
        <v>16370</v>
      </c>
      <c r="F3451" s="2">
        <v>15</v>
      </c>
      <c r="H3451" t="s">
        <v>16371</v>
      </c>
      <c r="I3451">
        <v>0</v>
      </c>
      <c r="J3451">
        <v>1</v>
      </c>
    </row>
    <row r="3452" spans="1:10" x14ac:dyDescent="0.35">
      <c r="A3452" t="s">
        <v>9405</v>
      </c>
      <c r="B3452" t="s">
        <v>16372</v>
      </c>
      <c r="C3452" t="s">
        <v>16373</v>
      </c>
      <c r="D3452" t="s">
        <v>16374</v>
      </c>
      <c r="E3452" t="s">
        <v>16375</v>
      </c>
      <c r="F3452" s="2">
        <v>15</v>
      </c>
      <c r="H3452" t="s">
        <v>16376</v>
      </c>
      <c r="I3452">
        <v>0</v>
      </c>
      <c r="J3452">
        <v>1</v>
      </c>
    </row>
    <row r="3453" spans="1:10" x14ac:dyDescent="0.35">
      <c r="A3453" t="s">
        <v>9405</v>
      </c>
      <c r="B3453" t="s">
        <v>16377</v>
      </c>
      <c r="C3453" t="s">
        <v>16378</v>
      </c>
      <c r="D3453" t="s">
        <v>16379</v>
      </c>
      <c r="E3453" t="s">
        <v>16380</v>
      </c>
      <c r="F3453" s="2">
        <v>15</v>
      </c>
      <c r="H3453" t="s">
        <v>16381</v>
      </c>
      <c r="I3453">
        <v>0</v>
      </c>
      <c r="J3453">
        <v>1</v>
      </c>
    </row>
    <row r="3454" spans="1:10" x14ac:dyDescent="0.35">
      <c r="A3454" t="s">
        <v>9405</v>
      </c>
      <c r="B3454" t="s">
        <v>16382</v>
      </c>
      <c r="C3454" t="s">
        <v>16383</v>
      </c>
      <c r="D3454" t="s">
        <v>16384</v>
      </c>
      <c r="E3454" t="s">
        <v>16385</v>
      </c>
      <c r="F3454" s="2">
        <v>15</v>
      </c>
      <c r="H3454" t="s">
        <v>16386</v>
      </c>
      <c r="I3454">
        <v>0</v>
      </c>
      <c r="J3454">
        <v>1</v>
      </c>
    </row>
    <row r="3455" spans="1:10" x14ac:dyDescent="0.35">
      <c r="A3455" t="s">
        <v>9405</v>
      </c>
      <c r="B3455" t="s">
        <v>16387</v>
      </c>
      <c r="C3455" t="s">
        <v>16388</v>
      </c>
      <c r="D3455" t="s">
        <v>16389</v>
      </c>
      <c r="E3455" t="s">
        <v>16390</v>
      </c>
      <c r="F3455" s="2">
        <v>30</v>
      </c>
      <c r="H3455" t="s">
        <v>16391</v>
      </c>
      <c r="I3455">
        <v>0</v>
      </c>
      <c r="J3455">
        <v>1</v>
      </c>
    </row>
    <row r="3456" spans="1:10" x14ac:dyDescent="0.35">
      <c r="A3456" t="s">
        <v>9405</v>
      </c>
      <c r="B3456" t="s">
        <v>16392</v>
      </c>
      <c r="C3456" t="s">
        <v>16393</v>
      </c>
      <c r="D3456" t="s">
        <v>16394</v>
      </c>
      <c r="E3456" t="s">
        <v>16395</v>
      </c>
      <c r="F3456" s="2">
        <v>0</v>
      </c>
      <c r="I3456">
        <v>0</v>
      </c>
      <c r="J3456">
        <v>1</v>
      </c>
    </row>
    <row r="3457" spans="1:10" x14ac:dyDescent="0.35">
      <c r="A3457" t="s">
        <v>9405</v>
      </c>
      <c r="B3457" t="s">
        <v>16396</v>
      </c>
      <c r="C3457" t="s">
        <v>16397</v>
      </c>
      <c r="D3457" t="s">
        <v>16398</v>
      </c>
      <c r="E3457" t="s">
        <v>16399</v>
      </c>
      <c r="F3457" s="2">
        <v>19.25</v>
      </c>
      <c r="H3457" t="s">
        <v>16400</v>
      </c>
      <c r="I3457">
        <v>0</v>
      </c>
      <c r="J3457">
        <v>1</v>
      </c>
    </row>
    <row r="3458" spans="1:10" x14ac:dyDescent="0.35">
      <c r="A3458" t="s">
        <v>9405</v>
      </c>
      <c r="B3458" t="s">
        <v>16401</v>
      </c>
      <c r="C3458" t="s">
        <v>16402</v>
      </c>
      <c r="D3458" t="s">
        <v>16403</v>
      </c>
      <c r="E3458" t="s">
        <v>16404</v>
      </c>
      <c r="F3458" s="2">
        <v>15</v>
      </c>
      <c r="H3458" t="s">
        <v>16405</v>
      </c>
      <c r="I3458">
        <v>0</v>
      </c>
      <c r="J3458">
        <v>1</v>
      </c>
    </row>
    <row r="3459" spans="1:10" x14ac:dyDescent="0.35">
      <c r="A3459" t="s">
        <v>9405</v>
      </c>
      <c r="B3459" t="s">
        <v>16406</v>
      </c>
      <c r="C3459" t="s">
        <v>16407</v>
      </c>
      <c r="D3459" t="s">
        <v>16403</v>
      </c>
      <c r="E3459" t="s">
        <v>16404</v>
      </c>
      <c r="F3459" s="2">
        <v>15</v>
      </c>
      <c r="H3459" t="s">
        <v>16408</v>
      </c>
      <c r="I3459">
        <v>0</v>
      </c>
      <c r="J3459">
        <v>1</v>
      </c>
    </row>
    <row r="3460" spans="1:10" x14ac:dyDescent="0.35">
      <c r="A3460" t="s">
        <v>9405</v>
      </c>
      <c r="B3460" t="s">
        <v>16409</v>
      </c>
      <c r="C3460" t="s">
        <v>16410</v>
      </c>
      <c r="D3460" t="s">
        <v>16411</v>
      </c>
      <c r="E3460" t="s">
        <v>16412</v>
      </c>
      <c r="F3460" s="2">
        <v>15</v>
      </c>
      <c r="H3460" t="s">
        <v>16413</v>
      </c>
      <c r="I3460">
        <v>0</v>
      </c>
      <c r="J3460">
        <v>1</v>
      </c>
    </row>
    <row r="3461" spans="1:10" x14ac:dyDescent="0.35">
      <c r="A3461" t="s">
        <v>9405</v>
      </c>
      <c r="B3461" t="s">
        <v>16414</v>
      </c>
      <c r="C3461" t="s">
        <v>16415</v>
      </c>
      <c r="D3461" t="s">
        <v>16416</v>
      </c>
      <c r="E3461" t="s">
        <v>16417</v>
      </c>
      <c r="F3461" s="2">
        <v>15</v>
      </c>
      <c r="H3461" t="s">
        <v>16418</v>
      </c>
      <c r="I3461">
        <v>0</v>
      </c>
      <c r="J3461">
        <v>1</v>
      </c>
    </row>
    <row r="3462" spans="1:10" x14ac:dyDescent="0.35">
      <c r="A3462" t="s">
        <v>9405</v>
      </c>
      <c r="B3462" t="s">
        <v>16419</v>
      </c>
      <c r="C3462" t="s">
        <v>16420</v>
      </c>
      <c r="D3462" t="s">
        <v>16421</v>
      </c>
      <c r="E3462" t="s">
        <v>16422</v>
      </c>
      <c r="F3462" s="2">
        <v>15</v>
      </c>
      <c r="H3462" t="s">
        <v>16423</v>
      </c>
      <c r="I3462">
        <v>0</v>
      </c>
      <c r="J3462">
        <v>1</v>
      </c>
    </row>
    <row r="3463" spans="1:10" x14ac:dyDescent="0.35">
      <c r="A3463" t="s">
        <v>9405</v>
      </c>
      <c r="B3463" t="s">
        <v>16424</v>
      </c>
      <c r="C3463" t="s">
        <v>16425</v>
      </c>
      <c r="D3463" t="s">
        <v>16426</v>
      </c>
      <c r="E3463" t="s">
        <v>16427</v>
      </c>
      <c r="F3463" s="2">
        <v>15</v>
      </c>
      <c r="H3463" t="s">
        <v>16428</v>
      </c>
      <c r="I3463">
        <v>0</v>
      </c>
      <c r="J3463">
        <v>1</v>
      </c>
    </row>
    <row r="3464" spans="1:10" x14ac:dyDescent="0.35">
      <c r="A3464" t="s">
        <v>9405</v>
      </c>
      <c r="B3464" t="s">
        <v>16429</v>
      </c>
      <c r="C3464" t="s">
        <v>16430</v>
      </c>
      <c r="D3464" t="s">
        <v>16431</v>
      </c>
      <c r="E3464" t="s">
        <v>16432</v>
      </c>
      <c r="F3464" s="2">
        <v>30</v>
      </c>
      <c r="H3464" t="s">
        <v>16433</v>
      </c>
      <c r="I3464">
        <v>0</v>
      </c>
      <c r="J3464">
        <v>1</v>
      </c>
    </row>
    <row r="3465" spans="1:10" x14ac:dyDescent="0.35">
      <c r="A3465" t="s">
        <v>9405</v>
      </c>
      <c r="B3465" t="s">
        <v>16434</v>
      </c>
      <c r="C3465" t="s">
        <v>16435</v>
      </c>
      <c r="D3465" t="s">
        <v>16436</v>
      </c>
      <c r="E3465" t="s">
        <v>16437</v>
      </c>
      <c r="F3465" s="2">
        <v>15</v>
      </c>
      <c r="H3465" t="s">
        <v>16438</v>
      </c>
      <c r="I3465">
        <v>0</v>
      </c>
      <c r="J3465">
        <v>1</v>
      </c>
    </row>
    <row r="3466" spans="1:10" x14ac:dyDescent="0.35">
      <c r="A3466" t="s">
        <v>9405</v>
      </c>
      <c r="B3466" t="s">
        <v>16439</v>
      </c>
      <c r="C3466" t="s">
        <v>16440</v>
      </c>
      <c r="D3466" t="s">
        <v>16441</v>
      </c>
      <c r="E3466" t="s">
        <v>16442</v>
      </c>
      <c r="F3466" s="2">
        <v>15</v>
      </c>
      <c r="H3466" t="s">
        <v>16443</v>
      </c>
      <c r="I3466">
        <v>0</v>
      </c>
      <c r="J3466">
        <v>1</v>
      </c>
    </row>
    <row r="3467" spans="1:10" x14ac:dyDescent="0.35">
      <c r="A3467" t="s">
        <v>9405</v>
      </c>
      <c r="B3467" t="s">
        <v>16444</v>
      </c>
      <c r="C3467" t="s">
        <v>16445</v>
      </c>
      <c r="D3467" t="s">
        <v>16446</v>
      </c>
      <c r="E3467" t="s">
        <v>16447</v>
      </c>
      <c r="F3467" s="2">
        <v>40</v>
      </c>
      <c r="H3467" t="s">
        <v>16448</v>
      </c>
      <c r="I3467">
        <v>0</v>
      </c>
      <c r="J3467">
        <v>1</v>
      </c>
    </row>
    <row r="3468" spans="1:10" x14ac:dyDescent="0.35">
      <c r="A3468" t="s">
        <v>9405</v>
      </c>
      <c r="B3468" t="s">
        <v>16449</v>
      </c>
      <c r="C3468" t="s">
        <v>16450</v>
      </c>
      <c r="D3468" t="s">
        <v>16451</v>
      </c>
      <c r="E3468" t="s">
        <v>16452</v>
      </c>
      <c r="F3468" s="2">
        <v>0</v>
      </c>
      <c r="I3468">
        <v>0</v>
      </c>
      <c r="J3468">
        <v>1</v>
      </c>
    </row>
    <row r="3469" spans="1:10" x14ac:dyDescent="0.35">
      <c r="A3469" t="s">
        <v>9405</v>
      </c>
      <c r="B3469" t="s">
        <v>16453</v>
      </c>
      <c r="C3469" t="s">
        <v>16454</v>
      </c>
      <c r="D3469" t="s">
        <v>16455</v>
      </c>
      <c r="E3469" t="s">
        <v>16456</v>
      </c>
      <c r="F3469" s="2">
        <v>15</v>
      </c>
      <c r="H3469" t="s">
        <v>16457</v>
      </c>
      <c r="I3469">
        <v>0</v>
      </c>
      <c r="J3469">
        <v>1</v>
      </c>
    </row>
    <row r="3470" spans="1:10" x14ac:dyDescent="0.35">
      <c r="A3470" t="s">
        <v>9405</v>
      </c>
      <c r="B3470" t="s">
        <v>16458</v>
      </c>
      <c r="C3470" t="s">
        <v>16459</v>
      </c>
      <c r="D3470" t="s">
        <v>16460</v>
      </c>
      <c r="E3470" t="s">
        <v>16461</v>
      </c>
      <c r="F3470" s="2">
        <v>15</v>
      </c>
      <c r="H3470" t="s">
        <v>16462</v>
      </c>
      <c r="I3470">
        <v>0</v>
      </c>
      <c r="J3470">
        <v>1</v>
      </c>
    </row>
    <row r="3471" spans="1:10" x14ac:dyDescent="0.35">
      <c r="A3471" t="s">
        <v>9405</v>
      </c>
      <c r="B3471" t="s">
        <v>16463</v>
      </c>
      <c r="C3471" t="s">
        <v>16464</v>
      </c>
      <c r="D3471" t="s">
        <v>16465</v>
      </c>
      <c r="E3471" t="s">
        <v>16466</v>
      </c>
      <c r="F3471" s="2">
        <v>15</v>
      </c>
      <c r="H3471" t="s">
        <v>16467</v>
      </c>
      <c r="I3471">
        <v>0</v>
      </c>
      <c r="J3471">
        <v>1</v>
      </c>
    </row>
    <row r="3472" spans="1:10" x14ac:dyDescent="0.35">
      <c r="A3472" t="s">
        <v>9405</v>
      </c>
      <c r="B3472" t="s">
        <v>16468</v>
      </c>
      <c r="C3472" t="s">
        <v>16469</v>
      </c>
      <c r="D3472" t="s">
        <v>16470</v>
      </c>
      <c r="E3472" t="s">
        <v>16471</v>
      </c>
      <c r="F3472" s="2">
        <v>15</v>
      </c>
      <c r="H3472" t="s">
        <v>16472</v>
      </c>
      <c r="I3472">
        <v>0</v>
      </c>
      <c r="J3472">
        <v>1</v>
      </c>
    </row>
    <row r="3473" spans="1:10" x14ac:dyDescent="0.35">
      <c r="A3473" t="s">
        <v>9405</v>
      </c>
      <c r="B3473" t="s">
        <v>16473</v>
      </c>
      <c r="C3473" t="s">
        <v>16474</v>
      </c>
      <c r="D3473" t="s">
        <v>16475</v>
      </c>
      <c r="E3473" t="s">
        <v>16476</v>
      </c>
      <c r="F3473" s="2">
        <v>30</v>
      </c>
      <c r="H3473" t="s">
        <v>16477</v>
      </c>
      <c r="I3473">
        <v>0</v>
      </c>
      <c r="J3473">
        <v>1</v>
      </c>
    </row>
    <row r="3474" spans="1:10" x14ac:dyDescent="0.35">
      <c r="A3474" t="s">
        <v>9405</v>
      </c>
      <c r="B3474" t="s">
        <v>16478</v>
      </c>
      <c r="C3474" t="s">
        <v>16479</v>
      </c>
      <c r="D3474" t="s">
        <v>16480</v>
      </c>
      <c r="E3474" t="s">
        <v>16481</v>
      </c>
      <c r="F3474" s="2">
        <v>15</v>
      </c>
      <c r="H3474" t="s">
        <v>16482</v>
      </c>
      <c r="I3474">
        <v>0</v>
      </c>
      <c r="J3474">
        <v>1</v>
      </c>
    </row>
    <row r="3475" spans="1:10" x14ac:dyDescent="0.35">
      <c r="A3475" t="s">
        <v>9405</v>
      </c>
      <c r="B3475" t="s">
        <v>16483</v>
      </c>
      <c r="C3475" t="s">
        <v>16484</v>
      </c>
      <c r="D3475" t="s">
        <v>16485</v>
      </c>
      <c r="E3475" t="s">
        <v>16486</v>
      </c>
      <c r="F3475" s="2">
        <v>24.5</v>
      </c>
      <c r="H3475" t="s">
        <v>16487</v>
      </c>
      <c r="I3475">
        <v>0</v>
      </c>
      <c r="J3475">
        <v>1</v>
      </c>
    </row>
    <row r="3476" spans="1:10" x14ac:dyDescent="0.35">
      <c r="A3476" t="s">
        <v>9405</v>
      </c>
      <c r="B3476" t="s">
        <v>16488</v>
      </c>
      <c r="C3476" t="s">
        <v>16489</v>
      </c>
      <c r="D3476" t="s">
        <v>16490</v>
      </c>
      <c r="E3476" t="s">
        <v>16491</v>
      </c>
      <c r="F3476" s="2">
        <v>16.940000000000001</v>
      </c>
      <c r="H3476" t="s">
        <v>16492</v>
      </c>
      <c r="I3476">
        <v>0</v>
      </c>
      <c r="J3476">
        <v>1</v>
      </c>
    </row>
    <row r="3477" spans="1:10" x14ac:dyDescent="0.35">
      <c r="A3477" t="s">
        <v>9405</v>
      </c>
      <c r="B3477" t="s">
        <v>16493</v>
      </c>
      <c r="C3477" t="s">
        <v>16494</v>
      </c>
      <c r="D3477" t="s">
        <v>16495</v>
      </c>
      <c r="E3477" t="s">
        <v>16496</v>
      </c>
      <c r="F3477" s="2">
        <v>19.52</v>
      </c>
      <c r="I3477">
        <v>0</v>
      </c>
      <c r="J3477">
        <v>1</v>
      </c>
    </row>
    <row r="3478" spans="1:10" x14ac:dyDescent="0.35">
      <c r="A3478" t="s">
        <v>9405</v>
      </c>
      <c r="B3478" t="s">
        <v>16497</v>
      </c>
      <c r="C3478" t="s">
        <v>16498</v>
      </c>
      <c r="D3478" t="s">
        <v>16499</v>
      </c>
      <c r="E3478" t="s">
        <v>16500</v>
      </c>
      <c r="F3478" s="2">
        <v>15</v>
      </c>
      <c r="H3478" t="s">
        <v>16501</v>
      </c>
      <c r="I3478">
        <v>0</v>
      </c>
      <c r="J3478">
        <v>1</v>
      </c>
    </row>
    <row r="3479" spans="1:10" x14ac:dyDescent="0.35">
      <c r="A3479" t="s">
        <v>9405</v>
      </c>
      <c r="B3479" t="s">
        <v>16502</v>
      </c>
      <c r="C3479" t="s">
        <v>16503</v>
      </c>
      <c r="D3479" t="s">
        <v>16504</v>
      </c>
      <c r="E3479" t="s">
        <v>16505</v>
      </c>
      <c r="F3479" s="2">
        <v>12.5</v>
      </c>
      <c r="H3479" t="s">
        <v>16506</v>
      </c>
      <c r="I3479">
        <v>0</v>
      </c>
      <c r="J3479">
        <v>1</v>
      </c>
    </row>
    <row r="3480" spans="1:10" x14ac:dyDescent="0.35">
      <c r="A3480" t="s">
        <v>9405</v>
      </c>
      <c r="B3480" t="s">
        <v>16507</v>
      </c>
      <c r="C3480" t="s">
        <v>16508</v>
      </c>
      <c r="D3480" t="s">
        <v>16509</v>
      </c>
      <c r="E3480" t="s">
        <v>16510</v>
      </c>
      <c r="F3480" s="2">
        <v>30</v>
      </c>
      <c r="H3480" t="s">
        <v>16511</v>
      </c>
      <c r="I3480">
        <v>0</v>
      </c>
      <c r="J3480">
        <v>1</v>
      </c>
    </row>
    <row r="3481" spans="1:10" x14ac:dyDescent="0.35">
      <c r="A3481" t="s">
        <v>9405</v>
      </c>
      <c r="B3481" t="s">
        <v>16512</v>
      </c>
      <c r="C3481" t="s">
        <v>16513</v>
      </c>
      <c r="D3481" t="s">
        <v>16514</v>
      </c>
      <c r="E3481" t="s">
        <v>16515</v>
      </c>
      <c r="F3481" s="2">
        <v>25</v>
      </c>
      <c r="H3481" t="s">
        <v>16516</v>
      </c>
      <c r="I3481">
        <v>0</v>
      </c>
      <c r="J3481">
        <v>1</v>
      </c>
    </row>
    <row r="3482" spans="1:10" x14ac:dyDescent="0.35">
      <c r="A3482" t="s">
        <v>9405</v>
      </c>
      <c r="B3482" t="s">
        <v>16517</v>
      </c>
      <c r="C3482" t="s">
        <v>16518</v>
      </c>
      <c r="D3482" t="s">
        <v>16519</v>
      </c>
      <c r="E3482" t="s">
        <v>16520</v>
      </c>
      <c r="F3482" s="2">
        <v>15</v>
      </c>
      <c r="H3482" t="s">
        <v>16521</v>
      </c>
      <c r="I3482">
        <v>0</v>
      </c>
      <c r="J3482">
        <v>1</v>
      </c>
    </row>
    <row r="3483" spans="1:10" x14ac:dyDescent="0.35">
      <c r="A3483" t="s">
        <v>9405</v>
      </c>
      <c r="B3483" t="s">
        <v>16522</v>
      </c>
      <c r="C3483" t="s">
        <v>16523</v>
      </c>
      <c r="D3483" t="s">
        <v>16524</v>
      </c>
      <c r="E3483" t="s">
        <v>16525</v>
      </c>
      <c r="F3483" s="2">
        <v>15</v>
      </c>
      <c r="H3483" t="s">
        <v>16526</v>
      </c>
      <c r="I3483">
        <v>0</v>
      </c>
      <c r="J3483">
        <v>1</v>
      </c>
    </row>
    <row r="3484" spans="1:10" x14ac:dyDescent="0.35">
      <c r="A3484" t="s">
        <v>9405</v>
      </c>
      <c r="B3484" t="s">
        <v>16527</v>
      </c>
      <c r="C3484" t="s">
        <v>16528</v>
      </c>
      <c r="D3484" t="s">
        <v>16529</v>
      </c>
      <c r="E3484" t="s">
        <v>16530</v>
      </c>
      <c r="F3484" s="2">
        <v>16.25</v>
      </c>
      <c r="H3484" t="s">
        <v>16531</v>
      </c>
      <c r="I3484">
        <v>0</v>
      </c>
      <c r="J3484">
        <v>1</v>
      </c>
    </row>
    <row r="3485" spans="1:10" x14ac:dyDescent="0.35">
      <c r="A3485" t="s">
        <v>9405</v>
      </c>
      <c r="B3485" t="s">
        <v>16532</v>
      </c>
      <c r="C3485" t="s">
        <v>16533</v>
      </c>
      <c r="D3485" t="s">
        <v>16534</v>
      </c>
      <c r="E3485" t="s">
        <v>16535</v>
      </c>
      <c r="F3485" s="2">
        <v>15</v>
      </c>
      <c r="H3485" t="s">
        <v>16536</v>
      </c>
      <c r="I3485">
        <v>0</v>
      </c>
      <c r="J3485">
        <v>1</v>
      </c>
    </row>
    <row r="3486" spans="1:10" x14ac:dyDescent="0.35">
      <c r="A3486" t="s">
        <v>9405</v>
      </c>
      <c r="B3486" t="s">
        <v>16537</v>
      </c>
      <c r="C3486" t="s">
        <v>16538</v>
      </c>
      <c r="D3486" t="s">
        <v>16539</v>
      </c>
      <c r="E3486" t="s">
        <v>16540</v>
      </c>
      <c r="F3486" s="2">
        <v>15</v>
      </c>
      <c r="H3486" t="s">
        <v>16541</v>
      </c>
      <c r="I3486">
        <v>0</v>
      </c>
      <c r="J3486">
        <v>1</v>
      </c>
    </row>
    <row r="3487" spans="1:10" x14ac:dyDescent="0.35">
      <c r="A3487" t="s">
        <v>9405</v>
      </c>
      <c r="B3487" t="s">
        <v>16542</v>
      </c>
      <c r="C3487" t="s">
        <v>16543</v>
      </c>
      <c r="D3487" t="s">
        <v>16544</v>
      </c>
      <c r="E3487" t="s">
        <v>16545</v>
      </c>
      <c r="F3487" s="2">
        <v>16.25</v>
      </c>
      <c r="H3487" t="s">
        <v>16546</v>
      </c>
      <c r="I3487">
        <v>0</v>
      </c>
      <c r="J3487">
        <v>1</v>
      </c>
    </row>
    <row r="3488" spans="1:10" x14ac:dyDescent="0.35">
      <c r="A3488" t="s">
        <v>9405</v>
      </c>
      <c r="B3488" t="s">
        <v>16547</v>
      </c>
      <c r="C3488" t="s">
        <v>16548</v>
      </c>
      <c r="D3488" t="s">
        <v>16549</v>
      </c>
      <c r="E3488" t="s">
        <v>16550</v>
      </c>
      <c r="F3488" s="2">
        <v>15</v>
      </c>
      <c r="H3488" t="s">
        <v>16551</v>
      </c>
      <c r="I3488">
        <v>0</v>
      </c>
      <c r="J3488">
        <v>1</v>
      </c>
    </row>
    <row r="3489" spans="1:10" x14ac:dyDescent="0.35">
      <c r="A3489" t="s">
        <v>9405</v>
      </c>
      <c r="B3489" t="s">
        <v>16552</v>
      </c>
      <c r="C3489" t="s">
        <v>16553</v>
      </c>
      <c r="D3489" t="s">
        <v>16554</v>
      </c>
      <c r="E3489" t="s">
        <v>16555</v>
      </c>
      <c r="F3489" s="2">
        <v>15</v>
      </c>
      <c r="H3489" t="s">
        <v>16556</v>
      </c>
      <c r="I3489">
        <v>0</v>
      </c>
      <c r="J3489">
        <v>1</v>
      </c>
    </row>
    <row r="3490" spans="1:10" x14ac:dyDescent="0.35">
      <c r="A3490" t="s">
        <v>9405</v>
      </c>
      <c r="B3490" t="s">
        <v>16557</v>
      </c>
      <c r="C3490" t="s">
        <v>16558</v>
      </c>
      <c r="D3490" t="s">
        <v>16559</v>
      </c>
      <c r="E3490" t="s">
        <v>16560</v>
      </c>
      <c r="F3490" s="2">
        <v>15</v>
      </c>
      <c r="H3490" t="s">
        <v>16561</v>
      </c>
      <c r="I3490">
        <v>0</v>
      </c>
      <c r="J3490">
        <v>1</v>
      </c>
    </row>
    <row r="3491" spans="1:10" x14ac:dyDescent="0.35">
      <c r="A3491" t="s">
        <v>9405</v>
      </c>
      <c r="B3491" t="s">
        <v>16562</v>
      </c>
      <c r="C3491" t="s">
        <v>16563</v>
      </c>
      <c r="D3491" t="s">
        <v>16564</v>
      </c>
      <c r="E3491" t="s">
        <v>16565</v>
      </c>
      <c r="F3491" s="2">
        <v>15</v>
      </c>
      <c r="H3491" t="s">
        <v>16566</v>
      </c>
      <c r="I3491">
        <v>0</v>
      </c>
      <c r="J3491">
        <v>1</v>
      </c>
    </row>
    <row r="3492" spans="1:10" x14ac:dyDescent="0.35">
      <c r="A3492" t="s">
        <v>9405</v>
      </c>
      <c r="B3492" t="s">
        <v>16567</v>
      </c>
      <c r="C3492" t="s">
        <v>16568</v>
      </c>
      <c r="D3492" t="s">
        <v>16569</v>
      </c>
      <c r="E3492" t="s">
        <v>16570</v>
      </c>
      <c r="F3492" s="2">
        <v>15</v>
      </c>
      <c r="H3492" t="s">
        <v>16571</v>
      </c>
      <c r="I3492">
        <v>0</v>
      </c>
      <c r="J3492">
        <v>1</v>
      </c>
    </row>
    <row r="3493" spans="1:10" x14ac:dyDescent="0.35">
      <c r="A3493" t="s">
        <v>9405</v>
      </c>
      <c r="B3493" t="s">
        <v>16572</v>
      </c>
      <c r="C3493" t="s">
        <v>16573</v>
      </c>
      <c r="D3493" t="s">
        <v>16574</v>
      </c>
      <c r="E3493" t="s">
        <v>16575</v>
      </c>
      <c r="F3493" s="2">
        <v>15</v>
      </c>
      <c r="H3493" t="s">
        <v>16576</v>
      </c>
      <c r="I3493">
        <v>0</v>
      </c>
      <c r="J3493">
        <v>1</v>
      </c>
    </row>
    <row r="3494" spans="1:10" x14ac:dyDescent="0.35">
      <c r="A3494" t="s">
        <v>9405</v>
      </c>
      <c r="B3494" t="s">
        <v>16577</v>
      </c>
      <c r="C3494" t="s">
        <v>16578</v>
      </c>
      <c r="D3494" t="s">
        <v>16579</v>
      </c>
      <c r="E3494" t="s">
        <v>16580</v>
      </c>
      <c r="F3494" s="2">
        <v>15</v>
      </c>
      <c r="H3494" t="s">
        <v>16581</v>
      </c>
      <c r="I3494">
        <v>0</v>
      </c>
      <c r="J3494">
        <v>1</v>
      </c>
    </row>
    <row r="3495" spans="1:10" x14ac:dyDescent="0.35">
      <c r="A3495" t="s">
        <v>9405</v>
      </c>
      <c r="B3495" t="s">
        <v>16582</v>
      </c>
      <c r="C3495" t="s">
        <v>16583</v>
      </c>
      <c r="D3495" t="s">
        <v>16584</v>
      </c>
      <c r="E3495" t="s">
        <v>16585</v>
      </c>
      <c r="F3495" s="2">
        <v>30</v>
      </c>
      <c r="H3495" t="s">
        <v>16586</v>
      </c>
      <c r="I3495">
        <v>0</v>
      </c>
      <c r="J3495">
        <v>1</v>
      </c>
    </row>
    <row r="3496" spans="1:10" x14ac:dyDescent="0.35">
      <c r="A3496" t="s">
        <v>9405</v>
      </c>
      <c r="B3496" t="s">
        <v>16587</v>
      </c>
      <c r="C3496" t="s">
        <v>16588</v>
      </c>
      <c r="D3496" t="s">
        <v>16589</v>
      </c>
      <c r="E3496" t="s">
        <v>16590</v>
      </c>
      <c r="F3496" s="2">
        <v>15</v>
      </c>
      <c r="H3496" t="s">
        <v>16591</v>
      </c>
      <c r="I3496">
        <v>0</v>
      </c>
      <c r="J3496">
        <v>1</v>
      </c>
    </row>
    <row r="3497" spans="1:10" x14ac:dyDescent="0.35">
      <c r="A3497" t="s">
        <v>9405</v>
      </c>
      <c r="B3497" t="s">
        <v>16592</v>
      </c>
      <c r="C3497" t="s">
        <v>16593</v>
      </c>
      <c r="D3497" t="s">
        <v>16594</v>
      </c>
      <c r="E3497" t="s">
        <v>16595</v>
      </c>
      <c r="F3497" s="2">
        <v>15</v>
      </c>
      <c r="H3497" t="s">
        <v>16596</v>
      </c>
      <c r="I3497">
        <v>0</v>
      </c>
      <c r="J3497">
        <v>1</v>
      </c>
    </row>
    <row r="3498" spans="1:10" x14ac:dyDescent="0.35">
      <c r="A3498" t="s">
        <v>9405</v>
      </c>
      <c r="B3498" t="s">
        <v>16597</v>
      </c>
      <c r="C3498" t="s">
        <v>16598</v>
      </c>
      <c r="D3498" t="s">
        <v>16599</v>
      </c>
      <c r="E3498" t="s">
        <v>16600</v>
      </c>
      <c r="F3498" s="2">
        <v>20.75</v>
      </c>
      <c r="H3498" t="s">
        <v>16601</v>
      </c>
      <c r="I3498">
        <v>0</v>
      </c>
      <c r="J3498">
        <v>1</v>
      </c>
    </row>
    <row r="3499" spans="1:10" x14ac:dyDescent="0.35">
      <c r="A3499" t="s">
        <v>9405</v>
      </c>
      <c r="B3499" t="s">
        <v>16602</v>
      </c>
      <c r="C3499" t="s">
        <v>16603</v>
      </c>
      <c r="D3499" t="s">
        <v>16604</v>
      </c>
      <c r="E3499" t="s">
        <v>16605</v>
      </c>
      <c r="F3499" s="2">
        <v>16.25</v>
      </c>
      <c r="H3499" t="s">
        <v>16606</v>
      </c>
      <c r="I3499">
        <v>0</v>
      </c>
      <c r="J3499">
        <v>1</v>
      </c>
    </row>
    <row r="3500" spans="1:10" x14ac:dyDescent="0.35">
      <c r="A3500" t="s">
        <v>9405</v>
      </c>
      <c r="B3500" t="s">
        <v>16607</v>
      </c>
      <c r="C3500" t="s">
        <v>16608</v>
      </c>
      <c r="D3500" t="s">
        <v>16609</v>
      </c>
      <c r="E3500" t="s">
        <v>16610</v>
      </c>
      <c r="F3500" s="2">
        <v>22</v>
      </c>
      <c r="H3500" t="s">
        <v>16611</v>
      </c>
      <c r="I3500">
        <v>0</v>
      </c>
      <c r="J3500">
        <v>1</v>
      </c>
    </row>
    <row r="3501" spans="1:10" x14ac:dyDescent="0.35">
      <c r="A3501" t="s">
        <v>9405</v>
      </c>
      <c r="B3501" t="s">
        <v>16612</v>
      </c>
      <c r="C3501" t="s">
        <v>16613</v>
      </c>
      <c r="D3501" t="s">
        <v>16614</v>
      </c>
      <c r="E3501" t="s">
        <v>16615</v>
      </c>
      <c r="F3501" s="2">
        <v>16.25</v>
      </c>
      <c r="H3501" t="s">
        <v>16616</v>
      </c>
      <c r="I3501">
        <v>0</v>
      </c>
      <c r="J3501">
        <v>1</v>
      </c>
    </row>
    <row r="3502" spans="1:10" x14ac:dyDescent="0.35">
      <c r="A3502" t="s">
        <v>9405</v>
      </c>
      <c r="B3502" t="s">
        <v>16617</v>
      </c>
      <c r="C3502" t="s">
        <v>16618</v>
      </c>
      <c r="D3502" t="s">
        <v>16619</v>
      </c>
      <c r="E3502" t="s">
        <v>16620</v>
      </c>
      <c r="F3502" s="2">
        <v>16.940000000000001</v>
      </c>
      <c r="I3502">
        <v>0</v>
      </c>
      <c r="J3502">
        <v>1</v>
      </c>
    </row>
    <row r="3503" spans="1:10" x14ac:dyDescent="0.35">
      <c r="A3503" t="s">
        <v>9405</v>
      </c>
      <c r="B3503" t="s">
        <v>16621</v>
      </c>
      <c r="C3503" t="s">
        <v>16622</v>
      </c>
      <c r="D3503" t="s">
        <v>16623</v>
      </c>
      <c r="E3503" t="s">
        <v>16624</v>
      </c>
      <c r="F3503" s="2">
        <v>50.82</v>
      </c>
      <c r="I3503">
        <v>0</v>
      </c>
      <c r="J3503">
        <v>1</v>
      </c>
    </row>
    <row r="3504" spans="1:10" x14ac:dyDescent="0.35">
      <c r="A3504" t="s">
        <v>9405</v>
      </c>
      <c r="B3504" t="s">
        <v>16625</v>
      </c>
      <c r="C3504" t="s">
        <v>16626</v>
      </c>
      <c r="D3504" t="s">
        <v>16627</v>
      </c>
      <c r="E3504" t="s">
        <v>16628</v>
      </c>
      <c r="F3504" s="2">
        <v>30</v>
      </c>
      <c r="H3504" t="s">
        <v>16629</v>
      </c>
      <c r="I3504">
        <v>0</v>
      </c>
      <c r="J3504">
        <v>1</v>
      </c>
    </row>
    <row r="3505" spans="1:10" x14ac:dyDescent="0.35">
      <c r="A3505" t="s">
        <v>9405</v>
      </c>
      <c r="B3505" t="s">
        <v>16630</v>
      </c>
      <c r="C3505" t="s">
        <v>16631</v>
      </c>
      <c r="D3505" t="s">
        <v>16632</v>
      </c>
      <c r="E3505" t="s">
        <v>16633</v>
      </c>
      <c r="F3505" s="2">
        <v>15</v>
      </c>
      <c r="H3505" t="s">
        <v>16634</v>
      </c>
      <c r="I3505">
        <v>0</v>
      </c>
      <c r="J3505">
        <v>1</v>
      </c>
    </row>
    <row r="3506" spans="1:10" x14ac:dyDescent="0.35">
      <c r="A3506" t="s">
        <v>9405</v>
      </c>
      <c r="B3506" t="s">
        <v>16635</v>
      </c>
      <c r="C3506" t="s">
        <v>16636</v>
      </c>
      <c r="D3506" t="s">
        <v>3467</v>
      </c>
      <c r="E3506" t="s">
        <v>3468</v>
      </c>
      <c r="F3506" s="2">
        <v>42</v>
      </c>
      <c r="H3506" t="s">
        <v>16637</v>
      </c>
      <c r="I3506">
        <v>0</v>
      </c>
      <c r="J3506">
        <v>1</v>
      </c>
    </row>
    <row r="3507" spans="1:10" x14ac:dyDescent="0.35">
      <c r="A3507" t="s">
        <v>9405</v>
      </c>
      <c r="B3507" t="s">
        <v>16638</v>
      </c>
      <c r="C3507" t="s">
        <v>16639</v>
      </c>
      <c r="D3507" t="s">
        <v>16640</v>
      </c>
      <c r="E3507" t="s">
        <v>16641</v>
      </c>
      <c r="F3507" s="2">
        <v>30</v>
      </c>
      <c r="H3507" t="s">
        <v>16642</v>
      </c>
      <c r="I3507">
        <v>0</v>
      </c>
      <c r="J3507">
        <v>1</v>
      </c>
    </row>
    <row r="3508" spans="1:10" x14ac:dyDescent="0.35">
      <c r="A3508" t="s">
        <v>9405</v>
      </c>
      <c r="B3508" t="s">
        <v>16643</v>
      </c>
      <c r="C3508" t="s">
        <v>16644</v>
      </c>
      <c r="D3508" t="s">
        <v>16645</v>
      </c>
      <c r="E3508" t="s">
        <v>16646</v>
      </c>
      <c r="F3508" s="2">
        <v>32.5</v>
      </c>
      <c r="H3508" t="s">
        <v>16647</v>
      </c>
      <c r="I3508">
        <v>0</v>
      </c>
      <c r="J3508">
        <v>1</v>
      </c>
    </row>
    <row r="3509" spans="1:10" x14ac:dyDescent="0.35">
      <c r="A3509" t="s">
        <v>9405</v>
      </c>
      <c r="B3509" t="s">
        <v>16648</v>
      </c>
      <c r="C3509" t="s">
        <v>16649</v>
      </c>
      <c r="D3509" t="s">
        <v>16650</v>
      </c>
      <c r="E3509" t="s">
        <v>16651</v>
      </c>
      <c r="F3509" s="2">
        <v>15</v>
      </c>
      <c r="H3509" t="s">
        <v>16652</v>
      </c>
      <c r="I3509">
        <v>0</v>
      </c>
      <c r="J3509">
        <v>1</v>
      </c>
    </row>
    <row r="3510" spans="1:10" x14ac:dyDescent="0.35">
      <c r="A3510" t="s">
        <v>9405</v>
      </c>
      <c r="B3510" t="s">
        <v>16653</v>
      </c>
      <c r="C3510" t="s">
        <v>16654</v>
      </c>
      <c r="D3510" t="s">
        <v>16655</v>
      </c>
      <c r="E3510" t="s">
        <v>16656</v>
      </c>
      <c r="F3510" s="2">
        <v>15</v>
      </c>
      <c r="H3510" t="s">
        <v>16657</v>
      </c>
      <c r="I3510">
        <v>0</v>
      </c>
      <c r="J3510">
        <v>1</v>
      </c>
    </row>
    <row r="3511" spans="1:10" x14ac:dyDescent="0.35">
      <c r="A3511" t="s">
        <v>9405</v>
      </c>
      <c r="B3511" t="s">
        <v>16658</v>
      </c>
      <c r="C3511" t="s">
        <v>16659</v>
      </c>
      <c r="D3511" t="s">
        <v>16660</v>
      </c>
      <c r="E3511" t="s">
        <v>16661</v>
      </c>
      <c r="F3511" s="2">
        <v>15</v>
      </c>
      <c r="H3511" t="s">
        <v>16662</v>
      </c>
      <c r="I3511">
        <v>0</v>
      </c>
      <c r="J3511">
        <v>1</v>
      </c>
    </row>
    <row r="3512" spans="1:10" x14ac:dyDescent="0.35">
      <c r="A3512" t="s">
        <v>9405</v>
      </c>
      <c r="B3512" t="s">
        <v>16663</v>
      </c>
      <c r="C3512" t="s">
        <v>16664</v>
      </c>
      <c r="D3512" t="s">
        <v>16665</v>
      </c>
      <c r="E3512" t="s">
        <v>16666</v>
      </c>
      <c r="F3512" s="2">
        <v>15</v>
      </c>
      <c r="H3512" t="s">
        <v>16667</v>
      </c>
      <c r="I3512">
        <v>0</v>
      </c>
      <c r="J3512">
        <v>1</v>
      </c>
    </row>
    <row r="3513" spans="1:10" x14ac:dyDescent="0.35">
      <c r="A3513" t="s">
        <v>9405</v>
      </c>
      <c r="B3513" t="s">
        <v>16668</v>
      </c>
      <c r="C3513" t="s">
        <v>16669</v>
      </c>
      <c r="D3513" t="s">
        <v>16670</v>
      </c>
      <c r="E3513" t="s">
        <v>16671</v>
      </c>
      <c r="F3513" s="2">
        <v>28</v>
      </c>
      <c r="H3513" t="s">
        <v>16672</v>
      </c>
      <c r="I3513">
        <v>0</v>
      </c>
      <c r="J3513">
        <v>1</v>
      </c>
    </row>
    <row r="3514" spans="1:10" x14ac:dyDescent="0.35">
      <c r="A3514" t="s">
        <v>9405</v>
      </c>
      <c r="B3514" t="s">
        <v>16673</v>
      </c>
      <c r="C3514" t="s">
        <v>16674</v>
      </c>
      <c r="D3514" t="s">
        <v>16675</v>
      </c>
      <c r="E3514" t="s">
        <v>16676</v>
      </c>
      <c r="F3514" s="2">
        <v>15</v>
      </c>
      <c r="H3514" t="s">
        <v>16677</v>
      </c>
      <c r="I3514">
        <v>0</v>
      </c>
      <c r="J3514">
        <v>1</v>
      </c>
    </row>
    <row r="3515" spans="1:10" x14ac:dyDescent="0.35">
      <c r="A3515" t="s">
        <v>9405</v>
      </c>
      <c r="B3515" t="s">
        <v>16678</v>
      </c>
      <c r="C3515" t="s">
        <v>16679</v>
      </c>
      <c r="D3515" t="s">
        <v>16680</v>
      </c>
      <c r="E3515" t="s">
        <v>16681</v>
      </c>
      <c r="F3515" s="2">
        <v>16.940000000000001</v>
      </c>
      <c r="I3515">
        <v>0</v>
      </c>
      <c r="J3515">
        <v>1</v>
      </c>
    </row>
    <row r="3516" spans="1:10" x14ac:dyDescent="0.35">
      <c r="A3516" t="s">
        <v>9405</v>
      </c>
      <c r="B3516" t="s">
        <v>16682</v>
      </c>
      <c r="C3516" t="s">
        <v>16683</v>
      </c>
      <c r="D3516" t="s">
        <v>16684</v>
      </c>
      <c r="E3516" t="s">
        <v>16685</v>
      </c>
      <c r="F3516" s="2">
        <v>15</v>
      </c>
      <c r="H3516" t="s">
        <v>16686</v>
      </c>
      <c r="I3516">
        <v>0</v>
      </c>
      <c r="J3516">
        <v>1</v>
      </c>
    </row>
    <row r="3517" spans="1:10" x14ac:dyDescent="0.35">
      <c r="A3517" t="s">
        <v>9405</v>
      </c>
      <c r="B3517" t="s">
        <v>16687</v>
      </c>
      <c r="C3517" t="s">
        <v>16688</v>
      </c>
      <c r="D3517" t="s">
        <v>16689</v>
      </c>
      <c r="E3517" t="s">
        <v>16690</v>
      </c>
      <c r="F3517" s="2">
        <v>15</v>
      </c>
      <c r="H3517" t="s">
        <v>16691</v>
      </c>
      <c r="I3517">
        <v>0</v>
      </c>
      <c r="J3517">
        <v>1</v>
      </c>
    </row>
    <row r="3518" spans="1:10" x14ac:dyDescent="0.35">
      <c r="A3518" t="s">
        <v>9405</v>
      </c>
      <c r="B3518" t="s">
        <v>16692</v>
      </c>
      <c r="C3518" t="s">
        <v>16693</v>
      </c>
      <c r="D3518" t="s">
        <v>16694</v>
      </c>
      <c r="E3518" t="s">
        <v>16695</v>
      </c>
      <c r="F3518" s="2">
        <v>15</v>
      </c>
      <c r="H3518" t="s">
        <v>16696</v>
      </c>
      <c r="I3518">
        <v>0</v>
      </c>
      <c r="J3518">
        <v>1</v>
      </c>
    </row>
    <row r="3519" spans="1:10" x14ac:dyDescent="0.35">
      <c r="A3519" t="s">
        <v>9405</v>
      </c>
      <c r="B3519" t="s">
        <v>16697</v>
      </c>
      <c r="C3519" t="s">
        <v>16698</v>
      </c>
      <c r="D3519" t="s">
        <v>16699</v>
      </c>
      <c r="E3519" t="s">
        <v>16700</v>
      </c>
      <c r="F3519" s="2">
        <v>25</v>
      </c>
      <c r="H3519" t="s">
        <v>16701</v>
      </c>
      <c r="I3519">
        <v>0</v>
      </c>
      <c r="J3519">
        <v>1</v>
      </c>
    </row>
    <row r="3520" spans="1:10" x14ac:dyDescent="0.35">
      <c r="A3520" t="s">
        <v>9405</v>
      </c>
      <c r="B3520" t="s">
        <v>16702</v>
      </c>
      <c r="C3520" t="s">
        <v>16703</v>
      </c>
      <c r="D3520" t="s">
        <v>16704</v>
      </c>
      <c r="E3520" t="s">
        <v>16705</v>
      </c>
      <c r="F3520" s="2">
        <v>15</v>
      </c>
      <c r="H3520" t="s">
        <v>16706</v>
      </c>
      <c r="I3520">
        <v>0</v>
      </c>
      <c r="J3520">
        <v>1</v>
      </c>
    </row>
    <row r="3521" spans="1:10" x14ac:dyDescent="0.35">
      <c r="A3521" t="s">
        <v>9405</v>
      </c>
      <c r="B3521" t="s">
        <v>16707</v>
      </c>
      <c r="C3521" t="s">
        <v>16708</v>
      </c>
      <c r="D3521" t="s">
        <v>16709</v>
      </c>
      <c r="E3521" t="s">
        <v>16710</v>
      </c>
      <c r="F3521" s="2">
        <v>16.940000000000001</v>
      </c>
      <c r="H3521" t="s">
        <v>16711</v>
      </c>
      <c r="I3521">
        <v>0</v>
      </c>
      <c r="J3521">
        <v>1</v>
      </c>
    </row>
    <row r="3522" spans="1:10" x14ac:dyDescent="0.35">
      <c r="A3522" t="s">
        <v>9405</v>
      </c>
      <c r="B3522" t="s">
        <v>16712</v>
      </c>
      <c r="C3522" t="s">
        <v>16713</v>
      </c>
      <c r="D3522" t="s">
        <v>16714</v>
      </c>
      <c r="E3522" t="s">
        <v>16715</v>
      </c>
      <c r="F3522" s="2">
        <v>15</v>
      </c>
      <c r="H3522" t="s">
        <v>16716</v>
      </c>
      <c r="I3522">
        <v>0</v>
      </c>
      <c r="J3522">
        <v>1</v>
      </c>
    </row>
    <row r="3523" spans="1:10" x14ac:dyDescent="0.35">
      <c r="A3523" t="s">
        <v>9405</v>
      </c>
      <c r="B3523" t="s">
        <v>16717</v>
      </c>
      <c r="C3523" t="s">
        <v>16718</v>
      </c>
      <c r="D3523" t="s">
        <v>16719</v>
      </c>
      <c r="E3523" t="s">
        <v>16720</v>
      </c>
      <c r="F3523" s="2">
        <v>15</v>
      </c>
      <c r="H3523" t="s">
        <v>16721</v>
      </c>
      <c r="I3523">
        <v>0</v>
      </c>
      <c r="J3523">
        <v>1</v>
      </c>
    </row>
    <row r="3524" spans="1:10" x14ac:dyDescent="0.35">
      <c r="A3524" t="s">
        <v>9405</v>
      </c>
      <c r="B3524" t="s">
        <v>16722</v>
      </c>
      <c r="C3524" t="s">
        <v>16723</v>
      </c>
      <c r="D3524" t="s">
        <v>16724</v>
      </c>
      <c r="E3524" t="s">
        <v>16725</v>
      </c>
      <c r="F3524" s="2">
        <v>15</v>
      </c>
      <c r="H3524" t="s">
        <v>16726</v>
      </c>
      <c r="I3524">
        <v>0</v>
      </c>
      <c r="J3524">
        <v>1</v>
      </c>
    </row>
    <row r="3525" spans="1:10" x14ac:dyDescent="0.35">
      <c r="A3525" t="s">
        <v>9405</v>
      </c>
      <c r="B3525" t="s">
        <v>16727</v>
      </c>
      <c r="C3525" t="s">
        <v>16728</v>
      </c>
      <c r="D3525" t="s">
        <v>16729</v>
      </c>
      <c r="E3525" t="s">
        <v>16730</v>
      </c>
      <c r="F3525" s="2">
        <v>30</v>
      </c>
      <c r="H3525" t="s">
        <v>16731</v>
      </c>
      <c r="I3525">
        <v>0</v>
      </c>
      <c r="J3525">
        <v>1</v>
      </c>
    </row>
    <row r="3526" spans="1:10" x14ac:dyDescent="0.35">
      <c r="A3526" t="s">
        <v>9405</v>
      </c>
      <c r="B3526" t="s">
        <v>16732</v>
      </c>
      <c r="C3526" t="s">
        <v>16733</v>
      </c>
      <c r="D3526" t="s">
        <v>16734</v>
      </c>
      <c r="E3526" t="s">
        <v>16735</v>
      </c>
      <c r="F3526" s="2">
        <v>15</v>
      </c>
      <c r="H3526" t="s">
        <v>16736</v>
      </c>
      <c r="I3526">
        <v>0</v>
      </c>
      <c r="J3526">
        <v>1</v>
      </c>
    </row>
    <row r="3527" spans="1:10" x14ac:dyDescent="0.35">
      <c r="A3527" t="s">
        <v>9405</v>
      </c>
      <c r="B3527" t="s">
        <v>16737</v>
      </c>
      <c r="C3527" t="s">
        <v>16738</v>
      </c>
      <c r="D3527" t="s">
        <v>16739</v>
      </c>
      <c r="E3527" t="s">
        <v>16740</v>
      </c>
      <c r="F3527" s="2">
        <v>12</v>
      </c>
      <c r="H3527" t="s">
        <v>16741</v>
      </c>
      <c r="I3527">
        <v>0</v>
      </c>
      <c r="J3527">
        <v>1</v>
      </c>
    </row>
    <row r="3528" spans="1:10" x14ac:dyDescent="0.35">
      <c r="A3528" t="s">
        <v>9405</v>
      </c>
      <c r="B3528" t="s">
        <v>16742</v>
      </c>
      <c r="C3528" t="s">
        <v>16743</v>
      </c>
      <c r="D3528" t="s">
        <v>16744</v>
      </c>
      <c r="E3528" t="s">
        <v>16745</v>
      </c>
      <c r="F3528" s="2">
        <v>15</v>
      </c>
      <c r="H3528" t="s">
        <v>16746</v>
      </c>
      <c r="I3528">
        <v>0</v>
      </c>
      <c r="J3528">
        <v>1</v>
      </c>
    </row>
    <row r="3529" spans="1:10" x14ac:dyDescent="0.35">
      <c r="A3529" t="s">
        <v>9405</v>
      </c>
      <c r="B3529" t="s">
        <v>16747</v>
      </c>
      <c r="C3529" t="s">
        <v>16748</v>
      </c>
      <c r="D3529" t="s">
        <v>16749</v>
      </c>
      <c r="E3529" t="s">
        <v>16750</v>
      </c>
      <c r="F3529" s="2">
        <v>15</v>
      </c>
      <c r="H3529" t="s">
        <v>16751</v>
      </c>
      <c r="I3529">
        <v>0</v>
      </c>
      <c r="J3529">
        <v>1</v>
      </c>
    </row>
    <row r="3530" spans="1:10" x14ac:dyDescent="0.35">
      <c r="A3530" t="s">
        <v>9405</v>
      </c>
      <c r="B3530" t="s">
        <v>16752</v>
      </c>
      <c r="C3530" t="s">
        <v>16753</v>
      </c>
      <c r="D3530" t="s">
        <v>16754</v>
      </c>
      <c r="E3530" t="s">
        <v>16755</v>
      </c>
      <c r="F3530" s="2">
        <v>18</v>
      </c>
      <c r="H3530" t="s">
        <v>16756</v>
      </c>
      <c r="I3530">
        <v>0</v>
      </c>
      <c r="J3530">
        <v>1</v>
      </c>
    </row>
    <row r="3531" spans="1:10" x14ac:dyDescent="0.35">
      <c r="A3531" t="s">
        <v>9405</v>
      </c>
      <c r="B3531" t="s">
        <v>16757</v>
      </c>
      <c r="C3531" t="s">
        <v>16758</v>
      </c>
      <c r="D3531" t="s">
        <v>16759</v>
      </c>
      <c r="E3531" t="s">
        <v>16760</v>
      </c>
      <c r="F3531" s="2">
        <v>15</v>
      </c>
      <c r="H3531" t="s">
        <v>16761</v>
      </c>
      <c r="I3531">
        <v>0</v>
      </c>
      <c r="J3531">
        <v>1</v>
      </c>
    </row>
    <row r="3532" spans="1:10" x14ac:dyDescent="0.35">
      <c r="A3532" t="s">
        <v>9405</v>
      </c>
      <c r="B3532" t="s">
        <v>16762</v>
      </c>
      <c r="C3532" t="s">
        <v>16763</v>
      </c>
      <c r="D3532" t="s">
        <v>16764</v>
      </c>
      <c r="E3532" t="s">
        <v>16765</v>
      </c>
      <c r="F3532" s="2">
        <v>15</v>
      </c>
      <c r="H3532" t="s">
        <v>16766</v>
      </c>
      <c r="I3532">
        <v>0</v>
      </c>
      <c r="J3532">
        <v>1</v>
      </c>
    </row>
    <row r="3533" spans="1:10" x14ac:dyDescent="0.35">
      <c r="A3533" t="s">
        <v>9405</v>
      </c>
      <c r="B3533" t="s">
        <v>16767</v>
      </c>
      <c r="C3533" t="s">
        <v>16768</v>
      </c>
      <c r="D3533" t="s">
        <v>16769</v>
      </c>
      <c r="E3533" t="s">
        <v>16770</v>
      </c>
      <c r="F3533" s="2">
        <v>15</v>
      </c>
      <c r="H3533" t="s">
        <v>16771</v>
      </c>
      <c r="I3533">
        <v>0</v>
      </c>
      <c r="J3533">
        <v>1</v>
      </c>
    </row>
    <row r="3534" spans="1:10" x14ac:dyDescent="0.35">
      <c r="A3534" t="s">
        <v>9405</v>
      </c>
      <c r="B3534" t="s">
        <v>16772</v>
      </c>
      <c r="C3534" t="s">
        <v>16773</v>
      </c>
      <c r="D3534" t="s">
        <v>16774</v>
      </c>
      <c r="E3534" t="s">
        <v>16775</v>
      </c>
      <c r="F3534" s="2">
        <v>12.5</v>
      </c>
      <c r="H3534" t="s">
        <v>16776</v>
      </c>
      <c r="I3534">
        <v>0</v>
      </c>
      <c r="J3534">
        <v>1</v>
      </c>
    </row>
    <row r="3535" spans="1:10" x14ac:dyDescent="0.35">
      <c r="A3535" t="s">
        <v>9405</v>
      </c>
      <c r="B3535" t="s">
        <v>16777</v>
      </c>
      <c r="C3535" t="s">
        <v>16778</v>
      </c>
      <c r="D3535" t="s">
        <v>16779</v>
      </c>
      <c r="E3535" t="s">
        <v>16780</v>
      </c>
      <c r="F3535" s="2">
        <v>15</v>
      </c>
      <c r="H3535" t="s">
        <v>16781</v>
      </c>
      <c r="I3535">
        <v>0</v>
      </c>
      <c r="J3535">
        <v>1</v>
      </c>
    </row>
    <row r="3536" spans="1:10" x14ac:dyDescent="0.35">
      <c r="A3536" t="s">
        <v>9405</v>
      </c>
      <c r="B3536" t="s">
        <v>16782</v>
      </c>
      <c r="C3536" t="s">
        <v>16783</v>
      </c>
      <c r="D3536" t="s">
        <v>16784</v>
      </c>
      <c r="E3536" t="s">
        <v>16785</v>
      </c>
      <c r="F3536" s="2">
        <v>15</v>
      </c>
      <c r="H3536" t="s">
        <v>16786</v>
      </c>
      <c r="I3536">
        <v>0</v>
      </c>
      <c r="J3536">
        <v>1</v>
      </c>
    </row>
    <row r="3537" spans="1:10" x14ac:dyDescent="0.35">
      <c r="A3537" t="s">
        <v>9405</v>
      </c>
      <c r="B3537" t="s">
        <v>16787</v>
      </c>
      <c r="C3537" t="s">
        <v>16788</v>
      </c>
      <c r="D3537" t="s">
        <v>16789</v>
      </c>
      <c r="E3537" t="s">
        <v>16790</v>
      </c>
      <c r="F3537" s="2">
        <v>45.16</v>
      </c>
      <c r="H3537" t="s">
        <v>16791</v>
      </c>
      <c r="I3537">
        <v>0</v>
      </c>
      <c r="J3537">
        <v>1</v>
      </c>
    </row>
    <row r="3538" spans="1:10" x14ac:dyDescent="0.35">
      <c r="A3538" t="s">
        <v>9405</v>
      </c>
      <c r="B3538" t="s">
        <v>16792</v>
      </c>
      <c r="C3538" t="s">
        <v>16793</v>
      </c>
      <c r="D3538" t="s">
        <v>16794</v>
      </c>
      <c r="E3538" t="s">
        <v>16795</v>
      </c>
      <c r="F3538" s="2">
        <v>15</v>
      </c>
      <c r="H3538" t="s">
        <v>16796</v>
      </c>
      <c r="I3538">
        <v>0</v>
      </c>
      <c r="J3538">
        <v>1</v>
      </c>
    </row>
    <row r="3539" spans="1:10" x14ac:dyDescent="0.35">
      <c r="A3539" t="s">
        <v>9405</v>
      </c>
      <c r="B3539" t="s">
        <v>16797</v>
      </c>
      <c r="C3539" t="s">
        <v>16798</v>
      </c>
      <c r="D3539" t="s">
        <v>16799</v>
      </c>
      <c r="E3539" t="s">
        <v>16800</v>
      </c>
      <c r="F3539" s="2">
        <v>15</v>
      </c>
      <c r="H3539" t="s">
        <v>16801</v>
      </c>
      <c r="I3539">
        <v>0</v>
      </c>
      <c r="J3539">
        <v>1</v>
      </c>
    </row>
    <row r="3540" spans="1:10" x14ac:dyDescent="0.35">
      <c r="A3540" t="s">
        <v>9405</v>
      </c>
      <c r="B3540" t="s">
        <v>16802</v>
      </c>
      <c r="C3540" t="s">
        <v>16803</v>
      </c>
      <c r="D3540" t="s">
        <v>16804</v>
      </c>
      <c r="E3540" t="s">
        <v>16805</v>
      </c>
      <c r="F3540" s="2">
        <v>15</v>
      </c>
      <c r="H3540" t="s">
        <v>16806</v>
      </c>
      <c r="I3540">
        <v>0</v>
      </c>
      <c r="J3540">
        <v>1</v>
      </c>
    </row>
    <row r="3541" spans="1:10" x14ac:dyDescent="0.35">
      <c r="A3541" t="s">
        <v>9405</v>
      </c>
      <c r="B3541" t="s">
        <v>16807</v>
      </c>
      <c r="C3541" t="s">
        <v>16808</v>
      </c>
      <c r="D3541" t="s">
        <v>16809</v>
      </c>
      <c r="E3541" t="s">
        <v>16810</v>
      </c>
      <c r="F3541" s="2">
        <v>15</v>
      </c>
      <c r="H3541" t="s">
        <v>16811</v>
      </c>
      <c r="I3541">
        <v>0</v>
      </c>
      <c r="J3541">
        <v>1</v>
      </c>
    </row>
    <row r="3542" spans="1:10" x14ac:dyDescent="0.35">
      <c r="A3542" t="s">
        <v>9405</v>
      </c>
      <c r="B3542" t="s">
        <v>16812</v>
      </c>
      <c r="C3542" t="s">
        <v>16813</v>
      </c>
      <c r="D3542" t="s">
        <v>16814</v>
      </c>
      <c r="E3542" t="s">
        <v>16815</v>
      </c>
      <c r="F3542" s="2">
        <v>15</v>
      </c>
      <c r="H3542" t="s">
        <v>16816</v>
      </c>
      <c r="I3542">
        <v>0</v>
      </c>
      <c r="J3542">
        <v>1</v>
      </c>
    </row>
    <row r="3543" spans="1:10" x14ac:dyDescent="0.35">
      <c r="A3543" t="s">
        <v>9405</v>
      </c>
      <c r="B3543" t="s">
        <v>16817</v>
      </c>
      <c r="C3543" t="s">
        <v>16818</v>
      </c>
      <c r="D3543" t="s">
        <v>16819</v>
      </c>
      <c r="E3543" t="s">
        <v>16820</v>
      </c>
      <c r="F3543" s="2">
        <v>0</v>
      </c>
      <c r="I3543">
        <v>0</v>
      </c>
      <c r="J3543">
        <v>1</v>
      </c>
    </row>
    <row r="3544" spans="1:10" x14ac:dyDescent="0.35">
      <c r="A3544" t="s">
        <v>9405</v>
      </c>
      <c r="B3544" t="s">
        <v>16821</v>
      </c>
      <c r="C3544" t="s">
        <v>16822</v>
      </c>
      <c r="D3544" t="s">
        <v>16823</v>
      </c>
      <c r="E3544" t="s">
        <v>16824</v>
      </c>
      <c r="F3544" s="2">
        <v>17.579999999999998</v>
      </c>
      <c r="H3544" t="s">
        <v>16825</v>
      </c>
      <c r="I3544">
        <v>0</v>
      </c>
      <c r="J3544">
        <v>1</v>
      </c>
    </row>
    <row r="3545" spans="1:10" x14ac:dyDescent="0.35">
      <c r="A3545" t="s">
        <v>9405</v>
      </c>
      <c r="B3545" t="s">
        <v>16826</v>
      </c>
      <c r="C3545" t="s">
        <v>16827</v>
      </c>
      <c r="D3545" t="s">
        <v>16828</v>
      </c>
      <c r="E3545" t="s">
        <v>16829</v>
      </c>
      <c r="F3545" s="2">
        <v>15</v>
      </c>
      <c r="H3545" t="s">
        <v>16830</v>
      </c>
      <c r="I3545">
        <v>0</v>
      </c>
      <c r="J3545">
        <v>1</v>
      </c>
    </row>
    <row r="3546" spans="1:10" x14ac:dyDescent="0.35">
      <c r="A3546" t="s">
        <v>9405</v>
      </c>
      <c r="B3546" t="s">
        <v>16831</v>
      </c>
      <c r="C3546" t="s">
        <v>16832</v>
      </c>
      <c r="D3546" t="s">
        <v>16833</v>
      </c>
      <c r="E3546" t="s">
        <v>16834</v>
      </c>
      <c r="F3546" s="2">
        <v>16.940000000000001</v>
      </c>
      <c r="I3546">
        <v>0</v>
      </c>
      <c r="J3546">
        <v>1</v>
      </c>
    </row>
    <row r="3547" spans="1:10" x14ac:dyDescent="0.35">
      <c r="A3547" t="s">
        <v>9405</v>
      </c>
      <c r="B3547" t="s">
        <v>16835</v>
      </c>
      <c r="C3547" t="s">
        <v>16836</v>
      </c>
      <c r="D3547" t="s">
        <v>16837</v>
      </c>
      <c r="E3547" t="s">
        <v>16838</v>
      </c>
      <c r="F3547" s="2">
        <v>40.5</v>
      </c>
      <c r="H3547" t="s">
        <v>16839</v>
      </c>
      <c r="I3547">
        <v>0</v>
      </c>
      <c r="J3547">
        <v>1</v>
      </c>
    </row>
    <row r="3548" spans="1:10" x14ac:dyDescent="0.35">
      <c r="A3548" t="s">
        <v>9405</v>
      </c>
      <c r="B3548" t="s">
        <v>16840</v>
      </c>
      <c r="C3548" t="s">
        <v>16841</v>
      </c>
      <c r="D3548" t="s">
        <v>16842</v>
      </c>
      <c r="E3548" t="s">
        <v>16843</v>
      </c>
      <c r="F3548" s="2">
        <v>15</v>
      </c>
      <c r="H3548" t="s">
        <v>16844</v>
      </c>
      <c r="I3548">
        <v>0</v>
      </c>
      <c r="J3548">
        <v>1</v>
      </c>
    </row>
    <row r="3549" spans="1:10" x14ac:dyDescent="0.35">
      <c r="A3549" t="s">
        <v>9405</v>
      </c>
      <c r="B3549" t="s">
        <v>16845</v>
      </c>
      <c r="C3549" t="s">
        <v>16846</v>
      </c>
      <c r="D3549" t="s">
        <v>16847</v>
      </c>
      <c r="E3549" t="s">
        <v>16848</v>
      </c>
      <c r="F3549" s="2">
        <v>15</v>
      </c>
      <c r="H3549" t="s">
        <v>16849</v>
      </c>
      <c r="I3549">
        <v>0</v>
      </c>
      <c r="J3549">
        <v>1</v>
      </c>
    </row>
    <row r="3550" spans="1:10" x14ac:dyDescent="0.35">
      <c r="A3550" t="s">
        <v>9405</v>
      </c>
      <c r="B3550" t="s">
        <v>16850</v>
      </c>
      <c r="C3550" t="s">
        <v>16851</v>
      </c>
      <c r="D3550" t="s">
        <v>194</v>
      </c>
      <c r="E3550" t="s">
        <v>195</v>
      </c>
      <c r="F3550" s="2">
        <v>15</v>
      </c>
      <c r="H3550" t="s">
        <v>16852</v>
      </c>
      <c r="I3550">
        <v>0</v>
      </c>
      <c r="J3550">
        <v>1</v>
      </c>
    </row>
    <row r="3551" spans="1:10" x14ac:dyDescent="0.35">
      <c r="A3551" t="s">
        <v>9405</v>
      </c>
      <c r="B3551" t="s">
        <v>16853</v>
      </c>
      <c r="C3551" t="s">
        <v>16854</v>
      </c>
      <c r="D3551" t="s">
        <v>16855</v>
      </c>
      <c r="E3551" t="s">
        <v>16856</v>
      </c>
      <c r="F3551" s="2">
        <v>30</v>
      </c>
      <c r="H3551" t="s">
        <v>16857</v>
      </c>
      <c r="I3551">
        <v>0</v>
      </c>
      <c r="J3551">
        <v>1</v>
      </c>
    </row>
    <row r="3552" spans="1:10" x14ac:dyDescent="0.35">
      <c r="A3552" t="s">
        <v>9405</v>
      </c>
      <c r="B3552" t="s">
        <v>16858</v>
      </c>
      <c r="C3552" t="s">
        <v>16859</v>
      </c>
      <c r="D3552" t="s">
        <v>16860</v>
      </c>
      <c r="E3552" t="s">
        <v>16861</v>
      </c>
      <c r="F3552" s="2">
        <v>15</v>
      </c>
      <c r="H3552" t="s">
        <v>16862</v>
      </c>
      <c r="I3552">
        <v>0</v>
      </c>
      <c r="J3552">
        <v>1</v>
      </c>
    </row>
    <row r="3553" spans="1:10" x14ac:dyDescent="0.35">
      <c r="A3553" t="s">
        <v>9405</v>
      </c>
      <c r="B3553" t="s">
        <v>16863</v>
      </c>
      <c r="C3553" t="s">
        <v>16864</v>
      </c>
      <c r="D3553" t="s">
        <v>16865</v>
      </c>
      <c r="E3553" t="s">
        <v>16866</v>
      </c>
      <c r="F3553" s="2">
        <v>15</v>
      </c>
      <c r="H3553" t="s">
        <v>16867</v>
      </c>
      <c r="I3553">
        <v>0</v>
      </c>
      <c r="J3553">
        <v>1</v>
      </c>
    </row>
    <row r="3554" spans="1:10" x14ac:dyDescent="0.35">
      <c r="A3554" t="s">
        <v>9405</v>
      </c>
      <c r="B3554" t="s">
        <v>16868</v>
      </c>
      <c r="C3554" t="s">
        <v>16869</v>
      </c>
      <c r="D3554" t="s">
        <v>16870</v>
      </c>
      <c r="E3554" t="s">
        <v>16871</v>
      </c>
      <c r="F3554" s="2">
        <v>15</v>
      </c>
      <c r="H3554" t="s">
        <v>16872</v>
      </c>
      <c r="I3554">
        <v>0</v>
      </c>
      <c r="J3554">
        <v>1</v>
      </c>
    </row>
    <row r="3555" spans="1:10" x14ac:dyDescent="0.35">
      <c r="A3555" t="s">
        <v>9405</v>
      </c>
      <c r="B3555" t="s">
        <v>16873</v>
      </c>
      <c r="C3555" t="s">
        <v>16874</v>
      </c>
      <c r="D3555" t="s">
        <v>16875</v>
      </c>
      <c r="E3555" t="s">
        <v>16876</v>
      </c>
      <c r="F3555" s="2">
        <v>15</v>
      </c>
      <c r="H3555" t="s">
        <v>16877</v>
      </c>
      <c r="I3555">
        <v>0</v>
      </c>
      <c r="J3555">
        <v>1</v>
      </c>
    </row>
    <row r="3556" spans="1:10" x14ac:dyDescent="0.35">
      <c r="A3556" t="s">
        <v>9405</v>
      </c>
      <c r="B3556" t="s">
        <v>16878</v>
      </c>
      <c r="C3556" t="s">
        <v>16879</v>
      </c>
      <c r="D3556" t="s">
        <v>16880</v>
      </c>
      <c r="E3556" t="s">
        <v>16881</v>
      </c>
      <c r="F3556" s="2">
        <v>20</v>
      </c>
      <c r="H3556" t="s">
        <v>16882</v>
      </c>
      <c r="I3556">
        <v>0</v>
      </c>
      <c r="J3556">
        <v>1</v>
      </c>
    </row>
    <row r="3557" spans="1:10" x14ac:dyDescent="0.35">
      <c r="A3557" t="s">
        <v>9405</v>
      </c>
      <c r="B3557" t="s">
        <v>16883</v>
      </c>
      <c r="C3557" t="s">
        <v>16884</v>
      </c>
      <c r="D3557" t="s">
        <v>16885</v>
      </c>
      <c r="E3557" t="s">
        <v>16886</v>
      </c>
      <c r="F3557" s="2">
        <v>30</v>
      </c>
      <c r="H3557" t="s">
        <v>16887</v>
      </c>
      <c r="I3557">
        <v>0</v>
      </c>
      <c r="J3557">
        <v>1</v>
      </c>
    </row>
    <row r="3558" spans="1:10" x14ac:dyDescent="0.35">
      <c r="A3558" t="s">
        <v>9405</v>
      </c>
      <c r="B3558" t="s">
        <v>16888</v>
      </c>
      <c r="C3558" t="s">
        <v>16889</v>
      </c>
      <c r="D3558" t="s">
        <v>16890</v>
      </c>
      <c r="E3558" t="s">
        <v>16891</v>
      </c>
      <c r="F3558" s="2">
        <v>15</v>
      </c>
      <c r="H3558" t="s">
        <v>16892</v>
      </c>
      <c r="I3558">
        <v>0</v>
      </c>
      <c r="J3558">
        <v>1</v>
      </c>
    </row>
    <row r="3559" spans="1:10" x14ac:dyDescent="0.35">
      <c r="A3559" t="s">
        <v>9405</v>
      </c>
      <c r="B3559" t="s">
        <v>16893</v>
      </c>
      <c r="C3559" t="s">
        <v>16894</v>
      </c>
      <c r="D3559" t="s">
        <v>16895</v>
      </c>
      <c r="E3559" t="s">
        <v>16896</v>
      </c>
      <c r="F3559" s="2">
        <v>24</v>
      </c>
      <c r="H3559" t="s">
        <v>16897</v>
      </c>
      <c r="I3559">
        <v>0</v>
      </c>
      <c r="J3559">
        <v>1</v>
      </c>
    </row>
    <row r="3560" spans="1:10" x14ac:dyDescent="0.35">
      <c r="A3560" t="s">
        <v>9405</v>
      </c>
      <c r="B3560" t="s">
        <v>16898</v>
      </c>
      <c r="C3560" t="s">
        <v>16899</v>
      </c>
      <c r="D3560" t="s">
        <v>16900</v>
      </c>
      <c r="E3560" t="s">
        <v>16901</v>
      </c>
      <c r="F3560" s="2">
        <v>20.75</v>
      </c>
      <c r="H3560" t="s">
        <v>16902</v>
      </c>
      <c r="I3560">
        <v>0</v>
      </c>
      <c r="J3560">
        <v>1</v>
      </c>
    </row>
    <row r="3561" spans="1:10" x14ac:dyDescent="0.35">
      <c r="A3561" t="s">
        <v>9405</v>
      </c>
      <c r="B3561" t="s">
        <v>16903</v>
      </c>
      <c r="C3561" t="s">
        <v>16904</v>
      </c>
      <c r="D3561" t="s">
        <v>16905</v>
      </c>
      <c r="E3561" t="s">
        <v>16906</v>
      </c>
      <c r="F3561" s="2">
        <v>16.940000000000001</v>
      </c>
      <c r="I3561">
        <v>0</v>
      </c>
      <c r="J3561">
        <v>1</v>
      </c>
    </row>
    <row r="3562" spans="1:10" x14ac:dyDescent="0.35">
      <c r="A3562" t="s">
        <v>9405</v>
      </c>
      <c r="B3562" t="s">
        <v>16907</v>
      </c>
      <c r="C3562" t="s">
        <v>16908</v>
      </c>
      <c r="D3562" t="s">
        <v>16909</v>
      </c>
      <c r="E3562" t="s">
        <v>16910</v>
      </c>
      <c r="F3562" s="2">
        <v>20</v>
      </c>
      <c r="H3562" t="s">
        <v>16911</v>
      </c>
      <c r="I3562">
        <v>0</v>
      </c>
      <c r="J3562">
        <v>1</v>
      </c>
    </row>
    <row r="3563" spans="1:10" x14ac:dyDescent="0.35">
      <c r="A3563" t="s">
        <v>9405</v>
      </c>
      <c r="B3563" t="s">
        <v>16912</v>
      </c>
      <c r="C3563" t="s">
        <v>16913</v>
      </c>
      <c r="D3563" t="s">
        <v>16914</v>
      </c>
      <c r="E3563" t="s">
        <v>16915</v>
      </c>
      <c r="F3563" s="2">
        <v>15</v>
      </c>
      <c r="H3563" t="s">
        <v>16916</v>
      </c>
      <c r="I3563">
        <v>0</v>
      </c>
      <c r="J3563">
        <v>1</v>
      </c>
    </row>
    <row r="3564" spans="1:10" x14ac:dyDescent="0.35">
      <c r="A3564" t="s">
        <v>9405</v>
      </c>
      <c r="B3564" t="s">
        <v>16917</v>
      </c>
      <c r="C3564" t="s">
        <v>16918</v>
      </c>
      <c r="D3564" t="s">
        <v>16919</v>
      </c>
      <c r="E3564" t="s">
        <v>16920</v>
      </c>
      <c r="F3564" s="2">
        <v>15</v>
      </c>
      <c r="H3564" t="s">
        <v>16921</v>
      </c>
      <c r="I3564">
        <v>0</v>
      </c>
      <c r="J3564">
        <v>1</v>
      </c>
    </row>
    <row r="3565" spans="1:10" x14ac:dyDescent="0.35">
      <c r="A3565" t="s">
        <v>9405</v>
      </c>
      <c r="B3565" t="s">
        <v>16922</v>
      </c>
      <c r="C3565" t="s">
        <v>16923</v>
      </c>
      <c r="D3565" t="s">
        <v>16924</v>
      </c>
      <c r="E3565" t="s">
        <v>16925</v>
      </c>
      <c r="F3565" s="2">
        <v>18</v>
      </c>
      <c r="H3565" t="s">
        <v>16926</v>
      </c>
      <c r="I3565">
        <v>0</v>
      </c>
      <c r="J3565">
        <v>1</v>
      </c>
    </row>
    <row r="3566" spans="1:10" x14ac:dyDescent="0.35">
      <c r="A3566" t="s">
        <v>9405</v>
      </c>
      <c r="B3566" t="s">
        <v>16927</v>
      </c>
      <c r="C3566" t="s">
        <v>16928</v>
      </c>
      <c r="D3566" t="s">
        <v>16929</v>
      </c>
      <c r="E3566" t="s">
        <v>16930</v>
      </c>
      <c r="F3566" s="2">
        <v>20</v>
      </c>
      <c r="H3566" t="s">
        <v>16931</v>
      </c>
      <c r="I3566">
        <v>0</v>
      </c>
      <c r="J3566">
        <v>1</v>
      </c>
    </row>
    <row r="3567" spans="1:10" x14ac:dyDescent="0.35">
      <c r="A3567" t="s">
        <v>9405</v>
      </c>
      <c r="B3567" t="s">
        <v>16932</v>
      </c>
      <c r="C3567" t="s">
        <v>16933</v>
      </c>
      <c r="D3567" t="s">
        <v>16934</v>
      </c>
      <c r="E3567" t="s">
        <v>16935</v>
      </c>
      <c r="F3567" s="2">
        <v>16.29</v>
      </c>
      <c r="I3567">
        <v>0</v>
      </c>
      <c r="J3567">
        <v>1</v>
      </c>
    </row>
    <row r="3568" spans="1:10" x14ac:dyDescent="0.35">
      <c r="A3568" t="s">
        <v>9405</v>
      </c>
      <c r="B3568" t="s">
        <v>16936</v>
      </c>
      <c r="C3568" t="s">
        <v>16937</v>
      </c>
      <c r="D3568" t="s">
        <v>16938</v>
      </c>
      <c r="E3568" t="s">
        <v>16939</v>
      </c>
      <c r="F3568" s="2">
        <v>15</v>
      </c>
      <c r="H3568" t="s">
        <v>16940</v>
      </c>
      <c r="I3568">
        <v>0</v>
      </c>
      <c r="J3568">
        <v>1</v>
      </c>
    </row>
    <row r="3569" spans="1:10" x14ac:dyDescent="0.35">
      <c r="A3569" t="s">
        <v>9405</v>
      </c>
      <c r="B3569" t="s">
        <v>16941</v>
      </c>
      <c r="C3569" t="s">
        <v>16942</v>
      </c>
      <c r="D3569" t="s">
        <v>16943</v>
      </c>
      <c r="E3569" t="s">
        <v>16944</v>
      </c>
      <c r="F3569" s="2">
        <v>15</v>
      </c>
      <c r="H3569" t="s">
        <v>16945</v>
      </c>
      <c r="I3569">
        <v>0</v>
      </c>
      <c r="J3569">
        <v>1</v>
      </c>
    </row>
    <row r="3570" spans="1:10" x14ac:dyDescent="0.35">
      <c r="A3570" t="s">
        <v>9405</v>
      </c>
      <c r="B3570" t="s">
        <v>16946</v>
      </c>
      <c r="C3570" t="s">
        <v>16947</v>
      </c>
      <c r="D3570" t="s">
        <v>16948</v>
      </c>
      <c r="E3570" t="s">
        <v>16949</v>
      </c>
      <c r="F3570" s="2">
        <v>15</v>
      </c>
      <c r="H3570" t="s">
        <v>16950</v>
      </c>
      <c r="I3570">
        <v>0</v>
      </c>
      <c r="J3570">
        <v>1</v>
      </c>
    </row>
    <row r="3571" spans="1:10" x14ac:dyDescent="0.35">
      <c r="A3571" t="s">
        <v>9405</v>
      </c>
      <c r="B3571" t="s">
        <v>16951</v>
      </c>
      <c r="C3571" t="s">
        <v>16952</v>
      </c>
      <c r="D3571" t="s">
        <v>16953</v>
      </c>
      <c r="E3571" t="s">
        <v>16954</v>
      </c>
      <c r="F3571" s="2">
        <v>15</v>
      </c>
      <c r="H3571" t="s">
        <v>16955</v>
      </c>
      <c r="I3571">
        <v>0</v>
      </c>
      <c r="J3571">
        <v>1</v>
      </c>
    </row>
    <row r="3572" spans="1:10" x14ac:dyDescent="0.35">
      <c r="A3572" t="s">
        <v>9405</v>
      </c>
      <c r="B3572" t="s">
        <v>16956</v>
      </c>
      <c r="C3572" t="s">
        <v>16957</v>
      </c>
      <c r="D3572" t="s">
        <v>16958</v>
      </c>
      <c r="E3572" t="s">
        <v>16959</v>
      </c>
      <c r="F3572" s="2">
        <v>15</v>
      </c>
      <c r="H3572" t="s">
        <v>16960</v>
      </c>
      <c r="I3572">
        <v>0</v>
      </c>
      <c r="J3572">
        <v>1</v>
      </c>
    </row>
    <row r="3573" spans="1:10" x14ac:dyDescent="0.35">
      <c r="A3573" t="s">
        <v>9405</v>
      </c>
      <c r="B3573" t="s">
        <v>16961</v>
      </c>
      <c r="C3573" t="s">
        <v>16962</v>
      </c>
      <c r="D3573" t="s">
        <v>16963</v>
      </c>
      <c r="E3573" t="s">
        <v>16964</v>
      </c>
      <c r="F3573" s="2">
        <v>20</v>
      </c>
      <c r="H3573" t="s">
        <v>16965</v>
      </c>
      <c r="I3573">
        <v>0</v>
      </c>
      <c r="J3573">
        <v>1</v>
      </c>
    </row>
    <row r="3574" spans="1:10" x14ac:dyDescent="0.35">
      <c r="A3574" t="s">
        <v>9405</v>
      </c>
      <c r="B3574" t="s">
        <v>16966</v>
      </c>
      <c r="C3574" t="s">
        <v>16967</v>
      </c>
      <c r="D3574" t="s">
        <v>16968</v>
      </c>
      <c r="E3574" t="s">
        <v>16969</v>
      </c>
      <c r="F3574" s="2">
        <v>15</v>
      </c>
      <c r="H3574" t="s">
        <v>16970</v>
      </c>
      <c r="I3574">
        <v>0</v>
      </c>
      <c r="J3574">
        <v>1</v>
      </c>
    </row>
    <row r="3575" spans="1:10" x14ac:dyDescent="0.35">
      <c r="A3575" t="s">
        <v>9405</v>
      </c>
      <c r="B3575" t="s">
        <v>16971</v>
      </c>
      <c r="C3575" t="s">
        <v>16972</v>
      </c>
      <c r="D3575" t="s">
        <v>16973</v>
      </c>
      <c r="E3575" t="s">
        <v>16974</v>
      </c>
      <c r="F3575" s="2">
        <v>18.87</v>
      </c>
      <c r="I3575">
        <v>0</v>
      </c>
      <c r="J3575">
        <v>1</v>
      </c>
    </row>
    <row r="3576" spans="1:10" x14ac:dyDescent="0.35">
      <c r="A3576" t="s">
        <v>9405</v>
      </c>
      <c r="B3576" t="s">
        <v>16975</v>
      </c>
      <c r="C3576" t="s">
        <v>16976</v>
      </c>
      <c r="D3576" t="s">
        <v>16977</v>
      </c>
      <c r="E3576" t="s">
        <v>16978</v>
      </c>
      <c r="F3576" s="2">
        <v>40.5</v>
      </c>
      <c r="H3576" t="s">
        <v>16979</v>
      </c>
      <c r="I3576">
        <v>0</v>
      </c>
      <c r="J3576">
        <v>1</v>
      </c>
    </row>
    <row r="3577" spans="1:10" x14ac:dyDescent="0.35">
      <c r="A3577" t="s">
        <v>9405</v>
      </c>
      <c r="B3577" t="s">
        <v>16980</v>
      </c>
      <c r="C3577" t="s">
        <v>16981</v>
      </c>
      <c r="D3577" t="s">
        <v>16982</v>
      </c>
      <c r="E3577" t="s">
        <v>16983</v>
      </c>
      <c r="F3577" s="2">
        <v>15</v>
      </c>
      <c r="H3577" t="s">
        <v>16984</v>
      </c>
      <c r="I3577">
        <v>0</v>
      </c>
      <c r="J3577">
        <v>1</v>
      </c>
    </row>
    <row r="3578" spans="1:10" x14ac:dyDescent="0.35">
      <c r="A3578" t="s">
        <v>9405</v>
      </c>
      <c r="B3578" t="s">
        <v>16985</v>
      </c>
      <c r="C3578" t="s">
        <v>16986</v>
      </c>
      <c r="D3578" t="s">
        <v>16987</v>
      </c>
      <c r="E3578" t="s">
        <v>16988</v>
      </c>
      <c r="F3578" s="2">
        <v>16.25</v>
      </c>
      <c r="H3578" t="s">
        <v>16989</v>
      </c>
      <c r="I3578">
        <v>0</v>
      </c>
      <c r="J3578">
        <v>1</v>
      </c>
    </row>
    <row r="3579" spans="1:10" x14ac:dyDescent="0.35">
      <c r="A3579" t="s">
        <v>9405</v>
      </c>
      <c r="B3579" t="s">
        <v>16990</v>
      </c>
      <c r="C3579" t="s">
        <v>16991</v>
      </c>
      <c r="D3579" t="s">
        <v>16992</v>
      </c>
      <c r="E3579" t="s">
        <v>16993</v>
      </c>
      <c r="F3579" s="2">
        <v>1.45</v>
      </c>
      <c r="H3579" t="s">
        <v>16994</v>
      </c>
      <c r="I3579">
        <v>0</v>
      </c>
      <c r="J3579">
        <v>1</v>
      </c>
    </row>
    <row r="3580" spans="1:10" x14ac:dyDescent="0.35">
      <c r="A3580" t="s">
        <v>9405</v>
      </c>
      <c r="B3580" t="s">
        <v>16995</v>
      </c>
      <c r="C3580" t="s">
        <v>16996</v>
      </c>
      <c r="D3580" t="s">
        <v>16997</v>
      </c>
      <c r="E3580" t="s">
        <v>16998</v>
      </c>
      <c r="F3580" s="2">
        <v>15</v>
      </c>
      <c r="H3580" t="s">
        <v>16999</v>
      </c>
      <c r="I3580">
        <v>0</v>
      </c>
      <c r="J3580">
        <v>1</v>
      </c>
    </row>
    <row r="3581" spans="1:10" x14ac:dyDescent="0.35">
      <c r="A3581" t="s">
        <v>9405</v>
      </c>
      <c r="B3581" t="s">
        <v>17000</v>
      </c>
      <c r="C3581" t="s">
        <v>17001</v>
      </c>
      <c r="D3581" t="s">
        <v>17002</v>
      </c>
      <c r="E3581" t="s">
        <v>17003</v>
      </c>
      <c r="F3581" s="2">
        <v>30</v>
      </c>
      <c r="H3581" t="s">
        <v>17004</v>
      </c>
      <c r="I3581">
        <v>0</v>
      </c>
      <c r="J3581">
        <v>1</v>
      </c>
    </row>
    <row r="3582" spans="1:10" x14ac:dyDescent="0.35">
      <c r="A3582" t="s">
        <v>9405</v>
      </c>
      <c r="B3582" t="s">
        <v>17005</v>
      </c>
      <c r="C3582" t="s">
        <v>17006</v>
      </c>
      <c r="D3582" t="s">
        <v>17007</v>
      </c>
      <c r="E3582" t="s">
        <v>17008</v>
      </c>
      <c r="F3582" s="2">
        <v>15</v>
      </c>
      <c r="H3582" t="s">
        <v>17009</v>
      </c>
      <c r="I3582">
        <v>0</v>
      </c>
      <c r="J3582">
        <v>1</v>
      </c>
    </row>
    <row r="3583" spans="1:10" x14ac:dyDescent="0.35">
      <c r="A3583" t="s">
        <v>9405</v>
      </c>
      <c r="B3583" t="s">
        <v>17010</v>
      </c>
      <c r="C3583" t="s">
        <v>17011</v>
      </c>
      <c r="D3583" t="s">
        <v>17012</v>
      </c>
      <c r="E3583" t="s">
        <v>17013</v>
      </c>
      <c r="F3583" s="2">
        <v>15</v>
      </c>
      <c r="H3583" t="s">
        <v>17014</v>
      </c>
      <c r="I3583">
        <v>0</v>
      </c>
      <c r="J3583">
        <v>1</v>
      </c>
    </row>
    <row r="3584" spans="1:10" x14ac:dyDescent="0.35">
      <c r="A3584" t="s">
        <v>9405</v>
      </c>
      <c r="B3584" t="s">
        <v>1444</v>
      </c>
      <c r="C3584" t="s">
        <v>17015</v>
      </c>
      <c r="D3584" t="s">
        <v>17016</v>
      </c>
      <c r="E3584" t="s">
        <v>17017</v>
      </c>
      <c r="F3584" s="2">
        <v>15</v>
      </c>
      <c r="I3584">
        <v>0</v>
      </c>
      <c r="J3584">
        <v>1</v>
      </c>
    </row>
    <row r="3585" spans="1:10" x14ac:dyDescent="0.35">
      <c r="A3585" t="s">
        <v>9405</v>
      </c>
      <c r="B3585" t="s">
        <v>17018</v>
      </c>
      <c r="C3585" t="s">
        <v>17019</v>
      </c>
      <c r="D3585" t="s">
        <v>17020</v>
      </c>
      <c r="E3585" t="s">
        <v>17021</v>
      </c>
      <c r="F3585" s="2">
        <v>24</v>
      </c>
      <c r="H3585" t="s">
        <v>17022</v>
      </c>
      <c r="I3585">
        <v>0</v>
      </c>
      <c r="J3585">
        <v>1</v>
      </c>
    </row>
    <row r="3586" spans="1:10" x14ac:dyDescent="0.35">
      <c r="A3586" t="s">
        <v>9405</v>
      </c>
      <c r="B3586" t="s">
        <v>17023</v>
      </c>
      <c r="C3586" t="s">
        <v>17024</v>
      </c>
      <c r="D3586" t="s">
        <v>17025</v>
      </c>
      <c r="E3586" t="s">
        <v>17026</v>
      </c>
      <c r="F3586" s="2">
        <v>15</v>
      </c>
      <c r="H3586" t="s">
        <v>17027</v>
      </c>
      <c r="I3586">
        <v>0</v>
      </c>
      <c r="J3586">
        <v>1</v>
      </c>
    </row>
    <row r="3587" spans="1:10" x14ac:dyDescent="0.35">
      <c r="A3587" t="s">
        <v>9405</v>
      </c>
      <c r="B3587" t="s">
        <v>17028</v>
      </c>
      <c r="C3587" t="s">
        <v>17029</v>
      </c>
      <c r="D3587" t="s">
        <v>17030</v>
      </c>
      <c r="E3587" t="s">
        <v>17031</v>
      </c>
      <c r="F3587" s="2">
        <v>25</v>
      </c>
      <c r="H3587" t="s">
        <v>17032</v>
      </c>
      <c r="I3587">
        <v>0</v>
      </c>
      <c r="J3587">
        <v>1</v>
      </c>
    </row>
    <row r="3588" spans="1:10" x14ac:dyDescent="0.35">
      <c r="A3588" t="s">
        <v>9405</v>
      </c>
      <c r="B3588" t="s">
        <v>17033</v>
      </c>
      <c r="C3588" t="s">
        <v>17034</v>
      </c>
      <c r="D3588" t="s">
        <v>17035</v>
      </c>
      <c r="E3588" t="s">
        <v>17036</v>
      </c>
      <c r="F3588" s="2">
        <v>15</v>
      </c>
      <c r="H3588" t="s">
        <v>17037</v>
      </c>
      <c r="I3588">
        <v>0</v>
      </c>
      <c r="J3588">
        <v>1</v>
      </c>
    </row>
    <row r="3589" spans="1:10" x14ac:dyDescent="0.35">
      <c r="A3589" t="s">
        <v>9405</v>
      </c>
      <c r="B3589" t="s">
        <v>17038</v>
      </c>
      <c r="C3589" t="s">
        <v>17039</v>
      </c>
      <c r="D3589" t="s">
        <v>17040</v>
      </c>
      <c r="E3589" t="s">
        <v>17041</v>
      </c>
      <c r="F3589" s="2">
        <v>280.99</v>
      </c>
      <c r="H3589" t="s">
        <v>17042</v>
      </c>
      <c r="I3589">
        <v>0</v>
      </c>
      <c r="J3589">
        <v>1</v>
      </c>
    </row>
    <row r="3590" spans="1:10" x14ac:dyDescent="0.35">
      <c r="A3590" t="s">
        <v>9405</v>
      </c>
      <c r="B3590" t="s">
        <v>17043</v>
      </c>
      <c r="C3590" t="s">
        <v>17044</v>
      </c>
      <c r="D3590" t="s">
        <v>17045</v>
      </c>
      <c r="E3590" t="s">
        <v>17046</v>
      </c>
      <c r="F3590" s="2">
        <v>15</v>
      </c>
      <c r="H3590" t="s">
        <v>17047</v>
      </c>
      <c r="I3590">
        <v>0</v>
      </c>
      <c r="J3590">
        <v>1</v>
      </c>
    </row>
    <row r="3591" spans="1:10" x14ac:dyDescent="0.35">
      <c r="A3591" t="s">
        <v>9405</v>
      </c>
      <c r="B3591" t="s">
        <v>17048</v>
      </c>
      <c r="C3591" t="s">
        <v>17049</v>
      </c>
      <c r="D3591" t="s">
        <v>17050</v>
      </c>
      <c r="E3591" t="s">
        <v>17051</v>
      </c>
      <c r="F3591" s="2">
        <v>15</v>
      </c>
      <c r="H3591" t="s">
        <v>17052</v>
      </c>
      <c r="I3591">
        <v>0</v>
      </c>
      <c r="J3591">
        <v>1</v>
      </c>
    </row>
    <row r="3592" spans="1:10" x14ac:dyDescent="0.35">
      <c r="A3592" t="s">
        <v>9405</v>
      </c>
      <c r="B3592" t="s">
        <v>17053</v>
      </c>
      <c r="C3592" t="s">
        <v>17054</v>
      </c>
      <c r="D3592" t="s">
        <v>17055</v>
      </c>
      <c r="E3592" t="s">
        <v>17056</v>
      </c>
      <c r="F3592" s="2">
        <v>15</v>
      </c>
      <c r="H3592" t="s">
        <v>17057</v>
      </c>
      <c r="I3592">
        <v>0</v>
      </c>
      <c r="J3592">
        <v>1</v>
      </c>
    </row>
    <row r="3593" spans="1:10" x14ac:dyDescent="0.35">
      <c r="A3593" t="s">
        <v>9405</v>
      </c>
      <c r="B3593" t="s">
        <v>17058</v>
      </c>
      <c r="C3593" t="s">
        <v>17059</v>
      </c>
      <c r="D3593" t="s">
        <v>17060</v>
      </c>
      <c r="E3593" t="s">
        <v>17061</v>
      </c>
      <c r="F3593" s="2">
        <v>15</v>
      </c>
      <c r="H3593" t="s">
        <v>17062</v>
      </c>
      <c r="I3593">
        <v>0</v>
      </c>
      <c r="J3593">
        <v>1</v>
      </c>
    </row>
    <row r="3594" spans="1:10" x14ac:dyDescent="0.35">
      <c r="A3594" t="s">
        <v>9405</v>
      </c>
      <c r="B3594" t="s">
        <v>17063</v>
      </c>
      <c r="C3594" t="s">
        <v>17064</v>
      </c>
      <c r="D3594" t="s">
        <v>17060</v>
      </c>
      <c r="E3594" t="s">
        <v>17061</v>
      </c>
      <c r="F3594" s="2">
        <v>15</v>
      </c>
      <c r="H3594" t="s">
        <v>17065</v>
      </c>
      <c r="I3594">
        <v>0</v>
      </c>
      <c r="J3594">
        <v>1</v>
      </c>
    </row>
    <row r="3595" spans="1:10" x14ac:dyDescent="0.35">
      <c r="A3595" t="s">
        <v>9405</v>
      </c>
      <c r="B3595" t="s">
        <v>17066</v>
      </c>
      <c r="C3595" t="s">
        <v>17067</v>
      </c>
      <c r="D3595" t="s">
        <v>17060</v>
      </c>
      <c r="E3595" t="s">
        <v>17061</v>
      </c>
      <c r="F3595" s="2">
        <v>15</v>
      </c>
      <c r="H3595" t="s">
        <v>17068</v>
      </c>
      <c r="I3595">
        <v>0</v>
      </c>
      <c r="J3595">
        <v>1</v>
      </c>
    </row>
    <row r="3596" spans="1:10" x14ac:dyDescent="0.35">
      <c r="A3596" t="s">
        <v>9405</v>
      </c>
      <c r="B3596" t="s">
        <v>17069</v>
      </c>
      <c r="C3596" t="s">
        <v>17070</v>
      </c>
      <c r="D3596" t="s">
        <v>17060</v>
      </c>
      <c r="E3596" t="s">
        <v>17061</v>
      </c>
      <c r="F3596" s="2">
        <v>15</v>
      </c>
      <c r="H3596" t="s">
        <v>17071</v>
      </c>
      <c r="I3596">
        <v>0</v>
      </c>
      <c r="J3596">
        <v>1</v>
      </c>
    </row>
    <row r="3597" spans="1:10" x14ac:dyDescent="0.35">
      <c r="A3597" t="s">
        <v>9405</v>
      </c>
      <c r="B3597" t="s">
        <v>17072</v>
      </c>
      <c r="C3597" t="s">
        <v>17073</v>
      </c>
      <c r="D3597" t="s">
        <v>17074</v>
      </c>
      <c r="E3597" t="s">
        <v>17075</v>
      </c>
      <c r="F3597" s="2">
        <v>10</v>
      </c>
      <c r="H3597" t="s">
        <v>17076</v>
      </c>
      <c r="I3597">
        <v>0</v>
      </c>
      <c r="J3597">
        <v>1</v>
      </c>
    </row>
    <row r="3598" spans="1:10" x14ac:dyDescent="0.35">
      <c r="A3598" t="s">
        <v>9405</v>
      </c>
      <c r="B3598" t="s">
        <v>17077</v>
      </c>
      <c r="C3598" t="s">
        <v>17078</v>
      </c>
      <c r="D3598" t="s">
        <v>17079</v>
      </c>
      <c r="E3598" t="s">
        <v>17080</v>
      </c>
      <c r="F3598" s="2">
        <v>15</v>
      </c>
      <c r="H3598" t="s">
        <v>17081</v>
      </c>
      <c r="I3598">
        <v>0</v>
      </c>
      <c r="J3598">
        <v>1</v>
      </c>
    </row>
    <row r="3599" spans="1:10" x14ac:dyDescent="0.35">
      <c r="A3599" t="s">
        <v>9405</v>
      </c>
      <c r="B3599" t="s">
        <v>17082</v>
      </c>
      <c r="C3599" t="s">
        <v>17083</v>
      </c>
      <c r="D3599" t="s">
        <v>17084</v>
      </c>
      <c r="E3599" t="s">
        <v>17085</v>
      </c>
      <c r="F3599" s="2">
        <v>15</v>
      </c>
      <c r="H3599" t="s">
        <v>17086</v>
      </c>
      <c r="I3599">
        <v>0</v>
      </c>
      <c r="J3599">
        <v>1</v>
      </c>
    </row>
    <row r="3600" spans="1:10" x14ac:dyDescent="0.35">
      <c r="A3600" t="s">
        <v>9405</v>
      </c>
      <c r="B3600" t="s">
        <v>17087</v>
      </c>
      <c r="C3600" t="s">
        <v>17088</v>
      </c>
      <c r="D3600" t="s">
        <v>17089</v>
      </c>
      <c r="E3600" t="s">
        <v>17090</v>
      </c>
      <c r="F3600" s="2">
        <v>15</v>
      </c>
      <c r="H3600" t="s">
        <v>17091</v>
      </c>
      <c r="I3600">
        <v>0</v>
      </c>
      <c r="J3600">
        <v>1</v>
      </c>
    </row>
    <row r="3601" spans="1:10" x14ac:dyDescent="0.35">
      <c r="A3601" t="s">
        <v>9405</v>
      </c>
      <c r="B3601" t="s">
        <v>17092</v>
      </c>
      <c r="C3601" t="s">
        <v>17093</v>
      </c>
      <c r="D3601" t="s">
        <v>17094</v>
      </c>
      <c r="E3601" t="s">
        <v>17095</v>
      </c>
      <c r="F3601" s="2">
        <v>16.25</v>
      </c>
      <c r="H3601" t="s">
        <v>17096</v>
      </c>
      <c r="I3601">
        <v>0</v>
      </c>
      <c r="J3601">
        <v>1</v>
      </c>
    </row>
    <row r="3602" spans="1:10" x14ac:dyDescent="0.35">
      <c r="A3602" t="s">
        <v>9405</v>
      </c>
      <c r="B3602" t="s">
        <v>17097</v>
      </c>
      <c r="C3602" t="s">
        <v>17098</v>
      </c>
      <c r="D3602" t="s">
        <v>17099</v>
      </c>
      <c r="E3602" t="s">
        <v>17100</v>
      </c>
      <c r="F3602" s="2">
        <v>15</v>
      </c>
      <c r="H3602" t="s">
        <v>17101</v>
      </c>
      <c r="I3602">
        <v>0</v>
      </c>
      <c r="J3602">
        <v>1</v>
      </c>
    </row>
    <row r="3603" spans="1:10" x14ac:dyDescent="0.35">
      <c r="A3603" t="s">
        <v>9405</v>
      </c>
      <c r="B3603" t="s">
        <v>17102</v>
      </c>
      <c r="C3603" t="s">
        <v>17103</v>
      </c>
      <c r="D3603" t="s">
        <v>17104</v>
      </c>
      <c r="E3603" t="s">
        <v>17105</v>
      </c>
      <c r="F3603" s="2">
        <v>15</v>
      </c>
      <c r="H3603" t="s">
        <v>17106</v>
      </c>
      <c r="I3603">
        <v>0</v>
      </c>
      <c r="J3603">
        <v>1</v>
      </c>
    </row>
    <row r="3604" spans="1:10" x14ac:dyDescent="0.35">
      <c r="A3604" t="s">
        <v>9405</v>
      </c>
      <c r="B3604" t="s">
        <v>17107</v>
      </c>
      <c r="C3604" t="s">
        <v>17108</v>
      </c>
      <c r="D3604" t="s">
        <v>17109</v>
      </c>
      <c r="E3604" t="s">
        <v>17110</v>
      </c>
      <c r="F3604" s="2">
        <v>15</v>
      </c>
      <c r="H3604" t="s">
        <v>17111</v>
      </c>
      <c r="I3604">
        <v>0</v>
      </c>
      <c r="J3604">
        <v>1</v>
      </c>
    </row>
    <row r="3605" spans="1:10" x14ac:dyDescent="0.35">
      <c r="A3605" t="s">
        <v>9405</v>
      </c>
      <c r="B3605" t="s">
        <v>17112</v>
      </c>
      <c r="C3605" t="s">
        <v>17113</v>
      </c>
      <c r="D3605" t="s">
        <v>17114</v>
      </c>
      <c r="E3605" t="s">
        <v>17115</v>
      </c>
      <c r="F3605" s="2">
        <v>15</v>
      </c>
      <c r="H3605" t="s">
        <v>17116</v>
      </c>
      <c r="I3605">
        <v>0</v>
      </c>
      <c r="J3605">
        <v>1</v>
      </c>
    </row>
    <row r="3606" spans="1:10" x14ac:dyDescent="0.35">
      <c r="A3606" t="s">
        <v>9405</v>
      </c>
      <c r="B3606" t="s">
        <v>17117</v>
      </c>
      <c r="C3606" t="s">
        <v>17118</v>
      </c>
      <c r="D3606" t="s">
        <v>17119</v>
      </c>
      <c r="E3606" t="s">
        <v>17120</v>
      </c>
      <c r="F3606" s="2">
        <v>24</v>
      </c>
      <c r="H3606" t="s">
        <v>17121</v>
      </c>
      <c r="I3606">
        <v>0</v>
      </c>
      <c r="J3606">
        <v>1</v>
      </c>
    </row>
    <row r="3607" spans="1:10" x14ac:dyDescent="0.35">
      <c r="A3607" t="s">
        <v>9405</v>
      </c>
      <c r="B3607" t="s">
        <v>17122</v>
      </c>
      <c r="C3607" t="s">
        <v>17123</v>
      </c>
      <c r="D3607" t="s">
        <v>17124</v>
      </c>
      <c r="E3607" t="s">
        <v>17125</v>
      </c>
      <c r="F3607" s="2">
        <v>15</v>
      </c>
      <c r="H3607" t="s">
        <v>17126</v>
      </c>
      <c r="I3607">
        <v>0</v>
      </c>
      <c r="J3607">
        <v>1</v>
      </c>
    </row>
    <row r="3608" spans="1:10" x14ac:dyDescent="0.35">
      <c r="A3608" t="s">
        <v>9405</v>
      </c>
      <c r="B3608" t="s">
        <v>17127</v>
      </c>
      <c r="C3608" t="s">
        <v>17128</v>
      </c>
      <c r="D3608" t="s">
        <v>17129</v>
      </c>
      <c r="E3608" t="s">
        <v>17130</v>
      </c>
      <c r="F3608" s="2">
        <v>15</v>
      </c>
      <c r="H3608" t="s">
        <v>17131</v>
      </c>
      <c r="I3608">
        <v>0</v>
      </c>
      <c r="J3608">
        <v>1</v>
      </c>
    </row>
    <row r="3609" spans="1:10" x14ac:dyDescent="0.35">
      <c r="A3609" t="s">
        <v>9405</v>
      </c>
      <c r="B3609" t="s">
        <v>17132</v>
      </c>
      <c r="C3609" t="s">
        <v>17133</v>
      </c>
      <c r="D3609" t="s">
        <v>17134</v>
      </c>
      <c r="E3609" t="s">
        <v>17135</v>
      </c>
      <c r="F3609" s="2">
        <v>15</v>
      </c>
      <c r="H3609" t="s">
        <v>17136</v>
      </c>
      <c r="I3609">
        <v>0</v>
      </c>
      <c r="J3609">
        <v>1</v>
      </c>
    </row>
    <row r="3610" spans="1:10" x14ac:dyDescent="0.35">
      <c r="A3610" t="s">
        <v>9405</v>
      </c>
      <c r="B3610" t="s">
        <v>17137</v>
      </c>
      <c r="C3610" t="s">
        <v>17138</v>
      </c>
      <c r="D3610" t="s">
        <v>17139</v>
      </c>
      <c r="E3610" t="s">
        <v>17140</v>
      </c>
      <c r="F3610" s="2">
        <v>15</v>
      </c>
      <c r="H3610" t="s">
        <v>17141</v>
      </c>
      <c r="I3610">
        <v>0</v>
      </c>
      <c r="J3610">
        <v>1</v>
      </c>
    </row>
    <row r="3611" spans="1:10" x14ac:dyDescent="0.35">
      <c r="A3611" t="s">
        <v>9405</v>
      </c>
      <c r="B3611" t="s">
        <v>17142</v>
      </c>
      <c r="C3611" t="s">
        <v>17143</v>
      </c>
      <c r="D3611" t="s">
        <v>17144</v>
      </c>
      <c r="E3611" t="s">
        <v>17145</v>
      </c>
      <c r="F3611" s="2">
        <v>18</v>
      </c>
      <c r="H3611" t="s">
        <v>17146</v>
      </c>
      <c r="I3611">
        <v>0</v>
      </c>
      <c r="J3611">
        <v>1</v>
      </c>
    </row>
    <row r="3612" spans="1:10" x14ac:dyDescent="0.35">
      <c r="A3612" t="s">
        <v>9405</v>
      </c>
      <c r="B3612" t="s">
        <v>17147</v>
      </c>
      <c r="C3612" t="s">
        <v>17148</v>
      </c>
      <c r="D3612" t="s">
        <v>17149</v>
      </c>
      <c r="E3612" t="s">
        <v>17150</v>
      </c>
      <c r="F3612" s="2">
        <v>15</v>
      </c>
      <c r="H3612" t="s">
        <v>17151</v>
      </c>
      <c r="I3612">
        <v>0</v>
      </c>
      <c r="J3612">
        <v>1</v>
      </c>
    </row>
    <row r="3613" spans="1:10" x14ac:dyDescent="0.35">
      <c r="A3613" t="s">
        <v>9405</v>
      </c>
      <c r="B3613" t="s">
        <v>17152</v>
      </c>
      <c r="C3613" t="s">
        <v>17153</v>
      </c>
      <c r="D3613" t="s">
        <v>17154</v>
      </c>
      <c r="E3613" t="s">
        <v>17155</v>
      </c>
      <c r="F3613" s="2">
        <v>19.52</v>
      </c>
      <c r="H3613" t="s">
        <v>17156</v>
      </c>
      <c r="I3613">
        <v>0</v>
      </c>
      <c r="J3613">
        <v>1</v>
      </c>
    </row>
    <row r="3614" spans="1:10" x14ac:dyDescent="0.35">
      <c r="A3614" t="s">
        <v>9405</v>
      </c>
      <c r="B3614" t="s">
        <v>17157</v>
      </c>
      <c r="C3614" t="s">
        <v>17158</v>
      </c>
      <c r="D3614" t="s">
        <v>17159</v>
      </c>
      <c r="E3614" t="s">
        <v>17160</v>
      </c>
      <c r="F3614" s="2">
        <v>20</v>
      </c>
      <c r="H3614" t="s">
        <v>17161</v>
      </c>
      <c r="I3614">
        <v>0</v>
      </c>
      <c r="J3614">
        <v>1</v>
      </c>
    </row>
    <row r="3615" spans="1:10" x14ac:dyDescent="0.35">
      <c r="A3615" t="s">
        <v>9405</v>
      </c>
      <c r="B3615" t="s">
        <v>17162</v>
      </c>
      <c r="C3615" t="s">
        <v>17163</v>
      </c>
      <c r="D3615" t="s">
        <v>17164</v>
      </c>
      <c r="E3615" t="s">
        <v>17165</v>
      </c>
      <c r="F3615" s="2">
        <v>15</v>
      </c>
      <c r="H3615" t="s">
        <v>17166</v>
      </c>
      <c r="I3615">
        <v>0</v>
      </c>
      <c r="J3615">
        <v>1</v>
      </c>
    </row>
    <row r="3616" spans="1:10" x14ac:dyDescent="0.35">
      <c r="A3616" t="s">
        <v>9405</v>
      </c>
      <c r="B3616" t="s">
        <v>17167</v>
      </c>
      <c r="C3616" t="s">
        <v>17168</v>
      </c>
      <c r="D3616" t="s">
        <v>17169</v>
      </c>
      <c r="E3616" t="s">
        <v>17170</v>
      </c>
      <c r="F3616" s="2">
        <v>27.91</v>
      </c>
      <c r="H3616" t="s">
        <v>17171</v>
      </c>
      <c r="I3616">
        <v>0</v>
      </c>
      <c r="J3616">
        <v>1</v>
      </c>
    </row>
    <row r="3617" spans="1:10" x14ac:dyDescent="0.35">
      <c r="A3617" t="s">
        <v>9405</v>
      </c>
      <c r="B3617" t="s">
        <v>17172</v>
      </c>
      <c r="C3617" t="s">
        <v>17173</v>
      </c>
      <c r="D3617" t="s">
        <v>17174</v>
      </c>
      <c r="E3617" t="s">
        <v>17175</v>
      </c>
      <c r="F3617" s="2">
        <v>15</v>
      </c>
      <c r="H3617" t="s">
        <v>17176</v>
      </c>
      <c r="I3617">
        <v>0</v>
      </c>
      <c r="J3617">
        <v>1</v>
      </c>
    </row>
    <row r="3618" spans="1:10" x14ac:dyDescent="0.35">
      <c r="A3618" t="s">
        <v>9405</v>
      </c>
      <c r="B3618" t="s">
        <v>17177</v>
      </c>
      <c r="C3618" t="s">
        <v>17178</v>
      </c>
      <c r="D3618" t="s">
        <v>17179</v>
      </c>
      <c r="E3618" t="s">
        <v>17180</v>
      </c>
      <c r="F3618" s="2">
        <v>0</v>
      </c>
      <c r="I3618">
        <v>0</v>
      </c>
      <c r="J3618">
        <v>1</v>
      </c>
    </row>
    <row r="3619" spans="1:10" x14ac:dyDescent="0.35">
      <c r="A3619" t="s">
        <v>9405</v>
      </c>
      <c r="B3619" t="s">
        <v>17181</v>
      </c>
      <c r="C3619" t="s">
        <v>17182</v>
      </c>
      <c r="D3619" t="s">
        <v>17183</v>
      </c>
      <c r="E3619" t="s">
        <v>17184</v>
      </c>
      <c r="F3619" s="2">
        <v>15</v>
      </c>
      <c r="H3619" t="s">
        <v>17185</v>
      </c>
      <c r="I3619">
        <v>0</v>
      </c>
      <c r="J3619">
        <v>1</v>
      </c>
    </row>
    <row r="3620" spans="1:10" x14ac:dyDescent="0.35">
      <c r="A3620" t="s">
        <v>9405</v>
      </c>
      <c r="B3620" t="s">
        <v>17186</v>
      </c>
      <c r="C3620" t="s">
        <v>17187</v>
      </c>
      <c r="D3620" t="s">
        <v>17188</v>
      </c>
      <c r="E3620" t="s">
        <v>17189</v>
      </c>
      <c r="F3620" s="2">
        <v>16.25</v>
      </c>
      <c r="H3620" t="s">
        <v>17190</v>
      </c>
      <c r="I3620">
        <v>0</v>
      </c>
      <c r="J3620">
        <v>1</v>
      </c>
    </row>
    <row r="3621" spans="1:10" x14ac:dyDescent="0.35">
      <c r="A3621" t="s">
        <v>9405</v>
      </c>
      <c r="B3621" t="s">
        <v>17191</v>
      </c>
      <c r="C3621" t="s">
        <v>17192</v>
      </c>
      <c r="D3621" t="s">
        <v>17193</v>
      </c>
      <c r="E3621" t="s">
        <v>17194</v>
      </c>
      <c r="F3621" s="2">
        <v>15</v>
      </c>
      <c r="H3621" t="s">
        <v>17195</v>
      </c>
      <c r="I3621">
        <v>0</v>
      </c>
      <c r="J3621">
        <v>1</v>
      </c>
    </row>
    <row r="3622" spans="1:10" x14ac:dyDescent="0.35">
      <c r="A3622" t="s">
        <v>9405</v>
      </c>
      <c r="B3622" t="s">
        <v>17196</v>
      </c>
      <c r="C3622" t="s">
        <v>17197</v>
      </c>
      <c r="D3622" t="s">
        <v>17198</v>
      </c>
      <c r="E3622" t="s">
        <v>17199</v>
      </c>
      <c r="F3622" s="2">
        <v>16.29</v>
      </c>
      <c r="H3622" t="s">
        <v>17200</v>
      </c>
      <c r="I3622">
        <v>0</v>
      </c>
      <c r="J3622">
        <v>1</v>
      </c>
    </row>
    <row r="3623" spans="1:10" x14ac:dyDescent="0.35">
      <c r="A3623" t="s">
        <v>9405</v>
      </c>
      <c r="B3623" t="s">
        <v>17201</v>
      </c>
      <c r="C3623" t="s">
        <v>17202</v>
      </c>
      <c r="D3623" t="s">
        <v>17203</v>
      </c>
      <c r="E3623" t="s">
        <v>17204</v>
      </c>
      <c r="F3623" s="2">
        <v>15</v>
      </c>
      <c r="H3623" t="s">
        <v>17205</v>
      </c>
      <c r="I3623">
        <v>0</v>
      </c>
      <c r="J3623">
        <v>1</v>
      </c>
    </row>
    <row r="3624" spans="1:10" x14ac:dyDescent="0.35">
      <c r="A3624" t="s">
        <v>9405</v>
      </c>
      <c r="B3624" t="s">
        <v>17206</v>
      </c>
      <c r="C3624" t="s">
        <v>17207</v>
      </c>
      <c r="D3624" t="s">
        <v>17208</v>
      </c>
      <c r="E3624" t="s">
        <v>17209</v>
      </c>
      <c r="F3624" s="2">
        <v>15</v>
      </c>
      <c r="H3624" t="s">
        <v>17210</v>
      </c>
      <c r="I3624">
        <v>0</v>
      </c>
      <c r="J3624">
        <v>1</v>
      </c>
    </row>
    <row r="3625" spans="1:10" x14ac:dyDescent="0.35">
      <c r="A3625" t="s">
        <v>9405</v>
      </c>
      <c r="B3625" t="s">
        <v>17211</v>
      </c>
      <c r="C3625" t="s">
        <v>17212</v>
      </c>
      <c r="D3625" t="s">
        <v>17213</v>
      </c>
      <c r="E3625" t="s">
        <v>17214</v>
      </c>
      <c r="F3625" s="2">
        <v>15</v>
      </c>
      <c r="H3625" t="s">
        <v>17215</v>
      </c>
      <c r="I3625">
        <v>0</v>
      </c>
      <c r="J3625">
        <v>1</v>
      </c>
    </row>
    <row r="3626" spans="1:10" x14ac:dyDescent="0.35">
      <c r="A3626" t="s">
        <v>9405</v>
      </c>
      <c r="B3626" t="s">
        <v>17216</v>
      </c>
      <c r="C3626" t="s">
        <v>17217</v>
      </c>
      <c r="D3626" t="s">
        <v>17218</v>
      </c>
      <c r="E3626" t="s">
        <v>17219</v>
      </c>
      <c r="F3626" s="2">
        <v>16.25</v>
      </c>
      <c r="H3626" t="s">
        <v>17220</v>
      </c>
      <c r="I3626">
        <v>0</v>
      </c>
      <c r="J3626">
        <v>1</v>
      </c>
    </row>
    <row r="3627" spans="1:10" x14ac:dyDescent="0.35">
      <c r="A3627" t="s">
        <v>9405</v>
      </c>
      <c r="B3627" t="s">
        <v>17221</v>
      </c>
      <c r="C3627" t="s">
        <v>17222</v>
      </c>
      <c r="D3627" t="s">
        <v>17223</v>
      </c>
      <c r="E3627" t="s">
        <v>17224</v>
      </c>
      <c r="F3627" s="2">
        <v>15</v>
      </c>
      <c r="H3627" t="s">
        <v>17225</v>
      </c>
      <c r="I3627">
        <v>0</v>
      </c>
      <c r="J3627">
        <v>1</v>
      </c>
    </row>
    <row r="3628" spans="1:10" x14ac:dyDescent="0.35">
      <c r="A3628" t="s">
        <v>9405</v>
      </c>
      <c r="B3628" t="s">
        <v>17226</v>
      </c>
      <c r="C3628" t="s">
        <v>17227</v>
      </c>
      <c r="D3628" t="s">
        <v>17228</v>
      </c>
      <c r="E3628" t="s">
        <v>17229</v>
      </c>
      <c r="F3628" s="2">
        <v>125</v>
      </c>
      <c r="H3628" t="s">
        <v>17230</v>
      </c>
      <c r="I3628">
        <v>0</v>
      </c>
      <c r="J3628">
        <v>1</v>
      </c>
    </row>
    <row r="3629" spans="1:10" x14ac:dyDescent="0.35">
      <c r="A3629" t="s">
        <v>9405</v>
      </c>
      <c r="B3629" t="s">
        <v>17231</v>
      </c>
      <c r="C3629" t="s">
        <v>17232</v>
      </c>
      <c r="D3629" t="s">
        <v>17233</v>
      </c>
      <c r="E3629" t="s">
        <v>17234</v>
      </c>
      <c r="F3629" s="2">
        <v>15</v>
      </c>
      <c r="H3629" t="s">
        <v>17235</v>
      </c>
      <c r="I3629">
        <v>0</v>
      </c>
      <c r="J3629">
        <v>1</v>
      </c>
    </row>
    <row r="3630" spans="1:10" x14ac:dyDescent="0.35">
      <c r="A3630" t="s">
        <v>9405</v>
      </c>
      <c r="B3630" t="s">
        <v>17236</v>
      </c>
      <c r="C3630" t="s">
        <v>17237</v>
      </c>
      <c r="D3630" t="s">
        <v>17238</v>
      </c>
      <c r="E3630" t="s">
        <v>17239</v>
      </c>
      <c r="F3630" s="2">
        <v>15</v>
      </c>
      <c r="H3630" t="s">
        <v>17240</v>
      </c>
      <c r="I3630">
        <v>0</v>
      </c>
      <c r="J3630">
        <v>1</v>
      </c>
    </row>
    <row r="3631" spans="1:10" x14ac:dyDescent="0.35">
      <c r="A3631" t="s">
        <v>9405</v>
      </c>
      <c r="B3631" t="s">
        <v>17241</v>
      </c>
      <c r="C3631" t="s">
        <v>17242</v>
      </c>
      <c r="D3631" t="s">
        <v>17243</v>
      </c>
      <c r="E3631" t="s">
        <v>17244</v>
      </c>
      <c r="F3631" s="2">
        <v>0</v>
      </c>
      <c r="I3631">
        <v>0</v>
      </c>
      <c r="J3631">
        <v>1</v>
      </c>
    </row>
    <row r="3632" spans="1:10" x14ac:dyDescent="0.35">
      <c r="A3632" t="s">
        <v>9405</v>
      </c>
      <c r="B3632" t="s">
        <v>17245</v>
      </c>
      <c r="C3632" t="s">
        <v>17246</v>
      </c>
      <c r="D3632" t="s">
        <v>17247</v>
      </c>
      <c r="E3632" t="s">
        <v>17248</v>
      </c>
      <c r="F3632" s="2">
        <v>15</v>
      </c>
      <c r="H3632" t="s">
        <v>17249</v>
      </c>
      <c r="I3632">
        <v>0</v>
      </c>
      <c r="J3632">
        <v>1</v>
      </c>
    </row>
    <row r="3633" spans="1:10" x14ac:dyDescent="0.35">
      <c r="A3633" t="s">
        <v>9405</v>
      </c>
      <c r="B3633" t="s">
        <v>17250</v>
      </c>
      <c r="C3633" t="s">
        <v>17251</v>
      </c>
      <c r="D3633" t="s">
        <v>17252</v>
      </c>
      <c r="E3633" t="s">
        <v>17253</v>
      </c>
      <c r="F3633" s="2">
        <v>15</v>
      </c>
      <c r="H3633" t="s">
        <v>17254</v>
      </c>
      <c r="I3633">
        <v>0</v>
      </c>
      <c r="J3633">
        <v>1</v>
      </c>
    </row>
    <row r="3634" spans="1:10" x14ac:dyDescent="0.35">
      <c r="A3634" t="s">
        <v>9405</v>
      </c>
      <c r="B3634" t="s">
        <v>17255</v>
      </c>
      <c r="C3634" t="s">
        <v>17256</v>
      </c>
      <c r="D3634" t="s">
        <v>17257</v>
      </c>
      <c r="E3634" t="s">
        <v>17258</v>
      </c>
      <c r="F3634" s="2">
        <v>16.25</v>
      </c>
      <c r="H3634" t="s">
        <v>17259</v>
      </c>
      <c r="I3634">
        <v>0</v>
      </c>
      <c r="J3634">
        <v>1</v>
      </c>
    </row>
    <row r="3635" spans="1:10" x14ac:dyDescent="0.35">
      <c r="A3635" t="s">
        <v>9405</v>
      </c>
      <c r="B3635" t="s">
        <v>17260</v>
      </c>
      <c r="C3635" t="s">
        <v>17261</v>
      </c>
      <c r="D3635" t="s">
        <v>17262</v>
      </c>
      <c r="E3635" t="s">
        <v>17263</v>
      </c>
      <c r="F3635" s="2">
        <v>15</v>
      </c>
      <c r="H3635" t="s">
        <v>17264</v>
      </c>
      <c r="I3635">
        <v>0</v>
      </c>
      <c r="J3635">
        <v>1</v>
      </c>
    </row>
    <row r="3636" spans="1:10" x14ac:dyDescent="0.35">
      <c r="A3636" t="s">
        <v>9405</v>
      </c>
      <c r="B3636" t="s">
        <v>17265</v>
      </c>
      <c r="C3636" t="s">
        <v>17266</v>
      </c>
      <c r="D3636" t="s">
        <v>17267</v>
      </c>
      <c r="E3636" t="s">
        <v>17268</v>
      </c>
      <c r="F3636" s="2">
        <v>15</v>
      </c>
      <c r="H3636" t="s">
        <v>17269</v>
      </c>
      <c r="I3636">
        <v>0</v>
      </c>
      <c r="J3636">
        <v>1</v>
      </c>
    </row>
    <row r="3637" spans="1:10" x14ac:dyDescent="0.35">
      <c r="A3637" t="s">
        <v>9405</v>
      </c>
      <c r="B3637" t="s">
        <v>17270</v>
      </c>
      <c r="C3637" t="s">
        <v>17271</v>
      </c>
      <c r="D3637" t="s">
        <v>17272</v>
      </c>
      <c r="E3637" t="s">
        <v>17273</v>
      </c>
      <c r="F3637" s="2">
        <v>17.579999999999998</v>
      </c>
      <c r="H3637" t="s">
        <v>17274</v>
      </c>
      <c r="I3637">
        <v>0</v>
      </c>
      <c r="J3637">
        <v>1</v>
      </c>
    </row>
    <row r="3638" spans="1:10" x14ac:dyDescent="0.35">
      <c r="A3638" t="s">
        <v>9405</v>
      </c>
      <c r="B3638" t="s">
        <v>17275</v>
      </c>
      <c r="C3638" t="s">
        <v>17276</v>
      </c>
      <c r="D3638" t="s">
        <v>17277</v>
      </c>
      <c r="E3638" t="s">
        <v>17278</v>
      </c>
      <c r="F3638" s="2">
        <v>12</v>
      </c>
      <c r="H3638" t="s">
        <v>17279</v>
      </c>
      <c r="I3638">
        <v>0</v>
      </c>
      <c r="J3638">
        <v>1</v>
      </c>
    </row>
    <row r="3639" spans="1:10" x14ac:dyDescent="0.35">
      <c r="A3639" t="s">
        <v>9405</v>
      </c>
      <c r="B3639" t="s">
        <v>17280</v>
      </c>
      <c r="C3639" t="s">
        <v>17281</v>
      </c>
      <c r="D3639" t="s">
        <v>17282</v>
      </c>
      <c r="E3639" t="s">
        <v>17283</v>
      </c>
      <c r="F3639" s="2">
        <v>15</v>
      </c>
      <c r="H3639" t="s">
        <v>17284</v>
      </c>
      <c r="I3639">
        <v>0</v>
      </c>
      <c r="J3639">
        <v>1</v>
      </c>
    </row>
    <row r="3640" spans="1:10" x14ac:dyDescent="0.35">
      <c r="A3640" t="s">
        <v>9405</v>
      </c>
      <c r="B3640" t="s">
        <v>17285</v>
      </c>
      <c r="C3640" t="s">
        <v>17286</v>
      </c>
      <c r="D3640" t="s">
        <v>17287</v>
      </c>
      <c r="E3640" t="s">
        <v>17288</v>
      </c>
      <c r="F3640" s="2">
        <v>15</v>
      </c>
      <c r="H3640" t="s">
        <v>17289</v>
      </c>
      <c r="I3640">
        <v>0</v>
      </c>
      <c r="J3640">
        <v>1</v>
      </c>
    </row>
    <row r="3641" spans="1:10" x14ac:dyDescent="0.35">
      <c r="A3641" t="s">
        <v>9405</v>
      </c>
      <c r="B3641" t="s">
        <v>17290</v>
      </c>
      <c r="C3641" t="s">
        <v>17291</v>
      </c>
      <c r="D3641" t="s">
        <v>17292</v>
      </c>
      <c r="E3641" t="s">
        <v>17293</v>
      </c>
      <c r="F3641" s="2">
        <v>16.940000000000001</v>
      </c>
      <c r="H3641" t="s">
        <v>17294</v>
      </c>
      <c r="I3641">
        <v>0</v>
      </c>
      <c r="J3641">
        <v>1</v>
      </c>
    </row>
    <row r="3642" spans="1:10" x14ac:dyDescent="0.35">
      <c r="A3642" t="s">
        <v>9405</v>
      </c>
      <c r="B3642" t="s">
        <v>17295</v>
      </c>
      <c r="C3642" t="s">
        <v>17296</v>
      </c>
      <c r="D3642" t="s">
        <v>17297</v>
      </c>
      <c r="E3642" t="s">
        <v>17298</v>
      </c>
      <c r="F3642" s="2">
        <v>209.24</v>
      </c>
      <c r="H3642" t="s">
        <v>17299</v>
      </c>
      <c r="I3642">
        <v>0</v>
      </c>
      <c r="J3642">
        <v>1</v>
      </c>
    </row>
    <row r="3643" spans="1:10" x14ac:dyDescent="0.35">
      <c r="A3643" t="s">
        <v>9405</v>
      </c>
      <c r="B3643" t="s">
        <v>17300</v>
      </c>
      <c r="C3643" t="s">
        <v>17301</v>
      </c>
      <c r="D3643" t="s">
        <v>17302</v>
      </c>
      <c r="E3643" t="s">
        <v>17303</v>
      </c>
      <c r="F3643" s="2">
        <v>15</v>
      </c>
      <c r="H3643" t="s">
        <v>17304</v>
      </c>
      <c r="I3643">
        <v>0</v>
      </c>
      <c r="J3643">
        <v>1</v>
      </c>
    </row>
    <row r="3644" spans="1:10" x14ac:dyDescent="0.35">
      <c r="A3644" t="s">
        <v>9405</v>
      </c>
      <c r="B3644" t="s">
        <v>17305</v>
      </c>
      <c r="C3644" t="s">
        <v>17306</v>
      </c>
      <c r="D3644" t="s">
        <v>17307</v>
      </c>
      <c r="E3644" t="s">
        <v>17308</v>
      </c>
      <c r="F3644" s="2">
        <v>15</v>
      </c>
      <c r="H3644" t="s">
        <v>17309</v>
      </c>
      <c r="I3644">
        <v>0</v>
      </c>
      <c r="J3644">
        <v>1</v>
      </c>
    </row>
    <row r="3645" spans="1:10" x14ac:dyDescent="0.35">
      <c r="A3645" t="s">
        <v>9405</v>
      </c>
      <c r="B3645" t="s">
        <v>17310</v>
      </c>
      <c r="C3645" t="s">
        <v>17311</v>
      </c>
      <c r="D3645" t="s">
        <v>17312</v>
      </c>
      <c r="E3645" t="s">
        <v>17313</v>
      </c>
      <c r="F3645" s="2">
        <v>15</v>
      </c>
      <c r="H3645" t="s">
        <v>17314</v>
      </c>
      <c r="I3645">
        <v>0</v>
      </c>
      <c r="J3645">
        <v>1</v>
      </c>
    </row>
    <row r="3646" spans="1:10" x14ac:dyDescent="0.35">
      <c r="A3646" t="s">
        <v>9405</v>
      </c>
      <c r="B3646" t="s">
        <v>17315</v>
      </c>
      <c r="C3646" t="s">
        <v>17316</v>
      </c>
      <c r="D3646" t="s">
        <v>17317</v>
      </c>
      <c r="E3646" t="s">
        <v>17318</v>
      </c>
      <c r="F3646" s="2">
        <v>32.5</v>
      </c>
      <c r="H3646" t="s">
        <v>17319</v>
      </c>
      <c r="I3646">
        <v>0</v>
      </c>
      <c r="J3646">
        <v>1</v>
      </c>
    </row>
    <row r="3647" spans="1:10" x14ac:dyDescent="0.35">
      <c r="A3647" t="s">
        <v>9405</v>
      </c>
      <c r="B3647" t="s">
        <v>17320</v>
      </c>
      <c r="C3647" t="s">
        <v>17321</v>
      </c>
      <c r="D3647" t="s">
        <v>17322</v>
      </c>
      <c r="E3647" t="s">
        <v>17323</v>
      </c>
      <c r="F3647" s="2">
        <v>16.940000000000001</v>
      </c>
      <c r="I3647">
        <v>0</v>
      </c>
      <c r="J3647">
        <v>1</v>
      </c>
    </row>
    <row r="3648" spans="1:10" x14ac:dyDescent="0.35">
      <c r="A3648" t="s">
        <v>9405</v>
      </c>
      <c r="B3648" t="s">
        <v>17324</v>
      </c>
      <c r="C3648" t="s">
        <v>17325</v>
      </c>
      <c r="D3648" t="s">
        <v>17326</v>
      </c>
      <c r="E3648" t="s">
        <v>17327</v>
      </c>
      <c r="F3648" s="2">
        <v>15</v>
      </c>
      <c r="H3648" t="s">
        <v>17328</v>
      </c>
      <c r="I3648">
        <v>0</v>
      </c>
      <c r="J3648">
        <v>1</v>
      </c>
    </row>
    <row r="3649" spans="1:10" x14ac:dyDescent="0.35">
      <c r="A3649" t="s">
        <v>9405</v>
      </c>
      <c r="B3649" t="s">
        <v>17329</v>
      </c>
      <c r="C3649" t="s">
        <v>17330</v>
      </c>
      <c r="D3649" t="s">
        <v>17331</v>
      </c>
      <c r="E3649" t="s">
        <v>17332</v>
      </c>
      <c r="F3649" s="2">
        <v>35</v>
      </c>
      <c r="H3649" t="s">
        <v>17333</v>
      </c>
      <c r="I3649">
        <v>0</v>
      </c>
      <c r="J3649">
        <v>1</v>
      </c>
    </row>
    <row r="3650" spans="1:10" x14ac:dyDescent="0.35">
      <c r="A3650" t="s">
        <v>9405</v>
      </c>
      <c r="B3650" t="s">
        <v>17334</v>
      </c>
      <c r="C3650" t="s">
        <v>17335</v>
      </c>
      <c r="D3650" t="s">
        <v>17336</v>
      </c>
      <c r="E3650" t="s">
        <v>17337</v>
      </c>
      <c r="F3650" s="2">
        <v>15</v>
      </c>
      <c r="H3650" t="s">
        <v>17338</v>
      </c>
      <c r="I3650">
        <v>0</v>
      </c>
      <c r="J3650">
        <v>1</v>
      </c>
    </row>
    <row r="3651" spans="1:10" x14ac:dyDescent="0.35">
      <c r="A3651" t="s">
        <v>9405</v>
      </c>
      <c r="B3651" t="s">
        <v>17339</v>
      </c>
      <c r="C3651" t="s">
        <v>17340</v>
      </c>
      <c r="D3651" t="s">
        <v>17341</v>
      </c>
      <c r="E3651" t="s">
        <v>17342</v>
      </c>
      <c r="F3651" s="2">
        <v>15</v>
      </c>
      <c r="H3651" t="s">
        <v>17343</v>
      </c>
      <c r="I3651">
        <v>0</v>
      </c>
      <c r="J3651">
        <v>1</v>
      </c>
    </row>
    <row r="3652" spans="1:10" x14ac:dyDescent="0.35">
      <c r="A3652" t="s">
        <v>9405</v>
      </c>
      <c r="B3652" t="s">
        <v>17344</v>
      </c>
      <c r="C3652" t="s">
        <v>17345</v>
      </c>
      <c r="D3652" t="s">
        <v>17346</v>
      </c>
      <c r="E3652" t="s">
        <v>17347</v>
      </c>
      <c r="F3652" s="2">
        <v>22.75</v>
      </c>
      <c r="H3652" t="s">
        <v>17348</v>
      </c>
      <c r="I3652">
        <v>0</v>
      </c>
      <c r="J3652">
        <v>1</v>
      </c>
    </row>
    <row r="3653" spans="1:10" x14ac:dyDescent="0.35">
      <c r="A3653" t="s">
        <v>9405</v>
      </c>
      <c r="B3653" t="s">
        <v>17349</v>
      </c>
      <c r="C3653" t="s">
        <v>17350</v>
      </c>
      <c r="D3653" t="s">
        <v>17351</v>
      </c>
      <c r="E3653" t="s">
        <v>17352</v>
      </c>
      <c r="F3653" s="2">
        <v>17.579999999999998</v>
      </c>
      <c r="I3653">
        <v>0</v>
      </c>
      <c r="J3653">
        <v>1</v>
      </c>
    </row>
    <row r="3654" spans="1:10" x14ac:dyDescent="0.35">
      <c r="A3654" t="s">
        <v>9405</v>
      </c>
      <c r="B3654" t="s">
        <v>17353</v>
      </c>
      <c r="C3654" t="s">
        <v>17354</v>
      </c>
      <c r="D3654" t="s">
        <v>17355</v>
      </c>
      <c r="E3654" t="s">
        <v>17356</v>
      </c>
      <c r="F3654" s="2">
        <v>15</v>
      </c>
      <c r="H3654" t="s">
        <v>17357</v>
      </c>
      <c r="I3654">
        <v>0</v>
      </c>
      <c r="J3654">
        <v>1</v>
      </c>
    </row>
    <row r="3655" spans="1:10" x14ac:dyDescent="0.35">
      <c r="A3655" t="s">
        <v>9405</v>
      </c>
      <c r="B3655" t="s">
        <v>17358</v>
      </c>
      <c r="C3655" t="s">
        <v>17359</v>
      </c>
      <c r="D3655" t="s">
        <v>17360</v>
      </c>
      <c r="E3655" t="s">
        <v>17361</v>
      </c>
      <c r="F3655" s="2">
        <v>18</v>
      </c>
      <c r="H3655" t="s">
        <v>17362</v>
      </c>
      <c r="I3655">
        <v>0</v>
      </c>
      <c r="J3655">
        <v>1</v>
      </c>
    </row>
    <row r="3656" spans="1:10" x14ac:dyDescent="0.35">
      <c r="A3656" t="s">
        <v>9405</v>
      </c>
      <c r="B3656" t="s">
        <v>17363</v>
      </c>
      <c r="C3656" t="s">
        <v>17364</v>
      </c>
      <c r="D3656" t="s">
        <v>17365</v>
      </c>
      <c r="E3656" t="s">
        <v>17366</v>
      </c>
      <c r="F3656" s="2">
        <v>30</v>
      </c>
      <c r="H3656" t="s">
        <v>17367</v>
      </c>
      <c r="I3656">
        <v>0</v>
      </c>
      <c r="J3656">
        <v>1</v>
      </c>
    </row>
    <row r="3657" spans="1:10" x14ac:dyDescent="0.35">
      <c r="A3657" t="s">
        <v>9405</v>
      </c>
      <c r="B3657" t="s">
        <v>17368</v>
      </c>
      <c r="C3657" t="s">
        <v>17369</v>
      </c>
      <c r="D3657" t="s">
        <v>15239</v>
      </c>
      <c r="E3657" t="s">
        <v>15240</v>
      </c>
      <c r="F3657" s="2">
        <v>15</v>
      </c>
      <c r="H3657" t="s">
        <v>17370</v>
      </c>
      <c r="I3657">
        <v>0</v>
      </c>
      <c r="J3657">
        <v>1</v>
      </c>
    </row>
    <row r="3658" spans="1:10" x14ac:dyDescent="0.35">
      <c r="A3658" t="s">
        <v>9405</v>
      </c>
      <c r="B3658" t="s">
        <v>17371</v>
      </c>
      <c r="C3658" t="s">
        <v>17372</v>
      </c>
      <c r="D3658" t="s">
        <v>17373</v>
      </c>
      <c r="E3658" t="s">
        <v>17374</v>
      </c>
      <c r="F3658" s="2">
        <v>15</v>
      </c>
      <c r="H3658" t="s">
        <v>17375</v>
      </c>
      <c r="I3658">
        <v>0</v>
      </c>
      <c r="J3658">
        <v>1</v>
      </c>
    </row>
    <row r="3659" spans="1:10" x14ac:dyDescent="0.35">
      <c r="A3659" t="s">
        <v>9405</v>
      </c>
      <c r="B3659" t="s">
        <v>17376</v>
      </c>
      <c r="C3659" t="s">
        <v>17377</v>
      </c>
      <c r="D3659" t="s">
        <v>17378</v>
      </c>
      <c r="E3659" t="s">
        <v>17379</v>
      </c>
      <c r="F3659" s="2">
        <v>15</v>
      </c>
      <c r="H3659" t="s">
        <v>17380</v>
      </c>
      <c r="I3659">
        <v>0</v>
      </c>
      <c r="J3659">
        <v>1</v>
      </c>
    </row>
    <row r="3660" spans="1:10" x14ac:dyDescent="0.35">
      <c r="A3660" t="s">
        <v>9405</v>
      </c>
      <c r="B3660" t="s">
        <v>17381</v>
      </c>
      <c r="C3660" t="s">
        <v>17382</v>
      </c>
      <c r="D3660" t="s">
        <v>17383</v>
      </c>
      <c r="E3660" t="s">
        <v>17384</v>
      </c>
      <c r="F3660" s="2">
        <v>15</v>
      </c>
      <c r="H3660" t="s">
        <v>17385</v>
      </c>
      <c r="I3660">
        <v>0</v>
      </c>
      <c r="J3660">
        <v>1</v>
      </c>
    </row>
    <row r="3661" spans="1:10" x14ac:dyDescent="0.35">
      <c r="A3661" t="s">
        <v>9405</v>
      </c>
      <c r="B3661" t="s">
        <v>17386</v>
      </c>
      <c r="C3661" t="s">
        <v>17387</v>
      </c>
      <c r="D3661" t="s">
        <v>17388</v>
      </c>
      <c r="E3661" t="s">
        <v>17389</v>
      </c>
      <c r="F3661" s="2">
        <v>15</v>
      </c>
      <c r="H3661" t="s">
        <v>17390</v>
      </c>
      <c r="I3661">
        <v>0</v>
      </c>
      <c r="J3661">
        <v>1</v>
      </c>
    </row>
    <row r="3662" spans="1:10" x14ac:dyDescent="0.35">
      <c r="A3662" t="s">
        <v>9405</v>
      </c>
      <c r="B3662" t="s">
        <v>17391</v>
      </c>
      <c r="C3662" t="s">
        <v>17392</v>
      </c>
      <c r="D3662" t="s">
        <v>17393</v>
      </c>
      <c r="E3662" t="s">
        <v>17394</v>
      </c>
      <c r="F3662" s="2">
        <v>15</v>
      </c>
      <c r="H3662" t="s">
        <v>17395</v>
      </c>
      <c r="I3662">
        <v>0</v>
      </c>
      <c r="J3662">
        <v>1</v>
      </c>
    </row>
    <row r="3663" spans="1:10" x14ac:dyDescent="0.35">
      <c r="A3663" t="s">
        <v>9405</v>
      </c>
      <c r="B3663" t="s">
        <v>17396</v>
      </c>
      <c r="C3663" t="s">
        <v>17397</v>
      </c>
      <c r="D3663" t="s">
        <v>17398</v>
      </c>
      <c r="E3663" t="s">
        <v>17399</v>
      </c>
      <c r="F3663" s="2">
        <v>15</v>
      </c>
      <c r="H3663" t="s">
        <v>17400</v>
      </c>
      <c r="I3663">
        <v>0</v>
      </c>
      <c r="J3663">
        <v>1</v>
      </c>
    </row>
    <row r="3664" spans="1:10" x14ac:dyDescent="0.35">
      <c r="A3664" t="s">
        <v>9405</v>
      </c>
      <c r="B3664" t="s">
        <v>17401</v>
      </c>
      <c r="C3664" t="s">
        <v>17402</v>
      </c>
      <c r="D3664" t="s">
        <v>17403</v>
      </c>
      <c r="E3664" t="s">
        <v>17404</v>
      </c>
      <c r="F3664" s="2">
        <v>15</v>
      </c>
      <c r="H3664" t="s">
        <v>17405</v>
      </c>
      <c r="I3664">
        <v>0</v>
      </c>
      <c r="J3664">
        <v>1</v>
      </c>
    </row>
    <row r="3665" spans="1:10" x14ac:dyDescent="0.35">
      <c r="A3665" t="s">
        <v>9405</v>
      </c>
      <c r="B3665" t="s">
        <v>17406</v>
      </c>
      <c r="C3665" t="s">
        <v>17407</v>
      </c>
      <c r="D3665" t="s">
        <v>17408</v>
      </c>
      <c r="E3665" t="s">
        <v>17409</v>
      </c>
      <c r="F3665" s="2">
        <v>33</v>
      </c>
      <c r="H3665" t="s">
        <v>17410</v>
      </c>
      <c r="I3665">
        <v>0</v>
      </c>
      <c r="J3665">
        <v>1</v>
      </c>
    </row>
    <row r="3666" spans="1:10" x14ac:dyDescent="0.35">
      <c r="A3666" t="s">
        <v>9405</v>
      </c>
      <c r="B3666" t="s">
        <v>17411</v>
      </c>
      <c r="C3666" t="s">
        <v>17412</v>
      </c>
      <c r="D3666" t="s">
        <v>17413</v>
      </c>
      <c r="E3666" t="s">
        <v>17414</v>
      </c>
      <c r="F3666" s="2">
        <v>31.25</v>
      </c>
      <c r="H3666" t="s">
        <v>17415</v>
      </c>
      <c r="I3666">
        <v>0</v>
      </c>
      <c r="J3666">
        <v>1</v>
      </c>
    </row>
    <row r="3667" spans="1:10" x14ac:dyDescent="0.35">
      <c r="A3667" t="s">
        <v>9405</v>
      </c>
      <c r="B3667" t="s">
        <v>17416</v>
      </c>
      <c r="C3667" t="s">
        <v>17417</v>
      </c>
      <c r="D3667" t="s">
        <v>17413</v>
      </c>
      <c r="E3667" t="s">
        <v>17414</v>
      </c>
      <c r="F3667" s="2">
        <v>16.25</v>
      </c>
      <c r="H3667" t="s">
        <v>17418</v>
      </c>
      <c r="I3667">
        <v>0</v>
      </c>
      <c r="J3667">
        <v>1</v>
      </c>
    </row>
    <row r="3668" spans="1:10" x14ac:dyDescent="0.35">
      <c r="A3668" t="s">
        <v>9405</v>
      </c>
      <c r="B3668" t="s">
        <v>17419</v>
      </c>
      <c r="C3668" t="s">
        <v>17420</v>
      </c>
      <c r="D3668" t="s">
        <v>17421</v>
      </c>
      <c r="E3668" t="s">
        <v>17422</v>
      </c>
      <c r="F3668" s="2">
        <v>15</v>
      </c>
      <c r="H3668" t="s">
        <v>17423</v>
      </c>
      <c r="I3668">
        <v>0</v>
      </c>
      <c r="J3668">
        <v>1</v>
      </c>
    </row>
    <row r="3669" spans="1:10" x14ac:dyDescent="0.35">
      <c r="A3669" t="s">
        <v>9405</v>
      </c>
      <c r="B3669" t="s">
        <v>17424</v>
      </c>
      <c r="C3669" t="s">
        <v>17425</v>
      </c>
      <c r="D3669" t="s">
        <v>17426</v>
      </c>
      <c r="E3669" t="s">
        <v>17427</v>
      </c>
      <c r="F3669" s="2">
        <v>15</v>
      </c>
      <c r="H3669" t="s">
        <v>17428</v>
      </c>
      <c r="I3669">
        <v>0</v>
      </c>
      <c r="J3669">
        <v>1</v>
      </c>
    </row>
    <row r="3670" spans="1:10" x14ac:dyDescent="0.35">
      <c r="A3670" t="s">
        <v>9405</v>
      </c>
      <c r="B3670" t="s">
        <v>17429</v>
      </c>
      <c r="C3670" t="s">
        <v>17430</v>
      </c>
      <c r="D3670" t="s">
        <v>17431</v>
      </c>
      <c r="E3670" t="s">
        <v>17432</v>
      </c>
      <c r="F3670" s="2">
        <v>15</v>
      </c>
      <c r="H3670" t="s">
        <v>17433</v>
      </c>
      <c r="I3670">
        <v>0</v>
      </c>
      <c r="J3670">
        <v>1</v>
      </c>
    </row>
    <row r="3671" spans="1:10" x14ac:dyDescent="0.35">
      <c r="A3671" t="s">
        <v>9405</v>
      </c>
      <c r="B3671" t="s">
        <v>17434</v>
      </c>
      <c r="C3671" t="s">
        <v>17435</v>
      </c>
      <c r="D3671" t="s">
        <v>17436</v>
      </c>
      <c r="E3671" t="s">
        <v>17437</v>
      </c>
      <c r="F3671" s="2">
        <v>15</v>
      </c>
      <c r="H3671" t="s">
        <v>17438</v>
      </c>
      <c r="I3671">
        <v>0</v>
      </c>
      <c r="J3671">
        <v>1</v>
      </c>
    </row>
    <row r="3672" spans="1:10" x14ac:dyDescent="0.35">
      <c r="A3672" t="s">
        <v>9405</v>
      </c>
      <c r="B3672" t="s">
        <v>17439</v>
      </c>
      <c r="C3672" t="s">
        <v>17440</v>
      </c>
      <c r="D3672" t="s">
        <v>17441</v>
      </c>
      <c r="E3672" t="s">
        <v>17442</v>
      </c>
      <c r="F3672" s="2">
        <v>15</v>
      </c>
      <c r="H3672" t="s">
        <v>17443</v>
      </c>
      <c r="I3672">
        <v>0</v>
      </c>
      <c r="J3672">
        <v>1</v>
      </c>
    </row>
    <row r="3673" spans="1:10" x14ac:dyDescent="0.35">
      <c r="A3673" t="s">
        <v>9405</v>
      </c>
      <c r="B3673" t="s">
        <v>17444</v>
      </c>
      <c r="C3673" t="s">
        <v>17445</v>
      </c>
      <c r="D3673" t="s">
        <v>17446</v>
      </c>
      <c r="E3673" t="s">
        <v>17447</v>
      </c>
      <c r="F3673" s="2">
        <v>15</v>
      </c>
      <c r="H3673" t="s">
        <v>17448</v>
      </c>
      <c r="I3673">
        <v>0</v>
      </c>
      <c r="J3673">
        <v>1</v>
      </c>
    </row>
    <row r="3674" spans="1:10" x14ac:dyDescent="0.35">
      <c r="A3674" t="s">
        <v>9405</v>
      </c>
      <c r="B3674" t="s">
        <v>17449</v>
      </c>
      <c r="C3674" t="s">
        <v>17450</v>
      </c>
      <c r="D3674" t="s">
        <v>17451</v>
      </c>
      <c r="E3674" t="s">
        <v>17452</v>
      </c>
      <c r="F3674" s="2">
        <v>15</v>
      </c>
      <c r="H3674" t="s">
        <v>17453</v>
      </c>
      <c r="I3674">
        <v>0</v>
      </c>
      <c r="J3674">
        <v>1</v>
      </c>
    </row>
    <row r="3675" spans="1:10" x14ac:dyDescent="0.35">
      <c r="A3675" t="s">
        <v>9405</v>
      </c>
      <c r="B3675" t="s">
        <v>17454</v>
      </c>
      <c r="C3675" t="s">
        <v>17455</v>
      </c>
      <c r="D3675" t="s">
        <v>17456</v>
      </c>
      <c r="E3675" t="s">
        <v>17457</v>
      </c>
      <c r="F3675" s="2">
        <v>15</v>
      </c>
      <c r="H3675" t="s">
        <v>17458</v>
      </c>
      <c r="I3675">
        <v>0</v>
      </c>
      <c r="J3675">
        <v>1</v>
      </c>
    </row>
    <row r="3676" spans="1:10" x14ac:dyDescent="0.35">
      <c r="A3676" t="s">
        <v>9405</v>
      </c>
      <c r="B3676" t="s">
        <v>17459</v>
      </c>
      <c r="C3676" t="s">
        <v>17460</v>
      </c>
      <c r="D3676" t="s">
        <v>17461</v>
      </c>
      <c r="E3676" t="s">
        <v>17462</v>
      </c>
      <c r="F3676" s="2">
        <v>15</v>
      </c>
      <c r="H3676" t="s">
        <v>17463</v>
      </c>
      <c r="I3676">
        <v>0</v>
      </c>
      <c r="J3676">
        <v>1</v>
      </c>
    </row>
    <row r="3677" spans="1:10" x14ac:dyDescent="0.35">
      <c r="A3677" t="s">
        <v>9405</v>
      </c>
      <c r="B3677" t="s">
        <v>17464</v>
      </c>
      <c r="C3677" t="s">
        <v>17465</v>
      </c>
      <c r="D3677" t="s">
        <v>17466</v>
      </c>
      <c r="E3677" t="s">
        <v>17467</v>
      </c>
      <c r="F3677" s="2">
        <v>26.25</v>
      </c>
      <c r="H3677" t="s">
        <v>17468</v>
      </c>
      <c r="I3677">
        <v>0</v>
      </c>
      <c r="J3677">
        <v>1</v>
      </c>
    </row>
    <row r="3678" spans="1:10" x14ac:dyDescent="0.35">
      <c r="A3678" t="s">
        <v>9405</v>
      </c>
      <c r="B3678" t="s">
        <v>17469</v>
      </c>
      <c r="C3678" t="s">
        <v>17470</v>
      </c>
      <c r="D3678" t="s">
        <v>17471</v>
      </c>
      <c r="E3678" t="s">
        <v>17472</v>
      </c>
      <c r="F3678" s="2">
        <v>15</v>
      </c>
      <c r="H3678" t="s">
        <v>17473</v>
      </c>
      <c r="I3678">
        <v>0</v>
      </c>
      <c r="J3678">
        <v>1</v>
      </c>
    </row>
    <row r="3679" spans="1:10" x14ac:dyDescent="0.35">
      <c r="A3679" t="s">
        <v>9405</v>
      </c>
      <c r="B3679" t="s">
        <v>17474</v>
      </c>
      <c r="C3679" t="s">
        <v>17475</v>
      </c>
      <c r="D3679" t="s">
        <v>17476</v>
      </c>
      <c r="E3679" t="s">
        <v>17477</v>
      </c>
      <c r="F3679" s="2">
        <v>82.76</v>
      </c>
      <c r="H3679" t="s">
        <v>17478</v>
      </c>
      <c r="I3679">
        <v>0</v>
      </c>
      <c r="J3679">
        <v>1</v>
      </c>
    </row>
    <row r="3680" spans="1:10" x14ac:dyDescent="0.35">
      <c r="A3680" t="s">
        <v>9405</v>
      </c>
      <c r="B3680" t="s">
        <v>17479</v>
      </c>
      <c r="C3680" t="s">
        <v>17480</v>
      </c>
      <c r="D3680" t="s">
        <v>17481</v>
      </c>
      <c r="E3680" t="s">
        <v>17482</v>
      </c>
      <c r="F3680" s="2">
        <v>15</v>
      </c>
      <c r="H3680" t="s">
        <v>17483</v>
      </c>
      <c r="I3680">
        <v>0</v>
      </c>
      <c r="J3680">
        <v>1</v>
      </c>
    </row>
    <row r="3681" spans="1:10" x14ac:dyDescent="0.35">
      <c r="A3681" t="s">
        <v>9405</v>
      </c>
      <c r="B3681" t="s">
        <v>17484</v>
      </c>
      <c r="C3681" t="s">
        <v>17485</v>
      </c>
      <c r="D3681" t="s">
        <v>17486</v>
      </c>
      <c r="E3681" t="s">
        <v>17487</v>
      </c>
      <c r="F3681" s="2">
        <v>15</v>
      </c>
      <c r="H3681" t="s">
        <v>17488</v>
      </c>
      <c r="I3681">
        <v>0</v>
      </c>
      <c r="J3681">
        <v>1</v>
      </c>
    </row>
    <row r="3682" spans="1:10" x14ac:dyDescent="0.35">
      <c r="A3682" t="s">
        <v>9405</v>
      </c>
      <c r="B3682" t="s">
        <v>17489</v>
      </c>
      <c r="C3682" t="s">
        <v>17490</v>
      </c>
      <c r="D3682" t="s">
        <v>17491</v>
      </c>
      <c r="E3682" t="s">
        <v>17492</v>
      </c>
      <c r="F3682" s="2">
        <v>20</v>
      </c>
      <c r="H3682" t="s">
        <v>17493</v>
      </c>
      <c r="I3682">
        <v>0</v>
      </c>
      <c r="J3682">
        <v>1</v>
      </c>
    </row>
    <row r="3683" spans="1:10" x14ac:dyDescent="0.35">
      <c r="A3683" t="s">
        <v>9405</v>
      </c>
      <c r="B3683" t="s">
        <v>17494</v>
      </c>
      <c r="C3683" t="s">
        <v>17495</v>
      </c>
      <c r="D3683" t="s">
        <v>17496</v>
      </c>
      <c r="E3683" t="s">
        <v>17497</v>
      </c>
      <c r="F3683" s="2">
        <v>15</v>
      </c>
      <c r="H3683" t="s">
        <v>17498</v>
      </c>
      <c r="I3683">
        <v>0</v>
      </c>
      <c r="J3683">
        <v>1</v>
      </c>
    </row>
    <row r="3684" spans="1:10" x14ac:dyDescent="0.35">
      <c r="A3684" t="s">
        <v>9405</v>
      </c>
      <c r="B3684" t="s">
        <v>17499</v>
      </c>
      <c r="C3684" t="s">
        <v>17500</v>
      </c>
      <c r="D3684" t="s">
        <v>17501</v>
      </c>
      <c r="E3684" t="s">
        <v>17502</v>
      </c>
      <c r="F3684" s="2">
        <v>15</v>
      </c>
      <c r="H3684" t="s">
        <v>17503</v>
      </c>
      <c r="I3684">
        <v>0</v>
      </c>
      <c r="J3684">
        <v>1</v>
      </c>
    </row>
    <row r="3685" spans="1:10" x14ac:dyDescent="0.35">
      <c r="A3685" t="s">
        <v>9405</v>
      </c>
      <c r="B3685" t="s">
        <v>17504</v>
      </c>
      <c r="C3685" t="s">
        <v>17505</v>
      </c>
      <c r="D3685" t="s">
        <v>17506</v>
      </c>
      <c r="E3685" t="s">
        <v>17507</v>
      </c>
      <c r="F3685" s="2">
        <v>15</v>
      </c>
      <c r="H3685" t="s">
        <v>17508</v>
      </c>
      <c r="I3685">
        <v>0</v>
      </c>
      <c r="J3685">
        <v>1</v>
      </c>
    </row>
    <row r="3686" spans="1:10" x14ac:dyDescent="0.35">
      <c r="A3686" t="s">
        <v>9405</v>
      </c>
      <c r="B3686" t="s">
        <v>17509</v>
      </c>
      <c r="C3686" t="s">
        <v>17510</v>
      </c>
      <c r="D3686" t="s">
        <v>17511</v>
      </c>
      <c r="E3686" t="s">
        <v>17512</v>
      </c>
      <c r="F3686" s="2">
        <v>0</v>
      </c>
      <c r="I3686">
        <v>0</v>
      </c>
      <c r="J3686">
        <v>1</v>
      </c>
    </row>
    <row r="3687" spans="1:10" x14ac:dyDescent="0.35">
      <c r="A3687" t="s">
        <v>9405</v>
      </c>
      <c r="B3687" t="s">
        <v>17513</v>
      </c>
      <c r="C3687" t="s">
        <v>17514</v>
      </c>
      <c r="D3687" t="s">
        <v>17515</v>
      </c>
      <c r="E3687" t="s">
        <v>17516</v>
      </c>
      <c r="F3687" s="2">
        <v>60</v>
      </c>
      <c r="H3687" t="s">
        <v>17517</v>
      </c>
      <c r="I3687">
        <v>0</v>
      </c>
      <c r="J3687">
        <v>1</v>
      </c>
    </row>
    <row r="3688" spans="1:10" x14ac:dyDescent="0.35">
      <c r="A3688" t="s">
        <v>9405</v>
      </c>
      <c r="B3688" t="s">
        <v>17518</v>
      </c>
      <c r="C3688" t="s">
        <v>17519</v>
      </c>
      <c r="D3688" t="s">
        <v>17520</v>
      </c>
      <c r="E3688" t="s">
        <v>17521</v>
      </c>
      <c r="F3688" s="2">
        <v>15</v>
      </c>
      <c r="H3688" t="s">
        <v>17522</v>
      </c>
      <c r="I3688">
        <v>0</v>
      </c>
      <c r="J3688">
        <v>1</v>
      </c>
    </row>
    <row r="3689" spans="1:10" x14ac:dyDescent="0.35">
      <c r="A3689" t="s">
        <v>9405</v>
      </c>
      <c r="B3689" t="s">
        <v>17523</v>
      </c>
      <c r="C3689" t="s">
        <v>17524</v>
      </c>
      <c r="D3689" t="s">
        <v>17525</v>
      </c>
      <c r="E3689" t="s">
        <v>17526</v>
      </c>
      <c r="F3689" s="2">
        <v>30</v>
      </c>
      <c r="H3689" t="s">
        <v>17527</v>
      </c>
      <c r="I3689">
        <v>0</v>
      </c>
      <c r="J3689">
        <v>1</v>
      </c>
    </row>
    <row r="3690" spans="1:10" x14ac:dyDescent="0.35">
      <c r="A3690" t="s">
        <v>9405</v>
      </c>
      <c r="B3690" t="s">
        <v>17528</v>
      </c>
      <c r="C3690" t="s">
        <v>17529</v>
      </c>
      <c r="D3690" t="s">
        <v>17530</v>
      </c>
      <c r="E3690" t="s">
        <v>17531</v>
      </c>
      <c r="F3690" s="2">
        <v>20</v>
      </c>
      <c r="H3690" t="s">
        <v>17532</v>
      </c>
      <c r="I3690">
        <v>0</v>
      </c>
      <c r="J3690">
        <v>1</v>
      </c>
    </row>
    <row r="3691" spans="1:10" x14ac:dyDescent="0.35">
      <c r="A3691" t="s">
        <v>9405</v>
      </c>
      <c r="B3691" t="s">
        <v>17533</v>
      </c>
      <c r="C3691" t="s">
        <v>17534</v>
      </c>
      <c r="D3691" t="s">
        <v>17535</v>
      </c>
      <c r="E3691" t="s">
        <v>17536</v>
      </c>
      <c r="F3691" s="2">
        <v>15</v>
      </c>
      <c r="H3691" t="s">
        <v>17537</v>
      </c>
      <c r="I3691">
        <v>0</v>
      </c>
      <c r="J3691">
        <v>1</v>
      </c>
    </row>
    <row r="3692" spans="1:10" x14ac:dyDescent="0.35">
      <c r="A3692" t="s">
        <v>9405</v>
      </c>
      <c r="B3692" t="s">
        <v>17538</v>
      </c>
      <c r="C3692" t="s">
        <v>17539</v>
      </c>
      <c r="D3692" t="s">
        <v>17540</v>
      </c>
      <c r="E3692" t="s">
        <v>17541</v>
      </c>
      <c r="F3692" s="2">
        <v>15</v>
      </c>
      <c r="H3692" t="s">
        <v>17542</v>
      </c>
      <c r="I3692">
        <v>0</v>
      </c>
      <c r="J3692">
        <v>1</v>
      </c>
    </row>
    <row r="3693" spans="1:10" x14ac:dyDescent="0.35">
      <c r="A3693" t="s">
        <v>9405</v>
      </c>
      <c r="B3693" t="s">
        <v>17543</v>
      </c>
      <c r="C3693" t="s">
        <v>17544</v>
      </c>
      <c r="D3693" t="s">
        <v>17545</v>
      </c>
      <c r="E3693" t="s">
        <v>17546</v>
      </c>
      <c r="F3693" s="2">
        <v>15</v>
      </c>
      <c r="H3693" t="s">
        <v>17547</v>
      </c>
      <c r="I3693">
        <v>0</v>
      </c>
      <c r="J3693">
        <v>1</v>
      </c>
    </row>
    <row r="3694" spans="1:10" x14ac:dyDescent="0.35">
      <c r="A3694" t="s">
        <v>9405</v>
      </c>
      <c r="B3694" t="s">
        <v>17548</v>
      </c>
      <c r="C3694" t="s">
        <v>17549</v>
      </c>
      <c r="D3694" t="s">
        <v>17550</v>
      </c>
      <c r="E3694" t="s">
        <v>17551</v>
      </c>
      <c r="F3694" s="2">
        <v>15</v>
      </c>
      <c r="H3694" t="s">
        <v>17552</v>
      </c>
      <c r="I3694">
        <v>0</v>
      </c>
      <c r="J3694">
        <v>1</v>
      </c>
    </row>
    <row r="3695" spans="1:10" x14ac:dyDescent="0.35">
      <c r="A3695" t="s">
        <v>9405</v>
      </c>
      <c r="B3695" t="s">
        <v>17553</v>
      </c>
      <c r="C3695" t="s">
        <v>17554</v>
      </c>
      <c r="D3695" t="s">
        <v>17555</v>
      </c>
      <c r="E3695" t="s">
        <v>17556</v>
      </c>
      <c r="F3695" s="2">
        <v>19.52</v>
      </c>
      <c r="I3695">
        <v>0</v>
      </c>
      <c r="J3695">
        <v>1</v>
      </c>
    </row>
    <row r="3696" spans="1:10" x14ac:dyDescent="0.35">
      <c r="A3696" t="s">
        <v>9405</v>
      </c>
      <c r="B3696" t="s">
        <v>17557</v>
      </c>
      <c r="C3696" t="s">
        <v>17558</v>
      </c>
      <c r="D3696" t="s">
        <v>17559</v>
      </c>
      <c r="E3696" t="s">
        <v>17560</v>
      </c>
      <c r="F3696" s="2">
        <v>16.25</v>
      </c>
      <c r="H3696" t="s">
        <v>17561</v>
      </c>
      <c r="I3696">
        <v>0</v>
      </c>
      <c r="J3696">
        <v>1</v>
      </c>
    </row>
    <row r="3697" spans="1:10" x14ac:dyDescent="0.35">
      <c r="A3697" t="s">
        <v>9405</v>
      </c>
      <c r="B3697" t="s">
        <v>17562</v>
      </c>
      <c r="C3697" t="s">
        <v>17563</v>
      </c>
      <c r="D3697" t="s">
        <v>17564</v>
      </c>
      <c r="E3697" t="s">
        <v>17565</v>
      </c>
      <c r="F3697" s="2">
        <v>15</v>
      </c>
      <c r="H3697" t="s">
        <v>17566</v>
      </c>
      <c r="I3697">
        <v>0</v>
      </c>
      <c r="J3697">
        <v>1</v>
      </c>
    </row>
    <row r="3698" spans="1:10" x14ac:dyDescent="0.35">
      <c r="A3698" t="s">
        <v>9405</v>
      </c>
      <c r="B3698" t="s">
        <v>17567</v>
      </c>
      <c r="C3698" t="s">
        <v>17568</v>
      </c>
      <c r="D3698" t="s">
        <v>17564</v>
      </c>
      <c r="E3698" t="s">
        <v>17565</v>
      </c>
      <c r="F3698" s="2">
        <v>15</v>
      </c>
      <c r="H3698" t="s">
        <v>17569</v>
      </c>
      <c r="I3698">
        <v>0</v>
      </c>
      <c r="J3698">
        <v>1</v>
      </c>
    </row>
    <row r="3699" spans="1:10" x14ac:dyDescent="0.35">
      <c r="A3699" t="s">
        <v>9405</v>
      </c>
      <c r="B3699" t="s">
        <v>17570</v>
      </c>
      <c r="C3699" t="s">
        <v>17571</v>
      </c>
      <c r="D3699" t="s">
        <v>17572</v>
      </c>
      <c r="E3699" t="s">
        <v>17573</v>
      </c>
      <c r="F3699" s="2">
        <v>15</v>
      </c>
      <c r="H3699" t="s">
        <v>17574</v>
      </c>
      <c r="I3699">
        <v>0</v>
      </c>
      <c r="J3699">
        <v>1</v>
      </c>
    </row>
    <row r="3700" spans="1:10" x14ac:dyDescent="0.35">
      <c r="A3700" t="s">
        <v>9405</v>
      </c>
      <c r="B3700" t="s">
        <v>17575</v>
      </c>
      <c r="C3700" t="s">
        <v>17576</v>
      </c>
      <c r="D3700" t="s">
        <v>17577</v>
      </c>
      <c r="E3700" t="s">
        <v>17578</v>
      </c>
      <c r="F3700" s="2">
        <v>10</v>
      </c>
      <c r="H3700" t="s">
        <v>17579</v>
      </c>
      <c r="I3700">
        <v>0</v>
      </c>
      <c r="J3700">
        <v>1</v>
      </c>
    </row>
    <row r="3701" spans="1:10" x14ac:dyDescent="0.35">
      <c r="A3701" t="s">
        <v>9405</v>
      </c>
      <c r="B3701" t="s">
        <v>17580</v>
      </c>
      <c r="C3701" t="s">
        <v>17581</v>
      </c>
      <c r="D3701" t="s">
        <v>17582</v>
      </c>
      <c r="E3701" t="s">
        <v>17583</v>
      </c>
      <c r="F3701" s="2">
        <v>25.75</v>
      </c>
      <c r="H3701" t="s">
        <v>17584</v>
      </c>
      <c r="I3701">
        <v>0</v>
      </c>
      <c r="J3701">
        <v>1</v>
      </c>
    </row>
    <row r="3702" spans="1:10" x14ac:dyDescent="0.35">
      <c r="A3702" t="s">
        <v>9405</v>
      </c>
      <c r="B3702" t="s">
        <v>17585</v>
      </c>
      <c r="C3702" t="s">
        <v>17586</v>
      </c>
      <c r="D3702" t="s">
        <v>17587</v>
      </c>
      <c r="E3702" t="s">
        <v>17588</v>
      </c>
      <c r="F3702" s="2">
        <v>15</v>
      </c>
      <c r="H3702" t="s">
        <v>17589</v>
      </c>
      <c r="I3702">
        <v>0</v>
      </c>
      <c r="J3702">
        <v>1</v>
      </c>
    </row>
    <row r="3703" spans="1:10" x14ac:dyDescent="0.35">
      <c r="A3703" t="s">
        <v>9405</v>
      </c>
      <c r="B3703" t="s">
        <v>17590</v>
      </c>
      <c r="C3703" t="s">
        <v>17591</v>
      </c>
      <c r="D3703" t="s">
        <v>17592</v>
      </c>
      <c r="E3703" t="s">
        <v>17593</v>
      </c>
      <c r="F3703" s="2">
        <v>16.940000000000001</v>
      </c>
      <c r="I3703">
        <v>0</v>
      </c>
      <c r="J3703">
        <v>1</v>
      </c>
    </row>
    <row r="3704" spans="1:10" x14ac:dyDescent="0.35">
      <c r="A3704" t="s">
        <v>9405</v>
      </c>
      <c r="B3704" t="s">
        <v>17594</v>
      </c>
      <c r="C3704" t="s">
        <v>17595</v>
      </c>
      <c r="D3704" t="s">
        <v>17596</v>
      </c>
      <c r="E3704" t="s">
        <v>17597</v>
      </c>
      <c r="F3704" s="2">
        <v>15</v>
      </c>
      <c r="H3704" t="s">
        <v>17598</v>
      </c>
      <c r="I3704">
        <v>0</v>
      </c>
      <c r="J3704">
        <v>1</v>
      </c>
    </row>
    <row r="3705" spans="1:10" x14ac:dyDescent="0.35">
      <c r="A3705" t="s">
        <v>9405</v>
      </c>
      <c r="B3705" t="s">
        <v>17599</v>
      </c>
      <c r="C3705" t="s">
        <v>17600</v>
      </c>
      <c r="D3705" t="s">
        <v>17601</v>
      </c>
      <c r="E3705" t="s">
        <v>17602</v>
      </c>
      <c r="F3705" s="2">
        <v>15</v>
      </c>
      <c r="H3705" t="s">
        <v>17603</v>
      </c>
      <c r="I3705">
        <v>0</v>
      </c>
      <c r="J3705">
        <v>1</v>
      </c>
    </row>
    <row r="3706" spans="1:10" x14ac:dyDescent="0.35">
      <c r="A3706" t="s">
        <v>9405</v>
      </c>
      <c r="B3706" t="s">
        <v>17604</v>
      </c>
      <c r="C3706" t="s">
        <v>17605</v>
      </c>
      <c r="D3706" t="s">
        <v>17606</v>
      </c>
      <c r="E3706" t="s">
        <v>17607</v>
      </c>
      <c r="F3706" s="2">
        <v>16.25</v>
      </c>
      <c r="H3706" t="s">
        <v>17608</v>
      </c>
      <c r="I3706">
        <v>0</v>
      </c>
      <c r="J3706">
        <v>1</v>
      </c>
    </row>
    <row r="3707" spans="1:10" x14ac:dyDescent="0.35">
      <c r="A3707" t="s">
        <v>9405</v>
      </c>
      <c r="B3707" t="s">
        <v>17609</v>
      </c>
      <c r="C3707" t="s">
        <v>17610</v>
      </c>
      <c r="D3707" t="s">
        <v>17611</v>
      </c>
      <c r="E3707" t="s">
        <v>17612</v>
      </c>
      <c r="F3707" s="2">
        <v>15</v>
      </c>
      <c r="H3707" t="s">
        <v>17613</v>
      </c>
      <c r="I3707">
        <v>0</v>
      </c>
      <c r="J3707">
        <v>1</v>
      </c>
    </row>
    <row r="3708" spans="1:10" x14ac:dyDescent="0.35">
      <c r="A3708" t="s">
        <v>9405</v>
      </c>
      <c r="B3708" t="s">
        <v>17614</v>
      </c>
      <c r="C3708" t="s">
        <v>17615</v>
      </c>
      <c r="D3708" t="s">
        <v>17616</v>
      </c>
      <c r="E3708" t="s">
        <v>17617</v>
      </c>
      <c r="F3708" s="2">
        <v>16.25</v>
      </c>
      <c r="H3708" t="s">
        <v>17618</v>
      </c>
      <c r="I3708">
        <v>0</v>
      </c>
      <c r="J3708">
        <v>1</v>
      </c>
    </row>
    <row r="3709" spans="1:10" x14ac:dyDescent="0.35">
      <c r="A3709" t="s">
        <v>9405</v>
      </c>
      <c r="B3709" t="s">
        <v>17619</v>
      </c>
      <c r="C3709" t="s">
        <v>17620</v>
      </c>
      <c r="D3709" t="s">
        <v>17621</v>
      </c>
      <c r="E3709" t="s">
        <v>17622</v>
      </c>
      <c r="F3709" s="2">
        <v>15</v>
      </c>
      <c r="H3709" t="s">
        <v>17623</v>
      </c>
      <c r="I3709">
        <v>0</v>
      </c>
      <c r="J3709">
        <v>1</v>
      </c>
    </row>
    <row r="3710" spans="1:10" x14ac:dyDescent="0.35">
      <c r="A3710" t="s">
        <v>9405</v>
      </c>
      <c r="B3710" t="s">
        <v>17624</v>
      </c>
      <c r="C3710" t="s">
        <v>17625</v>
      </c>
      <c r="D3710" t="s">
        <v>17626</v>
      </c>
      <c r="E3710" t="s">
        <v>17627</v>
      </c>
      <c r="F3710" s="2">
        <v>15</v>
      </c>
      <c r="H3710" t="s">
        <v>17628</v>
      </c>
      <c r="I3710">
        <v>0</v>
      </c>
      <c r="J3710">
        <v>1</v>
      </c>
    </row>
    <row r="3711" spans="1:10" x14ac:dyDescent="0.35">
      <c r="A3711" t="s">
        <v>9405</v>
      </c>
      <c r="B3711" t="s">
        <v>17629</v>
      </c>
      <c r="C3711" t="s">
        <v>17630</v>
      </c>
      <c r="D3711" t="s">
        <v>17631</v>
      </c>
      <c r="E3711" t="s">
        <v>17632</v>
      </c>
      <c r="F3711" s="2">
        <v>19.52</v>
      </c>
      <c r="H3711" t="s">
        <v>17633</v>
      </c>
      <c r="I3711">
        <v>0</v>
      </c>
      <c r="J3711">
        <v>1</v>
      </c>
    </row>
    <row r="3712" spans="1:10" x14ac:dyDescent="0.35">
      <c r="A3712" t="s">
        <v>9405</v>
      </c>
      <c r="B3712" t="s">
        <v>17634</v>
      </c>
      <c r="C3712" t="s">
        <v>17635</v>
      </c>
      <c r="D3712" t="s">
        <v>17636</v>
      </c>
      <c r="E3712" t="s">
        <v>17637</v>
      </c>
      <c r="F3712" s="2">
        <v>18</v>
      </c>
      <c r="H3712" t="s">
        <v>17638</v>
      </c>
      <c r="I3712">
        <v>0</v>
      </c>
      <c r="J3712">
        <v>1</v>
      </c>
    </row>
    <row r="3713" spans="1:10" x14ac:dyDescent="0.35">
      <c r="A3713" t="s">
        <v>9405</v>
      </c>
      <c r="B3713" t="s">
        <v>17639</v>
      </c>
      <c r="C3713" t="s">
        <v>17640</v>
      </c>
      <c r="D3713" t="s">
        <v>17641</v>
      </c>
      <c r="E3713" t="s">
        <v>17642</v>
      </c>
      <c r="F3713" s="2">
        <v>12</v>
      </c>
      <c r="H3713" t="s">
        <v>17643</v>
      </c>
      <c r="I3713">
        <v>0</v>
      </c>
      <c r="J3713">
        <v>1</v>
      </c>
    </row>
    <row r="3714" spans="1:10" x14ac:dyDescent="0.35">
      <c r="A3714" t="s">
        <v>9405</v>
      </c>
      <c r="B3714" t="s">
        <v>17644</v>
      </c>
      <c r="C3714" t="s">
        <v>17645</v>
      </c>
      <c r="D3714" t="s">
        <v>17646</v>
      </c>
      <c r="E3714" t="s">
        <v>17647</v>
      </c>
      <c r="F3714" s="2">
        <v>15</v>
      </c>
      <c r="H3714" t="s">
        <v>17648</v>
      </c>
      <c r="I3714">
        <v>0</v>
      </c>
      <c r="J3714">
        <v>1</v>
      </c>
    </row>
    <row r="3715" spans="1:10" x14ac:dyDescent="0.35">
      <c r="A3715" t="s">
        <v>9405</v>
      </c>
      <c r="B3715" t="s">
        <v>17649</v>
      </c>
      <c r="C3715" t="s">
        <v>17650</v>
      </c>
      <c r="D3715" t="s">
        <v>17651</v>
      </c>
      <c r="E3715" t="s">
        <v>17652</v>
      </c>
      <c r="F3715" s="2">
        <v>80</v>
      </c>
      <c r="H3715" t="s">
        <v>17653</v>
      </c>
      <c r="I3715">
        <v>0</v>
      </c>
      <c r="J3715">
        <v>1</v>
      </c>
    </row>
    <row r="3716" spans="1:10" x14ac:dyDescent="0.35">
      <c r="A3716" t="s">
        <v>9405</v>
      </c>
      <c r="B3716" t="s">
        <v>17654</v>
      </c>
      <c r="C3716" t="s">
        <v>17655</v>
      </c>
      <c r="D3716" t="s">
        <v>17656</v>
      </c>
      <c r="E3716" t="s">
        <v>17657</v>
      </c>
      <c r="F3716" s="2">
        <v>15</v>
      </c>
      <c r="H3716" t="s">
        <v>17658</v>
      </c>
      <c r="I3716">
        <v>0</v>
      </c>
      <c r="J3716">
        <v>1</v>
      </c>
    </row>
    <row r="3717" spans="1:10" x14ac:dyDescent="0.35">
      <c r="A3717" t="s">
        <v>9405</v>
      </c>
      <c r="B3717" t="s">
        <v>17659</v>
      </c>
      <c r="C3717" t="s">
        <v>17660</v>
      </c>
      <c r="D3717" t="s">
        <v>17661</v>
      </c>
      <c r="E3717" t="s">
        <v>17662</v>
      </c>
      <c r="F3717" s="2">
        <v>16.29</v>
      </c>
      <c r="I3717">
        <v>0</v>
      </c>
      <c r="J3717">
        <v>1</v>
      </c>
    </row>
    <row r="3718" spans="1:10" x14ac:dyDescent="0.35">
      <c r="A3718" t="s">
        <v>9405</v>
      </c>
      <c r="B3718" t="s">
        <v>17663</v>
      </c>
      <c r="C3718" t="s">
        <v>17664</v>
      </c>
      <c r="D3718" t="s">
        <v>17665</v>
      </c>
      <c r="E3718" t="s">
        <v>17666</v>
      </c>
      <c r="F3718" s="2">
        <v>15</v>
      </c>
      <c r="H3718" t="s">
        <v>17667</v>
      </c>
      <c r="I3718">
        <v>0</v>
      </c>
      <c r="J3718">
        <v>1</v>
      </c>
    </row>
    <row r="3719" spans="1:10" x14ac:dyDescent="0.35">
      <c r="A3719" t="s">
        <v>9405</v>
      </c>
      <c r="B3719" t="s">
        <v>17668</v>
      </c>
      <c r="C3719" t="s">
        <v>17669</v>
      </c>
      <c r="D3719" t="s">
        <v>17665</v>
      </c>
      <c r="E3719" t="s">
        <v>17666</v>
      </c>
      <c r="F3719" s="2">
        <v>15</v>
      </c>
      <c r="H3719" t="s">
        <v>17670</v>
      </c>
      <c r="I3719">
        <v>0</v>
      </c>
      <c r="J3719">
        <v>1</v>
      </c>
    </row>
    <row r="3720" spans="1:10" x14ac:dyDescent="0.35">
      <c r="A3720" t="s">
        <v>9405</v>
      </c>
      <c r="B3720" t="s">
        <v>1444</v>
      </c>
      <c r="C3720" t="s">
        <v>17671</v>
      </c>
      <c r="D3720" t="s">
        <v>17672</v>
      </c>
      <c r="E3720" t="s">
        <v>17673</v>
      </c>
      <c r="F3720" s="2">
        <v>15</v>
      </c>
      <c r="I3720">
        <v>0</v>
      </c>
      <c r="J3720">
        <v>1</v>
      </c>
    </row>
    <row r="3721" spans="1:10" x14ac:dyDescent="0.35">
      <c r="A3721" t="s">
        <v>9405</v>
      </c>
      <c r="B3721" t="s">
        <v>17674</v>
      </c>
      <c r="C3721" t="s">
        <v>17675</v>
      </c>
      <c r="D3721" t="s">
        <v>17676</v>
      </c>
      <c r="E3721" t="s">
        <v>17677</v>
      </c>
      <c r="F3721" s="2">
        <v>15</v>
      </c>
      <c r="H3721" t="s">
        <v>17678</v>
      </c>
      <c r="I3721">
        <v>0</v>
      </c>
      <c r="J3721">
        <v>1</v>
      </c>
    </row>
    <row r="3722" spans="1:10" x14ac:dyDescent="0.35">
      <c r="A3722" t="s">
        <v>9405</v>
      </c>
      <c r="B3722" t="s">
        <v>17679</v>
      </c>
      <c r="C3722" t="s">
        <v>17680</v>
      </c>
      <c r="D3722" t="s">
        <v>17681</v>
      </c>
      <c r="E3722" t="s">
        <v>17682</v>
      </c>
      <c r="F3722" s="2">
        <v>15</v>
      </c>
      <c r="H3722" t="s">
        <v>17683</v>
      </c>
      <c r="I3722">
        <v>0</v>
      </c>
      <c r="J3722">
        <v>1</v>
      </c>
    </row>
    <row r="3723" spans="1:10" x14ac:dyDescent="0.35">
      <c r="A3723" t="s">
        <v>9405</v>
      </c>
      <c r="B3723" t="s">
        <v>17684</v>
      </c>
      <c r="C3723" t="s">
        <v>17685</v>
      </c>
      <c r="D3723" t="s">
        <v>17686</v>
      </c>
      <c r="E3723" t="s">
        <v>17687</v>
      </c>
      <c r="F3723" s="2">
        <v>15</v>
      </c>
      <c r="H3723" t="s">
        <v>17688</v>
      </c>
      <c r="I3723">
        <v>0</v>
      </c>
      <c r="J3723">
        <v>1</v>
      </c>
    </row>
    <row r="3724" spans="1:10" x14ac:dyDescent="0.35">
      <c r="A3724" t="s">
        <v>9405</v>
      </c>
      <c r="B3724" t="s">
        <v>17689</v>
      </c>
      <c r="C3724" t="s">
        <v>17690</v>
      </c>
      <c r="D3724" t="s">
        <v>17691</v>
      </c>
      <c r="E3724" t="s">
        <v>17692</v>
      </c>
      <c r="F3724" s="2">
        <v>15</v>
      </c>
      <c r="H3724" t="s">
        <v>17693</v>
      </c>
      <c r="I3724">
        <v>0</v>
      </c>
      <c r="J3724">
        <v>1</v>
      </c>
    </row>
    <row r="3725" spans="1:10" x14ac:dyDescent="0.35">
      <c r="A3725" t="s">
        <v>9405</v>
      </c>
      <c r="B3725" t="s">
        <v>17694</v>
      </c>
      <c r="C3725" t="s">
        <v>17695</v>
      </c>
      <c r="D3725" t="s">
        <v>17696</v>
      </c>
      <c r="E3725" t="s">
        <v>17697</v>
      </c>
      <c r="F3725" s="2">
        <v>15</v>
      </c>
      <c r="H3725" t="s">
        <v>17698</v>
      </c>
      <c r="I3725">
        <v>0</v>
      </c>
      <c r="J3725">
        <v>1</v>
      </c>
    </row>
    <row r="3726" spans="1:10" x14ac:dyDescent="0.35">
      <c r="A3726" t="s">
        <v>9405</v>
      </c>
      <c r="B3726" t="s">
        <v>17699</v>
      </c>
      <c r="C3726" t="s">
        <v>17700</v>
      </c>
      <c r="D3726" t="s">
        <v>17701</v>
      </c>
      <c r="E3726" t="s">
        <v>17702</v>
      </c>
      <c r="F3726" s="2">
        <v>15</v>
      </c>
      <c r="H3726" t="s">
        <v>17703</v>
      </c>
      <c r="I3726">
        <v>0</v>
      </c>
      <c r="J3726">
        <v>1</v>
      </c>
    </row>
    <row r="3727" spans="1:10" x14ac:dyDescent="0.35">
      <c r="A3727" t="s">
        <v>9405</v>
      </c>
      <c r="B3727" t="s">
        <v>17704</v>
      </c>
      <c r="C3727" t="s">
        <v>17705</v>
      </c>
      <c r="D3727" t="s">
        <v>17706</v>
      </c>
      <c r="E3727" t="s">
        <v>17707</v>
      </c>
      <c r="F3727" s="2">
        <v>17.579999999999998</v>
      </c>
      <c r="I3727">
        <v>0</v>
      </c>
      <c r="J3727">
        <v>1</v>
      </c>
    </row>
    <row r="3728" spans="1:10" x14ac:dyDescent="0.35">
      <c r="A3728" t="s">
        <v>9405</v>
      </c>
      <c r="B3728" t="s">
        <v>17708</v>
      </c>
      <c r="C3728" t="s">
        <v>17709</v>
      </c>
      <c r="D3728" t="s">
        <v>17710</v>
      </c>
      <c r="E3728" t="s">
        <v>17711</v>
      </c>
      <c r="F3728" s="2">
        <v>15</v>
      </c>
      <c r="H3728" t="s">
        <v>17712</v>
      </c>
      <c r="I3728">
        <v>0</v>
      </c>
      <c r="J3728">
        <v>1</v>
      </c>
    </row>
    <row r="3729" spans="1:10" x14ac:dyDescent="0.35">
      <c r="A3729" t="s">
        <v>9405</v>
      </c>
      <c r="B3729" t="s">
        <v>17713</v>
      </c>
      <c r="C3729" t="s">
        <v>17714</v>
      </c>
      <c r="D3729" t="s">
        <v>17715</v>
      </c>
      <c r="E3729" t="s">
        <v>17716</v>
      </c>
      <c r="F3729" s="2">
        <v>15</v>
      </c>
      <c r="H3729" t="s">
        <v>17717</v>
      </c>
      <c r="I3729">
        <v>0</v>
      </c>
      <c r="J3729">
        <v>1</v>
      </c>
    </row>
    <row r="3730" spans="1:10" x14ac:dyDescent="0.35">
      <c r="A3730" t="s">
        <v>9405</v>
      </c>
      <c r="B3730" t="s">
        <v>17718</v>
      </c>
      <c r="C3730" t="s">
        <v>17719</v>
      </c>
      <c r="D3730" t="s">
        <v>17720</v>
      </c>
      <c r="E3730" t="s">
        <v>17721</v>
      </c>
      <c r="F3730" s="2">
        <v>15</v>
      </c>
      <c r="H3730" t="s">
        <v>17722</v>
      </c>
      <c r="I3730">
        <v>0</v>
      </c>
      <c r="J3730">
        <v>1</v>
      </c>
    </row>
    <row r="3731" spans="1:10" x14ac:dyDescent="0.35">
      <c r="A3731" t="s">
        <v>9405</v>
      </c>
      <c r="B3731" t="s">
        <v>17723</v>
      </c>
      <c r="C3731" t="s">
        <v>17724</v>
      </c>
      <c r="D3731" t="s">
        <v>17720</v>
      </c>
      <c r="E3731" t="s">
        <v>17721</v>
      </c>
      <c r="F3731" s="2">
        <v>15</v>
      </c>
      <c r="H3731" t="s">
        <v>17725</v>
      </c>
      <c r="I3731">
        <v>0</v>
      </c>
      <c r="J3731">
        <v>1</v>
      </c>
    </row>
    <row r="3732" spans="1:10" x14ac:dyDescent="0.35">
      <c r="A3732" t="s">
        <v>9405</v>
      </c>
      <c r="B3732" t="s">
        <v>17726</v>
      </c>
      <c r="C3732" t="s">
        <v>17727</v>
      </c>
      <c r="D3732" t="s">
        <v>17728</v>
      </c>
      <c r="E3732" t="s">
        <v>17729</v>
      </c>
      <c r="F3732" s="2">
        <v>15</v>
      </c>
      <c r="H3732" t="s">
        <v>17730</v>
      </c>
      <c r="I3732">
        <v>0</v>
      </c>
      <c r="J3732">
        <v>1</v>
      </c>
    </row>
    <row r="3733" spans="1:10" x14ac:dyDescent="0.35">
      <c r="A3733" t="s">
        <v>9405</v>
      </c>
      <c r="B3733" t="s">
        <v>17731</v>
      </c>
      <c r="C3733" t="s">
        <v>17732</v>
      </c>
      <c r="D3733" t="s">
        <v>17733</v>
      </c>
      <c r="E3733" t="s">
        <v>17734</v>
      </c>
      <c r="F3733" s="2">
        <v>15</v>
      </c>
      <c r="H3733" t="s">
        <v>17735</v>
      </c>
      <c r="I3733">
        <v>0</v>
      </c>
      <c r="J3733">
        <v>1</v>
      </c>
    </row>
    <row r="3734" spans="1:10" x14ac:dyDescent="0.35">
      <c r="A3734" t="s">
        <v>9405</v>
      </c>
      <c r="B3734" t="s">
        <v>17736</v>
      </c>
      <c r="C3734" t="s">
        <v>17737</v>
      </c>
      <c r="D3734" t="s">
        <v>17738</v>
      </c>
      <c r="E3734" t="s">
        <v>17739</v>
      </c>
      <c r="F3734" s="2">
        <v>16.25</v>
      </c>
      <c r="H3734" t="s">
        <v>17740</v>
      </c>
      <c r="I3734">
        <v>0</v>
      </c>
      <c r="J3734">
        <v>1</v>
      </c>
    </row>
    <row r="3735" spans="1:10" x14ac:dyDescent="0.35">
      <c r="A3735" t="s">
        <v>9405</v>
      </c>
      <c r="B3735" t="s">
        <v>17741</v>
      </c>
      <c r="C3735" t="s">
        <v>17742</v>
      </c>
      <c r="D3735" t="s">
        <v>17743</v>
      </c>
      <c r="E3735" t="s">
        <v>17744</v>
      </c>
      <c r="F3735" s="2">
        <v>15</v>
      </c>
      <c r="H3735" t="s">
        <v>17745</v>
      </c>
      <c r="I3735">
        <v>0</v>
      </c>
      <c r="J3735">
        <v>1</v>
      </c>
    </row>
    <row r="3736" spans="1:10" x14ac:dyDescent="0.35">
      <c r="A3736" t="s">
        <v>9405</v>
      </c>
      <c r="B3736" t="s">
        <v>17746</v>
      </c>
      <c r="C3736" t="s">
        <v>17747</v>
      </c>
      <c r="D3736" t="s">
        <v>17748</v>
      </c>
      <c r="E3736" t="s">
        <v>17749</v>
      </c>
      <c r="F3736" s="2">
        <v>15</v>
      </c>
      <c r="H3736" t="s">
        <v>17750</v>
      </c>
      <c r="I3736">
        <v>0</v>
      </c>
      <c r="J3736">
        <v>1</v>
      </c>
    </row>
    <row r="3737" spans="1:10" x14ac:dyDescent="0.35">
      <c r="A3737" t="s">
        <v>9405</v>
      </c>
      <c r="B3737" t="s">
        <v>17751</v>
      </c>
      <c r="C3737" t="s">
        <v>17752</v>
      </c>
      <c r="D3737" t="s">
        <v>17753</v>
      </c>
      <c r="E3737" t="s">
        <v>17754</v>
      </c>
      <c r="F3737" s="2">
        <v>15</v>
      </c>
      <c r="H3737" t="s">
        <v>17755</v>
      </c>
      <c r="I3737">
        <v>0</v>
      </c>
      <c r="J3737">
        <v>1</v>
      </c>
    </row>
    <row r="3738" spans="1:10" x14ac:dyDescent="0.35">
      <c r="A3738" t="s">
        <v>9405</v>
      </c>
      <c r="B3738" t="s">
        <v>17756</v>
      </c>
      <c r="C3738" t="s">
        <v>17757</v>
      </c>
      <c r="D3738" t="s">
        <v>17758</v>
      </c>
      <c r="E3738" t="s">
        <v>17759</v>
      </c>
      <c r="F3738" s="2">
        <v>15</v>
      </c>
      <c r="H3738" t="s">
        <v>17760</v>
      </c>
      <c r="I3738">
        <v>0</v>
      </c>
      <c r="J3738">
        <v>1</v>
      </c>
    </row>
    <row r="3739" spans="1:10" x14ac:dyDescent="0.35">
      <c r="A3739" t="s">
        <v>9405</v>
      </c>
      <c r="B3739" t="s">
        <v>17761</v>
      </c>
      <c r="C3739" t="s">
        <v>17762</v>
      </c>
      <c r="D3739" t="s">
        <v>17763</v>
      </c>
      <c r="E3739" t="s">
        <v>17764</v>
      </c>
      <c r="F3739" s="2">
        <v>15</v>
      </c>
      <c r="H3739" t="s">
        <v>17765</v>
      </c>
      <c r="I3739">
        <v>0</v>
      </c>
      <c r="J3739">
        <v>1</v>
      </c>
    </row>
    <row r="3740" spans="1:10" x14ac:dyDescent="0.35">
      <c r="A3740" t="s">
        <v>9405</v>
      </c>
      <c r="B3740" t="s">
        <v>17766</v>
      </c>
      <c r="C3740" t="s">
        <v>17767</v>
      </c>
      <c r="D3740" t="s">
        <v>17768</v>
      </c>
      <c r="E3740" t="s">
        <v>17769</v>
      </c>
      <c r="F3740" s="2">
        <v>17.95</v>
      </c>
      <c r="H3740" t="s">
        <v>17770</v>
      </c>
      <c r="I3740">
        <v>0</v>
      </c>
      <c r="J3740">
        <v>1</v>
      </c>
    </row>
    <row r="3741" spans="1:10" x14ac:dyDescent="0.35">
      <c r="A3741" t="s">
        <v>9405</v>
      </c>
      <c r="B3741" t="s">
        <v>17771</v>
      </c>
      <c r="C3741" t="s">
        <v>17772</v>
      </c>
      <c r="D3741" t="s">
        <v>17773</v>
      </c>
      <c r="E3741" t="s">
        <v>17774</v>
      </c>
      <c r="F3741" s="2">
        <v>18</v>
      </c>
      <c r="H3741" t="s">
        <v>17775</v>
      </c>
      <c r="I3741">
        <v>0</v>
      </c>
      <c r="J3741">
        <v>1</v>
      </c>
    </row>
    <row r="3742" spans="1:10" x14ac:dyDescent="0.35">
      <c r="A3742" t="s">
        <v>9405</v>
      </c>
      <c r="B3742" t="s">
        <v>17776</v>
      </c>
      <c r="C3742" t="s">
        <v>17777</v>
      </c>
      <c r="D3742" t="s">
        <v>17778</v>
      </c>
      <c r="E3742" t="s">
        <v>17779</v>
      </c>
      <c r="F3742" s="2">
        <v>15</v>
      </c>
      <c r="H3742" t="s">
        <v>17780</v>
      </c>
      <c r="I3742">
        <v>0</v>
      </c>
      <c r="J3742">
        <v>1</v>
      </c>
    </row>
    <row r="3743" spans="1:10" x14ac:dyDescent="0.35">
      <c r="A3743" t="s">
        <v>9405</v>
      </c>
      <c r="B3743" t="s">
        <v>17781</v>
      </c>
      <c r="C3743" t="s">
        <v>17782</v>
      </c>
      <c r="D3743" t="s">
        <v>17783</v>
      </c>
      <c r="E3743" t="s">
        <v>17784</v>
      </c>
      <c r="F3743" s="2">
        <v>15</v>
      </c>
      <c r="H3743" t="s">
        <v>17785</v>
      </c>
      <c r="I3743">
        <v>0</v>
      </c>
      <c r="J3743">
        <v>1</v>
      </c>
    </row>
    <row r="3744" spans="1:10" x14ac:dyDescent="0.35">
      <c r="A3744" t="s">
        <v>9405</v>
      </c>
      <c r="B3744" t="s">
        <v>17786</v>
      </c>
      <c r="C3744" t="s">
        <v>17787</v>
      </c>
      <c r="D3744" t="s">
        <v>17788</v>
      </c>
      <c r="E3744" t="s">
        <v>17789</v>
      </c>
      <c r="F3744" s="2">
        <v>15</v>
      </c>
      <c r="H3744" t="s">
        <v>17790</v>
      </c>
      <c r="I3744">
        <v>0</v>
      </c>
      <c r="J3744">
        <v>1</v>
      </c>
    </row>
    <row r="3745" spans="1:10" x14ac:dyDescent="0.35">
      <c r="A3745" t="s">
        <v>9405</v>
      </c>
      <c r="B3745" t="s">
        <v>17791</v>
      </c>
      <c r="C3745" t="s">
        <v>17792</v>
      </c>
      <c r="D3745" t="s">
        <v>17793</v>
      </c>
      <c r="E3745" t="s">
        <v>17794</v>
      </c>
      <c r="F3745" s="2">
        <v>18</v>
      </c>
      <c r="H3745" t="s">
        <v>17795</v>
      </c>
      <c r="I3745">
        <v>0</v>
      </c>
      <c r="J3745">
        <v>1</v>
      </c>
    </row>
    <row r="3746" spans="1:10" x14ac:dyDescent="0.35">
      <c r="A3746" t="s">
        <v>9405</v>
      </c>
      <c r="B3746" t="s">
        <v>17796</v>
      </c>
      <c r="C3746" t="s">
        <v>17797</v>
      </c>
      <c r="D3746" t="s">
        <v>17798</v>
      </c>
      <c r="E3746" t="s">
        <v>17799</v>
      </c>
      <c r="F3746" s="2">
        <v>0</v>
      </c>
      <c r="I3746">
        <v>0</v>
      </c>
      <c r="J3746">
        <v>1</v>
      </c>
    </row>
    <row r="3747" spans="1:10" x14ac:dyDescent="0.35">
      <c r="A3747" t="s">
        <v>9405</v>
      </c>
      <c r="B3747" t="s">
        <v>17800</v>
      </c>
      <c r="C3747" t="s">
        <v>17801</v>
      </c>
      <c r="D3747" t="s">
        <v>17802</v>
      </c>
      <c r="E3747" t="s">
        <v>17803</v>
      </c>
      <c r="F3747" s="2">
        <v>15</v>
      </c>
      <c r="H3747" t="s">
        <v>17804</v>
      </c>
      <c r="I3747">
        <v>0</v>
      </c>
      <c r="J3747">
        <v>1</v>
      </c>
    </row>
    <row r="3748" spans="1:10" x14ac:dyDescent="0.35">
      <c r="A3748" t="s">
        <v>9405</v>
      </c>
      <c r="B3748" t="s">
        <v>17805</v>
      </c>
      <c r="C3748" t="s">
        <v>17806</v>
      </c>
      <c r="D3748" t="s">
        <v>17807</v>
      </c>
      <c r="E3748" t="s">
        <v>17808</v>
      </c>
      <c r="F3748" s="2">
        <v>195</v>
      </c>
      <c r="H3748" t="s">
        <v>17809</v>
      </c>
      <c r="I3748">
        <v>0</v>
      </c>
      <c r="J3748">
        <v>1</v>
      </c>
    </row>
    <row r="3749" spans="1:10" x14ac:dyDescent="0.35">
      <c r="A3749" t="s">
        <v>9405</v>
      </c>
      <c r="B3749" t="s">
        <v>17810</v>
      </c>
      <c r="C3749" t="s">
        <v>17811</v>
      </c>
      <c r="D3749" t="s">
        <v>17812</v>
      </c>
      <c r="E3749" t="s">
        <v>17813</v>
      </c>
      <c r="F3749" s="2">
        <v>19.25</v>
      </c>
      <c r="H3749" t="s">
        <v>17814</v>
      </c>
      <c r="I3749">
        <v>0</v>
      </c>
      <c r="J3749">
        <v>1</v>
      </c>
    </row>
    <row r="3750" spans="1:10" x14ac:dyDescent="0.35">
      <c r="A3750" t="s">
        <v>9405</v>
      </c>
      <c r="B3750" t="s">
        <v>17815</v>
      </c>
      <c r="C3750" t="s">
        <v>17816</v>
      </c>
      <c r="D3750" t="s">
        <v>17817</v>
      </c>
      <c r="E3750" t="s">
        <v>17818</v>
      </c>
      <c r="F3750" s="2">
        <v>20</v>
      </c>
      <c r="H3750" t="s">
        <v>17819</v>
      </c>
      <c r="I3750">
        <v>0</v>
      </c>
      <c r="J3750">
        <v>1</v>
      </c>
    </row>
    <row r="3751" spans="1:10" x14ac:dyDescent="0.35">
      <c r="A3751" t="s">
        <v>9405</v>
      </c>
      <c r="B3751" t="s">
        <v>17820</v>
      </c>
      <c r="C3751" t="s">
        <v>17821</v>
      </c>
      <c r="D3751" t="s">
        <v>17822</v>
      </c>
      <c r="E3751" t="s">
        <v>17823</v>
      </c>
      <c r="F3751" s="2">
        <v>15</v>
      </c>
      <c r="H3751" t="s">
        <v>17824</v>
      </c>
      <c r="I3751">
        <v>0</v>
      </c>
      <c r="J3751">
        <v>1</v>
      </c>
    </row>
    <row r="3752" spans="1:10" x14ac:dyDescent="0.35">
      <c r="A3752" t="s">
        <v>9405</v>
      </c>
      <c r="B3752" t="s">
        <v>17825</v>
      </c>
      <c r="C3752" t="s">
        <v>17826</v>
      </c>
      <c r="D3752" t="s">
        <v>17827</v>
      </c>
      <c r="E3752" t="s">
        <v>17828</v>
      </c>
      <c r="F3752" s="2">
        <v>15</v>
      </c>
      <c r="H3752" t="s">
        <v>17829</v>
      </c>
      <c r="I3752">
        <v>0</v>
      </c>
      <c r="J3752">
        <v>1</v>
      </c>
    </row>
    <row r="3753" spans="1:10" x14ac:dyDescent="0.35">
      <c r="A3753" t="s">
        <v>9405</v>
      </c>
      <c r="B3753" t="s">
        <v>17830</v>
      </c>
      <c r="C3753" t="s">
        <v>17831</v>
      </c>
      <c r="D3753" t="s">
        <v>17832</v>
      </c>
      <c r="E3753" t="s">
        <v>17833</v>
      </c>
      <c r="F3753" s="2">
        <v>15</v>
      </c>
      <c r="H3753" t="s">
        <v>17834</v>
      </c>
      <c r="I3753">
        <v>0</v>
      </c>
      <c r="J3753">
        <v>1</v>
      </c>
    </row>
    <row r="3754" spans="1:10" x14ac:dyDescent="0.35">
      <c r="A3754" t="s">
        <v>9405</v>
      </c>
      <c r="B3754" t="s">
        <v>17835</v>
      </c>
      <c r="C3754" t="s">
        <v>17836</v>
      </c>
      <c r="D3754" t="s">
        <v>17837</v>
      </c>
      <c r="E3754" t="s">
        <v>17838</v>
      </c>
      <c r="F3754" s="2">
        <v>15</v>
      </c>
      <c r="H3754" t="s">
        <v>17839</v>
      </c>
      <c r="I3754">
        <v>0</v>
      </c>
      <c r="J3754">
        <v>1</v>
      </c>
    </row>
    <row r="3755" spans="1:10" x14ac:dyDescent="0.35">
      <c r="A3755" t="s">
        <v>9405</v>
      </c>
      <c r="B3755" t="s">
        <v>17840</v>
      </c>
      <c r="C3755" t="s">
        <v>17841</v>
      </c>
      <c r="D3755" t="s">
        <v>17842</v>
      </c>
      <c r="E3755" t="s">
        <v>17843</v>
      </c>
      <c r="F3755" s="2">
        <v>45</v>
      </c>
      <c r="H3755" t="s">
        <v>17844</v>
      </c>
      <c r="I3755">
        <v>0</v>
      </c>
      <c r="J3755">
        <v>1</v>
      </c>
    </row>
    <row r="3756" spans="1:10" x14ac:dyDescent="0.35">
      <c r="A3756" t="s">
        <v>9405</v>
      </c>
      <c r="B3756" t="s">
        <v>17845</v>
      </c>
      <c r="C3756" t="s">
        <v>17846</v>
      </c>
      <c r="D3756" t="s">
        <v>17847</v>
      </c>
      <c r="E3756" t="s">
        <v>17848</v>
      </c>
      <c r="F3756" s="2">
        <v>18</v>
      </c>
      <c r="H3756" t="s">
        <v>17849</v>
      </c>
      <c r="I3756">
        <v>0</v>
      </c>
      <c r="J3756">
        <v>1</v>
      </c>
    </row>
    <row r="3757" spans="1:10" x14ac:dyDescent="0.35">
      <c r="A3757" t="s">
        <v>9405</v>
      </c>
      <c r="B3757" t="s">
        <v>17850</v>
      </c>
      <c r="C3757" t="s">
        <v>17851</v>
      </c>
      <c r="D3757" t="s">
        <v>17852</v>
      </c>
      <c r="E3757" t="s">
        <v>17853</v>
      </c>
      <c r="F3757" s="2">
        <v>16.940000000000001</v>
      </c>
      <c r="I3757">
        <v>0</v>
      </c>
      <c r="J3757">
        <v>1</v>
      </c>
    </row>
    <row r="3758" spans="1:10" x14ac:dyDescent="0.35">
      <c r="A3758" t="s">
        <v>9405</v>
      </c>
      <c r="B3758" t="s">
        <v>17854</v>
      </c>
      <c r="C3758" t="s">
        <v>17855</v>
      </c>
      <c r="D3758" t="s">
        <v>17856</v>
      </c>
      <c r="E3758" t="s">
        <v>17857</v>
      </c>
      <c r="F3758" s="2">
        <v>15</v>
      </c>
      <c r="H3758" t="s">
        <v>17858</v>
      </c>
      <c r="I3758">
        <v>0</v>
      </c>
      <c r="J3758">
        <v>1</v>
      </c>
    </row>
    <row r="3759" spans="1:10" x14ac:dyDescent="0.35">
      <c r="A3759" t="s">
        <v>9405</v>
      </c>
      <c r="B3759" t="s">
        <v>17859</v>
      </c>
      <c r="C3759" t="s">
        <v>17860</v>
      </c>
      <c r="D3759" t="s">
        <v>17861</v>
      </c>
      <c r="E3759" t="s">
        <v>17862</v>
      </c>
      <c r="F3759" s="2">
        <v>0</v>
      </c>
      <c r="I3759">
        <v>0</v>
      </c>
      <c r="J3759">
        <v>1</v>
      </c>
    </row>
    <row r="3760" spans="1:10" x14ac:dyDescent="0.35">
      <c r="A3760" t="s">
        <v>9405</v>
      </c>
      <c r="B3760" t="s">
        <v>17863</v>
      </c>
      <c r="C3760" t="s">
        <v>17864</v>
      </c>
      <c r="D3760" t="s">
        <v>17865</v>
      </c>
      <c r="E3760" t="s">
        <v>17866</v>
      </c>
      <c r="F3760" s="2">
        <v>15</v>
      </c>
      <c r="H3760" t="s">
        <v>17867</v>
      </c>
      <c r="I3760">
        <v>0</v>
      </c>
      <c r="J3760">
        <v>1</v>
      </c>
    </row>
    <row r="3761" spans="1:10" x14ac:dyDescent="0.35">
      <c r="A3761" t="s">
        <v>9405</v>
      </c>
      <c r="B3761" t="s">
        <v>17868</v>
      </c>
      <c r="C3761" t="s">
        <v>17869</v>
      </c>
      <c r="D3761" t="s">
        <v>17870</v>
      </c>
      <c r="E3761" t="s">
        <v>17871</v>
      </c>
      <c r="F3761" s="2">
        <v>15</v>
      </c>
      <c r="H3761" t="s">
        <v>17872</v>
      </c>
      <c r="I3761">
        <v>0</v>
      </c>
      <c r="J3761">
        <v>1</v>
      </c>
    </row>
    <row r="3762" spans="1:10" x14ac:dyDescent="0.35">
      <c r="A3762" t="s">
        <v>9405</v>
      </c>
      <c r="B3762" t="s">
        <v>1444</v>
      </c>
      <c r="C3762" t="s">
        <v>17873</v>
      </c>
      <c r="D3762" t="s">
        <v>17874</v>
      </c>
      <c r="E3762" t="s">
        <v>17875</v>
      </c>
      <c r="F3762" s="2">
        <v>18.87</v>
      </c>
      <c r="I3762">
        <v>0</v>
      </c>
      <c r="J3762">
        <v>1</v>
      </c>
    </row>
    <row r="3763" spans="1:10" x14ac:dyDescent="0.35">
      <c r="A3763" t="s">
        <v>9405</v>
      </c>
      <c r="B3763" t="s">
        <v>17876</v>
      </c>
      <c r="C3763" t="s">
        <v>17877</v>
      </c>
      <c r="D3763" t="s">
        <v>17878</v>
      </c>
      <c r="E3763" t="s">
        <v>17879</v>
      </c>
      <c r="F3763" s="2">
        <v>15</v>
      </c>
      <c r="H3763" t="s">
        <v>17880</v>
      </c>
      <c r="I3763">
        <v>0</v>
      </c>
      <c r="J3763">
        <v>1</v>
      </c>
    </row>
    <row r="3764" spans="1:10" x14ac:dyDescent="0.35">
      <c r="A3764" t="s">
        <v>9405</v>
      </c>
      <c r="B3764" t="s">
        <v>17881</v>
      </c>
      <c r="C3764" t="s">
        <v>17882</v>
      </c>
      <c r="D3764" t="s">
        <v>17883</v>
      </c>
      <c r="E3764" t="s">
        <v>17884</v>
      </c>
      <c r="F3764" s="2">
        <v>15</v>
      </c>
      <c r="H3764" t="s">
        <v>17885</v>
      </c>
      <c r="I3764">
        <v>0</v>
      </c>
      <c r="J3764">
        <v>1</v>
      </c>
    </row>
    <row r="3765" spans="1:10" x14ac:dyDescent="0.35">
      <c r="A3765" t="s">
        <v>9405</v>
      </c>
      <c r="B3765" t="s">
        <v>17886</v>
      </c>
      <c r="C3765" t="s">
        <v>17887</v>
      </c>
      <c r="D3765" t="s">
        <v>17888</v>
      </c>
      <c r="E3765" t="s">
        <v>17889</v>
      </c>
      <c r="F3765" s="2">
        <v>31.25</v>
      </c>
      <c r="H3765" t="s">
        <v>17890</v>
      </c>
      <c r="I3765">
        <v>0</v>
      </c>
      <c r="J3765">
        <v>1</v>
      </c>
    </row>
    <row r="3766" spans="1:10" x14ac:dyDescent="0.35">
      <c r="A3766" t="s">
        <v>9405</v>
      </c>
      <c r="B3766" t="s">
        <v>17891</v>
      </c>
      <c r="C3766" t="s">
        <v>17892</v>
      </c>
      <c r="D3766" t="s">
        <v>17893</v>
      </c>
      <c r="E3766" t="s">
        <v>17894</v>
      </c>
      <c r="F3766" s="2">
        <v>15</v>
      </c>
      <c r="H3766" t="s">
        <v>17895</v>
      </c>
      <c r="I3766">
        <v>0</v>
      </c>
      <c r="J3766">
        <v>1</v>
      </c>
    </row>
    <row r="3767" spans="1:10" x14ac:dyDescent="0.35">
      <c r="A3767" t="s">
        <v>9405</v>
      </c>
      <c r="B3767" t="s">
        <v>17896</v>
      </c>
      <c r="C3767" t="s">
        <v>17897</v>
      </c>
      <c r="D3767" t="s">
        <v>17898</v>
      </c>
      <c r="E3767" t="s">
        <v>17899</v>
      </c>
      <c r="F3767" s="2">
        <v>15</v>
      </c>
      <c r="H3767" t="s">
        <v>17900</v>
      </c>
      <c r="I3767">
        <v>0</v>
      </c>
      <c r="J3767">
        <v>1</v>
      </c>
    </row>
    <row r="3768" spans="1:10" x14ac:dyDescent="0.35">
      <c r="A3768" t="s">
        <v>9405</v>
      </c>
      <c r="B3768" t="s">
        <v>17901</v>
      </c>
      <c r="C3768" t="s">
        <v>17902</v>
      </c>
      <c r="D3768" t="s">
        <v>17903</v>
      </c>
      <c r="E3768" t="s">
        <v>17904</v>
      </c>
      <c r="F3768" s="2">
        <v>15</v>
      </c>
      <c r="H3768" t="s">
        <v>17905</v>
      </c>
      <c r="I3768">
        <v>0</v>
      </c>
      <c r="J3768">
        <v>1</v>
      </c>
    </row>
    <row r="3769" spans="1:10" x14ac:dyDescent="0.35">
      <c r="A3769" t="s">
        <v>9405</v>
      </c>
      <c r="B3769" t="s">
        <v>17906</v>
      </c>
      <c r="C3769" t="s">
        <v>17907</v>
      </c>
      <c r="D3769" t="s">
        <v>17908</v>
      </c>
      <c r="E3769" t="s">
        <v>17909</v>
      </c>
      <c r="F3769" s="2">
        <v>15</v>
      </c>
      <c r="H3769" t="s">
        <v>17910</v>
      </c>
      <c r="I3769">
        <v>0</v>
      </c>
      <c r="J3769">
        <v>1</v>
      </c>
    </row>
    <row r="3770" spans="1:10" x14ac:dyDescent="0.35">
      <c r="A3770" t="s">
        <v>9405</v>
      </c>
      <c r="B3770" t="s">
        <v>17911</v>
      </c>
      <c r="C3770" t="s">
        <v>17912</v>
      </c>
      <c r="D3770" t="s">
        <v>17913</v>
      </c>
      <c r="E3770" t="s">
        <v>17914</v>
      </c>
      <c r="F3770" s="2">
        <v>15</v>
      </c>
      <c r="H3770" t="s">
        <v>17915</v>
      </c>
      <c r="I3770">
        <v>0</v>
      </c>
      <c r="J3770">
        <v>1</v>
      </c>
    </row>
    <row r="3771" spans="1:10" x14ac:dyDescent="0.35">
      <c r="A3771" t="s">
        <v>9405</v>
      </c>
      <c r="B3771" t="s">
        <v>17916</v>
      </c>
      <c r="C3771" t="s">
        <v>17917</v>
      </c>
      <c r="D3771" t="s">
        <v>17918</v>
      </c>
      <c r="E3771" t="s">
        <v>17919</v>
      </c>
      <c r="F3771" s="2">
        <v>15</v>
      </c>
      <c r="H3771" t="s">
        <v>17920</v>
      </c>
      <c r="I3771">
        <v>0</v>
      </c>
      <c r="J3771">
        <v>1</v>
      </c>
    </row>
    <row r="3772" spans="1:10" x14ac:dyDescent="0.35">
      <c r="A3772" t="s">
        <v>9405</v>
      </c>
      <c r="B3772" t="s">
        <v>17921</v>
      </c>
      <c r="C3772" t="s">
        <v>17922</v>
      </c>
      <c r="D3772" t="s">
        <v>17923</v>
      </c>
      <c r="E3772" t="s">
        <v>17924</v>
      </c>
      <c r="F3772" s="2">
        <v>15</v>
      </c>
      <c r="H3772" t="s">
        <v>17925</v>
      </c>
      <c r="I3772">
        <v>0</v>
      </c>
      <c r="J3772">
        <v>1</v>
      </c>
    </row>
    <row r="3773" spans="1:10" x14ac:dyDescent="0.35">
      <c r="A3773" t="s">
        <v>9405</v>
      </c>
      <c r="B3773" t="s">
        <v>17926</v>
      </c>
      <c r="C3773" t="s">
        <v>17927</v>
      </c>
      <c r="D3773" t="s">
        <v>17923</v>
      </c>
      <c r="E3773" t="s">
        <v>17924</v>
      </c>
      <c r="F3773" s="2">
        <v>25</v>
      </c>
      <c r="H3773" t="s">
        <v>17928</v>
      </c>
      <c r="I3773">
        <v>0</v>
      </c>
      <c r="J3773">
        <v>1</v>
      </c>
    </row>
    <row r="3774" spans="1:10" x14ac:dyDescent="0.35">
      <c r="A3774" t="s">
        <v>9405</v>
      </c>
      <c r="B3774" t="s">
        <v>17929</v>
      </c>
      <c r="C3774" t="s">
        <v>17930</v>
      </c>
      <c r="D3774" t="s">
        <v>17931</v>
      </c>
      <c r="E3774" t="s">
        <v>17932</v>
      </c>
      <c r="F3774" s="2">
        <v>30</v>
      </c>
      <c r="H3774" t="s">
        <v>17933</v>
      </c>
      <c r="I3774">
        <v>0</v>
      </c>
      <c r="J3774">
        <v>1</v>
      </c>
    </row>
    <row r="3775" spans="1:10" x14ac:dyDescent="0.35">
      <c r="A3775" t="s">
        <v>9405</v>
      </c>
      <c r="B3775" t="s">
        <v>17934</v>
      </c>
      <c r="C3775" t="s">
        <v>17935</v>
      </c>
      <c r="D3775" t="s">
        <v>17936</v>
      </c>
      <c r="E3775" t="s">
        <v>17937</v>
      </c>
      <c r="F3775" s="2">
        <v>18</v>
      </c>
      <c r="H3775" t="s">
        <v>17938</v>
      </c>
      <c r="I3775">
        <v>0</v>
      </c>
      <c r="J3775">
        <v>1</v>
      </c>
    </row>
    <row r="3776" spans="1:10" x14ac:dyDescent="0.35">
      <c r="A3776" t="s">
        <v>9405</v>
      </c>
      <c r="B3776" t="s">
        <v>17939</v>
      </c>
      <c r="C3776" t="s">
        <v>17940</v>
      </c>
      <c r="D3776" t="s">
        <v>17941</v>
      </c>
      <c r="E3776" t="s">
        <v>17942</v>
      </c>
      <c r="F3776" s="2">
        <v>16.25</v>
      </c>
      <c r="H3776" t="s">
        <v>17943</v>
      </c>
      <c r="I3776">
        <v>0</v>
      </c>
      <c r="J3776">
        <v>1</v>
      </c>
    </row>
    <row r="3777" spans="1:10" x14ac:dyDescent="0.35">
      <c r="A3777" t="s">
        <v>9405</v>
      </c>
      <c r="B3777" t="s">
        <v>17944</v>
      </c>
      <c r="C3777" t="s">
        <v>17945</v>
      </c>
      <c r="D3777" t="s">
        <v>17946</v>
      </c>
      <c r="E3777" t="s">
        <v>17947</v>
      </c>
      <c r="F3777" s="2">
        <v>15</v>
      </c>
      <c r="H3777" t="s">
        <v>17948</v>
      </c>
      <c r="I3777">
        <v>0</v>
      </c>
      <c r="J3777">
        <v>1</v>
      </c>
    </row>
    <row r="3778" spans="1:10" x14ac:dyDescent="0.35">
      <c r="A3778" t="s">
        <v>9405</v>
      </c>
      <c r="B3778" t="s">
        <v>17949</v>
      </c>
      <c r="C3778" t="s">
        <v>17950</v>
      </c>
      <c r="D3778" t="s">
        <v>17951</v>
      </c>
      <c r="E3778" t="s">
        <v>17952</v>
      </c>
      <c r="F3778" s="2">
        <v>17.579999999999998</v>
      </c>
      <c r="H3778" t="s">
        <v>17953</v>
      </c>
      <c r="I3778">
        <v>0</v>
      </c>
      <c r="J3778">
        <v>1</v>
      </c>
    </row>
    <row r="3779" spans="1:10" x14ac:dyDescent="0.35">
      <c r="A3779" t="s">
        <v>9405</v>
      </c>
      <c r="B3779" t="s">
        <v>17954</v>
      </c>
      <c r="C3779" t="s">
        <v>17955</v>
      </c>
      <c r="D3779" t="s">
        <v>17956</v>
      </c>
      <c r="E3779" t="s">
        <v>17957</v>
      </c>
      <c r="F3779" s="2">
        <v>15</v>
      </c>
      <c r="H3779" t="s">
        <v>17958</v>
      </c>
      <c r="I3779">
        <v>0</v>
      </c>
      <c r="J3779">
        <v>1</v>
      </c>
    </row>
    <row r="3780" spans="1:10" x14ac:dyDescent="0.35">
      <c r="A3780" t="s">
        <v>9405</v>
      </c>
      <c r="B3780" t="s">
        <v>17959</v>
      </c>
      <c r="C3780" t="s">
        <v>17960</v>
      </c>
      <c r="D3780" t="s">
        <v>17961</v>
      </c>
      <c r="E3780" t="s">
        <v>17962</v>
      </c>
      <c r="F3780" s="2">
        <v>61.25</v>
      </c>
      <c r="H3780" t="s">
        <v>17963</v>
      </c>
      <c r="I3780">
        <v>0</v>
      </c>
      <c r="J3780">
        <v>1</v>
      </c>
    </row>
    <row r="3781" spans="1:10" x14ac:dyDescent="0.35">
      <c r="A3781" t="s">
        <v>9405</v>
      </c>
      <c r="B3781" t="s">
        <v>17964</v>
      </c>
      <c r="C3781" t="s">
        <v>17965</v>
      </c>
      <c r="D3781" t="s">
        <v>17966</v>
      </c>
      <c r="E3781" t="s">
        <v>17967</v>
      </c>
      <c r="F3781" s="2">
        <v>15</v>
      </c>
      <c r="H3781" t="s">
        <v>17968</v>
      </c>
      <c r="I3781">
        <v>0</v>
      </c>
      <c r="J3781">
        <v>1</v>
      </c>
    </row>
    <row r="3782" spans="1:10" x14ac:dyDescent="0.35">
      <c r="A3782" t="s">
        <v>9405</v>
      </c>
      <c r="B3782" t="s">
        <v>17969</v>
      </c>
      <c r="C3782" t="s">
        <v>17970</v>
      </c>
      <c r="D3782" t="s">
        <v>17971</v>
      </c>
      <c r="E3782" t="s">
        <v>17971</v>
      </c>
      <c r="F3782" s="2">
        <v>15</v>
      </c>
      <c r="H3782" t="s">
        <v>17972</v>
      </c>
      <c r="I3782">
        <v>0</v>
      </c>
      <c r="J3782">
        <v>1</v>
      </c>
    </row>
    <row r="3783" spans="1:10" x14ac:dyDescent="0.35">
      <c r="A3783" t="s">
        <v>9405</v>
      </c>
      <c r="B3783" t="s">
        <v>17973</v>
      </c>
      <c r="C3783" t="s">
        <v>17974</v>
      </c>
      <c r="D3783" t="s">
        <v>17975</v>
      </c>
      <c r="E3783" t="s">
        <v>17976</v>
      </c>
      <c r="F3783" s="2">
        <v>50.82</v>
      </c>
      <c r="I3783">
        <v>0</v>
      </c>
      <c r="J3783">
        <v>1</v>
      </c>
    </row>
    <row r="3784" spans="1:10" x14ac:dyDescent="0.35">
      <c r="A3784" t="s">
        <v>9405</v>
      </c>
      <c r="B3784" t="s">
        <v>17977</v>
      </c>
      <c r="C3784" t="s">
        <v>17978</v>
      </c>
      <c r="D3784" t="s">
        <v>17979</v>
      </c>
      <c r="E3784" t="s">
        <v>17980</v>
      </c>
      <c r="F3784" s="2">
        <v>15</v>
      </c>
      <c r="H3784" t="s">
        <v>17981</v>
      </c>
      <c r="I3784">
        <v>0</v>
      </c>
      <c r="J3784">
        <v>1</v>
      </c>
    </row>
    <row r="3785" spans="1:10" x14ac:dyDescent="0.35">
      <c r="A3785" t="s">
        <v>9405</v>
      </c>
      <c r="B3785" t="s">
        <v>17982</v>
      </c>
      <c r="C3785" t="s">
        <v>17983</v>
      </c>
      <c r="D3785" t="s">
        <v>17984</v>
      </c>
      <c r="E3785" t="s">
        <v>17985</v>
      </c>
      <c r="F3785" s="2">
        <v>16.25</v>
      </c>
      <c r="H3785" t="s">
        <v>17986</v>
      </c>
      <c r="I3785">
        <v>0</v>
      </c>
      <c r="J3785">
        <v>1</v>
      </c>
    </row>
    <row r="3786" spans="1:10" x14ac:dyDescent="0.35">
      <c r="A3786" t="s">
        <v>9405</v>
      </c>
      <c r="B3786" t="s">
        <v>17987</v>
      </c>
      <c r="C3786" t="s">
        <v>17988</v>
      </c>
      <c r="D3786" t="s">
        <v>17989</v>
      </c>
      <c r="E3786" t="s">
        <v>17990</v>
      </c>
      <c r="F3786" s="2">
        <v>15</v>
      </c>
      <c r="H3786" t="s">
        <v>17991</v>
      </c>
      <c r="I3786">
        <v>0</v>
      </c>
      <c r="J3786">
        <v>1</v>
      </c>
    </row>
    <row r="3787" spans="1:10" x14ac:dyDescent="0.35">
      <c r="A3787" t="s">
        <v>9405</v>
      </c>
      <c r="B3787" t="s">
        <v>17992</v>
      </c>
      <c r="C3787" t="s">
        <v>17993</v>
      </c>
      <c r="D3787" t="s">
        <v>17994</v>
      </c>
      <c r="E3787" t="s">
        <v>17995</v>
      </c>
      <c r="F3787" s="2">
        <v>15</v>
      </c>
      <c r="H3787" t="s">
        <v>17996</v>
      </c>
      <c r="I3787">
        <v>0</v>
      </c>
      <c r="J3787">
        <v>1</v>
      </c>
    </row>
    <row r="3788" spans="1:10" x14ac:dyDescent="0.35">
      <c r="A3788" t="s">
        <v>9405</v>
      </c>
      <c r="B3788" t="s">
        <v>17997</v>
      </c>
      <c r="C3788" t="s">
        <v>17998</v>
      </c>
      <c r="D3788" t="s">
        <v>17999</v>
      </c>
      <c r="E3788" t="s">
        <v>18000</v>
      </c>
      <c r="F3788" s="2">
        <v>15</v>
      </c>
      <c r="H3788" t="s">
        <v>18001</v>
      </c>
      <c r="I3788">
        <v>0</v>
      </c>
      <c r="J3788">
        <v>1</v>
      </c>
    </row>
    <row r="3789" spans="1:10" x14ac:dyDescent="0.35">
      <c r="A3789" t="s">
        <v>9405</v>
      </c>
      <c r="B3789" t="s">
        <v>18002</v>
      </c>
      <c r="C3789" t="s">
        <v>18003</v>
      </c>
      <c r="D3789" t="s">
        <v>17999</v>
      </c>
      <c r="E3789" t="s">
        <v>18000</v>
      </c>
      <c r="F3789" s="2">
        <v>15</v>
      </c>
      <c r="H3789" t="s">
        <v>18004</v>
      </c>
      <c r="I3789">
        <v>0</v>
      </c>
      <c r="J3789">
        <v>1</v>
      </c>
    </row>
    <row r="3790" spans="1:10" x14ac:dyDescent="0.35">
      <c r="A3790" t="s">
        <v>9405</v>
      </c>
      <c r="B3790" t="s">
        <v>18005</v>
      </c>
      <c r="C3790" t="s">
        <v>18006</v>
      </c>
      <c r="D3790" t="s">
        <v>18007</v>
      </c>
      <c r="E3790" t="s">
        <v>18008</v>
      </c>
      <c r="F3790" s="2">
        <v>15</v>
      </c>
      <c r="H3790" t="s">
        <v>18009</v>
      </c>
      <c r="I3790">
        <v>0</v>
      </c>
      <c r="J3790">
        <v>1</v>
      </c>
    </row>
    <row r="3791" spans="1:10" x14ac:dyDescent="0.35">
      <c r="A3791" t="s">
        <v>9405</v>
      </c>
      <c r="B3791" t="s">
        <v>18010</v>
      </c>
      <c r="C3791" t="s">
        <v>18011</v>
      </c>
      <c r="D3791" t="s">
        <v>18012</v>
      </c>
      <c r="E3791" t="s">
        <v>18013</v>
      </c>
      <c r="F3791" s="2">
        <v>15</v>
      </c>
      <c r="H3791" t="s">
        <v>18014</v>
      </c>
      <c r="I3791">
        <v>0</v>
      </c>
      <c r="J3791">
        <v>1</v>
      </c>
    </row>
    <row r="3792" spans="1:10" x14ac:dyDescent="0.35">
      <c r="A3792" t="s">
        <v>9405</v>
      </c>
      <c r="B3792" t="s">
        <v>18015</v>
      </c>
      <c r="C3792" t="s">
        <v>18016</v>
      </c>
      <c r="D3792" t="s">
        <v>18017</v>
      </c>
      <c r="E3792" t="s">
        <v>18018</v>
      </c>
      <c r="F3792" s="2">
        <v>15</v>
      </c>
      <c r="H3792" t="s">
        <v>18019</v>
      </c>
      <c r="I3792">
        <v>0</v>
      </c>
      <c r="J3792">
        <v>1</v>
      </c>
    </row>
    <row r="3793" spans="1:10" x14ac:dyDescent="0.35">
      <c r="A3793" t="s">
        <v>9405</v>
      </c>
      <c r="B3793" t="s">
        <v>18020</v>
      </c>
      <c r="C3793" t="s">
        <v>18021</v>
      </c>
      <c r="D3793" t="s">
        <v>18022</v>
      </c>
      <c r="E3793" t="s">
        <v>18023</v>
      </c>
      <c r="F3793" s="2">
        <v>30</v>
      </c>
      <c r="H3793" t="s">
        <v>18024</v>
      </c>
      <c r="I3793">
        <v>0</v>
      </c>
      <c r="J3793">
        <v>1</v>
      </c>
    </row>
    <row r="3794" spans="1:10" x14ac:dyDescent="0.35">
      <c r="A3794" t="s">
        <v>9405</v>
      </c>
      <c r="B3794" t="s">
        <v>18025</v>
      </c>
      <c r="C3794" t="s">
        <v>18026</v>
      </c>
      <c r="D3794" t="s">
        <v>18027</v>
      </c>
      <c r="E3794" t="s">
        <v>18028</v>
      </c>
      <c r="F3794" s="2">
        <v>15</v>
      </c>
      <c r="H3794" t="s">
        <v>18029</v>
      </c>
      <c r="I3794">
        <v>0</v>
      </c>
      <c r="J3794">
        <v>1</v>
      </c>
    </row>
    <row r="3795" spans="1:10" x14ac:dyDescent="0.35">
      <c r="A3795" t="s">
        <v>9405</v>
      </c>
      <c r="B3795" t="s">
        <v>18030</v>
      </c>
      <c r="C3795" t="s">
        <v>18031</v>
      </c>
      <c r="D3795" t="s">
        <v>18032</v>
      </c>
      <c r="E3795" t="s">
        <v>18033</v>
      </c>
      <c r="F3795" s="2">
        <v>15</v>
      </c>
      <c r="H3795" t="s">
        <v>18034</v>
      </c>
      <c r="I3795">
        <v>0</v>
      </c>
      <c r="J3795">
        <v>1</v>
      </c>
    </row>
    <row r="3796" spans="1:10" x14ac:dyDescent="0.35">
      <c r="A3796" t="s">
        <v>9405</v>
      </c>
      <c r="B3796" t="s">
        <v>18035</v>
      </c>
      <c r="C3796" t="s">
        <v>18036</v>
      </c>
      <c r="D3796" t="s">
        <v>18037</v>
      </c>
      <c r="E3796" t="s">
        <v>18038</v>
      </c>
      <c r="F3796" s="2">
        <v>15</v>
      </c>
      <c r="H3796" t="s">
        <v>18039</v>
      </c>
      <c r="I3796">
        <v>0</v>
      </c>
      <c r="J3796">
        <v>1</v>
      </c>
    </row>
    <row r="3797" spans="1:10" x14ac:dyDescent="0.35">
      <c r="A3797" t="s">
        <v>9405</v>
      </c>
      <c r="B3797" t="s">
        <v>18040</v>
      </c>
      <c r="C3797" t="s">
        <v>18041</v>
      </c>
      <c r="D3797" t="s">
        <v>18042</v>
      </c>
      <c r="E3797" t="s">
        <v>18043</v>
      </c>
      <c r="F3797" s="2">
        <v>15</v>
      </c>
      <c r="H3797" t="s">
        <v>18044</v>
      </c>
      <c r="I3797">
        <v>0</v>
      </c>
      <c r="J3797">
        <v>1</v>
      </c>
    </row>
    <row r="3798" spans="1:10" x14ac:dyDescent="0.35">
      <c r="A3798" t="s">
        <v>9405</v>
      </c>
      <c r="B3798" t="s">
        <v>18045</v>
      </c>
      <c r="C3798" t="s">
        <v>18046</v>
      </c>
      <c r="D3798" t="s">
        <v>18047</v>
      </c>
      <c r="E3798" t="s">
        <v>18048</v>
      </c>
      <c r="F3798" s="2">
        <v>15</v>
      </c>
      <c r="H3798" t="s">
        <v>18049</v>
      </c>
      <c r="I3798">
        <v>0</v>
      </c>
      <c r="J3798">
        <v>1</v>
      </c>
    </row>
    <row r="3799" spans="1:10" x14ac:dyDescent="0.35">
      <c r="A3799" t="s">
        <v>9405</v>
      </c>
      <c r="B3799" t="s">
        <v>18050</v>
      </c>
      <c r="C3799" t="s">
        <v>18051</v>
      </c>
      <c r="D3799" t="s">
        <v>18052</v>
      </c>
      <c r="E3799" t="s">
        <v>18053</v>
      </c>
      <c r="F3799" s="2">
        <v>15</v>
      </c>
      <c r="H3799" t="s">
        <v>18054</v>
      </c>
      <c r="I3799">
        <v>0</v>
      </c>
      <c r="J3799">
        <v>1</v>
      </c>
    </row>
    <row r="3800" spans="1:10" x14ac:dyDescent="0.35">
      <c r="A3800" t="s">
        <v>9405</v>
      </c>
      <c r="B3800" t="s">
        <v>18055</v>
      </c>
      <c r="C3800" t="s">
        <v>18056</v>
      </c>
      <c r="D3800" t="s">
        <v>18057</v>
      </c>
      <c r="E3800" t="s">
        <v>18058</v>
      </c>
      <c r="F3800" s="2">
        <v>15</v>
      </c>
      <c r="H3800" t="s">
        <v>18059</v>
      </c>
      <c r="I3800">
        <v>0</v>
      </c>
      <c r="J3800">
        <v>1</v>
      </c>
    </row>
    <row r="3801" spans="1:10" x14ac:dyDescent="0.35">
      <c r="A3801" t="s">
        <v>9405</v>
      </c>
      <c r="B3801" t="s">
        <v>18060</v>
      </c>
      <c r="C3801" t="s">
        <v>18061</v>
      </c>
      <c r="D3801" t="s">
        <v>18062</v>
      </c>
      <c r="E3801" t="s">
        <v>18063</v>
      </c>
      <c r="F3801" s="2">
        <v>15</v>
      </c>
      <c r="H3801" t="s">
        <v>18064</v>
      </c>
      <c r="I3801">
        <v>0</v>
      </c>
      <c r="J3801">
        <v>1</v>
      </c>
    </row>
    <row r="3802" spans="1:10" x14ac:dyDescent="0.35">
      <c r="A3802" t="s">
        <v>9405</v>
      </c>
      <c r="B3802" t="s">
        <v>18065</v>
      </c>
      <c r="C3802" t="s">
        <v>18066</v>
      </c>
      <c r="D3802" t="s">
        <v>18067</v>
      </c>
      <c r="E3802" t="s">
        <v>18068</v>
      </c>
      <c r="F3802" s="2">
        <v>15</v>
      </c>
      <c r="H3802" t="s">
        <v>18069</v>
      </c>
      <c r="I3802">
        <v>0</v>
      </c>
      <c r="J3802">
        <v>1</v>
      </c>
    </row>
    <row r="3803" spans="1:10" x14ac:dyDescent="0.35">
      <c r="A3803" t="s">
        <v>9405</v>
      </c>
      <c r="B3803" t="s">
        <v>18070</v>
      </c>
      <c r="C3803" t="s">
        <v>18071</v>
      </c>
      <c r="D3803" t="s">
        <v>18072</v>
      </c>
      <c r="E3803" t="s">
        <v>18073</v>
      </c>
      <c r="F3803" s="2">
        <v>30</v>
      </c>
      <c r="H3803" t="s">
        <v>18074</v>
      </c>
      <c r="I3803">
        <v>0</v>
      </c>
      <c r="J3803">
        <v>1</v>
      </c>
    </row>
    <row r="3804" spans="1:10" x14ac:dyDescent="0.35">
      <c r="A3804" t="s">
        <v>9405</v>
      </c>
      <c r="B3804" t="s">
        <v>18075</v>
      </c>
      <c r="C3804" t="s">
        <v>18076</v>
      </c>
      <c r="D3804" t="s">
        <v>18077</v>
      </c>
      <c r="E3804" t="s">
        <v>18078</v>
      </c>
      <c r="F3804" s="2">
        <v>5.81</v>
      </c>
      <c r="H3804" t="s">
        <v>18079</v>
      </c>
      <c r="I3804">
        <v>0</v>
      </c>
      <c r="J3804">
        <v>1</v>
      </c>
    </row>
    <row r="3805" spans="1:10" x14ac:dyDescent="0.35">
      <c r="A3805" t="s">
        <v>9405</v>
      </c>
      <c r="B3805" t="s">
        <v>18080</v>
      </c>
      <c r="C3805" t="s">
        <v>18081</v>
      </c>
      <c r="D3805" t="s">
        <v>18082</v>
      </c>
      <c r="E3805" t="s">
        <v>18083</v>
      </c>
      <c r="F3805" s="2">
        <v>15</v>
      </c>
      <c r="H3805" t="s">
        <v>18084</v>
      </c>
      <c r="I3805">
        <v>0</v>
      </c>
      <c r="J3805">
        <v>1</v>
      </c>
    </row>
    <row r="3806" spans="1:10" x14ac:dyDescent="0.35">
      <c r="A3806" t="s">
        <v>9405</v>
      </c>
      <c r="B3806" t="s">
        <v>18085</v>
      </c>
      <c r="C3806" t="s">
        <v>18086</v>
      </c>
      <c r="D3806" t="s">
        <v>18087</v>
      </c>
      <c r="E3806" t="s">
        <v>18088</v>
      </c>
      <c r="F3806" s="2">
        <v>15</v>
      </c>
      <c r="H3806" t="s">
        <v>18089</v>
      </c>
      <c r="I3806">
        <v>0</v>
      </c>
      <c r="J3806">
        <v>1</v>
      </c>
    </row>
    <row r="3807" spans="1:10" x14ac:dyDescent="0.35">
      <c r="A3807" t="s">
        <v>9405</v>
      </c>
      <c r="B3807" t="s">
        <v>18090</v>
      </c>
      <c r="C3807" t="s">
        <v>18091</v>
      </c>
      <c r="D3807" t="s">
        <v>18092</v>
      </c>
      <c r="E3807" t="s">
        <v>18093</v>
      </c>
      <c r="F3807" s="2">
        <v>15</v>
      </c>
      <c r="H3807" t="s">
        <v>18094</v>
      </c>
      <c r="I3807">
        <v>0</v>
      </c>
      <c r="J3807">
        <v>1</v>
      </c>
    </row>
    <row r="3808" spans="1:10" x14ac:dyDescent="0.35">
      <c r="A3808" t="s">
        <v>9405</v>
      </c>
      <c r="B3808" t="s">
        <v>18095</v>
      </c>
      <c r="C3808" t="s">
        <v>18096</v>
      </c>
      <c r="D3808" t="s">
        <v>18097</v>
      </c>
      <c r="E3808" t="s">
        <v>18098</v>
      </c>
      <c r="F3808" s="2">
        <v>15</v>
      </c>
      <c r="H3808" t="s">
        <v>18099</v>
      </c>
      <c r="I3808">
        <v>0</v>
      </c>
      <c r="J3808">
        <v>1</v>
      </c>
    </row>
    <row r="3809" spans="1:10" x14ac:dyDescent="0.35">
      <c r="A3809" t="s">
        <v>9405</v>
      </c>
      <c r="B3809" t="s">
        <v>18100</v>
      </c>
      <c r="C3809" t="s">
        <v>18101</v>
      </c>
      <c r="D3809" t="s">
        <v>18102</v>
      </c>
      <c r="E3809" t="s">
        <v>18103</v>
      </c>
      <c r="F3809" s="2">
        <v>12</v>
      </c>
      <c r="H3809" t="s">
        <v>18104</v>
      </c>
      <c r="I3809">
        <v>0</v>
      </c>
      <c r="J3809">
        <v>1</v>
      </c>
    </row>
    <row r="3810" spans="1:10" x14ac:dyDescent="0.35">
      <c r="A3810" t="s">
        <v>9405</v>
      </c>
      <c r="B3810" t="s">
        <v>18105</v>
      </c>
      <c r="C3810" t="s">
        <v>18106</v>
      </c>
      <c r="D3810" t="s">
        <v>18107</v>
      </c>
      <c r="E3810" t="s">
        <v>18108</v>
      </c>
      <c r="F3810" s="2">
        <v>15</v>
      </c>
      <c r="H3810" t="s">
        <v>18109</v>
      </c>
      <c r="I3810">
        <v>0</v>
      </c>
      <c r="J3810">
        <v>1</v>
      </c>
    </row>
    <row r="3811" spans="1:10" x14ac:dyDescent="0.35">
      <c r="A3811" t="s">
        <v>9405</v>
      </c>
      <c r="B3811" t="s">
        <v>18105</v>
      </c>
      <c r="C3811" t="s">
        <v>18106</v>
      </c>
      <c r="D3811" t="s">
        <v>18107</v>
      </c>
      <c r="E3811" t="s">
        <v>18108</v>
      </c>
      <c r="F3811" s="2">
        <v>16.25</v>
      </c>
      <c r="H3811" t="s">
        <v>18109</v>
      </c>
      <c r="I3811">
        <v>0</v>
      </c>
      <c r="J3811">
        <v>1</v>
      </c>
    </row>
    <row r="3812" spans="1:10" x14ac:dyDescent="0.35">
      <c r="A3812" t="s">
        <v>9405</v>
      </c>
      <c r="B3812" t="s">
        <v>18110</v>
      </c>
      <c r="C3812" t="s">
        <v>18111</v>
      </c>
      <c r="D3812" t="s">
        <v>18112</v>
      </c>
      <c r="E3812" t="s">
        <v>18113</v>
      </c>
      <c r="F3812" s="2">
        <v>15</v>
      </c>
      <c r="H3812" t="s">
        <v>18114</v>
      </c>
      <c r="I3812">
        <v>0</v>
      </c>
      <c r="J3812">
        <v>1</v>
      </c>
    </row>
    <row r="3813" spans="1:10" x14ac:dyDescent="0.35">
      <c r="A3813" t="s">
        <v>9405</v>
      </c>
      <c r="B3813" t="s">
        <v>18115</v>
      </c>
      <c r="C3813" t="s">
        <v>18116</v>
      </c>
      <c r="D3813" t="s">
        <v>18117</v>
      </c>
      <c r="E3813" t="s">
        <v>18118</v>
      </c>
      <c r="F3813" s="2">
        <v>15</v>
      </c>
      <c r="H3813" t="s">
        <v>18119</v>
      </c>
      <c r="I3813">
        <v>0</v>
      </c>
      <c r="J3813">
        <v>1</v>
      </c>
    </row>
    <row r="3814" spans="1:10" x14ac:dyDescent="0.35">
      <c r="A3814" t="s">
        <v>9405</v>
      </c>
      <c r="B3814" t="s">
        <v>18120</v>
      </c>
      <c r="C3814" t="s">
        <v>18121</v>
      </c>
      <c r="D3814" t="s">
        <v>18122</v>
      </c>
      <c r="E3814" t="s">
        <v>18123</v>
      </c>
      <c r="F3814" s="2">
        <v>15</v>
      </c>
      <c r="H3814" t="s">
        <v>18124</v>
      </c>
      <c r="I3814">
        <v>0</v>
      </c>
      <c r="J3814">
        <v>1</v>
      </c>
    </row>
    <row r="3815" spans="1:10" x14ac:dyDescent="0.35">
      <c r="A3815" t="s">
        <v>9405</v>
      </c>
      <c r="B3815" t="s">
        <v>18125</v>
      </c>
      <c r="C3815" t="s">
        <v>18126</v>
      </c>
      <c r="D3815" t="s">
        <v>18127</v>
      </c>
      <c r="E3815" t="s">
        <v>18128</v>
      </c>
      <c r="F3815" s="2">
        <v>15</v>
      </c>
      <c r="H3815" t="s">
        <v>18129</v>
      </c>
      <c r="I3815">
        <v>0</v>
      </c>
      <c r="J3815">
        <v>1</v>
      </c>
    </row>
    <row r="3816" spans="1:10" x14ac:dyDescent="0.35">
      <c r="A3816" t="s">
        <v>9405</v>
      </c>
      <c r="B3816" t="s">
        <v>18130</v>
      </c>
      <c r="C3816" t="s">
        <v>18131</v>
      </c>
      <c r="D3816" t="s">
        <v>18132</v>
      </c>
      <c r="E3816" t="s">
        <v>18133</v>
      </c>
      <c r="F3816" s="2">
        <v>15</v>
      </c>
      <c r="H3816" t="s">
        <v>18134</v>
      </c>
      <c r="I3816">
        <v>0</v>
      </c>
      <c r="J3816">
        <v>1</v>
      </c>
    </row>
    <row r="3817" spans="1:10" x14ac:dyDescent="0.35">
      <c r="A3817" t="s">
        <v>9405</v>
      </c>
      <c r="B3817" t="s">
        <v>18135</v>
      </c>
      <c r="C3817" t="s">
        <v>18136</v>
      </c>
      <c r="D3817" t="s">
        <v>18137</v>
      </c>
      <c r="E3817" t="s">
        <v>18138</v>
      </c>
      <c r="F3817" s="2">
        <v>15</v>
      </c>
      <c r="H3817" t="s">
        <v>18139</v>
      </c>
      <c r="I3817">
        <v>0</v>
      </c>
      <c r="J3817">
        <v>1</v>
      </c>
    </row>
    <row r="3818" spans="1:10" x14ac:dyDescent="0.35">
      <c r="A3818" t="s">
        <v>9405</v>
      </c>
      <c r="B3818" t="s">
        <v>18140</v>
      </c>
      <c r="C3818" t="s">
        <v>18141</v>
      </c>
      <c r="D3818" t="s">
        <v>18142</v>
      </c>
      <c r="E3818" t="s">
        <v>18143</v>
      </c>
      <c r="F3818" s="2">
        <v>15</v>
      </c>
      <c r="H3818" t="s">
        <v>18144</v>
      </c>
      <c r="I3818">
        <v>0</v>
      </c>
      <c r="J3818">
        <v>1</v>
      </c>
    </row>
    <row r="3819" spans="1:10" x14ac:dyDescent="0.35">
      <c r="A3819" t="s">
        <v>9405</v>
      </c>
      <c r="B3819" t="s">
        <v>18145</v>
      </c>
      <c r="C3819" t="s">
        <v>18146</v>
      </c>
      <c r="D3819" t="s">
        <v>18147</v>
      </c>
      <c r="E3819" t="s">
        <v>18148</v>
      </c>
      <c r="F3819" s="2">
        <v>3.61</v>
      </c>
      <c r="H3819" t="s">
        <v>18149</v>
      </c>
      <c r="I3819">
        <v>0</v>
      </c>
      <c r="J3819">
        <v>1</v>
      </c>
    </row>
    <row r="3820" spans="1:10" x14ac:dyDescent="0.35">
      <c r="A3820" t="s">
        <v>9405</v>
      </c>
      <c r="B3820" t="s">
        <v>18150</v>
      </c>
      <c r="C3820" t="s">
        <v>18151</v>
      </c>
      <c r="D3820" t="s">
        <v>18152</v>
      </c>
      <c r="E3820" t="s">
        <v>18153</v>
      </c>
      <c r="F3820" s="2">
        <v>40</v>
      </c>
      <c r="H3820" t="s">
        <v>18154</v>
      </c>
      <c r="I3820">
        <v>0</v>
      </c>
      <c r="J3820">
        <v>1</v>
      </c>
    </row>
    <row r="3821" spans="1:10" x14ac:dyDescent="0.35">
      <c r="A3821" t="s">
        <v>9405</v>
      </c>
      <c r="B3821" t="s">
        <v>18155</v>
      </c>
      <c r="C3821" t="s">
        <v>18156</v>
      </c>
      <c r="D3821" t="s">
        <v>18157</v>
      </c>
      <c r="E3821" t="s">
        <v>18158</v>
      </c>
      <c r="F3821" s="2">
        <v>15</v>
      </c>
      <c r="H3821" t="s">
        <v>18159</v>
      </c>
      <c r="I3821">
        <v>0</v>
      </c>
      <c r="J3821">
        <v>1</v>
      </c>
    </row>
    <row r="3822" spans="1:10" x14ac:dyDescent="0.35">
      <c r="A3822" t="s">
        <v>9405</v>
      </c>
      <c r="B3822" t="s">
        <v>18160</v>
      </c>
      <c r="C3822" t="s">
        <v>18161</v>
      </c>
      <c r="D3822" t="s">
        <v>18162</v>
      </c>
      <c r="E3822" t="s">
        <v>18163</v>
      </c>
      <c r="F3822" s="2">
        <v>15</v>
      </c>
      <c r="H3822" t="s">
        <v>18164</v>
      </c>
      <c r="I3822">
        <v>0</v>
      </c>
      <c r="J3822">
        <v>1</v>
      </c>
    </row>
    <row r="3823" spans="1:10" x14ac:dyDescent="0.35">
      <c r="A3823" t="s">
        <v>9405</v>
      </c>
      <c r="B3823" t="s">
        <v>18165</v>
      </c>
      <c r="C3823" t="s">
        <v>18166</v>
      </c>
      <c r="D3823" t="s">
        <v>18167</v>
      </c>
      <c r="E3823" t="s">
        <v>18168</v>
      </c>
      <c r="F3823" s="2">
        <v>15</v>
      </c>
      <c r="H3823" t="s">
        <v>18169</v>
      </c>
      <c r="I3823">
        <v>0</v>
      </c>
      <c r="J3823">
        <v>1</v>
      </c>
    </row>
    <row r="3824" spans="1:10" x14ac:dyDescent="0.35">
      <c r="A3824" t="s">
        <v>9405</v>
      </c>
      <c r="B3824" t="s">
        <v>18170</v>
      </c>
      <c r="C3824" t="s">
        <v>18171</v>
      </c>
      <c r="D3824" t="s">
        <v>18172</v>
      </c>
      <c r="E3824" t="s">
        <v>18173</v>
      </c>
      <c r="F3824" s="2">
        <v>30</v>
      </c>
      <c r="H3824" t="s">
        <v>18174</v>
      </c>
      <c r="I3824">
        <v>0</v>
      </c>
      <c r="J3824">
        <v>1</v>
      </c>
    </row>
    <row r="3825" spans="1:10" x14ac:dyDescent="0.35">
      <c r="A3825" t="s">
        <v>9405</v>
      </c>
      <c r="B3825" t="s">
        <v>18175</v>
      </c>
      <c r="C3825" t="s">
        <v>18176</v>
      </c>
      <c r="D3825" t="s">
        <v>18177</v>
      </c>
      <c r="E3825" t="s">
        <v>18178</v>
      </c>
      <c r="F3825" s="2">
        <v>15</v>
      </c>
      <c r="H3825" t="s">
        <v>18179</v>
      </c>
      <c r="I3825">
        <v>0</v>
      </c>
      <c r="J3825">
        <v>1</v>
      </c>
    </row>
    <row r="3826" spans="1:10" x14ac:dyDescent="0.35">
      <c r="A3826" t="s">
        <v>9405</v>
      </c>
      <c r="B3826" t="s">
        <v>18180</v>
      </c>
      <c r="C3826" t="s">
        <v>18181</v>
      </c>
      <c r="D3826" t="s">
        <v>18182</v>
      </c>
      <c r="E3826" t="s">
        <v>18183</v>
      </c>
      <c r="F3826" s="2">
        <v>15</v>
      </c>
      <c r="H3826" t="s">
        <v>18184</v>
      </c>
      <c r="I3826">
        <v>0</v>
      </c>
      <c r="J3826">
        <v>1</v>
      </c>
    </row>
    <row r="3827" spans="1:10" x14ac:dyDescent="0.35">
      <c r="A3827" t="s">
        <v>9405</v>
      </c>
      <c r="B3827" t="s">
        <v>18185</v>
      </c>
      <c r="C3827" t="s">
        <v>18186</v>
      </c>
      <c r="D3827" t="s">
        <v>18187</v>
      </c>
      <c r="E3827" t="s">
        <v>18188</v>
      </c>
      <c r="F3827" s="2">
        <v>15</v>
      </c>
      <c r="H3827" t="s">
        <v>18189</v>
      </c>
      <c r="I3827">
        <v>0</v>
      </c>
      <c r="J3827">
        <v>1</v>
      </c>
    </row>
    <row r="3828" spans="1:10" x14ac:dyDescent="0.35">
      <c r="A3828" t="s">
        <v>9405</v>
      </c>
      <c r="B3828" t="s">
        <v>18190</v>
      </c>
      <c r="C3828" t="s">
        <v>18191</v>
      </c>
      <c r="D3828" t="s">
        <v>18187</v>
      </c>
      <c r="E3828" t="s">
        <v>18188</v>
      </c>
      <c r="F3828" s="2">
        <v>15</v>
      </c>
      <c r="H3828" t="s">
        <v>18192</v>
      </c>
      <c r="I3828">
        <v>0</v>
      </c>
      <c r="J3828">
        <v>1</v>
      </c>
    </row>
    <row r="3829" spans="1:10" x14ac:dyDescent="0.35">
      <c r="A3829" t="s">
        <v>9405</v>
      </c>
      <c r="B3829" t="s">
        <v>18193</v>
      </c>
      <c r="C3829" t="s">
        <v>18194</v>
      </c>
      <c r="D3829" t="s">
        <v>18195</v>
      </c>
      <c r="E3829" t="s">
        <v>18196</v>
      </c>
      <c r="F3829" s="2">
        <v>12</v>
      </c>
      <c r="H3829" t="s">
        <v>18197</v>
      </c>
      <c r="I3829">
        <v>0</v>
      </c>
      <c r="J3829">
        <v>1</v>
      </c>
    </row>
    <row r="3830" spans="1:10" x14ac:dyDescent="0.35">
      <c r="A3830" t="s">
        <v>9405</v>
      </c>
      <c r="B3830" t="s">
        <v>18198</v>
      </c>
      <c r="C3830" t="s">
        <v>18199</v>
      </c>
      <c r="D3830" t="s">
        <v>18200</v>
      </c>
      <c r="E3830" t="s">
        <v>18201</v>
      </c>
      <c r="F3830" s="2">
        <v>15</v>
      </c>
      <c r="H3830" t="s">
        <v>18202</v>
      </c>
      <c r="I3830">
        <v>0</v>
      </c>
      <c r="J3830">
        <v>1</v>
      </c>
    </row>
    <row r="3831" spans="1:10" x14ac:dyDescent="0.35">
      <c r="A3831" t="s">
        <v>9405</v>
      </c>
      <c r="B3831" t="s">
        <v>18203</v>
      </c>
      <c r="C3831" t="s">
        <v>18204</v>
      </c>
      <c r="D3831" t="s">
        <v>18205</v>
      </c>
      <c r="E3831" t="s">
        <v>18206</v>
      </c>
      <c r="F3831" s="2">
        <v>16.940000000000001</v>
      </c>
      <c r="I3831">
        <v>0</v>
      </c>
      <c r="J3831">
        <v>1</v>
      </c>
    </row>
    <row r="3832" spans="1:10" x14ac:dyDescent="0.35">
      <c r="A3832" t="s">
        <v>9405</v>
      </c>
      <c r="B3832" t="s">
        <v>18207</v>
      </c>
      <c r="C3832" t="s">
        <v>18208</v>
      </c>
      <c r="D3832" t="s">
        <v>18209</v>
      </c>
      <c r="E3832" t="s">
        <v>18210</v>
      </c>
      <c r="F3832" s="2">
        <v>15</v>
      </c>
      <c r="H3832" t="s">
        <v>18211</v>
      </c>
      <c r="I3832">
        <v>0</v>
      </c>
      <c r="J3832">
        <v>1</v>
      </c>
    </row>
    <row r="3833" spans="1:10" x14ac:dyDescent="0.35">
      <c r="A3833" t="s">
        <v>9405</v>
      </c>
      <c r="B3833" t="s">
        <v>18212</v>
      </c>
      <c r="C3833" t="s">
        <v>18213</v>
      </c>
      <c r="D3833" t="s">
        <v>18214</v>
      </c>
      <c r="E3833" t="s">
        <v>18215</v>
      </c>
      <c r="F3833" s="2">
        <v>20</v>
      </c>
      <c r="H3833" t="s">
        <v>18216</v>
      </c>
      <c r="I3833">
        <v>0</v>
      </c>
      <c r="J3833">
        <v>1</v>
      </c>
    </row>
    <row r="3834" spans="1:10" x14ac:dyDescent="0.35">
      <c r="A3834" t="s">
        <v>9405</v>
      </c>
      <c r="B3834" t="s">
        <v>18217</v>
      </c>
      <c r="C3834" t="s">
        <v>18218</v>
      </c>
      <c r="D3834" t="s">
        <v>18219</v>
      </c>
      <c r="E3834" t="s">
        <v>18220</v>
      </c>
      <c r="F3834" s="2">
        <v>15</v>
      </c>
      <c r="H3834" t="s">
        <v>18221</v>
      </c>
      <c r="I3834">
        <v>0</v>
      </c>
      <c r="J3834">
        <v>1</v>
      </c>
    </row>
    <row r="3835" spans="1:10" x14ac:dyDescent="0.35">
      <c r="A3835" t="s">
        <v>9405</v>
      </c>
      <c r="B3835" t="s">
        <v>18222</v>
      </c>
      <c r="C3835" t="s">
        <v>18223</v>
      </c>
      <c r="D3835" t="s">
        <v>18224</v>
      </c>
      <c r="E3835" t="s">
        <v>18225</v>
      </c>
      <c r="F3835" s="2">
        <v>30</v>
      </c>
      <c r="H3835" t="s">
        <v>18226</v>
      </c>
      <c r="I3835">
        <v>0</v>
      </c>
      <c r="J3835">
        <v>1</v>
      </c>
    </row>
    <row r="3836" spans="1:10" x14ac:dyDescent="0.35">
      <c r="A3836" t="s">
        <v>9405</v>
      </c>
      <c r="B3836" t="s">
        <v>18227</v>
      </c>
      <c r="C3836" t="s">
        <v>18228</v>
      </c>
      <c r="D3836" t="s">
        <v>18229</v>
      </c>
      <c r="E3836" t="s">
        <v>18230</v>
      </c>
      <c r="F3836" s="2">
        <v>15</v>
      </c>
      <c r="H3836" t="s">
        <v>18231</v>
      </c>
      <c r="I3836">
        <v>0</v>
      </c>
      <c r="J3836">
        <v>1</v>
      </c>
    </row>
    <row r="3837" spans="1:10" x14ac:dyDescent="0.35">
      <c r="A3837" t="s">
        <v>9405</v>
      </c>
      <c r="B3837" t="s">
        <v>18232</v>
      </c>
      <c r="C3837" t="s">
        <v>18233</v>
      </c>
      <c r="D3837" t="s">
        <v>18234</v>
      </c>
      <c r="E3837" t="s">
        <v>18235</v>
      </c>
      <c r="F3837" s="2">
        <v>32.5</v>
      </c>
      <c r="H3837" t="s">
        <v>18236</v>
      </c>
      <c r="I3837">
        <v>0</v>
      </c>
      <c r="J3837">
        <v>1</v>
      </c>
    </row>
    <row r="3838" spans="1:10" x14ac:dyDescent="0.35">
      <c r="A3838" t="s">
        <v>9405</v>
      </c>
      <c r="B3838" t="s">
        <v>18237</v>
      </c>
      <c r="C3838" t="s">
        <v>18238</v>
      </c>
      <c r="D3838" t="s">
        <v>18239</v>
      </c>
      <c r="E3838" t="s">
        <v>18240</v>
      </c>
      <c r="F3838" s="2">
        <v>15</v>
      </c>
      <c r="H3838" t="s">
        <v>18241</v>
      </c>
      <c r="I3838">
        <v>0</v>
      </c>
      <c r="J3838">
        <v>1</v>
      </c>
    </row>
    <row r="3839" spans="1:10" x14ac:dyDescent="0.35">
      <c r="A3839" t="s">
        <v>9405</v>
      </c>
      <c r="B3839" t="s">
        <v>18242</v>
      </c>
      <c r="C3839" t="s">
        <v>18243</v>
      </c>
      <c r="D3839" t="s">
        <v>18244</v>
      </c>
      <c r="E3839" t="s">
        <v>18245</v>
      </c>
      <c r="F3839" s="2">
        <v>15</v>
      </c>
      <c r="H3839" t="s">
        <v>18246</v>
      </c>
      <c r="I3839">
        <v>0</v>
      </c>
      <c r="J3839">
        <v>1</v>
      </c>
    </row>
    <row r="3840" spans="1:10" x14ac:dyDescent="0.35">
      <c r="A3840" t="s">
        <v>9405</v>
      </c>
      <c r="B3840" t="s">
        <v>18247</v>
      </c>
      <c r="C3840" t="s">
        <v>18248</v>
      </c>
      <c r="D3840" t="s">
        <v>18249</v>
      </c>
      <c r="E3840" t="s">
        <v>18250</v>
      </c>
      <c r="F3840" s="2">
        <v>15</v>
      </c>
      <c r="H3840" t="s">
        <v>18251</v>
      </c>
      <c r="I3840">
        <v>0</v>
      </c>
      <c r="J3840">
        <v>1</v>
      </c>
    </row>
    <row r="3841" spans="1:10" x14ac:dyDescent="0.35">
      <c r="A3841" t="s">
        <v>9405</v>
      </c>
      <c r="B3841" t="s">
        <v>18252</v>
      </c>
      <c r="C3841" t="s">
        <v>18253</v>
      </c>
      <c r="D3841" t="s">
        <v>18254</v>
      </c>
      <c r="E3841" t="s">
        <v>18255</v>
      </c>
      <c r="F3841" s="2">
        <v>42</v>
      </c>
      <c r="H3841" t="s">
        <v>18256</v>
      </c>
      <c r="I3841">
        <v>0</v>
      </c>
      <c r="J3841">
        <v>1</v>
      </c>
    </row>
    <row r="3842" spans="1:10" x14ac:dyDescent="0.35">
      <c r="A3842" t="s">
        <v>9405</v>
      </c>
      <c r="B3842" t="s">
        <v>18257</v>
      </c>
      <c r="C3842" t="s">
        <v>18258</v>
      </c>
      <c r="D3842" t="s">
        <v>18259</v>
      </c>
      <c r="E3842" t="s">
        <v>18260</v>
      </c>
      <c r="F3842" s="2">
        <v>16</v>
      </c>
      <c r="H3842" t="s">
        <v>18261</v>
      </c>
      <c r="I3842">
        <v>0</v>
      </c>
      <c r="J3842">
        <v>1</v>
      </c>
    </row>
    <row r="3843" spans="1:10" x14ac:dyDescent="0.35">
      <c r="A3843" t="s">
        <v>9405</v>
      </c>
      <c r="B3843" t="s">
        <v>18262</v>
      </c>
      <c r="C3843" t="s">
        <v>18263</v>
      </c>
      <c r="D3843" t="s">
        <v>18264</v>
      </c>
      <c r="E3843" t="s">
        <v>18265</v>
      </c>
      <c r="F3843" s="2">
        <v>15</v>
      </c>
      <c r="H3843" t="s">
        <v>18266</v>
      </c>
      <c r="I3843">
        <v>0</v>
      </c>
      <c r="J3843">
        <v>1</v>
      </c>
    </row>
    <row r="3844" spans="1:10" x14ac:dyDescent="0.35">
      <c r="A3844" t="s">
        <v>9405</v>
      </c>
      <c r="B3844" t="s">
        <v>18267</v>
      </c>
      <c r="C3844" t="s">
        <v>18268</v>
      </c>
      <c r="D3844" t="s">
        <v>18269</v>
      </c>
      <c r="E3844" t="s">
        <v>18270</v>
      </c>
      <c r="F3844" s="2">
        <v>15</v>
      </c>
      <c r="H3844" t="s">
        <v>18271</v>
      </c>
      <c r="I3844">
        <v>0</v>
      </c>
      <c r="J3844">
        <v>1</v>
      </c>
    </row>
    <row r="3845" spans="1:10" x14ac:dyDescent="0.35">
      <c r="A3845" t="s">
        <v>9405</v>
      </c>
      <c r="B3845" t="s">
        <v>18272</v>
      </c>
      <c r="C3845" t="s">
        <v>18273</v>
      </c>
      <c r="D3845" t="s">
        <v>18274</v>
      </c>
      <c r="E3845" t="s">
        <v>18275</v>
      </c>
      <c r="F3845" s="2">
        <v>15</v>
      </c>
      <c r="H3845" t="s">
        <v>18276</v>
      </c>
      <c r="I3845">
        <v>0</v>
      </c>
      <c r="J3845">
        <v>1</v>
      </c>
    </row>
    <row r="3846" spans="1:10" x14ac:dyDescent="0.35">
      <c r="A3846" t="s">
        <v>9405</v>
      </c>
      <c r="B3846" t="s">
        <v>18277</v>
      </c>
      <c r="C3846" t="s">
        <v>18278</v>
      </c>
      <c r="D3846" t="s">
        <v>18279</v>
      </c>
      <c r="E3846" t="s">
        <v>18280</v>
      </c>
      <c r="F3846" s="2">
        <v>15</v>
      </c>
      <c r="H3846" t="s">
        <v>18281</v>
      </c>
      <c r="I3846">
        <v>0</v>
      </c>
      <c r="J3846">
        <v>1</v>
      </c>
    </row>
    <row r="3847" spans="1:10" x14ac:dyDescent="0.35">
      <c r="A3847" t="s">
        <v>9405</v>
      </c>
      <c r="B3847" t="s">
        <v>18282</v>
      </c>
      <c r="C3847" t="s">
        <v>18283</v>
      </c>
      <c r="D3847" t="s">
        <v>18284</v>
      </c>
      <c r="E3847" t="s">
        <v>18285</v>
      </c>
      <c r="F3847" s="2">
        <v>15</v>
      </c>
      <c r="H3847" t="s">
        <v>18286</v>
      </c>
      <c r="I3847">
        <v>0</v>
      </c>
      <c r="J3847">
        <v>1</v>
      </c>
    </row>
    <row r="3848" spans="1:10" x14ac:dyDescent="0.35">
      <c r="A3848" t="s">
        <v>9405</v>
      </c>
      <c r="B3848" t="s">
        <v>18287</v>
      </c>
      <c r="C3848" t="s">
        <v>18288</v>
      </c>
      <c r="D3848" t="s">
        <v>18289</v>
      </c>
      <c r="E3848" t="s">
        <v>18290</v>
      </c>
      <c r="F3848" s="2">
        <v>30</v>
      </c>
      <c r="H3848" t="s">
        <v>18291</v>
      </c>
      <c r="I3848">
        <v>0</v>
      </c>
      <c r="J3848">
        <v>1</v>
      </c>
    </row>
    <row r="3849" spans="1:10" x14ac:dyDescent="0.35">
      <c r="A3849" t="s">
        <v>9405</v>
      </c>
      <c r="B3849" t="s">
        <v>18292</v>
      </c>
      <c r="C3849" t="s">
        <v>18293</v>
      </c>
      <c r="D3849" t="s">
        <v>18294</v>
      </c>
      <c r="E3849" t="s">
        <v>18295</v>
      </c>
      <c r="F3849" s="2">
        <v>15</v>
      </c>
      <c r="H3849" t="s">
        <v>18296</v>
      </c>
      <c r="I3849">
        <v>0</v>
      </c>
      <c r="J3849">
        <v>1</v>
      </c>
    </row>
    <row r="3850" spans="1:10" x14ac:dyDescent="0.35">
      <c r="A3850" t="s">
        <v>9405</v>
      </c>
      <c r="B3850" t="s">
        <v>18297</v>
      </c>
      <c r="C3850" t="s">
        <v>18298</v>
      </c>
      <c r="D3850" t="s">
        <v>18299</v>
      </c>
      <c r="E3850" t="s">
        <v>18300</v>
      </c>
      <c r="F3850" s="2">
        <v>61.77</v>
      </c>
      <c r="H3850" t="s">
        <v>18301</v>
      </c>
      <c r="I3850">
        <v>0</v>
      </c>
      <c r="J3850">
        <v>1</v>
      </c>
    </row>
    <row r="3851" spans="1:10" x14ac:dyDescent="0.35">
      <c r="A3851" t="s">
        <v>9405</v>
      </c>
      <c r="B3851" t="s">
        <v>18302</v>
      </c>
      <c r="C3851" t="s">
        <v>18303</v>
      </c>
      <c r="D3851" t="s">
        <v>18304</v>
      </c>
      <c r="E3851" t="s">
        <v>18305</v>
      </c>
      <c r="F3851" s="2">
        <v>30</v>
      </c>
      <c r="H3851" t="s">
        <v>18306</v>
      </c>
      <c r="I3851">
        <v>0</v>
      </c>
      <c r="J3851">
        <v>1</v>
      </c>
    </row>
    <row r="3852" spans="1:10" x14ac:dyDescent="0.35">
      <c r="A3852" t="s">
        <v>9405</v>
      </c>
      <c r="B3852" t="s">
        <v>18307</v>
      </c>
      <c r="C3852" t="s">
        <v>18308</v>
      </c>
      <c r="D3852" t="s">
        <v>18309</v>
      </c>
      <c r="E3852" t="s">
        <v>18310</v>
      </c>
      <c r="F3852" s="2">
        <v>15</v>
      </c>
      <c r="H3852" t="s">
        <v>18311</v>
      </c>
      <c r="I3852">
        <v>0</v>
      </c>
      <c r="J3852">
        <v>1</v>
      </c>
    </row>
    <row r="3853" spans="1:10" x14ac:dyDescent="0.35">
      <c r="A3853" t="s">
        <v>9405</v>
      </c>
      <c r="B3853" t="s">
        <v>18312</v>
      </c>
      <c r="C3853" t="s">
        <v>18313</v>
      </c>
      <c r="D3853" t="s">
        <v>18314</v>
      </c>
      <c r="E3853" t="s">
        <v>18315</v>
      </c>
      <c r="F3853" s="2">
        <v>15</v>
      </c>
      <c r="H3853" t="s">
        <v>18316</v>
      </c>
      <c r="I3853">
        <v>0</v>
      </c>
      <c r="J3853">
        <v>1</v>
      </c>
    </row>
    <row r="3854" spans="1:10" x14ac:dyDescent="0.35">
      <c r="A3854" t="s">
        <v>9405</v>
      </c>
      <c r="B3854" t="s">
        <v>18317</v>
      </c>
      <c r="C3854" t="s">
        <v>18318</v>
      </c>
      <c r="D3854" t="s">
        <v>18319</v>
      </c>
      <c r="E3854" t="s">
        <v>18320</v>
      </c>
      <c r="F3854" s="2">
        <v>19.52</v>
      </c>
      <c r="H3854" t="s">
        <v>18321</v>
      </c>
      <c r="I3854">
        <v>0</v>
      </c>
      <c r="J3854">
        <v>1</v>
      </c>
    </row>
    <row r="3855" spans="1:10" x14ac:dyDescent="0.35">
      <c r="A3855" t="s">
        <v>9405</v>
      </c>
      <c r="B3855" t="s">
        <v>18322</v>
      </c>
      <c r="C3855" t="s">
        <v>18323</v>
      </c>
      <c r="D3855" t="s">
        <v>18324</v>
      </c>
      <c r="E3855" t="s">
        <v>18325</v>
      </c>
      <c r="F3855" s="2">
        <v>15</v>
      </c>
      <c r="H3855" t="s">
        <v>18326</v>
      </c>
      <c r="I3855">
        <v>0</v>
      </c>
      <c r="J3855">
        <v>1</v>
      </c>
    </row>
    <row r="3856" spans="1:10" x14ac:dyDescent="0.35">
      <c r="A3856" t="s">
        <v>9405</v>
      </c>
      <c r="B3856" t="s">
        <v>18327</v>
      </c>
      <c r="C3856" t="s">
        <v>18328</v>
      </c>
      <c r="D3856" t="s">
        <v>18329</v>
      </c>
      <c r="E3856" t="s">
        <v>18330</v>
      </c>
      <c r="F3856" s="2">
        <v>15</v>
      </c>
      <c r="H3856" t="s">
        <v>18331</v>
      </c>
      <c r="I3856">
        <v>0</v>
      </c>
      <c r="J3856">
        <v>1</v>
      </c>
    </row>
    <row r="3857" spans="1:10" x14ac:dyDescent="0.35">
      <c r="A3857" t="s">
        <v>9405</v>
      </c>
      <c r="B3857" t="s">
        <v>18332</v>
      </c>
      <c r="C3857" t="s">
        <v>18333</v>
      </c>
      <c r="D3857" t="s">
        <v>18334</v>
      </c>
      <c r="E3857" t="s">
        <v>18335</v>
      </c>
      <c r="F3857" s="2">
        <v>15</v>
      </c>
      <c r="H3857" t="s">
        <v>18336</v>
      </c>
      <c r="I3857">
        <v>0</v>
      </c>
      <c r="J3857">
        <v>1</v>
      </c>
    </row>
    <row r="3858" spans="1:10" x14ac:dyDescent="0.35">
      <c r="A3858" t="s">
        <v>9405</v>
      </c>
      <c r="B3858" t="s">
        <v>18337</v>
      </c>
      <c r="C3858" t="s">
        <v>18338</v>
      </c>
      <c r="D3858" t="s">
        <v>18339</v>
      </c>
      <c r="E3858" t="s">
        <v>18340</v>
      </c>
      <c r="F3858" s="2">
        <v>15</v>
      </c>
      <c r="H3858" t="s">
        <v>18341</v>
      </c>
      <c r="I3858">
        <v>0</v>
      </c>
      <c r="J3858">
        <v>1</v>
      </c>
    </row>
    <row r="3859" spans="1:10" x14ac:dyDescent="0.35">
      <c r="A3859" t="s">
        <v>9405</v>
      </c>
      <c r="B3859" t="s">
        <v>18342</v>
      </c>
      <c r="C3859" t="s">
        <v>18343</v>
      </c>
      <c r="D3859" t="s">
        <v>18344</v>
      </c>
      <c r="E3859" t="s">
        <v>18345</v>
      </c>
      <c r="F3859" s="2">
        <v>15</v>
      </c>
      <c r="H3859" t="s">
        <v>18346</v>
      </c>
      <c r="I3859">
        <v>0</v>
      </c>
      <c r="J3859">
        <v>1</v>
      </c>
    </row>
    <row r="3860" spans="1:10" x14ac:dyDescent="0.35">
      <c r="A3860" t="s">
        <v>9405</v>
      </c>
      <c r="B3860" t="s">
        <v>18347</v>
      </c>
      <c r="C3860" t="s">
        <v>18348</v>
      </c>
      <c r="D3860" t="s">
        <v>18349</v>
      </c>
      <c r="E3860" t="s">
        <v>18350</v>
      </c>
      <c r="F3860" s="2">
        <v>18.23</v>
      </c>
      <c r="H3860" t="s">
        <v>18351</v>
      </c>
      <c r="I3860">
        <v>0</v>
      </c>
      <c r="J3860">
        <v>1</v>
      </c>
    </row>
    <row r="3861" spans="1:10" x14ac:dyDescent="0.35">
      <c r="A3861" t="s">
        <v>9405</v>
      </c>
      <c r="B3861" t="s">
        <v>18352</v>
      </c>
      <c r="C3861" t="s">
        <v>18353</v>
      </c>
      <c r="D3861" t="s">
        <v>18354</v>
      </c>
      <c r="E3861" t="s">
        <v>18355</v>
      </c>
      <c r="F3861" s="2">
        <v>32.58</v>
      </c>
      <c r="I3861">
        <v>0</v>
      </c>
      <c r="J3861">
        <v>1</v>
      </c>
    </row>
    <row r="3862" spans="1:10" x14ac:dyDescent="0.35">
      <c r="A3862" t="s">
        <v>9405</v>
      </c>
      <c r="B3862" t="s">
        <v>18356</v>
      </c>
      <c r="C3862" t="s">
        <v>18357</v>
      </c>
      <c r="D3862" t="s">
        <v>18358</v>
      </c>
      <c r="E3862" t="s">
        <v>18359</v>
      </c>
      <c r="F3862" s="2">
        <v>15</v>
      </c>
      <c r="H3862" t="s">
        <v>18360</v>
      </c>
      <c r="I3862">
        <v>0</v>
      </c>
      <c r="J3862">
        <v>1</v>
      </c>
    </row>
    <row r="3863" spans="1:10" x14ac:dyDescent="0.35">
      <c r="A3863" t="s">
        <v>9405</v>
      </c>
      <c r="B3863" t="s">
        <v>18361</v>
      </c>
      <c r="C3863" t="s">
        <v>18362</v>
      </c>
      <c r="D3863" t="s">
        <v>18363</v>
      </c>
      <c r="E3863" t="s">
        <v>18364</v>
      </c>
      <c r="F3863" s="2">
        <v>15</v>
      </c>
      <c r="H3863" t="s">
        <v>18365</v>
      </c>
      <c r="I3863">
        <v>0</v>
      </c>
      <c r="J3863">
        <v>1</v>
      </c>
    </row>
    <row r="3864" spans="1:10" x14ac:dyDescent="0.35">
      <c r="A3864" t="s">
        <v>9405</v>
      </c>
      <c r="B3864" t="s">
        <v>18366</v>
      </c>
      <c r="C3864" t="s">
        <v>18367</v>
      </c>
      <c r="D3864" t="s">
        <v>18368</v>
      </c>
      <c r="E3864" t="s">
        <v>18369</v>
      </c>
      <c r="F3864" s="2">
        <v>15</v>
      </c>
      <c r="H3864" t="s">
        <v>18370</v>
      </c>
      <c r="I3864">
        <v>0</v>
      </c>
      <c r="J3864">
        <v>1</v>
      </c>
    </row>
    <row r="3865" spans="1:10" x14ac:dyDescent="0.35">
      <c r="A3865" t="s">
        <v>9405</v>
      </c>
      <c r="B3865" t="s">
        <v>18371</v>
      </c>
      <c r="C3865" t="s">
        <v>18372</v>
      </c>
      <c r="D3865" t="s">
        <v>18373</v>
      </c>
      <c r="E3865" t="s">
        <v>18374</v>
      </c>
      <c r="F3865" s="2">
        <v>15</v>
      </c>
      <c r="H3865" t="s">
        <v>18375</v>
      </c>
      <c r="I3865">
        <v>0</v>
      </c>
      <c r="J3865">
        <v>1</v>
      </c>
    </row>
    <row r="3866" spans="1:10" x14ac:dyDescent="0.35">
      <c r="A3866" t="s">
        <v>9405</v>
      </c>
      <c r="B3866" t="s">
        <v>18376</v>
      </c>
      <c r="C3866" t="s">
        <v>18377</v>
      </c>
      <c r="D3866" t="s">
        <v>18378</v>
      </c>
      <c r="E3866" t="s">
        <v>18379</v>
      </c>
      <c r="F3866" s="2">
        <v>15</v>
      </c>
      <c r="H3866" t="s">
        <v>18380</v>
      </c>
      <c r="I3866">
        <v>0</v>
      </c>
      <c r="J3866">
        <v>1</v>
      </c>
    </row>
    <row r="3867" spans="1:10" x14ac:dyDescent="0.35">
      <c r="A3867" t="s">
        <v>9405</v>
      </c>
      <c r="B3867" t="s">
        <v>18381</v>
      </c>
      <c r="C3867" t="s">
        <v>18382</v>
      </c>
      <c r="D3867" t="s">
        <v>18383</v>
      </c>
      <c r="E3867" t="s">
        <v>18384</v>
      </c>
      <c r="F3867" s="2">
        <v>15</v>
      </c>
      <c r="H3867" t="s">
        <v>18385</v>
      </c>
      <c r="I3867">
        <v>0</v>
      </c>
      <c r="J3867">
        <v>1</v>
      </c>
    </row>
    <row r="3868" spans="1:10" x14ac:dyDescent="0.35">
      <c r="A3868" t="s">
        <v>9405</v>
      </c>
      <c r="B3868" t="s">
        <v>18386</v>
      </c>
      <c r="C3868" t="s">
        <v>18387</v>
      </c>
      <c r="D3868" t="s">
        <v>18388</v>
      </c>
      <c r="E3868" t="s">
        <v>18389</v>
      </c>
      <c r="F3868" s="2">
        <v>272.5</v>
      </c>
      <c r="H3868" t="s">
        <v>18390</v>
      </c>
      <c r="I3868">
        <v>0</v>
      </c>
      <c r="J3868">
        <v>1</v>
      </c>
    </row>
    <row r="3869" spans="1:10" x14ac:dyDescent="0.35">
      <c r="A3869" t="s">
        <v>9405</v>
      </c>
      <c r="B3869" t="s">
        <v>18391</v>
      </c>
      <c r="C3869" t="s">
        <v>18392</v>
      </c>
      <c r="D3869" t="s">
        <v>18393</v>
      </c>
      <c r="E3869" t="s">
        <v>18394</v>
      </c>
      <c r="F3869" s="2">
        <v>15</v>
      </c>
      <c r="H3869" t="s">
        <v>18395</v>
      </c>
      <c r="I3869">
        <v>0</v>
      </c>
      <c r="J3869">
        <v>1</v>
      </c>
    </row>
    <row r="3870" spans="1:10" x14ac:dyDescent="0.35">
      <c r="A3870" t="s">
        <v>9405</v>
      </c>
      <c r="B3870" t="s">
        <v>18396</v>
      </c>
      <c r="C3870" t="s">
        <v>18397</v>
      </c>
      <c r="D3870" t="s">
        <v>18398</v>
      </c>
      <c r="E3870" t="s">
        <v>18399</v>
      </c>
      <c r="F3870" s="2">
        <v>15</v>
      </c>
      <c r="H3870" t="s">
        <v>18400</v>
      </c>
      <c r="I3870">
        <v>0</v>
      </c>
      <c r="J3870">
        <v>1</v>
      </c>
    </row>
    <row r="3871" spans="1:10" x14ac:dyDescent="0.35">
      <c r="A3871" t="s">
        <v>9405</v>
      </c>
      <c r="B3871" t="s">
        <v>18401</v>
      </c>
      <c r="C3871" t="s">
        <v>18402</v>
      </c>
      <c r="D3871" t="s">
        <v>18403</v>
      </c>
      <c r="E3871" t="s">
        <v>18404</v>
      </c>
      <c r="F3871" s="2">
        <v>15</v>
      </c>
      <c r="H3871" t="s">
        <v>18405</v>
      </c>
      <c r="I3871">
        <v>0</v>
      </c>
      <c r="J3871">
        <v>1</v>
      </c>
    </row>
    <row r="3872" spans="1:10" x14ac:dyDescent="0.35">
      <c r="A3872" t="s">
        <v>9405</v>
      </c>
      <c r="B3872" t="s">
        <v>18406</v>
      </c>
      <c r="C3872" t="s">
        <v>18407</v>
      </c>
      <c r="D3872" t="s">
        <v>18408</v>
      </c>
      <c r="E3872" t="s">
        <v>18409</v>
      </c>
      <c r="F3872" s="2">
        <v>45</v>
      </c>
      <c r="H3872" t="s">
        <v>18410</v>
      </c>
      <c r="I3872">
        <v>0</v>
      </c>
      <c r="J3872">
        <v>1</v>
      </c>
    </row>
    <row r="3873" spans="1:10" x14ac:dyDescent="0.35">
      <c r="A3873" t="s">
        <v>9405</v>
      </c>
      <c r="B3873" t="s">
        <v>18411</v>
      </c>
      <c r="C3873" t="s">
        <v>18412</v>
      </c>
      <c r="D3873" t="s">
        <v>18413</v>
      </c>
      <c r="E3873" t="s">
        <v>18414</v>
      </c>
      <c r="F3873" s="2">
        <v>17.579999999999998</v>
      </c>
      <c r="I3873">
        <v>0</v>
      </c>
      <c r="J3873">
        <v>1</v>
      </c>
    </row>
    <row r="3874" spans="1:10" x14ac:dyDescent="0.35">
      <c r="A3874" t="s">
        <v>9405</v>
      </c>
      <c r="B3874" t="s">
        <v>18415</v>
      </c>
      <c r="C3874" t="s">
        <v>18416</v>
      </c>
      <c r="D3874" t="s">
        <v>18417</v>
      </c>
      <c r="E3874" t="s">
        <v>18418</v>
      </c>
      <c r="F3874" s="2">
        <v>16.29</v>
      </c>
      <c r="I3874">
        <v>0</v>
      </c>
      <c r="J3874">
        <v>1</v>
      </c>
    </row>
    <row r="3875" spans="1:10" x14ac:dyDescent="0.35">
      <c r="A3875" t="s">
        <v>9405</v>
      </c>
      <c r="B3875" t="s">
        <v>18419</v>
      </c>
      <c r="C3875" t="s">
        <v>18420</v>
      </c>
      <c r="D3875" t="s">
        <v>18421</v>
      </c>
      <c r="E3875" t="s">
        <v>18422</v>
      </c>
      <c r="F3875" s="2">
        <v>15</v>
      </c>
      <c r="H3875" t="s">
        <v>18423</v>
      </c>
      <c r="I3875">
        <v>0</v>
      </c>
      <c r="J3875">
        <v>1</v>
      </c>
    </row>
    <row r="3876" spans="1:10" x14ac:dyDescent="0.35">
      <c r="A3876" t="s">
        <v>9405</v>
      </c>
      <c r="B3876" t="s">
        <v>18424</v>
      </c>
      <c r="C3876" t="s">
        <v>18425</v>
      </c>
      <c r="D3876" t="s">
        <v>18426</v>
      </c>
      <c r="E3876" t="s">
        <v>18427</v>
      </c>
      <c r="F3876" s="2">
        <v>15</v>
      </c>
      <c r="H3876" t="s">
        <v>18428</v>
      </c>
      <c r="I3876">
        <v>0</v>
      </c>
      <c r="J3876">
        <v>1</v>
      </c>
    </row>
    <row r="3877" spans="1:10" x14ac:dyDescent="0.35">
      <c r="A3877" t="s">
        <v>9405</v>
      </c>
      <c r="B3877" t="s">
        <v>18429</v>
      </c>
      <c r="C3877" t="s">
        <v>18430</v>
      </c>
      <c r="D3877" t="s">
        <v>18431</v>
      </c>
      <c r="E3877" t="s">
        <v>18432</v>
      </c>
      <c r="F3877" s="2">
        <v>16.25</v>
      </c>
      <c r="H3877" t="s">
        <v>18433</v>
      </c>
      <c r="I3877">
        <v>0</v>
      </c>
      <c r="J3877">
        <v>1</v>
      </c>
    </row>
    <row r="3878" spans="1:10" x14ac:dyDescent="0.35">
      <c r="A3878" t="s">
        <v>9405</v>
      </c>
      <c r="B3878" t="s">
        <v>18434</v>
      </c>
      <c r="C3878" t="s">
        <v>18435</v>
      </c>
      <c r="D3878" t="s">
        <v>18436</v>
      </c>
      <c r="E3878" t="s">
        <v>18437</v>
      </c>
      <c r="F3878" s="2">
        <v>0</v>
      </c>
      <c r="I3878">
        <v>0</v>
      </c>
      <c r="J3878">
        <v>1</v>
      </c>
    </row>
    <row r="3879" spans="1:10" x14ac:dyDescent="0.35">
      <c r="A3879" t="s">
        <v>9405</v>
      </c>
      <c r="B3879" t="s">
        <v>18438</v>
      </c>
      <c r="C3879" t="s">
        <v>18439</v>
      </c>
      <c r="D3879" t="s">
        <v>18440</v>
      </c>
      <c r="E3879" t="s">
        <v>18441</v>
      </c>
      <c r="F3879" s="2">
        <v>16.940000000000001</v>
      </c>
      <c r="I3879">
        <v>0</v>
      </c>
      <c r="J3879">
        <v>1</v>
      </c>
    </row>
    <row r="3880" spans="1:10" x14ac:dyDescent="0.35">
      <c r="A3880" t="s">
        <v>9405</v>
      </c>
      <c r="B3880" t="s">
        <v>18442</v>
      </c>
      <c r="C3880" t="s">
        <v>18443</v>
      </c>
      <c r="D3880" t="s">
        <v>18444</v>
      </c>
      <c r="E3880" t="s">
        <v>18445</v>
      </c>
      <c r="F3880" s="2">
        <v>15</v>
      </c>
      <c r="H3880" t="s">
        <v>18446</v>
      </c>
      <c r="I3880">
        <v>0</v>
      </c>
      <c r="J3880">
        <v>1</v>
      </c>
    </row>
    <row r="3881" spans="1:10" x14ac:dyDescent="0.35">
      <c r="A3881" t="s">
        <v>9405</v>
      </c>
      <c r="B3881" t="s">
        <v>18447</v>
      </c>
      <c r="C3881" t="s">
        <v>18448</v>
      </c>
      <c r="D3881" t="s">
        <v>18449</v>
      </c>
      <c r="E3881" t="s">
        <v>18450</v>
      </c>
      <c r="F3881" s="2">
        <v>15</v>
      </c>
      <c r="H3881" t="s">
        <v>18451</v>
      </c>
      <c r="I3881">
        <v>0</v>
      </c>
      <c r="J3881">
        <v>1</v>
      </c>
    </row>
    <row r="3882" spans="1:10" x14ac:dyDescent="0.35">
      <c r="A3882" t="s">
        <v>9405</v>
      </c>
      <c r="B3882" t="s">
        <v>18452</v>
      </c>
      <c r="C3882" t="s">
        <v>18453</v>
      </c>
      <c r="D3882" t="s">
        <v>18454</v>
      </c>
      <c r="E3882" t="s">
        <v>18455</v>
      </c>
      <c r="F3882" s="2">
        <v>16.25</v>
      </c>
      <c r="H3882" t="s">
        <v>18456</v>
      </c>
      <c r="I3882">
        <v>0</v>
      </c>
      <c r="J3882">
        <v>1</v>
      </c>
    </row>
    <row r="3883" spans="1:10" x14ac:dyDescent="0.35">
      <c r="A3883" t="s">
        <v>9405</v>
      </c>
      <c r="B3883" t="s">
        <v>18457</v>
      </c>
      <c r="C3883" t="s">
        <v>18458</v>
      </c>
      <c r="D3883" t="s">
        <v>18459</v>
      </c>
      <c r="E3883" t="s">
        <v>18460</v>
      </c>
      <c r="F3883" s="2">
        <v>15</v>
      </c>
      <c r="H3883" t="s">
        <v>18461</v>
      </c>
      <c r="I3883">
        <v>0</v>
      </c>
      <c r="J3883">
        <v>1</v>
      </c>
    </row>
    <row r="3884" spans="1:10" x14ac:dyDescent="0.35">
      <c r="A3884" t="s">
        <v>9405</v>
      </c>
      <c r="B3884" t="s">
        <v>18462</v>
      </c>
      <c r="C3884" t="s">
        <v>18463</v>
      </c>
      <c r="D3884" t="s">
        <v>18464</v>
      </c>
      <c r="E3884" t="s">
        <v>18465</v>
      </c>
      <c r="F3884" s="2">
        <v>30</v>
      </c>
      <c r="H3884" t="s">
        <v>18466</v>
      </c>
      <c r="I3884">
        <v>0</v>
      </c>
      <c r="J3884">
        <v>1</v>
      </c>
    </row>
    <row r="3885" spans="1:10" x14ac:dyDescent="0.35">
      <c r="A3885" t="s">
        <v>9405</v>
      </c>
      <c r="B3885" t="s">
        <v>18467</v>
      </c>
      <c r="C3885" t="s">
        <v>18468</v>
      </c>
      <c r="D3885" t="s">
        <v>18469</v>
      </c>
      <c r="E3885" t="s">
        <v>18470</v>
      </c>
      <c r="F3885" s="2">
        <v>30</v>
      </c>
      <c r="H3885" t="s">
        <v>18471</v>
      </c>
      <c r="I3885">
        <v>0</v>
      </c>
      <c r="J3885">
        <v>1</v>
      </c>
    </row>
    <row r="3886" spans="1:10" x14ac:dyDescent="0.35">
      <c r="A3886" t="s">
        <v>9405</v>
      </c>
      <c r="B3886" t="s">
        <v>18472</v>
      </c>
      <c r="C3886" t="s">
        <v>18473</v>
      </c>
      <c r="D3886" t="s">
        <v>18474</v>
      </c>
      <c r="E3886" t="s">
        <v>18475</v>
      </c>
      <c r="F3886" s="2">
        <v>17.579999999999998</v>
      </c>
      <c r="I3886">
        <v>0</v>
      </c>
      <c r="J3886">
        <v>1</v>
      </c>
    </row>
    <row r="3887" spans="1:10" x14ac:dyDescent="0.35">
      <c r="A3887" t="s">
        <v>9405</v>
      </c>
      <c r="B3887" t="s">
        <v>18476</v>
      </c>
      <c r="C3887" t="s">
        <v>18477</v>
      </c>
      <c r="D3887" t="s">
        <v>18478</v>
      </c>
      <c r="E3887" t="s">
        <v>18479</v>
      </c>
      <c r="F3887" s="2">
        <v>15</v>
      </c>
      <c r="H3887" t="s">
        <v>18480</v>
      </c>
      <c r="I3887">
        <v>0</v>
      </c>
      <c r="J3887">
        <v>1</v>
      </c>
    </row>
    <row r="3888" spans="1:10" x14ac:dyDescent="0.35">
      <c r="A3888" t="s">
        <v>9405</v>
      </c>
      <c r="B3888" t="s">
        <v>18481</v>
      </c>
      <c r="C3888" t="s">
        <v>18482</v>
      </c>
      <c r="D3888" t="s">
        <v>18483</v>
      </c>
      <c r="E3888" t="s">
        <v>18484</v>
      </c>
      <c r="F3888" s="2">
        <v>49.83</v>
      </c>
      <c r="I3888">
        <v>0</v>
      </c>
      <c r="J3888">
        <v>1</v>
      </c>
    </row>
    <row r="3889" spans="1:10" x14ac:dyDescent="0.35">
      <c r="A3889" t="s">
        <v>9405</v>
      </c>
      <c r="B3889" t="s">
        <v>18485</v>
      </c>
      <c r="C3889" t="s">
        <v>18486</v>
      </c>
      <c r="D3889" t="s">
        <v>18487</v>
      </c>
      <c r="E3889" t="s">
        <v>18488</v>
      </c>
      <c r="F3889" s="2">
        <v>15</v>
      </c>
      <c r="H3889" t="s">
        <v>18489</v>
      </c>
      <c r="I3889">
        <v>0</v>
      </c>
      <c r="J3889">
        <v>1</v>
      </c>
    </row>
    <row r="3890" spans="1:10" x14ac:dyDescent="0.35">
      <c r="A3890" t="s">
        <v>9405</v>
      </c>
      <c r="B3890" t="s">
        <v>18490</v>
      </c>
      <c r="C3890" t="s">
        <v>18491</v>
      </c>
      <c r="D3890" t="s">
        <v>18492</v>
      </c>
      <c r="E3890" t="s">
        <v>18493</v>
      </c>
      <c r="F3890" s="2">
        <v>18.87</v>
      </c>
      <c r="H3890" t="s">
        <v>18494</v>
      </c>
      <c r="I3890">
        <v>0</v>
      </c>
      <c r="J3890">
        <v>1</v>
      </c>
    </row>
    <row r="3891" spans="1:10" x14ac:dyDescent="0.35">
      <c r="A3891" t="s">
        <v>9405</v>
      </c>
      <c r="B3891" t="s">
        <v>18495</v>
      </c>
      <c r="C3891" t="s">
        <v>18496</v>
      </c>
      <c r="D3891" t="s">
        <v>18497</v>
      </c>
      <c r="E3891" t="s">
        <v>18498</v>
      </c>
      <c r="F3891" s="2">
        <v>60</v>
      </c>
      <c r="H3891" t="s">
        <v>18499</v>
      </c>
      <c r="I3891">
        <v>0</v>
      </c>
      <c r="J3891">
        <v>1</v>
      </c>
    </row>
    <row r="3892" spans="1:10" x14ac:dyDescent="0.35">
      <c r="A3892" t="s">
        <v>9405</v>
      </c>
      <c r="B3892" t="s">
        <v>18500</v>
      </c>
      <c r="C3892" t="s">
        <v>18501</v>
      </c>
      <c r="D3892" t="s">
        <v>18502</v>
      </c>
      <c r="E3892" t="s">
        <v>18503</v>
      </c>
      <c r="F3892" s="2">
        <v>15</v>
      </c>
      <c r="H3892" t="s">
        <v>18504</v>
      </c>
      <c r="I3892">
        <v>0</v>
      </c>
      <c r="J3892">
        <v>1</v>
      </c>
    </row>
    <row r="3893" spans="1:10" x14ac:dyDescent="0.35">
      <c r="A3893" t="s">
        <v>9405</v>
      </c>
      <c r="B3893" t="s">
        <v>18505</v>
      </c>
      <c r="C3893" t="s">
        <v>18506</v>
      </c>
      <c r="D3893" t="s">
        <v>18507</v>
      </c>
      <c r="E3893" t="s">
        <v>18508</v>
      </c>
      <c r="F3893" s="2">
        <v>15</v>
      </c>
      <c r="H3893" t="s">
        <v>18509</v>
      </c>
      <c r="I3893">
        <v>0</v>
      </c>
      <c r="J3893">
        <v>1</v>
      </c>
    </row>
    <row r="3894" spans="1:10" x14ac:dyDescent="0.35">
      <c r="A3894" t="s">
        <v>9405</v>
      </c>
      <c r="B3894" t="s">
        <v>18510</v>
      </c>
      <c r="C3894" t="s">
        <v>18511</v>
      </c>
      <c r="D3894" t="s">
        <v>18512</v>
      </c>
      <c r="E3894" t="s">
        <v>18513</v>
      </c>
      <c r="F3894" s="2">
        <v>15</v>
      </c>
      <c r="H3894" t="s">
        <v>18514</v>
      </c>
      <c r="I3894">
        <v>0</v>
      </c>
      <c r="J3894">
        <v>1</v>
      </c>
    </row>
    <row r="3895" spans="1:10" x14ac:dyDescent="0.35">
      <c r="A3895" t="s">
        <v>9405</v>
      </c>
      <c r="B3895" t="s">
        <v>18515</v>
      </c>
      <c r="C3895" t="s">
        <v>18516</v>
      </c>
      <c r="D3895" t="s">
        <v>18517</v>
      </c>
      <c r="E3895" t="s">
        <v>18518</v>
      </c>
      <c r="F3895" s="2">
        <v>15</v>
      </c>
      <c r="H3895" t="s">
        <v>18519</v>
      </c>
      <c r="I3895">
        <v>0</v>
      </c>
      <c r="J3895">
        <v>1</v>
      </c>
    </row>
    <row r="3896" spans="1:10" x14ac:dyDescent="0.35">
      <c r="A3896" t="s">
        <v>9405</v>
      </c>
      <c r="B3896" t="s">
        <v>18520</v>
      </c>
      <c r="C3896" t="s">
        <v>18521</v>
      </c>
      <c r="D3896" t="s">
        <v>18522</v>
      </c>
      <c r="E3896" t="s">
        <v>18523</v>
      </c>
      <c r="F3896" s="2">
        <v>17.579999999999998</v>
      </c>
      <c r="H3896" t="s">
        <v>18524</v>
      </c>
      <c r="I3896">
        <v>0</v>
      </c>
      <c r="J3896">
        <v>1</v>
      </c>
    </row>
    <row r="3897" spans="1:10" x14ac:dyDescent="0.35">
      <c r="A3897" t="s">
        <v>9405</v>
      </c>
      <c r="B3897" t="s">
        <v>18525</v>
      </c>
      <c r="C3897" t="s">
        <v>18526</v>
      </c>
      <c r="D3897" t="s">
        <v>18527</v>
      </c>
      <c r="E3897" t="s">
        <v>18528</v>
      </c>
      <c r="F3897" s="2">
        <v>15</v>
      </c>
      <c r="H3897" t="s">
        <v>18529</v>
      </c>
      <c r="I3897">
        <v>0</v>
      </c>
      <c r="J3897">
        <v>1</v>
      </c>
    </row>
    <row r="3898" spans="1:10" x14ac:dyDescent="0.35">
      <c r="A3898" t="s">
        <v>9405</v>
      </c>
      <c r="B3898" t="s">
        <v>18530</v>
      </c>
      <c r="C3898" t="s">
        <v>18531</v>
      </c>
      <c r="D3898" t="s">
        <v>18532</v>
      </c>
      <c r="E3898" t="s">
        <v>18533</v>
      </c>
      <c r="F3898" s="2">
        <v>15</v>
      </c>
      <c r="H3898" t="s">
        <v>18534</v>
      </c>
      <c r="I3898">
        <v>0</v>
      </c>
      <c r="J3898">
        <v>1</v>
      </c>
    </row>
    <row r="3899" spans="1:10" x14ac:dyDescent="0.35">
      <c r="A3899" t="s">
        <v>9405</v>
      </c>
      <c r="B3899" t="s">
        <v>18535</v>
      </c>
      <c r="C3899" t="s">
        <v>18536</v>
      </c>
      <c r="D3899" t="s">
        <v>18537</v>
      </c>
      <c r="E3899" t="s">
        <v>18538</v>
      </c>
      <c r="F3899" s="2">
        <v>16.940000000000001</v>
      </c>
      <c r="I3899">
        <v>0</v>
      </c>
      <c r="J3899">
        <v>1</v>
      </c>
    </row>
    <row r="3900" spans="1:10" x14ac:dyDescent="0.35">
      <c r="A3900" t="s">
        <v>9405</v>
      </c>
      <c r="B3900" t="s">
        <v>18539</v>
      </c>
      <c r="C3900" t="s">
        <v>18540</v>
      </c>
      <c r="D3900" t="s">
        <v>18541</v>
      </c>
      <c r="E3900" t="s">
        <v>18542</v>
      </c>
      <c r="F3900" s="2">
        <v>15</v>
      </c>
      <c r="H3900" t="s">
        <v>18543</v>
      </c>
      <c r="I3900">
        <v>0</v>
      </c>
      <c r="J3900">
        <v>1</v>
      </c>
    </row>
    <row r="3901" spans="1:10" x14ac:dyDescent="0.35">
      <c r="A3901" t="s">
        <v>9405</v>
      </c>
      <c r="B3901" t="s">
        <v>18544</v>
      </c>
      <c r="C3901" t="s">
        <v>18545</v>
      </c>
      <c r="D3901" t="s">
        <v>18546</v>
      </c>
      <c r="E3901" t="s">
        <v>18547</v>
      </c>
      <c r="F3901" s="2">
        <v>15</v>
      </c>
      <c r="H3901" t="s">
        <v>18548</v>
      </c>
      <c r="I3901">
        <v>0</v>
      </c>
      <c r="J3901">
        <v>1</v>
      </c>
    </row>
    <row r="3902" spans="1:10" x14ac:dyDescent="0.35">
      <c r="A3902" t="s">
        <v>9405</v>
      </c>
      <c r="B3902" t="s">
        <v>18549</v>
      </c>
      <c r="C3902" t="s">
        <v>18550</v>
      </c>
      <c r="D3902" t="s">
        <v>18551</v>
      </c>
      <c r="E3902" t="s">
        <v>18552</v>
      </c>
      <c r="F3902" s="2">
        <v>17</v>
      </c>
      <c r="H3902" t="s">
        <v>18553</v>
      </c>
      <c r="I3902">
        <v>0</v>
      </c>
      <c r="J3902">
        <v>1</v>
      </c>
    </row>
    <row r="3903" spans="1:10" x14ac:dyDescent="0.35">
      <c r="A3903" t="s">
        <v>9405</v>
      </c>
      <c r="B3903" t="s">
        <v>18554</v>
      </c>
      <c r="C3903" t="s">
        <v>18555</v>
      </c>
      <c r="D3903" t="s">
        <v>18556</v>
      </c>
      <c r="E3903" t="s">
        <v>18557</v>
      </c>
      <c r="F3903" s="2">
        <v>15</v>
      </c>
      <c r="H3903" t="s">
        <v>18558</v>
      </c>
      <c r="I3903">
        <v>0</v>
      </c>
      <c r="J3903">
        <v>1</v>
      </c>
    </row>
    <row r="3904" spans="1:10" x14ac:dyDescent="0.35">
      <c r="A3904" t="s">
        <v>9405</v>
      </c>
      <c r="B3904" t="s">
        <v>18559</v>
      </c>
      <c r="C3904" t="s">
        <v>18560</v>
      </c>
      <c r="D3904" t="s">
        <v>18561</v>
      </c>
      <c r="E3904" t="s">
        <v>18562</v>
      </c>
      <c r="F3904" s="2">
        <v>15</v>
      </c>
      <c r="H3904" t="s">
        <v>18563</v>
      </c>
      <c r="I3904">
        <v>0</v>
      </c>
      <c r="J3904">
        <v>1</v>
      </c>
    </row>
    <row r="3905" spans="1:10" x14ac:dyDescent="0.35">
      <c r="A3905" t="s">
        <v>9405</v>
      </c>
      <c r="B3905" t="s">
        <v>18564</v>
      </c>
      <c r="C3905" t="s">
        <v>18565</v>
      </c>
      <c r="D3905" t="s">
        <v>18566</v>
      </c>
      <c r="E3905" t="s">
        <v>18567</v>
      </c>
      <c r="F3905" s="2">
        <v>15</v>
      </c>
      <c r="H3905" t="s">
        <v>18568</v>
      </c>
      <c r="I3905">
        <v>0</v>
      </c>
      <c r="J3905">
        <v>1</v>
      </c>
    </row>
    <row r="3906" spans="1:10" x14ac:dyDescent="0.35">
      <c r="A3906" t="s">
        <v>9405</v>
      </c>
      <c r="B3906" t="s">
        <v>18569</v>
      </c>
      <c r="C3906" t="s">
        <v>18570</v>
      </c>
      <c r="D3906" t="s">
        <v>18571</v>
      </c>
      <c r="E3906" t="s">
        <v>18572</v>
      </c>
      <c r="F3906" s="2">
        <v>75</v>
      </c>
      <c r="H3906" t="s">
        <v>18573</v>
      </c>
      <c r="I3906">
        <v>0</v>
      </c>
      <c r="J3906">
        <v>1</v>
      </c>
    </row>
    <row r="3907" spans="1:10" x14ac:dyDescent="0.35">
      <c r="A3907" t="s">
        <v>9405</v>
      </c>
      <c r="B3907" t="s">
        <v>18574</v>
      </c>
      <c r="C3907" t="s">
        <v>18575</v>
      </c>
      <c r="D3907" t="s">
        <v>18576</v>
      </c>
      <c r="E3907" t="s">
        <v>18577</v>
      </c>
      <c r="F3907" s="2">
        <v>15</v>
      </c>
      <c r="H3907" t="s">
        <v>18578</v>
      </c>
      <c r="I3907">
        <v>0</v>
      </c>
      <c r="J3907">
        <v>1</v>
      </c>
    </row>
    <row r="3908" spans="1:10" x14ac:dyDescent="0.35">
      <c r="A3908" t="s">
        <v>9405</v>
      </c>
      <c r="B3908" t="s">
        <v>18579</v>
      </c>
      <c r="C3908" t="s">
        <v>18580</v>
      </c>
      <c r="D3908" t="s">
        <v>18581</v>
      </c>
      <c r="E3908" t="s">
        <v>18582</v>
      </c>
      <c r="F3908" s="2">
        <v>15</v>
      </c>
      <c r="H3908" t="s">
        <v>18583</v>
      </c>
      <c r="I3908">
        <v>0</v>
      </c>
      <c r="J3908">
        <v>1</v>
      </c>
    </row>
    <row r="3909" spans="1:10" x14ac:dyDescent="0.35">
      <c r="A3909" t="s">
        <v>9405</v>
      </c>
      <c r="B3909" t="s">
        <v>18584</v>
      </c>
      <c r="C3909" t="s">
        <v>18585</v>
      </c>
      <c r="D3909" t="s">
        <v>18586</v>
      </c>
      <c r="E3909" t="s">
        <v>18587</v>
      </c>
      <c r="F3909" s="2">
        <v>15</v>
      </c>
      <c r="H3909" t="s">
        <v>18588</v>
      </c>
      <c r="I3909">
        <v>0</v>
      </c>
      <c r="J3909">
        <v>1</v>
      </c>
    </row>
    <row r="3910" spans="1:10" x14ac:dyDescent="0.35">
      <c r="A3910" t="s">
        <v>9405</v>
      </c>
      <c r="B3910" t="s">
        <v>18589</v>
      </c>
      <c r="C3910" t="s">
        <v>18590</v>
      </c>
      <c r="D3910" t="s">
        <v>18591</v>
      </c>
      <c r="E3910" t="s">
        <v>18592</v>
      </c>
      <c r="F3910" s="2">
        <v>15</v>
      </c>
      <c r="H3910" t="s">
        <v>18593</v>
      </c>
      <c r="I3910">
        <v>0</v>
      </c>
      <c r="J3910">
        <v>1</v>
      </c>
    </row>
    <row r="3911" spans="1:10" x14ac:dyDescent="0.35">
      <c r="A3911" t="s">
        <v>9405</v>
      </c>
      <c r="B3911" t="s">
        <v>18594</v>
      </c>
      <c r="C3911" t="s">
        <v>18595</v>
      </c>
      <c r="D3911" t="s">
        <v>18596</v>
      </c>
      <c r="E3911" t="s">
        <v>18597</v>
      </c>
      <c r="F3911" s="2">
        <v>20</v>
      </c>
      <c r="H3911" t="s">
        <v>18598</v>
      </c>
      <c r="I3911">
        <v>0</v>
      </c>
      <c r="J3911">
        <v>1</v>
      </c>
    </row>
    <row r="3912" spans="1:10" x14ac:dyDescent="0.35">
      <c r="A3912" t="s">
        <v>9405</v>
      </c>
      <c r="B3912" t="s">
        <v>18599</v>
      </c>
      <c r="C3912" t="s">
        <v>18600</v>
      </c>
      <c r="D3912" t="s">
        <v>18601</v>
      </c>
      <c r="E3912" t="s">
        <v>18602</v>
      </c>
      <c r="F3912" s="2">
        <v>15</v>
      </c>
      <c r="H3912" t="s">
        <v>18603</v>
      </c>
      <c r="I3912">
        <v>0</v>
      </c>
      <c r="J3912">
        <v>1</v>
      </c>
    </row>
    <row r="3913" spans="1:10" x14ac:dyDescent="0.35">
      <c r="A3913" t="s">
        <v>9405</v>
      </c>
      <c r="B3913" t="s">
        <v>18604</v>
      </c>
      <c r="C3913" t="s">
        <v>18605</v>
      </c>
      <c r="D3913" t="s">
        <v>18606</v>
      </c>
      <c r="E3913" t="s">
        <v>18607</v>
      </c>
      <c r="F3913" s="2">
        <v>15</v>
      </c>
      <c r="H3913" t="s">
        <v>18608</v>
      </c>
      <c r="I3913">
        <v>0</v>
      </c>
      <c r="J3913">
        <v>1</v>
      </c>
    </row>
    <row r="3914" spans="1:10" x14ac:dyDescent="0.35">
      <c r="A3914" t="s">
        <v>9405</v>
      </c>
      <c r="B3914" t="s">
        <v>18609</v>
      </c>
      <c r="C3914" t="s">
        <v>18610</v>
      </c>
      <c r="D3914" t="s">
        <v>18611</v>
      </c>
      <c r="E3914" t="s">
        <v>18612</v>
      </c>
      <c r="F3914" s="2">
        <v>16.940000000000001</v>
      </c>
      <c r="H3914" t="s">
        <v>18613</v>
      </c>
      <c r="I3914">
        <v>0</v>
      </c>
      <c r="J3914">
        <v>1</v>
      </c>
    </row>
    <row r="3915" spans="1:10" x14ac:dyDescent="0.35">
      <c r="A3915" t="s">
        <v>9405</v>
      </c>
      <c r="B3915" t="s">
        <v>18614</v>
      </c>
      <c r="C3915" t="s">
        <v>18615</v>
      </c>
      <c r="D3915" t="s">
        <v>18616</v>
      </c>
      <c r="E3915" t="s">
        <v>18617</v>
      </c>
      <c r="F3915" s="2">
        <v>15</v>
      </c>
      <c r="H3915" t="s">
        <v>18618</v>
      </c>
      <c r="I3915">
        <v>0</v>
      </c>
      <c r="J3915">
        <v>1</v>
      </c>
    </row>
    <row r="3916" spans="1:10" x14ac:dyDescent="0.35">
      <c r="A3916" t="s">
        <v>9405</v>
      </c>
      <c r="B3916" t="s">
        <v>18619</v>
      </c>
      <c r="C3916" t="s">
        <v>18620</v>
      </c>
      <c r="D3916" t="s">
        <v>18621</v>
      </c>
      <c r="E3916" t="s">
        <v>18622</v>
      </c>
      <c r="F3916" s="2">
        <v>15</v>
      </c>
      <c r="H3916" t="s">
        <v>18623</v>
      </c>
      <c r="I3916">
        <v>0</v>
      </c>
      <c r="J3916">
        <v>1</v>
      </c>
    </row>
    <row r="3917" spans="1:10" x14ac:dyDescent="0.35">
      <c r="A3917" t="s">
        <v>9405</v>
      </c>
      <c r="B3917" t="s">
        <v>18624</v>
      </c>
      <c r="C3917" t="s">
        <v>18625</v>
      </c>
      <c r="D3917" t="s">
        <v>18626</v>
      </c>
      <c r="E3917" t="s">
        <v>18627</v>
      </c>
      <c r="F3917" s="2">
        <v>15</v>
      </c>
      <c r="H3917" t="s">
        <v>18628</v>
      </c>
      <c r="I3917">
        <v>0</v>
      </c>
      <c r="J3917">
        <v>1</v>
      </c>
    </row>
    <row r="3918" spans="1:10" x14ac:dyDescent="0.35">
      <c r="A3918" t="s">
        <v>9405</v>
      </c>
      <c r="B3918" t="s">
        <v>18629</v>
      </c>
      <c r="C3918" t="s">
        <v>18630</v>
      </c>
      <c r="D3918" t="s">
        <v>18631</v>
      </c>
      <c r="E3918" t="s">
        <v>18632</v>
      </c>
      <c r="F3918" s="2">
        <v>15</v>
      </c>
      <c r="H3918" t="s">
        <v>18633</v>
      </c>
      <c r="I3918">
        <v>0</v>
      </c>
      <c r="J3918">
        <v>1</v>
      </c>
    </row>
    <row r="3919" spans="1:10" x14ac:dyDescent="0.35">
      <c r="A3919" t="s">
        <v>9405</v>
      </c>
      <c r="B3919" t="s">
        <v>18634</v>
      </c>
      <c r="C3919" t="s">
        <v>18635</v>
      </c>
      <c r="D3919" t="s">
        <v>18636</v>
      </c>
      <c r="E3919" t="s">
        <v>18637</v>
      </c>
      <c r="F3919" s="2">
        <v>15</v>
      </c>
      <c r="H3919" t="s">
        <v>18638</v>
      </c>
      <c r="I3919">
        <v>0</v>
      </c>
      <c r="J3919">
        <v>1</v>
      </c>
    </row>
    <row r="3920" spans="1:10" x14ac:dyDescent="0.35">
      <c r="A3920" t="s">
        <v>9405</v>
      </c>
      <c r="B3920" t="s">
        <v>18639</v>
      </c>
      <c r="C3920" t="s">
        <v>18640</v>
      </c>
      <c r="D3920" t="s">
        <v>18641</v>
      </c>
      <c r="E3920" t="s">
        <v>18642</v>
      </c>
      <c r="F3920" s="2">
        <v>15</v>
      </c>
      <c r="H3920" t="s">
        <v>18643</v>
      </c>
      <c r="I3920">
        <v>0</v>
      </c>
      <c r="J3920">
        <v>1</v>
      </c>
    </row>
    <row r="3921" spans="1:10" x14ac:dyDescent="0.35">
      <c r="A3921" t="s">
        <v>9405</v>
      </c>
      <c r="B3921" t="s">
        <v>18644</v>
      </c>
      <c r="C3921" t="s">
        <v>18645</v>
      </c>
      <c r="D3921" t="s">
        <v>18646</v>
      </c>
      <c r="E3921" t="s">
        <v>18647</v>
      </c>
      <c r="F3921" s="2">
        <v>15</v>
      </c>
      <c r="H3921" t="s">
        <v>18648</v>
      </c>
      <c r="I3921">
        <v>0</v>
      </c>
      <c r="J3921">
        <v>1</v>
      </c>
    </row>
    <row r="3922" spans="1:10" x14ac:dyDescent="0.35">
      <c r="A3922" t="s">
        <v>9405</v>
      </c>
      <c r="B3922" t="s">
        <v>18649</v>
      </c>
      <c r="C3922" t="s">
        <v>18650</v>
      </c>
      <c r="D3922" t="s">
        <v>18651</v>
      </c>
      <c r="E3922" t="s">
        <v>18652</v>
      </c>
      <c r="F3922" s="2">
        <v>15</v>
      </c>
      <c r="H3922" t="s">
        <v>18653</v>
      </c>
      <c r="I3922">
        <v>0</v>
      </c>
      <c r="J3922">
        <v>1</v>
      </c>
    </row>
    <row r="3923" spans="1:10" x14ac:dyDescent="0.35">
      <c r="A3923" t="s">
        <v>9405</v>
      </c>
      <c r="B3923" t="s">
        <v>18654</v>
      </c>
      <c r="C3923" t="s">
        <v>18655</v>
      </c>
      <c r="D3923" t="s">
        <v>18656</v>
      </c>
      <c r="E3923" t="s">
        <v>18657</v>
      </c>
      <c r="F3923" s="2">
        <v>30</v>
      </c>
      <c r="H3923" t="s">
        <v>18658</v>
      </c>
      <c r="I3923">
        <v>0</v>
      </c>
      <c r="J3923">
        <v>1</v>
      </c>
    </row>
    <row r="3924" spans="1:10" x14ac:dyDescent="0.35">
      <c r="A3924" t="s">
        <v>9405</v>
      </c>
      <c r="B3924" t="s">
        <v>18659</v>
      </c>
      <c r="C3924" t="s">
        <v>18660</v>
      </c>
      <c r="D3924" t="s">
        <v>18661</v>
      </c>
      <c r="E3924" t="s">
        <v>18662</v>
      </c>
      <c r="F3924" s="2">
        <v>15</v>
      </c>
      <c r="H3924" t="s">
        <v>18663</v>
      </c>
      <c r="I3924">
        <v>0</v>
      </c>
      <c r="J3924">
        <v>1</v>
      </c>
    </row>
    <row r="3925" spans="1:10" x14ac:dyDescent="0.35">
      <c r="A3925" t="s">
        <v>9405</v>
      </c>
      <c r="B3925" t="s">
        <v>18664</v>
      </c>
      <c r="C3925" t="s">
        <v>18665</v>
      </c>
      <c r="D3925" t="s">
        <v>18666</v>
      </c>
      <c r="E3925" t="s">
        <v>18667</v>
      </c>
      <c r="F3925" s="2">
        <v>60</v>
      </c>
      <c r="H3925" t="s">
        <v>18668</v>
      </c>
      <c r="I3925">
        <v>0</v>
      </c>
      <c r="J3925">
        <v>1</v>
      </c>
    </row>
    <row r="3926" spans="1:10" x14ac:dyDescent="0.35">
      <c r="A3926" t="s">
        <v>9405</v>
      </c>
      <c r="B3926" t="s">
        <v>18669</v>
      </c>
      <c r="C3926" t="s">
        <v>18670</v>
      </c>
      <c r="D3926" t="s">
        <v>18671</v>
      </c>
      <c r="E3926" t="s">
        <v>18672</v>
      </c>
      <c r="F3926" s="2">
        <v>15</v>
      </c>
      <c r="H3926" t="s">
        <v>18673</v>
      </c>
      <c r="I3926">
        <v>0</v>
      </c>
      <c r="J3926">
        <v>1</v>
      </c>
    </row>
    <row r="3927" spans="1:10" x14ac:dyDescent="0.35">
      <c r="A3927" t="s">
        <v>9405</v>
      </c>
      <c r="B3927" t="s">
        <v>18674</v>
      </c>
      <c r="C3927" t="s">
        <v>18675</v>
      </c>
      <c r="D3927" t="s">
        <v>18676</v>
      </c>
      <c r="E3927" t="s">
        <v>18677</v>
      </c>
      <c r="F3927" s="2">
        <v>15</v>
      </c>
      <c r="H3927" t="s">
        <v>18678</v>
      </c>
      <c r="I3927">
        <v>0</v>
      </c>
      <c r="J3927">
        <v>1</v>
      </c>
    </row>
    <row r="3928" spans="1:10" x14ac:dyDescent="0.35">
      <c r="A3928" t="s">
        <v>9405</v>
      </c>
      <c r="B3928" t="s">
        <v>18679</v>
      </c>
      <c r="C3928" t="s">
        <v>18680</v>
      </c>
      <c r="D3928" t="s">
        <v>18681</v>
      </c>
      <c r="E3928" t="s">
        <v>18682</v>
      </c>
      <c r="F3928" s="2">
        <v>15</v>
      </c>
      <c r="H3928" t="s">
        <v>18683</v>
      </c>
      <c r="I3928">
        <v>0</v>
      </c>
      <c r="J3928">
        <v>1</v>
      </c>
    </row>
    <row r="3929" spans="1:10" x14ac:dyDescent="0.35">
      <c r="A3929" t="s">
        <v>9405</v>
      </c>
      <c r="B3929" t="s">
        <v>18684</v>
      </c>
      <c r="C3929" t="s">
        <v>18685</v>
      </c>
      <c r="D3929" t="s">
        <v>18686</v>
      </c>
      <c r="E3929" t="s">
        <v>18687</v>
      </c>
      <c r="F3929" s="2">
        <v>18.23</v>
      </c>
      <c r="H3929" t="s">
        <v>18688</v>
      </c>
      <c r="I3929">
        <v>0</v>
      </c>
      <c r="J3929">
        <v>1</v>
      </c>
    </row>
    <row r="3930" spans="1:10" x14ac:dyDescent="0.35">
      <c r="A3930" t="s">
        <v>9405</v>
      </c>
      <c r="B3930" t="s">
        <v>18689</v>
      </c>
      <c r="C3930" t="s">
        <v>18690</v>
      </c>
      <c r="D3930" t="s">
        <v>18691</v>
      </c>
      <c r="E3930" t="s">
        <v>18692</v>
      </c>
      <c r="F3930" s="2">
        <v>15</v>
      </c>
      <c r="H3930" t="s">
        <v>18693</v>
      </c>
      <c r="I3930">
        <v>0</v>
      </c>
      <c r="J3930">
        <v>1</v>
      </c>
    </row>
    <row r="3931" spans="1:10" x14ac:dyDescent="0.35">
      <c r="A3931" t="s">
        <v>9405</v>
      </c>
      <c r="B3931" t="s">
        <v>18694</v>
      </c>
      <c r="C3931" t="s">
        <v>18695</v>
      </c>
      <c r="D3931" t="s">
        <v>18696</v>
      </c>
      <c r="E3931" t="s">
        <v>18697</v>
      </c>
      <c r="F3931" s="2">
        <v>15</v>
      </c>
      <c r="H3931" t="s">
        <v>18698</v>
      </c>
      <c r="I3931">
        <v>0</v>
      </c>
      <c r="J3931">
        <v>1</v>
      </c>
    </row>
    <row r="3932" spans="1:10" x14ac:dyDescent="0.35">
      <c r="A3932" t="s">
        <v>9405</v>
      </c>
      <c r="B3932" t="s">
        <v>18699</v>
      </c>
      <c r="C3932" t="s">
        <v>18700</v>
      </c>
      <c r="D3932" t="s">
        <v>18701</v>
      </c>
      <c r="E3932" t="s">
        <v>18702</v>
      </c>
      <c r="F3932" s="2">
        <v>15</v>
      </c>
      <c r="H3932" t="s">
        <v>18703</v>
      </c>
      <c r="I3932">
        <v>0</v>
      </c>
      <c r="J3932">
        <v>1</v>
      </c>
    </row>
    <row r="3933" spans="1:10" x14ac:dyDescent="0.35">
      <c r="A3933" t="s">
        <v>9405</v>
      </c>
      <c r="B3933" t="s">
        <v>18704</v>
      </c>
      <c r="C3933" t="s">
        <v>18705</v>
      </c>
      <c r="D3933" t="s">
        <v>18706</v>
      </c>
      <c r="E3933" t="s">
        <v>18707</v>
      </c>
      <c r="F3933" s="2">
        <v>15</v>
      </c>
      <c r="H3933" t="s">
        <v>18708</v>
      </c>
      <c r="I3933">
        <v>0</v>
      </c>
      <c r="J3933">
        <v>1</v>
      </c>
    </row>
    <row r="3934" spans="1:10" x14ac:dyDescent="0.35">
      <c r="A3934" t="s">
        <v>9405</v>
      </c>
      <c r="B3934" t="s">
        <v>18709</v>
      </c>
      <c r="C3934" t="s">
        <v>18710</v>
      </c>
      <c r="D3934" t="s">
        <v>18711</v>
      </c>
      <c r="E3934" t="s">
        <v>18712</v>
      </c>
      <c r="F3934" s="2">
        <v>15</v>
      </c>
      <c r="H3934" t="s">
        <v>18713</v>
      </c>
      <c r="I3934">
        <v>0</v>
      </c>
      <c r="J3934">
        <v>1</v>
      </c>
    </row>
    <row r="3935" spans="1:10" x14ac:dyDescent="0.35">
      <c r="A3935" t="s">
        <v>9405</v>
      </c>
      <c r="B3935" t="s">
        <v>18714</v>
      </c>
      <c r="C3935" t="s">
        <v>18715</v>
      </c>
      <c r="D3935" t="s">
        <v>18716</v>
      </c>
      <c r="E3935" t="s">
        <v>18717</v>
      </c>
      <c r="F3935" s="2">
        <v>15</v>
      </c>
      <c r="H3935" t="s">
        <v>18718</v>
      </c>
      <c r="I3935">
        <v>0</v>
      </c>
      <c r="J3935">
        <v>1</v>
      </c>
    </row>
    <row r="3936" spans="1:10" x14ac:dyDescent="0.35">
      <c r="A3936" t="s">
        <v>9405</v>
      </c>
      <c r="B3936" t="s">
        <v>18719</v>
      </c>
      <c r="C3936" t="s">
        <v>18720</v>
      </c>
      <c r="D3936" t="s">
        <v>18721</v>
      </c>
      <c r="E3936" t="s">
        <v>18722</v>
      </c>
      <c r="F3936" s="2">
        <v>15</v>
      </c>
      <c r="H3936" t="s">
        <v>18723</v>
      </c>
      <c r="I3936">
        <v>0</v>
      </c>
      <c r="J3936">
        <v>1</v>
      </c>
    </row>
    <row r="3937" spans="1:10" x14ac:dyDescent="0.35">
      <c r="A3937" t="s">
        <v>9405</v>
      </c>
      <c r="B3937" t="s">
        <v>18724</v>
      </c>
      <c r="C3937" t="s">
        <v>18725</v>
      </c>
      <c r="D3937" t="s">
        <v>18726</v>
      </c>
      <c r="E3937" t="s">
        <v>18727</v>
      </c>
      <c r="F3937" s="2">
        <v>30</v>
      </c>
      <c r="H3937" t="s">
        <v>18728</v>
      </c>
      <c r="I3937">
        <v>0</v>
      </c>
      <c r="J3937">
        <v>1</v>
      </c>
    </row>
    <row r="3938" spans="1:10" x14ac:dyDescent="0.35">
      <c r="A3938" t="s">
        <v>9405</v>
      </c>
      <c r="B3938" t="s">
        <v>18729</v>
      </c>
      <c r="C3938" t="s">
        <v>18730</v>
      </c>
      <c r="D3938" t="s">
        <v>18731</v>
      </c>
      <c r="E3938" t="s">
        <v>18732</v>
      </c>
      <c r="F3938" s="2">
        <v>17.579999999999998</v>
      </c>
      <c r="H3938" t="s">
        <v>18733</v>
      </c>
      <c r="I3938">
        <v>0</v>
      </c>
      <c r="J3938">
        <v>1</v>
      </c>
    </row>
    <row r="3939" spans="1:10" x14ac:dyDescent="0.35">
      <c r="A3939" t="s">
        <v>9405</v>
      </c>
      <c r="B3939" t="s">
        <v>18734</v>
      </c>
      <c r="C3939" t="s">
        <v>18735</v>
      </c>
      <c r="D3939" t="s">
        <v>18736</v>
      </c>
      <c r="E3939" t="s">
        <v>18737</v>
      </c>
      <c r="F3939" s="2">
        <v>45</v>
      </c>
      <c r="H3939" t="s">
        <v>18738</v>
      </c>
      <c r="I3939">
        <v>0</v>
      </c>
      <c r="J3939">
        <v>1</v>
      </c>
    </row>
    <row r="3940" spans="1:10" x14ac:dyDescent="0.35">
      <c r="A3940" t="s">
        <v>9405</v>
      </c>
      <c r="B3940" t="s">
        <v>18739</v>
      </c>
      <c r="C3940" t="s">
        <v>18740</v>
      </c>
      <c r="D3940" t="s">
        <v>18741</v>
      </c>
      <c r="E3940" t="s">
        <v>18742</v>
      </c>
      <c r="F3940" s="2">
        <v>16.940000000000001</v>
      </c>
      <c r="H3940" t="s">
        <v>18743</v>
      </c>
      <c r="I3940">
        <v>0</v>
      </c>
      <c r="J3940">
        <v>1</v>
      </c>
    </row>
    <row r="3941" spans="1:10" x14ac:dyDescent="0.35">
      <c r="A3941" t="s">
        <v>9405</v>
      </c>
      <c r="B3941" t="s">
        <v>18744</v>
      </c>
      <c r="C3941" t="s">
        <v>18745</v>
      </c>
      <c r="D3941" t="s">
        <v>18746</v>
      </c>
      <c r="E3941" t="s">
        <v>18747</v>
      </c>
      <c r="F3941" s="2">
        <v>15</v>
      </c>
      <c r="H3941" t="s">
        <v>18748</v>
      </c>
      <c r="I3941">
        <v>0</v>
      </c>
      <c r="J3941">
        <v>1</v>
      </c>
    </row>
    <row r="3942" spans="1:10" x14ac:dyDescent="0.35">
      <c r="A3942" t="s">
        <v>9405</v>
      </c>
      <c r="B3942" t="s">
        <v>18749</v>
      </c>
      <c r="C3942" t="s">
        <v>18750</v>
      </c>
      <c r="D3942" t="s">
        <v>18751</v>
      </c>
      <c r="E3942" t="s">
        <v>18752</v>
      </c>
      <c r="F3942" s="2">
        <v>15</v>
      </c>
      <c r="H3942" t="s">
        <v>18753</v>
      </c>
      <c r="I3942">
        <v>0</v>
      </c>
      <c r="J3942">
        <v>1</v>
      </c>
    </row>
    <row r="3943" spans="1:10" x14ac:dyDescent="0.35">
      <c r="A3943" t="s">
        <v>9405</v>
      </c>
      <c r="B3943" t="s">
        <v>18754</v>
      </c>
      <c r="C3943" t="s">
        <v>18755</v>
      </c>
      <c r="D3943" t="s">
        <v>18756</v>
      </c>
      <c r="E3943" t="s">
        <v>18757</v>
      </c>
      <c r="F3943" s="2">
        <v>18</v>
      </c>
      <c r="H3943" t="s">
        <v>18758</v>
      </c>
      <c r="I3943">
        <v>0</v>
      </c>
      <c r="J3943">
        <v>1</v>
      </c>
    </row>
    <row r="3944" spans="1:10" x14ac:dyDescent="0.35">
      <c r="A3944" t="s">
        <v>9405</v>
      </c>
      <c r="B3944" t="s">
        <v>18759</v>
      </c>
      <c r="C3944" t="s">
        <v>18760</v>
      </c>
      <c r="D3944" t="s">
        <v>18761</v>
      </c>
      <c r="E3944" t="s">
        <v>18762</v>
      </c>
      <c r="F3944" s="2">
        <v>18.87</v>
      </c>
      <c r="H3944" t="s">
        <v>18763</v>
      </c>
      <c r="I3944">
        <v>0</v>
      </c>
      <c r="J3944">
        <v>1</v>
      </c>
    </row>
    <row r="3945" spans="1:10" x14ac:dyDescent="0.35">
      <c r="A3945" t="s">
        <v>9405</v>
      </c>
      <c r="B3945" t="s">
        <v>18764</v>
      </c>
      <c r="C3945" t="s">
        <v>18765</v>
      </c>
      <c r="D3945" t="s">
        <v>18766</v>
      </c>
      <c r="E3945" t="s">
        <v>18767</v>
      </c>
      <c r="F3945" s="2">
        <v>15</v>
      </c>
      <c r="H3945" t="s">
        <v>18768</v>
      </c>
      <c r="I3945">
        <v>0</v>
      </c>
      <c r="J3945">
        <v>1</v>
      </c>
    </row>
    <row r="3946" spans="1:10" x14ac:dyDescent="0.35">
      <c r="A3946" t="s">
        <v>9405</v>
      </c>
      <c r="B3946" t="s">
        <v>18769</v>
      </c>
      <c r="C3946" t="s">
        <v>18770</v>
      </c>
      <c r="D3946" t="s">
        <v>18771</v>
      </c>
      <c r="E3946" t="s">
        <v>18772</v>
      </c>
      <c r="F3946" s="2">
        <v>16.25</v>
      </c>
      <c r="H3946" t="s">
        <v>18773</v>
      </c>
      <c r="I3946">
        <v>0</v>
      </c>
      <c r="J3946">
        <v>1</v>
      </c>
    </row>
    <row r="3947" spans="1:10" x14ac:dyDescent="0.35">
      <c r="A3947" t="s">
        <v>9405</v>
      </c>
      <c r="B3947" t="s">
        <v>18774</v>
      </c>
      <c r="C3947" t="s">
        <v>18775</v>
      </c>
      <c r="D3947" t="s">
        <v>18776</v>
      </c>
      <c r="E3947" t="s">
        <v>18777</v>
      </c>
      <c r="F3947" s="2">
        <v>15</v>
      </c>
      <c r="H3947" t="s">
        <v>18778</v>
      </c>
      <c r="I3947">
        <v>0</v>
      </c>
      <c r="J3947">
        <v>1</v>
      </c>
    </row>
    <row r="3948" spans="1:10" x14ac:dyDescent="0.35">
      <c r="A3948" t="s">
        <v>9405</v>
      </c>
      <c r="B3948" t="s">
        <v>18779</v>
      </c>
      <c r="C3948" t="s">
        <v>18780</v>
      </c>
      <c r="D3948" t="s">
        <v>18781</v>
      </c>
      <c r="E3948" t="s">
        <v>18782</v>
      </c>
      <c r="F3948" s="2">
        <v>12</v>
      </c>
      <c r="H3948" t="s">
        <v>18783</v>
      </c>
      <c r="I3948">
        <v>0</v>
      </c>
      <c r="J3948">
        <v>1</v>
      </c>
    </row>
    <row r="3949" spans="1:10" x14ac:dyDescent="0.35">
      <c r="A3949" t="s">
        <v>9405</v>
      </c>
      <c r="B3949" t="s">
        <v>18784</v>
      </c>
      <c r="C3949" t="s">
        <v>18785</v>
      </c>
      <c r="D3949" t="s">
        <v>18786</v>
      </c>
      <c r="E3949" t="s">
        <v>18787</v>
      </c>
      <c r="F3949" s="2">
        <v>15</v>
      </c>
      <c r="H3949" t="s">
        <v>18788</v>
      </c>
      <c r="I3949">
        <v>0</v>
      </c>
      <c r="J3949">
        <v>1</v>
      </c>
    </row>
    <row r="3950" spans="1:10" x14ac:dyDescent="0.35">
      <c r="A3950" t="s">
        <v>9405</v>
      </c>
      <c r="B3950" t="s">
        <v>18789</v>
      </c>
      <c r="C3950" t="s">
        <v>18790</v>
      </c>
      <c r="D3950" t="s">
        <v>18791</v>
      </c>
      <c r="E3950" t="s">
        <v>18791</v>
      </c>
      <c r="F3950" s="2">
        <v>15</v>
      </c>
      <c r="H3950" t="s">
        <v>18792</v>
      </c>
      <c r="I3950">
        <v>0</v>
      </c>
      <c r="J3950">
        <v>1</v>
      </c>
    </row>
    <row r="3951" spans="1:10" x14ac:dyDescent="0.35">
      <c r="A3951" t="s">
        <v>9405</v>
      </c>
      <c r="B3951" t="s">
        <v>18793</v>
      </c>
      <c r="C3951" t="s">
        <v>18794</v>
      </c>
      <c r="D3951" t="s">
        <v>18795</v>
      </c>
      <c r="E3951" t="s">
        <v>18796</v>
      </c>
      <c r="F3951" s="2">
        <v>12</v>
      </c>
      <c r="H3951" t="s">
        <v>18797</v>
      </c>
      <c r="I3951">
        <v>0</v>
      </c>
      <c r="J3951">
        <v>1</v>
      </c>
    </row>
    <row r="3952" spans="1:10" x14ac:dyDescent="0.35">
      <c r="A3952" t="s">
        <v>9405</v>
      </c>
      <c r="B3952" t="s">
        <v>18798</v>
      </c>
      <c r="C3952" t="s">
        <v>18799</v>
      </c>
      <c r="D3952" t="s">
        <v>18800</v>
      </c>
      <c r="E3952" t="s">
        <v>18801</v>
      </c>
      <c r="F3952" s="2">
        <v>15</v>
      </c>
      <c r="H3952" t="s">
        <v>18802</v>
      </c>
      <c r="I3952">
        <v>0</v>
      </c>
      <c r="J3952">
        <v>1</v>
      </c>
    </row>
    <row r="3953" spans="1:10" x14ac:dyDescent="0.35">
      <c r="A3953" t="s">
        <v>9405</v>
      </c>
      <c r="B3953" t="s">
        <v>18803</v>
      </c>
      <c r="C3953" t="s">
        <v>18804</v>
      </c>
      <c r="D3953" t="s">
        <v>18805</v>
      </c>
      <c r="E3953" t="s">
        <v>18806</v>
      </c>
      <c r="F3953" s="2">
        <v>15</v>
      </c>
      <c r="H3953" t="s">
        <v>18807</v>
      </c>
      <c r="I3953">
        <v>0</v>
      </c>
      <c r="J3953">
        <v>1</v>
      </c>
    </row>
    <row r="3954" spans="1:10" x14ac:dyDescent="0.35">
      <c r="A3954" t="s">
        <v>9405</v>
      </c>
      <c r="B3954" t="s">
        <v>18808</v>
      </c>
      <c r="C3954" t="s">
        <v>18809</v>
      </c>
      <c r="D3954" t="s">
        <v>18810</v>
      </c>
      <c r="E3954" t="s">
        <v>18811</v>
      </c>
      <c r="F3954" s="2">
        <v>15</v>
      </c>
      <c r="H3954" t="s">
        <v>18812</v>
      </c>
      <c r="I3954">
        <v>0</v>
      </c>
      <c r="J3954">
        <v>1</v>
      </c>
    </row>
    <row r="3955" spans="1:10" x14ac:dyDescent="0.35">
      <c r="A3955" t="s">
        <v>9405</v>
      </c>
      <c r="B3955" t="s">
        <v>18813</v>
      </c>
      <c r="C3955" t="s">
        <v>18814</v>
      </c>
      <c r="D3955" t="s">
        <v>18815</v>
      </c>
      <c r="E3955" t="s">
        <v>18816</v>
      </c>
      <c r="F3955" s="2">
        <v>18.87</v>
      </c>
      <c r="H3955" t="s">
        <v>18817</v>
      </c>
      <c r="I3955">
        <v>0</v>
      </c>
      <c r="J3955">
        <v>1</v>
      </c>
    </row>
    <row r="3956" spans="1:10" x14ac:dyDescent="0.35">
      <c r="A3956" t="s">
        <v>9405</v>
      </c>
      <c r="B3956" t="s">
        <v>18818</v>
      </c>
      <c r="C3956" t="s">
        <v>18819</v>
      </c>
      <c r="D3956" t="s">
        <v>18820</v>
      </c>
      <c r="E3956" t="s">
        <v>18821</v>
      </c>
      <c r="F3956" s="2">
        <v>15</v>
      </c>
      <c r="H3956" t="s">
        <v>18822</v>
      </c>
      <c r="I3956">
        <v>0</v>
      </c>
      <c r="J3956">
        <v>1</v>
      </c>
    </row>
    <row r="3957" spans="1:10" x14ac:dyDescent="0.35">
      <c r="A3957" t="s">
        <v>9405</v>
      </c>
      <c r="B3957" t="s">
        <v>18823</v>
      </c>
      <c r="C3957" t="s">
        <v>18824</v>
      </c>
      <c r="D3957" t="s">
        <v>18825</v>
      </c>
      <c r="E3957" t="s">
        <v>18826</v>
      </c>
      <c r="F3957" s="2">
        <v>18</v>
      </c>
      <c r="H3957" t="s">
        <v>18827</v>
      </c>
      <c r="I3957">
        <v>0</v>
      </c>
      <c r="J3957">
        <v>1</v>
      </c>
    </row>
    <row r="3958" spans="1:10" x14ac:dyDescent="0.35">
      <c r="A3958" t="s">
        <v>9405</v>
      </c>
      <c r="B3958" t="s">
        <v>18828</v>
      </c>
      <c r="C3958" t="s">
        <v>18829</v>
      </c>
      <c r="D3958" t="s">
        <v>18830</v>
      </c>
      <c r="E3958" t="s">
        <v>18831</v>
      </c>
      <c r="F3958" s="2">
        <v>15</v>
      </c>
      <c r="H3958" t="s">
        <v>18832</v>
      </c>
      <c r="I3958">
        <v>0</v>
      </c>
      <c r="J3958">
        <v>1</v>
      </c>
    </row>
    <row r="3959" spans="1:10" x14ac:dyDescent="0.35">
      <c r="A3959" t="s">
        <v>9405</v>
      </c>
      <c r="B3959" t="s">
        <v>18833</v>
      </c>
      <c r="C3959" t="s">
        <v>18834</v>
      </c>
      <c r="D3959" t="s">
        <v>18835</v>
      </c>
      <c r="E3959" t="s">
        <v>18836</v>
      </c>
      <c r="F3959" s="2">
        <v>15</v>
      </c>
      <c r="H3959" t="s">
        <v>18837</v>
      </c>
      <c r="I3959">
        <v>0</v>
      </c>
      <c r="J3959">
        <v>1</v>
      </c>
    </row>
    <row r="3960" spans="1:10" x14ac:dyDescent="0.35">
      <c r="A3960" t="s">
        <v>9405</v>
      </c>
      <c r="B3960" t="s">
        <v>18838</v>
      </c>
      <c r="C3960" t="s">
        <v>18839</v>
      </c>
      <c r="D3960" t="s">
        <v>18840</v>
      </c>
      <c r="E3960" t="s">
        <v>18841</v>
      </c>
      <c r="F3960" s="2">
        <v>15</v>
      </c>
      <c r="H3960" t="s">
        <v>18842</v>
      </c>
      <c r="I3960">
        <v>0</v>
      </c>
      <c r="J3960">
        <v>1</v>
      </c>
    </row>
    <row r="3961" spans="1:10" x14ac:dyDescent="0.35">
      <c r="A3961" t="s">
        <v>9405</v>
      </c>
      <c r="B3961" t="s">
        <v>18843</v>
      </c>
      <c r="C3961" t="s">
        <v>18844</v>
      </c>
      <c r="D3961" t="s">
        <v>18845</v>
      </c>
      <c r="E3961" t="s">
        <v>18846</v>
      </c>
      <c r="F3961" s="2">
        <v>15</v>
      </c>
      <c r="H3961" t="s">
        <v>18847</v>
      </c>
      <c r="I3961">
        <v>0</v>
      </c>
      <c r="J3961">
        <v>1</v>
      </c>
    </row>
    <row r="3962" spans="1:10" x14ac:dyDescent="0.35">
      <c r="A3962" t="s">
        <v>9405</v>
      </c>
      <c r="B3962" t="s">
        <v>18848</v>
      </c>
      <c r="C3962" t="s">
        <v>18849</v>
      </c>
      <c r="D3962" t="s">
        <v>18850</v>
      </c>
      <c r="E3962" t="s">
        <v>18851</v>
      </c>
      <c r="F3962" s="2">
        <v>15</v>
      </c>
      <c r="H3962" t="s">
        <v>18852</v>
      </c>
      <c r="I3962">
        <v>0</v>
      </c>
      <c r="J3962">
        <v>1</v>
      </c>
    </row>
    <row r="3963" spans="1:10" x14ac:dyDescent="0.35">
      <c r="A3963" t="s">
        <v>9405</v>
      </c>
      <c r="B3963" t="s">
        <v>18853</v>
      </c>
      <c r="C3963" t="s">
        <v>18854</v>
      </c>
      <c r="D3963" t="s">
        <v>18855</v>
      </c>
      <c r="E3963" t="s">
        <v>18856</v>
      </c>
      <c r="F3963" s="2">
        <v>15</v>
      </c>
      <c r="H3963" t="s">
        <v>18857</v>
      </c>
      <c r="I3963">
        <v>0</v>
      </c>
      <c r="J3963">
        <v>1</v>
      </c>
    </row>
    <row r="3964" spans="1:10" x14ac:dyDescent="0.35">
      <c r="A3964" t="s">
        <v>9405</v>
      </c>
      <c r="B3964" t="s">
        <v>18858</v>
      </c>
      <c r="C3964" t="s">
        <v>18859</v>
      </c>
      <c r="D3964" t="s">
        <v>18860</v>
      </c>
      <c r="E3964" t="s">
        <v>18861</v>
      </c>
      <c r="F3964" s="2">
        <v>18</v>
      </c>
      <c r="H3964" t="s">
        <v>18862</v>
      </c>
      <c r="I3964">
        <v>0</v>
      </c>
      <c r="J3964">
        <v>1</v>
      </c>
    </row>
    <row r="3965" spans="1:10" x14ac:dyDescent="0.35">
      <c r="A3965" t="s">
        <v>9405</v>
      </c>
      <c r="B3965" t="s">
        <v>18863</v>
      </c>
      <c r="C3965" t="s">
        <v>18864</v>
      </c>
      <c r="D3965" t="s">
        <v>18865</v>
      </c>
      <c r="E3965" t="s">
        <v>18866</v>
      </c>
      <c r="F3965" s="2">
        <v>15</v>
      </c>
      <c r="H3965" t="s">
        <v>18867</v>
      </c>
      <c r="I3965">
        <v>0</v>
      </c>
      <c r="J3965">
        <v>1</v>
      </c>
    </row>
    <row r="3966" spans="1:10" x14ac:dyDescent="0.35">
      <c r="A3966" t="s">
        <v>9405</v>
      </c>
      <c r="B3966" t="s">
        <v>18868</v>
      </c>
      <c r="C3966" t="s">
        <v>18869</v>
      </c>
      <c r="D3966" t="s">
        <v>18870</v>
      </c>
      <c r="E3966" t="s">
        <v>18871</v>
      </c>
      <c r="F3966" s="2">
        <v>15</v>
      </c>
      <c r="H3966" t="s">
        <v>18872</v>
      </c>
      <c r="I3966">
        <v>0</v>
      </c>
      <c r="J3966">
        <v>1</v>
      </c>
    </row>
    <row r="3967" spans="1:10" x14ac:dyDescent="0.35">
      <c r="A3967" t="s">
        <v>9405</v>
      </c>
      <c r="B3967" t="s">
        <v>18873</v>
      </c>
      <c r="C3967" t="s">
        <v>18874</v>
      </c>
      <c r="D3967" t="s">
        <v>18875</v>
      </c>
      <c r="E3967" t="s">
        <v>18876</v>
      </c>
      <c r="F3967" s="2">
        <v>16.29</v>
      </c>
      <c r="H3967" t="s">
        <v>18877</v>
      </c>
      <c r="I3967">
        <v>0</v>
      </c>
      <c r="J3967">
        <v>1</v>
      </c>
    </row>
    <row r="3968" spans="1:10" x14ac:dyDescent="0.35">
      <c r="A3968" t="s">
        <v>9405</v>
      </c>
      <c r="B3968" t="s">
        <v>18878</v>
      </c>
      <c r="C3968" t="s">
        <v>18879</v>
      </c>
      <c r="D3968" t="s">
        <v>18880</v>
      </c>
      <c r="E3968" t="s">
        <v>18881</v>
      </c>
      <c r="F3968" s="2">
        <v>15</v>
      </c>
      <c r="H3968" t="s">
        <v>18882</v>
      </c>
      <c r="I3968">
        <v>0</v>
      </c>
      <c r="J3968">
        <v>1</v>
      </c>
    </row>
    <row r="3969" spans="1:10" x14ac:dyDescent="0.35">
      <c r="A3969" t="s">
        <v>9405</v>
      </c>
      <c r="B3969" t="s">
        <v>18883</v>
      </c>
      <c r="C3969" t="s">
        <v>18884</v>
      </c>
      <c r="D3969" t="s">
        <v>18880</v>
      </c>
      <c r="E3969" t="s">
        <v>18881</v>
      </c>
      <c r="F3969" s="2">
        <v>15</v>
      </c>
      <c r="H3969" t="s">
        <v>18885</v>
      </c>
      <c r="I3969">
        <v>0</v>
      </c>
      <c r="J3969">
        <v>1</v>
      </c>
    </row>
    <row r="3970" spans="1:10" x14ac:dyDescent="0.35">
      <c r="A3970" t="s">
        <v>9405</v>
      </c>
      <c r="B3970" t="s">
        <v>18886</v>
      </c>
      <c r="C3970" t="s">
        <v>18887</v>
      </c>
      <c r="D3970" t="s">
        <v>18888</v>
      </c>
      <c r="E3970" t="s">
        <v>18889</v>
      </c>
      <c r="F3970" s="2">
        <v>16.940000000000001</v>
      </c>
      <c r="I3970">
        <v>0</v>
      </c>
      <c r="J3970">
        <v>1</v>
      </c>
    </row>
    <row r="3971" spans="1:10" x14ac:dyDescent="0.35">
      <c r="A3971" t="s">
        <v>9405</v>
      </c>
      <c r="B3971" t="s">
        <v>18890</v>
      </c>
      <c r="C3971" t="s">
        <v>18891</v>
      </c>
      <c r="D3971" t="s">
        <v>18892</v>
      </c>
      <c r="E3971" t="s">
        <v>18893</v>
      </c>
      <c r="F3971" s="2">
        <v>15</v>
      </c>
      <c r="H3971" t="s">
        <v>18894</v>
      </c>
      <c r="I3971">
        <v>0</v>
      </c>
      <c r="J3971">
        <v>1</v>
      </c>
    </row>
    <row r="3972" spans="1:10" x14ac:dyDescent="0.35">
      <c r="A3972" t="s">
        <v>9405</v>
      </c>
      <c r="B3972" t="s">
        <v>18895</v>
      </c>
      <c r="C3972" t="s">
        <v>18896</v>
      </c>
      <c r="D3972" t="s">
        <v>18897</v>
      </c>
      <c r="E3972" t="s">
        <v>18898</v>
      </c>
      <c r="F3972" s="2">
        <v>16.29</v>
      </c>
      <c r="H3972" t="s">
        <v>18899</v>
      </c>
      <c r="I3972">
        <v>0</v>
      </c>
      <c r="J3972">
        <v>1</v>
      </c>
    </row>
    <row r="3973" spans="1:10" x14ac:dyDescent="0.35">
      <c r="A3973" t="s">
        <v>9405</v>
      </c>
      <c r="B3973" t="s">
        <v>18900</v>
      </c>
      <c r="C3973" t="s">
        <v>18901</v>
      </c>
      <c r="D3973" t="s">
        <v>18902</v>
      </c>
      <c r="E3973" t="s">
        <v>18903</v>
      </c>
      <c r="F3973" s="2">
        <v>15</v>
      </c>
      <c r="H3973" t="s">
        <v>18904</v>
      </c>
      <c r="I3973">
        <v>0</v>
      </c>
      <c r="J3973">
        <v>1</v>
      </c>
    </row>
    <row r="3974" spans="1:10" x14ac:dyDescent="0.35">
      <c r="A3974" t="s">
        <v>9405</v>
      </c>
      <c r="B3974" t="s">
        <v>18905</v>
      </c>
      <c r="C3974" t="s">
        <v>18906</v>
      </c>
      <c r="D3974" t="s">
        <v>18907</v>
      </c>
      <c r="E3974" t="s">
        <v>18908</v>
      </c>
      <c r="F3974" s="2">
        <v>16.25</v>
      </c>
      <c r="H3974" t="s">
        <v>18909</v>
      </c>
      <c r="I3974">
        <v>0</v>
      </c>
      <c r="J3974">
        <v>1</v>
      </c>
    </row>
    <row r="3975" spans="1:10" x14ac:dyDescent="0.35">
      <c r="A3975" t="s">
        <v>9405</v>
      </c>
      <c r="B3975" t="s">
        <v>18910</v>
      </c>
      <c r="C3975" t="s">
        <v>18911</v>
      </c>
      <c r="D3975" t="s">
        <v>18912</v>
      </c>
      <c r="E3975" t="s">
        <v>18913</v>
      </c>
      <c r="F3975" s="2">
        <v>15</v>
      </c>
      <c r="H3975" t="s">
        <v>18914</v>
      </c>
      <c r="I3975">
        <v>0</v>
      </c>
      <c r="J3975">
        <v>1</v>
      </c>
    </row>
    <row r="3976" spans="1:10" x14ac:dyDescent="0.35">
      <c r="A3976" t="s">
        <v>9405</v>
      </c>
      <c r="B3976" t="s">
        <v>18915</v>
      </c>
      <c r="C3976" t="s">
        <v>18916</v>
      </c>
      <c r="D3976" t="s">
        <v>18917</v>
      </c>
      <c r="E3976" t="s">
        <v>18918</v>
      </c>
      <c r="F3976" s="2">
        <v>15</v>
      </c>
      <c r="H3976" t="s">
        <v>18919</v>
      </c>
      <c r="I3976">
        <v>0</v>
      </c>
      <c r="J3976">
        <v>1</v>
      </c>
    </row>
    <row r="3977" spans="1:10" x14ac:dyDescent="0.35">
      <c r="A3977" t="s">
        <v>9405</v>
      </c>
      <c r="B3977" t="s">
        <v>18920</v>
      </c>
      <c r="C3977" t="s">
        <v>18921</v>
      </c>
      <c r="D3977" t="s">
        <v>18922</v>
      </c>
      <c r="E3977" t="s">
        <v>18923</v>
      </c>
      <c r="F3977" s="2">
        <v>15</v>
      </c>
      <c r="H3977" t="s">
        <v>18924</v>
      </c>
      <c r="I3977">
        <v>0</v>
      </c>
      <c r="J3977">
        <v>1</v>
      </c>
    </row>
    <row r="3978" spans="1:10" x14ac:dyDescent="0.35">
      <c r="A3978" t="s">
        <v>9405</v>
      </c>
      <c r="B3978" t="s">
        <v>18925</v>
      </c>
      <c r="C3978" t="s">
        <v>18926</v>
      </c>
      <c r="D3978" t="s">
        <v>18927</v>
      </c>
      <c r="E3978" t="s">
        <v>18928</v>
      </c>
      <c r="F3978" s="2">
        <v>15</v>
      </c>
      <c r="H3978" t="s">
        <v>18929</v>
      </c>
      <c r="I3978">
        <v>0</v>
      </c>
      <c r="J3978">
        <v>1</v>
      </c>
    </row>
    <row r="3979" spans="1:10" x14ac:dyDescent="0.35">
      <c r="A3979" t="s">
        <v>9405</v>
      </c>
      <c r="B3979" t="s">
        <v>18930</v>
      </c>
      <c r="C3979" t="s">
        <v>18931</v>
      </c>
      <c r="D3979" t="s">
        <v>18932</v>
      </c>
      <c r="E3979" t="s">
        <v>18933</v>
      </c>
      <c r="F3979" s="2">
        <v>15</v>
      </c>
      <c r="H3979" t="s">
        <v>18934</v>
      </c>
      <c r="I3979">
        <v>0</v>
      </c>
      <c r="J3979">
        <v>1</v>
      </c>
    </row>
    <row r="3980" spans="1:10" x14ac:dyDescent="0.35">
      <c r="A3980" t="s">
        <v>9405</v>
      </c>
      <c r="B3980" t="s">
        <v>18935</v>
      </c>
      <c r="C3980" t="s">
        <v>18936</v>
      </c>
      <c r="D3980" t="s">
        <v>18937</v>
      </c>
      <c r="E3980" t="s">
        <v>18938</v>
      </c>
      <c r="F3980" s="2">
        <v>15</v>
      </c>
      <c r="H3980" t="s">
        <v>18939</v>
      </c>
      <c r="I3980">
        <v>0</v>
      </c>
      <c r="J3980">
        <v>1</v>
      </c>
    </row>
    <row r="3981" spans="1:10" x14ac:dyDescent="0.35">
      <c r="A3981" t="s">
        <v>9405</v>
      </c>
      <c r="B3981" t="s">
        <v>18940</v>
      </c>
      <c r="C3981" t="s">
        <v>18941</v>
      </c>
      <c r="D3981" t="s">
        <v>18942</v>
      </c>
      <c r="E3981" t="s">
        <v>18943</v>
      </c>
      <c r="F3981" s="2">
        <v>0</v>
      </c>
      <c r="I3981">
        <v>0</v>
      </c>
      <c r="J3981">
        <v>1</v>
      </c>
    </row>
    <row r="3982" spans="1:10" x14ac:dyDescent="0.35">
      <c r="A3982" t="s">
        <v>9405</v>
      </c>
      <c r="B3982" t="s">
        <v>18944</v>
      </c>
      <c r="C3982" t="s">
        <v>18945</v>
      </c>
      <c r="D3982" t="s">
        <v>18946</v>
      </c>
      <c r="E3982" t="s">
        <v>18947</v>
      </c>
      <c r="F3982" s="2">
        <v>0</v>
      </c>
      <c r="I3982">
        <v>0</v>
      </c>
      <c r="J3982">
        <v>1</v>
      </c>
    </row>
    <row r="3983" spans="1:10" x14ac:dyDescent="0.35">
      <c r="A3983" t="s">
        <v>9405</v>
      </c>
      <c r="B3983" t="s">
        <v>18948</v>
      </c>
      <c r="C3983" t="s">
        <v>18949</v>
      </c>
      <c r="D3983" t="s">
        <v>18950</v>
      </c>
      <c r="E3983" t="s">
        <v>18951</v>
      </c>
      <c r="F3983" s="2">
        <v>15</v>
      </c>
      <c r="H3983" t="s">
        <v>18952</v>
      </c>
      <c r="I3983">
        <v>0</v>
      </c>
      <c r="J3983">
        <v>1</v>
      </c>
    </row>
    <row r="3984" spans="1:10" x14ac:dyDescent="0.35">
      <c r="A3984" t="s">
        <v>9405</v>
      </c>
      <c r="B3984" t="s">
        <v>18953</v>
      </c>
      <c r="C3984" t="s">
        <v>18954</v>
      </c>
      <c r="D3984" t="s">
        <v>18955</v>
      </c>
      <c r="E3984" t="s">
        <v>18956</v>
      </c>
      <c r="F3984" s="2">
        <v>16.940000000000001</v>
      </c>
      <c r="I3984">
        <v>0</v>
      </c>
      <c r="J3984">
        <v>1</v>
      </c>
    </row>
    <row r="3985" spans="1:10" x14ac:dyDescent="0.35">
      <c r="A3985" t="s">
        <v>9405</v>
      </c>
      <c r="B3985" t="s">
        <v>18957</v>
      </c>
      <c r="C3985" t="s">
        <v>18958</v>
      </c>
      <c r="D3985" t="s">
        <v>18959</v>
      </c>
      <c r="E3985" t="s">
        <v>18960</v>
      </c>
      <c r="F3985" s="2">
        <v>17.579999999999998</v>
      </c>
      <c r="I3985">
        <v>0</v>
      </c>
      <c r="J3985">
        <v>1</v>
      </c>
    </row>
    <row r="3986" spans="1:10" x14ac:dyDescent="0.35">
      <c r="A3986" t="s">
        <v>9405</v>
      </c>
      <c r="B3986" t="s">
        <v>18961</v>
      </c>
      <c r="C3986" t="s">
        <v>18962</v>
      </c>
      <c r="D3986" t="s">
        <v>18963</v>
      </c>
      <c r="E3986" t="s">
        <v>18964</v>
      </c>
      <c r="F3986" s="2">
        <v>20</v>
      </c>
      <c r="H3986" t="s">
        <v>18965</v>
      </c>
      <c r="I3986">
        <v>0</v>
      </c>
      <c r="J3986">
        <v>1</v>
      </c>
    </row>
    <row r="3987" spans="1:10" x14ac:dyDescent="0.35">
      <c r="A3987" t="s">
        <v>9405</v>
      </c>
      <c r="B3987" t="s">
        <v>18966</v>
      </c>
      <c r="C3987" t="s">
        <v>18967</v>
      </c>
      <c r="D3987" t="s">
        <v>18968</v>
      </c>
      <c r="E3987" t="s">
        <v>18969</v>
      </c>
      <c r="F3987" s="2">
        <v>16.29</v>
      </c>
      <c r="I3987">
        <v>0</v>
      </c>
      <c r="J3987">
        <v>1</v>
      </c>
    </row>
    <row r="3988" spans="1:10" x14ac:dyDescent="0.35">
      <c r="A3988" t="s">
        <v>9405</v>
      </c>
      <c r="B3988" t="s">
        <v>18970</v>
      </c>
      <c r="C3988" t="s">
        <v>18971</v>
      </c>
      <c r="D3988" t="s">
        <v>18972</v>
      </c>
      <c r="E3988" t="s">
        <v>18973</v>
      </c>
      <c r="F3988" s="2">
        <v>16.29</v>
      </c>
      <c r="I3988">
        <v>0</v>
      </c>
      <c r="J3988">
        <v>1</v>
      </c>
    </row>
    <row r="3989" spans="1:10" x14ac:dyDescent="0.35">
      <c r="A3989" t="s">
        <v>9405</v>
      </c>
      <c r="B3989" t="s">
        <v>18974</v>
      </c>
      <c r="C3989" t="s">
        <v>18975</v>
      </c>
      <c r="D3989" t="s">
        <v>18976</v>
      </c>
      <c r="E3989" t="s">
        <v>18977</v>
      </c>
      <c r="F3989" s="2">
        <v>15</v>
      </c>
      <c r="H3989" t="s">
        <v>18978</v>
      </c>
      <c r="I3989">
        <v>0</v>
      </c>
      <c r="J3989">
        <v>1</v>
      </c>
    </row>
    <row r="3990" spans="1:10" x14ac:dyDescent="0.35">
      <c r="A3990" t="s">
        <v>9405</v>
      </c>
      <c r="B3990" t="s">
        <v>18979</v>
      </c>
      <c r="C3990" t="s">
        <v>18980</v>
      </c>
      <c r="D3990" t="s">
        <v>18981</v>
      </c>
      <c r="E3990" t="s">
        <v>18982</v>
      </c>
      <c r="F3990" s="2">
        <v>15</v>
      </c>
      <c r="H3990" t="s">
        <v>18983</v>
      </c>
      <c r="I3990">
        <v>0</v>
      </c>
      <c r="J3990">
        <v>1</v>
      </c>
    </row>
    <row r="3991" spans="1:10" x14ac:dyDescent="0.35">
      <c r="A3991" t="s">
        <v>9405</v>
      </c>
      <c r="B3991" t="s">
        <v>18984</v>
      </c>
      <c r="C3991" t="s">
        <v>18985</v>
      </c>
      <c r="D3991" t="s">
        <v>18986</v>
      </c>
      <c r="E3991" t="s">
        <v>18987</v>
      </c>
      <c r="F3991" s="2">
        <v>15</v>
      </c>
      <c r="H3991" t="s">
        <v>18988</v>
      </c>
      <c r="I3991">
        <v>0</v>
      </c>
      <c r="J3991">
        <v>1</v>
      </c>
    </row>
    <row r="3992" spans="1:10" x14ac:dyDescent="0.35">
      <c r="A3992" t="s">
        <v>9405</v>
      </c>
      <c r="B3992" t="s">
        <v>18989</v>
      </c>
      <c r="C3992" t="s">
        <v>18990</v>
      </c>
      <c r="D3992" t="s">
        <v>18991</v>
      </c>
      <c r="E3992" t="s">
        <v>18992</v>
      </c>
      <c r="F3992" s="2">
        <v>15</v>
      </c>
      <c r="H3992" t="s">
        <v>18993</v>
      </c>
      <c r="I3992">
        <v>0</v>
      </c>
      <c r="J3992">
        <v>1</v>
      </c>
    </row>
    <row r="3993" spans="1:10" x14ac:dyDescent="0.35">
      <c r="A3993" t="s">
        <v>9405</v>
      </c>
      <c r="B3993" t="s">
        <v>18994</v>
      </c>
      <c r="C3993" t="s">
        <v>18995</v>
      </c>
      <c r="D3993" t="s">
        <v>18996</v>
      </c>
      <c r="E3993" t="s">
        <v>18997</v>
      </c>
      <c r="F3993" s="2">
        <v>15</v>
      </c>
      <c r="H3993" t="s">
        <v>18998</v>
      </c>
      <c r="I3993">
        <v>0</v>
      </c>
      <c r="J3993">
        <v>1</v>
      </c>
    </row>
    <row r="3994" spans="1:10" x14ac:dyDescent="0.35">
      <c r="A3994" t="s">
        <v>9405</v>
      </c>
      <c r="B3994" t="s">
        <v>18999</v>
      </c>
      <c r="C3994" t="s">
        <v>19000</v>
      </c>
      <c r="D3994" t="s">
        <v>19001</v>
      </c>
      <c r="E3994" t="s">
        <v>19002</v>
      </c>
      <c r="F3994" s="2">
        <v>15</v>
      </c>
      <c r="H3994" t="s">
        <v>19003</v>
      </c>
      <c r="I3994">
        <v>0</v>
      </c>
      <c r="J3994">
        <v>1</v>
      </c>
    </row>
    <row r="3995" spans="1:10" x14ac:dyDescent="0.35">
      <c r="A3995" t="s">
        <v>9405</v>
      </c>
      <c r="B3995" t="s">
        <v>19004</v>
      </c>
      <c r="C3995" t="s">
        <v>19005</v>
      </c>
      <c r="D3995" t="s">
        <v>19006</v>
      </c>
      <c r="E3995" t="s">
        <v>19007</v>
      </c>
      <c r="F3995" s="2">
        <v>119.75</v>
      </c>
      <c r="H3995" t="s">
        <v>19008</v>
      </c>
      <c r="I3995">
        <v>0</v>
      </c>
      <c r="J3995">
        <v>1</v>
      </c>
    </row>
    <row r="3996" spans="1:10" x14ac:dyDescent="0.35">
      <c r="A3996" t="s">
        <v>9405</v>
      </c>
      <c r="B3996" t="s">
        <v>19009</v>
      </c>
      <c r="C3996" t="s">
        <v>19010</v>
      </c>
      <c r="D3996" t="s">
        <v>19011</v>
      </c>
      <c r="E3996" t="s">
        <v>19012</v>
      </c>
      <c r="F3996" s="2">
        <v>30</v>
      </c>
      <c r="H3996" t="s">
        <v>19013</v>
      </c>
      <c r="I3996">
        <v>0</v>
      </c>
      <c r="J3996">
        <v>1</v>
      </c>
    </row>
    <row r="3997" spans="1:10" x14ac:dyDescent="0.35">
      <c r="A3997" t="s">
        <v>9405</v>
      </c>
      <c r="B3997" t="s">
        <v>19014</v>
      </c>
      <c r="C3997" t="s">
        <v>19015</v>
      </c>
      <c r="D3997" t="s">
        <v>19016</v>
      </c>
      <c r="E3997" t="s">
        <v>19017</v>
      </c>
      <c r="F3997" s="2">
        <v>19.52</v>
      </c>
      <c r="H3997" t="s">
        <v>19018</v>
      </c>
      <c r="I3997">
        <v>0</v>
      </c>
      <c r="J3997">
        <v>1</v>
      </c>
    </row>
    <row r="3998" spans="1:10" x14ac:dyDescent="0.35">
      <c r="A3998" t="s">
        <v>9405</v>
      </c>
      <c r="B3998" t="s">
        <v>19019</v>
      </c>
      <c r="C3998" t="s">
        <v>19020</v>
      </c>
      <c r="D3998" t="s">
        <v>19021</v>
      </c>
      <c r="E3998" t="s">
        <v>19022</v>
      </c>
      <c r="F3998" s="2">
        <v>15</v>
      </c>
      <c r="H3998" t="s">
        <v>19023</v>
      </c>
      <c r="I3998">
        <v>0</v>
      </c>
      <c r="J3998">
        <v>1</v>
      </c>
    </row>
    <row r="3999" spans="1:10" x14ac:dyDescent="0.35">
      <c r="A3999" t="s">
        <v>9405</v>
      </c>
      <c r="B3999" t="s">
        <v>19024</v>
      </c>
      <c r="C3999" t="s">
        <v>19025</v>
      </c>
      <c r="D3999" t="s">
        <v>19026</v>
      </c>
      <c r="E3999" t="s">
        <v>19027</v>
      </c>
      <c r="F3999" s="2">
        <v>445.63</v>
      </c>
      <c r="H3999" t="s">
        <v>19028</v>
      </c>
      <c r="I3999">
        <v>0</v>
      </c>
      <c r="J3999">
        <v>1</v>
      </c>
    </row>
    <row r="4000" spans="1:10" x14ac:dyDescent="0.35">
      <c r="A4000" t="s">
        <v>9405</v>
      </c>
      <c r="B4000" t="s">
        <v>19029</v>
      </c>
      <c r="C4000" t="s">
        <v>19030</v>
      </c>
      <c r="D4000" t="s">
        <v>19031</v>
      </c>
      <c r="E4000" t="s">
        <v>19032</v>
      </c>
      <c r="F4000" s="2">
        <v>291.75</v>
      </c>
      <c r="H4000" t="s">
        <v>19033</v>
      </c>
      <c r="I4000">
        <v>0</v>
      </c>
      <c r="J4000">
        <v>1</v>
      </c>
    </row>
    <row r="4001" spans="1:10" x14ac:dyDescent="0.35">
      <c r="A4001" t="s">
        <v>9405</v>
      </c>
      <c r="B4001" t="s">
        <v>19034</v>
      </c>
      <c r="C4001" t="s">
        <v>19035</v>
      </c>
      <c r="D4001" t="s">
        <v>19036</v>
      </c>
      <c r="E4001" t="s">
        <v>19037</v>
      </c>
      <c r="F4001" s="2">
        <v>161.24</v>
      </c>
      <c r="H4001" t="s">
        <v>19038</v>
      </c>
      <c r="I4001">
        <v>0</v>
      </c>
      <c r="J4001">
        <v>1</v>
      </c>
    </row>
    <row r="4002" spans="1:10" x14ac:dyDescent="0.35">
      <c r="A4002" t="s">
        <v>9405</v>
      </c>
      <c r="B4002" t="s">
        <v>19039</v>
      </c>
      <c r="C4002" t="s">
        <v>19040</v>
      </c>
      <c r="D4002" t="s">
        <v>19041</v>
      </c>
      <c r="E4002" t="s">
        <v>19042</v>
      </c>
      <c r="F4002" s="2">
        <v>18</v>
      </c>
      <c r="H4002" t="s">
        <v>19043</v>
      </c>
      <c r="I4002">
        <v>0</v>
      </c>
      <c r="J4002">
        <v>1</v>
      </c>
    </row>
    <row r="4003" spans="1:10" x14ac:dyDescent="0.35">
      <c r="A4003" t="s">
        <v>19044</v>
      </c>
      <c r="B4003" t="s">
        <v>19045</v>
      </c>
      <c r="C4003" t="s">
        <v>19046</v>
      </c>
      <c r="D4003" t="s">
        <v>19047</v>
      </c>
      <c r="E4003" t="s">
        <v>19048</v>
      </c>
      <c r="F4003" s="2">
        <v>0</v>
      </c>
      <c r="G4003" t="s">
        <v>19049</v>
      </c>
      <c r="I4003">
        <v>0</v>
      </c>
      <c r="J4003">
        <v>0</v>
      </c>
    </row>
    <row r="4004" spans="1:10" x14ac:dyDescent="0.35">
      <c r="A4004" t="s">
        <v>19044</v>
      </c>
      <c r="B4004" t="s">
        <v>19050</v>
      </c>
      <c r="C4004" t="s">
        <v>19051</v>
      </c>
      <c r="D4004" t="s">
        <v>19052</v>
      </c>
      <c r="E4004" t="s">
        <v>19053</v>
      </c>
      <c r="F4004" s="2">
        <v>0</v>
      </c>
      <c r="G4004" t="s">
        <v>19049</v>
      </c>
      <c r="I4004">
        <v>0</v>
      </c>
      <c r="J4004">
        <v>0</v>
      </c>
    </row>
    <row r="4005" spans="1:10" x14ac:dyDescent="0.35">
      <c r="A4005" t="s">
        <v>19044</v>
      </c>
      <c r="B4005" t="s">
        <v>19054</v>
      </c>
      <c r="C4005" t="s">
        <v>19055</v>
      </c>
      <c r="D4005" t="s">
        <v>19056</v>
      </c>
      <c r="E4005" t="s">
        <v>19057</v>
      </c>
      <c r="F4005" s="2">
        <v>0</v>
      </c>
      <c r="G4005" t="s">
        <v>19058</v>
      </c>
      <c r="I4005">
        <v>0</v>
      </c>
      <c r="J4005">
        <v>0</v>
      </c>
    </row>
    <row r="4006" spans="1:10" x14ac:dyDescent="0.35">
      <c r="A4006" t="s">
        <v>19044</v>
      </c>
      <c r="B4006" t="s">
        <v>19059</v>
      </c>
      <c r="C4006" t="s">
        <v>19060</v>
      </c>
      <c r="D4006" t="s">
        <v>19061</v>
      </c>
      <c r="E4006" t="s">
        <v>19062</v>
      </c>
      <c r="F4006" s="2">
        <v>0</v>
      </c>
      <c r="G4006" t="s">
        <v>81</v>
      </c>
      <c r="I4006">
        <v>0</v>
      </c>
      <c r="J4006">
        <v>0</v>
      </c>
    </row>
    <row r="4007" spans="1:10" x14ac:dyDescent="0.35">
      <c r="A4007" t="s">
        <v>19044</v>
      </c>
      <c r="B4007" t="s">
        <v>19063</v>
      </c>
      <c r="C4007" t="s">
        <v>19064</v>
      </c>
      <c r="D4007" t="s">
        <v>19065</v>
      </c>
      <c r="E4007" t="s">
        <v>19066</v>
      </c>
      <c r="F4007" s="2">
        <v>0</v>
      </c>
      <c r="G4007" t="s">
        <v>19067</v>
      </c>
      <c r="I4007">
        <v>0</v>
      </c>
      <c r="J4007">
        <v>0</v>
      </c>
    </row>
    <row r="4008" spans="1:10" x14ac:dyDescent="0.35">
      <c r="A4008" t="s">
        <v>19044</v>
      </c>
      <c r="B4008" t="s">
        <v>19068</v>
      </c>
      <c r="C4008" t="s">
        <v>19069</v>
      </c>
      <c r="D4008" t="s">
        <v>19070</v>
      </c>
      <c r="E4008" t="s">
        <v>19071</v>
      </c>
      <c r="F4008" s="2">
        <v>0</v>
      </c>
      <c r="G4008" t="s">
        <v>51</v>
      </c>
      <c r="I4008">
        <v>0</v>
      </c>
      <c r="J4008">
        <v>0</v>
      </c>
    </row>
    <row r="4009" spans="1:10" x14ac:dyDescent="0.35">
      <c r="A4009" t="s">
        <v>19044</v>
      </c>
      <c r="B4009" t="s">
        <v>19072</v>
      </c>
      <c r="C4009" t="s">
        <v>19073</v>
      </c>
      <c r="D4009" t="s">
        <v>19074</v>
      </c>
      <c r="E4009" t="s">
        <v>19075</v>
      </c>
      <c r="F4009" s="2">
        <v>0</v>
      </c>
      <c r="G4009" t="s">
        <v>19049</v>
      </c>
      <c r="I4009">
        <v>0</v>
      </c>
      <c r="J4009">
        <v>0</v>
      </c>
    </row>
    <row r="4010" spans="1:10" x14ac:dyDescent="0.35">
      <c r="A4010" t="s">
        <v>19044</v>
      </c>
      <c r="B4010" t="s">
        <v>19076</v>
      </c>
      <c r="C4010" t="s">
        <v>19073</v>
      </c>
      <c r="D4010" t="s">
        <v>19077</v>
      </c>
      <c r="E4010" t="s">
        <v>19078</v>
      </c>
      <c r="F4010" s="2">
        <v>0</v>
      </c>
      <c r="G4010" t="s">
        <v>81</v>
      </c>
      <c r="I4010">
        <v>0</v>
      </c>
      <c r="J4010">
        <v>0</v>
      </c>
    </row>
    <row r="4011" spans="1:10" x14ac:dyDescent="0.35">
      <c r="A4011" t="s">
        <v>19044</v>
      </c>
      <c r="B4011" t="s">
        <v>19079</v>
      </c>
      <c r="C4011" t="s">
        <v>19080</v>
      </c>
      <c r="D4011" t="s">
        <v>19081</v>
      </c>
      <c r="E4011" t="s">
        <v>19082</v>
      </c>
      <c r="F4011" s="2">
        <v>0</v>
      </c>
      <c r="G4011" t="s">
        <v>51</v>
      </c>
      <c r="I4011">
        <v>0</v>
      </c>
      <c r="J4011">
        <v>0</v>
      </c>
    </row>
    <row r="4012" spans="1:10" x14ac:dyDescent="0.35">
      <c r="A4012" t="s">
        <v>19044</v>
      </c>
      <c r="B4012" t="s">
        <v>19083</v>
      </c>
      <c r="C4012" t="s">
        <v>19084</v>
      </c>
      <c r="D4012" t="s">
        <v>19085</v>
      </c>
      <c r="E4012" t="s">
        <v>19086</v>
      </c>
      <c r="F4012" s="2">
        <v>0</v>
      </c>
      <c r="G4012" t="s">
        <v>57</v>
      </c>
      <c r="I4012">
        <v>0</v>
      </c>
      <c r="J4012">
        <v>0</v>
      </c>
    </row>
    <row r="4013" spans="1:10" x14ac:dyDescent="0.35">
      <c r="A4013" t="s">
        <v>19044</v>
      </c>
      <c r="B4013" t="s">
        <v>19087</v>
      </c>
      <c r="C4013" t="s">
        <v>19088</v>
      </c>
      <c r="D4013" t="s">
        <v>19089</v>
      </c>
      <c r="E4013" t="s">
        <v>19090</v>
      </c>
      <c r="F4013" s="2">
        <v>0</v>
      </c>
      <c r="G4013" t="s">
        <v>22</v>
      </c>
      <c r="I4013">
        <v>0</v>
      </c>
      <c r="J4013">
        <v>0</v>
      </c>
    </row>
    <row r="4014" spans="1:10" x14ac:dyDescent="0.35">
      <c r="A4014" t="s">
        <v>19044</v>
      </c>
      <c r="B4014" t="s">
        <v>19091</v>
      </c>
      <c r="C4014" t="s">
        <v>19092</v>
      </c>
      <c r="D4014" t="s">
        <v>19093</v>
      </c>
      <c r="E4014" t="s">
        <v>19094</v>
      </c>
      <c r="F4014" s="2">
        <v>0</v>
      </c>
      <c r="G4014" t="s">
        <v>19067</v>
      </c>
      <c r="I4014">
        <v>0</v>
      </c>
      <c r="J4014">
        <v>0</v>
      </c>
    </row>
    <row r="4015" spans="1:10" x14ac:dyDescent="0.35">
      <c r="A4015" t="s">
        <v>19044</v>
      </c>
      <c r="B4015" t="s">
        <v>19095</v>
      </c>
      <c r="C4015" t="s">
        <v>19096</v>
      </c>
      <c r="D4015" t="s">
        <v>19097</v>
      </c>
      <c r="E4015" t="s">
        <v>19098</v>
      </c>
      <c r="F4015" s="2">
        <v>0</v>
      </c>
      <c r="G4015" t="s">
        <v>19058</v>
      </c>
      <c r="I4015">
        <v>0</v>
      </c>
      <c r="J4015">
        <v>0</v>
      </c>
    </row>
    <row r="4016" spans="1:10" x14ac:dyDescent="0.35">
      <c r="A4016" t="s">
        <v>19044</v>
      </c>
      <c r="B4016" t="s">
        <v>19099</v>
      </c>
      <c r="C4016" t="s">
        <v>19100</v>
      </c>
      <c r="D4016" t="s">
        <v>19101</v>
      </c>
      <c r="E4016" t="s">
        <v>19102</v>
      </c>
      <c r="F4016" s="2">
        <v>0</v>
      </c>
      <c r="G4016" t="s">
        <v>45</v>
      </c>
      <c r="I4016">
        <v>0</v>
      </c>
      <c r="J4016">
        <v>0</v>
      </c>
    </row>
    <row r="4017" spans="1:10" x14ac:dyDescent="0.35">
      <c r="A4017" t="s">
        <v>19044</v>
      </c>
      <c r="B4017" t="s">
        <v>19103</v>
      </c>
      <c r="C4017" t="s">
        <v>19104</v>
      </c>
      <c r="D4017" t="s">
        <v>19105</v>
      </c>
      <c r="E4017" t="s">
        <v>19106</v>
      </c>
      <c r="F4017" s="2">
        <v>0</v>
      </c>
      <c r="G4017" t="s">
        <v>22</v>
      </c>
      <c r="I4017">
        <v>0</v>
      </c>
      <c r="J4017">
        <v>0</v>
      </c>
    </row>
    <row r="4018" spans="1:10" x14ac:dyDescent="0.35">
      <c r="A4018" t="s">
        <v>19044</v>
      </c>
      <c r="B4018" t="s">
        <v>19107</v>
      </c>
      <c r="C4018" t="s">
        <v>19108</v>
      </c>
      <c r="D4018" t="s">
        <v>19109</v>
      </c>
      <c r="E4018" t="s">
        <v>19110</v>
      </c>
      <c r="F4018" s="2">
        <v>0</v>
      </c>
      <c r="G4018" t="s">
        <v>22</v>
      </c>
      <c r="I4018">
        <v>0</v>
      </c>
      <c r="J4018">
        <v>0</v>
      </c>
    </row>
    <row r="4019" spans="1:10" x14ac:dyDescent="0.35">
      <c r="A4019" t="s">
        <v>19044</v>
      </c>
      <c r="B4019" t="s">
        <v>19111</v>
      </c>
      <c r="C4019" t="s">
        <v>19112</v>
      </c>
      <c r="D4019" t="s">
        <v>19113</v>
      </c>
      <c r="E4019" t="s">
        <v>19114</v>
      </c>
      <c r="F4019" s="2">
        <v>0</v>
      </c>
      <c r="G4019" t="s">
        <v>51</v>
      </c>
      <c r="I4019">
        <v>0</v>
      </c>
      <c r="J4019">
        <v>0</v>
      </c>
    </row>
    <row r="4020" spans="1:10" x14ac:dyDescent="0.35">
      <c r="A4020" t="s">
        <v>19044</v>
      </c>
      <c r="B4020" t="s">
        <v>19115</v>
      </c>
      <c r="C4020" t="s">
        <v>19116</v>
      </c>
      <c r="D4020" t="s">
        <v>19117</v>
      </c>
      <c r="E4020" t="s">
        <v>19118</v>
      </c>
      <c r="F4020" s="2">
        <v>0</v>
      </c>
      <c r="G4020" t="s">
        <v>81</v>
      </c>
      <c r="I4020">
        <v>0</v>
      </c>
      <c r="J4020">
        <v>0</v>
      </c>
    </row>
    <row r="4021" spans="1:10" x14ac:dyDescent="0.35">
      <c r="A4021" t="s">
        <v>19044</v>
      </c>
      <c r="B4021" t="s">
        <v>19119</v>
      </c>
      <c r="C4021" t="s">
        <v>19120</v>
      </c>
      <c r="D4021" t="s">
        <v>19121</v>
      </c>
      <c r="E4021" t="s">
        <v>19122</v>
      </c>
      <c r="F4021" s="2">
        <v>0</v>
      </c>
      <c r="G4021" t="s">
        <v>81</v>
      </c>
      <c r="I4021">
        <v>0</v>
      </c>
      <c r="J4021">
        <v>0</v>
      </c>
    </row>
    <row r="4022" spans="1:10" x14ac:dyDescent="0.35">
      <c r="A4022" t="s">
        <v>19044</v>
      </c>
      <c r="B4022" t="s">
        <v>19123</v>
      </c>
      <c r="C4022" t="s">
        <v>19124</v>
      </c>
      <c r="D4022" t="s">
        <v>19125</v>
      </c>
      <c r="E4022" t="s">
        <v>19126</v>
      </c>
      <c r="F4022" s="2">
        <v>0</v>
      </c>
      <c r="G4022" t="s">
        <v>16</v>
      </c>
      <c r="I4022">
        <v>0</v>
      </c>
      <c r="J4022">
        <v>0</v>
      </c>
    </row>
    <row r="4023" spans="1:10" x14ac:dyDescent="0.35">
      <c r="A4023" t="s">
        <v>19044</v>
      </c>
      <c r="B4023" t="s">
        <v>19127</v>
      </c>
      <c r="C4023" t="s">
        <v>19128</v>
      </c>
      <c r="D4023" t="s">
        <v>19129</v>
      </c>
      <c r="E4023" t="s">
        <v>19130</v>
      </c>
      <c r="F4023" s="2">
        <v>0</v>
      </c>
      <c r="G4023" t="s">
        <v>22</v>
      </c>
      <c r="I4023">
        <v>0</v>
      </c>
      <c r="J4023">
        <v>0</v>
      </c>
    </row>
    <row r="4024" spans="1:10" x14ac:dyDescent="0.35">
      <c r="A4024" t="s">
        <v>19044</v>
      </c>
      <c r="B4024" t="s">
        <v>19131</v>
      </c>
      <c r="C4024" t="s">
        <v>19132</v>
      </c>
      <c r="D4024" t="s">
        <v>19133</v>
      </c>
      <c r="E4024" t="s">
        <v>19134</v>
      </c>
      <c r="F4024" s="2">
        <v>0</v>
      </c>
      <c r="G4024" t="s">
        <v>81</v>
      </c>
      <c r="I4024">
        <v>0</v>
      </c>
      <c r="J4024">
        <v>0</v>
      </c>
    </row>
    <row r="4025" spans="1:10" x14ac:dyDescent="0.35">
      <c r="A4025" t="s">
        <v>19044</v>
      </c>
      <c r="B4025" t="s">
        <v>19135</v>
      </c>
      <c r="C4025" t="s">
        <v>19136</v>
      </c>
      <c r="D4025" t="s">
        <v>19137</v>
      </c>
      <c r="E4025" t="s">
        <v>19138</v>
      </c>
      <c r="F4025" s="2">
        <v>0</v>
      </c>
      <c r="G4025" t="s">
        <v>22</v>
      </c>
      <c r="I4025">
        <v>0</v>
      </c>
      <c r="J4025">
        <v>0</v>
      </c>
    </row>
    <row r="4026" spans="1:10" x14ac:dyDescent="0.35">
      <c r="A4026" t="s">
        <v>19044</v>
      </c>
      <c r="B4026" t="s">
        <v>19139</v>
      </c>
      <c r="C4026" t="s">
        <v>19140</v>
      </c>
      <c r="D4026" t="s">
        <v>19141</v>
      </c>
      <c r="E4026" t="s">
        <v>19141</v>
      </c>
      <c r="F4026" s="2">
        <v>0</v>
      </c>
      <c r="G4026" t="s">
        <v>81</v>
      </c>
      <c r="I4026">
        <v>0</v>
      </c>
      <c r="J4026">
        <v>0</v>
      </c>
    </row>
    <row r="4027" spans="1:10" x14ac:dyDescent="0.35">
      <c r="A4027" t="s">
        <v>19044</v>
      </c>
      <c r="B4027" t="s">
        <v>19142</v>
      </c>
      <c r="C4027" t="s">
        <v>19143</v>
      </c>
      <c r="D4027" t="s">
        <v>19144</v>
      </c>
      <c r="E4027" t="s">
        <v>19145</v>
      </c>
      <c r="F4027" s="2">
        <v>0</v>
      </c>
      <c r="G4027" t="s">
        <v>57</v>
      </c>
      <c r="I4027">
        <v>0</v>
      </c>
      <c r="J4027">
        <v>0</v>
      </c>
    </row>
    <row r="4028" spans="1:10" x14ac:dyDescent="0.35">
      <c r="A4028" t="s">
        <v>19044</v>
      </c>
      <c r="B4028" t="s">
        <v>19146</v>
      </c>
      <c r="C4028" t="s">
        <v>19073</v>
      </c>
      <c r="D4028" t="s">
        <v>19147</v>
      </c>
      <c r="E4028" t="s">
        <v>19148</v>
      </c>
      <c r="F4028" s="2">
        <v>0</v>
      </c>
      <c r="G4028" t="s">
        <v>19149</v>
      </c>
      <c r="I4028">
        <v>0</v>
      </c>
      <c r="J4028">
        <v>0</v>
      </c>
    </row>
    <row r="4029" spans="1:10" x14ac:dyDescent="0.35">
      <c r="A4029" t="s">
        <v>19044</v>
      </c>
      <c r="B4029" t="s">
        <v>19150</v>
      </c>
      <c r="C4029" t="s">
        <v>19073</v>
      </c>
      <c r="D4029" t="s">
        <v>19151</v>
      </c>
      <c r="E4029" t="s">
        <v>19152</v>
      </c>
      <c r="F4029" s="2">
        <v>0</v>
      </c>
      <c r="G4029" t="s">
        <v>16</v>
      </c>
      <c r="I4029">
        <v>0</v>
      </c>
      <c r="J4029">
        <v>0</v>
      </c>
    </row>
    <row r="4030" spans="1:10" x14ac:dyDescent="0.35">
      <c r="A4030" t="s">
        <v>19044</v>
      </c>
      <c r="B4030" t="s">
        <v>19153</v>
      </c>
      <c r="C4030" t="s">
        <v>19154</v>
      </c>
      <c r="D4030" t="s">
        <v>19155</v>
      </c>
      <c r="E4030" t="s">
        <v>19156</v>
      </c>
      <c r="F4030" s="2">
        <v>0</v>
      </c>
      <c r="G4030" t="s">
        <v>57</v>
      </c>
      <c r="I4030">
        <v>0</v>
      </c>
      <c r="J4030">
        <v>0</v>
      </c>
    </row>
    <row r="4031" spans="1:10" x14ac:dyDescent="0.35">
      <c r="A4031" t="s">
        <v>19044</v>
      </c>
      <c r="B4031" t="s">
        <v>19157</v>
      </c>
      <c r="C4031" t="s">
        <v>19158</v>
      </c>
      <c r="D4031" t="s">
        <v>19159</v>
      </c>
      <c r="E4031" t="s">
        <v>19160</v>
      </c>
      <c r="F4031" s="2">
        <v>0</v>
      </c>
      <c r="G4031" t="s">
        <v>19058</v>
      </c>
      <c r="I4031">
        <v>0</v>
      </c>
      <c r="J4031">
        <v>0</v>
      </c>
    </row>
    <row r="4032" spans="1:10" x14ac:dyDescent="0.35">
      <c r="A4032" t="s">
        <v>19044</v>
      </c>
      <c r="B4032" t="s">
        <v>19161</v>
      </c>
      <c r="C4032" t="s">
        <v>19162</v>
      </c>
      <c r="D4032" t="s">
        <v>19163</v>
      </c>
      <c r="E4032" t="s">
        <v>19164</v>
      </c>
      <c r="F4032" s="2">
        <v>0</v>
      </c>
      <c r="G4032" t="s">
        <v>19058</v>
      </c>
      <c r="I4032">
        <v>0</v>
      </c>
      <c r="J4032">
        <v>0</v>
      </c>
    </row>
    <row r="4033" spans="1:10" x14ac:dyDescent="0.35">
      <c r="A4033" t="s">
        <v>19044</v>
      </c>
      <c r="B4033" t="s">
        <v>19165</v>
      </c>
      <c r="C4033" t="s">
        <v>19166</v>
      </c>
      <c r="D4033" t="s">
        <v>19167</v>
      </c>
      <c r="E4033" t="s">
        <v>19168</v>
      </c>
      <c r="F4033" s="2">
        <v>0</v>
      </c>
      <c r="G4033" t="s">
        <v>45</v>
      </c>
      <c r="I4033">
        <v>0</v>
      </c>
      <c r="J4033">
        <v>0</v>
      </c>
    </row>
    <row r="4034" spans="1:10" x14ac:dyDescent="0.35">
      <c r="A4034" t="s">
        <v>19044</v>
      </c>
      <c r="B4034" t="s">
        <v>19169</v>
      </c>
      <c r="C4034" t="s">
        <v>19170</v>
      </c>
      <c r="D4034" t="s">
        <v>19171</v>
      </c>
      <c r="E4034" t="s">
        <v>19172</v>
      </c>
      <c r="F4034" s="2">
        <v>0</v>
      </c>
      <c r="G4034" t="s">
        <v>81</v>
      </c>
      <c r="I4034">
        <v>0</v>
      </c>
      <c r="J4034">
        <v>0</v>
      </c>
    </row>
    <row r="4035" spans="1:10" x14ac:dyDescent="0.35">
      <c r="A4035" t="s">
        <v>19044</v>
      </c>
      <c r="B4035" t="s">
        <v>19173</v>
      </c>
      <c r="C4035" t="s">
        <v>19174</v>
      </c>
      <c r="D4035" t="s">
        <v>19175</v>
      </c>
      <c r="E4035" t="s">
        <v>19176</v>
      </c>
      <c r="F4035" s="2">
        <v>0</v>
      </c>
      <c r="G4035" t="s">
        <v>22</v>
      </c>
      <c r="I4035">
        <v>0</v>
      </c>
      <c r="J4035">
        <v>0</v>
      </c>
    </row>
    <row r="4036" spans="1:10" x14ac:dyDescent="0.35">
      <c r="A4036" t="s">
        <v>19044</v>
      </c>
      <c r="B4036" t="s">
        <v>19177</v>
      </c>
      <c r="C4036" t="s">
        <v>19178</v>
      </c>
      <c r="D4036" t="s">
        <v>19179</v>
      </c>
      <c r="E4036" t="s">
        <v>19180</v>
      </c>
      <c r="F4036" s="2">
        <v>0</v>
      </c>
      <c r="G4036" t="s">
        <v>45</v>
      </c>
      <c r="I4036">
        <v>0</v>
      </c>
      <c r="J4036">
        <v>0</v>
      </c>
    </row>
    <row r="4037" spans="1:10" x14ac:dyDescent="0.35">
      <c r="A4037" t="s">
        <v>19044</v>
      </c>
      <c r="B4037" t="s">
        <v>19181</v>
      </c>
      <c r="C4037" t="s">
        <v>19182</v>
      </c>
      <c r="D4037" t="s">
        <v>19183</v>
      </c>
      <c r="E4037" t="s">
        <v>19184</v>
      </c>
      <c r="F4037" s="2">
        <v>0</v>
      </c>
      <c r="G4037" t="s">
        <v>22</v>
      </c>
      <c r="I4037">
        <v>0</v>
      </c>
      <c r="J4037">
        <v>0</v>
      </c>
    </row>
    <row r="4038" spans="1:10" x14ac:dyDescent="0.35">
      <c r="A4038" t="s">
        <v>19044</v>
      </c>
      <c r="B4038" t="s">
        <v>19185</v>
      </c>
      <c r="C4038" t="s">
        <v>19186</v>
      </c>
      <c r="D4038" t="s">
        <v>19187</v>
      </c>
      <c r="E4038" t="s">
        <v>19188</v>
      </c>
      <c r="F4038" s="2">
        <v>0</v>
      </c>
      <c r="G4038" t="s">
        <v>19058</v>
      </c>
      <c r="I4038">
        <v>35</v>
      </c>
      <c r="J4038">
        <v>0</v>
      </c>
    </row>
    <row r="4039" spans="1:10" x14ac:dyDescent="0.35">
      <c r="A4039" t="s">
        <v>19044</v>
      </c>
      <c r="B4039" t="s">
        <v>19189</v>
      </c>
      <c r="C4039" t="s">
        <v>19190</v>
      </c>
      <c r="D4039" t="s">
        <v>19191</v>
      </c>
      <c r="E4039" t="s">
        <v>19192</v>
      </c>
      <c r="F4039" s="2">
        <v>0</v>
      </c>
      <c r="G4039" t="s">
        <v>45</v>
      </c>
      <c r="I4039">
        <v>0</v>
      </c>
      <c r="J4039">
        <v>0</v>
      </c>
    </row>
    <row r="4040" spans="1:10" x14ac:dyDescent="0.35">
      <c r="A4040" t="s">
        <v>19044</v>
      </c>
      <c r="B4040" t="s">
        <v>19193</v>
      </c>
      <c r="C4040" t="s">
        <v>19194</v>
      </c>
      <c r="D4040" t="s">
        <v>19195</v>
      </c>
      <c r="E4040" t="s">
        <v>19196</v>
      </c>
      <c r="F4040" s="2">
        <v>0</v>
      </c>
      <c r="G4040" t="s">
        <v>45</v>
      </c>
      <c r="I4040">
        <v>0</v>
      </c>
      <c r="J4040">
        <v>0</v>
      </c>
    </row>
    <row r="4041" spans="1:10" x14ac:dyDescent="0.35">
      <c r="A4041" t="s">
        <v>19044</v>
      </c>
      <c r="B4041" t="s">
        <v>19197</v>
      </c>
      <c r="C4041" t="s">
        <v>19124</v>
      </c>
      <c r="D4041" t="s">
        <v>19125</v>
      </c>
      <c r="E4041" t="s">
        <v>19126</v>
      </c>
      <c r="F4041" s="2">
        <v>0</v>
      </c>
      <c r="G4041" t="s">
        <v>22</v>
      </c>
      <c r="I4041">
        <v>0</v>
      </c>
      <c r="J4041">
        <v>0</v>
      </c>
    </row>
    <row r="4042" spans="1:10" x14ac:dyDescent="0.35">
      <c r="A4042" t="s">
        <v>19044</v>
      </c>
      <c r="B4042" t="s">
        <v>19198</v>
      </c>
      <c r="C4042" t="s">
        <v>19199</v>
      </c>
      <c r="D4042" t="s">
        <v>19200</v>
      </c>
      <c r="E4042" t="s">
        <v>19200</v>
      </c>
      <c r="F4042" s="2">
        <v>0</v>
      </c>
      <c r="G4042" t="s">
        <v>19067</v>
      </c>
      <c r="I4042">
        <v>0</v>
      </c>
      <c r="J4042">
        <v>0</v>
      </c>
    </row>
    <row r="4043" spans="1:10" x14ac:dyDescent="0.35">
      <c r="A4043" t="s">
        <v>19044</v>
      </c>
      <c r="B4043" t="s">
        <v>19201</v>
      </c>
      <c r="C4043" t="s">
        <v>19202</v>
      </c>
      <c r="D4043" t="s">
        <v>19203</v>
      </c>
      <c r="E4043" t="s">
        <v>19204</v>
      </c>
      <c r="F4043" s="2">
        <v>0</v>
      </c>
      <c r="G4043" t="s">
        <v>19067</v>
      </c>
      <c r="I4043">
        <v>0</v>
      </c>
      <c r="J4043">
        <v>0</v>
      </c>
    </row>
    <row r="4044" spans="1:10" x14ac:dyDescent="0.35">
      <c r="A4044" t="s">
        <v>19044</v>
      </c>
      <c r="B4044" t="s">
        <v>19205</v>
      </c>
      <c r="C4044" t="s">
        <v>19206</v>
      </c>
      <c r="D4044" t="s">
        <v>19207</v>
      </c>
      <c r="E4044" t="s">
        <v>19208</v>
      </c>
      <c r="F4044" s="2">
        <v>0</v>
      </c>
      <c r="G4044" t="s">
        <v>19058</v>
      </c>
      <c r="I4044">
        <v>0</v>
      </c>
      <c r="J4044">
        <v>0</v>
      </c>
    </row>
    <row r="4045" spans="1:10" x14ac:dyDescent="0.35">
      <c r="A4045" t="s">
        <v>19044</v>
      </c>
      <c r="B4045" t="s">
        <v>19209</v>
      </c>
      <c r="C4045" t="s">
        <v>19210</v>
      </c>
      <c r="D4045" t="s">
        <v>19211</v>
      </c>
      <c r="E4045" t="s">
        <v>19212</v>
      </c>
      <c r="F4045" s="2">
        <v>0</v>
      </c>
      <c r="G4045" t="s">
        <v>19213</v>
      </c>
      <c r="H4045" t="s">
        <v>19214</v>
      </c>
      <c r="I4045">
        <v>0</v>
      </c>
      <c r="J4045">
        <v>1</v>
      </c>
    </row>
    <row r="4046" spans="1:10" x14ac:dyDescent="0.35">
      <c r="A4046" t="s">
        <v>19044</v>
      </c>
      <c r="B4046" t="s">
        <v>19215</v>
      </c>
      <c r="C4046" t="s">
        <v>19216</v>
      </c>
      <c r="D4046" t="s">
        <v>19217</v>
      </c>
      <c r="E4046" t="s">
        <v>19218</v>
      </c>
      <c r="F4046" s="2">
        <v>0</v>
      </c>
      <c r="G4046" t="s">
        <v>57</v>
      </c>
      <c r="I4046">
        <v>0</v>
      </c>
      <c r="J4046">
        <v>0</v>
      </c>
    </row>
    <row r="4047" spans="1:10" x14ac:dyDescent="0.35">
      <c r="A4047" t="s">
        <v>19044</v>
      </c>
      <c r="B4047" t="s">
        <v>19219</v>
      </c>
      <c r="C4047" t="s">
        <v>19073</v>
      </c>
      <c r="D4047" t="s">
        <v>19220</v>
      </c>
      <c r="E4047" t="s">
        <v>19221</v>
      </c>
      <c r="F4047" s="2">
        <v>0</v>
      </c>
      <c r="G4047" t="s">
        <v>19058</v>
      </c>
      <c r="I4047">
        <v>0</v>
      </c>
      <c r="J4047">
        <v>0</v>
      </c>
    </row>
    <row r="4048" spans="1:10" x14ac:dyDescent="0.35">
      <c r="A4048" t="s">
        <v>19044</v>
      </c>
      <c r="B4048" t="s">
        <v>19222</v>
      </c>
      <c r="C4048" t="s">
        <v>19073</v>
      </c>
      <c r="D4048" t="s">
        <v>19223</v>
      </c>
      <c r="E4048" t="s">
        <v>19224</v>
      </c>
      <c r="F4048" s="2">
        <v>0</v>
      </c>
      <c r="G4048" t="s">
        <v>22</v>
      </c>
      <c r="I4048">
        <v>0</v>
      </c>
      <c r="J4048">
        <v>0</v>
      </c>
    </row>
    <row r="4049" spans="1:11" x14ac:dyDescent="0.35">
      <c r="A4049" t="s">
        <v>19044</v>
      </c>
      <c r="B4049" t="s">
        <v>19225</v>
      </c>
      <c r="C4049" t="s">
        <v>19226</v>
      </c>
      <c r="D4049" t="s">
        <v>19227</v>
      </c>
      <c r="E4049" t="s">
        <v>19228</v>
      </c>
      <c r="F4049" s="2">
        <v>0</v>
      </c>
      <c r="G4049" t="s">
        <v>45</v>
      </c>
      <c r="I4049">
        <v>0</v>
      </c>
      <c r="J4049">
        <v>0</v>
      </c>
    </row>
    <row r="4050" spans="1:11" x14ac:dyDescent="0.35">
      <c r="A4050" t="s">
        <v>19044</v>
      </c>
      <c r="B4050" t="s">
        <v>19229</v>
      </c>
      <c r="C4050" t="s">
        <v>19230</v>
      </c>
      <c r="D4050" t="s">
        <v>19231</v>
      </c>
      <c r="E4050" t="s">
        <v>19232</v>
      </c>
      <c r="F4050" s="2">
        <v>0</v>
      </c>
      <c r="G4050" t="s">
        <v>19067</v>
      </c>
      <c r="I4050">
        <v>0</v>
      </c>
      <c r="J4050">
        <v>0</v>
      </c>
    </row>
    <row r="4051" spans="1:11" x14ac:dyDescent="0.35">
      <c r="A4051" t="s">
        <v>19044</v>
      </c>
      <c r="B4051" t="s">
        <v>19233</v>
      </c>
      <c r="C4051" t="s">
        <v>19234</v>
      </c>
      <c r="D4051" t="s">
        <v>19235</v>
      </c>
      <c r="E4051" t="s">
        <v>19235</v>
      </c>
      <c r="F4051" s="2">
        <v>0</v>
      </c>
      <c r="G4051" t="s">
        <v>19213</v>
      </c>
      <c r="I4051">
        <v>60</v>
      </c>
      <c r="J4051">
        <v>0</v>
      </c>
    </row>
    <row r="4052" spans="1:11" x14ac:dyDescent="0.35">
      <c r="A4052" t="s">
        <v>19044</v>
      </c>
      <c r="B4052" t="s">
        <v>19236</v>
      </c>
      <c r="C4052" t="s">
        <v>19237</v>
      </c>
      <c r="D4052" t="s">
        <v>19238</v>
      </c>
      <c r="E4052" t="s">
        <v>19239</v>
      </c>
      <c r="F4052" s="2">
        <v>0</v>
      </c>
      <c r="G4052" t="s">
        <v>57</v>
      </c>
      <c r="I4052">
        <v>0</v>
      </c>
      <c r="J4052">
        <v>0</v>
      </c>
    </row>
    <row r="4053" spans="1:11" x14ac:dyDescent="0.35">
      <c r="A4053" t="s">
        <v>19044</v>
      </c>
      <c r="B4053" t="s">
        <v>19240</v>
      </c>
      <c r="C4053" t="s">
        <v>19241</v>
      </c>
      <c r="D4053" t="s">
        <v>19242</v>
      </c>
      <c r="E4053" t="s">
        <v>19243</v>
      </c>
      <c r="F4053" s="2">
        <v>0</v>
      </c>
      <c r="G4053" t="s">
        <v>19049</v>
      </c>
      <c r="I4053">
        <v>0</v>
      </c>
      <c r="J4053">
        <v>0</v>
      </c>
    </row>
    <row r="4054" spans="1:11" x14ac:dyDescent="0.35">
      <c r="A4054" t="s">
        <v>19044</v>
      </c>
      <c r="B4054" t="s">
        <v>19244</v>
      </c>
      <c r="C4054" t="s">
        <v>19245</v>
      </c>
      <c r="D4054" t="s">
        <v>19246</v>
      </c>
      <c r="E4054" t="s">
        <v>19247</v>
      </c>
      <c r="F4054" s="2">
        <v>0</v>
      </c>
      <c r="G4054" t="s">
        <v>19049</v>
      </c>
      <c r="I4054">
        <v>0</v>
      </c>
      <c r="J4054">
        <v>0</v>
      </c>
    </row>
    <row r="4055" spans="1:11" x14ac:dyDescent="0.35">
      <c r="A4055" t="s">
        <v>19044</v>
      </c>
      <c r="B4055" t="s">
        <v>19248</v>
      </c>
      <c r="C4055" t="s">
        <v>19249</v>
      </c>
      <c r="D4055" t="s">
        <v>19250</v>
      </c>
      <c r="E4055" t="s">
        <v>19251</v>
      </c>
      <c r="F4055" s="2">
        <v>0</v>
      </c>
      <c r="G4055" t="s">
        <v>19049</v>
      </c>
      <c r="I4055">
        <v>0</v>
      </c>
      <c r="J4055">
        <v>0</v>
      </c>
    </row>
    <row r="4056" spans="1:11" x14ac:dyDescent="0.35">
      <c r="A4056" t="s">
        <v>19044</v>
      </c>
      <c r="B4056" t="s">
        <v>19252</v>
      </c>
      <c r="C4056" t="s">
        <v>19253</v>
      </c>
      <c r="D4056" t="s">
        <v>19254</v>
      </c>
      <c r="E4056" t="s">
        <v>19255</v>
      </c>
      <c r="F4056" s="2">
        <v>0</v>
      </c>
      <c r="G4056" t="s">
        <v>16</v>
      </c>
      <c r="I4056">
        <v>0</v>
      </c>
      <c r="J4056">
        <v>0</v>
      </c>
    </row>
    <row r="4057" spans="1:11" x14ac:dyDescent="0.35">
      <c r="A4057" t="s">
        <v>19044</v>
      </c>
      <c r="B4057" t="s">
        <v>19256</v>
      </c>
      <c r="C4057" t="s">
        <v>19257</v>
      </c>
      <c r="D4057" t="s">
        <v>19258</v>
      </c>
      <c r="E4057" t="s">
        <v>19259</v>
      </c>
      <c r="F4057" s="2">
        <v>0</v>
      </c>
      <c r="G4057" t="s">
        <v>19213</v>
      </c>
      <c r="I4057">
        <v>0</v>
      </c>
      <c r="J4057">
        <v>0</v>
      </c>
    </row>
    <row r="4058" spans="1:11" x14ac:dyDescent="0.35">
      <c r="A4058" t="s">
        <v>19044</v>
      </c>
      <c r="B4058" t="s">
        <v>19260</v>
      </c>
      <c r="C4058" t="s">
        <v>19261</v>
      </c>
      <c r="D4058" t="s">
        <v>19262</v>
      </c>
      <c r="E4058" t="s">
        <v>19263</v>
      </c>
      <c r="F4058" s="2">
        <v>0</v>
      </c>
      <c r="G4058" t="s">
        <v>19058</v>
      </c>
      <c r="I4058">
        <v>0</v>
      </c>
      <c r="J4058">
        <v>0</v>
      </c>
    </row>
    <row r="4059" spans="1:11" x14ac:dyDescent="0.35">
      <c r="A4059" t="s">
        <v>19044</v>
      </c>
      <c r="B4059" t="s">
        <v>19264</v>
      </c>
      <c r="C4059" t="s">
        <v>19265</v>
      </c>
      <c r="D4059" t="s">
        <v>19266</v>
      </c>
      <c r="E4059" t="s">
        <v>19267</v>
      </c>
      <c r="F4059" s="2">
        <v>0</v>
      </c>
      <c r="G4059" t="s">
        <v>57</v>
      </c>
      <c r="H4059" t="s">
        <v>19268</v>
      </c>
      <c r="I4059">
        <v>45</v>
      </c>
      <c r="J4059">
        <v>1</v>
      </c>
      <c r="K4059" t="s">
        <v>19269</v>
      </c>
    </row>
    <row r="4060" spans="1:11" x14ac:dyDescent="0.35">
      <c r="A4060" t="s">
        <v>19044</v>
      </c>
      <c r="B4060" t="s">
        <v>19270</v>
      </c>
      <c r="C4060" t="s">
        <v>19271</v>
      </c>
      <c r="D4060" t="s">
        <v>19272</v>
      </c>
      <c r="E4060" t="s">
        <v>19273</v>
      </c>
      <c r="F4060" s="2">
        <v>0</v>
      </c>
      <c r="G4060" t="s">
        <v>19149</v>
      </c>
      <c r="H4060" t="s">
        <v>19274</v>
      </c>
      <c r="I4060">
        <v>22</v>
      </c>
      <c r="J4060">
        <v>1</v>
      </c>
      <c r="K4060" t="s">
        <v>19275</v>
      </c>
    </row>
    <row r="4061" spans="1:11" x14ac:dyDescent="0.35">
      <c r="A4061" t="s">
        <v>19044</v>
      </c>
      <c r="B4061" t="s">
        <v>19276</v>
      </c>
      <c r="C4061" t="s">
        <v>19277</v>
      </c>
      <c r="D4061" t="s">
        <v>19278</v>
      </c>
      <c r="E4061" t="s">
        <v>19279</v>
      </c>
      <c r="F4061" s="2">
        <v>0</v>
      </c>
      <c r="G4061" t="s">
        <v>19058</v>
      </c>
      <c r="H4061" t="s">
        <v>19280</v>
      </c>
      <c r="I4061">
        <v>32</v>
      </c>
      <c r="J4061">
        <v>1</v>
      </c>
      <c r="K4061" t="s">
        <v>19281</v>
      </c>
    </row>
    <row r="4062" spans="1:11" x14ac:dyDescent="0.35">
      <c r="A4062" t="s">
        <v>19044</v>
      </c>
      <c r="B4062" t="s">
        <v>19282</v>
      </c>
      <c r="C4062" t="s">
        <v>19283</v>
      </c>
      <c r="D4062" t="s">
        <v>19284</v>
      </c>
      <c r="E4062" t="s">
        <v>19285</v>
      </c>
      <c r="F4062" s="2">
        <v>0</v>
      </c>
      <c r="G4062" t="s">
        <v>81</v>
      </c>
      <c r="H4062" t="s">
        <v>19286</v>
      </c>
      <c r="I4062">
        <v>45</v>
      </c>
      <c r="J4062">
        <v>1</v>
      </c>
      <c r="K4062" t="s">
        <v>19269</v>
      </c>
    </row>
    <row r="4063" spans="1:11" x14ac:dyDescent="0.35">
      <c r="A4063" t="s">
        <v>19044</v>
      </c>
      <c r="B4063" t="s">
        <v>19287</v>
      </c>
      <c r="C4063" t="s">
        <v>19288</v>
      </c>
      <c r="D4063" t="s">
        <v>19289</v>
      </c>
      <c r="E4063" t="s">
        <v>19290</v>
      </c>
      <c r="F4063" s="2">
        <v>0</v>
      </c>
      <c r="G4063" t="s">
        <v>19213</v>
      </c>
      <c r="H4063" t="s">
        <v>19291</v>
      </c>
      <c r="I4063">
        <v>37</v>
      </c>
      <c r="J4063">
        <v>1</v>
      </c>
      <c r="K4063" t="s">
        <v>19269</v>
      </c>
    </row>
    <row r="4064" spans="1:11" x14ac:dyDescent="0.35">
      <c r="A4064" t="s">
        <v>19044</v>
      </c>
      <c r="B4064" t="s">
        <v>19292</v>
      </c>
      <c r="C4064" t="s">
        <v>19293</v>
      </c>
      <c r="D4064" t="s">
        <v>19294</v>
      </c>
      <c r="E4064" t="s">
        <v>19295</v>
      </c>
      <c r="F4064" s="2">
        <v>0</v>
      </c>
      <c r="G4064" t="s">
        <v>19067</v>
      </c>
      <c r="H4064" t="s">
        <v>19296</v>
      </c>
      <c r="I4064">
        <v>30</v>
      </c>
      <c r="J4064">
        <v>1</v>
      </c>
      <c r="K4064" t="s">
        <v>19269</v>
      </c>
    </row>
    <row r="4065" spans="1:11" x14ac:dyDescent="0.35">
      <c r="A4065" t="s">
        <v>19044</v>
      </c>
      <c r="B4065" t="s">
        <v>19297</v>
      </c>
      <c r="C4065" t="s">
        <v>19298</v>
      </c>
      <c r="D4065" t="s">
        <v>19299</v>
      </c>
      <c r="E4065" t="s">
        <v>19300</v>
      </c>
      <c r="F4065" s="2">
        <v>0</v>
      </c>
      <c r="G4065" t="s">
        <v>45</v>
      </c>
      <c r="H4065" t="s">
        <v>19301</v>
      </c>
      <c r="I4065">
        <v>34</v>
      </c>
      <c r="J4065">
        <v>1</v>
      </c>
      <c r="K4065" t="s">
        <v>19269</v>
      </c>
    </row>
    <row r="4066" spans="1:11" x14ac:dyDescent="0.35">
      <c r="A4066" t="s">
        <v>19044</v>
      </c>
      <c r="B4066" t="s">
        <v>19302</v>
      </c>
      <c r="C4066" t="s">
        <v>19303</v>
      </c>
      <c r="D4066" t="s">
        <v>19304</v>
      </c>
      <c r="E4066" t="s">
        <v>19305</v>
      </c>
      <c r="F4066" s="2">
        <v>0</v>
      </c>
      <c r="G4066" t="s">
        <v>51</v>
      </c>
      <c r="H4066" t="s">
        <v>19306</v>
      </c>
      <c r="I4066">
        <v>37</v>
      </c>
      <c r="J4066">
        <v>1</v>
      </c>
      <c r="K4066" t="s">
        <v>19275</v>
      </c>
    </row>
    <row r="4067" spans="1:11" x14ac:dyDescent="0.35">
      <c r="A4067" t="s">
        <v>19044</v>
      </c>
      <c r="B4067" t="s">
        <v>19307</v>
      </c>
      <c r="C4067" t="s">
        <v>19051</v>
      </c>
      <c r="D4067" t="s">
        <v>19052</v>
      </c>
      <c r="E4067" t="s">
        <v>19053</v>
      </c>
      <c r="F4067" s="2">
        <v>0</v>
      </c>
      <c r="G4067" t="s">
        <v>57</v>
      </c>
      <c r="H4067" t="s">
        <v>19308</v>
      </c>
      <c r="I4067">
        <v>26</v>
      </c>
      <c r="J4067">
        <v>1</v>
      </c>
      <c r="K4067" t="s">
        <v>19309</v>
      </c>
    </row>
    <row r="4068" spans="1:11" x14ac:dyDescent="0.35">
      <c r="A4068" t="s">
        <v>19044</v>
      </c>
      <c r="B4068" t="s">
        <v>19310</v>
      </c>
      <c r="C4068" t="s">
        <v>19311</v>
      </c>
      <c r="D4068" t="s">
        <v>19312</v>
      </c>
      <c r="E4068" t="s">
        <v>19313</v>
      </c>
      <c r="F4068" s="2">
        <v>0</v>
      </c>
      <c r="G4068" t="s">
        <v>19149</v>
      </c>
      <c r="H4068" t="s">
        <v>19314</v>
      </c>
      <c r="I4068">
        <v>50</v>
      </c>
      <c r="J4068">
        <v>1</v>
      </c>
      <c r="K4068" t="s">
        <v>19275</v>
      </c>
    </row>
    <row r="4069" spans="1:11" x14ac:dyDescent="0.35">
      <c r="A4069" t="s">
        <v>19044</v>
      </c>
      <c r="B4069" t="s">
        <v>19315</v>
      </c>
      <c r="C4069" t="s">
        <v>19316</v>
      </c>
      <c r="D4069" t="s">
        <v>19317</v>
      </c>
      <c r="E4069" t="s">
        <v>19318</v>
      </c>
      <c r="F4069" s="2">
        <v>0</v>
      </c>
      <c r="G4069" t="s">
        <v>19058</v>
      </c>
      <c r="H4069" t="s">
        <v>19319</v>
      </c>
      <c r="I4069">
        <v>34</v>
      </c>
      <c r="J4069">
        <v>1</v>
      </c>
      <c r="K4069" t="s">
        <v>19275</v>
      </c>
    </row>
    <row r="4070" spans="1:11" x14ac:dyDescent="0.35">
      <c r="A4070" t="s">
        <v>19044</v>
      </c>
      <c r="B4070" t="s">
        <v>19320</v>
      </c>
      <c r="C4070" t="s">
        <v>19321</v>
      </c>
      <c r="D4070" t="s">
        <v>19322</v>
      </c>
      <c r="E4070" t="s">
        <v>19323</v>
      </c>
      <c r="F4070" s="2">
        <v>0</v>
      </c>
      <c r="G4070" t="s">
        <v>81</v>
      </c>
      <c r="H4070" t="s">
        <v>19324</v>
      </c>
      <c r="I4070">
        <v>106</v>
      </c>
      <c r="J4070">
        <v>1</v>
      </c>
      <c r="K4070" t="s">
        <v>19275</v>
      </c>
    </row>
    <row r="4071" spans="1:11" x14ac:dyDescent="0.35">
      <c r="A4071" t="s">
        <v>19044</v>
      </c>
      <c r="B4071" t="s">
        <v>19325</v>
      </c>
      <c r="C4071" t="s">
        <v>19326</v>
      </c>
      <c r="D4071" t="s">
        <v>19327</v>
      </c>
      <c r="E4071" t="s">
        <v>19328</v>
      </c>
      <c r="F4071" s="2">
        <v>0</v>
      </c>
      <c r="G4071" t="s">
        <v>16</v>
      </c>
      <c r="H4071" t="s">
        <v>19329</v>
      </c>
      <c r="I4071">
        <v>30</v>
      </c>
      <c r="J4071">
        <v>1</v>
      </c>
      <c r="K4071" t="s">
        <v>19309</v>
      </c>
    </row>
    <row r="4072" spans="1:11" x14ac:dyDescent="0.35">
      <c r="A4072" t="s">
        <v>19044</v>
      </c>
      <c r="B4072" t="s">
        <v>19330</v>
      </c>
      <c r="C4072" t="s">
        <v>19331</v>
      </c>
      <c r="D4072" t="s">
        <v>19332</v>
      </c>
      <c r="E4072" t="s">
        <v>19333</v>
      </c>
      <c r="F4072" s="2">
        <v>0</v>
      </c>
      <c r="G4072" t="s">
        <v>22</v>
      </c>
      <c r="H4072" t="s">
        <v>19334</v>
      </c>
      <c r="I4072">
        <v>67</v>
      </c>
      <c r="J4072">
        <v>1</v>
      </c>
      <c r="K4072" t="s">
        <v>19269</v>
      </c>
    </row>
    <row r="4073" spans="1:11" x14ac:dyDescent="0.35">
      <c r="A4073" t="s">
        <v>19044</v>
      </c>
      <c r="B4073" t="s">
        <v>19335</v>
      </c>
      <c r="C4073" t="s">
        <v>19331</v>
      </c>
      <c r="D4073" t="s">
        <v>19336</v>
      </c>
      <c r="E4073" t="s">
        <v>19333</v>
      </c>
      <c r="F4073" s="2">
        <v>0</v>
      </c>
      <c r="G4073" t="s">
        <v>19213</v>
      </c>
      <c r="H4073" t="s">
        <v>19337</v>
      </c>
      <c r="I4073">
        <v>41</v>
      </c>
      <c r="J4073">
        <v>1</v>
      </c>
      <c r="K4073" t="s">
        <v>19309</v>
      </c>
    </row>
    <row r="4074" spans="1:11" x14ac:dyDescent="0.35">
      <c r="A4074" t="s">
        <v>19044</v>
      </c>
      <c r="B4074" t="s">
        <v>19338</v>
      </c>
      <c r="C4074" t="s">
        <v>19339</v>
      </c>
      <c r="D4074" t="s">
        <v>19340</v>
      </c>
      <c r="E4074" t="s">
        <v>19341</v>
      </c>
      <c r="F4074" s="2">
        <v>0</v>
      </c>
      <c r="G4074" t="s">
        <v>19067</v>
      </c>
      <c r="H4074" t="s">
        <v>19342</v>
      </c>
      <c r="I4074">
        <v>38</v>
      </c>
      <c r="J4074">
        <v>1</v>
      </c>
      <c r="K4074" t="s">
        <v>19275</v>
      </c>
    </row>
    <row r="4075" spans="1:11" x14ac:dyDescent="0.35">
      <c r="A4075" t="s">
        <v>19044</v>
      </c>
      <c r="B4075" t="s">
        <v>19343</v>
      </c>
      <c r="C4075" t="s">
        <v>19344</v>
      </c>
      <c r="D4075" t="s">
        <v>19345</v>
      </c>
      <c r="E4075" t="s">
        <v>19346</v>
      </c>
      <c r="F4075" s="2">
        <v>0</v>
      </c>
      <c r="G4075" t="s">
        <v>45</v>
      </c>
      <c r="H4075" t="s">
        <v>19343</v>
      </c>
      <c r="I4075">
        <v>58</v>
      </c>
      <c r="J4075">
        <v>1</v>
      </c>
      <c r="K4075" t="s">
        <v>19275</v>
      </c>
    </row>
    <row r="4076" spans="1:11" x14ac:dyDescent="0.35">
      <c r="A4076" t="s">
        <v>19044</v>
      </c>
      <c r="B4076" t="s">
        <v>19347</v>
      </c>
      <c r="C4076" t="s">
        <v>19348</v>
      </c>
      <c r="D4076" t="s">
        <v>19349</v>
      </c>
      <c r="E4076" t="s">
        <v>19350</v>
      </c>
      <c r="F4076" s="2">
        <v>0</v>
      </c>
      <c r="G4076" t="s">
        <v>51</v>
      </c>
      <c r="H4076" t="s">
        <v>19351</v>
      </c>
      <c r="I4076">
        <v>0</v>
      </c>
      <c r="J4076">
        <v>1</v>
      </c>
      <c r="K4076" t="s">
        <v>19269</v>
      </c>
    </row>
    <row r="4077" spans="1:11" x14ac:dyDescent="0.35">
      <c r="A4077" t="s">
        <v>19044</v>
      </c>
      <c r="B4077" t="s">
        <v>19352</v>
      </c>
      <c r="C4077" t="s">
        <v>19353</v>
      </c>
      <c r="D4077" t="s">
        <v>19354</v>
      </c>
      <c r="E4077" t="s">
        <v>19355</v>
      </c>
      <c r="F4077" s="2">
        <v>0</v>
      </c>
      <c r="G4077" t="s">
        <v>57</v>
      </c>
      <c r="H4077" t="s">
        <v>19356</v>
      </c>
      <c r="I4077">
        <v>32</v>
      </c>
      <c r="J4077">
        <v>1</v>
      </c>
      <c r="K4077" t="s">
        <v>19275</v>
      </c>
    </row>
    <row r="4078" spans="1:11" x14ac:dyDescent="0.35">
      <c r="A4078" t="s">
        <v>19044</v>
      </c>
      <c r="B4078" t="s">
        <v>19357</v>
      </c>
      <c r="C4078" t="s">
        <v>19353</v>
      </c>
      <c r="D4078" t="s">
        <v>19354</v>
      </c>
      <c r="E4078" t="s">
        <v>19355</v>
      </c>
      <c r="F4078" s="2">
        <v>0</v>
      </c>
      <c r="G4078" t="s">
        <v>19049</v>
      </c>
      <c r="H4078" t="s">
        <v>19356</v>
      </c>
      <c r="I4078">
        <v>32</v>
      </c>
      <c r="J4078">
        <v>1</v>
      </c>
      <c r="K4078" t="s">
        <v>19275</v>
      </c>
    </row>
    <row r="4079" spans="1:11" x14ac:dyDescent="0.35">
      <c r="A4079" t="s">
        <v>19044</v>
      </c>
      <c r="B4079" t="s">
        <v>19358</v>
      </c>
      <c r="C4079" t="s">
        <v>19353</v>
      </c>
      <c r="D4079" t="s">
        <v>19354</v>
      </c>
      <c r="E4079" t="s">
        <v>19355</v>
      </c>
      <c r="F4079" s="2">
        <v>0</v>
      </c>
      <c r="G4079" t="s">
        <v>19149</v>
      </c>
      <c r="H4079" t="s">
        <v>19356</v>
      </c>
      <c r="I4079">
        <v>32</v>
      </c>
      <c r="J4079">
        <v>1</v>
      </c>
      <c r="K4079" t="s">
        <v>19275</v>
      </c>
    </row>
    <row r="4080" spans="1:11" x14ac:dyDescent="0.35">
      <c r="A4080" t="s">
        <v>19044</v>
      </c>
      <c r="B4080" t="s">
        <v>19359</v>
      </c>
      <c r="C4080" t="s">
        <v>19360</v>
      </c>
      <c r="D4080" t="s">
        <v>19361</v>
      </c>
      <c r="E4080" t="s">
        <v>19362</v>
      </c>
      <c r="F4080" s="2">
        <v>0</v>
      </c>
      <c r="G4080" t="s">
        <v>19058</v>
      </c>
      <c r="H4080" t="s">
        <v>19363</v>
      </c>
      <c r="I4080">
        <v>33</v>
      </c>
      <c r="J4080">
        <v>1</v>
      </c>
      <c r="K4080" t="s">
        <v>19275</v>
      </c>
    </row>
    <row r="4081" spans="1:11" x14ac:dyDescent="0.35">
      <c r="A4081" t="s">
        <v>19044</v>
      </c>
      <c r="B4081" t="s">
        <v>19364</v>
      </c>
      <c r="C4081" t="s">
        <v>19365</v>
      </c>
      <c r="D4081" t="s">
        <v>19366</v>
      </c>
      <c r="E4081" t="s">
        <v>19367</v>
      </c>
      <c r="F4081" s="2">
        <v>0</v>
      </c>
      <c r="G4081" t="s">
        <v>81</v>
      </c>
      <c r="H4081" t="s">
        <v>19368</v>
      </c>
      <c r="I4081">
        <v>8</v>
      </c>
      <c r="J4081">
        <v>1</v>
      </c>
      <c r="K4081" t="s">
        <v>19269</v>
      </c>
    </row>
    <row r="4082" spans="1:11" x14ac:dyDescent="0.35">
      <c r="A4082" t="s">
        <v>19044</v>
      </c>
      <c r="B4082" t="s">
        <v>19369</v>
      </c>
      <c r="C4082" t="s">
        <v>19370</v>
      </c>
      <c r="D4082" t="s">
        <v>19371</v>
      </c>
      <c r="E4082" t="s">
        <v>19372</v>
      </c>
      <c r="F4082" s="2">
        <v>0</v>
      </c>
      <c r="G4082" t="s">
        <v>16</v>
      </c>
      <c r="H4082" t="s">
        <v>19373</v>
      </c>
      <c r="I4082">
        <v>49</v>
      </c>
      <c r="J4082">
        <v>1</v>
      </c>
      <c r="K4082" t="s">
        <v>19275</v>
      </c>
    </row>
    <row r="4083" spans="1:11" x14ac:dyDescent="0.35">
      <c r="A4083" t="s">
        <v>19044</v>
      </c>
      <c r="B4083" t="s">
        <v>19374</v>
      </c>
      <c r="C4083" t="s">
        <v>19375</v>
      </c>
      <c r="D4083" t="s">
        <v>19376</v>
      </c>
      <c r="E4083" t="s">
        <v>19377</v>
      </c>
      <c r="F4083" s="2">
        <v>0</v>
      </c>
      <c r="G4083" t="s">
        <v>19213</v>
      </c>
      <c r="H4083" t="s">
        <v>19378</v>
      </c>
      <c r="I4083">
        <v>38</v>
      </c>
      <c r="J4083">
        <v>1</v>
      </c>
      <c r="K4083" t="s">
        <v>19379</v>
      </c>
    </row>
    <row r="4084" spans="1:11" x14ac:dyDescent="0.35">
      <c r="A4084" t="s">
        <v>19044</v>
      </c>
      <c r="B4084" t="s">
        <v>19380</v>
      </c>
      <c r="C4084" t="s">
        <v>19381</v>
      </c>
      <c r="D4084" t="s">
        <v>19382</v>
      </c>
      <c r="E4084" t="s">
        <v>19383</v>
      </c>
      <c r="F4084" s="2">
        <v>0</v>
      </c>
      <c r="G4084" t="s">
        <v>19067</v>
      </c>
      <c r="H4084" t="s">
        <v>19384</v>
      </c>
      <c r="I4084">
        <v>24</v>
      </c>
      <c r="J4084">
        <v>1</v>
      </c>
      <c r="K4084" t="s">
        <v>19379</v>
      </c>
    </row>
    <row r="4085" spans="1:11" x14ac:dyDescent="0.35">
      <c r="A4085" t="s">
        <v>19044</v>
      </c>
      <c r="B4085" t="s">
        <v>19385</v>
      </c>
      <c r="C4085" t="s">
        <v>19386</v>
      </c>
      <c r="D4085" t="s">
        <v>19387</v>
      </c>
      <c r="E4085" t="s">
        <v>19388</v>
      </c>
      <c r="F4085" s="2">
        <v>0</v>
      </c>
      <c r="G4085" t="s">
        <v>45</v>
      </c>
      <c r="H4085" t="s">
        <v>19389</v>
      </c>
      <c r="I4085">
        <v>37</v>
      </c>
      <c r="J4085">
        <v>1</v>
      </c>
      <c r="K4085" t="s">
        <v>19269</v>
      </c>
    </row>
    <row r="4086" spans="1:11" x14ac:dyDescent="0.35">
      <c r="A4086" t="s">
        <v>19044</v>
      </c>
      <c r="B4086" t="s">
        <v>19390</v>
      </c>
      <c r="C4086" t="s">
        <v>19391</v>
      </c>
      <c r="D4086" t="s">
        <v>19392</v>
      </c>
      <c r="E4086" t="s">
        <v>19393</v>
      </c>
      <c r="F4086" s="2">
        <v>0</v>
      </c>
      <c r="G4086" t="s">
        <v>51</v>
      </c>
      <c r="H4086" t="s">
        <v>19394</v>
      </c>
      <c r="I4086">
        <v>22</v>
      </c>
      <c r="J4086">
        <v>1</v>
      </c>
      <c r="K4086" t="s">
        <v>19275</v>
      </c>
    </row>
    <row r="4087" spans="1:11" x14ac:dyDescent="0.35">
      <c r="A4087" t="s">
        <v>19044</v>
      </c>
      <c r="B4087" t="s">
        <v>19395</v>
      </c>
      <c r="C4087" t="s">
        <v>19396</v>
      </c>
      <c r="D4087" t="s">
        <v>19397</v>
      </c>
      <c r="E4087" t="s">
        <v>19398</v>
      </c>
      <c r="F4087" s="2">
        <v>0</v>
      </c>
      <c r="G4087" t="s">
        <v>57</v>
      </c>
      <c r="H4087" t="s">
        <v>19399</v>
      </c>
      <c r="I4087">
        <v>25</v>
      </c>
      <c r="J4087">
        <v>1</v>
      </c>
      <c r="K4087" t="s">
        <v>19275</v>
      </c>
    </row>
    <row r="4088" spans="1:11" x14ac:dyDescent="0.35">
      <c r="A4088" t="s">
        <v>19044</v>
      </c>
      <c r="B4088" t="s">
        <v>19400</v>
      </c>
      <c r="C4088" t="s">
        <v>19401</v>
      </c>
      <c r="D4088" t="s">
        <v>19402</v>
      </c>
      <c r="E4088" t="s">
        <v>19403</v>
      </c>
      <c r="F4088" s="2">
        <v>0</v>
      </c>
      <c r="G4088" t="s">
        <v>19049</v>
      </c>
      <c r="H4088" t="s">
        <v>19404</v>
      </c>
      <c r="I4088">
        <v>72</v>
      </c>
      <c r="J4088">
        <v>1</v>
      </c>
      <c r="K4088" t="s">
        <v>19269</v>
      </c>
    </row>
    <row r="4089" spans="1:11" x14ac:dyDescent="0.35">
      <c r="A4089" t="s">
        <v>19044</v>
      </c>
      <c r="B4089" t="s">
        <v>19405</v>
      </c>
      <c r="C4089" t="s">
        <v>19406</v>
      </c>
      <c r="D4089" t="s">
        <v>19407</v>
      </c>
      <c r="E4089" t="s">
        <v>19408</v>
      </c>
      <c r="F4089" s="2">
        <v>0</v>
      </c>
      <c r="G4089" t="s">
        <v>19149</v>
      </c>
      <c r="H4089" t="s">
        <v>19409</v>
      </c>
      <c r="I4089">
        <v>68</v>
      </c>
      <c r="J4089">
        <v>1</v>
      </c>
      <c r="K4089" t="s">
        <v>19275</v>
      </c>
    </row>
    <row r="4090" spans="1:11" x14ac:dyDescent="0.35">
      <c r="A4090" t="s">
        <v>19044</v>
      </c>
      <c r="B4090" t="s">
        <v>19410</v>
      </c>
      <c r="C4090" t="s">
        <v>19411</v>
      </c>
      <c r="D4090" t="s">
        <v>19412</v>
      </c>
      <c r="E4090" t="s">
        <v>19413</v>
      </c>
      <c r="F4090" s="2">
        <v>0</v>
      </c>
      <c r="G4090" t="s">
        <v>19058</v>
      </c>
      <c r="H4090" t="s">
        <v>19414</v>
      </c>
      <c r="I4090">
        <v>48</v>
      </c>
      <c r="J4090">
        <v>1</v>
      </c>
      <c r="K4090" t="s">
        <v>19269</v>
      </c>
    </row>
    <row r="4091" spans="1:11" x14ac:dyDescent="0.35">
      <c r="A4091" t="s">
        <v>19044</v>
      </c>
      <c r="B4091" t="s">
        <v>19415</v>
      </c>
      <c r="C4091" t="s">
        <v>19416</v>
      </c>
      <c r="D4091" t="s">
        <v>19417</v>
      </c>
      <c r="E4091" t="s">
        <v>19418</v>
      </c>
      <c r="F4091" s="2">
        <v>0</v>
      </c>
      <c r="G4091" t="s">
        <v>81</v>
      </c>
      <c r="H4091" t="s">
        <v>19419</v>
      </c>
      <c r="I4091">
        <v>22</v>
      </c>
      <c r="J4091">
        <v>1</v>
      </c>
      <c r="K4091" t="s">
        <v>19275</v>
      </c>
    </row>
    <row r="4092" spans="1:11" x14ac:dyDescent="0.35">
      <c r="A4092" t="s">
        <v>19044</v>
      </c>
      <c r="B4092" t="s">
        <v>19420</v>
      </c>
      <c r="C4092" t="s">
        <v>19421</v>
      </c>
      <c r="D4092" t="s">
        <v>19422</v>
      </c>
      <c r="E4092" t="s">
        <v>19423</v>
      </c>
      <c r="F4092" s="2">
        <v>0</v>
      </c>
      <c r="G4092" t="s">
        <v>16</v>
      </c>
      <c r="H4092" t="s">
        <v>19424</v>
      </c>
      <c r="I4092">
        <v>29</v>
      </c>
      <c r="J4092">
        <v>1</v>
      </c>
      <c r="K4092" t="s">
        <v>19275</v>
      </c>
    </row>
    <row r="4093" spans="1:11" x14ac:dyDescent="0.35">
      <c r="A4093" t="s">
        <v>19044</v>
      </c>
      <c r="B4093" t="s">
        <v>19425</v>
      </c>
      <c r="C4093" t="s">
        <v>19426</v>
      </c>
      <c r="D4093" t="s">
        <v>19427</v>
      </c>
      <c r="E4093" t="s">
        <v>19428</v>
      </c>
      <c r="F4093" s="2">
        <v>0</v>
      </c>
      <c r="G4093" t="s">
        <v>22</v>
      </c>
      <c r="H4093" t="s">
        <v>19429</v>
      </c>
      <c r="I4093">
        <v>57</v>
      </c>
      <c r="J4093">
        <v>1</v>
      </c>
      <c r="K4093" t="s">
        <v>19269</v>
      </c>
    </row>
    <row r="4094" spans="1:11" x14ac:dyDescent="0.35">
      <c r="A4094" t="s">
        <v>19044</v>
      </c>
      <c r="B4094" t="s">
        <v>19430</v>
      </c>
      <c r="C4094" t="s">
        <v>19431</v>
      </c>
      <c r="D4094" t="s">
        <v>19427</v>
      </c>
      <c r="E4094" t="s">
        <v>19428</v>
      </c>
      <c r="F4094" s="2">
        <v>0</v>
      </c>
      <c r="G4094" t="s">
        <v>19213</v>
      </c>
      <c r="H4094" t="s">
        <v>19432</v>
      </c>
      <c r="I4094">
        <v>47</v>
      </c>
      <c r="J4094">
        <v>1</v>
      </c>
      <c r="K4094" t="s">
        <v>19269</v>
      </c>
    </row>
    <row r="4095" spans="1:11" x14ac:dyDescent="0.35">
      <c r="A4095" t="s">
        <v>19044</v>
      </c>
      <c r="B4095" t="s">
        <v>19433</v>
      </c>
      <c r="C4095" t="s">
        <v>19434</v>
      </c>
      <c r="D4095" t="s">
        <v>19435</v>
      </c>
      <c r="E4095" t="s">
        <v>19436</v>
      </c>
      <c r="F4095" s="2">
        <v>0</v>
      </c>
      <c r="G4095" t="s">
        <v>19067</v>
      </c>
      <c r="H4095" t="s">
        <v>19437</v>
      </c>
      <c r="I4095">
        <v>41</v>
      </c>
      <c r="J4095">
        <v>1</v>
      </c>
      <c r="K4095" t="s">
        <v>19269</v>
      </c>
    </row>
    <row r="4096" spans="1:11" x14ac:dyDescent="0.35">
      <c r="A4096" t="s">
        <v>19044</v>
      </c>
      <c r="B4096" t="s">
        <v>19438</v>
      </c>
      <c r="C4096" t="s">
        <v>19439</v>
      </c>
      <c r="D4096" t="s">
        <v>19440</v>
      </c>
      <c r="E4096" t="s">
        <v>19441</v>
      </c>
      <c r="F4096" s="2">
        <v>0</v>
      </c>
      <c r="G4096" t="s">
        <v>45</v>
      </c>
      <c r="H4096" t="s">
        <v>19442</v>
      </c>
      <c r="I4096">
        <v>22</v>
      </c>
      <c r="J4096">
        <v>1</v>
      </c>
      <c r="K4096" t="s">
        <v>19275</v>
      </c>
    </row>
    <row r="4097" spans="1:11" x14ac:dyDescent="0.35">
      <c r="A4097" t="s">
        <v>19044</v>
      </c>
      <c r="B4097" t="s">
        <v>19443</v>
      </c>
      <c r="C4097" t="s">
        <v>19444</v>
      </c>
      <c r="D4097" t="s">
        <v>19445</v>
      </c>
      <c r="E4097" t="s">
        <v>19446</v>
      </c>
      <c r="F4097" s="2">
        <v>0</v>
      </c>
      <c r="G4097" t="s">
        <v>51</v>
      </c>
      <c r="H4097" t="s">
        <v>19447</v>
      </c>
      <c r="I4097">
        <v>35</v>
      </c>
      <c r="J4097">
        <v>1</v>
      </c>
      <c r="K4097" t="s">
        <v>19275</v>
      </c>
    </row>
    <row r="4098" spans="1:11" x14ac:dyDescent="0.35">
      <c r="A4098" t="s">
        <v>19044</v>
      </c>
      <c r="B4098" t="s">
        <v>19448</v>
      </c>
      <c r="C4098" t="s">
        <v>19449</v>
      </c>
      <c r="D4098" t="s">
        <v>19450</v>
      </c>
      <c r="E4098" t="s">
        <v>19451</v>
      </c>
      <c r="F4098" s="2">
        <v>0</v>
      </c>
      <c r="G4098" t="s">
        <v>57</v>
      </c>
      <c r="H4098" t="s">
        <v>19452</v>
      </c>
      <c r="I4098">
        <v>39</v>
      </c>
      <c r="J4098">
        <v>1</v>
      </c>
      <c r="K4098" t="s">
        <v>19275</v>
      </c>
    </row>
    <row r="4099" spans="1:11" x14ac:dyDescent="0.35">
      <c r="A4099" t="s">
        <v>19044</v>
      </c>
      <c r="B4099" t="s">
        <v>19453</v>
      </c>
      <c r="C4099" t="s">
        <v>19454</v>
      </c>
      <c r="D4099" t="s">
        <v>19455</v>
      </c>
      <c r="E4099" t="s">
        <v>19456</v>
      </c>
      <c r="F4099" s="2">
        <v>0</v>
      </c>
      <c r="G4099" t="s">
        <v>19049</v>
      </c>
      <c r="H4099" t="s">
        <v>19457</v>
      </c>
      <c r="I4099">
        <v>37</v>
      </c>
      <c r="J4099">
        <v>1</v>
      </c>
      <c r="K4099" t="s">
        <v>19275</v>
      </c>
    </row>
    <row r="4100" spans="1:11" x14ac:dyDescent="0.35">
      <c r="A4100" t="s">
        <v>19044</v>
      </c>
      <c r="B4100" t="s">
        <v>19458</v>
      </c>
      <c r="C4100" t="s">
        <v>19459</v>
      </c>
      <c r="D4100" t="s">
        <v>19460</v>
      </c>
      <c r="E4100" t="s">
        <v>19461</v>
      </c>
      <c r="F4100" s="2">
        <v>0</v>
      </c>
      <c r="G4100" t="s">
        <v>19149</v>
      </c>
      <c r="H4100" t="s">
        <v>19462</v>
      </c>
      <c r="I4100">
        <v>38</v>
      </c>
      <c r="J4100">
        <v>1</v>
      </c>
      <c r="K4100" t="s">
        <v>19275</v>
      </c>
    </row>
    <row r="4101" spans="1:11" x14ac:dyDescent="0.35">
      <c r="A4101" t="s">
        <v>19044</v>
      </c>
      <c r="B4101" t="s">
        <v>19463</v>
      </c>
      <c r="C4101" t="s">
        <v>19464</v>
      </c>
      <c r="D4101" t="s">
        <v>19465</v>
      </c>
      <c r="E4101" t="s">
        <v>19466</v>
      </c>
      <c r="F4101" s="2">
        <v>0</v>
      </c>
      <c r="G4101" t="s">
        <v>19058</v>
      </c>
      <c r="H4101" t="s">
        <v>19306</v>
      </c>
      <c r="I4101">
        <v>21</v>
      </c>
      <c r="J4101">
        <v>1</v>
      </c>
      <c r="K4101" t="s">
        <v>19309</v>
      </c>
    </row>
    <row r="4102" spans="1:11" x14ac:dyDescent="0.35">
      <c r="A4102" t="s">
        <v>19044</v>
      </c>
      <c r="B4102" t="s">
        <v>19467</v>
      </c>
      <c r="C4102" t="s">
        <v>19468</v>
      </c>
      <c r="D4102" t="s">
        <v>19469</v>
      </c>
      <c r="E4102" t="s">
        <v>19470</v>
      </c>
      <c r="F4102" s="2">
        <v>0</v>
      </c>
      <c r="G4102" t="s">
        <v>81</v>
      </c>
      <c r="H4102" t="s">
        <v>19471</v>
      </c>
      <c r="I4102">
        <v>39</v>
      </c>
      <c r="J4102">
        <v>1</v>
      </c>
      <c r="K4102" t="s">
        <v>19275</v>
      </c>
    </row>
    <row r="4103" spans="1:11" x14ac:dyDescent="0.35">
      <c r="A4103" t="s">
        <v>19044</v>
      </c>
      <c r="B4103" t="s">
        <v>19472</v>
      </c>
      <c r="C4103" t="s">
        <v>19473</v>
      </c>
      <c r="D4103" t="s">
        <v>19474</v>
      </c>
      <c r="E4103" t="s">
        <v>19475</v>
      </c>
      <c r="F4103" s="2">
        <v>0</v>
      </c>
      <c r="G4103" t="s">
        <v>16</v>
      </c>
      <c r="H4103" t="s">
        <v>19476</v>
      </c>
      <c r="I4103">
        <v>88</v>
      </c>
      <c r="J4103">
        <v>1</v>
      </c>
      <c r="K4103" t="s">
        <v>19275</v>
      </c>
    </row>
    <row r="4104" spans="1:11" x14ac:dyDescent="0.35">
      <c r="A4104" t="s">
        <v>19044</v>
      </c>
      <c r="B4104" t="s">
        <v>19477</v>
      </c>
      <c r="C4104" t="s">
        <v>19478</v>
      </c>
      <c r="D4104" t="s">
        <v>19479</v>
      </c>
      <c r="E4104" t="s">
        <v>19480</v>
      </c>
      <c r="F4104" s="2">
        <v>0</v>
      </c>
      <c r="G4104" t="s">
        <v>22</v>
      </c>
      <c r="H4104" t="s">
        <v>19481</v>
      </c>
      <c r="I4104">
        <v>42</v>
      </c>
      <c r="J4104">
        <v>1</v>
      </c>
      <c r="K4104" t="s">
        <v>19269</v>
      </c>
    </row>
    <row r="4105" spans="1:11" x14ac:dyDescent="0.35">
      <c r="A4105" t="s">
        <v>19044</v>
      </c>
      <c r="B4105" t="s">
        <v>19482</v>
      </c>
      <c r="C4105" t="s">
        <v>19483</v>
      </c>
      <c r="D4105" t="s">
        <v>19484</v>
      </c>
      <c r="E4105" t="s">
        <v>19485</v>
      </c>
      <c r="F4105" s="2">
        <v>0</v>
      </c>
      <c r="G4105" t="s">
        <v>19213</v>
      </c>
      <c r="H4105" t="s">
        <v>19486</v>
      </c>
      <c r="I4105">
        <v>32</v>
      </c>
      <c r="J4105">
        <v>1</v>
      </c>
      <c r="K4105" t="s">
        <v>19275</v>
      </c>
    </row>
    <row r="4106" spans="1:11" x14ac:dyDescent="0.35">
      <c r="A4106" t="s">
        <v>19044</v>
      </c>
      <c r="B4106" t="s">
        <v>19487</v>
      </c>
      <c r="C4106" t="s">
        <v>19488</v>
      </c>
      <c r="D4106" t="s">
        <v>19489</v>
      </c>
      <c r="E4106" t="s">
        <v>19490</v>
      </c>
      <c r="F4106" s="2">
        <v>0</v>
      </c>
      <c r="G4106" t="s">
        <v>19067</v>
      </c>
      <c r="H4106" t="s">
        <v>19491</v>
      </c>
      <c r="I4106">
        <v>33</v>
      </c>
      <c r="J4106">
        <v>1</v>
      </c>
      <c r="K4106" t="s">
        <v>19275</v>
      </c>
    </row>
    <row r="4107" spans="1:11" x14ac:dyDescent="0.35">
      <c r="A4107" t="s">
        <v>19044</v>
      </c>
      <c r="B4107" t="s">
        <v>19492</v>
      </c>
      <c r="C4107" t="s">
        <v>19493</v>
      </c>
      <c r="D4107" t="s">
        <v>19494</v>
      </c>
      <c r="E4107" t="s">
        <v>19495</v>
      </c>
      <c r="F4107" s="2">
        <v>0</v>
      </c>
      <c r="G4107" t="s">
        <v>45</v>
      </c>
      <c r="H4107" t="s">
        <v>19496</v>
      </c>
      <c r="I4107">
        <v>54</v>
      </c>
      <c r="J4107">
        <v>1</v>
      </c>
      <c r="K4107" t="s">
        <v>19275</v>
      </c>
    </row>
    <row r="4108" spans="1:11" x14ac:dyDescent="0.35">
      <c r="A4108" t="s">
        <v>19044</v>
      </c>
      <c r="B4108" t="s">
        <v>19497</v>
      </c>
      <c r="C4108" t="s">
        <v>19498</v>
      </c>
      <c r="D4108" t="s">
        <v>19499</v>
      </c>
      <c r="E4108" t="s">
        <v>19500</v>
      </c>
      <c r="F4108" s="2">
        <v>0</v>
      </c>
      <c r="G4108" t="s">
        <v>51</v>
      </c>
      <c r="H4108" t="s">
        <v>19501</v>
      </c>
      <c r="I4108">
        <v>33</v>
      </c>
      <c r="J4108">
        <v>1</v>
      </c>
      <c r="K4108" t="s">
        <v>19275</v>
      </c>
    </row>
    <row r="4109" spans="1:11" x14ac:dyDescent="0.35">
      <c r="A4109" t="s">
        <v>19044</v>
      </c>
      <c r="B4109" t="s">
        <v>19502</v>
      </c>
      <c r="C4109" t="s">
        <v>19503</v>
      </c>
      <c r="D4109" t="s">
        <v>19504</v>
      </c>
      <c r="E4109" t="s">
        <v>19505</v>
      </c>
      <c r="F4109" s="2">
        <v>0</v>
      </c>
      <c r="G4109" t="s">
        <v>57</v>
      </c>
      <c r="H4109" t="s">
        <v>19506</v>
      </c>
      <c r="I4109">
        <v>25</v>
      </c>
      <c r="J4109">
        <v>1</v>
      </c>
      <c r="K4109" t="s">
        <v>19275</v>
      </c>
    </row>
    <row r="4110" spans="1:11" x14ac:dyDescent="0.35">
      <c r="A4110" t="s">
        <v>19044</v>
      </c>
      <c r="B4110" t="s">
        <v>19507</v>
      </c>
      <c r="C4110" t="s">
        <v>19508</v>
      </c>
      <c r="D4110" t="s">
        <v>19509</v>
      </c>
      <c r="E4110" t="s">
        <v>19510</v>
      </c>
      <c r="F4110" s="2">
        <v>0</v>
      </c>
      <c r="G4110" t="s">
        <v>19049</v>
      </c>
      <c r="H4110" t="s">
        <v>19511</v>
      </c>
      <c r="I4110">
        <v>74</v>
      </c>
      <c r="J4110">
        <v>1</v>
      </c>
      <c r="K4110" t="s">
        <v>19275</v>
      </c>
    </row>
    <row r="4111" spans="1:11" x14ac:dyDescent="0.35">
      <c r="A4111" t="s">
        <v>19044</v>
      </c>
      <c r="B4111" t="s">
        <v>19512</v>
      </c>
      <c r="C4111" t="s">
        <v>19513</v>
      </c>
      <c r="D4111" t="s">
        <v>19514</v>
      </c>
      <c r="E4111" t="s">
        <v>19515</v>
      </c>
      <c r="F4111" s="2">
        <v>0</v>
      </c>
      <c r="G4111" t="s">
        <v>19149</v>
      </c>
      <c r="H4111" t="s">
        <v>19516</v>
      </c>
      <c r="I4111">
        <v>17</v>
      </c>
      <c r="J4111">
        <v>1</v>
      </c>
      <c r="K4111" t="s">
        <v>19309</v>
      </c>
    </row>
    <row r="4112" spans="1:11" x14ac:dyDescent="0.35">
      <c r="A4112" t="s">
        <v>19044</v>
      </c>
      <c r="B4112" t="s">
        <v>19517</v>
      </c>
      <c r="C4112" t="s">
        <v>19518</v>
      </c>
      <c r="D4112" t="s">
        <v>19519</v>
      </c>
      <c r="E4112" t="s">
        <v>19520</v>
      </c>
      <c r="F4112" s="2">
        <v>0</v>
      </c>
      <c r="G4112" t="s">
        <v>19058</v>
      </c>
      <c r="H4112" t="s">
        <v>19306</v>
      </c>
      <c r="I4112">
        <v>35</v>
      </c>
      <c r="J4112">
        <v>1</v>
      </c>
      <c r="K4112" t="s">
        <v>19275</v>
      </c>
    </row>
    <row r="4113" spans="1:11" x14ac:dyDescent="0.35">
      <c r="A4113" t="s">
        <v>19044</v>
      </c>
      <c r="B4113" t="s">
        <v>19521</v>
      </c>
      <c r="C4113" t="s">
        <v>19522</v>
      </c>
      <c r="D4113" t="s">
        <v>19523</v>
      </c>
      <c r="E4113" t="s">
        <v>19524</v>
      </c>
      <c r="F4113" s="2">
        <v>0</v>
      </c>
      <c r="G4113" t="s">
        <v>81</v>
      </c>
      <c r="H4113" t="s">
        <v>19525</v>
      </c>
      <c r="I4113">
        <v>24</v>
      </c>
      <c r="J4113">
        <v>1</v>
      </c>
      <c r="K4113" t="s">
        <v>19275</v>
      </c>
    </row>
    <row r="4114" spans="1:11" x14ac:dyDescent="0.35">
      <c r="A4114" t="s">
        <v>19044</v>
      </c>
      <c r="B4114" t="s">
        <v>19526</v>
      </c>
      <c r="C4114" t="s">
        <v>19527</v>
      </c>
      <c r="D4114" t="s">
        <v>19528</v>
      </c>
      <c r="E4114" t="s">
        <v>19529</v>
      </c>
      <c r="F4114" s="2">
        <v>0</v>
      </c>
      <c r="G4114" t="s">
        <v>16</v>
      </c>
      <c r="H4114" t="s">
        <v>19530</v>
      </c>
      <c r="I4114">
        <v>36</v>
      </c>
      <c r="J4114">
        <v>1</v>
      </c>
      <c r="K4114" t="s">
        <v>19275</v>
      </c>
    </row>
    <row r="4115" spans="1:11" x14ac:dyDescent="0.35">
      <c r="A4115" t="s">
        <v>19044</v>
      </c>
      <c r="B4115" t="s">
        <v>19531</v>
      </c>
      <c r="C4115" t="s">
        <v>19532</v>
      </c>
      <c r="D4115" t="s">
        <v>19533</v>
      </c>
      <c r="E4115" t="s">
        <v>19534</v>
      </c>
      <c r="F4115" s="2">
        <v>0</v>
      </c>
      <c r="G4115" t="s">
        <v>22</v>
      </c>
      <c r="H4115" t="s">
        <v>19535</v>
      </c>
      <c r="I4115">
        <v>50</v>
      </c>
      <c r="J4115">
        <v>1</v>
      </c>
      <c r="K4115" t="s">
        <v>19379</v>
      </c>
    </row>
    <row r="4116" spans="1:11" x14ac:dyDescent="0.35">
      <c r="A4116" t="s">
        <v>19044</v>
      </c>
      <c r="B4116" t="s">
        <v>19536</v>
      </c>
      <c r="C4116" t="s">
        <v>19537</v>
      </c>
      <c r="D4116" t="s">
        <v>19538</v>
      </c>
      <c r="E4116" t="s">
        <v>19539</v>
      </c>
      <c r="F4116" s="2">
        <v>0</v>
      </c>
      <c r="G4116" t="s">
        <v>19213</v>
      </c>
      <c r="H4116" t="s">
        <v>19540</v>
      </c>
      <c r="I4116">
        <v>52</v>
      </c>
      <c r="J4116">
        <v>1</v>
      </c>
      <c r="K4116" t="s">
        <v>19275</v>
      </c>
    </row>
    <row r="4117" spans="1:11" x14ac:dyDescent="0.35">
      <c r="A4117" t="s">
        <v>19044</v>
      </c>
      <c r="B4117" t="s">
        <v>19541</v>
      </c>
      <c r="C4117" t="s">
        <v>19542</v>
      </c>
      <c r="D4117" t="s">
        <v>19543</v>
      </c>
      <c r="E4117" t="s">
        <v>19544</v>
      </c>
      <c r="F4117" s="2">
        <v>0</v>
      </c>
      <c r="G4117" t="s">
        <v>19067</v>
      </c>
      <c r="H4117" t="s">
        <v>19545</v>
      </c>
      <c r="I4117">
        <v>42</v>
      </c>
      <c r="J4117">
        <v>1</v>
      </c>
      <c r="K4117" t="s">
        <v>19275</v>
      </c>
    </row>
    <row r="4118" spans="1:11" x14ac:dyDescent="0.35">
      <c r="A4118" t="s">
        <v>19044</v>
      </c>
      <c r="B4118" t="s">
        <v>19546</v>
      </c>
      <c r="C4118" t="s">
        <v>19547</v>
      </c>
      <c r="D4118" t="s">
        <v>19548</v>
      </c>
      <c r="E4118" t="s">
        <v>19549</v>
      </c>
      <c r="F4118" s="2">
        <v>0</v>
      </c>
      <c r="G4118" t="s">
        <v>45</v>
      </c>
      <c r="H4118" t="s">
        <v>19550</v>
      </c>
      <c r="I4118">
        <v>44</v>
      </c>
      <c r="J4118">
        <v>1</v>
      </c>
      <c r="K4118" t="s">
        <v>19309</v>
      </c>
    </row>
    <row r="4119" spans="1:11" x14ac:dyDescent="0.35">
      <c r="A4119" t="s">
        <v>19044</v>
      </c>
      <c r="B4119" t="s">
        <v>19551</v>
      </c>
      <c r="C4119" t="s">
        <v>19552</v>
      </c>
      <c r="D4119" t="s">
        <v>19553</v>
      </c>
      <c r="E4119" t="s">
        <v>19554</v>
      </c>
      <c r="F4119" s="2">
        <v>0</v>
      </c>
      <c r="G4119" t="s">
        <v>51</v>
      </c>
      <c r="H4119" t="s">
        <v>19555</v>
      </c>
      <c r="I4119">
        <v>35</v>
      </c>
      <c r="J4119">
        <v>1</v>
      </c>
      <c r="K4119" t="s">
        <v>19275</v>
      </c>
    </row>
    <row r="4120" spans="1:11" x14ac:dyDescent="0.35">
      <c r="A4120" t="s">
        <v>19044</v>
      </c>
      <c r="B4120" t="s">
        <v>19556</v>
      </c>
      <c r="C4120" t="s">
        <v>19552</v>
      </c>
      <c r="D4120" t="s">
        <v>19553</v>
      </c>
      <c r="E4120" t="s">
        <v>19554</v>
      </c>
      <c r="F4120" s="2">
        <v>0</v>
      </c>
      <c r="G4120" t="s">
        <v>57</v>
      </c>
      <c r="H4120" t="s">
        <v>19555</v>
      </c>
      <c r="I4120">
        <v>118</v>
      </c>
      <c r="J4120">
        <v>1</v>
      </c>
      <c r="K4120" t="s">
        <v>19275</v>
      </c>
    </row>
    <row r="4121" spans="1:11" x14ac:dyDescent="0.35">
      <c r="A4121" t="s">
        <v>19044</v>
      </c>
      <c r="B4121" t="s">
        <v>19557</v>
      </c>
      <c r="C4121" t="s">
        <v>19558</v>
      </c>
      <c r="D4121" t="s">
        <v>19559</v>
      </c>
      <c r="E4121" t="s">
        <v>19560</v>
      </c>
      <c r="F4121" s="2">
        <v>0</v>
      </c>
      <c r="G4121" t="s">
        <v>19049</v>
      </c>
      <c r="H4121" t="s">
        <v>19561</v>
      </c>
      <c r="I4121">
        <v>70</v>
      </c>
      <c r="J4121">
        <v>1</v>
      </c>
      <c r="K4121" t="s">
        <v>19379</v>
      </c>
    </row>
    <row r="4122" spans="1:11" x14ac:dyDescent="0.35">
      <c r="A4122" t="s">
        <v>19044</v>
      </c>
      <c r="B4122" t="s">
        <v>19562</v>
      </c>
      <c r="C4122" t="s">
        <v>19563</v>
      </c>
      <c r="D4122" t="s">
        <v>19564</v>
      </c>
      <c r="E4122" t="s">
        <v>19565</v>
      </c>
      <c r="F4122" s="2">
        <v>0</v>
      </c>
      <c r="G4122" t="s">
        <v>19149</v>
      </c>
      <c r="H4122" t="s">
        <v>19566</v>
      </c>
      <c r="I4122">
        <v>82</v>
      </c>
      <c r="J4122">
        <v>1</v>
      </c>
      <c r="K4122" t="s">
        <v>19275</v>
      </c>
    </row>
    <row r="4123" spans="1:11" x14ac:dyDescent="0.35">
      <c r="A4123" t="s">
        <v>19044</v>
      </c>
      <c r="B4123" t="s">
        <v>19567</v>
      </c>
      <c r="C4123" t="s">
        <v>19568</v>
      </c>
      <c r="D4123" t="s">
        <v>19569</v>
      </c>
      <c r="E4123" t="s">
        <v>19570</v>
      </c>
      <c r="F4123" s="2">
        <v>0</v>
      </c>
      <c r="G4123" t="s">
        <v>19058</v>
      </c>
      <c r="H4123" t="s">
        <v>19571</v>
      </c>
      <c r="I4123">
        <v>19</v>
      </c>
      <c r="J4123">
        <v>1</v>
      </c>
      <c r="K4123" t="s">
        <v>19379</v>
      </c>
    </row>
    <row r="4124" spans="1:11" x14ac:dyDescent="0.35">
      <c r="A4124" t="s">
        <v>19044</v>
      </c>
      <c r="B4124" t="s">
        <v>19572</v>
      </c>
      <c r="C4124" t="s">
        <v>19573</v>
      </c>
      <c r="D4124" t="s">
        <v>19574</v>
      </c>
      <c r="E4124" t="s">
        <v>19575</v>
      </c>
      <c r="F4124" s="2">
        <v>0</v>
      </c>
      <c r="G4124" t="s">
        <v>81</v>
      </c>
      <c r="H4124" t="s">
        <v>19576</v>
      </c>
      <c r="I4124">
        <v>82</v>
      </c>
      <c r="J4124">
        <v>1</v>
      </c>
      <c r="K4124" t="s">
        <v>19269</v>
      </c>
    </row>
    <row r="4125" spans="1:11" x14ac:dyDescent="0.35">
      <c r="A4125" t="s">
        <v>19044</v>
      </c>
      <c r="B4125" t="s">
        <v>19577</v>
      </c>
      <c r="C4125" t="s">
        <v>19578</v>
      </c>
      <c r="D4125" t="s">
        <v>19579</v>
      </c>
      <c r="E4125" t="s">
        <v>19580</v>
      </c>
      <c r="F4125" s="2">
        <v>0</v>
      </c>
      <c r="G4125" t="s">
        <v>16</v>
      </c>
      <c r="H4125" t="s">
        <v>19581</v>
      </c>
      <c r="I4125">
        <v>22</v>
      </c>
      <c r="J4125">
        <v>1</v>
      </c>
      <c r="K4125" t="s">
        <v>19309</v>
      </c>
    </row>
    <row r="4126" spans="1:11" x14ac:dyDescent="0.35">
      <c r="A4126" t="s">
        <v>19044</v>
      </c>
      <c r="B4126" t="s">
        <v>19582</v>
      </c>
      <c r="C4126" t="s">
        <v>19583</v>
      </c>
      <c r="D4126" t="s">
        <v>19584</v>
      </c>
      <c r="E4126" t="s">
        <v>19585</v>
      </c>
      <c r="F4126" s="2">
        <v>0</v>
      </c>
      <c r="G4126" t="s">
        <v>22</v>
      </c>
      <c r="H4126" t="s">
        <v>19586</v>
      </c>
      <c r="I4126">
        <v>47</v>
      </c>
      <c r="J4126">
        <v>1</v>
      </c>
      <c r="K4126" t="s">
        <v>19269</v>
      </c>
    </row>
    <row r="4127" spans="1:11" x14ac:dyDescent="0.35">
      <c r="A4127" t="s">
        <v>19044</v>
      </c>
      <c r="B4127" t="s">
        <v>19587</v>
      </c>
      <c r="C4127" t="s">
        <v>19588</v>
      </c>
      <c r="D4127" t="s">
        <v>19589</v>
      </c>
      <c r="E4127" t="s">
        <v>19590</v>
      </c>
      <c r="F4127" s="2">
        <v>0</v>
      </c>
      <c r="G4127" t="s">
        <v>19213</v>
      </c>
      <c r="H4127" t="s">
        <v>19591</v>
      </c>
      <c r="I4127">
        <v>25</v>
      </c>
      <c r="J4127">
        <v>1</v>
      </c>
      <c r="K4127" t="s">
        <v>19379</v>
      </c>
    </row>
    <row r="4128" spans="1:11" x14ac:dyDescent="0.35">
      <c r="A4128" t="s">
        <v>19044</v>
      </c>
      <c r="B4128" t="s">
        <v>19592</v>
      </c>
      <c r="C4128" t="s">
        <v>19593</v>
      </c>
      <c r="D4128" t="s">
        <v>19594</v>
      </c>
      <c r="E4128" t="s">
        <v>19595</v>
      </c>
      <c r="F4128" s="2">
        <v>0</v>
      </c>
      <c r="G4128" t="s">
        <v>19067</v>
      </c>
      <c r="H4128" t="s">
        <v>19596</v>
      </c>
      <c r="I4128">
        <v>45</v>
      </c>
      <c r="J4128">
        <v>1</v>
      </c>
      <c r="K4128" t="s">
        <v>19275</v>
      </c>
    </row>
    <row r="4129" spans="1:11" x14ac:dyDescent="0.35">
      <c r="A4129" t="s">
        <v>19044</v>
      </c>
      <c r="B4129" t="s">
        <v>19597</v>
      </c>
      <c r="C4129" t="s">
        <v>19598</v>
      </c>
      <c r="D4129" t="s">
        <v>19599</v>
      </c>
      <c r="E4129" t="s">
        <v>19600</v>
      </c>
      <c r="F4129" s="2">
        <v>0</v>
      </c>
      <c r="G4129" t="s">
        <v>45</v>
      </c>
      <c r="H4129" t="s">
        <v>19601</v>
      </c>
      <c r="I4129">
        <v>25</v>
      </c>
      <c r="J4129">
        <v>1</v>
      </c>
      <c r="K4129" t="s">
        <v>19275</v>
      </c>
    </row>
    <row r="4130" spans="1:11" x14ac:dyDescent="0.35">
      <c r="A4130" t="s">
        <v>19044</v>
      </c>
      <c r="B4130" t="s">
        <v>19602</v>
      </c>
      <c r="C4130" t="s">
        <v>19603</v>
      </c>
      <c r="D4130" t="s">
        <v>19604</v>
      </c>
      <c r="E4130" t="s">
        <v>19605</v>
      </c>
      <c r="F4130" s="2">
        <v>0</v>
      </c>
      <c r="G4130" t="s">
        <v>51</v>
      </c>
      <c r="H4130" t="s">
        <v>19606</v>
      </c>
      <c r="I4130">
        <v>46</v>
      </c>
      <c r="J4130">
        <v>1</v>
      </c>
      <c r="K4130" t="s">
        <v>19269</v>
      </c>
    </row>
    <row r="4131" spans="1:11" x14ac:dyDescent="0.35">
      <c r="A4131" t="s">
        <v>19044</v>
      </c>
      <c r="B4131" t="s">
        <v>19607</v>
      </c>
      <c r="C4131" t="s">
        <v>19608</v>
      </c>
      <c r="D4131" t="s">
        <v>19609</v>
      </c>
      <c r="E4131" t="s">
        <v>19610</v>
      </c>
      <c r="F4131" s="2">
        <v>0</v>
      </c>
      <c r="G4131" t="s">
        <v>57</v>
      </c>
      <c r="H4131" t="s">
        <v>19611</v>
      </c>
      <c r="I4131">
        <v>8</v>
      </c>
      <c r="J4131">
        <v>1</v>
      </c>
      <c r="K4131" t="s">
        <v>19275</v>
      </c>
    </row>
    <row r="4132" spans="1:11" x14ac:dyDescent="0.35">
      <c r="A4132" t="s">
        <v>19044</v>
      </c>
      <c r="B4132" t="s">
        <v>19612</v>
      </c>
      <c r="C4132" t="s">
        <v>19613</v>
      </c>
      <c r="D4132" t="s">
        <v>19614</v>
      </c>
      <c r="E4132" t="s">
        <v>19615</v>
      </c>
      <c r="F4132" s="2">
        <v>0</v>
      </c>
      <c r="G4132" t="s">
        <v>19049</v>
      </c>
      <c r="H4132" t="s">
        <v>19616</v>
      </c>
      <c r="I4132">
        <v>25</v>
      </c>
      <c r="J4132">
        <v>1</v>
      </c>
      <c r="K4132" t="s">
        <v>19275</v>
      </c>
    </row>
    <row r="4133" spans="1:11" x14ac:dyDescent="0.35">
      <c r="A4133" t="s">
        <v>19044</v>
      </c>
      <c r="B4133" t="s">
        <v>19617</v>
      </c>
      <c r="C4133" t="s">
        <v>19618</v>
      </c>
      <c r="D4133" t="s">
        <v>19619</v>
      </c>
      <c r="E4133" t="s">
        <v>19620</v>
      </c>
      <c r="F4133" s="2">
        <v>0</v>
      </c>
      <c r="G4133" t="s">
        <v>19149</v>
      </c>
      <c r="H4133" t="s">
        <v>19621</v>
      </c>
      <c r="I4133">
        <v>28</v>
      </c>
      <c r="J4133">
        <v>1</v>
      </c>
      <c r="K4133" t="s">
        <v>19275</v>
      </c>
    </row>
    <row r="4134" spans="1:11" x14ac:dyDescent="0.35">
      <c r="A4134" t="s">
        <v>19044</v>
      </c>
      <c r="B4134" t="s">
        <v>19622</v>
      </c>
      <c r="C4134" t="s">
        <v>19623</v>
      </c>
      <c r="D4134" t="s">
        <v>19624</v>
      </c>
      <c r="E4134" t="s">
        <v>19625</v>
      </c>
      <c r="F4134" s="2">
        <v>0</v>
      </c>
      <c r="G4134" t="s">
        <v>19058</v>
      </c>
      <c r="H4134" t="s">
        <v>19626</v>
      </c>
      <c r="I4134">
        <v>29</v>
      </c>
      <c r="J4134">
        <v>1</v>
      </c>
      <c r="K4134" t="s">
        <v>19275</v>
      </c>
    </row>
    <row r="4135" spans="1:11" x14ac:dyDescent="0.35">
      <c r="A4135" t="s">
        <v>19044</v>
      </c>
      <c r="B4135" t="s">
        <v>19627</v>
      </c>
      <c r="C4135" t="s">
        <v>19628</v>
      </c>
      <c r="D4135" t="s">
        <v>19629</v>
      </c>
      <c r="E4135" t="s">
        <v>19630</v>
      </c>
      <c r="F4135" s="2">
        <v>0</v>
      </c>
      <c r="G4135" t="s">
        <v>81</v>
      </c>
      <c r="H4135" t="s">
        <v>19306</v>
      </c>
      <c r="I4135">
        <v>20</v>
      </c>
      <c r="J4135">
        <v>1</v>
      </c>
      <c r="K4135" t="s">
        <v>19309</v>
      </c>
    </row>
    <row r="4136" spans="1:11" x14ac:dyDescent="0.35">
      <c r="A4136" t="s">
        <v>19044</v>
      </c>
      <c r="B4136" t="s">
        <v>19631</v>
      </c>
      <c r="C4136" t="s">
        <v>19632</v>
      </c>
      <c r="D4136" t="s">
        <v>19633</v>
      </c>
      <c r="E4136" t="s">
        <v>19634</v>
      </c>
      <c r="F4136" s="2">
        <v>0</v>
      </c>
      <c r="G4136" t="s">
        <v>16</v>
      </c>
      <c r="H4136" t="s">
        <v>19635</v>
      </c>
      <c r="I4136">
        <v>28</v>
      </c>
      <c r="J4136">
        <v>1</v>
      </c>
      <c r="K4136" t="s">
        <v>19275</v>
      </c>
    </row>
    <row r="4137" spans="1:11" x14ac:dyDescent="0.35">
      <c r="A4137" t="s">
        <v>19044</v>
      </c>
      <c r="B4137" t="s">
        <v>19636</v>
      </c>
      <c r="C4137" t="s">
        <v>19637</v>
      </c>
      <c r="D4137" t="s">
        <v>19638</v>
      </c>
      <c r="E4137" t="s">
        <v>19639</v>
      </c>
      <c r="F4137" s="2">
        <v>0</v>
      </c>
      <c r="G4137" t="s">
        <v>22</v>
      </c>
      <c r="H4137" t="s">
        <v>19640</v>
      </c>
      <c r="I4137">
        <v>25</v>
      </c>
      <c r="J4137">
        <v>1</v>
      </c>
      <c r="K4137" t="s">
        <v>19275</v>
      </c>
    </row>
    <row r="4138" spans="1:11" x14ac:dyDescent="0.35">
      <c r="A4138" t="s">
        <v>19044</v>
      </c>
      <c r="B4138" t="s">
        <v>19641</v>
      </c>
      <c r="C4138" t="s">
        <v>19642</v>
      </c>
      <c r="D4138" t="s">
        <v>19643</v>
      </c>
      <c r="E4138" t="s">
        <v>19644</v>
      </c>
      <c r="F4138" s="2">
        <v>0</v>
      </c>
      <c r="G4138" t="s">
        <v>19213</v>
      </c>
      <c r="H4138" t="s">
        <v>19645</v>
      </c>
      <c r="I4138">
        <v>22</v>
      </c>
      <c r="J4138">
        <v>1</v>
      </c>
      <c r="K4138" t="s">
        <v>19275</v>
      </c>
    </row>
    <row r="4139" spans="1:11" x14ac:dyDescent="0.35">
      <c r="A4139" t="s">
        <v>19044</v>
      </c>
      <c r="B4139" t="s">
        <v>19646</v>
      </c>
      <c r="C4139" t="s">
        <v>19647</v>
      </c>
      <c r="D4139" t="s">
        <v>19648</v>
      </c>
      <c r="E4139" t="s">
        <v>19649</v>
      </c>
      <c r="F4139" s="2">
        <v>0</v>
      </c>
      <c r="G4139" t="s">
        <v>19067</v>
      </c>
      <c r="H4139" t="s">
        <v>19650</v>
      </c>
      <c r="I4139">
        <v>28</v>
      </c>
      <c r="J4139">
        <v>1</v>
      </c>
      <c r="K4139" t="s">
        <v>19275</v>
      </c>
    </row>
    <row r="4140" spans="1:11" x14ac:dyDescent="0.35">
      <c r="A4140" t="s">
        <v>19044</v>
      </c>
      <c r="B4140" t="s">
        <v>19651</v>
      </c>
      <c r="C4140" t="s">
        <v>19652</v>
      </c>
      <c r="D4140" t="s">
        <v>19653</v>
      </c>
      <c r="E4140" t="s">
        <v>19654</v>
      </c>
      <c r="F4140" s="2">
        <v>0</v>
      </c>
      <c r="G4140" t="s">
        <v>45</v>
      </c>
      <c r="H4140" t="s">
        <v>19655</v>
      </c>
      <c r="I4140">
        <v>22</v>
      </c>
      <c r="J4140">
        <v>1</v>
      </c>
      <c r="K4140" t="s">
        <v>19275</v>
      </c>
    </row>
    <row r="4141" spans="1:11" x14ac:dyDescent="0.35">
      <c r="A4141" t="s">
        <v>19044</v>
      </c>
      <c r="B4141" t="s">
        <v>19656</v>
      </c>
      <c r="C4141" t="s">
        <v>19657</v>
      </c>
      <c r="D4141" t="s">
        <v>19658</v>
      </c>
      <c r="E4141" t="s">
        <v>19659</v>
      </c>
      <c r="F4141" s="2">
        <v>0</v>
      </c>
      <c r="G4141" t="s">
        <v>51</v>
      </c>
      <c r="H4141" t="s">
        <v>19660</v>
      </c>
      <c r="I4141">
        <v>38</v>
      </c>
      <c r="J4141">
        <v>1</v>
      </c>
      <c r="K4141" t="s">
        <v>19379</v>
      </c>
    </row>
    <row r="4142" spans="1:11" x14ac:dyDescent="0.35">
      <c r="A4142" t="s">
        <v>19044</v>
      </c>
      <c r="B4142" t="s">
        <v>19661</v>
      </c>
      <c r="C4142" t="s">
        <v>19662</v>
      </c>
      <c r="D4142" t="s">
        <v>19663</v>
      </c>
      <c r="E4142" t="s">
        <v>19664</v>
      </c>
      <c r="F4142" s="2">
        <v>0</v>
      </c>
      <c r="G4142" t="s">
        <v>57</v>
      </c>
      <c r="H4142" t="s">
        <v>19665</v>
      </c>
      <c r="I4142">
        <v>77</v>
      </c>
      <c r="J4142">
        <v>1</v>
      </c>
      <c r="K4142" t="s">
        <v>19275</v>
      </c>
    </row>
    <row r="4143" spans="1:11" x14ac:dyDescent="0.35">
      <c r="A4143" t="s">
        <v>19044</v>
      </c>
      <c r="B4143" t="s">
        <v>19666</v>
      </c>
      <c r="C4143" t="s">
        <v>19667</v>
      </c>
      <c r="D4143" t="s">
        <v>19668</v>
      </c>
      <c r="E4143" t="s">
        <v>19669</v>
      </c>
      <c r="F4143" s="2">
        <v>0</v>
      </c>
      <c r="G4143" t="s">
        <v>19049</v>
      </c>
      <c r="H4143" t="s">
        <v>19670</v>
      </c>
      <c r="I4143">
        <v>44</v>
      </c>
      <c r="J4143">
        <v>1</v>
      </c>
      <c r="K4143" t="s">
        <v>19275</v>
      </c>
    </row>
    <row r="4144" spans="1:11" x14ac:dyDescent="0.35">
      <c r="A4144" t="s">
        <v>19044</v>
      </c>
      <c r="B4144" t="s">
        <v>19671</v>
      </c>
      <c r="C4144" t="s">
        <v>19672</v>
      </c>
      <c r="D4144" t="s">
        <v>19673</v>
      </c>
      <c r="E4144" t="s">
        <v>19674</v>
      </c>
      <c r="F4144" s="2">
        <v>0</v>
      </c>
      <c r="G4144" t="s">
        <v>19149</v>
      </c>
      <c r="H4144" t="s">
        <v>19675</v>
      </c>
      <c r="I4144">
        <v>36</v>
      </c>
      <c r="J4144">
        <v>1</v>
      </c>
      <c r="K4144" t="s">
        <v>19379</v>
      </c>
    </row>
    <row r="4145" spans="1:11" x14ac:dyDescent="0.35">
      <c r="A4145" t="s">
        <v>19044</v>
      </c>
      <c r="B4145" t="s">
        <v>19676</v>
      </c>
      <c r="C4145" t="s">
        <v>19677</v>
      </c>
      <c r="D4145" t="s">
        <v>19678</v>
      </c>
      <c r="E4145" t="s">
        <v>19679</v>
      </c>
      <c r="F4145" s="2">
        <v>0</v>
      </c>
      <c r="G4145" t="s">
        <v>19058</v>
      </c>
      <c r="H4145" t="s">
        <v>19680</v>
      </c>
      <c r="I4145">
        <v>50</v>
      </c>
      <c r="J4145">
        <v>1</v>
      </c>
      <c r="K4145" t="s">
        <v>19379</v>
      </c>
    </row>
    <row r="4146" spans="1:11" x14ac:dyDescent="0.35">
      <c r="A4146" t="s">
        <v>19044</v>
      </c>
      <c r="B4146" t="s">
        <v>19681</v>
      </c>
      <c r="C4146" t="s">
        <v>19682</v>
      </c>
      <c r="D4146" t="s">
        <v>19683</v>
      </c>
      <c r="E4146" t="s">
        <v>19684</v>
      </c>
      <c r="F4146" s="2">
        <v>0</v>
      </c>
      <c r="G4146" t="s">
        <v>81</v>
      </c>
      <c r="H4146" t="s">
        <v>19685</v>
      </c>
      <c r="I4146">
        <v>160</v>
      </c>
      <c r="J4146">
        <v>1</v>
      </c>
      <c r="K4146" t="s">
        <v>19275</v>
      </c>
    </row>
    <row r="4147" spans="1:11" x14ac:dyDescent="0.35">
      <c r="A4147" t="s">
        <v>19044</v>
      </c>
      <c r="B4147" t="s">
        <v>19686</v>
      </c>
      <c r="C4147" t="s">
        <v>19687</v>
      </c>
      <c r="D4147" t="s">
        <v>19688</v>
      </c>
      <c r="E4147" t="s">
        <v>19689</v>
      </c>
      <c r="F4147" s="2">
        <v>0</v>
      </c>
      <c r="G4147" t="s">
        <v>16</v>
      </c>
      <c r="H4147" t="s">
        <v>19690</v>
      </c>
      <c r="I4147">
        <v>37</v>
      </c>
      <c r="J4147">
        <v>1</v>
      </c>
      <c r="K4147" t="s">
        <v>19275</v>
      </c>
    </row>
    <row r="4148" spans="1:11" x14ac:dyDescent="0.35">
      <c r="A4148" t="s">
        <v>19044</v>
      </c>
      <c r="B4148" t="s">
        <v>19691</v>
      </c>
      <c r="C4148" t="s">
        <v>19692</v>
      </c>
      <c r="D4148" t="s">
        <v>19693</v>
      </c>
      <c r="E4148" t="s">
        <v>19694</v>
      </c>
      <c r="F4148" s="2">
        <v>0</v>
      </c>
      <c r="G4148" t="s">
        <v>22</v>
      </c>
      <c r="H4148" t="s">
        <v>19695</v>
      </c>
      <c r="I4148">
        <v>54</v>
      </c>
      <c r="J4148">
        <v>1</v>
      </c>
      <c r="K4148" t="s">
        <v>19379</v>
      </c>
    </row>
    <row r="4149" spans="1:11" x14ac:dyDescent="0.35">
      <c r="A4149" t="s">
        <v>19044</v>
      </c>
      <c r="B4149" t="s">
        <v>19696</v>
      </c>
      <c r="C4149" t="s">
        <v>19697</v>
      </c>
      <c r="D4149" t="s">
        <v>19698</v>
      </c>
      <c r="E4149" t="s">
        <v>19699</v>
      </c>
      <c r="F4149" s="2">
        <v>0</v>
      </c>
      <c r="G4149" t="s">
        <v>19213</v>
      </c>
      <c r="H4149" t="s">
        <v>19700</v>
      </c>
      <c r="I4149">
        <v>65</v>
      </c>
      <c r="J4149">
        <v>1</v>
      </c>
      <c r="K4149" t="s">
        <v>19275</v>
      </c>
    </row>
    <row r="4150" spans="1:11" x14ac:dyDescent="0.35">
      <c r="A4150" t="s">
        <v>19044</v>
      </c>
      <c r="B4150" t="s">
        <v>19701</v>
      </c>
      <c r="C4150" t="s">
        <v>19199</v>
      </c>
      <c r="D4150" t="s">
        <v>19200</v>
      </c>
      <c r="E4150" t="s">
        <v>19200</v>
      </c>
      <c r="F4150" s="2">
        <v>0</v>
      </c>
      <c r="G4150" t="s">
        <v>45</v>
      </c>
      <c r="H4150" t="s">
        <v>19306</v>
      </c>
      <c r="I4150">
        <v>56</v>
      </c>
      <c r="J4150">
        <v>1</v>
      </c>
      <c r="K4150" t="s">
        <v>19269</v>
      </c>
    </row>
    <row r="4151" spans="1:11" x14ac:dyDescent="0.35">
      <c r="A4151" t="s">
        <v>19044</v>
      </c>
      <c r="B4151" t="s">
        <v>19702</v>
      </c>
      <c r="C4151" t="s">
        <v>19703</v>
      </c>
      <c r="D4151" t="s">
        <v>19704</v>
      </c>
      <c r="E4151" t="s">
        <v>19705</v>
      </c>
      <c r="F4151" s="2">
        <v>0</v>
      </c>
      <c r="G4151" t="s">
        <v>51</v>
      </c>
      <c r="H4151" t="s">
        <v>19706</v>
      </c>
      <c r="I4151">
        <v>30</v>
      </c>
      <c r="J4151">
        <v>1</v>
      </c>
      <c r="K4151" t="s">
        <v>19275</v>
      </c>
    </row>
    <row r="4152" spans="1:11" x14ac:dyDescent="0.35">
      <c r="A4152" t="s">
        <v>19044</v>
      </c>
      <c r="B4152" t="s">
        <v>19707</v>
      </c>
      <c r="C4152" t="s">
        <v>19708</v>
      </c>
      <c r="D4152" t="s">
        <v>19709</v>
      </c>
      <c r="E4152" t="s">
        <v>19710</v>
      </c>
      <c r="F4152" s="2">
        <v>0</v>
      </c>
      <c r="G4152" t="s">
        <v>57</v>
      </c>
      <c r="H4152" t="s">
        <v>19711</v>
      </c>
      <c r="I4152">
        <v>39</v>
      </c>
      <c r="J4152">
        <v>1</v>
      </c>
      <c r="K4152" t="s">
        <v>19275</v>
      </c>
    </row>
    <row r="4153" spans="1:11" x14ac:dyDescent="0.35">
      <c r="A4153" t="s">
        <v>19044</v>
      </c>
      <c r="B4153" t="s">
        <v>19712</v>
      </c>
      <c r="C4153" t="s">
        <v>19713</v>
      </c>
      <c r="D4153" t="s">
        <v>19714</v>
      </c>
      <c r="E4153" t="s">
        <v>19715</v>
      </c>
      <c r="F4153" s="2">
        <v>0</v>
      </c>
      <c r="G4153" t="s">
        <v>19049</v>
      </c>
      <c r="H4153" t="s">
        <v>19716</v>
      </c>
      <c r="I4153">
        <v>50</v>
      </c>
      <c r="J4153">
        <v>1</v>
      </c>
      <c r="K4153" t="s">
        <v>19275</v>
      </c>
    </row>
    <row r="4154" spans="1:11" x14ac:dyDescent="0.35">
      <c r="A4154" t="s">
        <v>19044</v>
      </c>
      <c r="B4154" t="s">
        <v>19717</v>
      </c>
      <c r="C4154" t="s">
        <v>19718</v>
      </c>
      <c r="D4154" t="s">
        <v>19719</v>
      </c>
      <c r="E4154" t="s">
        <v>19720</v>
      </c>
      <c r="F4154" s="2">
        <v>0</v>
      </c>
      <c r="G4154" t="s">
        <v>19149</v>
      </c>
      <c r="H4154" t="s">
        <v>19721</v>
      </c>
      <c r="I4154">
        <v>55</v>
      </c>
      <c r="J4154">
        <v>1</v>
      </c>
      <c r="K4154" t="s">
        <v>19269</v>
      </c>
    </row>
    <row r="4155" spans="1:11" x14ac:dyDescent="0.35">
      <c r="A4155" t="s">
        <v>19044</v>
      </c>
      <c r="B4155" t="s">
        <v>19722</v>
      </c>
      <c r="C4155" t="s">
        <v>19723</v>
      </c>
      <c r="D4155" t="s">
        <v>19724</v>
      </c>
      <c r="E4155" t="s">
        <v>19725</v>
      </c>
      <c r="F4155" s="2">
        <v>0</v>
      </c>
      <c r="G4155" t="s">
        <v>16</v>
      </c>
      <c r="H4155" t="s">
        <v>19726</v>
      </c>
      <c r="I4155">
        <v>63</v>
      </c>
      <c r="J4155">
        <v>1</v>
      </c>
      <c r="K4155" t="s">
        <v>19269</v>
      </c>
    </row>
    <row r="4156" spans="1:11" x14ac:dyDescent="0.35">
      <c r="A4156" t="s">
        <v>19044</v>
      </c>
      <c r="B4156" t="s">
        <v>19727</v>
      </c>
      <c r="C4156" t="s">
        <v>19728</v>
      </c>
      <c r="D4156" t="s">
        <v>19729</v>
      </c>
      <c r="E4156" t="s">
        <v>19730</v>
      </c>
      <c r="F4156" s="2">
        <v>0</v>
      </c>
      <c r="G4156" t="s">
        <v>22</v>
      </c>
      <c r="H4156" t="s">
        <v>19731</v>
      </c>
      <c r="I4156">
        <v>30</v>
      </c>
      <c r="J4156">
        <v>1</v>
      </c>
      <c r="K4156" t="s">
        <v>19379</v>
      </c>
    </row>
    <row r="4157" spans="1:11" x14ac:dyDescent="0.35">
      <c r="A4157" t="s">
        <v>19044</v>
      </c>
      <c r="B4157" t="s">
        <v>19732</v>
      </c>
      <c r="C4157" t="s">
        <v>19733</v>
      </c>
      <c r="D4157" t="s">
        <v>19734</v>
      </c>
      <c r="E4157" t="s">
        <v>19735</v>
      </c>
      <c r="F4157" s="2">
        <v>0</v>
      </c>
      <c r="G4157" t="s">
        <v>19213</v>
      </c>
      <c r="H4157" t="s">
        <v>19736</v>
      </c>
      <c r="I4157">
        <v>104</v>
      </c>
      <c r="J4157">
        <v>1</v>
      </c>
      <c r="K4157" t="s">
        <v>19737</v>
      </c>
    </row>
    <row r="4158" spans="1:11" x14ac:dyDescent="0.35">
      <c r="A4158" t="s">
        <v>19044</v>
      </c>
      <c r="B4158" t="s">
        <v>19738</v>
      </c>
      <c r="C4158" t="s">
        <v>19739</v>
      </c>
      <c r="D4158" t="s">
        <v>19740</v>
      </c>
      <c r="E4158" t="s">
        <v>19741</v>
      </c>
      <c r="F4158" s="2">
        <v>0</v>
      </c>
      <c r="G4158" t="s">
        <v>19067</v>
      </c>
      <c r="H4158" t="s">
        <v>19742</v>
      </c>
      <c r="I4158">
        <v>134</v>
      </c>
      <c r="J4158">
        <v>1</v>
      </c>
      <c r="K4158" t="s">
        <v>19269</v>
      </c>
    </row>
    <row r="4159" spans="1:11" x14ac:dyDescent="0.35">
      <c r="A4159" t="s">
        <v>19044</v>
      </c>
      <c r="B4159" t="s">
        <v>19743</v>
      </c>
      <c r="C4159" t="s">
        <v>19744</v>
      </c>
      <c r="D4159" t="s">
        <v>19745</v>
      </c>
      <c r="E4159" t="s">
        <v>19746</v>
      </c>
      <c r="F4159" s="2">
        <v>0</v>
      </c>
      <c r="G4159" t="s">
        <v>45</v>
      </c>
      <c r="H4159" t="s">
        <v>19747</v>
      </c>
      <c r="I4159">
        <v>149</v>
      </c>
      <c r="J4159">
        <v>1</v>
      </c>
      <c r="K4159" t="s">
        <v>19275</v>
      </c>
    </row>
    <row r="4160" spans="1:11" x14ac:dyDescent="0.35">
      <c r="A4160" t="s">
        <v>19044</v>
      </c>
      <c r="B4160" t="s">
        <v>19748</v>
      </c>
      <c r="C4160" t="s">
        <v>19749</v>
      </c>
      <c r="D4160" t="s">
        <v>19750</v>
      </c>
      <c r="E4160" t="s">
        <v>19751</v>
      </c>
      <c r="F4160" s="2">
        <v>0</v>
      </c>
      <c r="G4160" t="s">
        <v>51</v>
      </c>
      <c r="H4160" t="s">
        <v>19752</v>
      </c>
      <c r="I4160">
        <v>55</v>
      </c>
      <c r="J4160">
        <v>1</v>
      </c>
      <c r="K4160" t="s">
        <v>19275</v>
      </c>
    </row>
    <row r="4161" spans="1:11" x14ac:dyDescent="0.35">
      <c r="A4161" t="s">
        <v>19044</v>
      </c>
      <c r="B4161" t="s">
        <v>19753</v>
      </c>
      <c r="C4161" t="s">
        <v>19754</v>
      </c>
      <c r="D4161" t="s">
        <v>19755</v>
      </c>
      <c r="E4161" t="s">
        <v>19756</v>
      </c>
      <c r="F4161" s="2">
        <v>0</v>
      </c>
      <c r="G4161" t="s">
        <v>57</v>
      </c>
      <c r="H4161" t="s">
        <v>19306</v>
      </c>
      <c r="I4161">
        <v>10</v>
      </c>
      <c r="J4161">
        <v>1</v>
      </c>
      <c r="K4161" t="s">
        <v>19309</v>
      </c>
    </row>
    <row r="4162" spans="1:11" x14ac:dyDescent="0.35">
      <c r="A4162" t="s">
        <v>19044</v>
      </c>
      <c r="B4162" t="s">
        <v>19757</v>
      </c>
      <c r="C4162" t="s">
        <v>19758</v>
      </c>
      <c r="D4162" t="s">
        <v>19759</v>
      </c>
      <c r="E4162" t="s">
        <v>19760</v>
      </c>
      <c r="F4162" s="2">
        <v>0</v>
      </c>
      <c r="G4162" t="s">
        <v>19049</v>
      </c>
      <c r="H4162" t="s">
        <v>19761</v>
      </c>
      <c r="I4162">
        <v>23</v>
      </c>
      <c r="J4162">
        <v>1</v>
      </c>
      <c r="K4162" t="s">
        <v>19379</v>
      </c>
    </row>
    <row r="4163" spans="1:11" x14ac:dyDescent="0.35">
      <c r="A4163" t="s">
        <v>19044</v>
      </c>
      <c r="B4163" t="s">
        <v>19762</v>
      </c>
      <c r="C4163" t="s">
        <v>19763</v>
      </c>
      <c r="D4163" t="s">
        <v>19764</v>
      </c>
      <c r="E4163" t="s">
        <v>19765</v>
      </c>
      <c r="F4163" s="2">
        <v>0</v>
      </c>
      <c r="G4163" t="s">
        <v>19149</v>
      </c>
      <c r="H4163" t="s">
        <v>19766</v>
      </c>
      <c r="I4163">
        <v>49</v>
      </c>
      <c r="J4163">
        <v>1</v>
      </c>
      <c r="K4163" t="s">
        <v>19269</v>
      </c>
    </row>
    <row r="4164" spans="1:11" x14ac:dyDescent="0.35">
      <c r="A4164" t="s">
        <v>19044</v>
      </c>
      <c r="B4164" t="s">
        <v>19767</v>
      </c>
      <c r="C4164" t="s">
        <v>19768</v>
      </c>
      <c r="D4164" t="s">
        <v>19769</v>
      </c>
      <c r="E4164" t="s">
        <v>19770</v>
      </c>
      <c r="F4164" s="2">
        <v>0</v>
      </c>
      <c r="G4164" t="s">
        <v>19058</v>
      </c>
      <c r="H4164" t="s">
        <v>19771</v>
      </c>
      <c r="I4164">
        <v>77</v>
      </c>
      <c r="J4164">
        <v>1</v>
      </c>
      <c r="K4164" t="s">
        <v>19275</v>
      </c>
    </row>
    <row r="4165" spans="1:11" x14ac:dyDescent="0.35">
      <c r="A4165" t="s">
        <v>19044</v>
      </c>
      <c r="B4165" t="s">
        <v>19772</v>
      </c>
      <c r="C4165" t="s">
        <v>19768</v>
      </c>
      <c r="D4165" t="s">
        <v>19769</v>
      </c>
      <c r="E4165" t="s">
        <v>19770</v>
      </c>
      <c r="F4165" s="2">
        <v>0</v>
      </c>
      <c r="G4165" t="s">
        <v>81</v>
      </c>
      <c r="H4165" t="s">
        <v>19771</v>
      </c>
      <c r="I4165">
        <v>38</v>
      </c>
      <c r="J4165">
        <v>1</v>
      </c>
      <c r="K4165" t="s">
        <v>19309</v>
      </c>
    </row>
    <row r="4166" spans="1:11" x14ac:dyDescent="0.35">
      <c r="A4166" t="s">
        <v>19044</v>
      </c>
      <c r="B4166" t="s">
        <v>19773</v>
      </c>
      <c r="C4166" t="s">
        <v>19774</v>
      </c>
      <c r="D4166" t="s">
        <v>19769</v>
      </c>
      <c r="E4166" t="s">
        <v>19770</v>
      </c>
      <c r="F4166" s="2">
        <v>0</v>
      </c>
      <c r="G4166" t="s">
        <v>16</v>
      </c>
      <c r="H4166" t="s">
        <v>19771</v>
      </c>
      <c r="I4166">
        <v>25</v>
      </c>
      <c r="J4166">
        <v>1</v>
      </c>
      <c r="K4166" t="s">
        <v>19379</v>
      </c>
    </row>
    <row r="4167" spans="1:11" x14ac:dyDescent="0.35">
      <c r="A4167" t="s">
        <v>19044</v>
      </c>
      <c r="B4167" t="s">
        <v>19775</v>
      </c>
      <c r="C4167" t="s">
        <v>19776</v>
      </c>
      <c r="D4167" t="s">
        <v>19777</v>
      </c>
      <c r="E4167" t="s">
        <v>19778</v>
      </c>
      <c r="F4167" s="2">
        <v>0</v>
      </c>
      <c r="G4167" t="s">
        <v>22</v>
      </c>
      <c r="H4167" t="s">
        <v>19779</v>
      </c>
      <c r="I4167">
        <v>57</v>
      </c>
      <c r="J4167">
        <v>1</v>
      </c>
      <c r="K4167" t="s">
        <v>19269</v>
      </c>
    </row>
    <row r="4168" spans="1:11" x14ac:dyDescent="0.35">
      <c r="A4168" t="s">
        <v>19044</v>
      </c>
      <c r="B4168" t="s">
        <v>19780</v>
      </c>
      <c r="C4168" t="s">
        <v>19781</v>
      </c>
      <c r="D4168" t="s">
        <v>19782</v>
      </c>
      <c r="E4168" t="s">
        <v>19783</v>
      </c>
      <c r="F4168" s="2">
        <v>0</v>
      </c>
      <c r="G4168" t="s">
        <v>19213</v>
      </c>
      <c r="H4168" t="s">
        <v>19784</v>
      </c>
      <c r="I4168">
        <v>34</v>
      </c>
      <c r="J4168">
        <v>1</v>
      </c>
      <c r="K4168" t="s">
        <v>19275</v>
      </c>
    </row>
    <row r="4169" spans="1:11" x14ac:dyDescent="0.35">
      <c r="A4169" t="s">
        <v>19044</v>
      </c>
      <c r="B4169" t="s">
        <v>19785</v>
      </c>
      <c r="C4169" t="s">
        <v>19786</v>
      </c>
      <c r="D4169" t="s">
        <v>19787</v>
      </c>
      <c r="E4169" t="s">
        <v>19788</v>
      </c>
      <c r="F4169" s="2">
        <v>0</v>
      </c>
      <c r="G4169" t="s">
        <v>45</v>
      </c>
      <c r="H4169" t="s">
        <v>19789</v>
      </c>
      <c r="I4169">
        <v>49</v>
      </c>
      <c r="J4169">
        <v>1</v>
      </c>
      <c r="K4169" t="s">
        <v>19275</v>
      </c>
    </row>
    <row r="4170" spans="1:11" x14ac:dyDescent="0.35">
      <c r="A4170" t="s">
        <v>19044</v>
      </c>
      <c r="B4170" t="s">
        <v>19790</v>
      </c>
      <c r="C4170" t="s">
        <v>19791</v>
      </c>
      <c r="D4170" t="s">
        <v>19792</v>
      </c>
      <c r="E4170" t="s">
        <v>19793</v>
      </c>
      <c r="F4170" s="2">
        <v>0</v>
      </c>
      <c r="G4170" t="s">
        <v>51</v>
      </c>
      <c r="H4170" t="s">
        <v>19794</v>
      </c>
      <c r="I4170">
        <v>0</v>
      </c>
      <c r="J4170">
        <v>1</v>
      </c>
      <c r="K4170" t="s">
        <v>19269</v>
      </c>
    </row>
    <row r="4171" spans="1:11" x14ac:dyDescent="0.35">
      <c r="A4171" t="s">
        <v>19044</v>
      </c>
      <c r="B4171" t="s">
        <v>19795</v>
      </c>
      <c r="C4171" t="s">
        <v>19796</v>
      </c>
      <c r="D4171" t="s">
        <v>19797</v>
      </c>
      <c r="E4171" t="s">
        <v>19798</v>
      </c>
      <c r="F4171" s="2">
        <v>0</v>
      </c>
      <c r="G4171" t="s">
        <v>57</v>
      </c>
      <c r="H4171" t="s">
        <v>19799</v>
      </c>
      <c r="I4171">
        <v>41</v>
      </c>
      <c r="J4171">
        <v>1</v>
      </c>
      <c r="K4171" t="s">
        <v>19269</v>
      </c>
    </row>
    <row r="4172" spans="1:11" x14ac:dyDescent="0.35">
      <c r="A4172" t="s">
        <v>19044</v>
      </c>
      <c r="B4172" t="s">
        <v>19800</v>
      </c>
      <c r="C4172" t="s">
        <v>19801</v>
      </c>
      <c r="D4172" t="s">
        <v>19802</v>
      </c>
      <c r="E4172" t="s">
        <v>19803</v>
      </c>
      <c r="F4172" s="2">
        <v>0</v>
      </c>
      <c r="G4172" t="s">
        <v>19049</v>
      </c>
      <c r="H4172" t="s">
        <v>19804</v>
      </c>
      <c r="I4172">
        <v>41</v>
      </c>
      <c r="J4172">
        <v>1</v>
      </c>
      <c r="K4172" t="s">
        <v>19281</v>
      </c>
    </row>
    <row r="4173" spans="1:11" x14ac:dyDescent="0.35">
      <c r="A4173" t="s">
        <v>19044</v>
      </c>
      <c r="B4173" t="s">
        <v>19805</v>
      </c>
      <c r="C4173" t="s">
        <v>19806</v>
      </c>
      <c r="D4173" t="s">
        <v>19807</v>
      </c>
      <c r="E4173" t="s">
        <v>19808</v>
      </c>
      <c r="F4173" s="2">
        <v>0</v>
      </c>
      <c r="G4173" t="s">
        <v>19149</v>
      </c>
      <c r="H4173" t="s">
        <v>19809</v>
      </c>
      <c r="I4173">
        <v>38</v>
      </c>
      <c r="J4173">
        <v>1</v>
      </c>
      <c r="K4173" t="s">
        <v>19379</v>
      </c>
    </row>
    <row r="4174" spans="1:11" x14ac:dyDescent="0.35">
      <c r="A4174" t="s">
        <v>19044</v>
      </c>
      <c r="B4174" t="s">
        <v>19810</v>
      </c>
      <c r="C4174" t="s">
        <v>19811</v>
      </c>
      <c r="D4174" t="s">
        <v>19812</v>
      </c>
      <c r="E4174" t="s">
        <v>19813</v>
      </c>
      <c r="F4174" s="2">
        <v>0</v>
      </c>
      <c r="G4174" t="s">
        <v>19058</v>
      </c>
      <c r="H4174" t="s">
        <v>19814</v>
      </c>
      <c r="I4174">
        <v>33</v>
      </c>
      <c r="J4174">
        <v>1</v>
      </c>
      <c r="K4174" t="s">
        <v>19275</v>
      </c>
    </row>
    <row r="4175" spans="1:11" x14ac:dyDescent="0.35">
      <c r="A4175" t="s">
        <v>19044</v>
      </c>
      <c r="B4175" t="s">
        <v>19815</v>
      </c>
      <c r="C4175" t="s">
        <v>19816</v>
      </c>
      <c r="D4175" t="s">
        <v>19817</v>
      </c>
      <c r="E4175" t="s">
        <v>19818</v>
      </c>
      <c r="F4175" s="2">
        <v>0</v>
      </c>
      <c r="G4175" t="s">
        <v>81</v>
      </c>
      <c r="H4175" t="s">
        <v>19306</v>
      </c>
      <c r="I4175">
        <v>30</v>
      </c>
      <c r="J4175">
        <v>1</v>
      </c>
      <c r="K4175" t="s">
        <v>19275</v>
      </c>
    </row>
    <row r="4176" spans="1:11" x14ac:dyDescent="0.35">
      <c r="A4176" t="s">
        <v>19044</v>
      </c>
      <c r="B4176" t="s">
        <v>19819</v>
      </c>
      <c r="C4176" t="s">
        <v>19820</v>
      </c>
      <c r="D4176" t="s">
        <v>19821</v>
      </c>
      <c r="E4176" t="s">
        <v>19822</v>
      </c>
      <c r="F4176" s="2">
        <v>0</v>
      </c>
      <c r="G4176" t="s">
        <v>16</v>
      </c>
      <c r="H4176" t="s">
        <v>19823</v>
      </c>
      <c r="I4176">
        <v>52</v>
      </c>
      <c r="J4176">
        <v>1</v>
      </c>
      <c r="K4176" t="s">
        <v>19269</v>
      </c>
    </row>
    <row r="4177" spans="1:11" x14ac:dyDescent="0.35">
      <c r="A4177" t="s">
        <v>19044</v>
      </c>
      <c r="B4177" t="s">
        <v>19824</v>
      </c>
      <c r="C4177" t="s">
        <v>19825</v>
      </c>
      <c r="D4177" t="s">
        <v>19826</v>
      </c>
      <c r="E4177" t="s">
        <v>19827</v>
      </c>
      <c r="F4177" s="2">
        <v>0</v>
      </c>
      <c r="G4177" t="s">
        <v>22</v>
      </c>
      <c r="H4177" t="s">
        <v>19828</v>
      </c>
      <c r="I4177">
        <v>66</v>
      </c>
      <c r="J4177">
        <v>1</v>
      </c>
      <c r="K4177" t="s">
        <v>19379</v>
      </c>
    </row>
    <row r="4178" spans="1:11" x14ac:dyDescent="0.35">
      <c r="A4178" t="s">
        <v>19044</v>
      </c>
      <c r="B4178" t="s">
        <v>19829</v>
      </c>
      <c r="C4178" t="s">
        <v>19830</v>
      </c>
      <c r="D4178" t="s">
        <v>19831</v>
      </c>
      <c r="E4178" t="s">
        <v>19827</v>
      </c>
      <c r="F4178" s="2">
        <v>0</v>
      </c>
      <c r="G4178" t="s">
        <v>19213</v>
      </c>
      <c r="H4178" t="s">
        <v>19832</v>
      </c>
      <c r="I4178">
        <v>65</v>
      </c>
      <c r="J4178">
        <v>1</v>
      </c>
      <c r="K4178" t="s">
        <v>19379</v>
      </c>
    </row>
    <row r="4179" spans="1:11" x14ac:dyDescent="0.35">
      <c r="A4179" t="s">
        <v>19044</v>
      </c>
      <c r="B4179" t="s">
        <v>19833</v>
      </c>
      <c r="C4179" t="s">
        <v>19834</v>
      </c>
      <c r="D4179" t="s">
        <v>19835</v>
      </c>
      <c r="E4179" t="s">
        <v>19827</v>
      </c>
      <c r="F4179" s="2">
        <v>0</v>
      </c>
      <c r="G4179" t="s">
        <v>19067</v>
      </c>
      <c r="H4179" t="s">
        <v>19836</v>
      </c>
      <c r="I4179">
        <v>64</v>
      </c>
      <c r="J4179">
        <v>1</v>
      </c>
      <c r="K4179" t="s">
        <v>19269</v>
      </c>
    </row>
    <row r="4180" spans="1:11" x14ac:dyDescent="0.35">
      <c r="A4180" t="s">
        <v>19044</v>
      </c>
      <c r="B4180" t="s">
        <v>19837</v>
      </c>
      <c r="C4180" t="s">
        <v>19838</v>
      </c>
      <c r="D4180" t="s">
        <v>19839</v>
      </c>
      <c r="E4180" t="s">
        <v>19840</v>
      </c>
      <c r="F4180" s="2">
        <v>0</v>
      </c>
      <c r="G4180" t="s">
        <v>45</v>
      </c>
      <c r="H4180" t="s">
        <v>19841</v>
      </c>
      <c r="I4180">
        <v>34</v>
      </c>
      <c r="J4180">
        <v>1</v>
      </c>
      <c r="K4180" t="s">
        <v>19275</v>
      </c>
    </row>
    <row r="4181" spans="1:11" x14ac:dyDescent="0.35">
      <c r="A4181" t="s">
        <v>19044</v>
      </c>
      <c r="B4181" t="s">
        <v>19842</v>
      </c>
      <c r="C4181" t="s">
        <v>19843</v>
      </c>
      <c r="D4181" t="s">
        <v>19844</v>
      </c>
      <c r="E4181" t="s">
        <v>19845</v>
      </c>
      <c r="F4181" s="2">
        <v>0</v>
      </c>
      <c r="G4181" t="s">
        <v>51</v>
      </c>
      <c r="H4181" t="s">
        <v>19846</v>
      </c>
      <c r="I4181">
        <v>34</v>
      </c>
      <c r="J4181">
        <v>1</v>
      </c>
      <c r="K4181" t="s">
        <v>19275</v>
      </c>
    </row>
    <row r="4182" spans="1:11" x14ac:dyDescent="0.35">
      <c r="A4182" t="s">
        <v>19044</v>
      </c>
      <c r="B4182" t="s">
        <v>19847</v>
      </c>
      <c r="C4182" t="s">
        <v>19848</v>
      </c>
      <c r="D4182" t="s">
        <v>19844</v>
      </c>
      <c r="E4182" t="s">
        <v>19845</v>
      </c>
      <c r="F4182" s="2">
        <v>0</v>
      </c>
      <c r="G4182" t="s">
        <v>57</v>
      </c>
      <c r="H4182" t="s">
        <v>19846</v>
      </c>
      <c r="I4182">
        <v>35</v>
      </c>
      <c r="J4182">
        <v>1</v>
      </c>
      <c r="K4182" t="s">
        <v>19275</v>
      </c>
    </row>
    <row r="4183" spans="1:11" x14ac:dyDescent="0.35">
      <c r="A4183" t="s">
        <v>19044</v>
      </c>
      <c r="B4183" t="s">
        <v>19849</v>
      </c>
      <c r="C4183" t="s">
        <v>19850</v>
      </c>
      <c r="D4183" t="s">
        <v>19851</v>
      </c>
      <c r="E4183" t="s">
        <v>19852</v>
      </c>
      <c r="F4183" s="2">
        <v>0</v>
      </c>
      <c r="G4183" t="s">
        <v>19049</v>
      </c>
      <c r="H4183" t="s">
        <v>19853</v>
      </c>
      <c r="I4183">
        <v>268</v>
      </c>
      <c r="J4183">
        <v>1</v>
      </c>
      <c r="K4183" t="s">
        <v>19269</v>
      </c>
    </row>
    <row r="4184" spans="1:11" x14ac:dyDescent="0.35">
      <c r="A4184" t="s">
        <v>19044</v>
      </c>
      <c r="B4184" t="s">
        <v>19854</v>
      </c>
      <c r="C4184" t="s">
        <v>19855</v>
      </c>
      <c r="D4184" t="s">
        <v>19856</v>
      </c>
      <c r="E4184" t="s">
        <v>19857</v>
      </c>
      <c r="F4184" s="2">
        <v>0</v>
      </c>
      <c r="G4184" t="s">
        <v>19149</v>
      </c>
      <c r="H4184" t="s">
        <v>19858</v>
      </c>
      <c r="I4184">
        <v>25</v>
      </c>
      <c r="J4184">
        <v>1</v>
      </c>
      <c r="K4184" t="s">
        <v>19275</v>
      </c>
    </row>
    <row r="4185" spans="1:11" x14ac:dyDescent="0.35">
      <c r="A4185" t="s">
        <v>19044</v>
      </c>
      <c r="B4185" t="s">
        <v>19859</v>
      </c>
      <c r="C4185" t="s">
        <v>19860</v>
      </c>
      <c r="D4185" t="s">
        <v>19861</v>
      </c>
      <c r="E4185" t="s">
        <v>19062</v>
      </c>
      <c r="F4185" s="2">
        <v>0</v>
      </c>
      <c r="G4185" t="s">
        <v>19058</v>
      </c>
      <c r="H4185" t="s">
        <v>19862</v>
      </c>
      <c r="I4185">
        <v>26</v>
      </c>
      <c r="J4185">
        <v>1</v>
      </c>
      <c r="K4185" t="s">
        <v>19275</v>
      </c>
    </row>
    <row r="4186" spans="1:11" x14ac:dyDescent="0.35">
      <c r="A4186" t="s">
        <v>19044</v>
      </c>
      <c r="B4186" t="s">
        <v>19863</v>
      </c>
      <c r="C4186" t="s">
        <v>19864</v>
      </c>
      <c r="D4186" t="s">
        <v>19865</v>
      </c>
      <c r="E4186" t="s">
        <v>19866</v>
      </c>
      <c r="F4186" s="2">
        <v>0</v>
      </c>
      <c r="G4186" t="s">
        <v>16</v>
      </c>
      <c r="H4186" t="s">
        <v>19306</v>
      </c>
      <c r="I4186">
        <v>54</v>
      </c>
      <c r="J4186">
        <v>1</v>
      </c>
      <c r="K4186" t="s">
        <v>19275</v>
      </c>
    </row>
    <row r="4187" spans="1:11" x14ac:dyDescent="0.35">
      <c r="A4187" t="s">
        <v>19044</v>
      </c>
      <c r="B4187" t="s">
        <v>19867</v>
      </c>
      <c r="C4187" t="s">
        <v>19136</v>
      </c>
      <c r="D4187" t="s">
        <v>19868</v>
      </c>
      <c r="E4187" t="s">
        <v>19869</v>
      </c>
      <c r="F4187" s="2">
        <v>0</v>
      </c>
      <c r="G4187" t="s">
        <v>19213</v>
      </c>
      <c r="H4187" t="s">
        <v>19870</v>
      </c>
      <c r="I4187">
        <v>46</v>
      </c>
      <c r="J4187">
        <v>1</v>
      </c>
      <c r="K4187" t="s">
        <v>19275</v>
      </c>
    </row>
    <row r="4188" spans="1:11" x14ac:dyDescent="0.35">
      <c r="A4188" t="s">
        <v>19044</v>
      </c>
      <c r="B4188" t="s">
        <v>19871</v>
      </c>
      <c r="C4188" t="s">
        <v>19872</v>
      </c>
      <c r="D4188" t="s">
        <v>19873</v>
      </c>
      <c r="E4188" t="s">
        <v>19874</v>
      </c>
      <c r="F4188" s="2">
        <v>0</v>
      </c>
      <c r="G4188" t="s">
        <v>19067</v>
      </c>
      <c r="H4188" t="s">
        <v>19875</v>
      </c>
      <c r="I4188">
        <v>41</v>
      </c>
      <c r="J4188">
        <v>1</v>
      </c>
      <c r="K4188" t="s">
        <v>19269</v>
      </c>
    </row>
    <row r="4189" spans="1:11" x14ac:dyDescent="0.35">
      <c r="A4189" t="s">
        <v>19044</v>
      </c>
      <c r="B4189" t="s">
        <v>19876</v>
      </c>
      <c r="C4189" t="s">
        <v>19877</v>
      </c>
      <c r="D4189" t="s">
        <v>19878</v>
      </c>
      <c r="E4189" t="s">
        <v>19879</v>
      </c>
      <c r="F4189" s="2">
        <v>0</v>
      </c>
      <c r="G4189" t="s">
        <v>45</v>
      </c>
      <c r="H4189" t="s">
        <v>19880</v>
      </c>
      <c r="I4189">
        <v>22</v>
      </c>
      <c r="J4189">
        <v>1</v>
      </c>
      <c r="K4189" t="s">
        <v>19275</v>
      </c>
    </row>
    <row r="4190" spans="1:11" x14ac:dyDescent="0.35">
      <c r="A4190" t="s">
        <v>19044</v>
      </c>
      <c r="B4190" t="s">
        <v>19881</v>
      </c>
      <c r="C4190" t="s">
        <v>19882</v>
      </c>
      <c r="D4190" t="s">
        <v>19883</v>
      </c>
      <c r="E4190" t="s">
        <v>19884</v>
      </c>
      <c r="F4190" s="2">
        <v>0</v>
      </c>
      <c r="G4190" t="s">
        <v>51</v>
      </c>
      <c r="H4190" t="s">
        <v>19885</v>
      </c>
      <c r="I4190">
        <v>48</v>
      </c>
      <c r="J4190">
        <v>1</v>
      </c>
      <c r="K4190" t="s">
        <v>19275</v>
      </c>
    </row>
    <row r="4191" spans="1:11" x14ac:dyDescent="0.35">
      <c r="A4191" t="s">
        <v>19044</v>
      </c>
      <c r="B4191" t="s">
        <v>19886</v>
      </c>
      <c r="C4191" t="s">
        <v>19887</v>
      </c>
      <c r="D4191" t="s">
        <v>19888</v>
      </c>
      <c r="E4191" t="s">
        <v>19889</v>
      </c>
      <c r="F4191" s="2">
        <v>0</v>
      </c>
      <c r="G4191" t="s">
        <v>57</v>
      </c>
      <c r="H4191" t="s">
        <v>19890</v>
      </c>
      <c r="I4191">
        <v>38</v>
      </c>
      <c r="J4191">
        <v>1</v>
      </c>
      <c r="K4191" t="s">
        <v>19275</v>
      </c>
    </row>
    <row r="4192" spans="1:11" x14ac:dyDescent="0.35">
      <c r="A4192" t="s">
        <v>19044</v>
      </c>
      <c r="B4192" t="s">
        <v>19891</v>
      </c>
      <c r="C4192" t="s">
        <v>19892</v>
      </c>
      <c r="D4192" t="s">
        <v>19893</v>
      </c>
      <c r="E4192" t="s">
        <v>19894</v>
      </c>
      <c r="F4192" s="2">
        <v>0</v>
      </c>
      <c r="G4192" t="s">
        <v>19049</v>
      </c>
      <c r="H4192" t="s">
        <v>19895</v>
      </c>
      <c r="I4192">
        <v>39</v>
      </c>
      <c r="J4192">
        <v>1</v>
      </c>
      <c r="K4192" t="s">
        <v>19275</v>
      </c>
    </row>
    <row r="4193" spans="1:11" x14ac:dyDescent="0.35">
      <c r="A4193" t="s">
        <v>19044</v>
      </c>
      <c r="B4193" t="s">
        <v>19896</v>
      </c>
      <c r="C4193" t="s">
        <v>19897</v>
      </c>
      <c r="D4193" t="s">
        <v>19898</v>
      </c>
      <c r="E4193" t="s">
        <v>19899</v>
      </c>
      <c r="F4193" s="2">
        <v>0</v>
      </c>
      <c r="G4193" t="s">
        <v>19149</v>
      </c>
      <c r="H4193" t="s">
        <v>19900</v>
      </c>
      <c r="I4193">
        <v>34</v>
      </c>
      <c r="J4193">
        <v>1</v>
      </c>
      <c r="K4193" t="s">
        <v>19275</v>
      </c>
    </row>
    <row r="4194" spans="1:11" x14ac:dyDescent="0.35">
      <c r="A4194" t="s">
        <v>19044</v>
      </c>
      <c r="B4194" t="s">
        <v>19901</v>
      </c>
      <c r="C4194" t="s">
        <v>19902</v>
      </c>
      <c r="D4194" t="s">
        <v>19903</v>
      </c>
      <c r="E4194" t="s">
        <v>19904</v>
      </c>
      <c r="F4194" s="2">
        <v>0</v>
      </c>
      <c r="G4194" t="s">
        <v>81</v>
      </c>
      <c r="H4194" t="s">
        <v>19905</v>
      </c>
      <c r="I4194">
        <v>45</v>
      </c>
      <c r="J4194">
        <v>1</v>
      </c>
      <c r="K4194" t="s">
        <v>19269</v>
      </c>
    </row>
    <row r="4195" spans="1:11" x14ac:dyDescent="0.35">
      <c r="A4195" t="s">
        <v>19044</v>
      </c>
      <c r="B4195" t="s">
        <v>19906</v>
      </c>
      <c r="C4195" t="s">
        <v>19907</v>
      </c>
      <c r="D4195" t="s">
        <v>19908</v>
      </c>
      <c r="E4195" t="s">
        <v>19909</v>
      </c>
      <c r="F4195" s="2">
        <v>0</v>
      </c>
      <c r="G4195" t="s">
        <v>16</v>
      </c>
      <c r="H4195" t="s">
        <v>19910</v>
      </c>
      <c r="I4195">
        <v>28</v>
      </c>
      <c r="J4195">
        <v>1</v>
      </c>
      <c r="K4195" t="s">
        <v>19275</v>
      </c>
    </row>
    <row r="4196" spans="1:11" x14ac:dyDescent="0.35">
      <c r="A4196" t="s">
        <v>19044</v>
      </c>
      <c r="B4196" t="s">
        <v>19911</v>
      </c>
      <c r="C4196" t="s">
        <v>19912</v>
      </c>
      <c r="D4196" t="s">
        <v>19913</v>
      </c>
      <c r="E4196" t="s">
        <v>19914</v>
      </c>
      <c r="F4196" s="2">
        <v>0</v>
      </c>
      <c r="G4196" t="s">
        <v>22</v>
      </c>
      <c r="H4196" t="s">
        <v>19915</v>
      </c>
      <c r="I4196">
        <v>0</v>
      </c>
      <c r="J4196">
        <v>1</v>
      </c>
    </row>
    <row r="4197" spans="1:11" x14ac:dyDescent="0.35">
      <c r="A4197" t="s">
        <v>19044</v>
      </c>
      <c r="B4197" t="s">
        <v>19916</v>
      </c>
      <c r="C4197" t="s">
        <v>19917</v>
      </c>
      <c r="D4197" t="s">
        <v>19918</v>
      </c>
      <c r="E4197" t="s">
        <v>19919</v>
      </c>
      <c r="F4197" s="2">
        <v>0</v>
      </c>
      <c r="G4197" t="s">
        <v>19213</v>
      </c>
      <c r="H4197" t="s">
        <v>19920</v>
      </c>
      <c r="I4197">
        <v>44</v>
      </c>
      <c r="J4197">
        <v>1</v>
      </c>
      <c r="K4197" t="s">
        <v>19275</v>
      </c>
    </row>
    <row r="4198" spans="1:11" x14ac:dyDescent="0.35">
      <c r="A4198" t="s">
        <v>19044</v>
      </c>
      <c r="B4198" t="s">
        <v>19921</v>
      </c>
      <c r="C4198" t="s">
        <v>19922</v>
      </c>
      <c r="D4198" t="s">
        <v>19923</v>
      </c>
      <c r="E4198" t="s">
        <v>19924</v>
      </c>
      <c r="F4198" s="2">
        <v>0</v>
      </c>
      <c r="G4198" t="s">
        <v>19067</v>
      </c>
      <c r="H4198" t="s">
        <v>19925</v>
      </c>
      <c r="I4198">
        <v>34</v>
      </c>
      <c r="J4198">
        <v>1</v>
      </c>
      <c r="K4198" t="s">
        <v>19275</v>
      </c>
    </row>
    <row r="4199" spans="1:11" x14ac:dyDescent="0.35">
      <c r="A4199" t="s">
        <v>19044</v>
      </c>
      <c r="B4199" t="s">
        <v>19926</v>
      </c>
      <c r="C4199" t="s">
        <v>19927</v>
      </c>
      <c r="D4199" t="s">
        <v>19928</v>
      </c>
      <c r="E4199" t="s">
        <v>19929</v>
      </c>
      <c r="F4199" s="2">
        <v>0</v>
      </c>
      <c r="G4199" t="s">
        <v>45</v>
      </c>
      <c r="H4199" t="s">
        <v>19930</v>
      </c>
      <c r="I4199">
        <v>39</v>
      </c>
      <c r="J4199">
        <v>1</v>
      </c>
      <c r="K4199" t="s">
        <v>19275</v>
      </c>
    </row>
    <row r="4200" spans="1:11" x14ac:dyDescent="0.35">
      <c r="A4200" t="s">
        <v>19044</v>
      </c>
      <c r="B4200" t="s">
        <v>19931</v>
      </c>
      <c r="C4200" t="s">
        <v>19932</v>
      </c>
      <c r="D4200" t="s">
        <v>19933</v>
      </c>
      <c r="E4200" t="s">
        <v>19934</v>
      </c>
      <c r="F4200" s="2">
        <v>0</v>
      </c>
      <c r="G4200" t="s">
        <v>51</v>
      </c>
      <c r="H4200" t="s">
        <v>19935</v>
      </c>
      <c r="I4200">
        <v>32</v>
      </c>
      <c r="J4200">
        <v>1</v>
      </c>
      <c r="K4200" t="s">
        <v>19275</v>
      </c>
    </row>
    <row r="4201" spans="1:11" x14ac:dyDescent="0.35">
      <c r="A4201" t="s">
        <v>19044</v>
      </c>
      <c r="B4201" t="s">
        <v>19936</v>
      </c>
      <c r="C4201" t="s">
        <v>19937</v>
      </c>
      <c r="D4201" t="s">
        <v>19938</v>
      </c>
      <c r="E4201" t="s">
        <v>19939</v>
      </c>
      <c r="F4201" s="2">
        <v>0</v>
      </c>
      <c r="G4201" t="s">
        <v>57</v>
      </c>
      <c r="H4201" t="s">
        <v>19940</v>
      </c>
      <c r="I4201">
        <v>54</v>
      </c>
      <c r="J4201">
        <v>1</v>
      </c>
      <c r="K4201" t="s">
        <v>19275</v>
      </c>
    </row>
    <row r="4202" spans="1:11" x14ac:dyDescent="0.35">
      <c r="A4202" t="s">
        <v>19044</v>
      </c>
      <c r="B4202" t="s">
        <v>19941</v>
      </c>
      <c r="C4202" t="s">
        <v>19942</v>
      </c>
      <c r="D4202" t="s">
        <v>19943</v>
      </c>
      <c r="E4202" t="s">
        <v>19944</v>
      </c>
      <c r="F4202" s="2">
        <v>0</v>
      </c>
      <c r="G4202" t="s">
        <v>19049</v>
      </c>
      <c r="H4202" t="s">
        <v>19945</v>
      </c>
      <c r="I4202">
        <v>48</v>
      </c>
      <c r="J4202">
        <v>1</v>
      </c>
      <c r="K4202" t="s">
        <v>19275</v>
      </c>
    </row>
    <row r="4203" spans="1:11" x14ac:dyDescent="0.35">
      <c r="A4203" t="s">
        <v>19044</v>
      </c>
      <c r="B4203" t="s">
        <v>19946</v>
      </c>
      <c r="C4203" t="s">
        <v>19947</v>
      </c>
      <c r="D4203" t="s">
        <v>19948</v>
      </c>
      <c r="E4203" t="s">
        <v>19949</v>
      </c>
      <c r="F4203" s="2">
        <v>0</v>
      </c>
      <c r="G4203" t="s">
        <v>19149</v>
      </c>
      <c r="H4203" t="s">
        <v>19950</v>
      </c>
      <c r="I4203">
        <v>43</v>
      </c>
      <c r="J4203">
        <v>1</v>
      </c>
      <c r="K4203" t="s">
        <v>19275</v>
      </c>
    </row>
    <row r="4204" spans="1:11" x14ac:dyDescent="0.35">
      <c r="A4204" t="s">
        <v>19044</v>
      </c>
      <c r="B4204" t="s">
        <v>19951</v>
      </c>
      <c r="C4204" t="s">
        <v>19952</v>
      </c>
      <c r="D4204" t="s">
        <v>19953</v>
      </c>
      <c r="E4204" t="s">
        <v>19954</v>
      </c>
      <c r="F4204" s="2">
        <v>0</v>
      </c>
      <c r="G4204" t="s">
        <v>19058</v>
      </c>
      <c r="H4204" t="s">
        <v>19955</v>
      </c>
      <c r="I4204">
        <v>28</v>
      </c>
      <c r="J4204">
        <v>1</v>
      </c>
      <c r="K4204" t="s">
        <v>19275</v>
      </c>
    </row>
    <row r="4205" spans="1:11" x14ac:dyDescent="0.35">
      <c r="A4205" t="s">
        <v>19044</v>
      </c>
      <c r="B4205" t="s">
        <v>19956</v>
      </c>
      <c r="C4205" t="s">
        <v>19957</v>
      </c>
      <c r="D4205" t="s">
        <v>19958</v>
      </c>
      <c r="E4205" t="s">
        <v>19959</v>
      </c>
      <c r="F4205" s="2">
        <v>0</v>
      </c>
      <c r="G4205" t="s">
        <v>81</v>
      </c>
      <c r="H4205" t="s">
        <v>19960</v>
      </c>
      <c r="I4205">
        <v>34</v>
      </c>
      <c r="J4205">
        <v>1</v>
      </c>
      <c r="K4205" t="s">
        <v>19275</v>
      </c>
    </row>
    <row r="4206" spans="1:11" x14ac:dyDescent="0.35">
      <c r="A4206" t="s">
        <v>19044</v>
      </c>
      <c r="B4206" t="s">
        <v>19961</v>
      </c>
      <c r="C4206" t="s">
        <v>19962</v>
      </c>
      <c r="D4206" t="s">
        <v>19963</v>
      </c>
      <c r="E4206" t="s">
        <v>19964</v>
      </c>
      <c r="F4206" s="2">
        <v>0</v>
      </c>
      <c r="G4206" t="s">
        <v>16</v>
      </c>
      <c r="H4206" t="s">
        <v>19965</v>
      </c>
      <c r="I4206">
        <v>49</v>
      </c>
      <c r="J4206">
        <v>1</v>
      </c>
      <c r="K4206" t="s">
        <v>19275</v>
      </c>
    </row>
    <row r="4207" spans="1:11" x14ac:dyDescent="0.35">
      <c r="A4207" t="s">
        <v>19044</v>
      </c>
      <c r="B4207" t="s">
        <v>19966</v>
      </c>
      <c r="C4207" t="s">
        <v>19967</v>
      </c>
      <c r="D4207" t="s">
        <v>19968</v>
      </c>
      <c r="E4207" t="s">
        <v>19969</v>
      </c>
      <c r="F4207" s="2">
        <v>0</v>
      </c>
      <c r="G4207" t="s">
        <v>22</v>
      </c>
      <c r="H4207" t="s">
        <v>19970</v>
      </c>
      <c r="I4207">
        <v>60</v>
      </c>
      <c r="J4207">
        <v>1</v>
      </c>
      <c r="K4207" t="s">
        <v>19269</v>
      </c>
    </row>
    <row r="4208" spans="1:11" x14ac:dyDescent="0.35">
      <c r="A4208" t="s">
        <v>19044</v>
      </c>
      <c r="B4208" t="s">
        <v>19971</v>
      </c>
      <c r="C4208" t="s">
        <v>19972</v>
      </c>
      <c r="D4208" t="s">
        <v>19973</v>
      </c>
      <c r="E4208" t="s">
        <v>19974</v>
      </c>
      <c r="F4208" s="2">
        <v>0</v>
      </c>
      <c r="G4208" t="s">
        <v>19213</v>
      </c>
      <c r="H4208" t="s">
        <v>19975</v>
      </c>
      <c r="I4208">
        <v>8</v>
      </c>
      <c r="J4208">
        <v>1</v>
      </c>
      <c r="K4208" t="s">
        <v>19275</v>
      </c>
    </row>
    <row r="4209" spans="1:11" x14ac:dyDescent="0.35">
      <c r="A4209" t="s">
        <v>19044</v>
      </c>
      <c r="B4209" t="s">
        <v>19976</v>
      </c>
      <c r="C4209" t="s">
        <v>19977</v>
      </c>
      <c r="D4209" t="s">
        <v>19978</v>
      </c>
      <c r="E4209" t="s">
        <v>19979</v>
      </c>
      <c r="F4209" s="2">
        <v>0</v>
      </c>
      <c r="G4209" t="s">
        <v>19067</v>
      </c>
      <c r="H4209" t="s">
        <v>19980</v>
      </c>
      <c r="I4209">
        <v>33</v>
      </c>
      <c r="J4209">
        <v>1</v>
      </c>
      <c r="K4209" t="s">
        <v>19275</v>
      </c>
    </row>
    <row r="4210" spans="1:11" x14ac:dyDescent="0.35">
      <c r="A4210" t="s">
        <v>19044</v>
      </c>
      <c r="B4210" t="s">
        <v>19981</v>
      </c>
      <c r="C4210" t="s">
        <v>19982</v>
      </c>
      <c r="D4210" t="s">
        <v>19983</v>
      </c>
      <c r="E4210" t="s">
        <v>19984</v>
      </c>
      <c r="F4210" s="2">
        <v>0</v>
      </c>
      <c r="G4210" t="s">
        <v>45</v>
      </c>
      <c r="H4210" t="s">
        <v>19985</v>
      </c>
      <c r="I4210">
        <v>0</v>
      </c>
      <c r="J4210">
        <v>1</v>
      </c>
    </row>
    <row r="4211" spans="1:11" x14ac:dyDescent="0.35">
      <c r="A4211" t="s">
        <v>19044</v>
      </c>
      <c r="B4211" t="s">
        <v>19986</v>
      </c>
      <c r="C4211" t="s">
        <v>19987</v>
      </c>
      <c r="D4211" t="s">
        <v>19988</v>
      </c>
      <c r="E4211" t="s">
        <v>19989</v>
      </c>
      <c r="F4211" s="2">
        <v>0</v>
      </c>
      <c r="G4211" t="s">
        <v>51</v>
      </c>
      <c r="H4211" t="s">
        <v>19990</v>
      </c>
      <c r="I4211">
        <v>47</v>
      </c>
      <c r="J4211">
        <v>1</v>
      </c>
      <c r="K4211" t="s">
        <v>19275</v>
      </c>
    </row>
    <row r="4212" spans="1:11" x14ac:dyDescent="0.35">
      <c r="A4212" t="s">
        <v>19044</v>
      </c>
      <c r="B4212" t="s">
        <v>19991</v>
      </c>
      <c r="C4212" t="s">
        <v>19992</v>
      </c>
      <c r="D4212" t="s">
        <v>19993</v>
      </c>
      <c r="E4212" t="s">
        <v>19994</v>
      </c>
      <c r="F4212" s="2">
        <v>0</v>
      </c>
      <c r="G4212" t="s">
        <v>57</v>
      </c>
      <c r="H4212" t="s">
        <v>19995</v>
      </c>
      <c r="I4212">
        <v>38</v>
      </c>
      <c r="J4212">
        <v>1</v>
      </c>
      <c r="K4212" t="s">
        <v>19275</v>
      </c>
    </row>
    <row r="4213" spans="1:11" x14ac:dyDescent="0.35">
      <c r="A4213" t="s">
        <v>19044</v>
      </c>
      <c r="B4213" t="s">
        <v>19996</v>
      </c>
      <c r="C4213" t="s">
        <v>19997</v>
      </c>
      <c r="D4213" t="s">
        <v>19998</v>
      </c>
      <c r="E4213" t="s">
        <v>19999</v>
      </c>
      <c r="F4213" s="2">
        <v>0</v>
      </c>
      <c r="G4213" t="s">
        <v>19049</v>
      </c>
      <c r="H4213" t="s">
        <v>20000</v>
      </c>
      <c r="I4213">
        <v>29</v>
      </c>
      <c r="J4213">
        <v>1</v>
      </c>
      <c r="K4213" t="s">
        <v>19275</v>
      </c>
    </row>
    <row r="4214" spans="1:11" x14ac:dyDescent="0.35">
      <c r="A4214" t="s">
        <v>19044</v>
      </c>
      <c r="B4214" t="s">
        <v>20001</v>
      </c>
      <c r="C4214" t="s">
        <v>20002</v>
      </c>
      <c r="D4214" t="s">
        <v>20003</v>
      </c>
      <c r="E4214" t="s">
        <v>20004</v>
      </c>
      <c r="F4214" s="2">
        <v>0</v>
      </c>
      <c r="G4214" t="s">
        <v>19149</v>
      </c>
      <c r="H4214" t="s">
        <v>20005</v>
      </c>
      <c r="I4214">
        <v>34</v>
      </c>
      <c r="J4214">
        <v>1</v>
      </c>
      <c r="K4214" t="s">
        <v>19275</v>
      </c>
    </row>
    <row r="4215" spans="1:11" x14ac:dyDescent="0.35">
      <c r="A4215" t="s">
        <v>19044</v>
      </c>
      <c r="B4215" t="s">
        <v>20006</v>
      </c>
      <c r="C4215" t="s">
        <v>20007</v>
      </c>
      <c r="D4215" t="s">
        <v>20003</v>
      </c>
      <c r="E4215" t="s">
        <v>20004</v>
      </c>
      <c r="F4215" s="2">
        <v>0</v>
      </c>
      <c r="G4215" t="s">
        <v>19058</v>
      </c>
      <c r="H4215" t="s">
        <v>20008</v>
      </c>
      <c r="I4215">
        <v>29</v>
      </c>
      <c r="J4215">
        <v>1</v>
      </c>
      <c r="K4215" t="s">
        <v>19275</v>
      </c>
    </row>
    <row r="4216" spans="1:11" x14ac:dyDescent="0.35">
      <c r="A4216" t="s">
        <v>19044</v>
      </c>
      <c r="B4216" t="s">
        <v>20009</v>
      </c>
      <c r="C4216" t="s">
        <v>20010</v>
      </c>
      <c r="D4216" t="s">
        <v>20011</v>
      </c>
      <c r="E4216" t="s">
        <v>20012</v>
      </c>
      <c r="F4216" s="2">
        <v>0</v>
      </c>
      <c r="G4216" t="s">
        <v>81</v>
      </c>
      <c r="H4216" t="s">
        <v>20013</v>
      </c>
      <c r="I4216">
        <v>34</v>
      </c>
      <c r="J4216">
        <v>1</v>
      </c>
      <c r="K4216" t="s">
        <v>19275</v>
      </c>
    </row>
    <row r="4217" spans="1:11" x14ac:dyDescent="0.35">
      <c r="A4217" t="s">
        <v>19044</v>
      </c>
      <c r="B4217" t="s">
        <v>20014</v>
      </c>
      <c r="C4217" t="s">
        <v>20015</v>
      </c>
      <c r="D4217" t="s">
        <v>20016</v>
      </c>
      <c r="E4217" t="s">
        <v>20017</v>
      </c>
      <c r="F4217" s="2">
        <v>0</v>
      </c>
      <c r="G4217" t="s">
        <v>16</v>
      </c>
      <c r="H4217" t="s">
        <v>20018</v>
      </c>
      <c r="I4217">
        <v>35</v>
      </c>
      <c r="J4217">
        <v>1</v>
      </c>
      <c r="K4217" t="s">
        <v>19275</v>
      </c>
    </row>
    <row r="4218" spans="1:11" x14ac:dyDescent="0.35">
      <c r="A4218" t="s">
        <v>19044</v>
      </c>
      <c r="B4218" t="s">
        <v>20019</v>
      </c>
      <c r="C4218" t="s">
        <v>20020</v>
      </c>
      <c r="D4218" t="s">
        <v>20021</v>
      </c>
      <c r="E4218" t="s">
        <v>20022</v>
      </c>
      <c r="F4218" s="2">
        <v>0</v>
      </c>
      <c r="G4218" t="s">
        <v>22</v>
      </c>
      <c r="H4218" t="s">
        <v>20023</v>
      </c>
      <c r="I4218">
        <v>29</v>
      </c>
      <c r="J4218">
        <v>1</v>
      </c>
      <c r="K4218" t="s">
        <v>19275</v>
      </c>
    </row>
    <row r="4219" spans="1:11" x14ac:dyDescent="0.35">
      <c r="A4219" t="s">
        <v>19044</v>
      </c>
      <c r="B4219" t="s">
        <v>20024</v>
      </c>
      <c r="C4219" t="s">
        <v>20025</v>
      </c>
      <c r="D4219" t="s">
        <v>20026</v>
      </c>
      <c r="E4219" t="s">
        <v>20027</v>
      </c>
      <c r="F4219" s="2">
        <v>0</v>
      </c>
      <c r="G4219" t="s">
        <v>19213</v>
      </c>
      <c r="H4219" t="s">
        <v>20028</v>
      </c>
      <c r="I4219">
        <v>48</v>
      </c>
      <c r="J4219">
        <v>1</v>
      </c>
      <c r="K4219" t="s">
        <v>19275</v>
      </c>
    </row>
    <row r="4220" spans="1:11" x14ac:dyDescent="0.35">
      <c r="A4220" t="s">
        <v>19044</v>
      </c>
      <c r="B4220" t="s">
        <v>20029</v>
      </c>
      <c r="C4220" t="s">
        <v>20030</v>
      </c>
      <c r="D4220" t="s">
        <v>20031</v>
      </c>
      <c r="E4220" t="s">
        <v>20032</v>
      </c>
      <c r="F4220" s="2">
        <v>0</v>
      </c>
      <c r="G4220" t="s">
        <v>19067</v>
      </c>
      <c r="H4220" t="s">
        <v>20033</v>
      </c>
      <c r="I4220">
        <v>45</v>
      </c>
      <c r="J4220">
        <v>1</v>
      </c>
      <c r="K4220" t="s">
        <v>19275</v>
      </c>
    </row>
    <row r="4221" spans="1:11" x14ac:dyDescent="0.35">
      <c r="A4221" t="s">
        <v>19044</v>
      </c>
      <c r="B4221" t="s">
        <v>20034</v>
      </c>
      <c r="C4221" t="s">
        <v>20035</v>
      </c>
      <c r="D4221" t="s">
        <v>20036</v>
      </c>
      <c r="E4221" t="s">
        <v>20037</v>
      </c>
      <c r="F4221" s="2">
        <v>0</v>
      </c>
      <c r="G4221" t="s">
        <v>45</v>
      </c>
      <c r="H4221" t="s">
        <v>20038</v>
      </c>
      <c r="I4221">
        <v>71</v>
      </c>
      <c r="J4221">
        <v>1</v>
      </c>
      <c r="K4221" t="s">
        <v>19269</v>
      </c>
    </row>
    <row r="4222" spans="1:11" x14ac:dyDescent="0.35">
      <c r="A4222" t="s">
        <v>19044</v>
      </c>
      <c r="B4222" t="s">
        <v>20039</v>
      </c>
      <c r="C4222" t="s">
        <v>20040</v>
      </c>
      <c r="D4222" t="s">
        <v>20041</v>
      </c>
      <c r="E4222" t="s">
        <v>20042</v>
      </c>
      <c r="F4222" s="2">
        <v>0</v>
      </c>
      <c r="G4222" t="s">
        <v>51</v>
      </c>
      <c r="H4222" t="s">
        <v>20043</v>
      </c>
      <c r="I4222">
        <v>37</v>
      </c>
      <c r="J4222">
        <v>1</v>
      </c>
      <c r="K4222" t="s">
        <v>19379</v>
      </c>
    </row>
    <row r="4223" spans="1:11" x14ac:dyDescent="0.35">
      <c r="A4223" t="s">
        <v>19044</v>
      </c>
      <c r="B4223" t="s">
        <v>20044</v>
      </c>
      <c r="C4223" t="s">
        <v>20045</v>
      </c>
      <c r="D4223" t="s">
        <v>20046</v>
      </c>
      <c r="E4223" t="s">
        <v>20047</v>
      </c>
      <c r="F4223" s="2">
        <v>0</v>
      </c>
      <c r="G4223" t="s">
        <v>57</v>
      </c>
      <c r="H4223" t="s">
        <v>20048</v>
      </c>
      <c r="I4223">
        <v>64</v>
      </c>
      <c r="J4223">
        <v>1</v>
      </c>
      <c r="K4223" t="s">
        <v>19275</v>
      </c>
    </row>
    <row r="4224" spans="1:11" x14ac:dyDescent="0.35">
      <c r="A4224" t="s">
        <v>19044</v>
      </c>
      <c r="B4224" t="s">
        <v>20049</v>
      </c>
      <c r="C4224" t="s">
        <v>20050</v>
      </c>
      <c r="D4224" t="s">
        <v>20051</v>
      </c>
      <c r="E4224" t="s">
        <v>20052</v>
      </c>
      <c r="F4224" s="2">
        <v>0</v>
      </c>
      <c r="G4224" t="s">
        <v>19049</v>
      </c>
      <c r="H4224" t="s">
        <v>20053</v>
      </c>
      <c r="I4224">
        <v>44</v>
      </c>
      <c r="J4224">
        <v>1</v>
      </c>
      <c r="K4224" t="s">
        <v>19275</v>
      </c>
    </row>
    <row r="4225" spans="1:11" x14ac:dyDescent="0.35">
      <c r="A4225" t="s">
        <v>19044</v>
      </c>
      <c r="B4225" t="s">
        <v>20054</v>
      </c>
      <c r="C4225" t="s">
        <v>20055</v>
      </c>
      <c r="D4225" t="s">
        <v>20056</v>
      </c>
      <c r="E4225" t="s">
        <v>20057</v>
      </c>
      <c r="F4225" s="2">
        <v>0</v>
      </c>
      <c r="G4225" t="s">
        <v>19149</v>
      </c>
      <c r="H4225" t="s">
        <v>20058</v>
      </c>
      <c r="I4225">
        <v>61</v>
      </c>
      <c r="J4225">
        <v>1</v>
      </c>
      <c r="K4225" t="s">
        <v>19275</v>
      </c>
    </row>
    <row r="4226" spans="1:11" x14ac:dyDescent="0.35">
      <c r="A4226" t="s">
        <v>19044</v>
      </c>
      <c r="B4226" t="s">
        <v>20059</v>
      </c>
      <c r="C4226" t="s">
        <v>20060</v>
      </c>
      <c r="D4226" t="s">
        <v>20061</v>
      </c>
      <c r="E4226" t="s">
        <v>20062</v>
      </c>
      <c r="F4226" s="2">
        <v>0</v>
      </c>
      <c r="G4226" t="s">
        <v>19058</v>
      </c>
      <c r="H4226" t="s">
        <v>20063</v>
      </c>
      <c r="I4226">
        <v>66</v>
      </c>
      <c r="J4226">
        <v>1</v>
      </c>
      <c r="K4226" t="s">
        <v>19275</v>
      </c>
    </row>
    <row r="4227" spans="1:11" x14ac:dyDescent="0.35">
      <c r="A4227" t="s">
        <v>19044</v>
      </c>
      <c r="B4227" t="s">
        <v>20064</v>
      </c>
      <c r="C4227" t="s">
        <v>20065</v>
      </c>
      <c r="D4227" t="s">
        <v>20066</v>
      </c>
      <c r="E4227" t="s">
        <v>20067</v>
      </c>
      <c r="F4227" s="2">
        <v>0</v>
      </c>
      <c r="G4227" t="s">
        <v>81</v>
      </c>
      <c r="H4227" t="s">
        <v>20068</v>
      </c>
      <c r="I4227">
        <v>52</v>
      </c>
      <c r="J4227">
        <v>1</v>
      </c>
      <c r="K4227" t="s">
        <v>19275</v>
      </c>
    </row>
    <row r="4228" spans="1:11" x14ac:dyDescent="0.35">
      <c r="A4228" t="s">
        <v>19044</v>
      </c>
      <c r="B4228" t="s">
        <v>20069</v>
      </c>
      <c r="C4228" t="s">
        <v>20070</v>
      </c>
      <c r="D4228" t="s">
        <v>20071</v>
      </c>
      <c r="E4228" t="s">
        <v>20072</v>
      </c>
      <c r="F4228" s="2">
        <v>0</v>
      </c>
      <c r="G4228" t="s">
        <v>16</v>
      </c>
      <c r="H4228" t="s">
        <v>20073</v>
      </c>
      <c r="I4228">
        <v>49</v>
      </c>
      <c r="J4228">
        <v>1</v>
      </c>
      <c r="K4228" t="s">
        <v>19275</v>
      </c>
    </row>
    <row r="4229" spans="1:11" x14ac:dyDescent="0.35">
      <c r="A4229" t="s">
        <v>19044</v>
      </c>
      <c r="B4229" t="s">
        <v>20074</v>
      </c>
      <c r="C4229" t="s">
        <v>20075</v>
      </c>
      <c r="D4229" t="s">
        <v>20076</v>
      </c>
      <c r="E4229" t="s">
        <v>20077</v>
      </c>
      <c r="F4229" s="2">
        <v>0</v>
      </c>
      <c r="G4229" t="s">
        <v>22</v>
      </c>
      <c r="H4229" t="s">
        <v>20078</v>
      </c>
      <c r="I4229">
        <v>33</v>
      </c>
      <c r="J4229">
        <v>1</v>
      </c>
      <c r="K4229" t="s">
        <v>19275</v>
      </c>
    </row>
    <row r="4230" spans="1:11" x14ac:dyDescent="0.35">
      <c r="A4230" t="s">
        <v>19044</v>
      </c>
      <c r="B4230" t="s">
        <v>20079</v>
      </c>
      <c r="C4230" t="s">
        <v>20080</v>
      </c>
      <c r="D4230" t="s">
        <v>20081</v>
      </c>
      <c r="E4230" t="s">
        <v>20082</v>
      </c>
      <c r="F4230" s="2">
        <v>0</v>
      </c>
      <c r="G4230" t="s">
        <v>19213</v>
      </c>
      <c r="H4230" t="s">
        <v>20083</v>
      </c>
      <c r="I4230">
        <v>11</v>
      </c>
      <c r="J4230">
        <v>1</v>
      </c>
      <c r="K4230" t="s">
        <v>19269</v>
      </c>
    </row>
    <row r="4231" spans="1:11" x14ac:dyDescent="0.35">
      <c r="A4231" t="s">
        <v>19044</v>
      </c>
      <c r="B4231" t="s">
        <v>20084</v>
      </c>
      <c r="C4231" t="s">
        <v>20085</v>
      </c>
      <c r="D4231" t="s">
        <v>20086</v>
      </c>
      <c r="E4231" t="s">
        <v>20087</v>
      </c>
      <c r="F4231" s="2">
        <v>0</v>
      </c>
      <c r="G4231" t="s">
        <v>19067</v>
      </c>
      <c r="H4231" t="s">
        <v>20088</v>
      </c>
      <c r="I4231">
        <v>35</v>
      </c>
      <c r="J4231">
        <v>1</v>
      </c>
      <c r="K4231" t="s">
        <v>19275</v>
      </c>
    </row>
    <row r="4232" spans="1:11" x14ac:dyDescent="0.35">
      <c r="A4232" t="s">
        <v>19044</v>
      </c>
      <c r="B4232" t="s">
        <v>20089</v>
      </c>
      <c r="C4232" t="s">
        <v>20090</v>
      </c>
      <c r="D4232" t="s">
        <v>20091</v>
      </c>
      <c r="E4232" t="s">
        <v>20092</v>
      </c>
      <c r="F4232" s="2">
        <v>0</v>
      </c>
      <c r="G4232" t="s">
        <v>45</v>
      </c>
      <c r="H4232" t="s">
        <v>20093</v>
      </c>
      <c r="I4232">
        <v>44</v>
      </c>
      <c r="J4232">
        <v>1</v>
      </c>
      <c r="K4232" t="s">
        <v>19275</v>
      </c>
    </row>
    <row r="4233" spans="1:11" x14ac:dyDescent="0.35">
      <c r="A4233" t="s">
        <v>19044</v>
      </c>
      <c r="B4233" t="s">
        <v>20094</v>
      </c>
      <c r="C4233" t="s">
        <v>20095</v>
      </c>
      <c r="D4233" t="s">
        <v>20096</v>
      </c>
      <c r="E4233" t="s">
        <v>20097</v>
      </c>
      <c r="F4233" s="2">
        <v>0</v>
      </c>
      <c r="G4233" t="s">
        <v>51</v>
      </c>
      <c r="H4233" t="s">
        <v>20098</v>
      </c>
      <c r="I4233">
        <v>57</v>
      </c>
      <c r="J4233">
        <v>1</v>
      </c>
      <c r="K4233" t="s">
        <v>19269</v>
      </c>
    </row>
    <row r="4234" spans="1:11" x14ac:dyDescent="0.35">
      <c r="A4234" t="s">
        <v>19044</v>
      </c>
      <c r="B4234" t="s">
        <v>20099</v>
      </c>
      <c r="C4234" t="s">
        <v>20100</v>
      </c>
      <c r="D4234" t="s">
        <v>20101</v>
      </c>
      <c r="E4234" t="s">
        <v>20102</v>
      </c>
      <c r="F4234" s="2">
        <v>0</v>
      </c>
      <c r="G4234" t="s">
        <v>57</v>
      </c>
      <c r="H4234" t="s">
        <v>20103</v>
      </c>
      <c r="I4234">
        <v>25</v>
      </c>
      <c r="J4234">
        <v>1</v>
      </c>
      <c r="K4234" t="s">
        <v>19275</v>
      </c>
    </row>
    <row r="4235" spans="1:11" x14ac:dyDescent="0.35">
      <c r="A4235" t="s">
        <v>19044</v>
      </c>
      <c r="B4235" t="s">
        <v>20104</v>
      </c>
      <c r="C4235" t="s">
        <v>20105</v>
      </c>
      <c r="D4235" t="s">
        <v>20106</v>
      </c>
      <c r="E4235" t="s">
        <v>20107</v>
      </c>
      <c r="F4235" s="2">
        <v>0</v>
      </c>
      <c r="G4235" t="s">
        <v>19049</v>
      </c>
      <c r="H4235" t="s">
        <v>20108</v>
      </c>
      <c r="I4235">
        <v>25</v>
      </c>
      <c r="J4235">
        <v>1</v>
      </c>
      <c r="K4235" t="s">
        <v>19275</v>
      </c>
    </row>
    <row r="4236" spans="1:11" x14ac:dyDescent="0.35">
      <c r="A4236" t="s">
        <v>19044</v>
      </c>
      <c r="B4236" t="s">
        <v>20109</v>
      </c>
      <c r="C4236" t="s">
        <v>20110</v>
      </c>
      <c r="D4236" t="s">
        <v>20111</v>
      </c>
      <c r="E4236" t="s">
        <v>20112</v>
      </c>
      <c r="F4236" s="2">
        <v>0</v>
      </c>
      <c r="G4236" t="s">
        <v>19149</v>
      </c>
      <c r="H4236" t="s">
        <v>20113</v>
      </c>
      <c r="I4236">
        <v>30</v>
      </c>
      <c r="J4236">
        <v>1</v>
      </c>
      <c r="K4236" t="s">
        <v>19275</v>
      </c>
    </row>
    <row r="4237" spans="1:11" x14ac:dyDescent="0.35">
      <c r="A4237" t="s">
        <v>19044</v>
      </c>
      <c r="B4237" t="s">
        <v>20114</v>
      </c>
      <c r="C4237" t="s">
        <v>20115</v>
      </c>
      <c r="D4237" t="s">
        <v>20116</v>
      </c>
      <c r="E4237" t="s">
        <v>20117</v>
      </c>
      <c r="F4237" s="2">
        <v>0</v>
      </c>
      <c r="G4237" t="s">
        <v>19058</v>
      </c>
      <c r="H4237" t="s">
        <v>20118</v>
      </c>
      <c r="I4237">
        <v>35</v>
      </c>
      <c r="J4237">
        <v>1</v>
      </c>
      <c r="K4237" t="s">
        <v>19275</v>
      </c>
    </row>
    <row r="4238" spans="1:11" x14ac:dyDescent="0.35">
      <c r="A4238" t="s">
        <v>19044</v>
      </c>
      <c r="B4238" t="s">
        <v>20119</v>
      </c>
      <c r="C4238" t="s">
        <v>20120</v>
      </c>
      <c r="D4238" t="s">
        <v>20121</v>
      </c>
      <c r="E4238" t="s">
        <v>20122</v>
      </c>
      <c r="F4238" s="2">
        <v>0</v>
      </c>
      <c r="G4238" t="s">
        <v>81</v>
      </c>
      <c r="H4238" t="s">
        <v>20123</v>
      </c>
      <c r="I4238">
        <v>47</v>
      </c>
      <c r="J4238">
        <v>1</v>
      </c>
      <c r="K4238" t="s">
        <v>19281</v>
      </c>
    </row>
    <row r="4239" spans="1:11" x14ac:dyDescent="0.35">
      <c r="A4239" t="s">
        <v>19044</v>
      </c>
      <c r="B4239" t="s">
        <v>20124</v>
      </c>
      <c r="C4239" t="s">
        <v>20125</v>
      </c>
      <c r="D4239" t="s">
        <v>20126</v>
      </c>
      <c r="E4239" t="s">
        <v>20127</v>
      </c>
      <c r="F4239" s="2">
        <v>0</v>
      </c>
      <c r="G4239" t="s">
        <v>16</v>
      </c>
      <c r="H4239" t="s">
        <v>20128</v>
      </c>
      <c r="I4239">
        <v>34</v>
      </c>
      <c r="J4239">
        <v>1</v>
      </c>
      <c r="K4239" t="s">
        <v>19275</v>
      </c>
    </row>
    <row r="4240" spans="1:11" x14ac:dyDescent="0.35">
      <c r="A4240" t="s">
        <v>19044</v>
      </c>
      <c r="B4240" t="s">
        <v>20129</v>
      </c>
      <c r="C4240" t="s">
        <v>20130</v>
      </c>
      <c r="D4240" t="s">
        <v>20131</v>
      </c>
      <c r="E4240" t="s">
        <v>20132</v>
      </c>
      <c r="F4240" s="2">
        <v>0</v>
      </c>
      <c r="G4240" t="s">
        <v>22</v>
      </c>
      <c r="H4240" t="s">
        <v>20133</v>
      </c>
      <c r="I4240">
        <v>43</v>
      </c>
      <c r="J4240">
        <v>1</v>
      </c>
      <c r="K4240" t="s">
        <v>19275</v>
      </c>
    </row>
    <row r="4241" spans="1:11" x14ac:dyDescent="0.35">
      <c r="A4241" t="s">
        <v>19044</v>
      </c>
      <c r="B4241" t="s">
        <v>20134</v>
      </c>
      <c r="C4241" t="s">
        <v>20135</v>
      </c>
      <c r="D4241" t="s">
        <v>20136</v>
      </c>
      <c r="E4241" t="s">
        <v>20137</v>
      </c>
      <c r="F4241" s="2">
        <v>0</v>
      </c>
      <c r="G4241" t="s">
        <v>19213</v>
      </c>
      <c r="H4241" t="s">
        <v>20138</v>
      </c>
      <c r="I4241">
        <v>80</v>
      </c>
      <c r="J4241">
        <v>1</v>
      </c>
      <c r="K4241" t="s">
        <v>19275</v>
      </c>
    </row>
    <row r="4242" spans="1:11" x14ac:dyDescent="0.35">
      <c r="A4242" t="s">
        <v>19044</v>
      </c>
      <c r="B4242" t="s">
        <v>20139</v>
      </c>
      <c r="C4242" t="s">
        <v>20140</v>
      </c>
      <c r="D4242" t="s">
        <v>20141</v>
      </c>
      <c r="E4242" t="s">
        <v>20142</v>
      </c>
      <c r="F4242" s="2">
        <v>0</v>
      </c>
      <c r="G4242" t="s">
        <v>45</v>
      </c>
      <c r="H4242" t="s">
        <v>20143</v>
      </c>
      <c r="I4242">
        <v>49</v>
      </c>
      <c r="J4242">
        <v>1</v>
      </c>
      <c r="K4242" t="s">
        <v>19275</v>
      </c>
    </row>
    <row r="4243" spans="1:11" x14ac:dyDescent="0.35">
      <c r="A4243" t="s">
        <v>19044</v>
      </c>
      <c r="B4243" t="s">
        <v>20144</v>
      </c>
      <c r="C4243" t="s">
        <v>20145</v>
      </c>
      <c r="D4243" t="s">
        <v>20141</v>
      </c>
      <c r="E4243" t="s">
        <v>20142</v>
      </c>
      <c r="F4243" s="2">
        <v>0</v>
      </c>
      <c r="G4243" t="s">
        <v>51</v>
      </c>
      <c r="H4243" t="s">
        <v>20143</v>
      </c>
      <c r="I4243">
        <v>48</v>
      </c>
      <c r="J4243">
        <v>1</v>
      </c>
      <c r="K4243" t="s">
        <v>19275</v>
      </c>
    </row>
    <row r="4244" spans="1:11" x14ac:dyDescent="0.35">
      <c r="A4244" t="s">
        <v>19044</v>
      </c>
      <c r="B4244" t="s">
        <v>20146</v>
      </c>
      <c r="C4244" t="s">
        <v>20147</v>
      </c>
      <c r="D4244" t="s">
        <v>20148</v>
      </c>
      <c r="E4244" t="s">
        <v>20149</v>
      </c>
      <c r="F4244" s="2">
        <v>0</v>
      </c>
      <c r="G4244" t="s">
        <v>57</v>
      </c>
      <c r="H4244" t="s">
        <v>20150</v>
      </c>
      <c r="I4244">
        <v>43</v>
      </c>
      <c r="J4244">
        <v>1</v>
      </c>
      <c r="K4244" t="s">
        <v>19275</v>
      </c>
    </row>
    <row r="4245" spans="1:11" x14ac:dyDescent="0.35">
      <c r="A4245" t="s">
        <v>19044</v>
      </c>
      <c r="B4245" t="s">
        <v>20151</v>
      </c>
      <c r="C4245" t="s">
        <v>20152</v>
      </c>
      <c r="D4245" t="s">
        <v>20153</v>
      </c>
      <c r="E4245" t="s">
        <v>20154</v>
      </c>
      <c r="F4245" s="2">
        <v>0</v>
      </c>
      <c r="G4245" t="s">
        <v>19049</v>
      </c>
      <c r="H4245" t="s">
        <v>20155</v>
      </c>
      <c r="I4245">
        <v>48</v>
      </c>
      <c r="J4245">
        <v>1</v>
      </c>
      <c r="K4245" t="s">
        <v>19281</v>
      </c>
    </row>
    <row r="4246" spans="1:11" x14ac:dyDescent="0.35">
      <c r="A4246" t="s">
        <v>19044</v>
      </c>
      <c r="B4246" t="s">
        <v>20156</v>
      </c>
      <c r="C4246" t="s">
        <v>20157</v>
      </c>
      <c r="D4246" t="s">
        <v>20158</v>
      </c>
      <c r="E4246" t="s">
        <v>20159</v>
      </c>
      <c r="F4246" s="2">
        <v>0</v>
      </c>
      <c r="G4246" t="s">
        <v>19149</v>
      </c>
      <c r="H4246" t="s">
        <v>20160</v>
      </c>
      <c r="I4246">
        <v>29</v>
      </c>
      <c r="J4246">
        <v>1</v>
      </c>
      <c r="K4246" t="s">
        <v>19269</v>
      </c>
    </row>
    <row r="4247" spans="1:11" x14ac:dyDescent="0.35">
      <c r="A4247" t="s">
        <v>19044</v>
      </c>
      <c r="B4247" t="s">
        <v>20161</v>
      </c>
      <c r="C4247" t="s">
        <v>20162</v>
      </c>
      <c r="D4247" t="s">
        <v>20163</v>
      </c>
      <c r="E4247" t="s">
        <v>20164</v>
      </c>
      <c r="F4247" s="2">
        <v>0</v>
      </c>
      <c r="G4247" t="s">
        <v>19058</v>
      </c>
      <c r="H4247" t="s">
        <v>20165</v>
      </c>
      <c r="I4247">
        <v>48</v>
      </c>
      <c r="J4247">
        <v>1</v>
      </c>
      <c r="K4247" t="s">
        <v>19275</v>
      </c>
    </row>
    <row r="4248" spans="1:11" x14ac:dyDescent="0.35">
      <c r="A4248" t="s">
        <v>19044</v>
      </c>
      <c r="B4248" t="s">
        <v>20166</v>
      </c>
      <c r="C4248" t="s">
        <v>20167</v>
      </c>
      <c r="D4248" t="s">
        <v>20168</v>
      </c>
      <c r="E4248" t="s">
        <v>20169</v>
      </c>
      <c r="F4248" s="2">
        <v>0</v>
      </c>
      <c r="G4248" t="s">
        <v>81</v>
      </c>
      <c r="H4248" t="s">
        <v>20170</v>
      </c>
      <c r="I4248">
        <v>49</v>
      </c>
      <c r="J4248">
        <v>1</v>
      </c>
      <c r="K4248" t="s">
        <v>19269</v>
      </c>
    </row>
    <row r="4249" spans="1:11" x14ac:dyDescent="0.35">
      <c r="A4249" t="s">
        <v>19044</v>
      </c>
      <c r="B4249" t="s">
        <v>20171</v>
      </c>
      <c r="C4249" t="s">
        <v>20172</v>
      </c>
      <c r="D4249" t="s">
        <v>20173</v>
      </c>
      <c r="E4249" t="s">
        <v>20174</v>
      </c>
      <c r="F4249" s="2">
        <v>0</v>
      </c>
      <c r="G4249" t="s">
        <v>16</v>
      </c>
      <c r="H4249" t="s">
        <v>20175</v>
      </c>
      <c r="I4249">
        <v>47</v>
      </c>
      <c r="J4249">
        <v>1</v>
      </c>
      <c r="K4249" t="s">
        <v>19275</v>
      </c>
    </row>
    <row r="4250" spans="1:11" x14ac:dyDescent="0.35">
      <c r="A4250" t="s">
        <v>19044</v>
      </c>
      <c r="B4250" t="s">
        <v>20176</v>
      </c>
      <c r="C4250" t="s">
        <v>20177</v>
      </c>
      <c r="D4250" t="s">
        <v>20178</v>
      </c>
      <c r="E4250" t="s">
        <v>20179</v>
      </c>
      <c r="F4250" s="2">
        <v>0</v>
      </c>
      <c r="G4250" t="s">
        <v>22</v>
      </c>
      <c r="H4250" t="s">
        <v>20180</v>
      </c>
      <c r="I4250">
        <v>50</v>
      </c>
      <c r="J4250">
        <v>1</v>
      </c>
      <c r="K4250" t="s">
        <v>19379</v>
      </c>
    </row>
    <row r="4251" spans="1:11" x14ac:dyDescent="0.35">
      <c r="A4251" t="s">
        <v>19044</v>
      </c>
      <c r="B4251" t="s">
        <v>20181</v>
      </c>
      <c r="C4251" t="s">
        <v>20182</v>
      </c>
      <c r="D4251" t="s">
        <v>20183</v>
      </c>
      <c r="E4251" t="s">
        <v>20184</v>
      </c>
      <c r="F4251" s="2">
        <v>0</v>
      </c>
      <c r="G4251" t="s">
        <v>19213</v>
      </c>
      <c r="H4251" t="s">
        <v>19306</v>
      </c>
      <c r="I4251">
        <v>32</v>
      </c>
      <c r="J4251">
        <v>1</v>
      </c>
      <c r="K4251" t="s">
        <v>19275</v>
      </c>
    </row>
    <row r="4252" spans="1:11" x14ac:dyDescent="0.35">
      <c r="A4252" t="s">
        <v>19044</v>
      </c>
      <c r="B4252" t="s">
        <v>20185</v>
      </c>
      <c r="C4252" t="s">
        <v>20186</v>
      </c>
      <c r="D4252" t="s">
        <v>20187</v>
      </c>
      <c r="E4252" t="s">
        <v>20188</v>
      </c>
      <c r="F4252" s="2">
        <v>0</v>
      </c>
      <c r="G4252" t="s">
        <v>19067</v>
      </c>
      <c r="H4252" t="s">
        <v>20189</v>
      </c>
      <c r="I4252">
        <v>56</v>
      </c>
      <c r="J4252">
        <v>1</v>
      </c>
      <c r="K4252" t="s">
        <v>19269</v>
      </c>
    </row>
    <row r="4253" spans="1:11" x14ac:dyDescent="0.35">
      <c r="A4253" t="s">
        <v>19044</v>
      </c>
      <c r="B4253" t="s">
        <v>20190</v>
      </c>
      <c r="C4253" t="s">
        <v>20191</v>
      </c>
      <c r="D4253" t="s">
        <v>20192</v>
      </c>
      <c r="E4253" t="s">
        <v>20193</v>
      </c>
      <c r="F4253" s="2">
        <v>0</v>
      </c>
      <c r="G4253" t="s">
        <v>45</v>
      </c>
      <c r="H4253" t="s">
        <v>20194</v>
      </c>
      <c r="I4253">
        <v>35</v>
      </c>
      <c r="J4253">
        <v>1</v>
      </c>
      <c r="K4253" t="s">
        <v>19275</v>
      </c>
    </row>
    <row r="4254" spans="1:11" x14ac:dyDescent="0.35">
      <c r="A4254" t="s">
        <v>19044</v>
      </c>
      <c r="B4254" t="s">
        <v>20195</v>
      </c>
      <c r="C4254" t="s">
        <v>20196</v>
      </c>
      <c r="D4254" t="s">
        <v>20197</v>
      </c>
      <c r="E4254" t="s">
        <v>20198</v>
      </c>
      <c r="F4254" s="2">
        <v>0</v>
      </c>
      <c r="G4254" t="s">
        <v>51</v>
      </c>
      <c r="H4254" t="s">
        <v>20199</v>
      </c>
      <c r="I4254">
        <v>35</v>
      </c>
      <c r="J4254">
        <v>1</v>
      </c>
      <c r="K4254" t="s">
        <v>19275</v>
      </c>
    </row>
    <row r="4255" spans="1:11" x14ac:dyDescent="0.35">
      <c r="A4255" t="s">
        <v>19044</v>
      </c>
      <c r="B4255" t="s">
        <v>20200</v>
      </c>
      <c r="C4255" t="s">
        <v>20201</v>
      </c>
      <c r="D4255" t="s">
        <v>20202</v>
      </c>
      <c r="E4255" t="s">
        <v>20203</v>
      </c>
      <c r="F4255" s="2">
        <v>0</v>
      </c>
      <c r="G4255" t="s">
        <v>57</v>
      </c>
      <c r="H4255" t="s">
        <v>20204</v>
      </c>
      <c r="I4255">
        <v>33</v>
      </c>
      <c r="J4255">
        <v>1</v>
      </c>
      <c r="K4255" t="s">
        <v>19275</v>
      </c>
    </row>
    <row r="4256" spans="1:11" x14ac:dyDescent="0.35">
      <c r="A4256" t="s">
        <v>19044</v>
      </c>
      <c r="B4256" t="s">
        <v>20205</v>
      </c>
      <c r="C4256" t="s">
        <v>20206</v>
      </c>
      <c r="D4256" t="s">
        <v>20207</v>
      </c>
      <c r="E4256" t="s">
        <v>20208</v>
      </c>
      <c r="F4256" s="2">
        <v>0</v>
      </c>
      <c r="G4256" t="s">
        <v>19049</v>
      </c>
      <c r="H4256" t="s">
        <v>20209</v>
      </c>
      <c r="I4256">
        <v>44</v>
      </c>
      <c r="J4256">
        <v>1</v>
      </c>
      <c r="K4256" t="s">
        <v>19275</v>
      </c>
    </row>
    <row r="4257" spans="1:11" x14ac:dyDescent="0.35">
      <c r="A4257" t="s">
        <v>19044</v>
      </c>
      <c r="B4257" t="s">
        <v>20210</v>
      </c>
      <c r="C4257" t="s">
        <v>20211</v>
      </c>
      <c r="D4257" t="s">
        <v>20212</v>
      </c>
      <c r="E4257" t="s">
        <v>20213</v>
      </c>
      <c r="F4257" s="2">
        <v>0</v>
      </c>
      <c r="G4257" t="s">
        <v>19149</v>
      </c>
      <c r="H4257" t="s">
        <v>20214</v>
      </c>
      <c r="I4257">
        <v>92</v>
      </c>
      <c r="J4257">
        <v>1</v>
      </c>
      <c r="K4257" t="s">
        <v>19275</v>
      </c>
    </row>
    <row r="4258" spans="1:11" x14ac:dyDescent="0.35">
      <c r="A4258" t="s">
        <v>19044</v>
      </c>
      <c r="B4258" t="s">
        <v>20215</v>
      </c>
      <c r="C4258" t="s">
        <v>20216</v>
      </c>
      <c r="D4258" t="s">
        <v>20217</v>
      </c>
      <c r="E4258" t="s">
        <v>20218</v>
      </c>
      <c r="F4258" s="2">
        <v>0</v>
      </c>
      <c r="G4258" t="s">
        <v>19058</v>
      </c>
      <c r="H4258" t="s">
        <v>20219</v>
      </c>
      <c r="I4258">
        <v>49</v>
      </c>
      <c r="J4258">
        <v>1</v>
      </c>
      <c r="K4258" t="s">
        <v>19275</v>
      </c>
    </row>
    <row r="4259" spans="1:11" x14ac:dyDescent="0.35">
      <c r="A4259" t="s">
        <v>19044</v>
      </c>
      <c r="B4259" t="s">
        <v>20220</v>
      </c>
      <c r="C4259" t="s">
        <v>20221</v>
      </c>
      <c r="D4259" t="s">
        <v>20222</v>
      </c>
      <c r="E4259" t="s">
        <v>20223</v>
      </c>
      <c r="F4259" s="2">
        <v>0</v>
      </c>
      <c r="G4259" t="s">
        <v>81</v>
      </c>
      <c r="H4259" t="s">
        <v>20224</v>
      </c>
      <c r="I4259">
        <v>66</v>
      </c>
      <c r="J4259">
        <v>1</v>
      </c>
      <c r="K4259" t="s">
        <v>19269</v>
      </c>
    </row>
    <row r="4260" spans="1:11" x14ac:dyDescent="0.35">
      <c r="A4260" t="s">
        <v>19044</v>
      </c>
      <c r="B4260" t="s">
        <v>20225</v>
      </c>
      <c r="C4260" t="s">
        <v>20226</v>
      </c>
      <c r="D4260" t="s">
        <v>20227</v>
      </c>
      <c r="E4260" t="s">
        <v>20227</v>
      </c>
      <c r="F4260" s="2">
        <v>0</v>
      </c>
      <c r="G4260" t="s">
        <v>16</v>
      </c>
      <c r="H4260" t="s">
        <v>20228</v>
      </c>
      <c r="I4260">
        <v>36</v>
      </c>
      <c r="J4260">
        <v>1</v>
      </c>
      <c r="K4260" t="s">
        <v>19275</v>
      </c>
    </row>
    <row r="4261" spans="1:11" x14ac:dyDescent="0.35">
      <c r="A4261" t="s">
        <v>19044</v>
      </c>
      <c r="B4261" t="s">
        <v>20229</v>
      </c>
      <c r="C4261" t="s">
        <v>20230</v>
      </c>
      <c r="D4261" t="s">
        <v>20231</v>
      </c>
      <c r="E4261" t="s">
        <v>20232</v>
      </c>
      <c r="F4261" s="2">
        <v>0</v>
      </c>
      <c r="G4261" t="s">
        <v>22</v>
      </c>
      <c r="H4261" t="s">
        <v>20233</v>
      </c>
      <c r="I4261">
        <v>31</v>
      </c>
      <c r="J4261">
        <v>1</v>
      </c>
      <c r="K4261" t="s">
        <v>19275</v>
      </c>
    </row>
    <row r="4262" spans="1:11" x14ac:dyDescent="0.35">
      <c r="A4262" t="s">
        <v>19044</v>
      </c>
      <c r="B4262" t="s">
        <v>20234</v>
      </c>
      <c r="C4262" t="s">
        <v>20235</v>
      </c>
      <c r="D4262" t="s">
        <v>20236</v>
      </c>
      <c r="E4262" t="s">
        <v>20237</v>
      </c>
      <c r="F4262" s="2">
        <v>0</v>
      </c>
      <c r="G4262" t="s">
        <v>19213</v>
      </c>
      <c r="H4262" t="s">
        <v>20238</v>
      </c>
      <c r="I4262">
        <v>38</v>
      </c>
      <c r="J4262">
        <v>1</v>
      </c>
      <c r="K4262" t="s">
        <v>19379</v>
      </c>
    </row>
    <row r="4263" spans="1:11" x14ac:dyDescent="0.35">
      <c r="A4263" t="s">
        <v>19044</v>
      </c>
      <c r="B4263" t="s">
        <v>20239</v>
      </c>
      <c r="C4263" t="s">
        <v>20240</v>
      </c>
      <c r="D4263" t="s">
        <v>20241</v>
      </c>
      <c r="E4263" t="s">
        <v>20242</v>
      </c>
      <c r="F4263" s="2">
        <v>0</v>
      </c>
      <c r="G4263" t="s">
        <v>19067</v>
      </c>
      <c r="H4263" t="s">
        <v>20243</v>
      </c>
      <c r="I4263">
        <v>43</v>
      </c>
      <c r="J4263">
        <v>1</v>
      </c>
      <c r="K4263" t="s">
        <v>19275</v>
      </c>
    </row>
    <row r="4264" spans="1:11" x14ac:dyDescent="0.35">
      <c r="A4264" t="s">
        <v>19044</v>
      </c>
      <c r="B4264" t="s">
        <v>20244</v>
      </c>
      <c r="C4264" t="s">
        <v>20245</v>
      </c>
      <c r="D4264" t="s">
        <v>20241</v>
      </c>
      <c r="E4264" t="s">
        <v>20242</v>
      </c>
      <c r="F4264" s="2">
        <v>0</v>
      </c>
      <c r="G4264" t="s">
        <v>45</v>
      </c>
      <c r="H4264" t="s">
        <v>20246</v>
      </c>
      <c r="I4264">
        <v>46</v>
      </c>
      <c r="J4264">
        <v>1</v>
      </c>
      <c r="K4264" t="s">
        <v>19275</v>
      </c>
    </row>
    <row r="4265" spans="1:11" x14ac:dyDescent="0.35">
      <c r="A4265" t="s">
        <v>19044</v>
      </c>
      <c r="B4265" t="s">
        <v>20247</v>
      </c>
      <c r="C4265" t="s">
        <v>20248</v>
      </c>
      <c r="D4265" t="s">
        <v>20249</v>
      </c>
      <c r="E4265" t="s">
        <v>20250</v>
      </c>
      <c r="F4265" s="2">
        <v>0</v>
      </c>
      <c r="G4265" t="s">
        <v>51</v>
      </c>
      <c r="H4265" t="s">
        <v>20251</v>
      </c>
      <c r="I4265">
        <v>48</v>
      </c>
      <c r="J4265">
        <v>1</v>
      </c>
      <c r="K4265" t="s">
        <v>19275</v>
      </c>
    </row>
    <row r="4266" spans="1:11" x14ac:dyDescent="0.35">
      <c r="A4266" t="s">
        <v>19044</v>
      </c>
      <c r="B4266" t="s">
        <v>20252</v>
      </c>
      <c r="C4266" t="s">
        <v>20253</v>
      </c>
      <c r="D4266" t="s">
        <v>20254</v>
      </c>
      <c r="E4266" t="s">
        <v>20255</v>
      </c>
      <c r="F4266" s="2">
        <v>0</v>
      </c>
      <c r="G4266" t="s">
        <v>57</v>
      </c>
      <c r="H4266" t="s">
        <v>20256</v>
      </c>
      <c r="I4266">
        <v>29</v>
      </c>
      <c r="J4266">
        <v>1</v>
      </c>
      <c r="K4266" t="s">
        <v>19275</v>
      </c>
    </row>
    <row r="4267" spans="1:11" x14ac:dyDescent="0.35">
      <c r="A4267" t="s">
        <v>19044</v>
      </c>
      <c r="B4267" t="s">
        <v>20257</v>
      </c>
      <c r="C4267" t="s">
        <v>20258</v>
      </c>
      <c r="D4267" t="s">
        <v>20259</v>
      </c>
      <c r="E4267" t="s">
        <v>20260</v>
      </c>
      <c r="F4267" s="2">
        <v>0</v>
      </c>
      <c r="G4267" t="s">
        <v>19049</v>
      </c>
      <c r="H4267" t="s">
        <v>20261</v>
      </c>
      <c r="I4267">
        <v>53</v>
      </c>
      <c r="J4267">
        <v>1</v>
      </c>
      <c r="K4267" t="s">
        <v>19269</v>
      </c>
    </row>
    <row r="4268" spans="1:11" x14ac:dyDescent="0.35">
      <c r="A4268" t="s">
        <v>19044</v>
      </c>
      <c r="B4268" t="s">
        <v>20262</v>
      </c>
      <c r="C4268" t="s">
        <v>20263</v>
      </c>
      <c r="D4268" t="s">
        <v>20264</v>
      </c>
      <c r="E4268" t="s">
        <v>20265</v>
      </c>
      <c r="F4268" s="2">
        <v>0</v>
      </c>
      <c r="G4268" t="s">
        <v>19149</v>
      </c>
      <c r="H4268" t="s">
        <v>20266</v>
      </c>
      <c r="I4268">
        <v>34</v>
      </c>
      <c r="J4268">
        <v>1</v>
      </c>
      <c r="K4268" t="s">
        <v>19275</v>
      </c>
    </row>
    <row r="4269" spans="1:11" x14ac:dyDescent="0.35">
      <c r="A4269" t="s">
        <v>19044</v>
      </c>
      <c r="B4269" t="s">
        <v>20267</v>
      </c>
      <c r="C4269" t="s">
        <v>20268</v>
      </c>
      <c r="D4269" t="s">
        <v>20269</v>
      </c>
      <c r="E4269" t="s">
        <v>20270</v>
      </c>
      <c r="F4269" s="2">
        <v>0</v>
      </c>
      <c r="G4269" t="s">
        <v>19058</v>
      </c>
      <c r="H4269" t="s">
        <v>20271</v>
      </c>
      <c r="I4269">
        <v>44</v>
      </c>
      <c r="J4269">
        <v>1</v>
      </c>
      <c r="K4269" t="s">
        <v>19275</v>
      </c>
    </row>
    <row r="4270" spans="1:11" x14ac:dyDescent="0.35">
      <c r="A4270" t="s">
        <v>19044</v>
      </c>
      <c r="B4270" t="s">
        <v>20272</v>
      </c>
      <c r="C4270" t="s">
        <v>20273</v>
      </c>
      <c r="D4270" t="s">
        <v>20274</v>
      </c>
      <c r="E4270" t="s">
        <v>20275</v>
      </c>
      <c r="F4270" s="2">
        <v>0</v>
      </c>
      <c r="G4270" t="s">
        <v>16</v>
      </c>
      <c r="H4270" t="s">
        <v>20276</v>
      </c>
      <c r="I4270">
        <v>56</v>
      </c>
      <c r="J4270">
        <v>1</v>
      </c>
      <c r="K4270" t="s">
        <v>19269</v>
      </c>
    </row>
    <row r="4271" spans="1:11" x14ac:dyDescent="0.35">
      <c r="A4271" t="s">
        <v>19044</v>
      </c>
      <c r="B4271" t="s">
        <v>20277</v>
      </c>
      <c r="C4271" t="s">
        <v>20278</v>
      </c>
      <c r="D4271" t="s">
        <v>20279</v>
      </c>
      <c r="E4271" t="s">
        <v>20280</v>
      </c>
      <c r="F4271" s="2">
        <v>0</v>
      </c>
      <c r="G4271" t="s">
        <v>22</v>
      </c>
      <c r="H4271" t="s">
        <v>20281</v>
      </c>
      <c r="I4271">
        <v>37</v>
      </c>
      <c r="J4271">
        <v>1</v>
      </c>
      <c r="K4271" t="s">
        <v>19275</v>
      </c>
    </row>
    <row r="4272" spans="1:11" x14ac:dyDescent="0.35">
      <c r="A4272" t="s">
        <v>19044</v>
      </c>
      <c r="B4272" t="s">
        <v>20282</v>
      </c>
      <c r="C4272" t="s">
        <v>20283</v>
      </c>
      <c r="D4272" t="s">
        <v>20284</v>
      </c>
      <c r="E4272" t="s">
        <v>20285</v>
      </c>
      <c r="F4272" s="2">
        <v>0</v>
      </c>
      <c r="G4272" t="s">
        <v>19067</v>
      </c>
      <c r="H4272" t="s">
        <v>20286</v>
      </c>
      <c r="I4272">
        <v>39</v>
      </c>
      <c r="J4272">
        <v>1</v>
      </c>
      <c r="K4272" t="s">
        <v>19275</v>
      </c>
    </row>
    <row r="4273" spans="1:11" x14ac:dyDescent="0.35">
      <c r="A4273" t="s">
        <v>19044</v>
      </c>
      <c r="B4273" t="s">
        <v>20287</v>
      </c>
      <c r="C4273" t="s">
        <v>19069</v>
      </c>
      <c r="D4273" t="s">
        <v>20288</v>
      </c>
      <c r="E4273" t="s">
        <v>20289</v>
      </c>
      <c r="F4273" s="2">
        <v>0</v>
      </c>
      <c r="G4273" t="s">
        <v>45</v>
      </c>
      <c r="H4273" t="s">
        <v>20290</v>
      </c>
      <c r="I4273">
        <v>0</v>
      </c>
      <c r="J4273">
        <v>1</v>
      </c>
    </row>
    <row r="4274" spans="1:11" x14ac:dyDescent="0.35">
      <c r="A4274" t="s">
        <v>19044</v>
      </c>
      <c r="B4274" t="s">
        <v>20291</v>
      </c>
      <c r="C4274" t="s">
        <v>20292</v>
      </c>
      <c r="D4274" t="s">
        <v>20293</v>
      </c>
      <c r="E4274" t="s">
        <v>20294</v>
      </c>
      <c r="F4274" s="2">
        <v>0</v>
      </c>
      <c r="G4274" t="s">
        <v>19049</v>
      </c>
      <c r="H4274" t="s">
        <v>20295</v>
      </c>
      <c r="I4274">
        <v>38</v>
      </c>
      <c r="J4274">
        <v>1</v>
      </c>
      <c r="K4274" t="s">
        <v>19275</v>
      </c>
    </row>
    <row r="4275" spans="1:11" x14ac:dyDescent="0.35">
      <c r="A4275" t="s">
        <v>19044</v>
      </c>
      <c r="B4275" t="s">
        <v>20296</v>
      </c>
      <c r="C4275" t="s">
        <v>20297</v>
      </c>
      <c r="D4275" t="s">
        <v>20298</v>
      </c>
      <c r="E4275" t="s">
        <v>20299</v>
      </c>
      <c r="F4275" s="2">
        <v>0</v>
      </c>
      <c r="G4275" t="s">
        <v>19149</v>
      </c>
      <c r="H4275" t="s">
        <v>20300</v>
      </c>
      <c r="I4275">
        <v>35</v>
      </c>
      <c r="J4275">
        <v>1</v>
      </c>
      <c r="K4275" t="s">
        <v>19275</v>
      </c>
    </row>
    <row r="4276" spans="1:11" x14ac:dyDescent="0.35">
      <c r="A4276" t="s">
        <v>19044</v>
      </c>
      <c r="B4276" t="s">
        <v>20301</v>
      </c>
      <c r="C4276" t="s">
        <v>20302</v>
      </c>
      <c r="D4276" t="s">
        <v>20303</v>
      </c>
      <c r="E4276" t="s">
        <v>20304</v>
      </c>
      <c r="F4276" s="2">
        <v>0</v>
      </c>
      <c r="G4276" t="s">
        <v>19058</v>
      </c>
      <c r="H4276" t="s">
        <v>20305</v>
      </c>
      <c r="I4276">
        <v>33</v>
      </c>
      <c r="J4276">
        <v>1</v>
      </c>
      <c r="K4276" t="s">
        <v>19275</v>
      </c>
    </row>
    <row r="4277" spans="1:11" x14ac:dyDescent="0.35">
      <c r="A4277" t="s">
        <v>19044</v>
      </c>
      <c r="B4277" t="s">
        <v>20306</v>
      </c>
      <c r="C4277" t="s">
        <v>20307</v>
      </c>
      <c r="D4277" t="s">
        <v>20308</v>
      </c>
      <c r="E4277" t="s">
        <v>20309</v>
      </c>
      <c r="F4277" s="2">
        <v>0</v>
      </c>
      <c r="G4277" t="s">
        <v>81</v>
      </c>
      <c r="H4277" t="s">
        <v>20310</v>
      </c>
      <c r="I4277">
        <v>23</v>
      </c>
      <c r="J4277">
        <v>1</v>
      </c>
      <c r="K4277" t="s">
        <v>19379</v>
      </c>
    </row>
    <row r="4278" spans="1:11" x14ac:dyDescent="0.35">
      <c r="A4278" t="s">
        <v>19044</v>
      </c>
      <c r="B4278" t="s">
        <v>20311</v>
      </c>
      <c r="C4278" t="s">
        <v>20312</v>
      </c>
      <c r="D4278" t="s">
        <v>20313</v>
      </c>
      <c r="E4278" t="s">
        <v>20314</v>
      </c>
      <c r="F4278" s="2">
        <v>0</v>
      </c>
      <c r="G4278" t="s">
        <v>16</v>
      </c>
      <c r="H4278" t="s">
        <v>20315</v>
      </c>
      <c r="I4278">
        <v>22</v>
      </c>
      <c r="J4278">
        <v>1</v>
      </c>
      <c r="K4278" t="s">
        <v>19275</v>
      </c>
    </row>
    <row r="4279" spans="1:11" x14ac:dyDescent="0.35">
      <c r="A4279" t="s">
        <v>19044</v>
      </c>
      <c r="B4279" t="s">
        <v>20316</v>
      </c>
      <c r="C4279" t="s">
        <v>20317</v>
      </c>
      <c r="D4279" t="s">
        <v>20318</v>
      </c>
      <c r="E4279" t="s">
        <v>20319</v>
      </c>
      <c r="F4279" s="2">
        <v>0</v>
      </c>
      <c r="G4279" t="s">
        <v>22</v>
      </c>
      <c r="H4279" t="s">
        <v>20320</v>
      </c>
      <c r="I4279">
        <v>25</v>
      </c>
      <c r="J4279">
        <v>1</v>
      </c>
      <c r="K4279" t="s">
        <v>19379</v>
      </c>
    </row>
    <row r="4280" spans="1:11" x14ac:dyDescent="0.35">
      <c r="A4280" t="s">
        <v>19044</v>
      </c>
      <c r="B4280" t="s">
        <v>20321</v>
      </c>
      <c r="C4280" t="s">
        <v>20322</v>
      </c>
      <c r="D4280" t="s">
        <v>20323</v>
      </c>
      <c r="E4280" t="s">
        <v>20324</v>
      </c>
      <c r="F4280" s="2">
        <v>0</v>
      </c>
      <c r="G4280" t="s">
        <v>19213</v>
      </c>
      <c r="H4280" t="s">
        <v>20325</v>
      </c>
      <c r="I4280">
        <v>47</v>
      </c>
      <c r="J4280">
        <v>1</v>
      </c>
      <c r="K4280" t="s">
        <v>19275</v>
      </c>
    </row>
    <row r="4281" spans="1:11" x14ac:dyDescent="0.35">
      <c r="A4281" t="s">
        <v>19044</v>
      </c>
      <c r="B4281" t="s">
        <v>20326</v>
      </c>
      <c r="C4281" t="s">
        <v>20327</v>
      </c>
      <c r="D4281" t="s">
        <v>20328</v>
      </c>
      <c r="E4281" t="s">
        <v>20329</v>
      </c>
      <c r="F4281" s="2">
        <v>0</v>
      </c>
      <c r="G4281" t="s">
        <v>19067</v>
      </c>
      <c r="H4281" t="s">
        <v>19306</v>
      </c>
      <c r="I4281">
        <v>35</v>
      </c>
      <c r="J4281">
        <v>1</v>
      </c>
      <c r="K4281" t="s">
        <v>19275</v>
      </c>
    </row>
    <row r="4282" spans="1:11" x14ac:dyDescent="0.35">
      <c r="A4282" t="s">
        <v>19044</v>
      </c>
      <c r="B4282" t="s">
        <v>20330</v>
      </c>
      <c r="C4282" t="s">
        <v>20331</v>
      </c>
      <c r="D4282" t="s">
        <v>20332</v>
      </c>
      <c r="E4282" t="s">
        <v>20333</v>
      </c>
      <c r="F4282" s="2">
        <v>0</v>
      </c>
      <c r="G4282" t="s">
        <v>45</v>
      </c>
      <c r="H4282" t="s">
        <v>20334</v>
      </c>
      <c r="I4282">
        <v>35</v>
      </c>
      <c r="J4282">
        <v>1</v>
      </c>
      <c r="K4282" t="s">
        <v>19275</v>
      </c>
    </row>
    <row r="4283" spans="1:11" x14ac:dyDescent="0.35">
      <c r="A4283" t="s">
        <v>19044</v>
      </c>
      <c r="B4283" t="s">
        <v>20335</v>
      </c>
      <c r="C4283" t="s">
        <v>20336</v>
      </c>
      <c r="D4283" t="s">
        <v>20337</v>
      </c>
      <c r="E4283" t="s">
        <v>20338</v>
      </c>
      <c r="F4283" s="2">
        <v>0</v>
      </c>
      <c r="G4283" t="s">
        <v>51</v>
      </c>
      <c r="H4283" t="s">
        <v>20339</v>
      </c>
      <c r="I4283">
        <v>37</v>
      </c>
      <c r="J4283">
        <v>1</v>
      </c>
      <c r="K4283" t="s">
        <v>19275</v>
      </c>
    </row>
    <row r="4284" spans="1:11" x14ac:dyDescent="0.35">
      <c r="A4284" t="s">
        <v>19044</v>
      </c>
      <c r="B4284" t="s">
        <v>20340</v>
      </c>
      <c r="C4284" t="s">
        <v>20341</v>
      </c>
      <c r="D4284" t="s">
        <v>20342</v>
      </c>
      <c r="E4284" t="s">
        <v>20343</v>
      </c>
      <c r="F4284" s="2">
        <v>0</v>
      </c>
      <c r="G4284" t="s">
        <v>57</v>
      </c>
      <c r="H4284" t="s">
        <v>20344</v>
      </c>
      <c r="I4284">
        <v>57</v>
      </c>
      <c r="J4284">
        <v>1</v>
      </c>
      <c r="K4284" t="s">
        <v>19269</v>
      </c>
    </row>
    <row r="4285" spans="1:11" x14ac:dyDescent="0.35">
      <c r="A4285" t="s">
        <v>19044</v>
      </c>
      <c r="B4285" t="s">
        <v>20345</v>
      </c>
      <c r="C4285" t="s">
        <v>20341</v>
      </c>
      <c r="D4285" t="s">
        <v>20342</v>
      </c>
      <c r="E4285" t="s">
        <v>20343</v>
      </c>
      <c r="F4285" s="2">
        <v>0</v>
      </c>
      <c r="G4285" t="s">
        <v>19049</v>
      </c>
      <c r="H4285" t="s">
        <v>20344</v>
      </c>
      <c r="I4285">
        <v>54</v>
      </c>
      <c r="J4285">
        <v>1</v>
      </c>
      <c r="K4285" t="s">
        <v>19269</v>
      </c>
    </row>
    <row r="4286" spans="1:11" x14ac:dyDescent="0.35">
      <c r="A4286" t="s">
        <v>19044</v>
      </c>
      <c r="B4286" t="s">
        <v>20346</v>
      </c>
      <c r="C4286" t="s">
        <v>20341</v>
      </c>
      <c r="D4286" t="s">
        <v>20342</v>
      </c>
      <c r="E4286" t="s">
        <v>20343</v>
      </c>
      <c r="F4286" s="2">
        <v>0</v>
      </c>
      <c r="G4286" t="s">
        <v>19149</v>
      </c>
      <c r="H4286" t="s">
        <v>20344</v>
      </c>
      <c r="I4286">
        <v>83</v>
      </c>
      <c r="J4286">
        <v>1</v>
      </c>
      <c r="K4286" t="s">
        <v>19269</v>
      </c>
    </row>
    <row r="4287" spans="1:11" x14ac:dyDescent="0.35">
      <c r="A4287" t="s">
        <v>19044</v>
      </c>
      <c r="B4287" t="s">
        <v>20347</v>
      </c>
      <c r="C4287" t="s">
        <v>20348</v>
      </c>
      <c r="D4287" t="s">
        <v>20349</v>
      </c>
      <c r="E4287" t="s">
        <v>20350</v>
      </c>
      <c r="F4287" s="2">
        <v>0</v>
      </c>
      <c r="G4287" t="s">
        <v>19058</v>
      </c>
      <c r="H4287" t="s">
        <v>20351</v>
      </c>
      <c r="I4287">
        <v>37</v>
      </c>
      <c r="J4287">
        <v>1</v>
      </c>
      <c r="K4287" t="s">
        <v>19379</v>
      </c>
    </row>
    <row r="4288" spans="1:11" x14ac:dyDescent="0.35">
      <c r="A4288" t="s">
        <v>19044</v>
      </c>
      <c r="B4288" t="s">
        <v>20352</v>
      </c>
      <c r="C4288" t="s">
        <v>20353</v>
      </c>
      <c r="D4288" t="s">
        <v>20354</v>
      </c>
      <c r="E4288" t="s">
        <v>20355</v>
      </c>
      <c r="F4288" s="2">
        <v>0</v>
      </c>
      <c r="G4288" t="s">
        <v>81</v>
      </c>
      <c r="H4288" t="s">
        <v>20356</v>
      </c>
      <c r="I4288">
        <v>22</v>
      </c>
      <c r="J4288">
        <v>1</v>
      </c>
      <c r="K4288" t="s">
        <v>19275</v>
      </c>
    </row>
    <row r="4289" spans="1:11" x14ac:dyDescent="0.35">
      <c r="A4289" t="s">
        <v>19044</v>
      </c>
      <c r="B4289" t="s">
        <v>20357</v>
      </c>
      <c r="C4289" t="s">
        <v>20358</v>
      </c>
      <c r="D4289" t="s">
        <v>20359</v>
      </c>
      <c r="E4289" t="s">
        <v>20360</v>
      </c>
      <c r="F4289" s="2">
        <v>0</v>
      </c>
      <c r="G4289" t="s">
        <v>16</v>
      </c>
      <c r="H4289" t="s">
        <v>20361</v>
      </c>
      <c r="I4289">
        <v>33</v>
      </c>
      <c r="J4289">
        <v>1</v>
      </c>
      <c r="K4289" t="s">
        <v>19275</v>
      </c>
    </row>
    <row r="4290" spans="1:11" x14ac:dyDescent="0.35">
      <c r="A4290" t="s">
        <v>19044</v>
      </c>
      <c r="B4290" t="s">
        <v>20362</v>
      </c>
      <c r="C4290" t="s">
        <v>20363</v>
      </c>
      <c r="D4290" t="s">
        <v>20364</v>
      </c>
      <c r="E4290" t="s">
        <v>20365</v>
      </c>
      <c r="F4290" s="2">
        <v>0</v>
      </c>
      <c r="G4290" t="s">
        <v>22</v>
      </c>
      <c r="H4290" t="s">
        <v>20366</v>
      </c>
      <c r="I4290">
        <v>22</v>
      </c>
      <c r="J4290">
        <v>1</v>
      </c>
      <c r="K4290" t="s">
        <v>19275</v>
      </c>
    </row>
    <row r="4291" spans="1:11" x14ac:dyDescent="0.35">
      <c r="A4291" t="s">
        <v>19044</v>
      </c>
      <c r="B4291" t="s">
        <v>20367</v>
      </c>
      <c r="C4291" t="s">
        <v>20368</v>
      </c>
      <c r="D4291" t="s">
        <v>20369</v>
      </c>
      <c r="E4291" t="s">
        <v>20370</v>
      </c>
      <c r="F4291" s="2">
        <v>0</v>
      </c>
      <c r="G4291" t="s">
        <v>19213</v>
      </c>
      <c r="H4291" t="s">
        <v>20371</v>
      </c>
      <c r="I4291">
        <v>42</v>
      </c>
      <c r="J4291">
        <v>1</v>
      </c>
      <c r="K4291" t="s">
        <v>19275</v>
      </c>
    </row>
    <row r="4292" spans="1:11" x14ac:dyDescent="0.35">
      <c r="A4292" t="s">
        <v>19044</v>
      </c>
      <c r="B4292" t="s">
        <v>20372</v>
      </c>
      <c r="C4292" t="s">
        <v>20373</v>
      </c>
      <c r="D4292" t="s">
        <v>20374</v>
      </c>
      <c r="E4292" t="s">
        <v>20375</v>
      </c>
      <c r="F4292" s="2">
        <v>0</v>
      </c>
      <c r="G4292" t="s">
        <v>19067</v>
      </c>
      <c r="H4292" t="s">
        <v>20376</v>
      </c>
      <c r="I4292">
        <v>22</v>
      </c>
      <c r="J4292">
        <v>1</v>
      </c>
      <c r="K4292" t="s">
        <v>19275</v>
      </c>
    </row>
    <row r="4293" spans="1:11" x14ac:dyDescent="0.35">
      <c r="A4293" t="s">
        <v>19044</v>
      </c>
      <c r="B4293" t="s">
        <v>20377</v>
      </c>
      <c r="C4293" t="s">
        <v>20378</v>
      </c>
      <c r="D4293" t="s">
        <v>20379</v>
      </c>
      <c r="E4293" t="s">
        <v>20379</v>
      </c>
      <c r="F4293" s="2">
        <v>0</v>
      </c>
      <c r="G4293" t="s">
        <v>45</v>
      </c>
      <c r="H4293" t="s">
        <v>20380</v>
      </c>
      <c r="I4293">
        <v>39</v>
      </c>
      <c r="J4293">
        <v>1</v>
      </c>
      <c r="K4293" t="s">
        <v>19379</v>
      </c>
    </row>
    <row r="4294" spans="1:11" x14ac:dyDescent="0.35">
      <c r="A4294" t="s">
        <v>19044</v>
      </c>
      <c r="B4294" t="s">
        <v>20381</v>
      </c>
      <c r="C4294" t="s">
        <v>20382</v>
      </c>
      <c r="D4294" t="s">
        <v>20383</v>
      </c>
      <c r="E4294" t="s">
        <v>20384</v>
      </c>
      <c r="F4294" s="2">
        <v>0</v>
      </c>
      <c r="G4294" t="s">
        <v>51</v>
      </c>
      <c r="H4294" t="s">
        <v>20385</v>
      </c>
      <c r="I4294">
        <v>45</v>
      </c>
      <c r="J4294">
        <v>1</v>
      </c>
      <c r="K4294" t="s">
        <v>19275</v>
      </c>
    </row>
    <row r="4295" spans="1:11" x14ac:dyDescent="0.35">
      <c r="A4295" t="s">
        <v>19044</v>
      </c>
      <c r="B4295" t="s">
        <v>20386</v>
      </c>
      <c r="C4295" t="s">
        <v>20387</v>
      </c>
      <c r="D4295" t="s">
        <v>20388</v>
      </c>
      <c r="E4295" t="s">
        <v>20389</v>
      </c>
      <c r="F4295" s="2">
        <v>0</v>
      </c>
      <c r="G4295" t="s">
        <v>57</v>
      </c>
      <c r="H4295" t="s">
        <v>20390</v>
      </c>
      <c r="I4295">
        <v>22</v>
      </c>
      <c r="J4295">
        <v>1</v>
      </c>
      <c r="K4295" t="s">
        <v>19275</v>
      </c>
    </row>
    <row r="4296" spans="1:11" x14ac:dyDescent="0.35">
      <c r="A4296" t="s">
        <v>19044</v>
      </c>
      <c r="B4296" t="s">
        <v>20391</v>
      </c>
      <c r="C4296" t="s">
        <v>20392</v>
      </c>
      <c r="D4296" t="s">
        <v>20393</v>
      </c>
      <c r="E4296" t="s">
        <v>20394</v>
      </c>
      <c r="F4296" s="2">
        <v>0</v>
      </c>
      <c r="G4296" t="s">
        <v>19049</v>
      </c>
      <c r="H4296" t="s">
        <v>20395</v>
      </c>
      <c r="I4296">
        <v>43</v>
      </c>
      <c r="J4296">
        <v>1</v>
      </c>
      <c r="K4296" t="s">
        <v>19269</v>
      </c>
    </row>
    <row r="4297" spans="1:11" x14ac:dyDescent="0.35">
      <c r="A4297" t="s">
        <v>19044</v>
      </c>
      <c r="B4297" t="s">
        <v>20396</v>
      </c>
      <c r="C4297" t="s">
        <v>20397</v>
      </c>
      <c r="D4297" t="s">
        <v>20398</v>
      </c>
      <c r="E4297" t="s">
        <v>20399</v>
      </c>
      <c r="F4297" s="2">
        <v>0</v>
      </c>
      <c r="G4297" t="s">
        <v>19149</v>
      </c>
      <c r="H4297" t="s">
        <v>20400</v>
      </c>
      <c r="I4297">
        <v>30</v>
      </c>
      <c r="J4297">
        <v>1</v>
      </c>
      <c r="K4297" t="s">
        <v>19275</v>
      </c>
    </row>
    <row r="4298" spans="1:11" x14ac:dyDescent="0.35">
      <c r="A4298" t="s">
        <v>19044</v>
      </c>
      <c r="B4298" t="s">
        <v>20401</v>
      </c>
      <c r="C4298" t="s">
        <v>20402</v>
      </c>
      <c r="D4298" t="s">
        <v>20403</v>
      </c>
      <c r="E4298" t="s">
        <v>20404</v>
      </c>
      <c r="F4298" s="2">
        <v>0</v>
      </c>
      <c r="G4298" t="s">
        <v>19058</v>
      </c>
      <c r="H4298" t="s">
        <v>20405</v>
      </c>
      <c r="I4298">
        <v>35</v>
      </c>
      <c r="J4298">
        <v>1</v>
      </c>
      <c r="K4298" t="s">
        <v>19275</v>
      </c>
    </row>
    <row r="4299" spans="1:11" x14ac:dyDescent="0.35">
      <c r="A4299" t="s">
        <v>19044</v>
      </c>
      <c r="B4299" t="s">
        <v>20406</v>
      </c>
      <c r="C4299" t="s">
        <v>20407</v>
      </c>
      <c r="D4299" t="s">
        <v>20408</v>
      </c>
      <c r="E4299" t="s">
        <v>20409</v>
      </c>
      <c r="F4299" s="2">
        <v>0</v>
      </c>
      <c r="G4299" t="s">
        <v>81</v>
      </c>
      <c r="H4299" t="s">
        <v>20410</v>
      </c>
      <c r="I4299">
        <v>37</v>
      </c>
      <c r="J4299">
        <v>1</v>
      </c>
      <c r="K4299" t="s">
        <v>19275</v>
      </c>
    </row>
    <row r="4300" spans="1:11" x14ac:dyDescent="0.35">
      <c r="A4300" t="s">
        <v>19044</v>
      </c>
      <c r="B4300" t="s">
        <v>20411</v>
      </c>
      <c r="C4300" t="s">
        <v>20412</v>
      </c>
      <c r="D4300" t="s">
        <v>20413</v>
      </c>
      <c r="E4300" t="s">
        <v>20414</v>
      </c>
      <c r="F4300" s="2">
        <v>0</v>
      </c>
      <c r="G4300" t="s">
        <v>16</v>
      </c>
      <c r="H4300" t="s">
        <v>20415</v>
      </c>
      <c r="I4300">
        <v>43</v>
      </c>
      <c r="J4300">
        <v>1</v>
      </c>
      <c r="K4300" t="s">
        <v>19379</v>
      </c>
    </row>
    <row r="4301" spans="1:11" x14ac:dyDescent="0.35">
      <c r="A4301" t="s">
        <v>19044</v>
      </c>
      <c r="B4301" t="s">
        <v>20416</v>
      </c>
      <c r="C4301" t="s">
        <v>20417</v>
      </c>
      <c r="D4301" t="s">
        <v>20418</v>
      </c>
      <c r="E4301" t="s">
        <v>20419</v>
      </c>
      <c r="F4301" s="2">
        <v>0</v>
      </c>
      <c r="G4301" t="s">
        <v>22</v>
      </c>
      <c r="H4301" t="s">
        <v>20420</v>
      </c>
      <c r="I4301">
        <v>55</v>
      </c>
      <c r="J4301">
        <v>1</v>
      </c>
      <c r="K4301" t="s">
        <v>19269</v>
      </c>
    </row>
    <row r="4302" spans="1:11" x14ac:dyDescent="0.35">
      <c r="A4302" t="s">
        <v>19044</v>
      </c>
      <c r="B4302" t="s">
        <v>20421</v>
      </c>
      <c r="C4302" t="s">
        <v>20422</v>
      </c>
      <c r="D4302" t="s">
        <v>20423</v>
      </c>
      <c r="E4302" t="s">
        <v>20424</v>
      </c>
      <c r="F4302" s="2">
        <v>0</v>
      </c>
      <c r="G4302" t="s">
        <v>19213</v>
      </c>
      <c r="H4302" t="s">
        <v>20425</v>
      </c>
      <c r="I4302">
        <v>8</v>
      </c>
      <c r="J4302">
        <v>1</v>
      </c>
      <c r="K4302" t="s">
        <v>19275</v>
      </c>
    </row>
    <row r="4303" spans="1:11" x14ac:dyDescent="0.35">
      <c r="A4303" t="s">
        <v>19044</v>
      </c>
      <c r="B4303" t="s">
        <v>20426</v>
      </c>
      <c r="C4303" t="s">
        <v>20427</v>
      </c>
      <c r="D4303" t="s">
        <v>20423</v>
      </c>
      <c r="E4303" t="s">
        <v>20424</v>
      </c>
      <c r="F4303" s="2">
        <v>0</v>
      </c>
      <c r="G4303" t="s">
        <v>19067</v>
      </c>
      <c r="H4303" t="s">
        <v>20428</v>
      </c>
      <c r="I4303">
        <v>27</v>
      </c>
      <c r="J4303">
        <v>1</v>
      </c>
      <c r="K4303" t="s">
        <v>19269</v>
      </c>
    </row>
    <row r="4304" spans="1:11" x14ac:dyDescent="0.35">
      <c r="A4304" t="s">
        <v>19044</v>
      </c>
      <c r="B4304" t="s">
        <v>20429</v>
      </c>
      <c r="C4304" t="s">
        <v>20430</v>
      </c>
      <c r="D4304" t="s">
        <v>20431</v>
      </c>
      <c r="E4304" t="s">
        <v>20432</v>
      </c>
      <c r="F4304" s="2">
        <v>0</v>
      </c>
      <c r="G4304" t="s">
        <v>45</v>
      </c>
      <c r="H4304" t="s">
        <v>20433</v>
      </c>
      <c r="I4304">
        <v>35</v>
      </c>
      <c r="J4304">
        <v>1</v>
      </c>
      <c r="K4304" t="s">
        <v>19269</v>
      </c>
    </row>
    <row r="4305" spans="1:11" x14ac:dyDescent="0.35">
      <c r="A4305" t="s">
        <v>19044</v>
      </c>
      <c r="B4305" t="s">
        <v>20434</v>
      </c>
      <c r="C4305" t="s">
        <v>20435</v>
      </c>
      <c r="D4305" t="s">
        <v>20436</v>
      </c>
      <c r="E4305" t="s">
        <v>20437</v>
      </c>
      <c r="F4305" s="2">
        <v>0</v>
      </c>
      <c r="G4305" t="s">
        <v>51</v>
      </c>
      <c r="H4305" t="s">
        <v>20438</v>
      </c>
      <c r="I4305">
        <v>50</v>
      </c>
      <c r="J4305">
        <v>1</v>
      </c>
      <c r="K4305" t="s">
        <v>19269</v>
      </c>
    </row>
    <row r="4306" spans="1:11" x14ac:dyDescent="0.35">
      <c r="A4306" t="s">
        <v>19044</v>
      </c>
      <c r="B4306" t="s">
        <v>20439</v>
      </c>
      <c r="C4306" t="s">
        <v>20440</v>
      </c>
      <c r="D4306" t="s">
        <v>20441</v>
      </c>
      <c r="E4306" t="s">
        <v>20442</v>
      </c>
      <c r="F4306" s="2">
        <v>0</v>
      </c>
      <c r="G4306" t="s">
        <v>57</v>
      </c>
      <c r="H4306" t="s">
        <v>20443</v>
      </c>
      <c r="I4306">
        <v>35</v>
      </c>
      <c r="J4306">
        <v>1</v>
      </c>
      <c r="K4306" t="s">
        <v>19275</v>
      </c>
    </row>
    <row r="4307" spans="1:11" x14ac:dyDescent="0.35">
      <c r="A4307" t="s">
        <v>19044</v>
      </c>
      <c r="B4307" t="s">
        <v>20444</v>
      </c>
      <c r="C4307" t="s">
        <v>20445</v>
      </c>
      <c r="D4307" t="s">
        <v>20446</v>
      </c>
      <c r="E4307" t="s">
        <v>20447</v>
      </c>
      <c r="F4307" s="2">
        <v>0</v>
      </c>
      <c r="G4307" t="s">
        <v>19049</v>
      </c>
      <c r="H4307" t="s">
        <v>20448</v>
      </c>
      <c r="I4307">
        <v>24</v>
      </c>
      <c r="J4307">
        <v>1</v>
      </c>
      <c r="K4307" t="s">
        <v>19379</v>
      </c>
    </row>
    <row r="4308" spans="1:11" x14ac:dyDescent="0.35">
      <c r="A4308" t="s">
        <v>19044</v>
      </c>
      <c r="B4308" t="s">
        <v>20449</v>
      </c>
      <c r="C4308" t="s">
        <v>20450</v>
      </c>
      <c r="D4308" t="s">
        <v>20451</v>
      </c>
      <c r="E4308" t="s">
        <v>20452</v>
      </c>
      <c r="F4308" s="2">
        <v>0</v>
      </c>
      <c r="G4308" t="s">
        <v>19149</v>
      </c>
      <c r="H4308" t="s">
        <v>20453</v>
      </c>
      <c r="I4308">
        <v>139</v>
      </c>
      <c r="J4308">
        <v>1</v>
      </c>
      <c r="K4308" t="s">
        <v>19269</v>
      </c>
    </row>
    <row r="4309" spans="1:11" x14ac:dyDescent="0.35">
      <c r="A4309" t="s">
        <v>19044</v>
      </c>
      <c r="B4309" t="s">
        <v>20454</v>
      </c>
      <c r="C4309" t="s">
        <v>20455</v>
      </c>
      <c r="D4309" t="s">
        <v>20456</v>
      </c>
      <c r="E4309" t="s">
        <v>20457</v>
      </c>
      <c r="F4309" s="2">
        <v>0</v>
      </c>
      <c r="G4309" t="s">
        <v>19058</v>
      </c>
      <c r="H4309" t="s">
        <v>20458</v>
      </c>
      <c r="I4309">
        <v>39</v>
      </c>
      <c r="J4309">
        <v>1</v>
      </c>
      <c r="K4309" t="s">
        <v>19275</v>
      </c>
    </row>
    <row r="4310" spans="1:11" x14ac:dyDescent="0.35">
      <c r="A4310" t="s">
        <v>19044</v>
      </c>
      <c r="B4310" t="s">
        <v>20459</v>
      </c>
      <c r="C4310" t="s">
        <v>20460</v>
      </c>
      <c r="D4310" t="s">
        <v>20461</v>
      </c>
      <c r="E4310" t="s">
        <v>20462</v>
      </c>
      <c r="F4310" s="2">
        <v>0</v>
      </c>
      <c r="G4310" t="s">
        <v>81</v>
      </c>
      <c r="H4310" t="s">
        <v>20463</v>
      </c>
      <c r="I4310">
        <v>44</v>
      </c>
      <c r="J4310">
        <v>1</v>
      </c>
      <c r="K4310" t="s">
        <v>19275</v>
      </c>
    </row>
    <row r="4311" spans="1:11" x14ac:dyDescent="0.35">
      <c r="A4311" t="s">
        <v>19044</v>
      </c>
      <c r="B4311" t="s">
        <v>20464</v>
      </c>
      <c r="C4311" t="s">
        <v>20465</v>
      </c>
      <c r="D4311" t="s">
        <v>20466</v>
      </c>
      <c r="E4311" t="s">
        <v>20467</v>
      </c>
      <c r="F4311" s="2">
        <v>0</v>
      </c>
      <c r="G4311" t="s">
        <v>16</v>
      </c>
      <c r="H4311" t="s">
        <v>20468</v>
      </c>
      <c r="I4311">
        <v>25</v>
      </c>
      <c r="J4311">
        <v>1</v>
      </c>
      <c r="K4311" t="s">
        <v>19275</v>
      </c>
    </row>
    <row r="4312" spans="1:11" x14ac:dyDescent="0.35">
      <c r="A4312" t="s">
        <v>19044</v>
      </c>
      <c r="B4312" t="s">
        <v>20469</v>
      </c>
      <c r="C4312" t="s">
        <v>20470</v>
      </c>
      <c r="D4312" t="s">
        <v>20471</v>
      </c>
      <c r="E4312" t="s">
        <v>20472</v>
      </c>
      <c r="F4312" s="2">
        <v>0</v>
      </c>
      <c r="G4312" t="s">
        <v>22</v>
      </c>
      <c r="H4312" t="s">
        <v>20473</v>
      </c>
      <c r="I4312">
        <v>54</v>
      </c>
      <c r="J4312">
        <v>1</v>
      </c>
      <c r="K4312" t="s">
        <v>19269</v>
      </c>
    </row>
    <row r="4313" spans="1:11" x14ac:dyDescent="0.35">
      <c r="A4313" t="s">
        <v>19044</v>
      </c>
      <c r="B4313" t="s">
        <v>20474</v>
      </c>
      <c r="C4313" t="s">
        <v>20475</v>
      </c>
      <c r="D4313" t="s">
        <v>20476</v>
      </c>
      <c r="E4313" t="s">
        <v>20477</v>
      </c>
      <c r="F4313" s="2">
        <v>0</v>
      </c>
      <c r="G4313" t="s">
        <v>19213</v>
      </c>
      <c r="H4313" t="s">
        <v>20478</v>
      </c>
      <c r="I4313">
        <v>25</v>
      </c>
      <c r="J4313">
        <v>1</v>
      </c>
      <c r="K4313" t="s">
        <v>19275</v>
      </c>
    </row>
    <row r="4314" spans="1:11" x14ac:dyDescent="0.35">
      <c r="A4314" t="s">
        <v>19044</v>
      </c>
      <c r="B4314" t="s">
        <v>20479</v>
      </c>
      <c r="C4314" t="s">
        <v>20480</v>
      </c>
      <c r="D4314" t="s">
        <v>20481</v>
      </c>
      <c r="E4314" t="s">
        <v>20482</v>
      </c>
      <c r="F4314" s="2">
        <v>0</v>
      </c>
      <c r="G4314" t="s">
        <v>19067</v>
      </c>
      <c r="H4314" t="s">
        <v>20483</v>
      </c>
      <c r="I4314">
        <v>31</v>
      </c>
      <c r="J4314">
        <v>1</v>
      </c>
      <c r="K4314" t="s">
        <v>19379</v>
      </c>
    </row>
    <row r="4315" spans="1:11" x14ac:dyDescent="0.35">
      <c r="A4315" t="s">
        <v>19044</v>
      </c>
      <c r="B4315" t="s">
        <v>20484</v>
      </c>
      <c r="C4315" t="s">
        <v>20485</v>
      </c>
      <c r="D4315" t="s">
        <v>20486</v>
      </c>
      <c r="E4315" t="s">
        <v>20487</v>
      </c>
      <c r="F4315" s="2">
        <v>0</v>
      </c>
      <c r="G4315" t="s">
        <v>45</v>
      </c>
      <c r="H4315" t="s">
        <v>20488</v>
      </c>
      <c r="I4315">
        <v>44</v>
      </c>
      <c r="J4315">
        <v>1</v>
      </c>
      <c r="K4315" t="s">
        <v>19269</v>
      </c>
    </row>
    <row r="4316" spans="1:11" x14ac:dyDescent="0.35">
      <c r="A4316" t="s">
        <v>19044</v>
      </c>
      <c r="B4316" t="s">
        <v>20489</v>
      </c>
      <c r="C4316" t="s">
        <v>20490</v>
      </c>
      <c r="D4316" t="s">
        <v>20491</v>
      </c>
      <c r="E4316" t="s">
        <v>20492</v>
      </c>
      <c r="F4316" s="2">
        <v>0</v>
      </c>
      <c r="G4316" t="s">
        <v>51</v>
      </c>
      <c r="H4316" t="s">
        <v>20493</v>
      </c>
      <c r="I4316">
        <v>34</v>
      </c>
      <c r="J4316">
        <v>1</v>
      </c>
      <c r="K4316" t="s">
        <v>19275</v>
      </c>
    </row>
    <row r="4317" spans="1:11" x14ac:dyDescent="0.35">
      <c r="A4317" t="s">
        <v>19044</v>
      </c>
      <c r="B4317" t="s">
        <v>20494</v>
      </c>
      <c r="C4317" t="s">
        <v>20495</v>
      </c>
      <c r="D4317" t="s">
        <v>20496</v>
      </c>
      <c r="E4317" t="s">
        <v>20496</v>
      </c>
      <c r="F4317" s="2">
        <v>0</v>
      </c>
      <c r="G4317" t="s">
        <v>19049</v>
      </c>
      <c r="H4317" t="s">
        <v>20497</v>
      </c>
      <c r="I4317">
        <v>50</v>
      </c>
      <c r="J4317">
        <v>1</v>
      </c>
      <c r="K4317" t="s">
        <v>19379</v>
      </c>
    </row>
    <row r="4318" spans="1:11" x14ac:dyDescent="0.35">
      <c r="A4318" t="s">
        <v>19044</v>
      </c>
      <c r="B4318" t="s">
        <v>20498</v>
      </c>
      <c r="C4318" t="s">
        <v>20499</v>
      </c>
      <c r="D4318" t="s">
        <v>20500</v>
      </c>
      <c r="E4318" t="s">
        <v>20501</v>
      </c>
      <c r="F4318" s="2">
        <v>0</v>
      </c>
      <c r="G4318" t="s">
        <v>19149</v>
      </c>
      <c r="H4318" t="s">
        <v>19306</v>
      </c>
      <c r="I4318">
        <v>36</v>
      </c>
      <c r="J4318">
        <v>1</v>
      </c>
      <c r="K4318" t="s">
        <v>19379</v>
      </c>
    </row>
    <row r="4319" spans="1:11" x14ac:dyDescent="0.35">
      <c r="A4319" t="s">
        <v>19044</v>
      </c>
      <c r="B4319" t="s">
        <v>20502</v>
      </c>
      <c r="C4319" t="s">
        <v>20503</v>
      </c>
      <c r="D4319" t="s">
        <v>20504</v>
      </c>
      <c r="E4319" t="s">
        <v>20505</v>
      </c>
      <c r="F4319" s="2">
        <v>0</v>
      </c>
      <c r="G4319" t="s">
        <v>19058</v>
      </c>
      <c r="H4319" t="s">
        <v>20506</v>
      </c>
      <c r="I4319">
        <v>44</v>
      </c>
      <c r="J4319">
        <v>1</v>
      </c>
      <c r="K4319" t="s">
        <v>19275</v>
      </c>
    </row>
    <row r="4320" spans="1:11" x14ac:dyDescent="0.35">
      <c r="A4320" t="s">
        <v>19044</v>
      </c>
      <c r="B4320" t="s">
        <v>20507</v>
      </c>
      <c r="C4320" t="s">
        <v>20508</v>
      </c>
      <c r="D4320" t="s">
        <v>20509</v>
      </c>
      <c r="E4320" t="s">
        <v>20510</v>
      </c>
      <c r="F4320" s="2">
        <v>0</v>
      </c>
      <c r="G4320" t="s">
        <v>81</v>
      </c>
      <c r="H4320" t="s">
        <v>20511</v>
      </c>
      <c r="I4320">
        <v>36</v>
      </c>
      <c r="J4320">
        <v>1</v>
      </c>
      <c r="K4320" t="s">
        <v>19379</v>
      </c>
    </row>
    <row r="4321" spans="1:11" x14ac:dyDescent="0.35">
      <c r="A4321" t="s">
        <v>19044</v>
      </c>
      <c r="B4321" t="s">
        <v>20512</v>
      </c>
      <c r="C4321" t="s">
        <v>20513</v>
      </c>
      <c r="D4321" t="s">
        <v>20514</v>
      </c>
      <c r="E4321" t="s">
        <v>20515</v>
      </c>
      <c r="F4321" s="2">
        <v>0</v>
      </c>
      <c r="G4321" t="s">
        <v>16</v>
      </c>
      <c r="H4321" t="s">
        <v>20516</v>
      </c>
      <c r="I4321">
        <v>43</v>
      </c>
      <c r="J4321">
        <v>1</v>
      </c>
      <c r="K4321" t="s">
        <v>19275</v>
      </c>
    </row>
    <row r="4322" spans="1:11" x14ac:dyDescent="0.35">
      <c r="A4322" t="s">
        <v>19044</v>
      </c>
      <c r="B4322" t="s">
        <v>20517</v>
      </c>
      <c r="C4322" t="s">
        <v>20518</v>
      </c>
      <c r="D4322" t="s">
        <v>20519</v>
      </c>
      <c r="E4322" t="s">
        <v>20520</v>
      </c>
      <c r="F4322" s="2">
        <v>0</v>
      </c>
      <c r="G4322" t="s">
        <v>22</v>
      </c>
      <c r="H4322" t="s">
        <v>20521</v>
      </c>
      <c r="I4322">
        <v>45</v>
      </c>
      <c r="J4322">
        <v>1</v>
      </c>
      <c r="K4322" t="s">
        <v>19275</v>
      </c>
    </row>
    <row r="4323" spans="1:11" x14ac:dyDescent="0.35">
      <c r="A4323" t="s">
        <v>19044</v>
      </c>
      <c r="B4323" t="s">
        <v>20522</v>
      </c>
      <c r="C4323" t="s">
        <v>20523</v>
      </c>
      <c r="D4323" t="s">
        <v>20524</v>
      </c>
      <c r="E4323" t="s">
        <v>20525</v>
      </c>
      <c r="F4323" s="2">
        <v>0</v>
      </c>
      <c r="G4323" t="s">
        <v>19213</v>
      </c>
      <c r="H4323" t="s">
        <v>20526</v>
      </c>
      <c r="I4323">
        <v>33</v>
      </c>
      <c r="J4323">
        <v>1</v>
      </c>
      <c r="K4323" t="s">
        <v>19275</v>
      </c>
    </row>
    <row r="4324" spans="1:11" x14ac:dyDescent="0.35">
      <c r="A4324" t="s">
        <v>19044</v>
      </c>
      <c r="B4324" t="s">
        <v>20527</v>
      </c>
      <c r="C4324" t="s">
        <v>20528</v>
      </c>
      <c r="D4324" t="s">
        <v>20524</v>
      </c>
      <c r="E4324" t="s">
        <v>20525</v>
      </c>
      <c r="F4324" s="2">
        <v>0</v>
      </c>
      <c r="G4324" t="s">
        <v>19067</v>
      </c>
      <c r="H4324" t="s">
        <v>20526</v>
      </c>
      <c r="I4324">
        <v>41</v>
      </c>
      <c r="J4324">
        <v>1</v>
      </c>
      <c r="K4324" t="s">
        <v>19275</v>
      </c>
    </row>
    <row r="4325" spans="1:11" x14ac:dyDescent="0.35">
      <c r="A4325" t="s">
        <v>19044</v>
      </c>
      <c r="B4325" t="s">
        <v>20529</v>
      </c>
      <c r="C4325" t="s">
        <v>20530</v>
      </c>
      <c r="D4325" t="s">
        <v>20531</v>
      </c>
      <c r="E4325" t="s">
        <v>20532</v>
      </c>
      <c r="F4325" s="2">
        <v>0</v>
      </c>
      <c r="G4325" t="s">
        <v>45</v>
      </c>
      <c r="H4325" t="s">
        <v>20533</v>
      </c>
      <c r="I4325">
        <v>26</v>
      </c>
      <c r="J4325">
        <v>1</v>
      </c>
      <c r="K4325" t="s">
        <v>19275</v>
      </c>
    </row>
    <row r="4326" spans="1:11" x14ac:dyDescent="0.35">
      <c r="A4326" t="s">
        <v>19044</v>
      </c>
      <c r="B4326" t="s">
        <v>20534</v>
      </c>
      <c r="C4326" t="s">
        <v>20535</v>
      </c>
      <c r="D4326" t="s">
        <v>20536</v>
      </c>
      <c r="E4326" t="s">
        <v>20537</v>
      </c>
      <c r="F4326" s="2">
        <v>0</v>
      </c>
      <c r="G4326" t="s">
        <v>51</v>
      </c>
      <c r="H4326" t="s">
        <v>20538</v>
      </c>
      <c r="I4326">
        <v>76</v>
      </c>
      <c r="J4326">
        <v>1</v>
      </c>
      <c r="K4326" t="s">
        <v>19269</v>
      </c>
    </row>
    <row r="4327" spans="1:11" x14ac:dyDescent="0.35">
      <c r="A4327" t="s">
        <v>19044</v>
      </c>
      <c r="B4327" t="s">
        <v>20539</v>
      </c>
      <c r="C4327" t="s">
        <v>20540</v>
      </c>
      <c r="D4327" t="s">
        <v>20541</v>
      </c>
      <c r="E4327" t="s">
        <v>20542</v>
      </c>
      <c r="F4327" s="2">
        <v>0</v>
      </c>
      <c r="G4327" t="s">
        <v>57</v>
      </c>
      <c r="H4327" t="s">
        <v>20543</v>
      </c>
      <c r="I4327">
        <v>29</v>
      </c>
      <c r="J4327">
        <v>1</v>
      </c>
      <c r="K4327" t="s">
        <v>19269</v>
      </c>
    </row>
    <row r="4328" spans="1:11" x14ac:dyDescent="0.35">
      <c r="A4328" t="s">
        <v>19044</v>
      </c>
      <c r="B4328" t="s">
        <v>20544</v>
      </c>
      <c r="C4328" t="s">
        <v>20545</v>
      </c>
      <c r="D4328" t="s">
        <v>20546</v>
      </c>
      <c r="E4328" t="s">
        <v>20547</v>
      </c>
      <c r="F4328" s="2">
        <v>0</v>
      </c>
      <c r="G4328" t="s">
        <v>19213</v>
      </c>
      <c r="H4328" t="s">
        <v>20548</v>
      </c>
      <c r="I4328">
        <v>0</v>
      </c>
      <c r="J4328">
        <v>1</v>
      </c>
      <c r="K4328" t="s">
        <v>19379</v>
      </c>
    </row>
    <row r="4329" spans="1:11" x14ac:dyDescent="0.35">
      <c r="A4329" t="s">
        <v>19044</v>
      </c>
      <c r="B4329" t="s">
        <v>20549</v>
      </c>
      <c r="C4329" t="s">
        <v>20550</v>
      </c>
      <c r="D4329" t="s">
        <v>20551</v>
      </c>
      <c r="E4329" t="s">
        <v>20552</v>
      </c>
      <c r="F4329" s="2">
        <v>0</v>
      </c>
      <c r="G4329" t="s">
        <v>19067</v>
      </c>
      <c r="H4329" t="s">
        <v>20553</v>
      </c>
      <c r="I4329">
        <v>38</v>
      </c>
      <c r="J4329">
        <v>1</v>
      </c>
      <c r="K4329" t="s">
        <v>19275</v>
      </c>
    </row>
    <row r="4330" spans="1:11" x14ac:dyDescent="0.35">
      <c r="A4330" t="s">
        <v>19044</v>
      </c>
      <c r="B4330" t="s">
        <v>20554</v>
      </c>
      <c r="C4330" t="s">
        <v>20555</v>
      </c>
      <c r="D4330" t="s">
        <v>20556</v>
      </c>
      <c r="E4330" t="s">
        <v>20557</v>
      </c>
      <c r="F4330" s="2">
        <v>0</v>
      </c>
      <c r="G4330" t="s">
        <v>45</v>
      </c>
      <c r="H4330" t="s">
        <v>20558</v>
      </c>
      <c r="I4330">
        <v>72</v>
      </c>
      <c r="J4330">
        <v>1</v>
      </c>
      <c r="K4330" t="s">
        <v>19275</v>
      </c>
    </row>
    <row r="4331" spans="1:11" x14ac:dyDescent="0.35">
      <c r="A4331" t="s">
        <v>19044</v>
      </c>
      <c r="B4331" t="s">
        <v>20559</v>
      </c>
      <c r="C4331" t="s">
        <v>20560</v>
      </c>
      <c r="D4331" t="s">
        <v>20561</v>
      </c>
      <c r="E4331" t="s">
        <v>20562</v>
      </c>
      <c r="F4331" s="2">
        <v>0</v>
      </c>
      <c r="G4331" t="s">
        <v>19049</v>
      </c>
      <c r="H4331" t="s">
        <v>20563</v>
      </c>
      <c r="I4331">
        <v>50</v>
      </c>
      <c r="J4331">
        <v>1</v>
      </c>
      <c r="K4331" t="s">
        <v>19379</v>
      </c>
    </row>
    <row r="4332" spans="1:11" x14ac:dyDescent="0.35">
      <c r="A4332" t="s">
        <v>19044</v>
      </c>
      <c r="B4332" t="s">
        <v>20564</v>
      </c>
      <c r="C4332" t="s">
        <v>20565</v>
      </c>
      <c r="D4332" t="s">
        <v>20566</v>
      </c>
      <c r="E4332" t="s">
        <v>20567</v>
      </c>
      <c r="F4332" s="2">
        <v>0</v>
      </c>
      <c r="G4332" t="s">
        <v>19149</v>
      </c>
      <c r="H4332" t="s">
        <v>20568</v>
      </c>
      <c r="I4332">
        <v>43</v>
      </c>
      <c r="J4332">
        <v>1</v>
      </c>
      <c r="K4332" t="s">
        <v>19275</v>
      </c>
    </row>
    <row r="4333" spans="1:11" x14ac:dyDescent="0.35">
      <c r="A4333" t="s">
        <v>19044</v>
      </c>
      <c r="B4333" t="s">
        <v>20569</v>
      </c>
      <c r="C4333" t="s">
        <v>20570</v>
      </c>
      <c r="D4333" t="s">
        <v>20571</v>
      </c>
      <c r="E4333" t="s">
        <v>20572</v>
      </c>
      <c r="F4333" s="2">
        <v>0</v>
      </c>
      <c r="G4333" t="s">
        <v>19058</v>
      </c>
      <c r="H4333" t="s">
        <v>20573</v>
      </c>
      <c r="I4333">
        <v>57</v>
      </c>
      <c r="J4333">
        <v>1</v>
      </c>
      <c r="K4333" t="s">
        <v>19275</v>
      </c>
    </row>
    <row r="4334" spans="1:11" x14ac:dyDescent="0.35">
      <c r="A4334" t="s">
        <v>19044</v>
      </c>
      <c r="B4334" t="s">
        <v>20574</v>
      </c>
      <c r="C4334" t="s">
        <v>20575</v>
      </c>
      <c r="D4334" t="s">
        <v>20576</v>
      </c>
      <c r="E4334" t="s">
        <v>20577</v>
      </c>
      <c r="F4334" s="2">
        <v>0</v>
      </c>
      <c r="G4334" t="s">
        <v>81</v>
      </c>
      <c r="H4334" t="s">
        <v>20578</v>
      </c>
      <c r="I4334">
        <v>43</v>
      </c>
      <c r="J4334">
        <v>1</v>
      </c>
      <c r="K4334" t="s">
        <v>19379</v>
      </c>
    </row>
    <row r="4335" spans="1:11" x14ac:dyDescent="0.35">
      <c r="A4335" t="s">
        <v>19044</v>
      </c>
      <c r="B4335" t="s">
        <v>20579</v>
      </c>
      <c r="C4335" t="s">
        <v>20580</v>
      </c>
      <c r="D4335" t="s">
        <v>20581</v>
      </c>
      <c r="E4335" t="s">
        <v>20582</v>
      </c>
      <c r="F4335" s="2">
        <v>0</v>
      </c>
      <c r="G4335" t="s">
        <v>16</v>
      </c>
      <c r="H4335" t="s">
        <v>19306</v>
      </c>
      <c r="I4335">
        <v>70</v>
      </c>
      <c r="J4335">
        <v>1</v>
      </c>
      <c r="K4335" t="s">
        <v>19379</v>
      </c>
    </row>
    <row r="4336" spans="1:11" x14ac:dyDescent="0.35">
      <c r="A4336" t="s">
        <v>19044</v>
      </c>
      <c r="B4336" t="s">
        <v>20583</v>
      </c>
      <c r="C4336" t="s">
        <v>20584</v>
      </c>
      <c r="D4336" t="s">
        <v>20585</v>
      </c>
      <c r="E4336" t="s">
        <v>20586</v>
      </c>
      <c r="F4336" s="2">
        <v>0</v>
      </c>
      <c r="G4336" t="s">
        <v>22</v>
      </c>
      <c r="H4336" t="s">
        <v>20587</v>
      </c>
      <c r="I4336">
        <v>39</v>
      </c>
      <c r="J4336">
        <v>1</v>
      </c>
      <c r="K4336" t="s">
        <v>19275</v>
      </c>
    </row>
    <row r="4337" spans="1:11" x14ac:dyDescent="0.35">
      <c r="A4337" t="s">
        <v>19044</v>
      </c>
      <c r="B4337" t="s">
        <v>20588</v>
      </c>
      <c r="C4337" t="s">
        <v>20589</v>
      </c>
      <c r="D4337" t="s">
        <v>20590</v>
      </c>
      <c r="E4337" t="s">
        <v>20591</v>
      </c>
      <c r="F4337" s="2">
        <v>0</v>
      </c>
      <c r="G4337" t="s">
        <v>19213</v>
      </c>
      <c r="H4337" t="s">
        <v>20592</v>
      </c>
      <c r="I4337">
        <v>33</v>
      </c>
      <c r="J4337">
        <v>1</v>
      </c>
      <c r="K4337" t="s">
        <v>19275</v>
      </c>
    </row>
    <row r="4338" spans="1:11" x14ac:dyDescent="0.35">
      <c r="A4338" t="s">
        <v>19044</v>
      </c>
      <c r="B4338" t="s">
        <v>20593</v>
      </c>
      <c r="C4338" t="s">
        <v>20594</v>
      </c>
      <c r="D4338" t="s">
        <v>20595</v>
      </c>
      <c r="E4338" t="s">
        <v>20596</v>
      </c>
      <c r="F4338" s="2">
        <v>0</v>
      </c>
      <c r="G4338" t="s">
        <v>19067</v>
      </c>
      <c r="H4338" t="s">
        <v>20597</v>
      </c>
      <c r="I4338">
        <v>44</v>
      </c>
      <c r="J4338">
        <v>1</v>
      </c>
      <c r="K4338" t="s">
        <v>19275</v>
      </c>
    </row>
    <row r="4339" spans="1:11" x14ac:dyDescent="0.35">
      <c r="A4339" t="s">
        <v>19044</v>
      </c>
      <c r="B4339" t="s">
        <v>20598</v>
      </c>
      <c r="C4339" t="s">
        <v>20599</v>
      </c>
      <c r="D4339" t="s">
        <v>20600</v>
      </c>
      <c r="E4339" t="s">
        <v>20596</v>
      </c>
      <c r="F4339" s="2">
        <v>0</v>
      </c>
      <c r="G4339" t="s">
        <v>45</v>
      </c>
      <c r="H4339" t="s">
        <v>19306</v>
      </c>
      <c r="I4339">
        <v>74</v>
      </c>
      <c r="J4339">
        <v>1</v>
      </c>
      <c r="K4339" t="s">
        <v>19275</v>
      </c>
    </row>
    <row r="4340" spans="1:11" x14ac:dyDescent="0.35">
      <c r="A4340" t="s">
        <v>19044</v>
      </c>
      <c r="B4340" t="s">
        <v>20601</v>
      </c>
      <c r="C4340" t="s">
        <v>20602</v>
      </c>
      <c r="D4340" t="s">
        <v>20603</v>
      </c>
      <c r="E4340" t="s">
        <v>20604</v>
      </c>
      <c r="F4340" s="2">
        <v>0</v>
      </c>
      <c r="G4340" t="s">
        <v>51</v>
      </c>
      <c r="H4340" t="s">
        <v>20605</v>
      </c>
      <c r="I4340">
        <v>88</v>
      </c>
      <c r="J4340">
        <v>1</v>
      </c>
      <c r="K4340" t="s">
        <v>19379</v>
      </c>
    </row>
    <row r="4341" spans="1:11" x14ac:dyDescent="0.35">
      <c r="A4341" t="s">
        <v>19044</v>
      </c>
      <c r="B4341" t="s">
        <v>20606</v>
      </c>
      <c r="C4341" t="s">
        <v>20607</v>
      </c>
      <c r="D4341" t="s">
        <v>20608</v>
      </c>
      <c r="E4341" t="s">
        <v>20609</v>
      </c>
      <c r="F4341" s="2">
        <v>0</v>
      </c>
      <c r="G4341" t="s">
        <v>57</v>
      </c>
      <c r="H4341" t="s">
        <v>20610</v>
      </c>
      <c r="I4341">
        <v>56</v>
      </c>
      <c r="J4341">
        <v>1</v>
      </c>
      <c r="K4341" t="s">
        <v>19275</v>
      </c>
    </row>
    <row r="4342" spans="1:11" x14ac:dyDescent="0.35">
      <c r="A4342" t="s">
        <v>19044</v>
      </c>
      <c r="B4342" t="s">
        <v>20611</v>
      </c>
      <c r="C4342" t="s">
        <v>20612</v>
      </c>
      <c r="D4342" t="s">
        <v>20613</v>
      </c>
      <c r="E4342" t="s">
        <v>20614</v>
      </c>
      <c r="F4342" s="2">
        <v>0</v>
      </c>
      <c r="G4342" t="s">
        <v>19049</v>
      </c>
      <c r="H4342" t="s">
        <v>20615</v>
      </c>
      <c r="I4342">
        <v>132</v>
      </c>
      <c r="J4342">
        <v>1</v>
      </c>
      <c r="K4342" t="s">
        <v>19275</v>
      </c>
    </row>
    <row r="4343" spans="1:11" x14ac:dyDescent="0.35">
      <c r="A4343" t="s">
        <v>19044</v>
      </c>
      <c r="B4343" t="s">
        <v>20616</v>
      </c>
      <c r="C4343" t="s">
        <v>20617</v>
      </c>
      <c r="D4343" t="s">
        <v>19217</v>
      </c>
      <c r="E4343" t="s">
        <v>19218</v>
      </c>
      <c r="F4343" s="2">
        <v>0</v>
      </c>
      <c r="G4343" t="s">
        <v>19149</v>
      </c>
      <c r="H4343" t="s">
        <v>20618</v>
      </c>
      <c r="I4343">
        <v>20</v>
      </c>
      <c r="J4343">
        <v>1</v>
      </c>
      <c r="K4343" t="s">
        <v>19269</v>
      </c>
    </row>
    <row r="4344" spans="1:11" x14ac:dyDescent="0.35">
      <c r="A4344" t="s">
        <v>19044</v>
      </c>
      <c r="B4344" t="s">
        <v>20619</v>
      </c>
      <c r="C4344" t="s">
        <v>20620</v>
      </c>
      <c r="D4344" t="s">
        <v>20621</v>
      </c>
      <c r="E4344" t="s">
        <v>20622</v>
      </c>
      <c r="F4344" s="2">
        <v>0</v>
      </c>
      <c r="G4344" t="s">
        <v>19058</v>
      </c>
      <c r="H4344" t="s">
        <v>20623</v>
      </c>
      <c r="I4344">
        <v>29</v>
      </c>
      <c r="J4344">
        <v>1</v>
      </c>
      <c r="K4344" t="s">
        <v>19275</v>
      </c>
    </row>
    <row r="4345" spans="1:11" x14ac:dyDescent="0.35">
      <c r="A4345" t="s">
        <v>19044</v>
      </c>
      <c r="B4345" t="s">
        <v>20624</v>
      </c>
      <c r="C4345" t="s">
        <v>20625</v>
      </c>
      <c r="D4345" t="s">
        <v>20626</v>
      </c>
      <c r="E4345" t="s">
        <v>20622</v>
      </c>
      <c r="F4345" s="2">
        <v>0</v>
      </c>
      <c r="G4345" t="s">
        <v>81</v>
      </c>
      <c r="H4345" t="s">
        <v>20627</v>
      </c>
      <c r="I4345">
        <v>54</v>
      </c>
      <c r="J4345">
        <v>1</v>
      </c>
      <c r="K4345" t="s">
        <v>19275</v>
      </c>
    </row>
    <row r="4346" spans="1:11" x14ac:dyDescent="0.35">
      <c r="A4346" t="s">
        <v>19044</v>
      </c>
      <c r="B4346" t="s">
        <v>20628</v>
      </c>
      <c r="C4346" t="s">
        <v>20629</v>
      </c>
      <c r="D4346" t="s">
        <v>20626</v>
      </c>
      <c r="E4346" t="s">
        <v>20622</v>
      </c>
      <c r="F4346" s="2">
        <v>0</v>
      </c>
      <c r="G4346" t="s">
        <v>16</v>
      </c>
      <c r="H4346" t="s">
        <v>20627</v>
      </c>
      <c r="I4346">
        <v>29</v>
      </c>
      <c r="J4346">
        <v>1</v>
      </c>
      <c r="K4346" t="s">
        <v>19275</v>
      </c>
    </row>
    <row r="4347" spans="1:11" x14ac:dyDescent="0.35">
      <c r="A4347" t="s">
        <v>19044</v>
      </c>
      <c r="B4347" t="s">
        <v>20630</v>
      </c>
      <c r="C4347" t="s">
        <v>20631</v>
      </c>
      <c r="D4347" t="s">
        <v>20632</v>
      </c>
      <c r="E4347" t="s">
        <v>20633</v>
      </c>
      <c r="F4347" s="2">
        <v>0</v>
      </c>
      <c r="G4347" t="s">
        <v>22</v>
      </c>
      <c r="H4347" t="s">
        <v>20627</v>
      </c>
      <c r="I4347">
        <v>29</v>
      </c>
      <c r="J4347">
        <v>1</v>
      </c>
      <c r="K4347" t="s">
        <v>19275</v>
      </c>
    </row>
    <row r="4348" spans="1:11" x14ac:dyDescent="0.35">
      <c r="A4348" t="s">
        <v>19044</v>
      </c>
      <c r="B4348" t="s">
        <v>20634</v>
      </c>
      <c r="C4348" t="s">
        <v>20635</v>
      </c>
      <c r="D4348" t="s">
        <v>20636</v>
      </c>
      <c r="E4348" t="s">
        <v>20637</v>
      </c>
      <c r="F4348" s="2">
        <v>0</v>
      </c>
      <c r="G4348" t="s">
        <v>19213</v>
      </c>
      <c r="H4348" t="s">
        <v>20638</v>
      </c>
      <c r="I4348">
        <v>44</v>
      </c>
      <c r="J4348">
        <v>1</v>
      </c>
      <c r="K4348" t="s">
        <v>19275</v>
      </c>
    </row>
    <row r="4349" spans="1:11" x14ac:dyDescent="0.35">
      <c r="A4349" t="s">
        <v>19044</v>
      </c>
      <c r="B4349" t="s">
        <v>20639</v>
      </c>
      <c r="C4349" t="s">
        <v>20640</v>
      </c>
      <c r="D4349" t="s">
        <v>20641</v>
      </c>
      <c r="E4349" t="s">
        <v>20642</v>
      </c>
      <c r="F4349" s="2">
        <v>0</v>
      </c>
      <c r="G4349" t="s">
        <v>19067</v>
      </c>
      <c r="H4349" t="s">
        <v>20643</v>
      </c>
      <c r="I4349">
        <v>62</v>
      </c>
      <c r="J4349">
        <v>1</v>
      </c>
      <c r="K4349" t="s">
        <v>19275</v>
      </c>
    </row>
    <row r="4350" spans="1:11" x14ac:dyDescent="0.35">
      <c r="A4350" t="s">
        <v>19044</v>
      </c>
      <c r="B4350" t="s">
        <v>20644</v>
      </c>
      <c r="C4350" t="s">
        <v>20645</v>
      </c>
      <c r="D4350" t="s">
        <v>20646</v>
      </c>
      <c r="E4350" t="s">
        <v>20647</v>
      </c>
      <c r="F4350" s="2">
        <v>0</v>
      </c>
      <c r="G4350" t="s">
        <v>45</v>
      </c>
      <c r="H4350" t="s">
        <v>20648</v>
      </c>
      <c r="I4350">
        <v>54</v>
      </c>
      <c r="J4350">
        <v>1</v>
      </c>
      <c r="K4350" t="s">
        <v>19275</v>
      </c>
    </row>
    <row r="4351" spans="1:11" x14ac:dyDescent="0.35">
      <c r="A4351" t="s">
        <v>19044</v>
      </c>
      <c r="B4351" t="s">
        <v>20649</v>
      </c>
      <c r="C4351" t="s">
        <v>20650</v>
      </c>
      <c r="D4351" t="s">
        <v>20651</v>
      </c>
      <c r="E4351" t="s">
        <v>20652</v>
      </c>
      <c r="F4351" s="2">
        <v>0</v>
      </c>
      <c r="G4351" t="s">
        <v>51</v>
      </c>
      <c r="H4351" t="s">
        <v>20653</v>
      </c>
      <c r="I4351">
        <v>60</v>
      </c>
      <c r="J4351">
        <v>1</v>
      </c>
      <c r="K4351" t="s">
        <v>19275</v>
      </c>
    </row>
    <row r="4352" spans="1:11" x14ac:dyDescent="0.35">
      <c r="A4352" t="s">
        <v>19044</v>
      </c>
      <c r="B4352" t="s">
        <v>20654</v>
      </c>
      <c r="C4352" t="s">
        <v>20655</v>
      </c>
      <c r="D4352" t="s">
        <v>20656</v>
      </c>
      <c r="E4352" t="s">
        <v>20657</v>
      </c>
      <c r="F4352" s="2">
        <v>0</v>
      </c>
      <c r="G4352" t="s">
        <v>57</v>
      </c>
      <c r="H4352" t="s">
        <v>20658</v>
      </c>
      <c r="I4352">
        <v>42</v>
      </c>
      <c r="J4352">
        <v>1</v>
      </c>
      <c r="K4352" t="s">
        <v>19269</v>
      </c>
    </row>
    <row r="4353" spans="1:11" x14ac:dyDescent="0.35">
      <c r="A4353" t="s">
        <v>19044</v>
      </c>
      <c r="B4353" t="s">
        <v>20659</v>
      </c>
      <c r="C4353" t="s">
        <v>20660</v>
      </c>
      <c r="D4353" t="s">
        <v>20661</v>
      </c>
      <c r="E4353" t="s">
        <v>20662</v>
      </c>
      <c r="F4353" s="2">
        <v>0</v>
      </c>
      <c r="G4353" t="s">
        <v>19049</v>
      </c>
      <c r="H4353" t="s">
        <v>20663</v>
      </c>
      <c r="I4353">
        <v>19</v>
      </c>
      <c r="J4353">
        <v>1</v>
      </c>
      <c r="K4353" t="s">
        <v>19309</v>
      </c>
    </row>
    <row r="4354" spans="1:11" x14ac:dyDescent="0.35">
      <c r="A4354" t="s">
        <v>19044</v>
      </c>
      <c r="B4354" t="s">
        <v>20664</v>
      </c>
      <c r="C4354" t="s">
        <v>20665</v>
      </c>
      <c r="D4354" t="s">
        <v>20666</v>
      </c>
      <c r="E4354" t="s">
        <v>20667</v>
      </c>
      <c r="F4354" s="2">
        <v>0</v>
      </c>
      <c r="G4354" t="s">
        <v>19149</v>
      </c>
      <c r="H4354" t="s">
        <v>20668</v>
      </c>
      <c r="I4354">
        <v>32</v>
      </c>
      <c r="J4354">
        <v>1</v>
      </c>
      <c r="K4354" t="s">
        <v>19275</v>
      </c>
    </row>
    <row r="4355" spans="1:11" x14ac:dyDescent="0.35">
      <c r="A4355" t="s">
        <v>19044</v>
      </c>
      <c r="B4355" t="s">
        <v>20669</v>
      </c>
      <c r="C4355" t="s">
        <v>20670</v>
      </c>
      <c r="D4355" t="s">
        <v>20671</v>
      </c>
      <c r="E4355" t="s">
        <v>20672</v>
      </c>
      <c r="F4355" s="2">
        <v>0</v>
      </c>
      <c r="G4355" t="s">
        <v>19058</v>
      </c>
      <c r="H4355" t="s">
        <v>20673</v>
      </c>
      <c r="I4355">
        <v>35</v>
      </c>
      <c r="J4355">
        <v>1</v>
      </c>
      <c r="K4355" t="s">
        <v>19275</v>
      </c>
    </row>
    <row r="4356" spans="1:11" x14ac:dyDescent="0.35">
      <c r="A4356" t="s">
        <v>19044</v>
      </c>
      <c r="B4356" t="s">
        <v>20674</v>
      </c>
      <c r="C4356" t="s">
        <v>20675</v>
      </c>
      <c r="D4356" t="s">
        <v>20676</v>
      </c>
      <c r="E4356" t="s">
        <v>20677</v>
      </c>
      <c r="F4356" s="2">
        <v>0</v>
      </c>
      <c r="G4356" t="s">
        <v>81</v>
      </c>
      <c r="H4356" t="s">
        <v>20678</v>
      </c>
      <c r="I4356">
        <v>0</v>
      </c>
      <c r="J4356">
        <v>1</v>
      </c>
      <c r="K4356" t="s">
        <v>19379</v>
      </c>
    </row>
    <row r="4357" spans="1:11" x14ac:dyDescent="0.35">
      <c r="A4357" t="s">
        <v>19044</v>
      </c>
      <c r="B4357" t="s">
        <v>20679</v>
      </c>
      <c r="C4357" t="s">
        <v>20680</v>
      </c>
      <c r="D4357" t="s">
        <v>20681</v>
      </c>
      <c r="E4357" t="s">
        <v>20682</v>
      </c>
      <c r="F4357" s="2">
        <v>0</v>
      </c>
      <c r="G4357" t="s">
        <v>16</v>
      </c>
      <c r="H4357" t="s">
        <v>20683</v>
      </c>
      <c r="I4357">
        <v>18</v>
      </c>
      <c r="J4357">
        <v>1</v>
      </c>
      <c r="K4357" t="s">
        <v>19275</v>
      </c>
    </row>
    <row r="4358" spans="1:11" x14ac:dyDescent="0.35">
      <c r="A4358" t="s">
        <v>19044</v>
      </c>
      <c r="B4358" t="s">
        <v>20684</v>
      </c>
      <c r="C4358" t="s">
        <v>20685</v>
      </c>
      <c r="D4358" t="s">
        <v>20686</v>
      </c>
      <c r="E4358" t="s">
        <v>20687</v>
      </c>
      <c r="F4358" s="2">
        <v>0</v>
      </c>
      <c r="G4358" t="s">
        <v>22</v>
      </c>
      <c r="H4358" t="s">
        <v>20688</v>
      </c>
      <c r="I4358">
        <v>29</v>
      </c>
      <c r="J4358">
        <v>1</v>
      </c>
      <c r="K4358" t="s">
        <v>19275</v>
      </c>
    </row>
    <row r="4359" spans="1:11" x14ac:dyDescent="0.35">
      <c r="A4359" t="s">
        <v>19044</v>
      </c>
      <c r="B4359" t="s">
        <v>20689</v>
      </c>
      <c r="C4359" t="s">
        <v>20690</v>
      </c>
      <c r="D4359" t="s">
        <v>20691</v>
      </c>
      <c r="E4359" t="s">
        <v>20692</v>
      </c>
      <c r="F4359" s="2">
        <v>0</v>
      </c>
      <c r="G4359" t="s">
        <v>19213</v>
      </c>
      <c r="H4359" t="s">
        <v>20693</v>
      </c>
      <c r="I4359">
        <v>38</v>
      </c>
      <c r="J4359">
        <v>1</v>
      </c>
      <c r="K4359" t="s">
        <v>19275</v>
      </c>
    </row>
    <row r="4360" spans="1:11" x14ac:dyDescent="0.35">
      <c r="A4360" t="s">
        <v>19044</v>
      </c>
      <c r="B4360" t="s">
        <v>20694</v>
      </c>
      <c r="C4360" t="s">
        <v>19226</v>
      </c>
      <c r="D4360" t="s">
        <v>20695</v>
      </c>
      <c r="E4360" t="s">
        <v>20696</v>
      </c>
      <c r="F4360" s="2">
        <v>0</v>
      </c>
      <c r="G4360" t="s">
        <v>19067</v>
      </c>
      <c r="H4360" t="s">
        <v>20697</v>
      </c>
      <c r="I4360">
        <v>0</v>
      </c>
      <c r="J4360">
        <v>1</v>
      </c>
    </row>
    <row r="4361" spans="1:11" x14ac:dyDescent="0.35">
      <c r="A4361" t="s">
        <v>19044</v>
      </c>
      <c r="B4361" t="s">
        <v>20698</v>
      </c>
      <c r="C4361" t="s">
        <v>20699</v>
      </c>
      <c r="D4361" t="s">
        <v>20700</v>
      </c>
      <c r="E4361" t="s">
        <v>20701</v>
      </c>
      <c r="F4361" s="2">
        <v>0</v>
      </c>
      <c r="G4361" t="s">
        <v>51</v>
      </c>
      <c r="H4361" t="s">
        <v>20702</v>
      </c>
      <c r="I4361">
        <v>38</v>
      </c>
      <c r="J4361">
        <v>1</v>
      </c>
      <c r="K4361" t="s">
        <v>19275</v>
      </c>
    </row>
    <row r="4362" spans="1:11" x14ac:dyDescent="0.35">
      <c r="A4362" t="s">
        <v>19044</v>
      </c>
      <c r="B4362" t="s">
        <v>20703</v>
      </c>
      <c r="C4362" t="s">
        <v>20704</v>
      </c>
      <c r="D4362" t="s">
        <v>20705</v>
      </c>
      <c r="E4362" t="s">
        <v>20706</v>
      </c>
      <c r="F4362" s="2">
        <v>0</v>
      </c>
      <c r="G4362" t="s">
        <v>57</v>
      </c>
      <c r="H4362" t="s">
        <v>20707</v>
      </c>
      <c r="I4362">
        <v>25</v>
      </c>
      <c r="J4362">
        <v>1</v>
      </c>
      <c r="K4362" t="s">
        <v>19379</v>
      </c>
    </row>
    <row r="4363" spans="1:11" x14ac:dyDescent="0.35">
      <c r="A4363" t="s">
        <v>19044</v>
      </c>
      <c r="B4363" t="s">
        <v>20708</v>
      </c>
      <c r="C4363" t="s">
        <v>20709</v>
      </c>
      <c r="D4363" t="s">
        <v>20710</v>
      </c>
      <c r="E4363" t="s">
        <v>20711</v>
      </c>
      <c r="F4363" s="2">
        <v>0</v>
      </c>
      <c r="G4363" t="s">
        <v>19049</v>
      </c>
      <c r="H4363" t="s">
        <v>19306</v>
      </c>
      <c r="I4363">
        <v>60</v>
      </c>
      <c r="J4363">
        <v>1</v>
      </c>
      <c r="K4363" t="s">
        <v>19275</v>
      </c>
    </row>
    <row r="4364" spans="1:11" x14ac:dyDescent="0.35">
      <c r="A4364" t="s">
        <v>19044</v>
      </c>
      <c r="B4364" t="s">
        <v>20712</v>
      </c>
      <c r="C4364" t="s">
        <v>20713</v>
      </c>
      <c r="D4364" t="s">
        <v>20714</v>
      </c>
      <c r="E4364" t="s">
        <v>20715</v>
      </c>
      <c r="F4364" s="2">
        <v>0</v>
      </c>
      <c r="G4364" t="s">
        <v>19149</v>
      </c>
      <c r="H4364" t="s">
        <v>20716</v>
      </c>
      <c r="I4364">
        <v>40</v>
      </c>
      <c r="J4364">
        <v>1</v>
      </c>
      <c r="K4364" t="s">
        <v>19275</v>
      </c>
    </row>
    <row r="4365" spans="1:11" x14ac:dyDescent="0.35">
      <c r="A4365" t="s">
        <v>19044</v>
      </c>
      <c r="B4365" t="s">
        <v>20717</v>
      </c>
      <c r="C4365" t="s">
        <v>20718</v>
      </c>
      <c r="D4365" t="s">
        <v>20719</v>
      </c>
      <c r="E4365" t="s">
        <v>20720</v>
      </c>
      <c r="F4365" s="2">
        <v>0</v>
      </c>
      <c r="G4365" t="s">
        <v>19058</v>
      </c>
      <c r="H4365" t="s">
        <v>20721</v>
      </c>
      <c r="I4365">
        <v>33</v>
      </c>
      <c r="J4365">
        <v>1</v>
      </c>
      <c r="K4365" t="s">
        <v>19275</v>
      </c>
    </row>
    <row r="4366" spans="1:11" x14ac:dyDescent="0.35">
      <c r="A4366" t="s">
        <v>19044</v>
      </c>
      <c r="B4366" t="s">
        <v>20722</v>
      </c>
      <c r="C4366" t="s">
        <v>20723</v>
      </c>
      <c r="D4366" t="s">
        <v>20724</v>
      </c>
      <c r="E4366" t="s">
        <v>20725</v>
      </c>
      <c r="F4366" s="2">
        <v>0</v>
      </c>
      <c r="G4366" t="s">
        <v>81</v>
      </c>
      <c r="H4366" t="s">
        <v>20726</v>
      </c>
      <c r="I4366">
        <v>55</v>
      </c>
      <c r="J4366">
        <v>1</v>
      </c>
      <c r="K4366" t="s">
        <v>19275</v>
      </c>
    </row>
    <row r="4367" spans="1:11" x14ac:dyDescent="0.35">
      <c r="A4367" t="s">
        <v>19044</v>
      </c>
      <c r="B4367" t="s">
        <v>20727</v>
      </c>
      <c r="C4367" t="s">
        <v>20728</v>
      </c>
      <c r="D4367" t="s">
        <v>20729</v>
      </c>
      <c r="E4367" t="s">
        <v>20730</v>
      </c>
      <c r="F4367" s="2">
        <v>0</v>
      </c>
      <c r="G4367" t="s">
        <v>16</v>
      </c>
      <c r="H4367" t="s">
        <v>20731</v>
      </c>
      <c r="I4367">
        <v>32</v>
      </c>
      <c r="J4367">
        <v>1</v>
      </c>
      <c r="K4367" t="s">
        <v>19275</v>
      </c>
    </row>
    <row r="4368" spans="1:11" x14ac:dyDescent="0.35">
      <c r="A4368" t="s">
        <v>19044</v>
      </c>
      <c r="B4368" t="s">
        <v>20732</v>
      </c>
      <c r="C4368" t="s">
        <v>20733</v>
      </c>
      <c r="D4368" t="s">
        <v>20734</v>
      </c>
      <c r="E4368" t="s">
        <v>20735</v>
      </c>
      <c r="F4368" s="2">
        <v>0</v>
      </c>
      <c r="G4368" t="s">
        <v>22</v>
      </c>
      <c r="H4368" t="s">
        <v>20736</v>
      </c>
      <c r="I4368">
        <v>54</v>
      </c>
      <c r="J4368">
        <v>1</v>
      </c>
      <c r="K4368" t="s">
        <v>19269</v>
      </c>
    </row>
    <row r="4369" spans="1:11" x14ac:dyDescent="0.35">
      <c r="A4369" t="s">
        <v>19044</v>
      </c>
      <c r="B4369" t="s">
        <v>20737</v>
      </c>
      <c r="C4369" t="s">
        <v>20738</v>
      </c>
      <c r="D4369" t="s">
        <v>20739</v>
      </c>
      <c r="E4369" t="s">
        <v>20740</v>
      </c>
      <c r="F4369" s="2">
        <v>0</v>
      </c>
      <c r="G4369" t="s">
        <v>19213</v>
      </c>
      <c r="H4369" t="s">
        <v>20741</v>
      </c>
      <c r="I4369">
        <v>50</v>
      </c>
      <c r="J4369">
        <v>1</v>
      </c>
      <c r="K4369" t="s">
        <v>19269</v>
      </c>
    </row>
    <row r="4370" spans="1:11" x14ac:dyDescent="0.35">
      <c r="A4370" t="s">
        <v>19044</v>
      </c>
      <c r="B4370" t="s">
        <v>20742</v>
      </c>
      <c r="C4370" t="s">
        <v>20743</v>
      </c>
      <c r="D4370" t="s">
        <v>20744</v>
      </c>
      <c r="E4370" t="s">
        <v>20745</v>
      </c>
      <c r="F4370" s="2">
        <v>0</v>
      </c>
      <c r="G4370" t="s">
        <v>19067</v>
      </c>
      <c r="H4370" t="s">
        <v>20746</v>
      </c>
      <c r="I4370">
        <v>66</v>
      </c>
      <c r="J4370">
        <v>1</v>
      </c>
      <c r="K4370" t="s">
        <v>19275</v>
      </c>
    </row>
    <row r="4371" spans="1:11" x14ac:dyDescent="0.35">
      <c r="A4371" t="s">
        <v>19044</v>
      </c>
      <c r="B4371" t="s">
        <v>20747</v>
      </c>
      <c r="C4371" t="s">
        <v>20748</v>
      </c>
      <c r="D4371" t="s">
        <v>20749</v>
      </c>
      <c r="E4371" t="s">
        <v>20750</v>
      </c>
      <c r="F4371" s="2">
        <v>0</v>
      </c>
      <c r="G4371" t="s">
        <v>45</v>
      </c>
      <c r="H4371" t="s">
        <v>20751</v>
      </c>
      <c r="I4371">
        <v>37</v>
      </c>
      <c r="J4371">
        <v>1</v>
      </c>
      <c r="K4371" t="s">
        <v>19275</v>
      </c>
    </row>
    <row r="4372" spans="1:11" x14ac:dyDescent="0.35">
      <c r="A4372" t="s">
        <v>19044</v>
      </c>
      <c r="B4372" t="s">
        <v>20752</v>
      </c>
      <c r="C4372" t="s">
        <v>20753</v>
      </c>
      <c r="D4372" t="s">
        <v>20754</v>
      </c>
      <c r="E4372" t="s">
        <v>20755</v>
      </c>
      <c r="F4372" s="2">
        <v>0</v>
      </c>
      <c r="G4372" t="s">
        <v>51</v>
      </c>
      <c r="H4372" t="s">
        <v>20756</v>
      </c>
      <c r="I4372">
        <v>22</v>
      </c>
      <c r="J4372">
        <v>1</v>
      </c>
      <c r="K4372" t="s">
        <v>19309</v>
      </c>
    </row>
    <row r="4373" spans="1:11" x14ac:dyDescent="0.35">
      <c r="A4373" t="s">
        <v>19044</v>
      </c>
      <c r="B4373" t="s">
        <v>20757</v>
      </c>
      <c r="C4373" t="s">
        <v>20758</v>
      </c>
      <c r="D4373" t="s">
        <v>20759</v>
      </c>
      <c r="E4373" t="s">
        <v>20760</v>
      </c>
      <c r="F4373" s="2">
        <v>0</v>
      </c>
      <c r="G4373" t="s">
        <v>57</v>
      </c>
      <c r="H4373" t="s">
        <v>20761</v>
      </c>
      <c r="I4373">
        <v>41</v>
      </c>
      <c r="J4373">
        <v>1</v>
      </c>
      <c r="K4373" t="s">
        <v>19275</v>
      </c>
    </row>
    <row r="4374" spans="1:11" x14ac:dyDescent="0.35">
      <c r="A4374" t="s">
        <v>19044</v>
      </c>
      <c r="B4374" t="s">
        <v>20762</v>
      </c>
      <c r="C4374" t="s">
        <v>20763</v>
      </c>
      <c r="D4374" t="s">
        <v>20764</v>
      </c>
      <c r="E4374" t="s">
        <v>20765</v>
      </c>
      <c r="F4374" s="2">
        <v>0</v>
      </c>
      <c r="G4374" t="s">
        <v>19049</v>
      </c>
      <c r="H4374" t="s">
        <v>20766</v>
      </c>
      <c r="I4374">
        <v>30</v>
      </c>
      <c r="J4374">
        <v>1</v>
      </c>
      <c r="K4374" t="s">
        <v>19379</v>
      </c>
    </row>
    <row r="4375" spans="1:11" x14ac:dyDescent="0.35">
      <c r="A4375" t="s">
        <v>19044</v>
      </c>
      <c r="B4375" t="s">
        <v>20767</v>
      </c>
      <c r="C4375" t="s">
        <v>20768</v>
      </c>
      <c r="D4375" t="s">
        <v>20769</v>
      </c>
      <c r="E4375" t="s">
        <v>20770</v>
      </c>
      <c r="F4375" s="2">
        <v>0</v>
      </c>
      <c r="G4375" t="s">
        <v>19149</v>
      </c>
      <c r="H4375" t="s">
        <v>20771</v>
      </c>
      <c r="I4375">
        <v>33</v>
      </c>
      <c r="J4375">
        <v>1</v>
      </c>
      <c r="K4375" t="s">
        <v>19275</v>
      </c>
    </row>
    <row r="4376" spans="1:11" x14ac:dyDescent="0.35">
      <c r="A4376" t="s">
        <v>19044</v>
      </c>
      <c r="B4376" t="s">
        <v>20772</v>
      </c>
      <c r="C4376" t="s">
        <v>20773</v>
      </c>
      <c r="D4376" t="s">
        <v>20774</v>
      </c>
      <c r="E4376" t="s">
        <v>20775</v>
      </c>
      <c r="F4376" s="2">
        <v>0</v>
      </c>
      <c r="G4376" t="s">
        <v>19058</v>
      </c>
      <c r="H4376" t="s">
        <v>20776</v>
      </c>
      <c r="I4376">
        <v>51</v>
      </c>
      <c r="J4376">
        <v>1</v>
      </c>
      <c r="K4376" t="s">
        <v>19269</v>
      </c>
    </row>
    <row r="4377" spans="1:11" x14ac:dyDescent="0.35">
      <c r="A4377" t="s">
        <v>19044</v>
      </c>
      <c r="B4377" t="s">
        <v>20777</v>
      </c>
      <c r="C4377" t="s">
        <v>20778</v>
      </c>
      <c r="D4377" t="s">
        <v>20779</v>
      </c>
      <c r="E4377" t="s">
        <v>20780</v>
      </c>
      <c r="F4377" s="2">
        <v>0</v>
      </c>
      <c r="G4377" t="s">
        <v>81</v>
      </c>
      <c r="H4377" t="s">
        <v>20781</v>
      </c>
      <c r="I4377">
        <v>54</v>
      </c>
      <c r="J4377">
        <v>1</v>
      </c>
      <c r="K4377" t="s">
        <v>19275</v>
      </c>
    </row>
    <row r="4378" spans="1:11" x14ac:dyDescent="0.35">
      <c r="A4378" t="s">
        <v>19044</v>
      </c>
      <c r="B4378" t="s">
        <v>20782</v>
      </c>
      <c r="C4378" t="s">
        <v>20783</v>
      </c>
      <c r="D4378" t="s">
        <v>20784</v>
      </c>
      <c r="E4378" t="s">
        <v>20785</v>
      </c>
      <c r="F4378" s="2">
        <v>0</v>
      </c>
      <c r="G4378" t="s">
        <v>16</v>
      </c>
      <c r="H4378" t="s">
        <v>20786</v>
      </c>
      <c r="I4378">
        <v>33</v>
      </c>
      <c r="J4378">
        <v>1</v>
      </c>
      <c r="K4378" t="s">
        <v>19275</v>
      </c>
    </row>
    <row r="4379" spans="1:11" x14ac:dyDescent="0.35">
      <c r="A4379" t="s">
        <v>19044</v>
      </c>
      <c r="B4379" t="s">
        <v>20787</v>
      </c>
      <c r="C4379" t="s">
        <v>20788</v>
      </c>
      <c r="D4379" t="s">
        <v>20789</v>
      </c>
      <c r="E4379" t="s">
        <v>20790</v>
      </c>
      <c r="F4379" s="2">
        <v>0</v>
      </c>
      <c r="G4379" t="s">
        <v>22</v>
      </c>
      <c r="H4379" t="s">
        <v>20791</v>
      </c>
      <c r="I4379">
        <v>57</v>
      </c>
      <c r="J4379">
        <v>1</v>
      </c>
      <c r="K4379" t="s">
        <v>19269</v>
      </c>
    </row>
    <row r="4380" spans="1:11" x14ac:dyDescent="0.35">
      <c r="A4380" t="s">
        <v>19044</v>
      </c>
      <c r="B4380" t="s">
        <v>20792</v>
      </c>
      <c r="C4380" t="s">
        <v>20793</v>
      </c>
      <c r="D4380" t="s">
        <v>20794</v>
      </c>
      <c r="E4380" t="s">
        <v>20795</v>
      </c>
      <c r="F4380" s="2">
        <v>0</v>
      </c>
      <c r="G4380" t="s">
        <v>19213</v>
      </c>
      <c r="H4380" t="s">
        <v>20796</v>
      </c>
      <c r="I4380">
        <v>32</v>
      </c>
      <c r="J4380">
        <v>1</v>
      </c>
      <c r="K4380" t="s">
        <v>19275</v>
      </c>
    </row>
    <row r="4381" spans="1:11" x14ac:dyDescent="0.35">
      <c r="A4381" t="s">
        <v>19044</v>
      </c>
      <c r="B4381" t="s">
        <v>20797</v>
      </c>
      <c r="C4381" t="s">
        <v>20798</v>
      </c>
      <c r="D4381" t="s">
        <v>20799</v>
      </c>
      <c r="E4381" t="s">
        <v>20800</v>
      </c>
      <c r="F4381" s="2">
        <v>0</v>
      </c>
      <c r="G4381" t="s">
        <v>19067</v>
      </c>
      <c r="H4381" t="s">
        <v>20801</v>
      </c>
      <c r="I4381">
        <v>33</v>
      </c>
      <c r="J4381">
        <v>1</v>
      </c>
      <c r="K4381" t="s">
        <v>19275</v>
      </c>
    </row>
    <row r="4382" spans="1:11" x14ac:dyDescent="0.35">
      <c r="A4382" t="s">
        <v>19044</v>
      </c>
      <c r="B4382" t="s">
        <v>20802</v>
      </c>
      <c r="C4382" t="s">
        <v>20803</v>
      </c>
      <c r="D4382" t="s">
        <v>20804</v>
      </c>
      <c r="E4382" t="s">
        <v>20805</v>
      </c>
      <c r="F4382" s="2">
        <v>0</v>
      </c>
      <c r="G4382" t="s">
        <v>45</v>
      </c>
      <c r="H4382" t="s">
        <v>20806</v>
      </c>
      <c r="I4382">
        <v>39</v>
      </c>
      <c r="J4382">
        <v>1</v>
      </c>
      <c r="K4382" t="s">
        <v>19275</v>
      </c>
    </row>
    <row r="4383" spans="1:11" x14ac:dyDescent="0.35">
      <c r="A4383" t="s">
        <v>19044</v>
      </c>
      <c r="B4383" t="s">
        <v>20807</v>
      </c>
      <c r="C4383" t="s">
        <v>20808</v>
      </c>
      <c r="D4383" t="s">
        <v>20809</v>
      </c>
      <c r="E4383" t="s">
        <v>20810</v>
      </c>
      <c r="F4383" s="2">
        <v>0</v>
      </c>
      <c r="G4383" t="s">
        <v>51</v>
      </c>
      <c r="H4383" t="s">
        <v>20811</v>
      </c>
      <c r="I4383">
        <v>49</v>
      </c>
      <c r="J4383">
        <v>1</v>
      </c>
      <c r="K4383" t="s">
        <v>19275</v>
      </c>
    </row>
    <row r="4384" spans="1:11" x14ac:dyDescent="0.35">
      <c r="A4384" t="s">
        <v>19044</v>
      </c>
      <c r="B4384" t="s">
        <v>20812</v>
      </c>
      <c r="C4384" t="s">
        <v>20813</v>
      </c>
      <c r="D4384" t="s">
        <v>20814</v>
      </c>
      <c r="E4384" t="s">
        <v>20815</v>
      </c>
      <c r="F4384" s="2">
        <v>0</v>
      </c>
      <c r="G4384" t="s">
        <v>57</v>
      </c>
      <c r="H4384" t="s">
        <v>20816</v>
      </c>
      <c r="I4384">
        <v>33</v>
      </c>
      <c r="J4384">
        <v>1</v>
      </c>
      <c r="K4384" t="s">
        <v>19275</v>
      </c>
    </row>
    <row r="4385" spans="1:11" x14ac:dyDescent="0.35">
      <c r="A4385" t="s">
        <v>19044</v>
      </c>
      <c r="B4385" t="s">
        <v>20817</v>
      </c>
      <c r="C4385" t="s">
        <v>20818</v>
      </c>
      <c r="D4385" t="s">
        <v>20819</v>
      </c>
      <c r="E4385" t="s">
        <v>20820</v>
      </c>
      <c r="F4385" s="2">
        <v>0</v>
      </c>
      <c r="G4385" t="s">
        <v>19049</v>
      </c>
      <c r="H4385" t="s">
        <v>20821</v>
      </c>
      <c r="I4385">
        <v>0</v>
      </c>
      <c r="J4385">
        <v>1</v>
      </c>
      <c r="K4385" t="s">
        <v>19379</v>
      </c>
    </row>
    <row r="4386" spans="1:11" x14ac:dyDescent="0.35">
      <c r="A4386" t="s">
        <v>19044</v>
      </c>
      <c r="B4386" t="s">
        <v>20822</v>
      </c>
      <c r="C4386" t="s">
        <v>20823</v>
      </c>
      <c r="D4386" t="s">
        <v>20819</v>
      </c>
      <c r="E4386" t="s">
        <v>20820</v>
      </c>
      <c r="F4386" s="2">
        <v>0</v>
      </c>
      <c r="G4386" t="s">
        <v>19149</v>
      </c>
      <c r="H4386" t="s">
        <v>20821</v>
      </c>
      <c r="I4386">
        <v>41</v>
      </c>
      <c r="J4386">
        <v>1</v>
      </c>
      <c r="K4386" t="s">
        <v>19379</v>
      </c>
    </row>
    <row r="4387" spans="1:11" x14ac:dyDescent="0.35">
      <c r="A4387" t="s">
        <v>19044</v>
      </c>
      <c r="B4387" t="s">
        <v>20824</v>
      </c>
      <c r="C4387" t="s">
        <v>20825</v>
      </c>
      <c r="D4387" t="s">
        <v>20826</v>
      </c>
      <c r="E4387" t="s">
        <v>20827</v>
      </c>
      <c r="F4387" s="2">
        <v>0</v>
      </c>
      <c r="G4387" t="s">
        <v>19058</v>
      </c>
      <c r="H4387" t="s">
        <v>20821</v>
      </c>
      <c r="I4387">
        <v>33</v>
      </c>
      <c r="J4387">
        <v>1</v>
      </c>
      <c r="K4387" t="s">
        <v>19379</v>
      </c>
    </row>
    <row r="4388" spans="1:11" x14ac:dyDescent="0.35">
      <c r="A4388" t="s">
        <v>19044</v>
      </c>
      <c r="B4388" t="s">
        <v>20828</v>
      </c>
      <c r="C4388" t="s">
        <v>20829</v>
      </c>
      <c r="D4388" t="s">
        <v>20830</v>
      </c>
      <c r="E4388" t="s">
        <v>20831</v>
      </c>
      <c r="F4388" s="2">
        <v>0</v>
      </c>
      <c r="G4388" t="s">
        <v>81</v>
      </c>
      <c r="H4388" t="s">
        <v>20832</v>
      </c>
      <c r="I4388">
        <v>29</v>
      </c>
      <c r="J4388">
        <v>1</v>
      </c>
      <c r="K4388" t="s">
        <v>19275</v>
      </c>
    </row>
    <row r="4389" spans="1:11" x14ac:dyDescent="0.35">
      <c r="A4389" t="s">
        <v>19044</v>
      </c>
      <c r="B4389" t="s">
        <v>20833</v>
      </c>
      <c r="C4389" t="s">
        <v>20834</v>
      </c>
      <c r="D4389" t="s">
        <v>20830</v>
      </c>
      <c r="E4389" t="s">
        <v>20831</v>
      </c>
      <c r="F4389" s="2">
        <v>0</v>
      </c>
      <c r="G4389" t="s">
        <v>16</v>
      </c>
      <c r="H4389" t="s">
        <v>20832</v>
      </c>
      <c r="I4389">
        <v>29</v>
      </c>
      <c r="J4389">
        <v>1</v>
      </c>
      <c r="K4389" t="s">
        <v>19275</v>
      </c>
    </row>
    <row r="4390" spans="1:11" x14ac:dyDescent="0.35">
      <c r="A4390" t="s">
        <v>19044</v>
      </c>
      <c r="B4390" t="s">
        <v>20835</v>
      </c>
      <c r="C4390" t="s">
        <v>20836</v>
      </c>
      <c r="D4390" t="s">
        <v>20837</v>
      </c>
      <c r="E4390" t="s">
        <v>20838</v>
      </c>
      <c r="F4390" s="2">
        <v>0</v>
      </c>
      <c r="G4390" t="s">
        <v>22</v>
      </c>
      <c r="H4390" t="s">
        <v>20839</v>
      </c>
      <c r="I4390">
        <v>54</v>
      </c>
      <c r="J4390">
        <v>1</v>
      </c>
      <c r="K4390" t="s">
        <v>19275</v>
      </c>
    </row>
    <row r="4391" spans="1:11" x14ac:dyDescent="0.35">
      <c r="A4391" t="s">
        <v>19044</v>
      </c>
      <c r="B4391" t="s">
        <v>20840</v>
      </c>
      <c r="C4391" t="s">
        <v>20841</v>
      </c>
      <c r="D4391" t="s">
        <v>20842</v>
      </c>
      <c r="E4391" t="s">
        <v>20843</v>
      </c>
      <c r="F4391" s="2">
        <v>0</v>
      </c>
      <c r="G4391" t="s">
        <v>19213</v>
      </c>
      <c r="H4391" t="s">
        <v>20844</v>
      </c>
      <c r="I4391">
        <v>39</v>
      </c>
      <c r="J4391">
        <v>1</v>
      </c>
      <c r="K4391" t="s">
        <v>19275</v>
      </c>
    </row>
    <row r="4392" spans="1:11" x14ac:dyDescent="0.35">
      <c r="A4392" t="s">
        <v>19044</v>
      </c>
      <c r="B4392" t="s">
        <v>20845</v>
      </c>
      <c r="C4392" t="s">
        <v>20846</v>
      </c>
      <c r="D4392" t="s">
        <v>20847</v>
      </c>
      <c r="E4392" t="s">
        <v>20848</v>
      </c>
      <c r="F4392" s="2">
        <v>0</v>
      </c>
      <c r="G4392" t="s">
        <v>19067</v>
      </c>
      <c r="H4392" t="s">
        <v>20849</v>
      </c>
      <c r="I4392">
        <v>57</v>
      </c>
      <c r="J4392">
        <v>1</v>
      </c>
      <c r="K4392" t="s">
        <v>19269</v>
      </c>
    </row>
    <row r="4393" spans="1:11" x14ac:dyDescent="0.35">
      <c r="A4393" t="s">
        <v>19044</v>
      </c>
      <c r="B4393" t="s">
        <v>20850</v>
      </c>
      <c r="C4393" t="s">
        <v>20851</v>
      </c>
      <c r="D4393" t="s">
        <v>20852</v>
      </c>
      <c r="E4393" t="s">
        <v>20853</v>
      </c>
      <c r="F4393" s="2">
        <v>0</v>
      </c>
      <c r="G4393" t="s">
        <v>45</v>
      </c>
      <c r="H4393" t="s">
        <v>20854</v>
      </c>
      <c r="I4393">
        <v>38</v>
      </c>
      <c r="J4393">
        <v>1</v>
      </c>
      <c r="K4393" t="s">
        <v>19275</v>
      </c>
    </row>
    <row r="4394" spans="1:11" x14ac:dyDescent="0.35">
      <c r="A4394" t="s">
        <v>19044</v>
      </c>
      <c r="B4394" t="s">
        <v>20855</v>
      </c>
      <c r="C4394" t="s">
        <v>20856</v>
      </c>
      <c r="D4394" t="s">
        <v>20857</v>
      </c>
      <c r="E4394" t="s">
        <v>20858</v>
      </c>
      <c r="F4394" s="2">
        <v>0</v>
      </c>
      <c r="G4394" t="s">
        <v>51</v>
      </c>
      <c r="H4394" t="s">
        <v>19306</v>
      </c>
      <c r="I4394">
        <v>63</v>
      </c>
      <c r="J4394">
        <v>1</v>
      </c>
      <c r="K4394" t="s">
        <v>19269</v>
      </c>
    </row>
    <row r="4395" spans="1:11" x14ac:dyDescent="0.35">
      <c r="A4395" t="s">
        <v>19044</v>
      </c>
      <c r="B4395" t="s">
        <v>20859</v>
      </c>
      <c r="C4395" t="s">
        <v>20860</v>
      </c>
      <c r="D4395" t="s">
        <v>20861</v>
      </c>
      <c r="E4395" t="s">
        <v>20862</v>
      </c>
      <c r="F4395" s="2">
        <v>0</v>
      </c>
      <c r="G4395" t="s">
        <v>57</v>
      </c>
      <c r="H4395" t="s">
        <v>20863</v>
      </c>
      <c r="I4395">
        <v>35</v>
      </c>
      <c r="J4395">
        <v>1</v>
      </c>
      <c r="K4395" t="s">
        <v>19275</v>
      </c>
    </row>
    <row r="4396" spans="1:11" x14ac:dyDescent="0.35">
      <c r="A4396" t="s">
        <v>19044</v>
      </c>
      <c r="B4396" t="s">
        <v>20864</v>
      </c>
      <c r="C4396" t="s">
        <v>20860</v>
      </c>
      <c r="D4396" t="s">
        <v>20865</v>
      </c>
      <c r="E4396" t="s">
        <v>20866</v>
      </c>
      <c r="F4396" s="2">
        <v>0</v>
      </c>
      <c r="G4396" t="s">
        <v>19049</v>
      </c>
      <c r="H4396" t="s">
        <v>20863</v>
      </c>
      <c r="I4396">
        <v>48</v>
      </c>
      <c r="J4396">
        <v>1</v>
      </c>
      <c r="K4396" t="s">
        <v>19275</v>
      </c>
    </row>
    <row r="4397" spans="1:11" x14ac:dyDescent="0.35">
      <c r="A4397" t="s">
        <v>19044</v>
      </c>
      <c r="B4397" t="s">
        <v>20867</v>
      </c>
      <c r="C4397" t="s">
        <v>20868</v>
      </c>
      <c r="D4397" t="s">
        <v>20869</v>
      </c>
      <c r="E4397" t="s">
        <v>19263</v>
      </c>
      <c r="F4397" s="2">
        <v>0</v>
      </c>
      <c r="G4397" t="s">
        <v>19149</v>
      </c>
      <c r="H4397" t="s">
        <v>20870</v>
      </c>
      <c r="I4397">
        <v>25</v>
      </c>
      <c r="J4397">
        <v>1</v>
      </c>
      <c r="K4397" t="s">
        <v>19275</v>
      </c>
    </row>
    <row r="4398" spans="1:11" x14ac:dyDescent="0.35">
      <c r="A4398" t="s">
        <v>19044</v>
      </c>
      <c r="B4398" t="s">
        <v>20871</v>
      </c>
      <c r="C4398" t="s">
        <v>20872</v>
      </c>
      <c r="D4398" t="s">
        <v>20873</v>
      </c>
      <c r="E4398" t="s">
        <v>20874</v>
      </c>
      <c r="F4398" s="2">
        <v>0</v>
      </c>
      <c r="G4398" t="s">
        <v>19058</v>
      </c>
      <c r="H4398" t="s">
        <v>20875</v>
      </c>
      <c r="I4398">
        <v>85</v>
      </c>
      <c r="J4398">
        <v>1</v>
      </c>
      <c r="K4398" t="s">
        <v>19379</v>
      </c>
    </row>
    <row r="4399" spans="1:11" x14ac:dyDescent="0.35">
      <c r="A4399" t="s">
        <v>19044</v>
      </c>
      <c r="B4399" t="s">
        <v>20876</v>
      </c>
      <c r="C4399" t="s">
        <v>20877</v>
      </c>
      <c r="D4399" t="s">
        <v>20878</v>
      </c>
      <c r="E4399" t="s">
        <v>20879</v>
      </c>
      <c r="F4399" s="2">
        <v>0</v>
      </c>
      <c r="G4399" t="s">
        <v>81</v>
      </c>
      <c r="H4399" t="s">
        <v>19306</v>
      </c>
      <c r="I4399">
        <v>28</v>
      </c>
      <c r="J4399">
        <v>1</v>
      </c>
      <c r="K4399" t="s">
        <v>19379</v>
      </c>
    </row>
    <row r="4400" spans="1:11" x14ac:dyDescent="0.35">
      <c r="A4400" t="s">
        <v>19044</v>
      </c>
      <c r="B4400" t="s">
        <v>20880</v>
      </c>
      <c r="C4400" t="s">
        <v>20881</v>
      </c>
      <c r="D4400" t="s">
        <v>20882</v>
      </c>
      <c r="E4400" t="s">
        <v>20883</v>
      </c>
      <c r="F4400" s="2">
        <v>0</v>
      </c>
      <c r="G4400" t="s">
        <v>16</v>
      </c>
      <c r="H4400" t="s">
        <v>20884</v>
      </c>
      <c r="I4400">
        <v>45</v>
      </c>
      <c r="J4400">
        <v>1</v>
      </c>
      <c r="K4400" t="s">
        <v>19269</v>
      </c>
    </row>
    <row r="4401" spans="1:11" x14ac:dyDescent="0.35">
      <c r="A4401" t="s">
        <v>19044</v>
      </c>
      <c r="B4401" t="s">
        <v>20885</v>
      </c>
      <c r="C4401" t="s">
        <v>20886</v>
      </c>
      <c r="D4401" t="s">
        <v>20887</v>
      </c>
      <c r="E4401" t="s">
        <v>20888</v>
      </c>
      <c r="F4401" s="2">
        <v>0</v>
      </c>
      <c r="G4401" t="s">
        <v>22</v>
      </c>
      <c r="H4401" t="s">
        <v>20889</v>
      </c>
      <c r="I4401">
        <v>38</v>
      </c>
      <c r="J4401">
        <v>1</v>
      </c>
      <c r="K4401" t="s">
        <v>19379</v>
      </c>
    </row>
    <row r="4402" spans="1:11" x14ac:dyDescent="0.35">
      <c r="A4402" t="s">
        <v>19044</v>
      </c>
      <c r="B4402" t="s">
        <v>20890</v>
      </c>
      <c r="C4402" t="s">
        <v>20891</v>
      </c>
      <c r="D4402" t="s">
        <v>20892</v>
      </c>
      <c r="E4402" t="s">
        <v>20893</v>
      </c>
      <c r="F4402" s="2">
        <v>0</v>
      </c>
      <c r="G4402" t="s">
        <v>19213</v>
      </c>
      <c r="H4402" t="s">
        <v>20894</v>
      </c>
      <c r="I4402">
        <v>33</v>
      </c>
      <c r="J4402">
        <v>1</v>
      </c>
      <c r="K4402" t="s">
        <v>19275</v>
      </c>
    </row>
    <row r="4403" spans="1:11" x14ac:dyDescent="0.35">
      <c r="A4403" t="s">
        <v>19044</v>
      </c>
      <c r="B4403" t="s">
        <v>20895</v>
      </c>
      <c r="C4403" t="s">
        <v>20896</v>
      </c>
      <c r="D4403" t="s">
        <v>20897</v>
      </c>
      <c r="E4403" t="s">
        <v>20898</v>
      </c>
      <c r="F4403" s="2">
        <v>0</v>
      </c>
      <c r="G4403" t="s">
        <v>19067</v>
      </c>
      <c r="H4403" t="s">
        <v>20899</v>
      </c>
      <c r="I4403">
        <v>25</v>
      </c>
      <c r="J4403">
        <v>1</v>
      </c>
      <c r="K4403" t="s">
        <v>19275</v>
      </c>
    </row>
    <row r="4404" spans="1:11" x14ac:dyDescent="0.35">
      <c r="A4404" t="s">
        <v>19044</v>
      </c>
      <c r="B4404" t="s">
        <v>20900</v>
      </c>
      <c r="C4404" t="s">
        <v>20901</v>
      </c>
      <c r="D4404" t="s">
        <v>20902</v>
      </c>
      <c r="E4404" t="s">
        <v>20903</v>
      </c>
      <c r="F4404" s="2">
        <v>0</v>
      </c>
      <c r="G4404" t="s">
        <v>45</v>
      </c>
      <c r="H4404" t="s">
        <v>20904</v>
      </c>
      <c r="I4404">
        <v>46</v>
      </c>
      <c r="J4404">
        <v>1</v>
      </c>
      <c r="K4404" t="s">
        <v>19269</v>
      </c>
    </row>
    <row r="4405" spans="1:11" x14ac:dyDescent="0.35">
      <c r="A4405" t="s">
        <v>19044</v>
      </c>
      <c r="B4405" t="s">
        <v>20905</v>
      </c>
      <c r="C4405" t="s">
        <v>20906</v>
      </c>
      <c r="D4405" t="s">
        <v>20907</v>
      </c>
      <c r="E4405" t="s">
        <v>20908</v>
      </c>
      <c r="F4405" s="2">
        <v>0</v>
      </c>
      <c r="G4405" t="s">
        <v>51</v>
      </c>
      <c r="H4405" t="s">
        <v>20909</v>
      </c>
      <c r="I4405">
        <v>24</v>
      </c>
      <c r="J4405">
        <v>1</v>
      </c>
      <c r="K4405" t="s">
        <v>19275</v>
      </c>
    </row>
    <row r="4406" spans="1:11" x14ac:dyDescent="0.35">
      <c r="A4406" t="s">
        <v>19044</v>
      </c>
      <c r="B4406" t="s">
        <v>20910</v>
      </c>
      <c r="C4406" t="s">
        <v>20911</v>
      </c>
      <c r="D4406" t="s">
        <v>20912</v>
      </c>
      <c r="E4406" t="s">
        <v>20913</v>
      </c>
      <c r="F4406" s="2">
        <v>0</v>
      </c>
      <c r="G4406" t="s">
        <v>57</v>
      </c>
      <c r="H4406" t="s">
        <v>20914</v>
      </c>
      <c r="I4406">
        <v>28</v>
      </c>
      <c r="J4406">
        <v>1</v>
      </c>
      <c r="K4406" t="s">
        <v>19275</v>
      </c>
    </row>
    <row r="4407" spans="1:11" x14ac:dyDescent="0.35">
      <c r="A4407" t="s">
        <v>19044</v>
      </c>
      <c r="B4407" t="s">
        <v>20915</v>
      </c>
      <c r="C4407" t="s">
        <v>20916</v>
      </c>
      <c r="D4407" t="s">
        <v>20917</v>
      </c>
      <c r="E4407" t="s">
        <v>20918</v>
      </c>
      <c r="F4407" s="2">
        <v>0</v>
      </c>
      <c r="G4407" t="s">
        <v>19049</v>
      </c>
      <c r="H4407" t="s">
        <v>20919</v>
      </c>
      <c r="I4407">
        <v>30</v>
      </c>
      <c r="J4407">
        <v>1</v>
      </c>
      <c r="K4407" t="s">
        <v>19275</v>
      </c>
    </row>
    <row r="4408" spans="1:11" x14ac:dyDescent="0.35">
      <c r="A4408" t="s">
        <v>19044</v>
      </c>
      <c r="B4408" t="s">
        <v>20920</v>
      </c>
      <c r="C4408" t="s">
        <v>20921</v>
      </c>
      <c r="D4408" t="s">
        <v>20922</v>
      </c>
      <c r="E4408" t="s">
        <v>20923</v>
      </c>
      <c r="F4408" s="2">
        <v>0</v>
      </c>
      <c r="G4408" t="s">
        <v>19149</v>
      </c>
      <c r="H4408" t="s">
        <v>20924</v>
      </c>
      <c r="I4408">
        <v>25</v>
      </c>
      <c r="J4408">
        <v>1</v>
      </c>
      <c r="K4408" t="s">
        <v>19379</v>
      </c>
    </row>
    <row r="4409" spans="1:11" x14ac:dyDescent="0.35">
      <c r="A4409" t="s">
        <v>19044</v>
      </c>
      <c r="B4409" t="s">
        <v>20925</v>
      </c>
      <c r="C4409" t="s">
        <v>20926</v>
      </c>
      <c r="D4409" t="s">
        <v>20927</v>
      </c>
      <c r="E4409" t="s">
        <v>20928</v>
      </c>
      <c r="F4409" s="2">
        <v>0</v>
      </c>
      <c r="G4409" t="s">
        <v>19058</v>
      </c>
      <c r="H4409" t="s">
        <v>20929</v>
      </c>
      <c r="I4409">
        <v>29</v>
      </c>
      <c r="J4409">
        <v>1</v>
      </c>
      <c r="K4409" t="s">
        <v>19275</v>
      </c>
    </row>
    <row r="4410" spans="1:11" x14ac:dyDescent="0.35">
      <c r="A4410" t="s">
        <v>19044</v>
      </c>
      <c r="B4410" t="s">
        <v>20930</v>
      </c>
      <c r="C4410" t="s">
        <v>20931</v>
      </c>
      <c r="D4410" t="s">
        <v>20932</v>
      </c>
      <c r="E4410" t="s">
        <v>20933</v>
      </c>
      <c r="F4410" s="2">
        <v>0</v>
      </c>
      <c r="G4410" t="s">
        <v>81</v>
      </c>
      <c r="H4410" t="s">
        <v>20934</v>
      </c>
      <c r="I4410">
        <v>20</v>
      </c>
      <c r="J4410">
        <v>1</v>
      </c>
      <c r="K4410" t="s">
        <v>19275</v>
      </c>
    </row>
    <row r="4411" spans="1:11" x14ac:dyDescent="0.35">
      <c r="A4411" t="s">
        <v>19044</v>
      </c>
      <c r="B4411" t="s">
        <v>20935</v>
      </c>
      <c r="C4411" t="s">
        <v>20936</v>
      </c>
      <c r="D4411" t="s">
        <v>20937</v>
      </c>
      <c r="E4411" t="s">
        <v>20938</v>
      </c>
      <c r="F4411" s="2">
        <v>0</v>
      </c>
      <c r="G4411" t="s">
        <v>16</v>
      </c>
      <c r="H4411" t="s">
        <v>20939</v>
      </c>
      <c r="I4411">
        <v>25</v>
      </c>
      <c r="J4411">
        <v>1</v>
      </c>
      <c r="K4411" t="s">
        <v>19275</v>
      </c>
    </row>
    <row r="4412" spans="1:11" x14ac:dyDescent="0.35">
      <c r="A4412" t="s">
        <v>19044</v>
      </c>
      <c r="B4412" t="s">
        <v>20940</v>
      </c>
      <c r="C4412" t="s">
        <v>20941</v>
      </c>
      <c r="D4412" t="s">
        <v>20942</v>
      </c>
      <c r="E4412" t="s">
        <v>20943</v>
      </c>
      <c r="F4412" s="2">
        <v>0</v>
      </c>
      <c r="G4412" t="s">
        <v>22</v>
      </c>
      <c r="H4412" t="s">
        <v>20944</v>
      </c>
      <c r="I4412">
        <v>60</v>
      </c>
      <c r="J4412">
        <v>1</v>
      </c>
      <c r="K4412" t="s">
        <v>19275</v>
      </c>
    </row>
    <row r="4413" spans="1:11" x14ac:dyDescent="0.35">
      <c r="A4413" t="s">
        <v>19044</v>
      </c>
      <c r="B4413" t="s">
        <v>20945</v>
      </c>
      <c r="C4413" t="s">
        <v>20946</v>
      </c>
      <c r="D4413" t="s">
        <v>20947</v>
      </c>
      <c r="E4413" t="s">
        <v>20948</v>
      </c>
      <c r="F4413" s="2">
        <v>0</v>
      </c>
      <c r="G4413" t="s">
        <v>19213</v>
      </c>
      <c r="H4413" t="s">
        <v>20949</v>
      </c>
      <c r="I4413">
        <v>60</v>
      </c>
      <c r="J4413">
        <v>1</v>
      </c>
      <c r="K4413" t="s">
        <v>19281</v>
      </c>
    </row>
    <row r="4414" spans="1:11" x14ac:dyDescent="0.35">
      <c r="A4414" t="s">
        <v>19044</v>
      </c>
      <c r="B4414" t="s">
        <v>20950</v>
      </c>
      <c r="C4414" t="s">
        <v>20951</v>
      </c>
      <c r="D4414" t="s">
        <v>20952</v>
      </c>
      <c r="E4414" t="s">
        <v>20953</v>
      </c>
      <c r="F4414" s="2">
        <v>0</v>
      </c>
      <c r="G4414" t="s">
        <v>19067</v>
      </c>
      <c r="H4414" t="s">
        <v>20954</v>
      </c>
      <c r="I4414">
        <v>45</v>
      </c>
      <c r="J4414">
        <v>1</v>
      </c>
      <c r="K4414" t="s">
        <v>19269</v>
      </c>
    </row>
    <row r="4415" spans="1:11" x14ac:dyDescent="0.35">
      <c r="A4415" t="s">
        <v>19044</v>
      </c>
      <c r="B4415" t="s">
        <v>20955</v>
      </c>
      <c r="C4415" t="s">
        <v>20956</v>
      </c>
      <c r="D4415" t="s">
        <v>20957</v>
      </c>
      <c r="E4415" t="s">
        <v>20958</v>
      </c>
      <c r="F4415" s="2">
        <v>0</v>
      </c>
      <c r="G4415" t="s">
        <v>45</v>
      </c>
      <c r="H4415" t="s">
        <v>20959</v>
      </c>
      <c r="I4415">
        <v>49</v>
      </c>
      <c r="J4415">
        <v>1</v>
      </c>
      <c r="K4415" t="s">
        <v>19275</v>
      </c>
    </row>
    <row r="4416" spans="1:11" x14ac:dyDescent="0.35">
      <c r="A4416" t="s">
        <v>19044</v>
      </c>
      <c r="B4416" t="s">
        <v>20960</v>
      </c>
      <c r="C4416" t="s">
        <v>20961</v>
      </c>
      <c r="D4416" t="s">
        <v>20962</v>
      </c>
      <c r="E4416" t="s">
        <v>20963</v>
      </c>
      <c r="F4416" s="2">
        <v>0</v>
      </c>
      <c r="G4416" t="s">
        <v>51</v>
      </c>
      <c r="H4416" t="s">
        <v>20964</v>
      </c>
      <c r="I4416">
        <v>25</v>
      </c>
      <c r="J4416">
        <v>1</v>
      </c>
      <c r="K4416" t="s">
        <v>19379</v>
      </c>
    </row>
    <row r="4417" spans="1:11" x14ac:dyDescent="0.35">
      <c r="A4417" t="s">
        <v>19044</v>
      </c>
      <c r="B4417" t="s">
        <v>20965</v>
      </c>
      <c r="C4417" t="s">
        <v>20966</v>
      </c>
      <c r="D4417" t="s">
        <v>20967</v>
      </c>
      <c r="E4417" t="s">
        <v>20968</v>
      </c>
      <c r="F4417" s="2">
        <v>0</v>
      </c>
      <c r="G4417" t="s">
        <v>57</v>
      </c>
      <c r="H4417" t="s">
        <v>19306</v>
      </c>
      <c r="I4417">
        <v>44</v>
      </c>
      <c r="J4417">
        <v>1</v>
      </c>
      <c r="K4417" t="s">
        <v>19275</v>
      </c>
    </row>
    <row r="4418" spans="1:11" x14ac:dyDescent="0.35">
      <c r="A4418" t="s">
        <v>19044</v>
      </c>
      <c r="B4418" t="s">
        <v>20969</v>
      </c>
      <c r="C4418" t="s">
        <v>20970</v>
      </c>
      <c r="D4418" t="s">
        <v>20971</v>
      </c>
      <c r="E4418" t="s">
        <v>20972</v>
      </c>
      <c r="F4418" s="2">
        <v>0</v>
      </c>
      <c r="G4418" t="s">
        <v>19049</v>
      </c>
      <c r="H4418" t="s">
        <v>20973</v>
      </c>
      <c r="I4418">
        <v>64</v>
      </c>
      <c r="J4418">
        <v>1</v>
      </c>
      <c r="K4418" t="s">
        <v>19269</v>
      </c>
    </row>
    <row r="4419" spans="1:11" x14ac:dyDescent="0.35">
      <c r="A4419" t="s">
        <v>19044</v>
      </c>
      <c r="B4419" t="s">
        <v>20974</v>
      </c>
      <c r="C4419" t="s">
        <v>20975</v>
      </c>
      <c r="D4419" t="s">
        <v>20976</v>
      </c>
      <c r="E4419" t="s">
        <v>20977</v>
      </c>
      <c r="F4419" s="2">
        <v>0</v>
      </c>
      <c r="G4419" t="s">
        <v>19149</v>
      </c>
      <c r="H4419" t="s">
        <v>20978</v>
      </c>
      <c r="I4419">
        <v>31</v>
      </c>
      <c r="J4419">
        <v>1</v>
      </c>
      <c r="K4419" t="s">
        <v>19275</v>
      </c>
    </row>
    <row r="4420" spans="1:11" x14ac:dyDescent="0.35">
      <c r="A4420" t="s">
        <v>19044</v>
      </c>
      <c r="B4420" t="s">
        <v>20979</v>
      </c>
      <c r="C4420" t="s">
        <v>20980</v>
      </c>
      <c r="D4420" t="s">
        <v>20981</v>
      </c>
      <c r="E4420" t="s">
        <v>20982</v>
      </c>
      <c r="F4420" s="2">
        <v>0</v>
      </c>
      <c r="G4420" t="s">
        <v>19058</v>
      </c>
      <c r="H4420" t="s">
        <v>20983</v>
      </c>
      <c r="I4420">
        <v>51</v>
      </c>
      <c r="J4420">
        <v>1</v>
      </c>
      <c r="K4420" t="s">
        <v>19269</v>
      </c>
    </row>
    <row r="4421" spans="1:11" x14ac:dyDescent="0.35">
      <c r="A4421" t="s">
        <v>19044</v>
      </c>
      <c r="B4421" t="s">
        <v>20984</v>
      </c>
      <c r="C4421" t="s">
        <v>20985</v>
      </c>
      <c r="D4421" t="s">
        <v>20986</v>
      </c>
      <c r="E4421" t="s">
        <v>20987</v>
      </c>
      <c r="F4421" s="2">
        <v>0</v>
      </c>
      <c r="G4421" t="s">
        <v>81</v>
      </c>
      <c r="H4421" t="s">
        <v>20988</v>
      </c>
      <c r="I4421">
        <v>57</v>
      </c>
      <c r="J4421">
        <v>1</v>
      </c>
      <c r="K4421" t="s">
        <v>19275</v>
      </c>
    </row>
    <row r="4422" spans="1:11" x14ac:dyDescent="0.35">
      <c r="A4422" t="s">
        <v>19044</v>
      </c>
      <c r="B4422" t="s">
        <v>20989</v>
      </c>
      <c r="C4422" t="s">
        <v>20990</v>
      </c>
      <c r="D4422" t="s">
        <v>20991</v>
      </c>
      <c r="E4422" t="s">
        <v>20992</v>
      </c>
      <c r="F4422" s="2">
        <v>0</v>
      </c>
      <c r="G4422" t="s">
        <v>16</v>
      </c>
      <c r="H4422" t="s">
        <v>20993</v>
      </c>
      <c r="I4422">
        <v>53</v>
      </c>
      <c r="J4422">
        <v>1</v>
      </c>
      <c r="K4422" t="s">
        <v>19275</v>
      </c>
    </row>
    <row r="4423" spans="1:11" x14ac:dyDescent="0.35">
      <c r="A4423" t="s">
        <v>19044</v>
      </c>
      <c r="B4423" t="s">
        <v>20994</v>
      </c>
      <c r="C4423" t="s">
        <v>20995</v>
      </c>
      <c r="D4423" t="s">
        <v>20996</v>
      </c>
      <c r="E4423" t="s">
        <v>20997</v>
      </c>
      <c r="F4423" s="2">
        <v>0</v>
      </c>
      <c r="G4423" t="s">
        <v>22</v>
      </c>
      <c r="H4423" t="s">
        <v>20998</v>
      </c>
      <c r="I4423">
        <v>60</v>
      </c>
      <c r="J4423">
        <v>1</v>
      </c>
      <c r="K4423" t="s">
        <v>19379</v>
      </c>
    </row>
    <row r="4424" spans="1:11" x14ac:dyDescent="0.35">
      <c r="A4424" t="s">
        <v>19044</v>
      </c>
      <c r="B4424" t="s">
        <v>20999</v>
      </c>
      <c r="C4424" t="s">
        <v>21000</v>
      </c>
      <c r="D4424" t="s">
        <v>21001</v>
      </c>
      <c r="E4424" t="s">
        <v>21002</v>
      </c>
      <c r="F4424" s="2">
        <v>0</v>
      </c>
      <c r="G4424" t="s">
        <v>19213</v>
      </c>
      <c r="H4424" t="s">
        <v>21003</v>
      </c>
      <c r="I4424">
        <v>34</v>
      </c>
      <c r="J4424">
        <v>1</v>
      </c>
      <c r="K4424" t="s">
        <v>19275</v>
      </c>
    </row>
    <row r="4425" spans="1:11" x14ac:dyDescent="0.35">
      <c r="A4425" t="s">
        <v>19044</v>
      </c>
      <c r="B4425" t="s">
        <v>21004</v>
      </c>
      <c r="C4425" t="s">
        <v>21005</v>
      </c>
      <c r="D4425" t="s">
        <v>21006</v>
      </c>
      <c r="E4425" t="s">
        <v>21007</v>
      </c>
      <c r="F4425" s="2">
        <v>0</v>
      </c>
      <c r="G4425" t="s">
        <v>19067</v>
      </c>
      <c r="H4425" t="s">
        <v>21008</v>
      </c>
      <c r="I4425">
        <v>23</v>
      </c>
      <c r="J4425">
        <v>1</v>
      </c>
      <c r="K4425" t="s">
        <v>19275</v>
      </c>
    </row>
    <row r="4426" spans="1:11" x14ac:dyDescent="0.35">
      <c r="A4426" t="s">
        <v>19044</v>
      </c>
      <c r="B4426" t="s">
        <v>21009</v>
      </c>
      <c r="C4426" t="s">
        <v>21010</v>
      </c>
      <c r="D4426" t="s">
        <v>21006</v>
      </c>
      <c r="E4426" t="s">
        <v>21007</v>
      </c>
      <c r="F4426" s="2">
        <v>0</v>
      </c>
      <c r="G4426" t="s">
        <v>45</v>
      </c>
      <c r="H4426" t="s">
        <v>21011</v>
      </c>
      <c r="I4426">
        <v>26</v>
      </c>
      <c r="J4426">
        <v>1</v>
      </c>
      <c r="K4426" t="s">
        <v>19275</v>
      </c>
    </row>
    <row r="4427" spans="1:11" x14ac:dyDescent="0.35">
      <c r="A4427" t="s">
        <v>19044</v>
      </c>
      <c r="B4427" t="s">
        <v>21012</v>
      </c>
      <c r="C4427" t="s">
        <v>21013</v>
      </c>
      <c r="D4427" t="s">
        <v>21006</v>
      </c>
      <c r="E4427" t="s">
        <v>21007</v>
      </c>
      <c r="F4427" s="2">
        <v>0</v>
      </c>
      <c r="G4427" t="s">
        <v>51</v>
      </c>
      <c r="H4427" t="s">
        <v>21014</v>
      </c>
      <c r="I4427">
        <v>26</v>
      </c>
      <c r="J4427">
        <v>1</v>
      </c>
      <c r="K4427" t="s">
        <v>19275</v>
      </c>
    </row>
    <row r="4428" spans="1:11" x14ac:dyDescent="0.35">
      <c r="A4428" t="s">
        <v>19044</v>
      </c>
      <c r="B4428" t="s">
        <v>21015</v>
      </c>
      <c r="C4428" t="s">
        <v>21016</v>
      </c>
      <c r="D4428" t="s">
        <v>21017</v>
      </c>
      <c r="E4428" t="s">
        <v>21018</v>
      </c>
      <c r="F4428" s="2">
        <v>0</v>
      </c>
      <c r="G4428" t="s">
        <v>19049</v>
      </c>
      <c r="H4428" t="s">
        <v>21019</v>
      </c>
      <c r="I4428">
        <v>37</v>
      </c>
      <c r="J4428">
        <v>1</v>
      </c>
      <c r="K4428" t="s">
        <v>19379</v>
      </c>
    </row>
    <row r="4429" spans="1:11" x14ac:dyDescent="0.35">
      <c r="A4429" t="s">
        <v>19044</v>
      </c>
      <c r="B4429" t="s">
        <v>21020</v>
      </c>
      <c r="C4429" t="s">
        <v>21021</v>
      </c>
      <c r="D4429" t="s">
        <v>21022</v>
      </c>
      <c r="E4429" t="s">
        <v>21023</v>
      </c>
      <c r="F4429" s="2">
        <v>0</v>
      </c>
      <c r="G4429" t="s">
        <v>19149</v>
      </c>
      <c r="H4429" t="s">
        <v>21024</v>
      </c>
      <c r="I4429">
        <v>45</v>
      </c>
      <c r="J4429">
        <v>1</v>
      </c>
      <c r="K4429" t="s">
        <v>19379</v>
      </c>
    </row>
    <row r="4430" spans="1:11" x14ac:dyDescent="0.35">
      <c r="A4430" t="s">
        <v>19044</v>
      </c>
      <c r="B4430" t="s">
        <v>21025</v>
      </c>
      <c r="C4430" t="s">
        <v>21026</v>
      </c>
      <c r="D4430" t="s">
        <v>21027</v>
      </c>
      <c r="E4430" t="s">
        <v>21028</v>
      </c>
      <c r="F4430" s="2">
        <v>0</v>
      </c>
      <c r="G4430" t="s">
        <v>19058</v>
      </c>
      <c r="H4430" t="s">
        <v>21029</v>
      </c>
      <c r="I4430">
        <v>45</v>
      </c>
      <c r="J4430">
        <v>1</v>
      </c>
      <c r="K4430" t="s">
        <v>19275</v>
      </c>
    </row>
    <row r="4431" spans="1:11" x14ac:dyDescent="0.35">
      <c r="A4431" t="s">
        <v>19044</v>
      </c>
      <c r="B4431" t="s">
        <v>21030</v>
      </c>
      <c r="C4431" t="s">
        <v>21031</v>
      </c>
      <c r="D4431" t="s">
        <v>21032</v>
      </c>
      <c r="E4431" t="s">
        <v>21033</v>
      </c>
      <c r="F4431" s="2">
        <v>0</v>
      </c>
      <c r="G4431" t="s">
        <v>81</v>
      </c>
      <c r="H4431" t="s">
        <v>21034</v>
      </c>
      <c r="I4431">
        <v>43</v>
      </c>
      <c r="J4431">
        <v>1</v>
      </c>
      <c r="K4431" t="s">
        <v>19275</v>
      </c>
    </row>
    <row r="4432" spans="1:11" x14ac:dyDescent="0.35">
      <c r="A4432" t="s">
        <v>19044</v>
      </c>
      <c r="B4432" t="s">
        <v>21035</v>
      </c>
      <c r="C4432" t="s">
        <v>21036</v>
      </c>
      <c r="D4432" t="s">
        <v>21037</v>
      </c>
      <c r="E4432" t="s">
        <v>21038</v>
      </c>
      <c r="F4432" s="2">
        <v>0</v>
      </c>
      <c r="G4432" t="s">
        <v>16</v>
      </c>
      <c r="H4432" t="s">
        <v>21039</v>
      </c>
      <c r="I4432">
        <v>43</v>
      </c>
      <c r="J4432">
        <v>1</v>
      </c>
      <c r="K4432" t="s">
        <v>19275</v>
      </c>
    </row>
    <row r="4433" spans="1:11" x14ac:dyDescent="0.35">
      <c r="A4433" t="s">
        <v>19044</v>
      </c>
      <c r="B4433" t="s">
        <v>21040</v>
      </c>
      <c r="C4433" t="s">
        <v>21041</v>
      </c>
      <c r="D4433" t="s">
        <v>21042</v>
      </c>
      <c r="E4433" t="s">
        <v>21043</v>
      </c>
      <c r="F4433" s="2">
        <v>0</v>
      </c>
      <c r="G4433" t="s">
        <v>22</v>
      </c>
      <c r="H4433" t="s">
        <v>21044</v>
      </c>
      <c r="I4433">
        <v>38</v>
      </c>
      <c r="J4433">
        <v>1</v>
      </c>
      <c r="K4433" t="s">
        <v>19275</v>
      </c>
    </row>
    <row r="4434" spans="1:11" x14ac:dyDescent="0.35">
      <c r="A4434" t="s">
        <v>19044</v>
      </c>
      <c r="B4434" t="s">
        <v>21045</v>
      </c>
      <c r="C4434" t="s">
        <v>21046</v>
      </c>
      <c r="D4434" t="s">
        <v>21047</v>
      </c>
      <c r="E4434" t="s">
        <v>21048</v>
      </c>
      <c r="F4434" s="2">
        <v>0</v>
      </c>
      <c r="G4434" t="s">
        <v>19213</v>
      </c>
      <c r="H4434" t="s">
        <v>21049</v>
      </c>
      <c r="I4434">
        <v>50</v>
      </c>
      <c r="J4434">
        <v>1</v>
      </c>
      <c r="K4434" t="s">
        <v>19275</v>
      </c>
    </row>
    <row r="4435" spans="1:11" x14ac:dyDescent="0.35">
      <c r="A4435" t="s">
        <v>19044</v>
      </c>
      <c r="B4435" t="s">
        <v>21050</v>
      </c>
      <c r="C4435" t="s">
        <v>21051</v>
      </c>
      <c r="D4435" t="s">
        <v>21052</v>
      </c>
      <c r="E4435" t="s">
        <v>21053</v>
      </c>
      <c r="F4435" s="2">
        <v>0</v>
      </c>
      <c r="G4435" t="s">
        <v>19067</v>
      </c>
      <c r="H4435" t="s">
        <v>21054</v>
      </c>
      <c r="I4435">
        <v>32</v>
      </c>
      <c r="J4435">
        <v>1</v>
      </c>
      <c r="K4435" t="s">
        <v>19275</v>
      </c>
    </row>
    <row r="4436" spans="1:11" x14ac:dyDescent="0.35">
      <c r="A4436" t="s">
        <v>19044</v>
      </c>
      <c r="B4436" t="s">
        <v>21055</v>
      </c>
      <c r="C4436" t="s">
        <v>21056</v>
      </c>
      <c r="D4436" t="s">
        <v>21057</v>
      </c>
      <c r="E4436" t="s">
        <v>21058</v>
      </c>
      <c r="F4436" s="2">
        <v>0</v>
      </c>
      <c r="G4436" t="s">
        <v>45</v>
      </c>
      <c r="H4436" t="s">
        <v>21059</v>
      </c>
      <c r="I4436">
        <v>108</v>
      </c>
      <c r="J4436">
        <v>1</v>
      </c>
      <c r="K4436" t="s">
        <v>19379</v>
      </c>
    </row>
    <row r="4437" spans="1:11" x14ac:dyDescent="0.35">
      <c r="A4437" t="s">
        <v>19044</v>
      </c>
      <c r="B4437" t="s">
        <v>21060</v>
      </c>
      <c r="C4437" t="s">
        <v>21061</v>
      </c>
      <c r="D4437" t="s">
        <v>21062</v>
      </c>
      <c r="E4437" t="s">
        <v>21063</v>
      </c>
      <c r="F4437" s="2">
        <v>0</v>
      </c>
      <c r="G4437" t="s">
        <v>51</v>
      </c>
      <c r="H4437" t="s">
        <v>21064</v>
      </c>
      <c r="I4437">
        <v>158</v>
      </c>
      <c r="J4437">
        <v>1</v>
      </c>
      <c r="K4437" t="s">
        <v>19275</v>
      </c>
    </row>
    <row r="4438" spans="1:11" x14ac:dyDescent="0.35">
      <c r="A4438" t="s">
        <v>19044</v>
      </c>
      <c r="B4438" t="s">
        <v>21065</v>
      </c>
      <c r="C4438" t="s">
        <v>21066</v>
      </c>
      <c r="D4438" t="s">
        <v>21067</v>
      </c>
      <c r="E4438" t="s">
        <v>21068</v>
      </c>
      <c r="F4438" s="2">
        <v>0</v>
      </c>
      <c r="G4438" t="s">
        <v>57</v>
      </c>
      <c r="H4438" t="s">
        <v>21069</v>
      </c>
      <c r="I4438">
        <v>25</v>
      </c>
      <c r="J4438">
        <v>1</v>
      </c>
      <c r="K4438" t="s">
        <v>19275</v>
      </c>
    </row>
    <row r="4439" spans="1:11" x14ac:dyDescent="0.35">
      <c r="A4439" t="s">
        <v>19044</v>
      </c>
      <c r="B4439" t="s">
        <v>21070</v>
      </c>
      <c r="C4439" t="s">
        <v>21071</v>
      </c>
      <c r="D4439" t="s">
        <v>21072</v>
      </c>
      <c r="E4439" t="s">
        <v>21073</v>
      </c>
      <c r="F4439" s="2">
        <v>0</v>
      </c>
      <c r="G4439" t="s">
        <v>19049</v>
      </c>
      <c r="H4439" t="s">
        <v>21074</v>
      </c>
      <c r="I4439">
        <v>50</v>
      </c>
      <c r="J4439">
        <v>1</v>
      </c>
      <c r="K4439" t="s">
        <v>19379</v>
      </c>
    </row>
    <row r="4440" spans="1:11" x14ac:dyDescent="0.35">
      <c r="A4440" t="s">
        <v>19044</v>
      </c>
      <c r="B4440" t="s">
        <v>21075</v>
      </c>
      <c r="C4440" t="s">
        <v>21076</v>
      </c>
      <c r="D4440" t="s">
        <v>21077</v>
      </c>
      <c r="E4440" t="s">
        <v>21078</v>
      </c>
      <c r="F4440" s="2">
        <v>0</v>
      </c>
      <c r="G4440" t="s">
        <v>19149</v>
      </c>
      <c r="H4440" t="s">
        <v>21079</v>
      </c>
      <c r="I4440">
        <v>42</v>
      </c>
      <c r="J4440">
        <v>1</v>
      </c>
      <c r="K4440" t="s">
        <v>19275</v>
      </c>
    </row>
    <row r="4441" spans="1:11" x14ac:dyDescent="0.35">
      <c r="A4441" t="s">
        <v>19044</v>
      </c>
      <c r="B4441" t="s">
        <v>21080</v>
      </c>
      <c r="C4441" t="s">
        <v>21081</v>
      </c>
      <c r="D4441" t="s">
        <v>21082</v>
      </c>
      <c r="E4441" t="s">
        <v>21083</v>
      </c>
      <c r="F4441" s="2">
        <v>0</v>
      </c>
      <c r="G4441" t="s">
        <v>81</v>
      </c>
      <c r="H4441" t="s">
        <v>21084</v>
      </c>
      <c r="I4441">
        <v>35</v>
      </c>
      <c r="J4441">
        <v>1</v>
      </c>
      <c r="K4441" t="s">
        <v>19275</v>
      </c>
    </row>
    <row r="4442" spans="1:11" x14ac:dyDescent="0.35">
      <c r="A4442" t="s">
        <v>19044</v>
      </c>
      <c r="B4442" t="s">
        <v>21085</v>
      </c>
      <c r="C4442" t="s">
        <v>21086</v>
      </c>
      <c r="D4442" t="s">
        <v>21087</v>
      </c>
      <c r="E4442" t="s">
        <v>21088</v>
      </c>
      <c r="F4442" s="2">
        <v>0</v>
      </c>
      <c r="G4442" t="s">
        <v>16</v>
      </c>
      <c r="H4442" t="s">
        <v>21089</v>
      </c>
      <c r="I4442">
        <v>17</v>
      </c>
      <c r="J4442">
        <v>1</v>
      </c>
      <c r="K4442" t="s">
        <v>19309</v>
      </c>
    </row>
    <row r="4443" spans="1:11" x14ac:dyDescent="0.35">
      <c r="A4443" t="s">
        <v>19044</v>
      </c>
      <c r="B4443" t="s">
        <v>21090</v>
      </c>
      <c r="C4443" t="s">
        <v>21091</v>
      </c>
      <c r="D4443" t="s">
        <v>21092</v>
      </c>
      <c r="E4443" t="s">
        <v>21093</v>
      </c>
      <c r="F4443" s="2">
        <v>0</v>
      </c>
      <c r="G4443" t="s">
        <v>22</v>
      </c>
      <c r="H4443" t="s">
        <v>21094</v>
      </c>
      <c r="I4443">
        <v>13</v>
      </c>
      <c r="J4443">
        <v>1</v>
      </c>
      <c r="K4443" t="s">
        <v>19309</v>
      </c>
    </row>
    <row r="4444" spans="1:11" x14ac:dyDescent="0.35">
      <c r="A4444" t="s">
        <v>19044</v>
      </c>
      <c r="B4444" t="s">
        <v>21095</v>
      </c>
      <c r="C4444" t="s">
        <v>21096</v>
      </c>
      <c r="D4444" t="s">
        <v>21097</v>
      </c>
      <c r="E4444" t="s">
        <v>21098</v>
      </c>
      <c r="F4444" s="2">
        <v>0</v>
      </c>
      <c r="G4444" t="s">
        <v>19213</v>
      </c>
      <c r="H4444" t="s">
        <v>21099</v>
      </c>
      <c r="I4444">
        <v>30</v>
      </c>
      <c r="J4444">
        <v>1</v>
      </c>
      <c r="K4444" t="s">
        <v>19379</v>
      </c>
    </row>
    <row r="4445" spans="1:11" x14ac:dyDescent="0.35">
      <c r="A4445" t="s">
        <v>19044</v>
      </c>
      <c r="B4445" t="s">
        <v>21100</v>
      </c>
      <c r="C4445" t="s">
        <v>21101</v>
      </c>
      <c r="D4445" t="s">
        <v>21102</v>
      </c>
      <c r="E4445" t="s">
        <v>21103</v>
      </c>
      <c r="F4445" s="2">
        <v>0</v>
      </c>
      <c r="G4445" t="s">
        <v>19067</v>
      </c>
      <c r="H4445" t="s">
        <v>21104</v>
      </c>
      <c r="I4445">
        <v>38</v>
      </c>
      <c r="J4445">
        <v>1</v>
      </c>
      <c r="K4445" t="s">
        <v>19275</v>
      </c>
    </row>
    <row r="4446" spans="1:11" x14ac:dyDescent="0.35">
      <c r="A4446" t="s">
        <v>19044</v>
      </c>
      <c r="B4446" t="s">
        <v>21105</v>
      </c>
      <c r="C4446" t="s">
        <v>21106</v>
      </c>
      <c r="D4446" t="s">
        <v>21107</v>
      </c>
      <c r="E4446" t="s">
        <v>21108</v>
      </c>
      <c r="F4446" s="2">
        <v>0</v>
      </c>
      <c r="G4446" t="s">
        <v>45</v>
      </c>
      <c r="H4446" t="s">
        <v>21109</v>
      </c>
      <c r="I4446">
        <v>57</v>
      </c>
      <c r="J4446">
        <v>1</v>
      </c>
      <c r="K4446" t="s">
        <v>19309</v>
      </c>
    </row>
    <row r="4447" spans="1:11" x14ac:dyDescent="0.35">
      <c r="A4447" t="s">
        <v>19044</v>
      </c>
      <c r="B4447" t="s">
        <v>21110</v>
      </c>
      <c r="C4447" t="s">
        <v>21111</v>
      </c>
      <c r="D4447" t="s">
        <v>21112</v>
      </c>
      <c r="E4447" t="s">
        <v>21113</v>
      </c>
      <c r="F4447" s="2">
        <v>0</v>
      </c>
      <c r="G4447" t="s">
        <v>51</v>
      </c>
      <c r="H4447" t="s">
        <v>21114</v>
      </c>
      <c r="I4447">
        <v>54</v>
      </c>
      <c r="J4447">
        <v>1</v>
      </c>
      <c r="K4447" t="s">
        <v>19275</v>
      </c>
    </row>
    <row r="4448" spans="1:11" x14ac:dyDescent="0.35">
      <c r="A4448" t="s">
        <v>19044</v>
      </c>
      <c r="B4448" t="s">
        <v>21115</v>
      </c>
      <c r="C4448" t="s">
        <v>21116</v>
      </c>
      <c r="D4448" t="s">
        <v>21117</v>
      </c>
      <c r="E4448" t="s">
        <v>21118</v>
      </c>
      <c r="F4448" s="2">
        <v>0</v>
      </c>
      <c r="G4448" t="s">
        <v>57</v>
      </c>
      <c r="H4448" t="s">
        <v>21119</v>
      </c>
      <c r="I4448">
        <v>36</v>
      </c>
      <c r="J4448">
        <v>1</v>
      </c>
      <c r="K4448" t="s">
        <v>19309</v>
      </c>
    </row>
    <row r="4449" spans="1:11" x14ac:dyDescent="0.35">
      <c r="A4449" t="s">
        <v>19044</v>
      </c>
      <c r="B4449" t="s">
        <v>21120</v>
      </c>
      <c r="C4449" t="s">
        <v>21121</v>
      </c>
      <c r="D4449" t="s">
        <v>21122</v>
      </c>
      <c r="E4449" t="s">
        <v>21123</v>
      </c>
      <c r="F4449" s="2">
        <v>0</v>
      </c>
      <c r="G4449" t="s">
        <v>19049</v>
      </c>
      <c r="H4449" t="s">
        <v>21124</v>
      </c>
      <c r="I4449">
        <v>60</v>
      </c>
      <c r="J4449">
        <v>1</v>
      </c>
      <c r="K4449" t="s">
        <v>19269</v>
      </c>
    </row>
    <row r="4450" spans="1:11" x14ac:dyDescent="0.35">
      <c r="A4450" t="s">
        <v>19044</v>
      </c>
      <c r="B4450" t="s">
        <v>21125</v>
      </c>
      <c r="C4450" t="s">
        <v>21126</v>
      </c>
      <c r="D4450" t="s">
        <v>21127</v>
      </c>
      <c r="E4450" t="s">
        <v>21128</v>
      </c>
      <c r="F4450" s="2">
        <v>0</v>
      </c>
      <c r="G4450" t="s">
        <v>19149</v>
      </c>
      <c r="H4450" t="s">
        <v>21129</v>
      </c>
      <c r="I4450">
        <v>51</v>
      </c>
      <c r="J4450">
        <v>1</v>
      </c>
      <c r="K4450" t="s">
        <v>19269</v>
      </c>
    </row>
    <row r="4451" spans="1:11" x14ac:dyDescent="0.35">
      <c r="A4451" t="s">
        <v>19044</v>
      </c>
      <c r="B4451" t="s">
        <v>21130</v>
      </c>
      <c r="C4451" t="s">
        <v>21131</v>
      </c>
      <c r="D4451" t="s">
        <v>21132</v>
      </c>
      <c r="E4451" t="s">
        <v>21133</v>
      </c>
      <c r="F4451" s="2">
        <v>0</v>
      </c>
      <c r="G4451" t="s">
        <v>19058</v>
      </c>
      <c r="H4451" t="s">
        <v>21134</v>
      </c>
      <c r="I4451">
        <v>22</v>
      </c>
      <c r="J4451">
        <v>1</v>
      </c>
      <c r="K4451" t="s">
        <v>19275</v>
      </c>
    </row>
    <row r="4452" spans="1:11" x14ac:dyDescent="0.35">
      <c r="A4452" t="s">
        <v>19044</v>
      </c>
      <c r="B4452" t="s">
        <v>21135</v>
      </c>
      <c r="C4452" t="s">
        <v>21136</v>
      </c>
      <c r="D4452" t="s">
        <v>21137</v>
      </c>
      <c r="E4452" t="s">
        <v>21138</v>
      </c>
      <c r="F4452" s="2">
        <v>0</v>
      </c>
      <c r="G4452" t="s">
        <v>81</v>
      </c>
      <c r="H4452" t="s">
        <v>21139</v>
      </c>
      <c r="I4452">
        <v>37</v>
      </c>
      <c r="J4452">
        <v>1</v>
      </c>
      <c r="K4452" t="s">
        <v>19275</v>
      </c>
    </row>
    <row r="4453" spans="1:11" x14ac:dyDescent="0.35">
      <c r="A4453" t="s">
        <v>19044</v>
      </c>
      <c r="B4453" t="s">
        <v>21140</v>
      </c>
      <c r="C4453" t="s">
        <v>21141</v>
      </c>
      <c r="D4453" t="s">
        <v>21142</v>
      </c>
      <c r="E4453" t="s">
        <v>21143</v>
      </c>
      <c r="F4453" s="2">
        <v>0</v>
      </c>
      <c r="G4453" t="s">
        <v>16</v>
      </c>
      <c r="H4453" t="s">
        <v>19306</v>
      </c>
      <c r="I4453">
        <v>28</v>
      </c>
      <c r="J4453">
        <v>1</v>
      </c>
      <c r="K4453" t="s">
        <v>19275</v>
      </c>
    </row>
    <row r="4454" spans="1:11" x14ac:dyDescent="0.35">
      <c r="A4454" t="s">
        <v>19044</v>
      </c>
      <c r="B4454" t="s">
        <v>21144</v>
      </c>
      <c r="C4454" t="s">
        <v>21145</v>
      </c>
      <c r="D4454" t="s">
        <v>21146</v>
      </c>
      <c r="E4454" t="s">
        <v>21147</v>
      </c>
      <c r="F4454" s="2">
        <v>0</v>
      </c>
      <c r="G4454" t="s">
        <v>22</v>
      </c>
      <c r="H4454" t="s">
        <v>19306</v>
      </c>
      <c r="I4454">
        <v>35</v>
      </c>
      <c r="J4454">
        <v>1</v>
      </c>
      <c r="K4454" t="s">
        <v>19379</v>
      </c>
    </row>
    <row r="4455" spans="1:11" x14ac:dyDescent="0.35">
      <c r="A4455" t="s">
        <v>19044</v>
      </c>
      <c r="B4455" t="s">
        <v>21148</v>
      </c>
      <c r="C4455" t="s">
        <v>21149</v>
      </c>
      <c r="D4455" t="s">
        <v>21150</v>
      </c>
      <c r="E4455" t="s">
        <v>21151</v>
      </c>
      <c r="F4455" s="2">
        <v>0</v>
      </c>
      <c r="G4455" t="s">
        <v>19213</v>
      </c>
      <c r="H4455" t="s">
        <v>21152</v>
      </c>
      <c r="I4455">
        <v>35</v>
      </c>
      <c r="J4455">
        <v>1</v>
      </c>
      <c r="K4455" t="s">
        <v>19275</v>
      </c>
    </row>
    <row r="4456" spans="1:11" x14ac:dyDescent="0.35">
      <c r="A4456" t="s">
        <v>19044</v>
      </c>
      <c r="B4456" t="s">
        <v>21153</v>
      </c>
      <c r="C4456" t="s">
        <v>21154</v>
      </c>
      <c r="D4456" t="s">
        <v>21155</v>
      </c>
      <c r="E4456" t="s">
        <v>21156</v>
      </c>
      <c r="F4456" s="2">
        <v>0</v>
      </c>
      <c r="G4456" t="s">
        <v>19067</v>
      </c>
      <c r="H4456" t="s">
        <v>21157</v>
      </c>
      <c r="I4456">
        <v>25</v>
      </c>
      <c r="J4456">
        <v>1</v>
      </c>
      <c r="K4456" t="s">
        <v>19275</v>
      </c>
    </row>
    <row r="4457" spans="1:11" x14ac:dyDescent="0.35">
      <c r="A4457" t="s">
        <v>19044</v>
      </c>
      <c r="B4457" t="s">
        <v>21158</v>
      </c>
      <c r="C4457" t="s">
        <v>21159</v>
      </c>
      <c r="D4457" t="s">
        <v>21160</v>
      </c>
      <c r="E4457" t="s">
        <v>21161</v>
      </c>
      <c r="F4457" s="2">
        <v>0</v>
      </c>
      <c r="G4457" t="s">
        <v>45</v>
      </c>
      <c r="H4457" t="s">
        <v>21162</v>
      </c>
      <c r="I4457">
        <v>49</v>
      </c>
      <c r="J4457">
        <v>1</v>
      </c>
      <c r="K4457" t="s">
        <v>19275</v>
      </c>
    </row>
    <row r="4458" spans="1:11" x14ac:dyDescent="0.35">
      <c r="A4458" t="s">
        <v>19044</v>
      </c>
      <c r="B4458" t="s">
        <v>21163</v>
      </c>
      <c r="C4458" t="s">
        <v>21164</v>
      </c>
      <c r="D4458" t="s">
        <v>21165</v>
      </c>
      <c r="E4458" t="s">
        <v>21166</v>
      </c>
      <c r="F4458" s="2">
        <v>0</v>
      </c>
      <c r="G4458" t="s">
        <v>51</v>
      </c>
      <c r="H4458" t="s">
        <v>21167</v>
      </c>
      <c r="I4458">
        <v>34</v>
      </c>
      <c r="J4458">
        <v>1</v>
      </c>
      <c r="K4458" t="s">
        <v>19275</v>
      </c>
    </row>
    <row r="4459" spans="1:11" x14ac:dyDescent="0.35">
      <c r="A4459" t="s">
        <v>19044</v>
      </c>
      <c r="B4459" t="s">
        <v>21168</v>
      </c>
      <c r="C4459" t="s">
        <v>21169</v>
      </c>
      <c r="D4459" t="s">
        <v>21170</v>
      </c>
      <c r="E4459" t="s">
        <v>21171</v>
      </c>
      <c r="F4459" s="2">
        <v>0</v>
      </c>
      <c r="G4459" t="s">
        <v>57</v>
      </c>
      <c r="H4459" t="s">
        <v>21172</v>
      </c>
      <c r="I4459">
        <v>29</v>
      </c>
      <c r="J4459">
        <v>1</v>
      </c>
      <c r="K4459" t="s">
        <v>19275</v>
      </c>
    </row>
    <row r="4460" spans="1:11" x14ac:dyDescent="0.35">
      <c r="A4460" t="s">
        <v>19044</v>
      </c>
      <c r="B4460" t="s">
        <v>21173</v>
      </c>
      <c r="C4460" t="s">
        <v>21174</v>
      </c>
      <c r="D4460" t="s">
        <v>21175</v>
      </c>
      <c r="E4460" t="s">
        <v>21176</v>
      </c>
      <c r="F4460" s="2">
        <v>0</v>
      </c>
      <c r="G4460" t="s">
        <v>19049</v>
      </c>
      <c r="H4460" t="s">
        <v>21177</v>
      </c>
      <c r="I4460">
        <v>33</v>
      </c>
      <c r="J4460">
        <v>1</v>
      </c>
      <c r="K4460" t="s">
        <v>19269</v>
      </c>
    </row>
    <row r="4461" spans="1:11" x14ac:dyDescent="0.35">
      <c r="A4461" t="s">
        <v>19044</v>
      </c>
      <c r="B4461" t="s">
        <v>21178</v>
      </c>
      <c r="C4461" t="s">
        <v>21179</v>
      </c>
      <c r="D4461" t="s">
        <v>21175</v>
      </c>
      <c r="E4461" t="s">
        <v>21176</v>
      </c>
      <c r="F4461" s="2">
        <v>0</v>
      </c>
      <c r="G4461" t="s">
        <v>19149</v>
      </c>
      <c r="H4461" t="s">
        <v>21177</v>
      </c>
      <c r="I4461">
        <v>33</v>
      </c>
      <c r="J4461">
        <v>1</v>
      </c>
      <c r="K4461" t="s">
        <v>19269</v>
      </c>
    </row>
    <row r="4462" spans="1:11" x14ac:dyDescent="0.35">
      <c r="A4462" t="s">
        <v>19044</v>
      </c>
      <c r="B4462" t="s">
        <v>21180</v>
      </c>
      <c r="C4462" t="s">
        <v>21181</v>
      </c>
      <c r="D4462" t="s">
        <v>21182</v>
      </c>
      <c r="E4462" t="s">
        <v>21183</v>
      </c>
      <c r="F4462" s="2">
        <v>0</v>
      </c>
      <c r="G4462" t="s">
        <v>19058</v>
      </c>
      <c r="H4462" t="s">
        <v>21184</v>
      </c>
      <c r="I4462">
        <v>25</v>
      </c>
      <c r="J4462">
        <v>1</v>
      </c>
      <c r="K4462" t="s">
        <v>19275</v>
      </c>
    </row>
    <row r="4463" spans="1:11" x14ac:dyDescent="0.35">
      <c r="A4463" t="s">
        <v>19044</v>
      </c>
      <c r="B4463" t="s">
        <v>21185</v>
      </c>
      <c r="C4463" t="s">
        <v>21181</v>
      </c>
      <c r="D4463" t="s">
        <v>21186</v>
      </c>
      <c r="E4463" t="s">
        <v>21187</v>
      </c>
      <c r="F4463" s="2">
        <v>0</v>
      </c>
      <c r="G4463" t="s">
        <v>81</v>
      </c>
      <c r="H4463" t="s">
        <v>21184</v>
      </c>
      <c r="I4463">
        <v>25</v>
      </c>
      <c r="J4463">
        <v>1</v>
      </c>
      <c r="K4463" t="s">
        <v>19275</v>
      </c>
    </row>
    <row r="4464" spans="1:11" x14ac:dyDescent="0.35">
      <c r="A4464" t="s">
        <v>19044</v>
      </c>
      <c r="B4464" t="s">
        <v>21188</v>
      </c>
      <c r="C4464" t="s">
        <v>21189</v>
      </c>
      <c r="D4464" t="s">
        <v>21190</v>
      </c>
      <c r="E4464" t="s">
        <v>21191</v>
      </c>
      <c r="F4464" s="2">
        <v>0</v>
      </c>
      <c r="G4464" t="s">
        <v>16</v>
      </c>
      <c r="H4464" t="s">
        <v>21192</v>
      </c>
      <c r="I4464">
        <v>51</v>
      </c>
      <c r="J4464">
        <v>1</v>
      </c>
      <c r="K4464" t="s">
        <v>19269</v>
      </c>
    </row>
    <row r="4465" spans="1:11" x14ac:dyDescent="0.35">
      <c r="A4465" t="s">
        <v>19044</v>
      </c>
      <c r="B4465" t="s">
        <v>21193</v>
      </c>
      <c r="C4465" t="s">
        <v>21194</v>
      </c>
      <c r="D4465" t="s">
        <v>21195</v>
      </c>
      <c r="E4465" t="s">
        <v>21196</v>
      </c>
      <c r="F4465" s="2">
        <v>0</v>
      </c>
      <c r="G4465" t="s">
        <v>22</v>
      </c>
      <c r="H4465" t="s">
        <v>21197</v>
      </c>
      <c r="I4465">
        <v>42</v>
      </c>
      <c r="J4465">
        <v>1</v>
      </c>
      <c r="K4465" t="s">
        <v>19269</v>
      </c>
    </row>
    <row r="4466" spans="1:11" x14ac:dyDescent="0.35">
      <c r="A4466" t="s">
        <v>19044</v>
      </c>
      <c r="B4466" t="s">
        <v>21198</v>
      </c>
      <c r="C4466" t="s">
        <v>21199</v>
      </c>
      <c r="D4466" t="s">
        <v>21200</v>
      </c>
      <c r="E4466" t="s">
        <v>21201</v>
      </c>
      <c r="F4466" s="2">
        <v>0</v>
      </c>
      <c r="G4466" t="s">
        <v>19213</v>
      </c>
      <c r="H4466" t="s">
        <v>21202</v>
      </c>
      <c r="I4466">
        <v>22</v>
      </c>
      <c r="J4466">
        <v>1</v>
      </c>
      <c r="K4466" t="s">
        <v>19275</v>
      </c>
    </row>
    <row r="4467" spans="1:11" x14ac:dyDescent="0.35">
      <c r="A4467" t="s">
        <v>19044</v>
      </c>
      <c r="B4467" t="s">
        <v>21203</v>
      </c>
      <c r="C4467" t="s">
        <v>21204</v>
      </c>
      <c r="D4467" t="s">
        <v>21205</v>
      </c>
      <c r="E4467" t="s">
        <v>21206</v>
      </c>
      <c r="F4467" s="2">
        <v>0</v>
      </c>
      <c r="G4467" t="s">
        <v>19067</v>
      </c>
      <c r="H4467" t="s">
        <v>21207</v>
      </c>
      <c r="I4467">
        <v>28</v>
      </c>
      <c r="J4467">
        <v>1</v>
      </c>
      <c r="K4467" t="s">
        <v>19275</v>
      </c>
    </row>
    <row r="4468" spans="1:11" x14ac:dyDescent="0.35">
      <c r="A4468" t="s">
        <v>19044</v>
      </c>
      <c r="B4468" t="s">
        <v>21208</v>
      </c>
      <c r="C4468" t="s">
        <v>21209</v>
      </c>
      <c r="D4468" t="s">
        <v>21210</v>
      </c>
      <c r="E4468" t="s">
        <v>21211</v>
      </c>
      <c r="F4468" s="2">
        <v>0</v>
      </c>
      <c r="G4468" t="s">
        <v>45</v>
      </c>
      <c r="H4468" t="s">
        <v>21212</v>
      </c>
      <c r="I4468">
        <v>0</v>
      </c>
      <c r="J4468">
        <v>1</v>
      </c>
      <c r="K4468" t="s">
        <v>19275</v>
      </c>
    </row>
    <row r="4469" spans="1:11" x14ac:dyDescent="0.35">
      <c r="A4469" t="s">
        <v>19044</v>
      </c>
      <c r="B4469" t="s">
        <v>21213</v>
      </c>
      <c r="C4469" t="s">
        <v>21214</v>
      </c>
      <c r="D4469" t="s">
        <v>21215</v>
      </c>
      <c r="E4469" t="s">
        <v>21216</v>
      </c>
      <c r="F4469" s="2">
        <v>0</v>
      </c>
      <c r="G4469" t="s">
        <v>51</v>
      </c>
      <c r="H4469" t="s">
        <v>21217</v>
      </c>
      <c r="I4469">
        <v>46</v>
      </c>
      <c r="J4469">
        <v>1</v>
      </c>
      <c r="K4469" t="s">
        <v>19269</v>
      </c>
    </row>
    <row r="4470" spans="1:11" x14ac:dyDescent="0.35">
      <c r="A4470" t="s">
        <v>19044</v>
      </c>
      <c r="B4470" t="s">
        <v>21218</v>
      </c>
      <c r="C4470" t="s">
        <v>21219</v>
      </c>
      <c r="D4470" t="s">
        <v>21220</v>
      </c>
      <c r="E4470" t="s">
        <v>21221</v>
      </c>
      <c r="F4470" s="2">
        <v>0</v>
      </c>
      <c r="G4470" t="s">
        <v>57</v>
      </c>
      <c r="H4470" t="s">
        <v>21222</v>
      </c>
      <c r="I4470">
        <v>24</v>
      </c>
      <c r="J4470">
        <v>1</v>
      </c>
      <c r="K4470" t="s">
        <v>19379</v>
      </c>
    </row>
    <row r="4471" spans="1:11" x14ac:dyDescent="0.35">
      <c r="A4471" t="s">
        <v>19044</v>
      </c>
      <c r="B4471" t="s">
        <v>21223</v>
      </c>
      <c r="C4471" t="s">
        <v>21224</v>
      </c>
      <c r="D4471" t="s">
        <v>21225</v>
      </c>
      <c r="E4471" t="s">
        <v>21226</v>
      </c>
      <c r="F4471" s="2">
        <v>0</v>
      </c>
      <c r="G4471" t="s">
        <v>19049</v>
      </c>
      <c r="H4471" t="s">
        <v>21227</v>
      </c>
      <c r="I4471">
        <v>33</v>
      </c>
      <c r="J4471">
        <v>1</v>
      </c>
      <c r="K4471" t="s">
        <v>19379</v>
      </c>
    </row>
    <row r="4472" spans="1:11" x14ac:dyDescent="0.35">
      <c r="A4472" t="s">
        <v>19044</v>
      </c>
      <c r="B4472" t="s">
        <v>21228</v>
      </c>
      <c r="C4472" t="s">
        <v>21229</v>
      </c>
      <c r="D4472" t="s">
        <v>21230</v>
      </c>
      <c r="E4472" t="s">
        <v>21231</v>
      </c>
      <c r="F4472" s="2">
        <v>0</v>
      </c>
      <c r="G4472" t="s">
        <v>19149</v>
      </c>
      <c r="H4472" t="s">
        <v>21232</v>
      </c>
      <c r="I4472">
        <v>28</v>
      </c>
      <c r="J4472">
        <v>1</v>
      </c>
      <c r="K4472" t="s">
        <v>19269</v>
      </c>
    </row>
    <row r="4473" spans="1:11" x14ac:dyDescent="0.35">
      <c r="A4473" t="s">
        <v>19044</v>
      </c>
      <c r="B4473" t="s">
        <v>21233</v>
      </c>
      <c r="C4473" t="s">
        <v>21234</v>
      </c>
      <c r="D4473" t="s">
        <v>21235</v>
      </c>
      <c r="E4473" t="s">
        <v>21236</v>
      </c>
      <c r="F4473" s="2">
        <v>0</v>
      </c>
      <c r="G4473" t="s">
        <v>19058</v>
      </c>
      <c r="H4473" t="s">
        <v>21237</v>
      </c>
      <c r="I4473">
        <v>29</v>
      </c>
      <c r="J4473">
        <v>1</v>
      </c>
      <c r="K4473" t="s">
        <v>19275</v>
      </c>
    </row>
    <row r="4474" spans="1:11" x14ac:dyDescent="0.35">
      <c r="A4474" t="s">
        <v>19044</v>
      </c>
      <c r="B4474" t="s">
        <v>21238</v>
      </c>
      <c r="C4474" t="s">
        <v>21239</v>
      </c>
      <c r="D4474" t="s">
        <v>21240</v>
      </c>
      <c r="E4474" t="s">
        <v>21241</v>
      </c>
      <c r="F4474" s="2">
        <v>0</v>
      </c>
      <c r="G4474" t="s">
        <v>81</v>
      </c>
      <c r="H4474" t="s">
        <v>21242</v>
      </c>
      <c r="I4474">
        <v>39</v>
      </c>
      <c r="J4474">
        <v>1</v>
      </c>
      <c r="K4474" t="s">
        <v>19269</v>
      </c>
    </row>
    <row r="4475" spans="1:11" x14ac:dyDescent="0.35">
      <c r="A4475" t="s">
        <v>19044</v>
      </c>
      <c r="B4475" t="s">
        <v>21243</v>
      </c>
      <c r="C4475" t="s">
        <v>21244</v>
      </c>
      <c r="D4475" t="s">
        <v>21245</v>
      </c>
      <c r="E4475" t="s">
        <v>21246</v>
      </c>
      <c r="F4475" s="2">
        <v>0</v>
      </c>
      <c r="G4475" t="s">
        <v>16</v>
      </c>
      <c r="H4475" t="s">
        <v>21247</v>
      </c>
      <c r="I4475">
        <v>30</v>
      </c>
      <c r="J4475">
        <v>1</v>
      </c>
      <c r="K4475" t="s">
        <v>19269</v>
      </c>
    </row>
    <row r="4476" spans="1:11" x14ac:dyDescent="0.35">
      <c r="A4476" t="s">
        <v>19044</v>
      </c>
      <c r="B4476" t="s">
        <v>21248</v>
      </c>
      <c r="C4476" t="s">
        <v>21249</v>
      </c>
      <c r="D4476" t="s">
        <v>21250</v>
      </c>
      <c r="E4476" t="s">
        <v>21251</v>
      </c>
      <c r="F4476" s="2">
        <v>0</v>
      </c>
      <c r="G4476" t="s">
        <v>22</v>
      </c>
      <c r="H4476" t="s">
        <v>19306</v>
      </c>
      <c r="I4476">
        <v>29</v>
      </c>
      <c r="J4476">
        <v>1</v>
      </c>
      <c r="K4476" t="s">
        <v>19275</v>
      </c>
    </row>
    <row r="4477" spans="1:11" x14ac:dyDescent="0.35">
      <c r="A4477" t="s">
        <v>19044</v>
      </c>
      <c r="B4477" t="s">
        <v>21252</v>
      </c>
      <c r="C4477" t="s">
        <v>21253</v>
      </c>
      <c r="D4477" t="s">
        <v>21254</v>
      </c>
      <c r="E4477" t="s">
        <v>21255</v>
      </c>
      <c r="F4477" s="2">
        <v>0</v>
      </c>
      <c r="G4477" t="s">
        <v>19213</v>
      </c>
      <c r="H4477" t="s">
        <v>21256</v>
      </c>
      <c r="I4477">
        <v>22</v>
      </c>
      <c r="J4477">
        <v>1</v>
      </c>
      <c r="K4477" t="s">
        <v>19275</v>
      </c>
    </row>
    <row r="4478" spans="1:11" x14ac:dyDescent="0.35">
      <c r="A4478" t="s">
        <v>19044</v>
      </c>
      <c r="B4478" t="s">
        <v>21257</v>
      </c>
      <c r="C4478" t="s">
        <v>21258</v>
      </c>
      <c r="D4478" t="s">
        <v>21259</v>
      </c>
      <c r="E4478" t="s">
        <v>21260</v>
      </c>
      <c r="F4478" s="2">
        <v>0</v>
      </c>
      <c r="G4478" t="s">
        <v>19067</v>
      </c>
      <c r="H4478" t="s">
        <v>21261</v>
      </c>
      <c r="I4478">
        <v>23</v>
      </c>
      <c r="J4478">
        <v>1</v>
      </c>
      <c r="K4478" t="s">
        <v>19379</v>
      </c>
    </row>
    <row r="4479" spans="1:11" x14ac:dyDescent="0.35">
      <c r="A4479" t="s">
        <v>19044</v>
      </c>
      <c r="B4479" t="s">
        <v>21262</v>
      </c>
      <c r="C4479" t="s">
        <v>21263</v>
      </c>
      <c r="D4479" t="s">
        <v>21264</v>
      </c>
      <c r="E4479" t="s">
        <v>21265</v>
      </c>
      <c r="F4479" s="2">
        <v>0</v>
      </c>
      <c r="G4479" t="s">
        <v>45</v>
      </c>
      <c r="H4479" t="s">
        <v>21266</v>
      </c>
      <c r="I4479">
        <v>35</v>
      </c>
      <c r="J4479">
        <v>1</v>
      </c>
      <c r="K4479" t="s">
        <v>19281</v>
      </c>
    </row>
    <row r="4480" spans="1:11" x14ac:dyDescent="0.35">
      <c r="A4480" t="s">
        <v>19044</v>
      </c>
      <c r="B4480" t="s">
        <v>21267</v>
      </c>
      <c r="C4480" t="s">
        <v>21268</v>
      </c>
      <c r="D4480" t="s">
        <v>21269</v>
      </c>
      <c r="E4480" t="s">
        <v>21270</v>
      </c>
      <c r="F4480" s="2">
        <v>0</v>
      </c>
      <c r="G4480" t="s">
        <v>51</v>
      </c>
      <c r="H4480" t="s">
        <v>21271</v>
      </c>
      <c r="I4480">
        <v>49</v>
      </c>
      <c r="J4480">
        <v>1</v>
      </c>
      <c r="K4480" t="s">
        <v>19281</v>
      </c>
    </row>
    <row r="4481" spans="1:11" x14ac:dyDescent="0.35">
      <c r="A4481" t="s">
        <v>19044</v>
      </c>
      <c r="B4481" t="s">
        <v>21272</v>
      </c>
      <c r="C4481" t="s">
        <v>21273</v>
      </c>
      <c r="D4481" t="s">
        <v>21274</v>
      </c>
      <c r="E4481" t="s">
        <v>21275</v>
      </c>
      <c r="F4481" s="2">
        <v>0</v>
      </c>
      <c r="G4481" t="s">
        <v>57</v>
      </c>
      <c r="H4481" t="s">
        <v>21276</v>
      </c>
      <c r="I4481">
        <v>0</v>
      </c>
      <c r="J4481">
        <v>1</v>
      </c>
      <c r="K4481" t="s">
        <v>19275</v>
      </c>
    </row>
    <row r="4482" spans="1:11" x14ac:dyDescent="0.35">
      <c r="A4482" t="s">
        <v>19044</v>
      </c>
      <c r="B4482" t="s">
        <v>21277</v>
      </c>
      <c r="C4482" t="s">
        <v>21278</v>
      </c>
      <c r="D4482" t="s">
        <v>21279</v>
      </c>
      <c r="E4482" t="s">
        <v>21280</v>
      </c>
      <c r="F4482" s="2">
        <v>0</v>
      </c>
      <c r="G4482" t="s">
        <v>19049</v>
      </c>
      <c r="H4482" t="s">
        <v>21281</v>
      </c>
      <c r="I4482">
        <v>43</v>
      </c>
      <c r="J4482">
        <v>1</v>
      </c>
      <c r="K4482" t="s">
        <v>19275</v>
      </c>
    </row>
    <row r="4483" spans="1:11" x14ac:dyDescent="0.35">
      <c r="A4483" t="s">
        <v>19044</v>
      </c>
      <c r="B4483" t="s">
        <v>21282</v>
      </c>
      <c r="C4483" t="s">
        <v>21283</v>
      </c>
      <c r="D4483" t="s">
        <v>21279</v>
      </c>
      <c r="E4483" t="s">
        <v>21280</v>
      </c>
      <c r="F4483" s="2">
        <v>0</v>
      </c>
      <c r="G4483" t="s">
        <v>19149</v>
      </c>
      <c r="H4483" t="s">
        <v>21284</v>
      </c>
      <c r="I4483">
        <v>54</v>
      </c>
      <c r="J4483">
        <v>1</v>
      </c>
      <c r="K4483" t="s">
        <v>19275</v>
      </c>
    </row>
    <row r="4484" spans="1:11" x14ac:dyDescent="0.35">
      <c r="A4484" t="s">
        <v>19044</v>
      </c>
      <c r="B4484" t="s">
        <v>21285</v>
      </c>
      <c r="C4484" t="s">
        <v>21286</v>
      </c>
      <c r="D4484" t="s">
        <v>21287</v>
      </c>
      <c r="E4484" t="s">
        <v>21288</v>
      </c>
      <c r="F4484" s="2">
        <v>0</v>
      </c>
      <c r="G4484" t="s">
        <v>19058</v>
      </c>
      <c r="H4484" t="s">
        <v>21289</v>
      </c>
      <c r="I4484">
        <v>5</v>
      </c>
      <c r="J4484">
        <v>1</v>
      </c>
      <c r="K4484" t="s">
        <v>19275</v>
      </c>
    </row>
    <row r="4485" spans="1:11" x14ac:dyDescent="0.35">
      <c r="A4485" t="s">
        <v>19044</v>
      </c>
      <c r="B4485" t="s">
        <v>21290</v>
      </c>
      <c r="C4485" t="s">
        <v>21291</v>
      </c>
      <c r="D4485" t="s">
        <v>21292</v>
      </c>
      <c r="E4485" t="s">
        <v>21293</v>
      </c>
      <c r="F4485" s="2">
        <v>0</v>
      </c>
      <c r="G4485" t="s">
        <v>81</v>
      </c>
      <c r="H4485" t="s">
        <v>21294</v>
      </c>
      <c r="I4485">
        <v>50</v>
      </c>
      <c r="J4485">
        <v>1</v>
      </c>
      <c r="K4485" t="s">
        <v>19379</v>
      </c>
    </row>
    <row r="4486" spans="1:11" x14ac:dyDescent="0.35">
      <c r="A4486" t="s">
        <v>19044</v>
      </c>
      <c r="B4486" t="s">
        <v>21295</v>
      </c>
      <c r="C4486" t="s">
        <v>21296</v>
      </c>
      <c r="D4486" t="s">
        <v>21297</v>
      </c>
      <c r="E4486" t="s">
        <v>21298</v>
      </c>
      <c r="F4486" s="2">
        <v>0</v>
      </c>
      <c r="G4486" t="s">
        <v>16</v>
      </c>
      <c r="H4486" t="s">
        <v>21299</v>
      </c>
      <c r="I4486">
        <v>30</v>
      </c>
      <c r="J4486">
        <v>1</v>
      </c>
      <c r="K4486" t="s">
        <v>19269</v>
      </c>
    </row>
    <row r="4487" spans="1:11" x14ac:dyDescent="0.35">
      <c r="A4487" t="s">
        <v>19044</v>
      </c>
      <c r="B4487" t="s">
        <v>21300</v>
      </c>
      <c r="C4487" t="s">
        <v>21301</v>
      </c>
      <c r="D4487" t="s">
        <v>21302</v>
      </c>
      <c r="E4487" t="s">
        <v>21303</v>
      </c>
      <c r="F4487" s="2">
        <v>0</v>
      </c>
      <c r="G4487" t="s">
        <v>22</v>
      </c>
      <c r="H4487" t="s">
        <v>21304</v>
      </c>
      <c r="I4487">
        <v>33</v>
      </c>
      <c r="J4487">
        <v>1</v>
      </c>
      <c r="K4487" t="s">
        <v>19275</v>
      </c>
    </row>
    <row r="4488" spans="1:11" x14ac:dyDescent="0.35">
      <c r="A4488" t="s">
        <v>19044</v>
      </c>
      <c r="B4488" t="s">
        <v>21305</v>
      </c>
      <c r="C4488" t="s">
        <v>21306</v>
      </c>
      <c r="D4488" t="s">
        <v>21307</v>
      </c>
      <c r="E4488" t="s">
        <v>21308</v>
      </c>
      <c r="F4488" s="2">
        <v>0</v>
      </c>
      <c r="G4488" t="s">
        <v>19213</v>
      </c>
      <c r="H4488" t="s">
        <v>21309</v>
      </c>
      <c r="I4488">
        <v>42</v>
      </c>
      <c r="J4488">
        <v>1</v>
      </c>
      <c r="K4488" t="s">
        <v>19269</v>
      </c>
    </row>
    <row r="4489" spans="1:11" x14ac:dyDescent="0.35">
      <c r="A4489" t="s">
        <v>19044</v>
      </c>
      <c r="B4489" t="s">
        <v>21310</v>
      </c>
      <c r="C4489" t="s">
        <v>21311</v>
      </c>
      <c r="D4489" t="s">
        <v>21312</v>
      </c>
      <c r="E4489" t="s">
        <v>21313</v>
      </c>
      <c r="F4489" s="2">
        <v>0</v>
      </c>
      <c r="G4489" t="s">
        <v>45</v>
      </c>
      <c r="H4489" t="s">
        <v>21314</v>
      </c>
      <c r="I4489">
        <v>29</v>
      </c>
      <c r="J4489">
        <v>1</v>
      </c>
      <c r="K4489" t="s">
        <v>19275</v>
      </c>
    </row>
    <row r="4490" spans="1:11" x14ac:dyDescent="0.35">
      <c r="A4490" t="s">
        <v>19044</v>
      </c>
      <c r="B4490" t="s">
        <v>21315</v>
      </c>
      <c r="C4490" t="s">
        <v>21316</v>
      </c>
      <c r="D4490" t="s">
        <v>21317</v>
      </c>
      <c r="E4490" t="s">
        <v>21318</v>
      </c>
      <c r="F4490" s="2">
        <v>0</v>
      </c>
      <c r="G4490" t="s">
        <v>51</v>
      </c>
      <c r="H4490" t="s">
        <v>21319</v>
      </c>
      <c r="I4490">
        <v>29</v>
      </c>
      <c r="J4490">
        <v>1</v>
      </c>
      <c r="K4490" t="s">
        <v>19275</v>
      </c>
    </row>
    <row r="4491" spans="1:11" x14ac:dyDescent="0.35">
      <c r="A4491" t="s">
        <v>19044</v>
      </c>
      <c r="B4491" t="s">
        <v>21320</v>
      </c>
      <c r="C4491" t="s">
        <v>21321</v>
      </c>
      <c r="D4491" t="s">
        <v>21322</v>
      </c>
      <c r="E4491" t="s">
        <v>21323</v>
      </c>
      <c r="F4491" s="2">
        <v>0</v>
      </c>
      <c r="G4491" t="s">
        <v>57</v>
      </c>
      <c r="H4491" t="s">
        <v>21324</v>
      </c>
      <c r="I4491">
        <v>27</v>
      </c>
      <c r="J4491">
        <v>1</v>
      </c>
      <c r="K4491" t="s">
        <v>19275</v>
      </c>
    </row>
    <row r="4492" spans="1:11" x14ac:dyDescent="0.35">
      <c r="A4492" t="s">
        <v>19044</v>
      </c>
      <c r="B4492" t="s">
        <v>21325</v>
      </c>
      <c r="C4492" t="s">
        <v>21326</v>
      </c>
      <c r="D4492" t="s">
        <v>21327</v>
      </c>
      <c r="E4492" t="s">
        <v>21328</v>
      </c>
      <c r="F4492" s="2">
        <v>0</v>
      </c>
      <c r="G4492" t="s">
        <v>19049</v>
      </c>
      <c r="H4492" t="s">
        <v>21329</v>
      </c>
      <c r="I4492">
        <v>65</v>
      </c>
      <c r="J4492">
        <v>1</v>
      </c>
      <c r="K4492" t="s">
        <v>19269</v>
      </c>
    </row>
    <row r="4493" spans="1:11" x14ac:dyDescent="0.35">
      <c r="A4493" t="s">
        <v>19044</v>
      </c>
      <c r="B4493" t="s">
        <v>21330</v>
      </c>
      <c r="C4493" t="s">
        <v>21331</v>
      </c>
      <c r="D4493" t="s">
        <v>21332</v>
      </c>
      <c r="E4493" t="s">
        <v>21333</v>
      </c>
      <c r="F4493" s="2">
        <v>0</v>
      </c>
      <c r="G4493" t="s">
        <v>19149</v>
      </c>
      <c r="H4493" t="s">
        <v>21334</v>
      </c>
      <c r="I4493">
        <v>27</v>
      </c>
      <c r="J4493">
        <v>1</v>
      </c>
      <c r="K4493" t="s">
        <v>19379</v>
      </c>
    </row>
    <row r="4494" spans="1:11" x14ac:dyDescent="0.35">
      <c r="A4494" t="s">
        <v>19044</v>
      </c>
      <c r="B4494" t="s">
        <v>21335</v>
      </c>
      <c r="C4494" t="s">
        <v>21336</v>
      </c>
      <c r="D4494" t="s">
        <v>21337</v>
      </c>
      <c r="E4494" t="s">
        <v>21338</v>
      </c>
      <c r="F4494" s="2">
        <v>0</v>
      </c>
      <c r="G4494" t="s">
        <v>19058</v>
      </c>
      <c r="H4494" t="s">
        <v>21339</v>
      </c>
      <c r="I4494">
        <v>26</v>
      </c>
      <c r="J4494">
        <v>1</v>
      </c>
      <c r="K4494" t="s">
        <v>19379</v>
      </c>
    </row>
    <row r="4495" spans="1:11" x14ac:dyDescent="0.35">
      <c r="A4495" t="s">
        <v>19044</v>
      </c>
      <c r="B4495" t="s">
        <v>21340</v>
      </c>
      <c r="C4495" t="s">
        <v>21341</v>
      </c>
      <c r="D4495" t="s">
        <v>21342</v>
      </c>
      <c r="E4495" t="s">
        <v>21343</v>
      </c>
      <c r="F4495" s="2">
        <v>0</v>
      </c>
      <c r="G4495" t="s">
        <v>81</v>
      </c>
      <c r="H4495" t="s">
        <v>21344</v>
      </c>
      <c r="I4495">
        <v>75</v>
      </c>
      <c r="J4495">
        <v>1</v>
      </c>
      <c r="K4495" t="s">
        <v>19275</v>
      </c>
    </row>
    <row r="4496" spans="1:11" x14ac:dyDescent="0.35">
      <c r="A4496" t="s">
        <v>19044</v>
      </c>
      <c r="B4496" t="s">
        <v>21345</v>
      </c>
      <c r="C4496" t="s">
        <v>21346</v>
      </c>
      <c r="D4496" t="s">
        <v>21347</v>
      </c>
      <c r="E4496" t="s">
        <v>21348</v>
      </c>
      <c r="F4496" s="2">
        <v>0</v>
      </c>
      <c r="G4496" t="s">
        <v>16</v>
      </c>
      <c r="H4496" t="s">
        <v>21349</v>
      </c>
      <c r="I4496">
        <v>22</v>
      </c>
      <c r="J4496">
        <v>1</v>
      </c>
      <c r="K4496" t="s">
        <v>19275</v>
      </c>
    </row>
    <row r="4497" spans="1:11" x14ac:dyDescent="0.35">
      <c r="A4497" t="s">
        <v>19044</v>
      </c>
      <c r="B4497" t="s">
        <v>21350</v>
      </c>
      <c r="C4497" t="s">
        <v>21351</v>
      </c>
      <c r="D4497" t="s">
        <v>21352</v>
      </c>
      <c r="E4497" t="s">
        <v>21353</v>
      </c>
      <c r="F4497" s="2">
        <v>0</v>
      </c>
      <c r="G4497" t="s">
        <v>19213</v>
      </c>
      <c r="H4497" t="s">
        <v>21354</v>
      </c>
      <c r="I4497">
        <v>34</v>
      </c>
      <c r="J4497">
        <v>1</v>
      </c>
      <c r="K4497" t="s">
        <v>19275</v>
      </c>
    </row>
    <row r="4498" spans="1:11" x14ac:dyDescent="0.35">
      <c r="A4498" t="s">
        <v>19044</v>
      </c>
      <c r="B4498" t="s">
        <v>21355</v>
      </c>
      <c r="C4498" t="s">
        <v>21356</v>
      </c>
      <c r="D4498" t="s">
        <v>21357</v>
      </c>
      <c r="E4498" t="s">
        <v>21358</v>
      </c>
      <c r="F4498" s="2">
        <v>0</v>
      </c>
      <c r="G4498" t="s">
        <v>19067</v>
      </c>
      <c r="H4498" t="s">
        <v>21359</v>
      </c>
      <c r="I4498">
        <v>33</v>
      </c>
      <c r="J4498">
        <v>1</v>
      </c>
      <c r="K4498" t="s">
        <v>19275</v>
      </c>
    </row>
    <row r="4499" spans="1:11" x14ac:dyDescent="0.35">
      <c r="A4499" t="s">
        <v>19044</v>
      </c>
      <c r="B4499" t="s">
        <v>21360</v>
      </c>
      <c r="C4499" t="s">
        <v>21361</v>
      </c>
      <c r="D4499" t="s">
        <v>21362</v>
      </c>
      <c r="E4499" t="s">
        <v>21363</v>
      </c>
      <c r="F4499" s="2">
        <v>0</v>
      </c>
      <c r="G4499" t="s">
        <v>45</v>
      </c>
      <c r="H4499" t="s">
        <v>21364</v>
      </c>
      <c r="I4499">
        <v>37</v>
      </c>
      <c r="J4499">
        <v>1</v>
      </c>
      <c r="K4499" t="s">
        <v>19269</v>
      </c>
    </row>
    <row r="4500" spans="1:11" x14ac:dyDescent="0.35">
      <c r="A4500" t="s">
        <v>19044</v>
      </c>
      <c r="B4500" t="s">
        <v>21365</v>
      </c>
      <c r="C4500" t="s">
        <v>21366</v>
      </c>
      <c r="D4500" t="s">
        <v>21367</v>
      </c>
      <c r="E4500" t="s">
        <v>21368</v>
      </c>
      <c r="F4500" s="2">
        <v>0</v>
      </c>
      <c r="G4500" t="s">
        <v>51</v>
      </c>
      <c r="H4500" t="s">
        <v>21369</v>
      </c>
      <c r="I4500">
        <v>31</v>
      </c>
      <c r="J4500">
        <v>1</v>
      </c>
      <c r="K4500" t="s">
        <v>19275</v>
      </c>
    </row>
    <row r="4501" spans="1:11" x14ac:dyDescent="0.35">
      <c r="A4501" t="s">
        <v>19044</v>
      </c>
      <c r="B4501" t="s">
        <v>21370</v>
      </c>
      <c r="C4501" t="s">
        <v>21371</v>
      </c>
      <c r="D4501" t="s">
        <v>21372</v>
      </c>
      <c r="E4501" t="s">
        <v>21373</v>
      </c>
      <c r="F4501" s="2">
        <v>0</v>
      </c>
      <c r="G4501" t="s">
        <v>57</v>
      </c>
      <c r="H4501" t="s">
        <v>21374</v>
      </c>
      <c r="I4501">
        <v>33</v>
      </c>
      <c r="J4501">
        <v>1</v>
      </c>
      <c r="K4501" t="s">
        <v>19275</v>
      </c>
    </row>
    <row r="4502" spans="1:11" x14ac:dyDescent="0.35">
      <c r="A4502" t="s">
        <v>19044</v>
      </c>
      <c r="B4502" t="s">
        <v>21375</v>
      </c>
      <c r="C4502" t="s">
        <v>21376</v>
      </c>
      <c r="D4502" t="s">
        <v>21377</v>
      </c>
      <c r="E4502" t="s">
        <v>21378</v>
      </c>
      <c r="F4502" s="2">
        <v>0</v>
      </c>
      <c r="G4502" t="s">
        <v>19049</v>
      </c>
      <c r="H4502" t="s">
        <v>21379</v>
      </c>
      <c r="I4502">
        <v>30</v>
      </c>
      <c r="J4502">
        <v>1</v>
      </c>
      <c r="K4502" t="s">
        <v>19275</v>
      </c>
    </row>
    <row r="4503" spans="1:11" x14ac:dyDescent="0.35">
      <c r="A4503" t="s">
        <v>19044</v>
      </c>
      <c r="B4503" t="s">
        <v>21380</v>
      </c>
      <c r="C4503" t="s">
        <v>21381</v>
      </c>
      <c r="D4503" t="s">
        <v>21382</v>
      </c>
      <c r="E4503" t="s">
        <v>21383</v>
      </c>
      <c r="F4503" s="2">
        <v>0</v>
      </c>
      <c r="G4503" t="s">
        <v>19149</v>
      </c>
      <c r="H4503" t="s">
        <v>21384</v>
      </c>
      <c r="I4503">
        <v>68</v>
      </c>
      <c r="J4503">
        <v>1</v>
      </c>
      <c r="K4503" t="s">
        <v>19269</v>
      </c>
    </row>
    <row r="4504" spans="1:11" x14ac:dyDescent="0.35">
      <c r="A4504" t="s">
        <v>19044</v>
      </c>
      <c r="B4504" t="s">
        <v>21385</v>
      </c>
      <c r="C4504" t="s">
        <v>21386</v>
      </c>
      <c r="D4504" t="s">
        <v>21387</v>
      </c>
      <c r="E4504" t="s">
        <v>21388</v>
      </c>
      <c r="F4504" s="2">
        <v>0</v>
      </c>
      <c r="G4504" t="s">
        <v>19058</v>
      </c>
      <c r="H4504" t="s">
        <v>21389</v>
      </c>
      <c r="I4504">
        <v>30</v>
      </c>
      <c r="J4504">
        <v>1</v>
      </c>
      <c r="K4504" t="s">
        <v>19269</v>
      </c>
    </row>
    <row r="4505" spans="1:11" x14ac:dyDescent="0.35">
      <c r="A4505" t="s">
        <v>19044</v>
      </c>
      <c r="B4505" t="s">
        <v>21390</v>
      </c>
      <c r="C4505" t="s">
        <v>21391</v>
      </c>
      <c r="D4505" t="s">
        <v>21392</v>
      </c>
      <c r="E4505" t="s">
        <v>21393</v>
      </c>
      <c r="F4505" s="2">
        <v>0</v>
      </c>
      <c r="G4505" t="s">
        <v>81</v>
      </c>
      <c r="H4505" t="s">
        <v>21394</v>
      </c>
      <c r="I4505">
        <v>29</v>
      </c>
      <c r="J4505">
        <v>1</v>
      </c>
      <c r="K4505" t="s">
        <v>19275</v>
      </c>
    </row>
    <row r="4506" spans="1:11" x14ac:dyDescent="0.35">
      <c r="A4506" t="s">
        <v>19044</v>
      </c>
      <c r="B4506" t="s">
        <v>21395</v>
      </c>
      <c r="C4506" t="s">
        <v>21396</v>
      </c>
      <c r="D4506" t="s">
        <v>21397</v>
      </c>
      <c r="E4506" t="s">
        <v>21398</v>
      </c>
      <c r="F4506" s="2">
        <v>0</v>
      </c>
      <c r="G4506" t="s">
        <v>16</v>
      </c>
      <c r="H4506" t="s">
        <v>21399</v>
      </c>
      <c r="I4506">
        <v>21</v>
      </c>
      <c r="J4506">
        <v>1</v>
      </c>
      <c r="K4506" t="s">
        <v>19379</v>
      </c>
    </row>
    <row r="4507" spans="1:11" x14ac:dyDescent="0.35">
      <c r="A4507" t="s">
        <v>19044</v>
      </c>
      <c r="B4507" t="s">
        <v>21400</v>
      </c>
      <c r="C4507" t="s">
        <v>21401</v>
      </c>
      <c r="D4507" t="s">
        <v>21402</v>
      </c>
      <c r="E4507" t="s">
        <v>21403</v>
      </c>
      <c r="F4507" s="2">
        <v>0</v>
      </c>
      <c r="G4507" t="s">
        <v>22</v>
      </c>
      <c r="H4507" t="s">
        <v>21404</v>
      </c>
      <c r="I4507">
        <v>25</v>
      </c>
      <c r="J4507">
        <v>1</v>
      </c>
      <c r="K4507" t="s">
        <v>19275</v>
      </c>
    </row>
    <row r="4508" spans="1:11" x14ac:dyDescent="0.35">
      <c r="A4508" t="s">
        <v>19044</v>
      </c>
      <c r="B4508" t="s">
        <v>21405</v>
      </c>
      <c r="C4508" t="s">
        <v>21406</v>
      </c>
      <c r="D4508" t="s">
        <v>21407</v>
      </c>
      <c r="E4508" t="s">
        <v>21408</v>
      </c>
      <c r="F4508" s="2">
        <v>0</v>
      </c>
      <c r="G4508" t="s">
        <v>19213</v>
      </c>
      <c r="H4508" t="s">
        <v>21409</v>
      </c>
      <c r="I4508">
        <v>25</v>
      </c>
      <c r="J4508">
        <v>1</v>
      </c>
      <c r="K4508" t="s">
        <v>19379</v>
      </c>
    </row>
    <row r="4509" spans="1:11" x14ac:dyDescent="0.35">
      <c r="A4509" t="s">
        <v>19044</v>
      </c>
      <c r="B4509" t="s">
        <v>21410</v>
      </c>
      <c r="C4509" t="s">
        <v>21411</v>
      </c>
      <c r="D4509" t="s">
        <v>21412</v>
      </c>
      <c r="E4509" t="s">
        <v>21413</v>
      </c>
      <c r="F4509" s="2">
        <v>0</v>
      </c>
      <c r="G4509" t="s">
        <v>19067</v>
      </c>
      <c r="H4509" t="s">
        <v>21414</v>
      </c>
      <c r="I4509">
        <v>45</v>
      </c>
      <c r="J4509">
        <v>1</v>
      </c>
      <c r="K4509" t="s">
        <v>19275</v>
      </c>
    </row>
    <row r="4510" spans="1:11" x14ac:dyDescent="0.35">
      <c r="A4510" t="s">
        <v>19044</v>
      </c>
      <c r="B4510" t="s">
        <v>21415</v>
      </c>
      <c r="C4510" t="s">
        <v>21416</v>
      </c>
      <c r="D4510" t="s">
        <v>21417</v>
      </c>
      <c r="E4510" t="s">
        <v>21418</v>
      </c>
      <c r="F4510" s="2">
        <v>0</v>
      </c>
      <c r="G4510" t="s">
        <v>45</v>
      </c>
      <c r="H4510" t="s">
        <v>19306</v>
      </c>
      <c r="I4510">
        <v>45</v>
      </c>
      <c r="J4510">
        <v>1</v>
      </c>
      <c r="K4510" t="s">
        <v>19275</v>
      </c>
    </row>
    <row r="4511" spans="1:11" x14ac:dyDescent="0.35">
      <c r="A4511" t="s">
        <v>19044</v>
      </c>
      <c r="B4511" t="s">
        <v>21419</v>
      </c>
      <c r="C4511" t="s">
        <v>21420</v>
      </c>
      <c r="D4511" t="s">
        <v>21421</v>
      </c>
      <c r="E4511" t="s">
        <v>21422</v>
      </c>
      <c r="F4511" s="2">
        <v>0</v>
      </c>
      <c r="G4511" t="s">
        <v>51</v>
      </c>
      <c r="H4511" t="s">
        <v>21423</v>
      </c>
      <c r="I4511">
        <v>48</v>
      </c>
      <c r="J4511">
        <v>1</v>
      </c>
      <c r="K4511" t="s">
        <v>19275</v>
      </c>
    </row>
    <row r="4512" spans="1:11" x14ac:dyDescent="0.35">
      <c r="A4512" t="s">
        <v>19044</v>
      </c>
      <c r="B4512" t="s">
        <v>21424</v>
      </c>
      <c r="C4512" t="s">
        <v>21425</v>
      </c>
      <c r="D4512" t="s">
        <v>21426</v>
      </c>
      <c r="E4512" t="s">
        <v>21427</v>
      </c>
      <c r="F4512" s="2">
        <v>0</v>
      </c>
      <c r="G4512" t="s">
        <v>57</v>
      </c>
      <c r="H4512" t="s">
        <v>21428</v>
      </c>
      <c r="I4512">
        <v>54</v>
      </c>
      <c r="J4512">
        <v>1</v>
      </c>
      <c r="K4512" t="s">
        <v>19269</v>
      </c>
    </row>
    <row r="4513" spans="1:11" x14ac:dyDescent="0.35">
      <c r="A4513" t="s">
        <v>19044</v>
      </c>
      <c r="B4513" t="s">
        <v>21429</v>
      </c>
      <c r="C4513" t="s">
        <v>21430</v>
      </c>
      <c r="D4513" t="s">
        <v>21431</v>
      </c>
      <c r="E4513" t="s">
        <v>21432</v>
      </c>
      <c r="F4513" s="2">
        <v>0</v>
      </c>
      <c r="G4513" t="s">
        <v>19049</v>
      </c>
      <c r="H4513" t="s">
        <v>21433</v>
      </c>
      <c r="I4513">
        <v>34</v>
      </c>
      <c r="J4513">
        <v>1</v>
      </c>
      <c r="K4513" t="s">
        <v>19275</v>
      </c>
    </row>
    <row r="4514" spans="1:11" x14ac:dyDescent="0.35">
      <c r="A4514" t="s">
        <v>19044</v>
      </c>
      <c r="B4514" t="s">
        <v>21434</v>
      </c>
      <c r="C4514" t="s">
        <v>21435</v>
      </c>
      <c r="D4514" t="s">
        <v>21436</v>
      </c>
      <c r="E4514" t="s">
        <v>21437</v>
      </c>
      <c r="F4514" s="2">
        <v>0</v>
      </c>
      <c r="G4514" t="s">
        <v>19149</v>
      </c>
      <c r="H4514" t="s">
        <v>21438</v>
      </c>
      <c r="I4514">
        <v>51</v>
      </c>
      <c r="J4514">
        <v>1</v>
      </c>
      <c r="K4514" t="s">
        <v>19269</v>
      </c>
    </row>
    <row r="4515" spans="1:11" x14ac:dyDescent="0.35">
      <c r="A4515" t="s">
        <v>19044</v>
      </c>
      <c r="B4515" t="s">
        <v>21439</v>
      </c>
      <c r="C4515" t="s">
        <v>21440</v>
      </c>
      <c r="D4515" t="s">
        <v>21441</v>
      </c>
      <c r="E4515" t="s">
        <v>21442</v>
      </c>
      <c r="F4515" s="2">
        <v>0</v>
      </c>
      <c r="G4515" t="s">
        <v>19058</v>
      </c>
      <c r="H4515" t="s">
        <v>21443</v>
      </c>
      <c r="I4515">
        <v>38</v>
      </c>
      <c r="J4515">
        <v>1</v>
      </c>
      <c r="K4515" t="s">
        <v>19275</v>
      </c>
    </row>
    <row r="4516" spans="1:11" x14ac:dyDescent="0.35">
      <c r="A4516" t="s">
        <v>19044</v>
      </c>
      <c r="B4516" t="s">
        <v>21444</v>
      </c>
      <c r="C4516" t="s">
        <v>21445</v>
      </c>
      <c r="D4516" t="s">
        <v>21446</v>
      </c>
      <c r="E4516" t="s">
        <v>21447</v>
      </c>
      <c r="F4516" s="2">
        <v>0</v>
      </c>
      <c r="G4516" t="s">
        <v>81</v>
      </c>
      <c r="H4516" t="s">
        <v>21448</v>
      </c>
      <c r="I4516">
        <v>45</v>
      </c>
      <c r="J4516">
        <v>1</v>
      </c>
      <c r="K4516" t="s">
        <v>19275</v>
      </c>
    </row>
    <row r="4517" spans="1:11" x14ac:dyDescent="0.35">
      <c r="A4517" t="s">
        <v>19044</v>
      </c>
      <c r="B4517" t="s">
        <v>21449</v>
      </c>
      <c r="C4517" t="s">
        <v>21450</v>
      </c>
      <c r="D4517" t="s">
        <v>21451</v>
      </c>
      <c r="E4517" t="s">
        <v>21452</v>
      </c>
      <c r="F4517" s="2">
        <v>0</v>
      </c>
      <c r="G4517" t="s">
        <v>16</v>
      </c>
      <c r="H4517" t="s">
        <v>21453</v>
      </c>
      <c r="I4517">
        <v>39</v>
      </c>
      <c r="J4517">
        <v>1</v>
      </c>
      <c r="K4517" t="s">
        <v>19275</v>
      </c>
    </row>
    <row r="4518" spans="1:11" x14ac:dyDescent="0.35">
      <c r="A4518" t="s">
        <v>19044</v>
      </c>
      <c r="B4518" t="s">
        <v>21454</v>
      </c>
      <c r="C4518" t="s">
        <v>21455</v>
      </c>
      <c r="D4518" t="s">
        <v>21456</v>
      </c>
      <c r="E4518" t="s">
        <v>21457</v>
      </c>
      <c r="F4518" s="2">
        <v>0</v>
      </c>
      <c r="G4518" t="s">
        <v>22</v>
      </c>
      <c r="H4518" t="s">
        <v>19306</v>
      </c>
      <c r="I4518">
        <v>38</v>
      </c>
      <c r="J4518">
        <v>1</v>
      </c>
      <c r="K4518" t="s">
        <v>19269</v>
      </c>
    </row>
    <row r="4519" spans="1:11" x14ac:dyDescent="0.35">
      <c r="A4519" t="s">
        <v>19044</v>
      </c>
      <c r="B4519" t="s">
        <v>21458</v>
      </c>
      <c r="C4519" t="s">
        <v>21459</v>
      </c>
      <c r="D4519" t="s">
        <v>21460</v>
      </c>
      <c r="E4519" t="s">
        <v>21461</v>
      </c>
      <c r="F4519" s="2">
        <v>0</v>
      </c>
      <c r="G4519" t="s">
        <v>19213</v>
      </c>
      <c r="H4519" t="s">
        <v>21462</v>
      </c>
      <c r="I4519">
        <v>25</v>
      </c>
      <c r="J4519">
        <v>1</v>
      </c>
      <c r="K4519" t="s">
        <v>19379</v>
      </c>
    </row>
    <row r="4520" spans="1:11" x14ac:dyDescent="0.35">
      <c r="A4520" t="s">
        <v>19044</v>
      </c>
      <c r="B4520" t="s">
        <v>21463</v>
      </c>
      <c r="C4520" t="s">
        <v>21464</v>
      </c>
      <c r="D4520" t="s">
        <v>21465</v>
      </c>
      <c r="E4520" t="s">
        <v>21466</v>
      </c>
      <c r="F4520" s="2">
        <v>0</v>
      </c>
      <c r="G4520" t="s">
        <v>19067</v>
      </c>
      <c r="H4520" t="s">
        <v>21467</v>
      </c>
      <c r="I4520">
        <v>48</v>
      </c>
      <c r="J4520">
        <v>1</v>
      </c>
      <c r="K4520" t="s">
        <v>19275</v>
      </c>
    </row>
    <row r="4521" spans="1:11" x14ac:dyDescent="0.35">
      <c r="A4521" t="s">
        <v>19044</v>
      </c>
      <c r="B4521" t="s">
        <v>21468</v>
      </c>
      <c r="C4521" t="s">
        <v>21469</v>
      </c>
      <c r="D4521" t="s">
        <v>21470</v>
      </c>
      <c r="E4521" t="s">
        <v>21471</v>
      </c>
      <c r="F4521" s="2">
        <v>0</v>
      </c>
      <c r="G4521" t="s">
        <v>45</v>
      </c>
      <c r="H4521" t="s">
        <v>21472</v>
      </c>
      <c r="I4521">
        <v>32</v>
      </c>
      <c r="J4521">
        <v>1</v>
      </c>
      <c r="K4521" t="s">
        <v>19275</v>
      </c>
    </row>
    <row r="4522" spans="1:11" x14ac:dyDescent="0.35">
      <c r="A4522" t="s">
        <v>19044</v>
      </c>
      <c r="B4522" t="s">
        <v>21473</v>
      </c>
      <c r="C4522" t="s">
        <v>21474</v>
      </c>
      <c r="D4522" t="s">
        <v>21475</v>
      </c>
      <c r="E4522" t="s">
        <v>21476</v>
      </c>
      <c r="F4522" s="2">
        <v>0</v>
      </c>
      <c r="G4522" t="s">
        <v>51</v>
      </c>
      <c r="H4522" t="s">
        <v>21477</v>
      </c>
      <c r="I4522">
        <v>34</v>
      </c>
      <c r="J4522">
        <v>1</v>
      </c>
      <c r="K4522" t="s">
        <v>19275</v>
      </c>
    </row>
    <row r="4523" spans="1:11" x14ac:dyDescent="0.35">
      <c r="A4523" t="s">
        <v>19044</v>
      </c>
      <c r="B4523" t="s">
        <v>21478</v>
      </c>
      <c r="C4523" t="s">
        <v>21479</v>
      </c>
      <c r="D4523" t="s">
        <v>21480</v>
      </c>
      <c r="E4523" t="s">
        <v>21481</v>
      </c>
      <c r="F4523" s="2">
        <v>0</v>
      </c>
      <c r="G4523" t="s">
        <v>57</v>
      </c>
      <c r="H4523" t="s">
        <v>21482</v>
      </c>
      <c r="I4523">
        <v>27</v>
      </c>
      <c r="J4523">
        <v>1</v>
      </c>
      <c r="K4523" t="s">
        <v>19379</v>
      </c>
    </row>
    <row r="4524" spans="1:11" x14ac:dyDescent="0.35">
      <c r="A4524" t="s">
        <v>19044</v>
      </c>
      <c r="B4524" t="s">
        <v>21483</v>
      </c>
      <c r="C4524" t="s">
        <v>21484</v>
      </c>
      <c r="D4524" t="s">
        <v>21485</v>
      </c>
      <c r="E4524" t="s">
        <v>21486</v>
      </c>
      <c r="F4524" s="2">
        <v>0</v>
      </c>
      <c r="G4524" t="s">
        <v>19049</v>
      </c>
      <c r="H4524" t="s">
        <v>21487</v>
      </c>
      <c r="I4524">
        <v>34</v>
      </c>
      <c r="J4524">
        <v>1</v>
      </c>
      <c r="K4524" t="s">
        <v>19275</v>
      </c>
    </row>
    <row r="4525" spans="1:11" x14ac:dyDescent="0.35">
      <c r="A4525" t="s">
        <v>19044</v>
      </c>
      <c r="B4525" t="s">
        <v>21488</v>
      </c>
      <c r="C4525" t="s">
        <v>21489</v>
      </c>
      <c r="D4525" t="s">
        <v>21490</v>
      </c>
      <c r="E4525" t="s">
        <v>21491</v>
      </c>
      <c r="F4525" s="2">
        <v>0</v>
      </c>
      <c r="G4525" t="s">
        <v>19149</v>
      </c>
      <c r="H4525" t="s">
        <v>21492</v>
      </c>
      <c r="I4525">
        <v>69</v>
      </c>
      <c r="J4525">
        <v>1</v>
      </c>
      <c r="K4525" t="s">
        <v>19275</v>
      </c>
    </row>
    <row r="4526" spans="1:11" x14ac:dyDescent="0.35">
      <c r="A4526" t="s">
        <v>19044</v>
      </c>
      <c r="B4526" t="s">
        <v>21493</v>
      </c>
      <c r="C4526" t="s">
        <v>21494</v>
      </c>
      <c r="D4526" t="s">
        <v>21495</v>
      </c>
      <c r="E4526" t="s">
        <v>21496</v>
      </c>
      <c r="F4526" s="2">
        <v>0</v>
      </c>
      <c r="G4526" t="s">
        <v>19058</v>
      </c>
      <c r="H4526" t="s">
        <v>21497</v>
      </c>
      <c r="I4526">
        <v>50</v>
      </c>
      <c r="J4526">
        <v>1</v>
      </c>
      <c r="K4526" t="s">
        <v>19269</v>
      </c>
    </row>
    <row r="4527" spans="1:11" x14ac:dyDescent="0.35">
      <c r="A4527" t="s">
        <v>19044</v>
      </c>
      <c r="B4527" t="s">
        <v>21498</v>
      </c>
      <c r="C4527" t="s">
        <v>21499</v>
      </c>
      <c r="D4527" t="s">
        <v>21500</v>
      </c>
      <c r="E4527" t="s">
        <v>21501</v>
      </c>
      <c r="F4527" s="2">
        <v>0</v>
      </c>
      <c r="G4527" t="s">
        <v>81</v>
      </c>
      <c r="H4527" t="s">
        <v>21502</v>
      </c>
      <c r="I4527">
        <v>27</v>
      </c>
      <c r="J4527">
        <v>1</v>
      </c>
      <c r="K4527" t="s">
        <v>19379</v>
      </c>
    </row>
    <row r="4528" spans="1:11" x14ac:dyDescent="0.35">
      <c r="A4528" t="s">
        <v>19044</v>
      </c>
      <c r="B4528" t="s">
        <v>21503</v>
      </c>
      <c r="C4528" t="s">
        <v>21504</v>
      </c>
      <c r="D4528" t="s">
        <v>21505</v>
      </c>
      <c r="E4528" t="s">
        <v>21506</v>
      </c>
      <c r="F4528" s="2">
        <v>0</v>
      </c>
      <c r="G4528" t="s">
        <v>16</v>
      </c>
      <c r="H4528" t="s">
        <v>21507</v>
      </c>
      <c r="I4528">
        <v>33</v>
      </c>
      <c r="J4528">
        <v>1</v>
      </c>
      <c r="K4528" t="s">
        <v>19275</v>
      </c>
    </row>
    <row r="4529" spans="1:11" x14ac:dyDescent="0.35">
      <c r="A4529" t="s">
        <v>19044</v>
      </c>
      <c r="B4529" t="s">
        <v>21508</v>
      </c>
      <c r="C4529" t="s">
        <v>21509</v>
      </c>
      <c r="D4529" t="s">
        <v>21510</v>
      </c>
      <c r="E4529" t="s">
        <v>21511</v>
      </c>
      <c r="F4529" s="2">
        <v>0</v>
      </c>
      <c r="G4529" t="s">
        <v>22</v>
      </c>
      <c r="H4529" t="s">
        <v>21512</v>
      </c>
      <c r="I4529">
        <v>29</v>
      </c>
      <c r="J4529">
        <v>1</v>
      </c>
      <c r="K4529" t="s">
        <v>19275</v>
      </c>
    </row>
    <row r="4530" spans="1:11" x14ac:dyDescent="0.35">
      <c r="A4530" t="s">
        <v>19044</v>
      </c>
      <c r="B4530" t="s">
        <v>21513</v>
      </c>
      <c r="C4530" t="s">
        <v>21514</v>
      </c>
      <c r="D4530" t="s">
        <v>21515</v>
      </c>
      <c r="E4530" t="s">
        <v>21516</v>
      </c>
      <c r="F4530" s="2">
        <v>0</v>
      </c>
      <c r="G4530" t="s">
        <v>19213</v>
      </c>
      <c r="H4530" t="s">
        <v>21517</v>
      </c>
      <c r="I4530">
        <v>35</v>
      </c>
      <c r="J4530">
        <v>1</v>
      </c>
      <c r="K4530" t="s">
        <v>19275</v>
      </c>
    </row>
    <row r="4531" spans="1:11" x14ac:dyDescent="0.35">
      <c r="A4531" t="s">
        <v>19044</v>
      </c>
      <c r="B4531" t="s">
        <v>21518</v>
      </c>
      <c r="C4531" t="s">
        <v>21519</v>
      </c>
      <c r="D4531" t="s">
        <v>21520</v>
      </c>
      <c r="E4531" t="s">
        <v>21521</v>
      </c>
      <c r="F4531" s="2">
        <v>0</v>
      </c>
      <c r="G4531" t="s">
        <v>19067</v>
      </c>
      <c r="H4531" t="s">
        <v>21522</v>
      </c>
      <c r="I4531">
        <v>22</v>
      </c>
      <c r="J4531">
        <v>1</v>
      </c>
      <c r="K4531" t="s">
        <v>19275</v>
      </c>
    </row>
    <row r="4532" spans="1:11" x14ac:dyDescent="0.35">
      <c r="A4532" t="s">
        <v>19044</v>
      </c>
      <c r="B4532" t="s">
        <v>21523</v>
      </c>
      <c r="C4532" t="s">
        <v>21524</v>
      </c>
      <c r="D4532" t="s">
        <v>21525</v>
      </c>
      <c r="E4532" t="s">
        <v>21526</v>
      </c>
      <c r="F4532" s="2">
        <v>0</v>
      </c>
      <c r="G4532" t="s">
        <v>45</v>
      </c>
      <c r="H4532" t="s">
        <v>21527</v>
      </c>
      <c r="I4532">
        <v>25</v>
      </c>
      <c r="J4532">
        <v>1</v>
      </c>
      <c r="K4532" t="s">
        <v>19269</v>
      </c>
    </row>
    <row r="4533" spans="1:11" x14ac:dyDescent="0.35">
      <c r="A4533" t="s">
        <v>19044</v>
      </c>
      <c r="B4533" t="s">
        <v>21528</v>
      </c>
      <c r="C4533" t="s">
        <v>21529</v>
      </c>
      <c r="D4533" t="s">
        <v>21530</v>
      </c>
      <c r="E4533" t="s">
        <v>21531</v>
      </c>
      <c r="F4533" s="2">
        <v>0</v>
      </c>
      <c r="G4533" t="s">
        <v>51</v>
      </c>
      <c r="H4533" t="s">
        <v>21532</v>
      </c>
      <c r="I4533">
        <v>41</v>
      </c>
      <c r="J4533">
        <v>1</v>
      </c>
      <c r="K4533" t="s">
        <v>19275</v>
      </c>
    </row>
    <row r="4534" spans="1:11" x14ac:dyDescent="0.35">
      <c r="A4534" t="s">
        <v>19044</v>
      </c>
      <c r="B4534" t="s">
        <v>21533</v>
      </c>
      <c r="C4534" t="s">
        <v>21534</v>
      </c>
      <c r="D4534" t="s">
        <v>21535</v>
      </c>
      <c r="E4534" t="s">
        <v>21536</v>
      </c>
      <c r="F4534" s="2">
        <v>0</v>
      </c>
      <c r="G4534" t="s">
        <v>57</v>
      </c>
      <c r="H4534" t="s">
        <v>21537</v>
      </c>
      <c r="I4534">
        <v>0</v>
      </c>
      <c r="J4534">
        <v>1</v>
      </c>
      <c r="K4534" t="s">
        <v>19269</v>
      </c>
    </row>
    <row r="4535" spans="1:11" x14ac:dyDescent="0.35">
      <c r="A4535" t="s">
        <v>19044</v>
      </c>
      <c r="B4535" t="s">
        <v>21538</v>
      </c>
      <c r="C4535" t="s">
        <v>21539</v>
      </c>
      <c r="D4535" t="s">
        <v>21540</v>
      </c>
      <c r="E4535" t="s">
        <v>21541</v>
      </c>
      <c r="F4535" s="2">
        <v>0</v>
      </c>
      <c r="G4535" t="s">
        <v>19049</v>
      </c>
      <c r="H4535" t="s">
        <v>21542</v>
      </c>
      <c r="I4535">
        <v>4</v>
      </c>
      <c r="J4535">
        <v>1</v>
      </c>
      <c r="K4535" t="s">
        <v>19275</v>
      </c>
    </row>
    <row r="4536" spans="1:11" x14ac:dyDescent="0.35">
      <c r="A4536" t="s">
        <v>19044</v>
      </c>
      <c r="B4536" t="s">
        <v>21543</v>
      </c>
      <c r="C4536" t="s">
        <v>21544</v>
      </c>
      <c r="D4536" t="s">
        <v>21545</v>
      </c>
      <c r="E4536" t="s">
        <v>21546</v>
      </c>
      <c r="F4536" s="2">
        <v>0</v>
      </c>
      <c r="G4536" t="s">
        <v>19149</v>
      </c>
      <c r="H4536" t="s">
        <v>21547</v>
      </c>
      <c r="I4536">
        <v>24</v>
      </c>
      <c r="J4536">
        <v>1</v>
      </c>
      <c r="K4536" t="s">
        <v>19275</v>
      </c>
    </row>
    <row r="4537" spans="1:11" x14ac:dyDescent="0.35">
      <c r="A4537" t="s">
        <v>19044</v>
      </c>
      <c r="B4537" t="s">
        <v>21548</v>
      </c>
      <c r="C4537" t="s">
        <v>21549</v>
      </c>
      <c r="D4537" t="s">
        <v>21550</v>
      </c>
      <c r="E4537" t="s">
        <v>21551</v>
      </c>
      <c r="F4537" s="2">
        <v>0</v>
      </c>
      <c r="G4537" t="s">
        <v>19058</v>
      </c>
      <c r="H4537" t="s">
        <v>21552</v>
      </c>
      <c r="I4537">
        <v>61</v>
      </c>
      <c r="J4537">
        <v>1</v>
      </c>
      <c r="K4537" t="s">
        <v>19269</v>
      </c>
    </row>
    <row r="4538" spans="1:11" x14ac:dyDescent="0.35">
      <c r="A4538" t="s">
        <v>19044</v>
      </c>
      <c r="B4538" t="s">
        <v>21553</v>
      </c>
      <c r="C4538" t="s">
        <v>21554</v>
      </c>
      <c r="D4538" t="s">
        <v>21555</v>
      </c>
      <c r="E4538" t="s">
        <v>21556</v>
      </c>
      <c r="F4538" s="2">
        <v>0</v>
      </c>
      <c r="G4538" t="s">
        <v>81</v>
      </c>
      <c r="H4538" t="s">
        <v>21557</v>
      </c>
      <c r="I4538">
        <v>33</v>
      </c>
      <c r="J4538">
        <v>1</v>
      </c>
      <c r="K4538" t="s">
        <v>19275</v>
      </c>
    </row>
    <row r="4539" spans="1:11" x14ac:dyDescent="0.35">
      <c r="A4539" t="s">
        <v>19044</v>
      </c>
      <c r="B4539" t="s">
        <v>21558</v>
      </c>
      <c r="C4539" t="s">
        <v>21559</v>
      </c>
      <c r="D4539" t="s">
        <v>21560</v>
      </c>
      <c r="E4539" t="s">
        <v>21561</v>
      </c>
      <c r="F4539" s="2">
        <v>0</v>
      </c>
      <c r="G4539" t="s">
        <v>16</v>
      </c>
      <c r="H4539" t="s">
        <v>21562</v>
      </c>
      <c r="I4539">
        <v>52</v>
      </c>
      <c r="J4539">
        <v>1</v>
      </c>
      <c r="K4539" t="s">
        <v>19275</v>
      </c>
    </row>
    <row r="4540" spans="1:11" x14ac:dyDescent="0.35">
      <c r="A4540" t="s">
        <v>19044</v>
      </c>
      <c r="B4540" t="s">
        <v>21563</v>
      </c>
      <c r="C4540" t="s">
        <v>21564</v>
      </c>
      <c r="D4540" t="s">
        <v>21565</v>
      </c>
      <c r="E4540" t="s">
        <v>21566</v>
      </c>
      <c r="F4540" s="2">
        <v>0</v>
      </c>
      <c r="G4540" t="s">
        <v>22</v>
      </c>
      <c r="H4540" t="s">
        <v>21567</v>
      </c>
      <c r="I4540">
        <v>6</v>
      </c>
      <c r="J4540">
        <v>1</v>
      </c>
      <c r="K4540" t="s">
        <v>19275</v>
      </c>
    </row>
    <row r="4541" spans="1:11" x14ac:dyDescent="0.35">
      <c r="A4541" t="s">
        <v>19044</v>
      </c>
      <c r="B4541" t="s">
        <v>21568</v>
      </c>
      <c r="C4541" t="s">
        <v>21569</v>
      </c>
      <c r="D4541" t="s">
        <v>21570</v>
      </c>
      <c r="E4541" t="s">
        <v>21571</v>
      </c>
      <c r="F4541" s="2">
        <v>0</v>
      </c>
      <c r="G4541" t="s">
        <v>19213</v>
      </c>
      <c r="H4541" t="s">
        <v>21572</v>
      </c>
      <c r="I4541">
        <v>48</v>
      </c>
      <c r="J4541">
        <v>1</v>
      </c>
      <c r="K4541" t="s">
        <v>19269</v>
      </c>
    </row>
    <row r="4542" spans="1:11" x14ac:dyDescent="0.35">
      <c r="A4542" t="s">
        <v>19044</v>
      </c>
      <c r="B4542" t="s">
        <v>21573</v>
      </c>
      <c r="C4542" t="s">
        <v>21574</v>
      </c>
      <c r="D4542" t="s">
        <v>21575</v>
      </c>
      <c r="E4542" t="s">
        <v>21576</v>
      </c>
      <c r="F4542" s="2">
        <v>0</v>
      </c>
      <c r="G4542" t="s">
        <v>19067</v>
      </c>
      <c r="H4542" t="s">
        <v>19306</v>
      </c>
      <c r="I4542">
        <v>25</v>
      </c>
      <c r="J4542">
        <v>1</v>
      </c>
      <c r="K4542" t="s">
        <v>19275</v>
      </c>
    </row>
    <row r="4543" spans="1:11" x14ac:dyDescent="0.35">
      <c r="A4543" t="s">
        <v>19044</v>
      </c>
      <c r="B4543" t="s">
        <v>21577</v>
      </c>
      <c r="C4543" t="s">
        <v>21578</v>
      </c>
      <c r="D4543" t="s">
        <v>21579</v>
      </c>
      <c r="E4543" t="s">
        <v>21580</v>
      </c>
      <c r="F4543" s="2">
        <v>0</v>
      </c>
      <c r="G4543" t="s">
        <v>45</v>
      </c>
      <c r="H4543" t="s">
        <v>21581</v>
      </c>
      <c r="I4543">
        <v>42</v>
      </c>
      <c r="J4543">
        <v>1</v>
      </c>
      <c r="K4543" t="s">
        <v>19275</v>
      </c>
    </row>
    <row r="4544" spans="1:11" x14ac:dyDescent="0.35">
      <c r="A4544" t="s">
        <v>19044</v>
      </c>
      <c r="B4544" t="s">
        <v>21582</v>
      </c>
      <c r="C4544" t="s">
        <v>21583</v>
      </c>
      <c r="D4544" t="s">
        <v>21584</v>
      </c>
      <c r="E4544" t="s">
        <v>21585</v>
      </c>
      <c r="F4544" s="2">
        <v>0</v>
      </c>
      <c r="G4544" t="s">
        <v>51</v>
      </c>
      <c r="H4544" t="s">
        <v>21586</v>
      </c>
      <c r="I4544">
        <v>41</v>
      </c>
      <c r="J4544">
        <v>1</v>
      </c>
      <c r="K4544" t="s">
        <v>19281</v>
      </c>
    </row>
    <row r="4545" spans="1:11" x14ac:dyDescent="0.35">
      <c r="A4545" t="s">
        <v>19044</v>
      </c>
      <c r="B4545" t="s">
        <v>21587</v>
      </c>
      <c r="C4545" t="s">
        <v>21588</v>
      </c>
      <c r="D4545" t="s">
        <v>21589</v>
      </c>
      <c r="E4545" t="s">
        <v>21590</v>
      </c>
      <c r="F4545" s="2">
        <v>0</v>
      </c>
      <c r="G4545" t="s">
        <v>57</v>
      </c>
      <c r="H4545" t="s">
        <v>21591</v>
      </c>
      <c r="I4545">
        <v>35</v>
      </c>
      <c r="J4545">
        <v>1</v>
      </c>
      <c r="K4545" t="s">
        <v>19275</v>
      </c>
    </row>
    <row r="4546" spans="1:11" x14ac:dyDescent="0.35">
      <c r="A4546" t="s">
        <v>19044</v>
      </c>
      <c r="B4546" t="s">
        <v>21592</v>
      </c>
      <c r="C4546" t="s">
        <v>21593</v>
      </c>
      <c r="D4546" t="s">
        <v>21594</v>
      </c>
      <c r="E4546" t="s">
        <v>21595</v>
      </c>
      <c r="F4546" s="2">
        <v>0</v>
      </c>
      <c r="G4546" t="s">
        <v>19049</v>
      </c>
      <c r="H4546" t="s">
        <v>21596</v>
      </c>
      <c r="I4546">
        <v>57</v>
      </c>
      <c r="J4546">
        <v>1</v>
      </c>
      <c r="K4546" t="s">
        <v>19269</v>
      </c>
    </row>
    <row r="4547" spans="1:11" x14ac:dyDescent="0.35">
      <c r="A4547" t="s">
        <v>19044</v>
      </c>
      <c r="B4547" t="s">
        <v>21597</v>
      </c>
      <c r="C4547" t="s">
        <v>21598</v>
      </c>
      <c r="D4547" t="s">
        <v>21599</v>
      </c>
      <c r="E4547" t="s">
        <v>21600</v>
      </c>
      <c r="F4547" s="2">
        <v>0</v>
      </c>
      <c r="G4547" t="s">
        <v>19149</v>
      </c>
      <c r="H4547" t="s">
        <v>21601</v>
      </c>
      <c r="I4547">
        <v>33</v>
      </c>
      <c r="J4547">
        <v>1</v>
      </c>
      <c r="K4547" t="s">
        <v>19275</v>
      </c>
    </row>
    <row r="4548" spans="1:11" x14ac:dyDescent="0.35">
      <c r="A4548" t="s">
        <v>19044</v>
      </c>
      <c r="B4548" t="s">
        <v>21602</v>
      </c>
      <c r="C4548" t="s">
        <v>21603</v>
      </c>
      <c r="D4548" t="s">
        <v>21604</v>
      </c>
      <c r="E4548" t="s">
        <v>21605</v>
      </c>
      <c r="F4548" s="2">
        <v>0</v>
      </c>
      <c r="G4548" t="s">
        <v>81</v>
      </c>
      <c r="H4548" t="s">
        <v>21606</v>
      </c>
      <c r="I4548">
        <v>33</v>
      </c>
      <c r="J4548">
        <v>1</v>
      </c>
      <c r="K4548" t="s">
        <v>19275</v>
      </c>
    </row>
    <row r="4549" spans="1:11" x14ac:dyDescent="0.35">
      <c r="A4549" t="s">
        <v>19044</v>
      </c>
      <c r="B4549" t="s">
        <v>21607</v>
      </c>
      <c r="C4549" t="s">
        <v>21608</v>
      </c>
      <c r="D4549" t="s">
        <v>21609</v>
      </c>
      <c r="E4549" t="s">
        <v>21610</v>
      </c>
      <c r="F4549" s="2">
        <v>0</v>
      </c>
      <c r="G4549" t="s">
        <v>16</v>
      </c>
      <c r="H4549" t="s">
        <v>21611</v>
      </c>
      <c r="I4549">
        <v>35</v>
      </c>
      <c r="J4549">
        <v>1</v>
      </c>
      <c r="K4549" t="s">
        <v>19275</v>
      </c>
    </row>
    <row r="4550" spans="1:11" x14ac:dyDescent="0.35">
      <c r="A4550" t="s">
        <v>19044</v>
      </c>
      <c r="B4550" t="s">
        <v>21612</v>
      </c>
      <c r="C4550" t="s">
        <v>21613</v>
      </c>
      <c r="D4550" t="s">
        <v>21609</v>
      </c>
      <c r="E4550" t="s">
        <v>21610</v>
      </c>
      <c r="F4550" s="2">
        <v>0</v>
      </c>
      <c r="G4550" t="s">
        <v>22</v>
      </c>
      <c r="H4550" t="s">
        <v>21614</v>
      </c>
      <c r="I4550">
        <v>32</v>
      </c>
      <c r="J4550">
        <v>1</v>
      </c>
      <c r="K4550" t="s">
        <v>19275</v>
      </c>
    </row>
    <row r="4551" spans="1:11" x14ac:dyDescent="0.35">
      <c r="A4551" t="s">
        <v>19044</v>
      </c>
      <c r="B4551" t="s">
        <v>21615</v>
      </c>
      <c r="C4551" t="s">
        <v>21616</v>
      </c>
      <c r="D4551" t="s">
        <v>21617</v>
      </c>
      <c r="E4551" t="s">
        <v>21618</v>
      </c>
      <c r="F4551" s="2">
        <v>0</v>
      </c>
      <c r="G4551" t="s">
        <v>19213</v>
      </c>
      <c r="H4551" t="s">
        <v>21619</v>
      </c>
      <c r="I4551">
        <v>44</v>
      </c>
      <c r="J4551">
        <v>1</v>
      </c>
      <c r="K4551" t="s">
        <v>19275</v>
      </c>
    </row>
    <row r="4552" spans="1:11" x14ac:dyDescent="0.35">
      <c r="A4552" t="s">
        <v>19044</v>
      </c>
      <c r="B4552" t="s">
        <v>21620</v>
      </c>
      <c r="C4552" t="s">
        <v>21621</v>
      </c>
      <c r="D4552" t="s">
        <v>21622</v>
      </c>
      <c r="E4552" t="s">
        <v>21623</v>
      </c>
      <c r="F4552" s="2">
        <v>0</v>
      </c>
      <c r="G4552" t="s">
        <v>19067</v>
      </c>
      <c r="H4552" t="s">
        <v>21624</v>
      </c>
      <c r="I4552">
        <v>38</v>
      </c>
      <c r="J4552">
        <v>1</v>
      </c>
      <c r="K4552" t="s">
        <v>19379</v>
      </c>
    </row>
    <row r="4553" spans="1:11" x14ac:dyDescent="0.35">
      <c r="A4553" t="s">
        <v>19044</v>
      </c>
      <c r="B4553" t="s">
        <v>21625</v>
      </c>
      <c r="C4553" t="s">
        <v>21626</v>
      </c>
      <c r="D4553" t="s">
        <v>21622</v>
      </c>
      <c r="E4553" t="s">
        <v>21623</v>
      </c>
      <c r="F4553" s="2">
        <v>0</v>
      </c>
      <c r="G4553" t="s">
        <v>45</v>
      </c>
      <c r="H4553" t="s">
        <v>21624</v>
      </c>
      <c r="I4553">
        <v>48</v>
      </c>
      <c r="J4553">
        <v>1</v>
      </c>
      <c r="K4553" t="s">
        <v>19275</v>
      </c>
    </row>
    <row r="4554" spans="1:11" x14ac:dyDescent="0.35">
      <c r="A4554" t="s">
        <v>19044</v>
      </c>
      <c r="B4554" t="s">
        <v>21627</v>
      </c>
      <c r="C4554" t="s">
        <v>21628</v>
      </c>
      <c r="D4554" t="s">
        <v>21629</v>
      </c>
      <c r="E4554" t="s">
        <v>21630</v>
      </c>
      <c r="F4554" s="2">
        <v>0</v>
      </c>
      <c r="G4554" t="s">
        <v>51</v>
      </c>
      <c r="H4554" t="s">
        <v>21631</v>
      </c>
      <c r="I4554">
        <v>33</v>
      </c>
      <c r="J4554">
        <v>1</v>
      </c>
      <c r="K4554" t="s">
        <v>19379</v>
      </c>
    </row>
    <row r="4555" spans="1:11" x14ac:dyDescent="0.35">
      <c r="A4555" t="s">
        <v>19044</v>
      </c>
      <c r="B4555" t="s">
        <v>21632</v>
      </c>
      <c r="C4555" t="s">
        <v>21633</v>
      </c>
      <c r="D4555" t="s">
        <v>21634</v>
      </c>
      <c r="E4555" t="s">
        <v>21635</v>
      </c>
      <c r="F4555" s="2">
        <v>0</v>
      </c>
      <c r="G4555" t="s">
        <v>57</v>
      </c>
      <c r="H4555" t="s">
        <v>21636</v>
      </c>
      <c r="I4555">
        <v>32</v>
      </c>
      <c r="J4555">
        <v>1</v>
      </c>
      <c r="K4555" t="s">
        <v>19275</v>
      </c>
    </row>
    <row r="4556" spans="1:11" x14ac:dyDescent="0.35">
      <c r="A4556" t="s">
        <v>19044</v>
      </c>
      <c r="B4556" t="s">
        <v>21637</v>
      </c>
      <c r="C4556" t="s">
        <v>21638</v>
      </c>
      <c r="D4556" t="s">
        <v>21639</v>
      </c>
      <c r="E4556" t="s">
        <v>21640</v>
      </c>
      <c r="F4556" s="2">
        <v>0</v>
      </c>
      <c r="G4556" t="s">
        <v>19049</v>
      </c>
      <c r="H4556" t="s">
        <v>21641</v>
      </c>
      <c r="I4556">
        <v>30</v>
      </c>
      <c r="J4556">
        <v>1</v>
      </c>
      <c r="K4556" t="s">
        <v>19275</v>
      </c>
    </row>
    <row r="4557" spans="1:11" x14ac:dyDescent="0.35">
      <c r="A4557" t="s">
        <v>19044</v>
      </c>
      <c r="B4557" t="s">
        <v>21642</v>
      </c>
      <c r="C4557" t="s">
        <v>21643</v>
      </c>
      <c r="D4557" t="s">
        <v>21644</v>
      </c>
      <c r="E4557" t="s">
        <v>21645</v>
      </c>
      <c r="F4557" s="2">
        <v>0</v>
      </c>
      <c r="G4557" t="s">
        <v>19149</v>
      </c>
      <c r="H4557" t="s">
        <v>21646</v>
      </c>
      <c r="I4557">
        <v>32</v>
      </c>
      <c r="J4557">
        <v>1</v>
      </c>
      <c r="K4557" t="s">
        <v>19275</v>
      </c>
    </row>
    <row r="4558" spans="1:11" x14ac:dyDescent="0.35">
      <c r="A4558" t="s">
        <v>19044</v>
      </c>
      <c r="B4558" t="s">
        <v>21647</v>
      </c>
      <c r="C4558" t="s">
        <v>21648</v>
      </c>
      <c r="D4558" t="s">
        <v>21649</v>
      </c>
      <c r="E4558" t="s">
        <v>21650</v>
      </c>
      <c r="F4558" s="2">
        <v>0</v>
      </c>
      <c r="G4558" t="s">
        <v>19058</v>
      </c>
      <c r="H4558" t="s">
        <v>21651</v>
      </c>
      <c r="I4558">
        <v>63</v>
      </c>
      <c r="J4558">
        <v>1</v>
      </c>
      <c r="K4558" t="s">
        <v>19269</v>
      </c>
    </row>
    <row r="4559" spans="1:11" x14ac:dyDescent="0.35">
      <c r="A4559" t="s">
        <v>19044</v>
      </c>
      <c r="B4559" t="s">
        <v>21652</v>
      </c>
      <c r="C4559" t="s">
        <v>21653</v>
      </c>
      <c r="D4559" t="s">
        <v>21654</v>
      </c>
      <c r="E4559" t="s">
        <v>21655</v>
      </c>
      <c r="F4559" s="2">
        <v>0</v>
      </c>
      <c r="G4559" t="s">
        <v>81</v>
      </c>
      <c r="H4559" t="s">
        <v>21656</v>
      </c>
      <c r="I4559">
        <v>38</v>
      </c>
      <c r="J4559">
        <v>1</v>
      </c>
      <c r="K4559" t="s">
        <v>19275</v>
      </c>
    </row>
    <row r="4560" spans="1:11" x14ac:dyDescent="0.35">
      <c r="A4560" t="s">
        <v>19044</v>
      </c>
      <c r="B4560" t="s">
        <v>21657</v>
      </c>
      <c r="C4560" t="s">
        <v>21658</v>
      </c>
      <c r="D4560" t="s">
        <v>21659</v>
      </c>
      <c r="E4560" t="s">
        <v>21660</v>
      </c>
      <c r="F4560" s="2">
        <v>0</v>
      </c>
      <c r="G4560" t="s">
        <v>16</v>
      </c>
      <c r="H4560" t="s">
        <v>21661</v>
      </c>
      <c r="I4560">
        <v>30</v>
      </c>
      <c r="J4560">
        <v>1</v>
      </c>
      <c r="K4560" t="s">
        <v>19275</v>
      </c>
    </row>
    <row r="4561" spans="1:11" x14ac:dyDescent="0.35">
      <c r="A4561" t="s">
        <v>19044</v>
      </c>
      <c r="B4561" t="s">
        <v>21662</v>
      </c>
      <c r="C4561" t="s">
        <v>21663</v>
      </c>
      <c r="D4561" t="s">
        <v>21664</v>
      </c>
      <c r="E4561" t="s">
        <v>21665</v>
      </c>
      <c r="F4561" s="2">
        <v>0</v>
      </c>
      <c r="G4561" t="s">
        <v>22</v>
      </c>
      <c r="H4561" t="s">
        <v>21666</v>
      </c>
      <c r="I4561">
        <v>36</v>
      </c>
      <c r="J4561">
        <v>1</v>
      </c>
      <c r="K4561" t="s">
        <v>19269</v>
      </c>
    </row>
    <row r="4562" spans="1:11" x14ac:dyDescent="0.35">
      <c r="A4562" t="s">
        <v>19044</v>
      </c>
      <c r="B4562" t="s">
        <v>21667</v>
      </c>
      <c r="C4562" t="s">
        <v>21668</v>
      </c>
      <c r="D4562" t="s">
        <v>21669</v>
      </c>
      <c r="E4562" t="s">
        <v>21670</v>
      </c>
      <c r="F4562" s="2">
        <v>0</v>
      </c>
      <c r="G4562" t="s">
        <v>19213</v>
      </c>
      <c r="H4562" t="s">
        <v>21671</v>
      </c>
      <c r="I4562">
        <v>48</v>
      </c>
      <c r="J4562">
        <v>1</v>
      </c>
      <c r="K4562" t="s">
        <v>19269</v>
      </c>
    </row>
    <row r="4563" spans="1:11" x14ac:dyDescent="0.35">
      <c r="A4563" t="s">
        <v>19044</v>
      </c>
      <c r="B4563" t="s">
        <v>21672</v>
      </c>
      <c r="C4563" t="s">
        <v>21673</v>
      </c>
      <c r="D4563" t="s">
        <v>21674</v>
      </c>
      <c r="E4563" t="s">
        <v>21675</v>
      </c>
      <c r="F4563" s="2">
        <v>0</v>
      </c>
      <c r="G4563" t="s">
        <v>19067</v>
      </c>
      <c r="H4563" t="s">
        <v>21676</v>
      </c>
      <c r="I4563">
        <v>35</v>
      </c>
      <c r="J4563">
        <v>1</v>
      </c>
      <c r="K4563" t="s">
        <v>19275</v>
      </c>
    </row>
    <row r="4564" spans="1:11" x14ac:dyDescent="0.35">
      <c r="A4564" t="s">
        <v>19044</v>
      </c>
      <c r="B4564" t="s">
        <v>21677</v>
      </c>
      <c r="C4564" t="s">
        <v>21678</v>
      </c>
      <c r="D4564" t="s">
        <v>21679</v>
      </c>
      <c r="E4564" t="s">
        <v>21680</v>
      </c>
      <c r="F4564" s="2">
        <v>0</v>
      </c>
      <c r="G4564" t="s">
        <v>45</v>
      </c>
      <c r="H4564" t="s">
        <v>21681</v>
      </c>
      <c r="I4564">
        <v>33</v>
      </c>
      <c r="J4564">
        <v>1</v>
      </c>
      <c r="K4564" t="s">
        <v>19275</v>
      </c>
    </row>
    <row r="4565" spans="1:11" x14ac:dyDescent="0.35">
      <c r="A4565" t="s">
        <v>19044</v>
      </c>
      <c r="B4565" t="s">
        <v>21682</v>
      </c>
      <c r="C4565" t="s">
        <v>21683</v>
      </c>
      <c r="D4565" t="s">
        <v>21684</v>
      </c>
      <c r="E4565" t="s">
        <v>21685</v>
      </c>
      <c r="F4565" s="2">
        <v>0</v>
      </c>
      <c r="G4565" t="s">
        <v>51</v>
      </c>
      <c r="H4565" t="s">
        <v>21686</v>
      </c>
      <c r="I4565">
        <v>64</v>
      </c>
      <c r="J4565">
        <v>1</v>
      </c>
      <c r="K4565" t="s">
        <v>19275</v>
      </c>
    </row>
    <row r="4566" spans="1:11" x14ac:dyDescent="0.35">
      <c r="A4566" t="s">
        <v>19044</v>
      </c>
      <c r="B4566" t="s">
        <v>21687</v>
      </c>
      <c r="C4566" t="s">
        <v>21688</v>
      </c>
      <c r="D4566" t="s">
        <v>21689</v>
      </c>
      <c r="E4566" t="s">
        <v>21690</v>
      </c>
      <c r="F4566" s="2">
        <v>0</v>
      </c>
      <c r="G4566" t="s">
        <v>57</v>
      </c>
      <c r="H4566" t="s">
        <v>21691</v>
      </c>
      <c r="I4566">
        <v>42</v>
      </c>
      <c r="J4566">
        <v>1</v>
      </c>
      <c r="K4566" t="s">
        <v>19281</v>
      </c>
    </row>
    <row r="4567" spans="1:11" x14ac:dyDescent="0.35">
      <c r="A4567" t="s">
        <v>19044</v>
      </c>
      <c r="B4567" t="s">
        <v>21692</v>
      </c>
      <c r="C4567" t="s">
        <v>21693</v>
      </c>
      <c r="D4567" t="s">
        <v>21694</v>
      </c>
      <c r="E4567" t="s">
        <v>21695</v>
      </c>
      <c r="F4567" s="2">
        <v>0</v>
      </c>
      <c r="G4567" t="s">
        <v>19049</v>
      </c>
      <c r="H4567" t="s">
        <v>21696</v>
      </c>
      <c r="I4567">
        <v>25</v>
      </c>
      <c r="J4567">
        <v>1</v>
      </c>
      <c r="K4567" t="s">
        <v>19275</v>
      </c>
    </row>
    <row r="4568" spans="1:11" x14ac:dyDescent="0.35">
      <c r="A4568" t="s">
        <v>19044</v>
      </c>
      <c r="B4568" t="s">
        <v>21697</v>
      </c>
      <c r="C4568" t="s">
        <v>21698</v>
      </c>
      <c r="D4568" t="s">
        <v>21699</v>
      </c>
      <c r="E4568" t="s">
        <v>21700</v>
      </c>
      <c r="F4568" s="2">
        <v>0</v>
      </c>
      <c r="G4568" t="s">
        <v>19149</v>
      </c>
      <c r="H4568" t="s">
        <v>21701</v>
      </c>
      <c r="I4568">
        <v>0</v>
      </c>
      <c r="J4568">
        <v>1</v>
      </c>
      <c r="K4568" t="s">
        <v>19269</v>
      </c>
    </row>
    <row r="4569" spans="1:11" x14ac:dyDescent="0.35">
      <c r="A4569" t="s">
        <v>19044</v>
      </c>
      <c r="B4569" t="s">
        <v>21702</v>
      </c>
      <c r="C4569" t="s">
        <v>21703</v>
      </c>
      <c r="D4569" t="s">
        <v>21704</v>
      </c>
      <c r="E4569" t="s">
        <v>21705</v>
      </c>
      <c r="F4569" s="2">
        <v>0</v>
      </c>
      <c r="G4569" t="s">
        <v>19058</v>
      </c>
      <c r="H4569" t="s">
        <v>21706</v>
      </c>
      <c r="I4569">
        <v>25</v>
      </c>
      <c r="J4569">
        <v>1</v>
      </c>
      <c r="K4569" t="s">
        <v>19379</v>
      </c>
    </row>
    <row r="4570" spans="1:11" x14ac:dyDescent="0.35">
      <c r="A4570" t="s">
        <v>19044</v>
      </c>
      <c r="B4570" t="s">
        <v>21707</v>
      </c>
      <c r="C4570" t="s">
        <v>21708</v>
      </c>
      <c r="D4570" t="s">
        <v>21709</v>
      </c>
      <c r="E4570" t="s">
        <v>21710</v>
      </c>
      <c r="F4570" s="2">
        <v>0</v>
      </c>
      <c r="G4570" t="s">
        <v>81</v>
      </c>
      <c r="H4570" t="s">
        <v>21711</v>
      </c>
      <c r="I4570">
        <v>34</v>
      </c>
      <c r="J4570">
        <v>1</v>
      </c>
      <c r="K4570" t="s">
        <v>19275</v>
      </c>
    </row>
    <row r="4571" spans="1:11" x14ac:dyDescent="0.35">
      <c r="A4571" t="s">
        <v>19044</v>
      </c>
      <c r="B4571" t="s">
        <v>21712</v>
      </c>
      <c r="C4571" t="s">
        <v>21713</v>
      </c>
      <c r="D4571" t="s">
        <v>21714</v>
      </c>
      <c r="E4571" t="s">
        <v>21715</v>
      </c>
      <c r="F4571" s="2">
        <v>0</v>
      </c>
      <c r="G4571" t="s">
        <v>16</v>
      </c>
      <c r="H4571" t="s">
        <v>21716</v>
      </c>
      <c r="I4571">
        <v>74</v>
      </c>
      <c r="J4571">
        <v>1</v>
      </c>
      <c r="K4571" t="s">
        <v>19275</v>
      </c>
    </row>
    <row r="4572" spans="1:11" x14ac:dyDescent="0.35">
      <c r="A4572" t="s">
        <v>19044</v>
      </c>
      <c r="B4572" t="s">
        <v>21717</v>
      </c>
      <c r="C4572" t="s">
        <v>21718</v>
      </c>
      <c r="D4572" t="s">
        <v>21719</v>
      </c>
      <c r="E4572" t="s">
        <v>21720</v>
      </c>
      <c r="F4572" s="2">
        <v>0</v>
      </c>
      <c r="G4572" t="s">
        <v>22</v>
      </c>
      <c r="H4572" t="s">
        <v>21721</v>
      </c>
      <c r="I4572">
        <v>45</v>
      </c>
      <c r="J4572">
        <v>1</v>
      </c>
      <c r="K4572" t="s">
        <v>19275</v>
      </c>
    </row>
    <row r="4573" spans="1:11" x14ac:dyDescent="0.35">
      <c r="A4573" t="s">
        <v>19044</v>
      </c>
      <c r="B4573" t="s">
        <v>21722</v>
      </c>
      <c r="C4573" t="s">
        <v>21723</v>
      </c>
      <c r="D4573" t="s">
        <v>21724</v>
      </c>
      <c r="E4573" t="s">
        <v>21725</v>
      </c>
      <c r="F4573" s="2">
        <v>0</v>
      </c>
      <c r="G4573" t="s">
        <v>19213</v>
      </c>
      <c r="H4573" t="s">
        <v>21726</v>
      </c>
      <c r="I4573">
        <v>19</v>
      </c>
      <c r="J4573">
        <v>1</v>
      </c>
      <c r="K4573" t="s">
        <v>19379</v>
      </c>
    </row>
    <row r="4574" spans="1:11" x14ac:dyDescent="0.35">
      <c r="A4574" t="s">
        <v>19044</v>
      </c>
      <c r="B4574" t="s">
        <v>21727</v>
      </c>
      <c r="C4574" t="s">
        <v>21728</v>
      </c>
      <c r="D4574" t="s">
        <v>21729</v>
      </c>
      <c r="E4574" t="s">
        <v>21730</v>
      </c>
      <c r="F4574" s="2">
        <v>0</v>
      </c>
      <c r="G4574" t="s">
        <v>19067</v>
      </c>
      <c r="H4574" t="s">
        <v>21731</v>
      </c>
      <c r="I4574">
        <v>48</v>
      </c>
      <c r="J4574">
        <v>1</v>
      </c>
      <c r="K4574" t="s">
        <v>19269</v>
      </c>
    </row>
    <row r="4575" spans="1:11" x14ac:dyDescent="0.35">
      <c r="A4575" t="s">
        <v>19044</v>
      </c>
      <c r="B4575" t="s">
        <v>21732</v>
      </c>
      <c r="C4575" t="s">
        <v>21733</v>
      </c>
      <c r="D4575" t="s">
        <v>21734</v>
      </c>
      <c r="E4575" t="s">
        <v>21735</v>
      </c>
      <c r="F4575" s="2">
        <v>0</v>
      </c>
      <c r="G4575" t="s">
        <v>45</v>
      </c>
      <c r="H4575" t="s">
        <v>21736</v>
      </c>
      <c r="I4575">
        <v>50</v>
      </c>
      <c r="J4575">
        <v>1</v>
      </c>
      <c r="K4575" t="s">
        <v>19275</v>
      </c>
    </row>
    <row r="4576" spans="1:11" x14ac:dyDescent="0.35">
      <c r="A4576" t="s">
        <v>19044</v>
      </c>
      <c r="B4576" t="s">
        <v>21737</v>
      </c>
      <c r="C4576" t="s">
        <v>21738</v>
      </c>
      <c r="D4576" t="s">
        <v>21739</v>
      </c>
      <c r="E4576" t="s">
        <v>21740</v>
      </c>
      <c r="F4576" s="2">
        <v>0</v>
      </c>
      <c r="G4576" t="s">
        <v>51</v>
      </c>
      <c r="H4576" t="s">
        <v>21741</v>
      </c>
      <c r="I4576">
        <v>24</v>
      </c>
      <c r="J4576">
        <v>1</v>
      </c>
      <c r="K4576" t="s">
        <v>19275</v>
      </c>
    </row>
    <row r="4577" spans="1:11" x14ac:dyDescent="0.35">
      <c r="A4577" t="s">
        <v>19044</v>
      </c>
      <c r="B4577" t="s">
        <v>21742</v>
      </c>
      <c r="C4577" t="s">
        <v>21743</v>
      </c>
      <c r="D4577" t="s">
        <v>21744</v>
      </c>
      <c r="E4577" t="s">
        <v>21745</v>
      </c>
      <c r="F4577" s="2">
        <v>0</v>
      </c>
      <c r="G4577" t="s">
        <v>57</v>
      </c>
      <c r="H4577" t="s">
        <v>21746</v>
      </c>
      <c r="I4577">
        <v>12</v>
      </c>
      <c r="J4577">
        <v>1</v>
      </c>
      <c r="K4577" t="s">
        <v>19275</v>
      </c>
    </row>
    <row r="4578" spans="1:11" x14ac:dyDescent="0.35">
      <c r="A4578" t="s">
        <v>19044</v>
      </c>
      <c r="B4578" t="s">
        <v>21747</v>
      </c>
      <c r="C4578" t="s">
        <v>21748</v>
      </c>
      <c r="D4578" t="s">
        <v>21749</v>
      </c>
      <c r="E4578" t="s">
        <v>21750</v>
      </c>
      <c r="F4578" s="2">
        <v>0</v>
      </c>
      <c r="G4578" t="s">
        <v>19049</v>
      </c>
      <c r="H4578" t="s">
        <v>21751</v>
      </c>
      <c r="I4578">
        <v>37</v>
      </c>
      <c r="J4578">
        <v>1</v>
      </c>
      <c r="K4578" t="s">
        <v>19275</v>
      </c>
    </row>
    <row r="4579" spans="1:11" x14ac:dyDescent="0.35">
      <c r="A4579" t="s">
        <v>19044</v>
      </c>
      <c r="B4579" t="s">
        <v>21752</v>
      </c>
      <c r="C4579" t="s">
        <v>21753</v>
      </c>
      <c r="D4579" t="s">
        <v>21754</v>
      </c>
      <c r="E4579" t="s">
        <v>21755</v>
      </c>
      <c r="F4579" s="2">
        <v>0</v>
      </c>
      <c r="G4579" t="s">
        <v>19149</v>
      </c>
      <c r="H4579" t="s">
        <v>21756</v>
      </c>
      <c r="I4579">
        <v>43</v>
      </c>
      <c r="J4579">
        <v>1</v>
      </c>
      <c r="K4579" t="s">
        <v>19269</v>
      </c>
    </row>
    <row r="4580" spans="1:11" x14ac:dyDescent="0.35">
      <c r="A4580" t="s">
        <v>19044</v>
      </c>
      <c r="B4580" t="s">
        <v>21757</v>
      </c>
      <c r="C4580" t="s">
        <v>21758</v>
      </c>
      <c r="D4580" t="s">
        <v>21759</v>
      </c>
      <c r="E4580" t="s">
        <v>21760</v>
      </c>
      <c r="F4580" s="2">
        <v>0</v>
      </c>
      <c r="G4580" t="s">
        <v>19058</v>
      </c>
      <c r="H4580" t="s">
        <v>21761</v>
      </c>
      <c r="I4580">
        <v>27</v>
      </c>
      <c r="J4580">
        <v>1</v>
      </c>
      <c r="K4580" t="s">
        <v>19379</v>
      </c>
    </row>
    <row r="4581" spans="1:11" x14ac:dyDescent="0.35">
      <c r="A4581" t="s">
        <v>19044</v>
      </c>
      <c r="B4581" t="s">
        <v>21762</v>
      </c>
      <c r="C4581" t="s">
        <v>21763</v>
      </c>
      <c r="D4581" t="s">
        <v>21764</v>
      </c>
      <c r="E4581" t="s">
        <v>21765</v>
      </c>
      <c r="F4581" s="2">
        <v>0</v>
      </c>
      <c r="G4581" t="s">
        <v>81</v>
      </c>
      <c r="H4581" t="s">
        <v>21766</v>
      </c>
      <c r="I4581">
        <v>27</v>
      </c>
      <c r="J4581">
        <v>1</v>
      </c>
      <c r="K4581" t="s">
        <v>19379</v>
      </c>
    </row>
    <row r="4582" spans="1:11" x14ac:dyDescent="0.35">
      <c r="A4582" t="s">
        <v>19044</v>
      </c>
      <c r="B4582" t="s">
        <v>21767</v>
      </c>
      <c r="C4582" t="s">
        <v>21768</v>
      </c>
      <c r="D4582" t="s">
        <v>21769</v>
      </c>
      <c r="E4582" t="s">
        <v>21770</v>
      </c>
      <c r="F4582" s="2">
        <v>0</v>
      </c>
      <c r="G4582" t="s">
        <v>16</v>
      </c>
      <c r="H4582" t="s">
        <v>21771</v>
      </c>
      <c r="I4582">
        <v>29</v>
      </c>
      <c r="J4582">
        <v>1</v>
      </c>
      <c r="K4582" t="s">
        <v>19281</v>
      </c>
    </row>
    <row r="4583" spans="1:11" x14ac:dyDescent="0.35">
      <c r="A4583" t="s">
        <v>19044</v>
      </c>
      <c r="B4583" t="s">
        <v>21772</v>
      </c>
      <c r="C4583" t="s">
        <v>21773</v>
      </c>
      <c r="D4583" t="s">
        <v>21774</v>
      </c>
      <c r="E4583" t="s">
        <v>21775</v>
      </c>
      <c r="F4583" s="2">
        <v>0</v>
      </c>
      <c r="G4583" t="s">
        <v>22</v>
      </c>
      <c r="H4583" t="s">
        <v>21776</v>
      </c>
      <c r="I4583">
        <v>30</v>
      </c>
      <c r="J4583">
        <v>1</v>
      </c>
      <c r="K4583" t="s">
        <v>19269</v>
      </c>
    </row>
    <row r="4584" spans="1:11" x14ac:dyDescent="0.35">
      <c r="A4584" t="s">
        <v>19044</v>
      </c>
      <c r="B4584" t="s">
        <v>21777</v>
      </c>
      <c r="C4584" t="s">
        <v>21778</v>
      </c>
      <c r="D4584" t="s">
        <v>21779</v>
      </c>
      <c r="E4584" t="s">
        <v>21780</v>
      </c>
      <c r="F4584" s="2">
        <v>0</v>
      </c>
      <c r="G4584" t="s">
        <v>19213</v>
      </c>
      <c r="H4584" t="s">
        <v>21781</v>
      </c>
      <c r="I4584">
        <v>32</v>
      </c>
      <c r="J4584">
        <v>1</v>
      </c>
      <c r="K4584" t="s">
        <v>19269</v>
      </c>
    </row>
    <row r="4585" spans="1:11" x14ac:dyDescent="0.35">
      <c r="A4585" t="s">
        <v>19044</v>
      </c>
      <c r="B4585" t="s">
        <v>21782</v>
      </c>
      <c r="C4585" t="s">
        <v>21783</v>
      </c>
      <c r="D4585" t="s">
        <v>21784</v>
      </c>
      <c r="E4585" t="s">
        <v>21785</v>
      </c>
      <c r="F4585" s="2">
        <v>0</v>
      </c>
      <c r="G4585" t="s">
        <v>19067</v>
      </c>
      <c r="H4585" t="s">
        <v>21786</v>
      </c>
      <c r="I4585">
        <v>30</v>
      </c>
      <c r="J4585">
        <v>1</v>
      </c>
      <c r="K4585" t="s">
        <v>19269</v>
      </c>
    </row>
    <row r="4586" spans="1:11" x14ac:dyDescent="0.35">
      <c r="A4586" t="s">
        <v>19044</v>
      </c>
      <c r="B4586" t="s">
        <v>21787</v>
      </c>
      <c r="C4586" t="s">
        <v>21788</v>
      </c>
      <c r="D4586" t="s">
        <v>21789</v>
      </c>
      <c r="E4586" t="s">
        <v>21790</v>
      </c>
      <c r="F4586" s="2">
        <v>0</v>
      </c>
      <c r="G4586" t="s">
        <v>45</v>
      </c>
      <c r="H4586" t="s">
        <v>21791</v>
      </c>
      <c r="I4586">
        <v>29</v>
      </c>
      <c r="J4586">
        <v>1</v>
      </c>
      <c r="K4586" t="s">
        <v>19275</v>
      </c>
    </row>
    <row r="4587" spans="1:11" x14ac:dyDescent="0.35">
      <c r="A4587" t="s">
        <v>19044</v>
      </c>
      <c r="B4587" t="s">
        <v>21792</v>
      </c>
      <c r="C4587" t="s">
        <v>21793</v>
      </c>
      <c r="D4587" t="s">
        <v>21794</v>
      </c>
      <c r="E4587" t="s">
        <v>21795</v>
      </c>
      <c r="F4587" s="2">
        <v>0</v>
      </c>
      <c r="G4587" t="s">
        <v>51</v>
      </c>
      <c r="H4587" t="s">
        <v>21796</v>
      </c>
      <c r="I4587">
        <v>30</v>
      </c>
      <c r="J4587">
        <v>1</v>
      </c>
      <c r="K4587" t="s">
        <v>19269</v>
      </c>
    </row>
    <row r="4588" spans="1:11" x14ac:dyDescent="0.35">
      <c r="A4588" t="s">
        <v>19044</v>
      </c>
      <c r="B4588" t="s">
        <v>21797</v>
      </c>
      <c r="C4588" t="s">
        <v>21798</v>
      </c>
      <c r="D4588" t="s">
        <v>21799</v>
      </c>
      <c r="E4588" t="s">
        <v>21800</v>
      </c>
      <c r="F4588" s="2">
        <v>0</v>
      </c>
      <c r="G4588" t="s">
        <v>57</v>
      </c>
      <c r="H4588" t="s">
        <v>21801</v>
      </c>
      <c r="I4588">
        <v>48</v>
      </c>
      <c r="J4588">
        <v>1</v>
      </c>
      <c r="K4588" t="s">
        <v>19275</v>
      </c>
    </row>
    <row r="4589" spans="1:11" x14ac:dyDescent="0.35">
      <c r="A4589" t="s">
        <v>19044</v>
      </c>
      <c r="B4589" t="s">
        <v>21802</v>
      </c>
      <c r="C4589" t="s">
        <v>21803</v>
      </c>
      <c r="D4589" t="s">
        <v>21804</v>
      </c>
      <c r="E4589" t="s">
        <v>21805</v>
      </c>
      <c r="F4589" s="2">
        <v>0</v>
      </c>
      <c r="G4589" t="s">
        <v>19049</v>
      </c>
      <c r="H4589" t="s">
        <v>21806</v>
      </c>
      <c r="I4589">
        <v>22</v>
      </c>
      <c r="J4589">
        <v>1</v>
      </c>
      <c r="K4589" t="s">
        <v>19275</v>
      </c>
    </row>
    <row r="4590" spans="1:11" x14ac:dyDescent="0.35">
      <c r="A4590" t="s">
        <v>19044</v>
      </c>
      <c r="B4590" t="s">
        <v>21807</v>
      </c>
      <c r="C4590" t="s">
        <v>21808</v>
      </c>
      <c r="D4590" t="s">
        <v>21809</v>
      </c>
      <c r="E4590" t="s">
        <v>21810</v>
      </c>
      <c r="F4590" s="2">
        <v>0</v>
      </c>
      <c r="G4590" t="s">
        <v>19149</v>
      </c>
      <c r="H4590" t="s">
        <v>21811</v>
      </c>
      <c r="I4590">
        <v>30</v>
      </c>
      <c r="J4590">
        <v>1</v>
      </c>
      <c r="K4590" t="s">
        <v>19269</v>
      </c>
    </row>
    <row r="4591" spans="1:11" x14ac:dyDescent="0.35">
      <c r="A4591" t="s">
        <v>19044</v>
      </c>
      <c r="B4591" t="s">
        <v>21812</v>
      </c>
      <c r="C4591" t="s">
        <v>21813</v>
      </c>
      <c r="D4591" t="s">
        <v>21814</v>
      </c>
      <c r="E4591" t="s">
        <v>21815</v>
      </c>
      <c r="F4591" s="2">
        <v>0</v>
      </c>
      <c r="G4591" t="s">
        <v>19058</v>
      </c>
      <c r="H4591" t="s">
        <v>21816</v>
      </c>
      <c r="I4591">
        <v>45</v>
      </c>
      <c r="J4591">
        <v>1</v>
      </c>
      <c r="K4591" t="s">
        <v>19269</v>
      </c>
    </row>
    <row r="4592" spans="1:11" x14ac:dyDescent="0.35">
      <c r="A4592" t="s">
        <v>19044</v>
      </c>
      <c r="B4592" t="s">
        <v>21817</v>
      </c>
      <c r="C4592" t="s">
        <v>21818</v>
      </c>
      <c r="D4592" t="s">
        <v>21819</v>
      </c>
      <c r="E4592" t="s">
        <v>21820</v>
      </c>
      <c r="F4592" s="2">
        <v>0</v>
      </c>
      <c r="G4592" t="s">
        <v>81</v>
      </c>
      <c r="H4592" t="s">
        <v>21821</v>
      </c>
      <c r="I4592">
        <v>40</v>
      </c>
      <c r="J4592">
        <v>1</v>
      </c>
      <c r="K4592" t="s">
        <v>19269</v>
      </c>
    </row>
    <row r="4593" spans="1:11" x14ac:dyDescent="0.35">
      <c r="A4593" t="s">
        <v>19044</v>
      </c>
      <c r="B4593" t="s">
        <v>21822</v>
      </c>
      <c r="C4593" t="s">
        <v>21823</v>
      </c>
      <c r="D4593" t="s">
        <v>21824</v>
      </c>
      <c r="E4593" t="s">
        <v>21825</v>
      </c>
      <c r="F4593" s="2">
        <v>0</v>
      </c>
      <c r="G4593" t="s">
        <v>16</v>
      </c>
      <c r="H4593" t="s">
        <v>21826</v>
      </c>
      <c r="I4593">
        <v>0</v>
      </c>
      <c r="J4593">
        <v>1</v>
      </c>
      <c r="K4593" t="s">
        <v>19275</v>
      </c>
    </row>
    <row r="4594" spans="1:11" x14ac:dyDescent="0.35">
      <c r="A4594" t="s">
        <v>19044</v>
      </c>
      <c r="B4594" t="s">
        <v>21827</v>
      </c>
      <c r="C4594" t="s">
        <v>21828</v>
      </c>
      <c r="D4594" t="s">
        <v>21829</v>
      </c>
      <c r="E4594" t="s">
        <v>21830</v>
      </c>
      <c r="F4594" s="2">
        <v>0</v>
      </c>
      <c r="G4594" t="s">
        <v>22</v>
      </c>
      <c r="H4594" t="s">
        <v>21831</v>
      </c>
      <c r="I4594">
        <v>35</v>
      </c>
      <c r="J4594">
        <v>1</v>
      </c>
      <c r="K4594" t="s">
        <v>19379</v>
      </c>
    </row>
    <row r="4595" spans="1:11" x14ac:dyDescent="0.35">
      <c r="A4595" t="s">
        <v>19044</v>
      </c>
      <c r="B4595" t="s">
        <v>21832</v>
      </c>
      <c r="C4595" t="s">
        <v>21833</v>
      </c>
      <c r="D4595" t="s">
        <v>21834</v>
      </c>
      <c r="E4595" t="s">
        <v>21835</v>
      </c>
      <c r="F4595" s="2">
        <v>0</v>
      </c>
      <c r="G4595" t="s">
        <v>19213</v>
      </c>
      <c r="H4595" t="s">
        <v>21836</v>
      </c>
      <c r="I4595">
        <v>21</v>
      </c>
      <c r="J4595">
        <v>1</v>
      </c>
      <c r="K4595" t="s">
        <v>19269</v>
      </c>
    </row>
    <row r="4596" spans="1:11" x14ac:dyDescent="0.35">
      <c r="A4596" t="s">
        <v>19044</v>
      </c>
      <c r="B4596" t="s">
        <v>21837</v>
      </c>
      <c r="C4596" t="s">
        <v>21838</v>
      </c>
      <c r="D4596" t="s">
        <v>21839</v>
      </c>
      <c r="E4596" t="s">
        <v>21840</v>
      </c>
      <c r="F4596" s="2">
        <v>0</v>
      </c>
      <c r="G4596" t="s">
        <v>19067</v>
      </c>
      <c r="H4596" t="s">
        <v>21841</v>
      </c>
      <c r="I4596">
        <v>30</v>
      </c>
      <c r="J4596">
        <v>1</v>
      </c>
      <c r="K4596" t="s">
        <v>19275</v>
      </c>
    </row>
    <row r="4597" spans="1:11" x14ac:dyDescent="0.35">
      <c r="A4597" t="s">
        <v>19044</v>
      </c>
      <c r="B4597" t="s">
        <v>21842</v>
      </c>
      <c r="C4597" t="s">
        <v>21843</v>
      </c>
      <c r="D4597" t="s">
        <v>21844</v>
      </c>
      <c r="E4597" t="s">
        <v>21845</v>
      </c>
      <c r="F4597" s="2">
        <v>0</v>
      </c>
      <c r="G4597" t="s">
        <v>45</v>
      </c>
      <c r="H4597" t="s">
        <v>21846</v>
      </c>
      <c r="I4597">
        <v>33</v>
      </c>
      <c r="J4597">
        <v>1</v>
      </c>
      <c r="K4597" t="s">
        <v>19275</v>
      </c>
    </row>
    <row r="4598" spans="1:11" x14ac:dyDescent="0.35">
      <c r="A4598" t="s">
        <v>19044</v>
      </c>
      <c r="B4598" t="s">
        <v>21847</v>
      </c>
      <c r="C4598" t="s">
        <v>21848</v>
      </c>
      <c r="D4598" t="s">
        <v>21849</v>
      </c>
      <c r="E4598" t="s">
        <v>21850</v>
      </c>
      <c r="F4598" s="2">
        <v>0</v>
      </c>
      <c r="G4598" t="s">
        <v>51</v>
      </c>
      <c r="H4598" t="s">
        <v>21851</v>
      </c>
      <c r="I4598">
        <v>98</v>
      </c>
      <c r="J4598">
        <v>1</v>
      </c>
      <c r="K4598" t="s">
        <v>19275</v>
      </c>
    </row>
    <row r="4599" spans="1:11" x14ac:dyDescent="0.35">
      <c r="A4599" t="s">
        <v>19044</v>
      </c>
      <c r="B4599" t="s">
        <v>21852</v>
      </c>
      <c r="C4599" t="s">
        <v>21853</v>
      </c>
      <c r="D4599" t="s">
        <v>21854</v>
      </c>
      <c r="E4599" t="s">
        <v>21855</v>
      </c>
      <c r="F4599" s="2">
        <v>0</v>
      </c>
      <c r="G4599" t="s">
        <v>57</v>
      </c>
      <c r="H4599" t="s">
        <v>21856</v>
      </c>
      <c r="I4599">
        <v>38</v>
      </c>
      <c r="J4599">
        <v>1</v>
      </c>
      <c r="K4599" t="s">
        <v>19379</v>
      </c>
    </row>
    <row r="4600" spans="1:11" x14ac:dyDescent="0.35">
      <c r="A4600" t="s">
        <v>19044</v>
      </c>
      <c r="B4600" t="s">
        <v>21857</v>
      </c>
      <c r="C4600" t="s">
        <v>21858</v>
      </c>
      <c r="D4600" t="s">
        <v>21859</v>
      </c>
      <c r="E4600" t="s">
        <v>21860</v>
      </c>
      <c r="F4600" s="2">
        <v>0</v>
      </c>
      <c r="G4600" t="s">
        <v>19049</v>
      </c>
      <c r="H4600" t="s">
        <v>21861</v>
      </c>
      <c r="I4600">
        <v>27</v>
      </c>
      <c r="J4600">
        <v>1</v>
      </c>
      <c r="K4600" t="s">
        <v>19379</v>
      </c>
    </row>
    <row r="4601" spans="1:11" x14ac:dyDescent="0.35">
      <c r="A4601" t="s">
        <v>19044</v>
      </c>
      <c r="B4601" t="s">
        <v>21862</v>
      </c>
      <c r="C4601" t="s">
        <v>21863</v>
      </c>
      <c r="D4601" t="s">
        <v>21864</v>
      </c>
      <c r="E4601" t="s">
        <v>21865</v>
      </c>
      <c r="F4601" s="2">
        <v>0</v>
      </c>
      <c r="G4601" t="s">
        <v>19149</v>
      </c>
      <c r="H4601" t="s">
        <v>21866</v>
      </c>
      <c r="I4601">
        <v>35</v>
      </c>
      <c r="J4601">
        <v>1</v>
      </c>
      <c r="K4601" t="s">
        <v>19275</v>
      </c>
    </row>
    <row r="4602" spans="1:11" x14ac:dyDescent="0.35">
      <c r="A4602" t="s">
        <v>19044</v>
      </c>
      <c r="B4602" t="s">
        <v>21867</v>
      </c>
      <c r="C4602" t="s">
        <v>21868</v>
      </c>
      <c r="D4602" t="s">
        <v>21869</v>
      </c>
      <c r="E4602" t="s">
        <v>21870</v>
      </c>
      <c r="F4602" s="2">
        <v>0</v>
      </c>
      <c r="G4602" t="s">
        <v>19058</v>
      </c>
      <c r="H4602" t="s">
        <v>21871</v>
      </c>
      <c r="I4602">
        <v>44</v>
      </c>
      <c r="J4602">
        <v>1</v>
      </c>
      <c r="K4602" t="s">
        <v>19281</v>
      </c>
    </row>
    <row r="4603" spans="1:11" x14ac:dyDescent="0.35">
      <c r="A4603" t="s">
        <v>19044</v>
      </c>
      <c r="B4603" t="s">
        <v>21872</v>
      </c>
      <c r="C4603" t="s">
        <v>21873</v>
      </c>
      <c r="D4603" t="s">
        <v>21874</v>
      </c>
      <c r="E4603" t="s">
        <v>21875</v>
      </c>
      <c r="F4603" s="2">
        <v>0</v>
      </c>
      <c r="G4603" t="s">
        <v>81</v>
      </c>
      <c r="H4603" t="s">
        <v>21876</v>
      </c>
      <c r="I4603">
        <v>25</v>
      </c>
      <c r="J4603">
        <v>1</v>
      </c>
      <c r="K4603" t="s">
        <v>19275</v>
      </c>
    </row>
    <row r="4604" spans="1:11" x14ac:dyDescent="0.35">
      <c r="A4604" t="s">
        <v>19044</v>
      </c>
      <c r="B4604" t="s">
        <v>21877</v>
      </c>
      <c r="C4604" t="s">
        <v>21878</v>
      </c>
      <c r="D4604" t="s">
        <v>21879</v>
      </c>
      <c r="E4604" t="s">
        <v>21880</v>
      </c>
      <c r="F4604" s="2">
        <v>0</v>
      </c>
      <c r="G4604" t="s">
        <v>16</v>
      </c>
      <c r="H4604" t="s">
        <v>21881</v>
      </c>
      <c r="I4604">
        <v>22</v>
      </c>
      <c r="J4604">
        <v>1</v>
      </c>
      <c r="K4604" t="s">
        <v>19275</v>
      </c>
    </row>
    <row r="4605" spans="1:11" x14ac:dyDescent="0.35">
      <c r="A4605" t="s">
        <v>19044</v>
      </c>
      <c r="B4605" t="s">
        <v>21882</v>
      </c>
      <c r="C4605" t="s">
        <v>21883</v>
      </c>
      <c r="D4605" t="s">
        <v>21884</v>
      </c>
      <c r="E4605" t="s">
        <v>21885</v>
      </c>
      <c r="F4605" s="2">
        <v>0</v>
      </c>
      <c r="G4605" t="s">
        <v>22</v>
      </c>
      <c r="H4605" t="s">
        <v>21886</v>
      </c>
      <c r="I4605">
        <v>38</v>
      </c>
      <c r="J4605">
        <v>1</v>
      </c>
      <c r="K4605" t="s">
        <v>19275</v>
      </c>
    </row>
    <row r="4606" spans="1:11" x14ac:dyDescent="0.35">
      <c r="A4606" t="s">
        <v>19044</v>
      </c>
      <c r="B4606" t="s">
        <v>21887</v>
      </c>
      <c r="C4606" t="s">
        <v>21888</v>
      </c>
      <c r="D4606" t="s">
        <v>21889</v>
      </c>
      <c r="E4606" t="s">
        <v>21890</v>
      </c>
      <c r="F4606" s="2">
        <v>0</v>
      </c>
      <c r="G4606" t="s">
        <v>19213</v>
      </c>
      <c r="H4606" t="s">
        <v>21891</v>
      </c>
      <c r="I4606">
        <v>31</v>
      </c>
      <c r="J4606">
        <v>1</v>
      </c>
      <c r="K4606" t="s">
        <v>19379</v>
      </c>
    </row>
    <row r="4607" spans="1:11" x14ac:dyDescent="0.35">
      <c r="A4607" t="s">
        <v>19044</v>
      </c>
      <c r="B4607" t="s">
        <v>21892</v>
      </c>
      <c r="C4607" t="s">
        <v>21893</v>
      </c>
      <c r="D4607" t="s">
        <v>21894</v>
      </c>
      <c r="E4607" t="s">
        <v>21895</v>
      </c>
      <c r="F4607" s="2">
        <v>0</v>
      </c>
      <c r="G4607" t="s">
        <v>19067</v>
      </c>
      <c r="H4607" t="s">
        <v>21896</v>
      </c>
      <c r="I4607">
        <v>48</v>
      </c>
      <c r="J4607">
        <v>1</v>
      </c>
      <c r="K4607" t="s">
        <v>19275</v>
      </c>
    </row>
    <row r="4608" spans="1:11" x14ac:dyDescent="0.35">
      <c r="A4608" t="s">
        <v>19044</v>
      </c>
      <c r="B4608" t="s">
        <v>21897</v>
      </c>
      <c r="C4608" t="s">
        <v>21898</v>
      </c>
      <c r="D4608" t="s">
        <v>21899</v>
      </c>
      <c r="E4608" t="s">
        <v>21900</v>
      </c>
      <c r="F4608" s="2">
        <v>0</v>
      </c>
      <c r="G4608" t="s">
        <v>45</v>
      </c>
      <c r="H4608" t="s">
        <v>21901</v>
      </c>
      <c r="I4608">
        <v>53</v>
      </c>
      <c r="J4608">
        <v>1</v>
      </c>
      <c r="K4608" t="s">
        <v>19269</v>
      </c>
    </row>
    <row r="4609" spans="1:11" x14ac:dyDescent="0.35">
      <c r="A4609" t="s">
        <v>19044</v>
      </c>
      <c r="B4609" t="s">
        <v>21902</v>
      </c>
      <c r="C4609" t="s">
        <v>21903</v>
      </c>
      <c r="D4609" t="s">
        <v>21904</v>
      </c>
      <c r="E4609" t="s">
        <v>21905</v>
      </c>
      <c r="F4609" s="2">
        <v>0</v>
      </c>
      <c r="G4609" t="s">
        <v>51</v>
      </c>
      <c r="H4609" t="s">
        <v>21906</v>
      </c>
      <c r="I4609">
        <v>33</v>
      </c>
      <c r="J4609">
        <v>1</v>
      </c>
      <c r="K4609" t="s">
        <v>19275</v>
      </c>
    </row>
    <row r="4610" spans="1:11" x14ac:dyDescent="0.35">
      <c r="A4610" t="s">
        <v>19044</v>
      </c>
      <c r="B4610" t="s">
        <v>21907</v>
      </c>
      <c r="C4610" t="s">
        <v>21908</v>
      </c>
      <c r="D4610" t="s">
        <v>21909</v>
      </c>
      <c r="E4610" t="s">
        <v>21910</v>
      </c>
      <c r="F4610" s="2">
        <v>0</v>
      </c>
      <c r="G4610" t="s">
        <v>57</v>
      </c>
      <c r="H4610" t="s">
        <v>21911</v>
      </c>
      <c r="I4610">
        <v>6</v>
      </c>
      <c r="J4610">
        <v>1</v>
      </c>
      <c r="K4610" t="s">
        <v>19269</v>
      </c>
    </row>
    <row r="4611" spans="1:11" x14ac:dyDescent="0.35">
      <c r="A4611" t="s">
        <v>19044</v>
      </c>
      <c r="B4611" t="s">
        <v>21912</v>
      </c>
      <c r="C4611" t="s">
        <v>21913</v>
      </c>
      <c r="D4611" t="s">
        <v>21914</v>
      </c>
      <c r="E4611" t="s">
        <v>21915</v>
      </c>
      <c r="F4611" s="2">
        <v>0</v>
      </c>
      <c r="G4611" t="s">
        <v>19049</v>
      </c>
      <c r="H4611" t="s">
        <v>21916</v>
      </c>
      <c r="I4611">
        <v>30</v>
      </c>
      <c r="J4611">
        <v>1</v>
      </c>
      <c r="K4611" t="s">
        <v>19269</v>
      </c>
    </row>
    <row r="4612" spans="1:11" x14ac:dyDescent="0.35">
      <c r="A4612" t="s">
        <v>19044</v>
      </c>
      <c r="B4612" t="s">
        <v>21917</v>
      </c>
      <c r="C4612" t="s">
        <v>21918</v>
      </c>
      <c r="D4612" t="s">
        <v>21919</v>
      </c>
      <c r="E4612" t="s">
        <v>21920</v>
      </c>
      <c r="F4612" s="2">
        <v>0</v>
      </c>
      <c r="G4612" t="s">
        <v>19149</v>
      </c>
      <c r="H4612" t="s">
        <v>21921</v>
      </c>
      <c r="I4612">
        <v>25</v>
      </c>
      <c r="J4612">
        <v>1</v>
      </c>
      <c r="K4612" t="s">
        <v>19275</v>
      </c>
    </row>
    <row r="4613" spans="1:11" x14ac:dyDescent="0.35">
      <c r="A4613" t="s">
        <v>19044</v>
      </c>
      <c r="B4613" t="s">
        <v>21922</v>
      </c>
      <c r="C4613" t="s">
        <v>21923</v>
      </c>
      <c r="D4613" t="s">
        <v>21924</v>
      </c>
      <c r="E4613" t="s">
        <v>21925</v>
      </c>
      <c r="F4613" s="2">
        <v>0</v>
      </c>
      <c r="G4613" t="s">
        <v>19058</v>
      </c>
      <c r="H4613" t="s">
        <v>21926</v>
      </c>
      <c r="I4613">
        <v>40</v>
      </c>
      <c r="J4613">
        <v>1</v>
      </c>
      <c r="K4613" t="s">
        <v>19269</v>
      </c>
    </row>
    <row r="4614" spans="1:11" x14ac:dyDescent="0.35">
      <c r="A4614" t="s">
        <v>19044</v>
      </c>
      <c r="B4614" t="s">
        <v>21927</v>
      </c>
      <c r="C4614" t="s">
        <v>21928</v>
      </c>
      <c r="D4614" t="s">
        <v>21929</v>
      </c>
      <c r="E4614" t="s">
        <v>21930</v>
      </c>
      <c r="F4614" s="2">
        <v>0</v>
      </c>
      <c r="G4614" t="s">
        <v>81</v>
      </c>
      <c r="H4614" t="s">
        <v>21931</v>
      </c>
      <c r="I4614">
        <v>34</v>
      </c>
      <c r="J4614">
        <v>1</v>
      </c>
      <c r="K4614" t="s">
        <v>19275</v>
      </c>
    </row>
    <row r="4615" spans="1:11" x14ac:dyDescent="0.35">
      <c r="A4615" t="s">
        <v>19044</v>
      </c>
      <c r="B4615" t="s">
        <v>21932</v>
      </c>
      <c r="C4615" t="s">
        <v>21933</v>
      </c>
      <c r="D4615" t="s">
        <v>21934</v>
      </c>
      <c r="E4615" t="s">
        <v>21935</v>
      </c>
      <c r="F4615" s="2">
        <v>0</v>
      </c>
      <c r="G4615" t="s">
        <v>16</v>
      </c>
      <c r="H4615" t="s">
        <v>21936</v>
      </c>
      <c r="I4615">
        <v>22</v>
      </c>
      <c r="J4615">
        <v>1</v>
      </c>
      <c r="K4615" t="s">
        <v>19275</v>
      </c>
    </row>
    <row r="4616" spans="1:11" x14ac:dyDescent="0.35">
      <c r="A4616" t="s">
        <v>19044</v>
      </c>
      <c r="B4616" t="s">
        <v>21937</v>
      </c>
      <c r="C4616" t="s">
        <v>21938</v>
      </c>
      <c r="D4616" t="s">
        <v>21939</v>
      </c>
      <c r="E4616" t="s">
        <v>21940</v>
      </c>
      <c r="F4616" s="2">
        <v>0</v>
      </c>
      <c r="G4616" t="s">
        <v>22</v>
      </c>
      <c r="H4616" t="s">
        <v>21941</v>
      </c>
      <c r="I4616">
        <v>38</v>
      </c>
      <c r="J4616">
        <v>1</v>
      </c>
      <c r="K4616" t="s">
        <v>19281</v>
      </c>
    </row>
    <row r="4617" spans="1:11" x14ac:dyDescent="0.35">
      <c r="A4617" t="s">
        <v>19044</v>
      </c>
      <c r="B4617" t="s">
        <v>21942</v>
      </c>
      <c r="C4617" t="s">
        <v>21943</v>
      </c>
      <c r="D4617" t="s">
        <v>21944</v>
      </c>
      <c r="E4617" t="s">
        <v>21945</v>
      </c>
      <c r="F4617" s="2">
        <v>0</v>
      </c>
      <c r="G4617" t="s">
        <v>19213</v>
      </c>
      <c r="H4617" t="s">
        <v>21946</v>
      </c>
      <c r="I4617">
        <v>26</v>
      </c>
      <c r="J4617">
        <v>1</v>
      </c>
      <c r="K4617" t="s">
        <v>19275</v>
      </c>
    </row>
    <row r="4618" spans="1:11" x14ac:dyDescent="0.35">
      <c r="A4618" t="s">
        <v>19044</v>
      </c>
      <c r="B4618" t="s">
        <v>21947</v>
      </c>
      <c r="C4618" t="s">
        <v>21948</v>
      </c>
      <c r="D4618" t="s">
        <v>21949</v>
      </c>
      <c r="E4618" t="s">
        <v>21950</v>
      </c>
      <c r="F4618" s="2">
        <v>0</v>
      </c>
      <c r="G4618" t="s">
        <v>19067</v>
      </c>
      <c r="H4618" t="s">
        <v>21951</v>
      </c>
      <c r="I4618">
        <v>33</v>
      </c>
      <c r="J4618">
        <v>1</v>
      </c>
      <c r="K4618" t="s">
        <v>19275</v>
      </c>
    </row>
    <row r="4619" spans="1:11" x14ac:dyDescent="0.35">
      <c r="A4619" t="s">
        <v>19044</v>
      </c>
      <c r="B4619" t="s">
        <v>21952</v>
      </c>
      <c r="C4619" t="s">
        <v>21953</v>
      </c>
      <c r="D4619" t="s">
        <v>21954</v>
      </c>
      <c r="E4619" t="s">
        <v>21955</v>
      </c>
      <c r="F4619" s="2">
        <v>0</v>
      </c>
      <c r="G4619" t="s">
        <v>45</v>
      </c>
      <c r="H4619" t="s">
        <v>21956</v>
      </c>
      <c r="I4619">
        <v>22</v>
      </c>
      <c r="J4619">
        <v>1</v>
      </c>
      <c r="K4619" t="s">
        <v>19275</v>
      </c>
    </row>
    <row r="4620" spans="1:11" x14ac:dyDescent="0.35">
      <c r="A4620" t="s">
        <v>19044</v>
      </c>
      <c r="B4620" t="s">
        <v>21957</v>
      </c>
      <c r="C4620" t="s">
        <v>21958</v>
      </c>
      <c r="D4620" t="s">
        <v>21954</v>
      </c>
      <c r="E4620" t="s">
        <v>21955</v>
      </c>
      <c r="F4620" s="2">
        <v>0</v>
      </c>
      <c r="G4620" t="s">
        <v>51</v>
      </c>
      <c r="H4620" t="s">
        <v>21956</v>
      </c>
      <c r="I4620">
        <v>43</v>
      </c>
      <c r="J4620">
        <v>1</v>
      </c>
      <c r="K4620" t="s">
        <v>19275</v>
      </c>
    </row>
    <row r="4621" spans="1:11" x14ac:dyDescent="0.35">
      <c r="A4621" t="s">
        <v>19044</v>
      </c>
      <c r="B4621" t="s">
        <v>21959</v>
      </c>
      <c r="C4621" t="s">
        <v>21960</v>
      </c>
      <c r="D4621" t="s">
        <v>21961</v>
      </c>
      <c r="E4621" t="s">
        <v>21962</v>
      </c>
      <c r="F4621" s="2">
        <v>0</v>
      </c>
      <c r="G4621" t="s">
        <v>57</v>
      </c>
      <c r="H4621" t="s">
        <v>21963</v>
      </c>
      <c r="I4621">
        <v>47</v>
      </c>
      <c r="J4621">
        <v>1</v>
      </c>
      <c r="K4621" t="s">
        <v>19275</v>
      </c>
    </row>
    <row r="4622" spans="1:11" x14ac:dyDescent="0.35">
      <c r="A4622" t="s">
        <v>19044</v>
      </c>
      <c r="B4622" t="s">
        <v>21964</v>
      </c>
      <c r="C4622" t="s">
        <v>21965</v>
      </c>
      <c r="D4622" t="s">
        <v>21966</v>
      </c>
      <c r="E4622" t="s">
        <v>21967</v>
      </c>
      <c r="F4622" s="2">
        <v>0</v>
      </c>
      <c r="G4622" t="s">
        <v>19049</v>
      </c>
      <c r="H4622" t="s">
        <v>21968</v>
      </c>
      <c r="I4622">
        <v>22</v>
      </c>
      <c r="J4622">
        <v>1</v>
      </c>
      <c r="K4622" t="s">
        <v>19275</v>
      </c>
    </row>
    <row r="4623" spans="1:11" x14ac:dyDescent="0.35">
      <c r="A4623" t="s">
        <v>19044</v>
      </c>
      <c r="B4623" t="s">
        <v>21969</v>
      </c>
      <c r="C4623" t="s">
        <v>21970</v>
      </c>
      <c r="D4623" t="s">
        <v>21971</v>
      </c>
      <c r="E4623" t="s">
        <v>21972</v>
      </c>
      <c r="F4623" s="2">
        <v>0</v>
      </c>
      <c r="G4623" t="s">
        <v>19149</v>
      </c>
      <c r="H4623" t="s">
        <v>21973</v>
      </c>
      <c r="I4623">
        <v>33</v>
      </c>
      <c r="J4623">
        <v>1</v>
      </c>
      <c r="K4623" t="s">
        <v>19275</v>
      </c>
    </row>
    <row r="4624" spans="1:11" x14ac:dyDescent="0.35">
      <c r="A4624" t="s">
        <v>19044</v>
      </c>
      <c r="B4624" t="s">
        <v>21974</v>
      </c>
      <c r="C4624" t="s">
        <v>21975</v>
      </c>
      <c r="D4624" t="s">
        <v>21976</v>
      </c>
      <c r="E4624" t="s">
        <v>21977</v>
      </c>
      <c r="F4624" s="2">
        <v>0</v>
      </c>
      <c r="G4624" t="s">
        <v>19058</v>
      </c>
      <c r="H4624" t="s">
        <v>21978</v>
      </c>
      <c r="I4624">
        <v>61</v>
      </c>
      <c r="J4624">
        <v>1</v>
      </c>
      <c r="K4624" t="s">
        <v>19275</v>
      </c>
    </row>
    <row r="4625" spans="1:11" x14ac:dyDescent="0.35">
      <c r="A4625" t="s">
        <v>19044</v>
      </c>
      <c r="B4625" t="s">
        <v>21979</v>
      </c>
      <c r="C4625" t="s">
        <v>21980</v>
      </c>
      <c r="D4625" t="s">
        <v>21981</v>
      </c>
      <c r="E4625" t="s">
        <v>21982</v>
      </c>
      <c r="F4625" s="2">
        <v>0</v>
      </c>
      <c r="G4625" t="s">
        <v>81</v>
      </c>
      <c r="H4625" t="s">
        <v>21983</v>
      </c>
      <c r="I4625">
        <v>44</v>
      </c>
      <c r="J4625">
        <v>1</v>
      </c>
      <c r="K4625" t="s">
        <v>19379</v>
      </c>
    </row>
    <row r="4626" spans="1:11" x14ac:dyDescent="0.35">
      <c r="A4626" t="s">
        <v>19044</v>
      </c>
      <c r="B4626" t="s">
        <v>21984</v>
      </c>
      <c r="C4626" t="s">
        <v>21985</v>
      </c>
      <c r="D4626" t="s">
        <v>21986</v>
      </c>
      <c r="E4626" t="s">
        <v>21987</v>
      </c>
      <c r="F4626" s="2">
        <v>0</v>
      </c>
      <c r="G4626" t="s">
        <v>16</v>
      </c>
      <c r="H4626" t="s">
        <v>21988</v>
      </c>
      <c r="I4626">
        <v>22</v>
      </c>
      <c r="J4626">
        <v>1</v>
      </c>
      <c r="K4626" t="s">
        <v>19275</v>
      </c>
    </row>
    <row r="4627" spans="1:11" x14ac:dyDescent="0.35">
      <c r="A4627" t="s">
        <v>19044</v>
      </c>
      <c r="B4627" t="s">
        <v>21989</v>
      </c>
      <c r="C4627" t="s">
        <v>21990</v>
      </c>
      <c r="D4627" t="s">
        <v>21991</v>
      </c>
      <c r="E4627" t="s">
        <v>21992</v>
      </c>
      <c r="F4627" s="2">
        <v>0</v>
      </c>
      <c r="G4627" t="s">
        <v>22</v>
      </c>
      <c r="H4627" t="s">
        <v>19306</v>
      </c>
      <c r="I4627">
        <v>41</v>
      </c>
      <c r="J4627">
        <v>1</v>
      </c>
      <c r="K4627" t="s">
        <v>19309</v>
      </c>
    </row>
    <row r="4628" spans="1:11" x14ac:dyDescent="0.35">
      <c r="A4628" t="s">
        <v>19044</v>
      </c>
      <c r="B4628" t="s">
        <v>21993</v>
      </c>
      <c r="C4628" t="s">
        <v>21994</v>
      </c>
      <c r="D4628" t="s">
        <v>21995</v>
      </c>
      <c r="E4628" t="s">
        <v>21996</v>
      </c>
      <c r="F4628" s="2">
        <v>0</v>
      </c>
      <c r="G4628" t="s">
        <v>19213</v>
      </c>
      <c r="H4628" t="s">
        <v>21997</v>
      </c>
      <c r="I4628">
        <v>38</v>
      </c>
      <c r="J4628">
        <v>1</v>
      </c>
      <c r="K4628" t="s">
        <v>19379</v>
      </c>
    </row>
    <row r="4629" spans="1:11" x14ac:dyDescent="0.35">
      <c r="A4629" t="s">
        <v>19044</v>
      </c>
      <c r="B4629" t="s">
        <v>21998</v>
      </c>
      <c r="C4629" t="s">
        <v>21999</v>
      </c>
      <c r="D4629" t="s">
        <v>22000</v>
      </c>
      <c r="E4629" t="s">
        <v>22001</v>
      </c>
      <c r="F4629" s="2">
        <v>0</v>
      </c>
      <c r="G4629" t="s">
        <v>19067</v>
      </c>
      <c r="H4629" t="s">
        <v>21997</v>
      </c>
      <c r="I4629">
        <v>36</v>
      </c>
      <c r="J4629">
        <v>1</v>
      </c>
      <c r="K4629" t="s">
        <v>19281</v>
      </c>
    </row>
    <row r="4630" spans="1:11" x14ac:dyDescent="0.35">
      <c r="A4630" t="s">
        <v>19044</v>
      </c>
      <c r="B4630" t="s">
        <v>22002</v>
      </c>
      <c r="C4630" t="s">
        <v>22003</v>
      </c>
      <c r="D4630" t="s">
        <v>22004</v>
      </c>
      <c r="E4630" t="s">
        <v>22005</v>
      </c>
      <c r="F4630" s="2">
        <v>0</v>
      </c>
      <c r="G4630" t="s">
        <v>45</v>
      </c>
      <c r="H4630" t="s">
        <v>22006</v>
      </c>
      <c r="I4630">
        <v>33</v>
      </c>
      <c r="J4630">
        <v>1</v>
      </c>
      <c r="K4630" t="s">
        <v>19275</v>
      </c>
    </row>
    <row r="4631" spans="1:11" x14ac:dyDescent="0.35">
      <c r="A4631" t="s">
        <v>19044</v>
      </c>
      <c r="B4631" t="s">
        <v>22007</v>
      </c>
      <c r="C4631" t="s">
        <v>22008</v>
      </c>
      <c r="D4631" t="s">
        <v>22009</v>
      </c>
      <c r="E4631" t="s">
        <v>22010</v>
      </c>
      <c r="F4631" s="2">
        <v>0</v>
      </c>
      <c r="G4631" t="s">
        <v>51</v>
      </c>
      <c r="H4631" t="s">
        <v>22011</v>
      </c>
      <c r="I4631">
        <v>38</v>
      </c>
      <c r="J4631">
        <v>1</v>
      </c>
      <c r="K4631" t="s">
        <v>19275</v>
      </c>
    </row>
    <row r="4632" spans="1:11" x14ac:dyDescent="0.35">
      <c r="A4632" t="s">
        <v>19044</v>
      </c>
      <c r="B4632" t="s">
        <v>22012</v>
      </c>
      <c r="C4632" t="s">
        <v>22013</v>
      </c>
      <c r="D4632" t="s">
        <v>22014</v>
      </c>
      <c r="E4632" t="s">
        <v>22015</v>
      </c>
      <c r="F4632" s="2">
        <v>0</v>
      </c>
      <c r="G4632" t="s">
        <v>57</v>
      </c>
      <c r="H4632" t="s">
        <v>22016</v>
      </c>
      <c r="I4632">
        <v>35</v>
      </c>
      <c r="J4632">
        <v>1</v>
      </c>
      <c r="K4632" t="s">
        <v>19269</v>
      </c>
    </row>
    <row r="4633" spans="1:11" x14ac:dyDescent="0.35">
      <c r="A4633" t="s">
        <v>19044</v>
      </c>
      <c r="B4633" t="s">
        <v>22017</v>
      </c>
      <c r="C4633" t="s">
        <v>22018</v>
      </c>
      <c r="D4633" t="s">
        <v>22019</v>
      </c>
      <c r="E4633" t="s">
        <v>22020</v>
      </c>
      <c r="F4633" s="2">
        <v>0</v>
      </c>
      <c r="G4633" t="s">
        <v>19049</v>
      </c>
      <c r="H4633" t="s">
        <v>22021</v>
      </c>
      <c r="I4633">
        <v>35</v>
      </c>
      <c r="J4633">
        <v>1</v>
      </c>
      <c r="K4633" t="s">
        <v>19275</v>
      </c>
    </row>
    <row r="4634" spans="1:11" x14ac:dyDescent="0.35">
      <c r="A4634" t="s">
        <v>19044</v>
      </c>
      <c r="B4634" t="s">
        <v>22022</v>
      </c>
      <c r="C4634" t="s">
        <v>22023</v>
      </c>
      <c r="D4634" t="s">
        <v>22024</v>
      </c>
      <c r="E4634" t="s">
        <v>22025</v>
      </c>
      <c r="F4634" s="2">
        <v>0</v>
      </c>
      <c r="G4634" t="s">
        <v>19149</v>
      </c>
      <c r="H4634" t="s">
        <v>22026</v>
      </c>
      <c r="I4634">
        <v>37</v>
      </c>
      <c r="J4634">
        <v>1</v>
      </c>
      <c r="K4634" t="s">
        <v>19269</v>
      </c>
    </row>
    <row r="4635" spans="1:11" x14ac:dyDescent="0.35">
      <c r="A4635" t="s">
        <v>19044</v>
      </c>
      <c r="B4635" t="s">
        <v>22027</v>
      </c>
      <c r="C4635" t="s">
        <v>22028</v>
      </c>
      <c r="D4635" t="s">
        <v>22029</v>
      </c>
      <c r="E4635" t="s">
        <v>22030</v>
      </c>
      <c r="F4635" s="2">
        <v>0</v>
      </c>
      <c r="G4635" t="s">
        <v>19058</v>
      </c>
      <c r="H4635" t="s">
        <v>22031</v>
      </c>
      <c r="I4635">
        <v>81</v>
      </c>
      <c r="J4635">
        <v>1</v>
      </c>
      <c r="K4635" t="s">
        <v>19275</v>
      </c>
    </row>
    <row r="4636" spans="1:11" x14ac:dyDescent="0.35">
      <c r="A4636" t="s">
        <v>19044</v>
      </c>
      <c r="B4636" t="s">
        <v>22032</v>
      </c>
      <c r="C4636" t="s">
        <v>22033</v>
      </c>
      <c r="D4636" t="s">
        <v>22034</v>
      </c>
      <c r="E4636" t="s">
        <v>22035</v>
      </c>
      <c r="F4636" s="2">
        <v>0</v>
      </c>
      <c r="G4636" t="s">
        <v>81</v>
      </c>
      <c r="H4636" t="s">
        <v>22036</v>
      </c>
      <c r="I4636">
        <v>29</v>
      </c>
      <c r="J4636">
        <v>1</v>
      </c>
      <c r="K4636" t="s">
        <v>19275</v>
      </c>
    </row>
    <row r="4637" spans="1:11" x14ac:dyDescent="0.35">
      <c r="A4637" t="s">
        <v>19044</v>
      </c>
      <c r="B4637" t="s">
        <v>22037</v>
      </c>
      <c r="C4637" t="s">
        <v>22038</v>
      </c>
      <c r="D4637" t="s">
        <v>22039</v>
      </c>
      <c r="E4637" t="s">
        <v>22040</v>
      </c>
      <c r="F4637" s="2">
        <v>0</v>
      </c>
      <c r="G4637" t="s">
        <v>16</v>
      </c>
      <c r="H4637" t="s">
        <v>22041</v>
      </c>
      <c r="I4637">
        <v>28</v>
      </c>
      <c r="J4637">
        <v>1</v>
      </c>
      <c r="K4637" t="s">
        <v>19275</v>
      </c>
    </row>
    <row r="4638" spans="1:11" x14ac:dyDescent="0.35">
      <c r="A4638" t="s">
        <v>19044</v>
      </c>
      <c r="B4638" t="s">
        <v>22042</v>
      </c>
      <c r="C4638" t="s">
        <v>22043</v>
      </c>
      <c r="D4638" t="s">
        <v>22044</v>
      </c>
      <c r="E4638" t="s">
        <v>22045</v>
      </c>
      <c r="F4638" s="2">
        <v>0</v>
      </c>
      <c r="G4638" t="s">
        <v>22</v>
      </c>
      <c r="H4638" t="s">
        <v>22046</v>
      </c>
      <c r="I4638">
        <v>45</v>
      </c>
      <c r="J4638">
        <v>1</v>
      </c>
      <c r="K4638" t="s">
        <v>19269</v>
      </c>
    </row>
    <row r="4639" spans="1:11" x14ac:dyDescent="0.35">
      <c r="A4639" t="s">
        <v>19044</v>
      </c>
      <c r="B4639" t="s">
        <v>22047</v>
      </c>
      <c r="C4639" t="s">
        <v>22048</v>
      </c>
      <c r="D4639" t="s">
        <v>22049</v>
      </c>
      <c r="E4639" t="s">
        <v>22050</v>
      </c>
      <c r="F4639" s="2">
        <v>0</v>
      </c>
      <c r="G4639" t="s">
        <v>19067</v>
      </c>
      <c r="H4639" t="s">
        <v>22051</v>
      </c>
      <c r="I4639">
        <v>54</v>
      </c>
      <c r="J4639">
        <v>1</v>
      </c>
      <c r="K4639" t="s">
        <v>19275</v>
      </c>
    </row>
    <row r="4640" spans="1:11" x14ac:dyDescent="0.35">
      <c r="A4640" t="s">
        <v>19044</v>
      </c>
      <c r="B4640" t="s">
        <v>22052</v>
      </c>
      <c r="C4640" t="s">
        <v>22053</v>
      </c>
      <c r="D4640" t="s">
        <v>22054</v>
      </c>
      <c r="E4640" t="s">
        <v>22055</v>
      </c>
      <c r="F4640" s="2">
        <v>0</v>
      </c>
      <c r="G4640" t="s">
        <v>45</v>
      </c>
      <c r="H4640" t="s">
        <v>22056</v>
      </c>
      <c r="I4640">
        <v>54</v>
      </c>
      <c r="J4640">
        <v>1</v>
      </c>
      <c r="K4640" t="s">
        <v>19269</v>
      </c>
    </row>
    <row r="4641" spans="1:11" x14ac:dyDescent="0.35">
      <c r="A4641" t="s">
        <v>19044</v>
      </c>
      <c r="B4641" t="s">
        <v>22057</v>
      </c>
      <c r="C4641" t="s">
        <v>22058</v>
      </c>
      <c r="D4641" t="s">
        <v>22059</v>
      </c>
      <c r="E4641" t="s">
        <v>22060</v>
      </c>
      <c r="F4641" s="2">
        <v>0</v>
      </c>
      <c r="G4641" t="s">
        <v>51</v>
      </c>
      <c r="H4641" t="s">
        <v>22061</v>
      </c>
      <c r="I4641">
        <v>34</v>
      </c>
      <c r="J4641">
        <v>1</v>
      </c>
      <c r="K4641" t="s">
        <v>19275</v>
      </c>
    </row>
    <row r="4642" spans="1:11" x14ac:dyDescent="0.35">
      <c r="A4642" t="s">
        <v>19044</v>
      </c>
      <c r="B4642" t="s">
        <v>22062</v>
      </c>
      <c r="C4642" t="s">
        <v>22063</v>
      </c>
      <c r="D4642" t="s">
        <v>22064</v>
      </c>
      <c r="E4642" t="s">
        <v>22065</v>
      </c>
      <c r="F4642" s="2">
        <v>0</v>
      </c>
      <c r="G4642" t="s">
        <v>57</v>
      </c>
      <c r="H4642" t="s">
        <v>22066</v>
      </c>
      <c r="I4642">
        <v>33</v>
      </c>
      <c r="J4642">
        <v>1</v>
      </c>
      <c r="K4642" t="s">
        <v>19275</v>
      </c>
    </row>
    <row r="4643" spans="1:11" x14ac:dyDescent="0.35">
      <c r="A4643" t="s">
        <v>19044</v>
      </c>
      <c r="B4643" t="s">
        <v>22067</v>
      </c>
      <c r="C4643" t="s">
        <v>22068</v>
      </c>
      <c r="D4643" t="s">
        <v>22069</v>
      </c>
      <c r="E4643" t="s">
        <v>22070</v>
      </c>
      <c r="F4643" s="2">
        <v>0</v>
      </c>
      <c r="G4643" t="s">
        <v>19049</v>
      </c>
      <c r="H4643" t="s">
        <v>20048</v>
      </c>
      <c r="I4643">
        <v>38</v>
      </c>
      <c r="J4643">
        <v>1</v>
      </c>
      <c r="K4643" t="s">
        <v>19275</v>
      </c>
    </row>
    <row r="4644" spans="1:11" x14ac:dyDescent="0.35">
      <c r="A4644" t="s">
        <v>19044</v>
      </c>
      <c r="B4644" t="s">
        <v>22071</v>
      </c>
      <c r="C4644" t="s">
        <v>22072</v>
      </c>
      <c r="D4644" t="s">
        <v>22073</v>
      </c>
      <c r="E4644" t="s">
        <v>22074</v>
      </c>
      <c r="F4644" s="2">
        <v>0</v>
      </c>
      <c r="G4644" t="s">
        <v>19149</v>
      </c>
      <c r="H4644" t="s">
        <v>22075</v>
      </c>
      <c r="I4644">
        <v>22</v>
      </c>
      <c r="J4644">
        <v>1</v>
      </c>
      <c r="K4644" t="s">
        <v>19275</v>
      </c>
    </row>
    <row r="4645" spans="1:11" x14ac:dyDescent="0.35">
      <c r="A4645" t="s">
        <v>19044</v>
      </c>
      <c r="B4645" t="s">
        <v>22076</v>
      </c>
      <c r="C4645" t="s">
        <v>22077</v>
      </c>
      <c r="D4645" t="s">
        <v>22078</v>
      </c>
      <c r="E4645" t="s">
        <v>22079</v>
      </c>
      <c r="F4645" s="2">
        <v>0</v>
      </c>
      <c r="G4645" t="s">
        <v>19058</v>
      </c>
      <c r="H4645" t="s">
        <v>22080</v>
      </c>
      <c r="I4645">
        <v>43</v>
      </c>
      <c r="J4645">
        <v>1</v>
      </c>
      <c r="K4645" t="s">
        <v>19379</v>
      </c>
    </row>
    <row r="4646" spans="1:11" x14ac:dyDescent="0.35">
      <c r="A4646" t="s">
        <v>19044</v>
      </c>
      <c r="B4646" t="s">
        <v>22081</v>
      </c>
      <c r="C4646" t="s">
        <v>22082</v>
      </c>
      <c r="D4646" t="s">
        <v>22083</v>
      </c>
      <c r="E4646" t="s">
        <v>22084</v>
      </c>
      <c r="F4646" s="2">
        <v>0</v>
      </c>
      <c r="G4646" t="s">
        <v>81</v>
      </c>
      <c r="H4646" t="s">
        <v>22085</v>
      </c>
      <c r="I4646">
        <v>42</v>
      </c>
      <c r="J4646">
        <v>1</v>
      </c>
      <c r="K4646" t="s">
        <v>19269</v>
      </c>
    </row>
    <row r="4647" spans="1:11" x14ac:dyDescent="0.35">
      <c r="A4647" t="s">
        <v>19044</v>
      </c>
      <c r="B4647" t="s">
        <v>22086</v>
      </c>
      <c r="C4647" t="s">
        <v>22087</v>
      </c>
      <c r="D4647" t="s">
        <v>22088</v>
      </c>
      <c r="E4647" t="s">
        <v>22089</v>
      </c>
      <c r="F4647" s="2">
        <v>0</v>
      </c>
      <c r="G4647" t="s">
        <v>16</v>
      </c>
      <c r="H4647" t="s">
        <v>22090</v>
      </c>
      <c r="I4647">
        <v>51</v>
      </c>
      <c r="J4647">
        <v>1</v>
      </c>
      <c r="K4647" t="s">
        <v>19275</v>
      </c>
    </row>
    <row r="4648" spans="1:11" x14ac:dyDescent="0.35">
      <c r="A4648" t="s">
        <v>19044</v>
      </c>
      <c r="B4648" t="s">
        <v>22091</v>
      </c>
      <c r="C4648" t="s">
        <v>22092</v>
      </c>
      <c r="D4648" t="s">
        <v>22093</v>
      </c>
      <c r="E4648" t="s">
        <v>22094</v>
      </c>
      <c r="F4648" s="2">
        <v>0</v>
      </c>
      <c r="G4648" t="s">
        <v>22</v>
      </c>
      <c r="H4648" t="s">
        <v>22095</v>
      </c>
      <c r="I4648">
        <v>56</v>
      </c>
      <c r="J4648">
        <v>1</v>
      </c>
      <c r="K4648" t="s">
        <v>19269</v>
      </c>
    </row>
    <row r="4649" spans="1:11" x14ac:dyDescent="0.35">
      <c r="A4649" t="s">
        <v>19044</v>
      </c>
      <c r="B4649" t="s">
        <v>22096</v>
      </c>
      <c r="C4649" t="s">
        <v>22097</v>
      </c>
      <c r="D4649" t="s">
        <v>22098</v>
      </c>
      <c r="E4649" t="s">
        <v>22099</v>
      </c>
      <c r="F4649" s="2">
        <v>0</v>
      </c>
      <c r="G4649" t="s">
        <v>19213</v>
      </c>
      <c r="H4649" t="s">
        <v>22100</v>
      </c>
      <c r="I4649">
        <v>44</v>
      </c>
      <c r="J4649">
        <v>1</v>
      </c>
      <c r="K4649" t="s">
        <v>19275</v>
      </c>
    </row>
    <row r="4650" spans="1:11" x14ac:dyDescent="0.35">
      <c r="A4650" t="s">
        <v>19044</v>
      </c>
      <c r="B4650" t="s">
        <v>22101</v>
      </c>
      <c r="C4650" t="s">
        <v>22102</v>
      </c>
      <c r="D4650" t="s">
        <v>22103</v>
      </c>
      <c r="E4650" t="s">
        <v>22104</v>
      </c>
      <c r="F4650" s="2">
        <v>0</v>
      </c>
      <c r="G4650" t="s">
        <v>51</v>
      </c>
      <c r="H4650" t="s">
        <v>22105</v>
      </c>
      <c r="I4650">
        <v>54</v>
      </c>
      <c r="J4650">
        <v>1</v>
      </c>
      <c r="K4650" t="s">
        <v>19275</v>
      </c>
    </row>
    <row r="4651" spans="1:11" x14ac:dyDescent="0.35">
      <c r="A4651" t="s">
        <v>19044</v>
      </c>
      <c r="B4651" t="s">
        <v>22106</v>
      </c>
      <c r="C4651" t="s">
        <v>22107</v>
      </c>
      <c r="D4651" t="s">
        <v>22108</v>
      </c>
      <c r="E4651" t="s">
        <v>22109</v>
      </c>
      <c r="F4651" s="2">
        <v>0</v>
      </c>
      <c r="G4651" t="s">
        <v>19049</v>
      </c>
      <c r="H4651" t="s">
        <v>22110</v>
      </c>
      <c r="I4651">
        <v>12</v>
      </c>
      <c r="J4651">
        <v>1</v>
      </c>
      <c r="K4651" t="s">
        <v>19275</v>
      </c>
    </row>
    <row r="4652" spans="1:11" x14ac:dyDescent="0.35">
      <c r="A4652" t="s">
        <v>19044</v>
      </c>
      <c r="B4652" t="s">
        <v>22111</v>
      </c>
      <c r="C4652" t="s">
        <v>22112</v>
      </c>
      <c r="D4652" t="s">
        <v>22113</v>
      </c>
      <c r="E4652" t="s">
        <v>22114</v>
      </c>
      <c r="F4652" s="2">
        <v>0</v>
      </c>
      <c r="G4652" t="s">
        <v>19149</v>
      </c>
      <c r="H4652" t="s">
        <v>22115</v>
      </c>
      <c r="I4652">
        <v>51</v>
      </c>
      <c r="J4652">
        <v>1</v>
      </c>
      <c r="K4652" t="s">
        <v>19269</v>
      </c>
    </row>
    <row r="4653" spans="1:11" x14ac:dyDescent="0.35">
      <c r="A4653" t="s">
        <v>19044</v>
      </c>
      <c r="B4653" t="s">
        <v>22116</v>
      </c>
      <c r="C4653" t="s">
        <v>22117</v>
      </c>
      <c r="D4653" t="s">
        <v>22118</v>
      </c>
      <c r="E4653" t="s">
        <v>22119</v>
      </c>
      <c r="F4653" s="2">
        <v>0</v>
      </c>
      <c r="G4653" t="s">
        <v>19058</v>
      </c>
      <c r="H4653" t="s">
        <v>22120</v>
      </c>
      <c r="I4653">
        <v>22</v>
      </c>
      <c r="J4653">
        <v>1</v>
      </c>
      <c r="K4653" t="s">
        <v>19275</v>
      </c>
    </row>
    <row r="4654" spans="1:11" x14ac:dyDescent="0.35">
      <c r="A4654" t="s">
        <v>19044</v>
      </c>
      <c r="B4654" t="s">
        <v>22121</v>
      </c>
      <c r="C4654" t="s">
        <v>22122</v>
      </c>
      <c r="D4654" t="s">
        <v>22123</v>
      </c>
      <c r="E4654" t="s">
        <v>22124</v>
      </c>
      <c r="F4654" s="2">
        <v>0</v>
      </c>
      <c r="G4654" t="s">
        <v>81</v>
      </c>
      <c r="H4654" t="s">
        <v>22125</v>
      </c>
      <c r="I4654">
        <v>24</v>
      </c>
      <c r="J4654">
        <v>1</v>
      </c>
      <c r="K4654" t="s">
        <v>19379</v>
      </c>
    </row>
    <row r="4655" spans="1:11" x14ac:dyDescent="0.35">
      <c r="A4655" t="s">
        <v>19044</v>
      </c>
      <c r="B4655" t="s">
        <v>22126</v>
      </c>
      <c r="C4655" t="s">
        <v>22127</v>
      </c>
      <c r="D4655" t="s">
        <v>22128</v>
      </c>
      <c r="E4655" t="s">
        <v>22129</v>
      </c>
      <c r="F4655" s="2">
        <v>0</v>
      </c>
      <c r="G4655" t="s">
        <v>16</v>
      </c>
      <c r="H4655" t="s">
        <v>22130</v>
      </c>
      <c r="I4655">
        <v>29</v>
      </c>
      <c r="J4655">
        <v>1</v>
      </c>
      <c r="K4655" t="s">
        <v>19309</v>
      </c>
    </row>
    <row r="4656" spans="1:11" x14ac:dyDescent="0.35">
      <c r="A4656" t="s">
        <v>19044</v>
      </c>
      <c r="B4656" t="s">
        <v>22131</v>
      </c>
      <c r="C4656" t="s">
        <v>22132</v>
      </c>
      <c r="D4656" t="s">
        <v>22133</v>
      </c>
      <c r="E4656" t="s">
        <v>22134</v>
      </c>
      <c r="F4656" s="2">
        <v>0</v>
      </c>
      <c r="G4656" t="s">
        <v>22</v>
      </c>
      <c r="H4656" t="s">
        <v>22130</v>
      </c>
      <c r="I4656">
        <v>29</v>
      </c>
      <c r="J4656">
        <v>1</v>
      </c>
      <c r="K4656" t="s">
        <v>19275</v>
      </c>
    </row>
    <row r="4657" spans="1:11" x14ac:dyDescent="0.35">
      <c r="A4657" t="s">
        <v>19044</v>
      </c>
      <c r="B4657" t="s">
        <v>22135</v>
      </c>
      <c r="C4657" t="s">
        <v>22132</v>
      </c>
      <c r="D4657" t="s">
        <v>22133</v>
      </c>
      <c r="E4657" t="s">
        <v>22134</v>
      </c>
      <c r="F4657" s="2">
        <v>0</v>
      </c>
      <c r="G4657" t="s">
        <v>19213</v>
      </c>
      <c r="H4657" t="s">
        <v>22130</v>
      </c>
      <c r="I4657">
        <v>30</v>
      </c>
      <c r="J4657">
        <v>1</v>
      </c>
      <c r="K4657" t="s">
        <v>19275</v>
      </c>
    </row>
    <row r="4658" spans="1:11" x14ac:dyDescent="0.35">
      <c r="A4658" t="s">
        <v>19044</v>
      </c>
      <c r="B4658" t="s">
        <v>22136</v>
      </c>
      <c r="C4658" t="s">
        <v>22137</v>
      </c>
      <c r="D4658" t="s">
        <v>22133</v>
      </c>
      <c r="E4658" t="s">
        <v>22134</v>
      </c>
      <c r="F4658" s="2">
        <v>0</v>
      </c>
      <c r="G4658" t="s">
        <v>19067</v>
      </c>
      <c r="H4658" t="s">
        <v>22130</v>
      </c>
      <c r="I4658">
        <v>29</v>
      </c>
      <c r="J4658">
        <v>1</v>
      </c>
      <c r="K4658" t="s">
        <v>19275</v>
      </c>
    </row>
    <row r="4659" spans="1:11" x14ac:dyDescent="0.35">
      <c r="A4659" t="s">
        <v>19044</v>
      </c>
      <c r="B4659" t="s">
        <v>22138</v>
      </c>
      <c r="C4659" t="s">
        <v>22139</v>
      </c>
      <c r="D4659" t="s">
        <v>22140</v>
      </c>
      <c r="E4659" t="s">
        <v>22141</v>
      </c>
      <c r="F4659" s="2">
        <v>0</v>
      </c>
      <c r="G4659" t="s">
        <v>45</v>
      </c>
      <c r="H4659" t="s">
        <v>22142</v>
      </c>
      <c r="I4659">
        <v>40</v>
      </c>
      <c r="J4659">
        <v>1</v>
      </c>
      <c r="K4659" t="s">
        <v>19275</v>
      </c>
    </row>
    <row r="4660" spans="1:11" x14ac:dyDescent="0.35">
      <c r="A4660" t="s">
        <v>19044</v>
      </c>
      <c r="B4660" t="s">
        <v>22143</v>
      </c>
      <c r="C4660" t="s">
        <v>22144</v>
      </c>
      <c r="D4660" t="s">
        <v>22145</v>
      </c>
      <c r="E4660" t="s">
        <v>22146</v>
      </c>
      <c r="F4660" s="2">
        <v>0</v>
      </c>
      <c r="G4660" t="s">
        <v>51</v>
      </c>
      <c r="H4660" t="s">
        <v>22147</v>
      </c>
      <c r="I4660">
        <v>31</v>
      </c>
      <c r="J4660">
        <v>1</v>
      </c>
      <c r="K4660" t="s">
        <v>19379</v>
      </c>
    </row>
    <row r="4661" spans="1:11" x14ac:dyDescent="0.35">
      <c r="A4661" t="s">
        <v>19044</v>
      </c>
      <c r="B4661" t="s">
        <v>22148</v>
      </c>
      <c r="C4661" t="s">
        <v>22149</v>
      </c>
      <c r="D4661" t="s">
        <v>22150</v>
      </c>
      <c r="E4661" t="s">
        <v>22151</v>
      </c>
      <c r="F4661" s="2">
        <v>0</v>
      </c>
      <c r="G4661" t="s">
        <v>57</v>
      </c>
      <c r="H4661" t="s">
        <v>22152</v>
      </c>
      <c r="I4661">
        <v>19</v>
      </c>
      <c r="J4661">
        <v>1</v>
      </c>
      <c r="K4661" t="s">
        <v>19309</v>
      </c>
    </row>
    <row r="4662" spans="1:11" x14ac:dyDescent="0.35">
      <c r="A4662" t="s">
        <v>19044</v>
      </c>
      <c r="B4662" t="s">
        <v>22153</v>
      </c>
      <c r="C4662" t="s">
        <v>22154</v>
      </c>
      <c r="D4662" t="s">
        <v>22155</v>
      </c>
      <c r="E4662" t="s">
        <v>22156</v>
      </c>
      <c r="F4662" s="2">
        <v>0</v>
      </c>
      <c r="G4662" t="s">
        <v>19049</v>
      </c>
      <c r="H4662" t="s">
        <v>22157</v>
      </c>
      <c r="I4662">
        <v>32</v>
      </c>
      <c r="J4662">
        <v>1</v>
      </c>
      <c r="K4662" t="s">
        <v>19275</v>
      </c>
    </row>
    <row r="4663" spans="1:11" x14ac:dyDescent="0.35">
      <c r="A4663" t="s">
        <v>19044</v>
      </c>
      <c r="B4663" t="s">
        <v>22158</v>
      </c>
      <c r="C4663" t="s">
        <v>22159</v>
      </c>
      <c r="D4663" t="s">
        <v>22160</v>
      </c>
      <c r="E4663" t="s">
        <v>22161</v>
      </c>
      <c r="F4663" s="2">
        <v>0</v>
      </c>
      <c r="G4663" t="s">
        <v>19149</v>
      </c>
      <c r="H4663" t="s">
        <v>22162</v>
      </c>
      <c r="I4663">
        <v>39</v>
      </c>
      <c r="J4663">
        <v>1</v>
      </c>
      <c r="K4663" t="s">
        <v>19275</v>
      </c>
    </row>
    <row r="4664" spans="1:11" x14ac:dyDescent="0.35">
      <c r="A4664" t="s">
        <v>19044</v>
      </c>
      <c r="B4664" t="s">
        <v>22163</v>
      </c>
      <c r="C4664" t="s">
        <v>22164</v>
      </c>
      <c r="D4664" t="s">
        <v>22165</v>
      </c>
      <c r="E4664" t="s">
        <v>22166</v>
      </c>
      <c r="F4664" s="2">
        <v>0</v>
      </c>
      <c r="G4664" t="s">
        <v>19058</v>
      </c>
      <c r="H4664" t="s">
        <v>22167</v>
      </c>
      <c r="I4664">
        <v>22</v>
      </c>
      <c r="J4664">
        <v>1</v>
      </c>
      <c r="K4664" t="s">
        <v>19275</v>
      </c>
    </row>
    <row r="4665" spans="1:11" x14ac:dyDescent="0.35">
      <c r="A4665" t="s">
        <v>19044</v>
      </c>
      <c r="B4665" t="s">
        <v>22168</v>
      </c>
      <c r="C4665" t="s">
        <v>22169</v>
      </c>
      <c r="D4665" t="s">
        <v>22170</v>
      </c>
      <c r="E4665" t="s">
        <v>22171</v>
      </c>
      <c r="F4665" s="2">
        <v>0</v>
      </c>
      <c r="G4665" t="s">
        <v>81</v>
      </c>
      <c r="H4665" t="s">
        <v>22172</v>
      </c>
      <c r="I4665">
        <v>45</v>
      </c>
      <c r="J4665">
        <v>1</v>
      </c>
      <c r="K4665" t="s">
        <v>19269</v>
      </c>
    </row>
    <row r="4666" spans="1:11" x14ac:dyDescent="0.35">
      <c r="A4666" t="s">
        <v>19044</v>
      </c>
      <c r="B4666" t="s">
        <v>22173</v>
      </c>
      <c r="C4666" t="s">
        <v>22174</v>
      </c>
      <c r="D4666" t="s">
        <v>22175</v>
      </c>
      <c r="E4666" t="s">
        <v>22176</v>
      </c>
      <c r="F4666" s="2">
        <v>0</v>
      </c>
      <c r="G4666" t="s">
        <v>16</v>
      </c>
      <c r="H4666" t="s">
        <v>22177</v>
      </c>
      <c r="I4666">
        <v>32</v>
      </c>
      <c r="J4666">
        <v>1</v>
      </c>
      <c r="K4666" t="s">
        <v>19275</v>
      </c>
    </row>
    <row r="4667" spans="1:11" x14ac:dyDescent="0.35">
      <c r="A4667" t="s">
        <v>19044</v>
      </c>
      <c r="B4667" t="s">
        <v>22178</v>
      </c>
      <c r="C4667" t="s">
        <v>22179</v>
      </c>
      <c r="D4667" t="s">
        <v>22180</v>
      </c>
      <c r="E4667" t="s">
        <v>22181</v>
      </c>
      <c r="F4667" s="2">
        <v>0</v>
      </c>
      <c r="G4667" t="s">
        <v>22</v>
      </c>
      <c r="H4667" t="s">
        <v>22182</v>
      </c>
      <c r="I4667">
        <v>48</v>
      </c>
      <c r="J4667">
        <v>1</v>
      </c>
      <c r="K4667" t="s">
        <v>19269</v>
      </c>
    </row>
    <row r="4668" spans="1:11" x14ac:dyDescent="0.35">
      <c r="A4668" t="s">
        <v>19044</v>
      </c>
      <c r="B4668" t="s">
        <v>22183</v>
      </c>
      <c r="C4668" t="s">
        <v>22184</v>
      </c>
      <c r="D4668" t="s">
        <v>22185</v>
      </c>
      <c r="E4668" t="s">
        <v>22186</v>
      </c>
      <c r="F4668" s="2">
        <v>0</v>
      </c>
      <c r="G4668" t="s">
        <v>19213</v>
      </c>
      <c r="H4668" t="s">
        <v>22187</v>
      </c>
      <c r="I4668">
        <v>20</v>
      </c>
      <c r="J4668">
        <v>1</v>
      </c>
      <c r="K4668" t="s">
        <v>19275</v>
      </c>
    </row>
    <row r="4669" spans="1:11" x14ac:dyDescent="0.35">
      <c r="A4669" t="s">
        <v>19044</v>
      </c>
      <c r="B4669" t="s">
        <v>22188</v>
      </c>
      <c r="C4669" t="s">
        <v>22189</v>
      </c>
      <c r="D4669" t="s">
        <v>22190</v>
      </c>
      <c r="E4669" t="s">
        <v>22191</v>
      </c>
      <c r="F4669" s="2">
        <v>0</v>
      </c>
      <c r="G4669" t="s">
        <v>19067</v>
      </c>
      <c r="H4669" t="s">
        <v>22192</v>
      </c>
      <c r="I4669">
        <v>57</v>
      </c>
      <c r="J4669">
        <v>1</v>
      </c>
      <c r="K4669" t="s">
        <v>19269</v>
      </c>
    </row>
    <row r="4670" spans="1:11" x14ac:dyDescent="0.35">
      <c r="A4670" t="s">
        <v>19044</v>
      </c>
      <c r="B4670" t="s">
        <v>22193</v>
      </c>
      <c r="C4670" t="s">
        <v>22194</v>
      </c>
      <c r="D4670" t="s">
        <v>22195</v>
      </c>
      <c r="E4670" t="s">
        <v>22196</v>
      </c>
      <c r="F4670" s="2">
        <v>0</v>
      </c>
      <c r="G4670" t="s">
        <v>45</v>
      </c>
      <c r="H4670" t="s">
        <v>22197</v>
      </c>
      <c r="I4670">
        <v>54</v>
      </c>
      <c r="J4670">
        <v>1</v>
      </c>
      <c r="K4670" t="s">
        <v>19275</v>
      </c>
    </row>
    <row r="4671" spans="1:11" x14ac:dyDescent="0.35">
      <c r="A4671" t="s">
        <v>19044</v>
      </c>
      <c r="B4671" t="s">
        <v>22198</v>
      </c>
      <c r="C4671" t="s">
        <v>22199</v>
      </c>
      <c r="D4671" t="s">
        <v>22200</v>
      </c>
      <c r="E4671" t="s">
        <v>22201</v>
      </c>
      <c r="F4671" s="2">
        <v>0</v>
      </c>
      <c r="G4671" t="s">
        <v>51</v>
      </c>
      <c r="H4671" t="s">
        <v>22202</v>
      </c>
      <c r="I4671">
        <v>33</v>
      </c>
      <c r="J4671">
        <v>1</v>
      </c>
      <c r="K4671" t="s">
        <v>19275</v>
      </c>
    </row>
    <row r="4672" spans="1:11" x14ac:dyDescent="0.35">
      <c r="A4672" t="s">
        <v>19044</v>
      </c>
      <c r="B4672" t="s">
        <v>22203</v>
      </c>
      <c r="C4672" t="s">
        <v>22204</v>
      </c>
      <c r="D4672" t="s">
        <v>22200</v>
      </c>
      <c r="E4672" t="s">
        <v>22201</v>
      </c>
      <c r="F4672" s="2">
        <v>0</v>
      </c>
      <c r="G4672" t="s">
        <v>57</v>
      </c>
      <c r="H4672" t="s">
        <v>22202</v>
      </c>
      <c r="I4672">
        <v>25</v>
      </c>
      <c r="J4672">
        <v>1</v>
      </c>
      <c r="K4672" t="s">
        <v>19275</v>
      </c>
    </row>
    <row r="4673" spans="1:11" x14ac:dyDescent="0.35">
      <c r="A4673" t="s">
        <v>19044</v>
      </c>
      <c r="B4673" t="s">
        <v>22205</v>
      </c>
      <c r="C4673" t="s">
        <v>22206</v>
      </c>
      <c r="D4673" t="s">
        <v>22207</v>
      </c>
      <c r="E4673" t="s">
        <v>22208</v>
      </c>
      <c r="F4673" s="2">
        <v>0</v>
      </c>
      <c r="G4673" t="s">
        <v>19049</v>
      </c>
      <c r="H4673" t="s">
        <v>22209</v>
      </c>
      <c r="I4673">
        <v>25</v>
      </c>
      <c r="J4673">
        <v>1</v>
      </c>
      <c r="K4673" t="s">
        <v>19275</v>
      </c>
    </row>
    <row r="4674" spans="1:11" x14ac:dyDescent="0.35">
      <c r="A4674" t="s">
        <v>19044</v>
      </c>
      <c r="B4674" t="s">
        <v>22210</v>
      </c>
      <c r="C4674" t="s">
        <v>22211</v>
      </c>
      <c r="D4674" t="s">
        <v>22212</v>
      </c>
      <c r="E4674" t="s">
        <v>22213</v>
      </c>
      <c r="F4674" s="2">
        <v>0</v>
      </c>
      <c r="G4674" t="s">
        <v>19149</v>
      </c>
      <c r="H4674" t="s">
        <v>22214</v>
      </c>
      <c r="I4674">
        <v>45</v>
      </c>
      <c r="J4674">
        <v>1</v>
      </c>
      <c r="K4674" t="s">
        <v>19269</v>
      </c>
    </row>
    <row r="4675" spans="1:11" x14ac:dyDescent="0.35">
      <c r="A4675" t="s">
        <v>19044</v>
      </c>
      <c r="B4675" t="s">
        <v>22215</v>
      </c>
      <c r="C4675" t="s">
        <v>22216</v>
      </c>
      <c r="D4675" t="s">
        <v>22217</v>
      </c>
      <c r="E4675" t="s">
        <v>22218</v>
      </c>
      <c r="F4675" s="2">
        <v>0</v>
      </c>
      <c r="G4675" t="s">
        <v>19058</v>
      </c>
      <c r="H4675" t="s">
        <v>22219</v>
      </c>
      <c r="I4675">
        <v>25</v>
      </c>
      <c r="J4675">
        <v>1</v>
      </c>
      <c r="K4675" t="s">
        <v>19275</v>
      </c>
    </row>
    <row r="4676" spans="1:11" x14ac:dyDescent="0.35">
      <c r="A4676" t="s">
        <v>19044</v>
      </c>
      <c r="B4676" t="s">
        <v>22220</v>
      </c>
      <c r="C4676" t="s">
        <v>22221</v>
      </c>
      <c r="D4676" t="s">
        <v>22222</v>
      </c>
      <c r="E4676" t="s">
        <v>22223</v>
      </c>
      <c r="F4676" s="2">
        <v>0</v>
      </c>
      <c r="G4676" t="s">
        <v>81</v>
      </c>
      <c r="H4676" t="s">
        <v>22224</v>
      </c>
      <c r="I4676">
        <v>33</v>
      </c>
      <c r="J4676">
        <v>1</v>
      </c>
      <c r="K4676" t="s">
        <v>19275</v>
      </c>
    </row>
    <row r="4677" spans="1:11" x14ac:dyDescent="0.35">
      <c r="A4677" t="s">
        <v>19044</v>
      </c>
      <c r="B4677" t="s">
        <v>22225</v>
      </c>
      <c r="C4677" t="s">
        <v>22226</v>
      </c>
      <c r="D4677" t="s">
        <v>22227</v>
      </c>
      <c r="E4677" t="s">
        <v>22228</v>
      </c>
      <c r="F4677" s="2">
        <v>0</v>
      </c>
      <c r="G4677" t="s">
        <v>16</v>
      </c>
      <c r="H4677" t="s">
        <v>22229</v>
      </c>
      <c r="I4677">
        <v>15</v>
      </c>
      <c r="J4677">
        <v>1</v>
      </c>
      <c r="K4677" t="s">
        <v>19275</v>
      </c>
    </row>
    <row r="4678" spans="1:11" x14ac:dyDescent="0.35">
      <c r="A4678" t="s">
        <v>19044</v>
      </c>
      <c r="B4678" t="s">
        <v>22230</v>
      </c>
      <c r="C4678" t="s">
        <v>22231</v>
      </c>
      <c r="D4678" t="s">
        <v>22232</v>
      </c>
      <c r="E4678" t="s">
        <v>22233</v>
      </c>
      <c r="F4678" s="2">
        <v>0</v>
      </c>
      <c r="G4678" t="s">
        <v>22</v>
      </c>
      <c r="H4678" t="s">
        <v>22234</v>
      </c>
      <c r="I4678">
        <v>52</v>
      </c>
      <c r="J4678">
        <v>1</v>
      </c>
      <c r="K4678" t="s">
        <v>19269</v>
      </c>
    </row>
    <row r="4679" spans="1:11" x14ac:dyDescent="0.35">
      <c r="A4679" t="s">
        <v>19044</v>
      </c>
      <c r="B4679" t="s">
        <v>22235</v>
      </c>
      <c r="C4679" t="s">
        <v>22236</v>
      </c>
      <c r="D4679" t="s">
        <v>22237</v>
      </c>
      <c r="E4679" t="s">
        <v>22238</v>
      </c>
      <c r="F4679" s="2">
        <v>0</v>
      </c>
      <c r="G4679" t="s">
        <v>19213</v>
      </c>
      <c r="H4679" t="s">
        <v>22239</v>
      </c>
      <c r="I4679">
        <v>25</v>
      </c>
      <c r="J4679">
        <v>1</v>
      </c>
      <c r="K4679" t="s">
        <v>19275</v>
      </c>
    </row>
    <row r="4680" spans="1:11" x14ac:dyDescent="0.35">
      <c r="A4680" t="s">
        <v>19044</v>
      </c>
      <c r="B4680" t="s">
        <v>22240</v>
      </c>
      <c r="C4680" t="s">
        <v>22241</v>
      </c>
      <c r="D4680" t="s">
        <v>22242</v>
      </c>
      <c r="E4680" t="s">
        <v>22243</v>
      </c>
      <c r="F4680" s="2">
        <v>0</v>
      </c>
      <c r="G4680" t="s">
        <v>19067</v>
      </c>
      <c r="H4680" t="s">
        <v>22244</v>
      </c>
      <c r="I4680">
        <v>25</v>
      </c>
      <c r="J4680">
        <v>1</v>
      </c>
      <c r="K4680" t="s">
        <v>19379</v>
      </c>
    </row>
    <row r="4681" spans="1:11" x14ac:dyDescent="0.35">
      <c r="A4681" t="s">
        <v>19044</v>
      </c>
      <c r="B4681" t="s">
        <v>22245</v>
      </c>
      <c r="C4681" t="s">
        <v>22246</v>
      </c>
      <c r="D4681" t="s">
        <v>22247</v>
      </c>
      <c r="E4681" t="s">
        <v>22248</v>
      </c>
      <c r="F4681" s="2">
        <v>0</v>
      </c>
      <c r="G4681" t="s">
        <v>45</v>
      </c>
      <c r="H4681" t="s">
        <v>22249</v>
      </c>
      <c r="I4681">
        <v>22</v>
      </c>
      <c r="J4681">
        <v>1</v>
      </c>
      <c r="K4681" t="s">
        <v>19275</v>
      </c>
    </row>
    <row r="4682" spans="1:11" x14ac:dyDescent="0.35">
      <c r="A4682" t="s">
        <v>19044</v>
      </c>
      <c r="B4682" t="s">
        <v>22250</v>
      </c>
      <c r="C4682" t="s">
        <v>22251</v>
      </c>
      <c r="D4682" t="s">
        <v>22252</v>
      </c>
      <c r="E4682" t="s">
        <v>22253</v>
      </c>
      <c r="F4682" s="2">
        <v>0</v>
      </c>
      <c r="G4682" t="s">
        <v>51</v>
      </c>
      <c r="H4682" t="s">
        <v>22254</v>
      </c>
      <c r="I4682">
        <v>22</v>
      </c>
      <c r="J4682">
        <v>1</v>
      </c>
      <c r="K4682" t="s">
        <v>19275</v>
      </c>
    </row>
    <row r="4683" spans="1:11" x14ac:dyDescent="0.35">
      <c r="A4683" t="s">
        <v>19044</v>
      </c>
      <c r="B4683" t="s">
        <v>22255</v>
      </c>
      <c r="C4683" t="s">
        <v>22256</v>
      </c>
      <c r="D4683" t="s">
        <v>22257</v>
      </c>
      <c r="E4683" t="s">
        <v>22258</v>
      </c>
      <c r="F4683" s="2">
        <v>0</v>
      </c>
      <c r="G4683" t="s">
        <v>57</v>
      </c>
      <c r="H4683" t="s">
        <v>22259</v>
      </c>
      <c r="I4683">
        <v>33</v>
      </c>
      <c r="J4683">
        <v>1</v>
      </c>
      <c r="K4683" t="s">
        <v>19275</v>
      </c>
    </row>
    <row r="4684" spans="1:11" x14ac:dyDescent="0.35">
      <c r="A4684" t="s">
        <v>19044</v>
      </c>
      <c r="B4684" t="s">
        <v>22260</v>
      </c>
      <c r="C4684" t="s">
        <v>22261</v>
      </c>
      <c r="D4684" t="s">
        <v>22262</v>
      </c>
      <c r="E4684" t="s">
        <v>22263</v>
      </c>
      <c r="F4684" s="2">
        <v>0</v>
      </c>
      <c r="G4684" t="s">
        <v>19049</v>
      </c>
      <c r="H4684" t="s">
        <v>22264</v>
      </c>
      <c r="I4684">
        <v>43</v>
      </c>
      <c r="J4684">
        <v>1</v>
      </c>
      <c r="K4684" t="s">
        <v>19275</v>
      </c>
    </row>
    <row r="4685" spans="1:11" x14ac:dyDescent="0.35">
      <c r="A4685" t="s">
        <v>19044</v>
      </c>
      <c r="B4685" t="s">
        <v>22265</v>
      </c>
      <c r="C4685" t="s">
        <v>22266</v>
      </c>
      <c r="D4685" t="s">
        <v>22267</v>
      </c>
      <c r="E4685" t="s">
        <v>22268</v>
      </c>
      <c r="F4685" s="2">
        <v>0</v>
      </c>
      <c r="G4685" t="s">
        <v>19149</v>
      </c>
      <c r="H4685" t="s">
        <v>19925</v>
      </c>
      <c r="I4685">
        <v>37</v>
      </c>
      <c r="J4685">
        <v>1</v>
      </c>
      <c r="K4685" t="s">
        <v>19275</v>
      </c>
    </row>
    <row r="4686" spans="1:11" x14ac:dyDescent="0.35">
      <c r="A4686" t="s">
        <v>19044</v>
      </c>
      <c r="B4686" t="s">
        <v>22269</v>
      </c>
      <c r="C4686" t="s">
        <v>22270</v>
      </c>
      <c r="D4686" t="s">
        <v>22271</v>
      </c>
      <c r="E4686" t="s">
        <v>22272</v>
      </c>
      <c r="F4686" s="2">
        <v>0</v>
      </c>
      <c r="G4686" t="s">
        <v>19058</v>
      </c>
      <c r="H4686" t="s">
        <v>22273</v>
      </c>
      <c r="I4686">
        <v>15</v>
      </c>
      <c r="J4686">
        <v>1</v>
      </c>
      <c r="K4686" t="s">
        <v>19275</v>
      </c>
    </row>
    <row r="4687" spans="1:11" x14ac:dyDescent="0.35">
      <c r="A4687" t="s">
        <v>19044</v>
      </c>
      <c r="B4687" t="s">
        <v>22274</v>
      </c>
      <c r="C4687" t="s">
        <v>22275</v>
      </c>
      <c r="D4687" t="s">
        <v>22276</v>
      </c>
      <c r="E4687" t="s">
        <v>22277</v>
      </c>
      <c r="F4687" s="2">
        <v>0</v>
      </c>
      <c r="G4687" t="s">
        <v>81</v>
      </c>
      <c r="H4687" t="s">
        <v>22278</v>
      </c>
      <c r="I4687">
        <v>43</v>
      </c>
      <c r="J4687">
        <v>1</v>
      </c>
      <c r="K4687" t="s">
        <v>19275</v>
      </c>
    </row>
    <row r="4688" spans="1:11" x14ac:dyDescent="0.35">
      <c r="A4688" t="s">
        <v>19044</v>
      </c>
      <c r="B4688" t="s">
        <v>22279</v>
      </c>
      <c r="C4688" t="s">
        <v>22280</v>
      </c>
      <c r="D4688" t="s">
        <v>22281</v>
      </c>
      <c r="E4688" t="s">
        <v>22282</v>
      </c>
      <c r="F4688" s="2">
        <v>0</v>
      </c>
      <c r="G4688" t="s">
        <v>16</v>
      </c>
      <c r="H4688" t="s">
        <v>22283</v>
      </c>
      <c r="I4688">
        <v>28</v>
      </c>
      <c r="J4688">
        <v>1</v>
      </c>
      <c r="K4688" t="s">
        <v>19379</v>
      </c>
    </row>
    <row r="4689" spans="1:11" x14ac:dyDescent="0.35">
      <c r="A4689" t="s">
        <v>19044</v>
      </c>
      <c r="B4689" t="s">
        <v>22284</v>
      </c>
      <c r="C4689" t="s">
        <v>22285</v>
      </c>
      <c r="D4689" t="s">
        <v>22286</v>
      </c>
      <c r="E4689" t="s">
        <v>22287</v>
      </c>
      <c r="F4689" s="2">
        <v>0</v>
      </c>
      <c r="G4689" t="s">
        <v>22</v>
      </c>
      <c r="H4689" t="s">
        <v>22288</v>
      </c>
      <c r="I4689">
        <v>33</v>
      </c>
      <c r="J4689">
        <v>1</v>
      </c>
      <c r="K4689" t="s">
        <v>19275</v>
      </c>
    </row>
    <row r="4690" spans="1:11" x14ac:dyDescent="0.35">
      <c r="A4690" t="s">
        <v>19044</v>
      </c>
      <c r="B4690" t="s">
        <v>22289</v>
      </c>
      <c r="C4690" t="s">
        <v>22290</v>
      </c>
      <c r="D4690" t="s">
        <v>22286</v>
      </c>
      <c r="E4690" t="s">
        <v>22287</v>
      </c>
      <c r="F4690" s="2">
        <v>0</v>
      </c>
      <c r="G4690" t="s">
        <v>19213</v>
      </c>
      <c r="H4690" t="s">
        <v>22288</v>
      </c>
      <c r="I4690">
        <v>33</v>
      </c>
      <c r="J4690">
        <v>1</v>
      </c>
      <c r="K4690" t="s">
        <v>19275</v>
      </c>
    </row>
    <row r="4691" spans="1:11" x14ac:dyDescent="0.35">
      <c r="A4691" t="s">
        <v>19044</v>
      </c>
      <c r="B4691" t="s">
        <v>22291</v>
      </c>
      <c r="C4691" t="s">
        <v>22292</v>
      </c>
      <c r="D4691" t="s">
        <v>22293</v>
      </c>
      <c r="E4691" t="s">
        <v>22294</v>
      </c>
      <c r="F4691" s="2">
        <v>0</v>
      </c>
      <c r="G4691" t="s">
        <v>19067</v>
      </c>
      <c r="H4691" t="s">
        <v>22295</v>
      </c>
      <c r="I4691">
        <v>81</v>
      </c>
      <c r="J4691">
        <v>1</v>
      </c>
      <c r="K4691" t="s">
        <v>19269</v>
      </c>
    </row>
    <row r="4692" spans="1:11" x14ac:dyDescent="0.35">
      <c r="A4692" t="s">
        <v>19044</v>
      </c>
      <c r="B4692" t="s">
        <v>22296</v>
      </c>
      <c r="C4692" t="s">
        <v>22297</v>
      </c>
      <c r="D4692" t="s">
        <v>22298</v>
      </c>
      <c r="E4692" t="s">
        <v>22299</v>
      </c>
      <c r="F4692" s="2">
        <v>0</v>
      </c>
      <c r="G4692" t="s">
        <v>45</v>
      </c>
      <c r="H4692" t="s">
        <v>22300</v>
      </c>
      <c r="I4692">
        <v>32</v>
      </c>
      <c r="J4692">
        <v>1</v>
      </c>
      <c r="K4692" t="s">
        <v>19275</v>
      </c>
    </row>
    <row r="4693" spans="1:11" x14ac:dyDescent="0.35">
      <c r="A4693" t="s">
        <v>19044</v>
      </c>
      <c r="B4693" t="s">
        <v>22301</v>
      </c>
      <c r="C4693" t="s">
        <v>22302</v>
      </c>
      <c r="D4693" t="s">
        <v>22303</v>
      </c>
      <c r="E4693" t="s">
        <v>22304</v>
      </c>
      <c r="F4693" s="2">
        <v>0</v>
      </c>
      <c r="G4693" t="s">
        <v>51</v>
      </c>
      <c r="H4693" t="s">
        <v>22305</v>
      </c>
      <c r="I4693">
        <v>30</v>
      </c>
      <c r="J4693">
        <v>1</v>
      </c>
      <c r="K4693" t="s">
        <v>19269</v>
      </c>
    </row>
    <row r="4694" spans="1:11" x14ac:dyDescent="0.35">
      <c r="A4694" t="s">
        <v>19044</v>
      </c>
      <c r="B4694" t="s">
        <v>22306</v>
      </c>
      <c r="C4694" t="s">
        <v>22307</v>
      </c>
      <c r="D4694" t="s">
        <v>22308</v>
      </c>
      <c r="E4694" t="s">
        <v>22309</v>
      </c>
      <c r="F4694" s="2">
        <v>0</v>
      </c>
      <c r="G4694" t="s">
        <v>57</v>
      </c>
      <c r="H4694" t="s">
        <v>22310</v>
      </c>
      <c r="I4694">
        <v>33</v>
      </c>
      <c r="J4694">
        <v>1</v>
      </c>
      <c r="K4694" t="s">
        <v>19275</v>
      </c>
    </row>
    <row r="4695" spans="1:11" x14ac:dyDescent="0.35">
      <c r="A4695" t="s">
        <v>19044</v>
      </c>
      <c r="B4695" t="s">
        <v>22311</v>
      </c>
      <c r="C4695" t="s">
        <v>22312</v>
      </c>
      <c r="D4695" t="s">
        <v>22313</v>
      </c>
      <c r="E4695" t="s">
        <v>22314</v>
      </c>
      <c r="F4695" s="2">
        <v>0</v>
      </c>
      <c r="G4695" t="s">
        <v>19049</v>
      </c>
      <c r="H4695" t="s">
        <v>22315</v>
      </c>
      <c r="I4695">
        <v>34</v>
      </c>
      <c r="J4695">
        <v>1</v>
      </c>
      <c r="K4695" t="s">
        <v>19275</v>
      </c>
    </row>
    <row r="4696" spans="1:11" x14ac:dyDescent="0.35">
      <c r="A4696" t="s">
        <v>19044</v>
      </c>
      <c r="B4696" t="s">
        <v>22316</v>
      </c>
      <c r="C4696" t="s">
        <v>22317</v>
      </c>
      <c r="D4696" t="s">
        <v>22318</v>
      </c>
      <c r="E4696" t="s">
        <v>22319</v>
      </c>
      <c r="F4696" s="2">
        <v>0</v>
      </c>
      <c r="G4696" t="s">
        <v>19149</v>
      </c>
      <c r="H4696" t="s">
        <v>22320</v>
      </c>
      <c r="I4696">
        <v>45</v>
      </c>
      <c r="J4696">
        <v>1</v>
      </c>
      <c r="K4696" t="s">
        <v>19275</v>
      </c>
    </row>
    <row r="4697" spans="1:11" x14ac:dyDescent="0.35">
      <c r="A4697" t="s">
        <v>19044</v>
      </c>
      <c r="B4697" t="s">
        <v>22321</v>
      </c>
      <c r="C4697" t="s">
        <v>22322</v>
      </c>
      <c r="D4697" t="s">
        <v>22323</v>
      </c>
      <c r="E4697" t="s">
        <v>22324</v>
      </c>
      <c r="F4697" s="2">
        <v>0</v>
      </c>
      <c r="G4697" t="s">
        <v>19058</v>
      </c>
      <c r="H4697" t="s">
        <v>22325</v>
      </c>
      <c r="I4697">
        <v>59</v>
      </c>
      <c r="J4697">
        <v>1</v>
      </c>
      <c r="K4697" t="s">
        <v>19275</v>
      </c>
    </row>
    <row r="4698" spans="1:11" x14ac:dyDescent="0.35">
      <c r="A4698" t="s">
        <v>19044</v>
      </c>
      <c r="B4698" t="s">
        <v>22326</v>
      </c>
      <c r="C4698" t="s">
        <v>22327</v>
      </c>
      <c r="D4698" t="s">
        <v>22328</v>
      </c>
      <c r="E4698" t="s">
        <v>22329</v>
      </c>
      <c r="F4698" s="2">
        <v>0</v>
      </c>
      <c r="G4698" t="s">
        <v>81</v>
      </c>
      <c r="H4698" t="s">
        <v>22330</v>
      </c>
      <c r="I4698">
        <v>38</v>
      </c>
      <c r="J4698">
        <v>1</v>
      </c>
      <c r="K4698" t="s">
        <v>19275</v>
      </c>
    </row>
    <row r="4699" spans="1:11" x14ac:dyDescent="0.35">
      <c r="A4699" t="s">
        <v>19044</v>
      </c>
      <c r="B4699" t="s">
        <v>22331</v>
      </c>
      <c r="C4699" t="s">
        <v>22332</v>
      </c>
      <c r="D4699" t="s">
        <v>22333</v>
      </c>
      <c r="E4699" t="s">
        <v>22334</v>
      </c>
      <c r="F4699" s="2">
        <v>0</v>
      </c>
      <c r="G4699" t="s">
        <v>16</v>
      </c>
      <c r="H4699" t="s">
        <v>22335</v>
      </c>
      <c r="I4699">
        <v>23</v>
      </c>
      <c r="J4699">
        <v>1</v>
      </c>
      <c r="K4699" t="s">
        <v>19275</v>
      </c>
    </row>
    <row r="4700" spans="1:11" x14ac:dyDescent="0.35">
      <c r="A4700" t="s">
        <v>19044</v>
      </c>
      <c r="B4700" t="s">
        <v>22336</v>
      </c>
      <c r="C4700" t="s">
        <v>22337</v>
      </c>
      <c r="D4700" t="s">
        <v>22338</v>
      </c>
      <c r="E4700" t="s">
        <v>22339</v>
      </c>
      <c r="F4700" s="2">
        <v>0</v>
      </c>
      <c r="G4700" t="s">
        <v>22</v>
      </c>
      <c r="H4700" t="s">
        <v>22340</v>
      </c>
      <c r="I4700">
        <v>32</v>
      </c>
      <c r="J4700">
        <v>1</v>
      </c>
      <c r="K4700" t="s">
        <v>19275</v>
      </c>
    </row>
    <row r="4701" spans="1:11" x14ac:dyDescent="0.35">
      <c r="A4701" t="s">
        <v>19044</v>
      </c>
      <c r="B4701" t="s">
        <v>22341</v>
      </c>
      <c r="C4701" t="s">
        <v>22342</v>
      </c>
      <c r="D4701" t="s">
        <v>22343</v>
      </c>
      <c r="E4701" t="s">
        <v>22344</v>
      </c>
      <c r="F4701" s="2">
        <v>0</v>
      </c>
      <c r="G4701" t="s">
        <v>19213</v>
      </c>
      <c r="H4701" t="s">
        <v>22345</v>
      </c>
      <c r="I4701">
        <v>36</v>
      </c>
      <c r="J4701">
        <v>1</v>
      </c>
      <c r="K4701" t="s">
        <v>19269</v>
      </c>
    </row>
    <row r="4702" spans="1:11" x14ac:dyDescent="0.35">
      <c r="A4702" t="s">
        <v>19044</v>
      </c>
      <c r="B4702" t="s">
        <v>22346</v>
      </c>
      <c r="C4702" t="s">
        <v>22347</v>
      </c>
      <c r="D4702" t="s">
        <v>22348</v>
      </c>
      <c r="E4702" t="s">
        <v>22349</v>
      </c>
      <c r="F4702" s="2">
        <v>0</v>
      </c>
      <c r="G4702" t="s">
        <v>19067</v>
      </c>
      <c r="H4702" t="s">
        <v>22350</v>
      </c>
      <c r="I4702">
        <v>39</v>
      </c>
      <c r="J4702">
        <v>1</v>
      </c>
      <c r="K4702" t="s">
        <v>19275</v>
      </c>
    </row>
    <row r="4703" spans="1:11" x14ac:dyDescent="0.35">
      <c r="A4703" t="s">
        <v>19044</v>
      </c>
      <c r="B4703" t="s">
        <v>22351</v>
      </c>
      <c r="C4703" t="s">
        <v>22352</v>
      </c>
      <c r="D4703" t="s">
        <v>22353</v>
      </c>
      <c r="E4703" t="s">
        <v>22354</v>
      </c>
      <c r="F4703" s="2">
        <v>0</v>
      </c>
      <c r="G4703" t="s">
        <v>45</v>
      </c>
      <c r="H4703" t="s">
        <v>22355</v>
      </c>
      <c r="I4703">
        <v>48</v>
      </c>
      <c r="J4703">
        <v>1</v>
      </c>
      <c r="K4703" t="s">
        <v>19269</v>
      </c>
    </row>
    <row r="4704" spans="1:11" x14ac:dyDescent="0.35">
      <c r="A4704" t="s">
        <v>19044</v>
      </c>
      <c r="B4704" t="s">
        <v>22356</v>
      </c>
      <c r="C4704" t="s">
        <v>22357</v>
      </c>
      <c r="D4704" t="s">
        <v>22358</v>
      </c>
      <c r="E4704" t="s">
        <v>22359</v>
      </c>
      <c r="F4704" s="2">
        <v>0</v>
      </c>
      <c r="G4704" t="s">
        <v>51</v>
      </c>
      <c r="H4704" t="s">
        <v>22360</v>
      </c>
      <c r="I4704">
        <v>33</v>
      </c>
      <c r="J4704">
        <v>1</v>
      </c>
      <c r="K4704" t="s">
        <v>19275</v>
      </c>
    </row>
    <row r="4705" spans="1:11" x14ac:dyDescent="0.35">
      <c r="A4705" t="s">
        <v>19044</v>
      </c>
      <c r="B4705" t="s">
        <v>22361</v>
      </c>
      <c r="C4705" t="s">
        <v>22362</v>
      </c>
      <c r="D4705" t="s">
        <v>22363</v>
      </c>
      <c r="E4705" t="s">
        <v>22364</v>
      </c>
      <c r="F4705" s="2">
        <v>0</v>
      </c>
      <c r="G4705" t="s">
        <v>57</v>
      </c>
      <c r="H4705" t="s">
        <v>22365</v>
      </c>
      <c r="I4705">
        <v>44</v>
      </c>
      <c r="J4705">
        <v>1</v>
      </c>
      <c r="K4705" t="s">
        <v>19275</v>
      </c>
    </row>
    <row r="4706" spans="1:11" x14ac:dyDescent="0.35">
      <c r="A4706" t="s">
        <v>19044</v>
      </c>
      <c r="B4706" t="s">
        <v>22366</v>
      </c>
      <c r="C4706" t="s">
        <v>22367</v>
      </c>
      <c r="D4706" t="s">
        <v>22368</v>
      </c>
      <c r="E4706" t="s">
        <v>22369</v>
      </c>
      <c r="F4706" s="2">
        <v>0</v>
      </c>
      <c r="G4706" t="s">
        <v>19049</v>
      </c>
      <c r="H4706" t="s">
        <v>22370</v>
      </c>
      <c r="I4706">
        <v>48</v>
      </c>
      <c r="J4706">
        <v>1</v>
      </c>
      <c r="K4706" t="s">
        <v>19269</v>
      </c>
    </row>
    <row r="4707" spans="1:11" x14ac:dyDescent="0.35">
      <c r="A4707" t="s">
        <v>19044</v>
      </c>
      <c r="B4707" t="s">
        <v>22371</v>
      </c>
      <c r="C4707" t="s">
        <v>22372</v>
      </c>
      <c r="D4707" t="s">
        <v>22373</v>
      </c>
      <c r="E4707" t="s">
        <v>22374</v>
      </c>
      <c r="F4707" s="2">
        <v>0</v>
      </c>
      <c r="G4707" t="s">
        <v>19149</v>
      </c>
      <c r="H4707" t="s">
        <v>22375</v>
      </c>
      <c r="I4707">
        <v>33</v>
      </c>
      <c r="J4707">
        <v>1</v>
      </c>
      <c r="K4707" t="s">
        <v>19269</v>
      </c>
    </row>
    <row r="4708" spans="1:11" x14ac:dyDescent="0.35">
      <c r="A4708" t="s">
        <v>19044</v>
      </c>
      <c r="B4708" t="s">
        <v>22376</v>
      </c>
      <c r="C4708" t="s">
        <v>22377</v>
      </c>
      <c r="D4708" t="s">
        <v>22378</v>
      </c>
      <c r="E4708" t="s">
        <v>22379</v>
      </c>
      <c r="F4708" s="2">
        <v>0</v>
      </c>
      <c r="G4708" t="s">
        <v>81</v>
      </c>
      <c r="H4708" t="s">
        <v>22380</v>
      </c>
      <c r="I4708">
        <v>28</v>
      </c>
      <c r="J4708">
        <v>1</v>
      </c>
      <c r="K4708" t="s">
        <v>19275</v>
      </c>
    </row>
    <row r="4709" spans="1:11" x14ac:dyDescent="0.35">
      <c r="A4709" t="s">
        <v>19044</v>
      </c>
      <c r="B4709" t="s">
        <v>22381</v>
      </c>
      <c r="C4709" t="s">
        <v>22382</v>
      </c>
      <c r="D4709" t="s">
        <v>22383</v>
      </c>
      <c r="E4709" t="s">
        <v>22384</v>
      </c>
      <c r="F4709" s="2">
        <v>0</v>
      </c>
      <c r="G4709" t="s">
        <v>16</v>
      </c>
      <c r="H4709" t="s">
        <v>22385</v>
      </c>
      <c r="I4709">
        <v>40</v>
      </c>
      <c r="J4709">
        <v>1</v>
      </c>
      <c r="K4709" t="s">
        <v>19281</v>
      </c>
    </row>
    <row r="4710" spans="1:11" x14ac:dyDescent="0.35">
      <c r="A4710" t="s">
        <v>19044</v>
      </c>
      <c r="B4710" t="s">
        <v>22386</v>
      </c>
      <c r="C4710" t="s">
        <v>22387</v>
      </c>
      <c r="D4710" t="s">
        <v>22388</v>
      </c>
      <c r="E4710" t="s">
        <v>22389</v>
      </c>
      <c r="F4710" s="2">
        <v>0</v>
      </c>
      <c r="G4710" t="s">
        <v>22</v>
      </c>
      <c r="H4710" t="s">
        <v>22390</v>
      </c>
      <c r="I4710">
        <v>28</v>
      </c>
      <c r="J4710">
        <v>1</v>
      </c>
      <c r="K4710" t="s">
        <v>19379</v>
      </c>
    </row>
    <row r="4711" spans="1:11" x14ac:dyDescent="0.35">
      <c r="A4711" t="s">
        <v>19044</v>
      </c>
      <c r="B4711" t="s">
        <v>22391</v>
      </c>
      <c r="C4711" t="s">
        <v>22392</v>
      </c>
      <c r="D4711" t="s">
        <v>22393</v>
      </c>
      <c r="E4711" t="s">
        <v>22394</v>
      </c>
      <c r="F4711" s="2">
        <v>0</v>
      </c>
      <c r="G4711" t="s">
        <v>19213</v>
      </c>
      <c r="H4711" t="s">
        <v>22395</v>
      </c>
      <c r="I4711">
        <v>27</v>
      </c>
      <c r="J4711">
        <v>1</v>
      </c>
      <c r="K4711" t="s">
        <v>19379</v>
      </c>
    </row>
    <row r="4712" spans="1:11" x14ac:dyDescent="0.35">
      <c r="A4712" t="s">
        <v>19044</v>
      </c>
      <c r="B4712" t="s">
        <v>22396</v>
      </c>
      <c r="C4712" t="s">
        <v>22397</v>
      </c>
      <c r="D4712" t="s">
        <v>22398</v>
      </c>
      <c r="E4712" t="s">
        <v>22399</v>
      </c>
      <c r="F4712" s="2">
        <v>0</v>
      </c>
      <c r="G4712" t="s">
        <v>19067</v>
      </c>
      <c r="H4712" t="s">
        <v>22400</v>
      </c>
      <c r="I4712">
        <v>27</v>
      </c>
      <c r="J4712">
        <v>1</v>
      </c>
      <c r="K4712" t="s">
        <v>19379</v>
      </c>
    </row>
    <row r="4713" spans="1:11" x14ac:dyDescent="0.35">
      <c r="A4713" t="s">
        <v>19044</v>
      </c>
      <c r="B4713" t="s">
        <v>22401</v>
      </c>
      <c r="C4713" t="s">
        <v>22402</v>
      </c>
      <c r="D4713" t="s">
        <v>22403</v>
      </c>
      <c r="E4713" t="s">
        <v>22404</v>
      </c>
      <c r="F4713" s="2">
        <v>0</v>
      </c>
      <c r="G4713" t="s">
        <v>45</v>
      </c>
      <c r="H4713" t="s">
        <v>22405</v>
      </c>
      <c r="I4713">
        <v>31</v>
      </c>
      <c r="J4713">
        <v>1</v>
      </c>
      <c r="K4713" t="s">
        <v>19269</v>
      </c>
    </row>
    <row r="4714" spans="1:11" x14ac:dyDescent="0.35">
      <c r="A4714" t="s">
        <v>19044</v>
      </c>
      <c r="B4714" t="s">
        <v>22406</v>
      </c>
      <c r="C4714" t="s">
        <v>22407</v>
      </c>
      <c r="D4714" t="s">
        <v>22408</v>
      </c>
      <c r="E4714" t="s">
        <v>22409</v>
      </c>
      <c r="F4714" s="2">
        <v>0</v>
      </c>
      <c r="G4714" t="s">
        <v>51</v>
      </c>
      <c r="H4714" t="s">
        <v>22410</v>
      </c>
      <c r="I4714">
        <v>45</v>
      </c>
      <c r="J4714">
        <v>1</v>
      </c>
      <c r="K4714" t="s">
        <v>19275</v>
      </c>
    </row>
    <row r="4715" spans="1:11" x14ac:dyDescent="0.35">
      <c r="A4715" t="s">
        <v>19044</v>
      </c>
      <c r="B4715" t="s">
        <v>22411</v>
      </c>
      <c r="C4715" t="s">
        <v>22412</v>
      </c>
      <c r="D4715" t="s">
        <v>22413</v>
      </c>
      <c r="E4715" t="s">
        <v>22414</v>
      </c>
      <c r="F4715" s="2">
        <v>0</v>
      </c>
      <c r="G4715" t="s">
        <v>57</v>
      </c>
      <c r="H4715" t="s">
        <v>22415</v>
      </c>
      <c r="I4715">
        <v>34</v>
      </c>
      <c r="J4715">
        <v>1</v>
      </c>
      <c r="K4715" t="s">
        <v>19269</v>
      </c>
    </row>
    <row r="4716" spans="1:11" x14ac:dyDescent="0.35">
      <c r="A4716" t="s">
        <v>19044</v>
      </c>
      <c r="B4716" t="s">
        <v>22416</v>
      </c>
      <c r="C4716" t="s">
        <v>22417</v>
      </c>
      <c r="D4716" t="s">
        <v>22418</v>
      </c>
      <c r="E4716" t="s">
        <v>22419</v>
      </c>
      <c r="F4716" s="2">
        <v>0</v>
      </c>
      <c r="G4716" t="s">
        <v>19049</v>
      </c>
      <c r="H4716" t="s">
        <v>22420</v>
      </c>
      <c r="I4716">
        <v>24</v>
      </c>
      <c r="J4716">
        <v>1</v>
      </c>
      <c r="K4716" t="s">
        <v>19275</v>
      </c>
    </row>
    <row r="4717" spans="1:11" x14ac:dyDescent="0.35">
      <c r="A4717" t="s">
        <v>19044</v>
      </c>
      <c r="B4717" t="s">
        <v>22421</v>
      </c>
      <c r="C4717" t="s">
        <v>22422</v>
      </c>
      <c r="D4717" t="s">
        <v>22423</v>
      </c>
      <c r="E4717" t="s">
        <v>22424</v>
      </c>
      <c r="F4717" s="2">
        <v>0</v>
      </c>
      <c r="G4717" t="s">
        <v>19149</v>
      </c>
      <c r="H4717" t="s">
        <v>22425</v>
      </c>
      <c r="I4717">
        <v>31</v>
      </c>
      <c r="J4717">
        <v>1</v>
      </c>
      <c r="K4717" t="s">
        <v>19275</v>
      </c>
    </row>
    <row r="4718" spans="1:11" x14ac:dyDescent="0.35">
      <c r="A4718" t="s">
        <v>19044</v>
      </c>
      <c r="B4718" t="s">
        <v>22426</v>
      </c>
      <c r="C4718" t="s">
        <v>22427</v>
      </c>
      <c r="D4718" t="s">
        <v>22428</v>
      </c>
      <c r="E4718" t="s">
        <v>22429</v>
      </c>
      <c r="F4718" s="2">
        <v>0</v>
      </c>
      <c r="G4718" t="s">
        <v>19058</v>
      </c>
      <c r="H4718" t="s">
        <v>22430</v>
      </c>
      <c r="I4718">
        <v>62</v>
      </c>
      <c r="J4718">
        <v>1</v>
      </c>
      <c r="K4718" t="s">
        <v>19379</v>
      </c>
    </row>
    <row r="4719" spans="1:11" x14ac:dyDescent="0.35">
      <c r="A4719" t="s">
        <v>19044</v>
      </c>
      <c r="B4719" t="s">
        <v>22431</v>
      </c>
      <c r="C4719" t="s">
        <v>22432</v>
      </c>
      <c r="D4719" t="s">
        <v>22433</v>
      </c>
      <c r="E4719" t="s">
        <v>22434</v>
      </c>
      <c r="F4719" s="2">
        <v>0</v>
      </c>
      <c r="G4719" t="s">
        <v>81</v>
      </c>
      <c r="H4719" t="s">
        <v>22435</v>
      </c>
      <c r="I4719">
        <v>7</v>
      </c>
      <c r="J4719">
        <v>1</v>
      </c>
      <c r="K4719" t="s">
        <v>19275</v>
      </c>
    </row>
    <row r="4720" spans="1:11" x14ac:dyDescent="0.35">
      <c r="A4720" t="s">
        <v>19044</v>
      </c>
      <c r="B4720" t="s">
        <v>22436</v>
      </c>
      <c r="C4720" t="s">
        <v>22437</v>
      </c>
      <c r="D4720" t="s">
        <v>22438</v>
      </c>
      <c r="E4720" t="s">
        <v>22439</v>
      </c>
      <c r="F4720" s="2">
        <v>0</v>
      </c>
      <c r="G4720" t="s">
        <v>16</v>
      </c>
      <c r="H4720" t="s">
        <v>22440</v>
      </c>
      <c r="I4720">
        <v>0</v>
      </c>
      <c r="J4720">
        <v>1</v>
      </c>
      <c r="K4720" t="s">
        <v>19275</v>
      </c>
    </row>
    <row r="4721" spans="1:11" x14ac:dyDescent="0.35">
      <c r="A4721" t="s">
        <v>19044</v>
      </c>
      <c r="B4721" t="s">
        <v>22441</v>
      </c>
      <c r="C4721" t="s">
        <v>22442</v>
      </c>
      <c r="D4721" t="s">
        <v>22443</v>
      </c>
      <c r="E4721" t="s">
        <v>22444</v>
      </c>
      <c r="F4721" s="2">
        <v>0</v>
      </c>
      <c r="G4721" t="s">
        <v>22</v>
      </c>
      <c r="H4721" t="s">
        <v>22445</v>
      </c>
      <c r="I4721">
        <v>28</v>
      </c>
      <c r="J4721">
        <v>1</v>
      </c>
      <c r="K4721" t="s">
        <v>19269</v>
      </c>
    </row>
    <row r="4722" spans="1:11" x14ac:dyDescent="0.35">
      <c r="A4722" t="s">
        <v>19044</v>
      </c>
      <c r="B4722" t="s">
        <v>22446</v>
      </c>
      <c r="C4722" t="s">
        <v>22447</v>
      </c>
      <c r="D4722" t="s">
        <v>22448</v>
      </c>
      <c r="E4722" t="s">
        <v>22449</v>
      </c>
      <c r="F4722" s="2">
        <v>0</v>
      </c>
      <c r="G4722" t="s">
        <v>19213</v>
      </c>
      <c r="H4722" t="s">
        <v>22450</v>
      </c>
      <c r="I4722">
        <v>36</v>
      </c>
      <c r="J4722">
        <v>1</v>
      </c>
      <c r="K4722" t="s">
        <v>19281</v>
      </c>
    </row>
    <row r="4723" spans="1:11" x14ac:dyDescent="0.35">
      <c r="A4723" t="s">
        <v>19044</v>
      </c>
      <c r="B4723" t="s">
        <v>22451</v>
      </c>
      <c r="C4723" t="s">
        <v>22452</v>
      </c>
      <c r="D4723" t="s">
        <v>22453</v>
      </c>
      <c r="E4723" t="s">
        <v>22454</v>
      </c>
      <c r="F4723" s="2">
        <v>0</v>
      </c>
      <c r="G4723" t="s">
        <v>19067</v>
      </c>
      <c r="H4723" t="s">
        <v>19306</v>
      </c>
      <c r="I4723">
        <v>70</v>
      </c>
      <c r="J4723">
        <v>1</v>
      </c>
      <c r="K4723" t="s">
        <v>19379</v>
      </c>
    </row>
    <row r="4724" spans="1:11" x14ac:dyDescent="0.35">
      <c r="A4724" t="s">
        <v>19044</v>
      </c>
      <c r="B4724" t="s">
        <v>22455</v>
      </c>
      <c r="C4724" t="s">
        <v>22456</v>
      </c>
      <c r="D4724" t="s">
        <v>22457</v>
      </c>
      <c r="E4724" t="s">
        <v>22458</v>
      </c>
      <c r="F4724" s="2">
        <v>0</v>
      </c>
      <c r="G4724" t="s">
        <v>45</v>
      </c>
      <c r="H4724" t="s">
        <v>22459</v>
      </c>
      <c r="I4724">
        <v>22</v>
      </c>
      <c r="J4724">
        <v>1</v>
      </c>
      <c r="K4724" t="s">
        <v>19275</v>
      </c>
    </row>
    <row r="4725" spans="1:11" x14ac:dyDescent="0.35">
      <c r="A4725" t="s">
        <v>19044</v>
      </c>
      <c r="B4725" t="s">
        <v>22460</v>
      </c>
      <c r="C4725" t="s">
        <v>22461</v>
      </c>
      <c r="D4725" t="s">
        <v>22462</v>
      </c>
      <c r="E4725" t="s">
        <v>22463</v>
      </c>
      <c r="F4725" s="2">
        <v>0</v>
      </c>
      <c r="G4725" t="s">
        <v>51</v>
      </c>
      <c r="H4725" t="s">
        <v>22464</v>
      </c>
      <c r="I4725">
        <v>55</v>
      </c>
      <c r="J4725">
        <v>1</v>
      </c>
      <c r="K4725" t="s">
        <v>19275</v>
      </c>
    </row>
    <row r="4726" spans="1:11" x14ac:dyDescent="0.35">
      <c r="A4726" t="s">
        <v>19044</v>
      </c>
      <c r="B4726" t="s">
        <v>22465</v>
      </c>
      <c r="C4726" t="s">
        <v>22466</v>
      </c>
      <c r="D4726" t="s">
        <v>22467</v>
      </c>
      <c r="E4726" t="s">
        <v>22468</v>
      </c>
      <c r="F4726" s="2">
        <v>0</v>
      </c>
      <c r="G4726" t="s">
        <v>57</v>
      </c>
      <c r="H4726" t="s">
        <v>22469</v>
      </c>
      <c r="I4726">
        <v>41</v>
      </c>
      <c r="J4726">
        <v>1</v>
      </c>
      <c r="K4726" t="s">
        <v>19281</v>
      </c>
    </row>
    <row r="4727" spans="1:11" x14ac:dyDescent="0.35">
      <c r="A4727" t="s">
        <v>19044</v>
      </c>
      <c r="B4727" t="s">
        <v>22470</v>
      </c>
      <c r="C4727" t="s">
        <v>22471</v>
      </c>
      <c r="D4727" t="s">
        <v>22472</v>
      </c>
      <c r="E4727" t="s">
        <v>22473</v>
      </c>
      <c r="F4727" s="2">
        <v>0</v>
      </c>
      <c r="G4727" t="s">
        <v>19049</v>
      </c>
      <c r="H4727" t="s">
        <v>22474</v>
      </c>
      <c r="I4727">
        <v>28</v>
      </c>
      <c r="J4727">
        <v>1</v>
      </c>
      <c r="K4727" t="s">
        <v>19275</v>
      </c>
    </row>
    <row r="4728" spans="1:11" x14ac:dyDescent="0.35">
      <c r="A4728" t="s">
        <v>19044</v>
      </c>
      <c r="B4728" t="s">
        <v>22475</v>
      </c>
      <c r="C4728" t="s">
        <v>22476</v>
      </c>
      <c r="D4728" t="s">
        <v>22477</v>
      </c>
      <c r="E4728" t="s">
        <v>22478</v>
      </c>
      <c r="F4728" s="2">
        <v>0</v>
      </c>
      <c r="G4728" t="s">
        <v>19149</v>
      </c>
      <c r="H4728" t="s">
        <v>22479</v>
      </c>
      <c r="I4728">
        <v>33</v>
      </c>
      <c r="J4728">
        <v>1</v>
      </c>
      <c r="K4728" t="s">
        <v>19379</v>
      </c>
    </row>
    <row r="4729" spans="1:11" x14ac:dyDescent="0.35">
      <c r="A4729" t="s">
        <v>19044</v>
      </c>
      <c r="B4729" t="s">
        <v>22480</v>
      </c>
      <c r="C4729" t="s">
        <v>22481</v>
      </c>
      <c r="D4729" t="s">
        <v>22482</v>
      </c>
      <c r="E4729" t="s">
        <v>22483</v>
      </c>
      <c r="F4729" s="2">
        <v>0</v>
      </c>
      <c r="G4729" t="s">
        <v>19058</v>
      </c>
      <c r="H4729" t="s">
        <v>22484</v>
      </c>
      <c r="I4729">
        <v>39</v>
      </c>
      <c r="J4729">
        <v>1</v>
      </c>
      <c r="K4729" t="s">
        <v>19275</v>
      </c>
    </row>
    <row r="4730" spans="1:11" x14ac:dyDescent="0.35">
      <c r="A4730" t="s">
        <v>19044</v>
      </c>
      <c r="B4730" t="s">
        <v>22485</v>
      </c>
      <c r="C4730" t="s">
        <v>22486</v>
      </c>
      <c r="D4730" t="s">
        <v>22487</v>
      </c>
      <c r="E4730" t="s">
        <v>22488</v>
      </c>
      <c r="F4730" s="2">
        <v>0</v>
      </c>
      <c r="G4730" t="s">
        <v>81</v>
      </c>
      <c r="H4730" t="s">
        <v>22489</v>
      </c>
      <c r="I4730">
        <v>47</v>
      </c>
      <c r="J4730">
        <v>1</v>
      </c>
      <c r="K4730" t="s">
        <v>19269</v>
      </c>
    </row>
    <row r="4731" spans="1:11" x14ac:dyDescent="0.35">
      <c r="A4731" t="s">
        <v>19044</v>
      </c>
      <c r="B4731" t="s">
        <v>22490</v>
      </c>
      <c r="C4731" t="s">
        <v>22491</v>
      </c>
      <c r="D4731" t="s">
        <v>22492</v>
      </c>
      <c r="E4731" t="s">
        <v>22493</v>
      </c>
      <c r="F4731" s="2">
        <v>0</v>
      </c>
      <c r="G4731" t="s">
        <v>16</v>
      </c>
      <c r="H4731" t="s">
        <v>22494</v>
      </c>
      <c r="I4731">
        <v>20</v>
      </c>
      <c r="J4731">
        <v>1</v>
      </c>
      <c r="K4731" t="s">
        <v>19309</v>
      </c>
    </row>
    <row r="4732" spans="1:11" x14ac:dyDescent="0.35">
      <c r="A4732" t="s">
        <v>19044</v>
      </c>
      <c r="B4732" t="s">
        <v>22495</v>
      </c>
      <c r="C4732" t="s">
        <v>22496</v>
      </c>
      <c r="D4732" t="s">
        <v>22497</v>
      </c>
      <c r="E4732" t="s">
        <v>22498</v>
      </c>
      <c r="F4732" s="2">
        <v>0</v>
      </c>
      <c r="G4732" t="s">
        <v>22</v>
      </c>
      <c r="H4732" t="s">
        <v>22499</v>
      </c>
      <c r="I4732">
        <v>36</v>
      </c>
      <c r="J4732">
        <v>1</v>
      </c>
      <c r="K4732" t="s">
        <v>19379</v>
      </c>
    </row>
    <row r="4733" spans="1:11" x14ac:dyDescent="0.35">
      <c r="A4733" t="s">
        <v>19044</v>
      </c>
      <c r="B4733" t="s">
        <v>22500</v>
      </c>
      <c r="C4733" t="s">
        <v>22501</v>
      </c>
      <c r="D4733" t="s">
        <v>22502</v>
      </c>
      <c r="E4733" t="s">
        <v>22503</v>
      </c>
      <c r="F4733" s="2">
        <v>0</v>
      </c>
      <c r="G4733" t="s">
        <v>19213</v>
      </c>
      <c r="H4733" t="s">
        <v>22504</v>
      </c>
      <c r="I4733">
        <v>24</v>
      </c>
      <c r="J4733">
        <v>1</v>
      </c>
      <c r="K4733" t="s">
        <v>19275</v>
      </c>
    </row>
    <row r="4734" spans="1:11" x14ac:dyDescent="0.35">
      <c r="A4734" t="s">
        <v>19044</v>
      </c>
      <c r="B4734" t="s">
        <v>22505</v>
      </c>
      <c r="C4734" t="s">
        <v>22506</v>
      </c>
      <c r="D4734" t="s">
        <v>22507</v>
      </c>
      <c r="E4734" t="s">
        <v>22508</v>
      </c>
      <c r="F4734" s="2">
        <v>0</v>
      </c>
      <c r="G4734" t="s">
        <v>19067</v>
      </c>
      <c r="H4734" t="s">
        <v>22509</v>
      </c>
      <c r="I4734">
        <v>22</v>
      </c>
      <c r="J4734">
        <v>1</v>
      </c>
      <c r="K4734" t="s">
        <v>19275</v>
      </c>
    </row>
    <row r="4735" spans="1:11" x14ac:dyDescent="0.35">
      <c r="A4735" t="s">
        <v>19044</v>
      </c>
      <c r="B4735" t="s">
        <v>22510</v>
      </c>
      <c r="C4735" t="s">
        <v>22511</v>
      </c>
      <c r="D4735" t="s">
        <v>22512</v>
      </c>
      <c r="E4735" t="s">
        <v>22513</v>
      </c>
      <c r="F4735" s="2">
        <v>0</v>
      </c>
      <c r="G4735" t="s">
        <v>45</v>
      </c>
      <c r="H4735" t="s">
        <v>22514</v>
      </c>
      <c r="I4735">
        <v>42</v>
      </c>
      <c r="J4735">
        <v>1</v>
      </c>
      <c r="K4735" t="s">
        <v>19269</v>
      </c>
    </row>
    <row r="4736" spans="1:11" x14ac:dyDescent="0.35">
      <c r="A4736" t="s">
        <v>19044</v>
      </c>
      <c r="B4736" t="s">
        <v>22515</v>
      </c>
      <c r="C4736" t="s">
        <v>22516</v>
      </c>
      <c r="D4736" t="s">
        <v>22517</v>
      </c>
      <c r="E4736" t="s">
        <v>22518</v>
      </c>
      <c r="F4736" s="2">
        <v>0</v>
      </c>
      <c r="G4736" t="s">
        <v>51</v>
      </c>
      <c r="H4736" t="s">
        <v>22519</v>
      </c>
      <c r="I4736">
        <v>57</v>
      </c>
      <c r="J4736">
        <v>1</v>
      </c>
      <c r="K4736" t="s">
        <v>19379</v>
      </c>
    </row>
    <row r="4737" spans="1:11" x14ac:dyDescent="0.35">
      <c r="A4737" t="s">
        <v>19044</v>
      </c>
      <c r="B4737" t="s">
        <v>22520</v>
      </c>
      <c r="C4737" t="s">
        <v>22521</v>
      </c>
      <c r="D4737" t="s">
        <v>22522</v>
      </c>
      <c r="E4737" t="s">
        <v>22523</v>
      </c>
      <c r="F4737" s="2">
        <v>0</v>
      </c>
      <c r="G4737" t="s">
        <v>57</v>
      </c>
      <c r="H4737" t="s">
        <v>22524</v>
      </c>
      <c r="I4737">
        <v>34</v>
      </c>
      <c r="J4737">
        <v>1</v>
      </c>
      <c r="K4737" t="s">
        <v>19275</v>
      </c>
    </row>
    <row r="4738" spans="1:11" x14ac:dyDescent="0.35">
      <c r="A4738" t="s">
        <v>19044</v>
      </c>
      <c r="B4738" t="s">
        <v>22525</v>
      </c>
      <c r="C4738" t="s">
        <v>22526</v>
      </c>
      <c r="D4738" t="s">
        <v>22527</v>
      </c>
      <c r="E4738" t="s">
        <v>22528</v>
      </c>
      <c r="F4738" s="2">
        <v>0</v>
      </c>
      <c r="G4738" t="s">
        <v>19049</v>
      </c>
      <c r="H4738" t="s">
        <v>22529</v>
      </c>
      <c r="I4738">
        <v>69</v>
      </c>
      <c r="J4738">
        <v>1</v>
      </c>
      <c r="K4738" t="s">
        <v>19379</v>
      </c>
    </row>
    <row r="4739" spans="1:11" x14ac:dyDescent="0.35">
      <c r="A4739" t="s">
        <v>19044</v>
      </c>
      <c r="B4739" t="s">
        <v>22530</v>
      </c>
      <c r="C4739" t="s">
        <v>22531</v>
      </c>
      <c r="D4739" t="s">
        <v>22532</v>
      </c>
      <c r="E4739" t="s">
        <v>22533</v>
      </c>
      <c r="F4739" s="2">
        <v>0</v>
      </c>
      <c r="G4739" t="s">
        <v>19149</v>
      </c>
      <c r="H4739" t="s">
        <v>22534</v>
      </c>
      <c r="I4739">
        <v>66</v>
      </c>
      <c r="J4739">
        <v>1</v>
      </c>
      <c r="K4739" t="s">
        <v>19275</v>
      </c>
    </row>
    <row r="4740" spans="1:11" x14ac:dyDescent="0.35">
      <c r="A4740" t="s">
        <v>19044</v>
      </c>
      <c r="B4740" t="s">
        <v>22535</v>
      </c>
      <c r="C4740" t="s">
        <v>22536</v>
      </c>
      <c r="D4740" t="s">
        <v>22537</v>
      </c>
      <c r="E4740" t="s">
        <v>22538</v>
      </c>
      <c r="F4740" s="2">
        <v>0</v>
      </c>
      <c r="G4740" t="s">
        <v>19058</v>
      </c>
      <c r="H4740" t="s">
        <v>22539</v>
      </c>
      <c r="I4740">
        <v>38</v>
      </c>
      <c r="J4740">
        <v>1</v>
      </c>
      <c r="K4740" t="s">
        <v>19275</v>
      </c>
    </row>
    <row r="4741" spans="1:11" x14ac:dyDescent="0.35">
      <c r="A4741" t="s">
        <v>19044</v>
      </c>
      <c r="B4741" t="s">
        <v>22540</v>
      </c>
      <c r="C4741" t="s">
        <v>19170</v>
      </c>
      <c r="D4741" t="s">
        <v>19171</v>
      </c>
      <c r="E4741" t="s">
        <v>19172</v>
      </c>
      <c r="F4741" s="2">
        <v>0</v>
      </c>
      <c r="G4741" t="s">
        <v>16</v>
      </c>
      <c r="H4741" t="s">
        <v>22541</v>
      </c>
      <c r="I4741">
        <v>32</v>
      </c>
      <c r="J4741">
        <v>1</v>
      </c>
      <c r="K4741" t="s">
        <v>19275</v>
      </c>
    </row>
    <row r="4742" spans="1:11" x14ac:dyDescent="0.35">
      <c r="A4742" t="s">
        <v>19044</v>
      </c>
      <c r="B4742" t="s">
        <v>22542</v>
      </c>
      <c r="C4742" t="s">
        <v>22543</v>
      </c>
      <c r="D4742" t="s">
        <v>22544</v>
      </c>
      <c r="E4742" t="s">
        <v>22545</v>
      </c>
      <c r="F4742" s="2">
        <v>0</v>
      </c>
      <c r="G4742" t="s">
        <v>22</v>
      </c>
      <c r="H4742" t="s">
        <v>22546</v>
      </c>
      <c r="I4742">
        <v>62</v>
      </c>
      <c r="J4742">
        <v>1</v>
      </c>
      <c r="K4742" t="s">
        <v>19269</v>
      </c>
    </row>
    <row r="4743" spans="1:11" x14ac:dyDescent="0.35">
      <c r="A4743" t="s">
        <v>19044</v>
      </c>
      <c r="B4743" t="s">
        <v>22547</v>
      </c>
      <c r="C4743" t="s">
        <v>22548</v>
      </c>
      <c r="D4743" t="s">
        <v>22549</v>
      </c>
      <c r="E4743" t="s">
        <v>22550</v>
      </c>
      <c r="F4743" s="2">
        <v>0</v>
      </c>
      <c r="G4743" t="s">
        <v>19213</v>
      </c>
      <c r="H4743" t="s">
        <v>22551</v>
      </c>
      <c r="I4743">
        <v>45</v>
      </c>
      <c r="J4743">
        <v>1</v>
      </c>
      <c r="K4743" t="s">
        <v>19275</v>
      </c>
    </row>
    <row r="4744" spans="1:11" x14ac:dyDescent="0.35">
      <c r="A4744" t="s">
        <v>19044</v>
      </c>
      <c r="B4744" t="s">
        <v>22552</v>
      </c>
      <c r="C4744" t="s">
        <v>22553</v>
      </c>
      <c r="D4744" t="s">
        <v>22554</v>
      </c>
      <c r="E4744" t="s">
        <v>22555</v>
      </c>
      <c r="F4744" s="2">
        <v>0</v>
      </c>
      <c r="G4744" t="s">
        <v>19067</v>
      </c>
      <c r="H4744" t="s">
        <v>22556</v>
      </c>
      <c r="I4744">
        <v>48</v>
      </c>
      <c r="J4744">
        <v>1</v>
      </c>
      <c r="K4744" t="s">
        <v>19269</v>
      </c>
    </row>
    <row r="4745" spans="1:11" x14ac:dyDescent="0.35">
      <c r="A4745" t="s">
        <v>19044</v>
      </c>
      <c r="B4745" t="s">
        <v>22557</v>
      </c>
      <c r="C4745" t="s">
        <v>22558</v>
      </c>
      <c r="D4745" t="s">
        <v>22559</v>
      </c>
      <c r="E4745" t="s">
        <v>22560</v>
      </c>
      <c r="F4745" s="2">
        <v>0</v>
      </c>
      <c r="G4745" t="s">
        <v>45</v>
      </c>
      <c r="H4745" t="s">
        <v>22561</v>
      </c>
      <c r="I4745">
        <v>33</v>
      </c>
      <c r="J4745">
        <v>1</v>
      </c>
      <c r="K4745" t="s">
        <v>19379</v>
      </c>
    </row>
    <row r="4746" spans="1:11" x14ac:dyDescent="0.35">
      <c r="A4746" t="s">
        <v>19044</v>
      </c>
      <c r="B4746" t="s">
        <v>22562</v>
      </c>
      <c r="C4746" t="s">
        <v>22563</v>
      </c>
      <c r="D4746" t="s">
        <v>22564</v>
      </c>
      <c r="E4746" t="s">
        <v>22565</v>
      </c>
      <c r="F4746" s="2">
        <v>0</v>
      </c>
      <c r="G4746" t="s">
        <v>51</v>
      </c>
      <c r="H4746" t="s">
        <v>22566</v>
      </c>
      <c r="I4746">
        <v>21</v>
      </c>
      <c r="J4746">
        <v>1</v>
      </c>
      <c r="K4746" t="s">
        <v>19379</v>
      </c>
    </row>
    <row r="4747" spans="1:11" x14ac:dyDescent="0.35">
      <c r="A4747" t="s">
        <v>19044</v>
      </c>
      <c r="B4747" t="s">
        <v>22567</v>
      </c>
      <c r="C4747" t="s">
        <v>22568</v>
      </c>
      <c r="D4747" t="s">
        <v>22569</v>
      </c>
      <c r="E4747" t="s">
        <v>22570</v>
      </c>
      <c r="F4747" s="2">
        <v>0</v>
      </c>
      <c r="G4747" t="s">
        <v>57</v>
      </c>
      <c r="H4747" t="s">
        <v>22571</v>
      </c>
      <c r="I4747">
        <v>52</v>
      </c>
      <c r="J4747">
        <v>1</v>
      </c>
      <c r="K4747" t="s">
        <v>19275</v>
      </c>
    </row>
    <row r="4748" spans="1:11" x14ac:dyDescent="0.35">
      <c r="A4748" t="s">
        <v>19044</v>
      </c>
      <c r="B4748" t="s">
        <v>22572</v>
      </c>
      <c r="C4748" t="s">
        <v>22573</v>
      </c>
      <c r="D4748" t="s">
        <v>22574</v>
      </c>
      <c r="E4748" t="s">
        <v>22575</v>
      </c>
      <c r="F4748" s="2">
        <v>0</v>
      </c>
      <c r="G4748" t="s">
        <v>19149</v>
      </c>
      <c r="H4748" t="s">
        <v>22576</v>
      </c>
      <c r="I4748">
        <v>33</v>
      </c>
      <c r="J4748">
        <v>1</v>
      </c>
      <c r="K4748" t="s">
        <v>19275</v>
      </c>
    </row>
    <row r="4749" spans="1:11" x14ac:dyDescent="0.35">
      <c r="A4749" t="s">
        <v>19044</v>
      </c>
      <c r="B4749" t="s">
        <v>22577</v>
      </c>
      <c r="C4749" t="s">
        <v>22578</v>
      </c>
      <c r="D4749" t="s">
        <v>22579</v>
      </c>
      <c r="E4749" t="s">
        <v>22580</v>
      </c>
      <c r="F4749" s="2">
        <v>0</v>
      </c>
      <c r="G4749" t="s">
        <v>19058</v>
      </c>
      <c r="H4749" t="s">
        <v>22581</v>
      </c>
      <c r="I4749">
        <v>32</v>
      </c>
      <c r="J4749">
        <v>1</v>
      </c>
      <c r="K4749" t="s">
        <v>19275</v>
      </c>
    </row>
    <row r="4750" spans="1:11" x14ac:dyDescent="0.35">
      <c r="A4750" t="s">
        <v>19044</v>
      </c>
      <c r="B4750" t="s">
        <v>22582</v>
      </c>
      <c r="C4750" t="s">
        <v>22583</v>
      </c>
      <c r="D4750" t="s">
        <v>22584</v>
      </c>
      <c r="E4750" t="s">
        <v>22585</v>
      </c>
      <c r="F4750" s="2">
        <v>0</v>
      </c>
      <c r="G4750" t="s">
        <v>81</v>
      </c>
      <c r="H4750" t="s">
        <v>22586</v>
      </c>
      <c r="I4750">
        <v>38</v>
      </c>
      <c r="J4750">
        <v>1</v>
      </c>
      <c r="K4750" t="s">
        <v>19275</v>
      </c>
    </row>
    <row r="4751" spans="1:11" x14ac:dyDescent="0.35">
      <c r="A4751" t="s">
        <v>19044</v>
      </c>
      <c r="B4751" t="s">
        <v>22587</v>
      </c>
      <c r="C4751" t="s">
        <v>22588</v>
      </c>
      <c r="D4751" t="s">
        <v>22589</v>
      </c>
      <c r="E4751" t="s">
        <v>22590</v>
      </c>
      <c r="F4751" s="2">
        <v>0</v>
      </c>
      <c r="G4751" t="s">
        <v>16</v>
      </c>
      <c r="H4751" t="s">
        <v>22591</v>
      </c>
      <c r="I4751">
        <v>48</v>
      </c>
      <c r="J4751">
        <v>1</v>
      </c>
      <c r="K4751" t="s">
        <v>19269</v>
      </c>
    </row>
    <row r="4752" spans="1:11" x14ac:dyDescent="0.35">
      <c r="A4752" t="s">
        <v>19044</v>
      </c>
      <c r="B4752" t="s">
        <v>22592</v>
      </c>
      <c r="C4752" t="s">
        <v>22593</v>
      </c>
      <c r="D4752" t="s">
        <v>22594</v>
      </c>
      <c r="E4752" t="s">
        <v>22595</v>
      </c>
      <c r="F4752" s="2">
        <v>0</v>
      </c>
      <c r="G4752" t="s">
        <v>22</v>
      </c>
      <c r="H4752" t="s">
        <v>22596</v>
      </c>
      <c r="I4752">
        <v>56</v>
      </c>
      <c r="J4752">
        <v>1</v>
      </c>
      <c r="K4752" t="s">
        <v>19275</v>
      </c>
    </row>
    <row r="4753" spans="1:11" x14ac:dyDescent="0.35">
      <c r="A4753" t="s">
        <v>19044</v>
      </c>
      <c r="B4753" t="s">
        <v>22597</v>
      </c>
      <c r="C4753" t="s">
        <v>22598</v>
      </c>
      <c r="D4753" t="s">
        <v>22599</v>
      </c>
      <c r="E4753" t="s">
        <v>22600</v>
      </c>
      <c r="F4753" s="2">
        <v>0</v>
      </c>
      <c r="G4753" t="s">
        <v>19213</v>
      </c>
      <c r="H4753" t="s">
        <v>22601</v>
      </c>
      <c r="I4753">
        <v>44</v>
      </c>
      <c r="J4753">
        <v>1</v>
      </c>
      <c r="K4753" t="s">
        <v>19269</v>
      </c>
    </row>
    <row r="4754" spans="1:11" x14ac:dyDescent="0.35">
      <c r="A4754" t="s">
        <v>19044</v>
      </c>
      <c r="B4754" t="s">
        <v>22602</v>
      </c>
      <c r="C4754" t="s">
        <v>22603</v>
      </c>
      <c r="D4754" t="s">
        <v>22604</v>
      </c>
      <c r="E4754" t="s">
        <v>22605</v>
      </c>
      <c r="F4754" s="2">
        <v>0</v>
      </c>
      <c r="G4754" t="s">
        <v>19067</v>
      </c>
      <c r="H4754" t="s">
        <v>22606</v>
      </c>
      <c r="I4754">
        <v>25</v>
      </c>
      <c r="J4754">
        <v>1</v>
      </c>
      <c r="K4754" t="s">
        <v>19275</v>
      </c>
    </row>
    <row r="4755" spans="1:11" x14ac:dyDescent="0.35">
      <c r="A4755" t="s">
        <v>19044</v>
      </c>
      <c r="B4755" t="s">
        <v>22607</v>
      </c>
      <c r="C4755" t="s">
        <v>22608</v>
      </c>
      <c r="D4755" t="s">
        <v>22609</v>
      </c>
      <c r="E4755" t="s">
        <v>22610</v>
      </c>
      <c r="F4755" s="2">
        <v>0</v>
      </c>
      <c r="G4755" t="s">
        <v>45</v>
      </c>
      <c r="H4755" t="s">
        <v>22611</v>
      </c>
      <c r="I4755">
        <v>54</v>
      </c>
      <c r="J4755">
        <v>1</v>
      </c>
      <c r="K4755" t="s">
        <v>19275</v>
      </c>
    </row>
    <row r="4756" spans="1:11" x14ac:dyDescent="0.35">
      <c r="A4756" t="s">
        <v>19044</v>
      </c>
      <c r="B4756" t="s">
        <v>22612</v>
      </c>
      <c r="C4756" t="s">
        <v>22613</v>
      </c>
      <c r="D4756" t="s">
        <v>22614</v>
      </c>
      <c r="E4756" t="s">
        <v>22615</v>
      </c>
      <c r="F4756" s="2">
        <v>0</v>
      </c>
      <c r="G4756" t="s">
        <v>51</v>
      </c>
      <c r="H4756" t="s">
        <v>22616</v>
      </c>
      <c r="I4756">
        <v>35</v>
      </c>
      <c r="J4756">
        <v>1</v>
      </c>
      <c r="K4756" t="s">
        <v>19275</v>
      </c>
    </row>
    <row r="4757" spans="1:11" x14ac:dyDescent="0.35">
      <c r="A4757" t="s">
        <v>19044</v>
      </c>
      <c r="B4757" t="s">
        <v>22617</v>
      </c>
      <c r="C4757" t="s">
        <v>22618</v>
      </c>
      <c r="D4757" t="s">
        <v>22619</v>
      </c>
      <c r="E4757" t="s">
        <v>22620</v>
      </c>
      <c r="F4757" s="2">
        <v>0</v>
      </c>
      <c r="G4757" t="s">
        <v>57</v>
      </c>
      <c r="H4757" t="s">
        <v>22621</v>
      </c>
      <c r="I4757">
        <v>27</v>
      </c>
      <c r="J4757">
        <v>1</v>
      </c>
      <c r="K4757" t="s">
        <v>19379</v>
      </c>
    </row>
    <row r="4758" spans="1:11" x14ac:dyDescent="0.35">
      <c r="A4758" t="s">
        <v>19044</v>
      </c>
      <c r="B4758" t="s">
        <v>22622</v>
      </c>
      <c r="C4758" t="s">
        <v>22623</v>
      </c>
      <c r="D4758" t="s">
        <v>22624</v>
      </c>
      <c r="E4758" t="s">
        <v>22625</v>
      </c>
      <c r="F4758" s="2">
        <v>0</v>
      </c>
      <c r="G4758" t="s">
        <v>19049</v>
      </c>
      <c r="H4758" t="s">
        <v>22626</v>
      </c>
      <c r="I4758">
        <v>12</v>
      </c>
      <c r="J4758">
        <v>1</v>
      </c>
      <c r="K4758" t="s">
        <v>19275</v>
      </c>
    </row>
    <row r="4759" spans="1:11" x14ac:dyDescent="0.35">
      <c r="A4759" t="s">
        <v>19044</v>
      </c>
      <c r="B4759" t="s">
        <v>22627</v>
      </c>
      <c r="C4759" t="s">
        <v>22628</v>
      </c>
      <c r="D4759" t="s">
        <v>22629</v>
      </c>
      <c r="E4759" t="s">
        <v>22630</v>
      </c>
      <c r="F4759" s="2">
        <v>0</v>
      </c>
      <c r="G4759" t="s">
        <v>19149</v>
      </c>
      <c r="H4759" t="s">
        <v>22631</v>
      </c>
      <c r="I4759">
        <v>25</v>
      </c>
      <c r="J4759">
        <v>1</v>
      </c>
      <c r="K4759" t="s">
        <v>19275</v>
      </c>
    </row>
    <row r="4760" spans="1:11" x14ac:dyDescent="0.35">
      <c r="A4760" t="s">
        <v>19044</v>
      </c>
      <c r="B4760" t="s">
        <v>22632</v>
      </c>
      <c r="C4760" t="s">
        <v>22633</v>
      </c>
      <c r="D4760" t="s">
        <v>22634</v>
      </c>
      <c r="E4760" t="s">
        <v>22635</v>
      </c>
      <c r="F4760" s="2">
        <v>0</v>
      </c>
      <c r="G4760" t="s">
        <v>19058</v>
      </c>
      <c r="H4760" t="s">
        <v>22636</v>
      </c>
      <c r="I4760">
        <v>11</v>
      </c>
      <c r="J4760">
        <v>1</v>
      </c>
      <c r="K4760" t="s">
        <v>19275</v>
      </c>
    </row>
    <row r="4761" spans="1:11" x14ac:dyDescent="0.35">
      <c r="A4761" t="s">
        <v>19044</v>
      </c>
      <c r="B4761" t="s">
        <v>22637</v>
      </c>
      <c r="C4761" t="s">
        <v>22638</v>
      </c>
      <c r="D4761" t="s">
        <v>22639</v>
      </c>
      <c r="E4761" t="s">
        <v>22640</v>
      </c>
      <c r="F4761" s="2">
        <v>0</v>
      </c>
      <c r="G4761" t="s">
        <v>81</v>
      </c>
      <c r="H4761" t="s">
        <v>22641</v>
      </c>
      <c r="I4761">
        <v>28</v>
      </c>
      <c r="J4761">
        <v>1</v>
      </c>
      <c r="K4761" t="s">
        <v>19379</v>
      </c>
    </row>
    <row r="4762" spans="1:11" x14ac:dyDescent="0.35">
      <c r="A4762" t="s">
        <v>19044</v>
      </c>
      <c r="B4762" t="s">
        <v>22642</v>
      </c>
      <c r="C4762" t="s">
        <v>22643</v>
      </c>
      <c r="D4762" t="s">
        <v>22644</v>
      </c>
      <c r="E4762" t="s">
        <v>22645</v>
      </c>
      <c r="F4762" s="2">
        <v>0</v>
      </c>
      <c r="G4762" t="s">
        <v>16</v>
      </c>
      <c r="H4762" t="s">
        <v>22646</v>
      </c>
      <c r="I4762">
        <v>30</v>
      </c>
      <c r="J4762">
        <v>1</v>
      </c>
      <c r="K4762" t="s">
        <v>19269</v>
      </c>
    </row>
    <row r="4763" spans="1:11" x14ac:dyDescent="0.35">
      <c r="A4763" t="s">
        <v>19044</v>
      </c>
      <c r="B4763" t="s">
        <v>22647</v>
      </c>
      <c r="C4763" t="s">
        <v>22648</v>
      </c>
      <c r="D4763" t="s">
        <v>22649</v>
      </c>
      <c r="E4763" t="s">
        <v>22650</v>
      </c>
      <c r="F4763" s="2">
        <v>0</v>
      </c>
      <c r="G4763" t="s">
        <v>22</v>
      </c>
      <c r="H4763" t="s">
        <v>22651</v>
      </c>
      <c r="I4763">
        <v>58</v>
      </c>
      <c r="J4763">
        <v>1</v>
      </c>
      <c r="K4763" t="s">
        <v>19269</v>
      </c>
    </row>
    <row r="4764" spans="1:11" x14ac:dyDescent="0.35">
      <c r="A4764" t="s">
        <v>19044</v>
      </c>
      <c r="B4764" t="s">
        <v>22652</v>
      </c>
      <c r="C4764" t="s">
        <v>22653</v>
      </c>
      <c r="D4764" t="s">
        <v>22654</v>
      </c>
      <c r="E4764" t="s">
        <v>22655</v>
      </c>
      <c r="F4764" s="2">
        <v>0</v>
      </c>
      <c r="G4764" t="s">
        <v>19213</v>
      </c>
      <c r="H4764" t="s">
        <v>22656</v>
      </c>
      <c r="I4764">
        <v>40</v>
      </c>
      <c r="J4764">
        <v>1</v>
      </c>
      <c r="K4764" t="s">
        <v>19269</v>
      </c>
    </row>
    <row r="4765" spans="1:11" x14ac:dyDescent="0.35">
      <c r="A4765" t="s">
        <v>19044</v>
      </c>
      <c r="B4765" t="s">
        <v>22657</v>
      </c>
      <c r="C4765" t="s">
        <v>22658</v>
      </c>
      <c r="D4765" t="s">
        <v>22659</v>
      </c>
      <c r="E4765" t="s">
        <v>22660</v>
      </c>
      <c r="F4765" s="2">
        <v>0</v>
      </c>
      <c r="G4765" t="s">
        <v>19067</v>
      </c>
      <c r="H4765" t="s">
        <v>22661</v>
      </c>
      <c r="I4765">
        <v>58</v>
      </c>
      <c r="J4765">
        <v>1</v>
      </c>
      <c r="K4765" t="s">
        <v>19269</v>
      </c>
    </row>
    <row r="4766" spans="1:11" x14ac:dyDescent="0.35">
      <c r="A4766" t="s">
        <v>19044</v>
      </c>
      <c r="B4766" t="s">
        <v>22662</v>
      </c>
      <c r="C4766" t="s">
        <v>22663</v>
      </c>
      <c r="D4766" t="s">
        <v>22664</v>
      </c>
      <c r="E4766" t="s">
        <v>22665</v>
      </c>
      <c r="F4766" s="2">
        <v>0</v>
      </c>
      <c r="G4766" t="s">
        <v>45</v>
      </c>
      <c r="H4766" t="s">
        <v>22666</v>
      </c>
      <c r="I4766">
        <v>22</v>
      </c>
      <c r="J4766">
        <v>1</v>
      </c>
      <c r="K4766" t="s">
        <v>19275</v>
      </c>
    </row>
    <row r="4767" spans="1:11" x14ac:dyDescent="0.35">
      <c r="A4767" t="s">
        <v>19044</v>
      </c>
      <c r="B4767" t="s">
        <v>22667</v>
      </c>
      <c r="C4767" t="s">
        <v>22668</v>
      </c>
      <c r="D4767" t="s">
        <v>22669</v>
      </c>
      <c r="E4767" t="s">
        <v>22670</v>
      </c>
      <c r="F4767" s="2">
        <v>0</v>
      </c>
      <c r="G4767" t="s">
        <v>51</v>
      </c>
      <c r="H4767" t="s">
        <v>22671</v>
      </c>
      <c r="I4767">
        <v>24</v>
      </c>
      <c r="J4767">
        <v>1</v>
      </c>
      <c r="K4767" t="s">
        <v>19379</v>
      </c>
    </row>
    <row r="4768" spans="1:11" x14ac:dyDescent="0.35">
      <c r="A4768" t="s">
        <v>19044</v>
      </c>
      <c r="B4768" t="s">
        <v>22672</v>
      </c>
      <c r="C4768" t="s">
        <v>22673</v>
      </c>
      <c r="D4768" t="s">
        <v>22674</v>
      </c>
      <c r="E4768" t="s">
        <v>22675</v>
      </c>
      <c r="F4768" s="2">
        <v>0</v>
      </c>
      <c r="G4768" t="s">
        <v>57</v>
      </c>
      <c r="H4768" t="s">
        <v>22676</v>
      </c>
      <c r="I4768">
        <v>32</v>
      </c>
      <c r="J4768">
        <v>1</v>
      </c>
      <c r="K4768" t="s">
        <v>19275</v>
      </c>
    </row>
    <row r="4769" spans="1:11" x14ac:dyDescent="0.35">
      <c r="A4769" t="s">
        <v>19044</v>
      </c>
      <c r="B4769" t="s">
        <v>22677</v>
      </c>
      <c r="C4769" t="s">
        <v>22673</v>
      </c>
      <c r="D4769" t="s">
        <v>22678</v>
      </c>
      <c r="E4769" t="s">
        <v>22679</v>
      </c>
      <c r="F4769" s="2">
        <v>0</v>
      </c>
      <c r="G4769" t="s">
        <v>19049</v>
      </c>
      <c r="H4769" t="s">
        <v>22676</v>
      </c>
      <c r="I4769">
        <v>34</v>
      </c>
      <c r="J4769">
        <v>1</v>
      </c>
      <c r="K4769" t="s">
        <v>19275</v>
      </c>
    </row>
    <row r="4770" spans="1:11" x14ac:dyDescent="0.35">
      <c r="A4770" t="s">
        <v>19044</v>
      </c>
      <c r="B4770" t="s">
        <v>22680</v>
      </c>
      <c r="C4770" t="s">
        <v>22681</v>
      </c>
      <c r="D4770" t="s">
        <v>22682</v>
      </c>
      <c r="E4770" t="s">
        <v>22683</v>
      </c>
      <c r="F4770" s="2">
        <v>0</v>
      </c>
      <c r="G4770" t="s">
        <v>19149</v>
      </c>
      <c r="H4770" t="s">
        <v>22684</v>
      </c>
      <c r="I4770">
        <v>161</v>
      </c>
      <c r="J4770">
        <v>1</v>
      </c>
      <c r="K4770" t="s">
        <v>19275</v>
      </c>
    </row>
    <row r="4771" spans="1:11" x14ac:dyDescent="0.35">
      <c r="A4771" t="s">
        <v>19044</v>
      </c>
      <c r="B4771" t="s">
        <v>22685</v>
      </c>
      <c r="C4771" t="s">
        <v>22686</v>
      </c>
      <c r="D4771" t="s">
        <v>22687</v>
      </c>
      <c r="E4771" t="s">
        <v>22688</v>
      </c>
      <c r="F4771" s="2">
        <v>0</v>
      </c>
      <c r="G4771" t="s">
        <v>19058</v>
      </c>
      <c r="H4771" t="s">
        <v>22689</v>
      </c>
      <c r="I4771">
        <v>22</v>
      </c>
      <c r="J4771">
        <v>1</v>
      </c>
      <c r="K4771" t="s">
        <v>19275</v>
      </c>
    </row>
    <row r="4772" spans="1:11" x14ac:dyDescent="0.35">
      <c r="A4772" t="s">
        <v>19044</v>
      </c>
      <c r="B4772" t="s">
        <v>22690</v>
      </c>
      <c r="C4772" t="s">
        <v>22691</v>
      </c>
      <c r="D4772" t="s">
        <v>22692</v>
      </c>
      <c r="E4772" t="s">
        <v>22693</v>
      </c>
      <c r="F4772" s="2">
        <v>0</v>
      </c>
      <c r="G4772" t="s">
        <v>81</v>
      </c>
      <c r="H4772" t="s">
        <v>22694</v>
      </c>
      <c r="I4772">
        <v>29</v>
      </c>
      <c r="J4772">
        <v>1</v>
      </c>
      <c r="K4772" t="s">
        <v>19275</v>
      </c>
    </row>
    <row r="4773" spans="1:11" x14ac:dyDescent="0.35">
      <c r="A4773" t="s">
        <v>19044</v>
      </c>
      <c r="B4773" t="s">
        <v>22695</v>
      </c>
      <c r="C4773" t="s">
        <v>22696</v>
      </c>
      <c r="D4773" t="s">
        <v>22697</v>
      </c>
      <c r="E4773" t="s">
        <v>22698</v>
      </c>
      <c r="F4773" s="2">
        <v>0</v>
      </c>
      <c r="G4773" t="s">
        <v>16</v>
      </c>
      <c r="H4773" t="s">
        <v>22699</v>
      </c>
      <c r="I4773">
        <v>35</v>
      </c>
      <c r="J4773">
        <v>1</v>
      </c>
      <c r="K4773" t="s">
        <v>19379</v>
      </c>
    </row>
    <row r="4774" spans="1:11" x14ac:dyDescent="0.35">
      <c r="A4774" t="s">
        <v>19044</v>
      </c>
      <c r="B4774" t="s">
        <v>22700</v>
      </c>
      <c r="C4774" t="s">
        <v>22701</v>
      </c>
      <c r="D4774" t="s">
        <v>22702</v>
      </c>
      <c r="E4774" t="s">
        <v>22703</v>
      </c>
      <c r="F4774" s="2">
        <v>0</v>
      </c>
      <c r="G4774" t="s">
        <v>22</v>
      </c>
      <c r="H4774" t="s">
        <v>22704</v>
      </c>
      <c r="I4774">
        <v>29</v>
      </c>
      <c r="J4774">
        <v>1</v>
      </c>
      <c r="K4774" t="s">
        <v>19275</v>
      </c>
    </row>
    <row r="4775" spans="1:11" x14ac:dyDescent="0.35">
      <c r="A4775" t="s">
        <v>19044</v>
      </c>
      <c r="B4775" t="s">
        <v>22705</v>
      </c>
      <c r="C4775" t="s">
        <v>22706</v>
      </c>
      <c r="D4775" t="s">
        <v>22707</v>
      </c>
      <c r="E4775" t="s">
        <v>22708</v>
      </c>
      <c r="F4775" s="2">
        <v>0</v>
      </c>
      <c r="G4775" t="s">
        <v>19213</v>
      </c>
      <c r="H4775" t="s">
        <v>22709</v>
      </c>
      <c r="I4775">
        <v>33</v>
      </c>
      <c r="J4775">
        <v>1</v>
      </c>
      <c r="K4775" t="s">
        <v>19269</v>
      </c>
    </row>
    <row r="4776" spans="1:11" x14ac:dyDescent="0.35">
      <c r="A4776" t="s">
        <v>19044</v>
      </c>
      <c r="B4776" t="s">
        <v>22710</v>
      </c>
      <c r="C4776" t="s">
        <v>22711</v>
      </c>
      <c r="D4776" t="s">
        <v>22712</v>
      </c>
      <c r="E4776" t="s">
        <v>22713</v>
      </c>
      <c r="F4776" s="2">
        <v>0</v>
      </c>
      <c r="G4776" t="s">
        <v>19067</v>
      </c>
      <c r="H4776" t="s">
        <v>22714</v>
      </c>
      <c r="I4776">
        <v>68</v>
      </c>
      <c r="J4776">
        <v>1</v>
      </c>
      <c r="K4776" t="s">
        <v>19281</v>
      </c>
    </row>
    <row r="4777" spans="1:11" x14ac:dyDescent="0.35">
      <c r="A4777" t="s">
        <v>19044</v>
      </c>
      <c r="B4777" t="s">
        <v>22715</v>
      </c>
      <c r="C4777" t="s">
        <v>22716</v>
      </c>
      <c r="D4777" t="s">
        <v>22717</v>
      </c>
      <c r="E4777" t="s">
        <v>22718</v>
      </c>
      <c r="F4777" s="2">
        <v>0</v>
      </c>
      <c r="G4777" t="s">
        <v>45</v>
      </c>
      <c r="H4777" t="s">
        <v>22719</v>
      </c>
      <c r="I4777">
        <v>23</v>
      </c>
      <c r="J4777">
        <v>1</v>
      </c>
      <c r="K4777" t="s">
        <v>19275</v>
      </c>
    </row>
    <row r="4778" spans="1:11" x14ac:dyDescent="0.35">
      <c r="A4778" t="s">
        <v>19044</v>
      </c>
      <c r="B4778" t="s">
        <v>22720</v>
      </c>
      <c r="C4778" t="s">
        <v>22721</v>
      </c>
      <c r="D4778" t="s">
        <v>22722</v>
      </c>
      <c r="E4778" t="s">
        <v>22723</v>
      </c>
      <c r="F4778" s="2">
        <v>0</v>
      </c>
      <c r="G4778" t="s">
        <v>51</v>
      </c>
      <c r="H4778" t="s">
        <v>22724</v>
      </c>
      <c r="I4778">
        <v>35</v>
      </c>
      <c r="J4778">
        <v>1</v>
      </c>
      <c r="K4778" t="s">
        <v>19281</v>
      </c>
    </row>
    <row r="4779" spans="1:11" x14ac:dyDescent="0.35">
      <c r="A4779" t="s">
        <v>19044</v>
      </c>
      <c r="B4779" t="s">
        <v>22725</v>
      </c>
      <c r="C4779" t="s">
        <v>22726</v>
      </c>
      <c r="D4779" t="s">
        <v>22727</v>
      </c>
      <c r="E4779" t="s">
        <v>22728</v>
      </c>
      <c r="F4779" s="2">
        <v>0</v>
      </c>
      <c r="G4779" t="s">
        <v>57</v>
      </c>
      <c r="H4779" t="s">
        <v>22729</v>
      </c>
      <c r="I4779">
        <v>35</v>
      </c>
      <c r="J4779">
        <v>1</v>
      </c>
      <c r="K4779" t="s">
        <v>19275</v>
      </c>
    </row>
    <row r="4780" spans="1:11" x14ac:dyDescent="0.35">
      <c r="A4780" t="s">
        <v>19044</v>
      </c>
      <c r="B4780" t="s">
        <v>22730</v>
      </c>
      <c r="C4780" t="s">
        <v>22731</v>
      </c>
      <c r="D4780" t="s">
        <v>22732</v>
      </c>
      <c r="E4780" t="s">
        <v>22733</v>
      </c>
      <c r="F4780" s="2">
        <v>0</v>
      </c>
      <c r="G4780" t="s">
        <v>19049</v>
      </c>
      <c r="H4780" t="s">
        <v>22734</v>
      </c>
      <c r="I4780">
        <v>44</v>
      </c>
      <c r="J4780">
        <v>1</v>
      </c>
      <c r="K4780" t="s">
        <v>19269</v>
      </c>
    </row>
    <row r="4781" spans="1:11" x14ac:dyDescent="0.35">
      <c r="A4781" t="s">
        <v>19044</v>
      </c>
      <c r="B4781" t="s">
        <v>22735</v>
      </c>
      <c r="C4781" t="s">
        <v>22736</v>
      </c>
      <c r="D4781" t="s">
        <v>22737</v>
      </c>
      <c r="E4781" t="s">
        <v>22738</v>
      </c>
      <c r="F4781" s="2">
        <v>0</v>
      </c>
      <c r="G4781" t="s">
        <v>19149</v>
      </c>
      <c r="H4781" t="s">
        <v>22739</v>
      </c>
      <c r="I4781">
        <v>39</v>
      </c>
      <c r="J4781">
        <v>1</v>
      </c>
      <c r="K4781" t="s">
        <v>19275</v>
      </c>
    </row>
    <row r="4782" spans="1:11" x14ac:dyDescent="0.35">
      <c r="A4782" t="s">
        <v>19044</v>
      </c>
      <c r="B4782" t="s">
        <v>22740</v>
      </c>
      <c r="C4782" t="s">
        <v>22741</v>
      </c>
      <c r="D4782" t="s">
        <v>22742</v>
      </c>
      <c r="E4782" t="s">
        <v>22743</v>
      </c>
      <c r="F4782" s="2">
        <v>0</v>
      </c>
      <c r="G4782" t="s">
        <v>19058</v>
      </c>
      <c r="H4782" t="s">
        <v>19306</v>
      </c>
      <c r="I4782">
        <v>45</v>
      </c>
      <c r="J4782">
        <v>1</v>
      </c>
      <c r="K4782" t="s">
        <v>19269</v>
      </c>
    </row>
    <row r="4783" spans="1:11" x14ac:dyDescent="0.35">
      <c r="A4783" t="s">
        <v>19044</v>
      </c>
      <c r="B4783" t="s">
        <v>22744</v>
      </c>
      <c r="C4783" t="s">
        <v>22745</v>
      </c>
      <c r="D4783" t="s">
        <v>22746</v>
      </c>
      <c r="E4783" t="s">
        <v>22747</v>
      </c>
      <c r="F4783" s="2">
        <v>0</v>
      </c>
      <c r="G4783" t="s">
        <v>81</v>
      </c>
      <c r="H4783" t="s">
        <v>22748</v>
      </c>
      <c r="I4783">
        <v>33</v>
      </c>
      <c r="J4783">
        <v>1</v>
      </c>
      <c r="K4783" t="s">
        <v>19275</v>
      </c>
    </row>
    <row r="4784" spans="1:11" x14ac:dyDescent="0.35">
      <c r="A4784" t="s">
        <v>19044</v>
      </c>
      <c r="B4784" t="s">
        <v>22749</v>
      </c>
      <c r="C4784" t="s">
        <v>22750</v>
      </c>
      <c r="D4784" t="s">
        <v>22751</v>
      </c>
      <c r="E4784" t="s">
        <v>22752</v>
      </c>
      <c r="F4784" s="2">
        <v>0</v>
      </c>
      <c r="G4784" t="s">
        <v>16</v>
      </c>
      <c r="H4784" t="s">
        <v>22753</v>
      </c>
      <c r="I4784">
        <v>24</v>
      </c>
      <c r="J4784">
        <v>1</v>
      </c>
      <c r="K4784" t="s">
        <v>19379</v>
      </c>
    </row>
    <row r="4785" spans="1:11" x14ac:dyDescent="0.35">
      <c r="A4785" t="s">
        <v>19044</v>
      </c>
      <c r="B4785" t="s">
        <v>22754</v>
      </c>
      <c r="C4785" t="s">
        <v>22755</v>
      </c>
      <c r="D4785" t="s">
        <v>22756</v>
      </c>
      <c r="E4785" t="s">
        <v>22757</v>
      </c>
      <c r="F4785" s="2">
        <v>0</v>
      </c>
      <c r="G4785" t="s">
        <v>22</v>
      </c>
      <c r="H4785" t="s">
        <v>22758</v>
      </c>
      <c r="I4785">
        <v>81</v>
      </c>
      <c r="J4785">
        <v>1</v>
      </c>
      <c r="K4785" t="s">
        <v>19269</v>
      </c>
    </row>
    <row r="4786" spans="1:11" x14ac:dyDescent="0.35">
      <c r="A4786" t="s">
        <v>19044</v>
      </c>
      <c r="B4786" t="s">
        <v>22759</v>
      </c>
      <c r="C4786" t="s">
        <v>22760</v>
      </c>
      <c r="D4786" t="s">
        <v>22761</v>
      </c>
      <c r="E4786" t="s">
        <v>22762</v>
      </c>
      <c r="F4786" s="2">
        <v>0</v>
      </c>
      <c r="G4786" t="s">
        <v>19213</v>
      </c>
      <c r="H4786" t="s">
        <v>22763</v>
      </c>
      <c r="I4786">
        <v>31</v>
      </c>
      <c r="J4786">
        <v>1</v>
      </c>
      <c r="K4786" t="s">
        <v>19275</v>
      </c>
    </row>
    <row r="4787" spans="1:11" x14ac:dyDescent="0.35">
      <c r="A4787" t="s">
        <v>19044</v>
      </c>
      <c r="B4787" t="s">
        <v>22764</v>
      </c>
      <c r="C4787" t="s">
        <v>22765</v>
      </c>
      <c r="D4787" t="s">
        <v>22766</v>
      </c>
      <c r="E4787" t="s">
        <v>22767</v>
      </c>
      <c r="F4787" s="2">
        <v>0</v>
      </c>
      <c r="G4787" t="s">
        <v>19067</v>
      </c>
      <c r="H4787" t="s">
        <v>22768</v>
      </c>
      <c r="I4787">
        <v>59</v>
      </c>
      <c r="J4787">
        <v>1</v>
      </c>
      <c r="K4787" t="s">
        <v>19275</v>
      </c>
    </row>
    <row r="4788" spans="1:11" x14ac:dyDescent="0.35">
      <c r="A4788" t="s">
        <v>19044</v>
      </c>
      <c r="B4788" t="s">
        <v>22769</v>
      </c>
      <c r="C4788" t="s">
        <v>22770</v>
      </c>
      <c r="D4788" t="s">
        <v>22771</v>
      </c>
      <c r="E4788" t="s">
        <v>22772</v>
      </c>
      <c r="F4788" s="2">
        <v>0</v>
      </c>
      <c r="G4788" t="s">
        <v>45</v>
      </c>
      <c r="H4788" t="s">
        <v>22773</v>
      </c>
      <c r="I4788">
        <v>45</v>
      </c>
      <c r="J4788">
        <v>1</v>
      </c>
      <c r="K4788" t="s">
        <v>19275</v>
      </c>
    </row>
    <row r="4789" spans="1:11" x14ac:dyDescent="0.35">
      <c r="A4789" t="s">
        <v>19044</v>
      </c>
      <c r="B4789" t="s">
        <v>22774</v>
      </c>
      <c r="C4789" t="s">
        <v>22775</v>
      </c>
      <c r="D4789" t="s">
        <v>22776</v>
      </c>
      <c r="E4789" t="s">
        <v>22777</v>
      </c>
      <c r="F4789" s="2">
        <v>0</v>
      </c>
      <c r="G4789" t="s">
        <v>51</v>
      </c>
      <c r="H4789" t="s">
        <v>22778</v>
      </c>
      <c r="I4789">
        <v>32</v>
      </c>
      <c r="J4789">
        <v>1</v>
      </c>
      <c r="K4789" t="s">
        <v>19275</v>
      </c>
    </row>
    <row r="4790" spans="1:11" x14ac:dyDescent="0.35">
      <c r="A4790" t="s">
        <v>19044</v>
      </c>
      <c r="B4790" t="s">
        <v>22779</v>
      </c>
      <c r="C4790" t="s">
        <v>22780</v>
      </c>
      <c r="D4790" t="s">
        <v>22781</v>
      </c>
      <c r="E4790" t="s">
        <v>22782</v>
      </c>
      <c r="F4790" s="2">
        <v>0</v>
      </c>
      <c r="G4790" t="s">
        <v>57</v>
      </c>
      <c r="H4790" t="s">
        <v>22783</v>
      </c>
      <c r="I4790">
        <v>44</v>
      </c>
      <c r="J4790">
        <v>1</v>
      </c>
      <c r="K4790" t="s">
        <v>19275</v>
      </c>
    </row>
    <row r="4791" spans="1:11" x14ac:dyDescent="0.35">
      <c r="A4791" t="s">
        <v>19044</v>
      </c>
      <c r="B4791" t="s">
        <v>22784</v>
      </c>
      <c r="C4791" t="s">
        <v>22785</v>
      </c>
      <c r="D4791" t="s">
        <v>22786</v>
      </c>
      <c r="E4791" t="s">
        <v>22787</v>
      </c>
      <c r="F4791" s="2">
        <v>0</v>
      </c>
      <c r="G4791" t="s">
        <v>19049</v>
      </c>
      <c r="H4791" t="s">
        <v>22788</v>
      </c>
      <c r="I4791">
        <v>35</v>
      </c>
      <c r="J4791">
        <v>1</v>
      </c>
      <c r="K4791" t="s">
        <v>19269</v>
      </c>
    </row>
    <row r="4792" spans="1:11" x14ac:dyDescent="0.35">
      <c r="A4792" t="s">
        <v>19044</v>
      </c>
      <c r="B4792" t="s">
        <v>22789</v>
      </c>
      <c r="C4792" t="s">
        <v>22790</v>
      </c>
      <c r="D4792" t="s">
        <v>22791</v>
      </c>
      <c r="E4792" t="s">
        <v>22792</v>
      </c>
      <c r="F4792" s="2">
        <v>0</v>
      </c>
      <c r="G4792" t="s">
        <v>19149</v>
      </c>
      <c r="H4792" t="s">
        <v>22793</v>
      </c>
      <c r="I4792">
        <v>53</v>
      </c>
      <c r="J4792">
        <v>1</v>
      </c>
      <c r="K4792" t="s">
        <v>19269</v>
      </c>
    </row>
    <row r="4793" spans="1:11" x14ac:dyDescent="0.35">
      <c r="A4793" t="s">
        <v>19044</v>
      </c>
      <c r="B4793" t="s">
        <v>22794</v>
      </c>
      <c r="C4793" t="s">
        <v>22795</v>
      </c>
      <c r="D4793" t="s">
        <v>22796</v>
      </c>
      <c r="E4793" t="s">
        <v>22797</v>
      </c>
      <c r="F4793" s="2">
        <v>0</v>
      </c>
      <c r="G4793" t="s">
        <v>19058</v>
      </c>
      <c r="H4793" t="s">
        <v>22798</v>
      </c>
      <c r="I4793">
        <v>32</v>
      </c>
      <c r="J4793">
        <v>1</v>
      </c>
      <c r="K4793" t="s">
        <v>19275</v>
      </c>
    </row>
    <row r="4794" spans="1:11" x14ac:dyDescent="0.35">
      <c r="A4794" t="s">
        <v>19044</v>
      </c>
      <c r="B4794" t="s">
        <v>22799</v>
      </c>
      <c r="C4794" t="s">
        <v>22800</v>
      </c>
      <c r="D4794" t="s">
        <v>22801</v>
      </c>
      <c r="E4794" t="s">
        <v>22802</v>
      </c>
      <c r="F4794" s="2">
        <v>0</v>
      </c>
      <c r="G4794" t="s">
        <v>81</v>
      </c>
      <c r="H4794" t="s">
        <v>22803</v>
      </c>
      <c r="I4794">
        <v>37</v>
      </c>
      <c r="J4794">
        <v>1</v>
      </c>
      <c r="K4794" t="s">
        <v>19275</v>
      </c>
    </row>
    <row r="4795" spans="1:11" x14ac:dyDescent="0.35">
      <c r="A4795" t="s">
        <v>19044</v>
      </c>
      <c r="B4795" t="s">
        <v>22804</v>
      </c>
      <c r="C4795" t="s">
        <v>22805</v>
      </c>
      <c r="D4795" t="s">
        <v>22806</v>
      </c>
      <c r="E4795" t="s">
        <v>22807</v>
      </c>
      <c r="F4795" s="2">
        <v>0</v>
      </c>
      <c r="G4795" t="s">
        <v>16</v>
      </c>
      <c r="H4795" t="s">
        <v>22808</v>
      </c>
      <c r="I4795">
        <v>34</v>
      </c>
      <c r="J4795">
        <v>1</v>
      </c>
      <c r="K4795" t="s">
        <v>19275</v>
      </c>
    </row>
    <row r="4796" spans="1:11" x14ac:dyDescent="0.35">
      <c r="A4796" t="s">
        <v>19044</v>
      </c>
      <c r="B4796" t="s">
        <v>22809</v>
      </c>
      <c r="C4796" t="s">
        <v>22810</v>
      </c>
      <c r="D4796" t="s">
        <v>22811</v>
      </c>
      <c r="E4796" t="s">
        <v>22812</v>
      </c>
      <c r="F4796" s="2">
        <v>0</v>
      </c>
      <c r="G4796" t="s">
        <v>22</v>
      </c>
      <c r="H4796" t="s">
        <v>22813</v>
      </c>
      <c r="I4796">
        <v>25</v>
      </c>
      <c r="J4796">
        <v>1</v>
      </c>
      <c r="K4796" t="s">
        <v>19275</v>
      </c>
    </row>
    <row r="4797" spans="1:11" x14ac:dyDescent="0.35">
      <c r="A4797" t="s">
        <v>19044</v>
      </c>
      <c r="B4797" t="s">
        <v>22814</v>
      </c>
      <c r="C4797" t="s">
        <v>22815</v>
      </c>
      <c r="D4797" t="s">
        <v>22816</v>
      </c>
      <c r="E4797" t="s">
        <v>22817</v>
      </c>
      <c r="F4797" s="2">
        <v>0</v>
      </c>
      <c r="G4797" t="s">
        <v>19213</v>
      </c>
      <c r="H4797" t="s">
        <v>22818</v>
      </c>
      <c r="I4797">
        <v>28</v>
      </c>
      <c r="J4797">
        <v>1</v>
      </c>
      <c r="K4797" t="s">
        <v>19275</v>
      </c>
    </row>
    <row r="4798" spans="1:11" x14ac:dyDescent="0.35">
      <c r="A4798" t="s">
        <v>19044</v>
      </c>
      <c r="B4798" t="s">
        <v>22819</v>
      </c>
      <c r="C4798" t="s">
        <v>22820</v>
      </c>
      <c r="D4798" t="s">
        <v>22821</v>
      </c>
      <c r="E4798" t="s">
        <v>22822</v>
      </c>
      <c r="F4798" s="2">
        <v>0</v>
      </c>
      <c r="G4798" t="s">
        <v>19067</v>
      </c>
      <c r="H4798" t="s">
        <v>22823</v>
      </c>
      <c r="I4798">
        <v>25</v>
      </c>
      <c r="J4798">
        <v>1</v>
      </c>
      <c r="K4798" t="s">
        <v>19379</v>
      </c>
    </row>
    <row r="4799" spans="1:11" x14ac:dyDescent="0.35">
      <c r="A4799" t="s">
        <v>19044</v>
      </c>
      <c r="B4799" t="s">
        <v>22824</v>
      </c>
      <c r="C4799" t="s">
        <v>22825</v>
      </c>
      <c r="D4799" t="s">
        <v>22826</v>
      </c>
      <c r="E4799" t="s">
        <v>22827</v>
      </c>
      <c r="F4799" s="2">
        <v>0</v>
      </c>
      <c r="G4799" t="s">
        <v>45</v>
      </c>
      <c r="H4799" t="s">
        <v>22828</v>
      </c>
      <c r="I4799">
        <v>30</v>
      </c>
      <c r="J4799">
        <v>1</v>
      </c>
      <c r="K4799" t="s">
        <v>19269</v>
      </c>
    </row>
    <row r="4800" spans="1:11" x14ac:dyDescent="0.35">
      <c r="A4800" t="s">
        <v>19044</v>
      </c>
      <c r="B4800" t="s">
        <v>22829</v>
      </c>
      <c r="C4800" t="s">
        <v>22830</v>
      </c>
      <c r="D4800" t="s">
        <v>22831</v>
      </c>
      <c r="E4800" t="s">
        <v>22832</v>
      </c>
      <c r="F4800" s="2">
        <v>0</v>
      </c>
      <c r="G4800" t="s">
        <v>51</v>
      </c>
      <c r="H4800" t="s">
        <v>22833</v>
      </c>
      <c r="I4800">
        <v>24</v>
      </c>
      <c r="J4800">
        <v>1</v>
      </c>
      <c r="K4800" t="s">
        <v>19275</v>
      </c>
    </row>
    <row r="4801" spans="1:11" x14ac:dyDescent="0.35">
      <c r="A4801" t="s">
        <v>19044</v>
      </c>
      <c r="B4801" t="s">
        <v>22834</v>
      </c>
      <c r="C4801" t="s">
        <v>22835</v>
      </c>
      <c r="D4801" t="s">
        <v>22836</v>
      </c>
      <c r="E4801" t="s">
        <v>22837</v>
      </c>
      <c r="F4801" s="2">
        <v>0</v>
      </c>
      <c r="G4801" t="s">
        <v>57</v>
      </c>
      <c r="H4801" t="s">
        <v>22838</v>
      </c>
      <c r="I4801">
        <v>0</v>
      </c>
      <c r="J4801">
        <v>1</v>
      </c>
      <c r="K4801" t="s">
        <v>19275</v>
      </c>
    </row>
    <row r="4802" spans="1:11" x14ac:dyDescent="0.35">
      <c r="A4802" t="s">
        <v>19044</v>
      </c>
      <c r="B4802" t="s">
        <v>22839</v>
      </c>
      <c r="C4802" t="s">
        <v>22840</v>
      </c>
      <c r="D4802" t="s">
        <v>22841</v>
      </c>
      <c r="E4802" t="s">
        <v>22842</v>
      </c>
      <c r="F4802" s="2">
        <v>0</v>
      </c>
      <c r="G4802" t="s">
        <v>19049</v>
      </c>
      <c r="H4802" t="s">
        <v>22843</v>
      </c>
      <c r="I4802">
        <v>25</v>
      </c>
      <c r="J4802">
        <v>1</v>
      </c>
      <c r="K4802" t="s">
        <v>19275</v>
      </c>
    </row>
    <row r="4803" spans="1:11" x14ac:dyDescent="0.35">
      <c r="A4803" t="s">
        <v>19044</v>
      </c>
      <c r="B4803" t="s">
        <v>22844</v>
      </c>
      <c r="C4803" t="s">
        <v>22845</v>
      </c>
      <c r="D4803" t="s">
        <v>22846</v>
      </c>
      <c r="E4803" t="s">
        <v>22847</v>
      </c>
      <c r="F4803" s="2">
        <v>0</v>
      </c>
      <c r="G4803" t="s">
        <v>19149</v>
      </c>
      <c r="H4803" t="s">
        <v>22848</v>
      </c>
      <c r="I4803">
        <v>40</v>
      </c>
      <c r="J4803">
        <v>1</v>
      </c>
      <c r="K4803" t="s">
        <v>19275</v>
      </c>
    </row>
    <row r="4804" spans="1:11" x14ac:dyDescent="0.35">
      <c r="A4804" t="s">
        <v>19044</v>
      </c>
      <c r="B4804" t="s">
        <v>22849</v>
      </c>
      <c r="C4804" t="s">
        <v>22850</v>
      </c>
      <c r="D4804" t="s">
        <v>22851</v>
      </c>
      <c r="E4804" t="s">
        <v>22852</v>
      </c>
      <c r="F4804" s="2">
        <v>0</v>
      </c>
      <c r="G4804" t="s">
        <v>19058</v>
      </c>
      <c r="H4804" t="s">
        <v>22853</v>
      </c>
      <c r="I4804">
        <v>32</v>
      </c>
      <c r="J4804">
        <v>1</v>
      </c>
      <c r="K4804" t="s">
        <v>19275</v>
      </c>
    </row>
    <row r="4805" spans="1:11" x14ac:dyDescent="0.35">
      <c r="A4805" t="s">
        <v>19044</v>
      </c>
      <c r="B4805" t="s">
        <v>22854</v>
      </c>
      <c r="C4805" t="s">
        <v>22855</v>
      </c>
      <c r="D4805" t="s">
        <v>22856</v>
      </c>
      <c r="E4805" t="s">
        <v>22857</v>
      </c>
      <c r="F4805" s="2">
        <v>0</v>
      </c>
      <c r="G4805" t="s">
        <v>81</v>
      </c>
      <c r="H4805" t="s">
        <v>22858</v>
      </c>
      <c r="I4805">
        <v>25</v>
      </c>
      <c r="J4805">
        <v>1</v>
      </c>
      <c r="K4805" t="s">
        <v>19275</v>
      </c>
    </row>
    <row r="4806" spans="1:11" x14ac:dyDescent="0.35">
      <c r="A4806" t="s">
        <v>19044</v>
      </c>
      <c r="B4806" t="s">
        <v>22859</v>
      </c>
      <c r="C4806" t="s">
        <v>22860</v>
      </c>
      <c r="D4806" t="s">
        <v>22861</v>
      </c>
      <c r="E4806" t="s">
        <v>22862</v>
      </c>
      <c r="F4806" s="2">
        <v>0</v>
      </c>
      <c r="G4806" t="s">
        <v>16</v>
      </c>
      <c r="H4806" t="s">
        <v>22863</v>
      </c>
      <c r="I4806">
        <v>24</v>
      </c>
      <c r="J4806">
        <v>1</v>
      </c>
      <c r="K4806" t="s">
        <v>19275</v>
      </c>
    </row>
    <row r="4807" spans="1:11" x14ac:dyDescent="0.35">
      <c r="A4807" t="s">
        <v>19044</v>
      </c>
      <c r="B4807" t="s">
        <v>22864</v>
      </c>
      <c r="C4807" t="s">
        <v>22865</v>
      </c>
      <c r="D4807" t="s">
        <v>22866</v>
      </c>
      <c r="E4807" t="s">
        <v>22867</v>
      </c>
      <c r="F4807" s="2">
        <v>0</v>
      </c>
      <c r="G4807" t="s">
        <v>22</v>
      </c>
      <c r="H4807" t="s">
        <v>22868</v>
      </c>
      <c r="I4807">
        <v>22</v>
      </c>
      <c r="J4807">
        <v>1</v>
      </c>
      <c r="K4807" t="s">
        <v>19275</v>
      </c>
    </row>
    <row r="4808" spans="1:11" x14ac:dyDescent="0.35">
      <c r="A4808" t="s">
        <v>19044</v>
      </c>
      <c r="B4808" t="s">
        <v>22869</v>
      </c>
      <c r="C4808" t="s">
        <v>22870</v>
      </c>
      <c r="D4808" t="s">
        <v>22871</v>
      </c>
      <c r="E4808" t="s">
        <v>22872</v>
      </c>
      <c r="F4808" s="2">
        <v>0</v>
      </c>
      <c r="G4808" t="s">
        <v>19213</v>
      </c>
      <c r="H4808" t="s">
        <v>22873</v>
      </c>
      <c r="I4808">
        <v>0</v>
      </c>
      <c r="J4808">
        <v>1</v>
      </c>
      <c r="K4808" t="s">
        <v>19275</v>
      </c>
    </row>
    <row r="4809" spans="1:11" x14ac:dyDescent="0.35">
      <c r="A4809" t="s">
        <v>19044</v>
      </c>
      <c r="B4809" t="s">
        <v>22874</v>
      </c>
      <c r="C4809" t="s">
        <v>22875</v>
      </c>
      <c r="D4809" t="s">
        <v>22876</v>
      </c>
      <c r="E4809" t="s">
        <v>22877</v>
      </c>
      <c r="F4809" s="2">
        <v>0</v>
      </c>
      <c r="G4809" t="s">
        <v>19067</v>
      </c>
      <c r="H4809" t="s">
        <v>22878</v>
      </c>
      <c r="I4809">
        <v>0</v>
      </c>
      <c r="J4809">
        <v>1</v>
      </c>
      <c r="K4809" t="s">
        <v>19275</v>
      </c>
    </row>
    <row r="4810" spans="1:11" x14ac:dyDescent="0.35">
      <c r="A4810" t="s">
        <v>19044</v>
      </c>
      <c r="B4810" t="s">
        <v>22879</v>
      </c>
      <c r="C4810" t="s">
        <v>22880</v>
      </c>
      <c r="D4810" t="s">
        <v>22881</v>
      </c>
      <c r="E4810" t="s">
        <v>22882</v>
      </c>
      <c r="F4810" s="2">
        <v>0</v>
      </c>
      <c r="G4810" t="s">
        <v>51</v>
      </c>
      <c r="H4810" t="s">
        <v>22883</v>
      </c>
      <c r="I4810">
        <v>38</v>
      </c>
      <c r="J4810">
        <v>1</v>
      </c>
      <c r="K4810" t="s">
        <v>19275</v>
      </c>
    </row>
    <row r="4811" spans="1:11" x14ac:dyDescent="0.35">
      <c r="A4811" t="s">
        <v>19044</v>
      </c>
      <c r="B4811" t="s">
        <v>22884</v>
      </c>
      <c r="C4811" t="s">
        <v>22885</v>
      </c>
      <c r="D4811" t="s">
        <v>22886</v>
      </c>
      <c r="E4811" t="s">
        <v>22887</v>
      </c>
      <c r="F4811" s="2">
        <v>0</v>
      </c>
      <c r="G4811" t="s">
        <v>57</v>
      </c>
      <c r="H4811" t="s">
        <v>22888</v>
      </c>
      <c r="I4811">
        <v>51</v>
      </c>
      <c r="J4811">
        <v>1</v>
      </c>
      <c r="K4811" t="s">
        <v>19275</v>
      </c>
    </row>
    <row r="4812" spans="1:11" x14ac:dyDescent="0.35">
      <c r="A4812" t="s">
        <v>19044</v>
      </c>
      <c r="B4812" t="s">
        <v>22889</v>
      </c>
      <c r="C4812" t="s">
        <v>22890</v>
      </c>
      <c r="D4812" t="s">
        <v>22891</v>
      </c>
      <c r="E4812" t="s">
        <v>22892</v>
      </c>
      <c r="F4812" s="2">
        <v>0</v>
      </c>
      <c r="G4812" t="s">
        <v>19049</v>
      </c>
      <c r="H4812" t="s">
        <v>22893</v>
      </c>
      <c r="I4812">
        <v>0</v>
      </c>
      <c r="J4812">
        <v>1</v>
      </c>
      <c r="K4812" t="s">
        <v>19269</v>
      </c>
    </row>
    <row r="4813" spans="1:11" x14ac:dyDescent="0.35">
      <c r="A4813" t="s">
        <v>19044</v>
      </c>
      <c r="B4813" t="s">
        <v>22894</v>
      </c>
      <c r="C4813" t="s">
        <v>22895</v>
      </c>
      <c r="D4813" t="s">
        <v>22891</v>
      </c>
      <c r="E4813" t="s">
        <v>22892</v>
      </c>
      <c r="F4813" s="2">
        <v>0</v>
      </c>
      <c r="G4813" t="s">
        <v>19149</v>
      </c>
      <c r="H4813" t="s">
        <v>22893</v>
      </c>
      <c r="I4813">
        <v>49</v>
      </c>
      <c r="J4813">
        <v>1</v>
      </c>
      <c r="K4813" t="s">
        <v>19275</v>
      </c>
    </row>
    <row r="4814" spans="1:11" x14ac:dyDescent="0.35">
      <c r="A4814" t="s">
        <v>19044</v>
      </c>
      <c r="B4814" t="s">
        <v>22896</v>
      </c>
      <c r="C4814" t="s">
        <v>22897</v>
      </c>
      <c r="D4814" t="s">
        <v>22898</v>
      </c>
      <c r="E4814" t="s">
        <v>22899</v>
      </c>
      <c r="F4814" s="2">
        <v>0</v>
      </c>
      <c r="G4814" t="s">
        <v>19058</v>
      </c>
      <c r="H4814" t="s">
        <v>22900</v>
      </c>
      <c r="I4814">
        <v>79</v>
      </c>
      <c r="J4814">
        <v>1</v>
      </c>
      <c r="K4814" t="s">
        <v>19269</v>
      </c>
    </row>
    <row r="4815" spans="1:11" x14ac:dyDescent="0.35">
      <c r="A4815" t="s">
        <v>19044</v>
      </c>
      <c r="B4815" t="s">
        <v>22901</v>
      </c>
      <c r="C4815" t="s">
        <v>22902</v>
      </c>
      <c r="D4815" t="s">
        <v>22903</v>
      </c>
      <c r="E4815" t="s">
        <v>22904</v>
      </c>
      <c r="F4815" s="2">
        <v>0</v>
      </c>
      <c r="G4815" t="s">
        <v>81</v>
      </c>
      <c r="H4815" t="s">
        <v>22905</v>
      </c>
      <c r="I4815">
        <v>30</v>
      </c>
      <c r="J4815">
        <v>1</v>
      </c>
      <c r="K4815" t="s">
        <v>19275</v>
      </c>
    </row>
    <row r="4816" spans="1:11" x14ac:dyDescent="0.35">
      <c r="A4816" t="s">
        <v>19044</v>
      </c>
      <c r="B4816" t="s">
        <v>22906</v>
      </c>
      <c r="C4816" t="s">
        <v>22907</v>
      </c>
      <c r="D4816" t="s">
        <v>22908</v>
      </c>
      <c r="E4816" t="s">
        <v>22909</v>
      </c>
      <c r="F4816" s="2">
        <v>0</v>
      </c>
      <c r="G4816" t="s">
        <v>16</v>
      </c>
      <c r="H4816" t="s">
        <v>22910</v>
      </c>
      <c r="I4816">
        <v>29</v>
      </c>
      <c r="J4816">
        <v>1</v>
      </c>
      <c r="K4816" t="s">
        <v>19269</v>
      </c>
    </row>
    <row r="4817" spans="1:11" x14ac:dyDescent="0.35">
      <c r="A4817" t="s">
        <v>19044</v>
      </c>
      <c r="B4817" t="s">
        <v>22911</v>
      </c>
      <c r="C4817" t="s">
        <v>22912</v>
      </c>
      <c r="D4817" t="s">
        <v>22913</v>
      </c>
      <c r="E4817" t="s">
        <v>22914</v>
      </c>
      <c r="F4817" s="2">
        <v>0</v>
      </c>
      <c r="G4817" t="s">
        <v>22</v>
      </c>
      <c r="H4817" t="s">
        <v>22915</v>
      </c>
      <c r="I4817">
        <v>120</v>
      </c>
      <c r="J4817">
        <v>1</v>
      </c>
      <c r="K4817" t="s">
        <v>19269</v>
      </c>
    </row>
    <row r="4818" spans="1:11" x14ac:dyDescent="0.35">
      <c r="A4818" t="s">
        <v>19044</v>
      </c>
      <c r="B4818" t="s">
        <v>22916</v>
      </c>
      <c r="C4818" t="s">
        <v>22917</v>
      </c>
      <c r="D4818" t="s">
        <v>22918</v>
      </c>
      <c r="E4818" t="s">
        <v>22919</v>
      </c>
      <c r="F4818" s="2">
        <v>0</v>
      </c>
      <c r="G4818" t="s">
        <v>19213</v>
      </c>
      <c r="H4818" t="s">
        <v>22920</v>
      </c>
      <c r="I4818">
        <v>36</v>
      </c>
      <c r="J4818">
        <v>1</v>
      </c>
      <c r="K4818" t="s">
        <v>19379</v>
      </c>
    </row>
    <row r="4819" spans="1:11" x14ac:dyDescent="0.35">
      <c r="A4819" t="s">
        <v>19044</v>
      </c>
      <c r="B4819" t="s">
        <v>22921</v>
      </c>
      <c r="C4819" t="s">
        <v>22922</v>
      </c>
      <c r="D4819" t="s">
        <v>22923</v>
      </c>
      <c r="E4819" t="s">
        <v>22924</v>
      </c>
      <c r="F4819" s="2">
        <v>0</v>
      </c>
      <c r="G4819" t="s">
        <v>19067</v>
      </c>
      <c r="H4819" t="s">
        <v>22925</v>
      </c>
      <c r="I4819">
        <v>53</v>
      </c>
      <c r="J4819">
        <v>1</v>
      </c>
      <c r="K4819" t="s">
        <v>19269</v>
      </c>
    </row>
    <row r="4820" spans="1:11" x14ac:dyDescent="0.35">
      <c r="A4820" t="s">
        <v>19044</v>
      </c>
      <c r="B4820" t="s">
        <v>22926</v>
      </c>
      <c r="C4820" t="s">
        <v>22927</v>
      </c>
      <c r="D4820" t="s">
        <v>22928</v>
      </c>
      <c r="E4820" t="s">
        <v>22929</v>
      </c>
      <c r="F4820" s="2">
        <v>0</v>
      </c>
      <c r="G4820" t="s">
        <v>45</v>
      </c>
      <c r="H4820" t="s">
        <v>22930</v>
      </c>
      <c r="I4820">
        <v>8</v>
      </c>
      <c r="J4820">
        <v>1</v>
      </c>
      <c r="K4820" t="s">
        <v>19275</v>
      </c>
    </row>
    <row r="4821" spans="1:11" x14ac:dyDescent="0.35">
      <c r="A4821" t="s">
        <v>19044</v>
      </c>
      <c r="B4821" t="s">
        <v>22931</v>
      </c>
      <c r="C4821" t="s">
        <v>22932</v>
      </c>
      <c r="D4821" t="s">
        <v>22933</v>
      </c>
      <c r="E4821" t="s">
        <v>22934</v>
      </c>
      <c r="F4821" s="2">
        <v>0</v>
      </c>
      <c r="G4821" t="s">
        <v>51</v>
      </c>
      <c r="H4821" t="s">
        <v>22935</v>
      </c>
      <c r="I4821">
        <v>29</v>
      </c>
      <c r="J4821">
        <v>1</v>
      </c>
      <c r="K4821" t="s">
        <v>19275</v>
      </c>
    </row>
    <row r="4822" spans="1:11" x14ac:dyDescent="0.35">
      <c r="A4822" t="s">
        <v>19044</v>
      </c>
      <c r="B4822" t="s">
        <v>22936</v>
      </c>
      <c r="C4822" t="s">
        <v>22937</v>
      </c>
      <c r="D4822" t="s">
        <v>22938</v>
      </c>
      <c r="E4822" t="s">
        <v>22939</v>
      </c>
      <c r="F4822" s="2">
        <v>0</v>
      </c>
      <c r="G4822" t="s">
        <v>57</v>
      </c>
      <c r="H4822" t="s">
        <v>22940</v>
      </c>
      <c r="I4822">
        <v>30</v>
      </c>
      <c r="J4822">
        <v>1</v>
      </c>
      <c r="K4822" t="s">
        <v>19269</v>
      </c>
    </row>
    <row r="4823" spans="1:11" x14ac:dyDescent="0.35">
      <c r="A4823" t="s">
        <v>19044</v>
      </c>
      <c r="B4823" t="s">
        <v>22941</v>
      </c>
      <c r="C4823" t="s">
        <v>22942</v>
      </c>
      <c r="D4823" t="s">
        <v>22943</v>
      </c>
      <c r="E4823" t="s">
        <v>22944</v>
      </c>
      <c r="F4823" s="2">
        <v>0</v>
      </c>
      <c r="G4823" t="s">
        <v>19049</v>
      </c>
      <c r="H4823" t="s">
        <v>22945</v>
      </c>
      <c r="I4823">
        <v>35</v>
      </c>
      <c r="J4823">
        <v>1</v>
      </c>
      <c r="K4823" t="s">
        <v>19275</v>
      </c>
    </row>
    <row r="4824" spans="1:11" x14ac:dyDescent="0.35">
      <c r="A4824" t="s">
        <v>19044</v>
      </c>
      <c r="B4824" t="s">
        <v>22946</v>
      </c>
      <c r="C4824" t="s">
        <v>22947</v>
      </c>
      <c r="D4824" t="s">
        <v>22948</v>
      </c>
      <c r="E4824" t="s">
        <v>22949</v>
      </c>
      <c r="F4824" s="2">
        <v>0</v>
      </c>
      <c r="G4824" t="s">
        <v>19149</v>
      </c>
      <c r="H4824" t="s">
        <v>22950</v>
      </c>
      <c r="I4824">
        <v>32</v>
      </c>
      <c r="J4824">
        <v>1</v>
      </c>
      <c r="K4824" t="s">
        <v>19275</v>
      </c>
    </row>
    <row r="4825" spans="1:11" x14ac:dyDescent="0.35">
      <c r="A4825" t="s">
        <v>19044</v>
      </c>
      <c r="B4825" t="s">
        <v>22951</v>
      </c>
      <c r="C4825" t="s">
        <v>22952</v>
      </c>
      <c r="D4825" t="s">
        <v>22953</v>
      </c>
      <c r="E4825" t="s">
        <v>22954</v>
      </c>
      <c r="F4825" s="2">
        <v>0</v>
      </c>
      <c r="G4825" t="s">
        <v>19058</v>
      </c>
      <c r="H4825" t="s">
        <v>22955</v>
      </c>
      <c r="I4825">
        <v>33</v>
      </c>
      <c r="J4825">
        <v>1</v>
      </c>
      <c r="K4825" t="s">
        <v>19275</v>
      </c>
    </row>
    <row r="4826" spans="1:11" x14ac:dyDescent="0.35">
      <c r="A4826" t="s">
        <v>19044</v>
      </c>
      <c r="B4826" t="s">
        <v>22956</v>
      </c>
      <c r="C4826" t="s">
        <v>22957</v>
      </c>
      <c r="D4826" t="s">
        <v>22958</v>
      </c>
      <c r="E4826" t="s">
        <v>22959</v>
      </c>
      <c r="F4826" s="2">
        <v>0</v>
      </c>
      <c r="G4826" t="s">
        <v>81</v>
      </c>
      <c r="H4826" t="s">
        <v>22960</v>
      </c>
      <c r="I4826">
        <v>25</v>
      </c>
      <c r="J4826">
        <v>1</v>
      </c>
      <c r="K4826" t="s">
        <v>19275</v>
      </c>
    </row>
    <row r="4827" spans="1:11" x14ac:dyDescent="0.35">
      <c r="A4827" t="s">
        <v>19044</v>
      </c>
      <c r="B4827" t="s">
        <v>22961</v>
      </c>
      <c r="C4827" t="s">
        <v>19174</v>
      </c>
      <c r="D4827" t="s">
        <v>19175</v>
      </c>
      <c r="E4827" t="s">
        <v>19176</v>
      </c>
      <c r="F4827" s="2">
        <v>0</v>
      </c>
      <c r="G4827" t="s">
        <v>16</v>
      </c>
      <c r="H4827" t="s">
        <v>22962</v>
      </c>
      <c r="I4827">
        <v>33</v>
      </c>
      <c r="J4827">
        <v>1</v>
      </c>
      <c r="K4827" t="s">
        <v>19275</v>
      </c>
    </row>
    <row r="4828" spans="1:11" x14ac:dyDescent="0.35">
      <c r="A4828" t="s">
        <v>19044</v>
      </c>
      <c r="B4828" t="s">
        <v>22963</v>
      </c>
      <c r="C4828" t="s">
        <v>22964</v>
      </c>
      <c r="D4828" t="s">
        <v>22965</v>
      </c>
      <c r="E4828" t="s">
        <v>22966</v>
      </c>
      <c r="F4828" s="2">
        <v>0</v>
      </c>
      <c r="G4828" t="s">
        <v>19213</v>
      </c>
      <c r="H4828" t="s">
        <v>22967</v>
      </c>
      <c r="I4828">
        <v>34</v>
      </c>
      <c r="J4828">
        <v>1</v>
      </c>
      <c r="K4828" t="s">
        <v>19275</v>
      </c>
    </row>
    <row r="4829" spans="1:11" x14ac:dyDescent="0.35">
      <c r="A4829" t="s">
        <v>19044</v>
      </c>
      <c r="B4829" t="s">
        <v>22968</v>
      </c>
      <c r="C4829" t="s">
        <v>22969</v>
      </c>
      <c r="D4829" t="s">
        <v>22970</v>
      </c>
      <c r="E4829" t="s">
        <v>22971</v>
      </c>
      <c r="F4829" s="2">
        <v>0</v>
      </c>
      <c r="G4829" t="s">
        <v>19067</v>
      </c>
      <c r="H4829" t="s">
        <v>22972</v>
      </c>
      <c r="I4829">
        <v>44</v>
      </c>
      <c r="J4829">
        <v>1</v>
      </c>
      <c r="K4829" t="s">
        <v>19269</v>
      </c>
    </row>
    <row r="4830" spans="1:11" x14ac:dyDescent="0.35">
      <c r="A4830" t="s">
        <v>19044</v>
      </c>
      <c r="B4830" t="s">
        <v>22973</v>
      </c>
      <c r="C4830" t="s">
        <v>22974</v>
      </c>
      <c r="D4830" t="s">
        <v>22975</v>
      </c>
      <c r="E4830" t="s">
        <v>22976</v>
      </c>
      <c r="F4830" s="2">
        <v>0</v>
      </c>
      <c r="G4830" t="s">
        <v>45</v>
      </c>
      <c r="H4830" t="s">
        <v>22977</v>
      </c>
      <c r="I4830">
        <v>33</v>
      </c>
      <c r="J4830">
        <v>1</v>
      </c>
      <c r="K4830" t="s">
        <v>19269</v>
      </c>
    </row>
    <row r="4831" spans="1:11" x14ac:dyDescent="0.35">
      <c r="A4831" t="s">
        <v>19044</v>
      </c>
      <c r="B4831" t="s">
        <v>22978</v>
      </c>
      <c r="C4831" t="s">
        <v>22979</v>
      </c>
      <c r="D4831" t="s">
        <v>22980</v>
      </c>
      <c r="E4831" t="s">
        <v>22981</v>
      </c>
      <c r="F4831" s="2">
        <v>0</v>
      </c>
      <c r="G4831" t="s">
        <v>51</v>
      </c>
      <c r="H4831" t="s">
        <v>22982</v>
      </c>
      <c r="I4831">
        <v>31</v>
      </c>
      <c r="J4831">
        <v>1</v>
      </c>
      <c r="K4831" t="s">
        <v>19275</v>
      </c>
    </row>
    <row r="4832" spans="1:11" x14ac:dyDescent="0.35">
      <c r="A4832" t="s">
        <v>19044</v>
      </c>
      <c r="B4832" t="s">
        <v>22983</v>
      </c>
      <c r="C4832" t="s">
        <v>22984</v>
      </c>
      <c r="D4832" t="s">
        <v>22985</v>
      </c>
      <c r="E4832" t="s">
        <v>22986</v>
      </c>
      <c r="F4832" s="2">
        <v>0</v>
      </c>
      <c r="G4832" t="s">
        <v>57</v>
      </c>
      <c r="H4832" t="s">
        <v>22987</v>
      </c>
      <c r="I4832">
        <v>35</v>
      </c>
      <c r="J4832">
        <v>1</v>
      </c>
      <c r="K4832" t="s">
        <v>19275</v>
      </c>
    </row>
    <row r="4833" spans="1:11" x14ac:dyDescent="0.35">
      <c r="A4833" t="s">
        <v>19044</v>
      </c>
      <c r="B4833" t="s">
        <v>22988</v>
      </c>
      <c r="C4833" t="s">
        <v>22989</v>
      </c>
      <c r="D4833" t="s">
        <v>22990</v>
      </c>
      <c r="E4833" t="s">
        <v>22991</v>
      </c>
      <c r="F4833" s="2">
        <v>0</v>
      </c>
      <c r="G4833" t="s">
        <v>19049</v>
      </c>
      <c r="H4833" t="s">
        <v>22992</v>
      </c>
      <c r="I4833">
        <v>25</v>
      </c>
      <c r="J4833">
        <v>1</v>
      </c>
      <c r="K4833" t="s">
        <v>19275</v>
      </c>
    </row>
    <row r="4834" spans="1:11" x14ac:dyDescent="0.35">
      <c r="A4834" t="s">
        <v>19044</v>
      </c>
      <c r="B4834" t="s">
        <v>22993</v>
      </c>
      <c r="C4834" t="s">
        <v>22994</v>
      </c>
      <c r="D4834" t="s">
        <v>22995</v>
      </c>
      <c r="E4834" t="s">
        <v>22996</v>
      </c>
      <c r="F4834" s="2">
        <v>0</v>
      </c>
      <c r="G4834" t="s">
        <v>19149</v>
      </c>
      <c r="H4834" t="s">
        <v>22997</v>
      </c>
      <c r="I4834">
        <v>37</v>
      </c>
      <c r="J4834">
        <v>1</v>
      </c>
      <c r="K4834" t="s">
        <v>19275</v>
      </c>
    </row>
    <row r="4835" spans="1:11" x14ac:dyDescent="0.35">
      <c r="A4835" t="s">
        <v>19044</v>
      </c>
      <c r="B4835" t="s">
        <v>22998</v>
      </c>
      <c r="C4835" t="s">
        <v>22999</v>
      </c>
      <c r="D4835" t="s">
        <v>23000</v>
      </c>
      <c r="E4835" t="s">
        <v>23001</v>
      </c>
      <c r="F4835" s="2">
        <v>0</v>
      </c>
      <c r="G4835" t="s">
        <v>19058</v>
      </c>
      <c r="H4835" t="s">
        <v>23002</v>
      </c>
      <c r="I4835">
        <v>30</v>
      </c>
      <c r="J4835">
        <v>1</v>
      </c>
      <c r="K4835" t="s">
        <v>19275</v>
      </c>
    </row>
    <row r="4836" spans="1:11" x14ac:dyDescent="0.35">
      <c r="A4836" t="s">
        <v>19044</v>
      </c>
      <c r="B4836" t="s">
        <v>23003</v>
      </c>
      <c r="C4836" t="s">
        <v>23004</v>
      </c>
      <c r="D4836" t="s">
        <v>23005</v>
      </c>
      <c r="E4836" t="s">
        <v>23006</v>
      </c>
      <c r="F4836" s="2">
        <v>0</v>
      </c>
      <c r="G4836" t="s">
        <v>81</v>
      </c>
      <c r="H4836" t="s">
        <v>23007</v>
      </c>
      <c r="I4836">
        <v>26</v>
      </c>
      <c r="J4836">
        <v>1</v>
      </c>
      <c r="K4836" t="s">
        <v>19379</v>
      </c>
    </row>
    <row r="4837" spans="1:11" x14ac:dyDescent="0.35">
      <c r="A4837" t="s">
        <v>19044</v>
      </c>
      <c r="B4837" t="s">
        <v>23008</v>
      </c>
      <c r="C4837" t="s">
        <v>23009</v>
      </c>
      <c r="D4837" t="s">
        <v>23010</v>
      </c>
      <c r="E4837" t="s">
        <v>23011</v>
      </c>
      <c r="F4837" s="2">
        <v>0</v>
      </c>
      <c r="G4837" t="s">
        <v>16</v>
      </c>
      <c r="H4837" t="s">
        <v>23012</v>
      </c>
      <c r="I4837">
        <v>66</v>
      </c>
      <c r="J4837">
        <v>1</v>
      </c>
      <c r="K4837" t="s">
        <v>19379</v>
      </c>
    </row>
    <row r="4838" spans="1:11" x14ac:dyDescent="0.35">
      <c r="A4838" t="s">
        <v>19044</v>
      </c>
      <c r="B4838" t="s">
        <v>23013</v>
      </c>
      <c r="C4838" t="s">
        <v>23014</v>
      </c>
      <c r="D4838" t="s">
        <v>23010</v>
      </c>
      <c r="E4838" t="s">
        <v>23011</v>
      </c>
      <c r="F4838" s="2">
        <v>0</v>
      </c>
      <c r="G4838" t="s">
        <v>22</v>
      </c>
      <c r="H4838" t="s">
        <v>23015</v>
      </c>
      <c r="I4838">
        <v>33</v>
      </c>
      <c r="J4838">
        <v>1</v>
      </c>
      <c r="K4838" t="s">
        <v>19379</v>
      </c>
    </row>
    <row r="4839" spans="1:11" x14ac:dyDescent="0.35">
      <c r="A4839" t="s">
        <v>19044</v>
      </c>
      <c r="B4839" t="s">
        <v>23016</v>
      </c>
      <c r="C4839" t="s">
        <v>23017</v>
      </c>
      <c r="D4839" t="s">
        <v>23018</v>
      </c>
      <c r="E4839" t="s">
        <v>23019</v>
      </c>
      <c r="F4839" s="2">
        <v>0</v>
      </c>
      <c r="G4839" t="s">
        <v>19213</v>
      </c>
      <c r="H4839" t="s">
        <v>23020</v>
      </c>
      <c r="I4839">
        <v>63</v>
      </c>
      <c r="J4839">
        <v>1</v>
      </c>
      <c r="K4839" t="s">
        <v>19269</v>
      </c>
    </row>
    <row r="4840" spans="1:11" x14ac:dyDescent="0.35">
      <c r="A4840" t="s">
        <v>19044</v>
      </c>
      <c r="B4840" t="s">
        <v>23021</v>
      </c>
      <c r="C4840" t="s">
        <v>23022</v>
      </c>
      <c r="D4840" t="s">
        <v>23023</v>
      </c>
      <c r="E4840" t="s">
        <v>23024</v>
      </c>
      <c r="F4840" s="2">
        <v>0</v>
      </c>
      <c r="G4840" t="s">
        <v>19067</v>
      </c>
      <c r="H4840" t="s">
        <v>23025</v>
      </c>
      <c r="I4840">
        <v>33</v>
      </c>
      <c r="J4840">
        <v>1</v>
      </c>
      <c r="K4840" t="s">
        <v>19275</v>
      </c>
    </row>
    <row r="4841" spans="1:11" x14ac:dyDescent="0.35">
      <c r="A4841" t="s">
        <v>19044</v>
      </c>
      <c r="B4841" t="s">
        <v>23026</v>
      </c>
      <c r="C4841" t="s">
        <v>23027</v>
      </c>
      <c r="D4841" t="s">
        <v>23028</v>
      </c>
      <c r="E4841" t="s">
        <v>23029</v>
      </c>
      <c r="F4841" s="2">
        <v>0</v>
      </c>
      <c r="G4841" t="s">
        <v>45</v>
      </c>
      <c r="H4841" t="s">
        <v>23030</v>
      </c>
      <c r="I4841">
        <v>30</v>
      </c>
      <c r="J4841">
        <v>1</v>
      </c>
      <c r="K4841" t="s">
        <v>19379</v>
      </c>
    </row>
    <row r="4842" spans="1:11" x14ac:dyDescent="0.35">
      <c r="A4842" t="s">
        <v>19044</v>
      </c>
      <c r="B4842" t="s">
        <v>23031</v>
      </c>
      <c r="C4842" t="s">
        <v>23032</v>
      </c>
      <c r="D4842" t="s">
        <v>23033</v>
      </c>
      <c r="E4842" t="s">
        <v>23034</v>
      </c>
      <c r="F4842" s="2">
        <v>0</v>
      </c>
      <c r="G4842" t="s">
        <v>51</v>
      </c>
      <c r="H4842" t="s">
        <v>23035</v>
      </c>
      <c r="I4842">
        <v>43</v>
      </c>
      <c r="J4842">
        <v>1</v>
      </c>
      <c r="K4842" t="s">
        <v>19379</v>
      </c>
    </row>
    <row r="4843" spans="1:11" x14ac:dyDescent="0.35">
      <c r="A4843" t="s">
        <v>19044</v>
      </c>
      <c r="B4843" t="s">
        <v>23036</v>
      </c>
      <c r="C4843" t="s">
        <v>23037</v>
      </c>
      <c r="D4843" t="s">
        <v>23038</v>
      </c>
      <c r="E4843" t="s">
        <v>23039</v>
      </c>
      <c r="F4843" s="2">
        <v>0</v>
      </c>
      <c r="G4843" t="s">
        <v>57</v>
      </c>
      <c r="H4843" t="s">
        <v>23040</v>
      </c>
      <c r="I4843">
        <v>38</v>
      </c>
      <c r="J4843">
        <v>1</v>
      </c>
      <c r="K4843" t="s">
        <v>19275</v>
      </c>
    </row>
    <row r="4844" spans="1:11" x14ac:dyDescent="0.35">
      <c r="A4844" t="s">
        <v>19044</v>
      </c>
      <c r="B4844" t="s">
        <v>23041</v>
      </c>
      <c r="C4844" t="s">
        <v>23042</v>
      </c>
      <c r="D4844" t="s">
        <v>23043</v>
      </c>
      <c r="E4844" t="s">
        <v>23044</v>
      </c>
      <c r="F4844" s="2">
        <v>0</v>
      </c>
      <c r="G4844" t="s">
        <v>19049</v>
      </c>
      <c r="H4844" t="s">
        <v>23045</v>
      </c>
      <c r="I4844">
        <v>45</v>
      </c>
      <c r="J4844">
        <v>1</v>
      </c>
      <c r="K4844" t="s">
        <v>19269</v>
      </c>
    </row>
    <row r="4845" spans="1:11" x14ac:dyDescent="0.35">
      <c r="A4845" t="s">
        <v>19044</v>
      </c>
      <c r="B4845" t="s">
        <v>23046</v>
      </c>
      <c r="C4845" t="s">
        <v>23047</v>
      </c>
      <c r="D4845" t="s">
        <v>23048</v>
      </c>
      <c r="E4845" t="s">
        <v>23049</v>
      </c>
      <c r="F4845" s="2">
        <v>0</v>
      </c>
      <c r="G4845" t="s">
        <v>19149</v>
      </c>
      <c r="H4845" t="s">
        <v>23050</v>
      </c>
      <c r="I4845">
        <v>26</v>
      </c>
      <c r="J4845">
        <v>1</v>
      </c>
      <c r="K4845" t="s">
        <v>19275</v>
      </c>
    </row>
    <row r="4846" spans="1:11" x14ac:dyDescent="0.35">
      <c r="A4846" t="s">
        <v>19044</v>
      </c>
      <c r="B4846" t="s">
        <v>23051</v>
      </c>
      <c r="C4846" t="s">
        <v>23052</v>
      </c>
      <c r="D4846" t="s">
        <v>23053</v>
      </c>
      <c r="E4846" t="s">
        <v>23054</v>
      </c>
      <c r="F4846" s="2">
        <v>0</v>
      </c>
      <c r="G4846" t="s">
        <v>19058</v>
      </c>
      <c r="H4846" t="s">
        <v>23055</v>
      </c>
      <c r="I4846">
        <v>34</v>
      </c>
      <c r="J4846">
        <v>1</v>
      </c>
      <c r="K4846" t="s">
        <v>19275</v>
      </c>
    </row>
    <row r="4847" spans="1:11" x14ac:dyDescent="0.35">
      <c r="A4847" t="s">
        <v>19044</v>
      </c>
      <c r="B4847" t="s">
        <v>23056</v>
      </c>
      <c r="C4847" t="s">
        <v>23057</v>
      </c>
      <c r="D4847" t="s">
        <v>23058</v>
      </c>
      <c r="E4847" t="s">
        <v>23059</v>
      </c>
      <c r="F4847" s="2">
        <v>0</v>
      </c>
      <c r="G4847" t="s">
        <v>81</v>
      </c>
      <c r="H4847" t="s">
        <v>23060</v>
      </c>
      <c r="I4847">
        <v>32</v>
      </c>
      <c r="J4847">
        <v>1</v>
      </c>
      <c r="K4847" t="s">
        <v>19275</v>
      </c>
    </row>
    <row r="4848" spans="1:11" x14ac:dyDescent="0.35">
      <c r="A4848" t="s">
        <v>19044</v>
      </c>
      <c r="B4848" t="s">
        <v>23061</v>
      </c>
      <c r="C4848" t="s">
        <v>23062</v>
      </c>
      <c r="D4848" t="s">
        <v>23063</v>
      </c>
      <c r="E4848" t="s">
        <v>23064</v>
      </c>
      <c r="F4848" s="2">
        <v>0</v>
      </c>
      <c r="G4848" t="s">
        <v>16</v>
      </c>
      <c r="H4848" t="s">
        <v>23065</v>
      </c>
      <c r="I4848">
        <v>32</v>
      </c>
      <c r="J4848">
        <v>1</v>
      </c>
      <c r="K4848" t="s">
        <v>19275</v>
      </c>
    </row>
    <row r="4849" spans="1:11" x14ac:dyDescent="0.35">
      <c r="A4849" t="s">
        <v>19044</v>
      </c>
      <c r="B4849" t="s">
        <v>23066</v>
      </c>
      <c r="C4849" t="s">
        <v>23067</v>
      </c>
      <c r="D4849" t="s">
        <v>23068</v>
      </c>
      <c r="E4849" t="s">
        <v>23069</v>
      </c>
      <c r="F4849" s="2">
        <v>0</v>
      </c>
      <c r="G4849" t="s">
        <v>22</v>
      </c>
      <c r="H4849" t="s">
        <v>23065</v>
      </c>
      <c r="I4849">
        <v>39</v>
      </c>
      <c r="J4849">
        <v>1</v>
      </c>
      <c r="K4849" t="s">
        <v>19275</v>
      </c>
    </row>
    <row r="4850" spans="1:11" x14ac:dyDescent="0.35">
      <c r="A4850" t="s">
        <v>19044</v>
      </c>
      <c r="B4850" t="s">
        <v>23070</v>
      </c>
      <c r="C4850" t="s">
        <v>23071</v>
      </c>
      <c r="D4850" t="s">
        <v>23072</v>
      </c>
      <c r="E4850" t="s">
        <v>23073</v>
      </c>
      <c r="F4850" s="2">
        <v>0</v>
      </c>
      <c r="G4850" t="s">
        <v>19213</v>
      </c>
      <c r="H4850" t="s">
        <v>23074</v>
      </c>
      <c r="I4850">
        <v>24</v>
      </c>
      <c r="J4850">
        <v>1</v>
      </c>
      <c r="K4850" t="s">
        <v>19269</v>
      </c>
    </row>
    <row r="4851" spans="1:11" x14ac:dyDescent="0.35">
      <c r="A4851" t="s">
        <v>19044</v>
      </c>
      <c r="B4851" t="s">
        <v>23075</v>
      </c>
      <c r="C4851" t="s">
        <v>23076</v>
      </c>
      <c r="D4851" t="s">
        <v>23077</v>
      </c>
      <c r="E4851" t="s">
        <v>23078</v>
      </c>
      <c r="F4851" s="2">
        <v>0</v>
      </c>
      <c r="G4851" t="s">
        <v>19067</v>
      </c>
      <c r="H4851" t="s">
        <v>23079</v>
      </c>
      <c r="I4851">
        <v>45</v>
      </c>
      <c r="J4851">
        <v>1</v>
      </c>
      <c r="K4851" t="s">
        <v>19269</v>
      </c>
    </row>
    <row r="4852" spans="1:11" x14ac:dyDescent="0.35">
      <c r="A4852" t="s">
        <v>19044</v>
      </c>
      <c r="B4852" t="s">
        <v>23080</v>
      </c>
      <c r="C4852" t="s">
        <v>23081</v>
      </c>
      <c r="D4852" t="s">
        <v>23082</v>
      </c>
      <c r="E4852" t="s">
        <v>23083</v>
      </c>
      <c r="F4852" s="2">
        <v>0</v>
      </c>
      <c r="G4852" t="s">
        <v>45</v>
      </c>
      <c r="H4852" t="s">
        <v>23084</v>
      </c>
      <c r="I4852">
        <v>40</v>
      </c>
      <c r="J4852">
        <v>1</v>
      </c>
      <c r="K4852" t="s">
        <v>19275</v>
      </c>
    </row>
    <row r="4853" spans="1:11" x14ac:dyDescent="0.35">
      <c r="A4853" t="s">
        <v>19044</v>
      </c>
      <c r="B4853" t="s">
        <v>23085</v>
      </c>
      <c r="C4853" t="s">
        <v>23086</v>
      </c>
      <c r="D4853" t="s">
        <v>23087</v>
      </c>
      <c r="E4853" t="s">
        <v>23088</v>
      </c>
      <c r="F4853" s="2">
        <v>0</v>
      </c>
      <c r="G4853" t="s">
        <v>51</v>
      </c>
      <c r="H4853" t="s">
        <v>23089</v>
      </c>
      <c r="I4853">
        <v>35</v>
      </c>
      <c r="J4853">
        <v>1</v>
      </c>
      <c r="K4853" t="s">
        <v>19275</v>
      </c>
    </row>
    <row r="4854" spans="1:11" x14ac:dyDescent="0.35">
      <c r="A4854" t="s">
        <v>19044</v>
      </c>
      <c r="B4854" t="s">
        <v>23090</v>
      </c>
      <c r="C4854" t="s">
        <v>23091</v>
      </c>
      <c r="D4854" t="s">
        <v>23092</v>
      </c>
      <c r="E4854" t="s">
        <v>23093</v>
      </c>
      <c r="F4854" s="2">
        <v>0</v>
      </c>
      <c r="G4854" t="s">
        <v>57</v>
      </c>
      <c r="H4854" t="s">
        <v>23094</v>
      </c>
      <c r="I4854">
        <v>29</v>
      </c>
      <c r="J4854">
        <v>1</v>
      </c>
      <c r="K4854" t="s">
        <v>19275</v>
      </c>
    </row>
    <row r="4855" spans="1:11" x14ac:dyDescent="0.35">
      <c r="A4855" t="s">
        <v>19044</v>
      </c>
      <c r="B4855" t="s">
        <v>23095</v>
      </c>
      <c r="C4855" t="s">
        <v>23096</v>
      </c>
      <c r="D4855" t="s">
        <v>23097</v>
      </c>
      <c r="E4855" t="s">
        <v>23098</v>
      </c>
      <c r="F4855" s="2">
        <v>0</v>
      </c>
      <c r="G4855" t="s">
        <v>19149</v>
      </c>
      <c r="H4855" t="s">
        <v>23099</v>
      </c>
      <c r="I4855">
        <v>32</v>
      </c>
      <c r="J4855">
        <v>1</v>
      </c>
      <c r="K4855" t="s">
        <v>19275</v>
      </c>
    </row>
    <row r="4856" spans="1:11" x14ac:dyDescent="0.35">
      <c r="A4856" t="s">
        <v>19044</v>
      </c>
      <c r="B4856" t="s">
        <v>23100</v>
      </c>
      <c r="C4856" t="s">
        <v>23101</v>
      </c>
      <c r="D4856" t="s">
        <v>23102</v>
      </c>
      <c r="E4856" t="s">
        <v>23103</v>
      </c>
      <c r="F4856" s="2">
        <v>0</v>
      </c>
      <c r="G4856" t="s">
        <v>19058</v>
      </c>
      <c r="H4856" t="s">
        <v>23104</v>
      </c>
      <c r="I4856">
        <v>30</v>
      </c>
      <c r="J4856">
        <v>1</v>
      </c>
      <c r="K4856" t="s">
        <v>19275</v>
      </c>
    </row>
    <row r="4857" spans="1:11" x14ac:dyDescent="0.35">
      <c r="A4857" t="s">
        <v>19044</v>
      </c>
      <c r="B4857" t="s">
        <v>23105</v>
      </c>
      <c r="C4857" t="s">
        <v>23106</v>
      </c>
      <c r="D4857" t="s">
        <v>23107</v>
      </c>
      <c r="E4857" t="s">
        <v>23108</v>
      </c>
      <c r="F4857" s="2">
        <v>0</v>
      </c>
      <c r="G4857" t="s">
        <v>81</v>
      </c>
      <c r="H4857" t="s">
        <v>23109</v>
      </c>
      <c r="I4857">
        <v>29</v>
      </c>
      <c r="J4857">
        <v>1</v>
      </c>
      <c r="K4857" t="s">
        <v>19275</v>
      </c>
    </row>
    <row r="4858" spans="1:11" x14ac:dyDescent="0.35">
      <c r="A4858" t="s">
        <v>19044</v>
      </c>
      <c r="B4858" t="s">
        <v>23110</v>
      </c>
      <c r="C4858" t="s">
        <v>23111</v>
      </c>
      <c r="D4858" t="s">
        <v>23112</v>
      </c>
      <c r="E4858" t="s">
        <v>23113</v>
      </c>
      <c r="F4858" s="2">
        <v>0</v>
      </c>
      <c r="G4858" t="s">
        <v>16</v>
      </c>
      <c r="H4858" t="s">
        <v>23114</v>
      </c>
      <c r="I4858">
        <v>42</v>
      </c>
      <c r="J4858">
        <v>1</v>
      </c>
      <c r="K4858" t="s">
        <v>19269</v>
      </c>
    </row>
    <row r="4859" spans="1:11" x14ac:dyDescent="0.35">
      <c r="A4859" t="s">
        <v>19044</v>
      </c>
      <c r="B4859" t="s">
        <v>23115</v>
      </c>
      <c r="C4859" t="s">
        <v>23116</v>
      </c>
      <c r="D4859" t="s">
        <v>23117</v>
      </c>
      <c r="E4859" t="s">
        <v>23118</v>
      </c>
      <c r="F4859" s="2">
        <v>0</v>
      </c>
      <c r="G4859" t="s">
        <v>22</v>
      </c>
      <c r="H4859" t="s">
        <v>23119</v>
      </c>
      <c r="I4859">
        <v>22</v>
      </c>
      <c r="J4859">
        <v>1</v>
      </c>
      <c r="K4859" t="s">
        <v>19275</v>
      </c>
    </row>
    <row r="4860" spans="1:11" x14ac:dyDescent="0.35">
      <c r="A4860" t="s">
        <v>19044</v>
      </c>
      <c r="B4860" t="s">
        <v>23120</v>
      </c>
      <c r="C4860" t="s">
        <v>23121</v>
      </c>
      <c r="D4860" t="s">
        <v>23122</v>
      </c>
      <c r="E4860" t="s">
        <v>23123</v>
      </c>
      <c r="F4860" s="2">
        <v>0</v>
      </c>
      <c r="G4860" t="s">
        <v>19213</v>
      </c>
      <c r="H4860" t="s">
        <v>23124</v>
      </c>
      <c r="I4860">
        <v>193</v>
      </c>
      <c r="J4860">
        <v>1</v>
      </c>
      <c r="K4860" t="s">
        <v>19275</v>
      </c>
    </row>
    <row r="4861" spans="1:11" x14ac:dyDescent="0.35">
      <c r="A4861" t="s">
        <v>19044</v>
      </c>
      <c r="B4861" t="s">
        <v>23125</v>
      </c>
      <c r="C4861" t="s">
        <v>23126</v>
      </c>
      <c r="D4861" t="s">
        <v>23127</v>
      </c>
      <c r="E4861" t="s">
        <v>23128</v>
      </c>
      <c r="F4861" s="2">
        <v>0</v>
      </c>
      <c r="G4861" t="s">
        <v>19067</v>
      </c>
      <c r="H4861" t="s">
        <v>23129</v>
      </c>
      <c r="I4861">
        <v>34</v>
      </c>
      <c r="J4861">
        <v>1</v>
      </c>
      <c r="K4861" t="s">
        <v>19275</v>
      </c>
    </row>
    <row r="4862" spans="1:11" x14ac:dyDescent="0.35">
      <c r="A4862" t="s">
        <v>19044</v>
      </c>
      <c r="B4862" t="s">
        <v>23130</v>
      </c>
      <c r="C4862" t="s">
        <v>23131</v>
      </c>
      <c r="D4862" t="s">
        <v>23132</v>
      </c>
      <c r="E4862" t="s">
        <v>23133</v>
      </c>
      <c r="F4862" s="2">
        <v>0</v>
      </c>
      <c r="G4862" t="s">
        <v>45</v>
      </c>
      <c r="H4862" t="s">
        <v>23134</v>
      </c>
      <c r="I4862">
        <v>43</v>
      </c>
      <c r="J4862">
        <v>1</v>
      </c>
      <c r="K4862" t="s">
        <v>19379</v>
      </c>
    </row>
    <row r="4863" spans="1:11" x14ac:dyDescent="0.35">
      <c r="A4863" t="s">
        <v>19044</v>
      </c>
      <c r="B4863" t="s">
        <v>23135</v>
      </c>
      <c r="C4863" t="s">
        <v>23136</v>
      </c>
      <c r="D4863" t="s">
        <v>23132</v>
      </c>
      <c r="E4863" t="s">
        <v>23133</v>
      </c>
      <c r="F4863" s="2">
        <v>0</v>
      </c>
      <c r="G4863" t="s">
        <v>51</v>
      </c>
      <c r="H4863" t="s">
        <v>23137</v>
      </c>
      <c r="I4863">
        <v>41</v>
      </c>
      <c r="J4863">
        <v>1</v>
      </c>
      <c r="K4863" t="s">
        <v>19269</v>
      </c>
    </row>
    <row r="4864" spans="1:11" x14ac:dyDescent="0.35">
      <c r="A4864" t="s">
        <v>19044</v>
      </c>
      <c r="B4864" t="s">
        <v>23138</v>
      </c>
      <c r="C4864" t="s">
        <v>23139</v>
      </c>
      <c r="D4864" t="s">
        <v>23140</v>
      </c>
      <c r="E4864" t="s">
        <v>23141</v>
      </c>
      <c r="F4864" s="2">
        <v>0</v>
      </c>
      <c r="G4864" t="s">
        <v>57</v>
      </c>
      <c r="H4864" t="s">
        <v>23142</v>
      </c>
      <c r="I4864">
        <v>34</v>
      </c>
      <c r="J4864">
        <v>1</v>
      </c>
      <c r="K4864" t="s">
        <v>19275</v>
      </c>
    </row>
    <row r="4865" spans="1:11" x14ac:dyDescent="0.35">
      <c r="A4865" t="s">
        <v>19044</v>
      </c>
      <c r="B4865" t="s">
        <v>23143</v>
      </c>
      <c r="C4865" t="s">
        <v>23144</v>
      </c>
      <c r="D4865" t="s">
        <v>23145</v>
      </c>
      <c r="E4865" t="s">
        <v>23146</v>
      </c>
      <c r="F4865" s="2">
        <v>0</v>
      </c>
      <c r="G4865" t="s">
        <v>19049</v>
      </c>
      <c r="H4865" t="s">
        <v>19306</v>
      </c>
      <c r="I4865">
        <v>37</v>
      </c>
      <c r="J4865">
        <v>1</v>
      </c>
      <c r="K4865" t="s">
        <v>19275</v>
      </c>
    </row>
    <row r="4866" spans="1:11" x14ac:dyDescent="0.35">
      <c r="A4866" t="s">
        <v>19044</v>
      </c>
      <c r="B4866" t="s">
        <v>23147</v>
      </c>
      <c r="C4866" t="s">
        <v>23148</v>
      </c>
      <c r="D4866" t="s">
        <v>23149</v>
      </c>
      <c r="E4866" t="s">
        <v>23150</v>
      </c>
      <c r="F4866" s="2">
        <v>0</v>
      </c>
      <c r="G4866" t="s">
        <v>19149</v>
      </c>
      <c r="H4866" t="s">
        <v>23151</v>
      </c>
      <c r="I4866">
        <v>28</v>
      </c>
      <c r="J4866">
        <v>1</v>
      </c>
      <c r="K4866" t="s">
        <v>19379</v>
      </c>
    </row>
    <row r="4867" spans="1:11" x14ac:dyDescent="0.35">
      <c r="A4867" t="s">
        <v>19044</v>
      </c>
      <c r="B4867" t="s">
        <v>23152</v>
      </c>
      <c r="C4867" t="s">
        <v>23153</v>
      </c>
      <c r="D4867" t="s">
        <v>23154</v>
      </c>
      <c r="E4867" t="s">
        <v>23155</v>
      </c>
      <c r="F4867" s="2">
        <v>0</v>
      </c>
      <c r="G4867" t="s">
        <v>19058</v>
      </c>
      <c r="H4867" t="s">
        <v>23156</v>
      </c>
      <c r="I4867">
        <v>26</v>
      </c>
      <c r="J4867">
        <v>1</v>
      </c>
      <c r="K4867" t="s">
        <v>19275</v>
      </c>
    </row>
    <row r="4868" spans="1:11" x14ac:dyDescent="0.35">
      <c r="A4868" t="s">
        <v>19044</v>
      </c>
      <c r="B4868" t="s">
        <v>23157</v>
      </c>
      <c r="C4868" t="s">
        <v>23158</v>
      </c>
      <c r="D4868" t="s">
        <v>23159</v>
      </c>
      <c r="E4868" t="s">
        <v>23160</v>
      </c>
      <c r="F4868" s="2">
        <v>0</v>
      </c>
      <c r="G4868" t="s">
        <v>81</v>
      </c>
      <c r="H4868" t="s">
        <v>23161</v>
      </c>
      <c r="I4868">
        <v>38</v>
      </c>
      <c r="J4868">
        <v>1</v>
      </c>
      <c r="K4868" t="s">
        <v>19275</v>
      </c>
    </row>
    <row r="4869" spans="1:11" x14ac:dyDescent="0.35">
      <c r="A4869" t="s">
        <v>19044</v>
      </c>
      <c r="B4869" t="s">
        <v>23162</v>
      </c>
      <c r="C4869" t="s">
        <v>23163</v>
      </c>
      <c r="D4869" t="s">
        <v>23164</v>
      </c>
      <c r="E4869" t="s">
        <v>23165</v>
      </c>
      <c r="F4869" s="2">
        <v>0</v>
      </c>
      <c r="G4869" t="s">
        <v>16</v>
      </c>
      <c r="H4869" t="s">
        <v>23166</v>
      </c>
      <c r="I4869">
        <v>39</v>
      </c>
      <c r="J4869">
        <v>1</v>
      </c>
      <c r="K4869" t="s">
        <v>19275</v>
      </c>
    </row>
    <row r="4870" spans="1:11" x14ac:dyDescent="0.35">
      <c r="A4870" t="s">
        <v>19044</v>
      </c>
      <c r="B4870" t="s">
        <v>23167</v>
      </c>
      <c r="C4870" t="s">
        <v>23168</v>
      </c>
      <c r="D4870" t="s">
        <v>23169</v>
      </c>
      <c r="E4870" t="s">
        <v>23170</v>
      </c>
      <c r="F4870" s="2">
        <v>0</v>
      </c>
      <c r="G4870" t="s">
        <v>22</v>
      </c>
      <c r="H4870" t="s">
        <v>23171</v>
      </c>
      <c r="I4870">
        <v>48</v>
      </c>
      <c r="J4870">
        <v>1</v>
      </c>
      <c r="K4870" t="s">
        <v>19269</v>
      </c>
    </row>
    <row r="4871" spans="1:11" x14ac:dyDescent="0.35">
      <c r="A4871" t="s">
        <v>19044</v>
      </c>
      <c r="B4871" t="s">
        <v>23172</v>
      </c>
      <c r="C4871" t="s">
        <v>23173</v>
      </c>
      <c r="D4871" t="s">
        <v>23174</v>
      </c>
      <c r="E4871" t="s">
        <v>23175</v>
      </c>
      <c r="F4871" s="2">
        <v>0</v>
      </c>
      <c r="G4871" t="s">
        <v>19213</v>
      </c>
      <c r="H4871" t="s">
        <v>23176</v>
      </c>
      <c r="I4871">
        <v>0</v>
      </c>
      <c r="J4871">
        <v>1</v>
      </c>
      <c r="K4871" t="s">
        <v>19275</v>
      </c>
    </row>
    <row r="4872" spans="1:11" x14ac:dyDescent="0.35">
      <c r="A4872" t="s">
        <v>19044</v>
      </c>
      <c r="B4872" t="s">
        <v>23177</v>
      </c>
      <c r="C4872" t="s">
        <v>23178</v>
      </c>
      <c r="D4872" t="s">
        <v>23179</v>
      </c>
      <c r="E4872" t="s">
        <v>23180</v>
      </c>
      <c r="F4872" s="2">
        <v>0</v>
      </c>
      <c r="G4872" t="s">
        <v>19067</v>
      </c>
      <c r="H4872" t="s">
        <v>23181</v>
      </c>
      <c r="I4872">
        <v>36</v>
      </c>
      <c r="J4872">
        <v>1</v>
      </c>
      <c r="K4872" t="s">
        <v>19269</v>
      </c>
    </row>
    <row r="4873" spans="1:11" x14ac:dyDescent="0.35">
      <c r="A4873" t="s">
        <v>19044</v>
      </c>
      <c r="B4873" t="s">
        <v>23182</v>
      </c>
      <c r="C4873" t="s">
        <v>23183</v>
      </c>
      <c r="D4873" t="s">
        <v>23184</v>
      </c>
      <c r="E4873" t="s">
        <v>23185</v>
      </c>
      <c r="F4873" s="2">
        <v>0</v>
      </c>
      <c r="G4873" t="s">
        <v>45</v>
      </c>
      <c r="H4873" t="s">
        <v>23186</v>
      </c>
      <c r="I4873">
        <v>20</v>
      </c>
      <c r="J4873">
        <v>1</v>
      </c>
      <c r="K4873" t="s">
        <v>19275</v>
      </c>
    </row>
    <row r="4874" spans="1:11" x14ac:dyDescent="0.35">
      <c r="A4874" t="s">
        <v>19044</v>
      </c>
      <c r="B4874" t="s">
        <v>23187</v>
      </c>
      <c r="C4874" t="s">
        <v>23188</v>
      </c>
      <c r="D4874" t="s">
        <v>23184</v>
      </c>
      <c r="E4874" t="s">
        <v>23185</v>
      </c>
      <c r="F4874" s="2">
        <v>0</v>
      </c>
      <c r="G4874" t="s">
        <v>51</v>
      </c>
      <c r="H4874" t="s">
        <v>23186</v>
      </c>
      <c r="I4874">
        <v>22</v>
      </c>
      <c r="J4874">
        <v>1</v>
      </c>
      <c r="K4874" t="s">
        <v>19275</v>
      </c>
    </row>
    <row r="4875" spans="1:11" x14ac:dyDescent="0.35">
      <c r="A4875" t="s">
        <v>19044</v>
      </c>
      <c r="B4875" t="s">
        <v>23189</v>
      </c>
      <c r="C4875" t="s">
        <v>23190</v>
      </c>
      <c r="D4875" t="s">
        <v>23191</v>
      </c>
      <c r="E4875" t="s">
        <v>23192</v>
      </c>
      <c r="F4875" s="2">
        <v>0</v>
      </c>
      <c r="G4875" t="s">
        <v>57</v>
      </c>
      <c r="H4875" t="s">
        <v>23193</v>
      </c>
      <c r="I4875">
        <v>25</v>
      </c>
      <c r="J4875">
        <v>1</v>
      </c>
      <c r="K4875" t="s">
        <v>19275</v>
      </c>
    </row>
    <row r="4876" spans="1:11" x14ac:dyDescent="0.35">
      <c r="A4876" t="s">
        <v>19044</v>
      </c>
      <c r="B4876" t="s">
        <v>23194</v>
      </c>
      <c r="C4876" t="s">
        <v>23195</v>
      </c>
      <c r="D4876" t="s">
        <v>23196</v>
      </c>
      <c r="E4876" t="s">
        <v>23197</v>
      </c>
      <c r="F4876" s="2">
        <v>0</v>
      </c>
      <c r="G4876" t="s">
        <v>19049</v>
      </c>
      <c r="H4876" t="s">
        <v>23198</v>
      </c>
      <c r="I4876">
        <v>25</v>
      </c>
      <c r="J4876">
        <v>1</v>
      </c>
      <c r="K4876" t="s">
        <v>19275</v>
      </c>
    </row>
    <row r="4877" spans="1:11" x14ac:dyDescent="0.35">
      <c r="A4877" t="s">
        <v>19044</v>
      </c>
      <c r="B4877" t="s">
        <v>23199</v>
      </c>
      <c r="C4877" t="s">
        <v>23200</v>
      </c>
      <c r="D4877" t="s">
        <v>23201</v>
      </c>
      <c r="E4877" t="s">
        <v>23202</v>
      </c>
      <c r="F4877" s="2">
        <v>0</v>
      </c>
      <c r="G4877" t="s">
        <v>19149</v>
      </c>
      <c r="H4877" t="s">
        <v>23203</v>
      </c>
      <c r="I4877">
        <v>32</v>
      </c>
      <c r="J4877">
        <v>1</v>
      </c>
      <c r="K4877" t="s">
        <v>19275</v>
      </c>
    </row>
    <row r="4878" spans="1:11" x14ac:dyDescent="0.35">
      <c r="A4878" t="s">
        <v>19044</v>
      </c>
      <c r="B4878" t="s">
        <v>23204</v>
      </c>
      <c r="C4878" t="s">
        <v>23205</v>
      </c>
      <c r="D4878" t="s">
        <v>23206</v>
      </c>
      <c r="E4878" t="s">
        <v>23207</v>
      </c>
      <c r="F4878" s="2">
        <v>0</v>
      </c>
      <c r="G4878" t="s">
        <v>19058</v>
      </c>
      <c r="H4878" t="s">
        <v>23208</v>
      </c>
      <c r="I4878">
        <v>38</v>
      </c>
      <c r="J4878">
        <v>1</v>
      </c>
      <c r="K4878" t="s">
        <v>19275</v>
      </c>
    </row>
    <row r="4879" spans="1:11" x14ac:dyDescent="0.35">
      <c r="A4879" t="s">
        <v>19044</v>
      </c>
      <c r="B4879" t="s">
        <v>23209</v>
      </c>
      <c r="C4879" t="s">
        <v>23210</v>
      </c>
      <c r="D4879" t="s">
        <v>23206</v>
      </c>
      <c r="E4879" t="s">
        <v>23207</v>
      </c>
      <c r="F4879" s="2">
        <v>0</v>
      </c>
      <c r="G4879" t="s">
        <v>81</v>
      </c>
      <c r="H4879" t="s">
        <v>23208</v>
      </c>
      <c r="I4879">
        <v>47</v>
      </c>
      <c r="J4879">
        <v>1</v>
      </c>
      <c r="K4879" t="s">
        <v>19269</v>
      </c>
    </row>
    <row r="4880" spans="1:11" x14ac:dyDescent="0.35">
      <c r="A4880" t="s">
        <v>19044</v>
      </c>
      <c r="B4880" t="s">
        <v>23211</v>
      </c>
      <c r="C4880" t="s">
        <v>23212</v>
      </c>
      <c r="D4880" t="s">
        <v>23213</v>
      </c>
      <c r="E4880" t="s">
        <v>23214</v>
      </c>
      <c r="F4880" s="2">
        <v>0</v>
      </c>
      <c r="G4880" t="s">
        <v>16</v>
      </c>
      <c r="H4880" t="s">
        <v>23215</v>
      </c>
      <c r="I4880">
        <v>25</v>
      </c>
      <c r="J4880">
        <v>1</v>
      </c>
      <c r="K4880" t="s">
        <v>19275</v>
      </c>
    </row>
    <row r="4881" spans="1:11" x14ac:dyDescent="0.35">
      <c r="A4881" t="s">
        <v>19044</v>
      </c>
      <c r="B4881" t="s">
        <v>23216</v>
      </c>
      <c r="C4881" t="s">
        <v>23217</v>
      </c>
      <c r="D4881" t="s">
        <v>23218</v>
      </c>
      <c r="E4881" t="s">
        <v>23219</v>
      </c>
      <c r="F4881" s="2">
        <v>0</v>
      </c>
      <c r="G4881" t="s">
        <v>22</v>
      </c>
      <c r="H4881" t="s">
        <v>23220</v>
      </c>
      <c r="I4881">
        <v>32</v>
      </c>
      <c r="J4881">
        <v>1</v>
      </c>
      <c r="K4881" t="s">
        <v>19275</v>
      </c>
    </row>
    <row r="4882" spans="1:11" x14ac:dyDescent="0.35">
      <c r="A4882" t="s">
        <v>19044</v>
      </c>
      <c r="B4882" t="s">
        <v>23221</v>
      </c>
      <c r="C4882" t="s">
        <v>23222</v>
      </c>
      <c r="D4882" t="s">
        <v>23223</v>
      </c>
      <c r="E4882" t="s">
        <v>23224</v>
      </c>
      <c r="F4882" s="2">
        <v>0</v>
      </c>
      <c r="G4882" t="s">
        <v>19213</v>
      </c>
      <c r="H4882" t="s">
        <v>23225</v>
      </c>
      <c r="I4882">
        <v>37</v>
      </c>
      <c r="J4882">
        <v>1</v>
      </c>
      <c r="K4882" t="s">
        <v>19275</v>
      </c>
    </row>
    <row r="4883" spans="1:11" x14ac:dyDescent="0.35">
      <c r="A4883" t="s">
        <v>19044</v>
      </c>
      <c r="B4883" t="s">
        <v>23226</v>
      </c>
      <c r="C4883" t="s">
        <v>23227</v>
      </c>
      <c r="D4883" t="s">
        <v>23228</v>
      </c>
      <c r="E4883" t="s">
        <v>23229</v>
      </c>
      <c r="F4883" s="2">
        <v>0</v>
      </c>
      <c r="G4883" t="s">
        <v>19067</v>
      </c>
      <c r="H4883" t="s">
        <v>23230</v>
      </c>
      <c r="I4883">
        <v>39</v>
      </c>
      <c r="J4883">
        <v>1</v>
      </c>
      <c r="K4883" t="s">
        <v>19275</v>
      </c>
    </row>
    <row r="4884" spans="1:11" x14ac:dyDescent="0.35">
      <c r="A4884" t="s">
        <v>19044</v>
      </c>
      <c r="B4884" t="s">
        <v>23231</v>
      </c>
      <c r="C4884" t="s">
        <v>23232</v>
      </c>
      <c r="D4884" t="s">
        <v>23233</v>
      </c>
      <c r="E4884" t="s">
        <v>23234</v>
      </c>
      <c r="F4884" s="2">
        <v>0</v>
      </c>
      <c r="G4884" t="s">
        <v>45</v>
      </c>
      <c r="H4884" t="s">
        <v>23235</v>
      </c>
      <c r="I4884">
        <v>43</v>
      </c>
      <c r="J4884">
        <v>1</v>
      </c>
      <c r="K4884" t="s">
        <v>19281</v>
      </c>
    </row>
    <row r="4885" spans="1:11" x14ac:dyDescent="0.35">
      <c r="A4885" t="s">
        <v>19044</v>
      </c>
      <c r="B4885" t="s">
        <v>23236</v>
      </c>
      <c r="C4885" t="s">
        <v>23237</v>
      </c>
      <c r="D4885" t="s">
        <v>23238</v>
      </c>
      <c r="E4885" t="s">
        <v>23239</v>
      </c>
      <c r="F4885" s="2">
        <v>0</v>
      </c>
      <c r="G4885" t="s">
        <v>51</v>
      </c>
      <c r="H4885" t="s">
        <v>23240</v>
      </c>
      <c r="I4885">
        <v>28</v>
      </c>
      <c r="J4885">
        <v>1</v>
      </c>
      <c r="K4885" t="s">
        <v>19275</v>
      </c>
    </row>
    <row r="4886" spans="1:11" x14ac:dyDescent="0.35">
      <c r="A4886" t="s">
        <v>19044</v>
      </c>
      <c r="B4886" t="s">
        <v>23241</v>
      </c>
      <c r="C4886" t="s">
        <v>23242</v>
      </c>
      <c r="D4886" t="s">
        <v>23243</v>
      </c>
      <c r="E4886" t="s">
        <v>23244</v>
      </c>
      <c r="F4886" s="2">
        <v>0</v>
      </c>
      <c r="G4886" t="s">
        <v>57</v>
      </c>
      <c r="H4886" t="s">
        <v>23245</v>
      </c>
      <c r="I4886">
        <v>48</v>
      </c>
      <c r="J4886">
        <v>1</v>
      </c>
      <c r="K4886" t="s">
        <v>19269</v>
      </c>
    </row>
    <row r="4887" spans="1:11" x14ac:dyDescent="0.35">
      <c r="A4887" t="s">
        <v>19044</v>
      </c>
      <c r="B4887" t="s">
        <v>23246</v>
      </c>
      <c r="C4887" t="s">
        <v>23247</v>
      </c>
      <c r="D4887" t="s">
        <v>23248</v>
      </c>
      <c r="E4887" t="s">
        <v>23249</v>
      </c>
      <c r="F4887" s="2">
        <v>0</v>
      </c>
      <c r="G4887" t="s">
        <v>19049</v>
      </c>
      <c r="H4887" t="s">
        <v>23250</v>
      </c>
      <c r="I4887">
        <v>34</v>
      </c>
      <c r="J4887">
        <v>1</v>
      </c>
      <c r="K4887" t="s">
        <v>19275</v>
      </c>
    </row>
    <row r="4888" spans="1:11" x14ac:dyDescent="0.35">
      <c r="A4888" t="s">
        <v>19044</v>
      </c>
      <c r="B4888" t="s">
        <v>23251</v>
      </c>
      <c r="C4888" t="s">
        <v>23252</v>
      </c>
      <c r="D4888" t="s">
        <v>23248</v>
      </c>
      <c r="E4888" t="s">
        <v>23249</v>
      </c>
      <c r="F4888" s="2">
        <v>0</v>
      </c>
      <c r="G4888" t="s">
        <v>19149</v>
      </c>
      <c r="H4888" t="s">
        <v>23250</v>
      </c>
      <c r="I4888">
        <v>44</v>
      </c>
      <c r="J4888">
        <v>1</v>
      </c>
      <c r="K4888" t="s">
        <v>19275</v>
      </c>
    </row>
    <row r="4889" spans="1:11" x14ac:dyDescent="0.35">
      <c r="A4889" t="s">
        <v>19044</v>
      </c>
      <c r="B4889" t="s">
        <v>23253</v>
      </c>
      <c r="C4889" t="s">
        <v>23254</v>
      </c>
      <c r="D4889" t="s">
        <v>23255</v>
      </c>
      <c r="E4889" t="s">
        <v>23256</v>
      </c>
      <c r="F4889" s="2">
        <v>0</v>
      </c>
      <c r="G4889" t="s">
        <v>19058</v>
      </c>
      <c r="H4889" t="s">
        <v>23257</v>
      </c>
      <c r="I4889">
        <v>40</v>
      </c>
      <c r="J4889">
        <v>1</v>
      </c>
      <c r="K4889" t="s">
        <v>19269</v>
      </c>
    </row>
    <row r="4890" spans="1:11" x14ac:dyDescent="0.35">
      <c r="A4890" t="s">
        <v>19044</v>
      </c>
      <c r="B4890" t="s">
        <v>23258</v>
      </c>
      <c r="C4890" t="s">
        <v>23259</v>
      </c>
      <c r="D4890" t="s">
        <v>23260</v>
      </c>
      <c r="E4890" t="s">
        <v>23261</v>
      </c>
      <c r="F4890" s="2">
        <v>0</v>
      </c>
      <c r="G4890" t="s">
        <v>81</v>
      </c>
      <c r="H4890" t="s">
        <v>23262</v>
      </c>
      <c r="I4890">
        <v>51</v>
      </c>
      <c r="J4890">
        <v>1</v>
      </c>
      <c r="K4890" t="s">
        <v>19379</v>
      </c>
    </row>
    <row r="4891" spans="1:11" x14ac:dyDescent="0.35">
      <c r="A4891" t="s">
        <v>19044</v>
      </c>
      <c r="B4891" t="s">
        <v>23263</v>
      </c>
      <c r="C4891" t="s">
        <v>23264</v>
      </c>
      <c r="D4891" t="s">
        <v>23265</v>
      </c>
      <c r="E4891" t="s">
        <v>23266</v>
      </c>
      <c r="F4891" s="2">
        <v>0</v>
      </c>
      <c r="G4891" t="s">
        <v>16</v>
      </c>
      <c r="H4891" t="s">
        <v>23267</v>
      </c>
      <c r="I4891">
        <v>26</v>
      </c>
      <c r="J4891">
        <v>1</v>
      </c>
      <c r="K4891" t="s">
        <v>19275</v>
      </c>
    </row>
    <row r="4892" spans="1:11" x14ac:dyDescent="0.35">
      <c r="A4892" t="s">
        <v>19044</v>
      </c>
      <c r="B4892" t="s">
        <v>23268</v>
      </c>
      <c r="C4892" t="s">
        <v>23269</v>
      </c>
      <c r="D4892" t="s">
        <v>23270</v>
      </c>
      <c r="E4892" t="s">
        <v>23271</v>
      </c>
      <c r="F4892" s="2">
        <v>0</v>
      </c>
      <c r="G4892" t="s">
        <v>22</v>
      </c>
      <c r="H4892" t="s">
        <v>23272</v>
      </c>
      <c r="I4892">
        <v>28</v>
      </c>
      <c r="J4892">
        <v>1</v>
      </c>
      <c r="K4892" t="s">
        <v>19379</v>
      </c>
    </row>
    <row r="4893" spans="1:11" x14ac:dyDescent="0.35">
      <c r="A4893" t="s">
        <v>19044</v>
      </c>
      <c r="B4893" t="s">
        <v>23273</v>
      </c>
      <c r="C4893" t="s">
        <v>23274</v>
      </c>
      <c r="D4893" t="s">
        <v>23275</v>
      </c>
      <c r="E4893" t="s">
        <v>23276</v>
      </c>
      <c r="F4893" s="2">
        <v>0</v>
      </c>
      <c r="G4893" t="s">
        <v>19213</v>
      </c>
      <c r="H4893" t="s">
        <v>23277</v>
      </c>
      <c r="I4893">
        <v>39</v>
      </c>
      <c r="J4893">
        <v>1</v>
      </c>
      <c r="K4893" t="s">
        <v>19275</v>
      </c>
    </row>
    <row r="4894" spans="1:11" x14ac:dyDescent="0.35">
      <c r="A4894" t="s">
        <v>19044</v>
      </c>
      <c r="B4894" t="s">
        <v>23278</v>
      </c>
      <c r="C4894" t="s">
        <v>23279</v>
      </c>
      <c r="D4894" t="s">
        <v>23280</v>
      </c>
      <c r="E4894" t="s">
        <v>23281</v>
      </c>
      <c r="F4894" s="2">
        <v>0</v>
      </c>
      <c r="G4894" t="s">
        <v>19067</v>
      </c>
      <c r="H4894" t="s">
        <v>23282</v>
      </c>
      <c r="I4894">
        <v>44</v>
      </c>
      <c r="J4894">
        <v>1</v>
      </c>
      <c r="K4894" t="s">
        <v>19275</v>
      </c>
    </row>
    <row r="4895" spans="1:11" x14ac:dyDescent="0.35">
      <c r="A4895" t="s">
        <v>19044</v>
      </c>
      <c r="B4895" t="s">
        <v>23283</v>
      </c>
      <c r="C4895" t="s">
        <v>23284</v>
      </c>
      <c r="D4895" t="s">
        <v>23280</v>
      </c>
      <c r="E4895" t="s">
        <v>23281</v>
      </c>
      <c r="F4895" s="2">
        <v>0</v>
      </c>
      <c r="G4895" t="s">
        <v>45</v>
      </c>
      <c r="H4895" t="s">
        <v>23282</v>
      </c>
      <c r="I4895">
        <v>48</v>
      </c>
      <c r="J4895">
        <v>1</v>
      </c>
      <c r="K4895" t="s">
        <v>19275</v>
      </c>
    </row>
    <row r="4896" spans="1:11" x14ac:dyDescent="0.35">
      <c r="A4896" t="s">
        <v>19044</v>
      </c>
      <c r="B4896" t="s">
        <v>23285</v>
      </c>
      <c r="C4896" t="s">
        <v>23286</v>
      </c>
      <c r="D4896" t="s">
        <v>23287</v>
      </c>
      <c r="E4896" t="s">
        <v>23288</v>
      </c>
      <c r="F4896" s="2">
        <v>0</v>
      </c>
      <c r="G4896" t="s">
        <v>51</v>
      </c>
      <c r="H4896" t="s">
        <v>23289</v>
      </c>
      <c r="I4896">
        <v>20</v>
      </c>
      <c r="J4896">
        <v>1</v>
      </c>
      <c r="K4896" t="s">
        <v>19275</v>
      </c>
    </row>
    <row r="4897" spans="1:11" x14ac:dyDescent="0.35">
      <c r="A4897" t="s">
        <v>19044</v>
      </c>
      <c r="B4897" t="s">
        <v>23290</v>
      </c>
      <c r="C4897" t="s">
        <v>23291</v>
      </c>
      <c r="D4897" t="s">
        <v>23292</v>
      </c>
      <c r="E4897" t="s">
        <v>23293</v>
      </c>
      <c r="F4897" s="2">
        <v>0</v>
      </c>
      <c r="G4897" t="s">
        <v>57</v>
      </c>
      <c r="H4897" t="s">
        <v>23294</v>
      </c>
      <c r="I4897">
        <v>103</v>
      </c>
      <c r="J4897">
        <v>1</v>
      </c>
      <c r="K4897" t="s">
        <v>19275</v>
      </c>
    </row>
    <row r="4898" spans="1:11" x14ac:dyDescent="0.35">
      <c r="A4898" t="s">
        <v>19044</v>
      </c>
      <c r="B4898" t="s">
        <v>23295</v>
      </c>
      <c r="C4898" t="s">
        <v>23296</v>
      </c>
      <c r="D4898" t="s">
        <v>23297</v>
      </c>
      <c r="E4898" t="s">
        <v>23298</v>
      </c>
      <c r="F4898" s="2">
        <v>0</v>
      </c>
      <c r="G4898" t="s">
        <v>19049</v>
      </c>
      <c r="H4898" t="s">
        <v>23299</v>
      </c>
      <c r="I4898">
        <v>38</v>
      </c>
      <c r="J4898">
        <v>1</v>
      </c>
      <c r="K4898" t="s">
        <v>19275</v>
      </c>
    </row>
    <row r="4899" spans="1:11" x14ac:dyDescent="0.35">
      <c r="A4899" t="s">
        <v>19044</v>
      </c>
      <c r="B4899" t="s">
        <v>23300</v>
      </c>
      <c r="C4899" t="s">
        <v>23301</v>
      </c>
      <c r="D4899" t="s">
        <v>23302</v>
      </c>
      <c r="E4899" t="s">
        <v>23303</v>
      </c>
      <c r="F4899" s="2">
        <v>0</v>
      </c>
      <c r="G4899" t="s">
        <v>19149</v>
      </c>
      <c r="H4899" t="s">
        <v>23304</v>
      </c>
      <c r="I4899">
        <v>60</v>
      </c>
      <c r="J4899">
        <v>1</v>
      </c>
      <c r="K4899" t="s">
        <v>19269</v>
      </c>
    </row>
    <row r="4900" spans="1:11" x14ac:dyDescent="0.35">
      <c r="A4900" t="s">
        <v>19044</v>
      </c>
      <c r="B4900" t="s">
        <v>23305</v>
      </c>
      <c r="C4900" t="s">
        <v>23306</v>
      </c>
      <c r="D4900" t="s">
        <v>23307</v>
      </c>
      <c r="E4900" t="s">
        <v>23308</v>
      </c>
      <c r="F4900" s="2">
        <v>0</v>
      </c>
      <c r="G4900" t="s">
        <v>19058</v>
      </c>
      <c r="H4900" t="s">
        <v>23309</v>
      </c>
      <c r="I4900">
        <v>51</v>
      </c>
      <c r="J4900">
        <v>1</v>
      </c>
      <c r="K4900" t="s">
        <v>19275</v>
      </c>
    </row>
    <row r="4901" spans="1:11" x14ac:dyDescent="0.35">
      <c r="A4901" t="s">
        <v>19044</v>
      </c>
      <c r="B4901" t="s">
        <v>23310</v>
      </c>
      <c r="C4901" t="s">
        <v>23311</v>
      </c>
      <c r="D4901" t="s">
        <v>23312</v>
      </c>
      <c r="E4901" t="s">
        <v>23313</v>
      </c>
      <c r="F4901" s="2">
        <v>0</v>
      </c>
      <c r="G4901" t="s">
        <v>81</v>
      </c>
      <c r="H4901" t="s">
        <v>23314</v>
      </c>
      <c r="I4901">
        <v>34</v>
      </c>
      <c r="J4901">
        <v>1</v>
      </c>
      <c r="K4901" t="s">
        <v>19275</v>
      </c>
    </row>
    <row r="4902" spans="1:11" x14ac:dyDescent="0.35">
      <c r="A4902" t="s">
        <v>19044</v>
      </c>
      <c r="B4902" t="s">
        <v>23315</v>
      </c>
      <c r="C4902" t="s">
        <v>23316</v>
      </c>
      <c r="D4902" t="s">
        <v>23317</v>
      </c>
      <c r="E4902" t="s">
        <v>23318</v>
      </c>
      <c r="F4902" s="2">
        <v>0</v>
      </c>
      <c r="G4902" t="s">
        <v>16</v>
      </c>
      <c r="H4902" t="s">
        <v>23319</v>
      </c>
      <c r="I4902">
        <v>35</v>
      </c>
      <c r="J4902">
        <v>1</v>
      </c>
      <c r="K4902" t="s">
        <v>19275</v>
      </c>
    </row>
    <row r="4903" spans="1:11" x14ac:dyDescent="0.35">
      <c r="A4903" t="s">
        <v>19044</v>
      </c>
      <c r="B4903" t="s">
        <v>23320</v>
      </c>
      <c r="C4903" t="s">
        <v>23321</v>
      </c>
      <c r="D4903" t="s">
        <v>23322</v>
      </c>
      <c r="E4903" t="s">
        <v>23323</v>
      </c>
      <c r="F4903" s="2">
        <v>0</v>
      </c>
      <c r="G4903" t="s">
        <v>22</v>
      </c>
      <c r="H4903" t="s">
        <v>23324</v>
      </c>
      <c r="I4903">
        <v>48</v>
      </c>
      <c r="J4903">
        <v>1</v>
      </c>
      <c r="K4903" t="s">
        <v>19275</v>
      </c>
    </row>
    <row r="4904" spans="1:11" x14ac:dyDescent="0.35">
      <c r="A4904" t="s">
        <v>19044</v>
      </c>
      <c r="B4904" t="s">
        <v>23325</v>
      </c>
      <c r="C4904" t="s">
        <v>23326</v>
      </c>
      <c r="D4904" t="s">
        <v>23327</v>
      </c>
      <c r="E4904" t="s">
        <v>23328</v>
      </c>
      <c r="F4904" s="2">
        <v>0</v>
      </c>
      <c r="G4904" t="s">
        <v>19213</v>
      </c>
      <c r="H4904" t="s">
        <v>23329</v>
      </c>
      <c r="I4904">
        <v>0</v>
      </c>
      <c r="J4904">
        <v>1</v>
      </c>
      <c r="K4904" t="s">
        <v>19275</v>
      </c>
    </row>
    <row r="4905" spans="1:11" x14ac:dyDescent="0.35">
      <c r="A4905" t="s">
        <v>19044</v>
      </c>
      <c r="B4905" t="s">
        <v>23330</v>
      </c>
      <c r="C4905" t="s">
        <v>23331</v>
      </c>
      <c r="D4905" t="s">
        <v>23332</v>
      </c>
      <c r="E4905" t="s">
        <v>23333</v>
      </c>
      <c r="F4905" s="2">
        <v>0</v>
      </c>
      <c r="G4905" t="s">
        <v>19067</v>
      </c>
      <c r="H4905" t="s">
        <v>23334</v>
      </c>
      <c r="I4905">
        <v>20</v>
      </c>
      <c r="J4905">
        <v>1</v>
      </c>
      <c r="K4905" t="s">
        <v>19275</v>
      </c>
    </row>
    <row r="4906" spans="1:11" x14ac:dyDescent="0.35">
      <c r="A4906" t="s">
        <v>19044</v>
      </c>
      <c r="B4906" t="s">
        <v>23335</v>
      </c>
      <c r="C4906" t="s">
        <v>23336</v>
      </c>
      <c r="D4906" t="s">
        <v>23337</v>
      </c>
      <c r="E4906" t="s">
        <v>23338</v>
      </c>
      <c r="F4906" s="2">
        <v>0</v>
      </c>
      <c r="G4906" t="s">
        <v>45</v>
      </c>
      <c r="H4906" t="s">
        <v>23339</v>
      </c>
      <c r="I4906">
        <v>25</v>
      </c>
      <c r="J4906">
        <v>1</v>
      </c>
      <c r="K4906" t="s">
        <v>19275</v>
      </c>
    </row>
    <row r="4907" spans="1:11" x14ac:dyDescent="0.35">
      <c r="A4907" t="s">
        <v>19044</v>
      </c>
      <c r="B4907" t="s">
        <v>23340</v>
      </c>
      <c r="C4907" t="s">
        <v>23341</v>
      </c>
      <c r="D4907" t="s">
        <v>23337</v>
      </c>
      <c r="E4907" t="s">
        <v>23338</v>
      </c>
      <c r="F4907" s="2">
        <v>0</v>
      </c>
      <c r="G4907" t="s">
        <v>51</v>
      </c>
      <c r="H4907" t="s">
        <v>23342</v>
      </c>
      <c r="I4907">
        <v>25</v>
      </c>
      <c r="J4907">
        <v>1</v>
      </c>
      <c r="K4907" t="s">
        <v>19275</v>
      </c>
    </row>
    <row r="4908" spans="1:11" x14ac:dyDescent="0.35">
      <c r="A4908" t="s">
        <v>19044</v>
      </c>
      <c r="B4908" t="s">
        <v>23343</v>
      </c>
      <c r="C4908" t="s">
        <v>23344</v>
      </c>
      <c r="D4908" t="s">
        <v>23345</v>
      </c>
      <c r="E4908" t="s">
        <v>23346</v>
      </c>
      <c r="F4908" s="2">
        <v>0</v>
      </c>
      <c r="G4908" t="s">
        <v>57</v>
      </c>
      <c r="H4908" t="s">
        <v>23347</v>
      </c>
      <c r="I4908">
        <v>27</v>
      </c>
      <c r="J4908">
        <v>1</v>
      </c>
      <c r="K4908" t="s">
        <v>19379</v>
      </c>
    </row>
    <row r="4909" spans="1:11" x14ac:dyDescent="0.35">
      <c r="A4909" t="s">
        <v>19044</v>
      </c>
      <c r="B4909" t="s">
        <v>23348</v>
      </c>
      <c r="C4909" t="s">
        <v>23349</v>
      </c>
      <c r="D4909" t="s">
        <v>23350</v>
      </c>
      <c r="E4909" t="s">
        <v>23351</v>
      </c>
      <c r="F4909" s="2">
        <v>0</v>
      </c>
      <c r="G4909" t="s">
        <v>19049</v>
      </c>
      <c r="H4909" t="s">
        <v>23352</v>
      </c>
      <c r="I4909">
        <v>34</v>
      </c>
      <c r="J4909">
        <v>1</v>
      </c>
      <c r="K4909" t="s">
        <v>19275</v>
      </c>
    </row>
    <row r="4910" spans="1:11" x14ac:dyDescent="0.35">
      <c r="A4910" t="s">
        <v>19044</v>
      </c>
      <c r="B4910" t="s">
        <v>23353</v>
      </c>
      <c r="C4910" t="s">
        <v>23354</v>
      </c>
      <c r="D4910" t="s">
        <v>23355</v>
      </c>
      <c r="E4910" t="s">
        <v>23356</v>
      </c>
      <c r="F4910" s="2">
        <v>0</v>
      </c>
      <c r="G4910" t="s">
        <v>19149</v>
      </c>
      <c r="H4910" t="s">
        <v>23357</v>
      </c>
      <c r="I4910">
        <v>33</v>
      </c>
      <c r="J4910">
        <v>1</v>
      </c>
      <c r="K4910" t="s">
        <v>19275</v>
      </c>
    </row>
    <row r="4911" spans="1:11" x14ac:dyDescent="0.35">
      <c r="A4911" t="s">
        <v>19044</v>
      </c>
      <c r="B4911" t="s">
        <v>23358</v>
      </c>
      <c r="C4911" t="s">
        <v>23359</v>
      </c>
      <c r="D4911" t="s">
        <v>23360</v>
      </c>
      <c r="E4911" t="s">
        <v>23361</v>
      </c>
      <c r="F4911" s="2">
        <v>0</v>
      </c>
      <c r="G4911" t="s">
        <v>19058</v>
      </c>
      <c r="H4911" t="s">
        <v>23362</v>
      </c>
      <c r="I4911">
        <v>23</v>
      </c>
      <c r="J4911">
        <v>1</v>
      </c>
      <c r="K4911" t="s">
        <v>19275</v>
      </c>
    </row>
    <row r="4912" spans="1:11" x14ac:dyDescent="0.35">
      <c r="A4912" t="s">
        <v>19044</v>
      </c>
      <c r="B4912" t="s">
        <v>23363</v>
      </c>
      <c r="C4912" t="s">
        <v>23364</v>
      </c>
      <c r="D4912" t="s">
        <v>23365</v>
      </c>
      <c r="E4912" t="s">
        <v>23366</v>
      </c>
      <c r="F4912" s="2">
        <v>0</v>
      </c>
      <c r="G4912" t="s">
        <v>81</v>
      </c>
      <c r="H4912" t="s">
        <v>23367</v>
      </c>
      <c r="I4912">
        <v>25</v>
      </c>
      <c r="J4912">
        <v>1</v>
      </c>
      <c r="K4912" t="s">
        <v>19379</v>
      </c>
    </row>
    <row r="4913" spans="1:11" x14ac:dyDescent="0.35">
      <c r="A4913" t="s">
        <v>19044</v>
      </c>
      <c r="B4913" t="s">
        <v>23368</v>
      </c>
      <c r="C4913" t="s">
        <v>23369</v>
      </c>
      <c r="D4913" t="s">
        <v>23370</v>
      </c>
      <c r="E4913" t="s">
        <v>23371</v>
      </c>
      <c r="F4913" s="2">
        <v>0</v>
      </c>
      <c r="G4913" t="s">
        <v>16</v>
      </c>
      <c r="H4913" t="s">
        <v>23372</v>
      </c>
      <c r="I4913">
        <v>159</v>
      </c>
      <c r="J4913">
        <v>1</v>
      </c>
      <c r="K4913" t="s">
        <v>19275</v>
      </c>
    </row>
    <row r="4914" spans="1:11" x14ac:dyDescent="0.35">
      <c r="A4914" t="s">
        <v>19044</v>
      </c>
      <c r="B4914" t="s">
        <v>23373</v>
      </c>
      <c r="C4914" t="s">
        <v>23374</v>
      </c>
      <c r="D4914" t="s">
        <v>23375</v>
      </c>
      <c r="E4914" t="s">
        <v>23376</v>
      </c>
      <c r="F4914" s="2">
        <v>0</v>
      </c>
      <c r="G4914" t="s">
        <v>22</v>
      </c>
      <c r="H4914" t="s">
        <v>23377</v>
      </c>
      <c r="I4914">
        <v>25</v>
      </c>
      <c r="J4914">
        <v>1</v>
      </c>
      <c r="K4914" t="s">
        <v>19275</v>
      </c>
    </row>
    <row r="4915" spans="1:11" x14ac:dyDescent="0.35">
      <c r="A4915" t="s">
        <v>19044</v>
      </c>
      <c r="B4915" t="s">
        <v>23378</v>
      </c>
      <c r="C4915" t="s">
        <v>23379</v>
      </c>
      <c r="D4915" t="s">
        <v>23380</v>
      </c>
      <c r="E4915" t="s">
        <v>23381</v>
      </c>
      <c r="F4915" s="2">
        <v>0</v>
      </c>
      <c r="G4915" t="s">
        <v>19213</v>
      </c>
      <c r="H4915" t="s">
        <v>23382</v>
      </c>
      <c r="I4915">
        <v>66</v>
      </c>
      <c r="J4915">
        <v>1</v>
      </c>
      <c r="K4915" t="s">
        <v>19281</v>
      </c>
    </row>
    <row r="4916" spans="1:11" x14ac:dyDescent="0.35">
      <c r="A4916" t="s">
        <v>19044</v>
      </c>
      <c r="B4916" t="s">
        <v>23383</v>
      </c>
      <c r="C4916" t="s">
        <v>23384</v>
      </c>
      <c r="D4916" t="s">
        <v>23385</v>
      </c>
      <c r="E4916" t="s">
        <v>23386</v>
      </c>
      <c r="F4916" s="2">
        <v>0</v>
      </c>
      <c r="G4916" t="s">
        <v>19067</v>
      </c>
      <c r="H4916" t="s">
        <v>23387</v>
      </c>
      <c r="I4916">
        <v>29</v>
      </c>
      <c r="J4916">
        <v>1</v>
      </c>
      <c r="K4916" t="s">
        <v>19275</v>
      </c>
    </row>
    <row r="4917" spans="1:11" x14ac:dyDescent="0.35">
      <c r="A4917" t="s">
        <v>19044</v>
      </c>
      <c r="B4917" t="s">
        <v>23388</v>
      </c>
      <c r="C4917" t="s">
        <v>23389</v>
      </c>
      <c r="D4917" t="s">
        <v>23390</v>
      </c>
      <c r="E4917" t="s">
        <v>23391</v>
      </c>
      <c r="F4917" s="2">
        <v>0</v>
      </c>
      <c r="G4917" t="s">
        <v>45</v>
      </c>
      <c r="H4917" t="s">
        <v>23392</v>
      </c>
      <c r="I4917">
        <v>33</v>
      </c>
      <c r="J4917">
        <v>1</v>
      </c>
      <c r="K4917" t="s">
        <v>19379</v>
      </c>
    </row>
    <row r="4918" spans="1:11" x14ac:dyDescent="0.35">
      <c r="A4918" t="s">
        <v>19044</v>
      </c>
      <c r="B4918" t="s">
        <v>23393</v>
      </c>
      <c r="C4918" t="s">
        <v>23394</v>
      </c>
      <c r="D4918" t="s">
        <v>23395</v>
      </c>
      <c r="E4918" t="s">
        <v>23396</v>
      </c>
      <c r="F4918" s="2">
        <v>0</v>
      </c>
      <c r="G4918" t="s">
        <v>51</v>
      </c>
      <c r="H4918" t="s">
        <v>23397</v>
      </c>
      <c r="I4918">
        <v>46</v>
      </c>
      <c r="J4918">
        <v>1</v>
      </c>
      <c r="K4918" t="s">
        <v>19269</v>
      </c>
    </row>
    <row r="4919" spans="1:11" x14ac:dyDescent="0.35">
      <c r="A4919" t="s">
        <v>19044</v>
      </c>
      <c r="B4919" t="s">
        <v>23398</v>
      </c>
      <c r="C4919" t="s">
        <v>23399</v>
      </c>
      <c r="D4919" t="s">
        <v>23400</v>
      </c>
      <c r="E4919" t="s">
        <v>23401</v>
      </c>
      <c r="F4919" s="2">
        <v>0</v>
      </c>
      <c r="G4919" t="s">
        <v>57</v>
      </c>
      <c r="H4919" t="s">
        <v>23402</v>
      </c>
      <c r="I4919">
        <v>56</v>
      </c>
      <c r="J4919">
        <v>1</v>
      </c>
      <c r="K4919" t="s">
        <v>19275</v>
      </c>
    </row>
    <row r="4920" spans="1:11" x14ac:dyDescent="0.35">
      <c r="A4920" t="s">
        <v>19044</v>
      </c>
      <c r="B4920" t="s">
        <v>23403</v>
      </c>
      <c r="C4920" t="s">
        <v>23404</v>
      </c>
      <c r="D4920" t="s">
        <v>23405</v>
      </c>
      <c r="E4920" t="s">
        <v>23406</v>
      </c>
      <c r="F4920" s="2">
        <v>0</v>
      </c>
      <c r="G4920" t="s">
        <v>19049</v>
      </c>
      <c r="H4920" t="s">
        <v>23407</v>
      </c>
      <c r="I4920">
        <v>27</v>
      </c>
      <c r="J4920">
        <v>1</v>
      </c>
      <c r="K4920" t="s">
        <v>19379</v>
      </c>
    </row>
    <row r="4921" spans="1:11" x14ac:dyDescent="0.35">
      <c r="A4921" t="s">
        <v>19044</v>
      </c>
      <c r="B4921" t="s">
        <v>23408</v>
      </c>
      <c r="C4921" t="s">
        <v>23409</v>
      </c>
      <c r="D4921" t="s">
        <v>23410</v>
      </c>
      <c r="E4921" t="s">
        <v>23411</v>
      </c>
      <c r="F4921" s="2">
        <v>0</v>
      </c>
      <c r="G4921" t="s">
        <v>19149</v>
      </c>
      <c r="H4921" t="s">
        <v>23412</v>
      </c>
      <c r="I4921">
        <v>37</v>
      </c>
      <c r="J4921">
        <v>1</v>
      </c>
      <c r="K4921" t="s">
        <v>19275</v>
      </c>
    </row>
    <row r="4922" spans="1:11" x14ac:dyDescent="0.35">
      <c r="A4922" t="s">
        <v>19044</v>
      </c>
      <c r="B4922" t="s">
        <v>23413</v>
      </c>
      <c r="C4922" t="s">
        <v>23414</v>
      </c>
      <c r="D4922" t="s">
        <v>23415</v>
      </c>
      <c r="E4922" t="s">
        <v>23416</v>
      </c>
      <c r="F4922" s="2">
        <v>0</v>
      </c>
      <c r="G4922" t="s">
        <v>19058</v>
      </c>
      <c r="H4922" t="s">
        <v>23417</v>
      </c>
      <c r="I4922">
        <v>57</v>
      </c>
      <c r="J4922">
        <v>1</v>
      </c>
      <c r="K4922" t="s">
        <v>19269</v>
      </c>
    </row>
    <row r="4923" spans="1:11" x14ac:dyDescent="0.35">
      <c r="A4923" t="s">
        <v>19044</v>
      </c>
      <c r="B4923" t="s">
        <v>23418</v>
      </c>
      <c r="C4923" t="s">
        <v>23419</v>
      </c>
      <c r="D4923" t="s">
        <v>23420</v>
      </c>
      <c r="E4923" t="s">
        <v>23421</v>
      </c>
      <c r="F4923" s="2">
        <v>0</v>
      </c>
      <c r="G4923" t="s">
        <v>81</v>
      </c>
      <c r="H4923" t="s">
        <v>19306</v>
      </c>
      <c r="I4923">
        <v>24</v>
      </c>
      <c r="J4923">
        <v>1</v>
      </c>
      <c r="K4923" t="s">
        <v>19275</v>
      </c>
    </row>
    <row r="4924" spans="1:11" x14ac:dyDescent="0.35">
      <c r="A4924" t="s">
        <v>19044</v>
      </c>
      <c r="B4924" t="s">
        <v>23422</v>
      </c>
      <c r="C4924" t="s">
        <v>23423</v>
      </c>
      <c r="D4924" t="s">
        <v>23424</v>
      </c>
      <c r="E4924" t="s">
        <v>23425</v>
      </c>
      <c r="F4924" s="2">
        <v>0</v>
      </c>
      <c r="G4924" t="s">
        <v>16</v>
      </c>
      <c r="H4924" t="s">
        <v>23426</v>
      </c>
      <c r="I4924">
        <v>31</v>
      </c>
      <c r="J4924">
        <v>1</v>
      </c>
      <c r="K4924" t="s">
        <v>19275</v>
      </c>
    </row>
    <row r="4925" spans="1:11" x14ac:dyDescent="0.35">
      <c r="A4925" t="s">
        <v>19044</v>
      </c>
      <c r="B4925" t="s">
        <v>23427</v>
      </c>
      <c r="C4925" t="s">
        <v>23428</v>
      </c>
      <c r="D4925" t="s">
        <v>23429</v>
      </c>
      <c r="E4925" t="s">
        <v>23430</v>
      </c>
      <c r="F4925" s="2">
        <v>0</v>
      </c>
      <c r="G4925" t="s">
        <v>19213</v>
      </c>
      <c r="H4925" t="s">
        <v>23431</v>
      </c>
      <c r="I4925">
        <v>29</v>
      </c>
      <c r="J4925">
        <v>1</v>
      </c>
      <c r="K4925" t="s">
        <v>19275</v>
      </c>
    </row>
    <row r="4926" spans="1:11" x14ac:dyDescent="0.35">
      <c r="A4926" t="s">
        <v>19044</v>
      </c>
      <c r="B4926" t="s">
        <v>23432</v>
      </c>
      <c r="C4926" t="s">
        <v>23433</v>
      </c>
      <c r="D4926" t="s">
        <v>23429</v>
      </c>
      <c r="E4926" t="s">
        <v>23430</v>
      </c>
      <c r="F4926" s="2">
        <v>0</v>
      </c>
      <c r="G4926" t="s">
        <v>19067</v>
      </c>
      <c r="H4926" t="s">
        <v>23431</v>
      </c>
      <c r="I4926">
        <v>27</v>
      </c>
      <c r="J4926">
        <v>1</v>
      </c>
      <c r="K4926" t="s">
        <v>19379</v>
      </c>
    </row>
    <row r="4927" spans="1:11" x14ac:dyDescent="0.35">
      <c r="A4927" t="s">
        <v>19044</v>
      </c>
      <c r="B4927" t="s">
        <v>23434</v>
      </c>
      <c r="C4927" t="s">
        <v>23435</v>
      </c>
      <c r="D4927" t="s">
        <v>23436</v>
      </c>
      <c r="E4927" t="s">
        <v>23437</v>
      </c>
      <c r="F4927" s="2">
        <v>0</v>
      </c>
      <c r="G4927" t="s">
        <v>51</v>
      </c>
      <c r="H4927" t="s">
        <v>23438</v>
      </c>
      <c r="I4927">
        <v>64</v>
      </c>
      <c r="J4927">
        <v>1</v>
      </c>
      <c r="K4927" t="s">
        <v>19269</v>
      </c>
    </row>
    <row r="4928" spans="1:11" x14ac:dyDescent="0.35">
      <c r="A4928" t="s">
        <v>19044</v>
      </c>
      <c r="B4928" t="s">
        <v>23439</v>
      </c>
      <c r="C4928" t="s">
        <v>23440</v>
      </c>
      <c r="D4928" t="s">
        <v>23441</v>
      </c>
      <c r="E4928" t="s">
        <v>23442</v>
      </c>
      <c r="F4928" s="2">
        <v>0</v>
      </c>
      <c r="G4928" t="s">
        <v>57</v>
      </c>
      <c r="H4928" t="s">
        <v>23443</v>
      </c>
      <c r="I4928">
        <v>45</v>
      </c>
      <c r="J4928">
        <v>1</v>
      </c>
      <c r="K4928" t="s">
        <v>19269</v>
      </c>
    </row>
    <row r="4929" spans="1:11" x14ac:dyDescent="0.35">
      <c r="A4929" t="s">
        <v>19044</v>
      </c>
      <c r="B4929" t="s">
        <v>23444</v>
      </c>
      <c r="C4929" t="s">
        <v>23445</v>
      </c>
      <c r="D4929" t="s">
        <v>23446</v>
      </c>
      <c r="E4929" t="s">
        <v>23447</v>
      </c>
      <c r="F4929" s="2">
        <v>0</v>
      </c>
      <c r="G4929" t="s">
        <v>19049</v>
      </c>
      <c r="H4929" t="s">
        <v>23448</v>
      </c>
      <c r="I4929">
        <v>42</v>
      </c>
      <c r="J4929">
        <v>1</v>
      </c>
      <c r="K4929" t="s">
        <v>19269</v>
      </c>
    </row>
    <row r="4930" spans="1:11" x14ac:dyDescent="0.35">
      <c r="A4930" t="s">
        <v>19044</v>
      </c>
      <c r="B4930" t="s">
        <v>23449</v>
      </c>
      <c r="C4930" t="s">
        <v>23450</v>
      </c>
      <c r="D4930" t="s">
        <v>23451</v>
      </c>
      <c r="E4930" t="s">
        <v>23452</v>
      </c>
      <c r="F4930" s="2">
        <v>0</v>
      </c>
      <c r="G4930" t="s">
        <v>19149</v>
      </c>
      <c r="H4930" t="s">
        <v>23453</v>
      </c>
      <c r="I4930">
        <v>53</v>
      </c>
      <c r="J4930">
        <v>1</v>
      </c>
      <c r="K4930" t="s">
        <v>19269</v>
      </c>
    </row>
    <row r="4931" spans="1:11" x14ac:dyDescent="0.35">
      <c r="A4931" t="s">
        <v>19044</v>
      </c>
      <c r="B4931" t="s">
        <v>23454</v>
      </c>
      <c r="C4931" t="s">
        <v>23455</v>
      </c>
      <c r="D4931" t="s">
        <v>23456</v>
      </c>
      <c r="E4931" t="s">
        <v>23457</v>
      </c>
      <c r="F4931" s="2">
        <v>0</v>
      </c>
      <c r="G4931" t="s">
        <v>19058</v>
      </c>
      <c r="H4931" t="s">
        <v>23458</v>
      </c>
      <c r="I4931">
        <v>60</v>
      </c>
      <c r="J4931">
        <v>1</v>
      </c>
      <c r="K4931" t="s">
        <v>19275</v>
      </c>
    </row>
    <row r="4932" spans="1:11" x14ac:dyDescent="0.35">
      <c r="A4932" t="s">
        <v>19044</v>
      </c>
      <c r="B4932" t="s">
        <v>23459</v>
      </c>
      <c r="C4932" t="s">
        <v>23460</v>
      </c>
      <c r="D4932" t="s">
        <v>23461</v>
      </c>
      <c r="E4932" t="s">
        <v>23462</v>
      </c>
      <c r="F4932" s="2">
        <v>0</v>
      </c>
      <c r="G4932" t="s">
        <v>81</v>
      </c>
      <c r="H4932" t="s">
        <v>19306</v>
      </c>
      <c r="I4932">
        <v>71</v>
      </c>
      <c r="J4932">
        <v>1</v>
      </c>
      <c r="K4932" t="s">
        <v>19275</v>
      </c>
    </row>
    <row r="4933" spans="1:11" x14ac:dyDescent="0.35">
      <c r="A4933" t="s">
        <v>19044</v>
      </c>
      <c r="B4933" t="s">
        <v>23463</v>
      </c>
      <c r="C4933" t="s">
        <v>23464</v>
      </c>
      <c r="D4933" t="s">
        <v>23465</v>
      </c>
      <c r="E4933" t="s">
        <v>23466</v>
      </c>
      <c r="F4933" s="2">
        <v>0</v>
      </c>
      <c r="G4933" t="s">
        <v>16</v>
      </c>
      <c r="H4933" t="s">
        <v>23467</v>
      </c>
      <c r="I4933">
        <v>25</v>
      </c>
      <c r="J4933">
        <v>1</v>
      </c>
      <c r="K4933" t="s">
        <v>19379</v>
      </c>
    </row>
    <row r="4934" spans="1:11" x14ac:dyDescent="0.35">
      <c r="A4934" t="s">
        <v>19044</v>
      </c>
      <c r="B4934" t="s">
        <v>23468</v>
      </c>
      <c r="C4934" t="s">
        <v>23469</v>
      </c>
      <c r="D4934" t="s">
        <v>23470</v>
      </c>
      <c r="E4934" t="s">
        <v>23471</v>
      </c>
      <c r="F4934" s="2">
        <v>0</v>
      </c>
      <c r="G4934" t="s">
        <v>22</v>
      </c>
      <c r="H4934" t="s">
        <v>23472</v>
      </c>
      <c r="I4934">
        <v>25</v>
      </c>
      <c r="J4934">
        <v>1</v>
      </c>
      <c r="K4934" t="s">
        <v>19275</v>
      </c>
    </row>
    <row r="4935" spans="1:11" x14ac:dyDescent="0.35">
      <c r="A4935" t="s">
        <v>19044</v>
      </c>
      <c r="B4935" t="s">
        <v>23473</v>
      </c>
      <c r="C4935" t="s">
        <v>23474</v>
      </c>
      <c r="D4935" t="s">
        <v>23475</v>
      </c>
      <c r="E4935" t="s">
        <v>23476</v>
      </c>
      <c r="F4935" s="2">
        <v>0</v>
      </c>
      <c r="G4935" t="s">
        <v>19213</v>
      </c>
      <c r="H4935" t="s">
        <v>23477</v>
      </c>
      <c r="I4935">
        <v>28</v>
      </c>
      <c r="J4935">
        <v>1</v>
      </c>
      <c r="K4935" t="s">
        <v>19275</v>
      </c>
    </row>
    <row r="4936" spans="1:11" x14ac:dyDescent="0.35">
      <c r="A4936" t="s">
        <v>19044</v>
      </c>
      <c r="B4936" t="s">
        <v>23478</v>
      </c>
      <c r="C4936" t="s">
        <v>23479</v>
      </c>
      <c r="D4936" t="s">
        <v>23480</v>
      </c>
      <c r="E4936" t="s">
        <v>23481</v>
      </c>
      <c r="F4936" s="2">
        <v>0</v>
      </c>
      <c r="G4936" t="s">
        <v>19067</v>
      </c>
      <c r="H4936" t="s">
        <v>19306</v>
      </c>
      <c r="I4936">
        <v>16</v>
      </c>
      <c r="J4936">
        <v>1</v>
      </c>
      <c r="K4936" t="s">
        <v>19309</v>
      </c>
    </row>
    <row r="4937" spans="1:11" x14ac:dyDescent="0.35">
      <c r="A4937" t="s">
        <v>19044</v>
      </c>
      <c r="B4937" t="s">
        <v>23482</v>
      </c>
      <c r="C4937" t="s">
        <v>23483</v>
      </c>
      <c r="D4937" t="s">
        <v>23484</v>
      </c>
      <c r="E4937" t="s">
        <v>23485</v>
      </c>
      <c r="F4937" s="2">
        <v>0</v>
      </c>
      <c r="G4937" t="s">
        <v>45</v>
      </c>
      <c r="H4937" t="s">
        <v>19306</v>
      </c>
      <c r="I4937">
        <v>24</v>
      </c>
      <c r="J4937">
        <v>1</v>
      </c>
      <c r="K4937" t="s">
        <v>19379</v>
      </c>
    </row>
    <row r="4938" spans="1:11" x14ac:dyDescent="0.35">
      <c r="A4938" t="s">
        <v>19044</v>
      </c>
      <c r="B4938" t="s">
        <v>23486</v>
      </c>
      <c r="C4938" t="s">
        <v>23487</v>
      </c>
      <c r="D4938" t="s">
        <v>23488</v>
      </c>
      <c r="E4938" t="s">
        <v>23489</v>
      </c>
      <c r="F4938" s="2">
        <v>0</v>
      </c>
      <c r="G4938" t="s">
        <v>51</v>
      </c>
      <c r="H4938" t="s">
        <v>23490</v>
      </c>
      <c r="I4938">
        <v>53</v>
      </c>
      <c r="J4938">
        <v>1</v>
      </c>
      <c r="K4938" t="s">
        <v>19269</v>
      </c>
    </row>
    <row r="4939" spans="1:11" x14ac:dyDescent="0.35">
      <c r="A4939" t="s">
        <v>19044</v>
      </c>
      <c r="B4939" t="s">
        <v>23491</v>
      </c>
      <c r="C4939" t="s">
        <v>23492</v>
      </c>
      <c r="D4939" t="s">
        <v>23493</v>
      </c>
      <c r="E4939" t="s">
        <v>23494</v>
      </c>
      <c r="F4939" s="2">
        <v>0</v>
      </c>
      <c r="G4939" t="s">
        <v>57</v>
      </c>
      <c r="H4939" t="s">
        <v>23495</v>
      </c>
      <c r="I4939">
        <v>48</v>
      </c>
      <c r="J4939">
        <v>1</v>
      </c>
      <c r="K4939" t="s">
        <v>19269</v>
      </c>
    </row>
    <row r="4940" spans="1:11" x14ac:dyDescent="0.35">
      <c r="A4940" t="s">
        <v>19044</v>
      </c>
      <c r="B4940" t="s">
        <v>23496</v>
      </c>
      <c r="C4940" t="s">
        <v>23497</v>
      </c>
      <c r="D4940" t="s">
        <v>23498</v>
      </c>
      <c r="E4940" t="s">
        <v>23499</v>
      </c>
      <c r="F4940" s="2">
        <v>0</v>
      </c>
      <c r="G4940" t="s">
        <v>19149</v>
      </c>
      <c r="H4940" t="s">
        <v>23500</v>
      </c>
      <c r="I4940">
        <v>25</v>
      </c>
      <c r="J4940">
        <v>1</v>
      </c>
      <c r="K4940" t="s">
        <v>19275</v>
      </c>
    </row>
    <row r="4941" spans="1:11" x14ac:dyDescent="0.35">
      <c r="A4941" t="s">
        <v>19044</v>
      </c>
      <c r="B4941" t="s">
        <v>23501</v>
      </c>
      <c r="C4941" t="s">
        <v>23502</v>
      </c>
      <c r="D4941" t="s">
        <v>23503</v>
      </c>
      <c r="E4941" t="s">
        <v>23504</v>
      </c>
      <c r="F4941" s="2">
        <v>0</v>
      </c>
      <c r="G4941" t="s">
        <v>19058</v>
      </c>
      <c r="H4941" t="s">
        <v>23505</v>
      </c>
      <c r="I4941">
        <v>32</v>
      </c>
      <c r="J4941">
        <v>1</v>
      </c>
      <c r="K4941" t="s">
        <v>19275</v>
      </c>
    </row>
    <row r="4942" spans="1:11" x14ac:dyDescent="0.35">
      <c r="A4942" t="s">
        <v>19044</v>
      </c>
      <c r="B4942" t="s">
        <v>23506</v>
      </c>
      <c r="C4942" t="s">
        <v>23507</v>
      </c>
      <c r="D4942" t="s">
        <v>23508</v>
      </c>
      <c r="E4942" t="s">
        <v>23509</v>
      </c>
      <c r="F4942" s="2">
        <v>0</v>
      </c>
      <c r="G4942" t="s">
        <v>81</v>
      </c>
      <c r="H4942" t="s">
        <v>23510</v>
      </c>
      <c r="I4942">
        <v>37</v>
      </c>
      <c r="J4942">
        <v>1</v>
      </c>
      <c r="K4942" t="s">
        <v>19269</v>
      </c>
    </row>
    <row r="4943" spans="1:11" x14ac:dyDescent="0.35">
      <c r="A4943" t="s">
        <v>19044</v>
      </c>
      <c r="B4943" t="s">
        <v>23511</v>
      </c>
      <c r="C4943" t="s">
        <v>23512</v>
      </c>
      <c r="D4943" t="s">
        <v>23513</v>
      </c>
      <c r="E4943" t="s">
        <v>23514</v>
      </c>
      <c r="F4943" s="2">
        <v>0</v>
      </c>
      <c r="G4943" t="s">
        <v>16</v>
      </c>
      <c r="H4943" t="s">
        <v>23515</v>
      </c>
      <c r="I4943">
        <v>33</v>
      </c>
      <c r="J4943">
        <v>1</v>
      </c>
      <c r="K4943" t="s">
        <v>19275</v>
      </c>
    </row>
    <row r="4944" spans="1:11" x14ac:dyDescent="0.35">
      <c r="A4944" t="s">
        <v>19044</v>
      </c>
      <c r="B4944" t="s">
        <v>23516</v>
      </c>
      <c r="C4944" t="s">
        <v>23517</v>
      </c>
      <c r="D4944" t="s">
        <v>23518</v>
      </c>
      <c r="E4944" t="s">
        <v>23519</v>
      </c>
      <c r="F4944" s="2">
        <v>0</v>
      </c>
      <c r="G4944" t="s">
        <v>19213</v>
      </c>
      <c r="H4944" t="s">
        <v>23520</v>
      </c>
      <c r="I4944">
        <v>33</v>
      </c>
      <c r="J4944">
        <v>1</v>
      </c>
      <c r="K4944" t="s">
        <v>19275</v>
      </c>
    </row>
    <row r="4945" spans="1:11" x14ac:dyDescent="0.35">
      <c r="A4945" t="s">
        <v>19044</v>
      </c>
      <c r="B4945" t="s">
        <v>23521</v>
      </c>
      <c r="C4945" t="s">
        <v>23522</v>
      </c>
      <c r="D4945" t="s">
        <v>23523</v>
      </c>
      <c r="E4945" t="s">
        <v>23524</v>
      </c>
      <c r="F4945" s="2">
        <v>0</v>
      </c>
      <c r="G4945" t="s">
        <v>19067</v>
      </c>
      <c r="H4945" t="s">
        <v>23525</v>
      </c>
      <c r="I4945">
        <v>45</v>
      </c>
      <c r="J4945">
        <v>1</v>
      </c>
      <c r="K4945" t="s">
        <v>19269</v>
      </c>
    </row>
    <row r="4946" spans="1:11" x14ac:dyDescent="0.35">
      <c r="A4946" t="s">
        <v>19044</v>
      </c>
      <c r="B4946" t="s">
        <v>23526</v>
      </c>
      <c r="C4946" t="s">
        <v>23527</v>
      </c>
      <c r="D4946" t="s">
        <v>23528</v>
      </c>
      <c r="E4946" t="s">
        <v>23529</v>
      </c>
      <c r="F4946" s="2">
        <v>0</v>
      </c>
      <c r="G4946" t="s">
        <v>45</v>
      </c>
      <c r="H4946" t="s">
        <v>19306</v>
      </c>
      <c r="I4946">
        <v>92</v>
      </c>
      <c r="J4946">
        <v>1</v>
      </c>
      <c r="K4946" t="s">
        <v>19275</v>
      </c>
    </row>
    <row r="4947" spans="1:11" x14ac:dyDescent="0.35">
      <c r="A4947" t="s">
        <v>19044</v>
      </c>
      <c r="B4947" t="s">
        <v>23530</v>
      </c>
      <c r="C4947" t="s">
        <v>23531</v>
      </c>
      <c r="D4947" t="s">
        <v>23532</v>
      </c>
      <c r="E4947" t="s">
        <v>23533</v>
      </c>
      <c r="F4947" s="2">
        <v>0</v>
      </c>
      <c r="G4947" t="s">
        <v>51</v>
      </c>
      <c r="H4947" t="s">
        <v>23534</v>
      </c>
      <c r="I4947">
        <v>0</v>
      </c>
      <c r="J4947">
        <v>1</v>
      </c>
    </row>
    <row r="4948" spans="1:11" x14ac:dyDescent="0.35">
      <c r="A4948" t="s">
        <v>19044</v>
      </c>
      <c r="B4948" t="s">
        <v>23535</v>
      </c>
      <c r="C4948" t="s">
        <v>23536</v>
      </c>
      <c r="D4948" t="s">
        <v>23537</v>
      </c>
      <c r="E4948" t="s">
        <v>23538</v>
      </c>
      <c r="F4948" s="2">
        <v>0</v>
      </c>
      <c r="G4948" t="s">
        <v>57</v>
      </c>
      <c r="H4948" t="s">
        <v>23539</v>
      </c>
      <c r="I4948">
        <v>72</v>
      </c>
      <c r="J4948">
        <v>1</v>
      </c>
      <c r="K4948" t="s">
        <v>19269</v>
      </c>
    </row>
    <row r="4949" spans="1:11" x14ac:dyDescent="0.35">
      <c r="A4949" t="s">
        <v>19044</v>
      </c>
      <c r="B4949" t="s">
        <v>23540</v>
      </c>
      <c r="C4949" t="s">
        <v>23541</v>
      </c>
      <c r="D4949" t="s">
        <v>23542</v>
      </c>
      <c r="E4949" t="s">
        <v>23543</v>
      </c>
      <c r="F4949" s="2">
        <v>0</v>
      </c>
      <c r="G4949" t="s">
        <v>19049</v>
      </c>
      <c r="H4949" t="s">
        <v>23544</v>
      </c>
      <c r="I4949">
        <v>68</v>
      </c>
      <c r="J4949">
        <v>1</v>
      </c>
      <c r="K4949" t="s">
        <v>19275</v>
      </c>
    </row>
    <row r="4950" spans="1:11" x14ac:dyDescent="0.35">
      <c r="A4950" t="s">
        <v>19044</v>
      </c>
      <c r="B4950" t="s">
        <v>23545</v>
      </c>
      <c r="C4950" t="s">
        <v>23546</v>
      </c>
      <c r="D4950" t="s">
        <v>23547</v>
      </c>
      <c r="E4950" t="s">
        <v>23548</v>
      </c>
      <c r="F4950" s="2">
        <v>0</v>
      </c>
      <c r="G4950" t="s">
        <v>19149</v>
      </c>
      <c r="H4950" t="s">
        <v>23549</v>
      </c>
      <c r="I4950">
        <v>38</v>
      </c>
      <c r="J4950">
        <v>1</v>
      </c>
      <c r="K4950" t="s">
        <v>19379</v>
      </c>
    </row>
    <row r="4951" spans="1:11" x14ac:dyDescent="0.35">
      <c r="A4951" t="s">
        <v>19044</v>
      </c>
      <c r="B4951" t="s">
        <v>23550</v>
      </c>
      <c r="C4951" t="s">
        <v>23551</v>
      </c>
      <c r="D4951" t="s">
        <v>23547</v>
      </c>
      <c r="E4951" t="s">
        <v>23548</v>
      </c>
      <c r="F4951" s="2">
        <v>0</v>
      </c>
      <c r="G4951" t="s">
        <v>19058</v>
      </c>
      <c r="H4951" t="s">
        <v>23549</v>
      </c>
      <c r="I4951">
        <v>48</v>
      </c>
      <c r="J4951">
        <v>1</v>
      </c>
      <c r="K4951" t="s">
        <v>19275</v>
      </c>
    </row>
    <row r="4952" spans="1:11" x14ac:dyDescent="0.35">
      <c r="A4952" t="s">
        <v>19044</v>
      </c>
      <c r="B4952" t="s">
        <v>23552</v>
      </c>
      <c r="C4952" t="s">
        <v>23553</v>
      </c>
      <c r="D4952" t="s">
        <v>23554</v>
      </c>
      <c r="E4952" t="s">
        <v>23555</v>
      </c>
      <c r="F4952" s="2">
        <v>0</v>
      </c>
      <c r="G4952" t="s">
        <v>81</v>
      </c>
      <c r="H4952" t="s">
        <v>23556</v>
      </c>
      <c r="I4952">
        <v>60</v>
      </c>
      <c r="J4952">
        <v>1</v>
      </c>
      <c r="K4952" t="s">
        <v>19269</v>
      </c>
    </row>
    <row r="4953" spans="1:11" x14ac:dyDescent="0.35">
      <c r="A4953" t="s">
        <v>19044</v>
      </c>
      <c r="B4953" t="s">
        <v>23557</v>
      </c>
      <c r="C4953" t="s">
        <v>23558</v>
      </c>
      <c r="D4953" t="s">
        <v>23559</v>
      </c>
      <c r="E4953" t="s">
        <v>23560</v>
      </c>
      <c r="F4953" s="2">
        <v>0</v>
      </c>
      <c r="G4953" t="s">
        <v>16</v>
      </c>
      <c r="H4953" t="s">
        <v>19306</v>
      </c>
      <c r="I4953">
        <v>0</v>
      </c>
      <c r="J4953">
        <v>1</v>
      </c>
    </row>
    <row r="4954" spans="1:11" x14ac:dyDescent="0.35">
      <c r="A4954" t="s">
        <v>19044</v>
      </c>
      <c r="B4954" t="s">
        <v>23561</v>
      </c>
      <c r="C4954" t="s">
        <v>23562</v>
      </c>
      <c r="D4954" t="s">
        <v>23563</v>
      </c>
      <c r="E4954" t="s">
        <v>23564</v>
      </c>
      <c r="F4954" s="2">
        <v>0</v>
      </c>
      <c r="G4954" t="s">
        <v>19213</v>
      </c>
      <c r="H4954" t="s">
        <v>23565</v>
      </c>
      <c r="I4954">
        <v>47</v>
      </c>
      <c r="J4954">
        <v>1</v>
      </c>
      <c r="K4954" t="s">
        <v>19281</v>
      </c>
    </row>
    <row r="4955" spans="1:11" x14ac:dyDescent="0.35">
      <c r="A4955" t="s">
        <v>19044</v>
      </c>
      <c r="B4955" t="s">
        <v>23566</v>
      </c>
      <c r="C4955" t="s">
        <v>23567</v>
      </c>
      <c r="D4955" t="s">
        <v>23568</v>
      </c>
      <c r="E4955" t="s">
        <v>23569</v>
      </c>
      <c r="F4955" s="2">
        <v>0</v>
      </c>
      <c r="G4955" t="s">
        <v>19067</v>
      </c>
      <c r="H4955" t="s">
        <v>23570</v>
      </c>
      <c r="I4955">
        <v>48</v>
      </c>
      <c r="J4955">
        <v>1</v>
      </c>
      <c r="K4955" t="s">
        <v>19269</v>
      </c>
    </row>
    <row r="4956" spans="1:11" x14ac:dyDescent="0.35">
      <c r="A4956" t="s">
        <v>19044</v>
      </c>
      <c r="B4956" t="s">
        <v>23571</v>
      </c>
      <c r="C4956" t="s">
        <v>23572</v>
      </c>
      <c r="D4956" t="s">
        <v>23573</v>
      </c>
      <c r="E4956" t="s">
        <v>23574</v>
      </c>
      <c r="F4956" s="2">
        <v>0</v>
      </c>
      <c r="G4956" t="s">
        <v>45</v>
      </c>
      <c r="H4956" t="s">
        <v>23575</v>
      </c>
      <c r="I4956">
        <v>45</v>
      </c>
      <c r="J4956">
        <v>1</v>
      </c>
      <c r="K4956" t="s">
        <v>19269</v>
      </c>
    </row>
    <row r="4957" spans="1:11" x14ac:dyDescent="0.35">
      <c r="A4957" t="s">
        <v>19044</v>
      </c>
      <c r="B4957" t="s">
        <v>23576</v>
      </c>
      <c r="C4957" t="s">
        <v>23577</v>
      </c>
      <c r="D4957" t="s">
        <v>23578</v>
      </c>
      <c r="E4957" t="s">
        <v>23579</v>
      </c>
      <c r="F4957" s="2">
        <v>0</v>
      </c>
      <c r="G4957" t="s">
        <v>51</v>
      </c>
      <c r="H4957" t="s">
        <v>23580</v>
      </c>
      <c r="I4957">
        <v>44</v>
      </c>
      <c r="J4957">
        <v>1</v>
      </c>
      <c r="K4957" t="s">
        <v>19275</v>
      </c>
    </row>
    <row r="4958" spans="1:11" x14ac:dyDescent="0.35">
      <c r="A4958" t="s">
        <v>19044</v>
      </c>
      <c r="B4958" t="s">
        <v>23581</v>
      </c>
      <c r="C4958" t="s">
        <v>23582</v>
      </c>
      <c r="D4958" t="s">
        <v>23583</v>
      </c>
      <c r="E4958" t="s">
        <v>23584</v>
      </c>
      <c r="F4958" s="2">
        <v>0</v>
      </c>
      <c r="G4958" t="s">
        <v>57</v>
      </c>
      <c r="H4958" t="s">
        <v>23585</v>
      </c>
      <c r="I4958">
        <v>5</v>
      </c>
      <c r="J4958">
        <v>1</v>
      </c>
      <c r="K4958" t="s">
        <v>19309</v>
      </c>
    </row>
    <row r="4959" spans="1:11" x14ac:dyDescent="0.35">
      <c r="A4959" t="s">
        <v>19044</v>
      </c>
      <c r="B4959" t="s">
        <v>23586</v>
      </c>
      <c r="C4959" t="s">
        <v>23587</v>
      </c>
      <c r="D4959" t="s">
        <v>23588</v>
      </c>
      <c r="E4959" t="s">
        <v>23589</v>
      </c>
      <c r="F4959" s="2">
        <v>0</v>
      </c>
      <c r="G4959" t="s">
        <v>19049</v>
      </c>
      <c r="H4959" t="s">
        <v>23590</v>
      </c>
      <c r="I4959">
        <v>47</v>
      </c>
      <c r="J4959">
        <v>1</v>
      </c>
      <c r="K4959" t="s">
        <v>19275</v>
      </c>
    </row>
    <row r="4960" spans="1:11" x14ac:dyDescent="0.35">
      <c r="A4960" t="s">
        <v>19044</v>
      </c>
      <c r="B4960" t="s">
        <v>23591</v>
      </c>
      <c r="C4960" t="s">
        <v>23592</v>
      </c>
      <c r="D4960" t="s">
        <v>23593</v>
      </c>
      <c r="E4960" t="s">
        <v>23594</v>
      </c>
      <c r="F4960" s="2">
        <v>0</v>
      </c>
      <c r="G4960" t="s">
        <v>19149</v>
      </c>
      <c r="H4960" t="s">
        <v>23595</v>
      </c>
      <c r="I4960">
        <v>33</v>
      </c>
      <c r="J4960">
        <v>1</v>
      </c>
      <c r="K4960" t="s">
        <v>19379</v>
      </c>
    </row>
    <row r="4961" spans="1:11" x14ac:dyDescent="0.35">
      <c r="A4961" t="s">
        <v>19044</v>
      </c>
      <c r="B4961" t="s">
        <v>23596</v>
      </c>
      <c r="C4961" t="s">
        <v>23597</v>
      </c>
      <c r="D4961" t="s">
        <v>23598</v>
      </c>
      <c r="E4961" t="s">
        <v>23599</v>
      </c>
      <c r="F4961" s="2">
        <v>0</v>
      </c>
      <c r="G4961" t="s">
        <v>19058</v>
      </c>
      <c r="H4961" t="s">
        <v>23600</v>
      </c>
      <c r="I4961">
        <v>309</v>
      </c>
      <c r="J4961">
        <v>1</v>
      </c>
      <c r="K4961" t="s">
        <v>23601</v>
      </c>
    </row>
    <row r="4962" spans="1:11" x14ac:dyDescent="0.35">
      <c r="A4962" t="s">
        <v>19044</v>
      </c>
      <c r="B4962" t="s">
        <v>23602</v>
      </c>
      <c r="C4962" t="s">
        <v>23603</v>
      </c>
      <c r="D4962" t="s">
        <v>23604</v>
      </c>
      <c r="E4962" t="s">
        <v>23605</v>
      </c>
      <c r="F4962" s="2">
        <v>0</v>
      </c>
      <c r="G4962" t="s">
        <v>81</v>
      </c>
      <c r="H4962" t="s">
        <v>23606</v>
      </c>
      <c r="I4962">
        <v>90</v>
      </c>
      <c r="J4962">
        <v>1</v>
      </c>
      <c r="K4962" t="s">
        <v>19269</v>
      </c>
    </row>
    <row r="4963" spans="1:11" x14ac:dyDescent="0.35">
      <c r="A4963" t="s">
        <v>19044</v>
      </c>
      <c r="B4963" t="s">
        <v>23607</v>
      </c>
      <c r="C4963" t="s">
        <v>23608</v>
      </c>
      <c r="D4963" t="s">
        <v>23609</v>
      </c>
      <c r="E4963" t="s">
        <v>23610</v>
      </c>
      <c r="F4963" s="2">
        <v>0</v>
      </c>
      <c r="G4963" t="s">
        <v>16</v>
      </c>
      <c r="H4963" t="s">
        <v>23611</v>
      </c>
      <c r="I4963">
        <v>49</v>
      </c>
      <c r="J4963">
        <v>1</v>
      </c>
      <c r="K4963" t="s">
        <v>19275</v>
      </c>
    </row>
    <row r="4964" spans="1:11" x14ac:dyDescent="0.35">
      <c r="A4964" t="s">
        <v>19044</v>
      </c>
      <c r="B4964" t="s">
        <v>23612</v>
      </c>
      <c r="C4964" t="s">
        <v>23613</v>
      </c>
      <c r="D4964" t="s">
        <v>23614</v>
      </c>
      <c r="E4964" t="s">
        <v>23615</v>
      </c>
      <c r="F4964" s="2">
        <v>0</v>
      </c>
      <c r="G4964" t="s">
        <v>22</v>
      </c>
      <c r="H4964" t="s">
        <v>23616</v>
      </c>
      <c r="I4964">
        <v>43</v>
      </c>
      <c r="J4964">
        <v>1</v>
      </c>
      <c r="K4964" t="s">
        <v>19275</v>
      </c>
    </row>
    <row r="4965" spans="1:11" x14ac:dyDescent="0.35">
      <c r="A4965" t="s">
        <v>19044</v>
      </c>
      <c r="B4965" t="s">
        <v>23617</v>
      </c>
      <c r="C4965" t="s">
        <v>23618</v>
      </c>
      <c r="D4965" t="s">
        <v>23619</v>
      </c>
      <c r="E4965" t="s">
        <v>23620</v>
      </c>
      <c r="F4965" s="2">
        <v>0</v>
      </c>
      <c r="G4965" t="s">
        <v>19213</v>
      </c>
      <c r="H4965" t="s">
        <v>23621</v>
      </c>
      <c r="I4965">
        <v>30</v>
      </c>
      <c r="J4965">
        <v>1</v>
      </c>
      <c r="K4965" t="s">
        <v>19275</v>
      </c>
    </row>
    <row r="4966" spans="1:11" x14ac:dyDescent="0.35">
      <c r="A4966" t="s">
        <v>19044</v>
      </c>
      <c r="B4966" t="s">
        <v>23622</v>
      </c>
      <c r="C4966" t="s">
        <v>23623</v>
      </c>
      <c r="D4966" t="s">
        <v>23624</v>
      </c>
      <c r="E4966" t="s">
        <v>23625</v>
      </c>
      <c r="F4966" s="2">
        <v>0</v>
      </c>
      <c r="G4966" t="s">
        <v>19067</v>
      </c>
      <c r="H4966" t="s">
        <v>23626</v>
      </c>
      <c r="I4966">
        <v>25</v>
      </c>
      <c r="J4966">
        <v>1</v>
      </c>
      <c r="K4966" t="s">
        <v>19275</v>
      </c>
    </row>
    <row r="4967" spans="1:11" x14ac:dyDescent="0.35">
      <c r="A4967" t="s">
        <v>19044</v>
      </c>
      <c r="B4967" t="s">
        <v>23627</v>
      </c>
      <c r="C4967" t="s">
        <v>23628</v>
      </c>
      <c r="D4967" t="s">
        <v>23629</v>
      </c>
      <c r="E4967" t="s">
        <v>23630</v>
      </c>
      <c r="F4967" s="2">
        <v>0</v>
      </c>
      <c r="G4967" t="s">
        <v>45</v>
      </c>
      <c r="H4967" t="s">
        <v>23631</v>
      </c>
      <c r="I4967">
        <v>32</v>
      </c>
      <c r="J4967">
        <v>1</v>
      </c>
      <c r="K4967" t="s">
        <v>19275</v>
      </c>
    </row>
    <row r="4968" spans="1:11" x14ac:dyDescent="0.35">
      <c r="A4968" t="s">
        <v>19044</v>
      </c>
      <c r="B4968" t="s">
        <v>23632</v>
      </c>
      <c r="C4968" t="s">
        <v>23633</v>
      </c>
      <c r="D4968" t="s">
        <v>23634</v>
      </c>
      <c r="E4968" t="s">
        <v>23635</v>
      </c>
      <c r="F4968" s="2">
        <v>0</v>
      </c>
      <c r="G4968" t="s">
        <v>51</v>
      </c>
      <c r="H4968" t="s">
        <v>23636</v>
      </c>
      <c r="I4968">
        <v>55</v>
      </c>
      <c r="J4968">
        <v>1</v>
      </c>
      <c r="K4968" t="s">
        <v>19269</v>
      </c>
    </row>
    <row r="4969" spans="1:11" x14ac:dyDescent="0.35">
      <c r="A4969" t="s">
        <v>19044</v>
      </c>
      <c r="B4969" t="s">
        <v>23637</v>
      </c>
      <c r="C4969" t="s">
        <v>23638</v>
      </c>
      <c r="D4969" t="s">
        <v>23639</v>
      </c>
      <c r="E4969" t="s">
        <v>23640</v>
      </c>
      <c r="F4969" s="2">
        <v>0</v>
      </c>
      <c r="G4969" t="s">
        <v>57</v>
      </c>
      <c r="H4969" t="s">
        <v>19306</v>
      </c>
      <c r="I4969">
        <v>72</v>
      </c>
      <c r="J4969">
        <v>1</v>
      </c>
      <c r="K4969" t="s">
        <v>19275</v>
      </c>
    </row>
    <row r="4970" spans="1:11" x14ac:dyDescent="0.35">
      <c r="A4970" t="s">
        <v>19044</v>
      </c>
      <c r="B4970" t="s">
        <v>23641</v>
      </c>
      <c r="C4970" t="s">
        <v>23642</v>
      </c>
      <c r="D4970" t="s">
        <v>23643</v>
      </c>
      <c r="E4970" t="s">
        <v>23644</v>
      </c>
      <c r="F4970" s="2">
        <v>0</v>
      </c>
      <c r="G4970" t="s">
        <v>19049</v>
      </c>
      <c r="H4970" t="s">
        <v>23645</v>
      </c>
      <c r="I4970">
        <v>33</v>
      </c>
      <c r="J4970">
        <v>1</v>
      </c>
      <c r="K4970" t="s">
        <v>19275</v>
      </c>
    </row>
    <row r="4971" spans="1:11" x14ac:dyDescent="0.35">
      <c r="A4971" t="s">
        <v>19044</v>
      </c>
      <c r="B4971" t="s">
        <v>23646</v>
      </c>
      <c r="C4971" t="s">
        <v>23647</v>
      </c>
      <c r="D4971" t="s">
        <v>23648</v>
      </c>
      <c r="E4971" t="s">
        <v>23649</v>
      </c>
      <c r="F4971" s="2">
        <v>0</v>
      </c>
      <c r="G4971" t="s">
        <v>19149</v>
      </c>
      <c r="H4971" t="s">
        <v>23650</v>
      </c>
      <c r="I4971">
        <v>30</v>
      </c>
      <c r="J4971">
        <v>1</v>
      </c>
      <c r="K4971" t="s">
        <v>19275</v>
      </c>
    </row>
    <row r="4972" spans="1:11" x14ac:dyDescent="0.35">
      <c r="A4972" t="s">
        <v>19044</v>
      </c>
      <c r="B4972" t="s">
        <v>23651</v>
      </c>
      <c r="C4972" t="s">
        <v>23652</v>
      </c>
      <c r="D4972" t="s">
        <v>23653</v>
      </c>
      <c r="E4972" t="s">
        <v>23654</v>
      </c>
      <c r="F4972" s="2">
        <v>0</v>
      </c>
      <c r="G4972" t="s">
        <v>19058</v>
      </c>
      <c r="H4972" t="s">
        <v>21104</v>
      </c>
      <c r="I4972">
        <v>42</v>
      </c>
      <c r="J4972">
        <v>1</v>
      </c>
      <c r="K4972" t="s">
        <v>19269</v>
      </c>
    </row>
    <row r="4973" spans="1:11" x14ac:dyDescent="0.35">
      <c r="A4973" t="s">
        <v>19044</v>
      </c>
      <c r="B4973" t="s">
        <v>23655</v>
      </c>
      <c r="C4973" t="s">
        <v>23656</v>
      </c>
      <c r="D4973" t="s">
        <v>23657</v>
      </c>
      <c r="E4973" t="s">
        <v>23658</v>
      </c>
      <c r="F4973" s="2">
        <v>0</v>
      </c>
      <c r="G4973" t="s">
        <v>81</v>
      </c>
      <c r="H4973" t="s">
        <v>23659</v>
      </c>
      <c r="I4973">
        <v>105</v>
      </c>
      <c r="J4973">
        <v>1</v>
      </c>
      <c r="K4973" t="s">
        <v>19275</v>
      </c>
    </row>
    <row r="4974" spans="1:11" x14ac:dyDescent="0.35">
      <c r="A4974" t="s">
        <v>19044</v>
      </c>
      <c r="B4974" t="s">
        <v>23660</v>
      </c>
      <c r="C4974" t="s">
        <v>23661</v>
      </c>
      <c r="D4974" t="s">
        <v>23662</v>
      </c>
      <c r="E4974" t="s">
        <v>23663</v>
      </c>
      <c r="F4974" s="2">
        <v>0</v>
      </c>
      <c r="G4974" t="s">
        <v>22</v>
      </c>
      <c r="H4974" t="s">
        <v>23664</v>
      </c>
      <c r="I4974">
        <v>22</v>
      </c>
      <c r="J4974">
        <v>1</v>
      </c>
      <c r="K4974" t="s">
        <v>19275</v>
      </c>
    </row>
    <row r="4975" spans="1:11" x14ac:dyDescent="0.35">
      <c r="A4975" t="s">
        <v>19044</v>
      </c>
      <c r="B4975" t="s">
        <v>23665</v>
      </c>
      <c r="C4975" t="s">
        <v>23666</v>
      </c>
      <c r="D4975" t="s">
        <v>23662</v>
      </c>
      <c r="E4975" t="s">
        <v>23663</v>
      </c>
      <c r="F4975" s="2">
        <v>0</v>
      </c>
      <c r="G4975" t="s">
        <v>19213</v>
      </c>
      <c r="H4975" t="s">
        <v>23667</v>
      </c>
      <c r="I4975">
        <v>0</v>
      </c>
      <c r="J4975">
        <v>1</v>
      </c>
      <c r="K4975" t="s">
        <v>19275</v>
      </c>
    </row>
    <row r="4976" spans="1:11" x14ac:dyDescent="0.35">
      <c r="A4976" t="s">
        <v>19044</v>
      </c>
      <c r="B4976" t="s">
        <v>23668</v>
      </c>
      <c r="C4976" t="s">
        <v>23669</v>
      </c>
      <c r="D4976" t="s">
        <v>23670</v>
      </c>
      <c r="E4976" t="s">
        <v>23671</v>
      </c>
      <c r="F4976" s="2">
        <v>0</v>
      </c>
      <c r="G4976" t="s">
        <v>19067</v>
      </c>
      <c r="H4976" t="s">
        <v>23672</v>
      </c>
      <c r="I4976">
        <v>50</v>
      </c>
      <c r="J4976">
        <v>1</v>
      </c>
      <c r="K4976" t="s">
        <v>19269</v>
      </c>
    </row>
    <row r="4977" spans="1:11" x14ac:dyDescent="0.35">
      <c r="A4977" t="s">
        <v>19044</v>
      </c>
      <c r="B4977" t="s">
        <v>23673</v>
      </c>
      <c r="C4977" t="s">
        <v>23674</v>
      </c>
      <c r="D4977" t="s">
        <v>23675</v>
      </c>
      <c r="E4977" t="s">
        <v>23676</v>
      </c>
      <c r="F4977" s="2">
        <v>0</v>
      </c>
      <c r="G4977" t="s">
        <v>45</v>
      </c>
      <c r="H4977" t="s">
        <v>23677</v>
      </c>
      <c r="I4977">
        <v>33</v>
      </c>
      <c r="J4977">
        <v>1</v>
      </c>
      <c r="K4977" t="s">
        <v>19275</v>
      </c>
    </row>
    <row r="4978" spans="1:11" x14ac:dyDescent="0.35">
      <c r="A4978" t="s">
        <v>19044</v>
      </c>
      <c r="B4978" t="s">
        <v>23678</v>
      </c>
      <c r="C4978" t="s">
        <v>23679</v>
      </c>
      <c r="D4978" t="s">
        <v>23680</v>
      </c>
      <c r="E4978" t="s">
        <v>23681</v>
      </c>
      <c r="F4978" s="2">
        <v>0</v>
      </c>
      <c r="G4978" t="s">
        <v>51</v>
      </c>
      <c r="H4978" t="s">
        <v>23682</v>
      </c>
      <c r="I4978">
        <v>42</v>
      </c>
      <c r="J4978">
        <v>1</v>
      </c>
      <c r="K4978" t="s">
        <v>19269</v>
      </c>
    </row>
    <row r="4979" spans="1:11" x14ac:dyDescent="0.35">
      <c r="A4979" t="s">
        <v>19044</v>
      </c>
      <c r="B4979" t="s">
        <v>23683</v>
      </c>
      <c r="C4979" t="s">
        <v>23684</v>
      </c>
      <c r="D4979" t="s">
        <v>23685</v>
      </c>
      <c r="E4979" t="s">
        <v>23686</v>
      </c>
      <c r="F4979" s="2">
        <v>0</v>
      </c>
      <c r="G4979" t="s">
        <v>57</v>
      </c>
      <c r="H4979" t="s">
        <v>23687</v>
      </c>
      <c r="I4979">
        <v>41</v>
      </c>
      <c r="J4979">
        <v>1</v>
      </c>
      <c r="K4979" t="s">
        <v>19269</v>
      </c>
    </row>
    <row r="4980" spans="1:11" x14ac:dyDescent="0.35">
      <c r="A4980" t="s">
        <v>19044</v>
      </c>
      <c r="B4980" t="s">
        <v>23688</v>
      </c>
      <c r="C4980" t="s">
        <v>23689</v>
      </c>
      <c r="D4980" t="s">
        <v>23690</v>
      </c>
      <c r="E4980" t="s">
        <v>23691</v>
      </c>
      <c r="F4980" s="2">
        <v>0</v>
      </c>
      <c r="G4980" t="s">
        <v>19049</v>
      </c>
      <c r="H4980" t="s">
        <v>23692</v>
      </c>
      <c r="I4980">
        <v>85</v>
      </c>
      <c r="J4980">
        <v>1</v>
      </c>
      <c r="K4980" t="s">
        <v>19275</v>
      </c>
    </row>
    <row r="4981" spans="1:11" x14ac:dyDescent="0.35">
      <c r="A4981" t="s">
        <v>19044</v>
      </c>
      <c r="B4981" t="s">
        <v>23693</v>
      </c>
      <c r="C4981" t="s">
        <v>23694</v>
      </c>
      <c r="D4981" t="s">
        <v>23695</v>
      </c>
      <c r="E4981" t="s">
        <v>23696</v>
      </c>
      <c r="F4981" s="2">
        <v>0</v>
      </c>
      <c r="G4981" t="s">
        <v>19149</v>
      </c>
      <c r="H4981" t="s">
        <v>23697</v>
      </c>
      <c r="I4981">
        <v>22</v>
      </c>
      <c r="J4981">
        <v>1</v>
      </c>
      <c r="K4981" t="s">
        <v>19379</v>
      </c>
    </row>
    <row r="4982" spans="1:11" x14ac:dyDescent="0.35">
      <c r="A4982" t="s">
        <v>19044</v>
      </c>
      <c r="B4982" t="s">
        <v>23698</v>
      </c>
      <c r="C4982" t="s">
        <v>23699</v>
      </c>
      <c r="D4982" t="s">
        <v>23700</v>
      </c>
      <c r="E4982" t="s">
        <v>23701</v>
      </c>
      <c r="F4982" s="2">
        <v>0</v>
      </c>
      <c r="G4982" t="s">
        <v>19058</v>
      </c>
      <c r="H4982" t="s">
        <v>23702</v>
      </c>
      <c r="I4982">
        <v>57</v>
      </c>
      <c r="J4982">
        <v>1</v>
      </c>
      <c r="K4982" t="s">
        <v>19275</v>
      </c>
    </row>
    <row r="4983" spans="1:11" x14ac:dyDescent="0.35">
      <c r="A4983" t="s">
        <v>19044</v>
      </c>
      <c r="B4983" t="s">
        <v>23703</v>
      </c>
      <c r="C4983" t="s">
        <v>23704</v>
      </c>
      <c r="D4983" t="s">
        <v>23705</v>
      </c>
      <c r="E4983" t="s">
        <v>23706</v>
      </c>
      <c r="F4983" s="2">
        <v>0</v>
      </c>
      <c r="G4983" t="s">
        <v>81</v>
      </c>
      <c r="H4983" t="s">
        <v>23707</v>
      </c>
      <c r="I4983">
        <v>22</v>
      </c>
      <c r="J4983">
        <v>1</v>
      </c>
      <c r="K4983" t="s">
        <v>19275</v>
      </c>
    </row>
    <row r="4984" spans="1:11" x14ac:dyDescent="0.35">
      <c r="A4984" t="s">
        <v>19044</v>
      </c>
      <c r="B4984" t="s">
        <v>23708</v>
      </c>
      <c r="C4984" t="s">
        <v>23709</v>
      </c>
      <c r="D4984" t="s">
        <v>23710</v>
      </c>
      <c r="E4984" t="s">
        <v>23711</v>
      </c>
      <c r="F4984" s="2">
        <v>0</v>
      </c>
      <c r="G4984" t="s">
        <v>16</v>
      </c>
      <c r="H4984" t="s">
        <v>23712</v>
      </c>
      <c r="I4984">
        <v>37</v>
      </c>
      <c r="J4984">
        <v>1</v>
      </c>
      <c r="K4984" t="s">
        <v>19379</v>
      </c>
    </row>
    <row r="4985" spans="1:11" x14ac:dyDescent="0.35">
      <c r="A4985" t="s">
        <v>19044</v>
      </c>
      <c r="B4985" t="s">
        <v>23713</v>
      </c>
      <c r="C4985" t="s">
        <v>23714</v>
      </c>
      <c r="D4985" t="s">
        <v>23715</v>
      </c>
      <c r="E4985" t="s">
        <v>23716</v>
      </c>
      <c r="F4985" s="2">
        <v>0</v>
      </c>
      <c r="G4985" t="s">
        <v>22</v>
      </c>
      <c r="H4985" t="s">
        <v>23717</v>
      </c>
      <c r="I4985">
        <v>37</v>
      </c>
      <c r="J4985">
        <v>1</v>
      </c>
      <c r="K4985" t="s">
        <v>19379</v>
      </c>
    </row>
    <row r="4986" spans="1:11" x14ac:dyDescent="0.35">
      <c r="A4986" t="s">
        <v>19044</v>
      </c>
      <c r="B4986" t="s">
        <v>23718</v>
      </c>
      <c r="C4986" t="s">
        <v>23719</v>
      </c>
      <c r="D4986" t="s">
        <v>23720</v>
      </c>
      <c r="E4986" t="s">
        <v>23721</v>
      </c>
      <c r="F4986" s="2">
        <v>0</v>
      </c>
      <c r="G4986" t="s">
        <v>19213</v>
      </c>
      <c r="H4986" t="s">
        <v>23722</v>
      </c>
      <c r="I4986">
        <v>37</v>
      </c>
      <c r="J4986">
        <v>1</v>
      </c>
      <c r="K4986" t="s">
        <v>19379</v>
      </c>
    </row>
    <row r="4987" spans="1:11" x14ac:dyDescent="0.35">
      <c r="A4987" t="s">
        <v>19044</v>
      </c>
      <c r="B4987" t="s">
        <v>23723</v>
      </c>
      <c r="C4987" t="s">
        <v>23724</v>
      </c>
      <c r="D4987" t="s">
        <v>23725</v>
      </c>
      <c r="E4987" t="s">
        <v>23726</v>
      </c>
      <c r="F4987" s="2">
        <v>0</v>
      </c>
      <c r="G4987" t="s">
        <v>19067</v>
      </c>
      <c r="H4987" t="s">
        <v>23727</v>
      </c>
      <c r="I4987">
        <v>38</v>
      </c>
      <c r="J4987">
        <v>1</v>
      </c>
      <c r="K4987" t="s">
        <v>19275</v>
      </c>
    </row>
    <row r="4988" spans="1:11" x14ac:dyDescent="0.35">
      <c r="A4988" t="s">
        <v>19044</v>
      </c>
      <c r="B4988" t="s">
        <v>23728</v>
      </c>
      <c r="C4988" t="s">
        <v>23729</v>
      </c>
      <c r="D4988" t="s">
        <v>23730</v>
      </c>
      <c r="E4988" t="s">
        <v>23731</v>
      </c>
      <c r="F4988" s="2">
        <v>0</v>
      </c>
      <c r="G4988" t="s">
        <v>45</v>
      </c>
      <c r="H4988" t="s">
        <v>23732</v>
      </c>
      <c r="I4988">
        <v>82</v>
      </c>
      <c r="J4988">
        <v>1</v>
      </c>
      <c r="K4988" t="s">
        <v>19275</v>
      </c>
    </row>
    <row r="4989" spans="1:11" x14ac:dyDescent="0.35">
      <c r="A4989" t="s">
        <v>19044</v>
      </c>
      <c r="B4989" t="s">
        <v>23733</v>
      </c>
      <c r="C4989" t="s">
        <v>23734</v>
      </c>
      <c r="D4989" t="s">
        <v>23735</v>
      </c>
      <c r="E4989" t="s">
        <v>23736</v>
      </c>
      <c r="F4989" s="2">
        <v>0</v>
      </c>
      <c r="G4989" t="s">
        <v>57</v>
      </c>
      <c r="H4989" t="s">
        <v>23737</v>
      </c>
      <c r="I4989">
        <v>43</v>
      </c>
      <c r="J4989">
        <v>1</v>
      </c>
      <c r="K4989" t="s">
        <v>19269</v>
      </c>
    </row>
    <row r="4990" spans="1:11" x14ac:dyDescent="0.35">
      <c r="A4990" t="s">
        <v>19044</v>
      </c>
      <c r="B4990" t="s">
        <v>23738</v>
      </c>
      <c r="C4990" t="s">
        <v>23739</v>
      </c>
      <c r="D4990" t="s">
        <v>23740</v>
      </c>
      <c r="E4990" t="s">
        <v>23741</v>
      </c>
      <c r="F4990" s="2">
        <v>0</v>
      </c>
      <c r="G4990" t="s">
        <v>19049</v>
      </c>
      <c r="H4990" t="s">
        <v>23742</v>
      </c>
      <c r="I4990">
        <v>39</v>
      </c>
      <c r="J4990">
        <v>1</v>
      </c>
      <c r="K4990" t="s">
        <v>19275</v>
      </c>
    </row>
    <row r="4991" spans="1:11" x14ac:dyDescent="0.35">
      <c r="A4991" t="s">
        <v>19044</v>
      </c>
      <c r="B4991" t="s">
        <v>23743</v>
      </c>
      <c r="C4991" t="s">
        <v>19186</v>
      </c>
      <c r="D4991" t="s">
        <v>19187</v>
      </c>
      <c r="E4991" t="s">
        <v>19188</v>
      </c>
      <c r="F4991" s="2">
        <v>0</v>
      </c>
      <c r="G4991" t="s">
        <v>19149</v>
      </c>
      <c r="H4991" t="s">
        <v>23744</v>
      </c>
      <c r="I4991">
        <v>40</v>
      </c>
      <c r="J4991">
        <v>1</v>
      </c>
      <c r="K4991" t="s">
        <v>19275</v>
      </c>
    </row>
    <row r="4992" spans="1:11" x14ac:dyDescent="0.35">
      <c r="A4992" t="s">
        <v>19044</v>
      </c>
      <c r="B4992" t="s">
        <v>23745</v>
      </c>
      <c r="C4992" t="s">
        <v>23746</v>
      </c>
      <c r="D4992" t="s">
        <v>23747</v>
      </c>
      <c r="E4992" t="s">
        <v>23748</v>
      </c>
      <c r="F4992" s="2">
        <v>0</v>
      </c>
      <c r="G4992" t="s">
        <v>81</v>
      </c>
      <c r="H4992" t="s">
        <v>23749</v>
      </c>
      <c r="I4992">
        <v>62</v>
      </c>
      <c r="J4992">
        <v>1</v>
      </c>
      <c r="K4992" t="s">
        <v>19379</v>
      </c>
    </row>
    <row r="4993" spans="1:11" x14ac:dyDescent="0.35">
      <c r="A4993" t="s">
        <v>19044</v>
      </c>
      <c r="B4993" t="s">
        <v>23750</v>
      </c>
      <c r="C4993" t="s">
        <v>23751</v>
      </c>
      <c r="D4993" t="s">
        <v>23752</v>
      </c>
      <c r="E4993" t="s">
        <v>23753</v>
      </c>
      <c r="F4993" s="2">
        <v>0</v>
      </c>
      <c r="G4993" t="s">
        <v>16</v>
      </c>
      <c r="H4993" t="s">
        <v>23754</v>
      </c>
      <c r="I4993">
        <v>30</v>
      </c>
      <c r="J4993">
        <v>1</v>
      </c>
      <c r="K4993" t="s">
        <v>19379</v>
      </c>
    </row>
    <row r="4994" spans="1:11" x14ac:dyDescent="0.35">
      <c r="A4994" t="s">
        <v>19044</v>
      </c>
      <c r="B4994" t="s">
        <v>23755</v>
      </c>
      <c r="C4994" t="s">
        <v>19257</v>
      </c>
      <c r="D4994" t="s">
        <v>19258</v>
      </c>
      <c r="E4994" t="s">
        <v>19259</v>
      </c>
      <c r="F4994" s="2">
        <v>0</v>
      </c>
      <c r="G4994" t="s">
        <v>22</v>
      </c>
      <c r="H4994" t="s">
        <v>19306</v>
      </c>
      <c r="I4994">
        <v>61</v>
      </c>
      <c r="J4994">
        <v>1</v>
      </c>
      <c r="K4994" t="s">
        <v>19269</v>
      </c>
    </row>
    <row r="4995" spans="1:11" x14ac:dyDescent="0.35">
      <c r="A4995" t="s">
        <v>19044</v>
      </c>
      <c r="B4995" t="s">
        <v>23756</v>
      </c>
      <c r="C4995" t="s">
        <v>23757</v>
      </c>
      <c r="D4995" t="s">
        <v>23758</v>
      </c>
      <c r="E4995" t="s">
        <v>23759</v>
      </c>
      <c r="F4995" s="2">
        <v>0</v>
      </c>
      <c r="G4995" t="s">
        <v>19067</v>
      </c>
      <c r="H4995" t="s">
        <v>23760</v>
      </c>
      <c r="I4995">
        <v>11</v>
      </c>
      <c r="J4995">
        <v>1</v>
      </c>
      <c r="K4995" t="s">
        <v>19275</v>
      </c>
    </row>
    <row r="4996" spans="1:11" x14ac:dyDescent="0.35">
      <c r="A4996" t="s">
        <v>19044</v>
      </c>
      <c r="B4996" t="s">
        <v>23761</v>
      </c>
      <c r="C4996" t="s">
        <v>23762</v>
      </c>
      <c r="D4996" t="s">
        <v>23763</v>
      </c>
      <c r="E4996" t="s">
        <v>23764</v>
      </c>
      <c r="F4996" s="2">
        <v>0</v>
      </c>
      <c r="G4996" t="s">
        <v>45</v>
      </c>
      <c r="H4996" t="s">
        <v>23765</v>
      </c>
      <c r="I4996">
        <v>43</v>
      </c>
      <c r="J4996">
        <v>1</v>
      </c>
      <c r="K4996" t="s">
        <v>19275</v>
      </c>
    </row>
    <row r="4997" spans="1:11" x14ac:dyDescent="0.35">
      <c r="A4997" t="s">
        <v>19044</v>
      </c>
      <c r="B4997" t="s">
        <v>23766</v>
      </c>
      <c r="C4997" t="s">
        <v>23767</v>
      </c>
      <c r="D4997" t="s">
        <v>23768</v>
      </c>
      <c r="E4997" t="s">
        <v>23769</v>
      </c>
      <c r="F4997" s="2">
        <v>0</v>
      </c>
      <c r="G4997" t="s">
        <v>51</v>
      </c>
      <c r="H4997" t="s">
        <v>23770</v>
      </c>
      <c r="I4997">
        <v>48</v>
      </c>
      <c r="J4997">
        <v>1</v>
      </c>
      <c r="K4997" t="s">
        <v>19275</v>
      </c>
    </row>
    <row r="4998" spans="1:11" x14ac:dyDescent="0.35">
      <c r="A4998" t="s">
        <v>19044</v>
      </c>
      <c r="B4998" t="s">
        <v>23771</v>
      </c>
      <c r="C4998" t="s">
        <v>23772</v>
      </c>
      <c r="D4998" t="s">
        <v>23773</v>
      </c>
      <c r="E4998" t="s">
        <v>23774</v>
      </c>
      <c r="F4998" s="2">
        <v>0</v>
      </c>
      <c r="G4998" t="s">
        <v>57</v>
      </c>
      <c r="H4998" t="s">
        <v>23775</v>
      </c>
      <c r="I4998">
        <v>34</v>
      </c>
      <c r="J4998">
        <v>1</v>
      </c>
      <c r="K4998" t="s">
        <v>19275</v>
      </c>
    </row>
    <row r="4999" spans="1:11" x14ac:dyDescent="0.35">
      <c r="A4999" t="s">
        <v>19044</v>
      </c>
      <c r="B4999" t="s">
        <v>23776</v>
      </c>
      <c r="C4999" t="s">
        <v>23777</v>
      </c>
      <c r="D4999" t="s">
        <v>23778</v>
      </c>
      <c r="E4999" t="s">
        <v>23779</v>
      </c>
      <c r="F4999" s="2">
        <v>0</v>
      </c>
      <c r="G4999" t="s">
        <v>19049</v>
      </c>
      <c r="H4999" t="s">
        <v>23780</v>
      </c>
      <c r="I4999">
        <v>33</v>
      </c>
      <c r="J4999">
        <v>1</v>
      </c>
      <c r="K4999" t="s">
        <v>19275</v>
      </c>
    </row>
    <row r="5000" spans="1:11" x14ac:dyDescent="0.35">
      <c r="A5000" t="s">
        <v>19044</v>
      </c>
      <c r="B5000" t="s">
        <v>23781</v>
      </c>
      <c r="C5000" t="s">
        <v>23782</v>
      </c>
      <c r="D5000" t="s">
        <v>23783</v>
      </c>
      <c r="E5000" t="s">
        <v>23784</v>
      </c>
      <c r="F5000" s="2">
        <v>0</v>
      </c>
      <c r="G5000" t="s">
        <v>19149</v>
      </c>
      <c r="H5000" t="s">
        <v>23785</v>
      </c>
      <c r="I5000">
        <v>39</v>
      </c>
      <c r="J5000">
        <v>1</v>
      </c>
      <c r="K5000" t="s">
        <v>19275</v>
      </c>
    </row>
    <row r="5001" spans="1:11" x14ac:dyDescent="0.35">
      <c r="A5001" t="s">
        <v>19044</v>
      </c>
      <c r="B5001" t="s">
        <v>23786</v>
      </c>
      <c r="C5001" t="s">
        <v>23787</v>
      </c>
      <c r="D5001" t="s">
        <v>23788</v>
      </c>
      <c r="E5001" t="s">
        <v>23789</v>
      </c>
      <c r="F5001" s="2">
        <v>0</v>
      </c>
      <c r="G5001" t="s">
        <v>19058</v>
      </c>
      <c r="H5001" t="s">
        <v>23790</v>
      </c>
      <c r="I5001">
        <v>34</v>
      </c>
      <c r="J5001">
        <v>1</v>
      </c>
      <c r="K5001" t="s">
        <v>19275</v>
      </c>
    </row>
    <row r="5002" spans="1:11" x14ac:dyDescent="0.35">
      <c r="A5002" t="s">
        <v>19044</v>
      </c>
      <c r="B5002" t="s">
        <v>23791</v>
      </c>
      <c r="C5002" t="s">
        <v>23792</v>
      </c>
      <c r="D5002" t="s">
        <v>23793</v>
      </c>
      <c r="E5002" t="s">
        <v>23794</v>
      </c>
      <c r="F5002" s="2">
        <v>0</v>
      </c>
      <c r="G5002" t="s">
        <v>16</v>
      </c>
      <c r="H5002" t="s">
        <v>23795</v>
      </c>
      <c r="I5002">
        <v>28</v>
      </c>
      <c r="J5002">
        <v>1</v>
      </c>
      <c r="K5002" t="s">
        <v>19379</v>
      </c>
    </row>
    <row r="5003" spans="1:11" x14ac:dyDescent="0.35">
      <c r="A5003" t="s">
        <v>19044</v>
      </c>
      <c r="B5003" t="s">
        <v>23796</v>
      </c>
      <c r="C5003" t="s">
        <v>23797</v>
      </c>
      <c r="D5003" t="s">
        <v>23793</v>
      </c>
      <c r="E5003" t="s">
        <v>23794</v>
      </c>
      <c r="F5003" s="2">
        <v>0</v>
      </c>
      <c r="G5003" t="s">
        <v>22</v>
      </c>
      <c r="H5003" t="s">
        <v>23798</v>
      </c>
      <c r="I5003">
        <v>45</v>
      </c>
      <c r="J5003">
        <v>1</v>
      </c>
      <c r="K5003" t="s">
        <v>19275</v>
      </c>
    </row>
    <row r="5004" spans="1:11" x14ac:dyDescent="0.35">
      <c r="A5004" t="s">
        <v>19044</v>
      </c>
      <c r="B5004" t="s">
        <v>23799</v>
      </c>
      <c r="C5004" t="s">
        <v>23800</v>
      </c>
      <c r="D5004" t="s">
        <v>23801</v>
      </c>
      <c r="E5004" t="s">
        <v>23802</v>
      </c>
      <c r="F5004" s="2">
        <v>0</v>
      </c>
      <c r="G5004" t="s">
        <v>19213</v>
      </c>
      <c r="H5004" t="s">
        <v>23803</v>
      </c>
      <c r="I5004">
        <v>64</v>
      </c>
      <c r="J5004">
        <v>1</v>
      </c>
      <c r="K5004" t="s">
        <v>19269</v>
      </c>
    </row>
    <row r="5005" spans="1:11" x14ac:dyDescent="0.35">
      <c r="A5005" t="s">
        <v>19044</v>
      </c>
      <c r="B5005" t="s">
        <v>23804</v>
      </c>
      <c r="C5005" t="s">
        <v>23805</v>
      </c>
      <c r="D5005" t="s">
        <v>23806</v>
      </c>
      <c r="E5005" t="s">
        <v>23807</v>
      </c>
      <c r="F5005" s="2">
        <v>0</v>
      </c>
      <c r="G5005" t="s">
        <v>19067</v>
      </c>
      <c r="H5005" t="s">
        <v>23808</v>
      </c>
      <c r="I5005">
        <v>38</v>
      </c>
      <c r="J5005">
        <v>1</v>
      </c>
      <c r="K5005" t="s">
        <v>19275</v>
      </c>
    </row>
    <row r="5006" spans="1:11" x14ac:dyDescent="0.35">
      <c r="A5006" t="s">
        <v>19044</v>
      </c>
      <c r="B5006" t="s">
        <v>23809</v>
      </c>
      <c r="C5006" t="s">
        <v>23810</v>
      </c>
      <c r="D5006" t="s">
        <v>23811</v>
      </c>
      <c r="E5006" t="s">
        <v>23812</v>
      </c>
      <c r="F5006" s="2">
        <v>0</v>
      </c>
      <c r="G5006" t="s">
        <v>45</v>
      </c>
      <c r="H5006" t="s">
        <v>23813</v>
      </c>
      <c r="I5006">
        <v>50</v>
      </c>
      <c r="J5006">
        <v>1</v>
      </c>
      <c r="K5006" t="s">
        <v>19281</v>
      </c>
    </row>
    <row r="5007" spans="1:11" x14ac:dyDescent="0.35">
      <c r="A5007" t="s">
        <v>19044</v>
      </c>
      <c r="B5007" t="s">
        <v>23814</v>
      </c>
      <c r="C5007" t="s">
        <v>23815</v>
      </c>
      <c r="D5007" t="s">
        <v>23816</v>
      </c>
      <c r="E5007" t="s">
        <v>23817</v>
      </c>
      <c r="F5007" s="2">
        <v>0</v>
      </c>
      <c r="G5007" t="s">
        <v>51</v>
      </c>
      <c r="H5007" t="s">
        <v>23818</v>
      </c>
      <c r="I5007">
        <v>31</v>
      </c>
      <c r="J5007">
        <v>1</v>
      </c>
      <c r="K5007" t="s">
        <v>19379</v>
      </c>
    </row>
    <row r="5008" spans="1:11" x14ac:dyDescent="0.35">
      <c r="A5008" t="s">
        <v>19044</v>
      </c>
      <c r="B5008" t="s">
        <v>23819</v>
      </c>
      <c r="C5008" t="s">
        <v>23820</v>
      </c>
      <c r="D5008" t="s">
        <v>23821</v>
      </c>
      <c r="E5008" t="s">
        <v>23822</v>
      </c>
      <c r="F5008" s="2">
        <v>0</v>
      </c>
      <c r="G5008" t="s">
        <v>57</v>
      </c>
      <c r="H5008" t="s">
        <v>23823</v>
      </c>
      <c r="I5008">
        <v>48</v>
      </c>
      <c r="J5008">
        <v>1</v>
      </c>
      <c r="K5008" t="s">
        <v>19275</v>
      </c>
    </row>
    <row r="5009" spans="1:11" x14ac:dyDescent="0.35">
      <c r="A5009" t="s">
        <v>19044</v>
      </c>
      <c r="B5009" t="s">
        <v>23824</v>
      </c>
      <c r="C5009" t="s">
        <v>23825</v>
      </c>
      <c r="D5009" t="s">
        <v>23826</v>
      </c>
      <c r="E5009" t="s">
        <v>23827</v>
      </c>
      <c r="F5009" s="2">
        <v>0</v>
      </c>
      <c r="G5009" t="s">
        <v>19049</v>
      </c>
      <c r="H5009" t="s">
        <v>23828</v>
      </c>
      <c r="I5009">
        <v>33</v>
      </c>
      <c r="J5009">
        <v>1</v>
      </c>
      <c r="K5009" t="s">
        <v>19275</v>
      </c>
    </row>
    <row r="5010" spans="1:11" x14ac:dyDescent="0.35">
      <c r="A5010" t="s">
        <v>19044</v>
      </c>
      <c r="B5010" t="s">
        <v>23829</v>
      </c>
      <c r="C5010" t="s">
        <v>23830</v>
      </c>
      <c r="D5010" t="s">
        <v>23831</v>
      </c>
      <c r="E5010" t="s">
        <v>23832</v>
      </c>
      <c r="F5010" s="2">
        <v>0</v>
      </c>
      <c r="G5010" t="s">
        <v>19149</v>
      </c>
      <c r="H5010" t="s">
        <v>23833</v>
      </c>
      <c r="I5010">
        <v>29</v>
      </c>
      <c r="J5010">
        <v>1</v>
      </c>
      <c r="K5010" t="s">
        <v>19275</v>
      </c>
    </row>
    <row r="5011" spans="1:11" x14ac:dyDescent="0.35">
      <c r="A5011" t="s">
        <v>19044</v>
      </c>
      <c r="B5011" t="s">
        <v>23834</v>
      </c>
      <c r="C5011" t="s">
        <v>23835</v>
      </c>
      <c r="D5011" t="s">
        <v>23836</v>
      </c>
      <c r="E5011" t="s">
        <v>23837</v>
      </c>
      <c r="F5011" s="2">
        <v>0</v>
      </c>
      <c r="G5011" t="s">
        <v>19058</v>
      </c>
      <c r="H5011" t="s">
        <v>23838</v>
      </c>
      <c r="I5011">
        <v>28</v>
      </c>
      <c r="J5011">
        <v>1</v>
      </c>
      <c r="K5011" t="s">
        <v>19275</v>
      </c>
    </row>
    <row r="5012" spans="1:11" x14ac:dyDescent="0.35">
      <c r="A5012" t="s">
        <v>19044</v>
      </c>
      <c r="B5012" t="s">
        <v>23839</v>
      </c>
      <c r="C5012" t="s">
        <v>23840</v>
      </c>
      <c r="D5012" t="s">
        <v>23841</v>
      </c>
      <c r="E5012" t="s">
        <v>23842</v>
      </c>
      <c r="F5012" s="2">
        <v>0</v>
      </c>
      <c r="G5012" t="s">
        <v>81</v>
      </c>
      <c r="H5012" t="s">
        <v>23843</v>
      </c>
      <c r="I5012">
        <v>32</v>
      </c>
      <c r="J5012">
        <v>1</v>
      </c>
      <c r="K5012" t="s">
        <v>19275</v>
      </c>
    </row>
    <row r="5013" spans="1:11" x14ac:dyDescent="0.35">
      <c r="A5013" t="s">
        <v>19044</v>
      </c>
      <c r="B5013" t="s">
        <v>23844</v>
      </c>
      <c r="C5013" t="s">
        <v>23845</v>
      </c>
      <c r="D5013" t="s">
        <v>23846</v>
      </c>
      <c r="E5013" t="s">
        <v>23847</v>
      </c>
      <c r="F5013" s="2">
        <v>0</v>
      </c>
      <c r="G5013" t="s">
        <v>16</v>
      </c>
      <c r="H5013" t="s">
        <v>23848</v>
      </c>
      <c r="I5013">
        <v>0</v>
      </c>
      <c r="J5013">
        <v>1</v>
      </c>
      <c r="K5013" t="s">
        <v>19275</v>
      </c>
    </row>
    <row r="5014" spans="1:11" x14ac:dyDescent="0.35">
      <c r="A5014" t="s">
        <v>19044</v>
      </c>
      <c r="B5014" t="s">
        <v>23849</v>
      </c>
      <c r="C5014" t="s">
        <v>23850</v>
      </c>
      <c r="D5014" t="s">
        <v>23851</v>
      </c>
      <c r="E5014" t="s">
        <v>23852</v>
      </c>
      <c r="F5014" s="2">
        <v>0</v>
      </c>
      <c r="G5014" t="s">
        <v>22</v>
      </c>
      <c r="H5014" t="s">
        <v>23853</v>
      </c>
      <c r="I5014">
        <v>36</v>
      </c>
      <c r="J5014">
        <v>1</v>
      </c>
      <c r="K5014" t="s">
        <v>19275</v>
      </c>
    </row>
    <row r="5015" spans="1:11" x14ac:dyDescent="0.35">
      <c r="A5015" t="s">
        <v>19044</v>
      </c>
      <c r="B5015" t="s">
        <v>23854</v>
      </c>
      <c r="C5015" t="s">
        <v>23855</v>
      </c>
      <c r="D5015" t="s">
        <v>23856</v>
      </c>
      <c r="E5015" t="s">
        <v>23857</v>
      </c>
      <c r="F5015" s="2">
        <v>0</v>
      </c>
      <c r="G5015" t="s">
        <v>19213</v>
      </c>
      <c r="H5015" t="s">
        <v>23858</v>
      </c>
      <c r="I5015">
        <v>63</v>
      </c>
      <c r="J5015">
        <v>1</v>
      </c>
      <c r="K5015" t="s">
        <v>19269</v>
      </c>
    </row>
    <row r="5016" spans="1:11" x14ac:dyDescent="0.35">
      <c r="A5016" t="s">
        <v>19044</v>
      </c>
      <c r="B5016" t="s">
        <v>23859</v>
      </c>
      <c r="C5016" t="s">
        <v>23860</v>
      </c>
      <c r="D5016" t="s">
        <v>23861</v>
      </c>
      <c r="E5016" t="s">
        <v>23862</v>
      </c>
      <c r="F5016" s="2">
        <v>0</v>
      </c>
      <c r="G5016" t="s">
        <v>19067</v>
      </c>
      <c r="H5016" t="s">
        <v>23863</v>
      </c>
      <c r="I5016">
        <v>29</v>
      </c>
      <c r="J5016">
        <v>1</v>
      </c>
      <c r="K5016" t="s">
        <v>19275</v>
      </c>
    </row>
    <row r="5017" spans="1:11" x14ac:dyDescent="0.35">
      <c r="A5017" t="s">
        <v>19044</v>
      </c>
      <c r="B5017" t="s">
        <v>23864</v>
      </c>
      <c r="C5017" t="s">
        <v>23865</v>
      </c>
      <c r="D5017" t="s">
        <v>19191</v>
      </c>
      <c r="E5017" t="s">
        <v>19192</v>
      </c>
      <c r="F5017" s="2">
        <v>0</v>
      </c>
      <c r="G5017" t="s">
        <v>51</v>
      </c>
      <c r="H5017" t="s">
        <v>23866</v>
      </c>
      <c r="I5017">
        <v>57</v>
      </c>
      <c r="J5017">
        <v>1</v>
      </c>
      <c r="K5017" t="s">
        <v>19269</v>
      </c>
    </row>
    <row r="5018" spans="1:11" x14ac:dyDescent="0.35">
      <c r="A5018" t="s">
        <v>19044</v>
      </c>
      <c r="B5018" t="s">
        <v>23867</v>
      </c>
      <c r="C5018" t="s">
        <v>23868</v>
      </c>
      <c r="D5018" t="s">
        <v>23869</v>
      </c>
      <c r="E5018" t="s">
        <v>23870</v>
      </c>
      <c r="F5018" s="2">
        <v>0</v>
      </c>
      <c r="G5018" t="s">
        <v>57</v>
      </c>
      <c r="H5018" t="s">
        <v>23871</v>
      </c>
      <c r="I5018">
        <v>0</v>
      </c>
      <c r="J5018">
        <v>1</v>
      </c>
      <c r="K5018" t="s">
        <v>19275</v>
      </c>
    </row>
    <row r="5019" spans="1:11" x14ac:dyDescent="0.35">
      <c r="A5019" t="s">
        <v>19044</v>
      </c>
      <c r="B5019" t="s">
        <v>23872</v>
      </c>
      <c r="C5019" t="s">
        <v>23873</v>
      </c>
      <c r="D5019" t="s">
        <v>23869</v>
      </c>
      <c r="E5019" t="s">
        <v>23870</v>
      </c>
      <c r="F5019" s="2">
        <v>0</v>
      </c>
      <c r="G5019" t="s">
        <v>19049</v>
      </c>
      <c r="H5019" t="s">
        <v>23874</v>
      </c>
      <c r="I5019">
        <v>29</v>
      </c>
      <c r="J5019">
        <v>1</v>
      </c>
      <c r="K5019" t="s">
        <v>19275</v>
      </c>
    </row>
    <row r="5020" spans="1:11" x14ac:dyDescent="0.35">
      <c r="A5020" t="s">
        <v>19044</v>
      </c>
      <c r="B5020" t="s">
        <v>23875</v>
      </c>
      <c r="C5020" t="s">
        <v>23876</v>
      </c>
      <c r="D5020" t="s">
        <v>23877</v>
      </c>
      <c r="E5020" t="s">
        <v>23878</v>
      </c>
      <c r="F5020" s="2">
        <v>0</v>
      </c>
      <c r="G5020" t="s">
        <v>19149</v>
      </c>
      <c r="H5020" t="s">
        <v>23879</v>
      </c>
      <c r="I5020">
        <v>45</v>
      </c>
      <c r="J5020">
        <v>1</v>
      </c>
      <c r="K5020" t="s">
        <v>19275</v>
      </c>
    </row>
    <row r="5021" spans="1:11" x14ac:dyDescent="0.35">
      <c r="A5021" t="s">
        <v>19044</v>
      </c>
      <c r="B5021" t="s">
        <v>23880</v>
      </c>
      <c r="C5021" t="s">
        <v>23881</v>
      </c>
      <c r="D5021" t="s">
        <v>23882</v>
      </c>
      <c r="E5021" t="s">
        <v>23883</v>
      </c>
      <c r="F5021" s="2">
        <v>0</v>
      </c>
      <c r="G5021" t="s">
        <v>19058</v>
      </c>
      <c r="H5021" t="s">
        <v>23884</v>
      </c>
      <c r="I5021">
        <v>26</v>
      </c>
      <c r="J5021">
        <v>1</v>
      </c>
      <c r="K5021" t="s">
        <v>19379</v>
      </c>
    </row>
    <row r="5022" spans="1:11" x14ac:dyDescent="0.35">
      <c r="A5022" t="s">
        <v>19044</v>
      </c>
      <c r="B5022" t="s">
        <v>23885</v>
      </c>
      <c r="C5022" t="s">
        <v>23886</v>
      </c>
      <c r="D5022" t="s">
        <v>23882</v>
      </c>
      <c r="E5022" t="s">
        <v>23883</v>
      </c>
      <c r="F5022" s="2">
        <v>0</v>
      </c>
      <c r="G5022" t="s">
        <v>81</v>
      </c>
      <c r="H5022" t="s">
        <v>23884</v>
      </c>
      <c r="I5022">
        <v>29</v>
      </c>
      <c r="J5022">
        <v>1</v>
      </c>
      <c r="K5022" t="s">
        <v>19275</v>
      </c>
    </row>
    <row r="5023" spans="1:11" x14ac:dyDescent="0.35">
      <c r="A5023" t="s">
        <v>19044</v>
      </c>
      <c r="B5023" t="s">
        <v>23887</v>
      </c>
      <c r="C5023" t="s">
        <v>23888</v>
      </c>
      <c r="D5023" t="s">
        <v>23889</v>
      </c>
      <c r="E5023" t="s">
        <v>23890</v>
      </c>
      <c r="F5023" s="2">
        <v>0</v>
      </c>
      <c r="G5023" t="s">
        <v>16</v>
      </c>
      <c r="H5023" t="s">
        <v>19306</v>
      </c>
      <c r="I5023">
        <v>47</v>
      </c>
      <c r="J5023">
        <v>1</v>
      </c>
      <c r="K5023" t="s">
        <v>19269</v>
      </c>
    </row>
    <row r="5024" spans="1:11" x14ac:dyDescent="0.35">
      <c r="A5024" t="s">
        <v>19044</v>
      </c>
      <c r="B5024" t="s">
        <v>23891</v>
      </c>
      <c r="C5024" t="s">
        <v>23888</v>
      </c>
      <c r="D5024" t="s">
        <v>23892</v>
      </c>
      <c r="E5024" t="s">
        <v>23893</v>
      </c>
      <c r="F5024" s="2">
        <v>0</v>
      </c>
      <c r="G5024" t="s">
        <v>22</v>
      </c>
      <c r="H5024" t="s">
        <v>19306</v>
      </c>
      <c r="I5024">
        <v>61</v>
      </c>
      <c r="J5024">
        <v>1</v>
      </c>
      <c r="K5024" t="s">
        <v>19275</v>
      </c>
    </row>
    <row r="5025" spans="1:11" x14ac:dyDescent="0.35">
      <c r="A5025" t="s">
        <v>19044</v>
      </c>
      <c r="B5025" t="s">
        <v>23894</v>
      </c>
      <c r="C5025" t="s">
        <v>23895</v>
      </c>
      <c r="D5025" t="s">
        <v>23896</v>
      </c>
      <c r="E5025" t="s">
        <v>23897</v>
      </c>
      <c r="F5025" s="2">
        <v>0</v>
      </c>
      <c r="G5025" t="s">
        <v>19213</v>
      </c>
      <c r="H5025" t="s">
        <v>23898</v>
      </c>
      <c r="I5025">
        <v>66</v>
      </c>
      <c r="J5025">
        <v>1</v>
      </c>
      <c r="K5025" t="s">
        <v>19269</v>
      </c>
    </row>
    <row r="5026" spans="1:11" x14ac:dyDescent="0.35">
      <c r="A5026" t="s">
        <v>19044</v>
      </c>
      <c r="B5026" t="s">
        <v>23899</v>
      </c>
      <c r="C5026" t="s">
        <v>23900</v>
      </c>
      <c r="D5026" t="s">
        <v>23901</v>
      </c>
      <c r="E5026" t="s">
        <v>23902</v>
      </c>
      <c r="F5026" s="2">
        <v>0</v>
      </c>
      <c r="G5026" t="s">
        <v>19067</v>
      </c>
      <c r="H5026" t="s">
        <v>23903</v>
      </c>
      <c r="I5026">
        <v>50</v>
      </c>
      <c r="J5026">
        <v>1</v>
      </c>
      <c r="K5026" t="s">
        <v>19379</v>
      </c>
    </row>
    <row r="5027" spans="1:11" x14ac:dyDescent="0.35">
      <c r="A5027" t="s">
        <v>19044</v>
      </c>
      <c r="B5027" t="s">
        <v>23904</v>
      </c>
      <c r="C5027" t="s">
        <v>23905</v>
      </c>
      <c r="D5027" t="s">
        <v>23906</v>
      </c>
      <c r="E5027" t="s">
        <v>23907</v>
      </c>
      <c r="F5027" s="2">
        <v>0</v>
      </c>
      <c r="G5027" t="s">
        <v>45</v>
      </c>
      <c r="H5027" t="s">
        <v>23908</v>
      </c>
      <c r="I5027">
        <v>32</v>
      </c>
      <c r="J5027">
        <v>1</v>
      </c>
      <c r="K5027" t="s">
        <v>19275</v>
      </c>
    </row>
    <row r="5028" spans="1:11" x14ac:dyDescent="0.35">
      <c r="A5028" t="s">
        <v>19044</v>
      </c>
      <c r="B5028" t="s">
        <v>23909</v>
      </c>
      <c r="C5028" t="s">
        <v>23910</v>
      </c>
      <c r="D5028" t="s">
        <v>23911</v>
      </c>
      <c r="E5028" t="s">
        <v>23912</v>
      </c>
      <c r="F5028" s="2">
        <v>0</v>
      </c>
      <c r="G5028" t="s">
        <v>51</v>
      </c>
      <c r="H5028" t="s">
        <v>23913</v>
      </c>
      <c r="I5028">
        <v>47</v>
      </c>
      <c r="J5028">
        <v>1</v>
      </c>
      <c r="K5028" t="s">
        <v>19275</v>
      </c>
    </row>
    <row r="5029" spans="1:11" x14ac:dyDescent="0.35">
      <c r="A5029" t="s">
        <v>19044</v>
      </c>
      <c r="B5029" t="s">
        <v>23914</v>
      </c>
      <c r="C5029" t="s">
        <v>23915</v>
      </c>
      <c r="D5029" t="s">
        <v>23916</v>
      </c>
      <c r="E5029" t="s">
        <v>23917</v>
      </c>
      <c r="F5029" s="2">
        <v>0</v>
      </c>
      <c r="G5029" t="s">
        <v>57</v>
      </c>
      <c r="H5029" t="s">
        <v>23918</v>
      </c>
      <c r="I5029">
        <v>34</v>
      </c>
      <c r="J5029">
        <v>1</v>
      </c>
      <c r="K5029" t="s">
        <v>19275</v>
      </c>
    </row>
    <row r="5030" spans="1:11" x14ac:dyDescent="0.35">
      <c r="A5030" t="s">
        <v>19044</v>
      </c>
      <c r="B5030" t="s">
        <v>23919</v>
      </c>
      <c r="C5030" t="s">
        <v>23920</v>
      </c>
      <c r="D5030" t="s">
        <v>23921</v>
      </c>
      <c r="E5030" t="s">
        <v>23922</v>
      </c>
      <c r="F5030" s="2">
        <v>0</v>
      </c>
      <c r="G5030" t="s">
        <v>19049</v>
      </c>
      <c r="H5030" t="s">
        <v>23923</v>
      </c>
      <c r="I5030">
        <v>37</v>
      </c>
      <c r="J5030">
        <v>1</v>
      </c>
      <c r="K5030" t="s">
        <v>19275</v>
      </c>
    </row>
    <row r="5031" spans="1:11" x14ac:dyDescent="0.35">
      <c r="A5031" t="s">
        <v>19044</v>
      </c>
      <c r="B5031" t="s">
        <v>23924</v>
      </c>
      <c r="C5031" t="s">
        <v>23925</v>
      </c>
      <c r="D5031" t="s">
        <v>23926</v>
      </c>
      <c r="E5031" t="s">
        <v>23927</v>
      </c>
      <c r="F5031" s="2">
        <v>0</v>
      </c>
      <c r="G5031" t="s">
        <v>19149</v>
      </c>
      <c r="H5031" t="s">
        <v>23928</v>
      </c>
      <c r="I5031">
        <v>30</v>
      </c>
      <c r="J5031">
        <v>1</v>
      </c>
      <c r="K5031" t="s">
        <v>19275</v>
      </c>
    </row>
    <row r="5032" spans="1:11" x14ac:dyDescent="0.35">
      <c r="A5032" t="s">
        <v>19044</v>
      </c>
      <c r="B5032" t="s">
        <v>23929</v>
      </c>
      <c r="C5032" t="s">
        <v>23930</v>
      </c>
      <c r="D5032" t="s">
        <v>23931</v>
      </c>
      <c r="E5032" t="s">
        <v>23932</v>
      </c>
      <c r="F5032" s="2">
        <v>0</v>
      </c>
      <c r="G5032" t="s">
        <v>19058</v>
      </c>
      <c r="H5032" t="s">
        <v>23933</v>
      </c>
      <c r="I5032">
        <v>44</v>
      </c>
      <c r="J5032">
        <v>1</v>
      </c>
      <c r="K5032" t="s">
        <v>19275</v>
      </c>
    </row>
    <row r="5033" spans="1:11" x14ac:dyDescent="0.35">
      <c r="A5033" t="s">
        <v>19044</v>
      </c>
      <c r="B5033" t="s">
        <v>23934</v>
      </c>
      <c r="C5033" t="s">
        <v>23935</v>
      </c>
      <c r="D5033" t="s">
        <v>23936</v>
      </c>
      <c r="E5033" t="s">
        <v>23937</v>
      </c>
      <c r="F5033" s="2">
        <v>0</v>
      </c>
      <c r="G5033" t="s">
        <v>81</v>
      </c>
      <c r="H5033" t="s">
        <v>23938</v>
      </c>
      <c r="I5033">
        <v>38</v>
      </c>
      <c r="J5033">
        <v>1</v>
      </c>
      <c r="K5033" t="s">
        <v>19275</v>
      </c>
    </row>
    <row r="5034" spans="1:11" x14ac:dyDescent="0.35">
      <c r="A5034" t="s">
        <v>19044</v>
      </c>
      <c r="B5034" t="s">
        <v>23939</v>
      </c>
      <c r="C5034" t="s">
        <v>23940</v>
      </c>
      <c r="D5034" t="s">
        <v>23936</v>
      </c>
      <c r="E5034" t="s">
        <v>23937</v>
      </c>
      <c r="F5034" s="2">
        <v>0</v>
      </c>
      <c r="G5034" t="s">
        <v>16</v>
      </c>
      <c r="H5034" t="s">
        <v>23941</v>
      </c>
      <c r="I5034">
        <v>39</v>
      </c>
      <c r="J5034">
        <v>1</v>
      </c>
      <c r="K5034" t="s">
        <v>19275</v>
      </c>
    </row>
    <row r="5035" spans="1:11" x14ac:dyDescent="0.35">
      <c r="A5035" t="s">
        <v>19044</v>
      </c>
      <c r="B5035" t="s">
        <v>23942</v>
      </c>
      <c r="C5035" t="s">
        <v>23943</v>
      </c>
      <c r="D5035" t="s">
        <v>23944</v>
      </c>
      <c r="E5035" t="s">
        <v>23945</v>
      </c>
      <c r="F5035" s="2">
        <v>0</v>
      </c>
      <c r="G5035" t="s">
        <v>22</v>
      </c>
      <c r="H5035" t="s">
        <v>23946</v>
      </c>
      <c r="I5035">
        <v>0</v>
      </c>
      <c r="J5035">
        <v>1</v>
      </c>
      <c r="K5035" t="s">
        <v>19275</v>
      </c>
    </row>
    <row r="5036" spans="1:11" x14ac:dyDescent="0.35">
      <c r="A5036" t="s">
        <v>19044</v>
      </c>
      <c r="B5036" t="s">
        <v>23947</v>
      </c>
      <c r="C5036" t="s">
        <v>23948</v>
      </c>
      <c r="D5036" t="s">
        <v>23949</v>
      </c>
      <c r="E5036" t="s">
        <v>23950</v>
      </c>
      <c r="F5036" s="2">
        <v>0</v>
      </c>
      <c r="G5036" t="s">
        <v>19213</v>
      </c>
      <c r="H5036" t="s">
        <v>23951</v>
      </c>
      <c r="I5036">
        <v>44</v>
      </c>
      <c r="J5036">
        <v>1</v>
      </c>
      <c r="K5036" t="s">
        <v>19275</v>
      </c>
    </row>
    <row r="5037" spans="1:11" x14ac:dyDescent="0.35">
      <c r="A5037" t="s">
        <v>19044</v>
      </c>
      <c r="B5037" t="s">
        <v>23952</v>
      </c>
      <c r="C5037" t="s">
        <v>23953</v>
      </c>
      <c r="D5037" t="s">
        <v>23954</v>
      </c>
      <c r="E5037" t="s">
        <v>23955</v>
      </c>
      <c r="F5037" s="2">
        <v>0</v>
      </c>
      <c r="G5037" t="s">
        <v>19067</v>
      </c>
      <c r="H5037" t="s">
        <v>23956</v>
      </c>
      <c r="I5037">
        <v>32</v>
      </c>
      <c r="J5037">
        <v>1</v>
      </c>
      <c r="K5037" t="s">
        <v>19275</v>
      </c>
    </row>
    <row r="5038" spans="1:11" x14ac:dyDescent="0.35">
      <c r="A5038" t="s">
        <v>19044</v>
      </c>
      <c r="B5038" t="s">
        <v>23957</v>
      </c>
      <c r="C5038" t="s">
        <v>23958</v>
      </c>
      <c r="D5038" t="s">
        <v>23959</v>
      </c>
      <c r="E5038" t="s">
        <v>23960</v>
      </c>
      <c r="F5038" s="2">
        <v>0</v>
      </c>
      <c r="G5038" t="s">
        <v>45</v>
      </c>
      <c r="H5038" t="s">
        <v>23961</v>
      </c>
      <c r="I5038">
        <v>55</v>
      </c>
      <c r="J5038">
        <v>1</v>
      </c>
      <c r="K5038" t="s">
        <v>19275</v>
      </c>
    </row>
    <row r="5039" spans="1:11" x14ac:dyDescent="0.35">
      <c r="A5039" t="s">
        <v>19044</v>
      </c>
      <c r="B5039" t="s">
        <v>23962</v>
      </c>
      <c r="C5039" t="s">
        <v>23963</v>
      </c>
      <c r="D5039" t="s">
        <v>23964</v>
      </c>
      <c r="E5039" t="s">
        <v>23965</v>
      </c>
      <c r="F5039" s="2">
        <v>0</v>
      </c>
      <c r="G5039" t="s">
        <v>51</v>
      </c>
      <c r="H5039" t="s">
        <v>23966</v>
      </c>
      <c r="I5039">
        <v>32</v>
      </c>
      <c r="J5039">
        <v>1</v>
      </c>
      <c r="K5039" t="s">
        <v>19275</v>
      </c>
    </row>
    <row r="5040" spans="1:11" x14ac:dyDescent="0.35">
      <c r="A5040" t="s">
        <v>19044</v>
      </c>
      <c r="B5040" t="s">
        <v>23967</v>
      </c>
      <c r="C5040" t="s">
        <v>23968</v>
      </c>
      <c r="D5040" t="s">
        <v>23969</v>
      </c>
      <c r="E5040" t="s">
        <v>23970</v>
      </c>
      <c r="F5040" s="2">
        <v>0</v>
      </c>
      <c r="G5040" t="s">
        <v>57</v>
      </c>
      <c r="H5040" t="s">
        <v>23971</v>
      </c>
      <c r="I5040">
        <v>48</v>
      </c>
      <c r="J5040">
        <v>1</v>
      </c>
      <c r="K5040" t="s">
        <v>19275</v>
      </c>
    </row>
    <row r="5041" spans="1:11" x14ac:dyDescent="0.35">
      <c r="A5041" t="s">
        <v>19044</v>
      </c>
      <c r="B5041" t="s">
        <v>23972</v>
      </c>
      <c r="C5041" t="s">
        <v>23973</v>
      </c>
      <c r="D5041" t="s">
        <v>23974</v>
      </c>
      <c r="E5041" t="s">
        <v>23975</v>
      </c>
      <c r="F5041" s="2">
        <v>0</v>
      </c>
      <c r="G5041" t="s">
        <v>19049</v>
      </c>
      <c r="H5041" t="s">
        <v>23976</v>
      </c>
      <c r="I5041">
        <v>39</v>
      </c>
      <c r="J5041">
        <v>1</v>
      </c>
      <c r="K5041" t="s">
        <v>19275</v>
      </c>
    </row>
    <row r="5042" spans="1:11" x14ac:dyDescent="0.35">
      <c r="A5042" t="s">
        <v>19044</v>
      </c>
      <c r="B5042" t="s">
        <v>23977</v>
      </c>
      <c r="C5042" t="s">
        <v>19261</v>
      </c>
      <c r="D5042" t="s">
        <v>23978</v>
      </c>
      <c r="E5042" t="s">
        <v>19263</v>
      </c>
      <c r="F5042" s="2">
        <v>0</v>
      </c>
      <c r="G5042" t="s">
        <v>19149</v>
      </c>
      <c r="H5042" t="s">
        <v>23979</v>
      </c>
      <c r="I5042">
        <v>50</v>
      </c>
      <c r="J5042">
        <v>1</v>
      </c>
      <c r="K5042" t="s">
        <v>19275</v>
      </c>
    </row>
    <row r="5043" spans="1:11" x14ac:dyDescent="0.35">
      <c r="A5043" t="s">
        <v>19044</v>
      </c>
      <c r="B5043" t="s">
        <v>23980</v>
      </c>
      <c r="C5043" t="s">
        <v>23981</v>
      </c>
      <c r="D5043" t="s">
        <v>23982</v>
      </c>
      <c r="E5043" t="s">
        <v>23983</v>
      </c>
      <c r="F5043" s="2">
        <v>0</v>
      </c>
      <c r="G5043" t="s">
        <v>16</v>
      </c>
      <c r="H5043" t="s">
        <v>23984</v>
      </c>
      <c r="I5043">
        <v>40</v>
      </c>
      <c r="J5043">
        <v>1</v>
      </c>
      <c r="K5043" t="s">
        <v>19309</v>
      </c>
    </row>
    <row r="5044" spans="1:11" x14ac:dyDescent="0.35">
      <c r="A5044" t="s">
        <v>19044</v>
      </c>
      <c r="B5044" t="s">
        <v>23985</v>
      </c>
      <c r="C5044" t="s">
        <v>23986</v>
      </c>
      <c r="D5044" t="s">
        <v>23987</v>
      </c>
      <c r="E5044" t="s">
        <v>23988</v>
      </c>
      <c r="F5044" s="2">
        <v>0</v>
      </c>
      <c r="G5044" t="s">
        <v>22</v>
      </c>
      <c r="H5044" t="s">
        <v>23989</v>
      </c>
      <c r="I5044">
        <v>47</v>
      </c>
      <c r="J5044">
        <v>1</v>
      </c>
      <c r="K5044" t="s">
        <v>19269</v>
      </c>
    </row>
    <row r="5045" spans="1:11" x14ac:dyDescent="0.35">
      <c r="A5045" t="s">
        <v>19044</v>
      </c>
      <c r="B5045" t="s">
        <v>23990</v>
      </c>
      <c r="C5045" t="s">
        <v>23986</v>
      </c>
      <c r="D5045" t="s">
        <v>23991</v>
      </c>
      <c r="E5045" t="s">
        <v>23992</v>
      </c>
      <c r="F5045" s="2">
        <v>0</v>
      </c>
      <c r="G5045" t="s">
        <v>19213</v>
      </c>
      <c r="H5045" t="s">
        <v>23989</v>
      </c>
      <c r="I5045">
        <v>29</v>
      </c>
      <c r="J5045">
        <v>1</v>
      </c>
      <c r="K5045" t="s">
        <v>19275</v>
      </c>
    </row>
    <row r="5046" spans="1:11" x14ac:dyDescent="0.35">
      <c r="A5046" t="s">
        <v>19044</v>
      </c>
      <c r="B5046" t="s">
        <v>23993</v>
      </c>
      <c r="C5046" t="s">
        <v>23994</v>
      </c>
      <c r="D5046" t="s">
        <v>23995</v>
      </c>
      <c r="E5046" t="s">
        <v>23996</v>
      </c>
      <c r="F5046" s="2">
        <v>0</v>
      </c>
      <c r="G5046" t="s">
        <v>19067</v>
      </c>
      <c r="H5046" t="s">
        <v>23997</v>
      </c>
      <c r="I5046">
        <v>58</v>
      </c>
      <c r="J5046">
        <v>1</v>
      </c>
      <c r="K5046" t="s">
        <v>19269</v>
      </c>
    </row>
    <row r="5047" spans="1:11" x14ac:dyDescent="0.35">
      <c r="A5047" t="s">
        <v>19044</v>
      </c>
      <c r="B5047" t="s">
        <v>23998</v>
      </c>
      <c r="C5047" t="s">
        <v>23999</v>
      </c>
      <c r="D5047" t="s">
        <v>24000</v>
      </c>
      <c r="E5047" t="s">
        <v>24001</v>
      </c>
      <c r="F5047" s="2">
        <v>0</v>
      </c>
      <c r="G5047" t="s">
        <v>51</v>
      </c>
      <c r="H5047" t="s">
        <v>24002</v>
      </c>
      <c r="I5047">
        <v>20</v>
      </c>
      <c r="J5047">
        <v>1</v>
      </c>
      <c r="K5047" t="s">
        <v>19309</v>
      </c>
    </row>
    <row r="5048" spans="1:11" x14ac:dyDescent="0.35">
      <c r="A5048" t="s">
        <v>19044</v>
      </c>
      <c r="B5048" t="s">
        <v>24003</v>
      </c>
      <c r="C5048" t="s">
        <v>24004</v>
      </c>
      <c r="D5048" t="s">
        <v>24005</v>
      </c>
      <c r="E5048" t="s">
        <v>24006</v>
      </c>
      <c r="F5048" s="2">
        <v>0</v>
      </c>
      <c r="G5048" t="s">
        <v>57</v>
      </c>
      <c r="H5048" t="s">
        <v>24007</v>
      </c>
      <c r="I5048">
        <v>26</v>
      </c>
      <c r="J5048">
        <v>1</v>
      </c>
      <c r="K5048" t="s">
        <v>19269</v>
      </c>
    </row>
    <row r="5049" spans="1:11" x14ac:dyDescent="0.35">
      <c r="A5049" t="s">
        <v>19044</v>
      </c>
      <c r="B5049" t="s">
        <v>24008</v>
      </c>
      <c r="C5049" t="s">
        <v>24009</v>
      </c>
      <c r="D5049" t="s">
        <v>24010</v>
      </c>
      <c r="E5049" t="s">
        <v>24011</v>
      </c>
      <c r="F5049" s="2">
        <v>0</v>
      </c>
      <c r="G5049" t="s">
        <v>19049</v>
      </c>
      <c r="H5049" t="s">
        <v>24012</v>
      </c>
      <c r="I5049">
        <v>48</v>
      </c>
      <c r="J5049">
        <v>1</v>
      </c>
      <c r="K5049" t="s">
        <v>19379</v>
      </c>
    </row>
    <row r="5050" spans="1:11" x14ac:dyDescent="0.35">
      <c r="A5050" t="s">
        <v>19044</v>
      </c>
      <c r="B5050" t="s">
        <v>24013</v>
      </c>
      <c r="C5050" t="s">
        <v>24014</v>
      </c>
      <c r="D5050" t="s">
        <v>24015</v>
      </c>
      <c r="E5050" t="s">
        <v>24016</v>
      </c>
      <c r="F5050" s="2">
        <v>0</v>
      </c>
      <c r="G5050" t="s">
        <v>19149</v>
      </c>
      <c r="H5050" t="s">
        <v>24017</v>
      </c>
      <c r="I5050">
        <v>68</v>
      </c>
      <c r="J5050">
        <v>1</v>
      </c>
      <c r="K5050" t="s">
        <v>19269</v>
      </c>
    </row>
    <row r="5051" spans="1:11" x14ac:dyDescent="0.35">
      <c r="A5051" t="s">
        <v>19044</v>
      </c>
      <c r="B5051" t="s">
        <v>24018</v>
      </c>
      <c r="C5051" t="s">
        <v>24019</v>
      </c>
      <c r="D5051" t="s">
        <v>24020</v>
      </c>
      <c r="E5051" t="s">
        <v>24021</v>
      </c>
      <c r="F5051" s="2">
        <v>0</v>
      </c>
      <c r="G5051" t="s">
        <v>19058</v>
      </c>
      <c r="H5051" t="s">
        <v>24022</v>
      </c>
      <c r="I5051">
        <v>29</v>
      </c>
      <c r="J5051">
        <v>1</v>
      </c>
      <c r="K5051" t="s">
        <v>19275</v>
      </c>
    </row>
    <row r="5052" spans="1:11" x14ac:dyDescent="0.35">
      <c r="A5052" t="s">
        <v>19044</v>
      </c>
      <c r="B5052" t="s">
        <v>24023</v>
      </c>
      <c r="C5052" t="s">
        <v>24024</v>
      </c>
      <c r="D5052" t="s">
        <v>24025</v>
      </c>
      <c r="E5052" t="s">
        <v>24026</v>
      </c>
      <c r="F5052" s="2">
        <v>0</v>
      </c>
      <c r="G5052" t="s">
        <v>81</v>
      </c>
      <c r="H5052" t="s">
        <v>24027</v>
      </c>
      <c r="I5052">
        <v>65</v>
      </c>
      <c r="J5052">
        <v>1</v>
      </c>
      <c r="K5052" t="s">
        <v>19269</v>
      </c>
    </row>
    <row r="5053" spans="1:11" x14ac:dyDescent="0.35">
      <c r="A5053" t="s">
        <v>19044</v>
      </c>
      <c r="B5053" t="s">
        <v>24028</v>
      </c>
      <c r="C5053" t="s">
        <v>24029</v>
      </c>
      <c r="D5053" t="s">
        <v>24030</v>
      </c>
      <c r="E5053" t="s">
        <v>24031</v>
      </c>
      <c r="F5053" s="2">
        <v>0</v>
      </c>
      <c r="G5053" t="s">
        <v>16</v>
      </c>
      <c r="H5053" t="s">
        <v>19306</v>
      </c>
      <c r="I5053">
        <v>71</v>
      </c>
      <c r="J5053">
        <v>1</v>
      </c>
      <c r="K5053" t="s">
        <v>19275</v>
      </c>
    </row>
    <row r="5054" spans="1:11" x14ac:dyDescent="0.35">
      <c r="A5054" t="s">
        <v>19044</v>
      </c>
      <c r="B5054" t="s">
        <v>24032</v>
      </c>
      <c r="C5054" t="s">
        <v>24033</v>
      </c>
      <c r="D5054" t="s">
        <v>24034</v>
      </c>
      <c r="E5054" t="s">
        <v>24035</v>
      </c>
      <c r="F5054" s="2">
        <v>0</v>
      </c>
      <c r="G5054" t="s">
        <v>22</v>
      </c>
      <c r="H5054" t="s">
        <v>24036</v>
      </c>
      <c r="I5054">
        <v>0</v>
      </c>
      <c r="J5054">
        <v>1</v>
      </c>
      <c r="K5054" t="s">
        <v>19275</v>
      </c>
    </row>
    <row r="5055" spans="1:11" x14ac:dyDescent="0.35">
      <c r="A5055" t="s">
        <v>19044</v>
      </c>
      <c r="B5055" t="s">
        <v>24037</v>
      </c>
      <c r="C5055" t="s">
        <v>24038</v>
      </c>
      <c r="D5055" t="s">
        <v>24039</v>
      </c>
      <c r="E5055" t="s">
        <v>24040</v>
      </c>
      <c r="F5055" s="2">
        <v>0</v>
      </c>
      <c r="G5055" t="s">
        <v>19213</v>
      </c>
      <c r="H5055" t="s">
        <v>24041</v>
      </c>
      <c r="I5055">
        <v>45</v>
      </c>
      <c r="J5055">
        <v>1</v>
      </c>
      <c r="K5055" t="s">
        <v>19269</v>
      </c>
    </row>
    <row r="5056" spans="1:11" x14ac:dyDescent="0.35">
      <c r="A5056" t="s">
        <v>19044</v>
      </c>
      <c r="B5056" t="s">
        <v>24042</v>
      </c>
      <c r="C5056" t="s">
        <v>24043</v>
      </c>
      <c r="D5056" t="s">
        <v>24044</v>
      </c>
      <c r="E5056" t="s">
        <v>24045</v>
      </c>
      <c r="F5056" s="2">
        <v>0</v>
      </c>
      <c r="G5056" t="s">
        <v>19067</v>
      </c>
      <c r="H5056" t="s">
        <v>24046</v>
      </c>
      <c r="I5056">
        <v>63</v>
      </c>
      <c r="J5056">
        <v>1</v>
      </c>
      <c r="K5056" t="s">
        <v>19269</v>
      </c>
    </row>
    <row r="5057" spans="1:11" x14ac:dyDescent="0.35">
      <c r="A5057" t="s">
        <v>19044</v>
      </c>
      <c r="B5057" t="s">
        <v>24047</v>
      </c>
      <c r="C5057" t="s">
        <v>24048</v>
      </c>
      <c r="D5057" t="s">
        <v>24049</v>
      </c>
      <c r="E5057" t="s">
        <v>24050</v>
      </c>
      <c r="F5057" s="2">
        <v>0</v>
      </c>
      <c r="G5057" t="s">
        <v>45</v>
      </c>
      <c r="H5057" t="s">
        <v>24051</v>
      </c>
      <c r="I5057">
        <v>31</v>
      </c>
      <c r="J5057">
        <v>1</v>
      </c>
      <c r="K5057" t="s">
        <v>19269</v>
      </c>
    </row>
    <row r="5058" spans="1:11" x14ac:dyDescent="0.35">
      <c r="A5058" t="s">
        <v>19044</v>
      </c>
      <c r="B5058" t="s">
        <v>24052</v>
      </c>
      <c r="C5058" t="s">
        <v>24053</v>
      </c>
      <c r="D5058" t="s">
        <v>24054</v>
      </c>
      <c r="E5058" t="s">
        <v>24055</v>
      </c>
      <c r="F5058" s="2">
        <v>0</v>
      </c>
      <c r="G5058" t="s">
        <v>51</v>
      </c>
      <c r="H5058" t="s">
        <v>24056</v>
      </c>
      <c r="I5058">
        <v>22</v>
      </c>
      <c r="J5058">
        <v>1</v>
      </c>
      <c r="K5058" t="s">
        <v>19275</v>
      </c>
    </row>
    <row r="5059" spans="1:11" x14ac:dyDescent="0.35">
      <c r="A5059" t="s">
        <v>19044</v>
      </c>
      <c r="B5059" t="s">
        <v>24057</v>
      </c>
      <c r="C5059" t="s">
        <v>24058</v>
      </c>
      <c r="D5059" t="s">
        <v>24059</v>
      </c>
      <c r="E5059" t="s">
        <v>24060</v>
      </c>
      <c r="F5059" s="2">
        <v>0</v>
      </c>
      <c r="G5059" t="s">
        <v>57</v>
      </c>
      <c r="H5059" t="s">
        <v>24061</v>
      </c>
      <c r="I5059">
        <v>42</v>
      </c>
      <c r="J5059">
        <v>1</v>
      </c>
      <c r="K5059" t="s">
        <v>19269</v>
      </c>
    </row>
    <row r="5060" spans="1:11" x14ac:dyDescent="0.35">
      <c r="A5060" t="s">
        <v>19044</v>
      </c>
      <c r="B5060" t="s">
        <v>24062</v>
      </c>
      <c r="C5060" t="s">
        <v>24063</v>
      </c>
      <c r="D5060" t="s">
        <v>24064</v>
      </c>
      <c r="E5060" t="s">
        <v>24065</v>
      </c>
      <c r="F5060" s="2">
        <v>0</v>
      </c>
      <c r="G5060" t="s">
        <v>19049</v>
      </c>
      <c r="H5060" t="s">
        <v>24066</v>
      </c>
      <c r="I5060">
        <v>44</v>
      </c>
      <c r="J5060">
        <v>1</v>
      </c>
      <c r="K5060" t="s">
        <v>19269</v>
      </c>
    </row>
    <row r="5061" spans="1:11" x14ac:dyDescent="0.35">
      <c r="A5061" t="s">
        <v>19044</v>
      </c>
      <c r="B5061" t="s">
        <v>24067</v>
      </c>
      <c r="C5061" t="s">
        <v>24068</v>
      </c>
      <c r="D5061" t="s">
        <v>24069</v>
      </c>
      <c r="E5061" t="s">
        <v>24070</v>
      </c>
      <c r="F5061" s="2">
        <v>0</v>
      </c>
      <c r="G5061" t="s">
        <v>19149</v>
      </c>
      <c r="H5061" t="s">
        <v>24071</v>
      </c>
      <c r="I5061">
        <v>14</v>
      </c>
      <c r="J5061">
        <v>1</v>
      </c>
      <c r="K5061" t="s">
        <v>19275</v>
      </c>
    </row>
    <row r="5062" spans="1:11" x14ac:dyDescent="0.35">
      <c r="A5062" t="s">
        <v>19044</v>
      </c>
      <c r="B5062" t="s">
        <v>24072</v>
      </c>
      <c r="C5062" t="s">
        <v>24073</v>
      </c>
      <c r="D5062" t="s">
        <v>24074</v>
      </c>
      <c r="E5062" t="s">
        <v>24075</v>
      </c>
      <c r="F5062" s="2">
        <v>0</v>
      </c>
      <c r="G5062" t="s">
        <v>19058</v>
      </c>
      <c r="H5062" t="s">
        <v>24076</v>
      </c>
      <c r="I5062">
        <v>14</v>
      </c>
      <c r="J5062">
        <v>1</v>
      </c>
      <c r="K5062" t="s">
        <v>19275</v>
      </c>
    </row>
    <row r="5063" spans="1:11" x14ac:dyDescent="0.35">
      <c r="A5063" t="s">
        <v>19044</v>
      </c>
      <c r="B5063" t="s">
        <v>24077</v>
      </c>
      <c r="C5063" t="s">
        <v>24078</v>
      </c>
      <c r="D5063" t="s">
        <v>24079</v>
      </c>
      <c r="E5063" t="s">
        <v>24080</v>
      </c>
      <c r="F5063" s="2">
        <v>0</v>
      </c>
      <c r="G5063" t="s">
        <v>81</v>
      </c>
      <c r="H5063" t="s">
        <v>24081</v>
      </c>
      <c r="I5063">
        <v>50</v>
      </c>
      <c r="J5063">
        <v>1</v>
      </c>
      <c r="K5063" t="s">
        <v>19269</v>
      </c>
    </row>
    <row r="5064" spans="1:11" x14ac:dyDescent="0.35">
      <c r="A5064" t="s">
        <v>19044</v>
      </c>
      <c r="B5064" t="s">
        <v>24082</v>
      </c>
      <c r="C5064" t="s">
        <v>24083</v>
      </c>
      <c r="D5064" t="s">
        <v>24084</v>
      </c>
      <c r="E5064" t="s">
        <v>24085</v>
      </c>
      <c r="F5064" s="2">
        <v>0</v>
      </c>
      <c r="G5064" t="s">
        <v>16</v>
      </c>
      <c r="H5064" t="s">
        <v>24086</v>
      </c>
      <c r="I5064">
        <v>21</v>
      </c>
      <c r="J5064">
        <v>1</v>
      </c>
      <c r="K5064" t="s">
        <v>19379</v>
      </c>
    </row>
    <row r="5065" spans="1:11" x14ac:dyDescent="0.35">
      <c r="A5065" t="s">
        <v>19044</v>
      </c>
      <c r="B5065" t="s">
        <v>24087</v>
      </c>
      <c r="C5065" t="s">
        <v>24088</v>
      </c>
      <c r="D5065" t="s">
        <v>24089</v>
      </c>
      <c r="E5065" t="s">
        <v>24090</v>
      </c>
      <c r="F5065" s="2">
        <v>0</v>
      </c>
      <c r="G5065" t="s">
        <v>22</v>
      </c>
      <c r="H5065" t="s">
        <v>24091</v>
      </c>
      <c r="I5065">
        <v>36</v>
      </c>
      <c r="J5065">
        <v>1</v>
      </c>
      <c r="K5065" t="s">
        <v>19379</v>
      </c>
    </row>
    <row r="5066" spans="1:11" x14ac:dyDescent="0.35">
      <c r="A5066" t="s">
        <v>19044</v>
      </c>
      <c r="B5066" t="s">
        <v>24092</v>
      </c>
      <c r="C5066" t="s">
        <v>24093</v>
      </c>
      <c r="D5066" t="s">
        <v>24094</v>
      </c>
      <c r="E5066" t="s">
        <v>24095</v>
      </c>
      <c r="F5066" s="2">
        <v>0</v>
      </c>
      <c r="G5066" t="s">
        <v>19213</v>
      </c>
      <c r="H5066" t="s">
        <v>24096</v>
      </c>
      <c r="I5066">
        <v>43</v>
      </c>
      <c r="J5066">
        <v>1</v>
      </c>
      <c r="K5066" t="s">
        <v>19275</v>
      </c>
    </row>
    <row r="5067" spans="1:11" x14ac:dyDescent="0.35">
      <c r="A5067" t="s">
        <v>19044</v>
      </c>
      <c r="B5067" t="s">
        <v>24097</v>
      </c>
      <c r="C5067" t="s">
        <v>24098</v>
      </c>
      <c r="D5067" t="s">
        <v>24099</v>
      </c>
      <c r="E5067" t="s">
        <v>24100</v>
      </c>
      <c r="F5067" s="2">
        <v>0</v>
      </c>
      <c r="G5067" t="s">
        <v>19067</v>
      </c>
      <c r="H5067" t="s">
        <v>24101</v>
      </c>
      <c r="I5067">
        <v>33</v>
      </c>
      <c r="J5067">
        <v>1</v>
      </c>
      <c r="K5067" t="s">
        <v>19275</v>
      </c>
    </row>
    <row r="5068" spans="1:11" x14ac:dyDescent="0.35">
      <c r="A5068" t="s">
        <v>19044</v>
      </c>
      <c r="B5068" t="s">
        <v>24102</v>
      </c>
      <c r="C5068" t="s">
        <v>24103</v>
      </c>
      <c r="D5068" t="s">
        <v>24104</v>
      </c>
      <c r="E5068" t="s">
        <v>24105</v>
      </c>
      <c r="F5068" s="2">
        <v>0</v>
      </c>
      <c r="G5068" t="s">
        <v>45</v>
      </c>
      <c r="H5068" t="s">
        <v>24106</v>
      </c>
      <c r="I5068">
        <v>25</v>
      </c>
      <c r="J5068">
        <v>1</v>
      </c>
      <c r="K5068" t="s">
        <v>19275</v>
      </c>
    </row>
    <row r="5069" spans="1:11" x14ac:dyDescent="0.35">
      <c r="A5069" t="s">
        <v>19044</v>
      </c>
      <c r="B5069" t="s">
        <v>24107</v>
      </c>
      <c r="C5069" t="s">
        <v>24108</v>
      </c>
      <c r="D5069" t="s">
        <v>24109</v>
      </c>
      <c r="E5069" t="s">
        <v>24110</v>
      </c>
      <c r="F5069" s="2">
        <v>0</v>
      </c>
      <c r="G5069" t="s">
        <v>51</v>
      </c>
      <c r="H5069" t="s">
        <v>24111</v>
      </c>
      <c r="I5069">
        <v>32</v>
      </c>
      <c r="J5069">
        <v>1</v>
      </c>
      <c r="K5069" t="s">
        <v>19275</v>
      </c>
    </row>
    <row r="5070" spans="1:11" x14ac:dyDescent="0.35">
      <c r="A5070" t="s">
        <v>19044</v>
      </c>
      <c r="B5070" t="s">
        <v>24112</v>
      </c>
      <c r="C5070" t="s">
        <v>24113</v>
      </c>
      <c r="D5070" t="s">
        <v>24114</v>
      </c>
      <c r="E5070" t="s">
        <v>24115</v>
      </c>
      <c r="F5070" s="2">
        <v>0</v>
      </c>
      <c r="G5070" t="s">
        <v>57</v>
      </c>
      <c r="H5070" t="s">
        <v>24116</v>
      </c>
      <c r="I5070">
        <v>54</v>
      </c>
      <c r="J5070">
        <v>1</v>
      </c>
      <c r="K5070" t="s">
        <v>19269</v>
      </c>
    </row>
    <row r="5071" spans="1:11" x14ac:dyDescent="0.35">
      <c r="A5071" t="s">
        <v>19044</v>
      </c>
      <c r="B5071" t="s">
        <v>24117</v>
      </c>
      <c r="C5071" t="s">
        <v>24118</v>
      </c>
      <c r="D5071" t="s">
        <v>24119</v>
      </c>
      <c r="E5071" t="s">
        <v>24120</v>
      </c>
      <c r="F5071" s="2">
        <v>0</v>
      </c>
      <c r="G5071" t="s">
        <v>19049</v>
      </c>
      <c r="H5071" t="s">
        <v>24121</v>
      </c>
      <c r="I5071">
        <v>63</v>
      </c>
      <c r="J5071">
        <v>1</v>
      </c>
      <c r="K5071" t="s">
        <v>19269</v>
      </c>
    </row>
    <row r="5072" spans="1:11" x14ac:dyDescent="0.35">
      <c r="A5072" t="s">
        <v>19044</v>
      </c>
      <c r="B5072" t="s">
        <v>24122</v>
      </c>
      <c r="C5072" t="s">
        <v>24123</v>
      </c>
      <c r="D5072" t="s">
        <v>24124</v>
      </c>
      <c r="E5072" t="s">
        <v>24125</v>
      </c>
      <c r="F5072" s="2">
        <v>0</v>
      </c>
      <c r="G5072" t="s">
        <v>19149</v>
      </c>
      <c r="H5072" t="s">
        <v>24126</v>
      </c>
      <c r="I5072">
        <v>18</v>
      </c>
      <c r="J5072">
        <v>1</v>
      </c>
      <c r="K5072" t="s">
        <v>19309</v>
      </c>
    </row>
    <row r="5073" spans="1:11" x14ac:dyDescent="0.35">
      <c r="A5073" t="s">
        <v>19044</v>
      </c>
      <c r="B5073" t="s">
        <v>24127</v>
      </c>
      <c r="C5073" t="s">
        <v>24128</v>
      </c>
      <c r="D5073" t="s">
        <v>24129</v>
      </c>
      <c r="E5073" t="s">
        <v>24130</v>
      </c>
      <c r="F5073" s="2">
        <v>0</v>
      </c>
      <c r="G5073" t="s">
        <v>19058</v>
      </c>
      <c r="H5073" t="s">
        <v>24131</v>
      </c>
      <c r="I5073">
        <v>37</v>
      </c>
      <c r="J5073">
        <v>1</v>
      </c>
      <c r="K5073" t="s">
        <v>19379</v>
      </c>
    </row>
    <row r="5074" spans="1:11" x14ac:dyDescent="0.35">
      <c r="A5074" t="s">
        <v>19044</v>
      </c>
      <c r="B5074" t="s">
        <v>24132</v>
      </c>
      <c r="C5074" t="s">
        <v>24133</v>
      </c>
      <c r="D5074" t="s">
        <v>24134</v>
      </c>
      <c r="E5074" t="s">
        <v>24135</v>
      </c>
      <c r="F5074" s="2">
        <v>0</v>
      </c>
      <c r="G5074" t="s">
        <v>81</v>
      </c>
      <c r="H5074" t="s">
        <v>24136</v>
      </c>
      <c r="I5074">
        <v>28</v>
      </c>
      <c r="J5074">
        <v>1</v>
      </c>
      <c r="K5074" t="s">
        <v>19275</v>
      </c>
    </row>
    <row r="5075" spans="1:11" x14ac:dyDescent="0.35">
      <c r="A5075" t="s">
        <v>19044</v>
      </c>
      <c r="B5075" t="s">
        <v>24137</v>
      </c>
      <c r="C5075" t="s">
        <v>24138</v>
      </c>
      <c r="D5075" t="s">
        <v>24139</v>
      </c>
      <c r="E5075" t="s">
        <v>24140</v>
      </c>
      <c r="F5075" s="2">
        <v>0</v>
      </c>
      <c r="G5075" t="s">
        <v>16</v>
      </c>
      <c r="H5075" t="s">
        <v>24141</v>
      </c>
      <c r="I5075">
        <v>30</v>
      </c>
      <c r="J5075">
        <v>1</v>
      </c>
      <c r="K5075" t="s">
        <v>19269</v>
      </c>
    </row>
    <row r="5076" spans="1:11" x14ac:dyDescent="0.35">
      <c r="A5076" t="s">
        <v>19044</v>
      </c>
      <c r="B5076" t="s">
        <v>24142</v>
      </c>
      <c r="C5076" t="s">
        <v>24143</v>
      </c>
      <c r="D5076" t="s">
        <v>23322</v>
      </c>
      <c r="E5076" t="s">
        <v>23323</v>
      </c>
      <c r="F5076" s="2">
        <v>0</v>
      </c>
      <c r="G5076" t="s">
        <v>16</v>
      </c>
      <c r="H5076" t="s">
        <v>23324</v>
      </c>
      <c r="I5076">
        <v>48</v>
      </c>
      <c r="J5076">
        <v>1</v>
      </c>
      <c r="K5076" t="s">
        <v>19275</v>
      </c>
    </row>
  </sheetData>
  <autoFilter ref="A1:K507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1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40" customWidth="1"/>
    <col min="2" max="2" width="30" customWidth="1"/>
    <col min="3" max="3" width="22" customWidth="1"/>
    <col min="4" max="4" width="10" customWidth="1"/>
    <col min="5" max="5" width="22" customWidth="1"/>
    <col min="6" max="6" width="7" customWidth="1"/>
    <col min="7" max="7" width="28" customWidth="1"/>
    <col min="8" max="8" width="30" customWidth="1"/>
    <col min="9" max="10" width="12" customWidth="1"/>
    <col min="11" max="11" width="22" customWidth="1"/>
    <col min="12" max="12" width="11" customWidth="1"/>
  </cols>
  <sheetData>
    <row r="1" spans="1:12" x14ac:dyDescent="0.35">
      <c r="A1" s="1" t="s">
        <v>24144</v>
      </c>
      <c r="B1" s="1" t="s">
        <v>4</v>
      </c>
      <c r="C1" s="1" t="s">
        <v>6</v>
      </c>
      <c r="D1" s="1" t="s">
        <v>5</v>
      </c>
      <c r="E1" s="1" t="s">
        <v>24145</v>
      </c>
      <c r="F1" s="1" t="s">
        <v>24146</v>
      </c>
      <c r="G1" s="1" t="s">
        <v>24147</v>
      </c>
      <c r="H1" s="1" t="s">
        <v>24148</v>
      </c>
      <c r="I1" s="1" t="s">
        <v>24149</v>
      </c>
      <c r="J1" s="1" t="s">
        <v>24150</v>
      </c>
      <c r="K1" s="1" t="s">
        <v>24151</v>
      </c>
      <c r="L1" s="1" t="s">
        <v>24152</v>
      </c>
    </row>
    <row r="2" spans="1:12" x14ac:dyDescent="0.35">
      <c r="A2" t="s">
        <v>24153</v>
      </c>
      <c r="B2" t="s">
        <v>24153</v>
      </c>
      <c r="C2" t="s">
        <v>22</v>
      </c>
      <c r="D2" s="2">
        <v>95</v>
      </c>
      <c r="E2" t="s">
        <v>24154</v>
      </c>
      <c r="F2">
        <v>3</v>
      </c>
      <c r="G2" t="s">
        <v>24155</v>
      </c>
      <c r="H2" t="s">
        <v>24156</v>
      </c>
      <c r="I2" t="s">
        <v>24157</v>
      </c>
      <c r="J2" t="s">
        <v>24158</v>
      </c>
      <c r="K2" t="s">
        <v>24159</v>
      </c>
      <c r="L2" t="str">
        <f>IF(SUMPRODUCT((Cruce!$E$2:$E$6000+Cruce!$G$2:$G$6000+Cruce!$I$2:$I$6000&gt;0)*(Cruce!$A$2:$A$6000=$K2))&gt;0,"SI","NO")</f>
        <v>NO</v>
      </c>
    </row>
    <row r="3" spans="1:12" x14ac:dyDescent="0.35">
      <c r="A3" t="s">
        <v>24160</v>
      </c>
      <c r="B3" t="s">
        <v>24161</v>
      </c>
      <c r="C3" t="s">
        <v>16</v>
      </c>
      <c r="D3" s="2">
        <v>12</v>
      </c>
      <c r="E3" t="s">
        <v>24154</v>
      </c>
      <c r="F3">
        <v>1</v>
      </c>
      <c r="G3" t="s">
        <v>24162</v>
      </c>
      <c r="I3" t="s">
        <v>24163</v>
      </c>
      <c r="K3" t="s">
        <v>24164</v>
      </c>
      <c r="L3" t="str">
        <f>IF(SUMPRODUCT((Cruce!$E$2:$E$6000+Cruce!$G$2:$G$6000+Cruce!$I$2:$I$6000&gt;0)*(Cruce!$A$2:$A$6000=$K3))&gt;0,"SI","NO")</f>
        <v>NO</v>
      </c>
    </row>
    <row r="4" spans="1:12" x14ac:dyDescent="0.35">
      <c r="A4" t="s">
        <v>24165</v>
      </c>
      <c r="B4" t="s">
        <v>24166</v>
      </c>
      <c r="C4" t="s">
        <v>19067</v>
      </c>
      <c r="D4" s="2">
        <v>20.75</v>
      </c>
      <c r="E4" t="s">
        <v>24154</v>
      </c>
      <c r="F4">
        <v>1</v>
      </c>
      <c r="G4" t="s">
        <v>24165</v>
      </c>
      <c r="I4" t="s">
        <v>24167</v>
      </c>
      <c r="K4" t="s">
        <v>24168</v>
      </c>
      <c r="L4" t="str">
        <f>IF(SUMPRODUCT((Cruce!$E$2:$E$6000+Cruce!$G$2:$G$6000+Cruce!$I$2:$I$6000&gt;0)*(Cruce!$A$2:$A$6000=$K4))&gt;0,"SI","NO")</f>
        <v>NO</v>
      </c>
    </row>
    <row r="5" spans="1:12" x14ac:dyDescent="0.35">
      <c r="A5" t="s">
        <v>24169</v>
      </c>
      <c r="B5" t="s">
        <v>24170</v>
      </c>
      <c r="C5" t="s">
        <v>19049</v>
      </c>
      <c r="D5" s="2">
        <v>166</v>
      </c>
      <c r="E5" t="s">
        <v>24154</v>
      </c>
      <c r="F5">
        <v>8</v>
      </c>
      <c r="G5" t="s">
        <v>24171</v>
      </c>
      <c r="I5" t="s">
        <v>24172</v>
      </c>
      <c r="K5" t="s">
        <v>24173</v>
      </c>
      <c r="L5" t="str">
        <f>IF(SUMPRODUCT((Cruce!$E$2:$E$6000+Cruce!$G$2:$G$6000+Cruce!$I$2:$I$6000&gt;0)*(Cruce!$A$2:$A$6000=$K5))&gt;0,"SI","NO")</f>
        <v>NO</v>
      </c>
    </row>
    <row r="6" spans="1:12" x14ac:dyDescent="0.35">
      <c r="A6" t="s">
        <v>24174</v>
      </c>
      <c r="C6" t="s">
        <v>22</v>
      </c>
      <c r="D6" s="2">
        <v>20.75</v>
      </c>
      <c r="E6" t="s">
        <v>24154</v>
      </c>
      <c r="F6">
        <v>1</v>
      </c>
      <c r="K6" t="s">
        <v>24175</v>
      </c>
      <c r="L6" t="str">
        <f>IF(SUMPRODUCT((Cruce!$E$2:$E$6000+Cruce!$G$2:$G$6000+Cruce!$I$2:$I$6000&gt;0)*(Cruce!$A$2:$A$6000=$K6))&gt;0,"SI","NO")</f>
        <v>NO</v>
      </c>
    </row>
    <row r="7" spans="1:12" x14ac:dyDescent="0.35">
      <c r="A7" t="s">
        <v>24174</v>
      </c>
      <c r="C7" t="s">
        <v>16</v>
      </c>
      <c r="D7" s="2">
        <v>40.5</v>
      </c>
      <c r="E7" t="s">
        <v>24154</v>
      </c>
      <c r="F7">
        <v>1</v>
      </c>
      <c r="K7" t="s">
        <v>24175</v>
      </c>
      <c r="L7" t="str">
        <f>IF(SUMPRODUCT((Cruce!$E$2:$E$6000+Cruce!$G$2:$G$6000+Cruce!$I$2:$I$6000&gt;0)*(Cruce!$A$2:$A$6000=$K7))&gt;0,"SI","NO")</f>
        <v>NO</v>
      </c>
    </row>
    <row r="8" spans="1:12" x14ac:dyDescent="0.35">
      <c r="A8" t="s">
        <v>24174</v>
      </c>
      <c r="C8" t="s">
        <v>19067</v>
      </c>
      <c r="D8" s="2">
        <v>31</v>
      </c>
      <c r="E8" t="s">
        <v>24154</v>
      </c>
      <c r="F8">
        <v>1</v>
      </c>
      <c r="K8" t="s">
        <v>24175</v>
      </c>
      <c r="L8" t="str">
        <f>IF(SUMPRODUCT((Cruce!$E$2:$E$6000+Cruce!$G$2:$G$6000+Cruce!$I$2:$I$6000&gt;0)*(Cruce!$A$2:$A$6000=$K8))&gt;0,"SI","NO")</f>
        <v>NO</v>
      </c>
    </row>
    <row r="9" spans="1:12" x14ac:dyDescent="0.35">
      <c r="A9" t="s">
        <v>24176</v>
      </c>
      <c r="B9" t="s">
        <v>24176</v>
      </c>
      <c r="C9" t="s">
        <v>19049</v>
      </c>
      <c r="D9" s="2">
        <v>41.5</v>
      </c>
      <c r="E9" t="s">
        <v>24154</v>
      </c>
      <c r="F9">
        <v>2</v>
      </c>
      <c r="G9" t="s">
        <v>24176</v>
      </c>
      <c r="I9" t="s">
        <v>24177</v>
      </c>
      <c r="K9" t="s">
        <v>24178</v>
      </c>
      <c r="L9" t="str">
        <f>IF(SUMPRODUCT((Cruce!$E$2:$E$6000+Cruce!$G$2:$G$6000+Cruce!$I$2:$I$6000&gt;0)*(Cruce!$A$2:$A$6000=$K9))&gt;0,"SI","NO")</f>
        <v>NO</v>
      </c>
    </row>
    <row r="10" spans="1:12" x14ac:dyDescent="0.35">
      <c r="A10" t="s">
        <v>24179</v>
      </c>
      <c r="B10" t="s">
        <v>24180</v>
      </c>
      <c r="C10" t="s">
        <v>22</v>
      </c>
      <c r="D10" s="2">
        <v>60</v>
      </c>
      <c r="E10" t="s">
        <v>24154</v>
      </c>
      <c r="F10">
        <v>3</v>
      </c>
      <c r="G10" t="s">
        <v>24181</v>
      </c>
      <c r="I10" t="s">
        <v>24182</v>
      </c>
      <c r="K10" t="s">
        <v>24183</v>
      </c>
      <c r="L10" t="str">
        <f>IF(SUMPRODUCT((Cruce!$E$2:$E$6000+Cruce!$G$2:$G$6000+Cruce!$I$2:$I$6000&gt;0)*(Cruce!$A$2:$A$6000=$K10))&gt;0,"SI","NO")</f>
        <v>NO</v>
      </c>
    </row>
    <row r="11" spans="1:12" x14ac:dyDescent="0.35">
      <c r="A11" t="s">
        <v>24174</v>
      </c>
      <c r="C11" t="s">
        <v>16</v>
      </c>
      <c r="D11" s="2">
        <v>50</v>
      </c>
      <c r="E11" t="s">
        <v>24154</v>
      </c>
      <c r="F11">
        <v>2</v>
      </c>
      <c r="K11" t="s">
        <v>24175</v>
      </c>
      <c r="L11" t="str">
        <f>IF(SUMPRODUCT((Cruce!$E$2:$E$6000+Cruce!$G$2:$G$6000+Cruce!$I$2:$I$6000&gt;0)*(Cruce!$A$2:$A$6000=$K11))&gt;0,"SI","NO")</f>
        <v>NO</v>
      </c>
    </row>
    <row r="12" spans="1:12" x14ac:dyDescent="0.35">
      <c r="A12" t="s">
        <v>24174</v>
      </c>
      <c r="C12" t="s">
        <v>19067</v>
      </c>
      <c r="D12" s="2">
        <v>50</v>
      </c>
      <c r="E12" t="s">
        <v>24154</v>
      </c>
      <c r="F12">
        <v>1</v>
      </c>
      <c r="K12" t="s">
        <v>24175</v>
      </c>
      <c r="L12" t="str">
        <f>IF(SUMPRODUCT((Cruce!$E$2:$E$6000+Cruce!$G$2:$G$6000+Cruce!$I$2:$I$6000&gt;0)*(Cruce!$A$2:$A$6000=$K12))&gt;0,"SI","NO")</f>
        <v>NO</v>
      </c>
    </row>
    <row r="13" spans="1:12" x14ac:dyDescent="0.35">
      <c r="A13" t="s">
        <v>24174</v>
      </c>
      <c r="C13" t="s">
        <v>19049</v>
      </c>
      <c r="D13" s="2">
        <v>17</v>
      </c>
      <c r="E13" t="s">
        <v>24154</v>
      </c>
      <c r="F13">
        <v>1</v>
      </c>
      <c r="K13" t="s">
        <v>24175</v>
      </c>
      <c r="L13" t="str">
        <f>IF(SUMPRODUCT((Cruce!$E$2:$E$6000+Cruce!$G$2:$G$6000+Cruce!$I$2:$I$6000&gt;0)*(Cruce!$A$2:$A$6000=$K13))&gt;0,"SI","NO")</f>
        <v>NO</v>
      </c>
    </row>
    <row r="14" spans="1:12" x14ac:dyDescent="0.35">
      <c r="A14" t="s">
        <v>24174</v>
      </c>
      <c r="C14" t="s">
        <v>22</v>
      </c>
      <c r="D14" s="2">
        <v>170</v>
      </c>
      <c r="E14" t="s">
        <v>24154</v>
      </c>
      <c r="F14">
        <v>5</v>
      </c>
      <c r="K14" t="s">
        <v>24175</v>
      </c>
      <c r="L14" t="str">
        <f>IF(SUMPRODUCT((Cruce!$E$2:$E$6000+Cruce!$G$2:$G$6000+Cruce!$I$2:$I$6000&gt;0)*(Cruce!$A$2:$A$6000=$K14))&gt;0,"SI","NO")</f>
        <v>NO</v>
      </c>
    </row>
    <row r="15" spans="1:12" x14ac:dyDescent="0.35">
      <c r="A15" t="s">
        <v>24174</v>
      </c>
      <c r="C15" t="s">
        <v>16</v>
      </c>
      <c r="D15" s="2">
        <v>35</v>
      </c>
      <c r="E15" t="s">
        <v>24154</v>
      </c>
      <c r="F15">
        <v>1</v>
      </c>
      <c r="K15" t="s">
        <v>24175</v>
      </c>
      <c r="L15" t="str">
        <f>IF(SUMPRODUCT((Cruce!$E$2:$E$6000+Cruce!$G$2:$G$6000+Cruce!$I$2:$I$6000&gt;0)*(Cruce!$A$2:$A$6000=$K15))&gt;0,"SI","NO")</f>
        <v>NO</v>
      </c>
    </row>
    <row r="16" spans="1:12" x14ac:dyDescent="0.35">
      <c r="A16" t="s">
        <v>24184</v>
      </c>
      <c r="B16" t="s">
        <v>24185</v>
      </c>
      <c r="C16" t="s">
        <v>19067</v>
      </c>
      <c r="D16" s="2">
        <v>41.5</v>
      </c>
      <c r="E16" t="s">
        <v>24154</v>
      </c>
      <c r="F16">
        <v>2</v>
      </c>
      <c r="G16" t="s">
        <v>24184</v>
      </c>
      <c r="I16" t="s">
        <v>24186</v>
      </c>
      <c r="K16" t="s">
        <v>24187</v>
      </c>
      <c r="L16" t="str">
        <f>IF(SUMPRODUCT((Cruce!$E$2:$E$6000+Cruce!$G$2:$G$6000+Cruce!$I$2:$I$6000&gt;0)*(Cruce!$A$2:$A$6000=$K16))&gt;0,"SI","NO")</f>
        <v>NO</v>
      </c>
    </row>
    <row r="17" spans="1:12" x14ac:dyDescent="0.35">
      <c r="A17" t="s">
        <v>24174</v>
      </c>
      <c r="C17" t="s">
        <v>19049</v>
      </c>
      <c r="D17" s="2">
        <v>113.5</v>
      </c>
      <c r="E17" t="s">
        <v>24154</v>
      </c>
      <c r="F17">
        <v>4</v>
      </c>
      <c r="K17" t="s">
        <v>24175</v>
      </c>
      <c r="L17" t="str">
        <f>IF(SUMPRODUCT((Cruce!$E$2:$E$6000+Cruce!$G$2:$G$6000+Cruce!$I$2:$I$6000&gt;0)*(Cruce!$A$2:$A$6000=$K17))&gt;0,"SI","NO")</f>
        <v>NO</v>
      </c>
    </row>
    <row r="18" spans="1:12" x14ac:dyDescent="0.35">
      <c r="A18" t="s">
        <v>24188</v>
      </c>
      <c r="B18" t="s">
        <v>24189</v>
      </c>
      <c r="C18" t="s">
        <v>22</v>
      </c>
      <c r="D18" s="2">
        <v>30</v>
      </c>
      <c r="E18" t="s">
        <v>24154</v>
      </c>
      <c r="F18">
        <v>2</v>
      </c>
      <c r="G18" t="s">
        <v>24190</v>
      </c>
      <c r="H18" t="s">
        <v>24191</v>
      </c>
      <c r="I18" t="s">
        <v>24192</v>
      </c>
      <c r="K18" t="s">
        <v>24193</v>
      </c>
      <c r="L18" t="str">
        <f>IF(SUMPRODUCT((Cruce!$E$2:$E$6000+Cruce!$G$2:$G$6000+Cruce!$I$2:$I$6000&gt;0)*(Cruce!$A$2:$A$6000=$K18))&gt;0,"SI","NO")</f>
        <v>NO</v>
      </c>
    </row>
    <row r="19" spans="1:12" x14ac:dyDescent="0.35">
      <c r="A19" t="s">
        <v>24194</v>
      </c>
      <c r="B19" t="s">
        <v>24195</v>
      </c>
      <c r="C19" t="s">
        <v>16</v>
      </c>
      <c r="D19" s="2">
        <v>16.25</v>
      </c>
      <c r="E19" t="s">
        <v>24154</v>
      </c>
      <c r="F19">
        <v>1</v>
      </c>
      <c r="G19" t="s">
        <v>24196</v>
      </c>
      <c r="I19" t="s">
        <v>24197</v>
      </c>
      <c r="K19" t="s">
        <v>24198</v>
      </c>
      <c r="L19" t="str">
        <f>IF(SUMPRODUCT((Cruce!$E$2:$E$6000+Cruce!$G$2:$G$6000+Cruce!$I$2:$I$6000&gt;0)*(Cruce!$A$2:$A$6000=$K19))&gt;0,"SI","NO")</f>
        <v>NO</v>
      </c>
    </row>
    <row r="20" spans="1:12" x14ac:dyDescent="0.35">
      <c r="A20" t="s">
        <v>24199</v>
      </c>
      <c r="B20" t="s">
        <v>24200</v>
      </c>
      <c r="C20" t="s">
        <v>19067</v>
      </c>
      <c r="D20" s="2">
        <v>20</v>
      </c>
      <c r="E20" t="s">
        <v>24154</v>
      </c>
      <c r="F20">
        <v>1</v>
      </c>
      <c r="G20" t="s">
        <v>24201</v>
      </c>
      <c r="I20" t="s">
        <v>24202</v>
      </c>
      <c r="K20" t="s">
        <v>24203</v>
      </c>
      <c r="L20" t="str">
        <f>IF(SUMPRODUCT((Cruce!$E$2:$E$6000+Cruce!$G$2:$G$6000+Cruce!$I$2:$I$6000&gt;0)*(Cruce!$A$2:$A$6000=$K20))&gt;0,"SI","NO")</f>
        <v>NO</v>
      </c>
    </row>
    <row r="21" spans="1:12" x14ac:dyDescent="0.35">
      <c r="A21" t="s">
        <v>24174</v>
      </c>
      <c r="C21" t="s">
        <v>19049</v>
      </c>
      <c r="D21" s="2">
        <v>25</v>
      </c>
      <c r="E21" t="s">
        <v>24154</v>
      </c>
      <c r="F21">
        <v>1</v>
      </c>
      <c r="K21" t="s">
        <v>24175</v>
      </c>
      <c r="L21" t="str">
        <f>IF(SUMPRODUCT((Cruce!$E$2:$E$6000+Cruce!$G$2:$G$6000+Cruce!$I$2:$I$6000&gt;0)*(Cruce!$A$2:$A$6000=$K21))&gt;0,"SI","NO")</f>
        <v>NO</v>
      </c>
    </row>
    <row r="22" spans="1:12" x14ac:dyDescent="0.35">
      <c r="A22" t="s">
        <v>24204</v>
      </c>
      <c r="B22" t="s">
        <v>24205</v>
      </c>
      <c r="C22" t="s">
        <v>22</v>
      </c>
      <c r="D22" s="2">
        <v>31</v>
      </c>
      <c r="E22" t="s">
        <v>24154</v>
      </c>
      <c r="F22">
        <v>1</v>
      </c>
      <c r="G22" t="s">
        <v>24204</v>
      </c>
      <c r="I22" t="s">
        <v>24206</v>
      </c>
      <c r="K22" t="s">
        <v>24207</v>
      </c>
      <c r="L22" t="str">
        <f>IF(SUMPRODUCT((Cruce!$E$2:$E$6000+Cruce!$G$2:$G$6000+Cruce!$I$2:$I$6000&gt;0)*(Cruce!$A$2:$A$6000=$K22))&gt;0,"SI","NO")</f>
        <v>NO</v>
      </c>
    </row>
    <row r="23" spans="1:12" x14ac:dyDescent="0.35">
      <c r="A23" t="s">
        <v>24208</v>
      </c>
      <c r="B23" t="s">
        <v>24209</v>
      </c>
      <c r="C23" t="s">
        <v>16</v>
      </c>
      <c r="D23" s="2">
        <v>65</v>
      </c>
      <c r="E23" t="s">
        <v>24154</v>
      </c>
      <c r="F23">
        <v>2</v>
      </c>
      <c r="G23" t="s">
        <v>24208</v>
      </c>
      <c r="H23" t="s">
        <v>24210</v>
      </c>
      <c r="I23" t="s">
        <v>24211</v>
      </c>
      <c r="J23" t="s">
        <v>24211</v>
      </c>
      <c r="K23" t="s">
        <v>24212</v>
      </c>
      <c r="L23" t="str">
        <f>IF(SUMPRODUCT((Cruce!$E$2:$E$6000+Cruce!$G$2:$G$6000+Cruce!$I$2:$I$6000&gt;0)*(Cruce!$A$2:$A$6000=$K23))&gt;0,"SI","NO")</f>
        <v>NO</v>
      </c>
    </row>
    <row r="24" spans="1:12" x14ac:dyDescent="0.35">
      <c r="A24" t="s">
        <v>24174</v>
      </c>
      <c r="C24" t="s">
        <v>19067</v>
      </c>
      <c r="D24" s="2">
        <v>31</v>
      </c>
      <c r="E24" t="s">
        <v>24154</v>
      </c>
      <c r="F24">
        <v>1</v>
      </c>
      <c r="K24" t="s">
        <v>24175</v>
      </c>
      <c r="L24" t="str">
        <f>IF(SUMPRODUCT((Cruce!$E$2:$E$6000+Cruce!$G$2:$G$6000+Cruce!$I$2:$I$6000&gt;0)*(Cruce!$A$2:$A$6000=$K24))&gt;0,"SI","NO")</f>
        <v>NO</v>
      </c>
    </row>
    <row r="25" spans="1:12" x14ac:dyDescent="0.35">
      <c r="A25" t="s">
        <v>24174</v>
      </c>
      <c r="C25" t="s">
        <v>19049</v>
      </c>
      <c r="D25" s="2">
        <v>40.5</v>
      </c>
      <c r="E25" t="s">
        <v>24154</v>
      </c>
      <c r="F25">
        <v>1</v>
      </c>
      <c r="K25" t="s">
        <v>24175</v>
      </c>
      <c r="L25" t="str">
        <f>IF(SUMPRODUCT((Cruce!$E$2:$E$6000+Cruce!$G$2:$G$6000+Cruce!$I$2:$I$6000&gt;0)*(Cruce!$A$2:$A$6000=$K25))&gt;0,"SI","NO")</f>
        <v>NO</v>
      </c>
    </row>
    <row r="26" spans="1:12" x14ac:dyDescent="0.35">
      <c r="A26" t="s">
        <v>24174</v>
      </c>
      <c r="C26" t="s">
        <v>22</v>
      </c>
      <c r="D26" s="2">
        <v>66.5</v>
      </c>
      <c r="E26" t="s">
        <v>24154</v>
      </c>
      <c r="F26">
        <v>1</v>
      </c>
      <c r="K26" t="s">
        <v>24175</v>
      </c>
      <c r="L26" t="str">
        <f>IF(SUMPRODUCT((Cruce!$E$2:$E$6000+Cruce!$G$2:$G$6000+Cruce!$I$2:$I$6000&gt;0)*(Cruce!$A$2:$A$6000=$K26))&gt;0,"SI","NO")</f>
        <v>NO</v>
      </c>
    </row>
    <row r="27" spans="1:12" x14ac:dyDescent="0.35">
      <c r="A27" t="s">
        <v>24213</v>
      </c>
      <c r="B27" t="s">
        <v>24214</v>
      </c>
      <c r="C27" t="s">
        <v>16</v>
      </c>
      <c r="D27" s="2">
        <v>124</v>
      </c>
      <c r="E27" t="s">
        <v>24154</v>
      </c>
      <c r="F27">
        <v>4</v>
      </c>
      <c r="G27" t="s">
        <v>24213</v>
      </c>
      <c r="I27" t="s">
        <v>24215</v>
      </c>
      <c r="K27" t="s">
        <v>24216</v>
      </c>
      <c r="L27" t="str">
        <f>IF(SUMPRODUCT((Cruce!$E$2:$E$6000+Cruce!$G$2:$G$6000+Cruce!$I$2:$I$6000&gt;0)*(Cruce!$A$2:$A$6000=$K27))&gt;0,"SI","NO")</f>
        <v>NO</v>
      </c>
    </row>
    <row r="28" spans="1:12" x14ac:dyDescent="0.35">
      <c r="A28" t="s">
        <v>24217</v>
      </c>
      <c r="B28" t="s">
        <v>24218</v>
      </c>
      <c r="C28" t="s">
        <v>19067</v>
      </c>
      <c r="D28" s="2">
        <v>81</v>
      </c>
      <c r="E28" t="s">
        <v>24154</v>
      </c>
      <c r="F28">
        <v>1</v>
      </c>
      <c r="G28" t="s">
        <v>24217</v>
      </c>
      <c r="I28" t="s">
        <v>24219</v>
      </c>
      <c r="K28" t="s">
        <v>24220</v>
      </c>
      <c r="L28" t="str">
        <f>IF(SUMPRODUCT((Cruce!$E$2:$E$6000+Cruce!$G$2:$G$6000+Cruce!$I$2:$I$6000&gt;0)*(Cruce!$A$2:$A$6000=$K28))&gt;0,"SI","NO")</f>
        <v>NO</v>
      </c>
    </row>
    <row r="29" spans="1:12" x14ac:dyDescent="0.35">
      <c r="A29" t="s">
        <v>24221</v>
      </c>
      <c r="B29" t="s">
        <v>24221</v>
      </c>
      <c r="C29" t="s">
        <v>19049</v>
      </c>
      <c r="D29" s="2">
        <v>40.5</v>
      </c>
      <c r="E29" t="s">
        <v>24154</v>
      </c>
      <c r="F29">
        <v>1</v>
      </c>
      <c r="G29" t="s">
        <v>24221</v>
      </c>
      <c r="H29" t="s">
        <v>24222</v>
      </c>
      <c r="I29" t="s">
        <v>24223</v>
      </c>
      <c r="J29" t="s">
        <v>24224</v>
      </c>
      <c r="K29" t="s">
        <v>24225</v>
      </c>
      <c r="L29" t="str">
        <f>IF(SUMPRODUCT((Cruce!$E$2:$E$6000+Cruce!$G$2:$G$6000+Cruce!$I$2:$I$6000&gt;0)*(Cruce!$A$2:$A$6000=$K29))&gt;0,"SI","NO")</f>
        <v>NO</v>
      </c>
    </row>
    <row r="30" spans="1:12" x14ac:dyDescent="0.35">
      <c r="A30" t="s">
        <v>24226</v>
      </c>
      <c r="B30" t="s">
        <v>24227</v>
      </c>
      <c r="C30" t="s">
        <v>22</v>
      </c>
      <c r="D30" s="2">
        <v>22</v>
      </c>
      <c r="E30" t="s">
        <v>24154</v>
      </c>
      <c r="F30">
        <v>1</v>
      </c>
      <c r="G30" t="s">
        <v>24228</v>
      </c>
      <c r="H30" t="s">
        <v>24229</v>
      </c>
      <c r="I30" t="s">
        <v>24230</v>
      </c>
      <c r="J30" t="s">
        <v>24230</v>
      </c>
      <c r="K30" t="s">
        <v>24231</v>
      </c>
      <c r="L30" t="str">
        <f>IF(SUMPRODUCT((Cruce!$E$2:$E$6000+Cruce!$G$2:$G$6000+Cruce!$I$2:$I$6000&gt;0)*(Cruce!$A$2:$A$6000=$K30))&gt;0,"SI","NO")</f>
        <v>NO</v>
      </c>
    </row>
    <row r="31" spans="1:12" x14ac:dyDescent="0.35">
      <c r="A31" t="s">
        <v>24174</v>
      </c>
      <c r="C31" t="s">
        <v>16</v>
      </c>
      <c r="D31" s="2">
        <v>150</v>
      </c>
      <c r="E31" t="s">
        <v>24154</v>
      </c>
      <c r="F31">
        <v>6</v>
      </c>
      <c r="K31" t="s">
        <v>24175</v>
      </c>
      <c r="L31" t="str">
        <f>IF(SUMPRODUCT((Cruce!$E$2:$E$6000+Cruce!$G$2:$G$6000+Cruce!$I$2:$I$6000&gt;0)*(Cruce!$A$2:$A$6000=$K31))&gt;0,"SI","NO")</f>
        <v>NO</v>
      </c>
    </row>
    <row r="32" spans="1:12" x14ac:dyDescent="0.35">
      <c r="A32" t="s">
        <v>24174</v>
      </c>
      <c r="C32" t="s">
        <v>19067</v>
      </c>
      <c r="D32" s="2">
        <v>21</v>
      </c>
      <c r="E32" t="s">
        <v>24154</v>
      </c>
      <c r="F32">
        <v>3</v>
      </c>
      <c r="K32" t="s">
        <v>24175</v>
      </c>
      <c r="L32" t="str">
        <f>IF(SUMPRODUCT((Cruce!$E$2:$E$6000+Cruce!$G$2:$G$6000+Cruce!$I$2:$I$6000&gt;0)*(Cruce!$A$2:$A$6000=$K32))&gt;0,"SI","NO")</f>
        <v>NO</v>
      </c>
    </row>
    <row r="33" spans="1:12" x14ac:dyDescent="0.35">
      <c r="A33" t="s">
        <v>24232</v>
      </c>
      <c r="B33" t="s">
        <v>24233</v>
      </c>
      <c r="C33" t="s">
        <v>19049</v>
      </c>
      <c r="D33" s="2">
        <v>42</v>
      </c>
      <c r="E33" t="s">
        <v>24154</v>
      </c>
      <c r="F33">
        <v>1</v>
      </c>
      <c r="G33" t="s">
        <v>24234</v>
      </c>
      <c r="H33" t="s">
        <v>24235</v>
      </c>
      <c r="I33" t="s">
        <v>24236</v>
      </c>
      <c r="J33" t="s">
        <v>24236</v>
      </c>
      <c r="K33" t="s">
        <v>24237</v>
      </c>
      <c r="L33" t="str">
        <f>IF(SUMPRODUCT((Cruce!$E$2:$E$6000+Cruce!$G$2:$G$6000+Cruce!$I$2:$I$6000&gt;0)*(Cruce!$A$2:$A$6000=$K33))&gt;0,"SI","NO")</f>
        <v>NO</v>
      </c>
    </row>
    <row r="34" spans="1:12" x14ac:dyDescent="0.35">
      <c r="A34" t="s">
        <v>24174</v>
      </c>
      <c r="C34" t="s">
        <v>22</v>
      </c>
      <c r="D34" s="2">
        <v>44</v>
      </c>
      <c r="E34" t="s">
        <v>24154</v>
      </c>
      <c r="F34">
        <v>1</v>
      </c>
      <c r="K34" t="s">
        <v>24175</v>
      </c>
      <c r="L34" t="str">
        <f>IF(SUMPRODUCT((Cruce!$E$2:$E$6000+Cruce!$G$2:$G$6000+Cruce!$I$2:$I$6000&gt;0)*(Cruce!$A$2:$A$6000=$K34))&gt;0,"SI","NO")</f>
        <v>NO</v>
      </c>
    </row>
    <row r="35" spans="1:12" x14ac:dyDescent="0.35">
      <c r="A35" t="s">
        <v>24238</v>
      </c>
      <c r="B35" t="s">
        <v>24239</v>
      </c>
      <c r="C35" t="s">
        <v>16</v>
      </c>
      <c r="D35" s="2">
        <v>21</v>
      </c>
      <c r="E35" t="s">
        <v>24154</v>
      </c>
      <c r="F35">
        <v>1</v>
      </c>
      <c r="I35" t="s">
        <v>24240</v>
      </c>
      <c r="K35" t="s">
        <v>24241</v>
      </c>
      <c r="L35" t="str">
        <f>IF(SUMPRODUCT((Cruce!$E$2:$E$6000+Cruce!$G$2:$G$6000+Cruce!$I$2:$I$6000&gt;0)*(Cruce!$A$2:$A$6000=$K35))&gt;0,"SI","NO")</f>
        <v>NO</v>
      </c>
    </row>
    <row r="36" spans="1:12" x14ac:dyDescent="0.35">
      <c r="A36" t="s">
        <v>24242</v>
      </c>
      <c r="B36" t="s">
        <v>24243</v>
      </c>
      <c r="C36" t="s">
        <v>19067</v>
      </c>
      <c r="D36" s="2">
        <v>16</v>
      </c>
      <c r="E36" t="s">
        <v>24154</v>
      </c>
      <c r="F36">
        <v>1</v>
      </c>
      <c r="I36" t="s">
        <v>24244</v>
      </c>
      <c r="K36" t="s">
        <v>24245</v>
      </c>
      <c r="L36" t="str">
        <f>IF(SUMPRODUCT((Cruce!$E$2:$E$6000+Cruce!$G$2:$G$6000+Cruce!$I$2:$I$6000&gt;0)*(Cruce!$A$2:$A$6000=$K36))&gt;0,"SI","NO")</f>
        <v>NO</v>
      </c>
    </row>
    <row r="37" spans="1:12" x14ac:dyDescent="0.35">
      <c r="A37" t="s">
        <v>24246</v>
      </c>
      <c r="B37" t="s">
        <v>24247</v>
      </c>
      <c r="C37" t="s">
        <v>19049</v>
      </c>
      <c r="D37" s="2">
        <v>21.75</v>
      </c>
      <c r="E37" t="s">
        <v>24154</v>
      </c>
      <c r="F37">
        <v>1</v>
      </c>
      <c r="I37" t="s">
        <v>24248</v>
      </c>
      <c r="K37" t="s">
        <v>24249</v>
      </c>
      <c r="L37" t="str">
        <f>IF(SUMPRODUCT((Cruce!$E$2:$E$6000+Cruce!$G$2:$G$6000+Cruce!$I$2:$I$6000&gt;0)*(Cruce!$A$2:$A$6000=$K37))&gt;0,"SI","NO")</f>
        <v>NO</v>
      </c>
    </row>
    <row r="38" spans="1:12" x14ac:dyDescent="0.35">
      <c r="A38" t="s">
        <v>24250</v>
      </c>
      <c r="B38" t="s">
        <v>24251</v>
      </c>
      <c r="C38" t="s">
        <v>22</v>
      </c>
      <c r="D38" s="2">
        <v>45.5</v>
      </c>
      <c r="E38" t="s">
        <v>24154</v>
      </c>
      <c r="F38">
        <v>1</v>
      </c>
      <c r="G38" t="s">
        <v>24252</v>
      </c>
      <c r="H38" t="s">
        <v>24253</v>
      </c>
      <c r="I38" t="s">
        <v>24254</v>
      </c>
      <c r="J38" t="s">
        <v>24254</v>
      </c>
      <c r="K38" t="s">
        <v>24255</v>
      </c>
      <c r="L38" t="str">
        <f>IF(SUMPRODUCT((Cruce!$E$2:$E$6000+Cruce!$G$2:$G$6000+Cruce!$I$2:$I$6000&gt;0)*(Cruce!$A$2:$A$6000=$K38))&gt;0,"SI","NO")</f>
        <v>NO</v>
      </c>
    </row>
    <row r="39" spans="1:12" x14ac:dyDescent="0.35">
      <c r="A39" t="s">
        <v>24256</v>
      </c>
      <c r="B39" t="s">
        <v>24257</v>
      </c>
      <c r="C39" t="s">
        <v>16</v>
      </c>
      <c r="D39" s="2">
        <v>42</v>
      </c>
      <c r="E39" t="s">
        <v>24258</v>
      </c>
      <c r="F39">
        <v>1</v>
      </c>
      <c r="G39" t="s">
        <v>24259</v>
      </c>
      <c r="I39" t="s">
        <v>24260</v>
      </c>
      <c r="K39" t="s">
        <v>24261</v>
      </c>
      <c r="L39" t="str">
        <f>IF(SUMPRODUCT((Cruce!$E$2:$E$6000+Cruce!$G$2:$G$6000+Cruce!$I$2:$I$6000&gt;0)*(Cruce!$A$2:$A$6000=$K39))&gt;0,"SI","NO")</f>
        <v>NO</v>
      </c>
    </row>
    <row r="40" spans="1:12" x14ac:dyDescent="0.35">
      <c r="A40" t="s">
        <v>24262</v>
      </c>
      <c r="B40" t="s">
        <v>24263</v>
      </c>
      <c r="C40" t="s">
        <v>19067</v>
      </c>
      <c r="D40" s="2">
        <v>15.99</v>
      </c>
      <c r="E40" t="s">
        <v>24154</v>
      </c>
      <c r="F40">
        <v>1</v>
      </c>
      <c r="G40" t="s">
        <v>24264</v>
      </c>
      <c r="H40" t="s">
        <v>24265</v>
      </c>
      <c r="I40" t="s">
        <v>24266</v>
      </c>
      <c r="J40" t="s">
        <v>24266</v>
      </c>
      <c r="K40" t="s">
        <v>24267</v>
      </c>
      <c r="L40" t="str">
        <f>IF(SUMPRODUCT((Cruce!$E$2:$E$6000+Cruce!$G$2:$G$6000+Cruce!$I$2:$I$6000&gt;0)*(Cruce!$A$2:$A$6000=$K40))&gt;0,"SI","NO")</f>
        <v>NO</v>
      </c>
    </row>
    <row r="41" spans="1:12" x14ac:dyDescent="0.35">
      <c r="A41" t="s">
        <v>24268</v>
      </c>
      <c r="B41" t="s">
        <v>24269</v>
      </c>
      <c r="C41" t="s">
        <v>19049</v>
      </c>
      <c r="D41" s="2">
        <v>75</v>
      </c>
      <c r="E41" t="s">
        <v>24154</v>
      </c>
      <c r="F41">
        <v>5</v>
      </c>
      <c r="G41" t="s">
        <v>24270</v>
      </c>
      <c r="I41" t="s">
        <v>24271</v>
      </c>
      <c r="K41" t="s">
        <v>24272</v>
      </c>
      <c r="L41" t="str">
        <f>IF(SUMPRODUCT((Cruce!$E$2:$E$6000+Cruce!$G$2:$G$6000+Cruce!$I$2:$I$6000&gt;0)*(Cruce!$A$2:$A$6000=$K41))&gt;0,"SI","NO")</f>
        <v>NO</v>
      </c>
    </row>
    <row r="42" spans="1:12" x14ac:dyDescent="0.35">
      <c r="A42" t="s">
        <v>24174</v>
      </c>
      <c r="C42" t="s">
        <v>22</v>
      </c>
      <c r="D42" s="2">
        <v>40</v>
      </c>
      <c r="E42" t="s">
        <v>24154</v>
      </c>
      <c r="F42">
        <v>1</v>
      </c>
      <c r="K42" t="s">
        <v>24175</v>
      </c>
      <c r="L42" t="str">
        <f>IF(SUMPRODUCT((Cruce!$E$2:$E$6000+Cruce!$G$2:$G$6000+Cruce!$I$2:$I$6000&gt;0)*(Cruce!$A$2:$A$6000=$K42))&gt;0,"SI","NO")</f>
        <v>NO</v>
      </c>
    </row>
    <row r="43" spans="1:12" x14ac:dyDescent="0.35">
      <c r="A43" t="s">
        <v>24174</v>
      </c>
      <c r="C43" t="s">
        <v>16</v>
      </c>
      <c r="D43" s="2">
        <v>5.5</v>
      </c>
      <c r="E43" t="s">
        <v>24154</v>
      </c>
      <c r="F43">
        <v>1</v>
      </c>
      <c r="K43" t="s">
        <v>24175</v>
      </c>
      <c r="L43" t="str">
        <f>IF(SUMPRODUCT((Cruce!$E$2:$E$6000+Cruce!$G$2:$G$6000+Cruce!$I$2:$I$6000&gt;0)*(Cruce!$A$2:$A$6000=$K43))&gt;0,"SI","NO")</f>
        <v>NO</v>
      </c>
    </row>
    <row r="44" spans="1:12" x14ac:dyDescent="0.35">
      <c r="A44" t="s">
        <v>24273</v>
      </c>
      <c r="B44" t="s">
        <v>24274</v>
      </c>
      <c r="C44" t="s">
        <v>19067</v>
      </c>
      <c r="D44" s="2">
        <v>21.74</v>
      </c>
      <c r="E44" t="s">
        <v>24154</v>
      </c>
      <c r="F44">
        <v>1</v>
      </c>
      <c r="G44" t="s">
        <v>24275</v>
      </c>
      <c r="I44" t="s">
        <v>24276</v>
      </c>
      <c r="K44" t="s">
        <v>24277</v>
      </c>
      <c r="L44" t="str">
        <f>IF(SUMPRODUCT((Cruce!$E$2:$E$6000+Cruce!$G$2:$G$6000+Cruce!$I$2:$I$6000&gt;0)*(Cruce!$A$2:$A$6000=$K44))&gt;0,"SI","NO")</f>
        <v>NO</v>
      </c>
    </row>
    <row r="45" spans="1:12" x14ac:dyDescent="0.35">
      <c r="A45" t="s">
        <v>24174</v>
      </c>
      <c r="C45" t="s">
        <v>19049</v>
      </c>
      <c r="D45" s="2">
        <v>24</v>
      </c>
      <c r="E45" t="s">
        <v>24154</v>
      </c>
      <c r="F45">
        <v>1</v>
      </c>
      <c r="K45" t="s">
        <v>24175</v>
      </c>
      <c r="L45" t="str">
        <f>IF(SUMPRODUCT((Cruce!$E$2:$E$6000+Cruce!$G$2:$G$6000+Cruce!$I$2:$I$6000&gt;0)*(Cruce!$A$2:$A$6000=$K45))&gt;0,"SI","NO")</f>
        <v>NO</v>
      </c>
    </row>
    <row r="46" spans="1:12" x14ac:dyDescent="0.35">
      <c r="A46" t="s">
        <v>24174</v>
      </c>
      <c r="C46" t="s">
        <v>22</v>
      </c>
      <c r="D46" s="2">
        <v>44</v>
      </c>
      <c r="E46" t="s">
        <v>24154</v>
      </c>
      <c r="F46">
        <v>2</v>
      </c>
      <c r="K46" t="s">
        <v>24175</v>
      </c>
      <c r="L46" t="str">
        <f>IF(SUMPRODUCT((Cruce!$E$2:$E$6000+Cruce!$G$2:$G$6000+Cruce!$I$2:$I$6000&gt;0)*(Cruce!$A$2:$A$6000=$K46))&gt;0,"SI","NO")</f>
        <v>NO</v>
      </c>
    </row>
    <row r="47" spans="1:12" x14ac:dyDescent="0.35">
      <c r="A47" t="s">
        <v>24278</v>
      </c>
      <c r="B47" t="s">
        <v>24279</v>
      </c>
      <c r="C47" t="s">
        <v>16</v>
      </c>
      <c r="D47" s="2">
        <v>40</v>
      </c>
      <c r="E47" t="s">
        <v>24154</v>
      </c>
      <c r="F47">
        <v>1</v>
      </c>
      <c r="G47" t="s">
        <v>24280</v>
      </c>
      <c r="I47" t="s">
        <v>24281</v>
      </c>
      <c r="K47" t="s">
        <v>24282</v>
      </c>
      <c r="L47" t="str">
        <f>IF(SUMPRODUCT((Cruce!$E$2:$E$6000+Cruce!$G$2:$G$6000+Cruce!$I$2:$I$6000&gt;0)*(Cruce!$A$2:$A$6000=$K47))&gt;0,"SI","NO")</f>
        <v>NO</v>
      </c>
    </row>
    <row r="48" spans="1:12" x14ac:dyDescent="0.35">
      <c r="A48" t="s">
        <v>24283</v>
      </c>
      <c r="B48" t="s">
        <v>24284</v>
      </c>
      <c r="C48" t="s">
        <v>19067</v>
      </c>
      <c r="D48" s="2">
        <v>42</v>
      </c>
      <c r="E48" t="s">
        <v>24154</v>
      </c>
      <c r="F48">
        <v>1</v>
      </c>
      <c r="G48" t="s">
        <v>24285</v>
      </c>
      <c r="H48" t="s">
        <v>24286</v>
      </c>
      <c r="I48" t="s">
        <v>24287</v>
      </c>
      <c r="J48" t="s">
        <v>24287</v>
      </c>
      <c r="K48" t="s">
        <v>24288</v>
      </c>
      <c r="L48" t="str">
        <f>IF(SUMPRODUCT((Cruce!$E$2:$E$6000+Cruce!$G$2:$G$6000+Cruce!$I$2:$I$6000&gt;0)*(Cruce!$A$2:$A$6000=$K48))&gt;0,"SI","NO")</f>
        <v>NO</v>
      </c>
    </row>
    <row r="49" spans="1:12" x14ac:dyDescent="0.35">
      <c r="A49" t="s">
        <v>24174</v>
      </c>
      <c r="C49" t="s">
        <v>19049</v>
      </c>
      <c r="D49" s="2">
        <v>80.25</v>
      </c>
      <c r="E49" t="s">
        <v>24154</v>
      </c>
      <c r="F49">
        <v>3</v>
      </c>
      <c r="K49" t="s">
        <v>24175</v>
      </c>
      <c r="L49" t="str">
        <f>IF(SUMPRODUCT((Cruce!$E$2:$E$6000+Cruce!$G$2:$G$6000+Cruce!$I$2:$I$6000&gt;0)*(Cruce!$A$2:$A$6000=$K49))&gt;0,"SI","NO")</f>
        <v>NO</v>
      </c>
    </row>
    <row r="50" spans="1:12" x14ac:dyDescent="0.35">
      <c r="A50" t="s">
        <v>24289</v>
      </c>
      <c r="B50" t="s">
        <v>24290</v>
      </c>
      <c r="C50" t="s">
        <v>22</v>
      </c>
      <c r="D50" s="2">
        <v>72</v>
      </c>
      <c r="E50" t="s">
        <v>24154</v>
      </c>
      <c r="F50">
        <v>2</v>
      </c>
      <c r="G50" t="s">
        <v>24291</v>
      </c>
      <c r="I50" t="s">
        <v>24292</v>
      </c>
      <c r="K50" t="s">
        <v>24293</v>
      </c>
      <c r="L50" t="str">
        <f>IF(SUMPRODUCT((Cruce!$E$2:$E$6000+Cruce!$G$2:$G$6000+Cruce!$I$2:$I$6000&gt;0)*(Cruce!$A$2:$A$6000=$K50))&gt;0,"SI","NO")</f>
        <v>NO</v>
      </c>
    </row>
    <row r="51" spans="1:12" x14ac:dyDescent="0.35">
      <c r="A51" t="s">
        <v>24174</v>
      </c>
      <c r="C51" t="s">
        <v>16</v>
      </c>
      <c r="D51" s="2">
        <v>26.75</v>
      </c>
      <c r="E51" t="s">
        <v>24154</v>
      </c>
      <c r="F51">
        <v>1</v>
      </c>
      <c r="K51" t="s">
        <v>24175</v>
      </c>
      <c r="L51" t="str">
        <f>IF(SUMPRODUCT((Cruce!$E$2:$E$6000+Cruce!$G$2:$G$6000+Cruce!$I$2:$I$6000&gt;0)*(Cruce!$A$2:$A$6000=$K51))&gt;0,"SI","NO")</f>
        <v>NO</v>
      </c>
    </row>
    <row r="52" spans="1:12" x14ac:dyDescent="0.35">
      <c r="A52" t="s">
        <v>24174</v>
      </c>
      <c r="C52" t="s">
        <v>19067</v>
      </c>
      <c r="D52" s="2">
        <v>28.75</v>
      </c>
      <c r="E52" t="s">
        <v>24154</v>
      </c>
      <c r="F52">
        <v>1</v>
      </c>
      <c r="K52" t="s">
        <v>24175</v>
      </c>
      <c r="L52" t="str">
        <f>IF(SUMPRODUCT((Cruce!$E$2:$E$6000+Cruce!$G$2:$G$6000+Cruce!$I$2:$I$6000&gt;0)*(Cruce!$A$2:$A$6000=$K52))&gt;0,"SI","NO")</f>
        <v>NO</v>
      </c>
    </row>
    <row r="53" spans="1:12" x14ac:dyDescent="0.35">
      <c r="A53" t="s">
        <v>24294</v>
      </c>
      <c r="B53" t="s">
        <v>24295</v>
      </c>
      <c r="C53" t="s">
        <v>19049</v>
      </c>
      <c r="D53" s="2">
        <v>28.75</v>
      </c>
      <c r="E53" t="s">
        <v>24296</v>
      </c>
      <c r="F53">
        <v>1</v>
      </c>
      <c r="G53" t="s">
        <v>24297</v>
      </c>
      <c r="I53" t="s">
        <v>24298</v>
      </c>
      <c r="K53" t="s">
        <v>24299</v>
      </c>
      <c r="L53" t="str">
        <f>IF(SUMPRODUCT((Cruce!$E$2:$E$6000+Cruce!$G$2:$G$6000+Cruce!$I$2:$I$6000&gt;0)*(Cruce!$A$2:$A$6000=$K53))&gt;0,"SI","NO")</f>
        <v>NO</v>
      </c>
    </row>
    <row r="54" spans="1:12" x14ac:dyDescent="0.35">
      <c r="A54" t="s">
        <v>24300</v>
      </c>
      <c r="B54" t="s">
        <v>24301</v>
      </c>
      <c r="C54" t="s">
        <v>22</v>
      </c>
      <c r="D54" s="2">
        <v>20.75</v>
      </c>
      <c r="E54" t="s">
        <v>24154</v>
      </c>
      <c r="F54">
        <v>1</v>
      </c>
      <c r="G54" t="s">
        <v>24302</v>
      </c>
      <c r="H54" t="s">
        <v>24303</v>
      </c>
      <c r="I54" t="s">
        <v>24304</v>
      </c>
      <c r="J54" t="s">
        <v>24304</v>
      </c>
      <c r="K54" t="s">
        <v>24305</v>
      </c>
      <c r="L54" t="str">
        <f>IF(SUMPRODUCT((Cruce!$E$2:$E$6000+Cruce!$G$2:$G$6000+Cruce!$I$2:$I$6000&gt;0)*(Cruce!$A$2:$A$6000=$K54))&gt;0,"SI","NO")</f>
        <v>NO</v>
      </c>
    </row>
    <row r="55" spans="1:12" x14ac:dyDescent="0.35">
      <c r="A55" t="s">
        <v>24174</v>
      </c>
      <c r="C55" t="s">
        <v>16</v>
      </c>
      <c r="D55" s="2">
        <v>24</v>
      </c>
      <c r="E55" t="s">
        <v>24154</v>
      </c>
      <c r="F55">
        <v>2</v>
      </c>
      <c r="K55" t="s">
        <v>24175</v>
      </c>
      <c r="L55" t="str">
        <f>IF(SUMPRODUCT((Cruce!$E$2:$E$6000+Cruce!$G$2:$G$6000+Cruce!$I$2:$I$6000&gt;0)*(Cruce!$A$2:$A$6000=$K55))&gt;0,"SI","NO")</f>
        <v>NO</v>
      </c>
    </row>
    <row r="56" spans="1:12" x14ac:dyDescent="0.35">
      <c r="A56" t="s">
        <v>24174</v>
      </c>
      <c r="C56" t="s">
        <v>19067</v>
      </c>
      <c r="D56" s="2">
        <v>117.75</v>
      </c>
      <c r="E56" t="s">
        <v>24154</v>
      </c>
      <c r="F56">
        <v>3</v>
      </c>
      <c r="K56" t="s">
        <v>24175</v>
      </c>
      <c r="L56" t="str">
        <f>IF(SUMPRODUCT((Cruce!$E$2:$E$6000+Cruce!$G$2:$G$6000+Cruce!$I$2:$I$6000&gt;0)*(Cruce!$A$2:$A$6000=$K56))&gt;0,"SI","NO")</f>
        <v>NO</v>
      </c>
    </row>
    <row r="57" spans="1:12" x14ac:dyDescent="0.35">
      <c r="A57" t="s">
        <v>24174</v>
      </c>
      <c r="C57" t="s">
        <v>19049</v>
      </c>
      <c r="D57" s="2">
        <v>44.5</v>
      </c>
      <c r="E57" t="s">
        <v>24154</v>
      </c>
      <c r="F57">
        <v>1</v>
      </c>
      <c r="K57" t="s">
        <v>24175</v>
      </c>
      <c r="L57" t="str">
        <f>IF(SUMPRODUCT((Cruce!$E$2:$E$6000+Cruce!$G$2:$G$6000+Cruce!$I$2:$I$6000&gt;0)*(Cruce!$A$2:$A$6000=$K57))&gt;0,"SI","NO")</f>
        <v>NO</v>
      </c>
    </row>
    <row r="58" spans="1:12" x14ac:dyDescent="0.35">
      <c r="A58" t="s">
        <v>24174</v>
      </c>
      <c r="C58" t="s">
        <v>22</v>
      </c>
      <c r="D58" s="2">
        <v>43.96</v>
      </c>
      <c r="E58" t="s">
        <v>24154</v>
      </c>
      <c r="F58">
        <v>4</v>
      </c>
      <c r="K58" t="s">
        <v>24175</v>
      </c>
      <c r="L58" t="str">
        <f>IF(SUMPRODUCT((Cruce!$E$2:$E$6000+Cruce!$G$2:$G$6000+Cruce!$I$2:$I$6000&gt;0)*(Cruce!$A$2:$A$6000=$K58))&gt;0,"SI","NO")</f>
        <v>NO</v>
      </c>
    </row>
    <row r="59" spans="1:12" x14ac:dyDescent="0.35">
      <c r="A59" t="s">
        <v>24306</v>
      </c>
      <c r="B59" t="s">
        <v>310</v>
      </c>
      <c r="C59" t="s">
        <v>16</v>
      </c>
      <c r="D59" s="2">
        <v>37.5</v>
      </c>
      <c r="E59" t="s">
        <v>24154</v>
      </c>
      <c r="F59">
        <v>1</v>
      </c>
      <c r="G59" t="s">
        <v>24307</v>
      </c>
      <c r="I59" t="s">
        <v>24308</v>
      </c>
      <c r="K59" t="s">
        <v>307</v>
      </c>
      <c r="L59" t="str">
        <f>IF(SUMPRODUCT((Cruce!$E$2:$E$6000+Cruce!$G$2:$G$6000+Cruce!$I$2:$I$6000&gt;0)*(Cruce!$A$2:$A$6000=$K59))&gt;0,"SI","NO")</f>
        <v>SI</v>
      </c>
    </row>
    <row r="60" spans="1:12" x14ac:dyDescent="0.35">
      <c r="A60" t="s">
        <v>24309</v>
      </c>
      <c r="B60" t="s">
        <v>24310</v>
      </c>
      <c r="C60" t="s">
        <v>19067</v>
      </c>
      <c r="D60" s="2">
        <v>42</v>
      </c>
      <c r="E60" t="s">
        <v>24154</v>
      </c>
      <c r="F60">
        <v>1</v>
      </c>
      <c r="G60" t="s">
        <v>24311</v>
      </c>
      <c r="H60" t="s">
        <v>24312</v>
      </c>
      <c r="I60" t="s">
        <v>24313</v>
      </c>
      <c r="J60" t="s">
        <v>24313</v>
      </c>
      <c r="K60" t="s">
        <v>24314</v>
      </c>
      <c r="L60" t="str">
        <f>IF(SUMPRODUCT((Cruce!$E$2:$E$6000+Cruce!$G$2:$G$6000+Cruce!$I$2:$I$6000&gt;0)*(Cruce!$A$2:$A$6000=$K60))&gt;0,"SI","NO")</f>
        <v>NO</v>
      </c>
    </row>
    <row r="61" spans="1:12" x14ac:dyDescent="0.35">
      <c r="A61" t="s">
        <v>24174</v>
      </c>
      <c r="C61" t="s">
        <v>19049</v>
      </c>
      <c r="D61" s="2">
        <v>45.5</v>
      </c>
      <c r="E61" t="s">
        <v>24154</v>
      </c>
      <c r="F61">
        <v>1</v>
      </c>
      <c r="K61" t="s">
        <v>24175</v>
      </c>
      <c r="L61" t="str">
        <f>IF(SUMPRODUCT((Cruce!$E$2:$E$6000+Cruce!$G$2:$G$6000+Cruce!$I$2:$I$6000&gt;0)*(Cruce!$A$2:$A$6000=$K61))&gt;0,"SI","NO")</f>
        <v>NO</v>
      </c>
    </row>
    <row r="62" spans="1:12" x14ac:dyDescent="0.35">
      <c r="A62" t="s">
        <v>24174</v>
      </c>
      <c r="C62" t="s">
        <v>22</v>
      </c>
      <c r="D62" s="2">
        <v>20.75</v>
      </c>
      <c r="E62" t="s">
        <v>24154</v>
      </c>
      <c r="F62">
        <v>1</v>
      </c>
      <c r="K62" t="s">
        <v>24175</v>
      </c>
      <c r="L62" t="str">
        <f>IF(SUMPRODUCT((Cruce!$E$2:$E$6000+Cruce!$G$2:$G$6000+Cruce!$I$2:$I$6000&gt;0)*(Cruce!$A$2:$A$6000=$K62))&gt;0,"SI","NO")</f>
        <v>NO</v>
      </c>
    </row>
    <row r="63" spans="1:12" x14ac:dyDescent="0.35">
      <c r="A63" t="s">
        <v>24315</v>
      </c>
      <c r="B63" t="s">
        <v>24316</v>
      </c>
      <c r="C63" t="s">
        <v>16</v>
      </c>
      <c r="D63" s="2">
        <v>37.5</v>
      </c>
      <c r="E63" t="s">
        <v>24154</v>
      </c>
      <c r="F63">
        <v>1</v>
      </c>
      <c r="I63" t="s">
        <v>24317</v>
      </c>
      <c r="K63" t="s">
        <v>24318</v>
      </c>
      <c r="L63" t="str">
        <f>IF(SUMPRODUCT((Cruce!$E$2:$E$6000+Cruce!$G$2:$G$6000+Cruce!$I$2:$I$6000&gt;0)*(Cruce!$A$2:$A$6000=$K63))&gt;0,"SI","NO")</f>
        <v>NO</v>
      </c>
    </row>
    <row r="64" spans="1:12" x14ac:dyDescent="0.35">
      <c r="A64" t="s">
        <v>24319</v>
      </c>
      <c r="B64" t="s">
        <v>24320</v>
      </c>
      <c r="C64" t="s">
        <v>19067</v>
      </c>
      <c r="D64" s="2">
        <v>13.99</v>
      </c>
      <c r="E64" t="s">
        <v>24154</v>
      </c>
      <c r="F64">
        <v>1</v>
      </c>
      <c r="G64" t="s">
        <v>24321</v>
      </c>
      <c r="I64" t="s">
        <v>24322</v>
      </c>
      <c r="K64" t="s">
        <v>24323</v>
      </c>
      <c r="L64" t="str">
        <f>IF(SUMPRODUCT((Cruce!$E$2:$E$6000+Cruce!$G$2:$G$6000+Cruce!$I$2:$I$6000&gt;0)*(Cruce!$A$2:$A$6000=$K64))&gt;0,"SI","NO")</f>
        <v>NO</v>
      </c>
    </row>
    <row r="65" spans="1:12" x14ac:dyDescent="0.35">
      <c r="A65" t="s">
        <v>24324</v>
      </c>
      <c r="B65" t="s">
        <v>24325</v>
      </c>
      <c r="C65" t="s">
        <v>19049</v>
      </c>
      <c r="D65" s="2">
        <v>45.5</v>
      </c>
      <c r="E65" t="s">
        <v>24258</v>
      </c>
      <c r="F65">
        <v>1</v>
      </c>
      <c r="G65" t="s">
        <v>24326</v>
      </c>
      <c r="I65" t="s">
        <v>24327</v>
      </c>
      <c r="K65" t="s">
        <v>24212</v>
      </c>
      <c r="L65" t="str">
        <f>IF(SUMPRODUCT((Cruce!$E$2:$E$6000+Cruce!$G$2:$G$6000+Cruce!$I$2:$I$6000&gt;0)*(Cruce!$A$2:$A$6000=$K65))&gt;0,"SI","NO")</f>
        <v>NO</v>
      </c>
    </row>
    <row r="66" spans="1:12" x14ac:dyDescent="0.35">
      <c r="A66" t="s">
        <v>24174</v>
      </c>
      <c r="C66" t="s">
        <v>22</v>
      </c>
      <c r="D66" s="2">
        <v>36</v>
      </c>
      <c r="E66" t="s">
        <v>24258</v>
      </c>
      <c r="F66">
        <v>1</v>
      </c>
      <c r="K66" t="s">
        <v>24175</v>
      </c>
      <c r="L66" t="str">
        <f>IF(SUMPRODUCT((Cruce!$E$2:$E$6000+Cruce!$G$2:$G$6000+Cruce!$I$2:$I$6000&gt;0)*(Cruce!$A$2:$A$6000=$K66))&gt;0,"SI","NO")</f>
        <v>NO</v>
      </c>
    </row>
    <row r="67" spans="1:12" x14ac:dyDescent="0.35">
      <c r="A67" t="s">
        <v>24328</v>
      </c>
      <c r="B67" t="s">
        <v>1984</v>
      </c>
      <c r="C67" t="s">
        <v>16</v>
      </c>
      <c r="D67" s="2">
        <v>20.75</v>
      </c>
      <c r="E67" t="s">
        <v>24154</v>
      </c>
      <c r="F67">
        <v>1</v>
      </c>
      <c r="G67" t="s">
        <v>24329</v>
      </c>
      <c r="H67" t="s">
        <v>24330</v>
      </c>
      <c r="I67" t="s">
        <v>24331</v>
      </c>
      <c r="J67" t="s">
        <v>24331</v>
      </c>
      <c r="K67" t="s">
        <v>894</v>
      </c>
      <c r="L67" t="str">
        <f>IF(SUMPRODUCT((Cruce!$E$2:$E$6000+Cruce!$G$2:$G$6000+Cruce!$I$2:$I$6000&gt;0)*(Cruce!$A$2:$A$6000=$K67))&gt;0,"SI","NO")</f>
        <v>SI</v>
      </c>
    </row>
    <row r="68" spans="1:12" x14ac:dyDescent="0.35">
      <c r="A68" t="s">
        <v>24332</v>
      </c>
      <c r="B68" t="s">
        <v>24333</v>
      </c>
      <c r="C68" t="s">
        <v>19067</v>
      </c>
      <c r="D68" s="2">
        <v>83</v>
      </c>
      <c r="E68" t="s">
        <v>24154</v>
      </c>
      <c r="F68">
        <v>2</v>
      </c>
      <c r="G68" t="s">
        <v>24334</v>
      </c>
      <c r="I68" t="s">
        <v>24335</v>
      </c>
      <c r="K68" t="s">
        <v>24336</v>
      </c>
      <c r="L68" t="str">
        <f>IF(SUMPRODUCT((Cruce!$E$2:$E$6000+Cruce!$G$2:$G$6000+Cruce!$I$2:$I$6000&gt;0)*(Cruce!$A$2:$A$6000=$K68))&gt;0,"SI","NO")</f>
        <v>NO</v>
      </c>
    </row>
    <row r="69" spans="1:12" x14ac:dyDescent="0.35">
      <c r="A69" t="s">
        <v>24337</v>
      </c>
      <c r="B69" t="s">
        <v>24338</v>
      </c>
      <c r="C69" t="s">
        <v>19049</v>
      </c>
      <c r="D69" s="2">
        <v>42.5</v>
      </c>
      <c r="E69" t="s">
        <v>24154</v>
      </c>
      <c r="F69">
        <v>1</v>
      </c>
      <c r="G69" t="s">
        <v>24339</v>
      </c>
      <c r="I69" t="s">
        <v>24340</v>
      </c>
      <c r="K69" t="s">
        <v>24341</v>
      </c>
      <c r="L69" t="str">
        <f>IF(SUMPRODUCT((Cruce!$E$2:$E$6000+Cruce!$G$2:$G$6000+Cruce!$I$2:$I$6000&gt;0)*(Cruce!$A$2:$A$6000=$K69))&gt;0,"SI","NO")</f>
        <v>NO</v>
      </c>
    </row>
    <row r="70" spans="1:12" x14ac:dyDescent="0.35">
      <c r="A70" t="s">
        <v>24342</v>
      </c>
      <c r="B70" t="s">
        <v>24343</v>
      </c>
      <c r="C70" t="s">
        <v>22</v>
      </c>
      <c r="D70" s="2">
        <v>20.75</v>
      </c>
      <c r="E70" t="s">
        <v>24154</v>
      </c>
      <c r="F70">
        <v>1</v>
      </c>
      <c r="G70" t="s">
        <v>24344</v>
      </c>
      <c r="H70" t="s">
        <v>24345</v>
      </c>
      <c r="I70" t="s">
        <v>24346</v>
      </c>
      <c r="J70" t="s">
        <v>24346</v>
      </c>
      <c r="K70" t="s">
        <v>24347</v>
      </c>
      <c r="L70" t="str">
        <f>IF(SUMPRODUCT((Cruce!$E$2:$E$6000+Cruce!$G$2:$G$6000+Cruce!$I$2:$I$6000&gt;0)*(Cruce!$A$2:$A$6000=$K70))&gt;0,"SI","NO")</f>
        <v>NO</v>
      </c>
    </row>
    <row r="71" spans="1:12" x14ac:dyDescent="0.35">
      <c r="A71" t="s">
        <v>24348</v>
      </c>
      <c r="B71" t="s">
        <v>24349</v>
      </c>
      <c r="C71" t="s">
        <v>16</v>
      </c>
      <c r="D71" s="2">
        <v>20.75</v>
      </c>
      <c r="E71" t="s">
        <v>24154</v>
      </c>
      <c r="F71">
        <v>1</v>
      </c>
      <c r="G71" t="s">
        <v>24350</v>
      </c>
      <c r="I71" t="s">
        <v>24351</v>
      </c>
      <c r="K71" t="s">
        <v>24352</v>
      </c>
      <c r="L71" t="str">
        <f>IF(SUMPRODUCT((Cruce!$E$2:$E$6000+Cruce!$G$2:$G$6000+Cruce!$I$2:$I$6000&gt;0)*(Cruce!$A$2:$A$6000=$K71))&gt;0,"SI","NO")</f>
        <v>NO</v>
      </c>
    </row>
    <row r="72" spans="1:12" x14ac:dyDescent="0.35">
      <c r="A72" t="s">
        <v>24353</v>
      </c>
      <c r="B72" t="s">
        <v>24354</v>
      </c>
      <c r="C72" t="s">
        <v>19067</v>
      </c>
      <c r="D72" s="2">
        <v>22.74</v>
      </c>
      <c r="E72" t="s">
        <v>24154</v>
      </c>
      <c r="F72">
        <v>1</v>
      </c>
      <c r="G72" t="s">
        <v>24355</v>
      </c>
      <c r="H72" t="s">
        <v>24356</v>
      </c>
      <c r="I72" t="s">
        <v>24357</v>
      </c>
      <c r="J72" t="s">
        <v>24357</v>
      </c>
      <c r="K72" t="s">
        <v>24358</v>
      </c>
      <c r="L72" t="str">
        <f>IF(SUMPRODUCT((Cruce!$E$2:$E$6000+Cruce!$G$2:$G$6000+Cruce!$I$2:$I$6000&gt;0)*(Cruce!$A$2:$A$6000=$K72))&gt;0,"SI","NO")</f>
        <v>NO</v>
      </c>
    </row>
    <row r="73" spans="1:12" x14ac:dyDescent="0.35">
      <c r="A73" t="s">
        <v>24174</v>
      </c>
      <c r="C73" t="s">
        <v>19049</v>
      </c>
      <c r="D73" s="2">
        <v>36</v>
      </c>
      <c r="E73" t="s">
        <v>24154</v>
      </c>
      <c r="F73">
        <v>1</v>
      </c>
      <c r="K73" t="s">
        <v>24175</v>
      </c>
      <c r="L73" t="str">
        <f>IF(SUMPRODUCT((Cruce!$E$2:$E$6000+Cruce!$G$2:$G$6000+Cruce!$I$2:$I$6000&gt;0)*(Cruce!$A$2:$A$6000=$K73))&gt;0,"SI","NO")</f>
        <v>NO</v>
      </c>
    </row>
    <row r="74" spans="1:12" x14ac:dyDescent="0.35">
      <c r="A74" t="s">
        <v>24359</v>
      </c>
      <c r="B74" t="s">
        <v>24360</v>
      </c>
      <c r="C74" t="s">
        <v>22</v>
      </c>
      <c r="D74" s="2">
        <v>31.25</v>
      </c>
      <c r="E74" t="s">
        <v>24154</v>
      </c>
      <c r="F74">
        <v>2</v>
      </c>
      <c r="G74" t="s">
        <v>24361</v>
      </c>
      <c r="H74" t="s">
        <v>24362</v>
      </c>
      <c r="I74" t="s">
        <v>24363</v>
      </c>
      <c r="J74" t="s">
        <v>24364</v>
      </c>
      <c r="K74" t="s">
        <v>24365</v>
      </c>
      <c r="L74" t="str">
        <f>IF(SUMPRODUCT((Cruce!$E$2:$E$6000+Cruce!$G$2:$G$6000+Cruce!$I$2:$I$6000&gt;0)*(Cruce!$A$2:$A$6000=$K74))&gt;0,"SI","NO")</f>
        <v>NO</v>
      </c>
    </row>
    <row r="75" spans="1:12" x14ac:dyDescent="0.35">
      <c r="A75" t="s">
        <v>24174</v>
      </c>
      <c r="C75" t="s">
        <v>16</v>
      </c>
      <c r="D75" s="2">
        <v>28.75</v>
      </c>
      <c r="E75" t="s">
        <v>24154</v>
      </c>
      <c r="F75">
        <v>1</v>
      </c>
      <c r="K75" t="s">
        <v>24175</v>
      </c>
      <c r="L75" t="str">
        <f>IF(SUMPRODUCT((Cruce!$E$2:$E$6000+Cruce!$G$2:$G$6000+Cruce!$I$2:$I$6000&gt;0)*(Cruce!$A$2:$A$6000=$K75))&gt;0,"SI","NO")</f>
        <v>NO</v>
      </c>
    </row>
    <row r="76" spans="1:12" x14ac:dyDescent="0.35">
      <c r="A76" t="s">
        <v>24174</v>
      </c>
      <c r="C76" t="s">
        <v>19067</v>
      </c>
      <c r="D76" s="2">
        <v>5.5</v>
      </c>
      <c r="E76" t="s">
        <v>24154</v>
      </c>
      <c r="F76">
        <v>1</v>
      </c>
      <c r="K76" t="s">
        <v>24175</v>
      </c>
      <c r="L76" t="str">
        <f>IF(SUMPRODUCT((Cruce!$E$2:$E$6000+Cruce!$G$2:$G$6000+Cruce!$I$2:$I$6000&gt;0)*(Cruce!$A$2:$A$6000=$K76))&gt;0,"SI","NO")</f>
        <v>NO</v>
      </c>
    </row>
    <row r="77" spans="1:12" x14ac:dyDescent="0.35">
      <c r="A77" t="s">
        <v>24366</v>
      </c>
      <c r="B77" t="s">
        <v>24367</v>
      </c>
      <c r="C77" t="s">
        <v>19049</v>
      </c>
      <c r="D77" s="2">
        <v>12</v>
      </c>
      <c r="E77" t="s">
        <v>24154</v>
      </c>
      <c r="F77">
        <v>1</v>
      </c>
      <c r="G77" t="s">
        <v>24368</v>
      </c>
      <c r="H77" t="s">
        <v>24369</v>
      </c>
      <c r="I77" t="s">
        <v>24370</v>
      </c>
      <c r="J77" t="s">
        <v>24370</v>
      </c>
      <c r="K77" t="s">
        <v>24371</v>
      </c>
      <c r="L77" t="str">
        <f>IF(SUMPRODUCT((Cruce!$E$2:$E$6000+Cruce!$G$2:$G$6000+Cruce!$I$2:$I$6000&gt;0)*(Cruce!$A$2:$A$6000=$K77))&gt;0,"SI","NO")</f>
        <v>NO</v>
      </c>
    </row>
    <row r="78" spans="1:12" x14ac:dyDescent="0.35">
      <c r="A78" t="s">
        <v>24372</v>
      </c>
      <c r="B78" t="s">
        <v>24373</v>
      </c>
      <c r="C78" t="s">
        <v>22</v>
      </c>
      <c r="D78" s="2">
        <v>30</v>
      </c>
      <c r="E78" t="s">
        <v>24154</v>
      </c>
      <c r="F78">
        <v>3</v>
      </c>
      <c r="G78" t="s">
        <v>24372</v>
      </c>
      <c r="H78" t="s">
        <v>24374</v>
      </c>
      <c r="I78" t="s">
        <v>24375</v>
      </c>
      <c r="J78" t="s">
        <v>24375</v>
      </c>
      <c r="K78" t="s">
        <v>24376</v>
      </c>
      <c r="L78" t="str">
        <f>IF(SUMPRODUCT((Cruce!$E$2:$E$6000+Cruce!$G$2:$G$6000+Cruce!$I$2:$I$6000&gt;0)*(Cruce!$A$2:$A$6000=$K78))&gt;0,"SI","NO")</f>
        <v>NO</v>
      </c>
    </row>
    <row r="79" spans="1:12" x14ac:dyDescent="0.35">
      <c r="A79" t="s">
        <v>24377</v>
      </c>
      <c r="B79" t="s">
        <v>24378</v>
      </c>
      <c r="C79" t="s">
        <v>16</v>
      </c>
      <c r="D79" s="2">
        <v>38</v>
      </c>
      <c r="E79" t="s">
        <v>24154</v>
      </c>
      <c r="F79">
        <v>1</v>
      </c>
      <c r="I79" t="s">
        <v>24379</v>
      </c>
      <c r="K79" t="s">
        <v>24380</v>
      </c>
      <c r="L79" t="str">
        <f>IF(SUMPRODUCT((Cruce!$E$2:$E$6000+Cruce!$G$2:$G$6000+Cruce!$I$2:$I$6000&gt;0)*(Cruce!$A$2:$A$6000=$K79))&gt;0,"SI","NO")</f>
        <v>NO</v>
      </c>
    </row>
    <row r="80" spans="1:12" x14ac:dyDescent="0.35">
      <c r="A80" t="s">
        <v>24381</v>
      </c>
      <c r="B80" t="s">
        <v>24382</v>
      </c>
      <c r="C80" t="s">
        <v>19067</v>
      </c>
      <c r="D80" s="2">
        <v>20.75</v>
      </c>
      <c r="E80" t="s">
        <v>24154</v>
      </c>
      <c r="F80">
        <v>1</v>
      </c>
      <c r="H80" t="s">
        <v>24383</v>
      </c>
      <c r="I80" t="s">
        <v>24384</v>
      </c>
      <c r="J80" t="s">
        <v>24384</v>
      </c>
      <c r="K80" t="s">
        <v>24385</v>
      </c>
      <c r="L80" t="str">
        <f>IF(SUMPRODUCT((Cruce!$E$2:$E$6000+Cruce!$G$2:$G$6000+Cruce!$I$2:$I$6000&gt;0)*(Cruce!$A$2:$A$6000=$K80))&gt;0,"SI","NO")</f>
        <v>NO</v>
      </c>
    </row>
    <row r="81" spans="1:12" x14ac:dyDescent="0.35">
      <c r="A81" t="s">
        <v>24386</v>
      </c>
      <c r="B81" t="s">
        <v>24387</v>
      </c>
      <c r="C81" t="s">
        <v>19049</v>
      </c>
      <c r="D81" s="2">
        <v>54.75</v>
      </c>
      <c r="E81" t="s">
        <v>24154</v>
      </c>
      <c r="F81">
        <v>3</v>
      </c>
      <c r="G81" t="s">
        <v>24388</v>
      </c>
      <c r="H81" t="s">
        <v>24389</v>
      </c>
      <c r="I81" t="s">
        <v>24390</v>
      </c>
      <c r="J81" t="s">
        <v>24390</v>
      </c>
      <c r="K81" t="s">
        <v>24391</v>
      </c>
      <c r="L81" t="str">
        <f>IF(SUMPRODUCT((Cruce!$E$2:$E$6000+Cruce!$G$2:$G$6000+Cruce!$I$2:$I$6000&gt;0)*(Cruce!$A$2:$A$6000=$K81))&gt;0,"SI","NO")</f>
        <v>NO</v>
      </c>
    </row>
    <row r="82" spans="1:12" x14ac:dyDescent="0.35">
      <c r="A82" t="s">
        <v>24174</v>
      </c>
      <c r="C82" t="s">
        <v>22</v>
      </c>
      <c r="D82" s="2">
        <v>36</v>
      </c>
      <c r="E82" t="s">
        <v>24154</v>
      </c>
      <c r="F82">
        <v>1</v>
      </c>
      <c r="K82" t="s">
        <v>24175</v>
      </c>
      <c r="L82" t="str">
        <f>IF(SUMPRODUCT((Cruce!$E$2:$E$6000+Cruce!$G$2:$G$6000+Cruce!$I$2:$I$6000&gt;0)*(Cruce!$A$2:$A$6000=$K82))&gt;0,"SI","NO")</f>
        <v>NO</v>
      </c>
    </row>
    <row r="83" spans="1:12" x14ac:dyDescent="0.35">
      <c r="A83" t="s">
        <v>24174</v>
      </c>
      <c r="C83" t="s">
        <v>16</v>
      </c>
      <c r="D83" s="2">
        <v>55.5</v>
      </c>
      <c r="E83" t="s">
        <v>24154</v>
      </c>
      <c r="F83">
        <v>2</v>
      </c>
      <c r="K83" t="s">
        <v>24175</v>
      </c>
      <c r="L83" t="str">
        <f>IF(SUMPRODUCT((Cruce!$E$2:$E$6000+Cruce!$G$2:$G$6000+Cruce!$I$2:$I$6000&gt;0)*(Cruce!$A$2:$A$6000=$K83))&gt;0,"SI","NO")</f>
        <v>NO</v>
      </c>
    </row>
    <row r="84" spans="1:12" x14ac:dyDescent="0.35">
      <c r="A84" t="s">
        <v>24392</v>
      </c>
      <c r="B84" t="s">
        <v>24393</v>
      </c>
      <c r="C84" t="s">
        <v>19067</v>
      </c>
      <c r="D84" s="2">
        <v>20.75</v>
      </c>
      <c r="E84" t="s">
        <v>24258</v>
      </c>
      <c r="F84">
        <v>1</v>
      </c>
      <c r="G84" t="s">
        <v>24394</v>
      </c>
      <c r="H84" t="s">
        <v>24395</v>
      </c>
      <c r="I84" t="s">
        <v>24396</v>
      </c>
      <c r="K84" t="s">
        <v>24397</v>
      </c>
      <c r="L84" t="str">
        <f>IF(SUMPRODUCT((Cruce!$E$2:$E$6000+Cruce!$G$2:$G$6000+Cruce!$I$2:$I$6000&gt;0)*(Cruce!$A$2:$A$6000=$K84))&gt;0,"SI","NO")</f>
        <v>NO</v>
      </c>
    </row>
    <row r="85" spans="1:12" x14ac:dyDescent="0.35">
      <c r="A85" t="s">
        <v>24398</v>
      </c>
      <c r="B85" t="s">
        <v>24399</v>
      </c>
      <c r="C85" t="s">
        <v>19049</v>
      </c>
      <c r="D85" s="2">
        <v>27.75</v>
      </c>
      <c r="E85" t="s">
        <v>24154</v>
      </c>
      <c r="F85">
        <v>1</v>
      </c>
      <c r="G85" t="s">
        <v>24400</v>
      </c>
      <c r="I85" t="s">
        <v>24401</v>
      </c>
      <c r="K85" t="s">
        <v>24402</v>
      </c>
      <c r="L85" t="str">
        <f>IF(SUMPRODUCT((Cruce!$E$2:$E$6000+Cruce!$G$2:$G$6000+Cruce!$I$2:$I$6000&gt;0)*(Cruce!$A$2:$A$6000=$K85))&gt;0,"SI","NO")</f>
        <v>NO</v>
      </c>
    </row>
    <row r="86" spans="1:12" x14ac:dyDescent="0.35">
      <c r="A86" t="s">
        <v>24174</v>
      </c>
      <c r="C86" t="s">
        <v>22</v>
      </c>
      <c r="D86" s="2">
        <v>38</v>
      </c>
      <c r="E86" t="s">
        <v>24154</v>
      </c>
      <c r="F86">
        <v>1</v>
      </c>
      <c r="K86" t="s">
        <v>24175</v>
      </c>
      <c r="L86" t="str">
        <f>IF(SUMPRODUCT((Cruce!$E$2:$E$6000+Cruce!$G$2:$G$6000+Cruce!$I$2:$I$6000&gt;0)*(Cruce!$A$2:$A$6000=$K86))&gt;0,"SI","NO")</f>
        <v>NO</v>
      </c>
    </row>
    <row r="87" spans="1:12" x14ac:dyDescent="0.35">
      <c r="A87" t="s">
        <v>24403</v>
      </c>
      <c r="B87" t="s">
        <v>24404</v>
      </c>
      <c r="C87" t="s">
        <v>16</v>
      </c>
      <c r="D87" s="2">
        <v>22.75</v>
      </c>
      <c r="E87" t="s">
        <v>24154</v>
      </c>
      <c r="F87">
        <v>1</v>
      </c>
      <c r="H87" t="s">
        <v>24405</v>
      </c>
      <c r="I87" t="s">
        <v>24406</v>
      </c>
      <c r="J87" t="s">
        <v>24406</v>
      </c>
      <c r="K87" t="s">
        <v>24407</v>
      </c>
      <c r="L87" t="str">
        <f>IF(SUMPRODUCT((Cruce!$E$2:$E$6000+Cruce!$G$2:$G$6000+Cruce!$I$2:$I$6000&gt;0)*(Cruce!$A$2:$A$6000=$K87))&gt;0,"SI","NO")</f>
        <v>NO</v>
      </c>
    </row>
    <row r="88" spans="1:12" x14ac:dyDescent="0.35">
      <c r="A88" t="s">
        <v>24408</v>
      </c>
      <c r="B88" t="s">
        <v>24409</v>
      </c>
      <c r="C88" t="s">
        <v>19067</v>
      </c>
      <c r="D88" s="2">
        <v>15</v>
      </c>
      <c r="E88" t="s">
        <v>24154</v>
      </c>
      <c r="F88">
        <v>1</v>
      </c>
      <c r="I88" t="s">
        <v>24410</v>
      </c>
      <c r="K88" t="s">
        <v>24411</v>
      </c>
      <c r="L88" t="str">
        <f>IF(SUMPRODUCT((Cruce!$E$2:$E$6000+Cruce!$G$2:$G$6000+Cruce!$I$2:$I$6000&gt;0)*(Cruce!$A$2:$A$6000=$K88))&gt;0,"SI","NO")</f>
        <v>NO</v>
      </c>
    </row>
    <row r="89" spans="1:12" x14ac:dyDescent="0.35">
      <c r="A89" t="s">
        <v>24412</v>
      </c>
      <c r="B89" t="s">
        <v>24413</v>
      </c>
      <c r="C89" t="s">
        <v>19049</v>
      </c>
      <c r="D89" s="2">
        <v>45.48</v>
      </c>
      <c r="E89" t="s">
        <v>24154</v>
      </c>
      <c r="F89">
        <v>2</v>
      </c>
      <c r="G89" t="s">
        <v>24414</v>
      </c>
      <c r="I89" t="s">
        <v>24415</v>
      </c>
      <c r="J89" t="s">
        <v>24416</v>
      </c>
      <c r="K89" t="s">
        <v>24417</v>
      </c>
      <c r="L89" t="str">
        <f>IF(SUMPRODUCT((Cruce!$E$2:$E$6000+Cruce!$G$2:$G$6000+Cruce!$I$2:$I$6000&gt;0)*(Cruce!$A$2:$A$6000=$K89))&gt;0,"SI","NO")</f>
        <v>NO</v>
      </c>
    </row>
    <row r="90" spans="1:12" x14ac:dyDescent="0.35">
      <c r="A90" t="s">
        <v>24174</v>
      </c>
      <c r="C90" t="s">
        <v>22</v>
      </c>
      <c r="D90" s="2">
        <v>27.75</v>
      </c>
      <c r="E90" t="s">
        <v>24154</v>
      </c>
      <c r="F90">
        <v>1</v>
      </c>
      <c r="K90" t="s">
        <v>24175</v>
      </c>
      <c r="L90" t="str">
        <f>IF(SUMPRODUCT((Cruce!$E$2:$E$6000+Cruce!$G$2:$G$6000+Cruce!$I$2:$I$6000&gt;0)*(Cruce!$A$2:$A$6000=$K90))&gt;0,"SI","NO")</f>
        <v>NO</v>
      </c>
    </row>
    <row r="91" spans="1:12" x14ac:dyDescent="0.35">
      <c r="A91" t="s">
        <v>24174</v>
      </c>
      <c r="C91" t="s">
        <v>16</v>
      </c>
      <c r="D91" s="2">
        <v>27.75</v>
      </c>
      <c r="E91" t="s">
        <v>24154</v>
      </c>
      <c r="F91">
        <v>1</v>
      </c>
      <c r="K91" t="s">
        <v>24175</v>
      </c>
      <c r="L91" t="str">
        <f>IF(SUMPRODUCT((Cruce!$E$2:$E$6000+Cruce!$G$2:$G$6000+Cruce!$I$2:$I$6000&gt;0)*(Cruce!$A$2:$A$6000=$K91))&gt;0,"SI","NO")</f>
        <v>NO</v>
      </c>
    </row>
    <row r="92" spans="1:12" x14ac:dyDescent="0.35">
      <c r="A92" t="s">
        <v>24174</v>
      </c>
      <c r="C92" t="s">
        <v>19067</v>
      </c>
      <c r="D92" s="2">
        <v>57.5</v>
      </c>
      <c r="E92" t="s">
        <v>24154</v>
      </c>
      <c r="F92">
        <v>2</v>
      </c>
      <c r="K92" t="s">
        <v>24175</v>
      </c>
      <c r="L92" t="str">
        <f>IF(SUMPRODUCT((Cruce!$E$2:$E$6000+Cruce!$G$2:$G$6000+Cruce!$I$2:$I$6000&gt;0)*(Cruce!$A$2:$A$6000=$K92))&gt;0,"SI","NO")</f>
        <v>NO</v>
      </c>
    </row>
    <row r="93" spans="1:12" x14ac:dyDescent="0.35">
      <c r="A93" t="s">
        <v>24418</v>
      </c>
      <c r="B93" t="s">
        <v>24419</v>
      </c>
      <c r="C93" t="s">
        <v>19049</v>
      </c>
      <c r="D93" s="2">
        <v>12</v>
      </c>
      <c r="E93" t="s">
        <v>24154</v>
      </c>
      <c r="F93">
        <v>1</v>
      </c>
      <c r="G93" t="s">
        <v>24418</v>
      </c>
      <c r="I93" t="s">
        <v>24420</v>
      </c>
      <c r="K93" t="s">
        <v>24421</v>
      </c>
      <c r="L93" t="str">
        <f>IF(SUMPRODUCT((Cruce!$E$2:$E$6000+Cruce!$G$2:$G$6000+Cruce!$I$2:$I$6000&gt;0)*(Cruce!$A$2:$A$6000=$K93))&gt;0,"SI","NO")</f>
        <v>NO</v>
      </c>
    </row>
    <row r="94" spans="1:12" x14ac:dyDescent="0.35">
      <c r="A94" t="s">
        <v>24422</v>
      </c>
      <c r="B94" t="s">
        <v>24423</v>
      </c>
      <c r="C94" t="s">
        <v>22</v>
      </c>
      <c r="D94" s="2">
        <v>30</v>
      </c>
      <c r="E94" t="s">
        <v>24154</v>
      </c>
      <c r="F94">
        <v>3</v>
      </c>
      <c r="G94" t="s">
        <v>24422</v>
      </c>
      <c r="H94" t="s">
        <v>24424</v>
      </c>
      <c r="I94" t="s">
        <v>24425</v>
      </c>
      <c r="J94" t="s">
        <v>24425</v>
      </c>
      <c r="K94" t="s">
        <v>24426</v>
      </c>
      <c r="L94" t="str">
        <f>IF(SUMPRODUCT((Cruce!$E$2:$E$6000+Cruce!$G$2:$G$6000+Cruce!$I$2:$I$6000&gt;0)*(Cruce!$A$2:$A$6000=$K94))&gt;0,"SI","NO")</f>
        <v>NO</v>
      </c>
    </row>
    <row r="95" spans="1:12" x14ac:dyDescent="0.35">
      <c r="A95" t="s">
        <v>24427</v>
      </c>
      <c r="B95" t="s">
        <v>24428</v>
      </c>
      <c r="C95" t="s">
        <v>16</v>
      </c>
      <c r="D95" s="2">
        <v>12</v>
      </c>
      <c r="E95" t="s">
        <v>24154</v>
      </c>
      <c r="F95">
        <v>1</v>
      </c>
      <c r="G95" t="s">
        <v>24429</v>
      </c>
      <c r="I95" t="s">
        <v>24430</v>
      </c>
      <c r="K95" t="s">
        <v>24431</v>
      </c>
      <c r="L95" t="str">
        <f>IF(SUMPRODUCT((Cruce!$E$2:$E$6000+Cruce!$G$2:$G$6000+Cruce!$I$2:$I$6000&gt;0)*(Cruce!$A$2:$A$6000=$K95))&gt;0,"SI","NO")</f>
        <v>NO</v>
      </c>
    </row>
    <row r="96" spans="1:12" x14ac:dyDescent="0.35">
      <c r="A96" t="s">
        <v>24432</v>
      </c>
      <c r="B96" t="s">
        <v>24433</v>
      </c>
      <c r="C96" t="s">
        <v>19067</v>
      </c>
      <c r="D96" s="2">
        <v>25.75</v>
      </c>
      <c r="E96" t="s">
        <v>24154</v>
      </c>
      <c r="F96">
        <v>1</v>
      </c>
      <c r="G96" t="s">
        <v>24432</v>
      </c>
      <c r="I96" t="s">
        <v>24434</v>
      </c>
      <c r="K96" t="s">
        <v>24435</v>
      </c>
      <c r="L96" t="str">
        <f>IF(SUMPRODUCT((Cruce!$E$2:$E$6000+Cruce!$G$2:$G$6000+Cruce!$I$2:$I$6000&gt;0)*(Cruce!$A$2:$A$6000=$K96))&gt;0,"SI","NO")</f>
        <v>NO</v>
      </c>
    </row>
    <row r="97" spans="1:12" x14ac:dyDescent="0.35">
      <c r="A97" t="s">
        <v>24436</v>
      </c>
      <c r="B97" t="s">
        <v>24437</v>
      </c>
      <c r="C97" t="s">
        <v>19049</v>
      </c>
      <c r="D97" s="2">
        <v>90</v>
      </c>
      <c r="E97" t="s">
        <v>24154</v>
      </c>
      <c r="F97">
        <v>6</v>
      </c>
      <c r="G97" t="s">
        <v>24438</v>
      </c>
      <c r="H97" t="s">
        <v>24439</v>
      </c>
      <c r="I97" t="s">
        <v>24440</v>
      </c>
      <c r="J97" t="s">
        <v>24440</v>
      </c>
      <c r="K97" t="s">
        <v>24441</v>
      </c>
      <c r="L97" t="str">
        <f>IF(SUMPRODUCT((Cruce!$E$2:$E$6000+Cruce!$G$2:$G$6000+Cruce!$I$2:$I$6000&gt;0)*(Cruce!$A$2:$A$6000=$K97))&gt;0,"SI","NO")</f>
        <v>NO</v>
      </c>
    </row>
    <row r="98" spans="1:12" x14ac:dyDescent="0.35">
      <c r="A98" t="s">
        <v>24174</v>
      </c>
      <c r="C98" t="s">
        <v>22</v>
      </c>
      <c r="D98" s="2">
        <v>80</v>
      </c>
      <c r="E98" t="s">
        <v>24154</v>
      </c>
      <c r="F98">
        <v>2</v>
      </c>
      <c r="K98" t="s">
        <v>24175</v>
      </c>
      <c r="L98" t="str">
        <f>IF(SUMPRODUCT((Cruce!$E$2:$E$6000+Cruce!$G$2:$G$6000+Cruce!$I$2:$I$6000&gt;0)*(Cruce!$A$2:$A$6000=$K98))&gt;0,"SI","NO")</f>
        <v>NO</v>
      </c>
    </row>
    <row r="99" spans="1:12" x14ac:dyDescent="0.35">
      <c r="A99" t="s">
        <v>24174</v>
      </c>
      <c r="C99" t="s">
        <v>16</v>
      </c>
      <c r="D99" s="2">
        <v>40</v>
      </c>
      <c r="E99" t="s">
        <v>24154</v>
      </c>
      <c r="F99">
        <v>1</v>
      </c>
      <c r="K99" t="s">
        <v>24175</v>
      </c>
      <c r="L99" t="str">
        <f>IF(SUMPRODUCT((Cruce!$E$2:$E$6000+Cruce!$G$2:$G$6000+Cruce!$I$2:$I$6000&gt;0)*(Cruce!$A$2:$A$6000=$K99))&gt;0,"SI","NO")</f>
        <v>NO</v>
      </c>
    </row>
    <row r="100" spans="1:12" x14ac:dyDescent="0.35">
      <c r="A100" t="s">
        <v>24418</v>
      </c>
      <c r="B100" t="s">
        <v>24419</v>
      </c>
      <c r="C100" t="s">
        <v>19067</v>
      </c>
      <c r="D100" s="2">
        <v>12</v>
      </c>
      <c r="E100" t="s">
        <v>24154</v>
      </c>
      <c r="F100">
        <v>1</v>
      </c>
      <c r="G100" t="s">
        <v>24418</v>
      </c>
      <c r="I100" t="s">
        <v>24420</v>
      </c>
      <c r="K100" t="s">
        <v>24421</v>
      </c>
      <c r="L100" t="str">
        <f>IF(SUMPRODUCT((Cruce!$E$2:$E$6000+Cruce!$G$2:$G$6000+Cruce!$I$2:$I$6000&gt;0)*(Cruce!$A$2:$A$6000=$K100))&gt;0,"SI","NO")</f>
        <v>NO</v>
      </c>
    </row>
    <row r="101" spans="1:12" x14ac:dyDescent="0.35">
      <c r="A101" t="s">
        <v>24442</v>
      </c>
      <c r="B101" t="s">
        <v>24443</v>
      </c>
      <c r="C101" t="s">
        <v>19049</v>
      </c>
      <c r="D101" s="2">
        <v>16.25</v>
      </c>
      <c r="E101" t="s">
        <v>24154</v>
      </c>
      <c r="F101">
        <v>1</v>
      </c>
      <c r="G101" t="s">
        <v>24444</v>
      </c>
      <c r="H101" t="s">
        <v>24445</v>
      </c>
      <c r="I101" t="s">
        <v>24446</v>
      </c>
      <c r="J101" t="s">
        <v>24446</v>
      </c>
      <c r="K101" t="s">
        <v>24447</v>
      </c>
      <c r="L101" t="str">
        <f>IF(SUMPRODUCT((Cruce!$E$2:$E$6000+Cruce!$G$2:$G$6000+Cruce!$I$2:$I$6000&gt;0)*(Cruce!$A$2:$A$6000=$K101))&gt;0,"SI","NO")</f>
        <v>NO</v>
      </c>
    </row>
    <row r="102" spans="1:12" x14ac:dyDescent="0.35">
      <c r="A102" t="s">
        <v>24174</v>
      </c>
      <c r="C102" t="s">
        <v>22</v>
      </c>
      <c r="D102" s="2">
        <v>91.25</v>
      </c>
      <c r="E102" t="s">
        <v>24154</v>
      </c>
      <c r="F102">
        <v>5</v>
      </c>
      <c r="K102" t="s">
        <v>24175</v>
      </c>
      <c r="L102" t="str">
        <f>IF(SUMPRODUCT((Cruce!$E$2:$E$6000+Cruce!$G$2:$G$6000+Cruce!$I$2:$I$6000&gt;0)*(Cruce!$A$2:$A$6000=$K102))&gt;0,"SI","NO")</f>
        <v>NO</v>
      </c>
    </row>
    <row r="103" spans="1:12" x14ac:dyDescent="0.35">
      <c r="A103" t="s">
        <v>24448</v>
      </c>
      <c r="B103" t="s">
        <v>24449</v>
      </c>
      <c r="C103" t="s">
        <v>16</v>
      </c>
      <c r="D103" s="2">
        <v>18.25</v>
      </c>
      <c r="E103" t="s">
        <v>24154</v>
      </c>
      <c r="F103">
        <v>1</v>
      </c>
      <c r="K103" t="s">
        <v>24447</v>
      </c>
      <c r="L103" t="str">
        <f>IF(SUMPRODUCT((Cruce!$E$2:$E$6000+Cruce!$G$2:$G$6000+Cruce!$I$2:$I$6000&gt;0)*(Cruce!$A$2:$A$6000=$K103))&gt;0,"SI","NO")</f>
        <v>NO</v>
      </c>
    </row>
    <row r="104" spans="1:12" x14ac:dyDescent="0.35">
      <c r="A104" t="s">
        <v>24450</v>
      </c>
      <c r="B104" t="s">
        <v>24451</v>
      </c>
      <c r="C104" t="s">
        <v>19067</v>
      </c>
      <c r="D104" s="2">
        <v>45</v>
      </c>
      <c r="E104" t="s">
        <v>24154</v>
      </c>
      <c r="F104">
        <v>3</v>
      </c>
      <c r="H104" t="s">
        <v>24452</v>
      </c>
      <c r="I104" t="s">
        <v>24453</v>
      </c>
      <c r="J104" t="s">
        <v>24453</v>
      </c>
      <c r="K104" t="s">
        <v>24454</v>
      </c>
      <c r="L104" t="str">
        <f>IF(SUMPRODUCT((Cruce!$E$2:$E$6000+Cruce!$G$2:$G$6000+Cruce!$I$2:$I$6000&gt;0)*(Cruce!$A$2:$A$6000=$K104))&gt;0,"SI","NO")</f>
        <v>NO</v>
      </c>
    </row>
    <row r="105" spans="1:12" x14ac:dyDescent="0.35">
      <c r="A105" t="s">
        <v>24174</v>
      </c>
      <c r="C105" t="s">
        <v>19049</v>
      </c>
      <c r="D105" s="2">
        <v>54</v>
      </c>
      <c r="E105" t="s">
        <v>24154</v>
      </c>
      <c r="F105">
        <v>2</v>
      </c>
      <c r="K105" t="s">
        <v>24175</v>
      </c>
      <c r="L105" t="str">
        <f>IF(SUMPRODUCT((Cruce!$E$2:$E$6000+Cruce!$G$2:$G$6000+Cruce!$I$2:$I$6000&gt;0)*(Cruce!$A$2:$A$6000=$K105))&gt;0,"SI","NO")</f>
        <v>NO</v>
      </c>
    </row>
    <row r="106" spans="1:12" x14ac:dyDescent="0.35">
      <c r="A106" t="s">
        <v>24174</v>
      </c>
      <c r="C106" t="s">
        <v>22</v>
      </c>
      <c r="D106" s="2">
        <v>204</v>
      </c>
      <c r="E106" t="s">
        <v>24154</v>
      </c>
      <c r="F106">
        <v>12</v>
      </c>
      <c r="K106" t="s">
        <v>24175</v>
      </c>
      <c r="L106" t="str">
        <f>IF(SUMPRODUCT((Cruce!$E$2:$E$6000+Cruce!$G$2:$G$6000+Cruce!$I$2:$I$6000&gt;0)*(Cruce!$A$2:$A$6000=$K106))&gt;0,"SI","NO")</f>
        <v>NO</v>
      </c>
    </row>
    <row r="107" spans="1:12" x14ac:dyDescent="0.35">
      <c r="A107" t="s">
        <v>24174</v>
      </c>
      <c r="C107" t="s">
        <v>16</v>
      </c>
      <c r="D107" s="2">
        <v>37</v>
      </c>
      <c r="E107" t="s">
        <v>24154</v>
      </c>
      <c r="F107">
        <v>1</v>
      </c>
      <c r="K107" t="s">
        <v>24175</v>
      </c>
      <c r="L107" t="str">
        <f>IF(SUMPRODUCT((Cruce!$E$2:$E$6000+Cruce!$G$2:$G$6000+Cruce!$I$2:$I$6000&gt;0)*(Cruce!$A$2:$A$6000=$K107))&gt;0,"SI","NO")</f>
        <v>NO</v>
      </c>
    </row>
    <row r="108" spans="1:12" x14ac:dyDescent="0.35">
      <c r="A108" t="s">
        <v>24455</v>
      </c>
      <c r="B108" t="s">
        <v>24456</v>
      </c>
      <c r="C108" t="s">
        <v>19067</v>
      </c>
      <c r="D108" s="2">
        <v>32.5</v>
      </c>
      <c r="E108" t="s">
        <v>24154</v>
      </c>
      <c r="F108">
        <v>2</v>
      </c>
      <c r="H108" t="s">
        <v>24457</v>
      </c>
      <c r="I108" t="s">
        <v>24458</v>
      </c>
      <c r="J108" t="s">
        <v>24458</v>
      </c>
      <c r="K108" t="s">
        <v>24459</v>
      </c>
      <c r="L108" t="str">
        <f>IF(SUMPRODUCT((Cruce!$E$2:$E$6000+Cruce!$G$2:$G$6000+Cruce!$I$2:$I$6000&gt;0)*(Cruce!$A$2:$A$6000=$K108))&gt;0,"SI","NO")</f>
        <v>NO</v>
      </c>
    </row>
    <row r="109" spans="1:12" x14ac:dyDescent="0.35">
      <c r="A109" t="s">
        <v>24460</v>
      </c>
      <c r="B109" t="s">
        <v>24461</v>
      </c>
      <c r="C109" t="s">
        <v>19049</v>
      </c>
      <c r="D109" s="2">
        <v>32.5</v>
      </c>
      <c r="E109" t="s">
        <v>24154</v>
      </c>
      <c r="F109">
        <v>2</v>
      </c>
      <c r="G109" t="s">
        <v>24462</v>
      </c>
      <c r="H109" t="s">
        <v>24463</v>
      </c>
      <c r="I109" t="s">
        <v>24464</v>
      </c>
      <c r="K109" t="s">
        <v>24465</v>
      </c>
      <c r="L109" t="str">
        <f>IF(SUMPRODUCT((Cruce!$E$2:$E$6000+Cruce!$G$2:$G$6000+Cruce!$I$2:$I$6000&gt;0)*(Cruce!$A$2:$A$6000=$K109))&gt;0,"SI","NO")</f>
        <v>NO</v>
      </c>
    </row>
    <row r="110" spans="1:12" x14ac:dyDescent="0.35">
      <c r="A110" t="s">
        <v>24466</v>
      </c>
      <c r="B110" t="s">
        <v>24467</v>
      </c>
      <c r="C110" t="s">
        <v>22</v>
      </c>
      <c r="D110" s="2">
        <v>18.25</v>
      </c>
      <c r="E110" t="s">
        <v>24154</v>
      </c>
      <c r="F110">
        <v>1</v>
      </c>
      <c r="G110" t="s">
        <v>24468</v>
      </c>
      <c r="H110" t="s">
        <v>24469</v>
      </c>
      <c r="I110" t="s">
        <v>24470</v>
      </c>
      <c r="K110" t="s">
        <v>24471</v>
      </c>
      <c r="L110" t="str">
        <f>IF(SUMPRODUCT((Cruce!$E$2:$E$6000+Cruce!$G$2:$G$6000+Cruce!$I$2:$I$6000&gt;0)*(Cruce!$A$2:$A$6000=$K110))&gt;0,"SI","NO")</f>
        <v>NO</v>
      </c>
    </row>
    <row r="111" spans="1:12" x14ac:dyDescent="0.35">
      <c r="A111" t="s">
        <v>24472</v>
      </c>
      <c r="B111" t="s">
        <v>24473</v>
      </c>
      <c r="C111" t="s">
        <v>16</v>
      </c>
      <c r="D111" s="2">
        <v>27.75</v>
      </c>
      <c r="E111" t="s">
        <v>24154</v>
      </c>
      <c r="F111">
        <v>1</v>
      </c>
      <c r="G111" t="s">
        <v>24474</v>
      </c>
      <c r="H111" t="s">
        <v>24475</v>
      </c>
      <c r="I111" t="s">
        <v>24476</v>
      </c>
      <c r="J111" t="s">
        <v>24476</v>
      </c>
      <c r="K111" t="s">
        <v>24477</v>
      </c>
      <c r="L111" t="str">
        <f>IF(SUMPRODUCT((Cruce!$E$2:$E$6000+Cruce!$G$2:$G$6000+Cruce!$I$2:$I$6000&gt;0)*(Cruce!$A$2:$A$6000=$K111))&gt;0,"SI","NO")</f>
        <v>NO</v>
      </c>
    </row>
    <row r="112" spans="1:12" x14ac:dyDescent="0.35">
      <c r="A112" t="s">
        <v>24478</v>
      </c>
      <c r="B112" t="s">
        <v>24479</v>
      </c>
      <c r="C112" t="s">
        <v>19067</v>
      </c>
      <c r="D112" s="2">
        <v>165</v>
      </c>
      <c r="E112" t="s">
        <v>24154</v>
      </c>
      <c r="F112">
        <v>11</v>
      </c>
      <c r="G112" t="s">
        <v>24480</v>
      </c>
      <c r="H112" t="s">
        <v>24481</v>
      </c>
      <c r="I112" t="s">
        <v>24482</v>
      </c>
      <c r="J112" t="s">
        <v>24483</v>
      </c>
      <c r="K112" t="s">
        <v>24484</v>
      </c>
      <c r="L112" t="str">
        <f>IF(SUMPRODUCT((Cruce!$E$2:$E$6000+Cruce!$G$2:$G$6000+Cruce!$I$2:$I$6000&gt;0)*(Cruce!$A$2:$A$6000=$K112))&gt;0,"SI","NO")</f>
        <v>NO</v>
      </c>
    </row>
    <row r="113" spans="1:12" x14ac:dyDescent="0.35">
      <c r="A113" t="s">
        <v>24174</v>
      </c>
      <c r="C113" t="s">
        <v>19049</v>
      </c>
      <c r="D113" s="2">
        <v>36.5</v>
      </c>
      <c r="E113" t="s">
        <v>24154</v>
      </c>
      <c r="F113">
        <v>1</v>
      </c>
      <c r="K113" t="s">
        <v>24175</v>
      </c>
      <c r="L113" t="str">
        <f>IF(SUMPRODUCT((Cruce!$E$2:$E$6000+Cruce!$G$2:$G$6000+Cruce!$I$2:$I$6000&gt;0)*(Cruce!$A$2:$A$6000=$K113))&gt;0,"SI","NO")</f>
        <v>NO</v>
      </c>
    </row>
    <row r="114" spans="1:12" x14ac:dyDescent="0.35">
      <c r="A114" t="s">
        <v>24174</v>
      </c>
      <c r="C114" t="s">
        <v>22</v>
      </c>
      <c r="D114" s="2">
        <v>111</v>
      </c>
      <c r="E114" t="s">
        <v>24154</v>
      </c>
      <c r="F114">
        <v>3</v>
      </c>
      <c r="K114" t="s">
        <v>24175</v>
      </c>
      <c r="L114" t="str">
        <f>IF(SUMPRODUCT((Cruce!$E$2:$E$6000+Cruce!$G$2:$G$6000+Cruce!$I$2:$I$6000&gt;0)*(Cruce!$A$2:$A$6000=$K114))&gt;0,"SI","NO")</f>
        <v>NO</v>
      </c>
    </row>
    <row r="115" spans="1:12" x14ac:dyDescent="0.35">
      <c r="A115" t="s">
        <v>24485</v>
      </c>
      <c r="B115" t="s">
        <v>24486</v>
      </c>
      <c r="C115" t="s">
        <v>16</v>
      </c>
      <c r="D115" s="2">
        <v>8</v>
      </c>
      <c r="E115" t="s">
        <v>24154</v>
      </c>
      <c r="F115">
        <v>1</v>
      </c>
      <c r="I115" t="s">
        <v>24487</v>
      </c>
      <c r="K115" t="s">
        <v>24488</v>
      </c>
      <c r="L115" t="str">
        <f>IF(SUMPRODUCT((Cruce!$E$2:$E$6000+Cruce!$G$2:$G$6000+Cruce!$I$2:$I$6000&gt;0)*(Cruce!$A$2:$A$6000=$K115))&gt;0,"SI","NO")</f>
        <v>NO</v>
      </c>
    </row>
    <row r="116" spans="1:12" x14ac:dyDescent="0.35">
      <c r="A116" t="s">
        <v>24489</v>
      </c>
      <c r="B116" t="s">
        <v>24490</v>
      </c>
      <c r="C116" t="s">
        <v>19067</v>
      </c>
      <c r="D116" s="2">
        <v>32.5</v>
      </c>
      <c r="E116" t="s">
        <v>24154</v>
      </c>
      <c r="F116">
        <v>2</v>
      </c>
      <c r="G116" t="s">
        <v>24489</v>
      </c>
      <c r="I116" t="s">
        <v>24491</v>
      </c>
      <c r="K116" t="s">
        <v>24492</v>
      </c>
      <c r="L116" t="str">
        <f>IF(SUMPRODUCT((Cruce!$E$2:$E$6000+Cruce!$G$2:$G$6000+Cruce!$I$2:$I$6000&gt;0)*(Cruce!$A$2:$A$6000=$K116))&gt;0,"SI","NO")</f>
        <v>NO</v>
      </c>
    </row>
    <row r="117" spans="1:12" x14ac:dyDescent="0.35">
      <c r="A117" t="s">
        <v>24493</v>
      </c>
      <c r="B117" t="s">
        <v>24494</v>
      </c>
      <c r="C117" t="s">
        <v>19049</v>
      </c>
      <c r="D117" s="2">
        <v>15</v>
      </c>
      <c r="E117" t="s">
        <v>24154</v>
      </c>
      <c r="F117">
        <v>1</v>
      </c>
      <c r="G117" t="s">
        <v>24495</v>
      </c>
      <c r="H117" t="s">
        <v>24496</v>
      </c>
      <c r="I117" t="s">
        <v>24497</v>
      </c>
      <c r="J117" t="s">
        <v>24498</v>
      </c>
      <c r="K117" t="s">
        <v>24499</v>
      </c>
      <c r="L117" t="str">
        <f>IF(SUMPRODUCT((Cruce!$E$2:$E$6000+Cruce!$G$2:$G$6000+Cruce!$I$2:$I$6000&gt;0)*(Cruce!$A$2:$A$6000=$K117))&gt;0,"SI","NO")</f>
        <v>NO</v>
      </c>
    </row>
    <row r="118" spans="1:12" x14ac:dyDescent="0.35">
      <c r="A118" t="s">
        <v>24500</v>
      </c>
      <c r="B118" t="s">
        <v>24501</v>
      </c>
      <c r="C118" t="s">
        <v>22</v>
      </c>
      <c r="D118" s="2">
        <v>12</v>
      </c>
      <c r="E118" t="s">
        <v>24154</v>
      </c>
      <c r="F118">
        <v>1</v>
      </c>
      <c r="H118" t="s">
        <v>24383</v>
      </c>
      <c r="I118" t="s">
        <v>24502</v>
      </c>
      <c r="J118" t="s">
        <v>24502</v>
      </c>
      <c r="K118" t="s">
        <v>24503</v>
      </c>
      <c r="L118" t="str">
        <f>IF(SUMPRODUCT((Cruce!$E$2:$E$6000+Cruce!$G$2:$G$6000+Cruce!$I$2:$I$6000&gt;0)*(Cruce!$A$2:$A$6000=$K118))&gt;0,"SI","NO")</f>
        <v>NO</v>
      </c>
    </row>
    <row r="119" spans="1:12" x14ac:dyDescent="0.35">
      <c r="A119" t="s">
        <v>24504</v>
      </c>
      <c r="B119" t="s">
        <v>24505</v>
      </c>
      <c r="C119" t="s">
        <v>16</v>
      </c>
      <c r="D119" s="2">
        <v>25</v>
      </c>
      <c r="E119" t="s">
        <v>24258</v>
      </c>
      <c r="F119">
        <v>1</v>
      </c>
      <c r="G119" t="s">
        <v>24506</v>
      </c>
      <c r="H119" t="s">
        <v>24507</v>
      </c>
      <c r="I119" t="s">
        <v>24508</v>
      </c>
      <c r="K119" t="s">
        <v>24509</v>
      </c>
      <c r="L119" t="str">
        <f>IF(SUMPRODUCT((Cruce!$E$2:$E$6000+Cruce!$G$2:$G$6000+Cruce!$I$2:$I$6000&gt;0)*(Cruce!$A$2:$A$6000=$K119))&gt;0,"SI","NO")</f>
        <v>NO</v>
      </c>
    </row>
    <row r="120" spans="1:12" x14ac:dyDescent="0.35">
      <c r="A120" t="s">
        <v>24510</v>
      </c>
      <c r="B120" t="s">
        <v>24511</v>
      </c>
      <c r="C120" t="s">
        <v>19067</v>
      </c>
      <c r="D120" s="2">
        <v>16.25</v>
      </c>
      <c r="E120" t="s">
        <v>24154</v>
      </c>
      <c r="F120">
        <v>1</v>
      </c>
      <c r="G120" t="s">
        <v>24512</v>
      </c>
      <c r="H120" t="s">
        <v>24513</v>
      </c>
      <c r="I120" t="s">
        <v>24514</v>
      </c>
      <c r="J120" t="s">
        <v>24514</v>
      </c>
      <c r="K120" t="s">
        <v>24515</v>
      </c>
      <c r="L120" t="str">
        <f>IF(SUMPRODUCT((Cruce!$E$2:$E$6000+Cruce!$G$2:$G$6000+Cruce!$I$2:$I$6000&gt;0)*(Cruce!$A$2:$A$6000=$K120))&gt;0,"SI","NO")</f>
        <v>NO</v>
      </c>
    </row>
    <row r="121" spans="1:12" x14ac:dyDescent="0.35">
      <c r="A121" t="s">
        <v>24516</v>
      </c>
      <c r="B121" t="s">
        <v>24517</v>
      </c>
      <c r="C121" t="s">
        <v>19049</v>
      </c>
      <c r="D121" s="2">
        <v>36</v>
      </c>
      <c r="E121" t="s">
        <v>24154</v>
      </c>
      <c r="F121">
        <v>1</v>
      </c>
      <c r="G121" t="s">
        <v>24518</v>
      </c>
      <c r="H121" t="s">
        <v>24519</v>
      </c>
      <c r="I121" t="s">
        <v>24520</v>
      </c>
      <c r="J121" t="s">
        <v>24520</v>
      </c>
      <c r="K121" t="s">
        <v>24521</v>
      </c>
      <c r="L121" t="str">
        <f>IF(SUMPRODUCT((Cruce!$E$2:$E$6000+Cruce!$G$2:$G$6000+Cruce!$I$2:$I$6000&gt;0)*(Cruce!$A$2:$A$6000=$K121))&gt;0,"SI","NO")</f>
        <v>NO</v>
      </c>
    </row>
    <row r="122" spans="1:12" x14ac:dyDescent="0.35">
      <c r="A122" t="s">
        <v>24174</v>
      </c>
      <c r="C122" t="s">
        <v>22</v>
      </c>
      <c r="D122" s="2">
        <v>65</v>
      </c>
      <c r="E122" t="s">
        <v>24154</v>
      </c>
      <c r="F122">
        <v>4</v>
      </c>
      <c r="K122" t="s">
        <v>24175</v>
      </c>
      <c r="L122" t="str">
        <f>IF(SUMPRODUCT((Cruce!$E$2:$E$6000+Cruce!$G$2:$G$6000+Cruce!$I$2:$I$6000&gt;0)*(Cruce!$A$2:$A$6000=$K122))&gt;0,"SI","NO")</f>
        <v>NO</v>
      </c>
    </row>
    <row r="123" spans="1:12" x14ac:dyDescent="0.35">
      <c r="A123" t="s">
        <v>24522</v>
      </c>
      <c r="B123" t="s">
        <v>24523</v>
      </c>
      <c r="C123" t="s">
        <v>16</v>
      </c>
      <c r="D123" s="2">
        <v>15</v>
      </c>
      <c r="E123" t="s">
        <v>24258</v>
      </c>
      <c r="F123">
        <v>1</v>
      </c>
      <c r="G123" t="s">
        <v>24524</v>
      </c>
      <c r="H123" t="s">
        <v>24525</v>
      </c>
      <c r="I123" t="s">
        <v>24526</v>
      </c>
      <c r="J123" t="s">
        <v>24526</v>
      </c>
      <c r="K123" t="s">
        <v>24527</v>
      </c>
      <c r="L123" t="str">
        <f>IF(SUMPRODUCT((Cruce!$E$2:$E$6000+Cruce!$G$2:$G$6000+Cruce!$I$2:$I$6000&gt;0)*(Cruce!$A$2:$A$6000=$K123))&gt;0,"SI","NO")</f>
        <v>NO</v>
      </c>
    </row>
    <row r="124" spans="1:12" x14ac:dyDescent="0.35">
      <c r="A124" t="s">
        <v>24528</v>
      </c>
      <c r="B124" t="s">
        <v>24529</v>
      </c>
      <c r="C124" t="s">
        <v>19067</v>
      </c>
      <c r="D124" s="2">
        <v>97.5</v>
      </c>
      <c r="E124" t="s">
        <v>24154</v>
      </c>
      <c r="F124">
        <v>6</v>
      </c>
      <c r="G124" t="s">
        <v>24530</v>
      </c>
      <c r="H124" t="s">
        <v>24531</v>
      </c>
      <c r="I124" t="s">
        <v>24532</v>
      </c>
      <c r="J124" t="s">
        <v>24533</v>
      </c>
      <c r="K124" t="s">
        <v>24534</v>
      </c>
      <c r="L124" t="str">
        <f>IF(SUMPRODUCT((Cruce!$E$2:$E$6000+Cruce!$G$2:$G$6000+Cruce!$I$2:$I$6000&gt;0)*(Cruce!$A$2:$A$6000=$K124))&gt;0,"SI","NO")</f>
        <v>NO</v>
      </c>
    </row>
    <row r="125" spans="1:12" x14ac:dyDescent="0.35">
      <c r="A125" t="s">
        <v>24174</v>
      </c>
      <c r="C125" t="s">
        <v>19049</v>
      </c>
      <c r="D125" s="2">
        <v>10</v>
      </c>
      <c r="E125" t="s">
        <v>24154</v>
      </c>
      <c r="F125">
        <v>1</v>
      </c>
      <c r="K125" t="s">
        <v>24175</v>
      </c>
      <c r="L125" t="str">
        <f>IF(SUMPRODUCT((Cruce!$E$2:$E$6000+Cruce!$G$2:$G$6000+Cruce!$I$2:$I$6000&gt;0)*(Cruce!$A$2:$A$6000=$K125))&gt;0,"SI","NO")</f>
        <v>NO</v>
      </c>
    </row>
    <row r="126" spans="1:12" x14ac:dyDescent="0.35">
      <c r="A126" t="s">
        <v>24535</v>
      </c>
      <c r="B126" t="s">
        <v>24536</v>
      </c>
      <c r="C126" t="s">
        <v>22</v>
      </c>
      <c r="D126" s="2">
        <v>32.5</v>
      </c>
      <c r="E126" t="s">
        <v>24154</v>
      </c>
      <c r="F126">
        <v>2</v>
      </c>
      <c r="G126" t="s">
        <v>24537</v>
      </c>
      <c r="H126" t="s">
        <v>24538</v>
      </c>
      <c r="I126" t="s">
        <v>24539</v>
      </c>
      <c r="K126" t="s">
        <v>24540</v>
      </c>
      <c r="L126" t="str">
        <f>IF(SUMPRODUCT((Cruce!$E$2:$E$6000+Cruce!$G$2:$G$6000+Cruce!$I$2:$I$6000&gt;0)*(Cruce!$A$2:$A$6000=$K126))&gt;0,"SI","NO")</f>
        <v>NO</v>
      </c>
    </row>
    <row r="127" spans="1:12" x14ac:dyDescent="0.35">
      <c r="A127" t="s">
        <v>24541</v>
      </c>
      <c r="B127" t="s">
        <v>24542</v>
      </c>
      <c r="C127" t="s">
        <v>16</v>
      </c>
      <c r="D127" s="2">
        <v>16.25</v>
      </c>
      <c r="E127" t="s">
        <v>24154</v>
      </c>
      <c r="F127">
        <v>1</v>
      </c>
      <c r="H127" t="s">
        <v>24543</v>
      </c>
      <c r="I127" t="s">
        <v>24544</v>
      </c>
      <c r="J127" t="s">
        <v>24544</v>
      </c>
      <c r="K127" t="s">
        <v>24545</v>
      </c>
      <c r="L127" t="str">
        <f>IF(SUMPRODUCT((Cruce!$E$2:$E$6000+Cruce!$G$2:$G$6000+Cruce!$I$2:$I$6000&gt;0)*(Cruce!$A$2:$A$6000=$K127))&gt;0,"SI","NO")</f>
        <v>NO</v>
      </c>
    </row>
    <row r="128" spans="1:12" x14ac:dyDescent="0.35">
      <c r="A128" t="s">
        <v>24546</v>
      </c>
      <c r="B128" t="s">
        <v>24547</v>
      </c>
      <c r="C128" t="s">
        <v>19067</v>
      </c>
      <c r="D128" s="2">
        <v>41.5</v>
      </c>
      <c r="E128" t="s">
        <v>24154</v>
      </c>
      <c r="F128">
        <v>2</v>
      </c>
      <c r="G128" t="s">
        <v>24548</v>
      </c>
      <c r="H128" t="s">
        <v>24549</v>
      </c>
      <c r="I128" t="s">
        <v>24550</v>
      </c>
      <c r="J128" t="s">
        <v>24550</v>
      </c>
      <c r="K128" t="s">
        <v>24551</v>
      </c>
      <c r="L128" t="str">
        <f>IF(SUMPRODUCT((Cruce!$E$2:$E$6000+Cruce!$G$2:$G$6000+Cruce!$I$2:$I$6000&gt;0)*(Cruce!$A$2:$A$6000=$K128))&gt;0,"SI","NO")</f>
        <v>NO</v>
      </c>
    </row>
    <row r="129" spans="1:12" x14ac:dyDescent="0.35">
      <c r="A129" t="s">
        <v>24174</v>
      </c>
      <c r="C129" t="s">
        <v>19049</v>
      </c>
      <c r="D129" s="2">
        <v>81</v>
      </c>
      <c r="E129" t="s">
        <v>24154</v>
      </c>
      <c r="F129">
        <v>2</v>
      </c>
      <c r="K129" t="s">
        <v>24175</v>
      </c>
      <c r="L129" t="str">
        <f>IF(SUMPRODUCT((Cruce!$E$2:$E$6000+Cruce!$G$2:$G$6000+Cruce!$I$2:$I$6000&gt;0)*(Cruce!$A$2:$A$6000=$K129))&gt;0,"SI","NO")</f>
        <v>NO</v>
      </c>
    </row>
    <row r="130" spans="1:12" x14ac:dyDescent="0.35">
      <c r="A130" t="s">
        <v>24552</v>
      </c>
      <c r="B130" t="s">
        <v>24553</v>
      </c>
      <c r="C130" t="s">
        <v>22</v>
      </c>
      <c r="D130" s="2">
        <v>41.5</v>
      </c>
      <c r="E130" t="s">
        <v>24258</v>
      </c>
      <c r="F130">
        <v>1</v>
      </c>
      <c r="G130" t="s">
        <v>24554</v>
      </c>
      <c r="H130" t="s">
        <v>24555</v>
      </c>
      <c r="I130" t="s">
        <v>24556</v>
      </c>
      <c r="J130" t="s">
        <v>24556</v>
      </c>
      <c r="K130" t="s">
        <v>24557</v>
      </c>
      <c r="L130" t="str">
        <f>IF(SUMPRODUCT((Cruce!$E$2:$E$6000+Cruce!$G$2:$G$6000+Cruce!$I$2:$I$6000&gt;0)*(Cruce!$A$2:$A$6000=$K130))&gt;0,"SI","NO")</f>
        <v>NO</v>
      </c>
    </row>
    <row r="131" spans="1:12" x14ac:dyDescent="0.35">
      <c r="A131" t="s">
        <v>24558</v>
      </c>
      <c r="B131" t="s">
        <v>24559</v>
      </c>
      <c r="C131" t="s">
        <v>16</v>
      </c>
      <c r="D131" s="2">
        <v>16.25</v>
      </c>
      <c r="E131" t="s">
        <v>24154</v>
      </c>
      <c r="F131">
        <v>1</v>
      </c>
      <c r="G131" t="s">
        <v>24560</v>
      </c>
      <c r="H131" t="s">
        <v>24561</v>
      </c>
      <c r="I131" t="s">
        <v>24562</v>
      </c>
      <c r="J131" t="s">
        <v>24562</v>
      </c>
      <c r="K131" t="s">
        <v>24563</v>
      </c>
      <c r="L131" t="str">
        <f>IF(SUMPRODUCT((Cruce!$E$2:$E$6000+Cruce!$G$2:$G$6000+Cruce!$I$2:$I$6000&gt;0)*(Cruce!$A$2:$A$6000=$K131))&gt;0,"SI","NO")</f>
        <v>NO</v>
      </c>
    </row>
    <row r="132" spans="1:12" x14ac:dyDescent="0.35">
      <c r="A132" t="s">
        <v>24564</v>
      </c>
      <c r="B132" t="s">
        <v>24565</v>
      </c>
      <c r="C132" t="s">
        <v>19067</v>
      </c>
      <c r="D132" s="2">
        <v>16.25</v>
      </c>
      <c r="E132" t="s">
        <v>24154</v>
      </c>
      <c r="F132">
        <v>1</v>
      </c>
      <c r="G132" t="s">
        <v>24566</v>
      </c>
      <c r="H132" t="s">
        <v>24567</v>
      </c>
      <c r="I132" t="s">
        <v>24568</v>
      </c>
      <c r="J132" t="s">
        <v>24568</v>
      </c>
      <c r="K132" t="s">
        <v>24569</v>
      </c>
      <c r="L132" t="str">
        <f>IF(SUMPRODUCT((Cruce!$E$2:$E$6000+Cruce!$G$2:$G$6000+Cruce!$I$2:$I$6000&gt;0)*(Cruce!$A$2:$A$6000=$K132))&gt;0,"SI","NO")</f>
        <v>NO</v>
      </c>
    </row>
    <row r="133" spans="1:12" x14ac:dyDescent="0.35">
      <c r="A133" t="s">
        <v>24570</v>
      </c>
      <c r="B133" t="s">
        <v>24571</v>
      </c>
      <c r="C133" t="s">
        <v>19049</v>
      </c>
      <c r="D133" s="2">
        <v>40</v>
      </c>
      <c r="E133" t="s">
        <v>24258</v>
      </c>
      <c r="F133">
        <v>2</v>
      </c>
      <c r="H133" t="s">
        <v>24572</v>
      </c>
      <c r="I133" t="s">
        <v>24573</v>
      </c>
      <c r="K133" t="s">
        <v>24574</v>
      </c>
      <c r="L133" t="str">
        <f>IF(SUMPRODUCT((Cruce!$E$2:$E$6000+Cruce!$G$2:$G$6000+Cruce!$I$2:$I$6000&gt;0)*(Cruce!$A$2:$A$6000=$K133))&gt;0,"SI","NO")</f>
        <v>NO</v>
      </c>
    </row>
    <row r="134" spans="1:12" x14ac:dyDescent="0.35">
      <c r="A134" t="s">
        <v>24575</v>
      </c>
      <c r="B134" t="s">
        <v>24575</v>
      </c>
      <c r="C134" t="s">
        <v>22</v>
      </c>
      <c r="D134" s="2">
        <v>12</v>
      </c>
      <c r="E134" t="s">
        <v>24154</v>
      </c>
      <c r="F134">
        <v>1</v>
      </c>
      <c r="H134" t="s">
        <v>24576</v>
      </c>
      <c r="I134" t="s">
        <v>24577</v>
      </c>
      <c r="J134" t="s">
        <v>24577</v>
      </c>
      <c r="K134" t="s">
        <v>24578</v>
      </c>
      <c r="L134" t="str">
        <f>IF(SUMPRODUCT((Cruce!$E$2:$E$6000+Cruce!$G$2:$G$6000+Cruce!$I$2:$I$6000&gt;0)*(Cruce!$A$2:$A$6000=$K134))&gt;0,"SI","NO")</f>
        <v>NO</v>
      </c>
    </row>
    <row r="135" spans="1:12" x14ac:dyDescent="0.35">
      <c r="A135" t="s">
        <v>24579</v>
      </c>
      <c r="B135" t="s">
        <v>8163</v>
      </c>
      <c r="C135" t="s">
        <v>16</v>
      </c>
      <c r="D135" s="2">
        <v>16.25</v>
      </c>
      <c r="E135" t="s">
        <v>24154</v>
      </c>
      <c r="F135">
        <v>1</v>
      </c>
      <c r="G135" t="s">
        <v>24580</v>
      </c>
      <c r="H135" t="s">
        <v>24581</v>
      </c>
      <c r="I135" t="s">
        <v>24582</v>
      </c>
      <c r="K135" t="s">
        <v>8160</v>
      </c>
      <c r="L135" t="str">
        <f>IF(SUMPRODUCT((Cruce!$E$2:$E$6000+Cruce!$G$2:$G$6000+Cruce!$I$2:$I$6000&gt;0)*(Cruce!$A$2:$A$6000=$K135))&gt;0,"SI","NO")</f>
        <v>SI</v>
      </c>
    </row>
    <row r="136" spans="1:12" x14ac:dyDescent="0.35">
      <c r="A136" t="s">
        <v>24174</v>
      </c>
      <c r="C136" t="s">
        <v>19067</v>
      </c>
      <c r="D136" s="2">
        <v>55.5</v>
      </c>
      <c r="E136" t="s">
        <v>24154</v>
      </c>
      <c r="F136">
        <v>2</v>
      </c>
      <c r="K136" t="s">
        <v>24175</v>
      </c>
      <c r="L136" t="str">
        <f>IF(SUMPRODUCT((Cruce!$E$2:$E$6000+Cruce!$G$2:$G$6000+Cruce!$I$2:$I$6000&gt;0)*(Cruce!$A$2:$A$6000=$K136))&gt;0,"SI","NO")</f>
        <v>NO</v>
      </c>
    </row>
    <row r="137" spans="1:12" x14ac:dyDescent="0.35">
      <c r="A137" t="s">
        <v>24583</v>
      </c>
      <c r="B137" t="s">
        <v>24584</v>
      </c>
      <c r="C137" t="s">
        <v>19049</v>
      </c>
      <c r="D137" s="2">
        <v>40</v>
      </c>
      <c r="E137" t="s">
        <v>24154</v>
      </c>
      <c r="F137">
        <v>2</v>
      </c>
      <c r="G137" t="s">
        <v>24585</v>
      </c>
      <c r="H137" t="s">
        <v>24586</v>
      </c>
      <c r="I137" t="s">
        <v>24587</v>
      </c>
      <c r="J137" t="s">
        <v>24587</v>
      </c>
      <c r="K137" t="s">
        <v>24588</v>
      </c>
      <c r="L137" t="str">
        <f>IF(SUMPRODUCT((Cruce!$E$2:$E$6000+Cruce!$G$2:$G$6000+Cruce!$I$2:$I$6000&gt;0)*(Cruce!$A$2:$A$6000=$K137))&gt;0,"SI","NO")</f>
        <v>NO</v>
      </c>
    </row>
    <row r="138" spans="1:12" x14ac:dyDescent="0.35">
      <c r="A138" t="s">
        <v>24589</v>
      </c>
      <c r="B138" t="s">
        <v>24590</v>
      </c>
      <c r="C138" t="s">
        <v>22</v>
      </c>
      <c r="D138" s="2">
        <v>19.25</v>
      </c>
      <c r="E138" t="s">
        <v>24154</v>
      </c>
      <c r="F138">
        <v>1</v>
      </c>
      <c r="G138" t="s">
        <v>24591</v>
      </c>
      <c r="H138" t="s">
        <v>24592</v>
      </c>
      <c r="I138" t="s">
        <v>24593</v>
      </c>
      <c r="J138" t="s">
        <v>24593</v>
      </c>
      <c r="K138" t="s">
        <v>24594</v>
      </c>
      <c r="L138" t="str">
        <f>IF(SUMPRODUCT((Cruce!$E$2:$E$6000+Cruce!$G$2:$G$6000+Cruce!$I$2:$I$6000&gt;0)*(Cruce!$A$2:$A$6000=$K138))&gt;0,"SI","NO")</f>
        <v>NO</v>
      </c>
    </row>
    <row r="139" spans="1:12" x14ac:dyDescent="0.35">
      <c r="A139" t="s">
        <v>24595</v>
      </c>
      <c r="B139" t="s">
        <v>24596</v>
      </c>
      <c r="C139" t="s">
        <v>16</v>
      </c>
      <c r="D139" s="2">
        <v>60</v>
      </c>
      <c r="E139" t="s">
        <v>24154</v>
      </c>
      <c r="F139">
        <v>4</v>
      </c>
      <c r="G139" t="s">
        <v>24597</v>
      </c>
      <c r="H139" t="s">
        <v>24598</v>
      </c>
      <c r="I139" t="s">
        <v>24599</v>
      </c>
      <c r="K139" t="s">
        <v>24600</v>
      </c>
      <c r="L139" t="str">
        <f>IF(SUMPRODUCT((Cruce!$E$2:$E$6000+Cruce!$G$2:$G$6000+Cruce!$I$2:$I$6000&gt;0)*(Cruce!$A$2:$A$6000=$K139))&gt;0,"SI","NO")</f>
        <v>NO</v>
      </c>
    </row>
    <row r="140" spans="1:12" x14ac:dyDescent="0.35">
      <c r="A140" t="s">
        <v>24601</v>
      </c>
      <c r="B140" t="s">
        <v>24602</v>
      </c>
      <c r="C140" t="s">
        <v>19067</v>
      </c>
      <c r="D140" s="2">
        <v>16.25</v>
      </c>
      <c r="E140" t="s">
        <v>24154</v>
      </c>
      <c r="F140">
        <v>1</v>
      </c>
      <c r="G140" t="s">
        <v>24601</v>
      </c>
      <c r="H140" t="s">
        <v>24603</v>
      </c>
      <c r="I140" t="s">
        <v>24604</v>
      </c>
      <c r="J140" t="s">
        <v>24604</v>
      </c>
      <c r="K140" t="s">
        <v>24605</v>
      </c>
      <c r="L140" t="str">
        <f>IF(SUMPRODUCT((Cruce!$E$2:$E$6000+Cruce!$G$2:$G$6000+Cruce!$I$2:$I$6000&gt;0)*(Cruce!$A$2:$A$6000=$K140))&gt;0,"SI","NO")</f>
        <v>NO</v>
      </c>
    </row>
    <row r="141" spans="1:12" x14ac:dyDescent="0.35">
      <c r="A141" t="s">
        <v>24606</v>
      </c>
      <c r="B141" t="s">
        <v>24607</v>
      </c>
      <c r="C141" t="s">
        <v>19049</v>
      </c>
      <c r="D141" s="2">
        <v>62.25</v>
      </c>
      <c r="E141" t="s">
        <v>24154</v>
      </c>
      <c r="F141">
        <v>3</v>
      </c>
      <c r="G141" t="s">
        <v>24606</v>
      </c>
      <c r="H141" t="s">
        <v>24608</v>
      </c>
      <c r="I141" t="s">
        <v>24609</v>
      </c>
      <c r="K141" t="s">
        <v>24610</v>
      </c>
      <c r="L141" t="str">
        <f>IF(SUMPRODUCT((Cruce!$E$2:$E$6000+Cruce!$G$2:$G$6000+Cruce!$I$2:$I$6000&gt;0)*(Cruce!$A$2:$A$6000=$K141))&gt;0,"SI","NO")</f>
        <v>NO</v>
      </c>
    </row>
    <row r="142" spans="1:12" x14ac:dyDescent="0.35">
      <c r="A142" t="s">
        <v>24174</v>
      </c>
      <c r="C142" t="s">
        <v>22</v>
      </c>
      <c r="D142" s="2">
        <v>10</v>
      </c>
      <c r="E142" t="s">
        <v>24154</v>
      </c>
      <c r="F142">
        <v>1</v>
      </c>
      <c r="K142" t="s">
        <v>24175</v>
      </c>
      <c r="L142" t="str">
        <f>IF(SUMPRODUCT((Cruce!$E$2:$E$6000+Cruce!$G$2:$G$6000+Cruce!$I$2:$I$6000&gt;0)*(Cruce!$A$2:$A$6000=$K142))&gt;0,"SI","NO")</f>
        <v>NO</v>
      </c>
    </row>
    <row r="143" spans="1:12" x14ac:dyDescent="0.35">
      <c r="A143" t="s">
        <v>24611</v>
      </c>
      <c r="B143" t="s">
        <v>24612</v>
      </c>
      <c r="C143" t="s">
        <v>16</v>
      </c>
      <c r="D143" s="2">
        <v>131.25</v>
      </c>
      <c r="E143" t="s">
        <v>24154</v>
      </c>
      <c r="F143">
        <v>5</v>
      </c>
      <c r="G143" t="s">
        <v>24613</v>
      </c>
      <c r="H143" t="s">
        <v>24614</v>
      </c>
      <c r="I143" t="s">
        <v>24615</v>
      </c>
      <c r="K143" t="s">
        <v>24616</v>
      </c>
      <c r="L143" t="str">
        <f>IF(SUMPRODUCT((Cruce!$E$2:$E$6000+Cruce!$G$2:$G$6000+Cruce!$I$2:$I$6000&gt;0)*(Cruce!$A$2:$A$6000=$K143))&gt;0,"SI","NO")</f>
        <v>NO</v>
      </c>
    </row>
    <row r="144" spans="1:12" x14ac:dyDescent="0.35">
      <c r="A144" t="s">
        <v>24617</v>
      </c>
      <c r="B144" t="s">
        <v>24618</v>
      </c>
      <c r="C144" t="s">
        <v>19067</v>
      </c>
      <c r="D144" s="2">
        <v>15</v>
      </c>
      <c r="E144" t="s">
        <v>24619</v>
      </c>
      <c r="F144">
        <v>1</v>
      </c>
      <c r="G144" t="s">
        <v>24620</v>
      </c>
      <c r="H144" t="s">
        <v>24621</v>
      </c>
      <c r="I144" t="s">
        <v>24622</v>
      </c>
      <c r="J144" t="s">
        <v>24622</v>
      </c>
      <c r="K144" t="s">
        <v>24623</v>
      </c>
      <c r="L144" t="str">
        <f>IF(SUMPRODUCT((Cruce!$E$2:$E$6000+Cruce!$G$2:$G$6000+Cruce!$I$2:$I$6000&gt;0)*(Cruce!$A$2:$A$6000=$K144))&gt;0,"SI","NO")</f>
        <v>NO</v>
      </c>
    </row>
    <row r="145" spans="1:12" x14ac:dyDescent="0.35">
      <c r="A145" t="s">
        <v>24624</v>
      </c>
      <c r="B145" t="s">
        <v>24625</v>
      </c>
      <c r="C145" t="s">
        <v>19049</v>
      </c>
      <c r="D145" s="2">
        <v>20</v>
      </c>
      <c r="E145" t="s">
        <v>24154</v>
      </c>
      <c r="F145">
        <v>1</v>
      </c>
      <c r="G145" t="s">
        <v>24626</v>
      </c>
      <c r="H145" t="s">
        <v>24627</v>
      </c>
      <c r="I145" t="s">
        <v>24628</v>
      </c>
      <c r="J145" t="s">
        <v>24628</v>
      </c>
      <c r="K145" t="s">
        <v>24629</v>
      </c>
      <c r="L145" t="str">
        <f>IF(SUMPRODUCT((Cruce!$E$2:$E$6000+Cruce!$G$2:$G$6000+Cruce!$I$2:$I$6000&gt;0)*(Cruce!$A$2:$A$6000=$K145))&gt;0,"SI","NO")</f>
        <v>NO</v>
      </c>
    </row>
    <row r="146" spans="1:12" x14ac:dyDescent="0.35">
      <c r="A146" t="s">
        <v>24630</v>
      </c>
      <c r="B146" t="s">
        <v>24631</v>
      </c>
      <c r="C146" t="s">
        <v>22</v>
      </c>
      <c r="D146" s="2">
        <v>16.25</v>
      </c>
      <c r="E146" t="s">
        <v>24154</v>
      </c>
      <c r="F146">
        <v>1</v>
      </c>
      <c r="G146" t="s">
        <v>24632</v>
      </c>
      <c r="H146" t="s">
        <v>24633</v>
      </c>
      <c r="I146" t="s">
        <v>24634</v>
      </c>
      <c r="K146" t="s">
        <v>24635</v>
      </c>
      <c r="L146" t="str">
        <f>IF(SUMPRODUCT((Cruce!$E$2:$E$6000+Cruce!$G$2:$G$6000+Cruce!$I$2:$I$6000&gt;0)*(Cruce!$A$2:$A$6000=$K146))&gt;0,"SI","NO")</f>
        <v>NO</v>
      </c>
    </row>
    <row r="147" spans="1:12" x14ac:dyDescent="0.35">
      <c r="A147" t="s">
        <v>24636</v>
      </c>
      <c r="B147" t="s">
        <v>24637</v>
      </c>
      <c r="C147" t="s">
        <v>16</v>
      </c>
      <c r="D147" s="2">
        <v>10</v>
      </c>
      <c r="E147" t="s">
        <v>24258</v>
      </c>
      <c r="F147">
        <v>1</v>
      </c>
      <c r="G147" t="s">
        <v>24638</v>
      </c>
      <c r="H147" t="s">
        <v>24639</v>
      </c>
      <c r="I147" t="s">
        <v>24640</v>
      </c>
      <c r="J147" t="s">
        <v>24640</v>
      </c>
      <c r="K147" t="s">
        <v>24641</v>
      </c>
      <c r="L147" t="str">
        <f>IF(SUMPRODUCT((Cruce!$E$2:$E$6000+Cruce!$G$2:$G$6000+Cruce!$I$2:$I$6000&gt;0)*(Cruce!$A$2:$A$6000=$K147))&gt;0,"SI","NO")</f>
        <v>NO</v>
      </c>
    </row>
    <row r="148" spans="1:12" x14ac:dyDescent="0.35">
      <c r="A148" t="s">
        <v>24642</v>
      </c>
      <c r="B148" t="s">
        <v>24643</v>
      </c>
      <c r="C148" t="s">
        <v>19067</v>
      </c>
      <c r="D148" s="2">
        <v>16.25</v>
      </c>
      <c r="E148" t="s">
        <v>24154</v>
      </c>
      <c r="F148">
        <v>1</v>
      </c>
      <c r="G148" t="s">
        <v>24644</v>
      </c>
      <c r="H148" t="s">
        <v>24645</v>
      </c>
      <c r="I148" t="s">
        <v>24646</v>
      </c>
      <c r="K148" t="s">
        <v>24647</v>
      </c>
      <c r="L148" t="str">
        <f>IF(SUMPRODUCT((Cruce!$E$2:$E$6000+Cruce!$G$2:$G$6000+Cruce!$I$2:$I$6000&gt;0)*(Cruce!$A$2:$A$6000=$K148))&gt;0,"SI","NO")</f>
        <v>NO</v>
      </c>
    </row>
    <row r="149" spans="1:12" x14ac:dyDescent="0.35">
      <c r="A149" t="s">
        <v>24648</v>
      </c>
      <c r="B149" t="s">
        <v>24649</v>
      </c>
      <c r="C149" t="s">
        <v>19049</v>
      </c>
      <c r="D149" s="2">
        <v>48.75</v>
      </c>
      <c r="E149" t="s">
        <v>24258</v>
      </c>
      <c r="F149">
        <v>3</v>
      </c>
      <c r="G149" t="s">
        <v>24650</v>
      </c>
      <c r="H149" t="s">
        <v>24651</v>
      </c>
      <c r="I149" t="s">
        <v>24652</v>
      </c>
      <c r="J149" t="s">
        <v>24652</v>
      </c>
      <c r="K149" t="s">
        <v>24653</v>
      </c>
      <c r="L149" t="str">
        <f>IF(SUMPRODUCT((Cruce!$E$2:$E$6000+Cruce!$G$2:$G$6000+Cruce!$I$2:$I$6000&gt;0)*(Cruce!$A$2:$A$6000=$K149))&gt;0,"SI","NO")</f>
        <v>NO</v>
      </c>
    </row>
    <row r="150" spans="1:12" x14ac:dyDescent="0.35">
      <c r="A150" t="s">
        <v>24654</v>
      </c>
      <c r="B150" t="s">
        <v>24655</v>
      </c>
      <c r="C150" t="s">
        <v>22</v>
      </c>
      <c r="D150" s="2">
        <v>16.25</v>
      </c>
      <c r="E150" t="s">
        <v>24154</v>
      </c>
      <c r="F150">
        <v>1</v>
      </c>
      <c r="G150" t="s">
        <v>24654</v>
      </c>
      <c r="H150" t="s">
        <v>24656</v>
      </c>
      <c r="I150" t="s">
        <v>24657</v>
      </c>
      <c r="J150" t="s">
        <v>24657</v>
      </c>
      <c r="K150" t="s">
        <v>24658</v>
      </c>
      <c r="L150" t="str">
        <f>IF(SUMPRODUCT((Cruce!$E$2:$E$6000+Cruce!$G$2:$G$6000+Cruce!$I$2:$I$6000&gt;0)*(Cruce!$A$2:$A$6000=$K150))&gt;0,"SI","NO")</f>
        <v>NO</v>
      </c>
    </row>
    <row r="151" spans="1:12" x14ac:dyDescent="0.35">
      <c r="A151" t="s">
        <v>24174</v>
      </c>
      <c r="C151" t="s">
        <v>16</v>
      </c>
      <c r="D151" s="2">
        <v>50</v>
      </c>
      <c r="E151" t="s">
        <v>24154</v>
      </c>
      <c r="F151">
        <v>5</v>
      </c>
      <c r="K151" t="s">
        <v>24175</v>
      </c>
      <c r="L151" t="str">
        <f>IF(SUMPRODUCT((Cruce!$E$2:$E$6000+Cruce!$G$2:$G$6000+Cruce!$I$2:$I$6000&gt;0)*(Cruce!$A$2:$A$6000=$K151))&gt;0,"SI","NO")</f>
        <v>NO</v>
      </c>
    </row>
    <row r="152" spans="1:12" x14ac:dyDescent="0.35">
      <c r="A152" t="s">
        <v>24174</v>
      </c>
      <c r="C152" t="s">
        <v>19067</v>
      </c>
      <c r="D152" s="2">
        <v>12</v>
      </c>
      <c r="E152" t="s">
        <v>24154</v>
      </c>
      <c r="F152">
        <v>1</v>
      </c>
      <c r="K152" t="s">
        <v>24175</v>
      </c>
      <c r="L152" t="str">
        <f>IF(SUMPRODUCT((Cruce!$E$2:$E$6000+Cruce!$G$2:$G$6000+Cruce!$I$2:$I$6000&gt;0)*(Cruce!$A$2:$A$6000=$K152))&gt;0,"SI","NO")</f>
        <v>NO</v>
      </c>
    </row>
    <row r="153" spans="1:12" x14ac:dyDescent="0.35">
      <c r="A153" t="s">
        <v>24659</v>
      </c>
      <c r="B153" t="s">
        <v>24660</v>
      </c>
      <c r="C153" t="s">
        <v>19049</v>
      </c>
      <c r="D153" s="2">
        <v>16.25</v>
      </c>
      <c r="E153" t="s">
        <v>24154</v>
      </c>
      <c r="F153">
        <v>1</v>
      </c>
      <c r="G153" t="s">
        <v>24661</v>
      </c>
      <c r="H153" t="s">
        <v>24662</v>
      </c>
      <c r="I153" t="s">
        <v>24663</v>
      </c>
      <c r="J153" t="s">
        <v>24663</v>
      </c>
      <c r="K153" t="s">
        <v>24664</v>
      </c>
      <c r="L153" t="str">
        <f>IF(SUMPRODUCT((Cruce!$E$2:$E$6000+Cruce!$G$2:$G$6000+Cruce!$I$2:$I$6000&gt;0)*(Cruce!$A$2:$A$6000=$K153))&gt;0,"SI","NO")</f>
        <v>NO</v>
      </c>
    </row>
    <row r="154" spans="1:12" x14ac:dyDescent="0.35">
      <c r="A154" t="s">
        <v>24665</v>
      </c>
      <c r="B154" t="s">
        <v>24666</v>
      </c>
      <c r="C154" t="s">
        <v>22</v>
      </c>
      <c r="D154" s="2">
        <v>69.5</v>
      </c>
      <c r="E154" t="s">
        <v>24154</v>
      </c>
      <c r="F154">
        <v>4</v>
      </c>
      <c r="G154" t="s">
        <v>24667</v>
      </c>
      <c r="H154" t="s">
        <v>24668</v>
      </c>
      <c r="I154" t="s">
        <v>24669</v>
      </c>
      <c r="K154" t="s">
        <v>24670</v>
      </c>
      <c r="L154" t="str">
        <f>IF(SUMPRODUCT((Cruce!$E$2:$E$6000+Cruce!$G$2:$G$6000+Cruce!$I$2:$I$6000&gt;0)*(Cruce!$A$2:$A$6000=$K154))&gt;0,"SI","NO")</f>
        <v>NO</v>
      </c>
    </row>
    <row r="155" spans="1:12" x14ac:dyDescent="0.35">
      <c r="A155" t="s">
        <v>24671</v>
      </c>
      <c r="B155" t="s">
        <v>24672</v>
      </c>
      <c r="C155" t="s">
        <v>16</v>
      </c>
      <c r="D155" s="2">
        <v>16.25</v>
      </c>
      <c r="E155" t="s">
        <v>24154</v>
      </c>
      <c r="F155">
        <v>1</v>
      </c>
      <c r="H155" t="s">
        <v>24673</v>
      </c>
      <c r="I155" t="s">
        <v>24674</v>
      </c>
      <c r="K155" t="s">
        <v>24675</v>
      </c>
      <c r="L155" t="str">
        <f>IF(SUMPRODUCT((Cruce!$E$2:$E$6000+Cruce!$G$2:$G$6000+Cruce!$I$2:$I$6000&gt;0)*(Cruce!$A$2:$A$6000=$K155))&gt;0,"SI","NO")</f>
        <v>NO</v>
      </c>
    </row>
    <row r="156" spans="1:12" x14ac:dyDescent="0.35">
      <c r="A156" t="s">
        <v>24642</v>
      </c>
      <c r="B156" t="s">
        <v>24643</v>
      </c>
      <c r="C156" t="s">
        <v>19067</v>
      </c>
      <c r="D156" s="2">
        <v>15</v>
      </c>
      <c r="E156" t="s">
        <v>24154</v>
      </c>
      <c r="F156">
        <v>1</v>
      </c>
      <c r="G156" t="s">
        <v>24676</v>
      </c>
      <c r="H156" t="s">
        <v>24677</v>
      </c>
      <c r="I156" t="s">
        <v>24678</v>
      </c>
      <c r="K156" t="s">
        <v>24647</v>
      </c>
      <c r="L156" t="str">
        <f>IF(SUMPRODUCT((Cruce!$E$2:$E$6000+Cruce!$G$2:$G$6000+Cruce!$I$2:$I$6000&gt;0)*(Cruce!$A$2:$A$6000=$K156))&gt;0,"SI","NO")</f>
        <v>NO</v>
      </c>
    </row>
    <row r="157" spans="1:12" x14ac:dyDescent="0.35">
      <c r="A157" t="s">
        <v>24679</v>
      </c>
      <c r="B157" t="s">
        <v>24680</v>
      </c>
      <c r="C157" t="s">
        <v>19049</v>
      </c>
      <c r="D157" s="2">
        <v>90</v>
      </c>
      <c r="E157" t="s">
        <v>24154</v>
      </c>
      <c r="F157">
        <v>6</v>
      </c>
      <c r="G157" t="s">
        <v>24681</v>
      </c>
      <c r="H157" t="s">
        <v>24682</v>
      </c>
      <c r="I157" t="s">
        <v>24683</v>
      </c>
      <c r="J157" t="s">
        <v>24683</v>
      </c>
      <c r="K157" t="s">
        <v>24684</v>
      </c>
      <c r="L157" t="str">
        <f>IF(SUMPRODUCT((Cruce!$E$2:$E$6000+Cruce!$G$2:$G$6000+Cruce!$I$2:$I$6000&gt;0)*(Cruce!$A$2:$A$6000=$K157))&gt;0,"SI","NO")</f>
        <v>NO</v>
      </c>
    </row>
    <row r="158" spans="1:12" x14ac:dyDescent="0.35">
      <c r="A158" t="s">
        <v>24685</v>
      </c>
      <c r="B158" t="s">
        <v>24686</v>
      </c>
      <c r="C158" t="s">
        <v>22</v>
      </c>
      <c r="D158" s="2">
        <v>20.75</v>
      </c>
      <c r="E158" t="s">
        <v>24154</v>
      </c>
      <c r="F158">
        <v>1</v>
      </c>
      <c r="H158" t="s">
        <v>24687</v>
      </c>
      <c r="I158" t="s">
        <v>24688</v>
      </c>
      <c r="J158" t="s">
        <v>24688</v>
      </c>
      <c r="K158" t="s">
        <v>24689</v>
      </c>
      <c r="L158" t="str">
        <f>IF(SUMPRODUCT((Cruce!$E$2:$E$6000+Cruce!$G$2:$G$6000+Cruce!$I$2:$I$6000&gt;0)*(Cruce!$A$2:$A$6000=$K158))&gt;0,"SI","NO")</f>
        <v>NO</v>
      </c>
    </row>
    <row r="159" spans="1:12" x14ac:dyDescent="0.35">
      <c r="A159" t="s">
        <v>24690</v>
      </c>
      <c r="B159" t="s">
        <v>24691</v>
      </c>
      <c r="C159" t="s">
        <v>16</v>
      </c>
      <c r="D159" s="2">
        <v>26.25</v>
      </c>
      <c r="E159" t="s">
        <v>24154</v>
      </c>
      <c r="F159">
        <v>1</v>
      </c>
      <c r="G159" t="s">
        <v>24692</v>
      </c>
      <c r="H159" t="s">
        <v>24693</v>
      </c>
      <c r="I159" t="s">
        <v>24694</v>
      </c>
      <c r="K159" t="s">
        <v>24695</v>
      </c>
      <c r="L159" t="str">
        <f>IF(SUMPRODUCT((Cruce!$E$2:$E$6000+Cruce!$G$2:$G$6000+Cruce!$I$2:$I$6000&gt;0)*(Cruce!$A$2:$A$6000=$K159))&gt;0,"SI","NO")</f>
        <v>NO</v>
      </c>
    </row>
    <row r="160" spans="1:12" x14ac:dyDescent="0.35">
      <c r="A160" t="s">
        <v>24696</v>
      </c>
      <c r="B160" t="s">
        <v>24697</v>
      </c>
      <c r="C160" t="s">
        <v>19067</v>
      </c>
      <c r="D160" s="2">
        <v>26.75</v>
      </c>
      <c r="E160" t="s">
        <v>24154</v>
      </c>
      <c r="F160">
        <v>1</v>
      </c>
      <c r="H160" t="s">
        <v>24698</v>
      </c>
      <c r="I160" t="s">
        <v>24699</v>
      </c>
      <c r="J160" t="s">
        <v>24699</v>
      </c>
      <c r="K160" t="s">
        <v>24700</v>
      </c>
      <c r="L160" t="str">
        <f>IF(SUMPRODUCT((Cruce!$E$2:$E$6000+Cruce!$G$2:$G$6000+Cruce!$I$2:$I$6000&gt;0)*(Cruce!$A$2:$A$6000=$K160))&gt;0,"SI","NO")</f>
        <v>NO</v>
      </c>
    </row>
    <row r="161" spans="1:12" x14ac:dyDescent="0.35">
      <c r="A161" t="s">
        <v>24701</v>
      </c>
      <c r="B161" t="s">
        <v>24702</v>
      </c>
      <c r="C161" t="s">
        <v>19049</v>
      </c>
      <c r="D161" s="2">
        <v>37</v>
      </c>
      <c r="E161" t="s">
        <v>24154</v>
      </c>
      <c r="F161">
        <v>2</v>
      </c>
      <c r="G161" t="s">
        <v>24703</v>
      </c>
      <c r="H161" t="s">
        <v>24704</v>
      </c>
      <c r="I161" t="s">
        <v>24705</v>
      </c>
      <c r="J161" t="s">
        <v>24705</v>
      </c>
      <c r="K161" t="s">
        <v>24706</v>
      </c>
      <c r="L161" t="str">
        <f>IF(SUMPRODUCT((Cruce!$E$2:$E$6000+Cruce!$G$2:$G$6000+Cruce!$I$2:$I$6000&gt;0)*(Cruce!$A$2:$A$6000=$K161))&gt;0,"SI","NO")</f>
        <v>NO</v>
      </c>
    </row>
    <row r="162" spans="1:12" x14ac:dyDescent="0.35">
      <c r="A162" t="s">
        <v>24174</v>
      </c>
      <c r="C162" t="s">
        <v>22</v>
      </c>
      <c r="D162" s="2">
        <v>12</v>
      </c>
      <c r="E162" t="s">
        <v>24154</v>
      </c>
      <c r="F162">
        <v>1</v>
      </c>
      <c r="K162" t="s">
        <v>24175</v>
      </c>
      <c r="L162" t="str">
        <f>IF(SUMPRODUCT((Cruce!$E$2:$E$6000+Cruce!$G$2:$G$6000+Cruce!$I$2:$I$6000&gt;0)*(Cruce!$A$2:$A$6000=$K162))&gt;0,"SI","NO")</f>
        <v>NO</v>
      </c>
    </row>
    <row r="163" spans="1:12" x14ac:dyDescent="0.35">
      <c r="A163" t="s">
        <v>24707</v>
      </c>
      <c r="B163" t="s">
        <v>24708</v>
      </c>
      <c r="C163" t="s">
        <v>16</v>
      </c>
      <c r="D163" s="2">
        <v>16.25</v>
      </c>
      <c r="E163" t="s">
        <v>24154</v>
      </c>
      <c r="F163">
        <v>1</v>
      </c>
      <c r="H163" t="s">
        <v>24709</v>
      </c>
      <c r="I163" t="s">
        <v>24710</v>
      </c>
      <c r="J163" t="s">
        <v>24710</v>
      </c>
      <c r="K163" t="s">
        <v>24711</v>
      </c>
      <c r="L163" t="str">
        <f>IF(SUMPRODUCT((Cruce!$E$2:$E$6000+Cruce!$G$2:$G$6000+Cruce!$I$2:$I$6000&gt;0)*(Cruce!$A$2:$A$6000=$K163))&gt;0,"SI","NO")</f>
        <v>NO</v>
      </c>
    </row>
    <row r="164" spans="1:12" x14ac:dyDescent="0.35">
      <c r="A164" t="s">
        <v>24712</v>
      </c>
      <c r="B164" t="s">
        <v>24713</v>
      </c>
      <c r="C164" t="s">
        <v>19067</v>
      </c>
      <c r="D164" s="2">
        <v>15</v>
      </c>
      <c r="E164" t="s">
        <v>24258</v>
      </c>
      <c r="F164">
        <v>1</v>
      </c>
      <c r="G164" t="s">
        <v>24714</v>
      </c>
      <c r="H164" t="s">
        <v>24715</v>
      </c>
      <c r="I164" t="s">
        <v>24716</v>
      </c>
      <c r="J164" t="s">
        <v>24716</v>
      </c>
      <c r="K164" t="s">
        <v>24717</v>
      </c>
      <c r="L164" t="str">
        <f>IF(SUMPRODUCT((Cruce!$E$2:$E$6000+Cruce!$G$2:$G$6000+Cruce!$I$2:$I$6000&gt;0)*(Cruce!$A$2:$A$6000=$K164))&gt;0,"SI","NO")</f>
        <v>NO</v>
      </c>
    </row>
    <row r="165" spans="1:12" x14ac:dyDescent="0.35">
      <c r="A165" t="s">
        <v>24718</v>
      </c>
      <c r="B165" t="s">
        <v>24719</v>
      </c>
      <c r="C165" t="s">
        <v>19049</v>
      </c>
      <c r="D165" s="2">
        <v>100</v>
      </c>
      <c r="E165" t="s">
        <v>24154</v>
      </c>
      <c r="F165">
        <v>4</v>
      </c>
      <c r="G165" t="s">
        <v>24720</v>
      </c>
      <c r="H165" t="s">
        <v>24721</v>
      </c>
      <c r="I165" t="s">
        <v>24722</v>
      </c>
      <c r="J165" t="s">
        <v>24722</v>
      </c>
      <c r="K165" t="s">
        <v>24723</v>
      </c>
      <c r="L165" t="str">
        <f>IF(SUMPRODUCT((Cruce!$E$2:$E$6000+Cruce!$G$2:$G$6000+Cruce!$I$2:$I$6000&gt;0)*(Cruce!$A$2:$A$6000=$K165))&gt;0,"SI","NO")</f>
        <v>NO</v>
      </c>
    </row>
    <row r="166" spans="1:12" x14ac:dyDescent="0.35">
      <c r="A166" t="s">
        <v>24724</v>
      </c>
      <c r="B166" t="s">
        <v>24725</v>
      </c>
      <c r="C166" t="s">
        <v>22</v>
      </c>
      <c r="D166" s="2">
        <v>40</v>
      </c>
      <c r="E166" t="s">
        <v>24154</v>
      </c>
      <c r="F166">
        <v>1</v>
      </c>
      <c r="G166" t="s">
        <v>24726</v>
      </c>
      <c r="H166" t="s">
        <v>24727</v>
      </c>
      <c r="I166" t="s">
        <v>24728</v>
      </c>
      <c r="J166" t="s">
        <v>24728</v>
      </c>
      <c r="K166" t="s">
        <v>24729</v>
      </c>
      <c r="L166" t="str">
        <f>IF(SUMPRODUCT((Cruce!$E$2:$E$6000+Cruce!$G$2:$G$6000+Cruce!$I$2:$I$6000&gt;0)*(Cruce!$A$2:$A$6000=$K166))&gt;0,"SI","NO")</f>
        <v>NO</v>
      </c>
    </row>
    <row r="167" spans="1:12" x14ac:dyDescent="0.35">
      <c r="A167" t="s">
        <v>24730</v>
      </c>
      <c r="B167" t="s">
        <v>24731</v>
      </c>
      <c r="C167" t="s">
        <v>16</v>
      </c>
      <c r="D167" s="2">
        <v>45</v>
      </c>
      <c r="E167" t="s">
        <v>24154</v>
      </c>
      <c r="F167">
        <v>3</v>
      </c>
      <c r="G167" t="s">
        <v>24732</v>
      </c>
      <c r="H167" t="s">
        <v>24733</v>
      </c>
      <c r="I167" t="s">
        <v>24734</v>
      </c>
      <c r="J167" t="s">
        <v>24734</v>
      </c>
      <c r="K167" t="s">
        <v>24735</v>
      </c>
      <c r="L167" t="str">
        <f>IF(SUMPRODUCT((Cruce!$E$2:$E$6000+Cruce!$G$2:$G$6000+Cruce!$I$2:$I$6000&gt;0)*(Cruce!$A$2:$A$6000=$K167))&gt;0,"SI","NO")</f>
        <v>NO</v>
      </c>
    </row>
    <row r="168" spans="1:12" x14ac:dyDescent="0.35">
      <c r="A168" t="s">
        <v>24174</v>
      </c>
      <c r="C168" t="s">
        <v>19067</v>
      </c>
      <c r="D168" s="2">
        <v>40</v>
      </c>
      <c r="E168" t="s">
        <v>24154</v>
      </c>
      <c r="F168">
        <v>2</v>
      </c>
      <c r="K168" t="s">
        <v>24175</v>
      </c>
      <c r="L168" t="str">
        <f>IF(SUMPRODUCT((Cruce!$E$2:$E$6000+Cruce!$G$2:$G$6000+Cruce!$I$2:$I$6000&gt;0)*(Cruce!$A$2:$A$6000=$K168))&gt;0,"SI","NO")</f>
        <v>NO</v>
      </c>
    </row>
    <row r="169" spans="1:12" x14ac:dyDescent="0.35">
      <c r="A169" t="s">
        <v>24736</v>
      </c>
      <c r="B169" t="s">
        <v>24737</v>
      </c>
      <c r="C169" t="s">
        <v>19049</v>
      </c>
      <c r="D169" s="2">
        <v>15</v>
      </c>
      <c r="E169" t="s">
        <v>24154</v>
      </c>
      <c r="F169">
        <v>1</v>
      </c>
      <c r="G169" t="s">
        <v>24736</v>
      </c>
      <c r="H169" t="s">
        <v>24738</v>
      </c>
      <c r="I169" t="s">
        <v>24739</v>
      </c>
      <c r="K169" t="s">
        <v>24740</v>
      </c>
      <c r="L169" t="str">
        <f>IF(SUMPRODUCT((Cruce!$E$2:$E$6000+Cruce!$G$2:$G$6000+Cruce!$I$2:$I$6000&gt;0)*(Cruce!$A$2:$A$6000=$K169))&gt;0,"SI","NO")</f>
        <v>NO</v>
      </c>
    </row>
    <row r="170" spans="1:12" x14ac:dyDescent="0.35">
      <c r="A170" t="s">
        <v>24741</v>
      </c>
      <c r="B170" t="s">
        <v>24742</v>
      </c>
      <c r="C170" t="s">
        <v>22</v>
      </c>
      <c r="D170" s="2">
        <v>60</v>
      </c>
      <c r="E170" t="s">
        <v>24154</v>
      </c>
      <c r="F170">
        <v>4</v>
      </c>
      <c r="G170" t="s">
        <v>24743</v>
      </c>
      <c r="H170" t="s">
        <v>24744</v>
      </c>
      <c r="I170" t="s">
        <v>24745</v>
      </c>
      <c r="J170" t="s">
        <v>24746</v>
      </c>
      <c r="K170" t="s">
        <v>24747</v>
      </c>
      <c r="L170" t="str">
        <f>IF(SUMPRODUCT((Cruce!$E$2:$E$6000+Cruce!$G$2:$G$6000+Cruce!$I$2:$I$6000&gt;0)*(Cruce!$A$2:$A$6000=$K170))&gt;0,"SI","NO")</f>
        <v>NO</v>
      </c>
    </row>
    <row r="171" spans="1:12" x14ac:dyDescent="0.35">
      <c r="A171" t="s">
        <v>24748</v>
      </c>
      <c r="B171" t="s">
        <v>24749</v>
      </c>
      <c r="C171" t="s">
        <v>16</v>
      </c>
      <c r="D171" s="2">
        <v>20</v>
      </c>
      <c r="E171" t="s">
        <v>24258</v>
      </c>
      <c r="F171">
        <v>1</v>
      </c>
      <c r="G171" t="s">
        <v>24750</v>
      </c>
      <c r="H171" t="s">
        <v>24751</v>
      </c>
      <c r="I171" t="s">
        <v>24752</v>
      </c>
      <c r="K171" t="s">
        <v>24753</v>
      </c>
      <c r="L171" t="str">
        <f>IF(SUMPRODUCT((Cruce!$E$2:$E$6000+Cruce!$G$2:$G$6000+Cruce!$I$2:$I$6000&gt;0)*(Cruce!$A$2:$A$6000=$K171))&gt;0,"SI","NO")</f>
        <v>NO</v>
      </c>
    </row>
    <row r="172" spans="1:12" x14ac:dyDescent="0.35">
      <c r="A172" t="s">
        <v>24754</v>
      </c>
      <c r="B172" t="s">
        <v>24755</v>
      </c>
      <c r="C172" t="s">
        <v>19067</v>
      </c>
      <c r="D172" s="2">
        <v>15</v>
      </c>
      <c r="E172" t="s">
        <v>24258</v>
      </c>
      <c r="F172">
        <v>1</v>
      </c>
      <c r="G172" t="s">
        <v>24756</v>
      </c>
      <c r="H172" t="s">
        <v>24757</v>
      </c>
      <c r="I172" t="s">
        <v>24758</v>
      </c>
      <c r="K172" t="s">
        <v>24759</v>
      </c>
      <c r="L172" t="str">
        <f>IF(SUMPRODUCT((Cruce!$E$2:$E$6000+Cruce!$G$2:$G$6000+Cruce!$I$2:$I$6000&gt;0)*(Cruce!$A$2:$A$6000=$K172))&gt;0,"SI","NO")</f>
        <v>NO</v>
      </c>
    </row>
    <row r="173" spans="1:12" x14ac:dyDescent="0.35">
      <c r="A173" t="s">
        <v>24760</v>
      </c>
      <c r="B173" t="s">
        <v>24761</v>
      </c>
      <c r="C173" t="s">
        <v>19049</v>
      </c>
      <c r="D173" s="2">
        <v>30</v>
      </c>
      <c r="E173" t="s">
        <v>24154</v>
      </c>
      <c r="F173">
        <v>2</v>
      </c>
      <c r="G173" t="s">
        <v>24760</v>
      </c>
      <c r="H173" t="s">
        <v>24762</v>
      </c>
      <c r="I173" t="s">
        <v>24763</v>
      </c>
      <c r="K173" t="s">
        <v>24764</v>
      </c>
      <c r="L173" t="str">
        <f>IF(SUMPRODUCT((Cruce!$E$2:$E$6000+Cruce!$G$2:$G$6000+Cruce!$I$2:$I$6000&gt;0)*(Cruce!$A$2:$A$6000=$K173))&gt;0,"SI","NO")</f>
        <v>NO</v>
      </c>
    </row>
    <row r="174" spans="1:12" x14ac:dyDescent="0.35">
      <c r="A174" t="s">
        <v>24765</v>
      </c>
      <c r="B174" t="s">
        <v>24766</v>
      </c>
      <c r="C174" t="s">
        <v>22</v>
      </c>
      <c r="D174" s="2">
        <v>15</v>
      </c>
      <c r="E174" t="s">
        <v>24154</v>
      </c>
      <c r="F174">
        <v>1</v>
      </c>
      <c r="G174" t="s">
        <v>24767</v>
      </c>
      <c r="H174" t="s">
        <v>24768</v>
      </c>
      <c r="I174" t="s">
        <v>24769</v>
      </c>
      <c r="J174" t="s">
        <v>24769</v>
      </c>
      <c r="K174" t="s">
        <v>24770</v>
      </c>
      <c r="L174" t="str">
        <f>IF(SUMPRODUCT((Cruce!$E$2:$E$6000+Cruce!$G$2:$G$6000+Cruce!$I$2:$I$6000&gt;0)*(Cruce!$A$2:$A$6000=$K174))&gt;0,"SI","NO")</f>
        <v>NO</v>
      </c>
    </row>
    <row r="175" spans="1:12" x14ac:dyDescent="0.35">
      <c r="A175" t="s">
        <v>24771</v>
      </c>
      <c r="B175" t="s">
        <v>24772</v>
      </c>
      <c r="C175" t="s">
        <v>16</v>
      </c>
      <c r="D175" s="2">
        <v>30</v>
      </c>
      <c r="E175" t="s">
        <v>24258</v>
      </c>
      <c r="F175">
        <v>1</v>
      </c>
      <c r="G175" t="s">
        <v>24771</v>
      </c>
      <c r="H175" t="s">
        <v>24773</v>
      </c>
      <c r="I175" t="s">
        <v>24774</v>
      </c>
      <c r="J175" t="s">
        <v>24774</v>
      </c>
      <c r="K175" t="s">
        <v>24775</v>
      </c>
      <c r="L175" t="str">
        <f>IF(SUMPRODUCT((Cruce!$E$2:$E$6000+Cruce!$G$2:$G$6000+Cruce!$I$2:$I$6000&gt;0)*(Cruce!$A$2:$A$6000=$K175))&gt;0,"SI","NO")</f>
        <v>NO</v>
      </c>
    </row>
    <row r="176" spans="1:12" x14ac:dyDescent="0.35">
      <c r="A176" t="s">
        <v>24776</v>
      </c>
      <c r="B176" t="s">
        <v>24777</v>
      </c>
      <c r="C176" t="s">
        <v>19067</v>
      </c>
      <c r="D176" s="2">
        <v>15</v>
      </c>
      <c r="E176" t="s">
        <v>24154</v>
      </c>
      <c r="F176">
        <v>1</v>
      </c>
      <c r="G176" t="s">
        <v>24778</v>
      </c>
      <c r="H176" t="s">
        <v>24779</v>
      </c>
      <c r="I176" t="s">
        <v>24780</v>
      </c>
      <c r="K176" t="s">
        <v>24781</v>
      </c>
      <c r="L176" t="str">
        <f>IF(SUMPRODUCT((Cruce!$E$2:$E$6000+Cruce!$G$2:$G$6000+Cruce!$I$2:$I$6000&gt;0)*(Cruce!$A$2:$A$6000=$K176))&gt;0,"SI","NO")</f>
        <v>NO</v>
      </c>
    </row>
    <row r="177" spans="1:12" x14ac:dyDescent="0.35">
      <c r="A177" t="s">
        <v>24782</v>
      </c>
      <c r="B177" t="s">
        <v>24783</v>
      </c>
      <c r="C177" t="s">
        <v>19049</v>
      </c>
      <c r="D177" s="2">
        <v>15</v>
      </c>
      <c r="E177" t="s">
        <v>24258</v>
      </c>
      <c r="F177">
        <v>1</v>
      </c>
      <c r="G177" t="s">
        <v>24784</v>
      </c>
      <c r="H177" t="s">
        <v>24785</v>
      </c>
      <c r="I177" t="s">
        <v>24786</v>
      </c>
      <c r="K177" t="s">
        <v>24787</v>
      </c>
      <c r="L177" t="str">
        <f>IF(SUMPRODUCT((Cruce!$E$2:$E$6000+Cruce!$G$2:$G$6000+Cruce!$I$2:$I$6000&gt;0)*(Cruce!$A$2:$A$6000=$K177))&gt;0,"SI","NO")</f>
        <v>NO</v>
      </c>
    </row>
    <row r="178" spans="1:12" x14ac:dyDescent="0.35">
      <c r="A178" t="s">
        <v>24788</v>
      </c>
      <c r="B178" t="s">
        <v>24789</v>
      </c>
      <c r="C178" t="s">
        <v>22</v>
      </c>
      <c r="D178" s="2">
        <v>45</v>
      </c>
      <c r="E178" t="s">
        <v>24154</v>
      </c>
      <c r="F178">
        <v>3</v>
      </c>
      <c r="G178" t="s">
        <v>24790</v>
      </c>
      <c r="H178" t="s">
        <v>24791</v>
      </c>
      <c r="I178" t="s">
        <v>24792</v>
      </c>
      <c r="J178" t="s">
        <v>24792</v>
      </c>
      <c r="K178" t="s">
        <v>3525</v>
      </c>
      <c r="L178" t="str">
        <f>IF(SUMPRODUCT((Cruce!$E$2:$E$6000+Cruce!$G$2:$G$6000+Cruce!$I$2:$I$6000&gt;0)*(Cruce!$A$2:$A$6000=$K178))&gt;0,"SI","NO")</f>
        <v>SI</v>
      </c>
    </row>
    <row r="179" spans="1:12" x14ac:dyDescent="0.35">
      <c r="A179" t="s">
        <v>24793</v>
      </c>
      <c r="B179" t="s">
        <v>24794</v>
      </c>
      <c r="C179" t="s">
        <v>16</v>
      </c>
      <c r="D179" s="2">
        <v>15</v>
      </c>
      <c r="E179" t="s">
        <v>24154</v>
      </c>
      <c r="F179">
        <v>1</v>
      </c>
      <c r="G179" t="s">
        <v>24795</v>
      </c>
      <c r="H179" t="s">
        <v>24796</v>
      </c>
      <c r="I179" t="s">
        <v>24797</v>
      </c>
      <c r="J179" t="s">
        <v>24797</v>
      </c>
      <c r="K179" t="s">
        <v>24798</v>
      </c>
      <c r="L179" t="str">
        <f>IF(SUMPRODUCT((Cruce!$E$2:$E$6000+Cruce!$G$2:$G$6000+Cruce!$I$2:$I$6000&gt;0)*(Cruce!$A$2:$A$6000=$K179))&gt;0,"SI","NO")</f>
        <v>NO</v>
      </c>
    </row>
    <row r="180" spans="1:12" x14ac:dyDescent="0.35">
      <c r="A180" t="s">
        <v>24799</v>
      </c>
      <c r="B180" t="s">
        <v>24800</v>
      </c>
      <c r="C180" t="s">
        <v>19067</v>
      </c>
      <c r="D180" s="2">
        <v>15</v>
      </c>
      <c r="E180" t="s">
        <v>24154</v>
      </c>
      <c r="F180">
        <v>1</v>
      </c>
      <c r="G180" t="s">
        <v>24799</v>
      </c>
      <c r="H180" t="s">
        <v>24801</v>
      </c>
      <c r="I180" t="s">
        <v>24802</v>
      </c>
      <c r="K180" t="s">
        <v>24803</v>
      </c>
      <c r="L180" t="str">
        <f>IF(SUMPRODUCT((Cruce!$E$2:$E$6000+Cruce!$G$2:$G$6000+Cruce!$I$2:$I$6000&gt;0)*(Cruce!$A$2:$A$6000=$K180))&gt;0,"SI","NO")</f>
        <v>NO</v>
      </c>
    </row>
    <row r="181" spans="1:12" x14ac:dyDescent="0.35">
      <c r="A181" t="s">
        <v>24804</v>
      </c>
      <c r="B181" t="s">
        <v>24805</v>
      </c>
      <c r="C181" t="s">
        <v>19049</v>
      </c>
      <c r="D181" s="2">
        <v>15</v>
      </c>
      <c r="E181" t="s">
        <v>24154</v>
      </c>
      <c r="F181">
        <v>1</v>
      </c>
      <c r="G181" t="s">
        <v>24806</v>
      </c>
      <c r="H181" t="s">
        <v>24807</v>
      </c>
      <c r="I181" t="s">
        <v>24808</v>
      </c>
      <c r="J181" t="s">
        <v>24809</v>
      </c>
      <c r="K181" t="s">
        <v>24810</v>
      </c>
      <c r="L181" t="str">
        <f>IF(SUMPRODUCT((Cruce!$E$2:$E$6000+Cruce!$G$2:$G$6000+Cruce!$I$2:$I$6000&gt;0)*(Cruce!$A$2:$A$6000=$K181))&gt;0,"SI","NO")</f>
        <v>NO</v>
      </c>
    </row>
    <row r="182" spans="1:12" x14ac:dyDescent="0.35">
      <c r="A182" t="s">
        <v>24811</v>
      </c>
      <c r="B182" t="s">
        <v>24812</v>
      </c>
      <c r="C182" t="s">
        <v>22</v>
      </c>
      <c r="D182" s="2">
        <v>15</v>
      </c>
      <c r="E182" t="s">
        <v>24154</v>
      </c>
      <c r="F182">
        <v>1</v>
      </c>
      <c r="G182" t="s">
        <v>24813</v>
      </c>
      <c r="H182" t="s">
        <v>24814</v>
      </c>
      <c r="I182" t="s">
        <v>24815</v>
      </c>
      <c r="J182" t="s">
        <v>24815</v>
      </c>
      <c r="K182" t="s">
        <v>24816</v>
      </c>
      <c r="L182" t="str">
        <f>IF(SUMPRODUCT((Cruce!$E$2:$E$6000+Cruce!$G$2:$G$6000+Cruce!$I$2:$I$6000&gt;0)*(Cruce!$A$2:$A$6000=$K182))&gt;0,"SI","NO")</f>
        <v>NO</v>
      </c>
    </row>
    <row r="183" spans="1:12" x14ac:dyDescent="0.35">
      <c r="A183" t="s">
        <v>24817</v>
      </c>
      <c r="B183" t="s">
        <v>24818</v>
      </c>
      <c r="C183" t="s">
        <v>16</v>
      </c>
      <c r="D183" s="2">
        <v>15</v>
      </c>
      <c r="E183" t="s">
        <v>24154</v>
      </c>
      <c r="F183">
        <v>1</v>
      </c>
      <c r="G183" t="s">
        <v>24817</v>
      </c>
      <c r="H183" t="s">
        <v>24819</v>
      </c>
      <c r="I183" t="s">
        <v>24820</v>
      </c>
      <c r="K183" t="s">
        <v>24821</v>
      </c>
      <c r="L183" t="str">
        <f>IF(SUMPRODUCT((Cruce!$E$2:$E$6000+Cruce!$G$2:$G$6000+Cruce!$I$2:$I$6000&gt;0)*(Cruce!$A$2:$A$6000=$K183))&gt;0,"SI","NO")</f>
        <v>NO</v>
      </c>
    </row>
    <row r="184" spans="1:12" x14ac:dyDescent="0.35">
      <c r="A184" t="s">
        <v>24822</v>
      </c>
      <c r="B184" t="s">
        <v>24823</v>
      </c>
      <c r="C184" t="s">
        <v>19067</v>
      </c>
      <c r="D184" s="2">
        <v>30</v>
      </c>
      <c r="E184" t="s">
        <v>24154</v>
      </c>
      <c r="F184">
        <v>2</v>
      </c>
      <c r="G184" t="s">
        <v>24824</v>
      </c>
      <c r="H184" t="s">
        <v>24825</v>
      </c>
      <c r="I184" t="s">
        <v>24826</v>
      </c>
      <c r="J184" t="s">
        <v>24826</v>
      </c>
      <c r="K184" t="s">
        <v>24827</v>
      </c>
      <c r="L184" t="str">
        <f>IF(SUMPRODUCT((Cruce!$E$2:$E$6000+Cruce!$G$2:$G$6000+Cruce!$I$2:$I$6000&gt;0)*(Cruce!$A$2:$A$6000=$K184))&gt;0,"SI","NO")</f>
        <v>NO</v>
      </c>
    </row>
    <row r="185" spans="1:12" x14ac:dyDescent="0.35">
      <c r="A185" t="s">
        <v>24828</v>
      </c>
      <c r="B185" t="s">
        <v>24829</v>
      </c>
      <c r="C185" t="s">
        <v>19049</v>
      </c>
      <c r="D185" s="2">
        <v>180</v>
      </c>
      <c r="E185" t="s">
        <v>24154</v>
      </c>
      <c r="F185">
        <v>12</v>
      </c>
      <c r="G185" t="s">
        <v>24830</v>
      </c>
      <c r="H185" t="s">
        <v>24831</v>
      </c>
      <c r="I185" t="s">
        <v>24832</v>
      </c>
      <c r="J185" t="s">
        <v>24832</v>
      </c>
      <c r="K185" t="s">
        <v>24833</v>
      </c>
      <c r="L185" t="str">
        <f>IF(SUMPRODUCT((Cruce!$E$2:$E$6000+Cruce!$G$2:$G$6000+Cruce!$I$2:$I$6000&gt;0)*(Cruce!$A$2:$A$6000=$K185))&gt;0,"SI","NO")</f>
        <v>NO</v>
      </c>
    </row>
    <row r="186" spans="1:12" x14ac:dyDescent="0.35">
      <c r="A186" t="s">
        <v>24834</v>
      </c>
      <c r="B186" t="s">
        <v>24835</v>
      </c>
      <c r="C186" t="s">
        <v>22</v>
      </c>
      <c r="D186" s="2">
        <v>15</v>
      </c>
      <c r="E186" t="s">
        <v>24258</v>
      </c>
      <c r="F186">
        <v>1</v>
      </c>
      <c r="G186" t="s">
        <v>24836</v>
      </c>
      <c r="H186" t="s">
        <v>24837</v>
      </c>
      <c r="I186" t="s">
        <v>24838</v>
      </c>
      <c r="J186" t="s">
        <v>24838</v>
      </c>
      <c r="K186" t="s">
        <v>24839</v>
      </c>
      <c r="L186" t="str">
        <f>IF(SUMPRODUCT((Cruce!$E$2:$E$6000+Cruce!$G$2:$G$6000+Cruce!$I$2:$I$6000&gt;0)*(Cruce!$A$2:$A$6000=$K186))&gt;0,"SI","NO")</f>
        <v>NO</v>
      </c>
    </row>
    <row r="187" spans="1:12" x14ac:dyDescent="0.35">
      <c r="A187" t="s">
        <v>24760</v>
      </c>
      <c r="B187" t="s">
        <v>24761</v>
      </c>
      <c r="C187" t="s">
        <v>16</v>
      </c>
      <c r="D187" s="2">
        <v>15</v>
      </c>
      <c r="E187" t="s">
        <v>24154</v>
      </c>
      <c r="F187">
        <v>1</v>
      </c>
      <c r="G187" t="s">
        <v>24760</v>
      </c>
      <c r="H187" t="s">
        <v>24762</v>
      </c>
      <c r="I187" t="s">
        <v>24763</v>
      </c>
      <c r="K187" t="s">
        <v>24764</v>
      </c>
      <c r="L187" t="str">
        <f>IF(SUMPRODUCT((Cruce!$E$2:$E$6000+Cruce!$G$2:$G$6000+Cruce!$I$2:$I$6000&gt;0)*(Cruce!$A$2:$A$6000=$K187))&gt;0,"SI","NO")</f>
        <v>NO</v>
      </c>
    </row>
    <row r="188" spans="1:12" x14ac:dyDescent="0.35">
      <c r="A188" t="s">
        <v>24840</v>
      </c>
      <c r="B188" t="s">
        <v>24841</v>
      </c>
      <c r="C188" t="s">
        <v>19067</v>
      </c>
      <c r="D188" s="2">
        <v>15</v>
      </c>
      <c r="E188" t="s">
        <v>24154</v>
      </c>
      <c r="F188">
        <v>1</v>
      </c>
      <c r="G188" t="s">
        <v>24840</v>
      </c>
      <c r="H188" t="s">
        <v>24842</v>
      </c>
      <c r="I188" t="s">
        <v>24843</v>
      </c>
      <c r="K188" t="s">
        <v>24844</v>
      </c>
      <c r="L188" t="str">
        <f>IF(SUMPRODUCT((Cruce!$E$2:$E$6000+Cruce!$G$2:$G$6000+Cruce!$I$2:$I$6000&gt;0)*(Cruce!$A$2:$A$6000=$K188))&gt;0,"SI","NO")</f>
        <v>NO</v>
      </c>
    </row>
    <row r="189" spans="1:12" x14ac:dyDescent="0.35">
      <c r="A189" t="s">
        <v>24845</v>
      </c>
      <c r="B189" t="s">
        <v>24846</v>
      </c>
      <c r="C189" t="s">
        <v>19049</v>
      </c>
      <c r="D189" s="2">
        <v>12</v>
      </c>
      <c r="E189" t="s">
        <v>24154</v>
      </c>
      <c r="F189">
        <v>1</v>
      </c>
      <c r="G189" t="s">
        <v>24847</v>
      </c>
      <c r="H189" t="s">
        <v>24848</v>
      </c>
      <c r="I189" t="s">
        <v>24849</v>
      </c>
      <c r="K189" t="s">
        <v>24850</v>
      </c>
      <c r="L189" t="str">
        <f>IF(SUMPRODUCT((Cruce!$E$2:$E$6000+Cruce!$G$2:$G$6000+Cruce!$I$2:$I$6000&gt;0)*(Cruce!$A$2:$A$6000=$K189))&gt;0,"SI","NO")</f>
        <v>NO</v>
      </c>
    </row>
    <row r="190" spans="1:12" x14ac:dyDescent="0.35">
      <c r="A190" t="s">
        <v>24851</v>
      </c>
      <c r="B190" t="s">
        <v>24852</v>
      </c>
      <c r="C190" t="s">
        <v>22</v>
      </c>
      <c r="D190" s="2">
        <v>15</v>
      </c>
      <c r="E190" t="s">
        <v>24296</v>
      </c>
      <c r="F190">
        <v>1</v>
      </c>
      <c r="G190" t="s">
        <v>24851</v>
      </c>
      <c r="H190" t="s">
        <v>24853</v>
      </c>
      <c r="I190" t="s">
        <v>24854</v>
      </c>
      <c r="K190" t="s">
        <v>24855</v>
      </c>
      <c r="L190" t="str">
        <f>IF(SUMPRODUCT((Cruce!$E$2:$E$6000+Cruce!$G$2:$G$6000+Cruce!$I$2:$I$6000&gt;0)*(Cruce!$A$2:$A$6000=$K190))&gt;0,"SI","NO")</f>
        <v>NO</v>
      </c>
    </row>
    <row r="191" spans="1:12" x14ac:dyDescent="0.35">
      <c r="A191" t="s">
        <v>24856</v>
      </c>
      <c r="B191" t="s">
        <v>12845</v>
      </c>
      <c r="C191" t="s">
        <v>16</v>
      </c>
      <c r="D191" s="2">
        <v>18</v>
      </c>
      <c r="E191" t="s">
        <v>24154</v>
      </c>
      <c r="F191">
        <v>1</v>
      </c>
      <c r="G191" t="s">
        <v>24857</v>
      </c>
      <c r="H191" t="s">
        <v>24858</v>
      </c>
      <c r="I191" t="s">
        <v>24859</v>
      </c>
      <c r="J191" t="s">
        <v>24859</v>
      </c>
      <c r="K191" t="s">
        <v>12842</v>
      </c>
      <c r="L191" t="str">
        <f>IF(SUMPRODUCT((Cruce!$E$2:$E$6000+Cruce!$G$2:$G$6000+Cruce!$I$2:$I$6000&gt;0)*(Cruce!$A$2:$A$6000=$K191))&gt;0,"SI","NO")</f>
        <v>SI</v>
      </c>
    </row>
    <row r="192" spans="1:12" x14ac:dyDescent="0.35">
      <c r="A192" t="s">
        <v>24860</v>
      </c>
      <c r="B192" t="s">
        <v>24861</v>
      </c>
      <c r="C192" t="s">
        <v>19067</v>
      </c>
      <c r="D192" s="2">
        <v>20</v>
      </c>
      <c r="E192" t="s">
        <v>24154</v>
      </c>
      <c r="F192">
        <v>1</v>
      </c>
      <c r="G192" t="s">
        <v>24860</v>
      </c>
      <c r="H192" t="s">
        <v>24862</v>
      </c>
      <c r="I192" t="s">
        <v>24863</v>
      </c>
      <c r="K192" t="s">
        <v>24864</v>
      </c>
      <c r="L192" t="str">
        <f>IF(SUMPRODUCT((Cruce!$E$2:$E$6000+Cruce!$G$2:$G$6000+Cruce!$I$2:$I$6000&gt;0)*(Cruce!$A$2:$A$6000=$K192))&gt;0,"SI","NO")</f>
        <v>NO</v>
      </c>
    </row>
    <row r="193" spans="1:12" x14ac:dyDescent="0.35">
      <c r="A193" t="s">
        <v>24865</v>
      </c>
      <c r="B193" t="s">
        <v>24866</v>
      </c>
      <c r="C193" t="s">
        <v>19049</v>
      </c>
      <c r="D193" s="2">
        <v>30</v>
      </c>
      <c r="E193" t="s">
        <v>24154</v>
      </c>
      <c r="F193">
        <v>2</v>
      </c>
      <c r="G193" t="s">
        <v>24867</v>
      </c>
      <c r="H193" t="s">
        <v>24868</v>
      </c>
      <c r="I193" t="s">
        <v>24869</v>
      </c>
      <c r="J193" t="s">
        <v>24869</v>
      </c>
      <c r="K193" t="s">
        <v>24870</v>
      </c>
      <c r="L193" t="str">
        <f>IF(SUMPRODUCT((Cruce!$E$2:$E$6000+Cruce!$G$2:$G$6000+Cruce!$I$2:$I$6000&gt;0)*(Cruce!$A$2:$A$6000=$K193))&gt;0,"SI","NO")</f>
        <v>NO</v>
      </c>
    </row>
    <row r="194" spans="1:12" x14ac:dyDescent="0.35">
      <c r="A194" t="s">
        <v>24871</v>
      </c>
      <c r="B194" t="s">
        <v>24428</v>
      </c>
      <c r="C194" t="s">
        <v>22</v>
      </c>
      <c r="D194" s="2">
        <v>25</v>
      </c>
      <c r="E194" t="s">
        <v>24154</v>
      </c>
      <c r="F194">
        <v>1</v>
      </c>
      <c r="H194" t="s">
        <v>24872</v>
      </c>
      <c r="I194" t="s">
        <v>24873</v>
      </c>
      <c r="J194" t="s">
        <v>24873</v>
      </c>
      <c r="K194" t="s">
        <v>24431</v>
      </c>
      <c r="L194" t="str">
        <f>IF(SUMPRODUCT((Cruce!$E$2:$E$6000+Cruce!$G$2:$G$6000+Cruce!$I$2:$I$6000&gt;0)*(Cruce!$A$2:$A$6000=$K194))&gt;0,"SI","NO")</f>
        <v>NO</v>
      </c>
    </row>
    <row r="195" spans="1:12" x14ac:dyDescent="0.35">
      <c r="A195" t="s">
        <v>24874</v>
      </c>
      <c r="B195" t="s">
        <v>24875</v>
      </c>
      <c r="C195" t="s">
        <v>16</v>
      </c>
      <c r="D195" s="2">
        <v>15</v>
      </c>
      <c r="E195" t="s">
        <v>24154</v>
      </c>
      <c r="F195">
        <v>1</v>
      </c>
      <c r="G195" t="s">
        <v>24874</v>
      </c>
      <c r="H195" t="s">
        <v>24876</v>
      </c>
      <c r="I195" t="s">
        <v>24877</v>
      </c>
      <c r="J195" t="s">
        <v>24877</v>
      </c>
      <c r="K195" t="s">
        <v>24878</v>
      </c>
      <c r="L195" t="str">
        <f>IF(SUMPRODUCT((Cruce!$E$2:$E$6000+Cruce!$G$2:$G$6000+Cruce!$I$2:$I$6000&gt;0)*(Cruce!$A$2:$A$6000=$K195))&gt;0,"SI","NO")</f>
        <v>NO</v>
      </c>
    </row>
    <row r="196" spans="1:12" x14ac:dyDescent="0.35">
      <c r="A196" t="s">
        <v>24879</v>
      </c>
      <c r="B196" t="s">
        <v>24880</v>
      </c>
      <c r="C196" t="s">
        <v>19067</v>
      </c>
      <c r="D196" s="2">
        <v>15</v>
      </c>
      <c r="E196" t="s">
        <v>24258</v>
      </c>
      <c r="F196">
        <v>1</v>
      </c>
      <c r="G196" t="s">
        <v>24881</v>
      </c>
      <c r="H196" t="s">
        <v>24882</v>
      </c>
      <c r="I196" t="s">
        <v>24883</v>
      </c>
      <c r="K196" t="s">
        <v>24884</v>
      </c>
      <c r="L196" t="str">
        <f>IF(SUMPRODUCT((Cruce!$E$2:$E$6000+Cruce!$G$2:$G$6000+Cruce!$I$2:$I$6000&gt;0)*(Cruce!$A$2:$A$6000=$K196))&gt;0,"SI","NO")</f>
        <v>NO</v>
      </c>
    </row>
    <row r="197" spans="1:12" x14ac:dyDescent="0.35">
      <c r="A197" t="s">
        <v>24885</v>
      </c>
      <c r="B197" t="s">
        <v>24886</v>
      </c>
      <c r="C197" t="s">
        <v>19049</v>
      </c>
      <c r="D197" s="2">
        <v>25</v>
      </c>
      <c r="E197" t="s">
        <v>24619</v>
      </c>
      <c r="F197">
        <v>1</v>
      </c>
      <c r="H197" t="s">
        <v>24887</v>
      </c>
      <c r="I197" t="s">
        <v>24888</v>
      </c>
      <c r="J197" t="s">
        <v>24888</v>
      </c>
      <c r="K197" t="s">
        <v>939</v>
      </c>
      <c r="L197" t="str">
        <f>IF(SUMPRODUCT((Cruce!$E$2:$E$6000+Cruce!$G$2:$G$6000+Cruce!$I$2:$I$6000&gt;0)*(Cruce!$A$2:$A$6000=$K197))&gt;0,"SI","NO")</f>
        <v>SI</v>
      </c>
    </row>
    <row r="198" spans="1:12" x14ac:dyDescent="0.35">
      <c r="A198" t="s">
        <v>24889</v>
      </c>
      <c r="B198" t="s">
        <v>24890</v>
      </c>
      <c r="C198" t="s">
        <v>22</v>
      </c>
      <c r="D198" s="2">
        <v>150</v>
      </c>
      <c r="E198" t="s">
        <v>24154</v>
      </c>
      <c r="F198">
        <v>6</v>
      </c>
      <c r="H198" t="s">
        <v>24891</v>
      </c>
      <c r="I198" t="s">
        <v>24892</v>
      </c>
      <c r="J198" t="s">
        <v>24892</v>
      </c>
      <c r="K198" t="s">
        <v>24893</v>
      </c>
      <c r="L198" t="str">
        <f>IF(SUMPRODUCT((Cruce!$E$2:$E$6000+Cruce!$G$2:$G$6000+Cruce!$I$2:$I$6000&gt;0)*(Cruce!$A$2:$A$6000=$K198))&gt;0,"SI","NO")</f>
        <v>NO</v>
      </c>
    </row>
    <row r="199" spans="1:12" x14ac:dyDescent="0.35">
      <c r="A199" t="s">
        <v>24174</v>
      </c>
      <c r="C199" t="s">
        <v>16</v>
      </c>
      <c r="D199" s="2">
        <v>150</v>
      </c>
      <c r="E199" t="s">
        <v>24154</v>
      </c>
      <c r="F199">
        <v>2</v>
      </c>
      <c r="K199" t="s">
        <v>24175</v>
      </c>
      <c r="L199" t="str">
        <f>IF(SUMPRODUCT((Cruce!$E$2:$E$6000+Cruce!$G$2:$G$6000+Cruce!$I$2:$I$6000&gt;0)*(Cruce!$A$2:$A$6000=$K199))&gt;0,"SI","NO")</f>
        <v>NO</v>
      </c>
    </row>
    <row r="200" spans="1:12" x14ac:dyDescent="0.35">
      <c r="A200" t="s">
        <v>24760</v>
      </c>
      <c r="B200" t="s">
        <v>24761</v>
      </c>
      <c r="C200" t="s">
        <v>19067</v>
      </c>
      <c r="D200" s="2">
        <v>15</v>
      </c>
      <c r="E200" t="s">
        <v>24154</v>
      </c>
      <c r="F200">
        <v>1</v>
      </c>
      <c r="G200" t="s">
        <v>24760</v>
      </c>
      <c r="H200" t="s">
        <v>24762</v>
      </c>
      <c r="I200" t="s">
        <v>24894</v>
      </c>
      <c r="K200" t="s">
        <v>24764</v>
      </c>
      <c r="L200" t="str">
        <f>IF(SUMPRODUCT((Cruce!$E$2:$E$6000+Cruce!$G$2:$G$6000+Cruce!$I$2:$I$6000&gt;0)*(Cruce!$A$2:$A$6000=$K200))&gt;0,"SI","NO")</f>
        <v>NO</v>
      </c>
    </row>
    <row r="201" spans="1:12" x14ac:dyDescent="0.35">
      <c r="A201" t="s">
        <v>24895</v>
      </c>
      <c r="B201" t="s">
        <v>24896</v>
      </c>
      <c r="C201" t="s">
        <v>19049</v>
      </c>
      <c r="D201" s="2">
        <v>15</v>
      </c>
      <c r="E201" t="s">
        <v>24154</v>
      </c>
      <c r="F201">
        <v>1</v>
      </c>
      <c r="G201" t="s">
        <v>24897</v>
      </c>
      <c r="H201" t="s">
        <v>24898</v>
      </c>
      <c r="I201" t="s">
        <v>24899</v>
      </c>
      <c r="J201" t="s">
        <v>24899</v>
      </c>
      <c r="K201" t="s">
        <v>24900</v>
      </c>
      <c r="L201" t="str">
        <f>IF(SUMPRODUCT((Cruce!$E$2:$E$6000+Cruce!$G$2:$G$6000+Cruce!$I$2:$I$6000&gt;0)*(Cruce!$A$2:$A$6000=$K201))&gt;0,"SI","NO")</f>
        <v>NO</v>
      </c>
    </row>
    <row r="202" spans="1:12" x14ac:dyDescent="0.35">
      <c r="A202" t="s">
        <v>24901</v>
      </c>
      <c r="B202" t="s">
        <v>24902</v>
      </c>
      <c r="C202" t="s">
        <v>22</v>
      </c>
      <c r="D202" s="2">
        <v>15</v>
      </c>
      <c r="E202" t="s">
        <v>24154</v>
      </c>
      <c r="F202">
        <v>1</v>
      </c>
      <c r="G202" t="s">
        <v>24903</v>
      </c>
      <c r="H202" t="s">
        <v>24904</v>
      </c>
      <c r="I202" t="s">
        <v>24905</v>
      </c>
      <c r="J202" t="s">
        <v>24905</v>
      </c>
      <c r="K202" t="s">
        <v>24906</v>
      </c>
      <c r="L202" t="str">
        <f>IF(SUMPRODUCT((Cruce!$E$2:$E$6000+Cruce!$G$2:$G$6000+Cruce!$I$2:$I$6000&gt;0)*(Cruce!$A$2:$A$6000=$K202))&gt;0,"SI","NO")</f>
        <v>NO</v>
      </c>
    </row>
    <row r="203" spans="1:12" x14ac:dyDescent="0.35">
      <c r="A203" t="s">
        <v>24907</v>
      </c>
      <c r="B203" t="s">
        <v>24908</v>
      </c>
      <c r="C203" t="s">
        <v>16</v>
      </c>
      <c r="D203" s="2">
        <v>15</v>
      </c>
      <c r="E203" t="s">
        <v>24154</v>
      </c>
      <c r="F203">
        <v>1</v>
      </c>
      <c r="G203" t="s">
        <v>24909</v>
      </c>
      <c r="H203" t="s">
        <v>24910</v>
      </c>
      <c r="I203" t="s">
        <v>24911</v>
      </c>
      <c r="K203" t="s">
        <v>24912</v>
      </c>
      <c r="L203" t="str">
        <f>IF(SUMPRODUCT((Cruce!$E$2:$E$6000+Cruce!$G$2:$G$6000+Cruce!$I$2:$I$6000&gt;0)*(Cruce!$A$2:$A$6000=$K203))&gt;0,"SI","NO")</f>
        <v>NO</v>
      </c>
    </row>
    <row r="204" spans="1:12" x14ac:dyDescent="0.35">
      <c r="A204" t="s">
        <v>24913</v>
      </c>
      <c r="B204" t="s">
        <v>24914</v>
      </c>
      <c r="C204" t="s">
        <v>19067</v>
      </c>
      <c r="D204" s="2">
        <v>15</v>
      </c>
      <c r="E204" t="s">
        <v>24154</v>
      </c>
      <c r="F204">
        <v>1</v>
      </c>
      <c r="G204" t="s">
        <v>24915</v>
      </c>
      <c r="H204" t="s">
        <v>24916</v>
      </c>
      <c r="I204" t="s">
        <v>24917</v>
      </c>
      <c r="K204" t="s">
        <v>24918</v>
      </c>
      <c r="L204" t="str">
        <f>IF(SUMPRODUCT((Cruce!$E$2:$E$6000+Cruce!$G$2:$G$6000+Cruce!$I$2:$I$6000&gt;0)*(Cruce!$A$2:$A$6000=$K204))&gt;0,"SI","NO")</f>
        <v>NO</v>
      </c>
    </row>
    <row r="205" spans="1:12" x14ac:dyDescent="0.35">
      <c r="A205" t="s">
        <v>24919</v>
      </c>
      <c r="B205" t="s">
        <v>24920</v>
      </c>
      <c r="C205" t="s">
        <v>19049</v>
      </c>
      <c r="D205" s="2">
        <v>60</v>
      </c>
      <c r="E205" t="s">
        <v>24154</v>
      </c>
      <c r="F205">
        <v>4</v>
      </c>
      <c r="G205" t="s">
        <v>24921</v>
      </c>
      <c r="H205" t="s">
        <v>24922</v>
      </c>
      <c r="I205" t="s">
        <v>24923</v>
      </c>
      <c r="K205" t="s">
        <v>24924</v>
      </c>
      <c r="L205" t="str">
        <f>IF(SUMPRODUCT((Cruce!$E$2:$E$6000+Cruce!$G$2:$G$6000+Cruce!$I$2:$I$6000&gt;0)*(Cruce!$A$2:$A$6000=$K205))&gt;0,"SI","NO")</f>
        <v>NO</v>
      </c>
    </row>
    <row r="206" spans="1:12" x14ac:dyDescent="0.35">
      <c r="A206" t="s">
        <v>24925</v>
      </c>
      <c r="B206" t="s">
        <v>24926</v>
      </c>
      <c r="C206" t="s">
        <v>22</v>
      </c>
      <c r="D206" s="2">
        <v>15</v>
      </c>
      <c r="E206" t="s">
        <v>24154</v>
      </c>
      <c r="F206">
        <v>1</v>
      </c>
      <c r="H206" t="s">
        <v>24927</v>
      </c>
      <c r="I206" t="s">
        <v>24928</v>
      </c>
      <c r="J206" t="s">
        <v>24928</v>
      </c>
      <c r="K206" t="s">
        <v>24929</v>
      </c>
      <c r="L206" t="str">
        <f>IF(SUMPRODUCT((Cruce!$E$2:$E$6000+Cruce!$G$2:$G$6000+Cruce!$I$2:$I$6000&gt;0)*(Cruce!$A$2:$A$6000=$K206))&gt;0,"SI","NO")</f>
        <v>NO</v>
      </c>
    </row>
    <row r="207" spans="1:12" x14ac:dyDescent="0.35">
      <c r="A207" t="s">
        <v>24930</v>
      </c>
      <c r="B207" t="s">
        <v>24931</v>
      </c>
      <c r="C207" t="s">
        <v>16</v>
      </c>
      <c r="D207" s="2">
        <v>30</v>
      </c>
      <c r="E207" t="s">
        <v>24258</v>
      </c>
      <c r="F207">
        <v>1</v>
      </c>
      <c r="G207" t="s">
        <v>24932</v>
      </c>
      <c r="H207" t="s">
        <v>24933</v>
      </c>
      <c r="I207" t="s">
        <v>24934</v>
      </c>
      <c r="J207" t="s">
        <v>24934</v>
      </c>
      <c r="K207" t="s">
        <v>24935</v>
      </c>
      <c r="L207" t="str">
        <f>IF(SUMPRODUCT((Cruce!$E$2:$E$6000+Cruce!$G$2:$G$6000+Cruce!$I$2:$I$6000&gt;0)*(Cruce!$A$2:$A$6000=$K207))&gt;0,"SI","NO")</f>
        <v>NO</v>
      </c>
    </row>
    <row r="208" spans="1:12" x14ac:dyDescent="0.35">
      <c r="A208" t="s">
        <v>24936</v>
      </c>
      <c r="B208" t="s">
        <v>24937</v>
      </c>
      <c r="C208" t="s">
        <v>19067</v>
      </c>
      <c r="D208" s="2">
        <v>15</v>
      </c>
      <c r="E208" t="s">
        <v>24154</v>
      </c>
      <c r="F208">
        <v>1</v>
      </c>
      <c r="G208" t="s">
        <v>24938</v>
      </c>
      <c r="H208" t="s">
        <v>24939</v>
      </c>
      <c r="I208" t="s">
        <v>24940</v>
      </c>
      <c r="K208" t="s">
        <v>24941</v>
      </c>
      <c r="L208" t="str">
        <f>IF(SUMPRODUCT((Cruce!$E$2:$E$6000+Cruce!$G$2:$G$6000+Cruce!$I$2:$I$6000&gt;0)*(Cruce!$A$2:$A$6000=$K208))&gt;0,"SI","NO")</f>
        <v>NO</v>
      </c>
    </row>
    <row r="209" spans="1:12" x14ac:dyDescent="0.35">
      <c r="A209" t="s">
        <v>24942</v>
      </c>
      <c r="B209" t="s">
        <v>24943</v>
      </c>
      <c r="C209" t="s">
        <v>19049</v>
      </c>
      <c r="D209" s="2">
        <v>15</v>
      </c>
      <c r="E209" t="s">
        <v>24154</v>
      </c>
      <c r="F209">
        <v>1</v>
      </c>
      <c r="G209" t="s">
        <v>24944</v>
      </c>
      <c r="H209" t="s">
        <v>24945</v>
      </c>
      <c r="I209" t="s">
        <v>24946</v>
      </c>
      <c r="K209" t="s">
        <v>8175</v>
      </c>
      <c r="L209" t="str">
        <f>IF(SUMPRODUCT((Cruce!$E$2:$E$6000+Cruce!$G$2:$G$6000+Cruce!$I$2:$I$6000&gt;0)*(Cruce!$A$2:$A$6000=$K209))&gt;0,"SI","NO")</f>
        <v>SI</v>
      </c>
    </row>
    <row r="210" spans="1:12" x14ac:dyDescent="0.35">
      <c r="A210" t="s">
        <v>24947</v>
      </c>
      <c r="B210" t="s">
        <v>24948</v>
      </c>
      <c r="C210" t="s">
        <v>22</v>
      </c>
      <c r="D210" s="2">
        <v>45</v>
      </c>
      <c r="E210" t="s">
        <v>24154</v>
      </c>
      <c r="F210">
        <v>3</v>
      </c>
      <c r="G210" t="s">
        <v>24949</v>
      </c>
      <c r="H210" t="s">
        <v>24950</v>
      </c>
      <c r="I210" t="s">
        <v>24951</v>
      </c>
      <c r="K210" t="s">
        <v>24952</v>
      </c>
      <c r="L210" t="str">
        <f>IF(SUMPRODUCT((Cruce!$E$2:$E$6000+Cruce!$G$2:$G$6000+Cruce!$I$2:$I$6000&gt;0)*(Cruce!$A$2:$A$6000=$K210))&gt;0,"SI","NO")</f>
        <v>NO</v>
      </c>
    </row>
    <row r="211" spans="1:12" x14ac:dyDescent="0.35">
      <c r="A211" t="s">
        <v>24953</v>
      </c>
      <c r="B211" t="s">
        <v>24954</v>
      </c>
      <c r="C211" t="s">
        <v>16</v>
      </c>
      <c r="D211" s="2">
        <v>24</v>
      </c>
      <c r="E211" t="s">
        <v>24258</v>
      </c>
      <c r="F211">
        <v>2</v>
      </c>
      <c r="G211" t="s">
        <v>24955</v>
      </c>
      <c r="H211" t="s">
        <v>24956</v>
      </c>
      <c r="I211" t="s">
        <v>24957</v>
      </c>
      <c r="J211" t="s">
        <v>24957</v>
      </c>
      <c r="K211" t="s">
        <v>24958</v>
      </c>
      <c r="L211" t="str">
        <f>IF(SUMPRODUCT((Cruce!$E$2:$E$6000+Cruce!$G$2:$G$6000+Cruce!$I$2:$I$6000&gt;0)*(Cruce!$A$2:$A$6000=$K211))&gt;0,"SI","NO")</f>
        <v>NO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508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12" customWidth="1"/>
    <col min="3" max="3" width="40" customWidth="1"/>
    <col min="4" max="4" width="30" customWidth="1"/>
    <col min="5" max="5" width="7" customWidth="1"/>
    <col min="6" max="6" width="10" customWidth="1"/>
    <col min="7" max="7" width="7" customWidth="1"/>
    <col min="8" max="8" width="10" customWidth="1"/>
    <col min="9" max="9" width="7" customWidth="1"/>
    <col min="10" max="10" width="11" customWidth="1"/>
    <col min="11" max="11" width="7" customWidth="1"/>
    <col min="12" max="12" width="10" customWidth="1"/>
    <col min="13" max="13" width="7" customWidth="1"/>
    <col min="14" max="14" width="9" customWidth="1"/>
    <col min="15" max="15" width="18" customWidth="1"/>
    <col min="16" max="16" width="34" customWidth="1"/>
    <col min="17" max="17" width="11" customWidth="1"/>
    <col min="18" max="18" width="22" customWidth="1"/>
    <col min="19" max="19" width="12" customWidth="1"/>
    <col min="20" max="20" width="8" customWidth="1"/>
  </cols>
  <sheetData>
    <row r="1" spans="1:20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24959</v>
      </c>
      <c r="F1" s="1" t="s">
        <v>24960</v>
      </c>
      <c r="G1" s="1" t="s">
        <v>24961</v>
      </c>
      <c r="H1" s="1" t="s">
        <v>24962</v>
      </c>
      <c r="I1" s="1" t="s">
        <v>24963</v>
      </c>
      <c r="J1" s="1" t="s">
        <v>24964</v>
      </c>
      <c r="K1" s="1" t="s">
        <v>24965</v>
      </c>
      <c r="L1" s="1" t="s">
        <v>24966</v>
      </c>
      <c r="M1" s="1" t="s">
        <v>24967</v>
      </c>
      <c r="N1" s="1" t="s">
        <v>8</v>
      </c>
      <c r="O1" s="1" t="s">
        <v>24968</v>
      </c>
      <c r="P1" s="1" t="s">
        <v>24969</v>
      </c>
      <c r="Q1" s="1" t="s">
        <v>24970</v>
      </c>
      <c r="R1" s="1" t="s">
        <v>6</v>
      </c>
      <c r="S1" s="1" t="s">
        <v>24971</v>
      </c>
      <c r="T1" s="1" t="s">
        <v>24972</v>
      </c>
    </row>
    <row r="2" spans="1:20" x14ac:dyDescent="0.35">
      <c r="A2" t="s">
        <v>12</v>
      </c>
      <c r="B2" t="s">
        <v>13</v>
      </c>
      <c r="C2" t="s">
        <v>14</v>
      </c>
      <c r="D2" t="s">
        <v>15</v>
      </c>
      <c r="E2">
        <f>IF(COUNTIFS(Registros!$A$2:$A$6000,"NP",Registros!$B$2:$B$6000,$A2)&gt;0,1,0)</f>
        <v>1</v>
      </c>
      <c r="F2">
        <f>IF($E2=1,SUMIFS(Registros!$F$2:$F$6000,Registros!$A$2:$A$6000,"NP",Registros!$B$2:$B$6000,$A2),0)</f>
        <v>15</v>
      </c>
      <c r="G2">
        <f>IF(COUNTIFS(Registros!$A$2:$A$6000,"MOV",Registros!$B$2:$B$6000,$A2)&gt;0,1,0)</f>
        <v>0</v>
      </c>
      <c r="H2">
        <f>IF($G2=1,SUMIFS(Registros!$F$2:$F$6000,Registros!$A$2:$A$6000,"MOV",Registros!$B$2:$B$6000,$A2),0)</f>
        <v>0</v>
      </c>
      <c r="I2">
        <f>IF(COUNTIFS(Registros!$A$2:$A$6000,"CS",Registros!$B$2:$B$6000,$A2)&gt;0,1,0)</f>
        <v>0</v>
      </c>
      <c r="J2">
        <f>IF($I2=1,SUMIFS(Registros!$I$2:$I$6000,Registros!$A$2:$A$6000,"CS",Registros!$B$2:$B$6000,$A2),0)</f>
        <v>0</v>
      </c>
      <c r="K2">
        <f>IF(COUNTIFS(Winback!$K$2:$K$300,$A2)&gt;0,1,0)</f>
        <v>0</v>
      </c>
      <c r="L2">
        <f>IF(AND($K2=1,LEFT($A2,3)="WB-"),SUMIFS(Winback!$D$2:$D$300,Winback!$K$2:$K$300,$A2),0)</f>
        <v>0</v>
      </c>
      <c r="M2">
        <f>IF(OR($E2=1,$G2=1,SUMIFS(Registros!$J$2:$J$6000,Registros!$B$2:$B$6000,$A2)&gt;0),1,0)</f>
        <v>1</v>
      </c>
      <c r="N2">
        <f>IF($J2&gt;0,1,IF(COUNTIFS(Registros!$A$2:$A$6000,"CS",Registros!$B$2:$B$6000,$A2,Registros!$K$2:$K$6000,"&lt;&gt;")&gt;0,1,0))</f>
        <v>0</v>
      </c>
      <c r="O2" t="str">
        <f t="shared" ref="O2:O65" si="0">IF(AND($K2=1,$E2=0,$G2=0,$I2=0),"WINBACK",IF(AND($M2=1,$N2&gt;0),"CONVERGENTE",IF($M2=1,"SOLO MÓVIL",IF($N2&gt;0,"SOLO FIJO / INTERNET","SIN SERVICIOS"))))</f>
        <v>SOLO MÓVIL</v>
      </c>
      <c r="P2" t="str">
        <f t="shared" ref="P2:P65" si="1">IF($O2="WINBACK","Recuperar (winback)",IF($O2="CONVERGENTE","Upgrade / más líneas",IF($O2="SOLO MÓVIL","Ofrecer fijo + internet (FLBBTV)",IF($O2="SOLO FIJO / INTERNET","Ofrecer línea móvil Nextphone","Oferta completa (móvil + fijo + internet)"))))</f>
        <v>Ofrecer fijo + internet (FLBBTV)</v>
      </c>
      <c r="Q2">
        <f t="shared" ref="Q2:Q65" si="2">$F2+$H2+$L2</f>
        <v>15</v>
      </c>
      <c r="R2" t="str">
        <f>IFERROR(VLOOKUP($A2,Registros!$B$2:$G$6000,6,0),IFERROR(INDEX(Winback!$C$2:$C$300,MATCH($A2,Winback!$K$2:$K$300,0)),""))</f>
        <v>Solanye Acuña</v>
      </c>
      <c r="S2" t="str">
        <f t="shared" ref="S2:S65" si="3">IF($E2=1,"NP","")&amp;IF($G2=1,"+MOV","")&amp;IF($I2=1,"+CS","")&amp;IF($K2=1,"+WB","")</f>
        <v>NP</v>
      </c>
      <c r="T2">
        <f t="shared" ref="T2:T65" si="4">$E2+$G2+$I2+$K2</f>
        <v>1</v>
      </c>
    </row>
    <row r="3" spans="1:20" x14ac:dyDescent="0.35">
      <c r="A3" t="s">
        <v>18</v>
      </c>
      <c r="B3" t="s">
        <v>19</v>
      </c>
      <c r="C3" t="s">
        <v>20</v>
      </c>
      <c r="D3" t="s">
        <v>21</v>
      </c>
      <c r="E3">
        <f>IF(COUNTIFS(Registros!$A$2:$A$6000,"NP",Registros!$B$2:$B$6000,$A3)&gt;0,1,0)</f>
        <v>1</v>
      </c>
      <c r="F3">
        <f>IF($E3=1,SUMIFS(Registros!$F$2:$F$6000,Registros!$A$2:$A$6000,"NP",Registros!$B$2:$B$6000,$A3),0)</f>
        <v>15</v>
      </c>
      <c r="G3">
        <f>IF(COUNTIFS(Registros!$A$2:$A$6000,"MOV",Registros!$B$2:$B$6000,$A3)&gt;0,1,0)</f>
        <v>0</v>
      </c>
      <c r="H3">
        <f>IF($G3=1,SUMIFS(Registros!$F$2:$F$6000,Registros!$A$2:$A$6000,"MOV",Registros!$B$2:$B$6000,$A3),0)</f>
        <v>0</v>
      </c>
      <c r="I3">
        <f>IF(COUNTIFS(Registros!$A$2:$A$6000,"CS",Registros!$B$2:$B$6000,$A3)&gt;0,1,0)</f>
        <v>0</v>
      </c>
      <c r="J3">
        <f>IF($I3=1,SUMIFS(Registros!$I$2:$I$6000,Registros!$A$2:$A$6000,"CS",Registros!$B$2:$B$6000,$A3),0)</f>
        <v>0</v>
      </c>
      <c r="K3">
        <f>IF(COUNTIFS(Winback!$K$2:$K$300,$A3)&gt;0,1,0)</f>
        <v>0</v>
      </c>
      <c r="L3">
        <f>IF(AND($K3=1,LEFT($A3,3)="WB-"),SUMIFS(Winback!$D$2:$D$300,Winback!$K$2:$K$300,$A3),0)</f>
        <v>0</v>
      </c>
      <c r="M3">
        <f>IF(OR($E3=1,$G3=1,SUMIFS(Registros!$J$2:$J$6000,Registros!$B$2:$B$6000,$A3)&gt;0),1,0)</f>
        <v>1</v>
      </c>
      <c r="N3">
        <f>IF($J3&gt;0,1,IF(COUNTIFS(Registros!$A$2:$A$6000,"CS",Registros!$B$2:$B$6000,$A3,Registros!$K$2:$K$6000,"&lt;&gt;")&gt;0,1,0))</f>
        <v>0</v>
      </c>
      <c r="O3" t="str">
        <f t="shared" si="0"/>
        <v>SOLO MÓVIL</v>
      </c>
      <c r="P3" t="str">
        <f t="shared" si="1"/>
        <v>Ofrecer fijo + internet (FLBBTV)</v>
      </c>
      <c r="Q3">
        <f t="shared" si="2"/>
        <v>15</v>
      </c>
      <c r="R3" t="str">
        <f>IFERROR(VLOOKUP($A3,Registros!$B$2:$G$6000,6,0),IFERROR(INDEX(Winback!$C$2:$C$300,MATCH($A3,Winback!$K$2:$K$300,0)),""))</f>
        <v>Michelle Zambrano</v>
      </c>
      <c r="S3" t="str">
        <f t="shared" si="3"/>
        <v>NP</v>
      </c>
      <c r="T3">
        <f t="shared" si="4"/>
        <v>1</v>
      </c>
    </row>
    <row r="4" spans="1:20" x14ac:dyDescent="0.35">
      <c r="A4" t="s">
        <v>24</v>
      </c>
      <c r="B4" t="s">
        <v>25</v>
      </c>
      <c r="C4" t="s">
        <v>26</v>
      </c>
      <c r="D4" t="s">
        <v>27</v>
      </c>
      <c r="E4">
        <f>IF(COUNTIFS(Registros!$A$2:$A$6000,"NP",Registros!$B$2:$B$6000,$A4)&gt;0,1,0)</f>
        <v>1</v>
      </c>
      <c r="F4">
        <f>IF($E4=1,SUMIFS(Registros!$F$2:$F$6000,Registros!$A$2:$A$6000,"NP",Registros!$B$2:$B$6000,$A4),0)</f>
        <v>226.5</v>
      </c>
      <c r="G4">
        <f>IF(COUNTIFS(Registros!$A$2:$A$6000,"MOV",Registros!$B$2:$B$6000,$A4)&gt;0,1,0)</f>
        <v>0</v>
      </c>
      <c r="H4">
        <f>IF($G4=1,SUMIFS(Registros!$F$2:$F$6000,Registros!$A$2:$A$6000,"MOV",Registros!$B$2:$B$6000,$A4),0)</f>
        <v>0</v>
      </c>
      <c r="I4">
        <f>IF(COUNTIFS(Registros!$A$2:$A$6000,"CS",Registros!$B$2:$B$6000,$A4)&gt;0,1,0)</f>
        <v>0</v>
      </c>
      <c r="J4">
        <f>IF($I4=1,SUMIFS(Registros!$I$2:$I$6000,Registros!$A$2:$A$6000,"CS",Registros!$B$2:$B$6000,$A4),0)</f>
        <v>0</v>
      </c>
      <c r="K4">
        <f>IF(COUNTIFS(Winback!$K$2:$K$300,$A4)&gt;0,1,0)</f>
        <v>0</v>
      </c>
      <c r="L4">
        <f>IF(AND($K4=1,LEFT($A4,3)="WB-"),SUMIFS(Winback!$D$2:$D$300,Winback!$K$2:$K$300,$A4),0)</f>
        <v>0</v>
      </c>
      <c r="M4">
        <f>IF(OR($E4=1,$G4=1,SUMIFS(Registros!$J$2:$J$6000,Registros!$B$2:$B$6000,$A4)&gt;0),1,0)</f>
        <v>1</v>
      </c>
      <c r="N4">
        <f>IF($J4&gt;0,1,IF(COUNTIFS(Registros!$A$2:$A$6000,"CS",Registros!$B$2:$B$6000,$A4,Registros!$K$2:$K$6000,"&lt;&gt;")&gt;0,1,0))</f>
        <v>0</v>
      </c>
      <c r="O4" t="str">
        <f t="shared" si="0"/>
        <v>SOLO MÓVIL</v>
      </c>
      <c r="P4" t="str">
        <f t="shared" si="1"/>
        <v>Ofrecer fijo + internet (FLBBTV)</v>
      </c>
      <c r="Q4">
        <f t="shared" si="2"/>
        <v>226.5</v>
      </c>
      <c r="R4" t="str">
        <f>IFERROR(VLOOKUP($A4,Registros!$B$2:$G$6000,6,0),IFERROR(INDEX(Winback!$C$2:$C$300,MATCH($A4,Winback!$K$2:$K$300,0)),""))</f>
        <v>Ines Lizbeth Trujillo</v>
      </c>
      <c r="S4" t="str">
        <f t="shared" si="3"/>
        <v>NP</v>
      </c>
      <c r="T4">
        <f t="shared" si="4"/>
        <v>1</v>
      </c>
    </row>
    <row r="5" spans="1:20" x14ac:dyDescent="0.35">
      <c r="A5" t="s">
        <v>30</v>
      </c>
      <c r="B5" t="s">
        <v>31</v>
      </c>
      <c r="C5" t="s">
        <v>32</v>
      </c>
      <c r="D5" t="s">
        <v>33</v>
      </c>
      <c r="E5">
        <f>IF(COUNTIFS(Registros!$A$2:$A$6000,"NP",Registros!$B$2:$B$6000,$A5)&gt;0,1,0)</f>
        <v>1</v>
      </c>
      <c r="F5">
        <f>IF($E5=1,SUMIFS(Registros!$F$2:$F$6000,Registros!$A$2:$A$6000,"NP",Registros!$B$2:$B$6000,$A5),0)</f>
        <v>19.52</v>
      </c>
      <c r="G5">
        <f>IF(COUNTIFS(Registros!$A$2:$A$6000,"MOV",Registros!$B$2:$B$6000,$A5)&gt;0,1,0)</f>
        <v>0</v>
      </c>
      <c r="H5">
        <f>IF($G5=1,SUMIFS(Registros!$F$2:$F$6000,Registros!$A$2:$A$6000,"MOV",Registros!$B$2:$B$6000,$A5),0)</f>
        <v>0</v>
      </c>
      <c r="I5">
        <f>IF(COUNTIFS(Registros!$A$2:$A$6000,"CS",Registros!$B$2:$B$6000,$A5)&gt;0,1,0)</f>
        <v>0</v>
      </c>
      <c r="J5">
        <f>IF($I5=1,SUMIFS(Registros!$I$2:$I$6000,Registros!$A$2:$A$6000,"CS",Registros!$B$2:$B$6000,$A5),0)</f>
        <v>0</v>
      </c>
      <c r="K5">
        <f>IF(COUNTIFS(Winback!$K$2:$K$300,$A5)&gt;0,1,0)</f>
        <v>0</v>
      </c>
      <c r="L5">
        <f>IF(AND($K5=1,LEFT($A5,3)="WB-"),SUMIFS(Winback!$D$2:$D$300,Winback!$K$2:$K$300,$A5),0)</f>
        <v>0</v>
      </c>
      <c r="M5">
        <f>IF(OR($E5=1,$G5=1,SUMIFS(Registros!$J$2:$J$6000,Registros!$B$2:$B$6000,$A5)&gt;0),1,0)</f>
        <v>1</v>
      </c>
      <c r="N5">
        <f>IF($J5&gt;0,1,IF(COUNTIFS(Registros!$A$2:$A$6000,"CS",Registros!$B$2:$B$6000,$A5,Registros!$K$2:$K$6000,"&lt;&gt;")&gt;0,1,0))</f>
        <v>0</v>
      </c>
      <c r="O5" t="str">
        <f t="shared" si="0"/>
        <v>SOLO MÓVIL</v>
      </c>
      <c r="P5" t="str">
        <f t="shared" si="1"/>
        <v>Ofrecer fijo + internet (FLBBTV)</v>
      </c>
      <c r="Q5">
        <f t="shared" si="2"/>
        <v>19.52</v>
      </c>
      <c r="R5" t="str">
        <f>IFERROR(VLOOKUP($A5,Registros!$B$2:$G$6000,6,0),IFERROR(INDEX(Winback!$C$2:$C$300,MATCH($A5,Winback!$K$2:$K$300,0)),""))</f>
        <v>Alejandra Mabel Hawkins</v>
      </c>
      <c r="S5" t="str">
        <f t="shared" si="3"/>
        <v>NP</v>
      </c>
      <c r="T5">
        <f t="shared" si="4"/>
        <v>1</v>
      </c>
    </row>
    <row r="6" spans="1:20" x14ac:dyDescent="0.35">
      <c r="A6" t="s">
        <v>35</v>
      </c>
      <c r="B6" t="s">
        <v>36</v>
      </c>
      <c r="C6" t="s">
        <v>37</v>
      </c>
      <c r="D6" t="s">
        <v>38</v>
      </c>
      <c r="E6">
        <f>IF(COUNTIFS(Registros!$A$2:$A$6000,"NP",Registros!$B$2:$B$6000,$A6)&gt;0,1,0)</f>
        <v>1</v>
      </c>
      <c r="F6">
        <f>IF($E6=1,SUMIFS(Registros!$F$2:$F$6000,Registros!$A$2:$A$6000,"NP",Registros!$B$2:$B$6000,$A6),0)</f>
        <v>30</v>
      </c>
      <c r="G6">
        <f>IF(COUNTIFS(Registros!$A$2:$A$6000,"MOV",Registros!$B$2:$B$6000,$A6)&gt;0,1,0)</f>
        <v>0</v>
      </c>
      <c r="H6">
        <f>IF($G6=1,SUMIFS(Registros!$F$2:$F$6000,Registros!$A$2:$A$6000,"MOV",Registros!$B$2:$B$6000,$A6),0)</f>
        <v>0</v>
      </c>
      <c r="I6">
        <f>IF(COUNTIFS(Registros!$A$2:$A$6000,"CS",Registros!$B$2:$B$6000,$A6)&gt;0,1,0)</f>
        <v>0</v>
      </c>
      <c r="J6">
        <f>IF($I6=1,SUMIFS(Registros!$I$2:$I$6000,Registros!$A$2:$A$6000,"CS",Registros!$B$2:$B$6000,$A6),0)</f>
        <v>0</v>
      </c>
      <c r="K6">
        <f>IF(COUNTIFS(Winback!$K$2:$K$300,$A6)&gt;0,1,0)</f>
        <v>0</v>
      </c>
      <c r="L6">
        <f>IF(AND($K6=1,LEFT($A6,3)="WB-"),SUMIFS(Winback!$D$2:$D$300,Winback!$K$2:$K$300,$A6),0)</f>
        <v>0</v>
      </c>
      <c r="M6">
        <f>IF(OR($E6=1,$G6=1,SUMIFS(Registros!$J$2:$J$6000,Registros!$B$2:$B$6000,$A6)&gt;0),1,0)</f>
        <v>1</v>
      </c>
      <c r="N6">
        <f>IF($J6&gt;0,1,IF(COUNTIFS(Registros!$A$2:$A$6000,"CS",Registros!$B$2:$B$6000,$A6,Registros!$K$2:$K$6000,"&lt;&gt;")&gt;0,1,0))</f>
        <v>0</v>
      </c>
      <c r="O6" t="str">
        <f t="shared" si="0"/>
        <v>SOLO MÓVIL</v>
      </c>
      <c r="P6" t="str">
        <f t="shared" si="1"/>
        <v>Ofrecer fijo + internet (FLBBTV)</v>
      </c>
      <c r="Q6">
        <f t="shared" si="2"/>
        <v>30</v>
      </c>
      <c r="R6" t="str">
        <f>IFERROR(VLOOKUP($A6,Registros!$B$2:$G$6000,6,0),IFERROR(INDEX(Winback!$C$2:$C$300,MATCH($A6,Winback!$K$2:$K$300,0)),""))</f>
        <v>Maria Fernanda</v>
      </c>
      <c r="S6" t="str">
        <f t="shared" si="3"/>
        <v>NP</v>
      </c>
      <c r="T6">
        <f t="shared" si="4"/>
        <v>1</v>
      </c>
    </row>
    <row r="7" spans="1:20" x14ac:dyDescent="0.35">
      <c r="A7" t="s">
        <v>41</v>
      </c>
      <c r="B7" t="s">
        <v>42</v>
      </c>
      <c r="C7" t="s">
        <v>43</v>
      </c>
      <c r="D7" t="s">
        <v>44</v>
      </c>
      <c r="E7">
        <f>IF(COUNTIFS(Registros!$A$2:$A$6000,"NP",Registros!$B$2:$B$6000,$A7)&gt;0,1,0)</f>
        <v>1</v>
      </c>
      <c r="F7">
        <f>IF($E7=1,SUMIFS(Registros!$F$2:$F$6000,Registros!$A$2:$A$6000,"NP",Registros!$B$2:$B$6000,$A7),0)</f>
        <v>326.24</v>
      </c>
      <c r="G7">
        <f>IF(COUNTIFS(Registros!$A$2:$A$6000,"MOV",Registros!$B$2:$B$6000,$A7)&gt;0,1,0)</f>
        <v>0</v>
      </c>
      <c r="H7">
        <f>IF($G7=1,SUMIFS(Registros!$F$2:$F$6000,Registros!$A$2:$A$6000,"MOV",Registros!$B$2:$B$6000,$A7),0)</f>
        <v>0</v>
      </c>
      <c r="I7">
        <f>IF(COUNTIFS(Registros!$A$2:$A$6000,"CS",Registros!$B$2:$B$6000,$A7)&gt;0,1,0)</f>
        <v>0</v>
      </c>
      <c r="J7">
        <f>IF($I7=1,SUMIFS(Registros!$I$2:$I$6000,Registros!$A$2:$A$6000,"CS",Registros!$B$2:$B$6000,$A7),0)</f>
        <v>0</v>
      </c>
      <c r="K7">
        <f>IF(COUNTIFS(Winback!$K$2:$K$300,$A7)&gt;0,1,0)</f>
        <v>0</v>
      </c>
      <c r="L7">
        <f>IF(AND($K7=1,LEFT($A7,3)="WB-"),SUMIFS(Winback!$D$2:$D$300,Winback!$K$2:$K$300,$A7),0)</f>
        <v>0</v>
      </c>
      <c r="M7">
        <f>IF(OR($E7=1,$G7=1,SUMIFS(Registros!$J$2:$J$6000,Registros!$B$2:$B$6000,$A7)&gt;0),1,0)</f>
        <v>1</v>
      </c>
      <c r="N7">
        <f>IF($J7&gt;0,1,IF(COUNTIFS(Registros!$A$2:$A$6000,"CS",Registros!$B$2:$B$6000,$A7,Registros!$K$2:$K$6000,"&lt;&gt;")&gt;0,1,0))</f>
        <v>0</v>
      </c>
      <c r="O7" t="str">
        <f t="shared" si="0"/>
        <v>SOLO MÓVIL</v>
      </c>
      <c r="P7" t="str">
        <f t="shared" si="1"/>
        <v>Ofrecer fijo + internet (FLBBTV)</v>
      </c>
      <c r="Q7">
        <f t="shared" si="2"/>
        <v>326.24</v>
      </c>
      <c r="R7" t="str">
        <f>IFERROR(VLOOKUP($A7,Registros!$B$2:$G$6000,6,0),IFERROR(INDEX(Winback!$C$2:$C$300,MATCH($A7,Winback!$K$2:$K$300,0)),""))</f>
        <v>Yarelis Tulloch</v>
      </c>
      <c r="S7" t="str">
        <f t="shared" si="3"/>
        <v>NP</v>
      </c>
      <c r="T7">
        <f t="shared" si="4"/>
        <v>1</v>
      </c>
    </row>
    <row r="8" spans="1:20" x14ac:dyDescent="0.35">
      <c r="A8" t="s">
        <v>47</v>
      </c>
      <c r="B8" t="s">
        <v>48</v>
      </c>
      <c r="C8" t="s">
        <v>49</v>
      </c>
      <c r="D8" t="s">
        <v>50</v>
      </c>
      <c r="E8">
        <f>IF(COUNTIFS(Registros!$A$2:$A$6000,"NP",Registros!$B$2:$B$6000,$A8)&gt;0,1,0)</f>
        <v>1</v>
      </c>
      <c r="F8">
        <f>IF($E8=1,SUMIFS(Registros!$F$2:$F$6000,Registros!$A$2:$A$6000,"NP",Registros!$B$2:$B$6000,$A8),0)</f>
        <v>64.25</v>
      </c>
      <c r="G8">
        <f>IF(COUNTIFS(Registros!$A$2:$A$6000,"MOV",Registros!$B$2:$B$6000,$A8)&gt;0,1,0)</f>
        <v>0</v>
      </c>
      <c r="H8">
        <f>IF($G8=1,SUMIFS(Registros!$F$2:$F$6000,Registros!$A$2:$A$6000,"MOV",Registros!$B$2:$B$6000,$A8),0)</f>
        <v>0</v>
      </c>
      <c r="I8">
        <f>IF(COUNTIFS(Registros!$A$2:$A$6000,"CS",Registros!$B$2:$B$6000,$A8)&gt;0,1,0)</f>
        <v>0</v>
      </c>
      <c r="J8">
        <f>IF($I8=1,SUMIFS(Registros!$I$2:$I$6000,Registros!$A$2:$A$6000,"CS",Registros!$B$2:$B$6000,$A8),0)</f>
        <v>0</v>
      </c>
      <c r="K8">
        <f>IF(COUNTIFS(Winback!$K$2:$K$300,$A8)&gt;0,1,0)</f>
        <v>0</v>
      </c>
      <c r="L8">
        <f>IF(AND($K8=1,LEFT($A8,3)="WB-"),SUMIFS(Winback!$D$2:$D$300,Winback!$K$2:$K$300,$A8),0)</f>
        <v>0</v>
      </c>
      <c r="M8">
        <f>IF(OR($E8=1,$G8=1,SUMIFS(Registros!$J$2:$J$6000,Registros!$B$2:$B$6000,$A8)&gt;0),1,0)</f>
        <v>1</v>
      </c>
      <c r="N8">
        <f>IF($J8&gt;0,1,IF(COUNTIFS(Registros!$A$2:$A$6000,"CS",Registros!$B$2:$B$6000,$A8,Registros!$K$2:$K$6000,"&lt;&gt;")&gt;0,1,0))</f>
        <v>0</v>
      </c>
      <c r="O8" t="str">
        <f t="shared" si="0"/>
        <v>SOLO MÓVIL</v>
      </c>
      <c r="P8" t="str">
        <f t="shared" si="1"/>
        <v>Ofrecer fijo + internet (FLBBTV)</v>
      </c>
      <c r="Q8">
        <f t="shared" si="2"/>
        <v>64.25</v>
      </c>
      <c r="R8" t="str">
        <f>IFERROR(VLOOKUP($A8,Registros!$B$2:$G$6000,6,0),IFERROR(INDEX(Winback!$C$2:$C$300,MATCH($A8,Winback!$K$2:$K$300,0)),""))</f>
        <v>Abril Aparicio</v>
      </c>
      <c r="S8" t="str">
        <f t="shared" si="3"/>
        <v>NP</v>
      </c>
      <c r="T8">
        <f t="shared" si="4"/>
        <v>1</v>
      </c>
    </row>
    <row r="9" spans="1:20" x14ac:dyDescent="0.35">
      <c r="A9" t="s">
        <v>53</v>
      </c>
      <c r="B9" t="s">
        <v>54</v>
      </c>
      <c r="C9" t="s">
        <v>55</v>
      </c>
      <c r="D9" t="s">
        <v>56</v>
      </c>
      <c r="E9">
        <f>IF(COUNTIFS(Registros!$A$2:$A$6000,"NP",Registros!$B$2:$B$6000,$A9)&gt;0,1,0)</f>
        <v>1</v>
      </c>
      <c r="F9">
        <f>IF($E9=1,SUMIFS(Registros!$F$2:$F$6000,Registros!$A$2:$A$6000,"NP",Registros!$B$2:$B$6000,$A9),0)</f>
        <v>44</v>
      </c>
      <c r="G9">
        <f>IF(COUNTIFS(Registros!$A$2:$A$6000,"MOV",Registros!$B$2:$B$6000,$A9)&gt;0,1,0)</f>
        <v>0</v>
      </c>
      <c r="H9">
        <f>IF($G9=1,SUMIFS(Registros!$F$2:$F$6000,Registros!$A$2:$A$6000,"MOV",Registros!$B$2:$B$6000,$A9),0)</f>
        <v>0</v>
      </c>
      <c r="I9">
        <f>IF(COUNTIFS(Registros!$A$2:$A$6000,"CS",Registros!$B$2:$B$6000,$A9)&gt;0,1,0)</f>
        <v>0</v>
      </c>
      <c r="J9">
        <f>IF($I9=1,SUMIFS(Registros!$I$2:$I$6000,Registros!$A$2:$A$6000,"CS",Registros!$B$2:$B$6000,$A9),0)</f>
        <v>0</v>
      </c>
      <c r="K9">
        <f>IF(COUNTIFS(Winback!$K$2:$K$300,$A9)&gt;0,1,0)</f>
        <v>0</v>
      </c>
      <c r="L9">
        <f>IF(AND($K9=1,LEFT($A9,3)="WB-"),SUMIFS(Winback!$D$2:$D$300,Winback!$K$2:$K$300,$A9),0)</f>
        <v>0</v>
      </c>
      <c r="M9">
        <f>IF(OR($E9=1,$G9=1,SUMIFS(Registros!$J$2:$J$6000,Registros!$B$2:$B$6000,$A9)&gt;0),1,0)</f>
        <v>1</v>
      </c>
      <c r="N9">
        <f>IF($J9&gt;0,1,IF(COUNTIFS(Registros!$A$2:$A$6000,"CS",Registros!$B$2:$B$6000,$A9,Registros!$K$2:$K$6000,"&lt;&gt;")&gt;0,1,0))</f>
        <v>0</v>
      </c>
      <c r="O9" t="str">
        <f t="shared" si="0"/>
        <v>SOLO MÓVIL</v>
      </c>
      <c r="P9" t="str">
        <f t="shared" si="1"/>
        <v>Ofrecer fijo + internet (FLBBTV)</v>
      </c>
      <c r="Q9">
        <f t="shared" si="2"/>
        <v>44</v>
      </c>
      <c r="R9" t="str">
        <f>IFERROR(VLOOKUP($A9,Registros!$B$2:$G$6000,6,0),IFERROR(INDEX(Winback!$C$2:$C$300,MATCH($A9,Winback!$K$2:$K$300,0)),""))</f>
        <v>Yariela Galarce</v>
      </c>
      <c r="S9" t="str">
        <f t="shared" si="3"/>
        <v>NP</v>
      </c>
      <c r="T9">
        <f t="shared" si="4"/>
        <v>1</v>
      </c>
    </row>
    <row r="10" spans="1:20" x14ac:dyDescent="0.35">
      <c r="A10" t="s">
        <v>59</v>
      </c>
      <c r="B10" t="s">
        <v>60</v>
      </c>
      <c r="C10" t="s">
        <v>61</v>
      </c>
      <c r="D10" t="s">
        <v>62</v>
      </c>
      <c r="E10">
        <f>IF(COUNTIFS(Registros!$A$2:$A$6000,"NP",Registros!$B$2:$B$6000,$A10)&gt;0,1,0)</f>
        <v>1</v>
      </c>
      <c r="F10">
        <f>IF($E10=1,SUMIFS(Registros!$F$2:$F$6000,Registros!$A$2:$A$6000,"NP",Registros!$B$2:$B$6000,$A10),0)</f>
        <v>16.25</v>
      </c>
      <c r="G10">
        <f>IF(COUNTIFS(Registros!$A$2:$A$6000,"MOV",Registros!$B$2:$B$6000,$A10)&gt;0,1,0)</f>
        <v>0</v>
      </c>
      <c r="H10">
        <f>IF($G10=1,SUMIFS(Registros!$F$2:$F$6000,Registros!$A$2:$A$6000,"MOV",Registros!$B$2:$B$6000,$A10),0)</f>
        <v>0</v>
      </c>
      <c r="I10">
        <f>IF(COUNTIFS(Registros!$A$2:$A$6000,"CS",Registros!$B$2:$B$6000,$A10)&gt;0,1,0)</f>
        <v>0</v>
      </c>
      <c r="J10">
        <f>IF($I10=1,SUMIFS(Registros!$I$2:$I$6000,Registros!$A$2:$A$6000,"CS",Registros!$B$2:$B$6000,$A10),0)</f>
        <v>0</v>
      </c>
      <c r="K10">
        <f>IF(COUNTIFS(Winback!$K$2:$K$300,$A10)&gt;0,1,0)</f>
        <v>0</v>
      </c>
      <c r="L10">
        <f>IF(AND($K10=1,LEFT($A10,3)="WB-"),SUMIFS(Winback!$D$2:$D$300,Winback!$K$2:$K$300,$A10),0)</f>
        <v>0</v>
      </c>
      <c r="M10">
        <f>IF(OR($E10=1,$G10=1,SUMIFS(Registros!$J$2:$J$6000,Registros!$B$2:$B$6000,$A10)&gt;0),1,0)</f>
        <v>1</v>
      </c>
      <c r="N10">
        <f>IF($J10&gt;0,1,IF(COUNTIFS(Registros!$A$2:$A$6000,"CS",Registros!$B$2:$B$6000,$A10,Registros!$K$2:$K$6000,"&lt;&gt;")&gt;0,1,0))</f>
        <v>0</v>
      </c>
      <c r="O10" t="str">
        <f t="shared" si="0"/>
        <v>SOLO MÓVIL</v>
      </c>
      <c r="P10" t="str">
        <f t="shared" si="1"/>
        <v>Ofrecer fijo + internet (FLBBTV)</v>
      </c>
      <c r="Q10">
        <f t="shared" si="2"/>
        <v>16.25</v>
      </c>
      <c r="R10" t="str">
        <f>IFERROR(VLOOKUP($A10,Registros!$B$2:$G$6000,6,0),IFERROR(INDEX(Winback!$C$2:$C$300,MATCH($A10,Winback!$K$2:$K$300,0)),""))</f>
        <v>Nailyn Martinez</v>
      </c>
      <c r="S10" t="str">
        <f t="shared" si="3"/>
        <v>NP</v>
      </c>
      <c r="T10">
        <f t="shared" si="4"/>
        <v>1</v>
      </c>
    </row>
    <row r="11" spans="1:20" x14ac:dyDescent="0.35">
      <c r="A11" t="s">
        <v>65</v>
      </c>
      <c r="B11" t="s">
        <v>66</v>
      </c>
      <c r="C11" t="s">
        <v>67</v>
      </c>
      <c r="D11" t="s">
        <v>68</v>
      </c>
      <c r="E11">
        <f>IF(COUNTIFS(Registros!$A$2:$A$6000,"NP",Registros!$B$2:$B$6000,$A11)&gt;0,1,0)</f>
        <v>1</v>
      </c>
      <c r="F11">
        <f>IF($E11=1,SUMIFS(Registros!$F$2:$F$6000,Registros!$A$2:$A$6000,"NP",Registros!$B$2:$B$6000,$A11),0)</f>
        <v>291.5</v>
      </c>
      <c r="G11">
        <f>IF(COUNTIFS(Registros!$A$2:$A$6000,"MOV",Registros!$B$2:$B$6000,$A11)&gt;0,1,0)</f>
        <v>0</v>
      </c>
      <c r="H11">
        <f>IF($G11=1,SUMIFS(Registros!$F$2:$F$6000,Registros!$A$2:$A$6000,"MOV",Registros!$B$2:$B$6000,$A11),0)</f>
        <v>0</v>
      </c>
      <c r="I11">
        <f>IF(COUNTIFS(Registros!$A$2:$A$6000,"CS",Registros!$B$2:$B$6000,$A11)&gt;0,1,0)</f>
        <v>0</v>
      </c>
      <c r="J11">
        <f>IF($I11=1,SUMIFS(Registros!$I$2:$I$6000,Registros!$A$2:$A$6000,"CS",Registros!$B$2:$B$6000,$A11),0)</f>
        <v>0</v>
      </c>
      <c r="K11">
        <f>IF(COUNTIFS(Winback!$K$2:$K$300,$A11)&gt;0,1,0)</f>
        <v>0</v>
      </c>
      <c r="L11">
        <f>IF(AND($K11=1,LEFT($A11,3)="WB-"),SUMIFS(Winback!$D$2:$D$300,Winback!$K$2:$K$300,$A11),0)</f>
        <v>0</v>
      </c>
      <c r="M11">
        <f>IF(OR($E11=1,$G11=1,SUMIFS(Registros!$J$2:$J$6000,Registros!$B$2:$B$6000,$A11)&gt;0),1,0)</f>
        <v>1</v>
      </c>
      <c r="N11">
        <f>IF($J11&gt;0,1,IF(COUNTIFS(Registros!$A$2:$A$6000,"CS",Registros!$B$2:$B$6000,$A11,Registros!$K$2:$K$6000,"&lt;&gt;")&gt;0,1,0))</f>
        <v>0</v>
      </c>
      <c r="O11" t="str">
        <f t="shared" si="0"/>
        <v>SOLO MÓVIL</v>
      </c>
      <c r="P11" t="str">
        <f t="shared" si="1"/>
        <v>Ofrecer fijo + internet (FLBBTV)</v>
      </c>
      <c r="Q11">
        <f t="shared" si="2"/>
        <v>291.5</v>
      </c>
      <c r="R11" t="str">
        <f>IFERROR(VLOOKUP($A11,Registros!$B$2:$G$6000,6,0),IFERROR(INDEX(Winback!$C$2:$C$300,MATCH($A11,Winback!$K$2:$K$300,0)),""))</f>
        <v>Yamali Rodriguez</v>
      </c>
      <c r="S11" t="str">
        <f t="shared" si="3"/>
        <v>NP</v>
      </c>
      <c r="T11">
        <f t="shared" si="4"/>
        <v>1</v>
      </c>
    </row>
    <row r="12" spans="1:20" x14ac:dyDescent="0.35">
      <c r="A12" t="s">
        <v>71</v>
      </c>
      <c r="B12" t="s">
        <v>72</v>
      </c>
      <c r="C12" t="s">
        <v>73</v>
      </c>
      <c r="D12" t="s">
        <v>74</v>
      </c>
      <c r="E12">
        <f>IF(COUNTIFS(Registros!$A$2:$A$6000,"NP",Registros!$B$2:$B$6000,$A12)&gt;0,1,0)</f>
        <v>1</v>
      </c>
      <c r="F12">
        <f>IF($E12=1,SUMIFS(Registros!$F$2:$F$6000,Registros!$A$2:$A$6000,"NP",Registros!$B$2:$B$6000,$A12),0)</f>
        <v>15</v>
      </c>
      <c r="G12">
        <f>IF(COUNTIFS(Registros!$A$2:$A$6000,"MOV",Registros!$B$2:$B$6000,$A12)&gt;0,1,0)</f>
        <v>0</v>
      </c>
      <c r="H12">
        <f>IF($G12=1,SUMIFS(Registros!$F$2:$F$6000,Registros!$A$2:$A$6000,"MOV",Registros!$B$2:$B$6000,$A12),0)</f>
        <v>0</v>
      </c>
      <c r="I12">
        <f>IF(COUNTIFS(Registros!$A$2:$A$6000,"CS",Registros!$B$2:$B$6000,$A12)&gt;0,1,0)</f>
        <v>0</v>
      </c>
      <c r="J12">
        <f>IF($I12=1,SUMIFS(Registros!$I$2:$I$6000,Registros!$A$2:$A$6000,"CS",Registros!$B$2:$B$6000,$A12),0)</f>
        <v>0</v>
      </c>
      <c r="K12">
        <f>IF(COUNTIFS(Winback!$K$2:$K$300,$A12)&gt;0,1,0)</f>
        <v>0</v>
      </c>
      <c r="L12">
        <f>IF(AND($K12=1,LEFT($A12,3)="WB-"),SUMIFS(Winback!$D$2:$D$300,Winback!$K$2:$K$300,$A12),0)</f>
        <v>0</v>
      </c>
      <c r="M12">
        <f>IF(OR($E12=1,$G12=1,SUMIFS(Registros!$J$2:$J$6000,Registros!$B$2:$B$6000,$A12)&gt;0),1,0)</f>
        <v>1</v>
      </c>
      <c r="N12">
        <f>IF($J12&gt;0,1,IF(COUNTIFS(Registros!$A$2:$A$6000,"CS",Registros!$B$2:$B$6000,$A12,Registros!$K$2:$K$6000,"&lt;&gt;")&gt;0,1,0))</f>
        <v>0</v>
      </c>
      <c r="O12" t="str">
        <f t="shared" si="0"/>
        <v>SOLO MÓVIL</v>
      </c>
      <c r="P12" t="str">
        <f t="shared" si="1"/>
        <v>Ofrecer fijo + internet (FLBBTV)</v>
      </c>
      <c r="Q12">
        <f t="shared" si="2"/>
        <v>15</v>
      </c>
      <c r="R12" t="str">
        <f>IFERROR(VLOOKUP($A12,Registros!$B$2:$G$6000,6,0),IFERROR(INDEX(Winback!$C$2:$C$300,MATCH($A12,Winback!$K$2:$K$300,0)),""))</f>
        <v>Osiris Aguilar</v>
      </c>
      <c r="S12" t="str">
        <f t="shared" si="3"/>
        <v>NP</v>
      </c>
      <c r="T12">
        <f t="shared" si="4"/>
        <v>1</v>
      </c>
    </row>
    <row r="13" spans="1:20" x14ac:dyDescent="0.35">
      <c r="A13" t="s">
        <v>77</v>
      </c>
      <c r="B13" t="s">
        <v>78</v>
      </c>
      <c r="C13" t="s">
        <v>79</v>
      </c>
      <c r="D13" t="s">
        <v>80</v>
      </c>
      <c r="E13">
        <f>IF(COUNTIFS(Registros!$A$2:$A$6000,"NP",Registros!$B$2:$B$6000,$A13)&gt;0,1,0)</f>
        <v>1</v>
      </c>
      <c r="F13">
        <f>IF($E13=1,SUMIFS(Registros!$F$2:$F$6000,Registros!$A$2:$A$6000,"NP",Registros!$B$2:$B$6000,$A13),0)</f>
        <v>15</v>
      </c>
      <c r="G13">
        <f>IF(COUNTIFS(Registros!$A$2:$A$6000,"MOV",Registros!$B$2:$B$6000,$A13)&gt;0,1,0)</f>
        <v>0</v>
      </c>
      <c r="H13">
        <f>IF($G13=1,SUMIFS(Registros!$F$2:$F$6000,Registros!$A$2:$A$6000,"MOV",Registros!$B$2:$B$6000,$A13),0)</f>
        <v>0</v>
      </c>
      <c r="I13">
        <f>IF(COUNTIFS(Registros!$A$2:$A$6000,"CS",Registros!$B$2:$B$6000,$A13)&gt;0,1,0)</f>
        <v>0</v>
      </c>
      <c r="J13">
        <f>IF($I13=1,SUMIFS(Registros!$I$2:$I$6000,Registros!$A$2:$A$6000,"CS",Registros!$B$2:$B$6000,$A13),0)</f>
        <v>0</v>
      </c>
      <c r="K13">
        <f>IF(COUNTIFS(Winback!$K$2:$K$300,$A13)&gt;0,1,0)</f>
        <v>0</v>
      </c>
      <c r="L13">
        <f>IF(AND($K13=1,LEFT($A13,3)="WB-"),SUMIFS(Winback!$D$2:$D$300,Winback!$K$2:$K$300,$A13),0)</f>
        <v>0</v>
      </c>
      <c r="M13">
        <f>IF(OR($E13=1,$G13=1,SUMIFS(Registros!$J$2:$J$6000,Registros!$B$2:$B$6000,$A13)&gt;0),1,0)</f>
        <v>1</v>
      </c>
      <c r="N13">
        <f>IF($J13&gt;0,1,IF(COUNTIFS(Registros!$A$2:$A$6000,"CS",Registros!$B$2:$B$6000,$A13,Registros!$K$2:$K$6000,"&lt;&gt;")&gt;0,1,0))</f>
        <v>0</v>
      </c>
      <c r="O13" t="str">
        <f t="shared" si="0"/>
        <v>SOLO MÓVIL</v>
      </c>
      <c r="P13" t="str">
        <f t="shared" si="1"/>
        <v>Ofrecer fijo + internet (FLBBTV)</v>
      </c>
      <c r="Q13">
        <f t="shared" si="2"/>
        <v>15</v>
      </c>
      <c r="R13" t="str">
        <f>IFERROR(VLOOKUP($A13,Registros!$B$2:$G$6000,6,0),IFERROR(INDEX(Winback!$C$2:$C$300,MATCH($A13,Winback!$K$2:$K$300,0)),""))</f>
        <v>Karla Mc Intryre</v>
      </c>
      <c r="S13" t="str">
        <f t="shared" si="3"/>
        <v>NP</v>
      </c>
      <c r="T13">
        <f t="shared" si="4"/>
        <v>1</v>
      </c>
    </row>
    <row r="14" spans="1:20" x14ac:dyDescent="0.35">
      <c r="A14" t="s">
        <v>83</v>
      </c>
      <c r="B14" t="s">
        <v>84</v>
      </c>
      <c r="C14" t="s">
        <v>85</v>
      </c>
      <c r="D14" t="s">
        <v>86</v>
      </c>
      <c r="E14">
        <f>IF(COUNTIFS(Registros!$A$2:$A$6000,"NP",Registros!$B$2:$B$6000,$A14)&gt;0,1,0)</f>
        <v>1</v>
      </c>
      <c r="F14">
        <f>IF($E14=1,SUMIFS(Registros!$F$2:$F$6000,Registros!$A$2:$A$6000,"NP",Registros!$B$2:$B$6000,$A14),0)</f>
        <v>15</v>
      </c>
      <c r="G14">
        <f>IF(COUNTIFS(Registros!$A$2:$A$6000,"MOV",Registros!$B$2:$B$6000,$A14)&gt;0,1,0)</f>
        <v>0</v>
      </c>
      <c r="H14">
        <f>IF($G14=1,SUMIFS(Registros!$F$2:$F$6000,Registros!$A$2:$A$6000,"MOV",Registros!$B$2:$B$6000,$A14),0)</f>
        <v>0</v>
      </c>
      <c r="I14">
        <f>IF(COUNTIFS(Registros!$A$2:$A$6000,"CS",Registros!$B$2:$B$6000,$A14)&gt;0,1,0)</f>
        <v>0</v>
      </c>
      <c r="J14">
        <f>IF($I14=1,SUMIFS(Registros!$I$2:$I$6000,Registros!$A$2:$A$6000,"CS",Registros!$B$2:$B$6000,$A14),0)</f>
        <v>0</v>
      </c>
      <c r="K14">
        <f>IF(COUNTIFS(Winback!$K$2:$K$300,$A14)&gt;0,1,0)</f>
        <v>0</v>
      </c>
      <c r="L14">
        <f>IF(AND($K14=1,LEFT($A14,3)="WB-"),SUMIFS(Winback!$D$2:$D$300,Winback!$K$2:$K$300,$A14),0)</f>
        <v>0</v>
      </c>
      <c r="M14">
        <f>IF(OR($E14=1,$G14=1,SUMIFS(Registros!$J$2:$J$6000,Registros!$B$2:$B$6000,$A14)&gt;0),1,0)</f>
        <v>1</v>
      </c>
      <c r="N14">
        <f>IF($J14&gt;0,1,IF(COUNTIFS(Registros!$A$2:$A$6000,"CS",Registros!$B$2:$B$6000,$A14,Registros!$K$2:$K$6000,"&lt;&gt;")&gt;0,1,0))</f>
        <v>0</v>
      </c>
      <c r="O14" t="str">
        <f t="shared" si="0"/>
        <v>SOLO MÓVIL</v>
      </c>
      <c r="P14" t="str">
        <f t="shared" si="1"/>
        <v>Ofrecer fijo + internet (FLBBTV)</v>
      </c>
      <c r="Q14">
        <f t="shared" si="2"/>
        <v>15</v>
      </c>
      <c r="R14" t="str">
        <f>IFERROR(VLOOKUP($A14,Registros!$B$2:$G$6000,6,0),IFERROR(INDEX(Winback!$C$2:$C$300,MATCH($A14,Winback!$K$2:$K$300,0)),""))</f>
        <v>Michelle Zambrano</v>
      </c>
      <c r="S14" t="str">
        <f t="shared" si="3"/>
        <v>NP</v>
      </c>
      <c r="T14">
        <f t="shared" si="4"/>
        <v>1</v>
      </c>
    </row>
    <row r="15" spans="1:20" x14ac:dyDescent="0.35">
      <c r="A15" t="s">
        <v>88</v>
      </c>
      <c r="B15" t="s">
        <v>89</v>
      </c>
      <c r="C15" t="s">
        <v>90</v>
      </c>
      <c r="D15" t="s">
        <v>91</v>
      </c>
      <c r="E15">
        <f>IF(COUNTIFS(Registros!$A$2:$A$6000,"NP",Registros!$B$2:$B$6000,$A15)&gt;0,1,0)</f>
        <v>1</v>
      </c>
      <c r="F15">
        <f>IF($E15=1,SUMIFS(Registros!$F$2:$F$6000,Registros!$A$2:$A$6000,"NP",Registros!$B$2:$B$6000,$A15),0)</f>
        <v>275</v>
      </c>
      <c r="G15">
        <f>IF(COUNTIFS(Registros!$A$2:$A$6000,"MOV",Registros!$B$2:$B$6000,$A15)&gt;0,1,0)</f>
        <v>0</v>
      </c>
      <c r="H15">
        <f>IF($G15=1,SUMIFS(Registros!$F$2:$F$6000,Registros!$A$2:$A$6000,"MOV",Registros!$B$2:$B$6000,$A15),0)</f>
        <v>0</v>
      </c>
      <c r="I15">
        <f>IF(COUNTIFS(Registros!$A$2:$A$6000,"CS",Registros!$B$2:$B$6000,$A15)&gt;0,1,0)</f>
        <v>0</v>
      </c>
      <c r="J15">
        <f>IF($I15=1,SUMIFS(Registros!$I$2:$I$6000,Registros!$A$2:$A$6000,"CS",Registros!$B$2:$B$6000,$A15),0)</f>
        <v>0</v>
      </c>
      <c r="K15">
        <f>IF(COUNTIFS(Winback!$K$2:$K$300,$A15)&gt;0,1,0)</f>
        <v>0</v>
      </c>
      <c r="L15">
        <f>IF(AND($K15=1,LEFT($A15,3)="WB-"),SUMIFS(Winback!$D$2:$D$300,Winback!$K$2:$K$300,$A15),0)</f>
        <v>0</v>
      </c>
      <c r="M15">
        <f>IF(OR($E15=1,$G15=1,SUMIFS(Registros!$J$2:$J$6000,Registros!$B$2:$B$6000,$A15)&gt;0),1,0)</f>
        <v>1</v>
      </c>
      <c r="N15">
        <f>IF($J15&gt;0,1,IF(COUNTIFS(Registros!$A$2:$A$6000,"CS",Registros!$B$2:$B$6000,$A15,Registros!$K$2:$K$6000,"&lt;&gt;")&gt;0,1,0))</f>
        <v>0</v>
      </c>
      <c r="O15" t="str">
        <f t="shared" si="0"/>
        <v>SOLO MÓVIL</v>
      </c>
      <c r="P15" t="str">
        <f t="shared" si="1"/>
        <v>Ofrecer fijo + internet (FLBBTV)</v>
      </c>
      <c r="Q15">
        <f t="shared" si="2"/>
        <v>275</v>
      </c>
      <c r="R15" t="str">
        <f>IFERROR(VLOOKUP($A15,Registros!$B$2:$G$6000,6,0),IFERROR(INDEX(Winback!$C$2:$C$300,MATCH($A15,Winback!$K$2:$K$300,0)),""))</f>
        <v>Ines Lizbeth Trujillo</v>
      </c>
      <c r="S15" t="str">
        <f t="shared" si="3"/>
        <v>NP</v>
      </c>
      <c r="T15">
        <f t="shared" si="4"/>
        <v>1</v>
      </c>
    </row>
    <row r="16" spans="1:20" x14ac:dyDescent="0.35">
      <c r="A16" t="s">
        <v>93</v>
      </c>
      <c r="B16" t="s">
        <v>94</v>
      </c>
      <c r="C16" t="s">
        <v>95</v>
      </c>
      <c r="D16" t="s">
        <v>96</v>
      </c>
      <c r="E16">
        <f>IF(COUNTIFS(Registros!$A$2:$A$6000,"NP",Registros!$B$2:$B$6000,$A16)&gt;0,1,0)</f>
        <v>1</v>
      </c>
      <c r="F16">
        <f>IF($E16=1,SUMIFS(Registros!$F$2:$F$6000,Registros!$A$2:$A$6000,"NP",Registros!$B$2:$B$6000,$A16),0)</f>
        <v>155.69</v>
      </c>
      <c r="G16">
        <f>IF(COUNTIFS(Registros!$A$2:$A$6000,"MOV",Registros!$B$2:$B$6000,$A16)&gt;0,1,0)</f>
        <v>0</v>
      </c>
      <c r="H16">
        <f>IF($G16=1,SUMIFS(Registros!$F$2:$F$6000,Registros!$A$2:$A$6000,"MOV",Registros!$B$2:$B$6000,$A16),0)</f>
        <v>0</v>
      </c>
      <c r="I16">
        <f>IF(COUNTIFS(Registros!$A$2:$A$6000,"CS",Registros!$B$2:$B$6000,$A16)&gt;0,1,0)</f>
        <v>0</v>
      </c>
      <c r="J16">
        <f>IF($I16=1,SUMIFS(Registros!$I$2:$I$6000,Registros!$A$2:$A$6000,"CS",Registros!$B$2:$B$6000,$A16),0)</f>
        <v>0</v>
      </c>
      <c r="K16">
        <f>IF(COUNTIFS(Winback!$K$2:$K$300,$A16)&gt;0,1,0)</f>
        <v>0</v>
      </c>
      <c r="L16">
        <f>IF(AND($K16=1,LEFT($A16,3)="WB-"),SUMIFS(Winback!$D$2:$D$300,Winback!$K$2:$K$300,$A16),0)</f>
        <v>0</v>
      </c>
      <c r="M16">
        <f>IF(OR($E16=1,$G16=1,SUMIFS(Registros!$J$2:$J$6000,Registros!$B$2:$B$6000,$A16)&gt;0),1,0)</f>
        <v>1</v>
      </c>
      <c r="N16">
        <f>IF($J16&gt;0,1,IF(COUNTIFS(Registros!$A$2:$A$6000,"CS",Registros!$B$2:$B$6000,$A16,Registros!$K$2:$K$6000,"&lt;&gt;")&gt;0,1,0))</f>
        <v>0</v>
      </c>
      <c r="O16" t="str">
        <f t="shared" si="0"/>
        <v>SOLO MÓVIL</v>
      </c>
      <c r="P16" t="str">
        <f t="shared" si="1"/>
        <v>Ofrecer fijo + internet (FLBBTV)</v>
      </c>
      <c r="Q16">
        <f t="shared" si="2"/>
        <v>155.69</v>
      </c>
      <c r="R16" t="str">
        <f>IFERROR(VLOOKUP($A16,Registros!$B$2:$G$6000,6,0),IFERROR(INDEX(Winback!$C$2:$C$300,MATCH($A16,Winback!$K$2:$K$300,0)),""))</f>
        <v>Alejandra Mabel Hawkins</v>
      </c>
      <c r="S16" t="str">
        <f t="shared" si="3"/>
        <v>NP</v>
      </c>
      <c r="T16">
        <f t="shared" si="4"/>
        <v>1</v>
      </c>
    </row>
    <row r="17" spans="1:20" x14ac:dyDescent="0.35">
      <c r="A17" t="s">
        <v>100</v>
      </c>
      <c r="B17" t="s">
        <v>101</v>
      </c>
      <c r="C17" t="s">
        <v>102</v>
      </c>
      <c r="D17" t="s">
        <v>103</v>
      </c>
      <c r="E17">
        <f>IF(COUNTIFS(Registros!$A$2:$A$6000,"NP",Registros!$B$2:$B$6000,$A17)&gt;0,1,0)</f>
        <v>1</v>
      </c>
      <c r="F17">
        <f>IF($E17=1,SUMIFS(Registros!$F$2:$F$6000,Registros!$A$2:$A$6000,"NP",Registros!$B$2:$B$6000,$A17),0)</f>
        <v>15</v>
      </c>
      <c r="G17">
        <f>IF(COUNTIFS(Registros!$A$2:$A$6000,"MOV",Registros!$B$2:$B$6000,$A17)&gt;0,1,0)</f>
        <v>0</v>
      </c>
      <c r="H17">
        <f>IF($G17=1,SUMIFS(Registros!$F$2:$F$6000,Registros!$A$2:$A$6000,"MOV",Registros!$B$2:$B$6000,$A17),0)</f>
        <v>0</v>
      </c>
      <c r="I17">
        <f>IF(COUNTIFS(Registros!$A$2:$A$6000,"CS",Registros!$B$2:$B$6000,$A17)&gt;0,1,0)</f>
        <v>0</v>
      </c>
      <c r="J17">
        <f>IF($I17=1,SUMIFS(Registros!$I$2:$I$6000,Registros!$A$2:$A$6000,"CS",Registros!$B$2:$B$6000,$A17),0)</f>
        <v>0</v>
      </c>
      <c r="K17">
        <f>IF(COUNTIFS(Winback!$K$2:$K$300,$A17)&gt;0,1,0)</f>
        <v>0</v>
      </c>
      <c r="L17">
        <f>IF(AND($K17=1,LEFT($A17,3)="WB-"),SUMIFS(Winback!$D$2:$D$300,Winback!$K$2:$K$300,$A17),0)</f>
        <v>0</v>
      </c>
      <c r="M17">
        <f>IF(OR($E17=1,$G17=1,SUMIFS(Registros!$J$2:$J$6000,Registros!$B$2:$B$6000,$A17)&gt;0),1,0)</f>
        <v>1</v>
      </c>
      <c r="N17">
        <f>IF($J17&gt;0,1,IF(COUNTIFS(Registros!$A$2:$A$6000,"CS",Registros!$B$2:$B$6000,$A17,Registros!$K$2:$K$6000,"&lt;&gt;")&gt;0,1,0))</f>
        <v>0</v>
      </c>
      <c r="O17" t="str">
        <f t="shared" si="0"/>
        <v>SOLO MÓVIL</v>
      </c>
      <c r="P17" t="str">
        <f t="shared" si="1"/>
        <v>Ofrecer fijo + internet (FLBBTV)</v>
      </c>
      <c r="Q17">
        <f t="shared" si="2"/>
        <v>15</v>
      </c>
      <c r="R17" t="str">
        <f>IFERROR(VLOOKUP($A17,Registros!$B$2:$G$6000,6,0),IFERROR(INDEX(Winback!$C$2:$C$300,MATCH($A17,Winback!$K$2:$K$300,0)),""))</f>
        <v>Yarelis Tulloch</v>
      </c>
      <c r="S17" t="str">
        <f t="shared" si="3"/>
        <v>NP</v>
      </c>
      <c r="T17">
        <f t="shared" si="4"/>
        <v>1</v>
      </c>
    </row>
    <row r="18" spans="1:20" x14ac:dyDescent="0.35">
      <c r="A18" t="s">
        <v>105</v>
      </c>
      <c r="B18" t="s">
        <v>106</v>
      </c>
      <c r="C18" t="s">
        <v>107</v>
      </c>
      <c r="D18" t="s">
        <v>108</v>
      </c>
      <c r="E18">
        <f>IF(COUNTIFS(Registros!$A$2:$A$6000,"NP",Registros!$B$2:$B$6000,$A18)&gt;0,1,0)</f>
        <v>1</v>
      </c>
      <c r="F18">
        <f>IF($E18=1,SUMIFS(Registros!$F$2:$F$6000,Registros!$A$2:$A$6000,"NP",Registros!$B$2:$B$6000,$A18),0)</f>
        <v>31</v>
      </c>
      <c r="G18">
        <f>IF(COUNTIFS(Registros!$A$2:$A$6000,"MOV",Registros!$B$2:$B$6000,$A18)&gt;0,1,0)</f>
        <v>0</v>
      </c>
      <c r="H18">
        <f>IF($G18=1,SUMIFS(Registros!$F$2:$F$6000,Registros!$A$2:$A$6000,"MOV",Registros!$B$2:$B$6000,$A18),0)</f>
        <v>0</v>
      </c>
      <c r="I18">
        <f>IF(COUNTIFS(Registros!$A$2:$A$6000,"CS",Registros!$B$2:$B$6000,$A18)&gt;0,1,0)</f>
        <v>0</v>
      </c>
      <c r="J18">
        <f>IF($I18=1,SUMIFS(Registros!$I$2:$I$6000,Registros!$A$2:$A$6000,"CS",Registros!$B$2:$B$6000,$A18),0)</f>
        <v>0</v>
      </c>
      <c r="K18">
        <f>IF(COUNTIFS(Winback!$K$2:$K$300,$A18)&gt;0,1,0)</f>
        <v>0</v>
      </c>
      <c r="L18">
        <f>IF(AND($K18=1,LEFT($A18,3)="WB-"),SUMIFS(Winback!$D$2:$D$300,Winback!$K$2:$K$300,$A18),0)</f>
        <v>0</v>
      </c>
      <c r="M18">
        <f>IF(OR($E18=1,$G18=1,SUMIFS(Registros!$J$2:$J$6000,Registros!$B$2:$B$6000,$A18)&gt;0),1,0)</f>
        <v>1</v>
      </c>
      <c r="N18">
        <f>IF($J18&gt;0,1,IF(COUNTIFS(Registros!$A$2:$A$6000,"CS",Registros!$B$2:$B$6000,$A18,Registros!$K$2:$K$6000,"&lt;&gt;")&gt;0,1,0))</f>
        <v>0</v>
      </c>
      <c r="O18" t="str">
        <f t="shared" si="0"/>
        <v>SOLO MÓVIL</v>
      </c>
      <c r="P18" t="str">
        <f t="shared" si="1"/>
        <v>Ofrecer fijo + internet (FLBBTV)</v>
      </c>
      <c r="Q18">
        <f t="shared" si="2"/>
        <v>31</v>
      </c>
      <c r="R18" t="str">
        <f>IFERROR(VLOOKUP($A18,Registros!$B$2:$G$6000,6,0),IFERROR(INDEX(Winback!$C$2:$C$300,MATCH($A18,Winback!$K$2:$K$300,0)),""))</f>
        <v>Abril Aparicio</v>
      </c>
      <c r="S18" t="str">
        <f t="shared" si="3"/>
        <v>NP</v>
      </c>
      <c r="T18">
        <f t="shared" si="4"/>
        <v>1</v>
      </c>
    </row>
    <row r="19" spans="1:20" x14ac:dyDescent="0.35">
      <c r="A19" t="s">
        <v>110</v>
      </c>
      <c r="B19" t="s">
        <v>111</v>
      </c>
      <c r="C19" t="s">
        <v>112</v>
      </c>
      <c r="D19" t="s">
        <v>113</v>
      </c>
      <c r="E19">
        <f>IF(COUNTIFS(Registros!$A$2:$A$6000,"NP",Registros!$B$2:$B$6000,$A19)&gt;0,1,0)</f>
        <v>1</v>
      </c>
      <c r="F19">
        <f>IF($E19=1,SUMIFS(Registros!$F$2:$F$6000,Registros!$A$2:$A$6000,"NP",Registros!$B$2:$B$6000,$A19),0)</f>
        <v>70.75</v>
      </c>
      <c r="G19">
        <f>IF(COUNTIFS(Registros!$A$2:$A$6000,"MOV",Registros!$B$2:$B$6000,$A19)&gt;0,1,0)</f>
        <v>0</v>
      </c>
      <c r="H19">
        <f>IF($G19=1,SUMIFS(Registros!$F$2:$F$6000,Registros!$A$2:$A$6000,"MOV",Registros!$B$2:$B$6000,$A19),0)</f>
        <v>0</v>
      </c>
      <c r="I19">
        <f>IF(COUNTIFS(Registros!$A$2:$A$6000,"CS",Registros!$B$2:$B$6000,$A19)&gt;0,1,0)</f>
        <v>0</v>
      </c>
      <c r="J19">
        <f>IF($I19=1,SUMIFS(Registros!$I$2:$I$6000,Registros!$A$2:$A$6000,"CS",Registros!$B$2:$B$6000,$A19),0)</f>
        <v>0</v>
      </c>
      <c r="K19">
        <f>IF(COUNTIFS(Winback!$K$2:$K$300,$A19)&gt;0,1,0)</f>
        <v>0</v>
      </c>
      <c r="L19">
        <f>IF(AND($K19=1,LEFT($A19,3)="WB-"),SUMIFS(Winback!$D$2:$D$300,Winback!$K$2:$K$300,$A19),0)</f>
        <v>0</v>
      </c>
      <c r="M19">
        <f>IF(OR($E19=1,$G19=1,SUMIFS(Registros!$J$2:$J$6000,Registros!$B$2:$B$6000,$A19)&gt;0),1,0)</f>
        <v>1</v>
      </c>
      <c r="N19">
        <f>IF($J19&gt;0,1,IF(COUNTIFS(Registros!$A$2:$A$6000,"CS",Registros!$B$2:$B$6000,$A19,Registros!$K$2:$K$6000,"&lt;&gt;")&gt;0,1,0))</f>
        <v>0</v>
      </c>
      <c r="O19" t="str">
        <f t="shared" si="0"/>
        <v>SOLO MÓVIL</v>
      </c>
      <c r="P19" t="str">
        <f t="shared" si="1"/>
        <v>Ofrecer fijo + internet (FLBBTV)</v>
      </c>
      <c r="Q19">
        <f t="shared" si="2"/>
        <v>70.75</v>
      </c>
      <c r="R19" t="str">
        <f>IFERROR(VLOOKUP($A19,Registros!$B$2:$G$6000,6,0),IFERROR(INDEX(Winback!$C$2:$C$300,MATCH($A19,Winback!$K$2:$K$300,0)),""))</f>
        <v>Yariela Galarce</v>
      </c>
      <c r="S19" t="str">
        <f t="shared" si="3"/>
        <v>NP</v>
      </c>
      <c r="T19">
        <f t="shared" si="4"/>
        <v>1</v>
      </c>
    </row>
    <row r="20" spans="1:20" x14ac:dyDescent="0.35">
      <c r="A20" t="s">
        <v>115</v>
      </c>
      <c r="B20" t="s">
        <v>116</v>
      </c>
      <c r="C20" t="s">
        <v>117</v>
      </c>
      <c r="D20" t="s">
        <v>118</v>
      </c>
      <c r="E20">
        <f>IF(COUNTIFS(Registros!$A$2:$A$6000,"NP",Registros!$B$2:$B$6000,$A20)&gt;0,1,0)</f>
        <v>1</v>
      </c>
      <c r="F20">
        <f>IF($E20=1,SUMIFS(Registros!$F$2:$F$6000,Registros!$A$2:$A$6000,"NP",Registros!$B$2:$B$6000,$A20),0)</f>
        <v>42</v>
      </c>
      <c r="G20">
        <f>IF(COUNTIFS(Registros!$A$2:$A$6000,"MOV",Registros!$B$2:$B$6000,$A20)&gt;0,1,0)</f>
        <v>0</v>
      </c>
      <c r="H20">
        <f>IF($G20=1,SUMIFS(Registros!$F$2:$F$6000,Registros!$A$2:$A$6000,"MOV",Registros!$B$2:$B$6000,$A20),0)</f>
        <v>0</v>
      </c>
      <c r="I20">
        <f>IF(COUNTIFS(Registros!$A$2:$A$6000,"CS",Registros!$B$2:$B$6000,$A20)&gt;0,1,0)</f>
        <v>0</v>
      </c>
      <c r="J20">
        <f>IF($I20=1,SUMIFS(Registros!$I$2:$I$6000,Registros!$A$2:$A$6000,"CS",Registros!$B$2:$B$6000,$A20),0)</f>
        <v>0</v>
      </c>
      <c r="K20">
        <f>IF(COUNTIFS(Winback!$K$2:$K$300,$A20)&gt;0,1,0)</f>
        <v>0</v>
      </c>
      <c r="L20">
        <f>IF(AND($K20=1,LEFT($A20,3)="WB-"),SUMIFS(Winback!$D$2:$D$300,Winback!$K$2:$K$300,$A20),0)</f>
        <v>0</v>
      </c>
      <c r="M20">
        <f>IF(OR($E20=1,$G20=1,SUMIFS(Registros!$J$2:$J$6000,Registros!$B$2:$B$6000,$A20)&gt;0),1,0)</f>
        <v>1</v>
      </c>
      <c r="N20">
        <f>IF($J20&gt;0,1,IF(COUNTIFS(Registros!$A$2:$A$6000,"CS",Registros!$B$2:$B$6000,$A20,Registros!$K$2:$K$6000,"&lt;&gt;")&gt;0,1,0))</f>
        <v>0</v>
      </c>
      <c r="O20" t="str">
        <f t="shared" si="0"/>
        <v>SOLO MÓVIL</v>
      </c>
      <c r="P20" t="str">
        <f t="shared" si="1"/>
        <v>Ofrecer fijo + internet (FLBBTV)</v>
      </c>
      <c r="Q20">
        <f t="shared" si="2"/>
        <v>42</v>
      </c>
      <c r="R20" t="str">
        <f>IFERROR(VLOOKUP($A20,Registros!$B$2:$G$6000,6,0),IFERROR(INDEX(Winback!$C$2:$C$300,MATCH($A20,Winback!$K$2:$K$300,0)),""))</f>
        <v>Nailyn Martinez</v>
      </c>
      <c r="S20" t="str">
        <f t="shared" si="3"/>
        <v>NP</v>
      </c>
      <c r="T20">
        <f t="shared" si="4"/>
        <v>1</v>
      </c>
    </row>
    <row r="21" spans="1:20" x14ac:dyDescent="0.35">
      <c r="A21" t="s">
        <v>120</v>
      </c>
      <c r="B21" t="s">
        <v>121</v>
      </c>
      <c r="C21" t="s">
        <v>122</v>
      </c>
      <c r="D21" t="s">
        <v>123</v>
      </c>
      <c r="E21">
        <f>IF(COUNTIFS(Registros!$A$2:$A$6000,"NP",Registros!$B$2:$B$6000,$A21)&gt;0,1,0)</f>
        <v>1</v>
      </c>
      <c r="F21">
        <f>IF($E21=1,SUMIFS(Registros!$F$2:$F$6000,Registros!$A$2:$A$6000,"NP",Registros!$B$2:$B$6000,$A21),0)</f>
        <v>75</v>
      </c>
      <c r="G21">
        <f>IF(COUNTIFS(Registros!$A$2:$A$6000,"MOV",Registros!$B$2:$B$6000,$A21)&gt;0,1,0)</f>
        <v>0</v>
      </c>
      <c r="H21">
        <f>IF($G21=1,SUMIFS(Registros!$F$2:$F$6000,Registros!$A$2:$A$6000,"MOV",Registros!$B$2:$B$6000,$A21),0)</f>
        <v>0</v>
      </c>
      <c r="I21">
        <f>IF(COUNTIFS(Registros!$A$2:$A$6000,"CS",Registros!$B$2:$B$6000,$A21)&gt;0,1,0)</f>
        <v>0</v>
      </c>
      <c r="J21">
        <f>IF($I21=1,SUMIFS(Registros!$I$2:$I$6000,Registros!$A$2:$A$6000,"CS",Registros!$B$2:$B$6000,$A21),0)</f>
        <v>0</v>
      </c>
      <c r="K21">
        <f>IF(COUNTIFS(Winback!$K$2:$K$300,$A21)&gt;0,1,0)</f>
        <v>0</v>
      </c>
      <c r="L21">
        <f>IF(AND($K21=1,LEFT($A21,3)="WB-"),SUMIFS(Winback!$D$2:$D$300,Winback!$K$2:$K$300,$A21),0)</f>
        <v>0</v>
      </c>
      <c r="M21">
        <f>IF(OR($E21=1,$G21=1,SUMIFS(Registros!$J$2:$J$6000,Registros!$B$2:$B$6000,$A21)&gt;0),1,0)</f>
        <v>1</v>
      </c>
      <c r="N21">
        <f>IF($J21&gt;0,1,IF(COUNTIFS(Registros!$A$2:$A$6000,"CS",Registros!$B$2:$B$6000,$A21,Registros!$K$2:$K$6000,"&lt;&gt;")&gt;0,1,0))</f>
        <v>0</v>
      </c>
      <c r="O21" t="str">
        <f t="shared" si="0"/>
        <v>SOLO MÓVIL</v>
      </c>
      <c r="P21" t="str">
        <f t="shared" si="1"/>
        <v>Ofrecer fijo + internet (FLBBTV)</v>
      </c>
      <c r="Q21">
        <f t="shared" si="2"/>
        <v>75</v>
      </c>
      <c r="R21" t="str">
        <f>IFERROR(VLOOKUP($A21,Registros!$B$2:$G$6000,6,0),IFERROR(INDEX(Winback!$C$2:$C$300,MATCH($A21,Winback!$K$2:$K$300,0)),""))</f>
        <v>Yamali Rodriguez</v>
      </c>
      <c r="S21" t="str">
        <f t="shared" si="3"/>
        <v>NP</v>
      </c>
      <c r="T21">
        <f t="shared" si="4"/>
        <v>1</v>
      </c>
    </row>
    <row r="22" spans="1:20" x14ac:dyDescent="0.35">
      <c r="A22" t="s">
        <v>125</v>
      </c>
      <c r="B22" t="s">
        <v>126</v>
      </c>
      <c r="C22" t="s">
        <v>127</v>
      </c>
      <c r="D22" t="s">
        <v>128</v>
      </c>
      <c r="E22">
        <f>IF(COUNTIFS(Registros!$A$2:$A$6000,"NP",Registros!$B$2:$B$6000,$A22)&gt;0,1,0)</f>
        <v>1</v>
      </c>
      <c r="F22">
        <f>IF($E22=1,SUMIFS(Registros!$F$2:$F$6000,Registros!$A$2:$A$6000,"NP",Registros!$B$2:$B$6000,$A22),0)</f>
        <v>42</v>
      </c>
      <c r="G22">
        <f>IF(COUNTIFS(Registros!$A$2:$A$6000,"MOV",Registros!$B$2:$B$6000,$A22)&gt;0,1,0)</f>
        <v>0</v>
      </c>
      <c r="H22">
        <f>IF($G22=1,SUMIFS(Registros!$F$2:$F$6000,Registros!$A$2:$A$6000,"MOV",Registros!$B$2:$B$6000,$A22),0)</f>
        <v>0</v>
      </c>
      <c r="I22">
        <f>IF(COUNTIFS(Registros!$A$2:$A$6000,"CS",Registros!$B$2:$B$6000,$A22)&gt;0,1,0)</f>
        <v>0</v>
      </c>
      <c r="J22">
        <f>IF($I22=1,SUMIFS(Registros!$I$2:$I$6000,Registros!$A$2:$A$6000,"CS",Registros!$B$2:$B$6000,$A22),0)</f>
        <v>0</v>
      </c>
      <c r="K22">
        <f>IF(COUNTIFS(Winback!$K$2:$K$300,$A22)&gt;0,1,0)</f>
        <v>0</v>
      </c>
      <c r="L22">
        <f>IF(AND($K22=1,LEFT($A22,3)="WB-"),SUMIFS(Winback!$D$2:$D$300,Winback!$K$2:$K$300,$A22),0)</f>
        <v>0</v>
      </c>
      <c r="M22">
        <f>IF(OR($E22=1,$G22=1,SUMIFS(Registros!$J$2:$J$6000,Registros!$B$2:$B$6000,$A22)&gt;0),1,0)</f>
        <v>1</v>
      </c>
      <c r="N22">
        <f>IF($J22&gt;0,1,IF(COUNTIFS(Registros!$A$2:$A$6000,"CS",Registros!$B$2:$B$6000,$A22,Registros!$K$2:$K$6000,"&lt;&gt;")&gt;0,1,0))</f>
        <v>0</v>
      </c>
      <c r="O22" t="str">
        <f t="shared" si="0"/>
        <v>SOLO MÓVIL</v>
      </c>
      <c r="P22" t="str">
        <f t="shared" si="1"/>
        <v>Ofrecer fijo + internet (FLBBTV)</v>
      </c>
      <c r="Q22">
        <f t="shared" si="2"/>
        <v>42</v>
      </c>
      <c r="R22" t="str">
        <f>IFERROR(VLOOKUP($A22,Registros!$B$2:$G$6000,6,0),IFERROR(INDEX(Winback!$C$2:$C$300,MATCH($A22,Winback!$K$2:$K$300,0)),""))</f>
        <v>Osiris Aguilar</v>
      </c>
      <c r="S22" t="str">
        <f t="shared" si="3"/>
        <v>NP</v>
      </c>
      <c r="T22">
        <f t="shared" si="4"/>
        <v>1</v>
      </c>
    </row>
    <row r="23" spans="1:20" x14ac:dyDescent="0.35">
      <c r="A23" t="s">
        <v>130</v>
      </c>
      <c r="B23" t="s">
        <v>131</v>
      </c>
      <c r="C23" t="s">
        <v>132</v>
      </c>
      <c r="D23" t="s">
        <v>133</v>
      </c>
      <c r="E23">
        <f>IF(COUNTIFS(Registros!$A$2:$A$6000,"NP",Registros!$B$2:$B$6000,$A23)&gt;0,1,0)</f>
        <v>1</v>
      </c>
      <c r="F23">
        <f>IF($E23=1,SUMIFS(Registros!$F$2:$F$6000,Registros!$A$2:$A$6000,"NP",Registros!$B$2:$B$6000,$A23),0)</f>
        <v>15</v>
      </c>
      <c r="G23">
        <f>IF(COUNTIFS(Registros!$A$2:$A$6000,"MOV",Registros!$B$2:$B$6000,$A23)&gt;0,1,0)</f>
        <v>0</v>
      </c>
      <c r="H23">
        <f>IF($G23=1,SUMIFS(Registros!$F$2:$F$6000,Registros!$A$2:$A$6000,"MOV",Registros!$B$2:$B$6000,$A23),0)</f>
        <v>0</v>
      </c>
      <c r="I23">
        <f>IF(COUNTIFS(Registros!$A$2:$A$6000,"CS",Registros!$B$2:$B$6000,$A23)&gt;0,1,0)</f>
        <v>0</v>
      </c>
      <c r="J23">
        <f>IF($I23=1,SUMIFS(Registros!$I$2:$I$6000,Registros!$A$2:$A$6000,"CS",Registros!$B$2:$B$6000,$A23),0)</f>
        <v>0</v>
      </c>
      <c r="K23">
        <f>IF(COUNTIFS(Winback!$K$2:$K$300,$A23)&gt;0,1,0)</f>
        <v>0</v>
      </c>
      <c r="L23">
        <f>IF(AND($K23=1,LEFT($A23,3)="WB-"),SUMIFS(Winback!$D$2:$D$300,Winback!$K$2:$K$300,$A23),0)</f>
        <v>0</v>
      </c>
      <c r="M23">
        <f>IF(OR($E23=1,$G23=1,SUMIFS(Registros!$J$2:$J$6000,Registros!$B$2:$B$6000,$A23)&gt;0),1,0)</f>
        <v>1</v>
      </c>
      <c r="N23">
        <f>IF($J23&gt;0,1,IF(COUNTIFS(Registros!$A$2:$A$6000,"CS",Registros!$B$2:$B$6000,$A23,Registros!$K$2:$K$6000,"&lt;&gt;")&gt;0,1,0))</f>
        <v>0</v>
      </c>
      <c r="O23" t="str">
        <f t="shared" si="0"/>
        <v>SOLO MÓVIL</v>
      </c>
      <c r="P23" t="str">
        <f t="shared" si="1"/>
        <v>Ofrecer fijo + internet (FLBBTV)</v>
      </c>
      <c r="Q23">
        <f t="shared" si="2"/>
        <v>15</v>
      </c>
      <c r="R23" t="str">
        <f>IFERROR(VLOOKUP($A23,Registros!$B$2:$G$6000,6,0),IFERROR(INDEX(Winback!$C$2:$C$300,MATCH($A23,Winback!$K$2:$K$300,0)),""))</f>
        <v>Karla Mc Intryre</v>
      </c>
      <c r="S23" t="str">
        <f t="shared" si="3"/>
        <v>NP</v>
      </c>
      <c r="T23">
        <f t="shared" si="4"/>
        <v>1</v>
      </c>
    </row>
    <row r="24" spans="1:20" x14ac:dyDescent="0.35">
      <c r="A24" t="s">
        <v>135</v>
      </c>
      <c r="B24" t="s">
        <v>136</v>
      </c>
      <c r="C24" t="s">
        <v>137</v>
      </c>
      <c r="D24" t="s">
        <v>138</v>
      </c>
      <c r="E24">
        <f>IF(COUNTIFS(Registros!$A$2:$A$6000,"NP",Registros!$B$2:$B$6000,$A24)&gt;0,1,0)</f>
        <v>1</v>
      </c>
      <c r="F24">
        <f>IF($E24=1,SUMIFS(Registros!$F$2:$F$6000,Registros!$A$2:$A$6000,"NP",Registros!$B$2:$B$6000,$A24),0)</f>
        <v>21.75</v>
      </c>
      <c r="G24">
        <f>IF(COUNTIFS(Registros!$A$2:$A$6000,"MOV",Registros!$B$2:$B$6000,$A24)&gt;0,1,0)</f>
        <v>0</v>
      </c>
      <c r="H24">
        <f>IF($G24=1,SUMIFS(Registros!$F$2:$F$6000,Registros!$A$2:$A$6000,"MOV",Registros!$B$2:$B$6000,$A24),0)</f>
        <v>0</v>
      </c>
      <c r="I24">
        <f>IF(COUNTIFS(Registros!$A$2:$A$6000,"CS",Registros!$B$2:$B$6000,$A24)&gt;0,1,0)</f>
        <v>0</v>
      </c>
      <c r="J24">
        <f>IF($I24=1,SUMIFS(Registros!$I$2:$I$6000,Registros!$A$2:$A$6000,"CS",Registros!$B$2:$B$6000,$A24),0)</f>
        <v>0</v>
      </c>
      <c r="K24">
        <f>IF(COUNTIFS(Winback!$K$2:$K$300,$A24)&gt;0,1,0)</f>
        <v>0</v>
      </c>
      <c r="L24">
        <f>IF(AND($K24=1,LEFT($A24,3)="WB-"),SUMIFS(Winback!$D$2:$D$300,Winback!$K$2:$K$300,$A24),0)</f>
        <v>0</v>
      </c>
      <c r="M24">
        <f>IF(OR($E24=1,$G24=1,SUMIFS(Registros!$J$2:$J$6000,Registros!$B$2:$B$6000,$A24)&gt;0),1,0)</f>
        <v>1</v>
      </c>
      <c r="N24">
        <f>IF($J24&gt;0,1,IF(COUNTIFS(Registros!$A$2:$A$6000,"CS",Registros!$B$2:$B$6000,$A24,Registros!$K$2:$K$6000,"&lt;&gt;")&gt;0,1,0))</f>
        <v>0</v>
      </c>
      <c r="O24" t="str">
        <f t="shared" si="0"/>
        <v>SOLO MÓVIL</v>
      </c>
      <c r="P24" t="str">
        <f t="shared" si="1"/>
        <v>Ofrecer fijo + internet (FLBBTV)</v>
      </c>
      <c r="Q24">
        <f t="shared" si="2"/>
        <v>21.75</v>
      </c>
      <c r="R24" t="str">
        <f>IFERROR(VLOOKUP($A24,Registros!$B$2:$G$6000,6,0),IFERROR(INDEX(Winback!$C$2:$C$300,MATCH($A24,Winback!$K$2:$K$300,0)),""))</f>
        <v>Solanye Acuña</v>
      </c>
      <c r="S24" t="str">
        <f t="shared" si="3"/>
        <v>NP</v>
      </c>
      <c r="T24">
        <f t="shared" si="4"/>
        <v>1</v>
      </c>
    </row>
    <row r="25" spans="1:20" x14ac:dyDescent="0.35">
      <c r="A25" t="s">
        <v>140</v>
      </c>
      <c r="B25" t="s">
        <v>141</v>
      </c>
      <c r="C25" t="s">
        <v>142</v>
      </c>
      <c r="D25" t="s">
        <v>143</v>
      </c>
      <c r="E25">
        <f>IF(COUNTIFS(Registros!$A$2:$A$6000,"NP",Registros!$B$2:$B$6000,$A25)&gt;0,1,0)</f>
        <v>1</v>
      </c>
      <c r="F25">
        <f>IF($E25=1,SUMIFS(Registros!$F$2:$F$6000,Registros!$A$2:$A$6000,"NP",Registros!$B$2:$B$6000,$A25),0)</f>
        <v>40</v>
      </c>
      <c r="G25">
        <f>IF(COUNTIFS(Registros!$A$2:$A$6000,"MOV",Registros!$B$2:$B$6000,$A25)&gt;0,1,0)</f>
        <v>0</v>
      </c>
      <c r="H25">
        <f>IF($G25=1,SUMIFS(Registros!$F$2:$F$6000,Registros!$A$2:$A$6000,"MOV",Registros!$B$2:$B$6000,$A25),0)</f>
        <v>0</v>
      </c>
      <c r="I25">
        <f>IF(COUNTIFS(Registros!$A$2:$A$6000,"CS",Registros!$B$2:$B$6000,$A25)&gt;0,1,0)</f>
        <v>0</v>
      </c>
      <c r="J25">
        <f>IF($I25=1,SUMIFS(Registros!$I$2:$I$6000,Registros!$A$2:$A$6000,"CS",Registros!$B$2:$B$6000,$A25),0)</f>
        <v>0</v>
      </c>
      <c r="K25">
        <f>IF(COUNTIFS(Winback!$K$2:$K$300,$A25)&gt;0,1,0)</f>
        <v>0</v>
      </c>
      <c r="L25">
        <f>IF(AND($K25=1,LEFT($A25,3)="WB-"),SUMIFS(Winback!$D$2:$D$300,Winback!$K$2:$K$300,$A25),0)</f>
        <v>0</v>
      </c>
      <c r="M25">
        <f>IF(OR($E25=1,$G25=1,SUMIFS(Registros!$J$2:$J$6000,Registros!$B$2:$B$6000,$A25)&gt;0),1,0)</f>
        <v>1</v>
      </c>
      <c r="N25">
        <f>IF($J25&gt;0,1,IF(COUNTIFS(Registros!$A$2:$A$6000,"CS",Registros!$B$2:$B$6000,$A25,Registros!$K$2:$K$6000,"&lt;&gt;")&gt;0,1,0))</f>
        <v>0</v>
      </c>
      <c r="O25" t="str">
        <f t="shared" si="0"/>
        <v>SOLO MÓVIL</v>
      </c>
      <c r="P25" t="str">
        <f t="shared" si="1"/>
        <v>Ofrecer fijo + internet (FLBBTV)</v>
      </c>
      <c r="Q25">
        <f t="shared" si="2"/>
        <v>40</v>
      </c>
      <c r="R25" t="str">
        <f>IFERROR(VLOOKUP($A25,Registros!$B$2:$G$6000,6,0),IFERROR(INDEX(Winback!$C$2:$C$300,MATCH($A25,Winback!$K$2:$K$300,0)),""))</f>
        <v>Michelle Zambrano</v>
      </c>
      <c r="S25" t="str">
        <f t="shared" si="3"/>
        <v>NP</v>
      </c>
      <c r="T25">
        <f t="shared" si="4"/>
        <v>1</v>
      </c>
    </row>
    <row r="26" spans="1:20" x14ac:dyDescent="0.35">
      <c r="A26" t="s">
        <v>145</v>
      </c>
      <c r="B26" t="s">
        <v>146</v>
      </c>
      <c r="C26" t="s">
        <v>147</v>
      </c>
      <c r="D26" t="s">
        <v>148</v>
      </c>
      <c r="E26">
        <f>IF(COUNTIFS(Registros!$A$2:$A$6000,"NP",Registros!$B$2:$B$6000,$A26)&gt;0,1,0)</f>
        <v>1</v>
      </c>
      <c r="F26">
        <f>IF($E26=1,SUMIFS(Registros!$F$2:$F$6000,Registros!$A$2:$A$6000,"NP",Registros!$B$2:$B$6000,$A26),0)</f>
        <v>15</v>
      </c>
      <c r="G26">
        <f>IF(COUNTIFS(Registros!$A$2:$A$6000,"MOV",Registros!$B$2:$B$6000,$A26)&gt;0,1,0)</f>
        <v>0</v>
      </c>
      <c r="H26">
        <f>IF($G26=1,SUMIFS(Registros!$F$2:$F$6000,Registros!$A$2:$A$6000,"MOV",Registros!$B$2:$B$6000,$A26),0)</f>
        <v>0</v>
      </c>
      <c r="I26">
        <f>IF(COUNTIFS(Registros!$A$2:$A$6000,"CS",Registros!$B$2:$B$6000,$A26)&gt;0,1,0)</f>
        <v>0</v>
      </c>
      <c r="J26">
        <f>IF($I26=1,SUMIFS(Registros!$I$2:$I$6000,Registros!$A$2:$A$6000,"CS",Registros!$B$2:$B$6000,$A26),0)</f>
        <v>0</v>
      </c>
      <c r="K26">
        <f>IF(COUNTIFS(Winback!$K$2:$K$300,$A26)&gt;0,1,0)</f>
        <v>0</v>
      </c>
      <c r="L26">
        <f>IF(AND($K26=1,LEFT($A26,3)="WB-"),SUMIFS(Winback!$D$2:$D$300,Winback!$K$2:$K$300,$A26),0)</f>
        <v>0</v>
      </c>
      <c r="M26">
        <f>IF(OR($E26=1,$G26=1,SUMIFS(Registros!$J$2:$J$6000,Registros!$B$2:$B$6000,$A26)&gt;0),1,0)</f>
        <v>1</v>
      </c>
      <c r="N26">
        <f>IF($J26&gt;0,1,IF(COUNTIFS(Registros!$A$2:$A$6000,"CS",Registros!$B$2:$B$6000,$A26,Registros!$K$2:$K$6000,"&lt;&gt;")&gt;0,1,0))</f>
        <v>0</v>
      </c>
      <c r="O26" t="str">
        <f t="shared" si="0"/>
        <v>SOLO MÓVIL</v>
      </c>
      <c r="P26" t="str">
        <f t="shared" si="1"/>
        <v>Ofrecer fijo + internet (FLBBTV)</v>
      </c>
      <c r="Q26">
        <f t="shared" si="2"/>
        <v>15</v>
      </c>
      <c r="R26" t="str">
        <f>IFERROR(VLOOKUP($A26,Registros!$B$2:$G$6000,6,0),IFERROR(INDEX(Winback!$C$2:$C$300,MATCH($A26,Winback!$K$2:$K$300,0)),""))</f>
        <v>Ines Lizbeth Trujillo</v>
      </c>
      <c r="S26" t="str">
        <f t="shared" si="3"/>
        <v>NP</v>
      </c>
      <c r="T26">
        <f t="shared" si="4"/>
        <v>1</v>
      </c>
    </row>
    <row r="27" spans="1:20" x14ac:dyDescent="0.35">
      <c r="A27" t="s">
        <v>150</v>
      </c>
      <c r="B27" t="s">
        <v>151</v>
      </c>
      <c r="C27" t="s">
        <v>152</v>
      </c>
      <c r="D27" t="s">
        <v>153</v>
      </c>
      <c r="E27">
        <f>IF(COUNTIFS(Registros!$A$2:$A$6000,"NP",Registros!$B$2:$B$6000,$A27)&gt;0,1,0)</f>
        <v>1</v>
      </c>
      <c r="F27">
        <f>IF($E27=1,SUMIFS(Registros!$F$2:$F$6000,Registros!$A$2:$A$6000,"NP",Registros!$B$2:$B$6000,$A27),0)</f>
        <v>30</v>
      </c>
      <c r="G27">
        <f>IF(COUNTIFS(Registros!$A$2:$A$6000,"MOV",Registros!$B$2:$B$6000,$A27)&gt;0,1,0)</f>
        <v>0</v>
      </c>
      <c r="H27">
        <f>IF($G27=1,SUMIFS(Registros!$F$2:$F$6000,Registros!$A$2:$A$6000,"MOV",Registros!$B$2:$B$6000,$A27),0)</f>
        <v>0</v>
      </c>
      <c r="I27">
        <f>IF(COUNTIFS(Registros!$A$2:$A$6000,"CS",Registros!$B$2:$B$6000,$A27)&gt;0,1,0)</f>
        <v>0</v>
      </c>
      <c r="J27">
        <f>IF($I27=1,SUMIFS(Registros!$I$2:$I$6000,Registros!$A$2:$A$6000,"CS",Registros!$B$2:$B$6000,$A27),0)</f>
        <v>0</v>
      </c>
      <c r="K27">
        <f>IF(COUNTIFS(Winback!$K$2:$K$300,$A27)&gt;0,1,0)</f>
        <v>0</v>
      </c>
      <c r="L27">
        <f>IF(AND($K27=1,LEFT($A27,3)="WB-"),SUMIFS(Winback!$D$2:$D$300,Winback!$K$2:$K$300,$A27),0)</f>
        <v>0</v>
      </c>
      <c r="M27">
        <f>IF(OR($E27=1,$G27=1,SUMIFS(Registros!$J$2:$J$6000,Registros!$B$2:$B$6000,$A27)&gt;0),1,0)</f>
        <v>1</v>
      </c>
      <c r="N27">
        <f>IF($J27&gt;0,1,IF(COUNTIFS(Registros!$A$2:$A$6000,"CS",Registros!$B$2:$B$6000,$A27,Registros!$K$2:$K$6000,"&lt;&gt;")&gt;0,1,0))</f>
        <v>0</v>
      </c>
      <c r="O27" t="str">
        <f t="shared" si="0"/>
        <v>SOLO MÓVIL</v>
      </c>
      <c r="P27" t="str">
        <f t="shared" si="1"/>
        <v>Ofrecer fijo + internet (FLBBTV)</v>
      </c>
      <c r="Q27">
        <f t="shared" si="2"/>
        <v>30</v>
      </c>
      <c r="R27" t="str">
        <f>IFERROR(VLOOKUP($A27,Registros!$B$2:$G$6000,6,0),IFERROR(INDEX(Winback!$C$2:$C$300,MATCH($A27,Winback!$K$2:$K$300,0)),""))</f>
        <v>Alejandra Mabel Hawkins</v>
      </c>
      <c r="S27" t="str">
        <f t="shared" si="3"/>
        <v>NP</v>
      </c>
      <c r="T27">
        <f t="shared" si="4"/>
        <v>1</v>
      </c>
    </row>
    <row r="28" spans="1:20" x14ac:dyDescent="0.35">
      <c r="A28" t="s">
        <v>155</v>
      </c>
      <c r="B28" t="s">
        <v>156</v>
      </c>
      <c r="C28" t="s">
        <v>157</v>
      </c>
      <c r="D28" t="s">
        <v>158</v>
      </c>
      <c r="E28">
        <f>IF(COUNTIFS(Registros!$A$2:$A$6000,"NP",Registros!$B$2:$B$6000,$A28)&gt;0,1,0)</f>
        <v>1</v>
      </c>
      <c r="F28">
        <f>IF($E28=1,SUMIFS(Registros!$F$2:$F$6000,Registros!$A$2:$A$6000,"NP",Registros!$B$2:$B$6000,$A28),0)</f>
        <v>16.25</v>
      </c>
      <c r="G28">
        <f>IF(COUNTIFS(Registros!$A$2:$A$6000,"MOV",Registros!$B$2:$B$6000,$A28)&gt;0,1,0)</f>
        <v>0</v>
      </c>
      <c r="H28">
        <f>IF($G28=1,SUMIFS(Registros!$F$2:$F$6000,Registros!$A$2:$A$6000,"MOV",Registros!$B$2:$B$6000,$A28),0)</f>
        <v>0</v>
      </c>
      <c r="I28">
        <f>IF(COUNTIFS(Registros!$A$2:$A$6000,"CS",Registros!$B$2:$B$6000,$A28)&gt;0,1,0)</f>
        <v>0</v>
      </c>
      <c r="J28">
        <f>IF($I28=1,SUMIFS(Registros!$I$2:$I$6000,Registros!$A$2:$A$6000,"CS",Registros!$B$2:$B$6000,$A28),0)</f>
        <v>0</v>
      </c>
      <c r="K28">
        <f>IF(COUNTIFS(Winback!$K$2:$K$300,$A28)&gt;0,1,0)</f>
        <v>0</v>
      </c>
      <c r="L28">
        <f>IF(AND($K28=1,LEFT($A28,3)="WB-"),SUMIFS(Winback!$D$2:$D$300,Winback!$K$2:$K$300,$A28),0)</f>
        <v>0</v>
      </c>
      <c r="M28">
        <f>IF(OR($E28=1,$G28=1,SUMIFS(Registros!$J$2:$J$6000,Registros!$B$2:$B$6000,$A28)&gt;0),1,0)</f>
        <v>1</v>
      </c>
      <c r="N28">
        <f>IF($J28&gt;0,1,IF(COUNTIFS(Registros!$A$2:$A$6000,"CS",Registros!$B$2:$B$6000,$A28,Registros!$K$2:$K$6000,"&lt;&gt;")&gt;0,1,0))</f>
        <v>0</v>
      </c>
      <c r="O28" t="str">
        <f t="shared" si="0"/>
        <v>SOLO MÓVIL</v>
      </c>
      <c r="P28" t="str">
        <f t="shared" si="1"/>
        <v>Ofrecer fijo + internet (FLBBTV)</v>
      </c>
      <c r="Q28">
        <f t="shared" si="2"/>
        <v>16.25</v>
      </c>
      <c r="R28" t="str">
        <f>IFERROR(VLOOKUP($A28,Registros!$B$2:$G$6000,6,0),IFERROR(INDEX(Winback!$C$2:$C$300,MATCH($A28,Winback!$K$2:$K$300,0)),""))</f>
        <v>Maria Fernanda</v>
      </c>
      <c r="S28" t="str">
        <f t="shared" si="3"/>
        <v>NP</v>
      </c>
      <c r="T28">
        <f t="shared" si="4"/>
        <v>1</v>
      </c>
    </row>
    <row r="29" spans="1:20" x14ac:dyDescent="0.35">
      <c r="A29" t="s">
        <v>160</v>
      </c>
      <c r="B29" t="s">
        <v>161</v>
      </c>
      <c r="C29" t="s">
        <v>162</v>
      </c>
      <c r="D29" t="s">
        <v>163</v>
      </c>
      <c r="E29">
        <f>IF(COUNTIFS(Registros!$A$2:$A$6000,"NP",Registros!$B$2:$B$6000,$A29)&gt;0,1,0)</f>
        <v>1</v>
      </c>
      <c r="F29">
        <f>IF($E29=1,SUMIFS(Registros!$F$2:$F$6000,Registros!$A$2:$A$6000,"NP",Registros!$B$2:$B$6000,$A29),0)</f>
        <v>86</v>
      </c>
      <c r="G29">
        <f>IF(COUNTIFS(Registros!$A$2:$A$6000,"MOV",Registros!$B$2:$B$6000,$A29)&gt;0,1,0)</f>
        <v>0</v>
      </c>
      <c r="H29">
        <f>IF($G29=1,SUMIFS(Registros!$F$2:$F$6000,Registros!$A$2:$A$6000,"MOV",Registros!$B$2:$B$6000,$A29),0)</f>
        <v>0</v>
      </c>
      <c r="I29">
        <f>IF(COUNTIFS(Registros!$A$2:$A$6000,"CS",Registros!$B$2:$B$6000,$A29)&gt;0,1,0)</f>
        <v>0</v>
      </c>
      <c r="J29">
        <f>IF($I29=1,SUMIFS(Registros!$I$2:$I$6000,Registros!$A$2:$A$6000,"CS",Registros!$B$2:$B$6000,$A29),0)</f>
        <v>0</v>
      </c>
      <c r="K29">
        <f>IF(COUNTIFS(Winback!$K$2:$K$300,$A29)&gt;0,1,0)</f>
        <v>0</v>
      </c>
      <c r="L29">
        <f>IF(AND($K29=1,LEFT($A29,3)="WB-"),SUMIFS(Winback!$D$2:$D$300,Winback!$K$2:$K$300,$A29),0)</f>
        <v>0</v>
      </c>
      <c r="M29">
        <f>IF(OR($E29=1,$G29=1,SUMIFS(Registros!$J$2:$J$6000,Registros!$B$2:$B$6000,$A29)&gt;0),1,0)</f>
        <v>1</v>
      </c>
      <c r="N29">
        <f>IF($J29&gt;0,1,IF(COUNTIFS(Registros!$A$2:$A$6000,"CS",Registros!$B$2:$B$6000,$A29,Registros!$K$2:$K$6000,"&lt;&gt;")&gt;0,1,0))</f>
        <v>0</v>
      </c>
      <c r="O29" t="str">
        <f t="shared" si="0"/>
        <v>SOLO MÓVIL</v>
      </c>
      <c r="P29" t="str">
        <f t="shared" si="1"/>
        <v>Ofrecer fijo + internet (FLBBTV)</v>
      </c>
      <c r="Q29">
        <f t="shared" si="2"/>
        <v>86</v>
      </c>
      <c r="R29" t="str">
        <f>IFERROR(VLOOKUP($A29,Registros!$B$2:$G$6000,6,0),IFERROR(INDEX(Winback!$C$2:$C$300,MATCH($A29,Winback!$K$2:$K$300,0)),""))</f>
        <v>Yarelis Tulloch</v>
      </c>
      <c r="S29" t="str">
        <f t="shared" si="3"/>
        <v>NP</v>
      </c>
      <c r="T29">
        <f t="shared" si="4"/>
        <v>1</v>
      </c>
    </row>
    <row r="30" spans="1:20" x14ac:dyDescent="0.35">
      <c r="A30" t="s">
        <v>165</v>
      </c>
      <c r="B30" t="s">
        <v>166</v>
      </c>
      <c r="C30" t="s">
        <v>167</v>
      </c>
      <c r="D30" t="s">
        <v>168</v>
      </c>
      <c r="E30">
        <f>IF(COUNTIFS(Registros!$A$2:$A$6000,"NP",Registros!$B$2:$B$6000,$A30)&gt;0,1,0)</f>
        <v>1</v>
      </c>
      <c r="F30">
        <f>IF($E30=1,SUMIFS(Registros!$F$2:$F$6000,Registros!$A$2:$A$6000,"NP",Registros!$B$2:$B$6000,$A30),0)</f>
        <v>15</v>
      </c>
      <c r="G30">
        <f>IF(COUNTIFS(Registros!$A$2:$A$6000,"MOV",Registros!$B$2:$B$6000,$A30)&gt;0,1,0)</f>
        <v>0</v>
      </c>
      <c r="H30">
        <f>IF($G30=1,SUMIFS(Registros!$F$2:$F$6000,Registros!$A$2:$A$6000,"MOV",Registros!$B$2:$B$6000,$A30),0)</f>
        <v>0</v>
      </c>
      <c r="I30">
        <f>IF(COUNTIFS(Registros!$A$2:$A$6000,"CS",Registros!$B$2:$B$6000,$A30)&gt;0,1,0)</f>
        <v>0</v>
      </c>
      <c r="J30">
        <f>IF($I30=1,SUMIFS(Registros!$I$2:$I$6000,Registros!$A$2:$A$6000,"CS",Registros!$B$2:$B$6000,$A30),0)</f>
        <v>0</v>
      </c>
      <c r="K30">
        <f>IF(COUNTIFS(Winback!$K$2:$K$300,$A30)&gt;0,1,0)</f>
        <v>0</v>
      </c>
      <c r="L30">
        <f>IF(AND($K30=1,LEFT($A30,3)="WB-"),SUMIFS(Winback!$D$2:$D$300,Winback!$K$2:$K$300,$A30),0)</f>
        <v>0</v>
      </c>
      <c r="M30">
        <f>IF(OR($E30=1,$G30=1,SUMIFS(Registros!$J$2:$J$6000,Registros!$B$2:$B$6000,$A30)&gt;0),1,0)</f>
        <v>1</v>
      </c>
      <c r="N30">
        <f>IF($J30&gt;0,1,IF(COUNTIFS(Registros!$A$2:$A$6000,"CS",Registros!$B$2:$B$6000,$A30,Registros!$K$2:$K$6000,"&lt;&gt;")&gt;0,1,0))</f>
        <v>0</v>
      </c>
      <c r="O30" t="str">
        <f t="shared" si="0"/>
        <v>SOLO MÓVIL</v>
      </c>
      <c r="P30" t="str">
        <f t="shared" si="1"/>
        <v>Ofrecer fijo + internet (FLBBTV)</v>
      </c>
      <c r="Q30">
        <f t="shared" si="2"/>
        <v>15</v>
      </c>
      <c r="R30" t="str">
        <f>IFERROR(VLOOKUP($A30,Registros!$B$2:$G$6000,6,0),IFERROR(INDEX(Winback!$C$2:$C$300,MATCH($A30,Winback!$K$2:$K$300,0)),""))</f>
        <v>Abril Aparicio</v>
      </c>
      <c r="S30" t="str">
        <f t="shared" si="3"/>
        <v>NP</v>
      </c>
      <c r="T30">
        <f t="shared" si="4"/>
        <v>1</v>
      </c>
    </row>
    <row r="31" spans="1:20" x14ac:dyDescent="0.35">
      <c r="A31" t="s">
        <v>170</v>
      </c>
      <c r="B31" t="s">
        <v>171</v>
      </c>
      <c r="C31" t="s">
        <v>172</v>
      </c>
      <c r="D31" t="s">
        <v>173</v>
      </c>
      <c r="E31">
        <f>IF(COUNTIFS(Registros!$A$2:$A$6000,"NP",Registros!$B$2:$B$6000,$A31)&gt;0,1,0)</f>
        <v>1</v>
      </c>
      <c r="F31">
        <f>IF($E31=1,SUMIFS(Registros!$F$2:$F$6000,Registros!$A$2:$A$6000,"NP",Registros!$B$2:$B$6000,$A31),0)</f>
        <v>87.48</v>
      </c>
      <c r="G31">
        <f>IF(COUNTIFS(Registros!$A$2:$A$6000,"MOV",Registros!$B$2:$B$6000,$A31)&gt;0,1,0)</f>
        <v>0</v>
      </c>
      <c r="H31">
        <f>IF($G31=1,SUMIFS(Registros!$F$2:$F$6000,Registros!$A$2:$A$6000,"MOV",Registros!$B$2:$B$6000,$A31),0)</f>
        <v>0</v>
      </c>
      <c r="I31">
        <f>IF(COUNTIFS(Registros!$A$2:$A$6000,"CS",Registros!$B$2:$B$6000,$A31)&gt;0,1,0)</f>
        <v>0</v>
      </c>
      <c r="J31">
        <f>IF($I31=1,SUMIFS(Registros!$I$2:$I$6000,Registros!$A$2:$A$6000,"CS",Registros!$B$2:$B$6000,$A31),0)</f>
        <v>0</v>
      </c>
      <c r="K31">
        <f>IF(COUNTIFS(Winback!$K$2:$K$300,$A31)&gt;0,1,0)</f>
        <v>0</v>
      </c>
      <c r="L31">
        <f>IF(AND($K31=1,LEFT($A31,3)="WB-"),SUMIFS(Winback!$D$2:$D$300,Winback!$K$2:$K$300,$A31),0)</f>
        <v>0</v>
      </c>
      <c r="M31">
        <f>IF(OR($E31=1,$G31=1,SUMIFS(Registros!$J$2:$J$6000,Registros!$B$2:$B$6000,$A31)&gt;0),1,0)</f>
        <v>1</v>
      </c>
      <c r="N31">
        <f>IF($J31&gt;0,1,IF(COUNTIFS(Registros!$A$2:$A$6000,"CS",Registros!$B$2:$B$6000,$A31,Registros!$K$2:$K$6000,"&lt;&gt;")&gt;0,1,0))</f>
        <v>0</v>
      </c>
      <c r="O31" t="str">
        <f t="shared" si="0"/>
        <v>SOLO MÓVIL</v>
      </c>
      <c r="P31" t="str">
        <f t="shared" si="1"/>
        <v>Ofrecer fijo + internet (FLBBTV)</v>
      </c>
      <c r="Q31">
        <f t="shared" si="2"/>
        <v>87.48</v>
      </c>
      <c r="R31" t="str">
        <f>IFERROR(VLOOKUP($A31,Registros!$B$2:$G$6000,6,0),IFERROR(INDEX(Winback!$C$2:$C$300,MATCH($A31,Winback!$K$2:$K$300,0)),""))</f>
        <v>Yariela Galarce</v>
      </c>
      <c r="S31" t="str">
        <f t="shared" si="3"/>
        <v>NP</v>
      </c>
      <c r="T31">
        <f t="shared" si="4"/>
        <v>1</v>
      </c>
    </row>
    <row r="32" spans="1:20" x14ac:dyDescent="0.35">
      <c r="A32" t="s">
        <v>175</v>
      </c>
      <c r="B32" t="s">
        <v>176</v>
      </c>
      <c r="C32" t="s">
        <v>177</v>
      </c>
      <c r="D32" t="s">
        <v>178</v>
      </c>
      <c r="E32">
        <f>IF(COUNTIFS(Registros!$A$2:$A$6000,"NP",Registros!$B$2:$B$6000,$A32)&gt;0,1,0)</f>
        <v>1</v>
      </c>
      <c r="F32">
        <f>IF($E32=1,SUMIFS(Registros!$F$2:$F$6000,Registros!$A$2:$A$6000,"NP",Registros!$B$2:$B$6000,$A32),0)</f>
        <v>150.5</v>
      </c>
      <c r="G32">
        <f>IF(COUNTIFS(Registros!$A$2:$A$6000,"MOV",Registros!$B$2:$B$6000,$A32)&gt;0,1,0)</f>
        <v>0</v>
      </c>
      <c r="H32">
        <f>IF($G32=1,SUMIFS(Registros!$F$2:$F$6000,Registros!$A$2:$A$6000,"MOV",Registros!$B$2:$B$6000,$A32),0)</f>
        <v>0</v>
      </c>
      <c r="I32">
        <f>IF(COUNTIFS(Registros!$A$2:$A$6000,"CS",Registros!$B$2:$B$6000,$A32)&gt;0,1,0)</f>
        <v>0</v>
      </c>
      <c r="J32">
        <f>IF($I32=1,SUMIFS(Registros!$I$2:$I$6000,Registros!$A$2:$A$6000,"CS",Registros!$B$2:$B$6000,$A32),0)</f>
        <v>0</v>
      </c>
      <c r="K32">
        <f>IF(COUNTIFS(Winback!$K$2:$K$300,$A32)&gt;0,1,0)</f>
        <v>0</v>
      </c>
      <c r="L32">
        <f>IF(AND($K32=1,LEFT($A32,3)="WB-"),SUMIFS(Winback!$D$2:$D$300,Winback!$K$2:$K$300,$A32),0)</f>
        <v>0</v>
      </c>
      <c r="M32">
        <f>IF(OR($E32=1,$G32=1,SUMIFS(Registros!$J$2:$J$6000,Registros!$B$2:$B$6000,$A32)&gt;0),1,0)</f>
        <v>1</v>
      </c>
      <c r="N32">
        <f>IF($J32&gt;0,1,IF(COUNTIFS(Registros!$A$2:$A$6000,"CS",Registros!$B$2:$B$6000,$A32,Registros!$K$2:$K$6000,"&lt;&gt;")&gt;0,1,0))</f>
        <v>0</v>
      </c>
      <c r="O32" t="str">
        <f t="shared" si="0"/>
        <v>SOLO MÓVIL</v>
      </c>
      <c r="P32" t="str">
        <f t="shared" si="1"/>
        <v>Ofrecer fijo + internet (FLBBTV)</v>
      </c>
      <c r="Q32">
        <f t="shared" si="2"/>
        <v>150.5</v>
      </c>
      <c r="R32" t="str">
        <f>IFERROR(VLOOKUP($A32,Registros!$B$2:$G$6000,6,0),IFERROR(INDEX(Winback!$C$2:$C$300,MATCH($A32,Winback!$K$2:$K$300,0)),""))</f>
        <v>Nailyn Martinez</v>
      </c>
      <c r="S32" t="str">
        <f t="shared" si="3"/>
        <v>NP</v>
      </c>
      <c r="T32">
        <f t="shared" si="4"/>
        <v>1</v>
      </c>
    </row>
    <row r="33" spans="1:20" x14ac:dyDescent="0.35">
      <c r="A33" t="s">
        <v>180</v>
      </c>
      <c r="B33" t="s">
        <v>181</v>
      </c>
      <c r="C33" t="s">
        <v>182</v>
      </c>
      <c r="D33" t="s">
        <v>183</v>
      </c>
      <c r="E33">
        <f>IF(COUNTIFS(Registros!$A$2:$A$6000,"NP",Registros!$B$2:$B$6000,$A33)&gt;0,1,0)</f>
        <v>1</v>
      </c>
      <c r="F33">
        <f>IF($E33=1,SUMIFS(Registros!$F$2:$F$6000,Registros!$A$2:$A$6000,"NP",Registros!$B$2:$B$6000,$A33),0)</f>
        <v>82.95</v>
      </c>
      <c r="G33">
        <f>IF(COUNTIFS(Registros!$A$2:$A$6000,"MOV",Registros!$B$2:$B$6000,$A33)&gt;0,1,0)</f>
        <v>0</v>
      </c>
      <c r="H33">
        <f>IF($G33=1,SUMIFS(Registros!$F$2:$F$6000,Registros!$A$2:$A$6000,"MOV",Registros!$B$2:$B$6000,$A33),0)</f>
        <v>0</v>
      </c>
      <c r="I33">
        <f>IF(COUNTIFS(Registros!$A$2:$A$6000,"CS",Registros!$B$2:$B$6000,$A33)&gt;0,1,0)</f>
        <v>0</v>
      </c>
      <c r="J33">
        <f>IF($I33=1,SUMIFS(Registros!$I$2:$I$6000,Registros!$A$2:$A$6000,"CS",Registros!$B$2:$B$6000,$A33),0)</f>
        <v>0</v>
      </c>
      <c r="K33">
        <f>IF(COUNTIFS(Winback!$K$2:$K$300,$A33)&gt;0,1,0)</f>
        <v>0</v>
      </c>
      <c r="L33">
        <f>IF(AND($K33=1,LEFT($A33,3)="WB-"),SUMIFS(Winback!$D$2:$D$300,Winback!$K$2:$K$300,$A33),0)</f>
        <v>0</v>
      </c>
      <c r="M33">
        <f>IF(OR($E33=1,$G33=1,SUMIFS(Registros!$J$2:$J$6000,Registros!$B$2:$B$6000,$A33)&gt;0),1,0)</f>
        <v>1</v>
      </c>
      <c r="N33">
        <f>IF($J33&gt;0,1,IF(COUNTIFS(Registros!$A$2:$A$6000,"CS",Registros!$B$2:$B$6000,$A33,Registros!$K$2:$K$6000,"&lt;&gt;")&gt;0,1,0))</f>
        <v>0</v>
      </c>
      <c r="O33" t="str">
        <f t="shared" si="0"/>
        <v>SOLO MÓVIL</v>
      </c>
      <c r="P33" t="str">
        <f t="shared" si="1"/>
        <v>Ofrecer fijo + internet (FLBBTV)</v>
      </c>
      <c r="Q33">
        <f t="shared" si="2"/>
        <v>82.95</v>
      </c>
      <c r="R33" t="str">
        <f>IFERROR(VLOOKUP($A33,Registros!$B$2:$G$6000,6,0),IFERROR(INDEX(Winback!$C$2:$C$300,MATCH($A33,Winback!$K$2:$K$300,0)),""))</f>
        <v>Yamali Rodriguez</v>
      </c>
      <c r="S33" t="str">
        <f t="shared" si="3"/>
        <v>NP</v>
      </c>
      <c r="T33">
        <f t="shared" si="4"/>
        <v>1</v>
      </c>
    </row>
    <row r="34" spans="1:20" x14ac:dyDescent="0.35">
      <c r="A34" t="s">
        <v>185</v>
      </c>
      <c r="B34" t="s">
        <v>186</v>
      </c>
      <c r="C34" t="s">
        <v>187</v>
      </c>
      <c r="D34" t="s">
        <v>188</v>
      </c>
      <c r="E34">
        <f>IF(COUNTIFS(Registros!$A$2:$A$6000,"NP",Registros!$B$2:$B$6000,$A34)&gt;0,1,0)</f>
        <v>1</v>
      </c>
      <c r="F34">
        <f>IF($E34=1,SUMIFS(Registros!$F$2:$F$6000,Registros!$A$2:$A$6000,"NP",Registros!$B$2:$B$6000,$A34),0)</f>
        <v>166.5</v>
      </c>
      <c r="G34">
        <f>IF(COUNTIFS(Registros!$A$2:$A$6000,"MOV",Registros!$B$2:$B$6000,$A34)&gt;0,1,0)</f>
        <v>0</v>
      </c>
      <c r="H34">
        <f>IF($G34=1,SUMIFS(Registros!$F$2:$F$6000,Registros!$A$2:$A$6000,"MOV",Registros!$B$2:$B$6000,$A34),0)</f>
        <v>0</v>
      </c>
      <c r="I34">
        <f>IF(COUNTIFS(Registros!$A$2:$A$6000,"CS",Registros!$B$2:$B$6000,$A34)&gt;0,1,0)</f>
        <v>0</v>
      </c>
      <c r="J34">
        <f>IF($I34=1,SUMIFS(Registros!$I$2:$I$6000,Registros!$A$2:$A$6000,"CS",Registros!$B$2:$B$6000,$A34),0)</f>
        <v>0</v>
      </c>
      <c r="K34">
        <f>IF(COUNTIFS(Winback!$K$2:$K$300,$A34)&gt;0,1,0)</f>
        <v>0</v>
      </c>
      <c r="L34">
        <f>IF(AND($K34=1,LEFT($A34,3)="WB-"),SUMIFS(Winback!$D$2:$D$300,Winback!$K$2:$K$300,$A34),0)</f>
        <v>0</v>
      </c>
      <c r="M34">
        <f>IF(OR($E34=1,$G34=1,SUMIFS(Registros!$J$2:$J$6000,Registros!$B$2:$B$6000,$A34)&gt;0),1,0)</f>
        <v>1</v>
      </c>
      <c r="N34">
        <f>IF($J34&gt;0,1,IF(COUNTIFS(Registros!$A$2:$A$6000,"CS",Registros!$B$2:$B$6000,$A34,Registros!$K$2:$K$6000,"&lt;&gt;")&gt;0,1,0))</f>
        <v>0</v>
      </c>
      <c r="O34" t="str">
        <f t="shared" si="0"/>
        <v>SOLO MÓVIL</v>
      </c>
      <c r="P34" t="str">
        <f t="shared" si="1"/>
        <v>Ofrecer fijo + internet (FLBBTV)</v>
      </c>
      <c r="Q34">
        <f t="shared" si="2"/>
        <v>166.5</v>
      </c>
      <c r="R34" t="str">
        <f>IFERROR(VLOOKUP($A34,Registros!$B$2:$G$6000,6,0),IFERROR(INDEX(Winback!$C$2:$C$300,MATCH($A34,Winback!$K$2:$K$300,0)),""))</f>
        <v>Osiris Aguilar</v>
      </c>
      <c r="S34" t="str">
        <f t="shared" si="3"/>
        <v>NP</v>
      </c>
      <c r="T34">
        <f t="shared" si="4"/>
        <v>1</v>
      </c>
    </row>
    <row r="35" spans="1:20" x14ac:dyDescent="0.35">
      <c r="A35" t="s">
        <v>192</v>
      </c>
      <c r="B35" t="s">
        <v>193</v>
      </c>
      <c r="C35" t="s">
        <v>194</v>
      </c>
      <c r="D35" t="s">
        <v>195</v>
      </c>
      <c r="E35">
        <f>IF(COUNTIFS(Registros!$A$2:$A$6000,"NP",Registros!$B$2:$B$6000,$A35)&gt;0,1,0)</f>
        <v>1</v>
      </c>
      <c r="F35">
        <f>IF($E35=1,SUMIFS(Registros!$F$2:$F$6000,Registros!$A$2:$A$6000,"NP",Registros!$B$2:$B$6000,$A35),0)</f>
        <v>15</v>
      </c>
      <c r="G35">
        <f>IF(COUNTIFS(Registros!$A$2:$A$6000,"MOV",Registros!$B$2:$B$6000,$A35)&gt;0,1,0)</f>
        <v>0</v>
      </c>
      <c r="H35">
        <f>IF($G35=1,SUMIFS(Registros!$F$2:$F$6000,Registros!$A$2:$A$6000,"MOV",Registros!$B$2:$B$6000,$A35),0)</f>
        <v>0</v>
      </c>
      <c r="I35">
        <f>IF(COUNTIFS(Registros!$A$2:$A$6000,"CS",Registros!$B$2:$B$6000,$A35)&gt;0,1,0)</f>
        <v>0</v>
      </c>
      <c r="J35">
        <f>IF($I35=1,SUMIFS(Registros!$I$2:$I$6000,Registros!$A$2:$A$6000,"CS",Registros!$B$2:$B$6000,$A35),0)</f>
        <v>0</v>
      </c>
      <c r="K35">
        <f>IF(COUNTIFS(Winback!$K$2:$K$300,$A35)&gt;0,1,0)</f>
        <v>0</v>
      </c>
      <c r="L35">
        <f>IF(AND($K35=1,LEFT($A35,3)="WB-"),SUMIFS(Winback!$D$2:$D$300,Winback!$K$2:$K$300,$A35),0)</f>
        <v>0</v>
      </c>
      <c r="M35">
        <f>IF(OR($E35=1,$G35=1,SUMIFS(Registros!$J$2:$J$6000,Registros!$B$2:$B$6000,$A35)&gt;0),1,0)</f>
        <v>1</v>
      </c>
      <c r="N35">
        <f>IF($J35&gt;0,1,IF(COUNTIFS(Registros!$A$2:$A$6000,"CS",Registros!$B$2:$B$6000,$A35,Registros!$K$2:$K$6000,"&lt;&gt;")&gt;0,1,0))</f>
        <v>0</v>
      </c>
      <c r="O35" t="str">
        <f t="shared" si="0"/>
        <v>SOLO MÓVIL</v>
      </c>
      <c r="P35" t="str">
        <f t="shared" si="1"/>
        <v>Ofrecer fijo + internet (FLBBTV)</v>
      </c>
      <c r="Q35">
        <f t="shared" si="2"/>
        <v>15</v>
      </c>
      <c r="R35" t="str">
        <f>IFERROR(VLOOKUP($A35,Registros!$B$2:$G$6000,6,0),IFERROR(INDEX(Winback!$C$2:$C$300,MATCH($A35,Winback!$K$2:$K$300,0)),""))</f>
        <v>Michelle Zambrano</v>
      </c>
      <c r="S35" t="str">
        <f t="shared" si="3"/>
        <v>NP</v>
      </c>
      <c r="T35">
        <f t="shared" si="4"/>
        <v>1</v>
      </c>
    </row>
    <row r="36" spans="1:20" x14ac:dyDescent="0.35">
      <c r="A36" t="s">
        <v>197</v>
      </c>
      <c r="B36" t="s">
        <v>198</v>
      </c>
      <c r="C36" t="s">
        <v>199</v>
      </c>
      <c r="D36" t="s">
        <v>200</v>
      </c>
      <c r="E36">
        <f>IF(COUNTIFS(Registros!$A$2:$A$6000,"NP",Registros!$B$2:$B$6000,$A36)&gt;0,1,0)</f>
        <v>1</v>
      </c>
      <c r="F36">
        <f>IF($E36=1,SUMIFS(Registros!$F$2:$F$6000,Registros!$A$2:$A$6000,"NP",Registros!$B$2:$B$6000,$A36),0)</f>
        <v>121.96</v>
      </c>
      <c r="G36">
        <f>IF(COUNTIFS(Registros!$A$2:$A$6000,"MOV",Registros!$B$2:$B$6000,$A36)&gt;0,1,0)</f>
        <v>0</v>
      </c>
      <c r="H36">
        <f>IF($G36=1,SUMIFS(Registros!$F$2:$F$6000,Registros!$A$2:$A$6000,"MOV",Registros!$B$2:$B$6000,$A36),0)</f>
        <v>0</v>
      </c>
      <c r="I36">
        <f>IF(COUNTIFS(Registros!$A$2:$A$6000,"CS",Registros!$B$2:$B$6000,$A36)&gt;0,1,0)</f>
        <v>0</v>
      </c>
      <c r="J36">
        <f>IF($I36=1,SUMIFS(Registros!$I$2:$I$6000,Registros!$A$2:$A$6000,"CS",Registros!$B$2:$B$6000,$A36),0)</f>
        <v>0</v>
      </c>
      <c r="K36">
        <f>IF(COUNTIFS(Winback!$K$2:$K$300,$A36)&gt;0,1,0)</f>
        <v>0</v>
      </c>
      <c r="L36">
        <f>IF(AND($K36=1,LEFT($A36,3)="WB-"),SUMIFS(Winback!$D$2:$D$300,Winback!$K$2:$K$300,$A36),0)</f>
        <v>0</v>
      </c>
      <c r="M36">
        <f>IF(OR($E36=1,$G36=1,SUMIFS(Registros!$J$2:$J$6000,Registros!$B$2:$B$6000,$A36)&gt;0),1,0)</f>
        <v>1</v>
      </c>
      <c r="N36">
        <f>IF($J36&gt;0,1,IF(COUNTIFS(Registros!$A$2:$A$6000,"CS",Registros!$B$2:$B$6000,$A36,Registros!$K$2:$K$6000,"&lt;&gt;")&gt;0,1,0))</f>
        <v>0</v>
      </c>
      <c r="O36" t="str">
        <f t="shared" si="0"/>
        <v>SOLO MÓVIL</v>
      </c>
      <c r="P36" t="str">
        <f t="shared" si="1"/>
        <v>Ofrecer fijo + internet (FLBBTV)</v>
      </c>
      <c r="Q36">
        <f t="shared" si="2"/>
        <v>121.96</v>
      </c>
      <c r="R36" t="str">
        <f>IFERROR(VLOOKUP($A36,Registros!$B$2:$G$6000,6,0),IFERROR(INDEX(Winback!$C$2:$C$300,MATCH($A36,Winback!$K$2:$K$300,0)),""))</f>
        <v>Ines Lizbeth Trujillo</v>
      </c>
      <c r="S36" t="str">
        <f t="shared" si="3"/>
        <v>NP</v>
      </c>
      <c r="T36">
        <f t="shared" si="4"/>
        <v>1</v>
      </c>
    </row>
    <row r="37" spans="1:20" x14ac:dyDescent="0.35">
      <c r="A37" t="s">
        <v>202</v>
      </c>
      <c r="B37" t="s">
        <v>203</v>
      </c>
      <c r="C37" t="s">
        <v>204</v>
      </c>
      <c r="D37" t="s">
        <v>205</v>
      </c>
      <c r="E37">
        <f>IF(COUNTIFS(Registros!$A$2:$A$6000,"NP",Registros!$B$2:$B$6000,$A37)&gt;0,1,0)</f>
        <v>1</v>
      </c>
      <c r="F37">
        <f>IF($E37=1,SUMIFS(Registros!$F$2:$F$6000,Registros!$A$2:$A$6000,"NP",Registros!$B$2:$B$6000,$A37),0)</f>
        <v>20.75</v>
      </c>
      <c r="G37">
        <f>IF(COUNTIFS(Registros!$A$2:$A$6000,"MOV",Registros!$B$2:$B$6000,$A37)&gt;0,1,0)</f>
        <v>0</v>
      </c>
      <c r="H37">
        <f>IF($G37=1,SUMIFS(Registros!$F$2:$F$6000,Registros!$A$2:$A$6000,"MOV",Registros!$B$2:$B$6000,$A37),0)</f>
        <v>0</v>
      </c>
      <c r="I37">
        <f>IF(COUNTIFS(Registros!$A$2:$A$6000,"CS",Registros!$B$2:$B$6000,$A37)&gt;0,1,0)</f>
        <v>0</v>
      </c>
      <c r="J37">
        <f>IF($I37=1,SUMIFS(Registros!$I$2:$I$6000,Registros!$A$2:$A$6000,"CS",Registros!$B$2:$B$6000,$A37),0)</f>
        <v>0</v>
      </c>
      <c r="K37">
        <f>IF(COUNTIFS(Winback!$K$2:$K$300,$A37)&gt;0,1,0)</f>
        <v>0</v>
      </c>
      <c r="L37">
        <f>IF(AND($K37=1,LEFT($A37,3)="WB-"),SUMIFS(Winback!$D$2:$D$300,Winback!$K$2:$K$300,$A37),0)</f>
        <v>0</v>
      </c>
      <c r="M37">
        <f>IF(OR($E37=1,$G37=1,SUMIFS(Registros!$J$2:$J$6000,Registros!$B$2:$B$6000,$A37)&gt;0),1,0)</f>
        <v>1</v>
      </c>
      <c r="N37">
        <f>IF($J37&gt;0,1,IF(COUNTIFS(Registros!$A$2:$A$6000,"CS",Registros!$B$2:$B$6000,$A37,Registros!$K$2:$K$6000,"&lt;&gt;")&gt;0,1,0))</f>
        <v>0</v>
      </c>
      <c r="O37" t="str">
        <f t="shared" si="0"/>
        <v>SOLO MÓVIL</v>
      </c>
      <c r="P37" t="str">
        <f t="shared" si="1"/>
        <v>Ofrecer fijo + internet (FLBBTV)</v>
      </c>
      <c r="Q37">
        <f t="shared" si="2"/>
        <v>20.75</v>
      </c>
      <c r="R37" t="str">
        <f>IFERROR(VLOOKUP($A37,Registros!$B$2:$G$6000,6,0),IFERROR(INDEX(Winback!$C$2:$C$300,MATCH($A37,Winback!$K$2:$K$300,0)),""))</f>
        <v>Alejandra Mabel Hawkins</v>
      </c>
      <c r="S37" t="str">
        <f t="shared" si="3"/>
        <v>NP</v>
      </c>
      <c r="T37">
        <f t="shared" si="4"/>
        <v>1</v>
      </c>
    </row>
    <row r="38" spans="1:20" x14ac:dyDescent="0.35">
      <c r="A38" t="s">
        <v>207</v>
      </c>
      <c r="B38" t="s">
        <v>208</v>
      </c>
      <c r="C38" t="s">
        <v>209</v>
      </c>
      <c r="D38" t="s">
        <v>210</v>
      </c>
      <c r="E38">
        <f>IF(COUNTIFS(Registros!$A$2:$A$6000,"NP",Registros!$B$2:$B$6000,$A38)&gt;0,1,0)</f>
        <v>1</v>
      </c>
      <c r="F38">
        <f>IF($E38=1,SUMIFS(Registros!$F$2:$F$6000,Registros!$A$2:$A$6000,"NP",Registros!$B$2:$B$6000,$A38),0)</f>
        <v>31</v>
      </c>
      <c r="G38">
        <f>IF(COUNTIFS(Registros!$A$2:$A$6000,"MOV",Registros!$B$2:$B$6000,$A38)&gt;0,1,0)</f>
        <v>0</v>
      </c>
      <c r="H38">
        <f>IF($G38=1,SUMIFS(Registros!$F$2:$F$6000,Registros!$A$2:$A$6000,"MOV",Registros!$B$2:$B$6000,$A38),0)</f>
        <v>0</v>
      </c>
      <c r="I38">
        <f>IF(COUNTIFS(Registros!$A$2:$A$6000,"CS",Registros!$B$2:$B$6000,$A38)&gt;0,1,0)</f>
        <v>0</v>
      </c>
      <c r="J38">
        <f>IF($I38=1,SUMIFS(Registros!$I$2:$I$6000,Registros!$A$2:$A$6000,"CS",Registros!$B$2:$B$6000,$A38),0)</f>
        <v>0</v>
      </c>
      <c r="K38">
        <f>IF(COUNTIFS(Winback!$K$2:$K$300,$A38)&gt;0,1,0)</f>
        <v>0</v>
      </c>
      <c r="L38">
        <f>IF(AND($K38=1,LEFT($A38,3)="WB-"),SUMIFS(Winback!$D$2:$D$300,Winback!$K$2:$K$300,$A38),0)</f>
        <v>0</v>
      </c>
      <c r="M38">
        <f>IF(OR($E38=1,$G38=1,SUMIFS(Registros!$J$2:$J$6000,Registros!$B$2:$B$6000,$A38)&gt;0),1,0)</f>
        <v>1</v>
      </c>
      <c r="N38">
        <f>IF($J38&gt;0,1,IF(COUNTIFS(Registros!$A$2:$A$6000,"CS",Registros!$B$2:$B$6000,$A38,Registros!$K$2:$K$6000,"&lt;&gt;")&gt;0,1,0))</f>
        <v>0</v>
      </c>
      <c r="O38" t="str">
        <f t="shared" si="0"/>
        <v>SOLO MÓVIL</v>
      </c>
      <c r="P38" t="str">
        <f t="shared" si="1"/>
        <v>Ofrecer fijo + internet (FLBBTV)</v>
      </c>
      <c r="Q38">
        <f t="shared" si="2"/>
        <v>31</v>
      </c>
      <c r="R38" t="str">
        <f>IFERROR(VLOOKUP($A38,Registros!$B$2:$G$6000,6,0),IFERROR(INDEX(Winback!$C$2:$C$300,MATCH($A38,Winback!$K$2:$K$300,0)),""))</f>
        <v>Maria Fernanda</v>
      </c>
      <c r="S38" t="str">
        <f t="shared" si="3"/>
        <v>NP</v>
      </c>
      <c r="T38">
        <f t="shared" si="4"/>
        <v>1</v>
      </c>
    </row>
    <row r="39" spans="1:20" x14ac:dyDescent="0.35">
      <c r="A39" t="s">
        <v>212</v>
      </c>
      <c r="B39" t="s">
        <v>213</v>
      </c>
      <c r="C39" t="s">
        <v>214</v>
      </c>
      <c r="D39" t="s">
        <v>215</v>
      </c>
      <c r="E39">
        <f>IF(COUNTIFS(Registros!$A$2:$A$6000,"NP",Registros!$B$2:$B$6000,$A39)&gt;0,1,0)</f>
        <v>1</v>
      </c>
      <c r="F39">
        <f>IF($E39=1,SUMIFS(Registros!$F$2:$F$6000,Registros!$A$2:$A$6000,"NP",Registros!$B$2:$B$6000,$A39),0)</f>
        <v>32.5</v>
      </c>
      <c r="G39">
        <f>IF(COUNTIFS(Registros!$A$2:$A$6000,"MOV",Registros!$B$2:$B$6000,$A39)&gt;0,1,0)</f>
        <v>0</v>
      </c>
      <c r="H39">
        <f>IF($G39=1,SUMIFS(Registros!$F$2:$F$6000,Registros!$A$2:$A$6000,"MOV",Registros!$B$2:$B$6000,$A39),0)</f>
        <v>0</v>
      </c>
      <c r="I39">
        <f>IF(COUNTIFS(Registros!$A$2:$A$6000,"CS",Registros!$B$2:$B$6000,$A39)&gt;0,1,0)</f>
        <v>0</v>
      </c>
      <c r="J39">
        <f>IF($I39=1,SUMIFS(Registros!$I$2:$I$6000,Registros!$A$2:$A$6000,"CS",Registros!$B$2:$B$6000,$A39),0)</f>
        <v>0</v>
      </c>
      <c r="K39">
        <f>IF(COUNTIFS(Winback!$K$2:$K$300,$A39)&gt;0,1,0)</f>
        <v>0</v>
      </c>
      <c r="L39">
        <f>IF(AND($K39=1,LEFT($A39,3)="WB-"),SUMIFS(Winback!$D$2:$D$300,Winback!$K$2:$K$300,$A39),0)</f>
        <v>0</v>
      </c>
      <c r="M39">
        <f>IF(OR($E39=1,$G39=1,SUMIFS(Registros!$J$2:$J$6000,Registros!$B$2:$B$6000,$A39)&gt;0),1,0)</f>
        <v>1</v>
      </c>
      <c r="N39">
        <f>IF($J39&gt;0,1,IF(COUNTIFS(Registros!$A$2:$A$6000,"CS",Registros!$B$2:$B$6000,$A39,Registros!$K$2:$K$6000,"&lt;&gt;")&gt;0,1,0))</f>
        <v>0</v>
      </c>
      <c r="O39" t="str">
        <f t="shared" si="0"/>
        <v>SOLO MÓVIL</v>
      </c>
      <c r="P39" t="str">
        <f t="shared" si="1"/>
        <v>Ofrecer fijo + internet (FLBBTV)</v>
      </c>
      <c r="Q39">
        <f t="shared" si="2"/>
        <v>32.5</v>
      </c>
      <c r="R39" t="str">
        <f>IFERROR(VLOOKUP($A39,Registros!$B$2:$G$6000,6,0),IFERROR(INDEX(Winback!$C$2:$C$300,MATCH($A39,Winback!$K$2:$K$300,0)),""))</f>
        <v>Yarelis Tulloch</v>
      </c>
      <c r="S39" t="str">
        <f t="shared" si="3"/>
        <v>NP</v>
      </c>
      <c r="T39">
        <f t="shared" si="4"/>
        <v>1</v>
      </c>
    </row>
    <row r="40" spans="1:20" x14ac:dyDescent="0.35">
      <c r="A40" t="s">
        <v>217</v>
      </c>
      <c r="B40" t="s">
        <v>218</v>
      </c>
      <c r="C40" t="s">
        <v>219</v>
      </c>
      <c r="D40" t="s">
        <v>220</v>
      </c>
      <c r="E40">
        <f>IF(COUNTIFS(Registros!$A$2:$A$6000,"NP",Registros!$B$2:$B$6000,$A40)&gt;0,1,0)</f>
        <v>1</v>
      </c>
      <c r="F40">
        <f>IF($E40=1,SUMIFS(Registros!$F$2:$F$6000,Registros!$A$2:$A$6000,"NP",Registros!$B$2:$B$6000,$A40),0)</f>
        <v>137.5</v>
      </c>
      <c r="G40">
        <f>IF(COUNTIFS(Registros!$A$2:$A$6000,"MOV",Registros!$B$2:$B$6000,$A40)&gt;0,1,0)</f>
        <v>0</v>
      </c>
      <c r="H40">
        <f>IF($G40=1,SUMIFS(Registros!$F$2:$F$6000,Registros!$A$2:$A$6000,"MOV",Registros!$B$2:$B$6000,$A40),0)</f>
        <v>0</v>
      </c>
      <c r="I40">
        <f>IF(COUNTIFS(Registros!$A$2:$A$6000,"CS",Registros!$B$2:$B$6000,$A40)&gt;0,1,0)</f>
        <v>0</v>
      </c>
      <c r="J40">
        <f>IF($I40=1,SUMIFS(Registros!$I$2:$I$6000,Registros!$A$2:$A$6000,"CS",Registros!$B$2:$B$6000,$A40),0)</f>
        <v>0</v>
      </c>
      <c r="K40">
        <f>IF(COUNTIFS(Winback!$K$2:$K$300,$A40)&gt;0,1,0)</f>
        <v>0</v>
      </c>
      <c r="L40">
        <f>IF(AND($K40=1,LEFT($A40,3)="WB-"),SUMIFS(Winback!$D$2:$D$300,Winback!$K$2:$K$300,$A40),0)</f>
        <v>0</v>
      </c>
      <c r="M40">
        <f>IF(OR($E40=1,$G40=1,SUMIFS(Registros!$J$2:$J$6000,Registros!$B$2:$B$6000,$A40)&gt;0),1,0)</f>
        <v>1</v>
      </c>
      <c r="N40">
        <f>IF($J40&gt;0,1,IF(COUNTIFS(Registros!$A$2:$A$6000,"CS",Registros!$B$2:$B$6000,$A40,Registros!$K$2:$K$6000,"&lt;&gt;")&gt;0,1,0))</f>
        <v>0</v>
      </c>
      <c r="O40" t="str">
        <f t="shared" si="0"/>
        <v>SOLO MÓVIL</v>
      </c>
      <c r="P40" t="str">
        <f t="shared" si="1"/>
        <v>Ofrecer fijo + internet (FLBBTV)</v>
      </c>
      <c r="Q40">
        <f t="shared" si="2"/>
        <v>137.5</v>
      </c>
      <c r="R40" t="str">
        <f>IFERROR(VLOOKUP($A40,Registros!$B$2:$G$6000,6,0),IFERROR(INDEX(Winback!$C$2:$C$300,MATCH($A40,Winback!$K$2:$K$300,0)),""))</f>
        <v>Abril Aparicio</v>
      </c>
      <c r="S40" t="str">
        <f t="shared" si="3"/>
        <v>NP</v>
      </c>
      <c r="T40">
        <f t="shared" si="4"/>
        <v>1</v>
      </c>
    </row>
    <row r="41" spans="1:20" x14ac:dyDescent="0.35">
      <c r="A41" t="s">
        <v>222</v>
      </c>
      <c r="B41" t="s">
        <v>223</v>
      </c>
      <c r="C41" t="s">
        <v>224</v>
      </c>
      <c r="D41" t="s">
        <v>225</v>
      </c>
      <c r="E41">
        <f>IF(COUNTIFS(Registros!$A$2:$A$6000,"NP",Registros!$B$2:$B$6000,$A41)&gt;0,1,0)</f>
        <v>1</v>
      </c>
      <c r="F41">
        <f>IF($E41=1,SUMIFS(Registros!$F$2:$F$6000,Registros!$A$2:$A$6000,"NP",Registros!$B$2:$B$6000,$A41),0)</f>
        <v>16.25</v>
      </c>
      <c r="G41">
        <f>IF(COUNTIFS(Registros!$A$2:$A$6000,"MOV",Registros!$B$2:$B$6000,$A41)&gt;0,1,0)</f>
        <v>0</v>
      </c>
      <c r="H41">
        <f>IF($G41=1,SUMIFS(Registros!$F$2:$F$6000,Registros!$A$2:$A$6000,"MOV",Registros!$B$2:$B$6000,$A41),0)</f>
        <v>0</v>
      </c>
      <c r="I41">
        <f>IF(COUNTIFS(Registros!$A$2:$A$6000,"CS",Registros!$B$2:$B$6000,$A41)&gt;0,1,0)</f>
        <v>0</v>
      </c>
      <c r="J41">
        <f>IF($I41=1,SUMIFS(Registros!$I$2:$I$6000,Registros!$A$2:$A$6000,"CS",Registros!$B$2:$B$6000,$A41),0)</f>
        <v>0</v>
      </c>
      <c r="K41">
        <f>IF(COUNTIFS(Winback!$K$2:$K$300,$A41)&gt;0,1,0)</f>
        <v>0</v>
      </c>
      <c r="L41">
        <f>IF(AND($K41=1,LEFT($A41,3)="WB-"),SUMIFS(Winback!$D$2:$D$300,Winback!$K$2:$K$300,$A41),0)</f>
        <v>0</v>
      </c>
      <c r="M41">
        <f>IF(OR($E41=1,$G41=1,SUMIFS(Registros!$J$2:$J$6000,Registros!$B$2:$B$6000,$A41)&gt;0),1,0)</f>
        <v>1</v>
      </c>
      <c r="N41">
        <f>IF($J41&gt;0,1,IF(COUNTIFS(Registros!$A$2:$A$6000,"CS",Registros!$B$2:$B$6000,$A41,Registros!$K$2:$K$6000,"&lt;&gt;")&gt;0,1,0))</f>
        <v>0</v>
      </c>
      <c r="O41" t="str">
        <f t="shared" si="0"/>
        <v>SOLO MÓVIL</v>
      </c>
      <c r="P41" t="str">
        <f t="shared" si="1"/>
        <v>Ofrecer fijo + internet (FLBBTV)</v>
      </c>
      <c r="Q41">
        <f t="shared" si="2"/>
        <v>16.25</v>
      </c>
      <c r="R41" t="str">
        <f>IFERROR(VLOOKUP($A41,Registros!$B$2:$G$6000,6,0),IFERROR(INDEX(Winback!$C$2:$C$300,MATCH($A41,Winback!$K$2:$K$300,0)),""))</f>
        <v>Yariela Galarce</v>
      </c>
      <c r="S41" t="str">
        <f t="shared" si="3"/>
        <v>NP</v>
      </c>
      <c r="T41">
        <f t="shared" si="4"/>
        <v>1</v>
      </c>
    </row>
    <row r="42" spans="1:20" x14ac:dyDescent="0.35">
      <c r="A42" t="s">
        <v>227</v>
      </c>
      <c r="B42" t="s">
        <v>228</v>
      </c>
      <c r="C42" t="s">
        <v>229</v>
      </c>
      <c r="D42" t="s">
        <v>230</v>
      </c>
      <c r="E42">
        <f>IF(COUNTIFS(Registros!$A$2:$A$6000,"NP",Registros!$B$2:$B$6000,$A42)&gt;0,1,0)</f>
        <v>1</v>
      </c>
      <c r="F42">
        <f>IF($E42=1,SUMIFS(Registros!$F$2:$F$6000,Registros!$A$2:$A$6000,"NP",Registros!$B$2:$B$6000,$A42),0)</f>
        <v>15</v>
      </c>
      <c r="G42">
        <f>IF(COUNTIFS(Registros!$A$2:$A$6000,"MOV",Registros!$B$2:$B$6000,$A42)&gt;0,1,0)</f>
        <v>0</v>
      </c>
      <c r="H42">
        <f>IF($G42=1,SUMIFS(Registros!$F$2:$F$6000,Registros!$A$2:$A$6000,"MOV",Registros!$B$2:$B$6000,$A42),0)</f>
        <v>0</v>
      </c>
      <c r="I42">
        <f>IF(COUNTIFS(Registros!$A$2:$A$6000,"CS",Registros!$B$2:$B$6000,$A42)&gt;0,1,0)</f>
        <v>0</v>
      </c>
      <c r="J42">
        <f>IF($I42=1,SUMIFS(Registros!$I$2:$I$6000,Registros!$A$2:$A$6000,"CS",Registros!$B$2:$B$6000,$A42),0)</f>
        <v>0</v>
      </c>
      <c r="K42">
        <f>IF(COUNTIFS(Winback!$K$2:$K$300,$A42)&gt;0,1,0)</f>
        <v>0</v>
      </c>
      <c r="L42">
        <f>IF(AND($K42=1,LEFT($A42,3)="WB-"),SUMIFS(Winback!$D$2:$D$300,Winback!$K$2:$K$300,$A42),0)</f>
        <v>0</v>
      </c>
      <c r="M42">
        <f>IF(OR($E42=1,$G42=1,SUMIFS(Registros!$J$2:$J$6000,Registros!$B$2:$B$6000,$A42)&gt;0),1,0)</f>
        <v>1</v>
      </c>
      <c r="N42">
        <f>IF($J42&gt;0,1,IF(COUNTIFS(Registros!$A$2:$A$6000,"CS",Registros!$B$2:$B$6000,$A42,Registros!$K$2:$K$6000,"&lt;&gt;")&gt;0,1,0))</f>
        <v>0</v>
      </c>
      <c r="O42" t="str">
        <f t="shared" si="0"/>
        <v>SOLO MÓVIL</v>
      </c>
      <c r="P42" t="str">
        <f t="shared" si="1"/>
        <v>Ofrecer fijo + internet (FLBBTV)</v>
      </c>
      <c r="Q42">
        <f t="shared" si="2"/>
        <v>15</v>
      </c>
      <c r="R42" t="str">
        <f>IFERROR(VLOOKUP($A42,Registros!$B$2:$G$6000,6,0),IFERROR(INDEX(Winback!$C$2:$C$300,MATCH($A42,Winback!$K$2:$K$300,0)),""))</f>
        <v>Nailyn Martinez</v>
      </c>
      <c r="S42" t="str">
        <f t="shared" si="3"/>
        <v>NP</v>
      </c>
      <c r="T42">
        <f t="shared" si="4"/>
        <v>1</v>
      </c>
    </row>
    <row r="43" spans="1:20" x14ac:dyDescent="0.35">
      <c r="A43" t="s">
        <v>232</v>
      </c>
      <c r="B43" t="s">
        <v>233</v>
      </c>
      <c r="C43" t="s">
        <v>234</v>
      </c>
      <c r="D43" t="s">
        <v>235</v>
      </c>
      <c r="E43">
        <f>IF(COUNTIFS(Registros!$A$2:$A$6000,"NP",Registros!$B$2:$B$6000,$A43)&gt;0,1,0)</f>
        <v>1</v>
      </c>
      <c r="F43">
        <f>IF($E43=1,SUMIFS(Registros!$F$2:$F$6000,Registros!$A$2:$A$6000,"NP",Registros!$B$2:$B$6000,$A43),0)</f>
        <v>17.579999999999998</v>
      </c>
      <c r="G43">
        <f>IF(COUNTIFS(Registros!$A$2:$A$6000,"MOV",Registros!$B$2:$B$6000,$A43)&gt;0,1,0)</f>
        <v>0</v>
      </c>
      <c r="H43">
        <f>IF($G43=1,SUMIFS(Registros!$F$2:$F$6000,Registros!$A$2:$A$6000,"MOV",Registros!$B$2:$B$6000,$A43),0)</f>
        <v>0</v>
      </c>
      <c r="I43">
        <f>IF(COUNTIFS(Registros!$A$2:$A$6000,"CS",Registros!$B$2:$B$6000,$A43)&gt;0,1,0)</f>
        <v>0</v>
      </c>
      <c r="J43">
        <f>IF($I43=1,SUMIFS(Registros!$I$2:$I$6000,Registros!$A$2:$A$6000,"CS",Registros!$B$2:$B$6000,$A43),0)</f>
        <v>0</v>
      </c>
      <c r="K43">
        <f>IF(COUNTIFS(Winback!$K$2:$K$300,$A43)&gt;0,1,0)</f>
        <v>0</v>
      </c>
      <c r="L43">
        <f>IF(AND($K43=1,LEFT($A43,3)="WB-"),SUMIFS(Winback!$D$2:$D$300,Winback!$K$2:$K$300,$A43),0)</f>
        <v>0</v>
      </c>
      <c r="M43">
        <f>IF(OR($E43=1,$G43=1,SUMIFS(Registros!$J$2:$J$6000,Registros!$B$2:$B$6000,$A43)&gt;0),1,0)</f>
        <v>1</v>
      </c>
      <c r="N43">
        <f>IF($J43&gt;0,1,IF(COUNTIFS(Registros!$A$2:$A$6000,"CS",Registros!$B$2:$B$6000,$A43,Registros!$K$2:$K$6000,"&lt;&gt;")&gt;0,1,0))</f>
        <v>0</v>
      </c>
      <c r="O43" t="str">
        <f t="shared" si="0"/>
        <v>SOLO MÓVIL</v>
      </c>
      <c r="P43" t="str">
        <f t="shared" si="1"/>
        <v>Ofrecer fijo + internet (FLBBTV)</v>
      </c>
      <c r="Q43">
        <f t="shared" si="2"/>
        <v>17.579999999999998</v>
      </c>
      <c r="R43" t="str">
        <f>IFERROR(VLOOKUP($A43,Registros!$B$2:$G$6000,6,0),IFERROR(INDEX(Winback!$C$2:$C$300,MATCH($A43,Winback!$K$2:$K$300,0)),""))</f>
        <v>Yamali Rodriguez</v>
      </c>
      <c r="S43" t="str">
        <f t="shared" si="3"/>
        <v>NP</v>
      </c>
      <c r="T43">
        <f t="shared" si="4"/>
        <v>1</v>
      </c>
    </row>
    <row r="44" spans="1:20" x14ac:dyDescent="0.35">
      <c r="A44" t="s">
        <v>237</v>
      </c>
      <c r="B44" t="s">
        <v>238</v>
      </c>
      <c r="C44" t="s">
        <v>239</v>
      </c>
      <c r="D44" t="s">
        <v>240</v>
      </c>
      <c r="E44">
        <f>IF(COUNTIFS(Registros!$A$2:$A$6000,"NP",Registros!$B$2:$B$6000,$A44)&gt;0,1,0)</f>
        <v>1</v>
      </c>
      <c r="F44">
        <f>IF($E44=1,SUMIFS(Registros!$F$2:$F$6000,Registros!$A$2:$A$6000,"NP",Registros!$B$2:$B$6000,$A44),0)</f>
        <v>16.25</v>
      </c>
      <c r="G44">
        <f>IF(COUNTIFS(Registros!$A$2:$A$6000,"MOV",Registros!$B$2:$B$6000,$A44)&gt;0,1,0)</f>
        <v>0</v>
      </c>
      <c r="H44">
        <f>IF($G44=1,SUMIFS(Registros!$F$2:$F$6000,Registros!$A$2:$A$6000,"MOV",Registros!$B$2:$B$6000,$A44),0)</f>
        <v>0</v>
      </c>
      <c r="I44">
        <f>IF(COUNTIFS(Registros!$A$2:$A$6000,"CS",Registros!$B$2:$B$6000,$A44)&gt;0,1,0)</f>
        <v>0</v>
      </c>
      <c r="J44">
        <f>IF($I44=1,SUMIFS(Registros!$I$2:$I$6000,Registros!$A$2:$A$6000,"CS",Registros!$B$2:$B$6000,$A44),0)</f>
        <v>0</v>
      </c>
      <c r="K44">
        <f>IF(COUNTIFS(Winback!$K$2:$K$300,$A44)&gt;0,1,0)</f>
        <v>0</v>
      </c>
      <c r="L44">
        <f>IF(AND($K44=1,LEFT($A44,3)="WB-"),SUMIFS(Winback!$D$2:$D$300,Winback!$K$2:$K$300,$A44),0)</f>
        <v>0</v>
      </c>
      <c r="M44">
        <f>IF(OR($E44=1,$G44=1,SUMIFS(Registros!$J$2:$J$6000,Registros!$B$2:$B$6000,$A44)&gt;0),1,0)</f>
        <v>1</v>
      </c>
      <c r="N44">
        <f>IF($J44&gt;0,1,IF(COUNTIFS(Registros!$A$2:$A$6000,"CS",Registros!$B$2:$B$6000,$A44,Registros!$K$2:$K$6000,"&lt;&gt;")&gt;0,1,0))</f>
        <v>0</v>
      </c>
      <c r="O44" t="str">
        <f t="shared" si="0"/>
        <v>SOLO MÓVIL</v>
      </c>
      <c r="P44" t="str">
        <f t="shared" si="1"/>
        <v>Ofrecer fijo + internet (FLBBTV)</v>
      </c>
      <c r="Q44">
        <f t="shared" si="2"/>
        <v>16.25</v>
      </c>
      <c r="R44" t="str">
        <f>IFERROR(VLOOKUP($A44,Registros!$B$2:$G$6000,6,0),IFERROR(INDEX(Winback!$C$2:$C$300,MATCH($A44,Winback!$K$2:$K$300,0)),""))</f>
        <v>Osiris Aguilar</v>
      </c>
      <c r="S44" t="str">
        <f t="shared" si="3"/>
        <v>NP</v>
      </c>
      <c r="T44">
        <f t="shared" si="4"/>
        <v>1</v>
      </c>
    </row>
    <row r="45" spans="1:20" x14ac:dyDescent="0.35">
      <c r="A45" t="s">
        <v>242</v>
      </c>
      <c r="B45" t="s">
        <v>243</v>
      </c>
      <c r="C45" t="s">
        <v>244</v>
      </c>
      <c r="D45" t="s">
        <v>245</v>
      </c>
      <c r="E45">
        <f>IF(COUNTIFS(Registros!$A$2:$A$6000,"NP",Registros!$B$2:$B$6000,$A45)&gt;0,1,0)</f>
        <v>1</v>
      </c>
      <c r="F45">
        <f>IF($E45=1,SUMIFS(Registros!$F$2:$F$6000,Registros!$A$2:$A$6000,"NP",Registros!$B$2:$B$6000,$A45),0)</f>
        <v>15</v>
      </c>
      <c r="G45">
        <f>IF(COUNTIFS(Registros!$A$2:$A$6000,"MOV",Registros!$B$2:$B$6000,$A45)&gt;0,1,0)</f>
        <v>0</v>
      </c>
      <c r="H45">
        <f>IF($G45=1,SUMIFS(Registros!$F$2:$F$6000,Registros!$A$2:$A$6000,"MOV",Registros!$B$2:$B$6000,$A45),0)</f>
        <v>0</v>
      </c>
      <c r="I45">
        <f>IF(COUNTIFS(Registros!$A$2:$A$6000,"CS",Registros!$B$2:$B$6000,$A45)&gt;0,1,0)</f>
        <v>0</v>
      </c>
      <c r="J45">
        <f>IF($I45=1,SUMIFS(Registros!$I$2:$I$6000,Registros!$A$2:$A$6000,"CS",Registros!$B$2:$B$6000,$A45),0)</f>
        <v>0</v>
      </c>
      <c r="K45">
        <f>IF(COUNTIFS(Winback!$K$2:$K$300,$A45)&gt;0,1,0)</f>
        <v>0</v>
      </c>
      <c r="L45">
        <f>IF(AND($K45=1,LEFT($A45,3)="WB-"),SUMIFS(Winback!$D$2:$D$300,Winback!$K$2:$K$300,$A45),0)</f>
        <v>0</v>
      </c>
      <c r="M45">
        <f>IF(OR($E45=1,$G45=1,SUMIFS(Registros!$J$2:$J$6000,Registros!$B$2:$B$6000,$A45)&gt;0),1,0)</f>
        <v>1</v>
      </c>
      <c r="N45">
        <f>IF($J45&gt;0,1,IF(COUNTIFS(Registros!$A$2:$A$6000,"CS",Registros!$B$2:$B$6000,$A45,Registros!$K$2:$K$6000,"&lt;&gt;")&gt;0,1,0))</f>
        <v>0</v>
      </c>
      <c r="O45" t="str">
        <f t="shared" si="0"/>
        <v>SOLO MÓVIL</v>
      </c>
      <c r="P45" t="str">
        <f t="shared" si="1"/>
        <v>Ofrecer fijo + internet (FLBBTV)</v>
      </c>
      <c r="Q45">
        <f t="shared" si="2"/>
        <v>15</v>
      </c>
      <c r="R45" t="str">
        <f>IFERROR(VLOOKUP($A45,Registros!$B$2:$G$6000,6,0),IFERROR(INDEX(Winback!$C$2:$C$300,MATCH($A45,Winback!$K$2:$K$300,0)),""))</f>
        <v>Karla Mc Intryre</v>
      </c>
      <c r="S45" t="str">
        <f t="shared" si="3"/>
        <v>NP</v>
      </c>
      <c r="T45">
        <f t="shared" si="4"/>
        <v>1</v>
      </c>
    </row>
    <row r="46" spans="1:20" x14ac:dyDescent="0.35">
      <c r="A46" t="s">
        <v>247</v>
      </c>
      <c r="B46" t="s">
        <v>248</v>
      </c>
      <c r="C46" t="s">
        <v>249</v>
      </c>
      <c r="D46" t="s">
        <v>250</v>
      </c>
      <c r="E46">
        <f>IF(COUNTIFS(Registros!$A$2:$A$6000,"NP",Registros!$B$2:$B$6000,$A46)&gt;0,1,0)</f>
        <v>1</v>
      </c>
      <c r="F46">
        <f>IF($E46=1,SUMIFS(Registros!$F$2:$F$6000,Registros!$A$2:$A$6000,"NP",Registros!$B$2:$B$6000,$A46),0)</f>
        <v>15</v>
      </c>
      <c r="G46">
        <f>IF(COUNTIFS(Registros!$A$2:$A$6000,"MOV",Registros!$B$2:$B$6000,$A46)&gt;0,1,0)</f>
        <v>0</v>
      </c>
      <c r="H46">
        <f>IF($G46=1,SUMIFS(Registros!$F$2:$F$6000,Registros!$A$2:$A$6000,"MOV",Registros!$B$2:$B$6000,$A46),0)</f>
        <v>0</v>
      </c>
      <c r="I46">
        <f>IF(COUNTIFS(Registros!$A$2:$A$6000,"CS",Registros!$B$2:$B$6000,$A46)&gt;0,1,0)</f>
        <v>0</v>
      </c>
      <c r="J46">
        <f>IF($I46=1,SUMIFS(Registros!$I$2:$I$6000,Registros!$A$2:$A$6000,"CS",Registros!$B$2:$B$6000,$A46),0)</f>
        <v>0</v>
      </c>
      <c r="K46">
        <f>IF(COUNTIFS(Winback!$K$2:$K$300,$A46)&gt;0,1,0)</f>
        <v>0</v>
      </c>
      <c r="L46">
        <f>IF(AND($K46=1,LEFT($A46,3)="WB-"),SUMIFS(Winback!$D$2:$D$300,Winback!$K$2:$K$300,$A46),0)</f>
        <v>0</v>
      </c>
      <c r="M46">
        <f>IF(OR($E46=1,$G46=1,SUMIFS(Registros!$J$2:$J$6000,Registros!$B$2:$B$6000,$A46)&gt;0),1,0)</f>
        <v>1</v>
      </c>
      <c r="N46">
        <f>IF($J46&gt;0,1,IF(COUNTIFS(Registros!$A$2:$A$6000,"CS",Registros!$B$2:$B$6000,$A46,Registros!$K$2:$K$6000,"&lt;&gt;")&gt;0,1,0))</f>
        <v>0</v>
      </c>
      <c r="O46" t="str">
        <f t="shared" si="0"/>
        <v>SOLO MÓVIL</v>
      </c>
      <c r="P46" t="str">
        <f t="shared" si="1"/>
        <v>Ofrecer fijo + internet (FLBBTV)</v>
      </c>
      <c r="Q46">
        <f t="shared" si="2"/>
        <v>15</v>
      </c>
      <c r="R46" t="str">
        <f>IFERROR(VLOOKUP($A46,Registros!$B$2:$G$6000,6,0),IFERROR(INDEX(Winback!$C$2:$C$300,MATCH($A46,Winback!$K$2:$K$300,0)),""))</f>
        <v>Solanye Acuña</v>
      </c>
      <c r="S46" t="str">
        <f t="shared" si="3"/>
        <v>NP</v>
      </c>
      <c r="T46">
        <f t="shared" si="4"/>
        <v>1</v>
      </c>
    </row>
    <row r="47" spans="1:20" x14ac:dyDescent="0.35">
      <c r="A47" t="s">
        <v>252</v>
      </c>
      <c r="B47" t="s">
        <v>253</v>
      </c>
      <c r="C47" t="s">
        <v>254</v>
      </c>
      <c r="D47" t="s">
        <v>255</v>
      </c>
      <c r="E47">
        <f>IF(COUNTIFS(Registros!$A$2:$A$6000,"NP",Registros!$B$2:$B$6000,$A47)&gt;0,1,0)</f>
        <v>1</v>
      </c>
      <c r="F47">
        <f>IF($E47=1,SUMIFS(Registros!$F$2:$F$6000,Registros!$A$2:$A$6000,"NP",Registros!$B$2:$B$6000,$A47),0)</f>
        <v>15</v>
      </c>
      <c r="G47">
        <f>IF(COUNTIFS(Registros!$A$2:$A$6000,"MOV",Registros!$B$2:$B$6000,$A47)&gt;0,1,0)</f>
        <v>0</v>
      </c>
      <c r="H47">
        <f>IF($G47=1,SUMIFS(Registros!$F$2:$F$6000,Registros!$A$2:$A$6000,"MOV",Registros!$B$2:$B$6000,$A47),0)</f>
        <v>0</v>
      </c>
      <c r="I47">
        <f>IF(COUNTIFS(Registros!$A$2:$A$6000,"CS",Registros!$B$2:$B$6000,$A47)&gt;0,1,0)</f>
        <v>0</v>
      </c>
      <c r="J47">
        <f>IF($I47=1,SUMIFS(Registros!$I$2:$I$6000,Registros!$A$2:$A$6000,"CS",Registros!$B$2:$B$6000,$A47),0)</f>
        <v>0</v>
      </c>
      <c r="K47">
        <f>IF(COUNTIFS(Winback!$K$2:$K$300,$A47)&gt;0,1,0)</f>
        <v>0</v>
      </c>
      <c r="L47">
        <f>IF(AND($K47=1,LEFT($A47,3)="WB-"),SUMIFS(Winback!$D$2:$D$300,Winback!$K$2:$K$300,$A47),0)</f>
        <v>0</v>
      </c>
      <c r="M47">
        <f>IF(OR($E47=1,$G47=1,SUMIFS(Registros!$J$2:$J$6000,Registros!$B$2:$B$6000,$A47)&gt;0),1,0)</f>
        <v>1</v>
      </c>
      <c r="N47">
        <f>IF($J47&gt;0,1,IF(COUNTIFS(Registros!$A$2:$A$6000,"CS",Registros!$B$2:$B$6000,$A47,Registros!$K$2:$K$6000,"&lt;&gt;")&gt;0,1,0))</f>
        <v>0</v>
      </c>
      <c r="O47" t="str">
        <f t="shared" si="0"/>
        <v>SOLO MÓVIL</v>
      </c>
      <c r="P47" t="str">
        <f t="shared" si="1"/>
        <v>Ofrecer fijo + internet (FLBBTV)</v>
      </c>
      <c r="Q47">
        <f t="shared" si="2"/>
        <v>15</v>
      </c>
      <c r="R47" t="str">
        <f>IFERROR(VLOOKUP($A47,Registros!$B$2:$G$6000,6,0),IFERROR(INDEX(Winback!$C$2:$C$300,MATCH($A47,Winback!$K$2:$K$300,0)),""))</f>
        <v>Michelle Zambrano</v>
      </c>
      <c r="S47" t="str">
        <f t="shared" si="3"/>
        <v>NP</v>
      </c>
      <c r="T47">
        <f t="shared" si="4"/>
        <v>1</v>
      </c>
    </row>
    <row r="48" spans="1:20" x14ac:dyDescent="0.35">
      <c r="A48" t="s">
        <v>257</v>
      </c>
      <c r="B48" t="s">
        <v>258</v>
      </c>
      <c r="C48" t="s">
        <v>259</v>
      </c>
      <c r="D48" t="s">
        <v>260</v>
      </c>
      <c r="E48">
        <f>IF(COUNTIFS(Registros!$A$2:$A$6000,"NP",Registros!$B$2:$B$6000,$A48)&gt;0,1,0)</f>
        <v>1</v>
      </c>
      <c r="F48">
        <f>IF($E48=1,SUMIFS(Registros!$F$2:$F$6000,Registros!$A$2:$A$6000,"NP",Registros!$B$2:$B$6000,$A48),0)</f>
        <v>32.5</v>
      </c>
      <c r="G48">
        <f>IF(COUNTIFS(Registros!$A$2:$A$6000,"MOV",Registros!$B$2:$B$6000,$A48)&gt;0,1,0)</f>
        <v>0</v>
      </c>
      <c r="H48">
        <f>IF($G48=1,SUMIFS(Registros!$F$2:$F$6000,Registros!$A$2:$A$6000,"MOV",Registros!$B$2:$B$6000,$A48),0)</f>
        <v>0</v>
      </c>
      <c r="I48">
        <f>IF(COUNTIFS(Registros!$A$2:$A$6000,"CS",Registros!$B$2:$B$6000,$A48)&gt;0,1,0)</f>
        <v>0</v>
      </c>
      <c r="J48">
        <f>IF($I48=1,SUMIFS(Registros!$I$2:$I$6000,Registros!$A$2:$A$6000,"CS",Registros!$B$2:$B$6000,$A48),0)</f>
        <v>0</v>
      </c>
      <c r="K48">
        <f>IF(COUNTIFS(Winback!$K$2:$K$300,$A48)&gt;0,1,0)</f>
        <v>0</v>
      </c>
      <c r="L48">
        <f>IF(AND($K48=1,LEFT($A48,3)="WB-"),SUMIFS(Winback!$D$2:$D$300,Winback!$K$2:$K$300,$A48),0)</f>
        <v>0</v>
      </c>
      <c r="M48">
        <f>IF(OR($E48=1,$G48=1,SUMIFS(Registros!$J$2:$J$6000,Registros!$B$2:$B$6000,$A48)&gt;0),1,0)</f>
        <v>1</v>
      </c>
      <c r="N48">
        <f>IF($J48&gt;0,1,IF(COUNTIFS(Registros!$A$2:$A$6000,"CS",Registros!$B$2:$B$6000,$A48,Registros!$K$2:$K$6000,"&lt;&gt;")&gt;0,1,0))</f>
        <v>0</v>
      </c>
      <c r="O48" t="str">
        <f t="shared" si="0"/>
        <v>SOLO MÓVIL</v>
      </c>
      <c r="P48" t="str">
        <f t="shared" si="1"/>
        <v>Ofrecer fijo + internet (FLBBTV)</v>
      </c>
      <c r="Q48">
        <f t="shared" si="2"/>
        <v>32.5</v>
      </c>
      <c r="R48" t="str">
        <f>IFERROR(VLOOKUP($A48,Registros!$B$2:$G$6000,6,0),IFERROR(INDEX(Winback!$C$2:$C$300,MATCH($A48,Winback!$K$2:$K$300,0)),""))</f>
        <v>Ines Lizbeth Trujillo</v>
      </c>
      <c r="S48" t="str">
        <f t="shared" si="3"/>
        <v>NP</v>
      </c>
      <c r="T48">
        <f t="shared" si="4"/>
        <v>1</v>
      </c>
    </row>
    <row r="49" spans="1:20" x14ac:dyDescent="0.35">
      <c r="A49" t="s">
        <v>262</v>
      </c>
      <c r="B49" t="s">
        <v>263</v>
      </c>
      <c r="C49" t="s">
        <v>264</v>
      </c>
      <c r="D49" t="s">
        <v>265</v>
      </c>
      <c r="E49">
        <f>IF(COUNTIFS(Registros!$A$2:$A$6000,"NP",Registros!$B$2:$B$6000,$A49)&gt;0,1,0)</f>
        <v>1</v>
      </c>
      <c r="F49">
        <f>IF($E49=1,SUMIFS(Registros!$F$2:$F$6000,Registros!$A$2:$A$6000,"NP",Registros!$B$2:$B$6000,$A49),0)</f>
        <v>22</v>
      </c>
      <c r="G49">
        <f>IF(COUNTIFS(Registros!$A$2:$A$6000,"MOV",Registros!$B$2:$B$6000,$A49)&gt;0,1,0)</f>
        <v>0</v>
      </c>
      <c r="H49">
        <f>IF($G49=1,SUMIFS(Registros!$F$2:$F$6000,Registros!$A$2:$A$6000,"MOV",Registros!$B$2:$B$6000,$A49),0)</f>
        <v>0</v>
      </c>
      <c r="I49">
        <f>IF(COUNTIFS(Registros!$A$2:$A$6000,"CS",Registros!$B$2:$B$6000,$A49)&gt;0,1,0)</f>
        <v>0</v>
      </c>
      <c r="J49">
        <f>IF($I49=1,SUMIFS(Registros!$I$2:$I$6000,Registros!$A$2:$A$6000,"CS",Registros!$B$2:$B$6000,$A49),0)</f>
        <v>0</v>
      </c>
      <c r="K49">
        <f>IF(COUNTIFS(Winback!$K$2:$K$300,$A49)&gt;0,1,0)</f>
        <v>0</v>
      </c>
      <c r="L49">
        <f>IF(AND($K49=1,LEFT($A49,3)="WB-"),SUMIFS(Winback!$D$2:$D$300,Winback!$K$2:$K$300,$A49),0)</f>
        <v>0</v>
      </c>
      <c r="M49">
        <f>IF(OR($E49=1,$G49=1,SUMIFS(Registros!$J$2:$J$6000,Registros!$B$2:$B$6000,$A49)&gt;0),1,0)</f>
        <v>1</v>
      </c>
      <c r="N49">
        <f>IF($J49&gt;0,1,IF(COUNTIFS(Registros!$A$2:$A$6000,"CS",Registros!$B$2:$B$6000,$A49,Registros!$K$2:$K$6000,"&lt;&gt;")&gt;0,1,0))</f>
        <v>0</v>
      </c>
      <c r="O49" t="str">
        <f t="shared" si="0"/>
        <v>SOLO MÓVIL</v>
      </c>
      <c r="P49" t="str">
        <f t="shared" si="1"/>
        <v>Ofrecer fijo + internet (FLBBTV)</v>
      </c>
      <c r="Q49">
        <f t="shared" si="2"/>
        <v>22</v>
      </c>
      <c r="R49" t="str">
        <f>IFERROR(VLOOKUP($A49,Registros!$B$2:$G$6000,6,0),IFERROR(INDEX(Winback!$C$2:$C$300,MATCH($A49,Winback!$K$2:$K$300,0)),""))</f>
        <v>Alejandra Mabel Hawkins</v>
      </c>
      <c r="S49" t="str">
        <f t="shared" si="3"/>
        <v>NP</v>
      </c>
      <c r="T49">
        <f t="shared" si="4"/>
        <v>1</v>
      </c>
    </row>
    <row r="50" spans="1:20" x14ac:dyDescent="0.35">
      <c r="A50" t="s">
        <v>267</v>
      </c>
      <c r="B50" t="s">
        <v>268</v>
      </c>
      <c r="C50" t="s">
        <v>269</v>
      </c>
      <c r="D50" t="s">
        <v>270</v>
      </c>
      <c r="E50">
        <f>IF(COUNTIFS(Registros!$A$2:$A$6000,"NP",Registros!$B$2:$B$6000,$A50)&gt;0,1,0)</f>
        <v>1</v>
      </c>
      <c r="F50">
        <f>IF($E50=1,SUMIFS(Registros!$F$2:$F$6000,Registros!$A$2:$A$6000,"NP",Registros!$B$2:$B$6000,$A50),0)</f>
        <v>12</v>
      </c>
      <c r="G50">
        <f>IF(COUNTIFS(Registros!$A$2:$A$6000,"MOV",Registros!$B$2:$B$6000,$A50)&gt;0,1,0)</f>
        <v>0</v>
      </c>
      <c r="H50">
        <f>IF($G50=1,SUMIFS(Registros!$F$2:$F$6000,Registros!$A$2:$A$6000,"MOV",Registros!$B$2:$B$6000,$A50),0)</f>
        <v>0</v>
      </c>
      <c r="I50">
        <f>IF(COUNTIFS(Registros!$A$2:$A$6000,"CS",Registros!$B$2:$B$6000,$A50)&gt;0,1,0)</f>
        <v>0</v>
      </c>
      <c r="J50">
        <f>IF($I50=1,SUMIFS(Registros!$I$2:$I$6000,Registros!$A$2:$A$6000,"CS",Registros!$B$2:$B$6000,$A50),0)</f>
        <v>0</v>
      </c>
      <c r="K50">
        <f>IF(COUNTIFS(Winback!$K$2:$K$300,$A50)&gt;0,1,0)</f>
        <v>0</v>
      </c>
      <c r="L50">
        <f>IF(AND($K50=1,LEFT($A50,3)="WB-"),SUMIFS(Winback!$D$2:$D$300,Winback!$K$2:$K$300,$A50),0)</f>
        <v>0</v>
      </c>
      <c r="M50">
        <f>IF(OR($E50=1,$G50=1,SUMIFS(Registros!$J$2:$J$6000,Registros!$B$2:$B$6000,$A50)&gt;0),1,0)</f>
        <v>1</v>
      </c>
      <c r="N50">
        <f>IF($J50&gt;0,1,IF(COUNTIFS(Registros!$A$2:$A$6000,"CS",Registros!$B$2:$B$6000,$A50,Registros!$K$2:$K$6000,"&lt;&gt;")&gt;0,1,0))</f>
        <v>0</v>
      </c>
      <c r="O50" t="str">
        <f t="shared" si="0"/>
        <v>SOLO MÓVIL</v>
      </c>
      <c r="P50" t="str">
        <f t="shared" si="1"/>
        <v>Ofrecer fijo + internet (FLBBTV)</v>
      </c>
      <c r="Q50">
        <f t="shared" si="2"/>
        <v>12</v>
      </c>
      <c r="R50" t="str">
        <f>IFERROR(VLOOKUP($A50,Registros!$B$2:$G$6000,6,0),IFERROR(INDEX(Winback!$C$2:$C$300,MATCH($A50,Winback!$K$2:$K$300,0)),""))</f>
        <v>Maria Fernanda</v>
      </c>
      <c r="S50" t="str">
        <f t="shared" si="3"/>
        <v>NP</v>
      </c>
      <c r="T50">
        <f t="shared" si="4"/>
        <v>1</v>
      </c>
    </row>
    <row r="51" spans="1:20" x14ac:dyDescent="0.35">
      <c r="A51" t="s">
        <v>272</v>
      </c>
      <c r="B51" t="s">
        <v>273</v>
      </c>
      <c r="C51" t="s">
        <v>274</v>
      </c>
      <c r="D51" t="s">
        <v>275</v>
      </c>
      <c r="E51">
        <f>IF(COUNTIFS(Registros!$A$2:$A$6000,"NP",Registros!$B$2:$B$6000,$A51)&gt;0,1,0)</f>
        <v>1</v>
      </c>
      <c r="F51">
        <f>IF($E51=1,SUMIFS(Registros!$F$2:$F$6000,Registros!$A$2:$A$6000,"NP",Registros!$B$2:$B$6000,$A51),0)</f>
        <v>42</v>
      </c>
      <c r="G51">
        <f>IF(COUNTIFS(Registros!$A$2:$A$6000,"MOV",Registros!$B$2:$B$6000,$A51)&gt;0,1,0)</f>
        <v>0</v>
      </c>
      <c r="H51">
        <f>IF($G51=1,SUMIFS(Registros!$F$2:$F$6000,Registros!$A$2:$A$6000,"MOV",Registros!$B$2:$B$6000,$A51),0)</f>
        <v>0</v>
      </c>
      <c r="I51">
        <f>IF(COUNTIFS(Registros!$A$2:$A$6000,"CS",Registros!$B$2:$B$6000,$A51)&gt;0,1,0)</f>
        <v>0</v>
      </c>
      <c r="J51">
        <f>IF($I51=1,SUMIFS(Registros!$I$2:$I$6000,Registros!$A$2:$A$6000,"CS",Registros!$B$2:$B$6000,$A51),0)</f>
        <v>0</v>
      </c>
      <c r="K51">
        <f>IF(COUNTIFS(Winback!$K$2:$K$300,$A51)&gt;0,1,0)</f>
        <v>0</v>
      </c>
      <c r="L51">
        <f>IF(AND($K51=1,LEFT($A51,3)="WB-"),SUMIFS(Winback!$D$2:$D$300,Winback!$K$2:$K$300,$A51),0)</f>
        <v>0</v>
      </c>
      <c r="M51">
        <f>IF(OR($E51=1,$G51=1,SUMIFS(Registros!$J$2:$J$6000,Registros!$B$2:$B$6000,$A51)&gt;0),1,0)</f>
        <v>1</v>
      </c>
      <c r="N51">
        <f>IF($J51&gt;0,1,IF(COUNTIFS(Registros!$A$2:$A$6000,"CS",Registros!$B$2:$B$6000,$A51,Registros!$K$2:$K$6000,"&lt;&gt;")&gt;0,1,0))</f>
        <v>0</v>
      </c>
      <c r="O51" t="str">
        <f t="shared" si="0"/>
        <v>SOLO MÓVIL</v>
      </c>
      <c r="P51" t="str">
        <f t="shared" si="1"/>
        <v>Ofrecer fijo + internet (FLBBTV)</v>
      </c>
      <c r="Q51">
        <f t="shared" si="2"/>
        <v>42</v>
      </c>
      <c r="R51" t="str">
        <f>IFERROR(VLOOKUP($A51,Registros!$B$2:$G$6000,6,0),IFERROR(INDEX(Winback!$C$2:$C$300,MATCH($A51,Winback!$K$2:$K$300,0)),""))</f>
        <v>Yarelis Tulloch</v>
      </c>
      <c r="S51" t="str">
        <f t="shared" si="3"/>
        <v>NP</v>
      </c>
      <c r="T51">
        <f t="shared" si="4"/>
        <v>1</v>
      </c>
    </row>
    <row r="52" spans="1:20" x14ac:dyDescent="0.35">
      <c r="A52" t="s">
        <v>277</v>
      </c>
      <c r="B52" t="s">
        <v>278</v>
      </c>
      <c r="C52" t="s">
        <v>279</v>
      </c>
      <c r="D52" t="s">
        <v>280</v>
      </c>
      <c r="E52">
        <f>IF(COUNTIFS(Registros!$A$2:$A$6000,"NP",Registros!$B$2:$B$6000,$A52)&gt;0,1,0)</f>
        <v>1</v>
      </c>
      <c r="F52">
        <f>IF($E52=1,SUMIFS(Registros!$F$2:$F$6000,Registros!$A$2:$A$6000,"NP",Registros!$B$2:$B$6000,$A52),0)</f>
        <v>15</v>
      </c>
      <c r="G52">
        <f>IF(COUNTIFS(Registros!$A$2:$A$6000,"MOV",Registros!$B$2:$B$6000,$A52)&gt;0,1,0)</f>
        <v>0</v>
      </c>
      <c r="H52">
        <f>IF($G52=1,SUMIFS(Registros!$F$2:$F$6000,Registros!$A$2:$A$6000,"MOV",Registros!$B$2:$B$6000,$A52),0)</f>
        <v>0</v>
      </c>
      <c r="I52">
        <f>IF(COUNTIFS(Registros!$A$2:$A$6000,"CS",Registros!$B$2:$B$6000,$A52)&gt;0,1,0)</f>
        <v>0</v>
      </c>
      <c r="J52">
        <f>IF($I52=1,SUMIFS(Registros!$I$2:$I$6000,Registros!$A$2:$A$6000,"CS",Registros!$B$2:$B$6000,$A52),0)</f>
        <v>0</v>
      </c>
      <c r="K52">
        <f>IF(COUNTIFS(Winback!$K$2:$K$300,$A52)&gt;0,1,0)</f>
        <v>0</v>
      </c>
      <c r="L52">
        <f>IF(AND($K52=1,LEFT($A52,3)="WB-"),SUMIFS(Winback!$D$2:$D$300,Winback!$K$2:$K$300,$A52),0)</f>
        <v>0</v>
      </c>
      <c r="M52">
        <f>IF(OR($E52=1,$G52=1,SUMIFS(Registros!$J$2:$J$6000,Registros!$B$2:$B$6000,$A52)&gt;0),1,0)</f>
        <v>1</v>
      </c>
      <c r="N52">
        <f>IF($J52&gt;0,1,IF(COUNTIFS(Registros!$A$2:$A$6000,"CS",Registros!$B$2:$B$6000,$A52,Registros!$K$2:$K$6000,"&lt;&gt;")&gt;0,1,0))</f>
        <v>0</v>
      </c>
      <c r="O52" t="str">
        <f t="shared" si="0"/>
        <v>SOLO MÓVIL</v>
      </c>
      <c r="P52" t="str">
        <f t="shared" si="1"/>
        <v>Ofrecer fijo + internet (FLBBTV)</v>
      </c>
      <c r="Q52">
        <f t="shared" si="2"/>
        <v>15</v>
      </c>
      <c r="R52" t="str">
        <f>IFERROR(VLOOKUP($A52,Registros!$B$2:$G$6000,6,0),IFERROR(INDEX(Winback!$C$2:$C$300,MATCH($A52,Winback!$K$2:$K$300,0)),""))</f>
        <v>Abril Aparicio</v>
      </c>
      <c r="S52" t="str">
        <f t="shared" si="3"/>
        <v>NP</v>
      </c>
      <c r="T52">
        <f t="shared" si="4"/>
        <v>1</v>
      </c>
    </row>
    <row r="53" spans="1:20" x14ac:dyDescent="0.35">
      <c r="A53" t="s">
        <v>282</v>
      </c>
      <c r="B53" t="s">
        <v>283</v>
      </c>
      <c r="C53" t="s">
        <v>284</v>
      </c>
      <c r="D53" t="s">
        <v>285</v>
      </c>
      <c r="E53">
        <f>IF(COUNTIFS(Registros!$A$2:$A$6000,"NP",Registros!$B$2:$B$6000,$A53)&gt;0,1,0)</f>
        <v>1</v>
      </c>
      <c r="F53">
        <f>IF($E53=1,SUMIFS(Registros!$F$2:$F$6000,Registros!$A$2:$A$6000,"NP",Registros!$B$2:$B$6000,$A53),0)</f>
        <v>41.5</v>
      </c>
      <c r="G53">
        <f>IF(COUNTIFS(Registros!$A$2:$A$6000,"MOV",Registros!$B$2:$B$6000,$A53)&gt;0,1,0)</f>
        <v>0</v>
      </c>
      <c r="H53">
        <f>IF($G53=1,SUMIFS(Registros!$F$2:$F$6000,Registros!$A$2:$A$6000,"MOV",Registros!$B$2:$B$6000,$A53),0)</f>
        <v>0</v>
      </c>
      <c r="I53">
        <f>IF(COUNTIFS(Registros!$A$2:$A$6000,"CS",Registros!$B$2:$B$6000,$A53)&gt;0,1,0)</f>
        <v>0</v>
      </c>
      <c r="J53">
        <f>IF($I53=1,SUMIFS(Registros!$I$2:$I$6000,Registros!$A$2:$A$6000,"CS",Registros!$B$2:$B$6000,$A53),0)</f>
        <v>0</v>
      </c>
      <c r="K53">
        <f>IF(COUNTIFS(Winback!$K$2:$K$300,$A53)&gt;0,1,0)</f>
        <v>0</v>
      </c>
      <c r="L53">
        <f>IF(AND($K53=1,LEFT($A53,3)="WB-"),SUMIFS(Winback!$D$2:$D$300,Winback!$K$2:$K$300,$A53),0)</f>
        <v>0</v>
      </c>
      <c r="M53">
        <f>IF(OR($E53=1,$G53=1,SUMIFS(Registros!$J$2:$J$6000,Registros!$B$2:$B$6000,$A53)&gt;0),1,0)</f>
        <v>1</v>
      </c>
      <c r="N53">
        <f>IF($J53&gt;0,1,IF(COUNTIFS(Registros!$A$2:$A$6000,"CS",Registros!$B$2:$B$6000,$A53,Registros!$K$2:$K$6000,"&lt;&gt;")&gt;0,1,0))</f>
        <v>0</v>
      </c>
      <c r="O53" t="str">
        <f t="shared" si="0"/>
        <v>SOLO MÓVIL</v>
      </c>
      <c r="P53" t="str">
        <f t="shared" si="1"/>
        <v>Ofrecer fijo + internet (FLBBTV)</v>
      </c>
      <c r="Q53">
        <f t="shared" si="2"/>
        <v>41.5</v>
      </c>
      <c r="R53" t="str">
        <f>IFERROR(VLOOKUP($A53,Registros!$B$2:$G$6000,6,0),IFERROR(INDEX(Winback!$C$2:$C$300,MATCH($A53,Winback!$K$2:$K$300,0)),""))</f>
        <v>Yariela Galarce</v>
      </c>
      <c r="S53" t="str">
        <f t="shared" si="3"/>
        <v>NP</v>
      </c>
      <c r="T53">
        <f t="shared" si="4"/>
        <v>1</v>
      </c>
    </row>
    <row r="54" spans="1:20" x14ac:dyDescent="0.35">
      <c r="A54" t="s">
        <v>287</v>
      </c>
      <c r="B54" t="s">
        <v>288</v>
      </c>
      <c r="C54" t="s">
        <v>289</v>
      </c>
      <c r="D54" t="s">
        <v>290</v>
      </c>
      <c r="E54">
        <f>IF(COUNTIFS(Registros!$A$2:$A$6000,"NP",Registros!$B$2:$B$6000,$A54)&gt;0,1,0)</f>
        <v>1</v>
      </c>
      <c r="F54">
        <f>IF($E54=1,SUMIFS(Registros!$F$2:$F$6000,Registros!$A$2:$A$6000,"NP",Registros!$B$2:$B$6000,$A54),0)</f>
        <v>126</v>
      </c>
      <c r="G54">
        <f>IF(COUNTIFS(Registros!$A$2:$A$6000,"MOV",Registros!$B$2:$B$6000,$A54)&gt;0,1,0)</f>
        <v>0</v>
      </c>
      <c r="H54">
        <f>IF($G54=1,SUMIFS(Registros!$F$2:$F$6000,Registros!$A$2:$A$6000,"MOV",Registros!$B$2:$B$6000,$A54),0)</f>
        <v>0</v>
      </c>
      <c r="I54">
        <f>IF(COUNTIFS(Registros!$A$2:$A$6000,"CS",Registros!$B$2:$B$6000,$A54)&gt;0,1,0)</f>
        <v>0</v>
      </c>
      <c r="J54">
        <f>IF($I54=1,SUMIFS(Registros!$I$2:$I$6000,Registros!$A$2:$A$6000,"CS",Registros!$B$2:$B$6000,$A54),0)</f>
        <v>0</v>
      </c>
      <c r="K54">
        <f>IF(COUNTIFS(Winback!$K$2:$K$300,$A54)&gt;0,1,0)</f>
        <v>0</v>
      </c>
      <c r="L54">
        <f>IF(AND($K54=1,LEFT($A54,3)="WB-"),SUMIFS(Winback!$D$2:$D$300,Winback!$K$2:$K$300,$A54),0)</f>
        <v>0</v>
      </c>
      <c r="M54">
        <f>IF(OR($E54=1,$G54=1,SUMIFS(Registros!$J$2:$J$6000,Registros!$B$2:$B$6000,$A54)&gt;0),1,0)</f>
        <v>1</v>
      </c>
      <c r="N54">
        <f>IF($J54&gt;0,1,IF(COUNTIFS(Registros!$A$2:$A$6000,"CS",Registros!$B$2:$B$6000,$A54,Registros!$K$2:$K$6000,"&lt;&gt;")&gt;0,1,0))</f>
        <v>0</v>
      </c>
      <c r="O54" t="str">
        <f t="shared" si="0"/>
        <v>SOLO MÓVIL</v>
      </c>
      <c r="P54" t="str">
        <f t="shared" si="1"/>
        <v>Ofrecer fijo + internet (FLBBTV)</v>
      </c>
      <c r="Q54">
        <f t="shared" si="2"/>
        <v>126</v>
      </c>
      <c r="R54" t="str">
        <f>IFERROR(VLOOKUP($A54,Registros!$B$2:$G$6000,6,0),IFERROR(INDEX(Winback!$C$2:$C$300,MATCH($A54,Winback!$K$2:$K$300,0)),""))</f>
        <v>Nailyn Martinez</v>
      </c>
      <c r="S54" t="str">
        <f t="shared" si="3"/>
        <v>NP</v>
      </c>
      <c r="T54">
        <f t="shared" si="4"/>
        <v>1</v>
      </c>
    </row>
    <row r="55" spans="1:20" x14ac:dyDescent="0.35">
      <c r="A55" t="s">
        <v>292</v>
      </c>
      <c r="B55" t="s">
        <v>293</v>
      </c>
      <c r="C55" t="s">
        <v>294</v>
      </c>
      <c r="D55" t="s">
        <v>295</v>
      </c>
      <c r="E55">
        <f>IF(COUNTIFS(Registros!$A$2:$A$6000,"NP",Registros!$B$2:$B$6000,$A55)&gt;0,1,0)</f>
        <v>1</v>
      </c>
      <c r="F55">
        <f>IF($E55=1,SUMIFS(Registros!$F$2:$F$6000,Registros!$A$2:$A$6000,"NP",Registros!$B$2:$B$6000,$A55),0)</f>
        <v>100.5</v>
      </c>
      <c r="G55">
        <f>IF(COUNTIFS(Registros!$A$2:$A$6000,"MOV",Registros!$B$2:$B$6000,$A55)&gt;0,1,0)</f>
        <v>0</v>
      </c>
      <c r="H55">
        <f>IF($G55=1,SUMIFS(Registros!$F$2:$F$6000,Registros!$A$2:$A$6000,"MOV",Registros!$B$2:$B$6000,$A55),0)</f>
        <v>0</v>
      </c>
      <c r="I55">
        <f>IF(COUNTIFS(Registros!$A$2:$A$6000,"CS",Registros!$B$2:$B$6000,$A55)&gt;0,1,0)</f>
        <v>0</v>
      </c>
      <c r="J55">
        <f>IF($I55=1,SUMIFS(Registros!$I$2:$I$6000,Registros!$A$2:$A$6000,"CS",Registros!$B$2:$B$6000,$A55),0)</f>
        <v>0</v>
      </c>
      <c r="K55">
        <f>IF(COUNTIFS(Winback!$K$2:$K$300,$A55)&gt;0,1,0)</f>
        <v>0</v>
      </c>
      <c r="L55">
        <f>IF(AND($K55=1,LEFT($A55,3)="WB-"),SUMIFS(Winback!$D$2:$D$300,Winback!$K$2:$K$300,$A55),0)</f>
        <v>0</v>
      </c>
      <c r="M55">
        <f>IF(OR($E55=1,$G55=1,SUMIFS(Registros!$J$2:$J$6000,Registros!$B$2:$B$6000,$A55)&gt;0),1,0)</f>
        <v>1</v>
      </c>
      <c r="N55">
        <f>IF($J55&gt;0,1,IF(COUNTIFS(Registros!$A$2:$A$6000,"CS",Registros!$B$2:$B$6000,$A55,Registros!$K$2:$K$6000,"&lt;&gt;")&gt;0,1,0))</f>
        <v>0</v>
      </c>
      <c r="O55" t="str">
        <f t="shared" si="0"/>
        <v>SOLO MÓVIL</v>
      </c>
      <c r="P55" t="str">
        <f t="shared" si="1"/>
        <v>Ofrecer fijo + internet (FLBBTV)</v>
      </c>
      <c r="Q55">
        <f t="shared" si="2"/>
        <v>100.5</v>
      </c>
      <c r="R55" t="str">
        <f>IFERROR(VLOOKUP($A55,Registros!$B$2:$G$6000,6,0),IFERROR(INDEX(Winback!$C$2:$C$300,MATCH($A55,Winback!$K$2:$K$300,0)),""))</f>
        <v>Yamali Rodriguez</v>
      </c>
      <c r="S55" t="str">
        <f t="shared" si="3"/>
        <v>NP</v>
      </c>
      <c r="T55">
        <f t="shared" si="4"/>
        <v>1</v>
      </c>
    </row>
    <row r="56" spans="1:20" x14ac:dyDescent="0.35">
      <c r="A56" t="s">
        <v>297</v>
      </c>
      <c r="B56" t="s">
        <v>298</v>
      </c>
      <c r="C56" t="s">
        <v>299</v>
      </c>
      <c r="D56" t="s">
        <v>300</v>
      </c>
      <c r="E56">
        <f>IF(COUNTIFS(Registros!$A$2:$A$6000,"NP",Registros!$B$2:$B$6000,$A56)&gt;0,1,0)</f>
        <v>1</v>
      </c>
      <c r="F56">
        <f>IF($E56=1,SUMIFS(Registros!$F$2:$F$6000,Registros!$A$2:$A$6000,"NP",Registros!$B$2:$B$6000,$A56),0)</f>
        <v>20</v>
      </c>
      <c r="G56">
        <f>IF(COUNTIFS(Registros!$A$2:$A$6000,"MOV",Registros!$B$2:$B$6000,$A56)&gt;0,1,0)</f>
        <v>0</v>
      </c>
      <c r="H56">
        <f>IF($G56=1,SUMIFS(Registros!$F$2:$F$6000,Registros!$A$2:$A$6000,"MOV",Registros!$B$2:$B$6000,$A56),0)</f>
        <v>0</v>
      </c>
      <c r="I56">
        <f>IF(COUNTIFS(Registros!$A$2:$A$6000,"CS",Registros!$B$2:$B$6000,$A56)&gt;0,1,0)</f>
        <v>0</v>
      </c>
      <c r="J56">
        <f>IF($I56=1,SUMIFS(Registros!$I$2:$I$6000,Registros!$A$2:$A$6000,"CS",Registros!$B$2:$B$6000,$A56),0)</f>
        <v>0</v>
      </c>
      <c r="K56">
        <f>IF(COUNTIFS(Winback!$K$2:$K$300,$A56)&gt;0,1,0)</f>
        <v>0</v>
      </c>
      <c r="L56">
        <f>IF(AND($K56=1,LEFT($A56,3)="WB-"),SUMIFS(Winback!$D$2:$D$300,Winback!$K$2:$K$300,$A56),0)</f>
        <v>0</v>
      </c>
      <c r="M56">
        <f>IF(OR($E56=1,$G56=1,SUMIFS(Registros!$J$2:$J$6000,Registros!$B$2:$B$6000,$A56)&gt;0),1,0)</f>
        <v>1</v>
      </c>
      <c r="N56">
        <f>IF($J56&gt;0,1,IF(COUNTIFS(Registros!$A$2:$A$6000,"CS",Registros!$B$2:$B$6000,$A56,Registros!$K$2:$K$6000,"&lt;&gt;")&gt;0,1,0))</f>
        <v>0</v>
      </c>
      <c r="O56" t="str">
        <f t="shared" si="0"/>
        <v>SOLO MÓVIL</v>
      </c>
      <c r="P56" t="str">
        <f t="shared" si="1"/>
        <v>Ofrecer fijo + internet (FLBBTV)</v>
      </c>
      <c r="Q56">
        <f t="shared" si="2"/>
        <v>20</v>
      </c>
      <c r="R56" t="str">
        <f>IFERROR(VLOOKUP($A56,Registros!$B$2:$G$6000,6,0),IFERROR(INDEX(Winback!$C$2:$C$300,MATCH($A56,Winback!$K$2:$K$300,0)),""))</f>
        <v>Osiris Aguilar</v>
      </c>
      <c r="S56" t="str">
        <f t="shared" si="3"/>
        <v>NP</v>
      </c>
      <c r="T56">
        <f t="shared" si="4"/>
        <v>1</v>
      </c>
    </row>
    <row r="57" spans="1:20" x14ac:dyDescent="0.35">
      <c r="A57" t="s">
        <v>302</v>
      </c>
      <c r="B57" t="s">
        <v>303</v>
      </c>
      <c r="C57" t="s">
        <v>304</v>
      </c>
      <c r="D57" t="s">
        <v>305</v>
      </c>
      <c r="E57">
        <f>IF(COUNTIFS(Registros!$A$2:$A$6000,"NP",Registros!$B$2:$B$6000,$A57)&gt;0,1,0)</f>
        <v>1</v>
      </c>
      <c r="F57">
        <f>IF($E57=1,SUMIFS(Registros!$F$2:$F$6000,Registros!$A$2:$A$6000,"NP",Registros!$B$2:$B$6000,$A57),0)</f>
        <v>46.45</v>
      </c>
      <c r="G57">
        <f>IF(COUNTIFS(Registros!$A$2:$A$6000,"MOV",Registros!$B$2:$B$6000,$A57)&gt;0,1,0)</f>
        <v>0</v>
      </c>
      <c r="H57">
        <f>IF($G57=1,SUMIFS(Registros!$F$2:$F$6000,Registros!$A$2:$A$6000,"MOV",Registros!$B$2:$B$6000,$A57),0)</f>
        <v>0</v>
      </c>
      <c r="I57">
        <f>IF(COUNTIFS(Registros!$A$2:$A$6000,"CS",Registros!$B$2:$B$6000,$A57)&gt;0,1,0)</f>
        <v>0</v>
      </c>
      <c r="J57">
        <f>IF($I57=1,SUMIFS(Registros!$I$2:$I$6000,Registros!$A$2:$A$6000,"CS",Registros!$B$2:$B$6000,$A57),0)</f>
        <v>0</v>
      </c>
      <c r="K57">
        <f>IF(COUNTIFS(Winback!$K$2:$K$300,$A57)&gt;0,1,0)</f>
        <v>0</v>
      </c>
      <c r="L57">
        <f>IF(AND($K57=1,LEFT($A57,3)="WB-"),SUMIFS(Winback!$D$2:$D$300,Winback!$K$2:$K$300,$A57),0)</f>
        <v>0</v>
      </c>
      <c r="M57">
        <f>IF(OR($E57=1,$G57=1,SUMIFS(Registros!$J$2:$J$6000,Registros!$B$2:$B$6000,$A57)&gt;0),1,0)</f>
        <v>1</v>
      </c>
      <c r="N57">
        <f>IF($J57&gt;0,1,IF(COUNTIFS(Registros!$A$2:$A$6000,"CS",Registros!$B$2:$B$6000,$A57,Registros!$K$2:$K$6000,"&lt;&gt;")&gt;0,1,0))</f>
        <v>0</v>
      </c>
      <c r="O57" t="str">
        <f t="shared" si="0"/>
        <v>SOLO MÓVIL</v>
      </c>
      <c r="P57" t="str">
        <f t="shared" si="1"/>
        <v>Ofrecer fijo + internet (FLBBTV)</v>
      </c>
      <c r="Q57">
        <f t="shared" si="2"/>
        <v>46.45</v>
      </c>
      <c r="R57" t="str">
        <f>IFERROR(VLOOKUP($A57,Registros!$B$2:$G$6000,6,0),IFERROR(INDEX(Winback!$C$2:$C$300,MATCH($A57,Winback!$K$2:$K$300,0)),""))</f>
        <v>Karla Mc Intryre</v>
      </c>
      <c r="S57" t="str">
        <f t="shared" si="3"/>
        <v>NP</v>
      </c>
      <c r="T57">
        <f t="shared" si="4"/>
        <v>1</v>
      </c>
    </row>
    <row r="58" spans="1:20" x14ac:dyDescent="0.35">
      <c r="A58" t="s">
        <v>307</v>
      </c>
      <c r="B58" t="s">
        <v>308</v>
      </c>
      <c r="C58" t="s">
        <v>309</v>
      </c>
      <c r="D58" t="s">
        <v>310</v>
      </c>
      <c r="E58">
        <f>IF(COUNTIFS(Registros!$A$2:$A$6000,"NP",Registros!$B$2:$B$6000,$A58)&gt;0,1,0)</f>
        <v>1</v>
      </c>
      <c r="F58">
        <f>IF($E58=1,SUMIFS(Registros!$F$2:$F$6000,Registros!$A$2:$A$6000,"NP",Registros!$B$2:$B$6000,$A58),0)</f>
        <v>278.23</v>
      </c>
      <c r="G58">
        <f>IF(COUNTIFS(Registros!$A$2:$A$6000,"MOV",Registros!$B$2:$B$6000,$A58)&gt;0,1,0)</f>
        <v>0</v>
      </c>
      <c r="H58">
        <f>IF($G58=1,SUMIFS(Registros!$F$2:$F$6000,Registros!$A$2:$A$6000,"MOV",Registros!$B$2:$B$6000,$A58),0)</f>
        <v>0</v>
      </c>
      <c r="I58">
        <f>IF(COUNTIFS(Registros!$A$2:$A$6000,"CS",Registros!$B$2:$B$6000,$A58)&gt;0,1,0)</f>
        <v>0</v>
      </c>
      <c r="J58">
        <f>IF($I58=1,SUMIFS(Registros!$I$2:$I$6000,Registros!$A$2:$A$6000,"CS",Registros!$B$2:$B$6000,$A58),0)</f>
        <v>0</v>
      </c>
      <c r="K58">
        <f>IF(COUNTIFS(Winback!$K$2:$K$300,$A58)&gt;0,1,0)</f>
        <v>1</v>
      </c>
      <c r="L58">
        <f>IF(AND($K58=1,LEFT($A58,3)="WB-"),SUMIFS(Winback!$D$2:$D$300,Winback!$K$2:$K$300,$A58),0)</f>
        <v>0</v>
      </c>
      <c r="M58">
        <f>IF(OR($E58=1,$G58=1,SUMIFS(Registros!$J$2:$J$6000,Registros!$B$2:$B$6000,$A58)&gt;0),1,0)</f>
        <v>1</v>
      </c>
      <c r="N58">
        <f>IF($J58&gt;0,1,IF(COUNTIFS(Registros!$A$2:$A$6000,"CS",Registros!$B$2:$B$6000,$A58,Registros!$K$2:$K$6000,"&lt;&gt;")&gt;0,1,0))</f>
        <v>0</v>
      </c>
      <c r="O58" t="str">
        <f t="shared" si="0"/>
        <v>SOLO MÓVIL</v>
      </c>
      <c r="P58" t="str">
        <f t="shared" si="1"/>
        <v>Ofrecer fijo + internet (FLBBTV)</v>
      </c>
      <c r="Q58">
        <f t="shared" si="2"/>
        <v>278.23</v>
      </c>
      <c r="R58" t="str">
        <f>IFERROR(VLOOKUP($A58,Registros!$B$2:$G$6000,6,0),IFERROR(INDEX(Winback!$C$2:$C$300,MATCH($A58,Winback!$K$2:$K$300,0)),""))</f>
        <v>Michelle Zambrano</v>
      </c>
      <c r="S58" t="str">
        <f t="shared" si="3"/>
        <v>NP+WB</v>
      </c>
      <c r="T58">
        <f t="shared" si="4"/>
        <v>2</v>
      </c>
    </row>
    <row r="59" spans="1:20" x14ac:dyDescent="0.35">
      <c r="A59" t="s">
        <v>312</v>
      </c>
      <c r="B59" t="s">
        <v>313</v>
      </c>
      <c r="C59" t="s">
        <v>314</v>
      </c>
      <c r="D59" t="s">
        <v>314</v>
      </c>
      <c r="E59">
        <f>IF(COUNTIFS(Registros!$A$2:$A$6000,"NP",Registros!$B$2:$B$6000,$A59)&gt;0,1,0)</f>
        <v>1</v>
      </c>
      <c r="F59">
        <f>IF($E59=1,SUMIFS(Registros!$F$2:$F$6000,Registros!$A$2:$A$6000,"NP",Registros!$B$2:$B$6000,$A59),0)</f>
        <v>40</v>
      </c>
      <c r="G59">
        <f>IF(COUNTIFS(Registros!$A$2:$A$6000,"MOV",Registros!$B$2:$B$6000,$A59)&gt;0,1,0)</f>
        <v>0</v>
      </c>
      <c r="H59">
        <f>IF($G59=1,SUMIFS(Registros!$F$2:$F$6000,Registros!$A$2:$A$6000,"MOV",Registros!$B$2:$B$6000,$A59),0)</f>
        <v>0</v>
      </c>
      <c r="I59">
        <f>IF(COUNTIFS(Registros!$A$2:$A$6000,"CS",Registros!$B$2:$B$6000,$A59)&gt;0,1,0)</f>
        <v>0</v>
      </c>
      <c r="J59">
        <f>IF($I59=1,SUMIFS(Registros!$I$2:$I$6000,Registros!$A$2:$A$6000,"CS",Registros!$B$2:$B$6000,$A59),0)</f>
        <v>0</v>
      </c>
      <c r="K59">
        <f>IF(COUNTIFS(Winback!$K$2:$K$300,$A59)&gt;0,1,0)</f>
        <v>0</v>
      </c>
      <c r="L59">
        <f>IF(AND($K59=1,LEFT($A59,3)="WB-"),SUMIFS(Winback!$D$2:$D$300,Winback!$K$2:$K$300,$A59),0)</f>
        <v>0</v>
      </c>
      <c r="M59">
        <f>IF(OR($E59=1,$G59=1,SUMIFS(Registros!$J$2:$J$6000,Registros!$B$2:$B$6000,$A59)&gt;0),1,0)</f>
        <v>1</v>
      </c>
      <c r="N59">
        <f>IF($J59&gt;0,1,IF(COUNTIFS(Registros!$A$2:$A$6000,"CS",Registros!$B$2:$B$6000,$A59,Registros!$K$2:$K$6000,"&lt;&gt;")&gt;0,1,0))</f>
        <v>0</v>
      </c>
      <c r="O59" t="str">
        <f t="shared" si="0"/>
        <v>SOLO MÓVIL</v>
      </c>
      <c r="P59" t="str">
        <f t="shared" si="1"/>
        <v>Ofrecer fijo + internet (FLBBTV)</v>
      </c>
      <c r="Q59">
        <f t="shared" si="2"/>
        <v>40</v>
      </c>
      <c r="R59" t="str">
        <f>IFERROR(VLOOKUP($A59,Registros!$B$2:$G$6000,6,0),IFERROR(INDEX(Winback!$C$2:$C$300,MATCH($A59,Winback!$K$2:$K$300,0)),""))</f>
        <v>Ines Lizbeth Trujillo</v>
      </c>
      <c r="S59" t="str">
        <f t="shared" si="3"/>
        <v>NP</v>
      </c>
      <c r="T59">
        <f t="shared" si="4"/>
        <v>1</v>
      </c>
    </row>
    <row r="60" spans="1:20" x14ac:dyDescent="0.35">
      <c r="A60" t="s">
        <v>316</v>
      </c>
      <c r="B60" t="s">
        <v>317</v>
      </c>
      <c r="C60" t="s">
        <v>318</v>
      </c>
      <c r="D60" t="s">
        <v>319</v>
      </c>
      <c r="E60">
        <f>IF(COUNTIFS(Registros!$A$2:$A$6000,"NP",Registros!$B$2:$B$6000,$A60)&gt;0,1,0)</f>
        <v>1</v>
      </c>
      <c r="F60">
        <f>IF($E60=1,SUMIFS(Registros!$F$2:$F$6000,Registros!$A$2:$A$6000,"NP",Registros!$B$2:$B$6000,$A60),0)</f>
        <v>40.5</v>
      </c>
      <c r="G60">
        <f>IF(COUNTIFS(Registros!$A$2:$A$6000,"MOV",Registros!$B$2:$B$6000,$A60)&gt;0,1,0)</f>
        <v>0</v>
      </c>
      <c r="H60">
        <f>IF($G60=1,SUMIFS(Registros!$F$2:$F$6000,Registros!$A$2:$A$6000,"MOV",Registros!$B$2:$B$6000,$A60),0)</f>
        <v>0</v>
      </c>
      <c r="I60">
        <f>IF(COUNTIFS(Registros!$A$2:$A$6000,"CS",Registros!$B$2:$B$6000,$A60)&gt;0,1,0)</f>
        <v>0</v>
      </c>
      <c r="J60">
        <f>IF($I60=1,SUMIFS(Registros!$I$2:$I$6000,Registros!$A$2:$A$6000,"CS",Registros!$B$2:$B$6000,$A60),0)</f>
        <v>0</v>
      </c>
      <c r="K60">
        <f>IF(COUNTIFS(Winback!$K$2:$K$300,$A60)&gt;0,1,0)</f>
        <v>0</v>
      </c>
      <c r="L60">
        <f>IF(AND($K60=1,LEFT($A60,3)="WB-"),SUMIFS(Winback!$D$2:$D$300,Winback!$K$2:$K$300,$A60),0)</f>
        <v>0</v>
      </c>
      <c r="M60">
        <f>IF(OR($E60=1,$G60=1,SUMIFS(Registros!$J$2:$J$6000,Registros!$B$2:$B$6000,$A60)&gt;0),1,0)</f>
        <v>1</v>
      </c>
      <c r="N60">
        <f>IF($J60&gt;0,1,IF(COUNTIFS(Registros!$A$2:$A$6000,"CS",Registros!$B$2:$B$6000,$A60,Registros!$K$2:$K$6000,"&lt;&gt;")&gt;0,1,0))</f>
        <v>0</v>
      </c>
      <c r="O60" t="str">
        <f t="shared" si="0"/>
        <v>SOLO MÓVIL</v>
      </c>
      <c r="P60" t="str">
        <f t="shared" si="1"/>
        <v>Ofrecer fijo + internet (FLBBTV)</v>
      </c>
      <c r="Q60">
        <f t="shared" si="2"/>
        <v>40.5</v>
      </c>
      <c r="R60" t="str">
        <f>IFERROR(VLOOKUP($A60,Registros!$B$2:$G$6000,6,0),IFERROR(INDEX(Winback!$C$2:$C$300,MATCH($A60,Winback!$K$2:$K$300,0)),""))</f>
        <v>Alejandra Mabel Hawkins</v>
      </c>
      <c r="S60" t="str">
        <f t="shared" si="3"/>
        <v>NP</v>
      </c>
      <c r="T60">
        <f t="shared" si="4"/>
        <v>1</v>
      </c>
    </row>
    <row r="61" spans="1:20" x14ac:dyDescent="0.35">
      <c r="A61" t="s">
        <v>321</v>
      </c>
      <c r="B61" t="s">
        <v>322</v>
      </c>
      <c r="C61" t="s">
        <v>323</v>
      </c>
      <c r="D61" t="s">
        <v>324</v>
      </c>
      <c r="E61">
        <f>IF(COUNTIFS(Registros!$A$2:$A$6000,"NP",Registros!$B$2:$B$6000,$A61)&gt;0,1,0)</f>
        <v>1</v>
      </c>
      <c r="F61">
        <f>IF($E61=1,SUMIFS(Registros!$F$2:$F$6000,Registros!$A$2:$A$6000,"NP",Registros!$B$2:$B$6000,$A61),0)</f>
        <v>116.24</v>
      </c>
      <c r="G61">
        <f>IF(COUNTIFS(Registros!$A$2:$A$6000,"MOV",Registros!$B$2:$B$6000,$A61)&gt;0,1,0)</f>
        <v>0</v>
      </c>
      <c r="H61">
        <f>IF($G61=1,SUMIFS(Registros!$F$2:$F$6000,Registros!$A$2:$A$6000,"MOV",Registros!$B$2:$B$6000,$A61),0)</f>
        <v>0</v>
      </c>
      <c r="I61">
        <f>IF(COUNTIFS(Registros!$A$2:$A$6000,"CS",Registros!$B$2:$B$6000,$A61)&gt;0,1,0)</f>
        <v>0</v>
      </c>
      <c r="J61">
        <f>IF($I61=1,SUMIFS(Registros!$I$2:$I$6000,Registros!$A$2:$A$6000,"CS",Registros!$B$2:$B$6000,$A61),0)</f>
        <v>0</v>
      </c>
      <c r="K61">
        <f>IF(COUNTIFS(Winback!$K$2:$K$300,$A61)&gt;0,1,0)</f>
        <v>0</v>
      </c>
      <c r="L61">
        <f>IF(AND($K61=1,LEFT($A61,3)="WB-"),SUMIFS(Winback!$D$2:$D$300,Winback!$K$2:$K$300,$A61),0)</f>
        <v>0</v>
      </c>
      <c r="M61">
        <f>IF(OR($E61=1,$G61=1,SUMIFS(Registros!$J$2:$J$6000,Registros!$B$2:$B$6000,$A61)&gt;0),1,0)</f>
        <v>1</v>
      </c>
      <c r="N61">
        <f>IF($J61&gt;0,1,IF(COUNTIFS(Registros!$A$2:$A$6000,"CS",Registros!$B$2:$B$6000,$A61,Registros!$K$2:$K$6000,"&lt;&gt;")&gt;0,1,0))</f>
        <v>0</v>
      </c>
      <c r="O61" t="str">
        <f t="shared" si="0"/>
        <v>SOLO MÓVIL</v>
      </c>
      <c r="P61" t="str">
        <f t="shared" si="1"/>
        <v>Ofrecer fijo + internet (FLBBTV)</v>
      </c>
      <c r="Q61">
        <f t="shared" si="2"/>
        <v>116.24</v>
      </c>
      <c r="R61" t="str">
        <f>IFERROR(VLOOKUP($A61,Registros!$B$2:$G$6000,6,0),IFERROR(INDEX(Winback!$C$2:$C$300,MATCH($A61,Winback!$K$2:$K$300,0)),""))</f>
        <v>Maria Fernanda</v>
      </c>
      <c r="S61" t="str">
        <f t="shared" si="3"/>
        <v>NP</v>
      </c>
      <c r="T61">
        <f t="shared" si="4"/>
        <v>1</v>
      </c>
    </row>
    <row r="62" spans="1:20" x14ac:dyDescent="0.35">
      <c r="A62" t="s">
        <v>326</v>
      </c>
      <c r="B62" t="s">
        <v>327</v>
      </c>
      <c r="C62" t="s">
        <v>328</v>
      </c>
      <c r="D62" t="s">
        <v>329</v>
      </c>
      <c r="E62">
        <f>IF(COUNTIFS(Registros!$A$2:$A$6000,"NP",Registros!$B$2:$B$6000,$A62)&gt;0,1,0)</f>
        <v>1</v>
      </c>
      <c r="F62">
        <f>IF($E62=1,SUMIFS(Registros!$F$2:$F$6000,Registros!$A$2:$A$6000,"NP",Registros!$B$2:$B$6000,$A62),0)</f>
        <v>493.95</v>
      </c>
      <c r="G62">
        <f>IF(COUNTIFS(Registros!$A$2:$A$6000,"MOV",Registros!$B$2:$B$6000,$A62)&gt;0,1,0)</f>
        <v>0</v>
      </c>
      <c r="H62">
        <f>IF($G62=1,SUMIFS(Registros!$F$2:$F$6000,Registros!$A$2:$A$6000,"MOV",Registros!$B$2:$B$6000,$A62),0)</f>
        <v>0</v>
      </c>
      <c r="I62">
        <f>IF(COUNTIFS(Registros!$A$2:$A$6000,"CS",Registros!$B$2:$B$6000,$A62)&gt;0,1,0)</f>
        <v>0</v>
      </c>
      <c r="J62">
        <f>IF($I62=1,SUMIFS(Registros!$I$2:$I$6000,Registros!$A$2:$A$6000,"CS",Registros!$B$2:$B$6000,$A62),0)</f>
        <v>0</v>
      </c>
      <c r="K62">
        <f>IF(COUNTIFS(Winback!$K$2:$K$300,$A62)&gt;0,1,0)</f>
        <v>0</v>
      </c>
      <c r="L62">
        <f>IF(AND($K62=1,LEFT($A62,3)="WB-"),SUMIFS(Winback!$D$2:$D$300,Winback!$K$2:$K$300,$A62),0)</f>
        <v>0</v>
      </c>
      <c r="M62">
        <f>IF(OR($E62=1,$G62=1,SUMIFS(Registros!$J$2:$J$6000,Registros!$B$2:$B$6000,$A62)&gt;0),1,0)</f>
        <v>1</v>
      </c>
      <c r="N62">
        <f>IF($J62&gt;0,1,IF(COUNTIFS(Registros!$A$2:$A$6000,"CS",Registros!$B$2:$B$6000,$A62,Registros!$K$2:$K$6000,"&lt;&gt;")&gt;0,1,0))</f>
        <v>0</v>
      </c>
      <c r="O62" t="str">
        <f t="shared" si="0"/>
        <v>SOLO MÓVIL</v>
      </c>
      <c r="P62" t="str">
        <f t="shared" si="1"/>
        <v>Ofrecer fijo + internet (FLBBTV)</v>
      </c>
      <c r="Q62">
        <f t="shared" si="2"/>
        <v>493.95</v>
      </c>
      <c r="R62" t="str">
        <f>IFERROR(VLOOKUP($A62,Registros!$B$2:$G$6000,6,0),IFERROR(INDEX(Winback!$C$2:$C$300,MATCH($A62,Winback!$K$2:$K$300,0)),""))</f>
        <v>Yarelis Tulloch</v>
      </c>
      <c r="S62" t="str">
        <f t="shared" si="3"/>
        <v>NP</v>
      </c>
      <c r="T62">
        <f t="shared" si="4"/>
        <v>1</v>
      </c>
    </row>
    <row r="63" spans="1:20" x14ac:dyDescent="0.35">
      <c r="A63" t="s">
        <v>331</v>
      </c>
      <c r="B63" t="s">
        <v>332</v>
      </c>
      <c r="C63" t="s">
        <v>333</v>
      </c>
      <c r="D63" t="s">
        <v>334</v>
      </c>
      <c r="E63">
        <f>IF(COUNTIFS(Registros!$A$2:$A$6000,"NP",Registros!$B$2:$B$6000,$A63)&gt;0,1,0)</f>
        <v>1</v>
      </c>
      <c r="F63">
        <f>IF($E63=1,SUMIFS(Registros!$F$2:$F$6000,Registros!$A$2:$A$6000,"NP",Registros!$B$2:$B$6000,$A63),0)</f>
        <v>71.98</v>
      </c>
      <c r="G63">
        <f>IF(COUNTIFS(Registros!$A$2:$A$6000,"MOV",Registros!$B$2:$B$6000,$A63)&gt;0,1,0)</f>
        <v>0</v>
      </c>
      <c r="H63">
        <f>IF($G63=1,SUMIFS(Registros!$F$2:$F$6000,Registros!$A$2:$A$6000,"MOV",Registros!$B$2:$B$6000,$A63),0)</f>
        <v>0</v>
      </c>
      <c r="I63">
        <f>IF(COUNTIFS(Registros!$A$2:$A$6000,"CS",Registros!$B$2:$B$6000,$A63)&gt;0,1,0)</f>
        <v>0</v>
      </c>
      <c r="J63">
        <f>IF($I63=1,SUMIFS(Registros!$I$2:$I$6000,Registros!$A$2:$A$6000,"CS",Registros!$B$2:$B$6000,$A63),0)</f>
        <v>0</v>
      </c>
      <c r="K63">
        <f>IF(COUNTIFS(Winback!$K$2:$K$300,$A63)&gt;0,1,0)</f>
        <v>0</v>
      </c>
      <c r="L63">
        <f>IF(AND($K63=1,LEFT($A63,3)="WB-"),SUMIFS(Winback!$D$2:$D$300,Winback!$K$2:$K$300,$A63),0)</f>
        <v>0</v>
      </c>
      <c r="M63">
        <f>IF(OR($E63=1,$G63=1,SUMIFS(Registros!$J$2:$J$6000,Registros!$B$2:$B$6000,$A63)&gt;0),1,0)</f>
        <v>1</v>
      </c>
      <c r="N63">
        <f>IF($J63&gt;0,1,IF(COUNTIFS(Registros!$A$2:$A$6000,"CS",Registros!$B$2:$B$6000,$A63,Registros!$K$2:$K$6000,"&lt;&gt;")&gt;0,1,0))</f>
        <v>0</v>
      </c>
      <c r="O63" t="str">
        <f t="shared" si="0"/>
        <v>SOLO MÓVIL</v>
      </c>
      <c r="P63" t="str">
        <f t="shared" si="1"/>
        <v>Ofrecer fijo + internet (FLBBTV)</v>
      </c>
      <c r="Q63">
        <f t="shared" si="2"/>
        <v>71.98</v>
      </c>
      <c r="R63" t="str">
        <f>IFERROR(VLOOKUP($A63,Registros!$B$2:$G$6000,6,0),IFERROR(INDEX(Winback!$C$2:$C$300,MATCH($A63,Winback!$K$2:$K$300,0)),""))</f>
        <v>Abril Aparicio</v>
      </c>
      <c r="S63" t="str">
        <f t="shared" si="3"/>
        <v>NP</v>
      </c>
      <c r="T63">
        <f t="shared" si="4"/>
        <v>1</v>
      </c>
    </row>
    <row r="64" spans="1:20" x14ac:dyDescent="0.35">
      <c r="A64" t="s">
        <v>336</v>
      </c>
      <c r="B64" t="s">
        <v>337</v>
      </c>
      <c r="C64" t="s">
        <v>338</v>
      </c>
      <c r="D64" t="s">
        <v>339</v>
      </c>
      <c r="E64">
        <f>IF(COUNTIFS(Registros!$A$2:$A$6000,"NP",Registros!$B$2:$B$6000,$A64)&gt;0,1,0)</f>
        <v>1</v>
      </c>
      <c r="F64">
        <f>IF($E64=1,SUMIFS(Registros!$F$2:$F$6000,Registros!$A$2:$A$6000,"NP",Registros!$B$2:$B$6000,$A64),0)</f>
        <v>9.99</v>
      </c>
      <c r="G64">
        <f>IF(COUNTIFS(Registros!$A$2:$A$6000,"MOV",Registros!$B$2:$B$6000,$A64)&gt;0,1,0)</f>
        <v>0</v>
      </c>
      <c r="H64">
        <f>IF($G64=1,SUMIFS(Registros!$F$2:$F$6000,Registros!$A$2:$A$6000,"MOV",Registros!$B$2:$B$6000,$A64),0)</f>
        <v>0</v>
      </c>
      <c r="I64">
        <f>IF(COUNTIFS(Registros!$A$2:$A$6000,"CS",Registros!$B$2:$B$6000,$A64)&gt;0,1,0)</f>
        <v>0</v>
      </c>
      <c r="J64">
        <f>IF($I64=1,SUMIFS(Registros!$I$2:$I$6000,Registros!$A$2:$A$6000,"CS",Registros!$B$2:$B$6000,$A64),0)</f>
        <v>0</v>
      </c>
      <c r="K64">
        <f>IF(COUNTIFS(Winback!$K$2:$K$300,$A64)&gt;0,1,0)</f>
        <v>0</v>
      </c>
      <c r="L64">
        <f>IF(AND($K64=1,LEFT($A64,3)="WB-"),SUMIFS(Winback!$D$2:$D$300,Winback!$K$2:$K$300,$A64),0)</f>
        <v>0</v>
      </c>
      <c r="M64">
        <f>IF(OR($E64=1,$G64=1,SUMIFS(Registros!$J$2:$J$6000,Registros!$B$2:$B$6000,$A64)&gt;0),1,0)</f>
        <v>1</v>
      </c>
      <c r="N64">
        <f>IF($J64&gt;0,1,IF(COUNTIFS(Registros!$A$2:$A$6000,"CS",Registros!$B$2:$B$6000,$A64,Registros!$K$2:$K$6000,"&lt;&gt;")&gt;0,1,0))</f>
        <v>0</v>
      </c>
      <c r="O64" t="str">
        <f t="shared" si="0"/>
        <v>SOLO MÓVIL</v>
      </c>
      <c r="P64" t="str">
        <f t="shared" si="1"/>
        <v>Ofrecer fijo + internet (FLBBTV)</v>
      </c>
      <c r="Q64">
        <f t="shared" si="2"/>
        <v>9.99</v>
      </c>
      <c r="R64" t="str">
        <f>IFERROR(VLOOKUP($A64,Registros!$B$2:$G$6000,6,0),IFERROR(INDEX(Winback!$C$2:$C$300,MATCH($A64,Winback!$K$2:$K$300,0)),""))</f>
        <v>Yariela Galarce</v>
      </c>
      <c r="S64" t="str">
        <f t="shared" si="3"/>
        <v>NP</v>
      </c>
      <c r="T64">
        <f t="shared" si="4"/>
        <v>1</v>
      </c>
    </row>
    <row r="65" spans="1:20" x14ac:dyDescent="0.35">
      <c r="A65" t="s">
        <v>341</v>
      </c>
      <c r="B65" t="s">
        <v>342</v>
      </c>
      <c r="C65" t="s">
        <v>343</v>
      </c>
      <c r="D65" t="s">
        <v>344</v>
      </c>
      <c r="E65">
        <f>IF(COUNTIFS(Registros!$A$2:$A$6000,"NP",Registros!$B$2:$B$6000,$A65)&gt;0,1,0)</f>
        <v>1</v>
      </c>
      <c r="F65">
        <f>IF($E65=1,SUMIFS(Registros!$F$2:$F$6000,Registros!$A$2:$A$6000,"NP",Registros!$B$2:$B$6000,$A65),0)</f>
        <v>204</v>
      </c>
      <c r="G65">
        <f>IF(COUNTIFS(Registros!$A$2:$A$6000,"MOV",Registros!$B$2:$B$6000,$A65)&gt;0,1,0)</f>
        <v>0</v>
      </c>
      <c r="H65">
        <f>IF($G65=1,SUMIFS(Registros!$F$2:$F$6000,Registros!$A$2:$A$6000,"MOV",Registros!$B$2:$B$6000,$A65),0)</f>
        <v>0</v>
      </c>
      <c r="I65">
        <f>IF(COUNTIFS(Registros!$A$2:$A$6000,"CS",Registros!$B$2:$B$6000,$A65)&gt;0,1,0)</f>
        <v>0</v>
      </c>
      <c r="J65">
        <f>IF($I65=1,SUMIFS(Registros!$I$2:$I$6000,Registros!$A$2:$A$6000,"CS",Registros!$B$2:$B$6000,$A65),0)</f>
        <v>0</v>
      </c>
      <c r="K65">
        <f>IF(COUNTIFS(Winback!$K$2:$K$300,$A65)&gt;0,1,0)</f>
        <v>0</v>
      </c>
      <c r="L65">
        <f>IF(AND($K65=1,LEFT($A65,3)="WB-"),SUMIFS(Winback!$D$2:$D$300,Winback!$K$2:$K$300,$A65),0)</f>
        <v>0</v>
      </c>
      <c r="M65">
        <f>IF(OR($E65=1,$G65=1,SUMIFS(Registros!$J$2:$J$6000,Registros!$B$2:$B$6000,$A65)&gt;0),1,0)</f>
        <v>1</v>
      </c>
      <c r="N65">
        <f>IF($J65&gt;0,1,IF(COUNTIFS(Registros!$A$2:$A$6000,"CS",Registros!$B$2:$B$6000,$A65,Registros!$K$2:$K$6000,"&lt;&gt;")&gt;0,1,0))</f>
        <v>0</v>
      </c>
      <c r="O65" t="str">
        <f t="shared" si="0"/>
        <v>SOLO MÓVIL</v>
      </c>
      <c r="P65" t="str">
        <f t="shared" si="1"/>
        <v>Ofrecer fijo + internet (FLBBTV)</v>
      </c>
      <c r="Q65">
        <f t="shared" si="2"/>
        <v>204</v>
      </c>
      <c r="R65" t="str">
        <f>IFERROR(VLOOKUP($A65,Registros!$B$2:$G$6000,6,0),IFERROR(INDEX(Winback!$C$2:$C$300,MATCH($A65,Winback!$K$2:$K$300,0)),""))</f>
        <v>Nailyn Martinez</v>
      </c>
      <c r="S65" t="str">
        <f t="shared" si="3"/>
        <v>NP</v>
      </c>
      <c r="T65">
        <f t="shared" si="4"/>
        <v>1</v>
      </c>
    </row>
    <row r="66" spans="1:20" x14ac:dyDescent="0.35">
      <c r="A66" t="s">
        <v>346</v>
      </c>
      <c r="B66" t="s">
        <v>347</v>
      </c>
      <c r="C66" t="s">
        <v>348</v>
      </c>
      <c r="D66" t="s">
        <v>349</v>
      </c>
      <c r="E66">
        <f>IF(COUNTIFS(Registros!$A$2:$A$6000,"NP",Registros!$B$2:$B$6000,$A66)&gt;0,1,0)</f>
        <v>1</v>
      </c>
      <c r="F66">
        <f>IF($E66=1,SUMIFS(Registros!$F$2:$F$6000,Registros!$A$2:$A$6000,"NP",Registros!$B$2:$B$6000,$A66),0)</f>
        <v>73</v>
      </c>
      <c r="G66">
        <f>IF(COUNTIFS(Registros!$A$2:$A$6000,"MOV",Registros!$B$2:$B$6000,$A66)&gt;0,1,0)</f>
        <v>0</v>
      </c>
      <c r="H66">
        <f>IF($G66=1,SUMIFS(Registros!$F$2:$F$6000,Registros!$A$2:$A$6000,"MOV",Registros!$B$2:$B$6000,$A66),0)</f>
        <v>0</v>
      </c>
      <c r="I66">
        <f>IF(COUNTIFS(Registros!$A$2:$A$6000,"CS",Registros!$B$2:$B$6000,$A66)&gt;0,1,0)</f>
        <v>0</v>
      </c>
      <c r="J66">
        <f>IF($I66=1,SUMIFS(Registros!$I$2:$I$6000,Registros!$A$2:$A$6000,"CS",Registros!$B$2:$B$6000,$A66),0)</f>
        <v>0</v>
      </c>
      <c r="K66">
        <f>IF(COUNTIFS(Winback!$K$2:$K$300,$A66)&gt;0,1,0)</f>
        <v>0</v>
      </c>
      <c r="L66">
        <f>IF(AND($K66=1,LEFT($A66,3)="WB-"),SUMIFS(Winback!$D$2:$D$300,Winback!$K$2:$K$300,$A66),0)</f>
        <v>0</v>
      </c>
      <c r="M66">
        <f>IF(OR($E66=1,$G66=1,SUMIFS(Registros!$J$2:$J$6000,Registros!$B$2:$B$6000,$A66)&gt;0),1,0)</f>
        <v>1</v>
      </c>
      <c r="N66">
        <f>IF($J66&gt;0,1,IF(COUNTIFS(Registros!$A$2:$A$6000,"CS",Registros!$B$2:$B$6000,$A66,Registros!$K$2:$K$6000,"&lt;&gt;")&gt;0,1,0))</f>
        <v>0</v>
      </c>
      <c r="O66" t="str">
        <f t="shared" ref="O66:O129" si="5">IF(AND($K66=1,$E66=0,$G66=0,$I66=0),"WINBACK",IF(AND($M66=1,$N66&gt;0),"CONVERGENTE",IF($M66=1,"SOLO MÓVIL",IF($N66&gt;0,"SOLO FIJO / INTERNET","SIN SERVICIOS"))))</f>
        <v>SOLO MÓVIL</v>
      </c>
      <c r="P66" t="str">
        <f t="shared" ref="P66:P129" si="6">IF($O66="WINBACK","Recuperar (winback)",IF($O66="CONVERGENTE","Upgrade / más líneas",IF($O66="SOLO MÓVIL","Ofrecer fijo + internet (FLBBTV)",IF($O66="SOLO FIJO / INTERNET","Ofrecer línea móvil Nextphone","Oferta completa (móvil + fijo + internet)"))))</f>
        <v>Ofrecer fijo + internet (FLBBTV)</v>
      </c>
      <c r="Q66">
        <f t="shared" ref="Q66:Q129" si="7">$F66+$H66+$L66</f>
        <v>73</v>
      </c>
      <c r="R66" t="str">
        <f>IFERROR(VLOOKUP($A66,Registros!$B$2:$G$6000,6,0),IFERROR(INDEX(Winback!$C$2:$C$300,MATCH($A66,Winback!$K$2:$K$300,0)),""))</f>
        <v>Yamali Rodriguez</v>
      </c>
      <c r="S66" t="str">
        <f t="shared" ref="S66:S129" si="8">IF($E66=1,"NP","")&amp;IF($G66=1,"+MOV","")&amp;IF($I66=1,"+CS","")&amp;IF($K66=1,"+WB","")</f>
        <v>NP</v>
      </c>
      <c r="T66">
        <f t="shared" ref="T66:T129" si="9">$E66+$G66+$I66+$K66</f>
        <v>1</v>
      </c>
    </row>
    <row r="67" spans="1:20" x14ac:dyDescent="0.35">
      <c r="A67" t="s">
        <v>351</v>
      </c>
      <c r="B67" t="s">
        <v>352</v>
      </c>
      <c r="C67" t="s">
        <v>353</v>
      </c>
      <c r="D67" t="s">
        <v>354</v>
      </c>
      <c r="E67">
        <f>IF(COUNTIFS(Registros!$A$2:$A$6000,"NP",Registros!$B$2:$B$6000,$A67)&gt;0,1,0)</f>
        <v>1</v>
      </c>
      <c r="F67">
        <f>IF($E67=1,SUMIFS(Registros!$F$2:$F$6000,Registros!$A$2:$A$6000,"NP",Registros!$B$2:$B$6000,$A67),0)</f>
        <v>30</v>
      </c>
      <c r="G67">
        <f>IF(COUNTIFS(Registros!$A$2:$A$6000,"MOV",Registros!$B$2:$B$6000,$A67)&gt;0,1,0)</f>
        <v>0</v>
      </c>
      <c r="H67">
        <f>IF($G67=1,SUMIFS(Registros!$F$2:$F$6000,Registros!$A$2:$A$6000,"MOV",Registros!$B$2:$B$6000,$A67),0)</f>
        <v>0</v>
      </c>
      <c r="I67">
        <f>IF(COUNTIFS(Registros!$A$2:$A$6000,"CS",Registros!$B$2:$B$6000,$A67)&gt;0,1,0)</f>
        <v>0</v>
      </c>
      <c r="J67">
        <f>IF($I67=1,SUMIFS(Registros!$I$2:$I$6000,Registros!$A$2:$A$6000,"CS",Registros!$B$2:$B$6000,$A67),0)</f>
        <v>0</v>
      </c>
      <c r="K67">
        <f>IF(COUNTIFS(Winback!$K$2:$K$300,$A67)&gt;0,1,0)</f>
        <v>0</v>
      </c>
      <c r="L67">
        <f>IF(AND($K67=1,LEFT($A67,3)="WB-"),SUMIFS(Winback!$D$2:$D$300,Winback!$K$2:$K$300,$A67),0)</f>
        <v>0</v>
      </c>
      <c r="M67">
        <f>IF(OR($E67=1,$G67=1,SUMIFS(Registros!$J$2:$J$6000,Registros!$B$2:$B$6000,$A67)&gt;0),1,0)</f>
        <v>1</v>
      </c>
      <c r="N67">
        <f>IF($J67&gt;0,1,IF(COUNTIFS(Registros!$A$2:$A$6000,"CS",Registros!$B$2:$B$6000,$A67,Registros!$K$2:$K$6000,"&lt;&gt;")&gt;0,1,0))</f>
        <v>0</v>
      </c>
      <c r="O67" t="str">
        <f t="shared" si="5"/>
        <v>SOLO MÓVIL</v>
      </c>
      <c r="P67" t="str">
        <f t="shared" si="6"/>
        <v>Ofrecer fijo + internet (FLBBTV)</v>
      </c>
      <c r="Q67">
        <f t="shared" si="7"/>
        <v>30</v>
      </c>
      <c r="R67" t="str">
        <f>IFERROR(VLOOKUP($A67,Registros!$B$2:$G$6000,6,0),IFERROR(INDEX(Winback!$C$2:$C$300,MATCH($A67,Winback!$K$2:$K$300,0)),""))</f>
        <v>Osiris Aguilar</v>
      </c>
      <c r="S67" t="str">
        <f t="shared" si="8"/>
        <v>NP</v>
      </c>
      <c r="T67">
        <f t="shared" si="9"/>
        <v>1</v>
      </c>
    </row>
    <row r="68" spans="1:20" x14ac:dyDescent="0.35">
      <c r="A68" t="s">
        <v>356</v>
      </c>
      <c r="B68" t="s">
        <v>357</v>
      </c>
      <c r="C68" t="s">
        <v>358</v>
      </c>
      <c r="D68" t="s">
        <v>359</v>
      </c>
      <c r="E68">
        <f>IF(COUNTIFS(Registros!$A$2:$A$6000,"NP",Registros!$B$2:$B$6000,$A68)&gt;0,1,0)</f>
        <v>1</v>
      </c>
      <c r="F68">
        <f>IF($E68=1,SUMIFS(Registros!$F$2:$F$6000,Registros!$A$2:$A$6000,"NP",Registros!$B$2:$B$6000,$A68),0)</f>
        <v>270</v>
      </c>
      <c r="G68">
        <f>IF(COUNTIFS(Registros!$A$2:$A$6000,"MOV",Registros!$B$2:$B$6000,$A68)&gt;0,1,0)</f>
        <v>0</v>
      </c>
      <c r="H68">
        <f>IF($G68=1,SUMIFS(Registros!$F$2:$F$6000,Registros!$A$2:$A$6000,"MOV",Registros!$B$2:$B$6000,$A68),0)</f>
        <v>0</v>
      </c>
      <c r="I68">
        <f>IF(COUNTIFS(Registros!$A$2:$A$6000,"CS",Registros!$B$2:$B$6000,$A68)&gt;0,1,0)</f>
        <v>0</v>
      </c>
      <c r="J68">
        <f>IF($I68=1,SUMIFS(Registros!$I$2:$I$6000,Registros!$A$2:$A$6000,"CS",Registros!$B$2:$B$6000,$A68),0)</f>
        <v>0</v>
      </c>
      <c r="K68">
        <f>IF(COUNTIFS(Winback!$K$2:$K$300,$A68)&gt;0,1,0)</f>
        <v>0</v>
      </c>
      <c r="L68">
        <f>IF(AND($K68=1,LEFT($A68,3)="WB-"),SUMIFS(Winback!$D$2:$D$300,Winback!$K$2:$K$300,$A68),0)</f>
        <v>0</v>
      </c>
      <c r="M68">
        <f>IF(OR($E68=1,$G68=1,SUMIFS(Registros!$J$2:$J$6000,Registros!$B$2:$B$6000,$A68)&gt;0),1,0)</f>
        <v>1</v>
      </c>
      <c r="N68">
        <f>IF($J68&gt;0,1,IF(COUNTIFS(Registros!$A$2:$A$6000,"CS",Registros!$B$2:$B$6000,$A68,Registros!$K$2:$K$6000,"&lt;&gt;")&gt;0,1,0))</f>
        <v>0</v>
      </c>
      <c r="O68" t="str">
        <f t="shared" si="5"/>
        <v>SOLO MÓVIL</v>
      </c>
      <c r="P68" t="str">
        <f t="shared" si="6"/>
        <v>Ofrecer fijo + internet (FLBBTV)</v>
      </c>
      <c r="Q68">
        <f t="shared" si="7"/>
        <v>270</v>
      </c>
      <c r="R68" t="str">
        <f>IFERROR(VLOOKUP($A68,Registros!$B$2:$G$6000,6,0),IFERROR(INDEX(Winback!$C$2:$C$300,MATCH($A68,Winback!$K$2:$K$300,0)),""))</f>
        <v>Karla Mc Intryre</v>
      </c>
      <c r="S68" t="str">
        <f t="shared" si="8"/>
        <v>NP</v>
      </c>
      <c r="T68">
        <f t="shared" si="9"/>
        <v>1</v>
      </c>
    </row>
    <row r="69" spans="1:20" x14ac:dyDescent="0.35">
      <c r="A69" t="s">
        <v>361</v>
      </c>
      <c r="B69" t="s">
        <v>362</v>
      </c>
      <c r="C69" t="s">
        <v>363</v>
      </c>
      <c r="D69" t="s">
        <v>364</v>
      </c>
      <c r="E69">
        <f>IF(COUNTIFS(Registros!$A$2:$A$6000,"NP",Registros!$B$2:$B$6000,$A69)&gt;0,1,0)</f>
        <v>1</v>
      </c>
      <c r="F69">
        <f>IF($E69=1,SUMIFS(Registros!$F$2:$F$6000,Registros!$A$2:$A$6000,"NP",Registros!$B$2:$B$6000,$A69),0)</f>
        <v>143</v>
      </c>
      <c r="G69">
        <f>IF(COUNTIFS(Registros!$A$2:$A$6000,"MOV",Registros!$B$2:$B$6000,$A69)&gt;0,1,0)</f>
        <v>0</v>
      </c>
      <c r="H69">
        <f>IF($G69=1,SUMIFS(Registros!$F$2:$F$6000,Registros!$A$2:$A$6000,"MOV",Registros!$B$2:$B$6000,$A69),0)</f>
        <v>0</v>
      </c>
      <c r="I69">
        <f>IF(COUNTIFS(Registros!$A$2:$A$6000,"CS",Registros!$B$2:$B$6000,$A69)&gt;0,1,0)</f>
        <v>0</v>
      </c>
      <c r="J69">
        <f>IF($I69=1,SUMIFS(Registros!$I$2:$I$6000,Registros!$A$2:$A$6000,"CS",Registros!$B$2:$B$6000,$A69),0)</f>
        <v>0</v>
      </c>
      <c r="K69">
        <f>IF(COUNTIFS(Winback!$K$2:$K$300,$A69)&gt;0,1,0)</f>
        <v>0</v>
      </c>
      <c r="L69">
        <f>IF(AND($K69=1,LEFT($A69,3)="WB-"),SUMIFS(Winback!$D$2:$D$300,Winback!$K$2:$K$300,$A69),0)</f>
        <v>0</v>
      </c>
      <c r="M69">
        <f>IF(OR($E69=1,$G69=1,SUMIFS(Registros!$J$2:$J$6000,Registros!$B$2:$B$6000,$A69)&gt;0),1,0)</f>
        <v>1</v>
      </c>
      <c r="N69">
        <f>IF($J69&gt;0,1,IF(COUNTIFS(Registros!$A$2:$A$6000,"CS",Registros!$B$2:$B$6000,$A69,Registros!$K$2:$K$6000,"&lt;&gt;")&gt;0,1,0))</f>
        <v>0</v>
      </c>
      <c r="O69" t="str">
        <f t="shared" si="5"/>
        <v>SOLO MÓVIL</v>
      </c>
      <c r="P69" t="str">
        <f t="shared" si="6"/>
        <v>Ofrecer fijo + internet (FLBBTV)</v>
      </c>
      <c r="Q69">
        <f t="shared" si="7"/>
        <v>143</v>
      </c>
      <c r="R69" t="str">
        <f>IFERROR(VLOOKUP($A69,Registros!$B$2:$G$6000,6,0),IFERROR(INDEX(Winback!$C$2:$C$300,MATCH($A69,Winback!$K$2:$K$300,0)),""))</f>
        <v>Solanye Acuña</v>
      </c>
      <c r="S69" t="str">
        <f t="shared" si="8"/>
        <v>NP</v>
      </c>
      <c r="T69">
        <f t="shared" si="9"/>
        <v>1</v>
      </c>
    </row>
    <row r="70" spans="1:20" x14ac:dyDescent="0.35">
      <c r="A70" t="s">
        <v>366</v>
      </c>
      <c r="B70" t="s">
        <v>367</v>
      </c>
      <c r="C70" t="s">
        <v>368</v>
      </c>
      <c r="D70" t="s">
        <v>369</v>
      </c>
      <c r="E70">
        <f>IF(COUNTIFS(Registros!$A$2:$A$6000,"NP",Registros!$B$2:$B$6000,$A70)&gt;0,1,0)</f>
        <v>1</v>
      </c>
      <c r="F70">
        <f>IF($E70=1,SUMIFS(Registros!$F$2:$F$6000,Registros!$A$2:$A$6000,"NP",Registros!$B$2:$B$6000,$A70),0)</f>
        <v>37</v>
      </c>
      <c r="G70">
        <f>IF(COUNTIFS(Registros!$A$2:$A$6000,"MOV",Registros!$B$2:$B$6000,$A70)&gt;0,1,0)</f>
        <v>0</v>
      </c>
      <c r="H70">
        <f>IF($G70=1,SUMIFS(Registros!$F$2:$F$6000,Registros!$A$2:$A$6000,"MOV",Registros!$B$2:$B$6000,$A70),0)</f>
        <v>0</v>
      </c>
      <c r="I70">
        <f>IF(COUNTIFS(Registros!$A$2:$A$6000,"CS",Registros!$B$2:$B$6000,$A70)&gt;0,1,0)</f>
        <v>0</v>
      </c>
      <c r="J70">
        <f>IF($I70=1,SUMIFS(Registros!$I$2:$I$6000,Registros!$A$2:$A$6000,"CS",Registros!$B$2:$B$6000,$A70),0)</f>
        <v>0</v>
      </c>
      <c r="K70">
        <f>IF(COUNTIFS(Winback!$K$2:$K$300,$A70)&gt;0,1,0)</f>
        <v>0</v>
      </c>
      <c r="L70">
        <f>IF(AND($K70=1,LEFT($A70,3)="WB-"),SUMIFS(Winback!$D$2:$D$300,Winback!$K$2:$K$300,$A70),0)</f>
        <v>0</v>
      </c>
      <c r="M70">
        <f>IF(OR($E70=1,$G70=1,SUMIFS(Registros!$J$2:$J$6000,Registros!$B$2:$B$6000,$A70)&gt;0),1,0)</f>
        <v>1</v>
      </c>
      <c r="N70">
        <f>IF($J70&gt;0,1,IF(COUNTIFS(Registros!$A$2:$A$6000,"CS",Registros!$B$2:$B$6000,$A70,Registros!$K$2:$K$6000,"&lt;&gt;")&gt;0,1,0))</f>
        <v>0</v>
      </c>
      <c r="O70" t="str">
        <f t="shared" si="5"/>
        <v>SOLO MÓVIL</v>
      </c>
      <c r="P70" t="str">
        <f t="shared" si="6"/>
        <v>Ofrecer fijo + internet (FLBBTV)</v>
      </c>
      <c r="Q70">
        <f t="shared" si="7"/>
        <v>37</v>
      </c>
      <c r="R70" t="str">
        <f>IFERROR(VLOOKUP($A70,Registros!$B$2:$G$6000,6,0),IFERROR(INDEX(Winback!$C$2:$C$300,MATCH($A70,Winback!$K$2:$K$300,0)),""))</f>
        <v>Michelle Zambrano</v>
      </c>
      <c r="S70" t="str">
        <f t="shared" si="8"/>
        <v>NP</v>
      </c>
      <c r="T70">
        <f t="shared" si="9"/>
        <v>1</v>
      </c>
    </row>
    <row r="71" spans="1:20" x14ac:dyDescent="0.35">
      <c r="A71" t="s">
        <v>371</v>
      </c>
      <c r="B71" t="s">
        <v>372</v>
      </c>
      <c r="C71" t="s">
        <v>373</v>
      </c>
      <c r="D71" t="s">
        <v>374</v>
      </c>
      <c r="E71">
        <f>IF(COUNTIFS(Registros!$A$2:$A$6000,"NP",Registros!$B$2:$B$6000,$A71)&gt;0,1,0)</f>
        <v>1</v>
      </c>
      <c r="F71">
        <f>IF($E71=1,SUMIFS(Registros!$F$2:$F$6000,Registros!$A$2:$A$6000,"NP",Registros!$B$2:$B$6000,$A71),0)</f>
        <v>38.5</v>
      </c>
      <c r="G71">
        <f>IF(COUNTIFS(Registros!$A$2:$A$6000,"MOV",Registros!$B$2:$B$6000,$A71)&gt;0,1,0)</f>
        <v>0</v>
      </c>
      <c r="H71">
        <f>IF($G71=1,SUMIFS(Registros!$F$2:$F$6000,Registros!$A$2:$A$6000,"MOV",Registros!$B$2:$B$6000,$A71),0)</f>
        <v>0</v>
      </c>
      <c r="I71">
        <f>IF(COUNTIFS(Registros!$A$2:$A$6000,"CS",Registros!$B$2:$B$6000,$A71)&gt;0,1,0)</f>
        <v>0</v>
      </c>
      <c r="J71">
        <f>IF($I71=1,SUMIFS(Registros!$I$2:$I$6000,Registros!$A$2:$A$6000,"CS",Registros!$B$2:$B$6000,$A71),0)</f>
        <v>0</v>
      </c>
      <c r="K71">
        <f>IF(COUNTIFS(Winback!$K$2:$K$300,$A71)&gt;0,1,0)</f>
        <v>0</v>
      </c>
      <c r="L71">
        <f>IF(AND($K71=1,LEFT($A71,3)="WB-"),SUMIFS(Winback!$D$2:$D$300,Winback!$K$2:$K$300,$A71),0)</f>
        <v>0</v>
      </c>
      <c r="M71">
        <f>IF(OR($E71=1,$G71=1,SUMIFS(Registros!$J$2:$J$6000,Registros!$B$2:$B$6000,$A71)&gt;0),1,0)</f>
        <v>1</v>
      </c>
      <c r="N71">
        <f>IF($J71&gt;0,1,IF(COUNTIFS(Registros!$A$2:$A$6000,"CS",Registros!$B$2:$B$6000,$A71,Registros!$K$2:$K$6000,"&lt;&gt;")&gt;0,1,0))</f>
        <v>0</v>
      </c>
      <c r="O71" t="str">
        <f t="shared" si="5"/>
        <v>SOLO MÓVIL</v>
      </c>
      <c r="P71" t="str">
        <f t="shared" si="6"/>
        <v>Ofrecer fijo + internet (FLBBTV)</v>
      </c>
      <c r="Q71">
        <f t="shared" si="7"/>
        <v>38.5</v>
      </c>
      <c r="R71" t="str">
        <f>IFERROR(VLOOKUP($A71,Registros!$B$2:$G$6000,6,0),IFERROR(INDEX(Winback!$C$2:$C$300,MATCH($A71,Winback!$K$2:$K$300,0)),""))</f>
        <v>Ines Lizbeth Trujillo</v>
      </c>
      <c r="S71" t="str">
        <f t="shared" si="8"/>
        <v>NP</v>
      </c>
      <c r="T71">
        <f t="shared" si="9"/>
        <v>1</v>
      </c>
    </row>
    <row r="72" spans="1:20" x14ac:dyDescent="0.35">
      <c r="A72" t="s">
        <v>376</v>
      </c>
      <c r="B72" t="s">
        <v>377</v>
      </c>
      <c r="C72" t="s">
        <v>378</v>
      </c>
      <c r="D72" t="s">
        <v>379</v>
      </c>
      <c r="E72">
        <f>IF(COUNTIFS(Registros!$A$2:$A$6000,"NP",Registros!$B$2:$B$6000,$A72)&gt;0,1,0)</f>
        <v>1</v>
      </c>
      <c r="F72">
        <f>IF($E72=1,SUMIFS(Registros!$F$2:$F$6000,Registros!$A$2:$A$6000,"NP",Registros!$B$2:$B$6000,$A72),0)</f>
        <v>167.73</v>
      </c>
      <c r="G72">
        <f>IF(COUNTIFS(Registros!$A$2:$A$6000,"MOV",Registros!$B$2:$B$6000,$A72)&gt;0,1,0)</f>
        <v>0</v>
      </c>
      <c r="H72">
        <f>IF($G72=1,SUMIFS(Registros!$F$2:$F$6000,Registros!$A$2:$A$6000,"MOV",Registros!$B$2:$B$6000,$A72),0)</f>
        <v>0</v>
      </c>
      <c r="I72">
        <f>IF(COUNTIFS(Registros!$A$2:$A$6000,"CS",Registros!$B$2:$B$6000,$A72)&gt;0,1,0)</f>
        <v>0</v>
      </c>
      <c r="J72">
        <f>IF($I72=1,SUMIFS(Registros!$I$2:$I$6000,Registros!$A$2:$A$6000,"CS",Registros!$B$2:$B$6000,$A72),0)</f>
        <v>0</v>
      </c>
      <c r="K72">
        <f>IF(COUNTIFS(Winback!$K$2:$K$300,$A72)&gt;0,1,0)</f>
        <v>0</v>
      </c>
      <c r="L72">
        <f>IF(AND($K72=1,LEFT($A72,3)="WB-"),SUMIFS(Winback!$D$2:$D$300,Winback!$K$2:$K$300,$A72),0)</f>
        <v>0</v>
      </c>
      <c r="M72">
        <f>IF(OR($E72=1,$G72=1,SUMIFS(Registros!$J$2:$J$6000,Registros!$B$2:$B$6000,$A72)&gt;0),1,0)</f>
        <v>1</v>
      </c>
      <c r="N72">
        <f>IF($J72&gt;0,1,IF(COUNTIFS(Registros!$A$2:$A$6000,"CS",Registros!$B$2:$B$6000,$A72,Registros!$K$2:$K$6000,"&lt;&gt;")&gt;0,1,0))</f>
        <v>0</v>
      </c>
      <c r="O72" t="str">
        <f t="shared" si="5"/>
        <v>SOLO MÓVIL</v>
      </c>
      <c r="P72" t="str">
        <f t="shared" si="6"/>
        <v>Ofrecer fijo + internet (FLBBTV)</v>
      </c>
      <c r="Q72">
        <f t="shared" si="7"/>
        <v>167.73</v>
      </c>
      <c r="R72" t="str">
        <f>IFERROR(VLOOKUP($A72,Registros!$B$2:$G$6000,6,0),IFERROR(INDEX(Winback!$C$2:$C$300,MATCH($A72,Winback!$K$2:$K$300,0)),""))</f>
        <v>Alejandra Mabel Hawkins</v>
      </c>
      <c r="S72" t="str">
        <f t="shared" si="8"/>
        <v>NP</v>
      </c>
      <c r="T72">
        <f t="shared" si="9"/>
        <v>1</v>
      </c>
    </row>
    <row r="73" spans="1:20" x14ac:dyDescent="0.35">
      <c r="A73" t="s">
        <v>391</v>
      </c>
      <c r="B73" t="s">
        <v>392</v>
      </c>
      <c r="C73" t="s">
        <v>393</v>
      </c>
      <c r="D73" t="s">
        <v>394</v>
      </c>
      <c r="E73">
        <f>IF(COUNTIFS(Registros!$A$2:$A$6000,"NP",Registros!$B$2:$B$6000,$A73)&gt;0,1,0)</f>
        <v>1</v>
      </c>
      <c r="F73">
        <f>IF($E73=1,SUMIFS(Registros!$F$2:$F$6000,Registros!$A$2:$A$6000,"NP",Registros!$B$2:$B$6000,$A73),0)</f>
        <v>87</v>
      </c>
      <c r="G73">
        <f>IF(COUNTIFS(Registros!$A$2:$A$6000,"MOV",Registros!$B$2:$B$6000,$A73)&gt;0,1,0)</f>
        <v>0</v>
      </c>
      <c r="H73">
        <f>IF($G73=1,SUMIFS(Registros!$F$2:$F$6000,Registros!$A$2:$A$6000,"MOV",Registros!$B$2:$B$6000,$A73),0)</f>
        <v>0</v>
      </c>
      <c r="I73">
        <f>IF(COUNTIFS(Registros!$A$2:$A$6000,"CS",Registros!$B$2:$B$6000,$A73)&gt;0,1,0)</f>
        <v>0</v>
      </c>
      <c r="J73">
        <f>IF($I73=1,SUMIFS(Registros!$I$2:$I$6000,Registros!$A$2:$A$6000,"CS",Registros!$B$2:$B$6000,$A73),0)</f>
        <v>0</v>
      </c>
      <c r="K73">
        <f>IF(COUNTIFS(Winback!$K$2:$K$300,$A73)&gt;0,1,0)</f>
        <v>0</v>
      </c>
      <c r="L73">
        <f>IF(AND($K73=1,LEFT($A73,3)="WB-"),SUMIFS(Winback!$D$2:$D$300,Winback!$K$2:$K$300,$A73),0)</f>
        <v>0</v>
      </c>
      <c r="M73">
        <f>IF(OR($E73=1,$G73=1,SUMIFS(Registros!$J$2:$J$6000,Registros!$B$2:$B$6000,$A73)&gt;0),1,0)</f>
        <v>1</v>
      </c>
      <c r="N73">
        <f>IF($J73&gt;0,1,IF(COUNTIFS(Registros!$A$2:$A$6000,"CS",Registros!$B$2:$B$6000,$A73,Registros!$K$2:$K$6000,"&lt;&gt;")&gt;0,1,0))</f>
        <v>0</v>
      </c>
      <c r="O73" t="str">
        <f t="shared" si="5"/>
        <v>SOLO MÓVIL</v>
      </c>
      <c r="P73" t="str">
        <f t="shared" si="6"/>
        <v>Ofrecer fijo + internet (FLBBTV)</v>
      </c>
      <c r="Q73">
        <f t="shared" si="7"/>
        <v>87</v>
      </c>
      <c r="R73" t="str">
        <f>IFERROR(VLOOKUP($A73,Registros!$B$2:$G$6000,6,0),IFERROR(INDEX(Winback!$C$2:$C$300,MATCH($A73,Winback!$K$2:$K$300,0)),""))</f>
        <v>Yamali Rodriguez</v>
      </c>
      <c r="S73" t="str">
        <f t="shared" si="8"/>
        <v>NP</v>
      </c>
      <c r="T73">
        <f t="shared" si="9"/>
        <v>1</v>
      </c>
    </row>
    <row r="74" spans="1:20" x14ac:dyDescent="0.35">
      <c r="A74" t="s">
        <v>396</v>
      </c>
      <c r="B74" t="s">
        <v>397</v>
      </c>
      <c r="C74" t="s">
        <v>398</v>
      </c>
      <c r="D74" t="s">
        <v>399</v>
      </c>
      <c r="E74">
        <f>IF(COUNTIFS(Registros!$A$2:$A$6000,"NP",Registros!$B$2:$B$6000,$A74)&gt;0,1,0)</f>
        <v>1</v>
      </c>
      <c r="F74">
        <f>IF($E74=1,SUMIFS(Registros!$F$2:$F$6000,Registros!$A$2:$A$6000,"NP",Registros!$B$2:$B$6000,$A74),0)</f>
        <v>61</v>
      </c>
      <c r="G74">
        <f>IF(COUNTIFS(Registros!$A$2:$A$6000,"MOV",Registros!$B$2:$B$6000,$A74)&gt;0,1,0)</f>
        <v>0</v>
      </c>
      <c r="H74">
        <f>IF($G74=1,SUMIFS(Registros!$F$2:$F$6000,Registros!$A$2:$A$6000,"MOV",Registros!$B$2:$B$6000,$A74),0)</f>
        <v>0</v>
      </c>
      <c r="I74">
        <f>IF(COUNTIFS(Registros!$A$2:$A$6000,"CS",Registros!$B$2:$B$6000,$A74)&gt;0,1,0)</f>
        <v>0</v>
      </c>
      <c r="J74">
        <f>IF($I74=1,SUMIFS(Registros!$I$2:$I$6000,Registros!$A$2:$A$6000,"CS",Registros!$B$2:$B$6000,$A74),0)</f>
        <v>0</v>
      </c>
      <c r="K74">
        <f>IF(COUNTIFS(Winback!$K$2:$K$300,$A74)&gt;0,1,0)</f>
        <v>0</v>
      </c>
      <c r="L74">
        <f>IF(AND($K74=1,LEFT($A74,3)="WB-"),SUMIFS(Winback!$D$2:$D$300,Winback!$K$2:$K$300,$A74),0)</f>
        <v>0</v>
      </c>
      <c r="M74">
        <f>IF(OR($E74=1,$G74=1,SUMIFS(Registros!$J$2:$J$6000,Registros!$B$2:$B$6000,$A74)&gt;0),1,0)</f>
        <v>1</v>
      </c>
      <c r="N74">
        <f>IF($J74&gt;0,1,IF(COUNTIFS(Registros!$A$2:$A$6000,"CS",Registros!$B$2:$B$6000,$A74,Registros!$K$2:$K$6000,"&lt;&gt;")&gt;0,1,0))</f>
        <v>0</v>
      </c>
      <c r="O74" t="str">
        <f t="shared" si="5"/>
        <v>SOLO MÓVIL</v>
      </c>
      <c r="P74" t="str">
        <f t="shared" si="6"/>
        <v>Ofrecer fijo + internet (FLBBTV)</v>
      </c>
      <c r="Q74">
        <f t="shared" si="7"/>
        <v>61</v>
      </c>
      <c r="R74" t="str">
        <f>IFERROR(VLOOKUP($A74,Registros!$B$2:$G$6000,6,0),IFERROR(INDEX(Winback!$C$2:$C$300,MATCH($A74,Winback!$K$2:$K$300,0)),""))</f>
        <v>Osiris Aguilar</v>
      </c>
      <c r="S74" t="str">
        <f t="shared" si="8"/>
        <v>NP</v>
      </c>
      <c r="T74">
        <f t="shared" si="9"/>
        <v>1</v>
      </c>
    </row>
    <row r="75" spans="1:20" x14ac:dyDescent="0.35">
      <c r="A75" t="s">
        <v>401</v>
      </c>
      <c r="B75" t="s">
        <v>402</v>
      </c>
      <c r="C75" t="s">
        <v>403</v>
      </c>
      <c r="D75" t="s">
        <v>404</v>
      </c>
      <c r="E75">
        <f>IF(COUNTIFS(Registros!$A$2:$A$6000,"NP",Registros!$B$2:$B$6000,$A75)&gt;0,1,0)</f>
        <v>1</v>
      </c>
      <c r="F75">
        <f>IF($E75=1,SUMIFS(Registros!$F$2:$F$6000,Registros!$A$2:$A$6000,"NP",Registros!$B$2:$B$6000,$A75),0)</f>
        <v>161.5</v>
      </c>
      <c r="G75">
        <f>IF(COUNTIFS(Registros!$A$2:$A$6000,"MOV",Registros!$B$2:$B$6000,$A75)&gt;0,1,0)</f>
        <v>0</v>
      </c>
      <c r="H75">
        <f>IF($G75=1,SUMIFS(Registros!$F$2:$F$6000,Registros!$A$2:$A$6000,"MOV",Registros!$B$2:$B$6000,$A75),0)</f>
        <v>0</v>
      </c>
      <c r="I75">
        <f>IF(COUNTIFS(Registros!$A$2:$A$6000,"CS",Registros!$B$2:$B$6000,$A75)&gt;0,1,0)</f>
        <v>0</v>
      </c>
      <c r="J75">
        <f>IF($I75=1,SUMIFS(Registros!$I$2:$I$6000,Registros!$A$2:$A$6000,"CS",Registros!$B$2:$B$6000,$A75),0)</f>
        <v>0</v>
      </c>
      <c r="K75">
        <f>IF(COUNTIFS(Winback!$K$2:$K$300,$A75)&gt;0,1,0)</f>
        <v>0</v>
      </c>
      <c r="L75">
        <f>IF(AND($K75=1,LEFT($A75,3)="WB-"),SUMIFS(Winback!$D$2:$D$300,Winback!$K$2:$K$300,$A75),0)</f>
        <v>0</v>
      </c>
      <c r="M75">
        <f>IF(OR($E75=1,$G75=1,SUMIFS(Registros!$J$2:$J$6000,Registros!$B$2:$B$6000,$A75)&gt;0),1,0)</f>
        <v>1</v>
      </c>
      <c r="N75">
        <f>IF($J75&gt;0,1,IF(COUNTIFS(Registros!$A$2:$A$6000,"CS",Registros!$B$2:$B$6000,$A75,Registros!$K$2:$K$6000,"&lt;&gt;")&gt;0,1,0))</f>
        <v>0</v>
      </c>
      <c r="O75" t="str">
        <f t="shared" si="5"/>
        <v>SOLO MÓVIL</v>
      </c>
      <c r="P75" t="str">
        <f t="shared" si="6"/>
        <v>Ofrecer fijo + internet (FLBBTV)</v>
      </c>
      <c r="Q75">
        <f t="shared" si="7"/>
        <v>161.5</v>
      </c>
      <c r="R75" t="str">
        <f>IFERROR(VLOOKUP($A75,Registros!$B$2:$G$6000,6,0),IFERROR(INDEX(Winback!$C$2:$C$300,MATCH($A75,Winback!$K$2:$K$300,0)),""))</f>
        <v>Karla Mc Intryre</v>
      </c>
      <c r="S75" t="str">
        <f t="shared" si="8"/>
        <v>NP</v>
      </c>
      <c r="T75">
        <f t="shared" si="9"/>
        <v>1</v>
      </c>
    </row>
    <row r="76" spans="1:20" x14ac:dyDescent="0.35">
      <c r="A76" t="s">
        <v>406</v>
      </c>
      <c r="B76" t="s">
        <v>407</v>
      </c>
      <c r="C76" t="s">
        <v>408</v>
      </c>
      <c r="D76" t="s">
        <v>409</v>
      </c>
      <c r="E76">
        <f>IF(COUNTIFS(Registros!$A$2:$A$6000,"NP",Registros!$B$2:$B$6000,$A76)&gt;0,1,0)</f>
        <v>1</v>
      </c>
      <c r="F76">
        <f>IF($E76=1,SUMIFS(Registros!$F$2:$F$6000,Registros!$A$2:$A$6000,"NP",Registros!$B$2:$B$6000,$A76),0)</f>
        <v>89.6</v>
      </c>
      <c r="G76">
        <f>IF(COUNTIFS(Registros!$A$2:$A$6000,"MOV",Registros!$B$2:$B$6000,$A76)&gt;0,1,0)</f>
        <v>0</v>
      </c>
      <c r="H76">
        <f>IF($G76=1,SUMIFS(Registros!$F$2:$F$6000,Registros!$A$2:$A$6000,"MOV",Registros!$B$2:$B$6000,$A76),0)</f>
        <v>0</v>
      </c>
      <c r="I76">
        <f>IF(COUNTIFS(Registros!$A$2:$A$6000,"CS",Registros!$B$2:$B$6000,$A76)&gt;0,1,0)</f>
        <v>0</v>
      </c>
      <c r="J76">
        <f>IF($I76=1,SUMIFS(Registros!$I$2:$I$6000,Registros!$A$2:$A$6000,"CS",Registros!$B$2:$B$6000,$A76),0)</f>
        <v>0</v>
      </c>
      <c r="K76">
        <f>IF(COUNTIFS(Winback!$K$2:$K$300,$A76)&gt;0,1,0)</f>
        <v>0</v>
      </c>
      <c r="L76">
        <f>IF(AND($K76=1,LEFT($A76,3)="WB-"),SUMIFS(Winback!$D$2:$D$300,Winback!$K$2:$K$300,$A76),0)</f>
        <v>0</v>
      </c>
      <c r="M76">
        <f>IF(OR($E76=1,$G76=1,SUMIFS(Registros!$J$2:$J$6000,Registros!$B$2:$B$6000,$A76)&gt;0),1,0)</f>
        <v>1</v>
      </c>
      <c r="N76">
        <f>IF($J76&gt;0,1,IF(COUNTIFS(Registros!$A$2:$A$6000,"CS",Registros!$B$2:$B$6000,$A76,Registros!$K$2:$K$6000,"&lt;&gt;")&gt;0,1,0))</f>
        <v>0</v>
      </c>
      <c r="O76" t="str">
        <f t="shared" si="5"/>
        <v>SOLO MÓVIL</v>
      </c>
      <c r="P76" t="str">
        <f t="shared" si="6"/>
        <v>Ofrecer fijo + internet (FLBBTV)</v>
      </c>
      <c r="Q76">
        <f t="shared" si="7"/>
        <v>89.6</v>
      </c>
      <c r="R76" t="str">
        <f>IFERROR(VLOOKUP($A76,Registros!$B$2:$G$6000,6,0),IFERROR(INDEX(Winback!$C$2:$C$300,MATCH($A76,Winback!$K$2:$K$300,0)),""))</f>
        <v>Michelle Zambrano</v>
      </c>
      <c r="S76" t="str">
        <f t="shared" si="8"/>
        <v>NP</v>
      </c>
      <c r="T76">
        <f t="shared" si="9"/>
        <v>1</v>
      </c>
    </row>
    <row r="77" spans="1:20" x14ac:dyDescent="0.35">
      <c r="A77" t="s">
        <v>411</v>
      </c>
      <c r="B77" t="s">
        <v>412</v>
      </c>
      <c r="C77" t="s">
        <v>413</v>
      </c>
      <c r="D77" t="s">
        <v>414</v>
      </c>
      <c r="E77">
        <f>IF(COUNTIFS(Registros!$A$2:$A$6000,"NP",Registros!$B$2:$B$6000,$A77)&gt;0,1,0)</f>
        <v>1</v>
      </c>
      <c r="F77">
        <f>IF($E77=1,SUMIFS(Registros!$F$2:$F$6000,Registros!$A$2:$A$6000,"NP",Registros!$B$2:$B$6000,$A77),0)</f>
        <v>15</v>
      </c>
      <c r="G77">
        <f>IF(COUNTIFS(Registros!$A$2:$A$6000,"MOV",Registros!$B$2:$B$6000,$A77)&gt;0,1,0)</f>
        <v>0</v>
      </c>
      <c r="H77">
        <f>IF($G77=1,SUMIFS(Registros!$F$2:$F$6000,Registros!$A$2:$A$6000,"MOV",Registros!$B$2:$B$6000,$A77),0)</f>
        <v>0</v>
      </c>
      <c r="I77">
        <f>IF(COUNTIFS(Registros!$A$2:$A$6000,"CS",Registros!$B$2:$B$6000,$A77)&gt;0,1,0)</f>
        <v>0</v>
      </c>
      <c r="J77">
        <f>IF($I77=1,SUMIFS(Registros!$I$2:$I$6000,Registros!$A$2:$A$6000,"CS",Registros!$B$2:$B$6000,$A77),0)</f>
        <v>0</v>
      </c>
      <c r="K77">
        <f>IF(COUNTIFS(Winback!$K$2:$K$300,$A77)&gt;0,1,0)</f>
        <v>0</v>
      </c>
      <c r="L77">
        <f>IF(AND($K77=1,LEFT($A77,3)="WB-"),SUMIFS(Winback!$D$2:$D$300,Winback!$K$2:$K$300,$A77),0)</f>
        <v>0</v>
      </c>
      <c r="M77">
        <f>IF(OR($E77=1,$G77=1,SUMIFS(Registros!$J$2:$J$6000,Registros!$B$2:$B$6000,$A77)&gt;0),1,0)</f>
        <v>1</v>
      </c>
      <c r="N77">
        <f>IF($J77&gt;0,1,IF(COUNTIFS(Registros!$A$2:$A$6000,"CS",Registros!$B$2:$B$6000,$A77,Registros!$K$2:$K$6000,"&lt;&gt;")&gt;0,1,0))</f>
        <v>0</v>
      </c>
      <c r="O77" t="str">
        <f t="shared" si="5"/>
        <v>SOLO MÓVIL</v>
      </c>
      <c r="P77" t="str">
        <f t="shared" si="6"/>
        <v>Ofrecer fijo + internet (FLBBTV)</v>
      </c>
      <c r="Q77">
        <f t="shared" si="7"/>
        <v>15</v>
      </c>
      <c r="R77" t="str">
        <f>IFERROR(VLOOKUP($A77,Registros!$B$2:$G$6000,6,0),IFERROR(INDEX(Winback!$C$2:$C$300,MATCH($A77,Winback!$K$2:$K$300,0)),""))</f>
        <v>Ines Lizbeth Trujillo</v>
      </c>
      <c r="S77" t="str">
        <f t="shared" si="8"/>
        <v>NP</v>
      </c>
      <c r="T77">
        <f t="shared" si="9"/>
        <v>1</v>
      </c>
    </row>
    <row r="78" spans="1:20" x14ac:dyDescent="0.35">
      <c r="A78" t="s">
        <v>416</v>
      </c>
      <c r="B78" t="s">
        <v>417</v>
      </c>
      <c r="C78" t="s">
        <v>418</v>
      </c>
      <c r="D78" t="s">
        <v>419</v>
      </c>
      <c r="E78">
        <f>IF(COUNTIFS(Registros!$A$2:$A$6000,"NP",Registros!$B$2:$B$6000,$A78)&gt;0,1,0)</f>
        <v>1</v>
      </c>
      <c r="F78">
        <f>IF($E78=1,SUMIFS(Registros!$F$2:$F$6000,Registros!$A$2:$A$6000,"NP",Registros!$B$2:$B$6000,$A78),0)</f>
        <v>162</v>
      </c>
      <c r="G78">
        <f>IF(COUNTIFS(Registros!$A$2:$A$6000,"MOV",Registros!$B$2:$B$6000,$A78)&gt;0,1,0)</f>
        <v>0</v>
      </c>
      <c r="H78">
        <f>IF($G78=1,SUMIFS(Registros!$F$2:$F$6000,Registros!$A$2:$A$6000,"MOV",Registros!$B$2:$B$6000,$A78),0)</f>
        <v>0</v>
      </c>
      <c r="I78">
        <f>IF(COUNTIFS(Registros!$A$2:$A$6000,"CS",Registros!$B$2:$B$6000,$A78)&gt;0,1,0)</f>
        <v>0</v>
      </c>
      <c r="J78">
        <f>IF($I78=1,SUMIFS(Registros!$I$2:$I$6000,Registros!$A$2:$A$6000,"CS",Registros!$B$2:$B$6000,$A78),0)</f>
        <v>0</v>
      </c>
      <c r="K78">
        <f>IF(COUNTIFS(Winback!$K$2:$K$300,$A78)&gt;0,1,0)</f>
        <v>0</v>
      </c>
      <c r="L78">
        <f>IF(AND($K78=1,LEFT($A78,3)="WB-"),SUMIFS(Winback!$D$2:$D$300,Winback!$K$2:$K$300,$A78),0)</f>
        <v>0</v>
      </c>
      <c r="M78">
        <f>IF(OR($E78=1,$G78=1,SUMIFS(Registros!$J$2:$J$6000,Registros!$B$2:$B$6000,$A78)&gt;0),1,0)</f>
        <v>1</v>
      </c>
      <c r="N78">
        <f>IF($J78&gt;0,1,IF(COUNTIFS(Registros!$A$2:$A$6000,"CS",Registros!$B$2:$B$6000,$A78,Registros!$K$2:$K$6000,"&lt;&gt;")&gt;0,1,0))</f>
        <v>0</v>
      </c>
      <c r="O78" t="str">
        <f t="shared" si="5"/>
        <v>SOLO MÓVIL</v>
      </c>
      <c r="P78" t="str">
        <f t="shared" si="6"/>
        <v>Ofrecer fijo + internet (FLBBTV)</v>
      </c>
      <c r="Q78">
        <f t="shared" si="7"/>
        <v>162</v>
      </c>
      <c r="R78" t="str">
        <f>IFERROR(VLOOKUP($A78,Registros!$B$2:$G$6000,6,0),IFERROR(INDEX(Winback!$C$2:$C$300,MATCH($A78,Winback!$K$2:$K$300,0)),""))</f>
        <v>Alejandra Mabel Hawkins</v>
      </c>
      <c r="S78" t="str">
        <f t="shared" si="8"/>
        <v>NP</v>
      </c>
      <c r="T78">
        <f t="shared" si="9"/>
        <v>1</v>
      </c>
    </row>
    <row r="79" spans="1:20" x14ac:dyDescent="0.35">
      <c r="A79" t="s">
        <v>421</v>
      </c>
      <c r="B79" t="s">
        <v>422</v>
      </c>
      <c r="C79" t="s">
        <v>418</v>
      </c>
      <c r="D79" t="s">
        <v>419</v>
      </c>
      <c r="E79">
        <f>IF(COUNTIFS(Registros!$A$2:$A$6000,"NP",Registros!$B$2:$B$6000,$A79)&gt;0,1,0)</f>
        <v>1</v>
      </c>
      <c r="F79">
        <f>IF($E79=1,SUMIFS(Registros!$F$2:$F$6000,Registros!$A$2:$A$6000,"NP",Registros!$B$2:$B$6000,$A79),0)</f>
        <v>31</v>
      </c>
      <c r="G79">
        <f>IF(COUNTIFS(Registros!$A$2:$A$6000,"MOV",Registros!$B$2:$B$6000,$A79)&gt;0,1,0)</f>
        <v>0</v>
      </c>
      <c r="H79">
        <f>IF($G79=1,SUMIFS(Registros!$F$2:$F$6000,Registros!$A$2:$A$6000,"MOV",Registros!$B$2:$B$6000,$A79),0)</f>
        <v>0</v>
      </c>
      <c r="I79">
        <f>IF(COUNTIFS(Registros!$A$2:$A$6000,"CS",Registros!$B$2:$B$6000,$A79)&gt;0,1,0)</f>
        <v>0</v>
      </c>
      <c r="J79">
        <f>IF($I79=1,SUMIFS(Registros!$I$2:$I$6000,Registros!$A$2:$A$6000,"CS",Registros!$B$2:$B$6000,$A79),0)</f>
        <v>0</v>
      </c>
      <c r="K79">
        <f>IF(COUNTIFS(Winback!$K$2:$K$300,$A79)&gt;0,1,0)</f>
        <v>0</v>
      </c>
      <c r="L79">
        <f>IF(AND($K79=1,LEFT($A79,3)="WB-"),SUMIFS(Winback!$D$2:$D$300,Winback!$K$2:$K$300,$A79),0)</f>
        <v>0</v>
      </c>
      <c r="M79">
        <f>IF(OR($E79=1,$G79=1,SUMIFS(Registros!$J$2:$J$6000,Registros!$B$2:$B$6000,$A79)&gt;0),1,0)</f>
        <v>1</v>
      </c>
      <c r="N79">
        <f>IF($J79&gt;0,1,IF(COUNTIFS(Registros!$A$2:$A$6000,"CS",Registros!$B$2:$B$6000,$A79,Registros!$K$2:$K$6000,"&lt;&gt;")&gt;0,1,0))</f>
        <v>0</v>
      </c>
      <c r="O79" t="str">
        <f t="shared" si="5"/>
        <v>SOLO MÓVIL</v>
      </c>
      <c r="P79" t="str">
        <f t="shared" si="6"/>
        <v>Ofrecer fijo + internet (FLBBTV)</v>
      </c>
      <c r="Q79">
        <f t="shared" si="7"/>
        <v>31</v>
      </c>
      <c r="R79" t="str">
        <f>IFERROR(VLOOKUP($A79,Registros!$B$2:$G$6000,6,0),IFERROR(INDEX(Winback!$C$2:$C$300,MATCH($A79,Winback!$K$2:$K$300,0)),""))</f>
        <v>Maria Fernanda</v>
      </c>
      <c r="S79" t="str">
        <f t="shared" si="8"/>
        <v>NP</v>
      </c>
      <c r="T79">
        <f t="shared" si="9"/>
        <v>1</v>
      </c>
    </row>
    <row r="80" spans="1:20" x14ac:dyDescent="0.35">
      <c r="A80" t="s">
        <v>424</v>
      </c>
      <c r="B80" t="s">
        <v>425</v>
      </c>
      <c r="C80" t="s">
        <v>426</v>
      </c>
      <c r="D80" t="s">
        <v>427</v>
      </c>
      <c r="E80">
        <f>IF(COUNTIFS(Registros!$A$2:$A$6000,"NP",Registros!$B$2:$B$6000,$A80)&gt;0,1,0)</f>
        <v>1</v>
      </c>
      <c r="F80">
        <f>IF($E80=1,SUMIFS(Registros!$F$2:$F$6000,Registros!$A$2:$A$6000,"NP",Registros!$B$2:$B$6000,$A80),0)</f>
        <v>16.940000000000001</v>
      </c>
      <c r="G80">
        <f>IF(COUNTIFS(Registros!$A$2:$A$6000,"MOV",Registros!$B$2:$B$6000,$A80)&gt;0,1,0)</f>
        <v>0</v>
      </c>
      <c r="H80">
        <f>IF($G80=1,SUMIFS(Registros!$F$2:$F$6000,Registros!$A$2:$A$6000,"MOV",Registros!$B$2:$B$6000,$A80),0)</f>
        <v>0</v>
      </c>
      <c r="I80">
        <f>IF(COUNTIFS(Registros!$A$2:$A$6000,"CS",Registros!$B$2:$B$6000,$A80)&gt;0,1,0)</f>
        <v>0</v>
      </c>
      <c r="J80">
        <f>IF($I80=1,SUMIFS(Registros!$I$2:$I$6000,Registros!$A$2:$A$6000,"CS",Registros!$B$2:$B$6000,$A80),0)</f>
        <v>0</v>
      </c>
      <c r="K80">
        <f>IF(COUNTIFS(Winback!$K$2:$K$300,$A80)&gt;0,1,0)</f>
        <v>0</v>
      </c>
      <c r="L80">
        <f>IF(AND($K80=1,LEFT($A80,3)="WB-"),SUMIFS(Winback!$D$2:$D$300,Winback!$K$2:$K$300,$A80),0)</f>
        <v>0</v>
      </c>
      <c r="M80">
        <f>IF(OR($E80=1,$G80=1,SUMIFS(Registros!$J$2:$J$6000,Registros!$B$2:$B$6000,$A80)&gt;0),1,0)</f>
        <v>1</v>
      </c>
      <c r="N80">
        <f>IF($J80&gt;0,1,IF(COUNTIFS(Registros!$A$2:$A$6000,"CS",Registros!$B$2:$B$6000,$A80,Registros!$K$2:$K$6000,"&lt;&gt;")&gt;0,1,0))</f>
        <v>0</v>
      </c>
      <c r="O80" t="str">
        <f t="shared" si="5"/>
        <v>SOLO MÓVIL</v>
      </c>
      <c r="P80" t="str">
        <f t="shared" si="6"/>
        <v>Ofrecer fijo + internet (FLBBTV)</v>
      </c>
      <c r="Q80">
        <f t="shared" si="7"/>
        <v>16.940000000000001</v>
      </c>
      <c r="R80" t="str">
        <f>IFERROR(VLOOKUP($A80,Registros!$B$2:$G$6000,6,0),IFERROR(INDEX(Winback!$C$2:$C$300,MATCH($A80,Winback!$K$2:$K$300,0)),""))</f>
        <v>Yarelis Tulloch</v>
      </c>
      <c r="S80" t="str">
        <f t="shared" si="8"/>
        <v>NP</v>
      </c>
      <c r="T80">
        <f t="shared" si="9"/>
        <v>1</v>
      </c>
    </row>
    <row r="81" spans="1:20" x14ac:dyDescent="0.35">
      <c r="A81" t="s">
        <v>428</v>
      </c>
      <c r="B81" t="s">
        <v>429</v>
      </c>
      <c r="C81" t="s">
        <v>430</v>
      </c>
      <c r="D81" t="s">
        <v>431</v>
      </c>
      <c r="E81">
        <f>IF(COUNTIFS(Registros!$A$2:$A$6000,"NP",Registros!$B$2:$B$6000,$A81)&gt;0,1,0)</f>
        <v>1</v>
      </c>
      <c r="F81">
        <f>IF($E81=1,SUMIFS(Registros!$F$2:$F$6000,Registros!$A$2:$A$6000,"NP",Registros!$B$2:$B$6000,$A81),0)</f>
        <v>15</v>
      </c>
      <c r="G81">
        <f>IF(COUNTIFS(Registros!$A$2:$A$6000,"MOV",Registros!$B$2:$B$6000,$A81)&gt;0,1,0)</f>
        <v>0</v>
      </c>
      <c r="H81">
        <f>IF($G81=1,SUMIFS(Registros!$F$2:$F$6000,Registros!$A$2:$A$6000,"MOV",Registros!$B$2:$B$6000,$A81),0)</f>
        <v>0</v>
      </c>
      <c r="I81">
        <f>IF(COUNTIFS(Registros!$A$2:$A$6000,"CS",Registros!$B$2:$B$6000,$A81)&gt;0,1,0)</f>
        <v>0</v>
      </c>
      <c r="J81">
        <f>IF($I81=1,SUMIFS(Registros!$I$2:$I$6000,Registros!$A$2:$A$6000,"CS",Registros!$B$2:$B$6000,$A81),0)</f>
        <v>0</v>
      </c>
      <c r="K81">
        <f>IF(COUNTIFS(Winback!$K$2:$K$300,$A81)&gt;0,1,0)</f>
        <v>0</v>
      </c>
      <c r="L81">
        <f>IF(AND($K81=1,LEFT($A81,3)="WB-"),SUMIFS(Winback!$D$2:$D$300,Winback!$K$2:$K$300,$A81),0)</f>
        <v>0</v>
      </c>
      <c r="M81">
        <f>IF(OR($E81=1,$G81=1,SUMIFS(Registros!$J$2:$J$6000,Registros!$B$2:$B$6000,$A81)&gt;0),1,0)</f>
        <v>1</v>
      </c>
      <c r="N81">
        <f>IF($J81&gt;0,1,IF(COUNTIFS(Registros!$A$2:$A$6000,"CS",Registros!$B$2:$B$6000,$A81,Registros!$K$2:$K$6000,"&lt;&gt;")&gt;0,1,0))</f>
        <v>0</v>
      </c>
      <c r="O81" t="str">
        <f t="shared" si="5"/>
        <v>SOLO MÓVIL</v>
      </c>
      <c r="P81" t="str">
        <f t="shared" si="6"/>
        <v>Ofrecer fijo + internet (FLBBTV)</v>
      </c>
      <c r="Q81">
        <f t="shared" si="7"/>
        <v>15</v>
      </c>
      <c r="R81" t="str">
        <f>IFERROR(VLOOKUP($A81,Registros!$B$2:$G$6000,6,0),IFERROR(INDEX(Winback!$C$2:$C$300,MATCH($A81,Winback!$K$2:$K$300,0)),""))</f>
        <v>Abril Aparicio</v>
      </c>
      <c r="S81" t="str">
        <f t="shared" si="8"/>
        <v>NP</v>
      </c>
      <c r="T81">
        <f t="shared" si="9"/>
        <v>1</v>
      </c>
    </row>
    <row r="82" spans="1:20" x14ac:dyDescent="0.35">
      <c r="A82" t="s">
        <v>433</v>
      </c>
      <c r="B82" t="s">
        <v>434</v>
      </c>
      <c r="C82" t="s">
        <v>435</v>
      </c>
      <c r="D82" t="s">
        <v>436</v>
      </c>
      <c r="E82">
        <f>IF(COUNTIFS(Registros!$A$2:$A$6000,"NP",Registros!$B$2:$B$6000,$A82)&gt;0,1,0)</f>
        <v>1</v>
      </c>
      <c r="F82">
        <f>IF($E82=1,SUMIFS(Registros!$F$2:$F$6000,Registros!$A$2:$A$6000,"NP",Registros!$B$2:$B$6000,$A82),0)</f>
        <v>215</v>
      </c>
      <c r="G82">
        <f>IF(COUNTIFS(Registros!$A$2:$A$6000,"MOV",Registros!$B$2:$B$6000,$A82)&gt;0,1,0)</f>
        <v>0</v>
      </c>
      <c r="H82">
        <f>IF($G82=1,SUMIFS(Registros!$F$2:$F$6000,Registros!$A$2:$A$6000,"MOV",Registros!$B$2:$B$6000,$A82),0)</f>
        <v>0</v>
      </c>
      <c r="I82">
        <f>IF(COUNTIFS(Registros!$A$2:$A$6000,"CS",Registros!$B$2:$B$6000,$A82)&gt;0,1,0)</f>
        <v>0</v>
      </c>
      <c r="J82">
        <f>IF($I82=1,SUMIFS(Registros!$I$2:$I$6000,Registros!$A$2:$A$6000,"CS",Registros!$B$2:$B$6000,$A82),0)</f>
        <v>0</v>
      </c>
      <c r="K82">
        <f>IF(COUNTIFS(Winback!$K$2:$K$300,$A82)&gt;0,1,0)</f>
        <v>0</v>
      </c>
      <c r="L82">
        <f>IF(AND($K82=1,LEFT($A82,3)="WB-"),SUMIFS(Winback!$D$2:$D$300,Winback!$K$2:$K$300,$A82),0)</f>
        <v>0</v>
      </c>
      <c r="M82">
        <f>IF(OR($E82=1,$G82=1,SUMIFS(Registros!$J$2:$J$6000,Registros!$B$2:$B$6000,$A82)&gt;0),1,0)</f>
        <v>1</v>
      </c>
      <c r="N82">
        <f>IF($J82&gt;0,1,IF(COUNTIFS(Registros!$A$2:$A$6000,"CS",Registros!$B$2:$B$6000,$A82,Registros!$K$2:$K$6000,"&lt;&gt;")&gt;0,1,0))</f>
        <v>0</v>
      </c>
      <c r="O82" t="str">
        <f t="shared" si="5"/>
        <v>SOLO MÓVIL</v>
      </c>
      <c r="P82" t="str">
        <f t="shared" si="6"/>
        <v>Ofrecer fijo + internet (FLBBTV)</v>
      </c>
      <c r="Q82">
        <f t="shared" si="7"/>
        <v>215</v>
      </c>
      <c r="R82" t="str">
        <f>IFERROR(VLOOKUP($A82,Registros!$B$2:$G$6000,6,0),IFERROR(INDEX(Winback!$C$2:$C$300,MATCH($A82,Winback!$K$2:$K$300,0)),""))</f>
        <v>Yariela Galarce</v>
      </c>
      <c r="S82" t="str">
        <f t="shared" si="8"/>
        <v>NP</v>
      </c>
      <c r="T82">
        <f t="shared" si="9"/>
        <v>1</v>
      </c>
    </row>
    <row r="83" spans="1:20" x14ac:dyDescent="0.35">
      <c r="A83" t="s">
        <v>438</v>
      </c>
      <c r="B83" t="s">
        <v>439</v>
      </c>
      <c r="C83" t="s">
        <v>440</v>
      </c>
      <c r="D83" t="s">
        <v>441</v>
      </c>
      <c r="E83">
        <f>IF(COUNTIFS(Registros!$A$2:$A$6000,"NP",Registros!$B$2:$B$6000,$A83)&gt;0,1,0)</f>
        <v>1</v>
      </c>
      <c r="F83">
        <f>IF($E83=1,SUMIFS(Registros!$F$2:$F$6000,Registros!$A$2:$A$6000,"NP",Registros!$B$2:$B$6000,$A83),0)</f>
        <v>15</v>
      </c>
      <c r="G83">
        <f>IF(COUNTIFS(Registros!$A$2:$A$6000,"MOV",Registros!$B$2:$B$6000,$A83)&gt;0,1,0)</f>
        <v>0</v>
      </c>
      <c r="H83">
        <f>IF($G83=1,SUMIFS(Registros!$F$2:$F$6000,Registros!$A$2:$A$6000,"MOV",Registros!$B$2:$B$6000,$A83),0)</f>
        <v>0</v>
      </c>
      <c r="I83">
        <f>IF(COUNTIFS(Registros!$A$2:$A$6000,"CS",Registros!$B$2:$B$6000,$A83)&gt;0,1,0)</f>
        <v>0</v>
      </c>
      <c r="J83">
        <f>IF($I83=1,SUMIFS(Registros!$I$2:$I$6000,Registros!$A$2:$A$6000,"CS",Registros!$B$2:$B$6000,$A83),0)</f>
        <v>0</v>
      </c>
      <c r="K83">
        <f>IF(COUNTIFS(Winback!$K$2:$K$300,$A83)&gt;0,1,0)</f>
        <v>0</v>
      </c>
      <c r="L83">
        <f>IF(AND($K83=1,LEFT($A83,3)="WB-"),SUMIFS(Winback!$D$2:$D$300,Winback!$K$2:$K$300,$A83),0)</f>
        <v>0</v>
      </c>
      <c r="M83">
        <f>IF(OR($E83=1,$G83=1,SUMIFS(Registros!$J$2:$J$6000,Registros!$B$2:$B$6000,$A83)&gt;0),1,0)</f>
        <v>1</v>
      </c>
      <c r="N83">
        <f>IF($J83&gt;0,1,IF(COUNTIFS(Registros!$A$2:$A$6000,"CS",Registros!$B$2:$B$6000,$A83,Registros!$K$2:$K$6000,"&lt;&gt;")&gt;0,1,0))</f>
        <v>0</v>
      </c>
      <c r="O83" t="str">
        <f t="shared" si="5"/>
        <v>SOLO MÓVIL</v>
      </c>
      <c r="P83" t="str">
        <f t="shared" si="6"/>
        <v>Ofrecer fijo + internet (FLBBTV)</v>
      </c>
      <c r="Q83">
        <f t="shared" si="7"/>
        <v>15</v>
      </c>
      <c r="R83" t="str">
        <f>IFERROR(VLOOKUP($A83,Registros!$B$2:$G$6000,6,0),IFERROR(INDEX(Winback!$C$2:$C$300,MATCH($A83,Winback!$K$2:$K$300,0)),""))</f>
        <v>Nailyn Martinez</v>
      </c>
      <c r="S83" t="str">
        <f t="shared" si="8"/>
        <v>NP</v>
      </c>
      <c r="T83">
        <f t="shared" si="9"/>
        <v>1</v>
      </c>
    </row>
    <row r="84" spans="1:20" x14ac:dyDescent="0.35">
      <c r="A84" t="s">
        <v>443</v>
      </c>
      <c r="B84" t="s">
        <v>444</v>
      </c>
      <c r="C84" t="s">
        <v>445</v>
      </c>
      <c r="D84" t="s">
        <v>446</v>
      </c>
      <c r="E84">
        <f>IF(COUNTIFS(Registros!$A$2:$A$6000,"NP",Registros!$B$2:$B$6000,$A84)&gt;0,1,0)</f>
        <v>1</v>
      </c>
      <c r="F84">
        <f>IF($E84=1,SUMIFS(Registros!$F$2:$F$6000,Registros!$A$2:$A$6000,"NP",Registros!$B$2:$B$6000,$A84),0)</f>
        <v>353.77</v>
      </c>
      <c r="G84">
        <f>IF(COUNTIFS(Registros!$A$2:$A$6000,"MOV",Registros!$B$2:$B$6000,$A84)&gt;0,1,0)</f>
        <v>0</v>
      </c>
      <c r="H84">
        <f>IF($G84=1,SUMIFS(Registros!$F$2:$F$6000,Registros!$A$2:$A$6000,"MOV",Registros!$B$2:$B$6000,$A84),0)</f>
        <v>0</v>
      </c>
      <c r="I84">
        <f>IF(COUNTIFS(Registros!$A$2:$A$6000,"CS",Registros!$B$2:$B$6000,$A84)&gt;0,1,0)</f>
        <v>0</v>
      </c>
      <c r="J84">
        <f>IF($I84=1,SUMIFS(Registros!$I$2:$I$6000,Registros!$A$2:$A$6000,"CS",Registros!$B$2:$B$6000,$A84),0)</f>
        <v>0</v>
      </c>
      <c r="K84">
        <f>IF(COUNTIFS(Winback!$K$2:$K$300,$A84)&gt;0,1,0)</f>
        <v>0</v>
      </c>
      <c r="L84">
        <f>IF(AND($K84=1,LEFT($A84,3)="WB-"),SUMIFS(Winback!$D$2:$D$300,Winback!$K$2:$K$300,$A84),0)</f>
        <v>0</v>
      </c>
      <c r="M84">
        <f>IF(OR($E84=1,$G84=1,SUMIFS(Registros!$J$2:$J$6000,Registros!$B$2:$B$6000,$A84)&gt;0),1,0)</f>
        <v>1</v>
      </c>
      <c r="N84">
        <f>IF($J84&gt;0,1,IF(COUNTIFS(Registros!$A$2:$A$6000,"CS",Registros!$B$2:$B$6000,$A84,Registros!$K$2:$K$6000,"&lt;&gt;")&gt;0,1,0))</f>
        <v>0</v>
      </c>
      <c r="O84" t="str">
        <f t="shared" si="5"/>
        <v>SOLO MÓVIL</v>
      </c>
      <c r="P84" t="str">
        <f t="shared" si="6"/>
        <v>Ofrecer fijo + internet (FLBBTV)</v>
      </c>
      <c r="Q84">
        <f t="shared" si="7"/>
        <v>353.77</v>
      </c>
      <c r="R84" t="str">
        <f>IFERROR(VLOOKUP($A84,Registros!$B$2:$G$6000,6,0),IFERROR(INDEX(Winback!$C$2:$C$300,MATCH($A84,Winback!$K$2:$K$300,0)),""))</f>
        <v>Yamali Rodriguez</v>
      </c>
      <c r="S84" t="str">
        <f t="shared" si="8"/>
        <v>NP</v>
      </c>
      <c r="T84">
        <f t="shared" si="9"/>
        <v>1</v>
      </c>
    </row>
    <row r="85" spans="1:20" x14ac:dyDescent="0.35">
      <c r="A85" t="s">
        <v>448</v>
      </c>
      <c r="B85" t="s">
        <v>449</v>
      </c>
      <c r="C85" t="s">
        <v>450</v>
      </c>
      <c r="D85" t="s">
        <v>451</v>
      </c>
      <c r="E85">
        <f>IF(COUNTIFS(Registros!$A$2:$A$6000,"NP",Registros!$B$2:$B$6000,$A85)&gt;0,1,0)</f>
        <v>1</v>
      </c>
      <c r="F85">
        <f>IF($E85=1,SUMIFS(Registros!$F$2:$F$6000,Registros!$A$2:$A$6000,"NP",Registros!$B$2:$B$6000,$A85),0)</f>
        <v>15</v>
      </c>
      <c r="G85">
        <f>IF(COUNTIFS(Registros!$A$2:$A$6000,"MOV",Registros!$B$2:$B$6000,$A85)&gt;0,1,0)</f>
        <v>0</v>
      </c>
      <c r="H85">
        <f>IF($G85=1,SUMIFS(Registros!$F$2:$F$6000,Registros!$A$2:$A$6000,"MOV",Registros!$B$2:$B$6000,$A85),0)</f>
        <v>0</v>
      </c>
      <c r="I85">
        <f>IF(COUNTIFS(Registros!$A$2:$A$6000,"CS",Registros!$B$2:$B$6000,$A85)&gt;0,1,0)</f>
        <v>0</v>
      </c>
      <c r="J85">
        <f>IF($I85=1,SUMIFS(Registros!$I$2:$I$6000,Registros!$A$2:$A$6000,"CS",Registros!$B$2:$B$6000,$A85),0)</f>
        <v>0</v>
      </c>
      <c r="K85">
        <f>IF(COUNTIFS(Winback!$K$2:$K$300,$A85)&gt;0,1,0)</f>
        <v>0</v>
      </c>
      <c r="L85">
        <f>IF(AND($K85=1,LEFT($A85,3)="WB-"),SUMIFS(Winback!$D$2:$D$300,Winback!$K$2:$K$300,$A85),0)</f>
        <v>0</v>
      </c>
      <c r="M85">
        <f>IF(OR($E85=1,$G85=1,SUMIFS(Registros!$J$2:$J$6000,Registros!$B$2:$B$6000,$A85)&gt;0),1,0)</f>
        <v>1</v>
      </c>
      <c r="N85">
        <f>IF($J85&gt;0,1,IF(COUNTIFS(Registros!$A$2:$A$6000,"CS",Registros!$B$2:$B$6000,$A85,Registros!$K$2:$K$6000,"&lt;&gt;")&gt;0,1,0))</f>
        <v>0</v>
      </c>
      <c r="O85" t="str">
        <f t="shared" si="5"/>
        <v>SOLO MÓVIL</v>
      </c>
      <c r="P85" t="str">
        <f t="shared" si="6"/>
        <v>Ofrecer fijo + internet (FLBBTV)</v>
      </c>
      <c r="Q85">
        <f t="shared" si="7"/>
        <v>15</v>
      </c>
      <c r="R85" t="str">
        <f>IFERROR(VLOOKUP($A85,Registros!$B$2:$G$6000,6,0),IFERROR(INDEX(Winback!$C$2:$C$300,MATCH($A85,Winback!$K$2:$K$300,0)),""))</f>
        <v>Osiris Aguilar</v>
      </c>
      <c r="S85" t="str">
        <f t="shared" si="8"/>
        <v>NP</v>
      </c>
      <c r="T85">
        <f t="shared" si="9"/>
        <v>1</v>
      </c>
    </row>
    <row r="86" spans="1:20" x14ac:dyDescent="0.35">
      <c r="A86" t="s">
        <v>453</v>
      </c>
      <c r="B86" t="s">
        <v>454</v>
      </c>
      <c r="C86" t="s">
        <v>455</v>
      </c>
      <c r="D86" t="s">
        <v>456</v>
      </c>
      <c r="E86">
        <f>IF(COUNTIFS(Registros!$A$2:$A$6000,"NP",Registros!$B$2:$B$6000,$A86)&gt;0,1,0)</f>
        <v>1</v>
      </c>
      <c r="F86">
        <f>IF($E86=1,SUMIFS(Registros!$F$2:$F$6000,Registros!$A$2:$A$6000,"NP",Registros!$B$2:$B$6000,$A86),0)</f>
        <v>245</v>
      </c>
      <c r="G86">
        <f>IF(COUNTIFS(Registros!$A$2:$A$6000,"MOV",Registros!$B$2:$B$6000,$A86)&gt;0,1,0)</f>
        <v>0</v>
      </c>
      <c r="H86">
        <f>IF($G86=1,SUMIFS(Registros!$F$2:$F$6000,Registros!$A$2:$A$6000,"MOV",Registros!$B$2:$B$6000,$A86),0)</f>
        <v>0</v>
      </c>
      <c r="I86">
        <f>IF(COUNTIFS(Registros!$A$2:$A$6000,"CS",Registros!$B$2:$B$6000,$A86)&gt;0,1,0)</f>
        <v>0</v>
      </c>
      <c r="J86">
        <f>IF($I86=1,SUMIFS(Registros!$I$2:$I$6000,Registros!$A$2:$A$6000,"CS",Registros!$B$2:$B$6000,$A86),0)</f>
        <v>0</v>
      </c>
      <c r="K86">
        <f>IF(COUNTIFS(Winback!$K$2:$K$300,$A86)&gt;0,1,0)</f>
        <v>0</v>
      </c>
      <c r="L86">
        <f>IF(AND($K86=1,LEFT($A86,3)="WB-"),SUMIFS(Winback!$D$2:$D$300,Winback!$K$2:$K$300,$A86),0)</f>
        <v>0</v>
      </c>
      <c r="M86">
        <f>IF(OR($E86=1,$G86=1,SUMIFS(Registros!$J$2:$J$6000,Registros!$B$2:$B$6000,$A86)&gt;0),1,0)</f>
        <v>1</v>
      </c>
      <c r="N86">
        <f>IF($J86&gt;0,1,IF(COUNTIFS(Registros!$A$2:$A$6000,"CS",Registros!$B$2:$B$6000,$A86,Registros!$K$2:$K$6000,"&lt;&gt;")&gt;0,1,0))</f>
        <v>0</v>
      </c>
      <c r="O86" t="str">
        <f t="shared" si="5"/>
        <v>SOLO MÓVIL</v>
      </c>
      <c r="P86" t="str">
        <f t="shared" si="6"/>
        <v>Ofrecer fijo + internet (FLBBTV)</v>
      </c>
      <c r="Q86">
        <f t="shared" si="7"/>
        <v>245</v>
      </c>
      <c r="R86" t="str">
        <f>IFERROR(VLOOKUP($A86,Registros!$B$2:$G$6000,6,0),IFERROR(INDEX(Winback!$C$2:$C$300,MATCH($A86,Winback!$K$2:$K$300,0)),""))</f>
        <v>Karla Mc Intryre</v>
      </c>
      <c r="S86" t="str">
        <f t="shared" si="8"/>
        <v>NP</v>
      </c>
      <c r="T86">
        <f t="shared" si="9"/>
        <v>1</v>
      </c>
    </row>
    <row r="87" spans="1:20" x14ac:dyDescent="0.35">
      <c r="A87" t="s">
        <v>458</v>
      </c>
      <c r="B87" t="s">
        <v>459</v>
      </c>
      <c r="C87" t="s">
        <v>460</v>
      </c>
      <c r="D87" t="s">
        <v>461</v>
      </c>
      <c r="E87">
        <f>IF(COUNTIFS(Registros!$A$2:$A$6000,"NP",Registros!$B$2:$B$6000,$A87)&gt;0,1,0)</f>
        <v>1</v>
      </c>
      <c r="F87">
        <f>IF($E87=1,SUMIFS(Registros!$F$2:$F$6000,Registros!$A$2:$A$6000,"NP",Registros!$B$2:$B$6000,$A87),0)</f>
        <v>12</v>
      </c>
      <c r="G87">
        <f>IF(COUNTIFS(Registros!$A$2:$A$6000,"MOV",Registros!$B$2:$B$6000,$A87)&gt;0,1,0)</f>
        <v>0</v>
      </c>
      <c r="H87">
        <f>IF($G87=1,SUMIFS(Registros!$F$2:$F$6000,Registros!$A$2:$A$6000,"MOV",Registros!$B$2:$B$6000,$A87),0)</f>
        <v>0</v>
      </c>
      <c r="I87">
        <f>IF(COUNTIFS(Registros!$A$2:$A$6000,"CS",Registros!$B$2:$B$6000,$A87)&gt;0,1,0)</f>
        <v>0</v>
      </c>
      <c r="J87">
        <f>IF($I87=1,SUMIFS(Registros!$I$2:$I$6000,Registros!$A$2:$A$6000,"CS",Registros!$B$2:$B$6000,$A87),0)</f>
        <v>0</v>
      </c>
      <c r="K87">
        <f>IF(COUNTIFS(Winback!$K$2:$K$300,$A87)&gt;0,1,0)</f>
        <v>0</v>
      </c>
      <c r="L87">
        <f>IF(AND($K87=1,LEFT($A87,3)="WB-"),SUMIFS(Winback!$D$2:$D$300,Winback!$K$2:$K$300,$A87),0)</f>
        <v>0</v>
      </c>
      <c r="M87">
        <f>IF(OR($E87=1,$G87=1,SUMIFS(Registros!$J$2:$J$6000,Registros!$B$2:$B$6000,$A87)&gt;0),1,0)</f>
        <v>1</v>
      </c>
      <c r="N87">
        <f>IF($J87&gt;0,1,IF(COUNTIFS(Registros!$A$2:$A$6000,"CS",Registros!$B$2:$B$6000,$A87,Registros!$K$2:$K$6000,"&lt;&gt;")&gt;0,1,0))</f>
        <v>0</v>
      </c>
      <c r="O87" t="str">
        <f t="shared" si="5"/>
        <v>SOLO MÓVIL</v>
      </c>
      <c r="P87" t="str">
        <f t="shared" si="6"/>
        <v>Ofrecer fijo + internet (FLBBTV)</v>
      </c>
      <c r="Q87">
        <f t="shared" si="7"/>
        <v>12</v>
      </c>
      <c r="R87" t="str">
        <f>IFERROR(VLOOKUP($A87,Registros!$B$2:$G$6000,6,0),IFERROR(INDEX(Winback!$C$2:$C$300,MATCH($A87,Winback!$K$2:$K$300,0)),""))</f>
        <v>Solanye Acuña</v>
      </c>
      <c r="S87" t="str">
        <f t="shared" si="8"/>
        <v>NP</v>
      </c>
      <c r="T87">
        <f t="shared" si="9"/>
        <v>1</v>
      </c>
    </row>
    <row r="88" spans="1:20" x14ac:dyDescent="0.35">
      <c r="A88" t="s">
        <v>463</v>
      </c>
      <c r="B88" t="s">
        <v>464</v>
      </c>
      <c r="C88" t="s">
        <v>465</v>
      </c>
      <c r="D88" t="s">
        <v>466</v>
      </c>
      <c r="E88">
        <f>IF(COUNTIFS(Registros!$A$2:$A$6000,"NP",Registros!$B$2:$B$6000,$A88)&gt;0,1,0)</f>
        <v>1</v>
      </c>
      <c r="F88">
        <f>IF($E88=1,SUMIFS(Registros!$F$2:$F$6000,Registros!$A$2:$A$6000,"NP",Registros!$B$2:$B$6000,$A88),0)</f>
        <v>15</v>
      </c>
      <c r="G88">
        <f>IF(COUNTIFS(Registros!$A$2:$A$6000,"MOV",Registros!$B$2:$B$6000,$A88)&gt;0,1,0)</f>
        <v>0</v>
      </c>
      <c r="H88">
        <f>IF($G88=1,SUMIFS(Registros!$F$2:$F$6000,Registros!$A$2:$A$6000,"MOV",Registros!$B$2:$B$6000,$A88),0)</f>
        <v>0</v>
      </c>
      <c r="I88">
        <f>IF(COUNTIFS(Registros!$A$2:$A$6000,"CS",Registros!$B$2:$B$6000,$A88)&gt;0,1,0)</f>
        <v>0</v>
      </c>
      <c r="J88">
        <f>IF($I88=1,SUMIFS(Registros!$I$2:$I$6000,Registros!$A$2:$A$6000,"CS",Registros!$B$2:$B$6000,$A88),0)</f>
        <v>0</v>
      </c>
      <c r="K88">
        <f>IF(COUNTIFS(Winback!$K$2:$K$300,$A88)&gt;0,1,0)</f>
        <v>0</v>
      </c>
      <c r="L88">
        <f>IF(AND($K88=1,LEFT($A88,3)="WB-"),SUMIFS(Winback!$D$2:$D$300,Winback!$K$2:$K$300,$A88),0)</f>
        <v>0</v>
      </c>
      <c r="M88">
        <f>IF(OR($E88=1,$G88=1,SUMIFS(Registros!$J$2:$J$6000,Registros!$B$2:$B$6000,$A88)&gt;0),1,0)</f>
        <v>1</v>
      </c>
      <c r="N88">
        <f>IF($J88&gt;0,1,IF(COUNTIFS(Registros!$A$2:$A$6000,"CS",Registros!$B$2:$B$6000,$A88,Registros!$K$2:$K$6000,"&lt;&gt;")&gt;0,1,0))</f>
        <v>0</v>
      </c>
      <c r="O88" t="str">
        <f t="shared" si="5"/>
        <v>SOLO MÓVIL</v>
      </c>
      <c r="P88" t="str">
        <f t="shared" si="6"/>
        <v>Ofrecer fijo + internet (FLBBTV)</v>
      </c>
      <c r="Q88">
        <f t="shared" si="7"/>
        <v>15</v>
      </c>
      <c r="R88" t="str">
        <f>IFERROR(VLOOKUP($A88,Registros!$B$2:$G$6000,6,0),IFERROR(INDEX(Winback!$C$2:$C$300,MATCH($A88,Winback!$K$2:$K$300,0)),""))</f>
        <v>Michelle Zambrano</v>
      </c>
      <c r="S88" t="str">
        <f t="shared" si="8"/>
        <v>NP</v>
      </c>
      <c r="T88">
        <f t="shared" si="9"/>
        <v>1</v>
      </c>
    </row>
    <row r="89" spans="1:20" x14ac:dyDescent="0.35">
      <c r="A89" t="s">
        <v>468</v>
      </c>
      <c r="B89" t="s">
        <v>469</v>
      </c>
      <c r="C89" t="s">
        <v>470</v>
      </c>
      <c r="D89" t="s">
        <v>471</v>
      </c>
      <c r="E89">
        <f>IF(COUNTIFS(Registros!$A$2:$A$6000,"NP",Registros!$B$2:$B$6000,$A89)&gt;0,1,0)</f>
        <v>1</v>
      </c>
      <c r="F89">
        <f>IF($E89=1,SUMIFS(Registros!$F$2:$F$6000,Registros!$A$2:$A$6000,"NP",Registros!$B$2:$B$6000,$A89),0)</f>
        <v>16.25</v>
      </c>
      <c r="G89">
        <f>IF(COUNTIFS(Registros!$A$2:$A$6000,"MOV",Registros!$B$2:$B$6000,$A89)&gt;0,1,0)</f>
        <v>0</v>
      </c>
      <c r="H89">
        <f>IF($G89=1,SUMIFS(Registros!$F$2:$F$6000,Registros!$A$2:$A$6000,"MOV",Registros!$B$2:$B$6000,$A89),0)</f>
        <v>0</v>
      </c>
      <c r="I89">
        <f>IF(COUNTIFS(Registros!$A$2:$A$6000,"CS",Registros!$B$2:$B$6000,$A89)&gt;0,1,0)</f>
        <v>0</v>
      </c>
      <c r="J89">
        <f>IF($I89=1,SUMIFS(Registros!$I$2:$I$6000,Registros!$A$2:$A$6000,"CS",Registros!$B$2:$B$6000,$A89),0)</f>
        <v>0</v>
      </c>
      <c r="K89">
        <f>IF(COUNTIFS(Winback!$K$2:$K$300,$A89)&gt;0,1,0)</f>
        <v>0</v>
      </c>
      <c r="L89">
        <f>IF(AND($K89=1,LEFT($A89,3)="WB-"),SUMIFS(Winback!$D$2:$D$300,Winback!$K$2:$K$300,$A89),0)</f>
        <v>0</v>
      </c>
      <c r="M89">
        <f>IF(OR($E89=1,$G89=1,SUMIFS(Registros!$J$2:$J$6000,Registros!$B$2:$B$6000,$A89)&gt;0),1,0)</f>
        <v>1</v>
      </c>
      <c r="N89">
        <f>IF($J89&gt;0,1,IF(COUNTIFS(Registros!$A$2:$A$6000,"CS",Registros!$B$2:$B$6000,$A89,Registros!$K$2:$K$6000,"&lt;&gt;")&gt;0,1,0))</f>
        <v>0</v>
      </c>
      <c r="O89" t="str">
        <f t="shared" si="5"/>
        <v>SOLO MÓVIL</v>
      </c>
      <c r="P89" t="str">
        <f t="shared" si="6"/>
        <v>Ofrecer fijo + internet (FLBBTV)</v>
      </c>
      <c r="Q89">
        <f t="shared" si="7"/>
        <v>16.25</v>
      </c>
      <c r="R89" t="str">
        <f>IFERROR(VLOOKUP($A89,Registros!$B$2:$G$6000,6,0),IFERROR(INDEX(Winback!$C$2:$C$300,MATCH($A89,Winback!$K$2:$K$300,0)),""))</f>
        <v>Ines Lizbeth Trujillo</v>
      </c>
      <c r="S89" t="str">
        <f t="shared" si="8"/>
        <v>NP</v>
      </c>
      <c r="T89">
        <f t="shared" si="9"/>
        <v>1</v>
      </c>
    </row>
    <row r="90" spans="1:20" x14ac:dyDescent="0.35">
      <c r="A90" t="s">
        <v>473</v>
      </c>
      <c r="B90" t="s">
        <v>474</v>
      </c>
      <c r="C90" t="s">
        <v>475</v>
      </c>
      <c r="D90" t="s">
        <v>476</v>
      </c>
      <c r="E90">
        <f>IF(COUNTIFS(Registros!$A$2:$A$6000,"NP",Registros!$B$2:$B$6000,$A90)&gt;0,1,0)</f>
        <v>1</v>
      </c>
      <c r="F90">
        <f>IF($E90=1,SUMIFS(Registros!$F$2:$F$6000,Registros!$A$2:$A$6000,"NP",Registros!$B$2:$B$6000,$A90),0)</f>
        <v>15</v>
      </c>
      <c r="G90">
        <f>IF(COUNTIFS(Registros!$A$2:$A$6000,"MOV",Registros!$B$2:$B$6000,$A90)&gt;0,1,0)</f>
        <v>0</v>
      </c>
      <c r="H90">
        <f>IF($G90=1,SUMIFS(Registros!$F$2:$F$6000,Registros!$A$2:$A$6000,"MOV",Registros!$B$2:$B$6000,$A90),0)</f>
        <v>0</v>
      </c>
      <c r="I90">
        <f>IF(COUNTIFS(Registros!$A$2:$A$6000,"CS",Registros!$B$2:$B$6000,$A90)&gt;0,1,0)</f>
        <v>0</v>
      </c>
      <c r="J90">
        <f>IF($I90=1,SUMIFS(Registros!$I$2:$I$6000,Registros!$A$2:$A$6000,"CS",Registros!$B$2:$B$6000,$A90),0)</f>
        <v>0</v>
      </c>
      <c r="K90">
        <f>IF(COUNTIFS(Winback!$K$2:$K$300,$A90)&gt;0,1,0)</f>
        <v>0</v>
      </c>
      <c r="L90">
        <f>IF(AND($K90=1,LEFT($A90,3)="WB-"),SUMIFS(Winback!$D$2:$D$300,Winback!$K$2:$K$300,$A90),0)</f>
        <v>0</v>
      </c>
      <c r="M90">
        <f>IF(OR($E90=1,$G90=1,SUMIFS(Registros!$J$2:$J$6000,Registros!$B$2:$B$6000,$A90)&gt;0),1,0)</f>
        <v>1</v>
      </c>
      <c r="N90">
        <f>IF($J90&gt;0,1,IF(COUNTIFS(Registros!$A$2:$A$6000,"CS",Registros!$B$2:$B$6000,$A90,Registros!$K$2:$K$6000,"&lt;&gt;")&gt;0,1,0))</f>
        <v>0</v>
      </c>
      <c r="O90" t="str">
        <f t="shared" si="5"/>
        <v>SOLO MÓVIL</v>
      </c>
      <c r="P90" t="str">
        <f t="shared" si="6"/>
        <v>Ofrecer fijo + internet (FLBBTV)</v>
      </c>
      <c r="Q90">
        <f t="shared" si="7"/>
        <v>15</v>
      </c>
      <c r="R90" t="str">
        <f>IFERROR(VLOOKUP($A90,Registros!$B$2:$G$6000,6,0),IFERROR(INDEX(Winback!$C$2:$C$300,MATCH($A90,Winback!$K$2:$K$300,0)),""))</f>
        <v>Alejandra Mabel Hawkins</v>
      </c>
      <c r="S90" t="str">
        <f t="shared" si="8"/>
        <v>NP</v>
      </c>
      <c r="T90">
        <f t="shared" si="9"/>
        <v>1</v>
      </c>
    </row>
    <row r="91" spans="1:20" x14ac:dyDescent="0.35">
      <c r="A91" t="s">
        <v>478</v>
      </c>
      <c r="B91" t="s">
        <v>479</v>
      </c>
      <c r="C91" t="s">
        <v>480</v>
      </c>
      <c r="D91" t="s">
        <v>481</v>
      </c>
      <c r="E91">
        <f>IF(COUNTIFS(Registros!$A$2:$A$6000,"NP",Registros!$B$2:$B$6000,$A91)&gt;0,1,0)</f>
        <v>1</v>
      </c>
      <c r="F91">
        <f>IF($E91=1,SUMIFS(Registros!$F$2:$F$6000,Registros!$A$2:$A$6000,"NP",Registros!$B$2:$B$6000,$A91),0)</f>
        <v>109.5</v>
      </c>
      <c r="G91">
        <f>IF(COUNTIFS(Registros!$A$2:$A$6000,"MOV",Registros!$B$2:$B$6000,$A91)&gt;0,1,0)</f>
        <v>0</v>
      </c>
      <c r="H91">
        <f>IF($G91=1,SUMIFS(Registros!$F$2:$F$6000,Registros!$A$2:$A$6000,"MOV",Registros!$B$2:$B$6000,$A91),0)</f>
        <v>0</v>
      </c>
      <c r="I91">
        <f>IF(COUNTIFS(Registros!$A$2:$A$6000,"CS",Registros!$B$2:$B$6000,$A91)&gt;0,1,0)</f>
        <v>0</v>
      </c>
      <c r="J91">
        <f>IF($I91=1,SUMIFS(Registros!$I$2:$I$6000,Registros!$A$2:$A$6000,"CS",Registros!$B$2:$B$6000,$A91),0)</f>
        <v>0</v>
      </c>
      <c r="K91">
        <f>IF(COUNTIFS(Winback!$K$2:$K$300,$A91)&gt;0,1,0)</f>
        <v>0</v>
      </c>
      <c r="L91">
        <f>IF(AND($K91=1,LEFT($A91,3)="WB-"),SUMIFS(Winback!$D$2:$D$300,Winback!$K$2:$K$300,$A91),0)</f>
        <v>0</v>
      </c>
      <c r="M91">
        <f>IF(OR($E91=1,$G91=1,SUMIFS(Registros!$J$2:$J$6000,Registros!$B$2:$B$6000,$A91)&gt;0),1,0)</f>
        <v>1</v>
      </c>
      <c r="N91">
        <f>IF($J91&gt;0,1,IF(COUNTIFS(Registros!$A$2:$A$6000,"CS",Registros!$B$2:$B$6000,$A91,Registros!$K$2:$K$6000,"&lt;&gt;")&gt;0,1,0))</f>
        <v>0</v>
      </c>
      <c r="O91" t="str">
        <f t="shared" si="5"/>
        <v>SOLO MÓVIL</v>
      </c>
      <c r="P91" t="str">
        <f t="shared" si="6"/>
        <v>Ofrecer fijo + internet (FLBBTV)</v>
      </c>
      <c r="Q91">
        <f t="shared" si="7"/>
        <v>109.5</v>
      </c>
      <c r="R91" t="str">
        <f>IFERROR(VLOOKUP($A91,Registros!$B$2:$G$6000,6,0),IFERROR(INDEX(Winback!$C$2:$C$300,MATCH($A91,Winback!$K$2:$K$300,0)),""))</f>
        <v>Maria Fernanda</v>
      </c>
      <c r="S91" t="str">
        <f t="shared" si="8"/>
        <v>NP</v>
      </c>
      <c r="T91">
        <f t="shared" si="9"/>
        <v>1</v>
      </c>
    </row>
    <row r="92" spans="1:20" x14ac:dyDescent="0.35">
      <c r="A92" t="s">
        <v>483</v>
      </c>
      <c r="B92" t="s">
        <v>484</v>
      </c>
      <c r="C92" t="s">
        <v>485</v>
      </c>
      <c r="D92" t="s">
        <v>486</v>
      </c>
      <c r="E92">
        <f>IF(COUNTIFS(Registros!$A$2:$A$6000,"NP",Registros!$B$2:$B$6000,$A92)&gt;0,1,0)</f>
        <v>1</v>
      </c>
      <c r="F92">
        <f>IF($E92=1,SUMIFS(Registros!$F$2:$F$6000,Registros!$A$2:$A$6000,"NP",Registros!$B$2:$B$6000,$A92),0)</f>
        <v>16.940000000000001</v>
      </c>
      <c r="G92">
        <f>IF(COUNTIFS(Registros!$A$2:$A$6000,"MOV",Registros!$B$2:$B$6000,$A92)&gt;0,1,0)</f>
        <v>0</v>
      </c>
      <c r="H92">
        <f>IF($G92=1,SUMIFS(Registros!$F$2:$F$6000,Registros!$A$2:$A$6000,"MOV",Registros!$B$2:$B$6000,$A92),0)</f>
        <v>0</v>
      </c>
      <c r="I92">
        <f>IF(COUNTIFS(Registros!$A$2:$A$6000,"CS",Registros!$B$2:$B$6000,$A92)&gt;0,1,0)</f>
        <v>0</v>
      </c>
      <c r="J92">
        <f>IF($I92=1,SUMIFS(Registros!$I$2:$I$6000,Registros!$A$2:$A$6000,"CS",Registros!$B$2:$B$6000,$A92),0)</f>
        <v>0</v>
      </c>
      <c r="K92">
        <f>IF(COUNTIFS(Winback!$K$2:$K$300,$A92)&gt;0,1,0)</f>
        <v>0</v>
      </c>
      <c r="L92">
        <f>IF(AND($K92=1,LEFT($A92,3)="WB-"),SUMIFS(Winback!$D$2:$D$300,Winback!$K$2:$K$300,$A92),0)</f>
        <v>0</v>
      </c>
      <c r="M92">
        <f>IF(OR($E92=1,$G92=1,SUMIFS(Registros!$J$2:$J$6000,Registros!$B$2:$B$6000,$A92)&gt;0),1,0)</f>
        <v>1</v>
      </c>
      <c r="N92">
        <f>IF($J92&gt;0,1,IF(COUNTIFS(Registros!$A$2:$A$6000,"CS",Registros!$B$2:$B$6000,$A92,Registros!$K$2:$K$6000,"&lt;&gt;")&gt;0,1,0))</f>
        <v>0</v>
      </c>
      <c r="O92" t="str">
        <f t="shared" si="5"/>
        <v>SOLO MÓVIL</v>
      </c>
      <c r="P92" t="str">
        <f t="shared" si="6"/>
        <v>Ofrecer fijo + internet (FLBBTV)</v>
      </c>
      <c r="Q92">
        <f t="shared" si="7"/>
        <v>16.940000000000001</v>
      </c>
      <c r="R92" t="str">
        <f>IFERROR(VLOOKUP($A92,Registros!$B$2:$G$6000,6,0),IFERROR(INDEX(Winback!$C$2:$C$300,MATCH($A92,Winback!$K$2:$K$300,0)),""))</f>
        <v>Yarelis Tulloch</v>
      </c>
      <c r="S92" t="str">
        <f t="shared" si="8"/>
        <v>NP</v>
      </c>
      <c r="T92">
        <f t="shared" si="9"/>
        <v>1</v>
      </c>
    </row>
    <row r="93" spans="1:20" x14ac:dyDescent="0.35">
      <c r="A93" t="s">
        <v>487</v>
      </c>
      <c r="B93" t="s">
        <v>488</v>
      </c>
      <c r="C93" t="s">
        <v>489</v>
      </c>
      <c r="D93" t="s">
        <v>490</v>
      </c>
      <c r="E93">
        <f>IF(COUNTIFS(Registros!$A$2:$A$6000,"NP",Registros!$B$2:$B$6000,$A93)&gt;0,1,0)</f>
        <v>1</v>
      </c>
      <c r="F93">
        <f>IF($E93=1,SUMIFS(Registros!$F$2:$F$6000,Registros!$A$2:$A$6000,"NP",Registros!$B$2:$B$6000,$A93),0)</f>
        <v>67.73</v>
      </c>
      <c r="G93">
        <f>IF(COUNTIFS(Registros!$A$2:$A$6000,"MOV",Registros!$B$2:$B$6000,$A93)&gt;0,1,0)</f>
        <v>0</v>
      </c>
      <c r="H93">
        <f>IF($G93=1,SUMIFS(Registros!$F$2:$F$6000,Registros!$A$2:$A$6000,"MOV",Registros!$B$2:$B$6000,$A93),0)</f>
        <v>0</v>
      </c>
      <c r="I93">
        <f>IF(COUNTIFS(Registros!$A$2:$A$6000,"CS",Registros!$B$2:$B$6000,$A93)&gt;0,1,0)</f>
        <v>0</v>
      </c>
      <c r="J93">
        <f>IF($I93=1,SUMIFS(Registros!$I$2:$I$6000,Registros!$A$2:$A$6000,"CS",Registros!$B$2:$B$6000,$A93),0)</f>
        <v>0</v>
      </c>
      <c r="K93">
        <f>IF(COUNTIFS(Winback!$K$2:$K$300,$A93)&gt;0,1,0)</f>
        <v>0</v>
      </c>
      <c r="L93">
        <f>IF(AND($K93=1,LEFT($A93,3)="WB-"),SUMIFS(Winback!$D$2:$D$300,Winback!$K$2:$K$300,$A93),0)</f>
        <v>0</v>
      </c>
      <c r="M93">
        <f>IF(OR($E93=1,$G93=1,SUMIFS(Registros!$J$2:$J$6000,Registros!$B$2:$B$6000,$A93)&gt;0),1,0)</f>
        <v>1</v>
      </c>
      <c r="N93">
        <f>IF($J93&gt;0,1,IF(COUNTIFS(Registros!$A$2:$A$6000,"CS",Registros!$B$2:$B$6000,$A93,Registros!$K$2:$K$6000,"&lt;&gt;")&gt;0,1,0))</f>
        <v>0</v>
      </c>
      <c r="O93" t="str">
        <f t="shared" si="5"/>
        <v>SOLO MÓVIL</v>
      </c>
      <c r="P93" t="str">
        <f t="shared" si="6"/>
        <v>Ofrecer fijo + internet (FLBBTV)</v>
      </c>
      <c r="Q93">
        <f t="shared" si="7"/>
        <v>67.73</v>
      </c>
      <c r="R93" t="str">
        <f>IFERROR(VLOOKUP($A93,Registros!$B$2:$G$6000,6,0),IFERROR(INDEX(Winback!$C$2:$C$300,MATCH($A93,Winback!$K$2:$K$300,0)),""))</f>
        <v>Abril Aparicio</v>
      </c>
      <c r="S93" t="str">
        <f t="shared" si="8"/>
        <v>NP</v>
      </c>
      <c r="T93">
        <f t="shared" si="9"/>
        <v>1</v>
      </c>
    </row>
    <row r="94" spans="1:20" x14ac:dyDescent="0.35">
      <c r="A94" t="s">
        <v>492</v>
      </c>
      <c r="B94" t="s">
        <v>493</v>
      </c>
      <c r="C94" t="s">
        <v>494</v>
      </c>
      <c r="D94" t="s">
        <v>495</v>
      </c>
      <c r="E94">
        <f>IF(COUNTIFS(Registros!$A$2:$A$6000,"NP",Registros!$B$2:$B$6000,$A94)&gt;0,1,0)</f>
        <v>1</v>
      </c>
      <c r="F94">
        <f>IF($E94=1,SUMIFS(Registros!$F$2:$F$6000,Registros!$A$2:$A$6000,"NP",Registros!$B$2:$B$6000,$A94),0)</f>
        <v>40</v>
      </c>
      <c r="G94">
        <f>IF(COUNTIFS(Registros!$A$2:$A$6000,"MOV",Registros!$B$2:$B$6000,$A94)&gt;0,1,0)</f>
        <v>0</v>
      </c>
      <c r="H94">
        <f>IF($G94=1,SUMIFS(Registros!$F$2:$F$6000,Registros!$A$2:$A$6000,"MOV",Registros!$B$2:$B$6000,$A94),0)</f>
        <v>0</v>
      </c>
      <c r="I94">
        <f>IF(COUNTIFS(Registros!$A$2:$A$6000,"CS",Registros!$B$2:$B$6000,$A94)&gt;0,1,0)</f>
        <v>0</v>
      </c>
      <c r="J94">
        <f>IF($I94=1,SUMIFS(Registros!$I$2:$I$6000,Registros!$A$2:$A$6000,"CS",Registros!$B$2:$B$6000,$A94),0)</f>
        <v>0</v>
      </c>
      <c r="K94">
        <f>IF(COUNTIFS(Winback!$K$2:$K$300,$A94)&gt;0,1,0)</f>
        <v>0</v>
      </c>
      <c r="L94">
        <f>IF(AND($K94=1,LEFT($A94,3)="WB-"),SUMIFS(Winback!$D$2:$D$300,Winback!$K$2:$K$300,$A94),0)</f>
        <v>0</v>
      </c>
      <c r="M94">
        <f>IF(OR($E94=1,$G94=1,SUMIFS(Registros!$J$2:$J$6000,Registros!$B$2:$B$6000,$A94)&gt;0),1,0)</f>
        <v>1</v>
      </c>
      <c r="N94">
        <f>IF($J94&gt;0,1,IF(COUNTIFS(Registros!$A$2:$A$6000,"CS",Registros!$B$2:$B$6000,$A94,Registros!$K$2:$K$6000,"&lt;&gt;")&gt;0,1,0))</f>
        <v>0</v>
      </c>
      <c r="O94" t="str">
        <f t="shared" si="5"/>
        <v>SOLO MÓVIL</v>
      </c>
      <c r="P94" t="str">
        <f t="shared" si="6"/>
        <v>Ofrecer fijo + internet (FLBBTV)</v>
      </c>
      <c r="Q94">
        <f t="shared" si="7"/>
        <v>40</v>
      </c>
      <c r="R94" t="str">
        <f>IFERROR(VLOOKUP($A94,Registros!$B$2:$G$6000,6,0),IFERROR(INDEX(Winback!$C$2:$C$300,MATCH($A94,Winback!$K$2:$K$300,0)),""))</f>
        <v>Nailyn Martinez</v>
      </c>
      <c r="S94" t="str">
        <f t="shared" si="8"/>
        <v>NP</v>
      </c>
      <c r="T94">
        <f t="shared" si="9"/>
        <v>1</v>
      </c>
    </row>
    <row r="95" spans="1:20" x14ac:dyDescent="0.35">
      <c r="A95" t="s">
        <v>497</v>
      </c>
      <c r="B95" t="s">
        <v>498</v>
      </c>
      <c r="C95" t="s">
        <v>499</v>
      </c>
      <c r="D95" t="s">
        <v>500</v>
      </c>
      <c r="E95">
        <f>IF(COUNTIFS(Registros!$A$2:$A$6000,"NP",Registros!$B$2:$B$6000,$A95)&gt;0,1,0)</f>
        <v>1</v>
      </c>
      <c r="F95">
        <f>IF($E95=1,SUMIFS(Registros!$F$2:$F$6000,Registros!$A$2:$A$6000,"NP",Registros!$B$2:$B$6000,$A95),0)</f>
        <v>21</v>
      </c>
      <c r="G95">
        <f>IF(COUNTIFS(Registros!$A$2:$A$6000,"MOV",Registros!$B$2:$B$6000,$A95)&gt;0,1,0)</f>
        <v>0</v>
      </c>
      <c r="H95">
        <f>IF($G95=1,SUMIFS(Registros!$F$2:$F$6000,Registros!$A$2:$A$6000,"MOV",Registros!$B$2:$B$6000,$A95),0)</f>
        <v>0</v>
      </c>
      <c r="I95">
        <f>IF(COUNTIFS(Registros!$A$2:$A$6000,"CS",Registros!$B$2:$B$6000,$A95)&gt;0,1,0)</f>
        <v>0</v>
      </c>
      <c r="J95">
        <f>IF($I95=1,SUMIFS(Registros!$I$2:$I$6000,Registros!$A$2:$A$6000,"CS",Registros!$B$2:$B$6000,$A95),0)</f>
        <v>0</v>
      </c>
      <c r="K95">
        <f>IF(COUNTIFS(Winback!$K$2:$K$300,$A95)&gt;0,1,0)</f>
        <v>0</v>
      </c>
      <c r="L95">
        <f>IF(AND($K95=1,LEFT($A95,3)="WB-"),SUMIFS(Winback!$D$2:$D$300,Winback!$K$2:$K$300,$A95),0)</f>
        <v>0</v>
      </c>
      <c r="M95">
        <f>IF(OR($E95=1,$G95=1,SUMIFS(Registros!$J$2:$J$6000,Registros!$B$2:$B$6000,$A95)&gt;0),1,0)</f>
        <v>1</v>
      </c>
      <c r="N95">
        <f>IF($J95&gt;0,1,IF(COUNTIFS(Registros!$A$2:$A$6000,"CS",Registros!$B$2:$B$6000,$A95,Registros!$K$2:$K$6000,"&lt;&gt;")&gt;0,1,0))</f>
        <v>0</v>
      </c>
      <c r="O95" t="str">
        <f t="shared" si="5"/>
        <v>SOLO MÓVIL</v>
      </c>
      <c r="P95" t="str">
        <f t="shared" si="6"/>
        <v>Ofrecer fijo + internet (FLBBTV)</v>
      </c>
      <c r="Q95">
        <f t="shared" si="7"/>
        <v>21</v>
      </c>
      <c r="R95" t="str">
        <f>IFERROR(VLOOKUP($A95,Registros!$B$2:$G$6000,6,0),IFERROR(INDEX(Winback!$C$2:$C$300,MATCH($A95,Winback!$K$2:$K$300,0)),""))</f>
        <v>Yamali Rodriguez</v>
      </c>
      <c r="S95" t="str">
        <f t="shared" si="8"/>
        <v>NP</v>
      </c>
      <c r="T95">
        <f t="shared" si="9"/>
        <v>1</v>
      </c>
    </row>
    <row r="96" spans="1:20" x14ac:dyDescent="0.35">
      <c r="A96" t="s">
        <v>502</v>
      </c>
      <c r="B96" t="s">
        <v>503</v>
      </c>
      <c r="C96" t="s">
        <v>504</v>
      </c>
      <c r="D96" t="s">
        <v>505</v>
      </c>
      <c r="E96">
        <f>IF(COUNTIFS(Registros!$A$2:$A$6000,"NP",Registros!$B$2:$B$6000,$A96)&gt;0,1,0)</f>
        <v>1</v>
      </c>
      <c r="F96">
        <f>IF($E96=1,SUMIFS(Registros!$F$2:$F$6000,Registros!$A$2:$A$6000,"NP",Registros!$B$2:$B$6000,$A96),0)</f>
        <v>16.25</v>
      </c>
      <c r="G96">
        <f>IF(COUNTIFS(Registros!$A$2:$A$6000,"MOV",Registros!$B$2:$B$6000,$A96)&gt;0,1,0)</f>
        <v>0</v>
      </c>
      <c r="H96">
        <f>IF($G96=1,SUMIFS(Registros!$F$2:$F$6000,Registros!$A$2:$A$6000,"MOV",Registros!$B$2:$B$6000,$A96),0)</f>
        <v>0</v>
      </c>
      <c r="I96">
        <f>IF(COUNTIFS(Registros!$A$2:$A$6000,"CS",Registros!$B$2:$B$6000,$A96)&gt;0,1,0)</f>
        <v>0</v>
      </c>
      <c r="J96">
        <f>IF($I96=1,SUMIFS(Registros!$I$2:$I$6000,Registros!$A$2:$A$6000,"CS",Registros!$B$2:$B$6000,$A96),0)</f>
        <v>0</v>
      </c>
      <c r="K96">
        <f>IF(COUNTIFS(Winback!$K$2:$K$300,$A96)&gt;0,1,0)</f>
        <v>0</v>
      </c>
      <c r="L96">
        <f>IF(AND($K96=1,LEFT($A96,3)="WB-"),SUMIFS(Winback!$D$2:$D$300,Winback!$K$2:$K$300,$A96),0)</f>
        <v>0</v>
      </c>
      <c r="M96">
        <f>IF(OR($E96=1,$G96=1,SUMIFS(Registros!$J$2:$J$6000,Registros!$B$2:$B$6000,$A96)&gt;0),1,0)</f>
        <v>1</v>
      </c>
      <c r="N96">
        <f>IF($J96&gt;0,1,IF(COUNTIFS(Registros!$A$2:$A$6000,"CS",Registros!$B$2:$B$6000,$A96,Registros!$K$2:$K$6000,"&lt;&gt;")&gt;0,1,0))</f>
        <v>0</v>
      </c>
      <c r="O96" t="str">
        <f t="shared" si="5"/>
        <v>SOLO MÓVIL</v>
      </c>
      <c r="P96" t="str">
        <f t="shared" si="6"/>
        <v>Ofrecer fijo + internet (FLBBTV)</v>
      </c>
      <c r="Q96">
        <f t="shared" si="7"/>
        <v>16.25</v>
      </c>
      <c r="R96" t="str">
        <f>IFERROR(VLOOKUP($A96,Registros!$B$2:$G$6000,6,0),IFERROR(INDEX(Winback!$C$2:$C$300,MATCH($A96,Winback!$K$2:$K$300,0)),""))</f>
        <v>Osiris Aguilar</v>
      </c>
      <c r="S96" t="str">
        <f t="shared" si="8"/>
        <v>NP</v>
      </c>
      <c r="T96">
        <f t="shared" si="9"/>
        <v>1</v>
      </c>
    </row>
    <row r="97" spans="1:20" x14ac:dyDescent="0.35">
      <c r="A97" t="s">
        <v>507</v>
      </c>
      <c r="B97" t="s">
        <v>508</v>
      </c>
      <c r="C97" t="s">
        <v>509</v>
      </c>
      <c r="D97" t="s">
        <v>510</v>
      </c>
      <c r="E97">
        <f>IF(COUNTIFS(Registros!$A$2:$A$6000,"NP",Registros!$B$2:$B$6000,$A97)&gt;0,1,0)</f>
        <v>1</v>
      </c>
      <c r="F97">
        <f>IF($E97=1,SUMIFS(Registros!$F$2:$F$6000,Registros!$A$2:$A$6000,"NP",Registros!$B$2:$B$6000,$A97),0)</f>
        <v>16.25</v>
      </c>
      <c r="G97">
        <f>IF(COUNTIFS(Registros!$A$2:$A$6000,"MOV",Registros!$B$2:$B$6000,$A97)&gt;0,1,0)</f>
        <v>0</v>
      </c>
      <c r="H97">
        <f>IF($G97=1,SUMIFS(Registros!$F$2:$F$6000,Registros!$A$2:$A$6000,"MOV",Registros!$B$2:$B$6000,$A97),0)</f>
        <v>0</v>
      </c>
      <c r="I97">
        <f>IF(COUNTIFS(Registros!$A$2:$A$6000,"CS",Registros!$B$2:$B$6000,$A97)&gt;0,1,0)</f>
        <v>0</v>
      </c>
      <c r="J97">
        <f>IF($I97=1,SUMIFS(Registros!$I$2:$I$6000,Registros!$A$2:$A$6000,"CS",Registros!$B$2:$B$6000,$A97),0)</f>
        <v>0</v>
      </c>
      <c r="K97">
        <f>IF(COUNTIFS(Winback!$K$2:$K$300,$A97)&gt;0,1,0)</f>
        <v>0</v>
      </c>
      <c r="L97">
        <f>IF(AND($K97=1,LEFT($A97,3)="WB-"),SUMIFS(Winback!$D$2:$D$300,Winback!$K$2:$K$300,$A97),0)</f>
        <v>0</v>
      </c>
      <c r="M97">
        <f>IF(OR($E97=1,$G97=1,SUMIFS(Registros!$J$2:$J$6000,Registros!$B$2:$B$6000,$A97)&gt;0),1,0)</f>
        <v>1</v>
      </c>
      <c r="N97">
        <f>IF($J97&gt;0,1,IF(COUNTIFS(Registros!$A$2:$A$6000,"CS",Registros!$B$2:$B$6000,$A97,Registros!$K$2:$K$6000,"&lt;&gt;")&gt;0,1,0))</f>
        <v>0</v>
      </c>
      <c r="O97" t="str">
        <f t="shared" si="5"/>
        <v>SOLO MÓVIL</v>
      </c>
      <c r="P97" t="str">
        <f t="shared" si="6"/>
        <v>Ofrecer fijo + internet (FLBBTV)</v>
      </c>
      <c r="Q97">
        <f t="shared" si="7"/>
        <v>16.25</v>
      </c>
      <c r="R97" t="str">
        <f>IFERROR(VLOOKUP($A97,Registros!$B$2:$G$6000,6,0),IFERROR(INDEX(Winback!$C$2:$C$300,MATCH($A97,Winback!$K$2:$K$300,0)),""))</f>
        <v>Karla Mc Intryre</v>
      </c>
      <c r="S97" t="str">
        <f t="shared" si="8"/>
        <v>NP</v>
      </c>
      <c r="T97">
        <f t="shared" si="9"/>
        <v>1</v>
      </c>
    </row>
    <row r="98" spans="1:20" x14ac:dyDescent="0.35">
      <c r="A98" t="s">
        <v>512</v>
      </c>
      <c r="B98" t="s">
        <v>513</v>
      </c>
      <c r="C98" t="s">
        <v>514</v>
      </c>
      <c r="D98" t="s">
        <v>515</v>
      </c>
      <c r="E98">
        <f>IF(COUNTIFS(Registros!$A$2:$A$6000,"NP",Registros!$B$2:$B$6000,$A98)&gt;0,1,0)</f>
        <v>1</v>
      </c>
      <c r="F98">
        <f>IF($E98=1,SUMIFS(Registros!$F$2:$F$6000,Registros!$A$2:$A$6000,"NP",Registros!$B$2:$B$6000,$A98),0)</f>
        <v>64</v>
      </c>
      <c r="G98">
        <f>IF(COUNTIFS(Registros!$A$2:$A$6000,"MOV",Registros!$B$2:$B$6000,$A98)&gt;0,1,0)</f>
        <v>0</v>
      </c>
      <c r="H98">
        <f>IF($G98=1,SUMIFS(Registros!$F$2:$F$6000,Registros!$A$2:$A$6000,"MOV",Registros!$B$2:$B$6000,$A98),0)</f>
        <v>0</v>
      </c>
      <c r="I98">
        <f>IF(COUNTIFS(Registros!$A$2:$A$6000,"CS",Registros!$B$2:$B$6000,$A98)&gt;0,1,0)</f>
        <v>0</v>
      </c>
      <c r="J98">
        <f>IF($I98=1,SUMIFS(Registros!$I$2:$I$6000,Registros!$A$2:$A$6000,"CS",Registros!$B$2:$B$6000,$A98),0)</f>
        <v>0</v>
      </c>
      <c r="K98">
        <f>IF(COUNTIFS(Winback!$K$2:$K$300,$A98)&gt;0,1,0)</f>
        <v>0</v>
      </c>
      <c r="L98">
        <f>IF(AND($K98=1,LEFT($A98,3)="WB-"),SUMIFS(Winback!$D$2:$D$300,Winback!$K$2:$K$300,$A98),0)</f>
        <v>0</v>
      </c>
      <c r="M98">
        <f>IF(OR($E98=1,$G98=1,SUMIFS(Registros!$J$2:$J$6000,Registros!$B$2:$B$6000,$A98)&gt;0),1,0)</f>
        <v>1</v>
      </c>
      <c r="N98">
        <f>IF($J98&gt;0,1,IF(COUNTIFS(Registros!$A$2:$A$6000,"CS",Registros!$B$2:$B$6000,$A98,Registros!$K$2:$K$6000,"&lt;&gt;")&gt;0,1,0))</f>
        <v>0</v>
      </c>
      <c r="O98" t="str">
        <f t="shared" si="5"/>
        <v>SOLO MÓVIL</v>
      </c>
      <c r="P98" t="str">
        <f t="shared" si="6"/>
        <v>Ofrecer fijo + internet (FLBBTV)</v>
      </c>
      <c r="Q98">
        <f t="shared" si="7"/>
        <v>64</v>
      </c>
      <c r="R98" t="str">
        <f>IFERROR(VLOOKUP($A98,Registros!$B$2:$G$6000,6,0),IFERROR(INDEX(Winback!$C$2:$C$300,MATCH($A98,Winback!$K$2:$K$300,0)),""))</f>
        <v>Michelle Zambrano</v>
      </c>
      <c r="S98" t="str">
        <f t="shared" si="8"/>
        <v>NP</v>
      </c>
      <c r="T98">
        <f t="shared" si="9"/>
        <v>1</v>
      </c>
    </row>
    <row r="99" spans="1:20" x14ac:dyDescent="0.35">
      <c r="A99" t="s">
        <v>517</v>
      </c>
      <c r="B99" t="s">
        <v>518</v>
      </c>
      <c r="C99" t="s">
        <v>519</v>
      </c>
      <c r="D99" t="s">
        <v>520</v>
      </c>
      <c r="E99">
        <f>IF(COUNTIFS(Registros!$A$2:$A$6000,"NP",Registros!$B$2:$B$6000,$A99)&gt;0,1,0)</f>
        <v>1</v>
      </c>
      <c r="F99">
        <f>IF($E99=1,SUMIFS(Registros!$F$2:$F$6000,Registros!$A$2:$A$6000,"NP",Registros!$B$2:$B$6000,$A99),0)</f>
        <v>28.75</v>
      </c>
      <c r="G99">
        <f>IF(COUNTIFS(Registros!$A$2:$A$6000,"MOV",Registros!$B$2:$B$6000,$A99)&gt;0,1,0)</f>
        <v>0</v>
      </c>
      <c r="H99">
        <f>IF($G99=1,SUMIFS(Registros!$F$2:$F$6000,Registros!$A$2:$A$6000,"MOV",Registros!$B$2:$B$6000,$A99),0)</f>
        <v>0</v>
      </c>
      <c r="I99">
        <f>IF(COUNTIFS(Registros!$A$2:$A$6000,"CS",Registros!$B$2:$B$6000,$A99)&gt;0,1,0)</f>
        <v>0</v>
      </c>
      <c r="J99">
        <f>IF($I99=1,SUMIFS(Registros!$I$2:$I$6000,Registros!$A$2:$A$6000,"CS",Registros!$B$2:$B$6000,$A99),0)</f>
        <v>0</v>
      </c>
      <c r="K99">
        <f>IF(COUNTIFS(Winback!$K$2:$K$300,$A99)&gt;0,1,0)</f>
        <v>0</v>
      </c>
      <c r="L99">
        <f>IF(AND($K99=1,LEFT($A99,3)="WB-"),SUMIFS(Winback!$D$2:$D$300,Winback!$K$2:$K$300,$A99),0)</f>
        <v>0</v>
      </c>
      <c r="M99">
        <f>IF(OR($E99=1,$G99=1,SUMIFS(Registros!$J$2:$J$6000,Registros!$B$2:$B$6000,$A99)&gt;0),1,0)</f>
        <v>1</v>
      </c>
      <c r="N99">
        <f>IF($J99&gt;0,1,IF(COUNTIFS(Registros!$A$2:$A$6000,"CS",Registros!$B$2:$B$6000,$A99,Registros!$K$2:$K$6000,"&lt;&gt;")&gt;0,1,0))</f>
        <v>0</v>
      </c>
      <c r="O99" t="str">
        <f t="shared" si="5"/>
        <v>SOLO MÓVIL</v>
      </c>
      <c r="P99" t="str">
        <f t="shared" si="6"/>
        <v>Ofrecer fijo + internet (FLBBTV)</v>
      </c>
      <c r="Q99">
        <f t="shared" si="7"/>
        <v>28.75</v>
      </c>
      <c r="R99" t="str">
        <f>IFERROR(VLOOKUP($A99,Registros!$B$2:$G$6000,6,0),IFERROR(INDEX(Winback!$C$2:$C$300,MATCH($A99,Winback!$K$2:$K$300,0)),""))</f>
        <v>Ines Lizbeth Trujillo</v>
      </c>
      <c r="S99" t="str">
        <f t="shared" si="8"/>
        <v>NP</v>
      </c>
      <c r="T99">
        <f t="shared" si="9"/>
        <v>1</v>
      </c>
    </row>
    <row r="100" spans="1:20" x14ac:dyDescent="0.35">
      <c r="A100" t="s">
        <v>522</v>
      </c>
      <c r="B100" t="s">
        <v>523</v>
      </c>
      <c r="C100" t="s">
        <v>524</v>
      </c>
      <c r="D100" t="s">
        <v>525</v>
      </c>
      <c r="E100">
        <f>IF(COUNTIFS(Registros!$A$2:$A$6000,"NP",Registros!$B$2:$B$6000,$A100)&gt;0,1,0)</f>
        <v>1</v>
      </c>
      <c r="F100">
        <f>IF($E100=1,SUMIFS(Registros!$F$2:$F$6000,Registros!$A$2:$A$6000,"NP",Registros!$B$2:$B$6000,$A100),0)</f>
        <v>42</v>
      </c>
      <c r="G100">
        <f>IF(COUNTIFS(Registros!$A$2:$A$6000,"MOV",Registros!$B$2:$B$6000,$A100)&gt;0,1,0)</f>
        <v>0</v>
      </c>
      <c r="H100">
        <f>IF($G100=1,SUMIFS(Registros!$F$2:$F$6000,Registros!$A$2:$A$6000,"MOV",Registros!$B$2:$B$6000,$A100),0)</f>
        <v>0</v>
      </c>
      <c r="I100">
        <f>IF(COUNTIFS(Registros!$A$2:$A$6000,"CS",Registros!$B$2:$B$6000,$A100)&gt;0,1,0)</f>
        <v>0</v>
      </c>
      <c r="J100">
        <f>IF($I100=1,SUMIFS(Registros!$I$2:$I$6000,Registros!$A$2:$A$6000,"CS",Registros!$B$2:$B$6000,$A100),0)</f>
        <v>0</v>
      </c>
      <c r="K100">
        <f>IF(COUNTIFS(Winback!$K$2:$K$300,$A100)&gt;0,1,0)</f>
        <v>0</v>
      </c>
      <c r="L100">
        <f>IF(AND($K100=1,LEFT($A100,3)="WB-"),SUMIFS(Winback!$D$2:$D$300,Winback!$K$2:$K$300,$A100),0)</f>
        <v>0</v>
      </c>
      <c r="M100">
        <f>IF(OR($E100=1,$G100=1,SUMIFS(Registros!$J$2:$J$6000,Registros!$B$2:$B$6000,$A100)&gt;0),1,0)</f>
        <v>1</v>
      </c>
      <c r="N100">
        <f>IF($J100&gt;0,1,IF(COUNTIFS(Registros!$A$2:$A$6000,"CS",Registros!$B$2:$B$6000,$A100,Registros!$K$2:$K$6000,"&lt;&gt;")&gt;0,1,0))</f>
        <v>0</v>
      </c>
      <c r="O100" t="str">
        <f t="shared" si="5"/>
        <v>SOLO MÓVIL</v>
      </c>
      <c r="P100" t="str">
        <f t="shared" si="6"/>
        <v>Ofrecer fijo + internet (FLBBTV)</v>
      </c>
      <c r="Q100">
        <f t="shared" si="7"/>
        <v>42</v>
      </c>
      <c r="R100" t="str">
        <f>IFERROR(VLOOKUP($A100,Registros!$B$2:$G$6000,6,0),IFERROR(INDEX(Winback!$C$2:$C$300,MATCH($A100,Winback!$K$2:$K$300,0)),""))</f>
        <v>Alejandra Mabel Hawkins</v>
      </c>
      <c r="S100" t="str">
        <f t="shared" si="8"/>
        <v>NP</v>
      </c>
      <c r="T100">
        <f t="shared" si="9"/>
        <v>1</v>
      </c>
    </row>
    <row r="101" spans="1:20" x14ac:dyDescent="0.35">
      <c r="A101" t="s">
        <v>527</v>
      </c>
      <c r="B101" t="s">
        <v>528</v>
      </c>
      <c r="C101" t="s">
        <v>529</v>
      </c>
      <c r="D101" t="s">
        <v>530</v>
      </c>
      <c r="E101">
        <f>IF(COUNTIFS(Registros!$A$2:$A$6000,"NP",Registros!$B$2:$B$6000,$A101)&gt;0,1,0)</f>
        <v>1</v>
      </c>
      <c r="F101">
        <f>IF($E101=1,SUMIFS(Registros!$F$2:$F$6000,Registros!$A$2:$A$6000,"NP",Registros!$B$2:$B$6000,$A101),0)</f>
        <v>16.25</v>
      </c>
      <c r="G101">
        <f>IF(COUNTIFS(Registros!$A$2:$A$6000,"MOV",Registros!$B$2:$B$6000,$A101)&gt;0,1,0)</f>
        <v>0</v>
      </c>
      <c r="H101">
        <f>IF($G101=1,SUMIFS(Registros!$F$2:$F$6000,Registros!$A$2:$A$6000,"MOV",Registros!$B$2:$B$6000,$A101),0)</f>
        <v>0</v>
      </c>
      <c r="I101">
        <f>IF(COUNTIFS(Registros!$A$2:$A$6000,"CS",Registros!$B$2:$B$6000,$A101)&gt;0,1,0)</f>
        <v>0</v>
      </c>
      <c r="J101">
        <f>IF($I101=1,SUMIFS(Registros!$I$2:$I$6000,Registros!$A$2:$A$6000,"CS",Registros!$B$2:$B$6000,$A101),0)</f>
        <v>0</v>
      </c>
      <c r="K101">
        <f>IF(COUNTIFS(Winback!$K$2:$K$300,$A101)&gt;0,1,0)</f>
        <v>0</v>
      </c>
      <c r="L101">
        <f>IF(AND($K101=1,LEFT($A101,3)="WB-"),SUMIFS(Winback!$D$2:$D$300,Winback!$K$2:$K$300,$A101),0)</f>
        <v>0</v>
      </c>
      <c r="M101">
        <f>IF(OR($E101=1,$G101=1,SUMIFS(Registros!$J$2:$J$6000,Registros!$B$2:$B$6000,$A101)&gt;0),1,0)</f>
        <v>1</v>
      </c>
      <c r="N101">
        <f>IF($J101&gt;0,1,IF(COUNTIFS(Registros!$A$2:$A$6000,"CS",Registros!$B$2:$B$6000,$A101,Registros!$K$2:$K$6000,"&lt;&gt;")&gt;0,1,0))</f>
        <v>0</v>
      </c>
      <c r="O101" t="str">
        <f t="shared" si="5"/>
        <v>SOLO MÓVIL</v>
      </c>
      <c r="P101" t="str">
        <f t="shared" si="6"/>
        <v>Ofrecer fijo + internet (FLBBTV)</v>
      </c>
      <c r="Q101">
        <f t="shared" si="7"/>
        <v>16.25</v>
      </c>
      <c r="R101" t="str">
        <f>IFERROR(VLOOKUP($A101,Registros!$B$2:$G$6000,6,0),IFERROR(INDEX(Winback!$C$2:$C$300,MATCH($A101,Winback!$K$2:$K$300,0)),""))</f>
        <v>Maria Fernanda</v>
      </c>
      <c r="S101" t="str">
        <f t="shared" si="8"/>
        <v>NP</v>
      </c>
      <c r="T101">
        <f t="shared" si="9"/>
        <v>1</v>
      </c>
    </row>
    <row r="102" spans="1:20" x14ac:dyDescent="0.35">
      <c r="A102" t="s">
        <v>532</v>
      </c>
      <c r="B102" t="s">
        <v>533</v>
      </c>
      <c r="C102" t="s">
        <v>529</v>
      </c>
      <c r="D102" t="s">
        <v>530</v>
      </c>
      <c r="E102">
        <f>IF(COUNTIFS(Registros!$A$2:$A$6000,"NP",Registros!$B$2:$B$6000,$A102)&gt;0,1,0)</f>
        <v>1</v>
      </c>
      <c r="F102">
        <f>IF($E102=1,SUMIFS(Registros!$F$2:$F$6000,Registros!$A$2:$A$6000,"NP",Registros!$B$2:$B$6000,$A102),0)</f>
        <v>32.5</v>
      </c>
      <c r="G102">
        <f>IF(COUNTIFS(Registros!$A$2:$A$6000,"MOV",Registros!$B$2:$B$6000,$A102)&gt;0,1,0)</f>
        <v>0</v>
      </c>
      <c r="H102">
        <f>IF($G102=1,SUMIFS(Registros!$F$2:$F$6000,Registros!$A$2:$A$6000,"MOV",Registros!$B$2:$B$6000,$A102),0)</f>
        <v>0</v>
      </c>
      <c r="I102">
        <f>IF(COUNTIFS(Registros!$A$2:$A$6000,"CS",Registros!$B$2:$B$6000,$A102)&gt;0,1,0)</f>
        <v>0</v>
      </c>
      <c r="J102">
        <f>IF($I102=1,SUMIFS(Registros!$I$2:$I$6000,Registros!$A$2:$A$6000,"CS",Registros!$B$2:$B$6000,$A102),0)</f>
        <v>0</v>
      </c>
      <c r="K102">
        <f>IF(COUNTIFS(Winback!$K$2:$K$300,$A102)&gt;0,1,0)</f>
        <v>0</v>
      </c>
      <c r="L102">
        <f>IF(AND($K102=1,LEFT($A102,3)="WB-"),SUMIFS(Winback!$D$2:$D$300,Winback!$K$2:$K$300,$A102),0)</f>
        <v>0</v>
      </c>
      <c r="M102">
        <f>IF(OR($E102=1,$G102=1,SUMIFS(Registros!$J$2:$J$6000,Registros!$B$2:$B$6000,$A102)&gt;0),1,0)</f>
        <v>1</v>
      </c>
      <c r="N102">
        <f>IF($J102&gt;0,1,IF(COUNTIFS(Registros!$A$2:$A$6000,"CS",Registros!$B$2:$B$6000,$A102,Registros!$K$2:$K$6000,"&lt;&gt;")&gt;0,1,0))</f>
        <v>0</v>
      </c>
      <c r="O102" t="str">
        <f t="shared" si="5"/>
        <v>SOLO MÓVIL</v>
      </c>
      <c r="P102" t="str">
        <f t="shared" si="6"/>
        <v>Ofrecer fijo + internet (FLBBTV)</v>
      </c>
      <c r="Q102">
        <f t="shared" si="7"/>
        <v>32.5</v>
      </c>
      <c r="R102" t="str">
        <f>IFERROR(VLOOKUP($A102,Registros!$B$2:$G$6000,6,0),IFERROR(INDEX(Winback!$C$2:$C$300,MATCH($A102,Winback!$K$2:$K$300,0)),""))</f>
        <v>Yarelis Tulloch</v>
      </c>
      <c r="S102" t="str">
        <f t="shared" si="8"/>
        <v>NP</v>
      </c>
      <c r="T102">
        <f t="shared" si="9"/>
        <v>1</v>
      </c>
    </row>
    <row r="103" spans="1:20" x14ac:dyDescent="0.35">
      <c r="A103" t="s">
        <v>535</v>
      </c>
      <c r="B103" t="s">
        <v>536</v>
      </c>
      <c r="C103" t="s">
        <v>537</v>
      </c>
      <c r="D103" t="s">
        <v>538</v>
      </c>
      <c r="E103">
        <f>IF(COUNTIFS(Registros!$A$2:$A$6000,"NP",Registros!$B$2:$B$6000,$A103)&gt;0,1,0)</f>
        <v>1</v>
      </c>
      <c r="F103">
        <f>IF($E103=1,SUMIFS(Registros!$F$2:$F$6000,Registros!$A$2:$A$6000,"NP",Registros!$B$2:$B$6000,$A103),0)</f>
        <v>83.5</v>
      </c>
      <c r="G103">
        <f>IF(COUNTIFS(Registros!$A$2:$A$6000,"MOV",Registros!$B$2:$B$6000,$A103)&gt;0,1,0)</f>
        <v>0</v>
      </c>
      <c r="H103">
        <f>IF($G103=1,SUMIFS(Registros!$F$2:$F$6000,Registros!$A$2:$A$6000,"MOV",Registros!$B$2:$B$6000,$A103),0)</f>
        <v>0</v>
      </c>
      <c r="I103">
        <f>IF(COUNTIFS(Registros!$A$2:$A$6000,"CS",Registros!$B$2:$B$6000,$A103)&gt;0,1,0)</f>
        <v>0</v>
      </c>
      <c r="J103">
        <f>IF($I103=1,SUMIFS(Registros!$I$2:$I$6000,Registros!$A$2:$A$6000,"CS",Registros!$B$2:$B$6000,$A103),0)</f>
        <v>0</v>
      </c>
      <c r="K103">
        <f>IF(COUNTIFS(Winback!$K$2:$K$300,$A103)&gt;0,1,0)</f>
        <v>0</v>
      </c>
      <c r="L103">
        <f>IF(AND($K103=1,LEFT($A103,3)="WB-"),SUMIFS(Winback!$D$2:$D$300,Winback!$K$2:$K$300,$A103),0)</f>
        <v>0</v>
      </c>
      <c r="M103">
        <f>IF(OR($E103=1,$G103=1,SUMIFS(Registros!$J$2:$J$6000,Registros!$B$2:$B$6000,$A103)&gt;0),1,0)</f>
        <v>1</v>
      </c>
      <c r="N103">
        <f>IF($J103&gt;0,1,IF(COUNTIFS(Registros!$A$2:$A$6000,"CS",Registros!$B$2:$B$6000,$A103,Registros!$K$2:$K$6000,"&lt;&gt;")&gt;0,1,0))</f>
        <v>0</v>
      </c>
      <c r="O103" t="str">
        <f t="shared" si="5"/>
        <v>SOLO MÓVIL</v>
      </c>
      <c r="P103" t="str">
        <f t="shared" si="6"/>
        <v>Ofrecer fijo + internet (FLBBTV)</v>
      </c>
      <c r="Q103">
        <f t="shared" si="7"/>
        <v>83.5</v>
      </c>
      <c r="R103" t="str">
        <f>IFERROR(VLOOKUP($A103,Registros!$B$2:$G$6000,6,0),IFERROR(INDEX(Winback!$C$2:$C$300,MATCH($A103,Winback!$K$2:$K$300,0)),""))</f>
        <v>Abril Aparicio</v>
      </c>
      <c r="S103" t="str">
        <f t="shared" si="8"/>
        <v>NP</v>
      </c>
      <c r="T103">
        <f t="shared" si="9"/>
        <v>1</v>
      </c>
    </row>
    <row r="104" spans="1:20" x14ac:dyDescent="0.35">
      <c r="A104" t="s">
        <v>542</v>
      </c>
      <c r="B104" t="s">
        <v>543</v>
      </c>
      <c r="C104" t="s">
        <v>544</v>
      </c>
      <c r="D104" t="s">
        <v>545</v>
      </c>
      <c r="E104">
        <f>IF(COUNTIFS(Registros!$A$2:$A$6000,"NP",Registros!$B$2:$B$6000,$A104)&gt;0,1,0)</f>
        <v>1</v>
      </c>
      <c r="F104">
        <f>IF($E104=1,SUMIFS(Registros!$F$2:$F$6000,Registros!$A$2:$A$6000,"NP",Registros!$B$2:$B$6000,$A104),0)</f>
        <v>43.5</v>
      </c>
      <c r="G104">
        <f>IF(COUNTIFS(Registros!$A$2:$A$6000,"MOV",Registros!$B$2:$B$6000,$A104)&gt;0,1,0)</f>
        <v>0</v>
      </c>
      <c r="H104">
        <f>IF($G104=1,SUMIFS(Registros!$F$2:$F$6000,Registros!$A$2:$A$6000,"MOV",Registros!$B$2:$B$6000,$A104),0)</f>
        <v>0</v>
      </c>
      <c r="I104">
        <f>IF(COUNTIFS(Registros!$A$2:$A$6000,"CS",Registros!$B$2:$B$6000,$A104)&gt;0,1,0)</f>
        <v>0</v>
      </c>
      <c r="J104">
        <f>IF($I104=1,SUMIFS(Registros!$I$2:$I$6000,Registros!$A$2:$A$6000,"CS",Registros!$B$2:$B$6000,$A104),0)</f>
        <v>0</v>
      </c>
      <c r="K104">
        <f>IF(COUNTIFS(Winback!$K$2:$K$300,$A104)&gt;0,1,0)</f>
        <v>0</v>
      </c>
      <c r="L104">
        <f>IF(AND($K104=1,LEFT($A104,3)="WB-"),SUMIFS(Winback!$D$2:$D$300,Winback!$K$2:$K$300,$A104),0)</f>
        <v>0</v>
      </c>
      <c r="M104">
        <f>IF(OR($E104=1,$G104=1,SUMIFS(Registros!$J$2:$J$6000,Registros!$B$2:$B$6000,$A104)&gt;0),1,0)</f>
        <v>1</v>
      </c>
      <c r="N104">
        <f>IF($J104&gt;0,1,IF(COUNTIFS(Registros!$A$2:$A$6000,"CS",Registros!$B$2:$B$6000,$A104,Registros!$K$2:$K$6000,"&lt;&gt;")&gt;0,1,0))</f>
        <v>0</v>
      </c>
      <c r="O104" t="str">
        <f t="shared" si="5"/>
        <v>SOLO MÓVIL</v>
      </c>
      <c r="P104" t="str">
        <f t="shared" si="6"/>
        <v>Ofrecer fijo + internet (FLBBTV)</v>
      </c>
      <c r="Q104">
        <f t="shared" si="7"/>
        <v>43.5</v>
      </c>
      <c r="R104" t="str">
        <f>IFERROR(VLOOKUP($A104,Registros!$B$2:$G$6000,6,0),IFERROR(INDEX(Winback!$C$2:$C$300,MATCH($A104,Winback!$K$2:$K$300,0)),""))</f>
        <v>Nailyn Martinez</v>
      </c>
      <c r="S104" t="str">
        <f t="shared" si="8"/>
        <v>NP</v>
      </c>
      <c r="T104">
        <f t="shared" si="9"/>
        <v>1</v>
      </c>
    </row>
    <row r="105" spans="1:20" x14ac:dyDescent="0.35">
      <c r="A105" t="s">
        <v>547</v>
      </c>
      <c r="B105" t="s">
        <v>548</v>
      </c>
      <c r="C105" t="s">
        <v>549</v>
      </c>
      <c r="D105" t="s">
        <v>550</v>
      </c>
      <c r="E105">
        <f>IF(COUNTIFS(Registros!$A$2:$A$6000,"NP",Registros!$B$2:$B$6000,$A105)&gt;0,1,0)</f>
        <v>1</v>
      </c>
      <c r="F105">
        <f>IF($E105=1,SUMIFS(Registros!$F$2:$F$6000,Registros!$A$2:$A$6000,"NP",Registros!$B$2:$B$6000,$A105),0)</f>
        <v>25</v>
      </c>
      <c r="G105">
        <f>IF(COUNTIFS(Registros!$A$2:$A$6000,"MOV",Registros!$B$2:$B$6000,$A105)&gt;0,1,0)</f>
        <v>0</v>
      </c>
      <c r="H105">
        <f>IF($G105=1,SUMIFS(Registros!$F$2:$F$6000,Registros!$A$2:$A$6000,"MOV",Registros!$B$2:$B$6000,$A105),0)</f>
        <v>0</v>
      </c>
      <c r="I105">
        <f>IF(COUNTIFS(Registros!$A$2:$A$6000,"CS",Registros!$B$2:$B$6000,$A105)&gt;0,1,0)</f>
        <v>0</v>
      </c>
      <c r="J105">
        <f>IF($I105=1,SUMIFS(Registros!$I$2:$I$6000,Registros!$A$2:$A$6000,"CS",Registros!$B$2:$B$6000,$A105),0)</f>
        <v>0</v>
      </c>
      <c r="K105">
        <f>IF(COUNTIFS(Winback!$K$2:$K$300,$A105)&gt;0,1,0)</f>
        <v>0</v>
      </c>
      <c r="L105">
        <f>IF(AND($K105=1,LEFT($A105,3)="WB-"),SUMIFS(Winback!$D$2:$D$300,Winback!$K$2:$K$300,$A105),0)</f>
        <v>0</v>
      </c>
      <c r="M105">
        <f>IF(OR($E105=1,$G105=1,SUMIFS(Registros!$J$2:$J$6000,Registros!$B$2:$B$6000,$A105)&gt;0),1,0)</f>
        <v>1</v>
      </c>
      <c r="N105">
        <f>IF($J105&gt;0,1,IF(COUNTIFS(Registros!$A$2:$A$6000,"CS",Registros!$B$2:$B$6000,$A105,Registros!$K$2:$K$6000,"&lt;&gt;")&gt;0,1,0))</f>
        <v>0</v>
      </c>
      <c r="O105" t="str">
        <f t="shared" si="5"/>
        <v>SOLO MÓVIL</v>
      </c>
      <c r="P105" t="str">
        <f t="shared" si="6"/>
        <v>Ofrecer fijo + internet (FLBBTV)</v>
      </c>
      <c r="Q105">
        <f t="shared" si="7"/>
        <v>25</v>
      </c>
      <c r="R105" t="str">
        <f>IFERROR(VLOOKUP($A105,Registros!$B$2:$G$6000,6,0),IFERROR(INDEX(Winback!$C$2:$C$300,MATCH($A105,Winback!$K$2:$K$300,0)),""))</f>
        <v>Yamali Rodriguez</v>
      </c>
      <c r="S105" t="str">
        <f t="shared" si="8"/>
        <v>NP</v>
      </c>
      <c r="T105">
        <f t="shared" si="9"/>
        <v>1</v>
      </c>
    </row>
    <row r="106" spans="1:20" x14ac:dyDescent="0.35">
      <c r="A106" t="s">
        <v>552</v>
      </c>
      <c r="B106" t="s">
        <v>553</v>
      </c>
      <c r="C106" t="s">
        <v>554</v>
      </c>
      <c r="D106" t="s">
        <v>554</v>
      </c>
      <c r="E106">
        <f>IF(COUNTIFS(Registros!$A$2:$A$6000,"NP",Registros!$B$2:$B$6000,$A106)&gt;0,1,0)</f>
        <v>1</v>
      </c>
      <c r="F106">
        <f>IF($E106=1,SUMIFS(Registros!$F$2:$F$6000,Registros!$A$2:$A$6000,"NP",Registros!$B$2:$B$6000,$A106),0)</f>
        <v>81</v>
      </c>
      <c r="G106">
        <f>IF(COUNTIFS(Registros!$A$2:$A$6000,"MOV",Registros!$B$2:$B$6000,$A106)&gt;0,1,0)</f>
        <v>0</v>
      </c>
      <c r="H106">
        <f>IF($G106=1,SUMIFS(Registros!$F$2:$F$6000,Registros!$A$2:$A$6000,"MOV",Registros!$B$2:$B$6000,$A106),0)</f>
        <v>0</v>
      </c>
      <c r="I106">
        <f>IF(COUNTIFS(Registros!$A$2:$A$6000,"CS",Registros!$B$2:$B$6000,$A106)&gt;0,1,0)</f>
        <v>0</v>
      </c>
      <c r="J106">
        <f>IF($I106=1,SUMIFS(Registros!$I$2:$I$6000,Registros!$A$2:$A$6000,"CS",Registros!$B$2:$B$6000,$A106),0)</f>
        <v>0</v>
      </c>
      <c r="K106">
        <f>IF(COUNTIFS(Winback!$K$2:$K$300,$A106)&gt;0,1,0)</f>
        <v>0</v>
      </c>
      <c r="L106">
        <f>IF(AND($K106=1,LEFT($A106,3)="WB-"),SUMIFS(Winback!$D$2:$D$300,Winback!$K$2:$K$300,$A106),0)</f>
        <v>0</v>
      </c>
      <c r="M106">
        <f>IF(OR($E106=1,$G106=1,SUMIFS(Registros!$J$2:$J$6000,Registros!$B$2:$B$6000,$A106)&gt;0),1,0)</f>
        <v>1</v>
      </c>
      <c r="N106">
        <f>IF($J106&gt;0,1,IF(COUNTIFS(Registros!$A$2:$A$6000,"CS",Registros!$B$2:$B$6000,$A106,Registros!$K$2:$K$6000,"&lt;&gt;")&gt;0,1,0))</f>
        <v>0</v>
      </c>
      <c r="O106" t="str">
        <f t="shared" si="5"/>
        <v>SOLO MÓVIL</v>
      </c>
      <c r="P106" t="str">
        <f t="shared" si="6"/>
        <v>Ofrecer fijo + internet (FLBBTV)</v>
      </c>
      <c r="Q106">
        <f t="shared" si="7"/>
        <v>81</v>
      </c>
      <c r="R106" t="str">
        <f>IFERROR(VLOOKUP($A106,Registros!$B$2:$G$6000,6,0),IFERROR(INDEX(Winback!$C$2:$C$300,MATCH($A106,Winback!$K$2:$K$300,0)),""))</f>
        <v>Osiris Aguilar</v>
      </c>
      <c r="S106" t="str">
        <f t="shared" si="8"/>
        <v>NP</v>
      </c>
      <c r="T106">
        <f t="shared" si="9"/>
        <v>1</v>
      </c>
    </row>
    <row r="107" spans="1:20" x14ac:dyDescent="0.35">
      <c r="A107" t="s">
        <v>556</v>
      </c>
      <c r="B107" t="s">
        <v>557</v>
      </c>
      <c r="C107" t="s">
        <v>558</v>
      </c>
      <c r="D107" t="s">
        <v>559</v>
      </c>
      <c r="E107">
        <f>IF(COUNTIFS(Registros!$A$2:$A$6000,"NP",Registros!$B$2:$B$6000,$A107)&gt;0,1,0)</f>
        <v>1</v>
      </c>
      <c r="F107">
        <f>IF($E107=1,SUMIFS(Registros!$F$2:$F$6000,Registros!$A$2:$A$6000,"NP",Registros!$B$2:$B$6000,$A107),0)</f>
        <v>110.24</v>
      </c>
      <c r="G107">
        <f>IF(COUNTIFS(Registros!$A$2:$A$6000,"MOV",Registros!$B$2:$B$6000,$A107)&gt;0,1,0)</f>
        <v>0</v>
      </c>
      <c r="H107">
        <f>IF($G107=1,SUMIFS(Registros!$F$2:$F$6000,Registros!$A$2:$A$6000,"MOV",Registros!$B$2:$B$6000,$A107),0)</f>
        <v>0</v>
      </c>
      <c r="I107">
        <f>IF(COUNTIFS(Registros!$A$2:$A$6000,"CS",Registros!$B$2:$B$6000,$A107)&gt;0,1,0)</f>
        <v>0</v>
      </c>
      <c r="J107">
        <f>IF($I107=1,SUMIFS(Registros!$I$2:$I$6000,Registros!$A$2:$A$6000,"CS",Registros!$B$2:$B$6000,$A107),0)</f>
        <v>0</v>
      </c>
      <c r="K107">
        <f>IF(COUNTIFS(Winback!$K$2:$K$300,$A107)&gt;0,1,0)</f>
        <v>0</v>
      </c>
      <c r="L107">
        <f>IF(AND($K107=1,LEFT($A107,3)="WB-"),SUMIFS(Winback!$D$2:$D$300,Winback!$K$2:$K$300,$A107),0)</f>
        <v>0</v>
      </c>
      <c r="M107">
        <f>IF(OR($E107=1,$G107=1,SUMIFS(Registros!$J$2:$J$6000,Registros!$B$2:$B$6000,$A107)&gt;0),1,0)</f>
        <v>1</v>
      </c>
      <c r="N107">
        <f>IF($J107&gt;0,1,IF(COUNTIFS(Registros!$A$2:$A$6000,"CS",Registros!$B$2:$B$6000,$A107,Registros!$K$2:$K$6000,"&lt;&gt;")&gt;0,1,0))</f>
        <v>0</v>
      </c>
      <c r="O107" t="str">
        <f t="shared" si="5"/>
        <v>SOLO MÓVIL</v>
      </c>
      <c r="P107" t="str">
        <f t="shared" si="6"/>
        <v>Ofrecer fijo + internet (FLBBTV)</v>
      </c>
      <c r="Q107">
        <f t="shared" si="7"/>
        <v>110.24</v>
      </c>
      <c r="R107" t="str">
        <f>IFERROR(VLOOKUP($A107,Registros!$B$2:$G$6000,6,0),IFERROR(INDEX(Winback!$C$2:$C$300,MATCH($A107,Winback!$K$2:$K$300,0)),""))</f>
        <v>Karla Mc Intryre</v>
      </c>
      <c r="S107" t="str">
        <f t="shared" si="8"/>
        <v>NP</v>
      </c>
      <c r="T107">
        <f t="shared" si="9"/>
        <v>1</v>
      </c>
    </row>
    <row r="108" spans="1:20" x14ac:dyDescent="0.35">
      <c r="A108" t="s">
        <v>561</v>
      </c>
      <c r="B108" t="s">
        <v>562</v>
      </c>
      <c r="C108" t="s">
        <v>563</v>
      </c>
      <c r="D108" t="s">
        <v>564</v>
      </c>
      <c r="E108">
        <f>IF(COUNTIFS(Registros!$A$2:$A$6000,"NP",Registros!$B$2:$B$6000,$A108)&gt;0,1,0)</f>
        <v>1</v>
      </c>
      <c r="F108">
        <f>IF($E108=1,SUMIFS(Registros!$F$2:$F$6000,Registros!$A$2:$A$6000,"NP",Registros!$B$2:$B$6000,$A108),0)</f>
        <v>18</v>
      </c>
      <c r="G108">
        <f>IF(COUNTIFS(Registros!$A$2:$A$6000,"MOV",Registros!$B$2:$B$6000,$A108)&gt;0,1,0)</f>
        <v>0</v>
      </c>
      <c r="H108">
        <f>IF($G108=1,SUMIFS(Registros!$F$2:$F$6000,Registros!$A$2:$A$6000,"MOV",Registros!$B$2:$B$6000,$A108),0)</f>
        <v>0</v>
      </c>
      <c r="I108">
        <f>IF(COUNTIFS(Registros!$A$2:$A$6000,"CS",Registros!$B$2:$B$6000,$A108)&gt;0,1,0)</f>
        <v>0</v>
      </c>
      <c r="J108">
        <f>IF($I108=1,SUMIFS(Registros!$I$2:$I$6000,Registros!$A$2:$A$6000,"CS",Registros!$B$2:$B$6000,$A108),0)</f>
        <v>0</v>
      </c>
      <c r="K108">
        <f>IF(COUNTIFS(Winback!$K$2:$K$300,$A108)&gt;0,1,0)</f>
        <v>0</v>
      </c>
      <c r="L108">
        <f>IF(AND($K108=1,LEFT($A108,3)="WB-"),SUMIFS(Winback!$D$2:$D$300,Winback!$K$2:$K$300,$A108),0)</f>
        <v>0</v>
      </c>
      <c r="M108">
        <f>IF(OR($E108=1,$G108=1,SUMIFS(Registros!$J$2:$J$6000,Registros!$B$2:$B$6000,$A108)&gt;0),1,0)</f>
        <v>1</v>
      </c>
      <c r="N108">
        <f>IF($J108&gt;0,1,IF(COUNTIFS(Registros!$A$2:$A$6000,"CS",Registros!$B$2:$B$6000,$A108,Registros!$K$2:$K$6000,"&lt;&gt;")&gt;0,1,0))</f>
        <v>0</v>
      </c>
      <c r="O108" t="str">
        <f t="shared" si="5"/>
        <v>SOLO MÓVIL</v>
      </c>
      <c r="P108" t="str">
        <f t="shared" si="6"/>
        <v>Ofrecer fijo + internet (FLBBTV)</v>
      </c>
      <c r="Q108">
        <f t="shared" si="7"/>
        <v>18</v>
      </c>
      <c r="R108" t="str">
        <f>IFERROR(VLOOKUP($A108,Registros!$B$2:$G$6000,6,0),IFERROR(INDEX(Winback!$C$2:$C$300,MATCH($A108,Winback!$K$2:$K$300,0)),""))</f>
        <v>Solanye Acuña</v>
      </c>
      <c r="S108" t="str">
        <f t="shared" si="8"/>
        <v>NP</v>
      </c>
      <c r="T108">
        <f t="shared" si="9"/>
        <v>1</v>
      </c>
    </row>
    <row r="109" spans="1:20" x14ac:dyDescent="0.35">
      <c r="A109" t="s">
        <v>566</v>
      </c>
      <c r="B109" t="s">
        <v>567</v>
      </c>
      <c r="C109" t="s">
        <v>568</v>
      </c>
      <c r="D109" t="s">
        <v>569</v>
      </c>
      <c r="E109">
        <f>IF(COUNTIFS(Registros!$A$2:$A$6000,"NP",Registros!$B$2:$B$6000,$A109)&gt;0,1,0)</f>
        <v>1</v>
      </c>
      <c r="F109">
        <f>IF($E109=1,SUMIFS(Registros!$F$2:$F$6000,Registros!$A$2:$A$6000,"NP",Registros!$B$2:$B$6000,$A109),0)</f>
        <v>15</v>
      </c>
      <c r="G109">
        <f>IF(COUNTIFS(Registros!$A$2:$A$6000,"MOV",Registros!$B$2:$B$6000,$A109)&gt;0,1,0)</f>
        <v>0</v>
      </c>
      <c r="H109">
        <f>IF($G109=1,SUMIFS(Registros!$F$2:$F$6000,Registros!$A$2:$A$6000,"MOV",Registros!$B$2:$B$6000,$A109),0)</f>
        <v>0</v>
      </c>
      <c r="I109">
        <f>IF(COUNTIFS(Registros!$A$2:$A$6000,"CS",Registros!$B$2:$B$6000,$A109)&gt;0,1,0)</f>
        <v>0</v>
      </c>
      <c r="J109">
        <f>IF($I109=1,SUMIFS(Registros!$I$2:$I$6000,Registros!$A$2:$A$6000,"CS",Registros!$B$2:$B$6000,$A109),0)</f>
        <v>0</v>
      </c>
      <c r="K109">
        <f>IF(COUNTIFS(Winback!$K$2:$K$300,$A109)&gt;0,1,0)</f>
        <v>0</v>
      </c>
      <c r="L109">
        <f>IF(AND($K109=1,LEFT($A109,3)="WB-"),SUMIFS(Winback!$D$2:$D$300,Winback!$K$2:$K$300,$A109),0)</f>
        <v>0</v>
      </c>
      <c r="M109">
        <f>IF(OR($E109=1,$G109=1,SUMIFS(Registros!$J$2:$J$6000,Registros!$B$2:$B$6000,$A109)&gt;0),1,0)</f>
        <v>1</v>
      </c>
      <c r="N109">
        <f>IF($J109&gt;0,1,IF(COUNTIFS(Registros!$A$2:$A$6000,"CS",Registros!$B$2:$B$6000,$A109,Registros!$K$2:$K$6000,"&lt;&gt;")&gt;0,1,0))</f>
        <v>0</v>
      </c>
      <c r="O109" t="str">
        <f t="shared" si="5"/>
        <v>SOLO MÓVIL</v>
      </c>
      <c r="P109" t="str">
        <f t="shared" si="6"/>
        <v>Ofrecer fijo + internet (FLBBTV)</v>
      </c>
      <c r="Q109">
        <f t="shared" si="7"/>
        <v>15</v>
      </c>
      <c r="R109" t="str">
        <f>IFERROR(VLOOKUP($A109,Registros!$B$2:$G$6000,6,0),IFERROR(INDEX(Winback!$C$2:$C$300,MATCH($A109,Winback!$K$2:$K$300,0)),""))</f>
        <v>Michelle Zambrano</v>
      </c>
      <c r="S109" t="str">
        <f t="shared" si="8"/>
        <v>NP</v>
      </c>
      <c r="T109">
        <f t="shared" si="9"/>
        <v>1</v>
      </c>
    </row>
    <row r="110" spans="1:20" x14ac:dyDescent="0.35">
      <c r="A110" t="s">
        <v>571</v>
      </c>
      <c r="B110" t="s">
        <v>572</v>
      </c>
      <c r="C110" t="s">
        <v>573</v>
      </c>
      <c r="D110" t="s">
        <v>574</v>
      </c>
      <c r="E110">
        <f>IF(COUNTIFS(Registros!$A$2:$A$6000,"NP",Registros!$B$2:$B$6000,$A110)&gt;0,1,0)</f>
        <v>1</v>
      </c>
      <c r="F110">
        <f>IF($E110=1,SUMIFS(Registros!$F$2:$F$6000,Registros!$A$2:$A$6000,"NP",Registros!$B$2:$B$6000,$A110),0)</f>
        <v>18</v>
      </c>
      <c r="G110">
        <f>IF(COUNTIFS(Registros!$A$2:$A$6000,"MOV",Registros!$B$2:$B$6000,$A110)&gt;0,1,0)</f>
        <v>0</v>
      </c>
      <c r="H110">
        <f>IF($G110=1,SUMIFS(Registros!$F$2:$F$6000,Registros!$A$2:$A$6000,"MOV",Registros!$B$2:$B$6000,$A110),0)</f>
        <v>0</v>
      </c>
      <c r="I110">
        <f>IF(COUNTIFS(Registros!$A$2:$A$6000,"CS",Registros!$B$2:$B$6000,$A110)&gt;0,1,0)</f>
        <v>0</v>
      </c>
      <c r="J110">
        <f>IF($I110=1,SUMIFS(Registros!$I$2:$I$6000,Registros!$A$2:$A$6000,"CS",Registros!$B$2:$B$6000,$A110),0)</f>
        <v>0</v>
      </c>
      <c r="K110">
        <f>IF(COUNTIFS(Winback!$K$2:$K$300,$A110)&gt;0,1,0)</f>
        <v>0</v>
      </c>
      <c r="L110">
        <f>IF(AND($K110=1,LEFT($A110,3)="WB-"),SUMIFS(Winback!$D$2:$D$300,Winback!$K$2:$K$300,$A110),0)</f>
        <v>0</v>
      </c>
      <c r="M110">
        <f>IF(OR($E110=1,$G110=1,SUMIFS(Registros!$J$2:$J$6000,Registros!$B$2:$B$6000,$A110)&gt;0),1,0)</f>
        <v>1</v>
      </c>
      <c r="N110">
        <f>IF($J110&gt;0,1,IF(COUNTIFS(Registros!$A$2:$A$6000,"CS",Registros!$B$2:$B$6000,$A110,Registros!$K$2:$K$6000,"&lt;&gt;")&gt;0,1,0))</f>
        <v>0</v>
      </c>
      <c r="O110" t="str">
        <f t="shared" si="5"/>
        <v>SOLO MÓVIL</v>
      </c>
      <c r="P110" t="str">
        <f t="shared" si="6"/>
        <v>Ofrecer fijo + internet (FLBBTV)</v>
      </c>
      <c r="Q110">
        <f t="shared" si="7"/>
        <v>18</v>
      </c>
      <c r="R110" t="str">
        <f>IFERROR(VLOOKUP($A110,Registros!$B$2:$G$6000,6,0),IFERROR(INDEX(Winback!$C$2:$C$300,MATCH($A110,Winback!$K$2:$K$300,0)),""))</f>
        <v>Ines Lizbeth Trujillo</v>
      </c>
      <c r="S110" t="str">
        <f t="shared" si="8"/>
        <v>NP</v>
      </c>
      <c r="T110">
        <f t="shared" si="9"/>
        <v>1</v>
      </c>
    </row>
    <row r="111" spans="1:20" x14ac:dyDescent="0.35">
      <c r="A111" t="s">
        <v>576</v>
      </c>
      <c r="B111" t="s">
        <v>577</v>
      </c>
      <c r="C111" t="s">
        <v>578</v>
      </c>
      <c r="D111" t="s">
        <v>579</v>
      </c>
      <c r="E111">
        <f>IF(COUNTIFS(Registros!$A$2:$A$6000,"NP",Registros!$B$2:$B$6000,$A111)&gt;0,1,0)</f>
        <v>1</v>
      </c>
      <c r="F111">
        <f>IF($E111=1,SUMIFS(Registros!$F$2:$F$6000,Registros!$A$2:$A$6000,"NP",Registros!$B$2:$B$6000,$A111),0)</f>
        <v>16.940000000000001</v>
      </c>
      <c r="G111">
        <f>IF(COUNTIFS(Registros!$A$2:$A$6000,"MOV",Registros!$B$2:$B$6000,$A111)&gt;0,1,0)</f>
        <v>0</v>
      </c>
      <c r="H111">
        <f>IF($G111=1,SUMIFS(Registros!$F$2:$F$6000,Registros!$A$2:$A$6000,"MOV",Registros!$B$2:$B$6000,$A111),0)</f>
        <v>0</v>
      </c>
      <c r="I111">
        <f>IF(COUNTIFS(Registros!$A$2:$A$6000,"CS",Registros!$B$2:$B$6000,$A111)&gt;0,1,0)</f>
        <v>0</v>
      </c>
      <c r="J111">
        <f>IF($I111=1,SUMIFS(Registros!$I$2:$I$6000,Registros!$A$2:$A$6000,"CS",Registros!$B$2:$B$6000,$A111),0)</f>
        <v>0</v>
      </c>
      <c r="K111">
        <f>IF(COUNTIFS(Winback!$K$2:$K$300,$A111)&gt;0,1,0)</f>
        <v>0</v>
      </c>
      <c r="L111">
        <f>IF(AND($K111=1,LEFT($A111,3)="WB-"),SUMIFS(Winback!$D$2:$D$300,Winback!$K$2:$K$300,$A111),0)</f>
        <v>0</v>
      </c>
      <c r="M111">
        <f>IF(OR($E111=1,$G111=1,SUMIFS(Registros!$J$2:$J$6000,Registros!$B$2:$B$6000,$A111)&gt;0),1,0)</f>
        <v>1</v>
      </c>
      <c r="N111">
        <f>IF($J111&gt;0,1,IF(COUNTIFS(Registros!$A$2:$A$6000,"CS",Registros!$B$2:$B$6000,$A111,Registros!$K$2:$K$6000,"&lt;&gt;")&gt;0,1,0))</f>
        <v>0</v>
      </c>
      <c r="O111" t="str">
        <f t="shared" si="5"/>
        <v>SOLO MÓVIL</v>
      </c>
      <c r="P111" t="str">
        <f t="shared" si="6"/>
        <v>Ofrecer fijo + internet (FLBBTV)</v>
      </c>
      <c r="Q111">
        <f t="shared" si="7"/>
        <v>16.940000000000001</v>
      </c>
      <c r="R111" t="str">
        <f>IFERROR(VLOOKUP($A111,Registros!$B$2:$G$6000,6,0),IFERROR(INDEX(Winback!$C$2:$C$300,MATCH($A111,Winback!$K$2:$K$300,0)),""))</f>
        <v>Alejandra Mabel Hawkins</v>
      </c>
      <c r="S111" t="str">
        <f t="shared" si="8"/>
        <v>NP</v>
      </c>
      <c r="T111">
        <f t="shared" si="9"/>
        <v>1</v>
      </c>
    </row>
    <row r="112" spans="1:20" x14ac:dyDescent="0.35">
      <c r="A112" t="s">
        <v>580</v>
      </c>
      <c r="B112" t="s">
        <v>581</v>
      </c>
      <c r="C112" t="s">
        <v>582</v>
      </c>
      <c r="D112" t="s">
        <v>583</v>
      </c>
      <c r="E112">
        <f>IF(COUNTIFS(Registros!$A$2:$A$6000,"NP",Registros!$B$2:$B$6000,$A112)&gt;0,1,0)</f>
        <v>1</v>
      </c>
      <c r="F112">
        <f>IF($E112=1,SUMIFS(Registros!$F$2:$F$6000,Registros!$A$2:$A$6000,"NP",Registros!$B$2:$B$6000,$A112),0)</f>
        <v>32.5</v>
      </c>
      <c r="G112">
        <f>IF(COUNTIFS(Registros!$A$2:$A$6000,"MOV",Registros!$B$2:$B$6000,$A112)&gt;0,1,0)</f>
        <v>0</v>
      </c>
      <c r="H112">
        <f>IF($G112=1,SUMIFS(Registros!$F$2:$F$6000,Registros!$A$2:$A$6000,"MOV",Registros!$B$2:$B$6000,$A112),0)</f>
        <v>0</v>
      </c>
      <c r="I112">
        <f>IF(COUNTIFS(Registros!$A$2:$A$6000,"CS",Registros!$B$2:$B$6000,$A112)&gt;0,1,0)</f>
        <v>0</v>
      </c>
      <c r="J112">
        <f>IF($I112=1,SUMIFS(Registros!$I$2:$I$6000,Registros!$A$2:$A$6000,"CS",Registros!$B$2:$B$6000,$A112),0)</f>
        <v>0</v>
      </c>
      <c r="K112">
        <f>IF(COUNTIFS(Winback!$K$2:$K$300,$A112)&gt;0,1,0)</f>
        <v>0</v>
      </c>
      <c r="L112">
        <f>IF(AND($K112=1,LEFT($A112,3)="WB-"),SUMIFS(Winback!$D$2:$D$300,Winback!$K$2:$K$300,$A112),0)</f>
        <v>0</v>
      </c>
      <c r="M112">
        <f>IF(OR($E112=1,$G112=1,SUMIFS(Registros!$J$2:$J$6000,Registros!$B$2:$B$6000,$A112)&gt;0),1,0)</f>
        <v>1</v>
      </c>
      <c r="N112">
        <f>IF($J112&gt;0,1,IF(COUNTIFS(Registros!$A$2:$A$6000,"CS",Registros!$B$2:$B$6000,$A112,Registros!$K$2:$K$6000,"&lt;&gt;")&gt;0,1,0))</f>
        <v>0</v>
      </c>
      <c r="O112" t="str">
        <f t="shared" si="5"/>
        <v>SOLO MÓVIL</v>
      </c>
      <c r="P112" t="str">
        <f t="shared" si="6"/>
        <v>Ofrecer fijo + internet (FLBBTV)</v>
      </c>
      <c r="Q112">
        <f t="shared" si="7"/>
        <v>32.5</v>
      </c>
      <c r="R112" t="str">
        <f>IFERROR(VLOOKUP($A112,Registros!$B$2:$G$6000,6,0),IFERROR(INDEX(Winback!$C$2:$C$300,MATCH($A112,Winback!$K$2:$K$300,0)),""))</f>
        <v>Maria Fernanda</v>
      </c>
      <c r="S112" t="str">
        <f t="shared" si="8"/>
        <v>NP</v>
      </c>
      <c r="T112">
        <f t="shared" si="9"/>
        <v>1</v>
      </c>
    </row>
    <row r="113" spans="1:20" x14ac:dyDescent="0.35">
      <c r="A113" t="s">
        <v>585</v>
      </c>
      <c r="B113" t="s">
        <v>586</v>
      </c>
      <c r="C113" t="s">
        <v>587</v>
      </c>
      <c r="D113" t="s">
        <v>588</v>
      </c>
      <c r="E113">
        <f>IF(COUNTIFS(Registros!$A$2:$A$6000,"NP",Registros!$B$2:$B$6000,$A113)&gt;0,1,0)</f>
        <v>1</v>
      </c>
      <c r="F113">
        <f>IF($E113=1,SUMIFS(Registros!$F$2:$F$6000,Registros!$A$2:$A$6000,"NP",Registros!$B$2:$B$6000,$A113),0)</f>
        <v>15</v>
      </c>
      <c r="G113">
        <f>IF(COUNTIFS(Registros!$A$2:$A$6000,"MOV",Registros!$B$2:$B$6000,$A113)&gt;0,1,0)</f>
        <v>0</v>
      </c>
      <c r="H113">
        <f>IF($G113=1,SUMIFS(Registros!$F$2:$F$6000,Registros!$A$2:$A$6000,"MOV",Registros!$B$2:$B$6000,$A113),0)</f>
        <v>0</v>
      </c>
      <c r="I113">
        <f>IF(COUNTIFS(Registros!$A$2:$A$6000,"CS",Registros!$B$2:$B$6000,$A113)&gt;0,1,0)</f>
        <v>0</v>
      </c>
      <c r="J113">
        <f>IF($I113=1,SUMIFS(Registros!$I$2:$I$6000,Registros!$A$2:$A$6000,"CS",Registros!$B$2:$B$6000,$A113),0)</f>
        <v>0</v>
      </c>
      <c r="K113">
        <f>IF(COUNTIFS(Winback!$K$2:$K$300,$A113)&gt;0,1,0)</f>
        <v>0</v>
      </c>
      <c r="L113">
        <f>IF(AND($K113=1,LEFT($A113,3)="WB-"),SUMIFS(Winback!$D$2:$D$300,Winback!$K$2:$K$300,$A113),0)</f>
        <v>0</v>
      </c>
      <c r="M113">
        <f>IF(OR($E113=1,$G113=1,SUMIFS(Registros!$J$2:$J$6000,Registros!$B$2:$B$6000,$A113)&gt;0),1,0)</f>
        <v>1</v>
      </c>
      <c r="N113">
        <f>IF($J113&gt;0,1,IF(COUNTIFS(Registros!$A$2:$A$6000,"CS",Registros!$B$2:$B$6000,$A113,Registros!$K$2:$K$6000,"&lt;&gt;")&gt;0,1,0))</f>
        <v>0</v>
      </c>
      <c r="O113" t="str">
        <f t="shared" si="5"/>
        <v>SOLO MÓVIL</v>
      </c>
      <c r="P113" t="str">
        <f t="shared" si="6"/>
        <v>Ofrecer fijo + internet (FLBBTV)</v>
      </c>
      <c r="Q113">
        <f t="shared" si="7"/>
        <v>15</v>
      </c>
      <c r="R113" t="str">
        <f>IFERROR(VLOOKUP($A113,Registros!$B$2:$G$6000,6,0),IFERROR(INDEX(Winback!$C$2:$C$300,MATCH($A113,Winback!$K$2:$K$300,0)),""))</f>
        <v>Yarelis Tulloch</v>
      </c>
      <c r="S113" t="str">
        <f t="shared" si="8"/>
        <v>NP</v>
      </c>
      <c r="T113">
        <f t="shared" si="9"/>
        <v>1</v>
      </c>
    </row>
    <row r="114" spans="1:20" x14ac:dyDescent="0.35">
      <c r="A114" t="s">
        <v>590</v>
      </c>
      <c r="B114" t="s">
        <v>591</v>
      </c>
      <c r="C114" t="s">
        <v>592</v>
      </c>
      <c r="D114" t="s">
        <v>593</v>
      </c>
      <c r="E114">
        <f>IF(COUNTIFS(Registros!$A$2:$A$6000,"NP",Registros!$B$2:$B$6000,$A114)&gt;0,1,0)</f>
        <v>1</v>
      </c>
      <c r="F114">
        <f>IF($E114=1,SUMIFS(Registros!$F$2:$F$6000,Registros!$A$2:$A$6000,"NP",Registros!$B$2:$B$6000,$A114),0)</f>
        <v>27.42</v>
      </c>
      <c r="G114">
        <f>IF(COUNTIFS(Registros!$A$2:$A$6000,"MOV",Registros!$B$2:$B$6000,$A114)&gt;0,1,0)</f>
        <v>0</v>
      </c>
      <c r="H114">
        <f>IF($G114=1,SUMIFS(Registros!$F$2:$F$6000,Registros!$A$2:$A$6000,"MOV",Registros!$B$2:$B$6000,$A114),0)</f>
        <v>0</v>
      </c>
      <c r="I114">
        <f>IF(COUNTIFS(Registros!$A$2:$A$6000,"CS",Registros!$B$2:$B$6000,$A114)&gt;0,1,0)</f>
        <v>0</v>
      </c>
      <c r="J114">
        <f>IF($I114=1,SUMIFS(Registros!$I$2:$I$6000,Registros!$A$2:$A$6000,"CS",Registros!$B$2:$B$6000,$A114),0)</f>
        <v>0</v>
      </c>
      <c r="K114">
        <f>IF(COUNTIFS(Winback!$K$2:$K$300,$A114)&gt;0,1,0)</f>
        <v>0</v>
      </c>
      <c r="L114">
        <f>IF(AND($K114=1,LEFT($A114,3)="WB-"),SUMIFS(Winback!$D$2:$D$300,Winback!$K$2:$K$300,$A114),0)</f>
        <v>0</v>
      </c>
      <c r="M114">
        <f>IF(OR($E114=1,$G114=1,SUMIFS(Registros!$J$2:$J$6000,Registros!$B$2:$B$6000,$A114)&gt;0),1,0)</f>
        <v>1</v>
      </c>
      <c r="N114">
        <f>IF($J114&gt;0,1,IF(COUNTIFS(Registros!$A$2:$A$6000,"CS",Registros!$B$2:$B$6000,$A114,Registros!$K$2:$K$6000,"&lt;&gt;")&gt;0,1,0))</f>
        <v>0</v>
      </c>
      <c r="O114" t="str">
        <f t="shared" si="5"/>
        <v>SOLO MÓVIL</v>
      </c>
      <c r="P114" t="str">
        <f t="shared" si="6"/>
        <v>Ofrecer fijo + internet (FLBBTV)</v>
      </c>
      <c r="Q114">
        <f t="shared" si="7"/>
        <v>27.42</v>
      </c>
      <c r="R114" t="str">
        <f>IFERROR(VLOOKUP($A114,Registros!$B$2:$G$6000,6,0),IFERROR(INDEX(Winback!$C$2:$C$300,MATCH($A114,Winback!$K$2:$K$300,0)),""))</f>
        <v>Abril Aparicio</v>
      </c>
      <c r="S114" t="str">
        <f t="shared" si="8"/>
        <v>NP</v>
      </c>
      <c r="T114">
        <f t="shared" si="9"/>
        <v>1</v>
      </c>
    </row>
    <row r="115" spans="1:20" x14ac:dyDescent="0.35">
      <c r="A115" t="s">
        <v>594</v>
      </c>
      <c r="B115" t="s">
        <v>595</v>
      </c>
      <c r="C115" t="s">
        <v>596</v>
      </c>
      <c r="D115" t="s">
        <v>597</v>
      </c>
      <c r="E115">
        <f>IF(COUNTIFS(Registros!$A$2:$A$6000,"NP",Registros!$B$2:$B$6000,$A115)&gt;0,1,0)</f>
        <v>1</v>
      </c>
      <c r="F115">
        <f>IF($E115=1,SUMIFS(Registros!$F$2:$F$6000,Registros!$A$2:$A$6000,"NP",Registros!$B$2:$B$6000,$A115),0)</f>
        <v>42</v>
      </c>
      <c r="G115">
        <f>IF(COUNTIFS(Registros!$A$2:$A$6000,"MOV",Registros!$B$2:$B$6000,$A115)&gt;0,1,0)</f>
        <v>0</v>
      </c>
      <c r="H115">
        <f>IF($G115=1,SUMIFS(Registros!$F$2:$F$6000,Registros!$A$2:$A$6000,"MOV",Registros!$B$2:$B$6000,$A115),0)</f>
        <v>0</v>
      </c>
      <c r="I115">
        <f>IF(COUNTIFS(Registros!$A$2:$A$6000,"CS",Registros!$B$2:$B$6000,$A115)&gt;0,1,0)</f>
        <v>0</v>
      </c>
      <c r="J115">
        <f>IF($I115=1,SUMIFS(Registros!$I$2:$I$6000,Registros!$A$2:$A$6000,"CS",Registros!$B$2:$B$6000,$A115),0)</f>
        <v>0</v>
      </c>
      <c r="K115">
        <f>IF(COUNTIFS(Winback!$K$2:$K$300,$A115)&gt;0,1,0)</f>
        <v>0</v>
      </c>
      <c r="L115">
        <f>IF(AND($K115=1,LEFT($A115,3)="WB-"),SUMIFS(Winback!$D$2:$D$300,Winback!$K$2:$K$300,$A115),0)</f>
        <v>0</v>
      </c>
      <c r="M115">
        <f>IF(OR($E115=1,$G115=1,SUMIFS(Registros!$J$2:$J$6000,Registros!$B$2:$B$6000,$A115)&gt;0),1,0)</f>
        <v>1</v>
      </c>
      <c r="N115">
        <f>IF($J115&gt;0,1,IF(COUNTIFS(Registros!$A$2:$A$6000,"CS",Registros!$B$2:$B$6000,$A115,Registros!$K$2:$K$6000,"&lt;&gt;")&gt;0,1,0))</f>
        <v>0</v>
      </c>
      <c r="O115" t="str">
        <f t="shared" si="5"/>
        <v>SOLO MÓVIL</v>
      </c>
      <c r="P115" t="str">
        <f t="shared" si="6"/>
        <v>Ofrecer fijo + internet (FLBBTV)</v>
      </c>
      <c r="Q115">
        <f t="shared" si="7"/>
        <v>42</v>
      </c>
      <c r="R115" t="str">
        <f>IFERROR(VLOOKUP($A115,Registros!$B$2:$G$6000,6,0),IFERROR(INDEX(Winback!$C$2:$C$300,MATCH($A115,Winback!$K$2:$K$300,0)),""))</f>
        <v>Yariela Galarce</v>
      </c>
      <c r="S115" t="str">
        <f t="shared" si="8"/>
        <v>NP</v>
      </c>
      <c r="T115">
        <f t="shared" si="9"/>
        <v>1</v>
      </c>
    </row>
    <row r="116" spans="1:20" x14ac:dyDescent="0.35">
      <c r="A116" t="s">
        <v>599</v>
      </c>
      <c r="B116" t="s">
        <v>600</v>
      </c>
      <c r="C116" t="s">
        <v>601</v>
      </c>
      <c r="D116" t="s">
        <v>602</v>
      </c>
      <c r="E116">
        <f>IF(COUNTIFS(Registros!$A$2:$A$6000,"NP",Registros!$B$2:$B$6000,$A116)&gt;0,1,0)</f>
        <v>1</v>
      </c>
      <c r="F116">
        <f>IF($E116=1,SUMIFS(Registros!$F$2:$F$6000,Registros!$A$2:$A$6000,"NP",Registros!$B$2:$B$6000,$A116),0)</f>
        <v>25</v>
      </c>
      <c r="G116">
        <f>IF(COUNTIFS(Registros!$A$2:$A$6000,"MOV",Registros!$B$2:$B$6000,$A116)&gt;0,1,0)</f>
        <v>0</v>
      </c>
      <c r="H116">
        <f>IF($G116=1,SUMIFS(Registros!$F$2:$F$6000,Registros!$A$2:$A$6000,"MOV",Registros!$B$2:$B$6000,$A116),0)</f>
        <v>0</v>
      </c>
      <c r="I116">
        <f>IF(COUNTIFS(Registros!$A$2:$A$6000,"CS",Registros!$B$2:$B$6000,$A116)&gt;0,1,0)</f>
        <v>0</v>
      </c>
      <c r="J116">
        <f>IF($I116=1,SUMIFS(Registros!$I$2:$I$6000,Registros!$A$2:$A$6000,"CS",Registros!$B$2:$B$6000,$A116),0)</f>
        <v>0</v>
      </c>
      <c r="K116">
        <f>IF(COUNTIFS(Winback!$K$2:$K$300,$A116)&gt;0,1,0)</f>
        <v>0</v>
      </c>
      <c r="L116">
        <f>IF(AND($K116=1,LEFT($A116,3)="WB-"),SUMIFS(Winback!$D$2:$D$300,Winback!$K$2:$K$300,$A116),0)</f>
        <v>0</v>
      </c>
      <c r="M116">
        <f>IF(OR($E116=1,$G116=1,SUMIFS(Registros!$J$2:$J$6000,Registros!$B$2:$B$6000,$A116)&gt;0),1,0)</f>
        <v>1</v>
      </c>
      <c r="N116">
        <f>IF($J116&gt;0,1,IF(COUNTIFS(Registros!$A$2:$A$6000,"CS",Registros!$B$2:$B$6000,$A116,Registros!$K$2:$K$6000,"&lt;&gt;")&gt;0,1,0))</f>
        <v>0</v>
      </c>
      <c r="O116" t="str">
        <f t="shared" si="5"/>
        <v>SOLO MÓVIL</v>
      </c>
      <c r="P116" t="str">
        <f t="shared" si="6"/>
        <v>Ofrecer fijo + internet (FLBBTV)</v>
      </c>
      <c r="Q116">
        <f t="shared" si="7"/>
        <v>25</v>
      </c>
      <c r="R116" t="str">
        <f>IFERROR(VLOOKUP($A116,Registros!$B$2:$G$6000,6,0),IFERROR(INDEX(Winback!$C$2:$C$300,MATCH($A116,Winback!$K$2:$K$300,0)),""))</f>
        <v>Nailyn Martinez</v>
      </c>
      <c r="S116" t="str">
        <f t="shared" si="8"/>
        <v>NP</v>
      </c>
      <c r="T116">
        <f t="shared" si="9"/>
        <v>1</v>
      </c>
    </row>
    <row r="117" spans="1:20" x14ac:dyDescent="0.35">
      <c r="A117" t="s">
        <v>604</v>
      </c>
      <c r="B117" t="s">
        <v>605</v>
      </c>
      <c r="C117" t="s">
        <v>606</v>
      </c>
      <c r="D117" t="s">
        <v>602</v>
      </c>
      <c r="E117">
        <f>IF(COUNTIFS(Registros!$A$2:$A$6000,"NP",Registros!$B$2:$B$6000,$A117)&gt;0,1,0)</f>
        <v>1</v>
      </c>
      <c r="F117">
        <f>IF($E117=1,SUMIFS(Registros!$F$2:$F$6000,Registros!$A$2:$A$6000,"NP",Registros!$B$2:$B$6000,$A117),0)</f>
        <v>50</v>
      </c>
      <c r="G117">
        <f>IF(COUNTIFS(Registros!$A$2:$A$6000,"MOV",Registros!$B$2:$B$6000,$A117)&gt;0,1,0)</f>
        <v>0</v>
      </c>
      <c r="H117">
        <f>IF($G117=1,SUMIFS(Registros!$F$2:$F$6000,Registros!$A$2:$A$6000,"MOV",Registros!$B$2:$B$6000,$A117),0)</f>
        <v>0</v>
      </c>
      <c r="I117">
        <f>IF(COUNTIFS(Registros!$A$2:$A$6000,"CS",Registros!$B$2:$B$6000,$A117)&gt;0,1,0)</f>
        <v>0</v>
      </c>
      <c r="J117">
        <f>IF($I117=1,SUMIFS(Registros!$I$2:$I$6000,Registros!$A$2:$A$6000,"CS",Registros!$B$2:$B$6000,$A117),0)</f>
        <v>0</v>
      </c>
      <c r="K117">
        <f>IF(COUNTIFS(Winback!$K$2:$K$300,$A117)&gt;0,1,0)</f>
        <v>0</v>
      </c>
      <c r="L117">
        <f>IF(AND($K117=1,LEFT($A117,3)="WB-"),SUMIFS(Winback!$D$2:$D$300,Winback!$K$2:$K$300,$A117),0)</f>
        <v>0</v>
      </c>
      <c r="M117">
        <f>IF(OR($E117=1,$G117=1,SUMIFS(Registros!$J$2:$J$6000,Registros!$B$2:$B$6000,$A117)&gt;0),1,0)</f>
        <v>1</v>
      </c>
      <c r="N117">
        <f>IF($J117&gt;0,1,IF(COUNTIFS(Registros!$A$2:$A$6000,"CS",Registros!$B$2:$B$6000,$A117,Registros!$K$2:$K$6000,"&lt;&gt;")&gt;0,1,0))</f>
        <v>0</v>
      </c>
      <c r="O117" t="str">
        <f t="shared" si="5"/>
        <v>SOLO MÓVIL</v>
      </c>
      <c r="P117" t="str">
        <f t="shared" si="6"/>
        <v>Ofrecer fijo + internet (FLBBTV)</v>
      </c>
      <c r="Q117">
        <f t="shared" si="7"/>
        <v>50</v>
      </c>
      <c r="R117" t="str">
        <f>IFERROR(VLOOKUP($A117,Registros!$B$2:$G$6000,6,0),IFERROR(INDEX(Winback!$C$2:$C$300,MATCH($A117,Winback!$K$2:$K$300,0)),""))</f>
        <v>Yamali Rodriguez</v>
      </c>
      <c r="S117" t="str">
        <f t="shared" si="8"/>
        <v>NP</v>
      </c>
      <c r="T117">
        <f t="shared" si="9"/>
        <v>1</v>
      </c>
    </row>
    <row r="118" spans="1:20" x14ac:dyDescent="0.35">
      <c r="A118" t="s">
        <v>608</v>
      </c>
      <c r="B118" t="s">
        <v>609</v>
      </c>
      <c r="C118" t="s">
        <v>610</v>
      </c>
      <c r="D118" t="s">
        <v>611</v>
      </c>
      <c r="E118">
        <f>IF(COUNTIFS(Registros!$A$2:$A$6000,"NP",Registros!$B$2:$B$6000,$A118)&gt;0,1,0)</f>
        <v>1</v>
      </c>
      <c r="F118">
        <f>IF($E118=1,SUMIFS(Registros!$F$2:$F$6000,Registros!$A$2:$A$6000,"NP",Registros!$B$2:$B$6000,$A118),0)</f>
        <v>16.25</v>
      </c>
      <c r="G118">
        <f>IF(COUNTIFS(Registros!$A$2:$A$6000,"MOV",Registros!$B$2:$B$6000,$A118)&gt;0,1,0)</f>
        <v>0</v>
      </c>
      <c r="H118">
        <f>IF($G118=1,SUMIFS(Registros!$F$2:$F$6000,Registros!$A$2:$A$6000,"MOV",Registros!$B$2:$B$6000,$A118),0)</f>
        <v>0</v>
      </c>
      <c r="I118">
        <f>IF(COUNTIFS(Registros!$A$2:$A$6000,"CS",Registros!$B$2:$B$6000,$A118)&gt;0,1,0)</f>
        <v>0</v>
      </c>
      <c r="J118">
        <f>IF($I118=1,SUMIFS(Registros!$I$2:$I$6000,Registros!$A$2:$A$6000,"CS",Registros!$B$2:$B$6000,$A118),0)</f>
        <v>0</v>
      </c>
      <c r="K118">
        <f>IF(COUNTIFS(Winback!$K$2:$K$300,$A118)&gt;0,1,0)</f>
        <v>0</v>
      </c>
      <c r="L118">
        <f>IF(AND($K118=1,LEFT($A118,3)="WB-"),SUMIFS(Winback!$D$2:$D$300,Winback!$K$2:$K$300,$A118),0)</f>
        <v>0</v>
      </c>
      <c r="M118">
        <f>IF(OR($E118=1,$G118=1,SUMIFS(Registros!$J$2:$J$6000,Registros!$B$2:$B$6000,$A118)&gt;0),1,0)</f>
        <v>1</v>
      </c>
      <c r="N118">
        <f>IF($J118&gt;0,1,IF(COUNTIFS(Registros!$A$2:$A$6000,"CS",Registros!$B$2:$B$6000,$A118,Registros!$K$2:$K$6000,"&lt;&gt;")&gt;0,1,0))</f>
        <v>0</v>
      </c>
      <c r="O118" t="str">
        <f t="shared" si="5"/>
        <v>SOLO MÓVIL</v>
      </c>
      <c r="P118" t="str">
        <f t="shared" si="6"/>
        <v>Ofrecer fijo + internet (FLBBTV)</v>
      </c>
      <c r="Q118">
        <f t="shared" si="7"/>
        <v>16.25</v>
      </c>
      <c r="R118" t="str">
        <f>IFERROR(VLOOKUP($A118,Registros!$B$2:$G$6000,6,0),IFERROR(INDEX(Winback!$C$2:$C$300,MATCH($A118,Winback!$K$2:$K$300,0)),""))</f>
        <v>Osiris Aguilar</v>
      </c>
      <c r="S118" t="str">
        <f t="shared" si="8"/>
        <v>NP</v>
      </c>
      <c r="T118">
        <f t="shared" si="9"/>
        <v>1</v>
      </c>
    </row>
    <row r="119" spans="1:20" x14ac:dyDescent="0.35">
      <c r="A119" t="s">
        <v>613</v>
      </c>
      <c r="B119" t="s">
        <v>614</v>
      </c>
      <c r="C119" t="s">
        <v>615</v>
      </c>
      <c r="D119" t="s">
        <v>616</v>
      </c>
      <c r="E119">
        <f>IF(COUNTIFS(Registros!$A$2:$A$6000,"NP",Registros!$B$2:$B$6000,$A119)&gt;0,1,0)</f>
        <v>1</v>
      </c>
      <c r="F119">
        <f>IF($E119=1,SUMIFS(Registros!$F$2:$F$6000,Registros!$A$2:$A$6000,"NP",Registros!$B$2:$B$6000,$A119),0)</f>
        <v>31</v>
      </c>
      <c r="G119">
        <f>IF(COUNTIFS(Registros!$A$2:$A$6000,"MOV",Registros!$B$2:$B$6000,$A119)&gt;0,1,0)</f>
        <v>0</v>
      </c>
      <c r="H119">
        <f>IF($G119=1,SUMIFS(Registros!$F$2:$F$6000,Registros!$A$2:$A$6000,"MOV",Registros!$B$2:$B$6000,$A119),0)</f>
        <v>0</v>
      </c>
      <c r="I119">
        <f>IF(COUNTIFS(Registros!$A$2:$A$6000,"CS",Registros!$B$2:$B$6000,$A119)&gt;0,1,0)</f>
        <v>0</v>
      </c>
      <c r="J119">
        <f>IF($I119=1,SUMIFS(Registros!$I$2:$I$6000,Registros!$A$2:$A$6000,"CS",Registros!$B$2:$B$6000,$A119),0)</f>
        <v>0</v>
      </c>
      <c r="K119">
        <f>IF(COUNTIFS(Winback!$K$2:$K$300,$A119)&gt;0,1,0)</f>
        <v>0</v>
      </c>
      <c r="L119">
        <f>IF(AND($K119=1,LEFT($A119,3)="WB-"),SUMIFS(Winback!$D$2:$D$300,Winback!$K$2:$K$300,$A119),0)</f>
        <v>0</v>
      </c>
      <c r="M119">
        <f>IF(OR($E119=1,$G119=1,SUMIFS(Registros!$J$2:$J$6000,Registros!$B$2:$B$6000,$A119)&gt;0),1,0)</f>
        <v>1</v>
      </c>
      <c r="N119">
        <f>IF($J119&gt;0,1,IF(COUNTIFS(Registros!$A$2:$A$6000,"CS",Registros!$B$2:$B$6000,$A119,Registros!$K$2:$K$6000,"&lt;&gt;")&gt;0,1,0))</f>
        <v>0</v>
      </c>
      <c r="O119" t="str">
        <f t="shared" si="5"/>
        <v>SOLO MÓVIL</v>
      </c>
      <c r="P119" t="str">
        <f t="shared" si="6"/>
        <v>Ofrecer fijo + internet (FLBBTV)</v>
      </c>
      <c r="Q119">
        <f t="shared" si="7"/>
        <v>31</v>
      </c>
      <c r="R119" t="str">
        <f>IFERROR(VLOOKUP($A119,Registros!$B$2:$G$6000,6,0),IFERROR(INDEX(Winback!$C$2:$C$300,MATCH($A119,Winback!$K$2:$K$300,0)),""))</f>
        <v>Karla Mc Intryre</v>
      </c>
      <c r="S119" t="str">
        <f t="shared" si="8"/>
        <v>NP</v>
      </c>
      <c r="T119">
        <f t="shared" si="9"/>
        <v>1</v>
      </c>
    </row>
    <row r="120" spans="1:20" x14ac:dyDescent="0.35">
      <c r="A120" t="s">
        <v>618</v>
      </c>
      <c r="B120" t="s">
        <v>619</v>
      </c>
      <c r="C120" t="s">
        <v>620</v>
      </c>
      <c r="D120" t="s">
        <v>621</v>
      </c>
      <c r="E120">
        <f>IF(COUNTIFS(Registros!$A$2:$A$6000,"NP",Registros!$B$2:$B$6000,$A120)&gt;0,1,0)</f>
        <v>1</v>
      </c>
      <c r="F120">
        <f>IF($E120=1,SUMIFS(Registros!$F$2:$F$6000,Registros!$A$2:$A$6000,"NP",Registros!$B$2:$B$6000,$A120),0)</f>
        <v>15</v>
      </c>
      <c r="G120">
        <f>IF(COUNTIFS(Registros!$A$2:$A$6000,"MOV",Registros!$B$2:$B$6000,$A120)&gt;0,1,0)</f>
        <v>0</v>
      </c>
      <c r="H120">
        <f>IF($G120=1,SUMIFS(Registros!$F$2:$F$6000,Registros!$A$2:$A$6000,"MOV",Registros!$B$2:$B$6000,$A120),0)</f>
        <v>0</v>
      </c>
      <c r="I120">
        <f>IF(COUNTIFS(Registros!$A$2:$A$6000,"CS",Registros!$B$2:$B$6000,$A120)&gt;0,1,0)</f>
        <v>0</v>
      </c>
      <c r="J120">
        <f>IF($I120=1,SUMIFS(Registros!$I$2:$I$6000,Registros!$A$2:$A$6000,"CS",Registros!$B$2:$B$6000,$A120),0)</f>
        <v>0</v>
      </c>
      <c r="K120">
        <f>IF(COUNTIFS(Winback!$K$2:$K$300,$A120)&gt;0,1,0)</f>
        <v>0</v>
      </c>
      <c r="L120">
        <f>IF(AND($K120=1,LEFT($A120,3)="WB-"),SUMIFS(Winback!$D$2:$D$300,Winback!$K$2:$K$300,$A120),0)</f>
        <v>0</v>
      </c>
      <c r="M120">
        <f>IF(OR($E120=1,$G120=1,SUMIFS(Registros!$J$2:$J$6000,Registros!$B$2:$B$6000,$A120)&gt;0),1,0)</f>
        <v>1</v>
      </c>
      <c r="N120">
        <f>IF($J120&gt;0,1,IF(COUNTIFS(Registros!$A$2:$A$6000,"CS",Registros!$B$2:$B$6000,$A120,Registros!$K$2:$K$6000,"&lt;&gt;")&gt;0,1,0))</f>
        <v>0</v>
      </c>
      <c r="O120" t="str">
        <f t="shared" si="5"/>
        <v>SOLO MÓVIL</v>
      </c>
      <c r="P120" t="str">
        <f t="shared" si="6"/>
        <v>Ofrecer fijo + internet (FLBBTV)</v>
      </c>
      <c r="Q120">
        <f t="shared" si="7"/>
        <v>15</v>
      </c>
      <c r="R120" t="str">
        <f>IFERROR(VLOOKUP($A120,Registros!$B$2:$G$6000,6,0),IFERROR(INDEX(Winback!$C$2:$C$300,MATCH($A120,Winback!$K$2:$K$300,0)),""))</f>
        <v>Michelle Zambrano</v>
      </c>
      <c r="S120" t="str">
        <f t="shared" si="8"/>
        <v>NP</v>
      </c>
      <c r="T120">
        <f t="shared" si="9"/>
        <v>1</v>
      </c>
    </row>
    <row r="121" spans="1:20" x14ac:dyDescent="0.35">
      <c r="A121" t="s">
        <v>623</v>
      </c>
      <c r="B121" t="s">
        <v>624</v>
      </c>
      <c r="C121" t="s">
        <v>625</v>
      </c>
      <c r="D121" t="s">
        <v>626</v>
      </c>
      <c r="E121">
        <f>IF(COUNTIFS(Registros!$A$2:$A$6000,"NP",Registros!$B$2:$B$6000,$A121)&gt;0,1,0)</f>
        <v>1</v>
      </c>
      <c r="F121">
        <f>IF($E121=1,SUMIFS(Registros!$F$2:$F$6000,Registros!$A$2:$A$6000,"NP",Registros!$B$2:$B$6000,$A121),0)</f>
        <v>20</v>
      </c>
      <c r="G121">
        <f>IF(COUNTIFS(Registros!$A$2:$A$6000,"MOV",Registros!$B$2:$B$6000,$A121)&gt;0,1,0)</f>
        <v>0</v>
      </c>
      <c r="H121">
        <f>IF($G121=1,SUMIFS(Registros!$F$2:$F$6000,Registros!$A$2:$A$6000,"MOV",Registros!$B$2:$B$6000,$A121),0)</f>
        <v>0</v>
      </c>
      <c r="I121">
        <f>IF(COUNTIFS(Registros!$A$2:$A$6000,"CS",Registros!$B$2:$B$6000,$A121)&gt;0,1,0)</f>
        <v>0</v>
      </c>
      <c r="J121">
        <f>IF($I121=1,SUMIFS(Registros!$I$2:$I$6000,Registros!$A$2:$A$6000,"CS",Registros!$B$2:$B$6000,$A121),0)</f>
        <v>0</v>
      </c>
      <c r="K121">
        <f>IF(COUNTIFS(Winback!$K$2:$K$300,$A121)&gt;0,1,0)</f>
        <v>0</v>
      </c>
      <c r="L121">
        <f>IF(AND($K121=1,LEFT($A121,3)="WB-"),SUMIFS(Winback!$D$2:$D$300,Winback!$K$2:$K$300,$A121),0)</f>
        <v>0</v>
      </c>
      <c r="M121">
        <f>IF(OR($E121=1,$G121=1,SUMIFS(Registros!$J$2:$J$6000,Registros!$B$2:$B$6000,$A121)&gt;0),1,0)</f>
        <v>1</v>
      </c>
      <c r="N121">
        <f>IF($J121&gt;0,1,IF(COUNTIFS(Registros!$A$2:$A$6000,"CS",Registros!$B$2:$B$6000,$A121,Registros!$K$2:$K$6000,"&lt;&gt;")&gt;0,1,0))</f>
        <v>0</v>
      </c>
      <c r="O121" t="str">
        <f t="shared" si="5"/>
        <v>SOLO MÓVIL</v>
      </c>
      <c r="P121" t="str">
        <f t="shared" si="6"/>
        <v>Ofrecer fijo + internet (FLBBTV)</v>
      </c>
      <c r="Q121">
        <f t="shared" si="7"/>
        <v>20</v>
      </c>
      <c r="R121" t="str">
        <f>IFERROR(VLOOKUP($A121,Registros!$B$2:$G$6000,6,0),IFERROR(INDEX(Winback!$C$2:$C$300,MATCH($A121,Winback!$K$2:$K$300,0)),""))</f>
        <v>Ines Lizbeth Trujillo</v>
      </c>
      <c r="S121" t="str">
        <f t="shared" si="8"/>
        <v>NP</v>
      </c>
      <c r="T121">
        <f t="shared" si="9"/>
        <v>1</v>
      </c>
    </row>
    <row r="122" spans="1:20" x14ac:dyDescent="0.35">
      <c r="A122" t="s">
        <v>628</v>
      </c>
      <c r="B122" t="s">
        <v>629</v>
      </c>
      <c r="C122" t="s">
        <v>630</v>
      </c>
      <c r="D122" t="s">
        <v>631</v>
      </c>
      <c r="E122">
        <f>IF(COUNTIFS(Registros!$A$2:$A$6000,"NP",Registros!$B$2:$B$6000,$A122)&gt;0,1,0)</f>
        <v>1</v>
      </c>
      <c r="F122">
        <f>IF($E122=1,SUMIFS(Registros!$F$2:$F$6000,Registros!$A$2:$A$6000,"NP",Registros!$B$2:$B$6000,$A122),0)</f>
        <v>15</v>
      </c>
      <c r="G122">
        <f>IF(COUNTIFS(Registros!$A$2:$A$6000,"MOV",Registros!$B$2:$B$6000,$A122)&gt;0,1,0)</f>
        <v>0</v>
      </c>
      <c r="H122">
        <f>IF($G122=1,SUMIFS(Registros!$F$2:$F$6000,Registros!$A$2:$A$6000,"MOV",Registros!$B$2:$B$6000,$A122),0)</f>
        <v>0</v>
      </c>
      <c r="I122">
        <f>IF(COUNTIFS(Registros!$A$2:$A$6000,"CS",Registros!$B$2:$B$6000,$A122)&gt;0,1,0)</f>
        <v>0</v>
      </c>
      <c r="J122">
        <f>IF($I122=1,SUMIFS(Registros!$I$2:$I$6000,Registros!$A$2:$A$6000,"CS",Registros!$B$2:$B$6000,$A122),0)</f>
        <v>0</v>
      </c>
      <c r="K122">
        <f>IF(COUNTIFS(Winback!$K$2:$K$300,$A122)&gt;0,1,0)</f>
        <v>0</v>
      </c>
      <c r="L122">
        <f>IF(AND($K122=1,LEFT($A122,3)="WB-"),SUMIFS(Winback!$D$2:$D$300,Winback!$K$2:$K$300,$A122),0)</f>
        <v>0</v>
      </c>
      <c r="M122">
        <f>IF(OR($E122=1,$G122=1,SUMIFS(Registros!$J$2:$J$6000,Registros!$B$2:$B$6000,$A122)&gt;0),1,0)</f>
        <v>1</v>
      </c>
      <c r="N122">
        <f>IF($J122&gt;0,1,IF(COUNTIFS(Registros!$A$2:$A$6000,"CS",Registros!$B$2:$B$6000,$A122,Registros!$K$2:$K$6000,"&lt;&gt;")&gt;0,1,0))</f>
        <v>0</v>
      </c>
      <c r="O122" t="str">
        <f t="shared" si="5"/>
        <v>SOLO MÓVIL</v>
      </c>
      <c r="P122" t="str">
        <f t="shared" si="6"/>
        <v>Ofrecer fijo + internet (FLBBTV)</v>
      </c>
      <c r="Q122">
        <f t="shared" si="7"/>
        <v>15</v>
      </c>
      <c r="R122" t="str">
        <f>IFERROR(VLOOKUP($A122,Registros!$B$2:$G$6000,6,0),IFERROR(INDEX(Winback!$C$2:$C$300,MATCH($A122,Winback!$K$2:$K$300,0)),""))</f>
        <v>Alejandra Mabel Hawkins</v>
      </c>
      <c r="S122" t="str">
        <f t="shared" si="8"/>
        <v>NP</v>
      </c>
      <c r="T122">
        <f t="shared" si="9"/>
        <v>1</v>
      </c>
    </row>
    <row r="123" spans="1:20" x14ac:dyDescent="0.35">
      <c r="A123" t="s">
        <v>633</v>
      </c>
      <c r="B123" t="s">
        <v>634</v>
      </c>
      <c r="C123" t="s">
        <v>635</v>
      </c>
      <c r="D123" t="s">
        <v>636</v>
      </c>
      <c r="E123">
        <f>IF(COUNTIFS(Registros!$A$2:$A$6000,"NP",Registros!$B$2:$B$6000,$A123)&gt;0,1,0)</f>
        <v>1</v>
      </c>
      <c r="F123">
        <f>IF($E123=1,SUMIFS(Registros!$F$2:$F$6000,Registros!$A$2:$A$6000,"NP",Registros!$B$2:$B$6000,$A123),0)</f>
        <v>386</v>
      </c>
      <c r="G123">
        <f>IF(COUNTIFS(Registros!$A$2:$A$6000,"MOV",Registros!$B$2:$B$6000,$A123)&gt;0,1,0)</f>
        <v>0</v>
      </c>
      <c r="H123">
        <f>IF($G123=1,SUMIFS(Registros!$F$2:$F$6000,Registros!$A$2:$A$6000,"MOV",Registros!$B$2:$B$6000,$A123),0)</f>
        <v>0</v>
      </c>
      <c r="I123">
        <f>IF(COUNTIFS(Registros!$A$2:$A$6000,"CS",Registros!$B$2:$B$6000,$A123)&gt;0,1,0)</f>
        <v>0</v>
      </c>
      <c r="J123">
        <f>IF($I123=1,SUMIFS(Registros!$I$2:$I$6000,Registros!$A$2:$A$6000,"CS",Registros!$B$2:$B$6000,$A123),0)</f>
        <v>0</v>
      </c>
      <c r="K123">
        <f>IF(COUNTIFS(Winback!$K$2:$K$300,$A123)&gt;0,1,0)</f>
        <v>0</v>
      </c>
      <c r="L123">
        <f>IF(AND($K123=1,LEFT($A123,3)="WB-"),SUMIFS(Winback!$D$2:$D$300,Winback!$K$2:$K$300,$A123),0)</f>
        <v>0</v>
      </c>
      <c r="M123">
        <f>IF(OR($E123=1,$G123=1,SUMIFS(Registros!$J$2:$J$6000,Registros!$B$2:$B$6000,$A123)&gt;0),1,0)</f>
        <v>1</v>
      </c>
      <c r="N123">
        <f>IF($J123&gt;0,1,IF(COUNTIFS(Registros!$A$2:$A$6000,"CS",Registros!$B$2:$B$6000,$A123,Registros!$K$2:$K$6000,"&lt;&gt;")&gt;0,1,0))</f>
        <v>0</v>
      </c>
      <c r="O123" t="str">
        <f t="shared" si="5"/>
        <v>SOLO MÓVIL</v>
      </c>
      <c r="P123" t="str">
        <f t="shared" si="6"/>
        <v>Ofrecer fijo + internet (FLBBTV)</v>
      </c>
      <c r="Q123">
        <f t="shared" si="7"/>
        <v>386</v>
      </c>
      <c r="R123" t="str">
        <f>IFERROR(VLOOKUP($A123,Registros!$B$2:$G$6000,6,0),IFERROR(INDEX(Winback!$C$2:$C$300,MATCH($A123,Winback!$K$2:$K$300,0)),""))</f>
        <v>Maria Fernanda</v>
      </c>
      <c r="S123" t="str">
        <f t="shared" si="8"/>
        <v>NP</v>
      </c>
      <c r="T123">
        <f t="shared" si="9"/>
        <v>1</v>
      </c>
    </row>
    <row r="124" spans="1:20" x14ac:dyDescent="0.35">
      <c r="A124" t="s">
        <v>638</v>
      </c>
      <c r="B124" t="s">
        <v>639</v>
      </c>
      <c r="C124" t="s">
        <v>640</v>
      </c>
      <c r="D124" t="s">
        <v>641</v>
      </c>
      <c r="E124">
        <f>IF(COUNTIFS(Registros!$A$2:$A$6000,"NP",Registros!$B$2:$B$6000,$A124)&gt;0,1,0)</f>
        <v>1</v>
      </c>
      <c r="F124">
        <f>IF($E124=1,SUMIFS(Registros!$F$2:$F$6000,Registros!$A$2:$A$6000,"NP",Registros!$B$2:$B$6000,$A124),0)</f>
        <v>16.25</v>
      </c>
      <c r="G124">
        <f>IF(COUNTIFS(Registros!$A$2:$A$6000,"MOV",Registros!$B$2:$B$6000,$A124)&gt;0,1,0)</f>
        <v>0</v>
      </c>
      <c r="H124">
        <f>IF($G124=1,SUMIFS(Registros!$F$2:$F$6000,Registros!$A$2:$A$6000,"MOV",Registros!$B$2:$B$6000,$A124),0)</f>
        <v>0</v>
      </c>
      <c r="I124">
        <f>IF(COUNTIFS(Registros!$A$2:$A$6000,"CS",Registros!$B$2:$B$6000,$A124)&gt;0,1,0)</f>
        <v>0</v>
      </c>
      <c r="J124">
        <f>IF($I124=1,SUMIFS(Registros!$I$2:$I$6000,Registros!$A$2:$A$6000,"CS",Registros!$B$2:$B$6000,$A124),0)</f>
        <v>0</v>
      </c>
      <c r="K124">
        <f>IF(COUNTIFS(Winback!$K$2:$K$300,$A124)&gt;0,1,0)</f>
        <v>0</v>
      </c>
      <c r="L124">
        <f>IF(AND($K124=1,LEFT($A124,3)="WB-"),SUMIFS(Winback!$D$2:$D$300,Winback!$K$2:$K$300,$A124),0)</f>
        <v>0</v>
      </c>
      <c r="M124">
        <f>IF(OR($E124=1,$G124=1,SUMIFS(Registros!$J$2:$J$6000,Registros!$B$2:$B$6000,$A124)&gt;0),1,0)</f>
        <v>1</v>
      </c>
      <c r="N124">
        <f>IF($J124&gt;0,1,IF(COUNTIFS(Registros!$A$2:$A$6000,"CS",Registros!$B$2:$B$6000,$A124,Registros!$K$2:$K$6000,"&lt;&gt;")&gt;0,1,0))</f>
        <v>0</v>
      </c>
      <c r="O124" t="str">
        <f t="shared" si="5"/>
        <v>SOLO MÓVIL</v>
      </c>
      <c r="P124" t="str">
        <f t="shared" si="6"/>
        <v>Ofrecer fijo + internet (FLBBTV)</v>
      </c>
      <c r="Q124">
        <f t="shared" si="7"/>
        <v>16.25</v>
      </c>
      <c r="R124" t="str">
        <f>IFERROR(VLOOKUP($A124,Registros!$B$2:$G$6000,6,0),IFERROR(INDEX(Winback!$C$2:$C$300,MATCH($A124,Winback!$K$2:$K$300,0)),""))</f>
        <v>Yarelis Tulloch</v>
      </c>
      <c r="S124" t="str">
        <f t="shared" si="8"/>
        <v>NP</v>
      </c>
      <c r="T124">
        <f t="shared" si="9"/>
        <v>1</v>
      </c>
    </row>
    <row r="125" spans="1:20" x14ac:dyDescent="0.35">
      <c r="A125" t="s">
        <v>643</v>
      </c>
      <c r="B125" t="s">
        <v>644</v>
      </c>
      <c r="C125" t="s">
        <v>645</v>
      </c>
      <c r="D125" t="s">
        <v>646</v>
      </c>
      <c r="E125">
        <f>IF(COUNTIFS(Registros!$A$2:$A$6000,"NP",Registros!$B$2:$B$6000,$A125)&gt;0,1,0)</f>
        <v>1</v>
      </c>
      <c r="F125">
        <f>IF($E125=1,SUMIFS(Registros!$F$2:$F$6000,Registros!$A$2:$A$6000,"NP",Registros!$B$2:$B$6000,$A125),0)</f>
        <v>145</v>
      </c>
      <c r="G125">
        <f>IF(COUNTIFS(Registros!$A$2:$A$6000,"MOV",Registros!$B$2:$B$6000,$A125)&gt;0,1,0)</f>
        <v>0</v>
      </c>
      <c r="H125">
        <f>IF($G125=1,SUMIFS(Registros!$F$2:$F$6000,Registros!$A$2:$A$6000,"MOV",Registros!$B$2:$B$6000,$A125),0)</f>
        <v>0</v>
      </c>
      <c r="I125">
        <f>IF(COUNTIFS(Registros!$A$2:$A$6000,"CS",Registros!$B$2:$B$6000,$A125)&gt;0,1,0)</f>
        <v>0</v>
      </c>
      <c r="J125">
        <f>IF($I125=1,SUMIFS(Registros!$I$2:$I$6000,Registros!$A$2:$A$6000,"CS",Registros!$B$2:$B$6000,$A125),0)</f>
        <v>0</v>
      </c>
      <c r="K125">
        <f>IF(COUNTIFS(Winback!$K$2:$K$300,$A125)&gt;0,1,0)</f>
        <v>0</v>
      </c>
      <c r="L125">
        <f>IF(AND($K125=1,LEFT($A125,3)="WB-"),SUMIFS(Winback!$D$2:$D$300,Winback!$K$2:$K$300,$A125),0)</f>
        <v>0</v>
      </c>
      <c r="M125">
        <f>IF(OR($E125=1,$G125=1,SUMIFS(Registros!$J$2:$J$6000,Registros!$B$2:$B$6000,$A125)&gt;0),1,0)</f>
        <v>1</v>
      </c>
      <c r="N125">
        <f>IF($J125&gt;0,1,IF(COUNTIFS(Registros!$A$2:$A$6000,"CS",Registros!$B$2:$B$6000,$A125,Registros!$K$2:$K$6000,"&lt;&gt;")&gt;0,1,0))</f>
        <v>0</v>
      </c>
      <c r="O125" t="str">
        <f t="shared" si="5"/>
        <v>SOLO MÓVIL</v>
      </c>
      <c r="P125" t="str">
        <f t="shared" si="6"/>
        <v>Ofrecer fijo + internet (FLBBTV)</v>
      </c>
      <c r="Q125">
        <f t="shared" si="7"/>
        <v>145</v>
      </c>
      <c r="R125" t="str">
        <f>IFERROR(VLOOKUP($A125,Registros!$B$2:$G$6000,6,0),IFERROR(INDEX(Winback!$C$2:$C$300,MATCH($A125,Winback!$K$2:$K$300,0)),""))</f>
        <v>Abril Aparicio</v>
      </c>
      <c r="S125" t="str">
        <f t="shared" si="8"/>
        <v>NP</v>
      </c>
      <c r="T125">
        <f t="shared" si="9"/>
        <v>1</v>
      </c>
    </row>
    <row r="126" spans="1:20" x14ac:dyDescent="0.35">
      <c r="A126" t="s">
        <v>648</v>
      </c>
      <c r="B126" t="s">
        <v>649</v>
      </c>
      <c r="C126" t="s">
        <v>650</v>
      </c>
      <c r="D126" t="s">
        <v>651</v>
      </c>
      <c r="E126">
        <f>IF(COUNTIFS(Registros!$A$2:$A$6000,"NP",Registros!$B$2:$B$6000,$A126)&gt;0,1,0)</f>
        <v>1</v>
      </c>
      <c r="F126">
        <f>IF($E126=1,SUMIFS(Registros!$F$2:$F$6000,Registros!$A$2:$A$6000,"NP",Registros!$B$2:$B$6000,$A126),0)</f>
        <v>15</v>
      </c>
      <c r="G126">
        <f>IF(COUNTIFS(Registros!$A$2:$A$6000,"MOV",Registros!$B$2:$B$6000,$A126)&gt;0,1,0)</f>
        <v>0</v>
      </c>
      <c r="H126">
        <f>IF($G126=1,SUMIFS(Registros!$F$2:$F$6000,Registros!$A$2:$A$6000,"MOV",Registros!$B$2:$B$6000,$A126),0)</f>
        <v>0</v>
      </c>
      <c r="I126">
        <f>IF(COUNTIFS(Registros!$A$2:$A$6000,"CS",Registros!$B$2:$B$6000,$A126)&gt;0,1,0)</f>
        <v>0</v>
      </c>
      <c r="J126">
        <f>IF($I126=1,SUMIFS(Registros!$I$2:$I$6000,Registros!$A$2:$A$6000,"CS",Registros!$B$2:$B$6000,$A126),0)</f>
        <v>0</v>
      </c>
      <c r="K126">
        <f>IF(COUNTIFS(Winback!$K$2:$K$300,$A126)&gt;0,1,0)</f>
        <v>0</v>
      </c>
      <c r="L126">
        <f>IF(AND($K126=1,LEFT($A126,3)="WB-"),SUMIFS(Winback!$D$2:$D$300,Winback!$K$2:$K$300,$A126),0)</f>
        <v>0</v>
      </c>
      <c r="M126">
        <f>IF(OR($E126=1,$G126=1,SUMIFS(Registros!$J$2:$J$6000,Registros!$B$2:$B$6000,$A126)&gt;0),1,0)</f>
        <v>1</v>
      </c>
      <c r="N126">
        <f>IF($J126&gt;0,1,IF(COUNTIFS(Registros!$A$2:$A$6000,"CS",Registros!$B$2:$B$6000,$A126,Registros!$K$2:$K$6000,"&lt;&gt;")&gt;0,1,0))</f>
        <v>0</v>
      </c>
      <c r="O126" t="str">
        <f t="shared" si="5"/>
        <v>SOLO MÓVIL</v>
      </c>
      <c r="P126" t="str">
        <f t="shared" si="6"/>
        <v>Ofrecer fijo + internet (FLBBTV)</v>
      </c>
      <c r="Q126">
        <f t="shared" si="7"/>
        <v>15</v>
      </c>
      <c r="R126" t="str">
        <f>IFERROR(VLOOKUP($A126,Registros!$B$2:$G$6000,6,0),IFERROR(INDEX(Winback!$C$2:$C$300,MATCH($A126,Winback!$K$2:$K$300,0)),""))</f>
        <v>Yariela Galarce</v>
      </c>
      <c r="S126" t="str">
        <f t="shared" si="8"/>
        <v>NP</v>
      </c>
      <c r="T126">
        <f t="shared" si="9"/>
        <v>1</v>
      </c>
    </row>
    <row r="127" spans="1:20" x14ac:dyDescent="0.35">
      <c r="A127" t="s">
        <v>653</v>
      </c>
      <c r="B127" t="s">
        <v>654</v>
      </c>
      <c r="C127" t="s">
        <v>655</v>
      </c>
      <c r="D127" t="s">
        <v>656</v>
      </c>
      <c r="E127">
        <f>IF(COUNTIFS(Registros!$A$2:$A$6000,"NP",Registros!$B$2:$B$6000,$A127)&gt;0,1,0)</f>
        <v>1</v>
      </c>
      <c r="F127">
        <f>IF($E127=1,SUMIFS(Registros!$F$2:$F$6000,Registros!$A$2:$A$6000,"NP",Registros!$B$2:$B$6000,$A127),0)</f>
        <v>15</v>
      </c>
      <c r="G127">
        <f>IF(COUNTIFS(Registros!$A$2:$A$6000,"MOV",Registros!$B$2:$B$6000,$A127)&gt;0,1,0)</f>
        <v>0</v>
      </c>
      <c r="H127">
        <f>IF($G127=1,SUMIFS(Registros!$F$2:$F$6000,Registros!$A$2:$A$6000,"MOV",Registros!$B$2:$B$6000,$A127),0)</f>
        <v>0</v>
      </c>
      <c r="I127">
        <f>IF(COUNTIFS(Registros!$A$2:$A$6000,"CS",Registros!$B$2:$B$6000,$A127)&gt;0,1,0)</f>
        <v>0</v>
      </c>
      <c r="J127">
        <f>IF($I127=1,SUMIFS(Registros!$I$2:$I$6000,Registros!$A$2:$A$6000,"CS",Registros!$B$2:$B$6000,$A127),0)</f>
        <v>0</v>
      </c>
      <c r="K127">
        <f>IF(COUNTIFS(Winback!$K$2:$K$300,$A127)&gt;0,1,0)</f>
        <v>0</v>
      </c>
      <c r="L127">
        <f>IF(AND($K127=1,LEFT($A127,3)="WB-"),SUMIFS(Winback!$D$2:$D$300,Winback!$K$2:$K$300,$A127),0)</f>
        <v>0</v>
      </c>
      <c r="M127">
        <f>IF(OR($E127=1,$G127=1,SUMIFS(Registros!$J$2:$J$6000,Registros!$B$2:$B$6000,$A127)&gt;0),1,0)</f>
        <v>1</v>
      </c>
      <c r="N127">
        <f>IF($J127&gt;0,1,IF(COUNTIFS(Registros!$A$2:$A$6000,"CS",Registros!$B$2:$B$6000,$A127,Registros!$K$2:$K$6000,"&lt;&gt;")&gt;0,1,0))</f>
        <v>0</v>
      </c>
      <c r="O127" t="str">
        <f t="shared" si="5"/>
        <v>SOLO MÓVIL</v>
      </c>
      <c r="P127" t="str">
        <f t="shared" si="6"/>
        <v>Ofrecer fijo + internet (FLBBTV)</v>
      </c>
      <c r="Q127">
        <f t="shared" si="7"/>
        <v>15</v>
      </c>
      <c r="R127" t="str">
        <f>IFERROR(VLOOKUP($A127,Registros!$B$2:$G$6000,6,0),IFERROR(INDEX(Winback!$C$2:$C$300,MATCH($A127,Winback!$K$2:$K$300,0)),""))</f>
        <v>Nailyn Martinez</v>
      </c>
      <c r="S127" t="str">
        <f t="shared" si="8"/>
        <v>NP</v>
      </c>
      <c r="T127">
        <f t="shared" si="9"/>
        <v>1</v>
      </c>
    </row>
    <row r="128" spans="1:20" x14ac:dyDescent="0.35">
      <c r="A128" t="s">
        <v>658</v>
      </c>
      <c r="B128" t="s">
        <v>659</v>
      </c>
      <c r="C128" t="s">
        <v>660</v>
      </c>
      <c r="D128" t="s">
        <v>661</v>
      </c>
      <c r="E128">
        <f>IF(COUNTIFS(Registros!$A$2:$A$6000,"NP",Registros!$B$2:$B$6000,$A128)&gt;0,1,0)</f>
        <v>1</v>
      </c>
      <c r="F128">
        <f>IF($E128=1,SUMIFS(Registros!$F$2:$F$6000,Registros!$A$2:$A$6000,"NP",Registros!$B$2:$B$6000,$A128),0)</f>
        <v>198</v>
      </c>
      <c r="G128">
        <f>IF(COUNTIFS(Registros!$A$2:$A$6000,"MOV",Registros!$B$2:$B$6000,$A128)&gt;0,1,0)</f>
        <v>0</v>
      </c>
      <c r="H128">
        <f>IF($G128=1,SUMIFS(Registros!$F$2:$F$6000,Registros!$A$2:$A$6000,"MOV",Registros!$B$2:$B$6000,$A128),0)</f>
        <v>0</v>
      </c>
      <c r="I128">
        <f>IF(COUNTIFS(Registros!$A$2:$A$6000,"CS",Registros!$B$2:$B$6000,$A128)&gt;0,1,0)</f>
        <v>0</v>
      </c>
      <c r="J128">
        <f>IF($I128=1,SUMIFS(Registros!$I$2:$I$6000,Registros!$A$2:$A$6000,"CS",Registros!$B$2:$B$6000,$A128),0)</f>
        <v>0</v>
      </c>
      <c r="K128">
        <f>IF(COUNTIFS(Winback!$K$2:$K$300,$A128)&gt;0,1,0)</f>
        <v>0</v>
      </c>
      <c r="L128">
        <f>IF(AND($K128=1,LEFT($A128,3)="WB-"),SUMIFS(Winback!$D$2:$D$300,Winback!$K$2:$K$300,$A128),0)</f>
        <v>0</v>
      </c>
      <c r="M128">
        <f>IF(OR($E128=1,$G128=1,SUMIFS(Registros!$J$2:$J$6000,Registros!$B$2:$B$6000,$A128)&gt;0),1,0)</f>
        <v>1</v>
      </c>
      <c r="N128">
        <f>IF($J128&gt;0,1,IF(COUNTIFS(Registros!$A$2:$A$6000,"CS",Registros!$B$2:$B$6000,$A128,Registros!$K$2:$K$6000,"&lt;&gt;")&gt;0,1,0))</f>
        <v>0</v>
      </c>
      <c r="O128" t="str">
        <f t="shared" si="5"/>
        <v>SOLO MÓVIL</v>
      </c>
      <c r="P128" t="str">
        <f t="shared" si="6"/>
        <v>Ofrecer fijo + internet (FLBBTV)</v>
      </c>
      <c r="Q128">
        <f t="shared" si="7"/>
        <v>198</v>
      </c>
      <c r="R128" t="str">
        <f>IFERROR(VLOOKUP($A128,Registros!$B$2:$G$6000,6,0),IFERROR(INDEX(Winback!$C$2:$C$300,MATCH($A128,Winback!$K$2:$K$300,0)),""))</f>
        <v>Yamali Rodriguez</v>
      </c>
      <c r="S128" t="str">
        <f t="shared" si="8"/>
        <v>NP</v>
      </c>
      <c r="T128">
        <f t="shared" si="9"/>
        <v>1</v>
      </c>
    </row>
    <row r="129" spans="1:20" x14ac:dyDescent="0.35">
      <c r="A129" t="s">
        <v>663</v>
      </c>
      <c r="B129" t="s">
        <v>664</v>
      </c>
      <c r="C129" t="s">
        <v>665</v>
      </c>
      <c r="D129" t="s">
        <v>666</v>
      </c>
      <c r="E129">
        <f>IF(COUNTIFS(Registros!$A$2:$A$6000,"NP",Registros!$B$2:$B$6000,$A129)&gt;0,1,0)</f>
        <v>1</v>
      </c>
      <c r="F129">
        <f>IF($E129=1,SUMIFS(Registros!$F$2:$F$6000,Registros!$A$2:$A$6000,"NP",Registros!$B$2:$B$6000,$A129),0)</f>
        <v>82.5</v>
      </c>
      <c r="G129">
        <f>IF(COUNTIFS(Registros!$A$2:$A$6000,"MOV",Registros!$B$2:$B$6000,$A129)&gt;0,1,0)</f>
        <v>0</v>
      </c>
      <c r="H129">
        <f>IF($G129=1,SUMIFS(Registros!$F$2:$F$6000,Registros!$A$2:$A$6000,"MOV",Registros!$B$2:$B$6000,$A129),0)</f>
        <v>0</v>
      </c>
      <c r="I129">
        <f>IF(COUNTIFS(Registros!$A$2:$A$6000,"CS",Registros!$B$2:$B$6000,$A129)&gt;0,1,0)</f>
        <v>0</v>
      </c>
      <c r="J129">
        <f>IF($I129=1,SUMIFS(Registros!$I$2:$I$6000,Registros!$A$2:$A$6000,"CS",Registros!$B$2:$B$6000,$A129),0)</f>
        <v>0</v>
      </c>
      <c r="K129">
        <f>IF(COUNTIFS(Winback!$K$2:$K$300,$A129)&gt;0,1,0)</f>
        <v>0</v>
      </c>
      <c r="L129">
        <f>IF(AND($K129=1,LEFT($A129,3)="WB-"),SUMIFS(Winback!$D$2:$D$300,Winback!$K$2:$K$300,$A129),0)</f>
        <v>0</v>
      </c>
      <c r="M129">
        <f>IF(OR($E129=1,$G129=1,SUMIFS(Registros!$J$2:$J$6000,Registros!$B$2:$B$6000,$A129)&gt;0),1,0)</f>
        <v>1</v>
      </c>
      <c r="N129">
        <f>IF($J129&gt;0,1,IF(COUNTIFS(Registros!$A$2:$A$6000,"CS",Registros!$B$2:$B$6000,$A129,Registros!$K$2:$K$6000,"&lt;&gt;")&gt;0,1,0))</f>
        <v>0</v>
      </c>
      <c r="O129" t="str">
        <f t="shared" si="5"/>
        <v>SOLO MÓVIL</v>
      </c>
      <c r="P129" t="str">
        <f t="shared" si="6"/>
        <v>Ofrecer fijo + internet (FLBBTV)</v>
      </c>
      <c r="Q129">
        <f t="shared" si="7"/>
        <v>82.5</v>
      </c>
      <c r="R129" t="str">
        <f>IFERROR(VLOOKUP($A129,Registros!$B$2:$G$6000,6,0),IFERROR(INDEX(Winback!$C$2:$C$300,MATCH($A129,Winback!$K$2:$K$300,0)),""))</f>
        <v>Osiris Aguilar</v>
      </c>
      <c r="S129" t="str">
        <f t="shared" si="8"/>
        <v>NP</v>
      </c>
      <c r="T129">
        <f t="shared" si="9"/>
        <v>1</v>
      </c>
    </row>
    <row r="130" spans="1:20" x14ac:dyDescent="0.35">
      <c r="A130" t="s">
        <v>668</v>
      </c>
      <c r="B130" t="s">
        <v>669</v>
      </c>
      <c r="C130" t="s">
        <v>670</v>
      </c>
      <c r="D130" t="s">
        <v>671</v>
      </c>
      <c r="E130">
        <f>IF(COUNTIFS(Registros!$A$2:$A$6000,"NP",Registros!$B$2:$B$6000,$A130)&gt;0,1,0)</f>
        <v>1</v>
      </c>
      <c r="F130">
        <f>IF($E130=1,SUMIFS(Registros!$F$2:$F$6000,Registros!$A$2:$A$6000,"NP",Registros!$B$2:$B$6000,$A130),0)</f>
        <v>25.75</v>
      </c>
      <c r="G130">
        <f>IF(COUNTIFS(Registros!$A$2:$A$6000,"MOV",Registros!$B$2:$B$6000,$A130)&gt;0,1,0)</f>
        <v>0</v>
      </c>
      <c r="H130">
        <f>IF($G130=1,SUMIFS(Registros!$F$2:$F$6000,Registros!$A$2:$A$6000,"MOV",Registros!$B$2:$B$6000,$A130),0)</f>
        <v>0</v>
      </c>
      <c r="I130">
        <f>IF(COUNTIFS(Registros!$A$2:$A$6000,"CS",Registros!$B$2:$B$6000,$A130)&gt;0,1,0)</f>
        <v>0</v>
      </c>
      <c r="J130">
        <f>IF($I130=1,SUMIFS(Registros!$I$2:$I$6000,Registros!$A$2:$A$6000,"CS",Registros!$B$2:$B$6000,$A130),0)</f>
        <v>0</v>
      </c>
      <c r="K130">
        <f>IF(COUNTIFS(Winback!$K$2:$K$300,$A130)&gt;0,1,0)</f>
        <v>0</v>
      </c>
      <c r="L130">
        <f>IF(AND($K130=1,LEFT($A130,3)="WB-"),SUMIFS(Winback!$D$2:$D$300,Winback!$K$2:$K$300,$A130),0)</f>
        <v>0</v>
      </c>
      <c r="M130">
        <f>IF(OR($E130=1,$G130=1,SUMIFS(Registros!$J$2:$J$6000,Registros!$B$2:$B$6000,$A130)&gt;0),1,0)</f>
        <v>1</v>
      </c>
      <c r="N130">
        <f>IF($J130&gt;0,1,IF(COUNTIFS(Registros!$A$2:$A$6000,"CS",Registros!$B$2:$B$6000,$A130,Registros!$K$2:$K$6000,"&lt;&gt;")&gt;0,1,0))</f>
        <v>0</v>
      </c>
      <c r="O130" t="str">
        <f t="shared" ref="O130:O193" si="10">IF(AND($K130=1,$E130=0,$G130=0,$I130=0),"WINBACK",IF(AND($M130=1,$N130&gt;0),"CONVERGENTE",IF($M130=1,"SOLO MÓVIL",IF($N130&gt;0,"SOLO FIJO / INTERNET","SIN SERVICIOS"))))</f>
        <v>SOLO MÓVIL</v>
      </c>
      <c r="P130" t="str">
        <f t="shared" ref="P130:P193" si="11">IF($O130="WINBACK","Recuperar (winback)",IF($O130="CONVERGENTE","Upgrade / más líneas",IF($O130="SOLO MÓVIL","Ofrecer fijo + internet (FLBBTV)",IF($O130="SOLO FIJO / INTERNET","Ofrecer línea móvil Nextphone","Oferta completa (móvil + fijo + internet)"))))</f>
        <v>Ofrecer fijo + internet (FLBBTV)</v>
      </c>
      <c r="Q130">
        <f t="shared" ref="Q130:Q193" si="12">$F130+$H130+$L130</f>
        <v>25.75</v>
      </c>
      <c r="R130" t="str">
        <f>IFERROR(VLOOKUP($A130,Registros!$B$2:$G$6000,6,0),IFERROR(INDEX(Winback!$C$2:$C$300,MATCH($A130,Winback!$K$2:$K$300,0)),""))</f>
        <v>Karla Mc Intryre</v>
      </c>
      <c r="S130" t="str">
        <f t="shared" ref="S130:S193" si="13">IF($E130=1,"NP","")&amp;IF($G130=1,"+MOV","")&amp;IF($I130=1,"+CS","")&amp;IF($K130=1,"+WB","")</f>
        <v>NP</v>
      </c>
      <c r="T130">
        <f t="shared" ref="T130:T193" si="14">$E130+$G130+$I130+$K130</f>
        <v>1</v>
      </c>
    </row>
    <row r="131" spans="1:20" x14ac:dyDescent="0.35">
      <c r="A131" t="s">
        <v>673</v>
      </c>
      <c r="B131" t="s">
        <v>674</v>
      </c>
      <c r="C131" t="s">
        <v>675</v>
      </c>
      <c r="D131" t="s">
        <v>676</v>
      </c>
      <c r="E131">
        <f>IF(COUNTIFS(Registros!$A$2:$A$6000,"NP",Registros!$B$2:$B$6000,$A131)&gt;0,1,0)</f>
        <v>1</v>
      </c>
      <c r="F131">
        <f>IF($E131=1,SUMIFS(Registros!$F$2:$F$6000,Registros!$A$2:$A$6000,"NP",Registros!$B$2:$B$6000,$A131),0)</f>
        <v>81</v>
      </c>
      <c r="G131">
        <f>IF(COUNTIFS(Registros!$A$2:$A$6000,"MOV",Registros!$B$2:$B$6000,$A131)&gt;0,1,0)</f>
        <v>0</v>
      </c>
      <c r="H131">
        <f>IF($G131=1,SUMIFS(Registros!$F$2:$F$6000,Registros!$A$2:$A$6000,"MOV",Registros!$B$2:$B$6000,$A131),0)</f>
        <v>0</v>
      </c>
      <c r="I131">
        <f>IF(COUNTIFS(Registros!$A$2:$A$6000,"CS",Registros!$B$2:$B$6000,$A131)&gt;0,1,0)</f>
        <v>0</v>
      </c>
      <c r="J131">
        <f>IF($I131=1,SUMIFS(Registros!$I$2:$I$6000,Registros!$A$2:$A$6000,"CS",Registros!$B$2:$B$6000,$A131),0)</f>
        <v>0</v>
      </c>
      <c r="K131">
        <f>IF(COUNTIFS(Winback!$K$2:$K$300,$A131)&gt;0,1,0)</f>
        <v>0</v>
      </c>
      <c r="L131">
        <f>IF(AND($K131=1,LEFT($A131,3)="WB-"),SUMIFS(Winback!$D$2:$D$300,Winback!$K$2:$K$300,$A131),0)</f>
        <v>0</v>
      </c>
      <c r="M131">
        <f>IF(OR($E131=1,$G131=1,SUMIFS(Registros!$J$2:$J$6000,Registros!$B$2:$B$6000,$A131)&gt;0),1,0)</f>
        <v>1</v>
      </c>
      <c r="N131">
        <f>IF($J131&gt;0,1,IF(COUNTIFS(Registros!$A$2:$A$6000,"CS",Registros!$B$2:$B$6000,$A131,Registros!$K$2:$K$6000,"&lt;&gt;")&gt;0,1,0))</f>
        <v>0</v>
      </c>
      <c r="O131" t="str">
        <f t="shared" si="10"/>
        <v>SOLO MÓVIL</v>
      </c>
      <c r="P131" t="str">
        <f t="shared" si="11"/>
        <v>Ofrecer fijo + internet (FLBBTV)</v>
      </c>
      <c r="Q131">
        <f t="shared" si="12"/>
        <v>81</v>
      </c>
      <c r="R131" t="str">
        <f>IFERROR(VLOOKUP($A131,Registros!$B$2:$G$6000,6,0),IFERROR(INDEX(Winback!$C$2:$C$300,MATCH($A131,Winback!$K$2:$K$300,0)),""))</f>
        <v>Solanye Acuña</v>
      </c>
      <c r="S131" t="str">
        <f t="shared" si="13"/>
        <v>NP</v>
      </c>
      <c r="T131">
        <f t="shared" si="14"/>
        <v>1</v>
      </c>
    </row>
    <row r="132" spans="1:20" x14ac:dyDescent="0.35">
      <c r="A132" t="s">
        <v>678</v>
      </c>
      <c r="B132" t="s">
        <v>679</v>
      </c>
      <c r="C132" t="s">
        <v>680</v>
      </c>
      <c r="D132" t="s">
        <v>681</v>
      </c>
      <c r="E132">
        <f>IF(COUNTIFS(Registros!$A$2:$A$6000,"NP",Registros!$B$2:$B$6000,$A132)&gt;0,1,0)</f>
        <v>1</v>
      </c>
      <c r="F132">
        <f>IF($E132=1,SUMIFS(Registros!$F$2:$F$6000,Registros!$A$2:$A$6000,"NP",Registros!$B$2:$B$6000,$A132),0)</f>
        <v>41.5</v>
      </c>
      <c r="G132">
        <f>IF(COUNTIFS(Registros!$A$2:$A$6000,"MOV",Registros!$B$2:$B$6000,$A132)&gt;0,1,0)</f>
        <v>0</v>
      </c>
      <c r="H132">
        <f>IF($G132=1,SUMIFS(Registros!$F$2:$F$6000,Registros!$A$2:$A$6000,"MOV",Registros!$B$2:$B$6000,$A132),0)</f>
        <v>0</v>
      </c>
      <c r="I132">
        <f>IF(COUNTIFS(Registros!$A$2:$A$6000,"CS",Registros!$B$2:$B$6000,$A132)&gt;0,1,0)</f>
        <v>0</v>
      </c>
      <c r="J132">
        <f>IF($I132=1,SUMIFS(Registros!$I$2:$I$6000,Registros!$A$2:$A$6000,"CS",Registros!$B$2:$B$6000,$A132),0)</f>
        <v>0</v>
      </c>
      <c r="K132">
        <f>IF(COUNTIFS(Winback!$K$2:$K$300,$A132)&gt;0,1,0)</f>
        <v>0</v>
      </c>
      <c r="L132">
        <f>IF(AND($K132=1,LEFT($A132,3)="WB-"),SUMIFS(Winback!$D$2:$D$300,Winback!$K$2:$K$300,$A132),0)</f>
        <v>0</v>
      </c>
      <c r="M132">
        <f>IF(OR($E132=1,$G132=1,SUMIFS(Registros!$J$2:$J$6000,Registros!$B$2:$B$6000,$A132)&gt;0),1,0)</f>
        <v>1</v>
      </c>
      <c r="N132">
        <f>IF($J132&gt;0,1,IF(COUNTIFS(Registros!$A$2:$A$6000,"CS",Registros!$B$2:$B$6000,$A132,Registros!$K$2:$K$6000,"&lt;&gt;")&gt;0,1,0))</f>
        <v>0</v>
      </c>
      <c r="O132" t="str">
        <f t="shared" si="10"/>
        <v>SOLO MÓVIL</v>
      </c>
      <c r="P132" t="str">
        <f t="shared" si="11"/>
        <v>Ofrecer fijo + internet (FLBBTV)</v>
      </c>
      <c r="Q132">
        <f t="shared" si="12"/>
        <v>41.5</v>
      </c>
      <c r="R132" t="str">
        <f>IFERROR(VLOOKUP($A132,Registros!$B$2:$G$6000,6,0),IFERROR(INDEX(Winback!$C$2:$C$300,MATCH($A132,Winback!$K$2:$K$300,0)),""))</f>
        <v>Michelle Zambrano</v>
      </c>
      <c r="S132" t="str">
        <f t="shared" si="13"/>
        <v>NP</v>
      </c>
      <c r="T132">
        <f t="shared" si="14"/>
        <v>1</v>
      </c>
    </row>
    <row r="133" spans="1:20" x14ac:dyDescent="0.35">
      <c r="A133" t="s">
        <v>683</v>
      </c>
      <c r="B133" t="s">
        <v>684</v>
      </c>
      <c r="C133" t="s">
        <v>685</v>
      </c>
      <c r="D133" t="s">
        <v>686</v>
      </c>
      <c r="E133">
        <f>IF(COUNTIFS(Registros!$A$2:$A$6000,"NP",Registros!$B$2:$B$6000,$A133)&gt;0,1,0)</f>
        <v>1</v>
      </c>
      <c r="F133">
        <f>IF($E133=1,SUMIFS(Registros!$F$2:$F$6000,Registros!$A$2:$A$6000,"NP",Registros!$B$2:$B$6000,$A133),0)</f>
        <v>45</v>
      </c>
      <c r="G133">
        <f>IF(COUNTIFS(Registros!$A$2:$A$6000,"MOV",Registros!$B$2:$B$6000,$A133)&gt;0,1,0)</f>
        <v>0</v>
      </c>
      <c r="H133">
        <f>IF($G133=1,SUMIFS(Registros!$F$2:$F$6000,Registros!$A$2:$A$6000,"MOV",Registros!$B$2:$B$6000,$A133),0)</f>
        <v>0</v>
      </c>
      <c r="I133">
        <f>IF(COUNTIFS(Registros!$A$2:$A$6000,"CS",Registros!$B$2:$B$6000,$A133)&gt;0,1,0)</f>
        <v>0</v>
      </c>
      <c r="J133">
        <f>IF($I133=1,SUMIFS(Registros!$I$2:$I$6000,Registros!$A$2:$A$6000,"CS",Registros!$B$2:$B$6000,$A133),0)</f>
        <v>0</v>
      </c>
      <c r="K133">
        <f>IF(COUNTIFS(Winback!$K$2:$K$300,$A133)&gt;0,1,0)</f>
        <v>0</v>
      </c>
      <c r="L133">
        <f>IF(AND($K133=1,LEFT($A133,3)="WB-"),SUMIFS(Winback!$D$2:$D$300,Winback!$K$2:$K$300,$A133),0)</f>
        <v>0</v>
      </c>
      <c r="M133">
        <f>IF(OR($E133=1,$G133=1,SUMIFS(Registros!$J$2:$J$6000,Registros!$B$2:$B$6000,$A133)&gt;0),1,0)</f>
        <v>1</v>
      </c>
      <c r="N133">
        <f>IF($J133&gt;0,1,IF(COUNTIFS(Registros!$A$2:$A$6000,"CS",Registros!$B$2:$B$6000,$A133,Registros!$K$2:$K$6000,"&lt;&gt;")&gt;0,1,0))</f>
        <v>0</v>
      </c>
      <c r="O133" t="str">
        <f t="shared" si="10"/>
        <v>SOLO MÓVIL</v>
      </c>
      <c r="P133" t="str">
        <f t="shared" si="11"/>
        <v>Ofrecer fijo + internet (FLBBTV)</v>
      </c>
      <c r="Q133">
        <f t="shared" si="12"/>
        <v>45</v>
      </c>
      <c r="R133" t="str">
        <f>IFERROR(VLOOKUP($A133,Registros!$B$2:$G$6000,6,0),IFERROR(INDEX(Winback!$C$2:$C$300,MATCH($A133,Winback!$K$2:$K$300,0)),""))</f>
        <v>Ines Lizbeth Trujillo</v>
      </c>
      <c r="S133" t="str">
        <f t="shared" si="13"/>
        <v>NP</v>
      </c>
      <c r="T133">
        <f t="shared" si="14"/>
        <v>1</v>
      </c>
    </row>
    <row r="134" spans="1:20" x14ac:dyDescent="0.35">
      <c r="A134" t="s">
        <v>688</v>
      </c>
      <c r="B134" t="s">
        <v>689</v>
      </c>
      <c r="C134" t="s">
        <v>690</v>
      </c>
      <c r="D134" t="s">
        <v>691</v>
      </c>
      <c r="E134">
        <f>IF(COUNTIFS(Registros!$A$2:$A$6000,"NP",Registros!$B$2:$B$6000,$A134)&gt;0,1,0)</f>
        <v>1</v>
      </c>
      <c r="F134">
        <f>IF($E134=1,SUMIFS(Registros!$F$2:$F$6000,Registros!$A$2:$A$6000,"NP",Registros!$B$2:$B$6000,$A134),0)</f>
        <v>15</v>
      </c>
      <c r="G134">
        <f>IF(COUNTIFS(Registros!$A$2:$A$6000,"MOV",Registros!$B$2:$B$6000,$A134)&gt;0,1,0)</f>
        <v>0</v>
      </c>
      <c r="H134">
        <f>IF($G134=1,SUMIFS(Registros!$F$2:$F$6000,Registros!$A$2:$A$6000,"MOV",Registros!$B$2:$B$6000,$A134),0)</f>
        <v>0</v>
      </c>
      <c r="I134">
        <f>IF(COUNTIFS(Registros!$A$2:$A$6000,"CS",Registros!$B$2:$B$6000,$A134)&gt;0,1,0)</f>
        <v>0</v>
      </c>
      <c r="J134">
        <f>IF($I134=1,SUMIFS(Registros!$I$2:$I$6000,Registros!$A$2:$A$6000,"CS",Registros!$B$2:$B$6000,$A134),0)</f>
        <v>0</v>
      </c>
      <c r="K134">
        <f>IF(COUNTIFS(Winback!$K$2:$K$300,$A134)&gt;0,1,0)</f>
        <v>0</v>
      </c>
      <c r="L134">
        <f>IF(AND($K134=1,LEFT($A134,3)="WB-"),SUMIFS(Winback!$D$2:$D$300,Winback!$K$2:$K$300,$A134),0)</f>
        <v>0</v>
      </c>
      <c r="M134">
        <f>IF(OR($E134=1,$G134=1,SUMIFS(Registros!$J$2:$J$6000,Registros!$B$2:$B$6000,$A134)&gt;0),1,0)</f>
        <v>1</v>
      </c>
      <c r="N134">
        <f>IF($J134&gt;0,1,IF(COUNTIFS(Registros!$A$2:$A$6000,"CS",Registros!$B$2:$B$6000,$A134,Registros!$K$2:$K$6000,"&lt;&gt;")&gt;0,1,0))</f>
        <v>0</v>
      </c>
      <c r="O134" t="str">
        <f t="shared" si="10"/>
        <v>SOLO MÓVIL</v>
      </c>
      <c r="P134" t="str">
        <f t="shared" si="11"/>
        <v>Ofrecer fijo + internet (FLBBTV)</v>
      </c>
      <c r="Q134">
        <f t="shared" si="12"/>
        <v>15</v>
      </c>
      <c r="R134" t="str">
        <f>IFERROR(VLOOKUP($A134,Registros!$B$2:$G$6000,6,0),IFERROR(INDEX(Winback!$C$2:$C$300,MATCH($A134,Winback!$K$2:$K$300,0)),""))</f>
        <v>Alejandra Mabel Hawkins</v>
      </c>
      <c r="S134" t="str">
        <f t="shared" si="13"/>
        <v>NP</v>
      </c>
      <c r="T134">
        <f t="shared" si="14"/>
        <v>1</v>
      </c>
    </row>
    <row r="135" spans="1:20" x14ac:dyDescent="0.35">
      <c r="A135" t="s">
        <v>693</v>
      </c>
      <c r="B135" t="s">
        <v>694</v>
      </c>
      <c r="C135" t="s">
        <v>695</v>
      </c>
      <c r="D135" t="s">
        <v>696</v>
      </c>
      <c r="E135">
        <f>IF(COUNTIFS(Registros!$A$2:$A$6000,"NP",Registros!$B$2:$B$6000,$A135)&gt;0,1,0)</f>
        <v>1</v>
      </c>
      <c r="F135">
        <f>IF($E135=1,SUMIFS(Registros!$F$2:$F$6000,Registros!$A$2:$A$6000,"NP",Registros!$B$2:$B$6000,$A135),0)</f>
        <v>155.22999999999999</v>
      </c>
      <c r="G135">
        <f>IF(COUNTIFS(Registros!$A$2:$A$6000,"MOV",Registros!$B$2:$B$6000,$A135)&gt;0,1,0)</f>
        <v>0</v>
      </c>
      <c r="H135">
        <f>IF($G135=1,SUMIFS(Registros!$F$2:$F$6000,Registros!$A$2:$A$6000,"MOV",Registros!$B$2:$B$6000,$A135),0)</f>
        <v>0</v>
      </c>
      <c r="I135">
        <f>IF(COUNTIFS(Registros!$A$2:$A$6000,"CS",Registros!$B$2:$B$6000,$A135)&gt;0,1,0)</f>
        <v>0</v>
      </c>
      <c r="J135">
        <f>IF($I135=1,SUMIFS(Registros!$I$2:$I$6000,Registros!$A$2:$A$6000,"CS",Registros!$B$2:$B$6000,$A135),0)</f>
        <v>0</v>
      </c>
      <c r="K135">
        <f>IF(COUNTIFS(Winback!$K$2:$K$300,$A135)&gt;0,1,0)</f>
        <v>0</v>
      </c>
      <c r="L135">
        <f>IF(AND($K135=1,LEFT($A135,3)="WB-"),SUMIFS(Winback!$D$2:$D$300,Winback!$K$2:$K$300,$A135),0)</f>
        <v>0</v>
      </c>
      <c r="M135">
        <f>IF(OR($E135=1,$G135=1,SUMIFS(Registros!$J$2:$J$6000,Registros!$B$2:$B$6000,$A135)&gt;0),1,0)</f>
        <v>1</v>
      </c>
      <c r="N135">
        <f>IF($J135&gt;0,1,IF(COUNTIFS(Registros!$A$2:$A$6000,"CS",Registros!$B$2:$B$6000,$A135,Registros!$K$2:$K$6000,"&lt;&gt;")&gt;0,1,0))</f>
        <v>0</v>
      </c>
      <c r="O135" t="str">
        <f t="shared" si="10"/>
        <v>SOLO MÓVIL</v>
      </c>
      <c r="P135" t="str">
        <f t="shared" si="11"/>
        <v>Ofrecer fijo + internet (FLBBTV)</v>
      </c>
      <c r="Q135">
        <f t="shared" si="12"/>
        <v>155.22999999999999</v>
      </c>
      <c r="R135" t="str">
        <f>IFERROR(VLOOKUP($A135,Registros!$B$2:$G$6000,6,0),IFERROR(INDEX(Winback!$C$2:$C$300,MATCH($A135,Winback!$K$2:$K$300,0)),""))</f>
        <v>Maria Fernanda</v>
      </c>
      <c r="S135" t="str">
        <f t="shared" si="13"/>
        <v>NP</v>
      </c>
      <c r="T135">
        <f t="shared" si="14"/>
        <v>1</v>
      </c>
    </row>
    <row r="136" spans="1:20" x14ac:dyDescent="0.35">
      <c r="A136" t="s">
        <v>700</v>
      </c>
      <c r="B136" t="s">
        <v>701</v>
      </c>
      <c r="C136" t="s">
        <v>702</v>
      </c>
      <c r="D136" t="s">
        <v>702</v>
      </c>
      <c r="E136">
        <f>IF(COUNTIFS(Registros!$A$2:$A$6000,"NP",Registros!$B$2:$B$6000,$A136)&gt;0,1,0)</f>
        <v>1</v>
      </c>
      <c r="F136">
        <f>IF($E136=1,SUMIFS(Registros!$F$2:$F$6000,Registros!$A$2:$A$6000,"NP",Registros!$B$2:$B$6000,$A136),0)</f>
        <v>45</v>
      </c>
      <c r="G136">
        <f>IF(COUNTIFS(Registros!$A$2:$A$6000,"MOV",Registros!$B$2:$B$6000,$A136)&gt;0,1,0)</f>
        <v>0</v>
      </c>
      <c r="H136">
        <f>IF($G136=1,SUMIFS(Registros!$F$2:$F$6000,Registros!$A$2:$A$6000,"MOV",Registros!$B$2:$B$6000,$A136),0)</f>
        <v>0</v>
      </c>
      <c r="I136">
        <f>IF(COUNTIFS(Registros!$A$2:$A$6000,"CS",Registros!$B$2:$B$6000,$A136)&gt;0,1,0)</f>
        <v>0</v>
      </c>
      <c r="J136">
        <f>IF($I136=1,SUMIFS(Registros!$I$2:$I$6000,Registros!$A$2:$A$6000,"CS",Registros!$B$2:$B$6000,$A136),0)</f>
        <v>0</v>
      </c>
      <c r="K136">
        <f>IF(COUNTIFS(Winback!$K$2:$K$300,$A136)&gt;0,1,0)</f>
        <v>0</v>
      </c>
      <c r="L136">
        <f>IF(AND($K136=1,LEFT($A136,3)="WB-"),SUMIFS(Winback!$D$2:$D$300,Winback!$K$2:$K$300,$A136),0)</f>
        <v>0</v>
      </c>
      <c r="M136">
        <f>IF(OR($E136=1,$G136=1,SUMIFS(Registros!$J$2:$J$6000,Registros!$B$2:$B$6000,$A136)&gt;0),1,0)</f>
        <v>1</v>
      </c>
      <c r="N136">
        <f>IF($J136&gt;0,1,IF(COUNTIFS(Registros!$A$2:$A$6000,"CS",Registros!$B$2:$B$6000,$A136,Registros!$K$2:$K$6000,"&lt;&gt;")&gt;0,1,0))</f>
        <v>0</v>
      </c>
      <c r="O136" t="str">
        <f t="shared" si="10"/>
        <v>SOLO MÓVIL</v>
      </c>
      <c r="P136" t="str">
        <f t="shared" si="11"/>
        <v>Ofrecer fijo + internet (FLBBTV)</v>
      </c>
      <c r="Q136">
        <f t="shared" si="12"/>
        <v>45</v>
      </c>
      <c r="R136" t="str">
        <f>IFERROR(VLOOKUP($A136,Registros!$B$2:$G$6000,6,0),IFERROR(INDEX(Winback!$C$2:$C$300,MATCH($A136,Winback!$K$2:$K$300,0)),""))</f>
        <v>Abril Aparicio</v>
      </c>
      <c r="S136" t="str">
        <f t="shared" si="13"/>
        <v>NP</v>
      </c>
      <c r="T136">
        <f t="shared" si="14"/>
        <v>1</v>
      </c>
    </row>
    <row r="137" spans="1:20" x14ac:dyDescent="0.35">
      <c r="A137" t="s">
        <v>704</v>
      </c>
      <c r="B137" t="s">
        <v>705</v>
      </c>
      <c r="C137" t="s">
        <v>706</v>
      </c>
      <c r="D137" t="s">
        <v>707</v>
      </c>
      <c r="E137">
        <f>IF(COUNTIFS(Registros!$A$2:$A$6000,"NP",Registros!$B$2:$B$6000,$A137)&gt;0,1,0)</f>
        <v>1</v>
      </c>
      <c r="F137">
        <f>IF($E137=1,SUMIFS(Registros!$F$2:$F$6000,Registros!$A$2:$A$6000,"NP",Registros!$B$2:$B$6000,$A137),0)</f>
        <v>325</v>
      </c>
      <c r="G137">
        <f>IF(COUNTIFS(Registros!$A$2:$A$6000,"MOV",Registros!$B$2:$B$6000,$A137)&gt;0,1,0)</f>
        <v>0</v>
      </c>
      <c r="H137">
        <f>IF($G137=1,SUMIFS(Registros!$F$2:$F$6000,Registros!$A$2:$A$6000,"MOV",Registros!$B$2:$B$6000,$A137),0)</f>
        <v>0</v>
      </c>
      <c r="I137">
        <f>IF(COUNTIFS(Registros!$A$2:$A$6000,"CS",Registros!$B$2:$B$6000,$A137)&gt;0,1,0)</f>
        <v>0</v>
      </c>
      <c r="J137">
        <f>IF($I137=1,SUMIFS(Registros!$I$2:$I$6000,Registros!$A$2:$A$6000,"CS",Registros!$B$2:$B$6000,$A137),0)</f>
        <v>0</v>
      </c>
      <c r="K137">
        <f>IF(COUNTIFS(Winback!$K$2:$K$300,$A137)&gt;0,1,0)</f>
        <v>0</v>
      </c>
      <c r="L137">
        <f>IF(AND($K137=1,LEFT($A137,3)="WB-"),SUMIFS(Winback!$D$2:$D$300,Winback!$K$2:$K$300,$A137),0)</f>
        <v>0</v>
      </c>
      <c r="M137">
        <f>IF(OR($E137=1,$G137=1,SUMIFS(Registros!$J$2:$J$6000,Registros!$B$2:$B$6000,$A137)&gt;0),1,0)</f>
        <v>1</v>
      </c>
      <c r="N137">
        <f>IF($J137&gt;0,1,IF(COUNTIFS(Registros!$A$2:$A$6000,"CS",Registros!$B$2:$B$6000,$A137,Registros!$K$2:$K$6000,"&lt;&gt;")&gt;0,1,0))</f>
        <v>0</v>
      </c>
      <c r="O137" t="str">
        <f t="shared" si="10"/>
        <v>SOLO MÓVIL</v>
      </c>
      <c r="P137" t="str">
        <f t="shared" si="11"/>
        <v>Ofrecer fijo + internet (FLBBTV)</v>
      </c>
      <c r="Q137">
        <f t="shared" si="12"/>
        <v>325</v>
      </c>
      <c r="R137" t="str">
        <f>IFERROR(VLOOKUP($A137,Registros!$B$2:$G$6000,6,0),IFERROR(INDEX(Winback!$C$2:$C$300,MATCH($A137,Winback!$K$2:$K$300,0)),""))</f>
        <v>Yariela Galarce</v>
      </c>
      <c r="S137" t="str">
        <f t="shared" si="13"/>
        <v>NP</v>
      </c>
      <c r="T137">
        <f t="shared" si="14"/>
        <v>1</v>
      </c>
    </row>
    <row r="138" spans="1:20" x14ac:dyDescent="0.35">
      <c r="A138" t="s">
        <v>709</v>
      </c>
      <c r="B138" t="s">
        <v>710</v>
      </c>
      <c r="C138" t="s">
        <v>711</v>
      </c>
      <c r="D138" t="s">
        <v>712</v>
      </c>
      <c r="E138">
        <f>IF(COUNTIFS(Registros!$A$2:$A$6000,"NP",Registros!$B$2:$B$6000,$A138)&gt;0,1,0)</f>
        <v>1</v>
      </c>
      <c r="F138">
        <f>IF($E138=1,SUMIFS(Registros!$F$2:$F$6000,Registros!$A$2:$A$6000,"NP",Registros!$B$2:$B$6000,$A138),0)</f>
        <v>15</v>
      </c>
      <c r="G138">
        <f>IF(COUNTIFS(Registros!$A$2:$A$6000,"MOV",Registros!$B$2:$B$6000,$A138)&gt;0,1,0)</f>
        <v>0</v>
      </c>
      <c r="H138">
        <f>IF($G138=1,SUMIFS(Registros!$F$2:$F$6000,Registros!$A$2:$A$6000,"MOV",Registros!$B$2:$B$6000,$A138),0)</f>
        <v>0</v>
      </c>
      <c r="I138">
        <f>IF(COUNTIFS(Registros!$A$2:$A$6000,"CS",Registros!$B$2:$B$6000,$A138)&gt;0,1,0)</f>
        <v>0</v>
      </c>
      <c r="J138">
        <f>IF($I138=1,SUMIFS(Registros!$I$2:$I$6000,Registros!$A$2:$A$6000,"CS",Registros!$B$2:$B$6000,$A138),0)</f>
        <v>0</v>
      </c>
      <c r="K138">
        <f>IF(COUNTIFS(Winback!$K$2:$K$300,$A138)&gt;0,1,0)</f>
        <v>0</v>
      </c>
      <c r="L138">
        <f>IF(AND($K138=1,LEFT($A138,3)="WB-"),SUMIFS(Winback!$D$2:$D$300,Winback!$K$2:$K$300,$A138),0)</f>
        <v>0</v>
      </c>
      <c r="M138">
        <f>IF(OR($E138=1,$G138=1,SUMIFS(Registros!$J$2:$J$6000,Registros!$B$2:$B$6000,$A138)&gt;0),1,0)</f>
        <v>1</v>
      </c>
      <c r="N138">
        <f>IF($J138&gt;0,1,IF(COUNTIFS(Registros!$A$2:$A$6000,"CS",Registros!$B$2:$B$6000,$A138,Registros!$K$2:$K$6000,"&lt;&gt;")&gt;0,1,0))</f>
        <v>0</v>
      </c>
      <c r="O138" t="str">
        <f t="shared" si="10"/>
        <v>SOLO MÓVIL</v>
      </c>
      <c r="P138" t="str">
        <f t="shared" si="11"/>
        <v>Ofrecer fijo + internet (FLBBTV)</v>
      </c>
      <c r="Q138">
        <f t="shared" si="12"/>
        <v>15</v>
      </c>
      <c r="R138" t="str">
        <f>IFERROR(VLOOKUP($A138,Registros!$B$2:$G$6000,6,0),IFERROR(INDEX(Winback!$C$2:$C$300,MATCH($A138,Winback!$K$2:$K$300,0)),""))</f>
        <v>Nailyn Martinez</v>
      </c>
      <c r="S138" t="str">
        <f t="shared" si="13"/>
        <v>NP</v>
      </c>
      <c r="T138">
        <f t="shared" si="14"/>
        <v>1</v>
      </c>
    </row>
    <row r="139" spans="1:20" x14ac:dyDescent="0.35">
      <c r="A139" t="s">
        <v>714</v>
      </c>
      <c r="B139" t="s">
        <v>715</v>
      </c>
      <c r="C139" t="s">
        <v>716</v>
      </c>
      <c r="D139" t="s">
        <v>717</v>
      </c>
      <c r="E139">
        <f>IF(COUNTIFS(Registros!$A$2:$A$6000,"NP",Registros!$B$2:$B$6000,$A139)&gt;0,1,0)</f>
        <v>1</v>
      </c>
      <c r="F139">
        <f>IF($E139=1,SUMIFS(Registros!$F$2:$F$6000,Registros!$A$2:$A$6000,"NP",Registros!$B$2:$B$6000,$A139),0)</f>
        <v>42</v>
      </c>
      <c r="G139">
        <f>IF(COUNTIFS(Registros!$A$2:$A$6000,"MOV",Registros!$B$2:$B$6000,$A139)&gt;0,1,0)</f>
        <v>0</v>
      </c>
      <c r="H139">
        <f>IF($G139=1,SUMIFS(Registros!$F$2:$F$6000,Registros!$A$2:$A$6000,"MOV",Registros!$B$2:$B$6000,$A139),0)</f>
        <v>0</v>
      </c>
      <c r="I139">
        <f>IF(COUNTIFS(Registros!$A$2:$A$6000,"CS",Registros!$B$2:$B$6000,$A139)&gt;0,1,0)</f>
        <v>0</v>
      </c>
      <c r="J139">
        <f>IF($I139=1,SUMIFS(Registros!$I$2:$I$6000,Registros!$A$2:$A$6000,"CS",Registros!$B$2:$B$6000,$A139),0)</f>
        <v>0</v>
      </c>
      <c r="K139">
        <f>IF(COUNTIFS(Winback!$K$2:$K$300,$A139)&gt;0,1,0)</f>
        <v>0</v>
      </c>
      <c r="L139">
        <f>IF(AND($K139=1,LEFT($A139,3)="WB-"),SUMIFS(Winback!$D$2:$D$300,Winback!$K$2:$K$300,$A139),0)</f>
        <v>0</v>
      </c>
      <c r="M139">
        <f>IF(OR($E139=1,$G139=1,SUMIFS(Registros!$J$2:$J$6000,Registros!$B$2:$B$6000,$A139)&gt;0),1,0)</f>
        <v>1</v>
      </c>
      <c r="N139">
        <f>IF($J139&gt;0,1,IF(COUNTIFS(Registros!$A$2:$A$6000,"CS",Registros!$B$2:$B$6000,$A139,Registros!$K$2:$K$6000,"&lt;&gt;")&gt;0,1,0))</f>
        <v>0</v>
      </c>
      <c r="O139" t="str">
        <f t="shared" si="10"/>
        <v>SOLO MÓVIL</v>
      </c>
      <c r="P139" t="str">
        <f t="shared" si="11"/>
        <v>Ofrecer fijo + internet (FLBBTV)</v>
      </c>
      <c r="Q139">
        <f t="shared" si="12"/>
        <v>42</v>
      </c>
      <c r="R139" t="str">
        <f>IFERROR(VLOOKUP($A139,Registros!$B$2:$G$6000,6,0),IFERROR(INDEX(Winback!$C$2:$C$300,MATCH($A139,Winback!$K$2:$K$300,0)),""))</f>
        <v>Yamali Rodriguez</v>
      </c>
      <c r="S139" t="str">
        <f t="shared" si="13"/>
        <v>NP</v>
      </c>
      <c r="T139">
        <f t="shared" si="14"/>
        <v>1</v>
      </c>
    </row>
    <row r="140" spans="1:20" x14ac:dyDescent="0.35">
      <c r="A140" t="s">
        <v>719</v>
      </c>
      <c r="B140" t="s">
        <v>720</v>
      </c>
      <c r="C140" t="s">
        <v>721</v>
      </c>
      <c r="D140" t="s">
        <v>722</v>
      </c>
      <c r="E140">
        <f>IF(COUNTIFS(Registros!$A$2:$A$6000,"NP",Registros!$B$2:$B$6000,$A140)&gt;0,1,0)</f>
        <v>1</v>
      </c>
      <c r="F140">
        <f>IF($E140=1,SUMIFS(Registros!$F$2:$F$6000,Registros!$A$2:$A$6000,"NP",Registros!$B$2:$B$6000,$A140),0)</f>
        <v>20.75</v>
      </c>
      <c r="G140">
        <f>IF(COUNTIFS(Registros!$A$2:$A$6000,"MOV",Registros!$B$2:$B$6000,$A140)&gt;0,1,0)</f>
        <v>0</v>
      </c>
      <c r="H140">
        <f>IF($G140=1,SUMIFS(Registros!$F$2:$F$6000,Registros!$A$2:$A$6000,"MOV",Registros!$B$2:$B$6000,$A140),0)</f>
        <v>0</v>
      </c>
      <c r="I140">
        <f>IF(COUNTIFS(Registros!$A$2:$A$6000,"CS",Registros!$B$2:$B$6000,$A140)&gt;0,1,0)</f>
        <v>0</v>
      </c>
      <c r="J140">
        <f>IF($I140=1,SUMIFS(Registros!$I$2:$I$6000,Registros!$A$2:$A$6000,"CS",Registros!$B$2:$B$6000,$A140),0)</f>
        <v>0</v>
      </c>
      <c r="K140">
        <f>IF(COUNTIFS(Winback!$K$2:$K$300,$A140)&gt;0,1,0)</f>
        <v>0</v>
      </c>
      <c r="L140">
        <f>IF(AND($K140=1,LEFT($A140,3)="WB-"),SUMIFS(Winback!$D$2:$D$300,Winback!$K$2:$K$300,$A140),0)</f>
        <v>0</v>
      </c>
      <c r="M140">
        <f>IF(OR($E140=1,$G140=1,SUMIFS(Registros!$J$2:$J$6000,Registros!$B$2:$B$6000,$A140)&gt;0),1,0)</f>
        <v>1</v>
      </c>
      <c r="N140">
        <f>IF($J140&gt;0,1,IF(COUNTIFS(Registros!$A$2:$A$6000,"CS",Registros!$B$2:$B$6000,$A140,Registros!$K$2:$K$6000,"&lt;&gt;")&gt;0,1,0))</f>
        <v>0</v>
      </c>
      <c r="O140" t="str">
        <f t="shared" si="10"/>
        <v>SOLO MÓVIL</v>
      </c>
      <c r="P140" t="str">
        <f t="shared" si="11"/>
        <v>Ofrecer fijo + internet (FLBBTV)</v>
      </c>
      <c r="Q140">
        <f t="shared" si="12"/>
        <v>20.75</v>
      </c>
      <c r="R140" t="str">
        <f>IFERROR(VLOOKUP($A140,Registros!$B$2:$G$6000,6,0),IFERROR(INDEX(Winback!$C$2:$C$300,MATCH($A140,Winback!$K$2:$K$300,0)),""))</f>
        <v>Osiris Aguilar</v>
      </c>
      <c r="S140" t="str">
        <f t="shared" si="13"/>
        <v>NP</v>
      </c>
      <c r="T140">
        <f t="shared" si="14"/>
        <v>1</v>
      </c>
    </row>
    <row r="141" spans="1:20" x14ac:dyDescent="0.35">
      <c r="A141" t="s">
        <v>724</v>
      </c>
      <c r="B141" t="s">
        <v>725</v>
      </c>
      <c r="C141" t="s">
        <v>726</v>
      </c>
      <c r="D141" t="s">
        <v>727</v>
      </c>
      <c r="E141">
        <f>IF(COUNTIFS(Registros!$A$2:$A$6000,"NP",Registros!$B$2:$B$6000,$A141)&gt;0,1,0)</f>
        <v>1</v>
      </c>
      <c r="F141">
        <f>IF($E141=1,SUMIFS(Registros!$F$2:$F$6000,Registros!$A$2:$A$6000,"NP",Registros!$B$2:$B$6000,$A141),0)</f>
        <v>31.5</v>
      </c>
      <c r="G141">
        <f>IF(COUNTIFS(Registros!$A$2:$A$6000,"MOV",Registros!$B$2:$B$6000,$A141)&gt;0,1,0)</f>
        <v>0</v>
      </c>
      <c r="H141">
        <f>IF($G141=1,SUMIFS(Registros!$F$2:$F$6000,Registros!$A$2:$A$6000,"MOV",Registros!$B$2:$B$6000,$A141),0)</f>
        <v>0</v>
      </c>
      <c r="I141">
        <f>IF(COUNTIFS(Registros!$A$2:$A$6000,"CS",Registros!$B$2:$B$6000,$A141)&gt;0,1,0)</f>
        <v>0</v>
      </c>
      <c r="J141">
        <f>IF($I141=1,SUMIFS(Registros!$I$2:$I$6000,Registros!$A$2:$A$6000,"CS",Registros!$B$2:$B$6000,$A141),0)</f>
        <v>0</v>
      </c>
      <c r="K141">
        <f>IF(COUNTIFS(Winback!$K$2:$K$300,$A141)&gt;0,1,0)</f>
        <v>0</v>
      </c>
      <c r="L141">
        <f>IF(AND($K141=1,LEFT($A141,3)="WB-"),SUMIFS(Winback!$D$2:$D$300,Winback!$K$2:$K$300,$A141),0)</f>
        <v>0</v>
      </c>
      <c r="M141">
        <f>IF(OR($E141=1,$G141=1,SUMIFS(Registros!$J$2:$J$6000,Registros!$B$2:$B$6000,$A141)&gt;0),1,0)</f>
        <v>1</v>
      </c>
      <c r="N141">
        <f>IF($J141&gt;0,1,IF(COUNTIFS(Registros!$A$2:$A$6000,"CS",Registros!$B$2:$B$6000,$A141,Registros!$K$2:$K$6000,"&lt;&gt;")&gt;0,1,0))</f>
        <v>0</v>
      </c>
      <c r="O141" t="str">
        <f t="shared" si="10"/>
        <v>SOLO MÓVIL</v>
      </c>
      <c r="P141" t="str">
        <f t="shared" si="11"/>
        <v>Ofrecer fijo + internet (FLBBTV)</v>
      </c>
      <c r="Q141">
        <f t="shared" si="12"/>
        <v>31.5</v>
      </c>
      <c r="R141" t="str">
        <f>IFERROR(VLOOKUP($A141,Registros!$B$2:$G$6000,6,0),IFERROR(INDEX(Winback!$C$2:$C$300,MATCH($A141,Winback!$K$2:$K$300,0)),""))</f>
        <v>Karla Mc Intryre</v>
      </c>
      <c r="S141" t="str">
        <f t="shared" si="13"/>
        <v>NP</v>
      </c>
      <c r="T141">
        <f t="shared" si="14"/>
        <v>1</v>
      </c>
    </row>
    <row r="142" spans="1:20" x14ac:dyDescent="0.35">
      <c r="A142" t="s">
        <v>729</v>
      </c>
      <c r="B142" t="s">
        <v>730</v>
      </c>
      <c r="C142" t="s">
        <v>731</v>
      </c>
      <c r="D142" t="s">
        <v>732</v>
      </c>
      <c r="E142">
        <f>IF(COUNTIFS(Registros!$A$2:$A$6000,"NP",Registros!$B$2:$B$6000,$A142)&gt;0,1,0)</f>
        <v>1</v>
      </c>
      <c r="F142">
        <f>IF($E142=1,SUMIFS(Registros!$F$2:$F$6000,Registros!$A$2:$A$6000,"NP",Registros!$B$2:$B$6000,$A142),0)</f>
        <v>15</v>
      </c>
      <c r="G142">
        <f>IF(COUNTIFS(Registros!$A$2:$A$6000,"MOV",Registros!$B$2:$B$6000,$A142)&gt;0,1,0)</f>
        <v>0</v>
      </c>
      <c r="H142">
        <f>IF($G142=1,SUMIFS(Registros!$F$2:$F$6000,Registros!$A$2:$A$6000,"MOV",Registros!$B$2:$B$6000,$A142),0)</f>
        <v>0</v>
      </c>
      <c r="I142">
        <f>IF(COUNTIFS(Registros!$A$2:$A$6000,"CS",Registros!$B$2:$B$6000,$A142)&gt;0,1,0)</f>
        <v>0</v>
      </c>
      <c r="J142">
        <f>IF($I142=1,SUMIFS(Registros!$I$2:$I$6000,Registros!$A$2:$A$6000,"CS",Registros!$B$2:$B$6000,$A142),0)</f>
        <v>0</v>
      </c>
      <c r="K142">
        <f>IF(COUNTIFS(Winback!$K$2:$K$300,$A142)&gt;0,1,0)</f>
        <v>0</v>
      </c>
      <c r="L142">
        <f>IF(AND($K142=1,LEFT($A142,3)="WB-"),SUMIFS(Winback!$D$2:$D$300,Winback!$K$2:$K$300,$A142),0)</f>
        <v>0</v>
      </c>
      <c r="M142">
        <f>IF(OR($E142=1,$G142=1,SUMIFS(Registros!$J$2:$J$6000,Registros!$B$2:$B$6000,$A142)&gt;0),1,0)</f>
        <v>1</v>
      </c>
      <c r="N142">
        <f>IF($J142&gt;0,1,IF(COUNTIFS(Registros!$A$2:$A$6000,"CS",Registros!$B$2:$B$6000,$A142,Registros!$K$2:$K$6000,"&lt;&gt;")&gt;0,1,0))</f>
        <v>0</v>
      </c>
      <c r="O142" t="str">
        <f t="shared" si="10"/>
        <v>SOLO MÓVIL</v>
      </c>
      <c r="P142" t="str">
        <f t="shared" si="11"/>
        <v>Ofrecer fijo + internet (FLBBTV)</v>
      </c>
      <c r="Q142">
        <f t="shared" si="12"/>
        <v>15</v>
      </c>
      <c r="R142" t="str">
        <f>IFERROR(VLOOKUP($A142,Registros!$B$2:$G$6000,6,0),IFERROR(INDEX(Winback!$C$2:$C$300,MATCH($A142,Winback!$K$2:$K$300,0)),""))</f>
        <v>Michelle Zambrano</v>
      </c>
      <c r="S142" t="str">
        <f t="shared" si="13"/>
        <v>NP</v>
      </c>
      <c r="T142">
        <f t="shared" si="14"/>
        <v>1</v>
      </c>
    </row>
    <row r="143" spans="1:20" x14ac:dyDescent="0.35">
      <c r="A143" t="s">
        <v>734</v>
      </c>
      <c r="B143" t="s">
        <v>735</v>
      </c>
      <c r="C143" t="s">
        <v>736</v>
      </c>
      <c r="D143" t="s">
        <v>737</v>
      </c>
      <c r="E143">
        <f>IF(COUNTIFS(Registros!$A$2:$A$6000,"NP",Registros!$B$2:$B$6000,$A143)&gt;0,1,0)</f>
        <v>1</v>
      </c>
      <c r="F143">
        <f>IF($E143=1,SUMIFS(Registros!$F$2:$F$6000,Registros!$A$2:$A$6000,"NP",Registros!$B$2:$B$6000,$A143),0)</f>
        <v>20.75</v>
      </c>
      <c r="G143">
        <f>IF(COUNTIFS(Registros!$A$2:$A$6000,"MOV",Registros!$B$2:$B$6000,$A143)&gt;0,1,0)</f>
        <v>0</v>
      </c>
      <c r="H143">
        <f>IF($G143=1,SUMIFS(Registros!$F$2:$F$6000,Registros!$A$2:$A$6000,"MOV",Registros!$B$2:$B$6000,$A143),0)</f>
        <v>0</v>
      </c>
      <c r="I143">
        <f>IF(COUNTIFS(Registros!$A$2:$A$6000,"CS",Registros!$B$2:$B$6000,$A143)&gt;0,1,0)</f>
        <v>0</v>
      </c>
      <c r="J143">
        <f>IF($I143=1,SUMIFS(Registros!$I$2:$I$6000,Registros!$A$2:$A$6000,"CS",Registros!$B$2:$B$6000,$A143),0)</f>
        <v>0</v>
      </c>
      <c r="K143">
        <f>IF(COUNTIFS(Winback!$K$2:$K$300,$A143)&gt;0,1,0)</f>
        <v>0</v>
      </c>
      <c r="L143">
        <f>IF(AND($K143=1,LEFT($A143,3)="WB-"),SUMIFS(Winback!$D$2:$D$300,Winback!$K$2:$K$300,$A143),0)</f>
        <v>0</v>
      </c>
      <c r="M143">
        <f>IF(OR($E143=1,$G143=1,SUMIFS(Registros!$J$2:$J$6000,Registros!$B$2:$B$6000,$A143)&gt;0),1,0)</f>
        <v>1</v>
      </c>
      <c r="N143">
        <f>IF($J143&gt;0,1,IF(COUNTIFS(Registros!$A$2:$A$6000,"CS",Registros!$B$2:$B$6000,$A143,Registros!$K$2:$K$6000,"&lt;&gt;")&gt;0,1,0))</f>
        <v>0</v>
      </c>
      <c r="O143" t="str">
        <f t="shared" si="10"/>
        <v>SOLO MÓVIL</v>
      </c>
      <c r="P143" t="str">
        <f t="shared" si="11"/>
        <v>Ofrecer fijo + internet (FLBBTV)</v>
      </c>
      <c r="Q143">
        <f t="shared" si="12"/>
        <v>20.75</v>
      </c>
      <c r="R143" t="str">
        <f>IFERROR(VLOOKUP($A143,Registros!$B$2:$G$6000,6,0),IFERROR(INDEX(Winback!$C$2:$C$300,MATCH($A143,Winback!$K$2:$K$300,0)),""))</f>
        <v>Ines Lizbeth Trujillo</v>
      </c>
      <c r="S143" t="str">
        <f t="shared" si="13"/>
        <v>NP</v>
      </c>
      <c r="T143">
        <f t="shared" si="14"/>
        <v>1</v>
      </c>
    </row>
    <row r="144" spans="1:20" x14ac:dyDescent="0.35">
      <c r="A144" t="s">
        <v>739</v>
      </c>
      <c r="B144" t="s">
        <v>740</v>
      </c>
      <c r="C144" t="s">
        <v>741</v>
      </c>
      <c r="D144" t="s">
        <v>742</v>
      </c>
      <c r="E144">
        <f>IF(COUNTIFS(Registros!$A$2:$A$6000,"NP",Registros!$B$2:$B$6000,$A144)&gt;0,1,0)</f>
        <v>1</v>
      </c>
      <c r="F144">
        <f>IF($E144=1,SUMIFS(Registros!$F$2:$F$6000,Registros!$A$2:$A$6000,"NP",Registros!$B$2:$B$6000,$A144),0)</f>
        <v>44</v>
      </c>
      <c r="G144">
        <f>IF(COUNTIFS(Registros!$A$2:$A$6000,"MOV",Registros!$B$2:$B$6000,$A144)&gt;0,1,0)</f>
        <v>0</v>
      </c>
      <c r="H144">
        <f>IF($G144=1,SUMIFS(Registros!$F$2:$F$6000,Registros!$A$2:$A$6000,"MOV",Registros!$B$2:$B$6000,$A144),0)</f>
        <v>0</v>
      </c>
      <c r="I144">
        <f>IF(COUNTIFS(Registros!$A$2:$A$6000,"CS",Registros!$B$2:$B$6000,$A144)&gt;0,1,0)</f>
        <v>0</v>
      </c>
      <c r="J144">
        <f>IF($I144=1,SUMIFS(Registros!$I$2:$I$6000,Registros!$A$2:$A$6000,"CS",Registros!$B$2:$B$6000,$A144),0)</f>
        <v>0</v>
      </c>
      <c r="K144">
        <f>IF(COUNTIFS(Winback!$K$2:$K$300,$A144)&gt;0,1,0)</f>
        <v>0</v>
      </c>
      <c r="L144">
        <f>IF(AND($K144=1,LEFT($A144,3)="WB-"),SUMIFS(Winback!$D$2:$D$300,Winback!$K$2:$K$300,$A144),0)</f>
        <v>0</v>
      </c>
      <c r="M144">
        <f>IF(OR($E144=1,$G144=1,SUMIFS(Registros!$J$2:$J$6000,Registros!$B$2:$B$6000,$A144)&gt;0),1,0)</f>
        <v>1</v>
      </c>
      <c r="N144">
        <f>IF($J144&gt;0,1,IF(COUNTIFS(Registros!$A$2:$A$6000,"CS",Registros!$B$2:$B$6000,$A144,Registros!$K$2:$K$6000,"&lt;&gt;")&gt;0,1,0))</f>
        <v>0</v>
      </c>
      <c r="O144" t="str">
        <f t="shared" si="10"/>
        <v>SOLO MÓVIL</v>
      </c>
      <c r="P144" t="str">
        <f t="shared" si="11"/>
        <v>Ofrecer fijo + internet (FLBBTV)</v>
      </c>
      <c r="Q144">
        <f t="shared" si="12"/>
        <v>44</v>
      </c>
      <c r="R144" t="str">
        <f>IFERROR(VLOOKUP($A144,Registros!$B$2:$G$6000,6,0),IFERROR(INDEX(Winback!$C$2:$C$300,MATCH($A144,Winback!$K$2:$K$300,0)),""))</f>
        <v>Alejandra Mabel Hawkins</v>
      </c>
      <c r="S144" t="str">
        <f t="shared" si="13"/>
        <v>NP</v>
      </c>
      <c r="T144">
        <f t="shared" si="14"/>
        <v>1</v>
      </c>
    </row>
    <row r="145" spans="1:20" x14ac:dyDescent="0.35">
      <c r="A145" t="s">
        <v>744</v>
      </c>
      <c r="B145" t="s">
        <v>745</v>
      </c>
      <c r="C145" t="s">
        <v>746</v>
      </c>
      <c r="D145" t="s">
        <v>747</v>
      </c>
      <c r="E145">
        <f>IF(COUNTIFS(Registros!$A$2:$A$6000,"NP",Registros!$B$2:$B$6000,$A145)&gt;0,1,0)</f>
        <v>1</v>
      </c>
      <c r="F145">
        <f>IF($E145=1,SUMIFS(Registros!$F$2:$F$6000,Registros!$A$2:$A$6000,"NP",Registros!$B$2:$B$6000,$A145),0)</f>
        <v>14.99</v>
      </c>
      <c r="G145">
        <f>IF(COUNTIFS(Registros!$A$2:$A$6000,"MOV",Registros!$B$2:$B$6000,$A145)&gt;0,1,0)</f>
        <v>0</v>
      </c>
      <c r="H145">
        <f>IF($G145=1,SUMIFS(Registros!$F$2:$F$6000,Registros!$A$2:$A$6000,"MOV",Registros!$B$2:$B$6000,$A145),0)</f>
        <v>0</v>
      </c>
      <c r="I145">
        <f>IF(COUNTIFS(Registros!$A$2:$A$6000,"CS",Registros!$B$2:$B$6000,$A145)&gt;0,1,0)</f>
        <v>0</v>
      </c>
      <c r="J145">
        <f>IF($I145=1,SUMIFS(Registros!$I$2:$I$6000,Registros!$A$2:$A$6000,"CS",Registros!$B$2:$B$6000,$A145),0)</f>
        <v>0</v>
      </c>
      <c r="K145">
        <f>IF(COUNTIFS(Winback!$K$2:$K$300,$A145)&gt;0,1,0)</f>
        <v>0</v>
      </c>
      <c r="L145">
        <f>IF(AND($K145=1,LEFT($A145,3)="WB-"),SUMIFS(Winback!$D$2:$D$300,Winback!$K$2:$K$300,$A145),0)</f>
        <v>0</v>
      </c>
      <c r="M145">
        <f>IF(OR($E145=1,$G145=1,SUMIFS(Registros!$J$2:$J$6000,Registros!$B$2:$B$6000,$A145)&gt;0),1,0)</f>
        <v>1</v>
      </c>
      <c r="N145">
        <f>IF($J145&gt;0,1,IF(COUNTIFS(Registros!$A$2:$A$6000,"CS",Registros!$B$2:$B$6000,$A145,Registros!$K$2:$K$6000,"&lt;&gt;")&gt;0,1,0))</f>
        <v>0</v>
      </c>
      <c r="O145" t="str">
        <f t="shared" si="10"/>
        <v>SOLO MÓVIL</v>
      </c>
      <c r="P145" t="str">
        <f t="shared" si="11"/>
        <v>Ofrecer fijo + internet (FLBBTV)</v>
      </c>
      <c r="Q145">
        <f t="shared" si="12"/>
        <v>14.99</v>
      </c>
      <c r="R145" t="str">
        <f>IFERROR(VLOOKUP($A145,Registros!$B$2:$G$6000,6,0),IFERROR(INDEX(Winback!$C$2:$C$300,MATCH($A145,Winback!$K$2:$K$300,0)),""))</f>
        <v>Maria Fernanda</v>
      </c>
      <c r="S145" t="str">
        <f t="shared" si="13"/>
        <v>NP</v>
      </c>
      <c r="T145">
        <f t="shared" si="14"/>
        <v>1</v>
      </c>
    </row>
    <row r="146" spans="1:20" x14ac:dyDescent="0.35">
      <c r="A146" t="s">
        <v>749</v>
      </c>
      <c r="B146" t="s">
        <v>750</v>
      </c>
      <c r="C146" t="s">
        <v>751</v>
      </c>
      <c r="D146" t="s">
        <v>752</v>
      </c>
      <c r="E146">
        <f>IF(COUNTIFS(Registros!$A$2:$A$6000,"NP",Registros!$B$2:$B$6000,$A146)&gt;0,1,0)</f>
        <v>1</v>
      </c>
      <c r="F146">
        <f>IF($E146=1,SUMIFS(Registros!$F$2:$F$6000,Registros!$A$2:$A$6000,"NP",Registros!$B$2:$B$6000,$A146),0)</f>
        <v>23.95</v>
      </c>
      <c r="G146">
        <f>IF(COUNTIFS(Registros!$A$2:$A$6000,"MOV",Registros!$B$2:$B$6000,$A146)&gt;0,1,0)</f>
        <v>0</v>
      </c>
      <c r="H146">
        <f>IF($G146=1,SUMIFS(Registros!$F$2:$F$6000,Registros!$A$2:$A$6000,"MOV",Registros!$B$2:$B$6000,$A146),0)</f>
        <v>0</v>
      </c>
      <c r="I146">
        <f>IF(COUNTIFS(Registros!$A$2:$A$6000,"CS",Registros!$B$2:$B$6000,$A146)&gt;0,1,0)</f>
        <v>0</v>
      </c>
      <c r="J146">
        <f>IF($I146=1,SUMIFS(Registros!$I$2:$I$6000,Registros!$A$2:$A$6000,"CS",Registros!$B$2:$B$6000,$A146),0)</f>
        <v>0</v>
      </c>
      <c r="K146">
        <f>IF(COUNTIFS(Winback!$K$2:$K$300,$A146)&gt;0,1,0)</f>
        <v>0</v>
      </c>
      <c r="L146">
        <f>IF(AND($K146=1,LEFT($A146,3)="WB-"),SUMIFS(Winback!$D$2:$D$300,Winback!$K$2:$K$300,$A146),0)</f>
        <v>0</v>
      </c>
      <c r="M146">
        <f>IF(OR($E146=1,$G146=1,SUMIFS(Registros!$J$2:$J$6000,Registros!$B$2:$B$6000,$A146)&gt;0),1,0)</f>
        <v>1</v>
      </c>
      <c r="N146">
        <f>IF($J146&gt;0,1,IF(COUNTIFS(Registros!$A$2:$A$6000,"CS",Registros!$B$2:$B$6000,$A146,Registros!$K$2:$K$6000,"&lt;&gt;")&gt;0,1,0))</f>
        <v>0</v>
      </c>
      <c r="O146" t="str">
        <f t="shared" si="10"/>
        <v>SOLO MÓVIL</v>
      </c>
      <c r="P146" t="str">
        <f t="shared" si="11"/>
        <v>Ofrecer fijo + internet (FLBBTV)</v>
      </c>
      <c r="Q146">
        <f t="shared" si="12"/>
        <v>23.95</v>
      </c>
      <c r="R146" t="str">
        <f>IFERROR(VLOOKUP($A146,Registros!$B$2:$G$6000,6,0),IFERROR(INDEX(Winback!$C$2:$C$300,MATCH($A146,Winback!$K$2:$K$300,0)),""))</f>
        <v>Yarelis Tulloch</v>
      </c>
      <c r="S146" t="str">
        <f t="shared" si="13"/>
        <v>NP</v>
      </c>
      <c r="T146">
        <f t="shared" si="14"/>
        <v>1</v>
      </c>
    </row>
    <row r="147" spans="1:20" x14ac:dyDescent="0.35">
      <c r="A147" t="s">
        <v>754</v>
      </c>
      <c r="B147" t="s">
        <v>755</v>
      </c>
      <c r="C147" t="s">
        <v>756</v>
      </c>
      <c r="D147" t="s">
        <v>757</v>
      </c>
      <c r="E147">
        <f>IF(COUNTIFS(Registros!$A$2:$A$6000,"NP",Registros!$B$2:$B$6000,$A147)&gt;0,1,0)</f>
        <v>1</v>
      </c>
      <c r="F147">
        <f>IF($E147=1,SUMIFS(Registros!$F$2:$F$6000,Registros!$A$2:$A$6000,"NP",Registros!$B$2:$B$6000,$A147),0)</f>
        <v>73.25</v>
      </c>
      <c r="G147">
        <f>IF(COUNTIFS(Registros!$A$2:$A$6000,"MOV",Registros!$B$2:$B$6000,$A147)&gt;0,1,0)</f>
        <v>0</v>
      </c>
      <c r="H147">
        <f>IF($G147=1,SUMIFS(Registros!$F$2:$F$6000,Registros!$A$2:$A$6000,"MOV",Registros!$B$2:$B$6000,$A147),0)</f>
        <v>0</v>
      </c>
      <c r="I147">
        <f>IF(COUNTIFS(Registros!$A$2:$A$6000,"CS",Registros!$B$2:$B$6000,$A147)&gt;0,1,0)</f>
        <v>0</v>
      </c>
      <c r="J147">
        <f>IF($I147=1,SUMIFS(Registros!$I$2:$I$6000,Registros!$A$2:$A$6000,"CS",Registros!$B$2:$B$6000,$A147),0)</f>
        <v>0</v>
      </c>
      <c r="K147">
        <f>IF(COUNTIFS(Winback!$K$2:$K$300,$A147)&gt;0,1,0)</f>
        <v>0</v>
      </c>
      <c r="L147">
        <f>IF(AND($K147=1,LEFT($A147,3)="WB-"),SUMIFS(Winback!$D$2:$D$300,Winback!$K$2:$K$300,$A147),0)</f>
        <v>0</v>
      </c>
      <c r="M147">
        <f>IF(OR($E147=1,$G147=1,SUMIFS(Registros!$J$2:$J$6000,Registros!$B$2:$B$6000,$A147)&gt;0),1,0)</f>
        <v>1</v>
      </c>
      <c r="N147">
        <f>IF($J147&gt;0,1,IF(COUNTIFS(Registros!$A$2:$A$6000,"CS",Registros!$B$2:$B$6000,$A147,Registros!$K$2:$K$6000,"&lt;&gt;")&gt;0,1,0))</f>
        <v>0</v>
      </c>
      <c r="O147" t="str">
        <f t="shared" si="10"/>
        <v>SOLO MÓVIL</v>
      </c>
      <c r="P147" t="str">
        <f t="shared" si="11"/>
        <v>Ofrecer fijo + internet (FLBBTV)</v>
      </c>
      <c r="Q147">
        <f t="shared" si="12"/>
        <v>73.25</v>
      </c>
      <c r="R147" t="str">
        <f>IFERROR(VLOOKUP($A147,Registros!$B$2:$G$6000,6,0),IFERROR(INDEX(Winback!$C$2:$C$300,MATCH($A147,Winback!$K$2:$K$300,0)),""))</f>
        <v>Abril Aparicio</v>
      </c>
      <c r="S147" t="str">
        <f t="shared" si="13"/>
        <v>NP</v>
      </c>
      <c r="T147">
        <f t="shared" si="14"/>
        <v>1</v>
      </c>
    </row>
    <row r="148" spans="1:20" x14ac:dyDescent="0.35">
      <c r="A148" t="s">
        <v>759</v>
      </c>
      <c r="B148" t="s">
        <v>760</v>
      </c>
      <c r="C148" t="s">
        <v>761</v>
      </c>
      <c r="D148" t="s">
        <v>762</v>
      </c>
      <c r="E148">
        <f>IF(COUNTIFS(Registros!$A$2:$A$6000,"NP",Registros!$B$2:$B$6000,$A148)&gt;0,1,0)</f>
        <v>1</v>
      </c>
      <c r="F148">
        <f>IF($E148=1,SUMIFS(Registros!$F$2:$F$6000,Registros!$A$2:$A$6000,"NP",Registros!$B$2:$B$6000,$A148),0)</f>
        <v>22</v>
      </c>
      <c r="G148">
        <f>IF(COUNTIFS(Registros!$A$2:$A$6000,"MOV",Registros!$B$2:$B$6000,$A148)&gt;0,1,0)</f>
        <v>0</v>
      </c>
      <c r="H148">
        <f>IF($G148=1,SUMIFS(Registros!$F$2:$F$6000,Registros!$A$2:$A$6000,"MOV",Registros!$B$2:$B$6000,$A148),0)</f>
        <v>0</v>
      </c>
      <c r="I148">
        <f>IF(COUNTIFS(Registros!$A$2:$A$6000,"CS",Registros!$B$2:$B$6000,$A148)&gt;0,1,0)</f>
        <v>0</v>
      </c>
      <c r="J148">
        <f>IF($I148=1,SUMIFS(Registros!$I$2:$I$6000,Registros!$A$2:$A$6000,"CS",Registros!$B$2:$B$6000,$A148),0)</f>
        <v>0</v>
      </c>
      <c r="K148">
        <f>IF(COUNTIFS(Winback!$K$2:$K$300,$A148)&gt;0,1,0)</f>
        <v>0</v>
      </c>
      <c r="L148">
        <f>IF(AND($K148=1,LEFT($A148,3)="WB-"),SUMIFS(Winback!$D$2:$D$300,Winback!$K$2:$K$300,$A148),0)</f>
        <v>0</v>
      </c>
      <c r="M148">
        <f>IF(OR($E148=1,$G148=1,SUMIFS(Registros!$J$2:$J$6000,Registros!$B$2:$B$6000,$A148)&gt;0),1,0)</f>
        <v>1</v>
      </c>
      <c r="N148">
        <f>IF($J148&gt;0,1,IF(COUNTIFS(Registros!$A$2:$A$6000,"CS",Registros!$B$2:$B$6000,$A148,Registros!$K$2:$K$6000,"&lt;&gt;")&gt;0,1,0))</f>
        <v>0</v>
      </c>
      <c r="O148" t="str">
        <f t="shared" si="10"/>
        <v>SOLO MÓVIL</v>
      </c>
      <c r="P148" t="str">
        <f t="shared" si="11"/>
        <v>Ofrecer fijo + internet (FLBBTV)</v>
      </c>
      <c r="Q148">
        <f t="shared" si="12"/>
        <v>22</v>
      </c>
      <c r="R148" t="str">
        <f>IFERROR(VLOOKUP($A148,Registros!$B$2:$G$6000,6,0),IFERROR(INDEX(Winback!$C$2:$C$300,MATCH($A148,Winback!$K$2:$K$300,0)),""))</f>
        <v>Yariela Galarce</v>
      </c>
      <c r="S148" t="str">
        <f t="shared" si="13"/>
        <v>NP</v>
      </c>
      <c r="T148">
        <f t="shared" si="14"/>
        <v>1</v>
      </c>
    </row>
    <row r="149" spans="1:20" x14ac:dyDescent="0.35">
      <c r="A149" t="s">
        <v>764</v>
      </c>
      <c r="B149" t="s">
        <v>765</v>
      </c>
      <c r="C149" t="s">
        <v>766</v>
      </c>
      <c r="D149" t="s">
        <v>767</v>
      </c>
      <c r="E149">
        <f>IF(COUNTIFS(Registros!$A$2:$A$6000,"NP",Registros!$B$2:$B$6000,$A149)&gt;0,1,0)</f>
        <v>1</v>
      </c>
      <c r="F149">
        <f>IF($E149=1,SUMIFS(Registros!$F$2:$F$6000,Registros!$A$2:$A$6000,"NP",Registros!$B$2:$B$6000,$A149),0)</f>
        <v>75</v>
      </c>
      <c r="G149">
        <f>IF(COUNTIFS(Registros!$A$2:$A$6000,"MOV",Registros!$B$2:$B$6000,$A149)&gt;0,1,0)</f>
        <v>0</v>
      </c>
      <c r="H149">
        <f>IF($G149=1,SUMIFS(Registros!$F$2:$F$6000,Registros!$A$2:$A$6000,"MOV",Registros!$B$2:$B$6000,$A149),0)</f>
        <v>0</v>
      </c>
      <c r="I149">
        <f>IF(COUNTIFS(Registros!$A$2:$A$6000,"CS",Registros!$B$2:$B$6000,$A149)&gt;0,1,0)</f>
        <v>0</v>
      </c>
      <c r="J149">
        <f>IF($I149=1,SUMIFS(Registros!$I$2:$I$6000,Registros!$A$2:$A$6000,"CS",Registros!$B$2:$B$6000,$A149),0)</f>
        <v>0</v>
      </c>
      <c r="K149">
        <f>IF(COUNTIFS(Winback!$K$2:$K$300,$A149)&gt;0,1,0)</f>
        <v>0</v>
      </c>
      <c r="L149">
        <f>IF(AND($K149=1,LEFT($A149,3)="WB-"),SUMIFS(Winback!$D$2:$D$300,Winback!$K$2:$K$300,$A149),0)</f>
        <v>0</v>
      </c>
      <c r="M149">
        <f>IF(OR($E149=1,$G149=1,SUMIFS(Registros!$J$2:$J$6000,Registros!$B$2:$B$6000,$A149)&gt;0),1,0)</f>
        <v>1</v>
      </c>
      <c r="N149">
        <f>IF($J149&gt;0,1,IF(COUNTIFS(Registros!$A$2:$A$6000,"CS",Registros!$B$2:$B$6000,$A149,Registros!$K$2:$K$6000,"&lt;&gt;")&gt;0,1,0))</f>
        <v>0</v>
      </c>
      <c r="O149" t="str">
        <f t="shared" si="10"/>
        <v>SOLO MÓVIL</v>
      </c>
      <c r="P149" t="str">
        <f t="shared" si="11"/>
        <v>Ofrecer fijo + internet (FLBBTV)</v>
      </c>
      <c r="Q149">
        <f t="shared" si="12"/>
        <v>75</v>
      </c>
      <c r="R149" t="str">
        <f>IFERROR(VLOOKUP($A149,Registros!$B$2:$G$6000,6,0),IFERROR(INDEX(Winback!$C$2:$C$300,MATCH($A149,Winback!$K$2:$K$300,0)),""))</f>
        <v>Nailyn Martinez</v>
      </c>
      <c r="S149" t="str">
        <f t="shared" si="13"/>
        <v>NP</v>
      </c>
      <c r="T149">
        <f t="shared" si="14"/>
        <v>1</v>
      </c>
    </row>
    <row r="150" spans="1:20" x14ac:dyDescent="0.35">
      <c r="A150" t="s">
        <v>769</v>
      </c>
      <c r="B150" t="s">
        <v>770</v>
      </c>
      <c r="C150" t="s">
        <v>771</v>
      </c>
      <c r="D150" t="s">
        <v>772</v>
      </c>
      <c r="E150">
        <f>IF(COUNTIFS(Registros!$A$2:$A$6000,"NP",Registros!$B$2:$B$6000,$A150)&gt;0,1,0)</f>
        <v>1</v>
      </c>
      <c r="F150">
        <f>IF($E150=1,SUMIFS(Registros!$F$2:$F$6000,Registros!$A$2:$A$6000,"NP",Registros!$B$2:$B$6000,$A150),0)</f>
        <v>62</v>
      </c>
      <c r="G150">
        <f>IF(COUNTIFS(Registros!$A$2:$A$6000,"MOV",Registros!$B$2:$B$6000,$A150)&gt;0,1,0)</f>
        <v>0</v>
      </c>
      <c r="H150">
        <f>IF($G150=1,SUMIFS(Registros!$F$2:$F$6000,Registros!$A$2:$A$6000,"MOV",Registros!$B$2:$B$6000,$A150),0)</f>
        <v>0</v>
      </c>
      <c r="I150">
        <f>IF(COUNTIFS(Registros!$A$2:$A$6000,"CS",Registros!$B$2:$B$6000,$A150)&gt;0,1,0)</f>
        <v>0</v>
      </c>
      <c r="J150">
        <f>IF($I150=1,SUMIFS(Registros!$I$2:$I$6000,Registros!$A$2:$A$6000,"CS",Registros!$B$2:$B$6000,$A150),0)</f>
        <v>0</v>
      </c>
      <c r="K150">
        <f>IF(COUNTIFS(Winback!$K$2:$K$300,$A150)&gt;0,1,0)</f>
        <v>0</v>
      </c>
      <c r="L150">
        <f>IF(AND($K150=1,LEFT($A150,3)="WB-"),SUMIFS(Winback!$D$2:$D$300,Winback!$K$2:$K$300,$A150),0)</f>
        <v>0</v>
      </c>
      <c r="M150">
        <f>IF(OR($E150=1,$G150=1,SUMIFS(Registros!$J$2:$J$6000,Registros!$B$2:$B$6000,$A150)&gt;0),1,0)</f>
        <v>1</v>
      </c>
      <c r="N150">
        <f>IF($J150&gt;0,1,IF(COUNTIFS(Registros!$A$2:$A$6000,"CS",Registros!$B$2:$B$6000,$A150,Registros!$K$2:$K$6000,"&lt;&gt;")&gt;0,1,0))</f>
        <v>0</v>
      </c>
      <c r="O150" t="str">
        <f t="shared" si="10"/>
        <v>SOLO MÓVIL</v>
      </c>
      <c r="P150" t="str">
        <f t="shared" si="11"/>
        <v>Ofrecer fijo + internet (FLBBTV)</v>
      </c>
      <c r="Q150">
        <f t="shared" si="12"/>
        <v>62</v>
      </c>
      <c r="R150" t="str">
        <f>IFERROR(VLOOKUP($A150,Registros!$B$2:$G$6000,6,0),IFERROR(INDEX(Winback!$C$2:$C$300,MATCH($A150,Winback!$K$2:$K$300,0)),""))</f>
        <v>Yamali Rodriguez</v>
      </c>
      <c r="S150" t="str">
        <f t="shared" si="13"/>
        <v>NP</v>
      </c>
      <c r="T150">
        <f t="shared" si="14"/>
        <v>1</v>
      </c>
    </row>
    <row r="151" spans="1:20" x14ac:dyDescent="0.35">
      <c r="A151" t="s">
        <v>774</v>
      </c>
      <c r="B151" t="s">
        <v>775</v>
      </c>
      <c r="C151" t="s">
        <v>776</v>
      </c>
      <c r="D151" t="s">
        <v>777</v>
      </c>
      <c r="E151">
        <f>IF(COUNTIFS(Registros!$A$2:$A$6000,"NP",Registros!$B$2:$B$6000,$A151)&gt;0,1,0)</f>
        <v>1</v>
      </c>
      <c r="F151">
        <f>IF($E151=1,SUMIFS(Registros!$F$2:$F$6000,Registros!$A$2:$A$6000,"NP",Registros!$B$2:$B$6000,$A151),0)</f>
        <v>44.95</v>
      </c>
      <c r="G151">
        <f>IF(COUNTIFS(Registros!$A$2:$A$6000,"MOV",Registros!$B$2:$B$6000,$A151)&gt;0,1,0)</f>
        <v>0</v>
      </c>
      <c r="H151">
        <f>IF($G151=1,SUMIFS(Registros!$F$2:$F$6000,Registros!$A$2:$A$6000,"MOV",Registros!$B$2:$B$6000,$A151),0)</f>
        <v>0</v>
      </c>
      <c r="I151">
        <f>IF(COUNTIFS(Registros!$A$2:$A$6000,"CS",Registros!$B$2:$B$6000,$A151)&gt;0,1,0)</f>
        <v>0</v>
      </c>
      <c r="J151">
        <f>IF($I151=1,SUMIFS(Registros!$I$2:$I$6000,Registros!$A$2:$A$6000,"CS",Registros!$B$2:$B$6000,$A151),0)</f>
        <v>0</v>
      </c>
      <c r="K151">
        <f>IF(COUNTIFS(Winback!$K$2:$K$300,$A151)&gt;0,1,0)</f>
        <v>0</v>
      </c>
      <c r="L151">
        <f>IF(AND($K151=1,LEFT($A151,3)="WB-"),SUMIFS(Winback!$D$2:$D$300,Winback!$K$2:$K$300,$A151),0)</f>
        <v>0</v>
      </c>
      <c r="M151">
        <f>IF(OR($E151=1,$G151=1,SUMIFS(Registros!$J$2:$J$6000,Registros!$B$2:$B$6000,$A151)&gt;0),1,0)</f>
        <v>1</v>
      </c>
      <c r="N151">
        <f>IF($J151&gt;0,1,IF(COUNTIFS(Registros!$A$2:$A$6000,"CS",Registros!$B$2:$B$6000,$A151,Registros!$K$2:$K$6000,"&lt;&gt;")&gt;0,1,0))</f>
        <v>0</v>
      </c>
      <c r="O151" t="str">
        <f t="shared" si="10"/>
        <v>SOLO MÓVIL</v>
      </c>
      <c r="P151" t="str">
        <f t="shared" si="11"/>
        <v>Ofrecer fijo + internet (FLBBTV)</v>
      </c>
      <c r="Q151">
        <f t="shared" si="12"/>
        <v>44.95</v>
      </c>
      <c r="R151" t="str">
        <f>IFERROR(VLOOKUP($A151,Registros!$B$2:$G$6000,6,0),IFERROR(INDEX(Winback!$C$2:$C$300,MATCH($A151,Winback!$K$2:$K$300,0)),""))</f>
        <v>Osiris Aguilar</v>
      </c>
      <c r="S151" t="str">
        <f t="shared" si="13"/>
        <v>NP</v>
      </c>
      <c r="T151">
        <f t="shared" si="14"/>
        <v>1</v>
      </c>
    </row>
    <row r="152" spans="1:20" x14ac:dyDescent="0.35">
      <c r="A152" t="s">
        <v>779</v>
      </c>
      <c r="B152" t="s">
        <v>780</v>
      </c>
      <c r="C152" t="s">
        <v>781</v>
      </c>
      <c r="D152" t="s">
        <v>782</v>
      </c>
      <c r="E152">
        <f>IF(COUNTIFS(Registros!$A$2:$A$6000,"NP",Registros!$B$2:$B$6000,$A152)&gt;0,1,0)</f>
        <v>1</v>
      </c>
      <c r="F152">
        <f>IF($E152=1,SUMIFS(Registros!$F$2:$F$6000,Registros!$A$2:$A$6000,"NP",Registros!$B$2:$B$6000,$A152),0)</f>
        <v>15</v>
      </c>
      <c r="G152">
        <f>IF(COUNTIFS(Registros!$A$2:$A$6000,"MOV",Registros!$B$2:$B$6000,$A152)&gt;0,1,0)</f>
        <v>0</v>
      </c>
      <c r="H152">
        <f>IF($G152=1,SUMIFS(Registros!$F$2:$F$6000,Registros!$A$2:$A$6000,"MOV",Registros!$B$2:$B$6000,$A152),0)</f>
        <v>0</v>
      </c>
      <c r="I152">
        <f>IF(COUNTIFS(Registros!$A$2:$A$6000,"CS",Registros!$B$2:$B$6000,$A152)&gt;0,1,0)</f>
        <v>0</v>
      </c>
      <c r="J152">
        <f>IF($I152=1,SUMIFS(Registros!$I$2:$I$6000,Registros!$A$2:$A$6000,"CS",Registros!$B$2:$B$6000,$A152),0)</f>
        <v>0</v>
      </c>
      <c r="K152">
        <f>IF(COUNTIFS(Winback!$K$2:$K$300,$A152)&gt;0,1,0)</f>
        <v>0</v>
      </c>
      <c r="L152">
        <f>IF(AND($K152=1,LEFT($A152,3)="WB-"),SUMIFS(Winback!$D$2:$D$300,Winback!$K$2:$K$300,$A152),0)</f>
        <v>0</v>
      </c>
      <c r="M152">
        <f>IF(OR($E152=1,$G152=1,SUMIFS(Registros!$J$2:$J$6000,Registros!$B$2:$B$6000,$A152)&gt;0),1,0)</f>
        <v>1</v>
      </c>
      <c r="N152">
        <f>IF($J152&gt;0,1,IF(COUNTIFS(Registros!$A$2:$A$6000,"CS",Registros!$B$2:$B$6000,$A152,Registros!$K$2:$K$6000,"&lt;&gt;")&gt;0,1,0))</f>
        <v>0</v>
      </c>
      <c r="O152" t="str">
        <f t="shared" si="10"/>
        <v>SOLO MÓVIL</v>
      </c>
      <c r="P152" t="str">
        <f t="shared" si="11"/>
        <v>Ofrecer fijo + internet (FLBBTV)</v>
      </c>
      <c r="Q152">
        <f t="shared" si="12"/>
        <v>15</v>
      </c>
      <c r="R152" t="str">
        <f>IFERROR(VLOOKUP($A152,Registros!$B$2:$G$6000,6,0),IFERROR(INDEX(Winback!$C$2:$C$300,MATCH($A152,Winback!$K$2:$K$300,0)),""))</f>
        <v>Karla Mc Intryre</v>
      </c>
      <c r="S152" t="str">
        <f t="shared" si="13"/>
        <v>NP</v>
      </c>
      <c r="T152">
        <f t="shared" si="14"/>
        <v>1</v>
      </c>
    </row>
    <row r="153" spans="1:20" x14ac:dyDescent="0.35">
      <c r="A153" t="s">
        <v>784</v>
      </c>
      <c r="B153" t="s">
        <v>785</v>
      </c>
      <c r="C153" t="s">
        <v>786</v>
      </c>
      <c r="D153" t="s">
        <v>787</v>
      </c>
      <c r="E153">
        <f>IF(COUNTIFS(Registros!$A$2:$A$6000,"NP",Registros!$B$2:$B$6000,$A153)&gt;0,1,0)</f>
        <v>1</v>
      </c>
      <c r="F153">
        <f>IF($E153=1,SUMIFS(Registros!$F$2:$F$6000,Registros!$A$2:$A$6000,"NP",Registros!$B$2:$B$6000,$A153),0)</f>
        <v>20</v>
      </c>
      <c r="G153">
        <f>IF(COUNTIFS(Registros!$A$2:$A$6000,"MOV",Registros!$B$2:$B$6000,$A153)&gt;0,1,0)</f>
        <v>0</v>
      </c>
      <c r="H153">
        <f>IF($G153=1,SUMIFS(Registros!$F$2:$F$6000,Registros!$A$2:$A$6000,"MOV",Registros!$B$2:$B$6000,$A153),0)</f>
        <v>0</v>
      </c>
      <c r="I153">
        <f>IF(COUNTIFS(Registros!$A$2:$A$6000,"CS",Registros!$B$2:$B$6000,$A153)&gt;0,1,0)</f>
        <v>0</v>
      </c>
      <c r="J153">
        <f>IF($I153=1,SUMIFS(Registros!$I$2:$I$6000,Registros!$A$2:$A$6000,"CS",Registros!$B$2:$B$6000,$A153),0)</f>
        <v>0</v>
      </c>
      <c r="K153">
        <f>IF(COUNTIFS(Winback!$K$2:$K$300,$A153)&gt;0,1,0)</f>
        <v>0</v>
      </c>
      <c r="L153">
        <f>IF(AND($K153=1,LEFT($A153,3)="WB-"),SUMIFS(Winback!$D$2:$D$300,Winback!$K$2:$K$300,$A153),0)</f>
        <v>0</v>
      </c>
      <c r="M153">
        <f>IF(OR($E153=1,$G153=1,SUMIFS(Registros!$J$2:$J$6000,Registros!$B$2:$B$6000,$A153)&gt;0),1,0)</f>
        <v>1</v>
      </c>
      <c r="N153">
        <f>IF($J153&gt;0,1,IF(COUNTIFS(Registros!$A$2:$A$6000,"CS",Registros!$B$2:$B$6000,$A153,Registros!$K$2:$K$6000,"&lt;&gt;")&gt;0,1,0))</f>
        <v>0</v>
      </c>
      <c r="O153" t="str">
        <f t="shared" si="10"/>
        <v>SOLO MÓVIL</v>
      </c>
      <c r="P153" t="str">
        <f t="shared" si="11"/>
        <v>Ofrecer fijo + internet (FLBBTV)</v>
      </c>
      <c r="Q153">
        <f t="shared" si="12"/>
        <v>20</v>
      </c>
      <c r="R153" t="str">
        <f>IFERROR(VLOOKUP($A153,Registros!$B$2:$G$6000,6,0),IFERROR(INDEX(Winback!$C$2:$C$300,MATCH($A153,Winback!$K$2:$K$300,0)),""))</f>
        <v>Solanye Acuña</v>
      </c>
      <c r="S153" t="str">
        <f t="shared" si="13"/>
        <v>NP</v>
      </c>
      <c r="T153">
        <f t="shared" si="14"/>
        <v>1</v>
      </c>
    </row>
    <row r="154" spans="1:20" x14ac:dyDescent="0.35">
      <c r="A154" t="s">
        <v>789</v>
      </c>
      <c r="B154" t="s">
        <v>790</v>
      </c>
      <c r="C154" t="s">
        <v>791</v>
      </c>
      <c r="D154" t="s">
        <v>792</v>
      </c>
      <c r="E154">
        <f>IF(COUNTIFS(Registros!$A$2:$A$6000,"NP",Registros!$B$2:$B$6000,$A154)&gt;0,1,0)</f>
        <v>1</v>
      </c>
      <c r="F154">
        <f>IF($E154=1,SUMIFS(Registros!$F$2:$F$6000,Registros!$A$2:$A$6000,"NP",Registros!$B$2:$B$6000,$A154),0)</f>
        <v>45</v>
      </c>
      <c r="G154">
        <f>IF(COUNTIFS(Registros!$A$2:$A$6000,"MOV",Registros!$B$2:$B$6000,$A154)&gt;0,1,0)</f>
        <v>0</v>
      </c>
      <c r="H154">
        <f>IF($G154=1,SUMIFS(Registros!$F$2:$F$6000,Registros!$A$2:$A$6000,"MOV",Registros!$B$2:$B$6000,$A154),0)</f>
        <v>0</v>
      </c>
      <c r="I154">
        <f>IF(COUNTIFS(Registros!$A$2:$A$6000,"CS",Registros!$B$2:$B$6000,$A154)&gt;0,1,0)</f>
        <v>0</v>
      </c>
      <c r="J154">
        <f>IF($I154=1,SUMIFS(Registros!$I$2:$I$6000,Registros!$A$2:$A$6000,"CS",Registros!$B$2:$B$6000,$A154),0)</f>
        <v>0</v>
      </c>
      <c r="K154">
        <f>IF(COUNTIFS(Winback!$K$2:$K$300,$A154)&gt;0,1,0)</f>
        <v>0</v>
      </c>
      <c r="L154">
        <f>IF(AND($K154=1,LEFT($A154,3)="WB-"),SUMIFS(Winback!$D$2:$D$300,Winback!$K$2:$K$300,$A154),0)</f>
        <v>0</v>
      </c>
      <c r="M154">
        <f>IF(OR($E154=1,$G154=1,SUMIFS(Registros!$J$2:$J$6000,Registros!$B$2:$B$6000,$A154)&gt;0),1,0)</f>
        <v>1</v>
      </c>
      <c r="N154">
        <f>IF($J154&gt;0,1,IF(COUNTIFS(Registros!$A$2:$A$6000,"CS",Registros!$B$2:$B$6000,$A154,Registros!$K$2:$K$6000,"&lt;&gt;")&gt;0,1,0))</f>
        <v>0</v>
      </c>
      <c r="O154" t="str">
        <f t="shared" si="10"/>
        <v>SOLO MÓVIL</v>
      </c>
      <c r="P154" t="str">
        <f t="shared" si="11"/>
        <v>Ofrecer fijo + internet (FLBBTV)</v>
      </c>
      <c r="Q154">
        <f t="shared" si="12"/>
        <v>45</v>
      </c>
      <c r="R154" t="str">
        <f>IFERROR(VLOOKUP($A154,Registros!$B$2:$G$6000,6,0),IFERROR(INDEX(Winback!$C$2:$C$300,MATCH($A154,Winback!$K$2:$K$300,0)),""))</f>
        <v>Michelle Zambrano</v>
      </c>
      <c r="S154" t="str">
        <f t="shared" si="13"/>
        <v>NP</v>
      </c>
      <c r="T154">
        <f t="shared" si="14"/>
        <v>1</v>
      </c>
    </row>
    <row r="155" spans="1:20" x14ac:dyDescent="0.35">
      <c r="A155" t="s">
        <v>794</v>
      </c>
      <c r="B155" t="s">
        <v>795</v>
      </c>
      <c r="C155" t="s">
        <v>796</v>
      </c>
      <c r="D155" t="s">
        <v>797</v>
      </c>
      <c r="E155">
        <f>IF(COUNTIFS(Registros!$A$2:$A$6000,"NP",Registros!$B$2:$B$6000,$A155)&gt;0,1,0)</f>
        <v>1</v>
      </c>
      <c r="F155">
        <f>IF($E155=1,SUMIFS(Registros!$F$2:$F$6000,Registros!$A$2:$A$6000,"NP",Registros!$B$2:$B$6000,$A155),0)</f>
        <v>108</v>
      </c>
      <c r="G155">
        <f>IF(COUNTIFS(Registros!$A$2:$A$6000,"MOV",Registros!$B$2:$B$6000,$A155)&gt;0,1,0)</f>
        <v>0</v>
      </c>
      <c r="H155">
        <f>IF($G155=1,SUMIFS(Registros!$F$2:$F$6000,Registros!$A$2:$A$6000,"MOV",Registros!$B$2:$B$6000,$A155),0)</f>
        <v>0</v>
      </c>
      <c r="I155">
        <f>IF(COUNTIFS(Registros!$A$2:$A$6000,"CS",Registros!$B$2:$B$6000,$A155)&gt;0,1,0)</f>
        <v>0</v>
      </c>
      <c r="J155">
        <f>IF($I155=1,SUMIFS(Registros!$I$2:$I$6000,Registros!$A$2:$A$6000,"CS",Registros!$B$2:$B$6000,$A155),0)</f>
        <v>0</v>
      </c>
      <c r="K155">
        <f>IF(COUNTIFS(Winback!$K$2:$K$300,$A155)&gt;0,1,0)</f>
        <v>0</v>
      </c>
      <c r="L155">
        <f>IF(AND($K155=1,LEFT($A155,3)="WB-"),SUMIFS(Winback!$D$2:$D$300,Winback!$K$2:$K$300,$A155),0)</f>
        <v>0</v>
      </c>
      <c r="M155">
        <f>IF(OR($E155=1,$G155=1,SUMIFS(Registros!$J$2:$J$6000,Registros!$B$2:$B$6000,$A155)&gt;0),1,0)</f>
        <v>1</v>
      </c>
      <c r="N155">
        <f>IF($J155&gt;0,1,IF(COUNTIFS(Registros!$A$2:$A$6000,"CS",Registros!$B$2:$B$6000,$A155,Registros!$K$2:$K$6000,"&lt;&gt;")&gt;0,1,0))</f>
        <v>0</v>
      </c>
      <c r="O155" t="str">
        <f t="shared" si="10"/>
        <v>SOLO MÓVIL</v>
      </c>
      <c r="P155" t="str">
        <f t="shared" si="11"/>
        <v>Ofrecer fijo + internet (FLBBTV)</v>
      </c>
      <c r="Q155">
        <f t="shared" si="12"/>
        <v>108</v>
      </c>
      <c r="R155" t="str">
        <f>IFERROR(VLOOKUP($A155,Registros!$B$2:$G$6000,6,0),IFERROR(INDEX(Winback!$C$2:$C$300,MATCH($A155,Winback!$K$2:$K$300,0)),""))</f>
        <v>Ines Lizbeth Trujillo</v>
      </c>
      <c r="S155" t="str">
        <f t="shared" si="13"/>
        <v>NP</v>
      </c>
      <c r="T155">
        <f t="shared" si="14"/>
        <v>1</v>
      </c>
    </row>
    <row r="156" spans="1:20" x14ac:dyDescent="0.35">
      <c r="A156" t="s">
        <v>799</v>
      </c>
      <c r="B156" t="s">
        <v>800</v>
      </c>
      <c r="C156" t="s">
        <v>801</v>
      </c>
      <c r="D156" t="s">
        <v>802</v>
      </c>
      <c r="E156">
        <f>IF(COUNTIFS(Registros!$A$2:$A$6000,"NP",Registros!$B$2:$B$6000,$A156)&gt;0,1,0)</f>
        <v>1</v>
      </c>
      <c r="F156">
        <f>IF($E156=1,SUMIFS(Registros!$F$2:$F$6000,Registros!$A$2:$A$6000,"NP",Registros!$B$2:$B$6000,$A156),0)</f>
        <v>57.5</v>
      </c>
      <c r="G156">
        <f>IF(COUNTIFS(Registros!$A$2:$A$6000,"MOV",Registros!$B$2:$B$6000,$A156)&gt;0,1,0)</f>
        <v>0</v>
      </c>
      <c r="H156">
        <f>IF($G156=1,SUMIFS(Registros!$F$2:$F$6000,Registros!$A$2:$A$6000,"MOV",Registros!$B$2:$B$6000,$A156),0)</f>
        <v>0</v>
      </c>
      <c r="I156">
        <f>IF(COUNTIFS(Registros!$A$2:$A$6000,"CS",Registros!$B$2:$B$6000,$A156)&gt;0,1,0)</f>
        <v>0</v>
      </c>
      <c r="J156">
        <f>IF($I156=1,SUMIFS(Registros!$I$2:$I$6000,Registros!$A$2:$A$6000,"CS",Registros!$B$2:$B$6000,$A156),0)</f>
        <v>0</v>
      </c>
      <c r="K156">
        <f>IF(COUNTIFS(Winback!$K$2:$K$300,$A156)&gt;0,1,0)</f>
        <v>0</v>
      </c>
      <c r="L156">
        <f>IF(AND($K156=1,LEFT($A156,3)="WB-"),SUMIFS(Winback!$D$2:$D$300,Winback!$K$2:$K$300,$A156),0)</f>
        <v>0</v>
      </c>
      <c r="M156">
        <f>IF(OR($E156=1,$G156=1,SUMIFS(Registros!$J$2:$J$6000,Registros!$B$2:$B$6000,$A156)&gt;0),1,0)</f>
        <v>1</v>
      </c>
      <c r="N156">
        <f>IF($J156&gt;0,1,IF(COUNTIFS(Registros!$A$2:$A$6000,"CS",Registros!$B$2:$B$6000,$A156,Registros!$K$2:$K$6000,"&lt;&gt;")&gt;0,1,0))</f>
        <v>0</v>
      </c>
      <c r="O156" t="str">
        <f t="shared" si="10"/>
        <v>SOLO MÓVIL</v>
      </c>
      <c r="P156" t="str">
        <f t="shared" si="11"/>
        <v>Ofrecer fijo + internet (FLBBTV)</v>
      </c>
      <c r="Q156">
        <f t="shared" si="12"/>
        <v>57.5</v>
      </c>
      <c r="R156" t="str">
        <f>IFERROR(VLOOKUP($A156,Registros!$B$2:$G$6000,6,0),IFERROR(INDEX(Winback!$C$2:$C$300,MATCH($A156,Winback!$K$2:$K$300,0)),""))</f>
        <v>Alejandra Mabel Hawkins</v>
      </c>
      <c r="S156" t="str">
        <f t="shared" si="13"/>
        <v>NP</v>
      </c>
      <c r="T156">
        <f t="shared" si="14"/>
        <v>1</v>
      </c>
    </row>
    <row r="157" spans="1:20" x14ac:dyDescent="0.35">
      <c r="A157" t="s">
        <v>804</v>
      </c>
      <c r="B157" t="s">
        <v>805</v>
      </c>
      <c r="C157" t="s">
        <v>806</v>
      </c>
      <c r="D157" t="s">
        <v>807</v>
      </c>
      <c r="E157">
        <f>IF(COUNTIFS(Registros!$A$2:$A$6000,"NP",Registros!$B$2:$B$6000,$A157)&gt;0,1,0)</f>
        <v>1</v>
      </c>
      <c r="F157">
        <f>IF($E157=1,SUMIFS(Registros!$F$2:$F$6000,Registros!$A$2:$A$6000,"NP",Registros!$B$2:$B$6000,$A157),0)</f>
        <v>20.75</v>
      </c>
      <c r="G157">
        <f>IF(COUNTIFS(Registros!$A$2:$A$6000,"MOV",Registros!$B$2:$B$6000,$A157)&gt;0,1,0)</f>
        <v>0</v>
      </c>
      <c r="H157">
        <f>IF($G157=1,SUMIFS(Registros!$F$2:$F$6000,Registros!$A$2:$A$6000,"MOV",Registros!$B$2:$B$6000,$A157),0)</f>
        <v>0</v>
      </c>
      <c r="I157">
        <f>IF(COUNTIFS(Registros!$A$2:$A$6000,"CS",Registros!$B$2:$B$6000,$A157)&gt;0,1,0)</f>
        <v>0</v>
      </c>
      <c r="J157">
        <f>IF($I157=1,SUMIFS(Registros!$I$2:$I$6000,Registros!$A$2:$A$6000,"CS",Registros!$B$2:$B$6000,$A157),0)</f>
        <v>0</v>
      </c>
      <c r="K157">
        <f>IF(COUNTIFS(Winback!$K$2:$K$300,$A157)&gt;0,1,0)</f>
        <v>0</v>
      </c>
      <c r="L157">
        <f>IF(AND($K157=1,LEFT($A157,3)="WB-"),SUMIFS(Winback!$D$2:$D$300,Winback!$K$2:$K$300,$A157),0)</f>
        <v>0</v>
      </c>
      <c r="M157">
        <f>IF(OR($E157=1,$G157=1,SUMIFS(Registros!$J$2:$J$6000,Registros!$B$2:$B$6000,$A157)&gt;0),1,0)</f>
        <v>1</v>
      </c>
      <c r="N157">
        <f>IF($J157&gt;0,1,IF(COUNTIFS(Registros!$A$2:$A$6000,"CS",Registros!$B$2:$B$6000,$A157,Registros!$K$2:$K$6000,"&lt;&gt;")&gt;0,1,0))</f>
        <v>0</v>
      </c>
      <c r="O157" t="str">
        <f t="shared" si="10"/>
        <v>SOLO MÓVIL</v>
      </c>
      <c r="P157" t="str">
        <f t="shared" si="11"/>
        <v>Ofrecer fijo + internet (FLBBTV)</v>
      </c>
      <c r="Q157">
        <f t="shared" si="12"/>
        <v>20.75</v>
      </c>
      <c r="R157" t="str">
        <f>IFERROR(VLOOKUP($A157,Registros!$B$2:$G$6000,6,0),IFERROR(INDEX(Winback!$C$2:$C$300,MATCH($A157,Winback!$K$2:$K$300,0)),""))</f>
        <v>Maria Fernanda</v>
      </c>
      <c r="S157" t="str">
        <f t="shared" si="13"/>
        <v>NP</v>
      </c>
      <c r="T157">
        <f t="shared" si="14"/>
        <v>1</v>
      </c>
    </row>
    <row r="158" spans="1:20" x14ac:dyDescent="0.35">
      <c r="A158" t="s">
        <v>809</v>
      </c>
      <c r="B158" t="s">
        <v>810</v>
      </c>
      <c r="C158" t="s">
        <v>811</v>
      </c>
      <c r="D158" t="s">
        <v>812</v>
      </c>
      <c r="E158">
        <f>IF(COUNTIFS(Registros!$A$2:$A$6000,"NP",Registros!$B$2:$B$6000,$A158)&gt;0,1,0)</f>
        <v>1</v>
      </c>
      <c r="F158">
        <f>IF($E158=1,SUMIFS(Registros!$F$2:$F$6000,Registros!$A$2:$A$6000,"NP",Registros!$B$2:$B$6000,$A158),0)</f>
        <v>246</v>
      </c>
      <c r="G158">
        <f>IF(COUNTIFS(Registros!$A$2:$A$6000,"MOV",Registros!$B$2:$B$6000,$A158)&gt;0,1,0)</f>
        <v>0</v>
      </c>
      <c r="H158">
        <f>IF($G158=1,SUMIFS(Registros!$F$2:$F$6000,Registros!$A$2:$A$6000,"MOV",Registros!$B$2:$B$6000,$A158),0)</f>
        <v>0</v>
      </c>
      <c r="I158">
        <f>IF(COUNTIFS(Registros!$A$2:$A$6000,"CS",Registros!$B$2:$B$6000,$A158)&gt;0,1,0)</f>
        <v>0</v>
      </c>
      <c r="J158">
        <f>IF($I158=1,SUMIFS(Registros!$I$2:$I$6000,Registros!$A$2:$A$6000,"CS",Registros!$B$2:$B$6000,$A158),0)</f>
        <v>0</v>
      </c>
      <c r="K158">
        <f>IF(COUNTIFS(Winback!$K$2:$K$300,$A158)&gt;0,1,0)</f>
        <v>0</v>
      </c>
      <c r="L158">
        <f>IF(AND($K158=1,LEFT($A158,3)="WB-"),SUMIFS(Winback!$D$2:$D$300,Winback!$K$2:$K$300,$A158),0)</f>
        <v>0</v>
      </c>
      <c r="M158">
        <f>IF(OR($E158=1,$G158=1,SUMIFS(Registros!$J$2:$J$6000,Registros!$B$2:$B$6000,$A158)&gt;0),1,0)</f>
        <v>1</v>
      </c>
      <c r="N158">
        <f>IF($J158&gt;0,1,IF(COUNTIFS(Registros!$A$2:$A$6000,"CS",Registros!$B$2:$B$6000,$A158,Registros!$K$2:$K$6000,"&lt;&gt;")&gt;0,1,0))</f>
        <v>0</v>
      </c>
      <c r="O158" t="str">
        <f t="shared" si="10"/>
        <v>SOLO MÓVIL</v>
      </c>
      <c r="P158" t="str">
        <f t="shared" si="11"/>
        <v>Ofrecer fijo + internet (FLBBTV)</v>
      </c>
      <c r="Q158">
        <f t="shared" si="12"/>
        <v>246</v>
      </c>
      <c r="R158" t="str">
        <f>IFERROR(VLOOKUP($A158,Registros!$B$2:$G$6000,6,0),IFERROR(INDEX(Winback!$C$2:$C$300,MATCH($A158,Winback!$K$2:$K$300,0)),""))</f>
        <v>Yarelis Tulloch</v>
      </c>
      <c r="S158" t="str">
        <f t="shared" si="13"/>
        <v>NP</v>
      </c>
      <c r="T158">
        <f t="shared" si="14"/>
        <v>1</v>
      </c>
    </row>
    <row r="159" spans="1:20" x14ac:dyDescent="0.35">
      <c r="A159" t="s">
        <v>814</v>
      </c>
      <c r="B159" t="s">
        <v>815</v>
      </c>
      <c r="C159" t="s">
        <v>816</v>
      </c>
      <c r="D159" t="s">
        <v>817</v>
      </c>
      <c r="E159">
        <f>IF(COUNTIFS(Registros!$A$2:$A$6000,"NP",Registros!$B$2:$B$6000,$A159)&gt;0,1,0)</f>
        <v>1</v>
      </c>
      <c r="F159">
        <f>IF($E159=1,SUMIFS(Registros!$F$2:$F$6000,Registros!$A$2:$A$6000,"NP",Registros!$B$2:$B$6000,$A159),0)</f>
        <v>162</v>
      </c>
      <c r="G159">
        <f>IF(COUNTIFS(Registros!$A$2:$A$6000,"MOV",Registros!$B$2:$B$6000,$A159)&gt;0,1,0)</f>
        <v>0</v>
      </c>
      <c r="H159">
        <f>IF($G159=1,SUMIFS(Registros!$F$2:$F$6000,Registros!$A$2:$A$6000,"MOV",Registros!$B$2:$B$6000,$A159),0)</f>
        <v>0</v>
      </c>
      <c r="I159">
        <f>IF(COUNTIFS(Registros!$A$2:$A$6000,"CS",Registros!$B$2:$B$6000,$A159)&gt;0,1,0)</f>
        <v>0</v>
      </c>
      <c r="J159">
        <f>IF($I159=1,SUMIFS(Registros!$I$2:$I$6000,Registros!$A$2:$A$6000,"CS",Registros!$B$2:$B$6000,$A159),0)</f>
        <v>0</v>
      </c>
      <c r="K159">
        <f>IF(COUNTIFS(Winback!$K$2:$K$300,$A159)&gt;0,1,0)</f>
        <v>0</v>
      </c>
      <c r="L159">
        <f>IF(AND($K159=1,LEFT($A159,3)="WB-"),SUMIFS(Winback!$D$2:$D$300,Winback!$K$2:$K$300,$A159),0)</f>
        <v>0</v>
      </c>
      <c r="M159">
        <f>IF(OR($E159=1,$G159=1,SUMIFS(Registros!$J$2:$J$6000,Registros!$B$2:$B$6000,$A159)&gt;0),1,0)</f>
        <v>1</v>
      </c>
      <c r="N159">
        <f>IF($J159&gt;0,1,IF(COUNTIFS(Registros!$A$2:$A$6000,"CS",Registros!$B$2:$B$6000,$A159,Registros!$K$2:$K$6000,"&lt;&gt;")&gt;0,1,0))</f>
        <v>0</v>
      </c>
      <c r="O159" t="str">
        <f t="shared" si="10"/>
        <v>SOLO MÓVIL</v>
      </c>
      <c r="P159" t="str">
        <f t="shared" si="11"/>
        <v>Ofrecer fijo + internet (FLBBTV)</v>
      </c>
      <c r="Q159">
        <f t="shared" si="12"/>
        <v>162</v>
      </c>
      <c r="R159" t="str">
        <f>IFERROR(VLOOKUP($A159,Registros!$B$2:$G$6000,6,0),IFERROR(INDEX(Winback!$C$2:$C$300,MATCH($A159,Winback!$K$2:$K$300,0)),""))</f>
        <v>Abril Aparicio</v>
      </c>
      <c r="S159" t="str">
        <f t="shared" si="13"/>
        <v>NP</v>
      </c>
      <c r="T159">
        <f t="shared" si="14"/>
        <v>1</v>
      </c>
    </row>
    <row r="160" spans="1:20" x14ac:dyDescent="0.35">
      <c r="A160" t="s">
        <v>819</v>
      </c>
      <c r="B160" t="s">
        <v>820</v>
      </c>
      <c r="C160" t="s">
        <v>821</v>
      </c>
      <c r="D160" t="s">
        <v>822</v>
      </c>
      <c r="E160">
        <f>IF(COUNTIFS(Registros!$A$2:$A$6000,"NP",Registros!$B$2:$B$6000,$A160)&gt;0,1,0)</f>
        <v>1</v>
      </c>
      <c r="F160">
        <f>IF($E160=1,SUMIFS(Registros!$F$2:$F$6000,Registros!$A$2:$A$6000,"NP",Registros!$B$2:$B$6000,$A160),0)</f>
        <v>55</v>
      </c>
      <c r="G160">
        <f>IF(COUNTIFS(Registros!$A$2:$A$6000,"MOV",Registros!$B$2:$B$6000,$A160)&gt;0,1,0)</f>
        <v>0</v>
      </c>
      <c r="H160">
        <f>IF($G160=1,SUMIFS(Registros!$F$2:$F$6000,Registros!$A$2:$A$6000,"MOV",Registros!$B$2:$B$6000,$A160),0)</f>
        <v>0</v>
      </c>
      <c r="I160">
        <f>IF(COUNTIFS(Registros!$A$2:$A$6000,"CS",Registros!$B$2:$B$6000,$A160)&gt;0,1,0)</f>
        <v>0</v>
      </c>
      <c r="J160">
        <f>IF($I160=1,SUMIFS(Registros!$I$2:$I$6000,Registros!$A$2:$A$6000,"CS",Registros!$B$2:$B$6000,$A160),0)</f>
        <v>0</v>
      </c>
      <c r="K160">
        <f>IF(COUNTIFS(Winback!$K$2:$K$300,$A160)&gt;0,1,0)</f>
        <v>0</v>
      </c>
      <c r="L160">
        <f>IF(AND($K160=1,LEFT($A160,3)="WB-"),SUMIFS(Winback!$D$2:$D$300,Winback!$K$2:$K$300,$A160),0)</f>
        <v>0</v>
      </c>
      <c r="M160">
        <f>IF(OR($E160=1,$G160=1,SUMIFS(Registros!$J$2:$J$6000,Registros!$B$2:$B$6000,$A160)&gt;0),1,0)</f>
        <v>1</v>
      </c>
      <c r="N160">
        <f>IF($J160&gt;0,1,IF(COUNTIFS(Registros!$A$2:$A$6000,"CS",Registros!$B$2:$B$6000,$A160,Registros!$K$2:$K$6000,"&lt;&gt;")&gt;0,1,0))</f>
        <v>0</v>
      </c>
      <c r="O160" t="str">
        <f t="shared" si="10"/>
        <v>SOLO MÓVIL</v>
      </c>
      <c r="P160" t="str">
        <f t="shared" si="11"/>
        <v>Ofrecer fijo + internet (FLBBTV)</v>
      </c>
      <c r="Q160">
        <f t="shared" si="12"/>
        <v>55</v>
      </c>
      <c r="R160" t="str">
        <f>IFERROR(VLOOKUP($A160,Registros!$B$2:$G$6000,6,0),IFERROR(INDEX(Winback!$C$2:$C$300,MATCH($A160,Winback!$K$2:$K$300,0)),""))</f>
        <v>Yariela Galarce</v>
      </c>
      <c r="S160" t="str">
        <f t="shared" si="13"/>
        <v>NP</v>
      </c>
      <c r="T160">
        <f t="shared" si="14"/>
        <v>1</v>
      </c>
    </row>
    <row r="161" spans="1:20" x14ac:dyDescent="0.35">
      <c r="A161" t="s">
        <v>824</v>
      </c>
      <c r="B161" t="s">
        <v>825</v>
      </c>
      <c r="C161" t="s">
        <v>826</v>
      </c>
      <c r="D161" t="s">
        <v>827</v>
      </c>
      <c r="E161">
        <f>IF(COUNTIFS(Registros!$A$2:$A$6000,"NP",Registros!$B$2:$B$6000,$A161)&gt;0,1,0)</f>
        <v>1</v>
      </c>
      <c r="F161">
        <f>IF($E161=1,SUMIFS(Registros!$F$2:$F$6000,Registros!$A$2:$A$6000,"NP",Registros!$B$2:$B$6000,$A161),0)</f>
        <v>45.5</v>
      </c>
      <c r="G161">
        <f>IF(COUNTIFS(Registros!$A$2:$A$6000,"MOV",Registros!$B$2:$B$6000,$A161)&gt;0,1,0)</f>
        <v>0</v>
      </c>
      <c r="H161">
        <f>IF($G161=1,SUMIFS(Registros!$F$2:$F$6000,Registros!$A$2:$A$6000,"MOV",Registros!$B$2:$B$6000,$A161),0)</f>
        <v>0</v>
      </c>
      <c r="I161">
        <f>IF(COUNTIFS(Registros!$A$2:$A$6000,"CS",Registros!$B$2:$B$6000,$A161)&gt;0,1,0)</f>
        <v>0</v>
      </c>
      <c r="J161">
        <f>IF($I161=1,SUMIFS(Registros!$I$2:$I$6000,Registros!$A$2:$A$6000,"CS",Registros!$B$2:$B$6000,$A161),0)</f>
        <v>0</v>
      </c>
      <c r="K161">
        <f>IF(COUNTIFS(Winback!$K$2:$K$300,$A161)&gt;0,1,0)</f>
        <v>0</v>
      </c>
      <c r="L161">
        <f>IF(AND($K161=1,LEFT($A161,3)="WB-"),SUMIFS(Winback!$D$2:$D$300,Winback!$K$2:$K$300,$A161),0)</f>
        <v>0</v>
      </c>
      <c r="M161">
        <f>IF(OR($E161=1,$G161=1,SUMIFS(Registros!$J$2:$J$6000,Registros!$B$2:$B$6000,$A161)&gt;0),1,0)</f>
        <v>1</v>
      </c>
      <c r="N161">
        <f>IF($J161&gt;0,1,IF(COUNTIFS(Registros!$A$2:$A$6000,"CS",Registros!$B$2:$B$6000,$A161,Registros!$K$2:$K$6000,"&lt;&gt;")&gt;0,1,0))</f>
        <v>0</v>
      </c>
      <c r="O161" t="str">
        <f t="shared" si="10"/>
        <v>SOLO MÓVIL</v>
      </c>
      <c r="P161" t="str">
        <f t="shared" si="11"/>
        <v>Ofrecer fijo + internet (FLBBTV)</v>
      </c>
      <c r="Q161">
        <f t="shared" si="12"/>
        <v>45.5</v>
      </c>
      <c r="R161" t="str">
        <f>IFERROR(VLOOKUP($A161,Registros!$B$2:$G$6000,6,0),IFERROR(INDEX(Winback!$C$2:$C$300,MATCH($A161,Winback!$K$2:$K$300,0)),""))</f>
        <v>Nailyn Martinez</v>
      </c>
      <c r="S161" t="str">
        <f t="shared" si="13"/>
        <v>NP</v>
      </c>
      <c r="T161">
        <f t="shared" si="14"/>
        <v>1</v>
      </c>
    </row>
    <row r="162" spans="1:20" x14ac:dyDescent="0.35">
      <c r="A162" t="s">
        <v>829</v>
      </c>
      <c r="B162" t="s">
        <v>830</v>
      </c>
      <c r="C162" t="s">
        <v>831</v>
      </c>
      <c r="D162" t="s">
        <v>832</v>
      </c>
      <c r="E162">
        <f>IF(COUNTIFS(Registros!$A$2:$A$6000,"NP",Registros!$B$2:$B$6000,$A162)&gt;0,1,0)</f>
        <v>1</v>
      </c>
      <c r="F162">
        <f>IF($E162=1,SUMIFS(Registros!$F$2:$F$6000,Registros!$A$2:$A$6000,"NP",Registros!$B$2:$B$6000,$A162),0)</f>
        <v>35</v>
      </c>
      <c r="G162">
        <f>IF(COUNTIFS(Registros!$A$2:$A$6000,"MOV",Registros!$B$2:$B$6000,$A162)&gt;0,1,0)</f>
        <v>0</v>
      </c>
      <c r="H162">
        <f>IF($G162=1,SUMIFS(Registros!$F$2:$F$6000,Registros!$A$2:$A$6000,"MOV",Registros!$B$2:$B$6000,$A162),0)</f>
        <v>0</v>
      </c>
      <c r="I162">
        <f>IF(COUNTIFS(Registros!$A$2:$A$6000,"CS",Registros!$B$2:$B$6000,$A162)&gt;0,1,0)</f>
        <v>0</v>
      </c>
      <c r="J162">
        <f>IF($I162=1,SUMIFS(Registros!$I$2:$I$6000,Registros!$A$2:$A$6000,"CS",Registros!$B$2:$B$6000,$A162),0)</f>
        <v>0</v>
      </c>
      <c r="K162">
        <f>IF(COUNTIFS(Winback!$K$2:$K$300,$A162)&gt;0,1,0)</f>
        <v>0</v>
      </c>
      <c r="L162">
        <f>IF(AND($K162=1,LEFT($A162,3)="WB-"),SUMIFS(Winback!$D$2:$D$300,Winback!$K$2:$K$300,$A162),0)</f>
        <v>0</v>
      </c>
      <c r="M162">
        <f>IF(OR($E162=1,$G162=1,SUMIFS(Registros!$J$2:$J$6000,Registros!$B$2:$B$6000,$A162)&gt;0),1,0)</f>
        <v>1</v>
      </c>
      <c r="N162">
        <f>IF($J162&gt;0,1,IF(COUNTIFS(Registros!$A$2:$A$6000,"CS",Registros!$B$2:$B$6000,$A162,Registros!$K$2:$K$6000,"&lt;&gt;")&gt;0,1,0))</f>
        <v>0</v>
      </c>
      <c r="O162" t="str">
        <f t="shared" si="10"/>
        <v>SOLO MÓVIL</v>
      </c>
      <c r="P162" t="str">
        <f t="shared" si="11"/>
        <v>Ofrecer fijo + internet (FLBBTV)</v>
      </c>
      <c r="Q162">
        <f t="shared" si="12"/>
        <v>35</v>
      </c>
      <c r="R162" t="str">
        <f>IFERROR(VLOOKUP($A162,Registros!$B$2:$G$6000,6,0),IFERROR(INDEX(Winback!$C$2:$C$300,MATCH($A162,Winback!$K$2:$K$300,0)),""))</f>
        <v>Yamali Rodriguez</v>
      </c>
      <c r="S162" t="str">
        <f t="shared" si="13"/>
        <v>NP</v>
      </c>
      <c r="T162">
        <f t="shared" si="14"/>
        <v>1</v>
      </c>
    </row>
    <row r="163" spans="1:20" x14ac:dyDescent="0.35">
      <c r="A163" t="s">
        <v>834</v>
      </c>
      <c r="B163" t="s">
        <v>835</v>
      </c>
      <c r="C163" t="s">
        <v>836</v>
      </c>
      <c r="D163" t="s">
        <v>837</v>
      </c>
      <c r="E163">
        <f>IF(COUNTIFS(Registros!$A$2:$A$6000,"NP",Registros!$B$2:$B$6000,$A163)&gt;0,1,0)</f>
        <v>1</v>
      </c>
      <c r="F163">
        <f>IF($E163=1,SUMIFS(Registros!$F$2:$F$6000,Registros!$A$2:$A$6000,"NP",Registros!$B$2:$B$6000,$A163),0)</f>
        <v>82</v>
      </c>
      <c r="G163">
        <f>IF(COUNTIFS(Registros!$A$2:$A$6000,"MOV",Registros!$B$2:$B$6000,$A163)&gt;0,1,0)</f>
        <v>0</v>
      </c>
      <c r="H163">
        <f>IF($G163=1,SUMIFS(Registros!$F$2:$F$6000,Registros!$A$2:$A$6000,"MOV",Registros!$B$2:$B$6000,$A163),0)</f>
        <v>0</v>
      </c>
      <c r="I163">
        <f>IF(COUNTIFS(Registros!$A$2:$A$6000,"CS",Registros!$B$2:$B$6000,$A163)&gt;0,1,0)</f>
        <v>0</v>
      </c>
      <c r="J163">
        <f>IF($I163=1,SUMIFS(Registros!$I$2:$I$6000,Registros!$A$2:$A$6000,"CS",Registros!$B$2:$B$6000,$A163),0)</f>
        <v>0</v>
      </c>
      <c r="K163">
        <f>IF(COUNTIFS(Winback!$K$2:$K$300,$A163)&gt;0,1,0)</f>
        <v>0</v>
      </c>
      <c r="L163">
        <f>IF(AND($K163=1,LEFT($A163,3)="WB-"),SUMIFS(Winback!$D$2:$D$300,Winback!$K$2:$K$300,$A163),0)</f>
        <v>0</v>
      </c>
      <c r="M163">
        <f>IF(OR($E163=1,$G163=1,SUMIFS(Registros!$J$2:$J$6000,Registros!$B$2:$B$6000,$A163)&gt;0),1,0)</f>
        <v>1</v>
      </c>
      <c r="N163">
        <f>IF($J163&gt;0,1,IF(COUNTIFS(Registros!$A$2:$A$6000,"CS",Registros!$B$2:$B$6000,$A163,Registros!$K$2:$K$6000,"&lt;&gt;")&gt;0,1,0))</f>
        <v>0</v>
      </c>
      <c r="O163" t="str">
        <f t="shared" si="10"/>
        <v>SOLO MÓVIL</v>
      </c>
      <c r="P163" t="str">
        <f t="shared" si="11"/>
        <v>Ofrecer fijo + internet (FLBBTV)</v>
      </c>
      <c r="Q163">
        <f t="shared" si="12"/>
        <v>82</v>
      </c>
      <c r="R163" t="str">
        <f>IFERROR(VLOOKUP($A163,Registros!$B$2:$G$6000,6,0),IFERROR(INDEX(Winback!$C$2:$C$300,MATCH($A163,Winback!$K$2:$K$300,0)),""))</f>
        <v>Osiris Aguilar</v>
      </c>
      <c r="S163" t="str">
        <f t="shared" si="13"/>
        <v>NP</v>
      </c>
      <c r="T163">
        <f t="shared" si="14"/>
        <v>1</v>
      </c>
    </row>
    <row r="164" spans="1:20" x14ac:dyDescent="0.35">
      <c r="A164" t="s">
        <v>839</v>
      </c>
      <c r="B164" t="s">
        <v>840</v>
      </c>
      <c r="C164" t="s">
        <v>841</v>
      </c>
      <c r="D164" t="s">
        <v>841</v>
      </c>
      <c r="E164">
        <f>IF(COUNTIFS(Registros!$A$2:$A$6000,"NP",Registros!$B$2:$B$6000,$A164)&gt;0,1,0)</f>
        <v>1</v>
      </c>
      <c r="F164">
        <f>IF($E164=1,SUMIFS(Registros!$F$2:$F$6000,Registros!$A$2:$A$6000,"NP",Registros!$B$2:$B$6000,$A164),0)</f>
        <v>15</v>
      </c>
      <c r="G164">
        <f>IF(COUNTIFS(Registros!$A$2:$A$6000,"MOV",Registros!$B$2:$B$6000,$A164)&gt;0,1,0)</f>
        <v>0</v>
      </c>
      <c r="H164">
        <f>IF($G164=1,SUMIFS(Registros!$F$2:$F$6000,Registros!$A$2:$A$6000,"MOV",Registros!$B$2:$B$6000,$A164),0)</f>
        <v>0</v>
      </c>
      <c r="I164">
        <f>IF(COUNTIFS(Registros!$A$2:$A$6000,"CS",Registros!$B$2:$B$6000,$A164)&gt;0,1,0)</f>
        <v>0</v>
      </c>
      <c r="J164">
        <f>IF($I164=1,SUMIFS(Registros!$I$2:$I$6000,Registros!$A$2:$A$6000,"CS",Registros!$B$2:$B$6000,$A164),0)</f>
        <v>0</v>
      </c>
      <c r="K164">
        <f>IF(COUNTIFS(Winback!$K$2:$K$300,$A164)&gt;0,1,0)</f>
        <v>0</v>
      </c>
      <c r="L164">
        <f>IF(AND($K164=1,LEFT($A164,3)="WB-"),SUMIFS(Winback!$D$2:$D$300,Winback!$K$2:$K$300,$A164),0)</f>
        <v>0</v>
      </c>
      <c r="M164">
        <f>IF(OR($E164=1,$G164=1,SUMIFS(Registros!$J$2:$J$6000,Registros!$B$2:$B$6000,$A164)&gt;0),1,0)</f>
        <v>1</v>
      </c>
      <c r="N164">
        <f>IF($J164&gt;0,1,IF(COUNTIFS(Registros!$A$2:$A$6000,"CS",Registros!$B$2:$B$6000,$A164,Registros!$K$2:$K$6000,"&lt;&gt;")&gt;0,1,0))</f>
        <v>0</v>
      </c>
      <c r="O164" t="str">
        <f t="shared" si="10"/>
        <v>SOLO MÓVIL</v>
      </c>
      <c r="P164" t="str">
        <f t="shared" si="11"/>
        <v>Ofrecer fijo + internet (FLBBTV)</v>
      </c>
      <c r="Q164">
        <f t="shared" si="12"/>
        <v>15</v>
      </c>
      <c r="R164" t="str">
        <f>IFERROR(VLOOKUP($A164,Registros!$B$2:$G$6000,6,0),IFERROR(INDEX(Winback!$C$2:$C$300,MATCH($A164,Winback!$K$2:$K$300,0)),""))</f>
        <v>Karla Mc Intryre</v>
      </c>
      <c r="S164" t="str">
        <f t="shared" si="13"/>
        <v>NP</v>
      </c>
      <c r="T164">
        <f t="shared" si="14"/>
        <v>1</v>
      </c>
    </row>
    <row r="165" spans="1:20" x14ac:dyDescent="0.35">
      <c r="A165" t="s">
        <v>843</v>
      </c>
      <c r="B165" t="s">
        <v>844</v>
      </c>
      <c r="C165" t="s">
        <v>845</v>
      </c>
      <c r="D165" t="s">
        <v>846</v>
      </c>
      <c r="E165">
        <f>IF(COUNTIFS(Registros!$A$2:$A$6000,"NP",Registros!$B$2:$B$6000,$A165)&gt;0,1,0)</f>
        <v>1</v>
      </c>
      <c r="F165">
        <f>IF($E165=1,SUMIFS(Registros!$F$2:$F$6000,Registros!$A$2:$A$6000,"NP",Registros!$B$2:$B$6000,$A165),0)</f>
        <v>462.75</v>
      </c>
      <c r="G165">
        <f>IF(COUNTIFS(Registros!$A$2:$A$6000,"MOV",Registros!$B$2:$B$6000,$A165)&gt;0,1,0)</f>
        <v>0</v>
      </c>
      <c r="H165">
        <f>IF($G165=1,SUMIFS(Registros!$F$2:$F$6000,Registros!$A$2:$A$6000,"MOV",Registros!$B$2:$B$6000,$A165),0)</f>
        <v>0</v>
      </c>
      <c r="I165">
        <f>IF(COUNTIFS(Registros!$A$2:$A$6000,"CS",Registros!$B$2:$B$6000,$A165)&gt;0,1,0)</f>
        <v>0</v>
      </c>
      <c r="J165">
        <f>IF($I165=1,SUMIFS(Registros!$I$2:$I$6000,Registros!$A$2:$A$6000,"CS",Registros!$B$2:$B$6000,$A165),0)</f>
        <v>0</v>
      </c>
      <c r="K165">
        <f>IF(COUNTIFS(Winback!$K$2:$K$300,$A165)&gt;0,1,0)</f>
        <v>0</v>
      </c>
      <c r="L165">
        <f>IF(AND($K165=1,LEFT($A165,3)="WB-"),SUMIFS(Winback!$D$2:$D$300,Winback!$K$2:$K$300,$A165),0)</f>
        <v>0</v>
      </c>
      <c r="M165">
        <f>IF(OR($E165=1,$G165=1,SUMIFS(Registros!$J$2:$J$6000,Registros!$B$2:$B$6000,$A165)&gt;0),1,0)</f>
        <v>1</v>
      </c>
      <c r="N165">
        <f>IF($J165&gt;0,1,IF(COUNTIFS(Registros!$A$2:$A$6000,"CS",Registros!$B$2:$B$6000,$A165,Registros!$K$2:$K$6000,"&lt;&gt;")&gt;0,1,0))</f>
        <v>0</v>
      </c>
      <c r="O165" t="str">
        <f t="shared" si="10"/>
        <v>SOLO MÓVIL</v>
      </c>
      <c r="P165" t="str">
        <f t="shared" si="11"/>
        <v>Ofrecer fijo + internet (FLBBTV)</v>
      </c>
      <c r="Q165">
        <f t="shared" si="12"/>
        <v>462.75</v>
      </c>
      <c r="R165" t="str">
        <f>IFERROR(VLOOKUP($A165,Registros!$B$2:$G$6000,6,0),IFERROR(INDEX(Winback!$C$2:$C$300,MATCH($A165,Winback!$K$2:$K$300,0)),""))</f>
        <v>Michelle Zambrano</v>
      </c>
      <c r="S165" t="str">
        <f t="shared" si="13"/>
        <v>NP</v>
      </c>
      <c r="T165">
        <f t="shared" si="14"/>
        <v>1</v>
      </c>
    </row>
    <row r="166" spans="1:20" x14ac:dyDescent="0.35">
      <c r="A166" t="s">
        <v>848</v>
      </c>
      <c r="B166" t="s">
        <v>849</v>
      </c>
      <c r="C166" t="s">
        <v>850</v>
      </c>
      <c r="D166" t="s">
        <v>851</v>
      </c>
      <c r="E166">
        <f>IF(COUNTIFS(Registros!$A$2:$A$6000,"NP",Registros!$B$2:$B$6000,$A166)&gt;0,1,0)</f>
        <v>1</v>
      </c>
      <c r="F166">
        <f>IF($E166=1,SUMIFS(Registros!$F$2:$F$6000,Registros!$A$2:$A$6000,"NP",Registros!$B$2:$B$6000,$A166),0)</f>
        <v>137.5</v>
      </c>
      <c r="G166">
        <f>IF(COUNTIFS(Registros!$A$2:$A$6000,"MOV",Registros!$B$2:$B$6000,$A166)&gt;0,1,0)</f>
        <v>0</v>
      </c>
      <c r="H166">
        <f>IF($G166=1,SUMIFS(Registros!$F$2:$F$6000,Registros!$A$2:$A$6000,"MOV",Registros!$B$2:$B$6000,$A166),0)</f>
        <v>0</v>
      </c>
      <c r="I166">
        <f>IF(COUNTIFS(Registros!$A$2:$A$6000,"CS",Registros!$B$2:$B$6000,$A166)&gt;0,1,0)</f>
        <v>0</v>
      </c>
      <c r="J166">
        <f>IF($I166=1,SUMIFS(Registros!$I$2:$I$6000,Registros!$A$2:$A$6000,"CS",Registros!$B$2:$B$6000,$A166),0)</f>
        <v>0</v>
      </c>
      <c r="K166">
        <f>IF(COUNTIFS(Winback!$K$2:$K$300,$A166)&gt;0,1,0)</f>
        <v>0</v>
      </c>
      <c r="L166">
        <f>IF(AND($K166=1,LEFT($A166,3)="WB-"),SUMIFS(Winback!$D$2:$D$300,Winback!$K$2:$K$300,$A166),0)</f>
        <v>0</v>
      </c>
      <c r="M166">
        <f>IF(OR($E166=1,$G166=1,SUMIFS(Registros!$J$2:$J$6000,Registros!$B$2:$B$6000,$A166)&gt;0),1,0)</f>
        <v>1</v>
      </c>
      <c r="N166">
        <f>IF($J166&gt;0,1,IF(COUNTIFS(Registros!$A$2:$A$6000,"CS",Registros!$B$2:$B$6000,$A166,Registros!$K$2:$K$6000,"&lt;&gt;")&gt;0,1,0))</f>
        <v>0</v>
      </c>
      <c r="O166" t="str">
        <f t="shared" si="10"/>
        <v>SOLO MÓVIL</v>
      </c>
      <c r="P166" t="str">
        <f t="shared" si="11"/>
        <v>Ofrecer fijo + internet (FLBBTV)</v>
      </c>
      <c r="Q166">
        <f t="shared" si="12"/>
        <v>137.5</v>
      </c>
      <c r="R166" t="str">
        <f>IFERROR(VLOOKUP($A166,Registros!$B$2:$G$6000,6,0),IFERROR(INDEX(Winback!$C$2:$C$300,MATCH($A166,Winback!$K$2:$K$300,0)),""))</f>
        <v>Ines Lizbeth Trujillo</v>
      </c>
      <c r="S166" t="str">
        <f t="shared" si="13"/>
        <v>NP</v>
      </c>
      <c r="T166">
        <f t="shared" si="14"/>
        <v>1</v>
      </c>
    </row>
    <row r="167" spans="1:20" x14ac:dyDescent="0.35">
      <c r="A167" t="s">
        <v>853</v>
      </c>
      <c r="B167" t="s">
        <v>854</v>
      </c>
      <c r="C167" t="s">
        <v>855</v>
      </c>
      <c r="D167" t="s">
        <v>856</v>
      </c>
      <c r="E167">
        <f>IF(COUNTIFS(Registros!$A$2:$A$6000,"NP",Registros!$B$2:$B$6000,$A167)&gt;0,1,0)</f>
        <v>1</v>
      </c>
      <c r="F167">
        <f>IF($E167=1,SUMIFS(Registros!$F$2:$F$6000,Registros!$A$2:$A$6000,"NP",Registros!$B$2:$B$6000,$A167),0)</f>
        <v>240</v>
      </c>
      <c r="G167">
        <f>IF(COUNTIFS(Registros!$A$2:$A$6000,"MOV",Registros!$B$2:$B$6000,$A167)&gt;0,1,0)</f>
        <v>0</v>
      </c>
      <c r="H167">
        <f>IF($G167=1,SUMIFS(Registros!$F$2:$F$6000,Registros!$A$2:$A$6000,"MOV",Registros!$B$2:$B$6000,$A167),0)</f>
        <v>0</v>
      </c>
      <c r="I167">
        <f>IF(COUNTIFS(Registros!$A$2:$A$6000,"CS",Registros!$B$2:$B$6000,$A167)&gt;0,1,0)</f>
        <v>0</v>
      </c>
      <c r="J167">
        <f>IF($I167=1,SUMIFS(Registros!$I$2:$I$6000,Registros!$A$2:$A$6000,"CS",Registros!$B$2:$B$6000,$A167),0)</f>
        <v>0</v>
      </c>
      <c r="K167">
        <f>IF(COUNTIFS(Winback!$K$2:$K$300,$A167)&gt;0,1,0)</f>
        <v>0</v>
      </c>
      <c r="L167">
        <f>IF(AND($K167=1,LEFT($A167,3)="WB-"),SUMIFS(Winback!$D$2:$D$300,Winback!$K$2:$K$300,$A167),0)</f>
        <v>0</v>
      </c>
      <c r="M167">
        <f>IF(OR($E167=1,$G167=1,SUMIFS(Registros!$J$2:$J$6000,Registros!$B$2:$B$6000,$A167)&gt;0),1,0)</f>
        <v>1</v>
      </c>
      <c r="N167">
        <f>IF($J167&gt;0,1,IF(COUNTIFS(Registros!$A$2:$A$6000,"CS",Registros!$B$2:$B$6000,$A167,Registros!$K$2:$K$6000,"&lt;&gt;")&gt;0,1,0))</f>
        <v>0</v>
      </c>
      <c r="O167" t="str">
        <f t="shared" si="10"/>
        <v>SOLO MÓVIL</v>
      </c>
      <c r="P167" t="str">
        <f t="shared" si="11"/>
        <v>Ofrecer fijo + internet (FLBBTV)</v>
      </c>
      <c r="Q167">
        <f t="shared" si="12"/>
        <v>240</v>
      </c>
      <c r="R167" t="str">
        <f>IFERROR(VLOOKUP($A167,Registros!$B$2:$G$6000,6,0),IFERROR(INDEX(Winback!$C$2:$C$300,MATCH($A167,Winback!$K$2:$K$300,0)),""))</f>
        <v>Alejandra Mabel Hawkins</v>
      </c>
      <c r="S167" t="str">
        <f t="shared" si="13"/>
        <v>NP</v>
      </c>
      <c r="T167">
        <f t="shared" si="14"/>
        <v>1</v>
      </c>
    </row>
    <row r="168" spans="1:20" x14ac:dyDescent="0.35">
      <c r="A168" t="s">
        <v>858</v>
      </c>
      <c r="B168" t="s">
        <v>859</v>
      </c>
      <c r="C168" t="s">
        <v>860</v>
      </c>
      <c r="D168" t="s">
        <v>861</v>
      </c>
      <c r="E168">
        <f>IF(COUNTIFS(Registros!$A$2:$A$6000,"NP",Registros!$B$2:$B$6000,$A168)&gt;0,1,0)</f>
        <v>1</v>
      </c>
      <c r="F168">
        <f>IF($E168=1,SUMIFS(Registros!$F$2:$F$6000,Registros!$A$2:$A$6000,"NP",Registros!$B$2:$B$6000,$A168),0)</f>
        <v>37.5</v>
      </c>
      <c r="G168">
        <f>IF(COUNTIFS(Registros!$A$2:$A$6000,"MOV",Registros!$B$2:$B$6000,$A168)&gt;0,1,0)</f>
        <v>0</v>
      </c>
      <c r="H168">
        <f>IF($G168=1,SUMIFS(Registros!$F$2:$F$6000,Registros!$A$2:$A$6000,"MOV",Registros!$B$2:$B$6000,$A168),0)</f>
        <v>0</v>
      </c>
      <c r="I168">
        <f>IF(COUNTIFS(Registros!$A$2:$A$6000,"CS",Registros!$B$2:$B$6000,$A168)&gt;0,1,0)</f>
        <v>0</v>
      </c>
      <c r="J168">
        <f>IF($I168=1,SUMIFS(Registros!$I$2:$I$6000,Registros!$A$2:$A$6000,"CS",Registros!$B$2:$B$6000,$A168),0)</f>
        <v>0</v>
      </c>
      <c r="K168">
        <f>IF(COUNTIFS(Winback!$K$2:$K$300,$A168)&gt;0,1,0)</f>
        <v>0</v>
      </c>
      <c r="L168">
        <f>IF(AND($K168=1,LEFT($A168,3)="WB-"),SUMIFS(Winback!$D$2:$D$300,Winback!$K$2:$K$300,$A168),0)</f>
        <v>0</v>
      </c>
      <c r="M168">
        <f>IF(OR($E168=1,$G168=1,SUMIFS(Registros!$J$2:$J$6000,Registros!$B$2:$B$6000,$A168)&gt;0),1,0)</f>
        <v>1</v>
      </c>
      <c r="N168">
        <f>IF($J168&gt;0,1,IF(COUNTIFS(Registros!$A$2:$A$6000,"CS",Registros!$B$2:$B$6000,$A168,Registros!$K$2:$K$6000,"&lt;&gt;")&gt;0,1,0))</f>
        <v>0</v>
      </c>
      <c r="O168" t="str">
        <f t="shared" si="10"/>
        <v>SOLO MÓVIL</v>
      </c>
      <c r="P168" t="str">
        <f t="shared" si="11"/>
        <v>Ofrecer fijo + internet (FLBBTV)</v>
      </c>
      <c r="Q168">
        <f t="shared" si="12"/>
        <v>37.5</v>
      </c>
      <c r="R168" t="str">
        <f>IFERROR(VLOOKUP($A168,Registros!$B$2:$G$6000,6,0),IFERROR(INDEX(Winback!$C$2:$C$300,MATCH($A168,Winback!$K$2:$K$300,0)),""))</f>
        <v>Maria Fernanda</v>
      </c>
      <c r="S168" t="str">
        <f t="shared" si="13"/>
        <v>NP</v>
      </c>
      <c r="T168">
        <f t="shared" si="14"/>
        <v>1</v>
      </c>
    </row>
    <row r="169" spans="1:20" x14ac:dyDescent="0.35">
      <c r="A169" t="s">
        <v>863</v>
      </c>
      <c r="B169" t="s">
        <v>864</v>
      </c>
      <c r="C169" t="s">
        <v>865</v>
      </c>
      <c r="D169" t="s">
        <v>866</v>
      </c>
      <c r="E169">
        <f>IF(COUNTIFS(Registros!$A$2:$A$6000,"NP",Registros!$B$2:$B$6000,$A169)&gt;0,1,0)</f>
        <v>1</v>
      </c>
      <c r="F169">
        <f>IF($E169=1,SUMIFS(Registros!$F$2:$F$6000,Registros!$A$2:$A$6000,"NP",Registros!$B$2:$B$6000,$A169),0)</f>
        <v>47.95</v>
      </c>
      <c r="G169">
        <f>IF(COUNTIFS(Registros!$A$2:$A$6000,"MOV",Registros!$B$2:$B$6000,$A169)&gt;0,1,0)</f>
        <v>0</v>
      </c>
      <c r="H169">
        <f>IF($G169=1,SUMIFS(Registros!$F$2:$F$6000,Registros!$A$2:$A$6000,"MOV",Registros!$B$2:$B$6000,$A169),0)</f>
        <v>0</v>
      </c>
      <c r="I169">
        <f>IF(COUNTIFS(Registros!$A$2:$A$6000,"CS",Registros!$B$2:$B$6000,$A169)&gt;0,1,0)</f>
        <v>0</v>
      </c>
      <c r="J169">
        <f>IF($I169=1,SUMIFS(Registros!$I$2:$I$6000,Registros!$A$2:$A$6000,"CS",Registros!$B$2:$B$6000,$A169),0)</f>
        <v>0</v>
      </c>
      <c r="K169">
        <f>IF(COUNTIFS(Winback!$K$2:$K$300,$A169)&gt;0,1,0)</f>
        <v>0</v>
      </c>
      <c r="L169">
        <f>IF(AND($K169=1,LEFT($A169,3)="WB-"),SUMIFS(Winback!$D$2:$D$300,Winback!$K$2:$K$300,$A169),0)</f>
        <v>0</v>
      </c>
      <c r="M169">
        <f>IF(OR($E169=1,$G169=1,SUMIFS(Registros!$J$2:$J$6000,Registros!$B$2:$B$6000,$A169)&gt;0),1,0)</f>
        <v>1</v>
      </c>
      <c r="N169">
        <f>IF($J169&gt;0,1,IF(COUNTIFS(Registros!$A$2:$A$6000,"CS",Registros!$B$2:$B$6000,$A169,Registros!$K$2:$K$6000,"&lt;&gt;")&gt;0,1,0))</f>
        <v>0</v>
      </c>
      <c r="O169" t="str">
        <f t="shared" si="10"/>
        <v>SOLO MÓVIL</v>
      </c>
      <c r="P169" t="str">
        <f t="shared" si="11"/>
        <v>Ofrecer fijo + internet (FLBBTV)</v>
      </c>
      <c r="Q169">
        <f t="shared" si="12"/>
        <v>47.95</v>
      </c>
      <c r="R169" t="str">
        <f>IFERROR(VLOOKUP($A169,Registros!$B$2:$G$6000,6,0),IFERROR(INDEX(Winback!$C$2:$C$300,MATCH($A169,Winback!$K$2:$K$300,0)),""))</f>
        <v>Yarelis Tulloch</v>
      </c>
      <c r="S169" t="str">
        <f t="shared" si="13"/>
        <v>NP</v>
      </c>
      <c r="T169">
        <f t="shared" si="14"/>
        <v>1</v>
      </c>
    </row>
    <row r="170" spans="1:20" x14ac:dyDescent="0.35">
      <c r="A170" t="s">
        <v>868</v>
      </c>
      <c r="B170" t="s">
        <v>869</v>
      </c>
      <c r="C170" t="s">
        <v>870</v>
      </c>
      <c r="D170" t="s">
        <v>871</v>
      </c>
      <c r="E170">
        <f>IF(COUNTIFS(Registros!$A$2:$A$6000,"NP",Registros!$B$2:$B$6000,$A170)&gt;0,1,0)</f>
        <v>1</v>
      </c>
      <c r="F170">
        <f>IF($E170=1,SUMIFS(Registros!$F$2:$F$6000,Registros!$A$2:$A$6000,"NP",Registros!$B$2:$B$6000,$A170),0)</f>
        <v>37.99</v>
      </c>
      <c r="G170">
        <f>IF(COUNTIFS(Registros!$A$2:$A$6000,"MOV",Registros!$B$2:$B$6000,$A170)&gt;0,1,0)</f>
        <v>0</v>
      </c>
      <c r="H170">
        <f>IF($G170=1,SUMIFS(Registros!$F$2:$F$6000,Registros!$A$2:$A$6000,"MOV",Registros!$B$2:$B$6000,$A170),0)</f>
        <v>0</v>
      </c>
      <c r="I170">
        <f>IF(COUNTIFS(Registros!$A$2:$A$6000,"CS",Registros!$B$2:$B$6000,$A170)&gt;0,1,0)</f>
        <v>0</v>
      </c>
      <c r="J170">
        <f>IF($I170=1,SUMIFS(Registros!$I$2:$I$6000,Registros!$A$2:$A$6000,"CS",Registros!$B$2:$B$6000,$A170),0)</f>
        <v>0</v>
      </c>
      <c r="K170">
        <f>IF(COUNTIFS(Winback!$K$2:$K$300,$A170)&gt;0,1,0)</f>
        <v>0</v>
      </c>
      <c r="L170">
        <f>IF(AND($K170=1,LEFT($A170,3)="WB-"),SUMIFS(Winback!$D$2:$D$300,Winback!$K$2:$K$300,$A170),0)</f>
        <v>0</v>
      </c>
      <c r="M170">
        <f>IF(OR($E170=1,$G170=1,SUMIFS(Registros!$J$2:$J$6000,Registros!$B$2:$B$6000,$A170)&gt;0),1,0)</f>
        <v>1</v>
      </c>
      <c r="N170">
        <f>IF($J170&gt;0,1,IF(COUNTIFS(Registros!$A$2:$A$6000,"CS",Registros!$B$2:$B$6000,$A170,Registros!$K$2:$K$6000,"&lt;&gt;")&gt;0,1,0))</f>
        <v>0</v>
      </c>
      <c r="O170" t="str">
        <f t="shared" si="10"/>
        <v>SOLO MÓVIL</v>
      </c>
      <c r="P170" t="str">
        <f t="shared" si="11"/>
        <v>Ofrecer fijo + internet (FLBBTV)</v>
      </c>
      <c r="Q170">
        <f t="shared" si="12"/>
        <v>37.99</v>
      </c>
      <c r="R170" t="str">
        <f>IFERROR(VLOOKUP($A170,Registros!$B$2:$G$6000,6,0),IFERROR(INDEX(Winback!$C$2:$C$300,MATCH($A170,Winback!$K$2:$K$300,0)),""))</f>
        <v>Abril Aparicio</v>
      </c>
      <c r="S170" t="str">
        <f t="shared" si="13"/>
        <v>NP</v>
      </c>
      <c r="T170">
        <f t="shared" si="14"/>
        <v>1</v>
      </c>
    </row>
    <row r="171" spans="1:20" x14ac:dyDescent="0.35">
      <c r="A171" t="s">
        <v>875</v>
      </c>
      <c r="B171" t="s">
        <v>876</v>
      </c>
      <c r="C171" t="s">
        <v>877</v>
      </c>
      <c r="D171" t="s">
        <v>841</v>
      </c>
      <c r="E171">
        <f>IF(COUNTIFS(Registros!$A$2:$A$6000,"NP",Registros!$B$2:$B$6000,$A171)&gt;0,1,0)</f>
        <v>1</v>
      </c>
      <c r="F171">
        <f>IF($E171=1,SUMIFS(Registros!$F$2:$F$6000,Registros!$A$2:$A$6000,"NP",Registros!$B$2:$B$6000,$A171),0)</f>
        <v>134</v>
      </c>
      <c r="G171">
        <f>IF(COUNTIFS(Registros!$A$2:$A$6000,"MOV",Registros!$B$2:$B$6000,$A171)&gt;0,1,0)</f>
        <v>0</v>
      </c>
      <c r="H171">
        <f>IF($G171=1,SUMIFS(Registros!$F$2:$F$6000,Registros!$A$2:$A$6000,"MOV",Registros!$B$2:$B$6000,$A171),0)</f>
        <v>0</v>
      </c>
      <c r="I171">
        <f>IF(COUNTIFS(Registros!$A$2:$A$6000,"CS",Registros!$B$2:$B$6000,$A171)&gt;0,1,0)</f>
        <v>0</v>
      </c>
      <c r="J171">
        <f>IF($I171=1,SUMIFS(Registros!$I$2:$I$6000,Registros!$A$2:$A$6000,"CS",Registros!$B$2:$B$6000,$A171),0)</f>
        <v>0</v>
      </c>
      <c r="K171">
        <f>IF(COUNTIFS(Winback!$K$2:$K$300,$A171)&gt;0,1,0)</f>
        <v>0</v>
      </c>
      <c r="L171">
        <f>IF(AND($K171=1,LEFT($A171,3)="WB-"),SUMIFS(Winback!$D$2:$D$300,Winback!$K$2:$K$300,$A171),0)</f>
        <v>0</v>
      </c>
      <c r="M171">
        <f>IF(OR($E171=1,$G171=1,SUMIFS(Registros!$J$2:$J$6000,Registros!$B$2:$B$6000,$A171)&gt;0),1,0)</f>
        <v>1</v>
      </c>
      <c r="N171">
        <f>IF($J171&gt;0,1,IF(COUNTIFS(Registros!$A$2:$A$6000,"CS",Registros!$B$2:$B$6000,$A171,Registros!$K$2:$K$6000,"&lt;&gt;")&gt;0,1,0))</f>
        <v>0</v>
      </c>
      <c r="O171" t="str">
        <f t="shared" si="10"/>
        <v>SOLO MÓVIL</v>
      </c>
      <c r="P171" t="str">
        <f t="shared" si="11"/>
        <v>Ofrecer fijo + internet (FLBBTV)</v>
      </c>
      <c r="Q171">
        <f t="shared" si="12"/>
        <v>134</v>
      </c>
      <c r="R171" t="str">
        <f>IFERROR(VLOOKUP($A171,Registros!$B$2:$G$6000,6,0),IFERROR(INDEX(Winback!$C$2:$C$300,MATCH($A171,Winback!$K$2:$K$300,0)),""))</f>
        <v>Nailyn Martinez</v>
      </c>
      <c r="S171" t="str">
        <f t="shared" si="13"/>
        <v>NP</v>
      </c>
      <c r="T171">
        <f t="shared" si="14"/>
        <v>1</v>
      </c>
    </row>
    <row r="172" spans="1:20" x14ac:dyDescent="0.35">
      <c r="A172" t="s">
        <v>879</v>
      </c>
      <c r="B172" t="s">
        <v>880</v>
      </c>
      <c r="C172" t="s">
        <v>881</v>
      </c>
      <c r="D172" t="s">
        <v>882</v>
      </c>
      <c r="E172">
        <f>IF(COUNTIFS(Registros!$A$2:$A$6000,"NP",Registros!$B$2:$B$6000,$A172)&gt;0,1,0)</f>
        <v>1</v>
      </c>
      <c r="F172">
        <f>IF($E172=1,SUMIFS(Registros!$F$2:$F$6000,Registros!$A$2:$A$6000,"NP",Registros!$B$2:$B$6000,$A172),0)</f>
        <v>56.75</v>
      </c>
      <c r="G172">
        <f>IF(COUNTIFS(Registros!$A$2:$A$6000,"MOV",Registros!$B$2:$B$6000,$A172)&gt;0,1,0)</f>
        <v>0</v>
      </c>
      <c r="H172">
        <f>IF($G172=1,SUMIFS(Registros!$F$2:$F$6000,Registros!$A$2:$A$6000,"MOV",Registros!$B$2:$B$6000,$A172),0)</f>
        <v>0</v>
      </c>
      <c r="I172">
        <f>IF(COUNTIFS(Registros!$A$2:$A$6000,"CS",Registros!$B$2:$B$6000,$A172)&gt;0,1,0)</f>
        <v>0</v>
      </c>
      <c r="J172">
        <f>IF($I172=1,SUMIFS(Registros!$I$2:$I$6000,Registros!$A$2:$A$6000,"CS",Registros!$B$2:$B$6000,$A172),0)</f>
        <v>0</v>
      </c>
      <c r="K172">
        <f>IF(COUNTIFS(Winback!$K$2:$K$300,$A172)&gt;0,1,0)</f>
        <v>0</v>
      </c>
      <c r="L172">
        <f>IF(AND($K172=1,LEFT($A172,3)="WB-"),SUMIFS(Winback!$D$2:$D$300,Winback!$K$2:$K$300,$A172),0)</f>
        <v>0</v>
      </c>
      <c r="M172">
        <f>IF(OR($E172=1,$G172=1,SUMIFS(Registros!$J$2:$J$6000,Registros!$B$2:$B$6000,$A172)&gt;0),1,0)</f>
        <v>1</v>
      </c>
      <c r="N172">
        <f>IF($J172&gt;0,1,IF(COUNTIFS(Registros!$A$2:$A$6000,"CS",Registros!$B$2:$B$6000,$A172,Registros!$K$2:$K$6000,"&lt;&gt;")&gt;0,1,0))</f>
        <v>0</v>
      </c>
      <c r="O172" t="str">
        <f t="shared" si="10"/>
        <v>SOLO MÓVIL</v>
      </c>
      <c r="P172" t="str">
        <f t="shared" si="11"/>
        <v>Ofrecer fijo + internet (FLBBTV)</v>
      </c>
      <c r="Q172">
        <f t="shared" si="12"/>
        <v>56.75</v>
      </c>
      <c r="R172" t="str">
        <f>IFERROR(VLOOKUP($A172,Registros!$B$2:$G$6000,6,0),IFERROR(INDEX(Winback!$C$2:$C$300,MATCH($A172,Winback!$K$2:$K$300,0)),""))</f>
        <v>Yamali Rodriguez</v>
      </c>
      <c r="S172" t="str">
        <f t="shared" si="13"/>
        <v>NP</v>
      </c>
      <c r="T172">
        <f t="shared" si="14"/>
        <v>1</v>
      </c>
    </row>
    <row r="173" spans="1:20" x14ac:dyDescent="0.35">
      <c r="A173" t="s">
        <v>884</v>
      </c>
      <c r="B173" t="s">
        <v>885</v>
      </c>
      <c r="C173" t="s">
        <v>886</v>
      </c>
      <c r="D173" t="s">
        <v>887</v>
      </c>
      <c r="E173">
        <f>IF(COUNTIFS(Registros!$A$2:$A$6000,"NP",Registros!$B$2:$B$6000,$A173)&gt;0,1,0)</f>
        <v>1</v>
      </c>
      <c r="F173">
        <f>IF($E173=1,SUMIFS(Registros!$F$2:$F$6000,Registros!$A$2:$A$6000,"NP",Registros!$B$2:$B$6000,$A173),0)</f>
        <v>15</v>
      </c>
      <c r="G173">
        <f>IF(COUNTIFS(Registros!$A$2:$A$6000,"MOV",Registros!$B$2:$B$6000,$A173)&gt;0,1,0)</f>
        <v>0</v>
      </c>
      <c r="H173">
        <f>IF($G173=1,SUMIFS(Registros!$F$2:$F$6000,Registros!$A$2:$A$6000,"MOV",Registros!$B$2:$B$6000,$A173),0)</f>
        <v>0</v>
      </c>
      <c r="I173">
        <f>IF(COUNTIFS(Registros!$A$2:$A$6000,"CS",Registros!$B$2:$B$6000,$A173)&gt;0,1,0)</f>
        <v>0</v>
      </c>
      <c r="J173">
        <f>IF($I173=1,SUMIFS(Registros!$I$2:$I$6000,Registros!$A$2:$A$6000,"CS",Registros!$B$2:$B$6000,$A173),0)</f>
        <v>0</v>
      </c>
      <c r="K173">
        <f>IF(COUNTIFS(Winback!$K$2:$K$300,$A173)&gt;0,1,0)</f>
        <v>0</v>
      </c>
      <c r="L173">
        <f>IF(AND($K173=1,LEFT($A173,3)="WB-"),SUMIFS(Winback!$D$2:$D$300,Winback!$K$2:$K$300,$A173),0)</f>
        <v>0</v>
      </c>
      <c r="M173">
        <f>IF(OR($E173=1,$G173=1,SUMIFS(Registros!$J$2:$J$6000,Registros!$B$2:$B$6000,$A173)&gt;0),1,0)</f>
        <v>1</v>
      </c>
      <c r="N173">
        <f>IF($J173&gt;0,1,IF(COUNTIFS(Registros!$A$2:$A$6000,"CS",Registros!$B$2:$B$6000,$A173,Registros!$K$2:$K$6000,"&lt;&gt;")&gt;0,1,0))</f>
        <v>0</v>
      </c>
      <c r="O173" t="str">
        <f t="shared" si="10"/>
        <v>SOLO MÓVIL</v>
      </c>
      <c r="P173" t="str">
        <f t="shared" si="11"/>
        <v>Ofrecer fijo + internet (FLBBTV)</v>
      </c>
      <c r="Q173">
        <f t="shared" si="12"/>
        <v>15</v>
      </c>
      <c r="R173" t="str">
        <f>IFERROR(VLOOKUP($A173,Registros!$B$2:$G$6000,6,0),IFERROR(INDEX(Winback!$C$2:$C$300,MATCH($A173,Winback!$K$2:$K$300,0)),""))</f>
        <v>Osiris Aguilar</v>
      </c>
      <c r="S173" t="str">
        <f t="shared" si="13"/>
        <v>NP</v>
      </c>
      <c r="T173">
        <f t="shared" si="14"/>
        <v>1</v>
      </c>
    </row>
    <row r="174" spans="1:20" x14ac:dyDescent="0.35">
      <c r="A174" t="s">
        <v>889</v>
      </c>
      <c r="B174" t="s">
        <v>890</v>
      </c>
      <c r="C174" t="s">
        <v>891</v>
      </c>
      <c r="D174" t="s">
        <v>892</v>
      </c>
      <c r="E174">
        <f>IF(COUNTIFS(Registros!$A$2:$A$6000,"NP",Registros!$B$2:$B$6000,$A174)&gt;0,1,0)</f>
        <v>1</v>
      </c>
      <c r="F174">
        <f>IF($E174=1,SUMIFS(Registros!$F$2:$F$6000,Registros!$A$2:$A$6000,"NP",Registros!$B$2:$B$6000,$A174),0)</f>
        <v>307</v>
      </c>
      <c r="G174">
        <f>IF(COUNTIFS(Registros!$A$2:$A$6000,"MOV",Registros!$B$2:$B$6000,$A174)&gt;0,1,0)</f>
        <v>0</v>
      </c>
      <c r="H174">
        <f>IF($G174=1,SUMIFS(Registros!$F$2:$F$6000,Registros!$A$2:$A$6000,"MOV",Registros!$B$2:$B$6000,$A174),0)</f>
        <v>0</v>
      </c>
      <c r="I174">
        <f>IF(COUNTIFS(Registros!$A$2:$A$6000,"CS",Registros!$B$2:$B$6000,$A174)&gt;0,1,0)</f>
        <v>0</v>
      </c>
      <c r="J174">
        <f>IF($I174=1,SUMIFS(Registros!$I$2:$I$6000,Registros!$A$2:$A$6000,"CS",Registros!$B$2:$B$6000,$A174),0)</f>
        <v>0</v>
      </c>
      <c r="K174">
        <f>IF(COUNTIFS(Winback!$K$2:$K$300,$A174)&gt;0,1,0)</f>
        <v>0</v>
      </c>
      <c r="L174">
        <f>IF(AND($K174=1,LEFT($A174,3)="WB-"),SUMIFS(Winback!$D$2:$D$300,Winback!$K$2:$K$300,$A174),0)</f>
        <v>0</v>
      </c>
      <c r="M174">
        <f>IF(OR($E174=1,$G174=1,SUMIFS(Registros!$J$2:$J$6000,Registros!$B$2:$B$6000,$A174)&gt;0),1,0)</f>
        <v>1</v>
      </c>
      <c r="N174">
        <f>IF($J174&gt;0,1,IF(COUNTIFS(Registros!$A$2:$A$6000,"CS",Registros!$B$2:$B$6000,$A174,Registros!$K$2:$K$6000,"&lt;&gt;")&gt;0,1,0))</f>
        <v>0</v>
      </c>
      <c r="O174" t="str">
        <f t="shared" si="10"/>
        <v>SOLO MÓVIL</v>
      </c>
      <c r="P174" t="str">
        <f t="shared" si="11"/>
        <v>Ofrecer fijo + internet (FLBBTV)</v>
      </c>
      <c r="Q174">
        <f t="shared" si="12"/>
        <v>307</v>
      </c>
      <c r="R174" t="str">
        <f>IFERROR(VLOOKUP($A174,Registros!$B$2:$G$6000,6,0),IFERROR(INDEX(Winback!$C$2:$C$300,MATCH($A174,Winback!$K$2:$K$300,0)),""))</f>
        <v>Karla Mc Intryre</v>
      </c>
      <c r="S174" t="str">
        <f t="shared" si="13"/>
        <v>NP</v>
      </c>
      <c r="T174">
        <f t="shared" si="14"/>
        <v>1</v>
      </c>
    </row>
    <row r="175" spans="1:20" x14ac:dyDescent="0.35">
      <c r="A175" t="s">
        <v>894</v>
      </c>
      <c r="B175" t="s">
        <v>895</v>
      </c>
      <c r="C175" t="s">
        <v>896</v>
      </c>
      <c r="D175" t="s">
        <v>897</v>
      </c>
      <c r="E175">
        <f>IF(COUNTIFS(Registros!$A$2:$A$6000,"NP",Registros!$B$2:$B$6000,$A175)&gt;0,1,0)</f>
        <v>1</v>
      </c>
      <c r="F175">
        <f>IF($E175=1,SUMIFS(Registros!$F$2:$F$6000,Registros!$A$2:$A$6000,"NP",Registros!$B$2:$B$6000,$A175),0)</f>
        <v>36</v>
      </c>
      <c r="G175">
        <f>IF(COUNTIFS(Registros!$A$2:$A$6000,"MOV",Registros!$B$2:$B$6000,$A175)&gt;0,1,0)</f>
        <v>0</v>
      </c>
      <c r="H175">
        <f>IF($G175=1,SUMIFS(Registros!$F$2:$F$6000,Registros!$A$2:$A$6000,"MOV",Registros!$B$2:$B$6000,$A175),0)</f>
        <v>0</v>
      </c>
      <c r="I175">
        <f>IF(COUNTIFS(Registros!$A$2:$A$6000,"CS",Registros!$B$2:$B$6000,$A175)&gt;0,1,0)</f>
        <v>0</v>
      </c>
      <c r="J175">
        <f>IF($I175=1,SUMIFS(Registros!$I$2:$I$6000,Registros!$A$2:$A$6000,"CS",Registros!$B$2:$B$6000,$A175),0)</f>
        <v>0</v>
      </c>
      <c r="K175">
        <f>IF(COUNTIFS(Winback!$K$2:$K$300,$A175)&gt;0,1,0)</f>
        <v>1</v>
      </c>
      <c r="L175">
        <f>IF(AND($K175=1,LEFT($A175,3)="WB-"),SUMIFS(Winback!$D$2:$D$300,Winback!$K$2:$K$300,$A175),0)</f>
        <v>0</v>
      </c>
      <c r="M175">
        <f>IF(OR($E175=1,$G175=1,SUMIFS(Registros!$J$2:$J$6000,Registros!$B$2:$B$6000,$A175)&gt;0),1,0)</f>
        <v>1</v>
      </c>
      <c r="N175">
        <f>IF($J175&gt;0,1,IF(COUNTIFS(Registros!$A$2:$A$6000,"CS",Registros!$B$2:$B$6000,$A175,Registros!$K$2:$K$6000,"&lt;&gt;")&gt;0,1,0))</f>
        <v>0</v>
      </c>
      <c r="O175" t="str">
        <f t="shared" si="10"/>
        <v>SOLO MÓVIL</v>
      </c>
      <c r="P175" t="str">
        <f t="shared" si="11"/>
        <v>Ofrecer fijo + internet (FLBBTV)</v>
      </c>
      <c r="Q175">
        <f t="shared" si="12"/>
        <v>36</v>
      </c>
      <c r="R175" t="str">
        <f>IFERROR(VLOOKUP($A175,Registros!$B$2:$G$6000,6,0),IFERROR(INDEX(Winback!$C$2:$C$300,MATCH($A175,Winback!$K$2:$K$300,0)),""))</f>
        <v>Solanye Acuña</v>
      </c>
      <c r="S175" t="str">
        <f t="shared" si="13"/>
        <v>NP+WB</v>
      </c>
      <c r="T175">
        <f t="shared" si="14"/>
        <v>2</v>
      </c>
    </row>
    <row r="176" spans="1:20" x14ac:dyDescent="0.35">
      <c r="A176" t="s">
        <v>899</v>
      </c>
      <c r="B176" t="s">
        <v>900</v>
      </c>
      <c r="C176" t="s">
        <v>901</v>
      </c>
      <c r="D176" t="s">
        <v>902</v>
      </c>
      <c r="E176">
        <f>IF(COUNTIFS(Registros!$A$2:$A$6000,"NP",Registros!$B$2:$B$6000,$A176)&gt;0,1,0)</f>
        <v>1</v>
      </c>
      <c r="F176">
        <f>IF($E176=1,SUMIFS(Registros!$F$2:$F$6000,Registros!$A$2:$A$6000,"NP",Registros!$B$2:$B$6000,$A176),0)</f>
        <v>166</v>
      </c>
      <c r="G176">
        <f>IF(COUNTIFS(Registros!$A$2:$A$6000,"MOV",Registros!$B$2:$B$6000,$A176)&gt;0,1,0)</f>
        <v>0</v>
      </c>
      <c r="H176">
        <f>IF($G176=1,SUMIFS(Registros!$F$2:$F$6000,Registros!$A$2:$A$6000,"MOV",Registros!$B$2:$B$6000,$A176),0)</f>
        <v>0</v>
      </c>
      <c r="I176">
        <f>IF(COUNTIFS(Registros!$A$2:$A$6000,"CS",Registros!$B$2:$B$6000,$A176)&gt;0,1,0)</f>
        <v>0</v>
      </c>
      <c r="J176">
        <f>IF($I176=1,SUMIFS(Registros!$I$2:$I$6000,Registros!$A$2:$A$6000,"CS",Registros!$B$2:$B$6000,$A176),0)</f>
        <v>0</v>
      </c>
      <c r="K176">
        <f>IF(COUNTIFS(Winback!$K$2:$K$300,$A176)&gt;0,1,0)</f>
        <v>0</v>
      </c>
      <c r="L176">
        <f>IF(AND($K176=1,LEFT($A176,3)="WB-"),SUMIFS(Winback!$D$2:$D$300,Winback!$K$2:$K$300,$A176),0)</f>
        <v>0</v>
      </c>
      <c r="M176">
        <f>IF(OR($E176=1,$G176=1,SUMIFS(Registros!$J$2:$J$6000,Registros!$B$2:$B$6000,$A176)&gt;0),1,0)</f>
        <v>1</v>
      </c>
      <c r="N176">
        <f>IF($J176&gt;0,1,IF(COUNTIFS(Registros!$A$2:$A$6000,"CS",Registros!$B$2:$B$6000,$A176,Registros!$K$2:$K$6000,"&lt;&gt;")&gt;0,1,0))</f>
        <v>0</v>
      </c>
      <c r="O176" t="str">
        <f t="shared" si="10"/>
        <v>SOLO MÓVIL</v>
      </c>
      <c r="P176" t="str">
        <f t="shared" si="11"/>
        <v>Ofrecer fijo + internet (FLBBTV)</v>
      </c>
      <c r="Q176">
        <f t="shared" si="12"/>
        <v>166</v>
      </c>
      <c r="R176" t="str">
        <f>IFERROR(VLOOKUP($A176,Registros!$B$2:$G$6000,6,0),IFERROR(INDEX(Winback!$C$2:$C$300,MATCH($A176,Winback!$K$2:$K$300,0)),""))</f>
        <v>Michelle Zambrano</v>
      </c>
      <c r="S176" t="str">
        <f t="shared" si="13"/>
        <v>NP</v>
      </c>
      <c r="T176">
        <f t="shared" si="14"/>
        <v>1</v>
      </c>
    </row>
    <row r="177" spans="1:20" x14ac:dyDescent="0.35">
      <c r="A177" t="s">
        <v>904</v>
      </c>
      <c r="B177" t="s">
        <v>905</v>
      </c>
      <c r="C177" t="s">
        <v>906</v>
      </c>
      <c r="D177" t="s">
        <v>907</v>
      </c>
      <c r="E177">
        <f>IF(COUNTIFS(Registros!$A$2:$A$6000,"NP",Registros!$B$2:$B$6000,$A177)&gt;0,1,0)</f>
        <v>1</v>
      </c>
      <c r="F177">
        <f>IF($E177=1,SUMIFS(Registros!$F$2:$F$6000,Registros!$A$2:$A$6000,"NP",Registros!$B$2:$B$6000,$A177),0)</f>
        <v>36</v>
      </c>
      <c r="G177">
        <f>IF(COUNTIFS(Registros!$A$2:$A$6000,"MOV",Registros!$B$2:$B$6000,$A177)&gt;0,1,0)</f>
        <v>0</v>
      </c>
      <c r="H177">
        <f>IF($G177=1,SUMIFS(Registros!$F$2:$F$6000,Registros!$A$2:$A$6000,"MOV",Registros!$B$2:$B$6000,$A177),0)</f>
        <v>0</v>
      </c>
      <c r="I177">
        <f>IF(COUNTIFS(Registros!$A$2:$A$6000,"CS",Registros!$B$2:$B$6000,$A177)&gt;0,1,0)</f>
        <v>0</v>
      </c>
      <c r="J177">
        <f>IF($I177=1,SUMIFS(Registros!$I$2:$I$6000,Registros!$A$2:$A$6000,"CS",Registros!$B$2:$B$6000,$A177),0)</f>
        <v>0</v>
      </c>
      <c r="K177">
        <f>IF(COUNTIFS(Winback!$K$2:$K$300,$A177)&gt;0,1,0)</f>
        <v>0</v>
      </c>
      <c r="L177">
        <f>IF(AND($K177=1,LEFT($A177,3)="WB-"),SUMIFS(Winback!$D$2:$D$300,Winback!$K$2:$K$300,$A177),0)</f>
        <v>0</v>
      </c>
      <c r="M177">
        <f>IF(OR($E177=1,$G177=1,SUMIFS(Registros!$J$2:$J$6000,Registros!$B$2:$B$6000,$A177)&gt;0),1,0)</f>
        <v>1</v>
      </c>
      <c r="N177">
        <f>IF($J177&gt;0,1,IF(COUNTIFS(Registros!$A$2:$A$6000,"CS",Registros!$B$2:$B$6000,$A177,Registros!$K$2:$K$6000,"&lt;&gt;")&gt;0,1,0))</f>
        <v>0</v>
      </c>
      <c r="O177" t="str">
        <f t="shared" si="10"/>
        <v>SOLO MÓVIL</v>
      </c>
      <c r="P177" t="str">
        <f t="shared" si="11"/>
        <v>Ofrecer fijo + internet (FLBBTV)</v>
      </c>
      <c r="Q177">
        <f t="shared" si="12"/>
        <v>36</v>
      </c>
      <c r="R177" t="str">
        <f>IFERROR(VLOOKUP($A177,Registros!$B$2:$G$6000,6,0),IFERROR(INDEX(Winback!$C$2:$C$300,MATCH($A177,Winback!$K$2:$K$300,0)),""))</f>
        <v>Ines Lizbeth Trujillo</v>
      </c>
      <c r="S177" t="str">
        <f t="shared" si="13"/>
        <v>NP</v>
      </c>
      <c r="T177">
        <f t="shared" si="14"/>
        <v>1</v>
      </c>
    </row>
    <row r="178" spans="1:20" x14ac:dyDescent="0.35">
      <c r="A178" t="s">
        <v>909</v>
      </c>
      <c r="B178" t="s">
        <v>910</v>
      </c>
      <c r="C178" t="s">
        <v>911</v>
      </c>
      <c r="D178" t="s">
        <v>912</v>
      </c>
      <c r="E178">
        <f>IF(COUNTIFS(Registros!$A$2:$A$6000,"NP",Registros!$B$2:$B$6000,$A178)&gt;0,1,0)</f>
        <v>1</v>
      </c>
      <c r="F178">
        <f>IF($E178=1,SUMIFS(Registros!$F$2:$F$6000,Registros!$A$2:$A$6000,"NP",Registros!$B$2:$B$6000,$A178),0)</f>
        <v>223</v>
      </c>
      <c r="G178">
        <f>IF(COUNTIFS(Registros!$A$2:$A$6000,"MOV",Registros!$B$2:$B$6000,$A178)&gt;0,1,0)</f>
        <v>0</v>
      </c>
      <c r="H178">
        <f>IF($G178=1,SUMIFS(Registros!$F$2:$F$6000,Registros!$A$2:$A$6000,"MOV",Registros!$B$2:$B$6000,$A178),0)</f>
        <v>0</v>
      </c>
      <c r="I178">
        <f>IF(COUNTIFS(Registros!$A$2:$A$6000,"CS",Registros!$B$2:$B$6000,$A178)&gt;0,1,0)</f>
        <v>0</v>
      </c>
      <c r="J178">
        <f>IF($I178=1,SUMIFS(Registros!$I$2:$I$6000,Registros!$A$2:$A$6000,"CS",Registros!$B$2:$B$6000,$A178),0)</f>
        <v>0</v>
      </c>
      <c r="K178">
        <f>IF(COUNTIFS(Winback!$K$2:$K$300,$A178)&gt;0,1,0)</f>
        <v>0</v>
      </c>
      <c r="L178">
        <f>IF(AND($K178=1,LEFT($A178,3)="WB-"),SUMIFS(Winback!$D$2:$D$300,Winback!$K$2:$K$300,$A178),0)</f>
        <v>0</v>
      </c>
      <c r="M178">
        <f>IF(OR($E178=1,$G178=1,SUMIFS(Registros!$J$2:$J$6000,Registros!$B$2:$B$6000,$A178)&gt;0),1,0)</f>
        <v>1</v>
      </c>
      <c r="N178">
        <f>IF($J178&gt;0,1,IF(COUNTIFS(Registros!$A$2:$A$6000,"CS",Registros!$B$2:$B$6000,$A178,Registros!$K$2:$K$6000,"&lt;&gt;")&gt;0,1,0))</f>
        <v>0</v>
      </c>
      <c r="O178" t="str">
        <f t="shared" si="10"/>
        <v>SOLO MÓVIL</v>
      </c>
      <c r="P178" t="str">
        <f t="shared" si="11"/>
        <v>Ofrecer fijo + internet (FLBBTV)</v>
      </c>
      <c r="Q178">
        <f t="shared" si="12"/>
        <v>223</v>
      </c>
      <c r="R178" t="str">
        <f>IFERROR(VLOOKUP($A178,Registros!$B$2:$G$6000,6,0),IFERROR(INDEX(Winback!$C$2:$C$300,MATCH($A178,Winback!$K$2:$K$300,0)),""))</f>
        <v>Alejandra Mabel Hawkins</v>
      </c>
      <c r="S178" t="str">
        <f t="shared" si="13"/>
        <v>NP</v>
      </c>
      <c r="T178">
        <f t="shared" si="14"/>
        <v>1</v>
      </c>
    </row>
    <row r="179" spans="1:20" x14ac:dyDescent="0.35">
      <c r="A179" t="s">
        <v>914</v>
      </c>
      <c r="B179" t="s">
        <v>915</v>
      </c>
      <c r="C179" t="s">
        <v>916</v>
      </c>
      <c r="D179" t="s">
        <v>917</v>
      </c>
      <c r="E179">
        <f>IF(COUNTIFS(Registros!$A$2:$A$6000,"NP",Registros!$B$2:$B$6000,$A179)&gt;0,1,0)</f>
        <v>1</v>
      </c>
      <c r="F179">
        <f>IF($E179=1,SUMIFS(Registros!$F$2:$F$6000,Registros!$A$2:$A$6000,"NP",Registros!$B$2:$B$6000,$A179),0)</f>
        <v>164.45</v>
      </c>
      <c r="G179">
        <f>IF(COUNTIFS(Registros!$A$2:$A$6000,"MOV",Registros!$B$2:$B$6000,$A179)&gt;0,1,0)</f>
        <v>0</v>
      </c>
      <c r="H179">
        <f>IF($G179=1,SUMIFS(Registros!$F$2:$F$6000,Registros!$A$2:$A$6000,"MOV",Registros!$B$2:$B$6000,$A179),0)</f>
        <v>0</v>
      </c>
      <c r="I179">
        <f>IF(COUNTIFS(Registros!$A$2:$A$6000,"CS",Registros!$B$2:$B$6000,$A179)&gt;0,1,0)</f>
        <v>0</v>
      </c>
      <c r="J179">
        <f>IF($I179=1,SUMIFS(Registros!$I$2:$I$6000,Registros!$A$2:$A$6000,"CS",Registros!$B$2:$B$6000,$A179),0)</f>
        <v>0</v>
      </c>
      <c r="K179">
        <f>IF(COUNTIFS(Winback!$K$2:$K$300,$A179)&gt;0,1,0)</f>
        <v>0</v>
      </c>
      <c r="L179">
        <f>IF(AND($K179=1,LEFT($A179,3)="WB-"),SUMIFS(Winback!$D$2:$D$300,Winback!$K$2:$K$300,$A179),0)</f>
        <v>0</v>
      </c>
      <c r="M179">
        <f>IF(OR($E179=1,$G179=1,SUMIFS(Registros!$J$2:$J$6000,Registros!$B$2:$B$6000,$A179)&gt;0),1,0)</f>
        <v>1</v>
      </c>
      <c r="N179">
        <f>IF($J179&gt;0,1,IF(COUNTIFS(Registros!$A$2:$A$6000,"CS",Registros!$B$2:$B$6000,$A179,Registros!$K$2:$K$6000,"&lt;&gt;")&gt;0,1,0))</f>
        <v>0</v>
      </c>
      <c r="O179" t="str">
        <f t="shared" si="10"/>
        <v>SOLO MÓVIL</v>
      </c>
      <c r="P179" t="str">
        <f t="shared" si="11"/>
        <v>Ofrecer fijo + internet (FLBBTV)</v>
      </c>
      <c r="Q179">
        <f t="shared" si="12"/>
        <v>164.45</v>
      </c>
      <c r="R179" t="str">
        <f>IFERROR(VLOOKUP($A179,Registros!$B$2:$G$6000,6,0),IFERROR(INDEX(Winback!$C$2:$C$300,MATCH($A179,Winback!$K$2:$K$300,0)),""))</f>
        <v>Maria Fernanda</v>
      </c>
      <c r="S179" t="str">
        <f t="shared" si="13"/>
        <v>NP</v>
      </c>
      <c r="T179">
        <f t="shared" si="14"/>
        <v>1</v>
      </c>
    </row>
    <row r="180" spans="1:20" x14ac:dyDescent="0.35">
      <c r="A180" t="s">
        <v>919</v>
      </c>
      <c r="B180" t="s">
        <v>920</v>
      </c>
      <c r="C180" t="s">
        <v>921</v>
      </c>
      <c r="D180" t="s">
        <v>922</v>
      </c>
      <c r="E180">
        <f>IF(COUNTIFS(Registros!$A$2:$A$6000,"NP",Registros!$B$2:$B$6000,$A180)&gt;0,1,0)</f>
        <v>1</v>
      </c>
      <c r="F180">
        <f>IF($E180=1,SUMIFS(Registros!$F$2:$F$6000,Registros!$A$2:$A$6000,"NP",Registros!$B$2:$B$6000,$A180),0)</f>
        <v>18</v>
      </c>
      <c r="G180">
        <f>IF(COUNTIFS(Registros!$A$2:$A$6000,"MOV",Registros!$B$2:$B$6000,$A180)&gt;0,1,0)</f>
        <v>0</v>
      </c>
      <c r="H180">
        <f>IF($G180=1,SUMIFS(Registros!$F$2:$F$6000,Registros!$A$2:$A$6000,"MOV",Registros!$B$2:$B$6000,$A180),0)</f>
        <v>0</v>
      </c>
      <c r="I180">
        <f>IF(COUNTIFS(Registros!$A$2:$A$6000,"CS",Registros!$B$2:$B$6000,$A180)&gt;0,1,0)</f>
        <v>0</v>
      </c>
      <c r="J180">
        <f>IF($I180=1,SUMIFS(Registros!$I$2:$I$6000,Registros!$A$2:$A$6000,"CS",Registros!$B$2:$B$6000,$A180),0)</f>
        <v>0</v>
      </c>
      <c r="K180">
        <f>IF(COUNTIFS(Winback!$K$2:$K$300,$A180)&gt;0,1,0)</f>
        <v>0</v>
      </c>
      <c r="L180">
        <f>IF(AND($K180=1,LEFT($A180,3)="WB-"),SUMIFS(Winback!$D$2:$D$300,Winback!$K$2:$K$300,$A180),0)</f>
        <v>0</v>
      </c>
      <c r="M180">
        <f>IF(OR($E180=1,$G180=1,SUMIFS(Registros!$J$2:$J$6000,Registros!$B$2:$B$6000,$A180)&gt;0),1,0)</f>
        <v>1</v>
      </c>
      <c r="N180">
        <f>IF($J180&gt;0,1,IF(COUNTIFS(Registros!$A$2:$A$6000,"CS",Registros!$B$2:$B$6000,$A180,Registros!$K$2:$K$6000,"&lt;&gt;")&gt;0,1,0))</f>
        <v>0</v>
      </c>
      <c r="O180" t="str">
        <f t="shared" si="10"/>
        <v>SOLO MÓVIL</v>
      </c>
      <c r="P180" t="str">
        <f t="shared" si="11"/>
        <v>Ofrecer fijo + internet (FLBBTV)</v>
      </c>
      <c r="Q180">
        <f t="shared" si="12"/>
        <v>18</v>
      </c>
      <c r="R180" t="str">
        <f>IFERROR(VLOOKUP($A180,Registros!$B$2:$G$6000,6,0),IFERROR(INDEX(Winback!$C$2:$C$300,MATCH($A180,Winback!$K$2:$K$300,0)),""))</f>
        <v>Yarelis Tulloch</v>
      </c>
      <c r="S180" t="str">
        <f t="shared" si="13"/>
        <v>NP</v>
      </c>
      <c r="T180">
        <f t="shared" si="14"/>
        <v>1</v>
      </c>
    </row>
    <row r="181" spans="1:20" x14ac:dyDescent="0.35">
      <c r="A181" t="s">
        <v>924</v>
      </c>
      <c r="B181" t="s">
        <v>925</v>
      </c>
      <c r="C181" t="s">
        <v>926</v>
      </c>
      <c r="D181" t="s">
        <v>927</v>
      </c>
      <c r="E181">
        <f>IF(COUNTIFS(Registros!$A$2:$A$6000,"NP",Registros!$B$2:$B$6000,$A181)&gt;0,1,0)</f>
        <v>1</v>
      </c>
      <c r="F181">
        <f>IF($E181=1,SUMIFS(Registros!$F$2:$F$6000,Registros!$A$2:$A$6000,"NP",Registros!$B$2:$B$6000,$A181),0)</f>
        <v>16.25</v>
      </c>
      <c r="G181">
        <f>IF(COUNTIFS(Registros!$A$2:$A$6000,"MOV",Registros!$B$2:$B$6000,$A181)&gt;0,1,0)</f>
        <v>0</v>
      </c>
      <c r="H181">
        <f>IF($G181=1,SUMIFS(Registros!$F$2:$F$6000,Registros!$A$2:$A$6000,"MOV",Registros!$B$2:$B$6000,$A181),0)</f>
        <v>0</v>
      </c>
      <c r="I181">
        <f>IF(COUNTIFS(Registros!$A$2:$A$6000,"CS",Registros!$B$2:$B$6000,$A181)&gt;0,1,0)</f>
        <v>0</v>
      </c>
      <c r="J181">
        <f>IF($I181=1,SUMIFS(Registros!$I$2:$I$6000,Registros!$A$2:$A$6000,"CS",Registros!$B$2:$B$6000,$A181),0)</f>
        <v>0</v>
      </c>
      <c r="K181">
        <f>IF(COUNTIFS(Winback!$K$2:$K$300,$A181)&gt;0,1,0)</f>
        <v>0</v>
      </c>
      <c r="L181">
        <f>IF(AND($K181=1,LEFT($A181,3)="WB-"),SUMIFS(Winback!$D$2:$D$300,Winback!$K$2:$K$300,$A181),0)</f>
        <v>0</v>
      </c>
      <c r="M181">
        <f>IF(OR($E181=1,$G181=1,SUMIFS(Registros!$J$2:$J$6000,Registros!$B$2:$B$6000,$A181)&gt;0),1,0)</f>
        <v>1</v>
      </c>
      <c r="N181">
        <f>IF($J181&gt;0,1,IF(COUNTIFS(Registros!$A$2:$A$6000,"CS",Registros!$B$2:$B$6000,$A181,Registros!$K$2:$K$6000,"&lt;&gt;")&gt;0,1,0))</f>
        <v>0</v>
      </c>
      <c r="O181" t="str">
        <f t="shared" si="10"/>
        <v>SOLO MÓVIL</v>
      </c>
      <c r="P181" t="str">
        <f t="shared" si="11"/>
        <v>Ofrecer fijo + internet (FLBBTV)</v>
      </c>
      <c r="Q181">
        <f t="shared" si="12"/>
        <v>16.25</v>
      </c>
      <c r="R181" t="str">
        <f>IFERROR(VLOOKUP($A181,Registros!$B$2:$G$6000,6,0),IFERROR(INDEX(Winback!$C$2:$C$300,MATCH($A181,Winback!$K$2:$K$300,0)),""))</f>
        <v>Abril Aparicio</v>
      </c>
      <c r="S181" t="str">
        <f t="shared" si="13"/>
        <v>NP</v>
      </c>
      <c r="T181">
        <f t="shared" si="14"/>
        <v>1</v>
      </c>
    </row>
    <row r="182" spans="1:20" x14ac:dyDescent="0.35">
      <c r="A182" t="s">
        <v>929</v>
      </c>
      <c r="B182" t="s">
        <v>930</v>
      </c>
      <c r="C182" t="s">
        <v>931</v>
      </c>
      <c r="D182" t="s">
        <v>932</v>
      </c>
      <c r="E182">
        <f>IF(COUNTIFS(Registros!$A$2:$A$6000,"NP",Registros!$B$2:$B$6000,$A182)&gt;0,1,0)</f>
        <v>1</v>
      </c>
      <c r="F182">
        <f>IF($E182=1,SUMIFS(Registros!$F$2:$F$6000,Registros!$A$2:$A$6000,"NP",Registros!$B$2:$B$6000,$A182),0)</f>
        <v>15</v>
      </c>
      <c r="G182">
        <f>IF(COUNTIFS(Registros!$A$2:$A$6000,"MOV",Registros!$B$2:$B$6000,$A182)&gt;0,1,0)</f>
        <v>0</v>
      </c>
      <c r="H182">
        <f>IF($G182=1,SUMIFS(Registros!$F$2:$F$6000,Registros!$A$2:$A$6000,"MOV",Registros!$B$2:$B$6000,$A182),0)</f>
        <v>0</v>
      </c>
      <c r="I182">
        <f>IF(COUNTIFS(Registros!$A$2:$A$6000,"CS",Registros!$B$2:$B$6000,$A182)&gt;0,1,0)</f>
        <v>0</v>
      </c>
      <c r="J182">
        <f>IF($I182=1,SUMIFS(Registros!$I$2:$I$6000,Registros!$A$2:$A$6000,"CS",Registros!$B$2:$B$6000,$A182),0)</f>
        <v>0</v>
      </c>
      <c r="K182">
        <f>IF(COUNTIFS(Winback!$K$2:$K$300,$A182)&gt;0,1,0)</f>
        <v>0</v>
      </c>
      <c r="L182">
        <f>IF(AND($K182=1,LEFT($A182,3)="WB-"),SUMIFS(Winback!$D$2:$D$300,Winback!$K$2:$K$300,$A182),0)</f>
        <v>0</v>
      </c>
      <c r="M182">
        <f>IF(OR($E182=1,$G182=1,SUMIFS(Registros!$J$2:$J$6000,Registros!$B$2:$B$6000,$A182)&gt;0),1,0)</f>
        <v>1</v>
      </c>
      <c r="N182">
        <f>IF($J182&gt;0,1,IF(COUNTIFS(Registros!$A$2:$A$6000,"CS",Registros!$B$2:$B$6000,$A182,Registros!$K$2:$K$6000,"&lt;&gt;")&gt;0,1,0))</f>
        <v>0</v>
      </c>
      <c r="O182" t="str">
        <f t="shared" si="10"/>
        <v>SOLO MÓVIL</v>
      </c>
      <c r="P182" t="str">
        <f t="shared" si="11"/>
        <v>Ofrecer fijo + internet (FLBBTV)</v>
      </c>
      <c r="Q182">
        <f t="shared" si="12"/>
        <v>15</v>
      </c>
      <c r="R182" t="str">
        <f>IFERROR(VLOOKUP($A182,Registros!$B$2:$G$6000,6,0),IFERROR(INDEX(Winback!$C$2:$C$300,MATCH($A182,Winback!$K$2:$K$300,0)),""))</f>
        <v>Yariela Galarce</v>
      </c>
      <c r="S182" t="str">
        <f t="shared" si="13"/>
        <v>NP</v>
      </c>
      <c r="T182">
        <f t="shared" si="14"/>
        <v>1</v>
      </c>
    </row>
    <row r="183" spans="1:20" x14ac:dyDescent="0.35">
      <c r="A183" t="s">
        <v>934</v>
      </c>
      <c r="B183" t="s">
        <v>935</v>
      </c>
      <c r="C183" t="s">
        <v>936</v>
      </c>
      <c r="D183" t="s">
        <v>937</v>
      </c>
      <c r="E183">
        <f>IF(COUNTIFS(Registros!$A$2:$A$6000,"NP",Registros!$B$2:$B$6000,$A183)&gt;0,1,0)</f>
        <v>1</v>
      </c>
      <c r="F183">
        <f>IF($E183=1,SUMIFS(Registros!$F$2:$F$6000,Registros!$A$2:$A$6000,"NP",Registros!$B$2:$B$6000,$A183),0)</f>
        <v>147.5</v>
      </c>
      <c r="G183">
        <f>IF(COUNTIFS(Registros!$A$2:$A$6000,"MOV",Registros!$B$2:$B$6000,$A183)&gt;0,1,0)</f>
        <v>0</v>
      </c>
      <c r="H183">
        <f>IF($G183=1,SUMIFS(Registros!$F$2:$F$6000,Registros!$A$2:$A$6000,"MOV",Registros!$B$2:$B$6000,$A183),0)</f>
        <v>0</v>
      </c>
      <c r="I183">
        <f>IF(COUNTIFS(Registros!$A$2:$A$6000,"CS",Registros!$B$2:$B$6000,$A183)&gt;0,1,0)</f>
        <v>0</v>
      </c>
      <c r="J183">
        <f>IF($I183=1,SUMIFS(Registros!$I$2:$I$6000,Registros!$A$2:$A$6000,"CS",Registros!$B$2:$B$6000,$A183),0)</f>
        <v>0</v>
      </c>
      <c r="K183">
        <f>IF(COUNTIFS(Winback!$K$2:$K$300,$A183)&gt;0,1,0)</f>
        <v>0</v>
      </c>
      <c r="L183">
        <f>IF(AND($K183=1,LEFT($A183,3)="WB-"),SUMIFS(Winback!$D$2:$D$300,Winback!$K$2:$K$300,$A183),0)</f>
        <v>0</v>
      </c>
      <c r="M183">
        <f>IF(OR($E183=1,$G183=1,SUMIFS(Registros!$J$2:$J$6000,Registros!$B$2:$B$6000,$A183)&gt;0),1,0)</f>
        <v>1</v>
      </c>
      <c r="N183">
        <f>IF($J183&gt;0,1,IF(COUNTIFS(Registros!$A$2:$A$6000,"CS",Registros!$B$2:$B$6000,$A183,Registros!$K$2:$K$6000,"&lt;&gt;")&gt;0,1,0))</f>
        <v>0</v>
      </c>
      <c r="O183" t="str">
        <f t="shared" si="10"/>
        <v>SOLO MÓVIL</v>
      </c>
      <c r="P183" t="str">
        <f t="shared" si="11"/>
        <v>Ofrecer fijo + internet (FLBBTV)</v>
      </c>
      <c r="Q183">
        <f t="shared" si="12"/>
        <v>147.5</v>
      </c>
      <c r="R183" t="str">
        <f>IFERROR(VLOOKUP($A183,Registros!$B$2:$G$6000,6,0),IFERROR(INDEX(Winback!$C$2:$C$300,MATCH($A183,Winback!$K$2:$K$300,0)),""))</f>
        <v>Nailyn Martinez</v>
      </c>
      <c r="S183" t="str">
        <f t="shared" si="13"/>
        <v>NP</v>
      </c>
      <c r="T183">
        <f t="shared" si="14"/>
        <v>1</v>
      </c>
    </row>
    <row r="184" spans="1:20" x14ac:dyDescent="0.35">
      <c r="A184" t="s">
        <v>939</v>
      </c>
      <c r="B184" t="s">
        <v>940</v>
      </c>
      <c r="C184" t="s">
        <v>941</v>
      </c>
      <c r="D184" t="s">
        <v>941</v>
      </c>
      <c r="E184">
        <f>IF(COUNTIFS(Registros!$A$2:$A$6000,"NP",Registros!$B$2:$B$6000,$A184)&gt;0,1,0)</f>
        <v>1</v>
      </c>
      <c r="F184">
        <f>IF($E184=1,SUMIFS(Registros!$F$2:$F$6000,Registros!$A$2:$A$6000,"NP",Registros!$B$2:$B$6000,$A184),0)</f>
        <v>153</v>
      </c>
      <c r="G184">
        <f>IF(COUNTIFS(Registros!$A$2:$A$6000,"MOV",Registros!$B$2:$B$6000,$A184)&gt;0,1,0)</f>
        <v>0</v>
      </c>
      <c r="H184">
        <f>IF($G184=1,SUMIFS(Registros!$F$2:$F$6000,Registros!$A$2:$A$6000,"MOV",Registros!$B$2:$B$6000,$A184),0)</f>
        <v>0</v>
      </c>
      <c r="I184">
        <f>IF(COUNTIFS(Registros!$A$2:$A$6000,"CS",Registros!$B$2:$B$6000,$A184)&gt;0,1,0)</f>
        <v>0</v>
      </c>
      <c r="J184">
        <f>IF($I184=1,SUMIFS(Registros!$I$2:$I$6000,Registros!$A$2:$A$6000,"CS",Registros!$B$2:$B$6000,$A184),0)</f>
        <v>0</v>
      </c>
      <c r="K184">
        <f>IF(COUNTIFS(Winback!$K$2:$K$300,$A184)&gt;0,1,0)</f>
        <v>1</v>
      </c>
      <c r="L184">
        <f>IF(AND($K184=1,LEFT($A184,3)="WB-"),SUMIFS(Winback!$D$2:$D$300,Winback!$K$2:$K$300,$A184),0)</f>
        <v>0</v>
      </c>
      <c r="M184">
        <f>IF(OR($E184=1,$G184=1,SUMIFS(Registros!$J$2:$J$6000,Registros!$B$2:$B$6000,$A184)&gt;0),1,0)</f>
        <v>1</v>
      </c>
      <c r="N184">
        <f>IF($J184&gt;0,1,IF(COUNTIFS(Registros!$A$2:$A$6000,"CS",Registros!$B$2:$B$6000,$A184,Registros!$K$2:$K$6000,"&lt;&gt;")&gt;0,1,0))</f>
        <v>0</v>
      </c>
      <c r="O184" t="str">
        <f t="shared" si="10"/>
        <v>SOLO MÓVIL</v>
      </c>
      <c r="P184" t="str">
        <f t="shared" si="11"/>
        <v>Ofrecer fijo + internet (FLBBTV)</v>
      </c>
      <c r="Q184">
        <f t="shared" si="12"/>
        <v>153</v>
      </c>
      <c r="R184" t="str">
        <f>IFERROR(VLOOKUP($A184,Registros!$B$2:$G$6000,6,0),IFERROR(INDEX(Winback!$C$2:$C$300,MATCH($A184,Winback!$K$2:$K$300,0)),""))</f>
        <v>Yamali Rodriguez</v>
      </c>
      <c r="S184" t="str">
        <f t="shared" si="13"/>
        <v>NP+WB</v>
      </c>
      <c r="T184">
        <f t="shared" si="14"/>
        <v>2</v>
      </c>
    </row>
    <row r="185" spans="1:20" x14ac:dyDescent="0.35">
      <c r="A185" t="s">
        <v>943</v>
      </c>
      <c r="B185" t="s">
        <v>944</v>
      </c>
      <c r="C185" t="s">
        <v>945</v>
      </c>
      <c r="D185" t="s">
        <v>946</v>
      </c>
      <c r="E185">
        <f>IF(COUNTIFS(Registros!$A$2:$A$6000,"NP",Registros!$B$2:$B$6000,$A185)&gt;0,1,0)</f>
        <v>1</v>
      </c>
      <c r="F185">
        <f>IF($E185=1,SUMIFS(Registros!$F$2:$F$6000,Registros!$A$2:$A$6000,"NP",Registros!$B$2:$B$6000,$A185),0)</f>
        <v>185</v>
      </c>
      <c r="G185">
        <f>IF(COUNTIFS(Registros!$A$2:$A$6000,"MOV",Registros!$B$2:$B$6000,$A185)&gt;0,1,0)</f>
        <v>0</v>
      </c>
      <c r="H185">
        <f>IF($G185=1,SUMIFS(Registros!$F$2:$F$6000,Registros!$A$2:$A$6000,"MOV",Registros!$B$2:$B$6000,$A185),0)</f>
        <v>0</v>
      </c>
      <c r="I185">
        <f>IF(COUNTIFS(Registros!$A$2:$A$6000,"CS",Registros!$B$2:$B$6000,$A185)&gt;0,1,0)</f>
        <v>0</v>
      </c>
      <c r="J185">
        <f>IF($I185=1,SUMIFS(Registros!$I$2:$I$6000,Registros!$A$2:$A$6000,"CS",Registros!$B$2:$B$6000,$A185),0)</f>
        <v>0</v>
      </c>
      <c r="K185">
        <f>IF(COUNTIFS(Winback!$K$2:$K$300,$A185)&gt;0,1,0)</f>
        <v>0</v>
      </c>
      <c r="L185">
        <f>IF(AND($K185=1,LEFT($A185,3)="WB-"),SUMIFS(Winback!$D$2:$D$300,Winback!$K$2:$K$300,$A185),0)</f>
        <v>0</v>
      </c>
      <c r="M185">
        <f>IF(OR($E185=1,$G185=1,SUMIFS(Registros!$J$2:$J$6000,Registros!$B$2:$B$6000,$A185)&gt;0),1,0)</f>
        <v>1</v>
      </c>
      <c r="N185">
        <f>IF($J185&gt;0,1,IF(COUNTIFS(Registros!$A$2:$A$6000,"CS",Registros!$B$2:$B$6000,$A185,Registros!$K$2:$K$6000,"&lt;&gt;")&gt;0,1,0))</f>
        <v>0</v>
      </c>
      <c r="O185" t="str">
        <f t="shared" si="10"/>
        <v>SOLO MÓVIL</v>
      </c>
      <c r="P185" t="str">
        <f t="shared" si="11"/>
        <v>Ofrecer fijo + internet (FLBBTV)</v>
      </c>
      <c r="Q185">
        <f t="shared" si="12"/>
        <v>185</v>
      </c>
      <c r="R185" t="str">
        <f>IFERROR(VLOOKUP($A185,Registros!$B$2:$G$6000,6,0),IFERROR(INDEX(Winback!$C$2:$C$300,MATCH($A185,Winback!$K$2:$K$300,0)),""))</f>
        <v>Osiris Aguilar</v>
      </c>
      <c r="S185" t="str">
        <f t="shared" si="13"/>
        <v>NP</v>
      </c>
      <c r="T185">
        <f t="shared" si="14"/>
        <v>1</v>
      </c>
    </row>
    <row r="186" spans="1:20" x14ac:dyDescent="0.35">
      <c r="A186" t="s">
        <v>948</v>
      </c>
      <c r="B186" t="s">
        <v>949</v>
      </c>
      <c r="C186" t="s">
        <v>950</v>
      </c>
      <c r="D186" t="s">
        <v>951</v>
      </c>
      <c r="E186">
        <f>IF(COUNTIFS(Registros!$A$2:$A$6000,"NP",Registros!$B$2:$B$6000,$A186)&gt;0,1,0)</f>
        <v>1</v>
      </c>
      <c r="F186">
        <f>IF($E186=1,SUMIFS(Registros!$F$2:$F$6000,Registros!$A$2:$A$6000,"NP",Registros!$B$2:$B$6000,$A186),0)</f>
        <v>31.5</v>
      </c>
      <c r="G186">
        <f>IF(COUNTIFS(Registros!$A$2:$A$6000,"MOV",Registros!$B$2:$B$6000,$A186)&gt;0,1,0)</f>
        <v>0</v>
      </c>
      <c r="H186">
        <f>IF($G186=1,SUMIFS(Registros!$F$2:$F$6000,Registros!$A$2:$A$6000,"MOV",Registros!$B$2:$B$6000,$A186),0)</f>
        <v>0</v>
      </c>
      <c r="I186">
        <f>IF(COUNTIFS(Registros!$A$2:$A$6000,"CS",Registros!$B$2:$B$6000,$A186)&gt;0,1,0)</f>
        <v>0</v>
      </c>
      <c r="J186">
        <f>IF($I186=1,SUMIFS(Registros!$I$2:$I$6000,Registros!$A$2:$A$6000,"CS",Registros!$B$2:$B$6000,$A186),0)</f>
        <v>0</v>
      </c>
      <c r="K186">
        <f>IF(COUNTIFS(Winback!$K$2:$K$300,$A186)&gt;0,1,0)</f>
        <v>0</v>
      </c>
      <c r="L186">
        <f>IF(AND($K186=1,LEFT($A186,3)="WB-"),SUMIFS(Winback!$D$2:$D$300,Winback!$K$2:$K$300,$A186),0)</f>
        <v>0</v>
      </c>
      <c r="M186">
        <f>IF(OR($E186=1,$G186=1,SUMIFS(Registros!$J$2:$J$6000,Registros!$B$2:$B$6000,$A186)&gt;0),1,0)</f>
        <v>1</v>
      </c>
      <c r="N186">
        <f>IF($J186&gt;0,1,IF(COUNTIFS(Registros!$A$2:$A$6000,"CS",Registros!$B$2:$B$6000,$A186,Registros!$K$2:$K$6000,"&lt;&gt;")&gt;0,1,0))</f>
        <v>0</v>
      </c>
      <c r="O186" t="str">
        <f t="shared" si="10"/>
        <v>SOLO MÓVIL</v>
      </c>
      <c r="P186" t="str">
        <f t="shared" si="11"/>
        <v>Ofrecer fijo + internet (FLBBTV)</v>
      </c>
      <c r="Q186">
        <f t="shared" si="12"/>
        <v>31.5</v>
      </c>
      <c r="R186" t="str">
        <f>IFERROR(VLOOKUP($A186,Registros!$B$2:$G$6000,6,0),IFERROR(INDEX(Winback!$C$2:$C$300,MATCH($A186,Winback!$K$2:$K$300,0)),""))</f>
        <v>Karla Mc Intryre</v>
      </c>
      <c r="S186" t="str">
        <f t="shared" si="13"/>
        <v>NP</v>
      </c>
      <c r="T186">
        <f t="shared" si="14"/>
        <v>1</v>
      </c>
    </row>
    <row r="187" spans="1:20" x14ac:dyDescent="0.35">
      <c r="A187" t="s">
        <v>953</v>
      </c>
      <c r="B187" t="s">
        <v>954</v>
      </c>
      <c r="C187" t="s">
        <v>955</v>
      </c>
      <c r="D187" t="s">
        <v>956</v>
      </c>
      <c r="E187">
        <f>IF(COUNTIFS(Registros!$A$2:$A$6000,"NP",Registros!$B$2:$B$6000,$A187)&gt;0,1,0)</f>
        <v>1</v>
      </c>
      <c r="F187">
        <f>IF($E187=1,SUMIFS(Registros!$F$2:$F$6000,Registros!$A$2:$A$6000,"NP",Registros!$B$2:$B$6000,$A187),0)</f>
        <v>25</v>
      </c>
      <c r="G187">
        <f>IF(COUNTIFS(Registros!$A$2:$A$6000,"MOV",Registros!$B$2:$B$6000,$A187)&gt;0,1,0)</f>
        <v>0</v>
      </c>
      <c r="H187">
        <f>IF($G187=1,SUMIFS(Registros!$F$2:$F$6000,Registros!$A$2:$A$6000,"MOV",Registros!$B$2:$B$6000,$A187),0)</f>
        <v>0</v>
      </c>
      <c r="I187">
        <f>IF(COUNTIFS(Registros!$A$2:$A$6000,"CS",Registros!$B$2:$B$6000,$A187)&gt;0,1,0)</f>
        <v>0</v>
      </c>
      <c r="J187">
        <f>IF($I187=1,SUMIFS(Registros!$I$2:$I$6000,Registros!$A$2:$A$6000,"CS",Registros!$B$2:$B$6000,$A187),0)</f>
        <v>0</v>
      </c>
      <c r="K187">
        <f>IF(COUNTIFS(Winback!$K$2:$K$300,$A187)&gt;0,1,0)</f>
        <v>0</v>
      </c>
      <c r="L187">
        <f>IF(AND($K187=1,LEFT($A187,3)="WB-"),SUMIFS(Winback!$D$2:$D$300,Winback!$K$2:$K$300,$A187),0)</f>
        <v>0</v>
      </c>
      <c r="M187">
        <f>IF(OR($E187=1,$G187=1,SUMIFS(Registros!$J$2:$J$6000,Registros!$B$2:$B$6000,$A187)&gt;0),1,0)</f>
        <v>1</v>
      </c>
      <c r="N187">
        <f>IF($J187&gt;0,1,IF(COUNTIFS(Registros!$A$2:$A$6000,"CS",Registros!$B$2:$B$6000,$A187,Registros!$K$2:$K$6000,"&lt;&gt;")&gt;0,1,0))</f>
        <v>0</v>
      </c>
      <c r="O187" t="str">
        <f t="shared" si="10"/>
        <v>SOLO MÓVIL</v>
      </c>
      <c r="P187" t="str">
        <f t="shared" si="11"/>
        <v>Ofrecer fijo + internet (FLBBTV)</v>
      </c>
      <c r="Q187">
        <f t="shared" si="12"/>
        <v>25</v>
      </c>
      <c r="R187" t="str">
        <f>IFERROR(VLOOKUP($A187,Registros!$B$2:$G$6000,6,0),IFERROR(INDEX(Winback!$C$2:$C$300,MATCH($A187,Winback!$K$2:$K$300,0)),""))</f>
        <v>Michelle Zambrano</v>
      </c>
      <c r="S187" t="str">
        <f t="shared" si="13"/>
        <v>NP</v>
      </c>
      <c r="T187">
        <f t="shared" si="14"/>
        <v>1</v>
      </c>
    </row>
    <row r="188" spans="1:20" x14ac:dyDescent="0.35">
      <c r="A188" t="s">
        <v>958</v>
      </c>
      <c r="B188" t="s">
        <v>959</v>
      </c>
      <c r="C188" t="s">
        <v>960</v>
      </c>
      <c r="D188" t="s">
        <v>961</v>
      </c>
      <c r="E188">
        <f>IF(COUNTIFS(Registros!$A$2:$A$6000,"NP",Registros!$B$2:$B$6000,$A188)&gt;0,1,0)</f>
        <v>1</v>
      </c>
      <c r="F188">
        <f>IF($E188=1,SUMIFS(Registros!$F$2:$F$6000,Registros!$A$2:$A$6000,"NP",Registros!$B$2:$B$6000,$A188),0)</f>
        <v>678.1</v>
      </c>
      <c r="G188">
        <f>IF(COUNTIFS(Registros!$A$2:$A$6000,"MOV",Registros!$B$2:$B$6000,$A188)&gt;0,1,0)</f>
        <v>0</v>
      </c>
      <c r="H188">
        <f>IF($G188=1,SUMIFS(Registros!$F$2:$F$6000,Registros!$A$2:$A$6000,"MOV",Registros!$B$2:$B$6000,$A188),0)</f>
        <v>0</v>
      </c>
      <c r="I188">
        <f>IF(COUNTIFS(Registros!$A$2:$A$6000,"CS",Registros!$B$2:$B$6000,$A188)&gt;0,1,0)</f>
        <v>0</v>
      </c>
      <c r="J188">
        <f>IF($I188=1,SUMIFS(Registros!$I$2:$I$6000,Registros!$A$2:$A$6000,"CS",Registros!$B$2:$B$6000,$A188),0)</f>
        <v>0</v>
      </c>
      <c r="K188">
        <f>IF(COUNTIFS(Winback!$K$2:$K$300,$A188)&gt;0,1,0)</f>
        <v>0</v>
      </c>
      <c r="L188">
        <f>IF(AND($K188=1,LEFT($A188,3)="WB-"),SUMIFS(Winback!$D$2:$D$300,Winback!$K$2:$K$300,$A188),0)</f>
        <v>0</v>
      </c>
      <c r="M188">
        <f>IF(OR($E188=1,$G188=1,SUMIFS(Registros!$J$2:$J$6000,Registros!$B$2:$B$6000,$A188)&gt;0),1,0)</f>
        <v>1</v>
      </c>
      <c r="N188">
        <f>IF($J188&gt;0,1,IF(COUNTIFS(Registros!$A$2:$A$6000,"CS",Registros!$B$2:$B$6000,$A188,Registros!$K$2:$K$6000,"&lt;&gt;")&gt;0,1,0))</f>
        <v>0</v>
      </c>
      <c r="O188" t="str">
        <f t="shared" si="10"/>
        <v>SOLO MÓVIL</v>
      </c>
      <c r="P188" t="str">
        <f t="shared" si="11"/>
        <v>Ofrecer fijo + internet (FLBBTV)</v>
      </c>
      <c r="Q188">
        <f t="shared" si="12"/>
        <v>678.1</v>
      </c>
      <c r="R188" t="str">
        <f>IFERROR(VLOOKUP($A188,Registros!$B$2:$G$6000,6,0),IFERROR(INDEX(Winback!$C$2:$C$300,MATCH($A188,Winback!$K$2:$K$300,0)),""))</f>
        <v>Ines Lizbeth Trujillo</v>
      </c>
      <c r="S188" t="str">
        <f t="shared" si="13"/>
        <v>NP</v>
      </c>
      <c r="T188">
        <f t="shared" si="14"/>
        <v>1</v>
      </c>
    </row>
    <row r="189" spans="1:20" x14ac:dyDescent="0.35">
      <c r="A189" t="s">
        <v>963</v>
      </c>
      <c r="B189" t="s">
        <v>964</v>
      </c>
      <c r="C189" t="s">
        <v>965</v>
      </c>
      <c r="D189" t="s">
        <v>966</v>
      </c>
      <c r="E189">
        <f>IF(COUNTIFS(Registros!$A$2:$A$6000,"NP",Registros!$B$2:$B$6000,$A189)&gt;0,1,0)</f>
        <v>1</v>
      </c>
      <c r="F189">
        <f>IF($E189=1,SUMIFS(Registros!$F$2:$F$6000,Registros!$A$2:$A$6000,"NP",Registros!$B$2:$B$6000,$A189),0)</f>
        <v>42</v>
      </c>
      <c r="G189">
        <f>IF(COUNTIFS(Registros!$A$2:$A$6000,"MOV",Registros!$B$2:$B$6000,$A189)&gt;0,1,0)</f>
        <v>0</v>
      </c>
      <c r="H189">
        <f>IF($G189=1,SUMIFS(Registros!$F$2:$F$6000,Registros!$A$2:$A$6000,"MOV",Registros!$B$2:$B$6000,$A189),0)</f>
        <v>0</v>
      </c>
      <c r="I189">
        <f>IF(COUNTIFS(Registros!$A$2:$A$6000,"CS",Registros!$B$2:$B$6000,$A189)&gt;0,1,0)</f>
        <v>0</v>
      </c>
      <c r="J189">
        <f>IF($I189=1,SUMIFS(Registros!$I$2:$I$6000,Registros!$A$2:$A$6000,"CS",Registros!$B$2:$B$6000,$A189),0)</f>
        <v>0</v>
      </c>
      <c r="K189">
        <f>IF(COUNTIFS(Winback!$K$2:$K$300,$A189)&gt;0,1,0)</f>
        <v>0</v>
      </c>
      <c r="L189">
        <f>IF(AND($K189=1,LEFT($A189,3)="WB-"),SUMIFS(Winback!$D$2:$D$300,Winback!$K$2:$K$300,$A189),0)</f>
        <v>0</v>
      </c>
      <c r="M189">
        <f>IF(OR($E189=1,$G189=1,SUMIFS(Registros!$J$2:$J$6000,Registros!$B$2:$B$6000,$A189)&gt;0),1,0)</f>
        <v>1</v>
      </c>
      <c r="N189">
        <f>IF($J189&gt;0,1,IF(COUNTIFS(Registros!$A$2:$A$6000,"CS",Registros!$B$2:$B$6000,$A189,Registros!$K$2:$K$6000,"&lt;&gt;")&gt;0,1,0))</f>
        <v>0</v>
      </c>
      <c r="O189" t="str">
        <f t="shared" si="10"/>
        <v>SOLO MÓVIL</v>
      </c>
      <c r="P189" t="str">
        <f t="shared" si="11"/>
        <v>Ofrecer fijo + internet (FLBBTV)</v>
      </c>
      <c r="Q189">
        <f t="shared" si="12"/>
        <v>42</v>
      </c>
      <c r="R189" t="str">
        <f>IFERROR(VLOOKUP($A189,Registros!$B$2:$G$6000,6,0),IFERROR(INDEX(Winback!$C$2:$C$300,MATCH($A189,Winback!$K$2:$K$300,0)),""))</f>
        <v>Alejandra Mabel Hawkins</v>
      </c>
      <c r="S189" t="str">
        <f t="shared" si="13"/>
        <v>NP</v>
      </c>
      <c r="T189">
        <f t="shared" si="14"/>
        <v>1</v>
      </c>
    </row>
    <row r="190" spans="1:20" x14ac:dyDescent="0.35">
      <c r="A190" t="s">
        <v>968</v>
      </c>
      <c r="B190" t="s">
        <v>969</v>
      </c>
      <c r="C190" t="s">
        <v>970</v>
      </c>
      <c r="D190" t="s">
        <v>971</v>
      </c>
      <c r="E190">
        <f>IF(COUNTIFS(Registros!$A$2:$A$6000,"NP",Registros!$B$2:$B$6000,$A190)&gt;0,1,0)</f>
        <v>1</v>
      </c>
      <c r="F190">
        <f>IF($E190=1,SUMIFS(Registros!$F$2:$F$6000,Registros!$A$2:$A$6000,"NP",Registros!$B$2:$B$6000,$A190),0)</f>
        <v>40.5</v>
      </c>
      <c r="G190">
        <f>IF(COUNTIFS(Registros!$A$2:$A$6000,"MOV",Registros!$B$2:$B$6000,$A190)&gt;0,1,0)</f>
        <v>0</v>
      </c>
      <c r="H190">
        <f>IF($G190=1,SUMIFS(Registros!$F$2:$F$6000,Registros!$A$2:$A$6000,"MOV",Registros!$B$2:$B$6000,$A190),0)</f>
        <v>0</v>
      </c>
      <c r="I190">
        <f>IF(COUNTIFS(Registros!$A$2:$A$6000,"CS",Registros!$B$2:$B$6000,$A190)&gt;0,1,0)</f>
        <v>0</v>
      </c>
      <c r="J190">
        <f>IF($I190=1,SUMIFS(Registros!$I$2:$I$6000,Registros!$A$2:$A$6000,"CS",Registros!$B$2:$B$6000,$A190),0)</f>
        <v>0</v>
      </c>
      <c r="K190">
        <f>IF(COUNTIFS(Winback!$K$2:$K$300,$A190)&gt;0,1,0)</f>
        <v>0</v>
      </c>
      <c r="L190">
        <f>IF(AND($K190=1,LEFT($A190,3)="WB-"),SUMIFS(Winback!$D$2:$D$300,Winback!$K$2:$K$300,$A190),0)</f>
        <v>0</v>
      </c>
      <c r="M190">
        <f>IF(OR($E190=1,$G190=1,SUMIFS(Registros!$J$2:$J$6000,Registros!$B$2:$B$6000,$A190)&gt;0),1,0)</f>
        <v>1</v>
      </c>
      <c r="N190">
        <f>IF($J190&gt;0,1,IF(COUNTIFS(Registros!$A$2:$A$6000,"CS",Registros!$B$2:$B$6000,$A190,Registros!$K$2:$K$6000,"&lt;&gt;")&gt;0,1,0))</f>
        <v>0</v>
      </c>
      <c r="O190" t="str">
        <f t="shared" si="10"/>
        <v>SOLO MÓVIL</v>
      </c>
      <c r="P190" t="str">
        <f t="shared" si="11"/>
        <v>Ofrecer fijo + internet (FLBBTV)</v>
      </c>
      <c r="Q190">
        <f t="shared" si="12"/>
        <v>40.5</v>
      </c>
      <c r="R190" t="str">
        <f>IFERROR(VLOOKUP($A190,Registros!$B$2:$G$6000,6,0),IFERROR(INDEX(Winback!$C$2:$C$300,MATCH($A190,Winback!$K$2:$K$300,0)),""))</f>
        <v>Maria Fernanda</v>
      </c>
      <c r="S190" t="str">
        <f t="shared" si="13"/>
        <v>NP</v>
      </c>
      <c r="T190">
        <f t="shared" si="14"/>
        <v>1</v>
      </c>
    </row>
    <row r="191" spans="1:20" x14ac:dyDescent="0.35">
      <c r="A191" t="s">
        <v>973</v>
      </c>
      <c r="B191" t="s">
        <v>974</v>
      </c>
      <c r="C191" t="s">
        <v>975</v>
      </c>
      <c r="D191" t="s">
        <v>976</v>
      </c>
      <c r="E191">
        <f>IF(COUNTIFS(Registros!$A$2:$A$6000,"NP",Registros!$B$2:$B$6000,$A191)&gt;0,1,0)</f>
        <v>1</v>
      </c>
      <c r="F191">
        <f>IF($E191=1,SUMIFS(Registros!$F$2:$F$6000,Registros!$A$2:$A$6000,"NP",Registros!$B$2:$B$6000,$A191),0)</f>
        <v>146.25</v>
      </c>
      <c r="G191">
        <f>IF(COUNTIFS(Registros!$A$2:$A$6000,"MOV",Registros!$B$2:$B$6000,$A191)&gt;0,1,0)</f>
        <v>0</v>
      </c>
      <c r="H191">
        <f>IF($G191=1,SUMIFS(Registros!$F$2:$F$6000,Registros!$A$2:$A$6000,"MOV",Registros!$B$2:$B$6000,$A191),0)</f>
        <v>0</v>
      </c>
      <c r="I191">
        <f>IF(COUNTIFS(Registros!$A$2:$A$6000,"CS",Registros!$B$2:$B$6000,$A191)&gt;0,1,0)</f>
        <v>0</v>
      </c>
      <c r="J191">
        <f>IF($I191=1,SUMIFS(Registros!$I$2:$I$6000,Registros!$A$2:$A$6000,"CS",Registros!$B$2:$B$6000,$A191),0)</f>
        <v>0</v>
      </c>
      <c r="K191">
        <f>IF(COUNTIFS(Winback!$K$2:$K$300,$A191)&gt;0,1,0)</f>
        <v>0</v>
      </c>
      <c r="L191">
        <f>IF(AND($K191=1,LEFT($A191,3)="WB-"),SUMIFS(Winback!$D$2:$D$300,Winback!$K$2:$K$300,$A191),0)</f>
        <v>0</v>
      </c>
      <c r="M191">
        <f>IF(OR($E191=1,$G191=1,SUMIFS(Registros!$J$2:$J$6000,Registros!$B$2:$B$6000,$A191)&gt;0),1,0)</f>
        <v>1</v>
      </c>
      <c r="N191">
        <f>IF($J191&gt;0,1,IF(COUNTIFS(Registros!$A$2:$A$6000,"CS",Registros!$B$2:$B$6000,$A191,Registros!$K$2:$K$6000,"&lt;&gt;")&gt;0,1,0))</f>
        <v>0</v>
      </c>
      <c r="O191" t="str">
        <f t="shared" si="10"/>
        <v>SOLO MÓVIL</v>
      </c>
      <c r="P191" t="str">
        <f t="shared" si="11"/>
        <v>Ofrecer fijo + internet (FLBBTV)</v>
      </c>
      <c r="Q191">
        <f t="shared" si="12"/>
        <v>146.25</v>
      </c>
      <c r="R191" t="str">
        <f>IFERROR(VLOOKUP($A191,Registros!$B$2:$G$6000,6,0),IFERROR(INDEX(Winback!$C$2:$C$300,MATCH($A191,Winback!$K$2:$K$300,0)),""))</f>
        <v>Yarelis Tulloch</v>
      </c>
      <c r="S191" t="str">
        <f t="shared" si="13"/>
        <v>NP</v>
      </c>
      <c r="T191">
        <f t="shared" si="14"/>
        <v>1</v>
      </c>
    </row>
    <row r="192" spans="1:20" x14ac:dyDescent="0.35">
      <c r="A192" t="s">
        <v>978</v>
      </c>
      <c r="B192" t="s">
        <v>979</v>
      </c>
      <c r="C192" t="s">
        <v>980</v>
      </c>
      <c r="D192" t="s">
        <v>981</v>
      </c>
      <c r="E192">
        <f>IF(COUNTIFS(Registros!$A$2:$A$6000,"NP",Registros!$B$2:$B$6000,$A192)&gt;0,1,0)</f>
        <v>1</v>
      </c>
      <c r="F192">
        <f>IF($E192=1,SUMIFS(Registros!$F$2:$F$6000,Registros!$A$2:$A$6000,"NP",Registros!$B$2:$B$6000,$A192),0)</f>
        <v>25</v>
      </c>
      <c r="G192">
        <f>IF(COUNTIFS(Registros!$A$2:$A$6000,"MOV",Registros!$B$2:$B$6000,$A192)&gt;0,1,0)</f>
        <v>0</v>
      </c>
      <c r="H192">
        <f>IF($G192=1,SUMIFS(Registros!$F$2:$F$6000,Registros!$A$2:$A$6000,"MOV",Registros!$B$2:$B$6000,$A192),0)</f>
        <v>0</v>
      </c>
      <c r="I192">
        <f>IF(COUNTIFS(Registros!$A$2:$A$6000,"CS",Registros!$B$2:$B$6000,$A192)&gt;0,1,0)</f>
        <v>0</v>
      </c>
      <c r="J192">
        <f>IF($I192=1,SUMIFS(Registros!$I$2:$I$6000,Registros!$A$2:$A$6000,"CS",Registros!$B$2:$B$6000,$A192),0)</f>
        <v>0</v>
      </c>
      <c r="K192">
        <f>IF(COUNTIFS(Winback!$K$2:$K$300,$A192)&gt;0,1,0)</f>
        <v>0</v>
      </c>
      <c r="L192">
        <f>IF(AND($K192=1,LEFT($A192,3)="WB-"),SUMIFS(Winback!$D$2:$D$300,Winback!$K$2:$K$300,$A192),0)</f>
        <v>0</v>
      </c>
      <c r="M192">
        <f>IF(OR($E192=1,$G192=1,SUMIFS(Registros!$J$2:$J$6000,Registros!$B$2:$B$6000,$A192)&gt;0),1,0)</f>
        <v>1</v>
      </c>
      <c r="N192">
        <f>IF($J192&gt;0,1,IF(COUNTIFS(Registros!$A$2:$A$6000,"CS",Registros!$B$2:$B$6000,$A192,Registros!$K$2:$K$6000,"&lt;&gt;")&gt;0,1,0))</f>
        <v>0</v>
      </c>
      <c r="O192" t="str">
        <f t="shared" si="10"/>
        <v>SOLO MÓVIL</v>
      </c>
      <c r="P192" t="str">
        <f t="shared" si="11"/>
        <v>Ofrecer fijo + internet (FLBBTV)</v>
      </c>
      <c r="Q192">
        <f t="shared" si="12"/>
        <v>25</v>
      </c>
      <c r="R192" t="str">
        <f>IFERROR(VLOOKUP($A192,Registros!$B$2:$G$6000,6,0),IFERROR(INDEX(Winback!$C$2:$C$300,MATCH($A192,Winback!$K$2:$K$300,0)),""))</f>
        <v>Abril Aparicio</v>
      </c>
      <c r="S192" t="str">
        <f t="shared" si="13"/>
        <v>NP</v>
      </c>
      <c r="T192">
        <f t="shared" si="14"/>
        <v>1</v>
      </c>
    </row>
    <row r="193" spans="1:20" x14ac:dyDescent="0.35">
      <c r="A193" t="s">
        <v>983</v>
      </c>
      <c r="B193" t="s">
        <v>984</v>
      </c>
      <c r="C193" t="s">
        <v>985</v>
      </c>
      <c r="D193" t="s">
        <v>986</v>
      </c>
      <c r="E193">
        <f>IF(COUNTIFS(Registros!$A$2:$A$6000,"NP",Registros!$B$2:$B$6000,$A193)&gt;0,1,0)</f>
        <v>1</v>
      </c>
      <c r="F193">
        <f>IF($E193=1,SUMIFS(Registros!$F$2:$F$6000,Registros!$A$2:$A$6000,"NP",Registros!$B$2:$B$6000,$A193),0)</f>
        <v>251.85</v>
      </c>
      <c r="G193">
        <f>IF(COUNTIFS(Registros!$A$2:$A$6000,"MOV",Registros!$B$2:$B$6000,$A193)&gt;0,1,0)</f>
        <v>0</v>
      </c>
      <c r="H193">
        <f>IF($G193=1,SUMIFS(Registros!$F$2:$F$6000,Registros!$A$2:$A$6000,"MOV",Registros!$B$2:$B$6000,$A193),0)</f>
        <v>0</v>
      </c>
      <c r="I193">
        <f>IF(COUNTIFS(Registros!$A$2:$A$6000,"CS",Registros!$B$2:$B$6000,$A193)&gt;0,1,0)</f>
        <v>0</v>
      </c>
      <c r="J193">
        <f>IF($I193=1,SUMIFS(Registros!$I$2:$I$6000,Registros!$A$2:$A$6000,"CS",Registros!$B$2:$B$6000,$A193),0)</f>
        <v>0</v>
      </c>
      <c r="K193">
        <f>IF(COUNTIFS(Winback!$K$2:$K$300,$A193)&gt;0,1,0)</f>
        <v>0</v>
      </c>
      <c r="L193">
        <f>IF(AND($K193=1,LEFT($A193,3)="WB-"),SUMIFS(Winback!$D$2:$D$300,Winback!$K$2:$K$300,$A193),0)</f>
        <v>0</v>
      </c>
      <c r="M193">
        <f>IF(OR($E193=1,$G193=1,SUMIFS(Registros!$J$2:$J$6000,Registros!$B$2:$B$6000,$A193)&gt;0),1,0)</f>
        <v>1</v>
      </c>
      <c r="N193">
        <f>IF($J193&gt;0,1,IF(COUNTIFS(Registros!$A$2:$A$6000,"CS",Registros!$B$2:$B$6000,$A193,Registros!$K$2:$K$6000,"&lt;&gt;")&gt;0,1,0))</f>
        <v>0</v>
      </c>
      <c r="O193" t="str">
        <f t="shared" si="10"/>
        <v>SOLO MÓVIL</v>
      </c>
      <c r="P193" t="str">
        <f t="shared" si="11"/>
        <v>Ofrecer fijo + internet (FLBBTV)</v>
      </c>
      <c r="Q193">
        <f t="shared" si="12"/>
        <v>251.85</v>
      </c>
      <c r="R193" t="str">
        <f>IFERROR(VLOOKUP($A193,Registros!$B$2:$G$6000,6,0),IFERROR(INDEX(Winback!$C$2:$C$300,MATCH($A193,Winback!$K$2:$K$300,0)),""))</f>
        <v>Yariela Galarce</v>
      </c>
      <c r="S193" t="str">
        <f t="shared" si="13"/>
        <v>NP</v>
      </c>
      <c r="T193">
        <f t="shared" si="14"/>
        <v>1</v>
      </c>
    </row>
    <row r="194" spans="1:20" x14ac:dyDescent="0.35">
      <c r="A194" t="s">
        <v>988</v>
      </c>
      <c r="B194" t="s">
        <v>989</v>
      </c>
      <c r="C194" t="s">
        <v>990</v>
      </c>
      <c r="D194" t="s">
        <v>991</v>
      </c>
      <c r="E194">
        <f>IF(COUNTIFS(Registros!$A$2:$A$6000,"NP",Registros!$B$2:$B$6000,$A194)&gt;0,1,0)</f>
        <v>1</v>
      </c>
      <c r="F194">
        <f>IF($E194=1,SUMIFS(Registros!$F$2:$F$6000,Registros!$A$2:$A$6000,"NP",Registros!$B$2:$B$6000,$A194),0)</f>
        <v>211</v>
      </c>
      <c r="G194">
        <f>IF(COUNTIFS(Registros!$A$2:$A$6000,"MOV",Registros!$B$2:$B$6000,$A194)&gt;0,1,0)</f>
        <v>0</v>
      </c>
      <c r="H194">
        <f>IF($G194=1,SUMIFS(Registros!$F$2:$F$6000,Registros!$A$2:$A$6000,"MOV",Registros!$B$2:$B$6000,$A194),0)</f>
        <v>0</v>
      </c>
      <c r="I194">
        <f>IF(COUNTIFS(Registros!$A$2:$A$6000,"CS",Registros!$B$2:$B$6000,$A194)&gt;0,1,0)</f>
        <v>0</v>
      </c>
      <c r="J194">
        <f>IF($I194=1,SUMIFS(Registros!$I$2:$I$6000,Registros!$A$2:$A$6000,"CS",Registros!$B$2:$B$6000,$A194),0)</f>
        <v>0</v>
      </c>
      <c r="K194">
        <f>IF(COUNTIFS(Winback!$K$2:$K$300,$A194)&gt;0,1,0)</f>
        <v>0</v>
      </c>
      <c r="L194">
        <f>IF(AND($K194=1,LEFT($A194,3)="WB-"),SUMIFS(Winback!$D$2:$D$300,Winback!$K$2:$K$300,$A194),0)</f>
        <v>0</v>
      </c>
      <c r="M194">
        <f>IF(OR($E194=1,$G194=1,SUMIFS(Registros!$J$2:$J$6000,Registros!$B$2:$B$6000,$A194)&gt;0),1,0)</f>
        <v>1</v>
      </c>
      <c r="N194">
        <f>IF($J194&gt;0,1,IF(COUNTIFS(Registros!$A$2:$A$6000,"CS",Registros!$B$2:$B$6000,$A194,Registros!$K$2:$K$6000,"&lt;&gt;")&gt;0,1,0))</f>
        <v>0</v>
      </c>
      <c r="O194" t="str">
        <f t="shared" ref="O194:O257" si="15">IF(AND($K194=1,$E194=0,$G194=0,$I194=0),"WINBACK",IF(AND($M194=1,$N194&gt;0),"CONVERGENTE",IF($M194=1,"SOLO MÓVIL",IF($N194&gt;0,"SOLO FIJO / INTERNET","SIN SERVICIOS"))))</f>
        <v>SOLO MÓVIL</v>
      </c>
      <c r="P194" t="str">
        <f t="shared" ref="P194:P257" si="16">IF($O194="WINBACK","Recuperar (winback)",IF($O194="CONVERGENTE","Upgrade / más líneas",IF($O194="SOLO MÓVIL","Ofrecer fijo + internet (FLBBTV)",IF($O194="SOLO FIJO / INTERNET","Ofrecer línea móvil Nextphone","Oferta completa (móvil + fijo + internet)"))))</f>
        <v>Ofrecer fijo + internet (FLBBTV)</v>
      </c>
      <c r="Q194">
        <f t="shared" ref="Q194:Q257" si="17">$F194+$H194+$L194</f>
        <v>211</v>
      </c>
      <c r="R194" t="str">
        <f>IFERROR(VLOOKUP($A194,Registros!$B$2:$G$6000,6,0),IFERROR(INDEX(Winback!$C$2:$C$300,MATCH($A194,Winback!$K$2:$K$300,0)),""))</f>
        <v>Nailyn Martinez</v>
      </c>
      <c r="S194" t="str">
        <f t="shared" ref="S194:S257" si="18">IF($E194=1,"NP","")&amp;IF($G194=1,"+MOV","")&amp;IF($I194=1,"+CS","")&amp;IF($K194=1,"+WB","")</f>
        <v>NP</v>
      </c>
      <c r="T194">
        <f t="shared" ref="T194:T257" si="19">$E194+$G194+$I194+$K194</f>
        <v>1</v>
      </c>
    </row>
    <row r="195" spans="1:20" x14ac:dyDescent="0.35">
      <c r="A195" t="s">
        <v>993</v>
      </c>
      <c r="B195" t="s">
        <v>994</v>
      </c>
      <c r="C195" t="s">
        <v>995</v>
      </c>
      <c r="D195" t="s">
        <v>996</v>
      </c>
      <c r="E195">
        <f>IF(COUNTIFS(Registros!$A$2:$A$6000,"NP",Registros!$B$2:$B$6000,$A195)&gt;0,1,0)</f>
        <v>1</v>
      </c>
      <c r="F195">
        <f>IF($E195=1,SUMIFS(Registros!$F$2:$F$6000,Registros!$A$2:$A$6000,"NP",Registros!$B$2:$B$6000,$A195),0)</f>
        <v>25</v>
      </c>
      <c r="G195">
        <f>IF(COUNTIFS(Registros!$A$2:$A$6000,"MOV",Registros!$B$2:$B$6000,$A195)&gt;0,1,0)</f>
        <v>0</v>
      </c>
      <c r="H195">
        <f>IF($G195=1,SUMIFS(Registros!$F$2:$F$6000,Registros!$A$2:$A$6000,"MOV",Registros!$B$2:$B$6000,$A195),0)</f>
        <v>0</v>
      </c>
      <c r="I195">
        <f>IF(COUNTIFS(Registros!$A$2:$A$6000,"CS",Registros!$B$2:$B$6000,$A195)&gt;0,1,0)</f>
        <v>0</v>
      </c>
      <c r="J195">
        <f>IF($I195=1,SUMIFS(Registros!$I$2:$I$6000,Registros!$A$2:$A$6000,"CS",Registros!$B$2:$B$6000,$A195),0)</f>
        <v>0</v>
      </c>
      <c r="K195">
        <f>IF(COUNTIFS(Winback!$K$2:$K$300,$A195)&gt;0,1,0)</f>
        <v>0</v>
      </c>
      <c r="L195">
        <f>IF(AND($K195=1,LEFT($A195,3)="WB-"),SUMIFS(Winback!$D$2:$D$300,Winback!$K$2:$K$300,$A195),0)</f>
        <v>0</v>
      </c>
      <c r="M195">
        <f>IF(OR($E195=1,$G195=1,SUMIFS(Registros!$J$2:$J$6000,Registros!$B$2:$B$6000,$A195)&gt;0),1,0)</f>
        <v>1</v>
      </c>
      <c r="N195">
        <f>IF($J195&gt;0,1,IF(COUNTIFS(Registros!$A$2:$A$6000,"CS",Registros!$B$2:$B$6000,$A195,Registros!$K$2:$K$6000,"&lt;&gt;")&gt;0,1,0))</f>
        <v>0</v>
      </c>
      <c r="O195" t="str">
        <f t="shared" si="15"/>
        <v>SOLO MÓVIL</v>
      </c>
      <c r="P195" t="str">
        <f t="shared" si="16"/>
        <v>Ofrecer fijo + internet (FLBBTV)</v>
      </c>
      <c r="Q195">
        <f t="shared" si="17"/>
        <v>25</v>
      </c>
      <c r="R195" t="str">
        <f>IFERROR(VLOOKUP($A195,Registros!$B$2:$G$6000,6,0),IFERROR(INDEX(Winback!$C$2:$C$300,MATCH($A195,Winback!$K$2:$K$300,0)),""))</f>
        <v>Yamali Rodriguez</v>
      </c>
      <c r="S195" t="str">
        <f t="shared" si="18"/>
        <v>NP</v>
      </c>
      <c r="T195">
        <f t="shared" si="19"/>
        <v>1</v>
      </c>
    </row>
    <row r="196" spans="1:20" x14ac:dyDescent="0.35">
      <c r="A196" t="s">
        <v>998</v>
      </c>
      <c r="B196" t="s">
        <v>999</v>
      </c>
      <c r="C196" t="s">
        <v>1000</v>
      </c>
      <c r="D196" t="s">
        <v>1001</v>
      </c>
      <c r="E196">
        <f>IF(COUNTIFS(Registros!$A$2:$A$6000,"NP",Registros!$B$2:$B$6000,$A196)&gt;0,1,0)</f>
        <v>1</v>
      </c>
      <c r="F196">
        <f>IF($E196=1,SUMIFS(Registros!$F$2:$F$6000,Registros!$A$2:$A$6000,"NP",Registros!$B$2:$B$6000,$A196),0)</f>
        <v>126.25</v>
      </c>
      <c r="G196">
        <f>IF(COUNTIFS(Registros!$A$2:$A$6000,"MOV",Registros!$B$2:$B$6000,$A196)&gt;0,1,0)</f>
        <v>0</v>
      </c>
      <c r="H196">
        <f>IF($G196=1,SUMIFS(Registros!$F$2:$F$6000,Registros!$A$2:$A$6000,"MOV",Registros!$B$2:$B$6000,$A196),0)</f>
        <v>0</v>
      </c>
      <c r="I196">
        <f>IF(COUNTIFS(Registros!$A$2:$A$6000,"CS",Registros!$B$2:$B$6000,$A196)&gt;0,1,0)</f>
        <v>0</v>
      </c>
      <c r="J196">
        <f>IF($I196=1,SUMIFS(Registros!$I$2:$I$6000,Registros!$A$2:$A$6000,"CS",Registros!$B$2:$B$6000,$A196),0)</f>
        <v>0</v>
      </c>
      <c r="K196">
        <f>IF(COUNTIFS(Winback!$K$2:$K$300,$A196)&gt;0,1,0)</f>
        <v>0</v>
      </c>
      <c r="L196">
        <f>IF(AND($K196=1,LEFT($A196,3)="WB-"),SUMIFS(Winback!$D$2:$D$300,Winback!$K$2:$K$300,$A196),0)</f>
        <v>0</v>
      </c>
      <c r="M196">
        <f>IF(OR($E196=1,$G196=1,SUMIFS(Registros!$J$2:$J$6000,Registros!$B$2:$B$6000,$A196)&gt;0),1,0)</f>
        <v>1</v>
      </c>
      <c r="N196">
        <f>IF($J196&gt;0,1,IF(COUNTIFS(Registros!$A$2:$A$6000,"CS",Registros!$B$2:$B$6000,$A196,Registros!$K$2:$K$6000,"&lt;&gt;")&gt;0,1,0))</f>
        <v>0</v>
      </c>
      <c r="O196" t="str">
        <f t="shared" si="15"/>
        <v>SOLO MÓVIL</v>
      </c>
      <c r="P196" t="str">
        <f t="shared" si="16"/>
        <v>Ofrecer fijo + internet (FLBBTV)</v>
      </c>
      <c r="Q196">
        <f t="shared" si="17"/>
        <v>126.25</v>
      </c>
      <c r="R196" t="str">
        <f>IFERROR(VLOOKUP($A196,Registros!$B$2:$G$6000,6,0),IFERROR(INDEX(Winback!$C$2:$C$300,MATCH($A196,Winback!$K$2:$K$300,0)),""))</f>
        <v>Osiris Aguilar</v>
      </c>
      <c r="S196" t="str">
        <f t="shared" si="18"/>
        <v>NP</v>
      </c>
      <c r="T196">
        <f t="shared" si="19"/>
        <v>1</v>
      </c>
    </row>
    <row r="197" spans="1:20" x14ac:dyDescent="0.35">
      <c r="A197" t="s">
        <v>1003</v>
      </c>
      <c r="B197" t="s">
        <v>1004</v>
      </c>
      <c r="C197" t="s">
        <v>1005</v>
      </c>
      <c r="D197" t="s">
        <v>1006</v>
      </c>
      <c r="E197">
        <f>IF(COUNTIFS(Registros!$A$2:$A$6000,"NP",Registros!$B$2:$B$6000,$A197)&gt;0,1,0)</f>
        <v>1</v>
      </c>
      <c r="F197">
        <f>IF($E197=1,SUMIFS(Registros!$F$2:$F$6000,Registros!$A$2:$A$6000,"NP",Registros!$B$2:$B$6000,$A197),0)</f>
        <v>21.75</v>
      </c>
      <c r="G197">
        <f>IF(COUNTIFS(Registros!$A$2:$A$6000,"MOV",Registros!$B$2:$B$6000,$A197)&gt;0,1,0)</f>
        <v>0</v>
      </c>
      <c r="H197">
        <f>IF($G197=1,SUMIFS(Registros!$F$2:$F$6000,Registros!$A$2:$A$6000,"MOV",Registros!$B$2:$B$6000,$A197),0)</f>
        <v>0</v>
      </c>
      <c r="I197">
        <f>IF(COUNTIFS(Registros!$A$2:$A$6000,"CS",Registros!$B$2:$B$6000,$A197)&gt;0,1,0)</f>
        <v>0</v>
      </c>
      <c r="J197">
        <f>IF($I197=1,SUMIFS(Registros!$I$2:$I$6000,Registros!$A$2:$A$6000,"CS",Registros!$B$2:$B$6000,$A197),0)</f>
        <v>0</v>
      </c>
      <c r="K197">
        <f>IF(COUNTIFS(Winback!$K$2:$K$300,$A197)&gt;0,1,0)</f>
        <v>0</v>
      </c>
      <c r="L197">
        <f>IF(AND($K197=1,LEFT($A197,3)="WB-"),SUMIFS(Winback!$D$2:$D$300,Winback!$K$2:$K$300,$A197),0)</f>
        <v>0</v>
      </c>
      <c r="M197">
        <f>IF(OR($E197=1,$G197=1,SUMIFS(Registros!$J$2:$J$6000,Registros!$B$2:$B$6000,$A197)&gt;0),1,0)</f>
        <v>1</v>
      </c>
      <c r="N197">
        <f>IF($J197&gt;0,1,IF(COUNTIFS(Registros!$A$2:$A$6000,"CS",Registros!$B$2:$B$6000,$A197,Registros!$K$2:$K$6000,"&lt;&gt;")&gt;0,1,0))</f>
        <v>0</v>
      </c>
      <c r="O197" t="str">
        <f t="shared" si="15"/>
        <v>SOLO MÓVIL</v>
      </c>
      <c r="P197" t="str">
        <f t="shared" si="16"/>
        <v>Ofrecer fijo + internet (FLBBTV)</v>
      </c>
      <c r="Q197">
        <f t="shared" si="17"/>
        <v>21.75</v>
      </c>
      <c r="R197" t="str">
        <f>IFERROR(VLOOKUP($A197,Registros!$B$2:$G$6000,6,0),IFERROR(INDEX(Winback!$C$2:$C$300,MATCH($A197,Winback!$K$2:$K$300,0)),""))</f>
        <v>Karla Mc Intryre</v>
      </c>
      <c r="S197" t="str">
        <f t="shared" si="18"/>
        <v>NP</v>
      </c>
      <c r="T197">
        <f t="shared" si="19"/>
        <v>1</v>
      </c>
    </row>
    <row r="198" spans="1:20" x14ac:dyDescent="0.35">
      <c r="A198" t="s">
        <v>1008</v>
      </c>
      <c r="B198" t="s">
        <v>1009</v>
      </c>
      <c r="C198" t="s">
        <v>1010</v>
      </c>
      <c r="D198" t="s">
        <v>1011</v>
      </c>
      <c r="E198">
        <f>IF(COUNTIFS(Registros!$A$2:$A$6000,"NP",Registros!$B$2:$B$6000,$A198)&gt;0,1,0)</f>
        <v>1</v>
      </c>
      <c r="F198">
        <f>IF($E198=1,SUMIFS(Registros!$F$2:$F$6000,Registros!$A$2:$A$6000,"NP",Registros!$B$2:$B$6000,$A198),0)</f>
        <v>40.5</v>
      </c>
      <c r="G198">
        <f>IF(COUNTIFS(Registros!$A$2:$A$6000,"MOV",Registros!$B$2:$B$6000,$A198)&gt;0,1,0)</f>
        <v>0</v>
      </c>
      <c r="H198">
        <f>IF($G198=1,SUMIFS(Registros!$F$2:$F$6000,Registros!$A$2:$A$6000,"MOV",Registros!$B$2:$B$6000,$A198),0)</f>
        <v>0</v>
      </c>
      <c r="I198">
        <f>IF(COUNTIFS(Registros!$A$2:$A$6000,"CS",Registros!$B$2:$B$6000,$A198)&gt;0,1,0)</f>
        <v>0</v>
      </c>
      <c r="J198">
        <f>IF($I198=1,SUMIFS(Registros!$I$2:$I$6000,Registros!$A$2:$A$6000,"CS",Registros!$B$2:$B$6000,$A198),0)</f>
        <v>0</v>
      </c>
      <c r="K198">
        <f>IF(COUNTIFS(Winback!$K$2:$K$300,$A198)&gt;0,1,0)</f>
        <v>0</v>
      </c>
      <c r="L198">
        <f>IF(AND($K198=1,LEFT($A198,3)="WB-"),SUMIFS(Winback!$D$2:$D$300,Winback!$K$2:$K$300,$A198),0)</f>
        <v>0</v>
      </c>
      <c r="M198">
        <f>IF(OR($E198=1,$G198=1,SUMIFS(Registros!$J$2:$J$6000,Registros!$B$2:$B$6000,$A198)&gt;0),1,0)</f>
        <v>1</v>
      </c>
      <c r="N198">
        <f>IF($J198&gt;0,1,IF(COUNTIFS(Registros!$A$2:$A$6000,"CS",Registros!$B$2:$B$6000,$A198,Registros!$K$2:$K$6000,"&lt;&gt;")&gt;0,1,0))</f>
        <v>0</v>
      </c>
      <c r="O198" t="str">
        <f t="shared" si="15"/>
        <v>SOLO MÓVIL</v>
      </c>
      <c r="P198" t="str">
        <f t="shared" si="16"/>
        <v>Ofrecer fijo + internet (FLBBTV)</v>
      </c>
      <c r="Q198">
        <f t="shared" si="17"/>
        <v>40.5</v>
      </c>
      <c r="R198" t="str">
        <f>IFERROR(VLOOKUP($A198,Registros!$B$2:$G$6000,6,0),IFERROR(INDEX(Winback!$C$2:$C$300,MATCH($A198,Winback!$K$2:$K$300,0)),""))</f>
        <v>Solanye Acuña</v>
      </c>
      <c r="S198" t="str">
        <f t="shared" si="18"/>
        <v>NP</v>
      </c>
      <c r="T198">
        <f t="shared" si="19"/>
        <v>1</v>
      </c>
    </row>
    <row r="199" spans="1:20" x14ac:dyDescent="0.35">
      <c r="A199" t="s">
        <v>1013</v>
      </c>
      <c r="B199" t="s">
        <v>1014</v>
      </c>
      <c r="C199" t="s">
        <v>1015</v>
      </c>
      <c r="D199" t="s">
        <v>1016</v>
      </c>
      <c r="E199">
        <f>IF(COUNTIFS(Registros!$A$2:$A$6000,"NP",Registros!$B$2:$B$6000,$A199)&gt;0,1,0)</f>
        <v>1</v>
      </c>
      <c r="F199">
        <f>IF($E199=1,SUMIFS(Registros!$F$2:$F$6000,Registros!$A$2:$A$6000,"NP",Registros!$B$2:$B$6000,$A199),0)</f>
        <v>103.5</v>
      </c>
      <c r="G199">
        <f>IF(COUNTIFS(Registros!$A$2:$A$6000,"MOV",Registros!$B$2:$B$6000,$A199)&gt;0,1,0)</f>
        <v>0</v>
      </c>
      <c r="H199">
        <f>IF($G199=1,SUMIFS(Registros!$F$2:$F$6000,Registros!$A$2:$A$6000,"MOV",Registros!$B$2:$B$6000,$A199),0)</f>
        <v>0</v>
      </c>
      <c r="I199">
        <f>IF(COUNTIFS(Registros!$A$2:$A$6000,"CS",Registros!$B$2:$B$6000,$A199)&gt;0,1,0)</f>
        <v>0</v>
      </c>
      <c r="J199">
        <f>IF($I199=1,SUMIFS(Registros!$I$2:$I$6000,Registros!$A$2:$A$6000,"CS",Registros!$B$2:$B$6000,$A199),0)</f>
        <v>0</v>
      </c>
      <c r="K199">
        <f>IF(COUNTIFS(Winback!$K$2:$K$300,$A199)&gt;0,1,0)</f>
        <v>0</v>
      </c>
      <c r="L199">
        <f>IF(AND($K199=1,LEFT($A199,3)="WB-"),SUMIFS(Winback!$D$2:$D$300,Winback!$K$2:$K$300,$A199),0)</f>
        <v>0</v>
      </c>
      <c r="M199">
        <f>IF(OR($E199=1,$G199=1,SUMIFS(Registros!$J$2:$J$6000,Registros!$B$2:$B$6000,$A199)&gt;0),1,0)</f>
        <v>1</v>
      </c>
      <c r="N199">
        <f>IF($J199&gt;0,1,IF(COUNTIFS(Registros!$A$2:$A$6000,"CS",Registros!$B$2:$B$6000,$A199,Registros!$K$2:$K$6000,"&lt;&gt;")&gt;0,1,0))</f>
        <v>0</v>
      </c>
      <c r="O199" t="str">
        <f t="shared" si="15"/>
        <v>SOLO MÓVIL</v>
      </c>
      <c r="P199" t="str">
        <f t="shared" si="16"/>
        <v>Ofrecer fijo + internet (FLBBTV)</v>
      </c>
      <c r="Q199">
        <f t="shared" si="17"/>
        <v>103.5</v>
      </c>
      <c r="R199" t="str">
        <f>IFERROR(VLOOKUP($A199,Registros!$B$2:$G$6000,6,0),IFERROR(INDEX(Winback!$C$2:$C$300,MATCH($A199,Winback!$K$2:$K$300,0)),""))</f>
        <v>Michelle Zambrano</v>
      </c>
      <c r="S199" t="str">
        <f t="shared" si="18"/>
        <v>NP</v>
      </c>
      <c r="T199">
        <f t="shared" si="19"/>
        <v>1</v>
      </c>
    </row>
    <row r="200" spans="1:20" x14ac:dyDescent="0.35">
      <c r="A200" t="s">
        <v>1018</v>
      </c>
      <c r="B200" t="s">
        <v>1019</v>
      </c>
      <c r="C200" t="s">
        <v>1020</v>
      </c>
      <c r="D200" t="s">
        <v>1021</v>
      </c>
      <c r="E200">
        <f>IF(COUNTIFS(Registros!$A$2:$A$6000,"NP",Registros!$B$2:$B$6000,$A200)&gt;0,1,0)</f>
        <v>1</v>
      </c>
      <c r="F200">
        <f>IF($E200=1,SUMIFS(Registros!$F$2:$F$6000,Registros!$A$2:$A$6000,"NP",Registros!$B$2:$B$6000,$A200),0)</f>
        <v>44</v>
      </c>
      <c r="G200">
        <f>IF(COUNTIFS(Registros!$A$2:$A$6000,"MOV",Registros!$B$2:$B$6000,$A200)&gt;0,1,0)</f>
        <v>0</v>
      </c>
      <c r="H200">
        <f>IF($G200=1,SUMIFS(Registros!$F$2:$F$6000,Registros!$A$2:$A$6000,"MOV",Registros!$B$2:$B$6000,$A200),0)</f>
        <v>0</v>
      </c>
      <c r="I200">
        <f>IF(COUNTIFS(Registros!$A$2:$A$6000,"CS",Registros!$B$2:$B$6000,$A200)&gt;0,1,0)</f>
        <v>0</v>
      </c>
      <c r="J200">
        <f>IF($I200=1,SUMIFS(Registros!$I$2:$I$6000,Registros!$A$2:$A$6000,"CS",Registros!$B$2:$B$6000,$A200),0)</f>
        <v>0</v>
      </c>
      <c r="K200">
        <f>IF(COUNTIFS(Winback!$K$2:$K$300,$A200)&gt;0,1,0)</f>
        <v>0</v>
      </c>
      <c r="L200">
        <f>IF(AND($K200=1,LEFT($A200,3)="WB-"),SUMIFS(Winback!$D$2:$D$300,Winback!$K$2:$K$300,$A200),0)</f>
        <v>0</v>
      </c>
      <c r="M200">
        <f>IF(OR($E200=1,$G200=1,SUMIFS(Registros!$J$2:$J$6000,Registros!$B$2:$B$6000,$A200)&gt;0),1,0)</f>
        <v>1</v>
      </c>
      <c r="N200">
        <f>IF($J200&gt;0,1,IF(COUNTIFS(Registros!$A$2:$A$6000,"CS",Registros!$B$2:$B$6000,$A200,Registros!$K$2:$K$6000,"&lt;&gt;")&gt;0,1,0))</f>
        <v>0</v>
      </c>
      <c r="O200" t="str">
        <f t="shared" si="15"/>
        <v>SOLO MÓVIL</v>
      </c>
      <c r="P200" t="str">
        <f t="shared" si="16"/>
        <v>Ofrecer fijo + internet (FLBBTV)</v>
      </c>
      <c r="Q200">
        <f t="shared" si="17"/>
        <v>44</v>
      </c>
      <c r="R200" t="str">
        <f>IFERROR(VLOOKUP($A200,Registros!$B$2:$G$6000,6,0),IFERROR(INDEX(Winback!$C$2:$C$300,MATCH($A200,Winback!$K$2:$K$300,0)),""))</f>
        <v>Ines Lizbeth Trujillo</v>
      </c>
      <c r="S200" t="str">
        <f t="shared" si="18"/>
        <v>NP</v>
      </c>
      <c r="T200">
        <f t="shared" si="19"/>
        <v>1</v>
      </c>
    </row>
    <row r="201" spans="1:20" x14ac:dyDescent="0.35">
      <c r="A201" t="s">
        <v>1023</v>
      </c>
      <c r="B201" t="s">
        <v>1024</v>
      </c>
      <c r="C201" t="s">
        <v>1025</v>
      </c>
      <c r="D201" t="s">
        <v>1026</v>
      </c>
      <c r="E201">
        <f>IF(COUNTIFS(Registros!$A$2:$A$6000,"NP",Registros!$B$2:$B$6000,$A201)&gt;0,1,0)</f>
        <v>1</v>
      </c>
      <c r="F201">
        <f>IF($E201=1,SUMIFS(Registros!$F$2:$F$6000,Registros!$A$2:$A$6000,"NP",Registros!$B$2:$B$6000,$A201),0)</f>
        <v>182.5</v>
      </c>
      <c r="G201">
        <f>IF(COUNTIFS(Registros!$A$2:$A$6000,"MOV",Registros!$B$2:$B$6000,$A201)&gt;0,1,0)</f>
        <v>0</v>
      </c>
      <c r="H201">
        <f>IF($G201=1,SUMIFS(Registros!$F$2:$F$6000,Registros!$A$2:$A$6000,"MOV",Registros!$B$2:$B$6000,$A201),0)</f>
        <v>0</v>
      </c>
      <c r="I201">
        <f>IF(COUNTIFS(Registros!$A$2:$A$6000,"CS",Registros!$B$2:$B$6000,$A201)&gt;0,1,0)</f>
        <v>0</v>
      </c>
      <c r="J201">
        <f>IF($I201=1,SUMIFS(Registros!$I$2:$I$6000,Registros!$A$2:$A$6000,"CS",Registros!$B$2:$B$6000,$A201),0)</f>
        <v>0</v>
      </c>
      <c r="K201">
        <f>IF(COUNTIFS(Winback!$K$2:$K$300,$A201)&gt;0,1,0)</f>
        <v>0</v>
      </c>
      <c r="L201">
        <f>IF(AND($K201=1,LEFT($A201,3)="WB-"),SUMIFS(Winback!$D$2:$D$300,Winback!$K$2:$K$300,$A201),0)</f>
        <v>0</v>
      </c>
      <c r="M201">
        <f>IF(OR($E201=1,$G201=1,SUMIFS(Registros!$J$2:$J$6000,Registros!$B$2:$B$6000,$A201)&gt;0),1,0)</f>
        <v>1</v>
      </c>
      <c r="N201">
        <f>IF($J201&gt;0,1,IF(COUNTIFS(Registros!$A$2:$A$6000,"CS",Registros!$B$2:$B$6000,$A201,Registros!$K$2:$K$6000,"&lt;&gt;")&gt;0,1,0))</f>
        <v>0</v>
      </c>
      <c r="O201" t="str">
        <f t="shared" si="15"/>
        <v>SOLO MÓVIL</v>
      </c>
      <c r="P201" t="str">
        <f t="shared" si="16"/>
        <v>Ofrecer fijo + internet (FLBBTV)</v>
      </c>
      <c r="Q201">
        <f t="shared" si="17"/>
        <v>182.5</v>
      </c>
      <c r="R201" t="str">
        <f>IFERROR(VLOOKUP($A201,Registros!$B$2:$G$6000,6,0),IFERROR(INDEX(Winback!$C$2:$C$300,MATCH($A201,Winback!$K$2:$K$300,0)),""))</f>
        <v>Alejandra Mabel Hawkins</v>
      </c>
      <c r="S201" t="str">
        <f t="shared" si="18"/>
        <v>NP</v>
      </c>
      <c r="T201">
        <f t="shared" si="19"/>
        <v>1</v>
      </c>
    </row>
    <row r="202" spans="1:20" x14ac:dyDescent="0.35">
      <c r="A202" t="s">
        <v>1028</v>
      </c>
      <c r="B202" t="s">
        <v>1029</v>
      </c>
      <c r="C202" t="s">
        <v>1030</v>
      </c>
      <c r="D202" t="s">
        <v>1031</v>
      </c>
      <c r="E202">
        <f>IF(COUNTIFS(Registros!$A$2:$A$6000,"NP",Registros!$B$2:$B$6000,$A202)&gt;0,1,0)</f>
        <v>1</v>
      </c>
      <c r="F202">
        <f>IF($E202=1,SUMIFS(Registros!$F$2:$F$6000,Registros!$A$2:$A$6000,"NP",Registros!$B$2:$B$6000,$A202),0)</f>
        <v>22.74</v>
      </c>
      <c r="G202">
        <f>IF(COUNTIFS(Registros!$A$2:$A$6000,"MOV",Registros!$B$2:$B$6000,$A202)&gt;0,1,0)</f>
        <v>0</v>
      </c>
      <c r="H202">
        <f>IF($G202=1,SUMIFS(Registros!$F$2:$F$6000,Registros!$A$2:$A$6000,"MOV",Registros!$B$2:$B$6000,$A202),0)</f>
        <v>0</v>
      </c>
      <c r="I202">
        <f>IF(COUNTIFS(Registros!$A$2:$A$6000,"CS",Registros!$B$2:$B$6000,$A202)&gt;0,1,0)</f>
        <v>0</v>
      </c>
      <c r="J202">
        <f>IF($I202=1,SUMIFS(Registros!$I$2:$I$6000,Registros!$A$2:$A$6000,"CS",Registros!$B$2:$B$6000,$A202),0)</f>
        <v>0</v>
      </c>
      <c r="K202">
        <f>IF(COUNTIFS(Winback!$K$2:$K$300,$A202)&gt;0,1,0)</f>
        <v>0</v>
      </c>
      <c r="L202">
        <f>IF(AND($K202=1,LEFT($A202,3)="WB-"),SUMIFS(Winback!$D$2:$D$300,Winback!$K$2:$K$300,$A202),0)</f>
        <v>0</v>
      </c>
      <c r="M202">
        <f>IF(OR($E202=1,$G202=1,SUMIFS(Registros!$J$2:$J$6000,Registros!$B$2:$B$6000,$A202)&gt;0),1,0)</f>
        <v>1</v>
      </c>
      <c r="N202">
        <f>IF($J202&gt;0,1,IF(COUNTIFS(Registros!$A$2:$A$6000,"CS",Registros!$B$2:$B$6000,$A202,Registros!$K$2:$K$6000,"&lt;&gt;")&gt;0,1,0))</f>
        <v>0</v>
      </c>
      <c r="O202" t="str">
        <f t="shared" si="15"/>
        <v>SOLO MÓVIL</v>
      </c>
      <c r="P202" t="str">
        <f t="shared" si="16"/>
        <v>Ofrecer fijo + internet (FLBBTV)</v>
      </c>
      <c r="Q202">
        <f t="shared" si="17"/>
        <v>22.74</v>
      </c>
      <c r="R202" t="str">
        <f>IFERROR(VLOOKUP($A202,Registros!$B$2:$G$6000,6,0),IFERROR(INDEX(Winback!$C$2:$C$300,MATCH($A202,Winback!$K$2:$K$300,0)),""))</f>
        <v>Maria Fernanda</v>
      </c>
      <c r="S202" t="str">
        <f t="shared" si="18"/>
        <v>NP</v>
      </c>
      <c r="T202">
        <f t="shared" si="19"/>
        <v>1</v>
      </c>
    </row>
    <row r="203" spans="1:20" x14ac:dyDescent="0.35">
      <c r="A203" t="s">
        <v>1033</v>
      </c>
      <c r="B203" t="s">
        <v>1034</v>
      </c>
      <c r="C203" t="s">
        <v>1035</v>
      </c>
      <c r="D203" t="s">
        <v>1036</v>
      </c>
      <c r="E203">
        <f>IF(COUNTIFS(Registros!$A$2:$A$6000,"NP",Registros!$B$2:$B$6000,$A203)&gt;0,1,0)</f>
        <v>1</v>
      </c>
      <c r="F203">
        <f>IF($E203=1,SUMIFS(Registros!$F$2:$F$6000,Registros!$A$2:$A$6000,"NP",Registros!$B$2:$B$6000,$A203),0)</f>
        <v>130.69</v>
      </c>
      <c r="G203">
        <f>IF(COUNTIFS(Registros!$A$2:$A$6000,"MOV",Registros!$B$2:$B$6000,$A203)&gt;0,1,0)</f>
        <v>0</v>
      </c>
      <c r="H203">
        <f>IF($G203=1,SUMIFS(Registros!$F$2:$F$6000,Registros!$A$2:$A$6000,"MOV",Registros!$B$2:$B$6000,$A203),0)</f>
        <v>0</v>
      </c>
      <c r="I203">
        <f>IF(COUNTIFS(Registros!$A$2:$A$6000,"CS",Registros!$B$2:$B$6000,$A203)&gt;0,1,0)</f>
        <v>0</v>
      </c>
      <c r="J203">
        <f>IF($I203=1,SUMIFS(Registros!$I$2:$I$6000,Registros!$A$2:$A$6000,"CS",Registros!$B$2:$B$6000,$A203),0)</f>
        <v>0</v>
      </c>
      <c r="K203">
        <f>IF(COUNTIFS(Winback!$K$2:$K$300,$A203)&gt;0,1,0)</f>
        <v>0</v>
      </c>
      <c r="L203">
        <f>IF(AND($K203=1,LEFT($A203,3)="WB-"),SUMIFS(Winback!$D$2:$D$300,Winback!$K$2:$K$300,$A203),0)</f>
        <v>0</v>
      </c>
      <c r="M203">
        <f>IF(OR($E203=1,$G203=1,SUMIFS(Registros!$J$2:$J$6000,Registros!$B$2:$B$6000,$A203)&gt;0),1,0)</f>
        <v>1</v>
      </c>
      <c r="N203">
        <f>IF($J203&gt;0,1,IF(COUNTIFS(Registros!$A$2:$A$6000,"CS",Registros!$B$2:$B$6000,$A203,Registros!$K$2:$K$6000,"&lt;&gt;")&gt;0,1,0))</f>
        <v>0</v>
      </c>
      <c r="O203" t="str">
        <f t="shared" si="15"/>
        <v>SOLO MÓVIL</v>
      </c>
      <c r="P203" t="str">
        <f t="shared" si="16"/>
        <v>Ofrecer fijo + internet (FLBBTV)</v>
      </c>
      <c r="Q203">
        <f t="shared" si="17"/>
        <v>130.69</v>
      </c>
      <c r="R203" t="str">
        <f>IFERROR(VLOOKUP($A203,Registros!$B$2:$G$6000,6,0),IFERROR(INDEX(Winback!$C$2:$C$300,MATCH($A203,Winback!$K$2:$K$300,0)),""))</f>
        <v>Yarelis Tulloch</v>
      </c>
      <c r="S203" t="str">
        <f t="shared" si="18"/>
        <v>NP</v>
      </c>
      <c r="T203">
        <f t="shared" si="19"/>
        <v>1</v>
      </c>
    </row>
    <row r="204" spans="1:20" x14ac:dyDescent="0.35">
      <c r="A204" t="s">
        <v>1038</v>
      </c>
      <c r="B204" t="s">
        <v>1039</v>
      </c>
      <c r="C204" t="s">
        <v>1040</v>
      </c>
      <c r="D204" t="s">
        <v>1041</v>
      </c>
      <c r="E204">
        <f>IF(COUNTIFS(Registros!$A$2:$A$6000,"NP",Registros!$B$2:$B$6000,$A204)&gt;0,1,0)</f>
        <v>1</v>
      </c>
      <c r="F204">
        <f>IF($E204=1,SUMIFS(Registros!$F$2:$F$6000,Registros!$A$2:$A$6000,"NP",Registros!$B$2:$B$6000,$A204),0)</f>
        <v>28</v>
      </c>
      <c r="G204">
        <f>IF(COUNTIFS(Registros!$A$2:$A$6000,"MOV",Registros!$B$2:$B$6000,$A204)&gt;0,1,0)</f>
        <v>0</v>
      </c>
      <c r="H204">
        <f>IF($G204=1,SUMIFS(Registros!$F$2:$F$6000,Registros!$A$2:$A$6000,"MOV",Registros!$B$2:$B$6000,$A204),0)</f>
        <v>0</v>
      </c>
      <c r="I204">
        <f>IF(COUNTIFS(Registros!$A$2:$A$6000,"CS",Registros!$B$2:$B$6000,$A204)&gt;0,1,0)</f>
        <v>0</v>
      </c>
      <c r="J204">
        <f>IF($I204=1,SUMIFS(Registros!$I$2:$I$6000,Registros!$A$2:$A$6000,"CS",Registros!$B$2:$B$6000,$A204),0)</f>
        <v>0</v>
      </c>
      <c r="K204">
        <f>IF(COUNTIFS(Winback!$K$2:$K$300,$A204)&gt;0,1,0)</f>
        <v>0</v>
      </c>
      <c r="L204">
        <f>IF(AND($K204=1,LEFT($A204,3)="WB-"),SUMIFS(Winback!$D$2:$D$300,Winback!$K$2:$K$300,$A204),0)</f>
        <v>0</v>
      </c>
      <c r="M204">
        <f>IF(OR($E204=1,$G204=1,SUMIFS(Registros!$J$2:$J$6000,Registros!$B$2:$B$6000,$A204)&gt;0),1,0)</f>
        <v>1</v>
      </c>
      <c r="N204">
        <f>IF($J204&gt;0,1,IF(COUNTIFS(Registros!$A$2:$A$6000,"CS",Registros!$B$2:$B$6000,$A204,Registros!$K$2:$K$6000,"&lt;&gt;")&gt;0,1,0))</f>
        <v>0</v>
      </c>
      <c r="O204" t="str">
        <f t="shared" si="15"/>
        <v>SOLO MÓVIL</v>
      </c>
      <c r="P204" t="str">
        <f t="shared" si="16"/>
        <v>Ofrecer fijo + internet (FLBBTV)</v>
      </c>
      <c r="Q204">
        <f t="shared" si="17"/>
        <v>28</v>
      </c>
      <c r="R204" t="str">
        <f>IFERROR(VLOOKUP($A204,Registros!$B$2:$G$6000,6,0),IFERROR(INDEX(Winback!$C$2:$C$300,MATCH($A204,Winback!$K$2:$K$300,0)),""))</f>
        <v>Abril Aparicio</v>
      </c>
      <c r="S204" t="str">
        <f t="shared" si="18"/>
        <v>NP</v>
      </c>
      <c r="T204">
        <f t="shared" si="19"/>
        <v>1</v>
      </c>
    </row>
    <row r="205" spans="1:20" x14ac:dyDescent="0.35">
      <c r="A205" t="s">
        <v>1043</v>
      </c>
      <c r="B205" t="s">
        <v>1044</v>
      </c>
      <c r="C205" t="s">
        <v>1045</v>
      </c>
      <c r="D205" t="s">
        <v>1046</v>
      </c>
      <c r="E205">
        <f>IF(COUNTIFS(Registros!$A$2:$A$6000,"NP",Registros!$B$2:$B$6000,$A205)&gt;0,1,0)</f>
        <v>1</v>
      </c>
      <c r="F205">
        <f>IF($E205=1,SUMIFS(Registros!$F$2:$F$6000,Registros!$A$2:$A$6000,"NP",Registros!$B$2:$B$6000,$A205),0)</f>
        <v>153.5</v>
      </c>
      <c r="G205">
        <f>IF(COUNTIFS(Registros!$A$2:$A$6000,"MOV",Registros!$B$2:$B$6000,$A205)&gt;0,1,0)</f>
        <v>0</v>
      </c>
      <c r="H205">
        <f>IF($G205=1,SUMIFS(Registros!$F$2:$F$6000,Registros!$A$2:$A$6000,"MOV",Registros!$B$2:$B$6000,$A205),0)</f>
        <v>0</v>
      </c>
      <c r="I205">
        <f>IF(COUNTIFS(Registros!$A$2:$A$6000,"CS",Registros!$B$2:$B$6000,$A205)&gt;0,1,0)</f>
        <v>0</v>
      </c>
      <c r="J205">
        <f>IF($I205=1,SUMIFS(Registros!$I$2:$I$6000,Registros!$A$2:$A$6000,"CS",Registros!$B$2:$B$6000,$A205),0)</f>
        <v>0</v>
      </c>
      <c r="K205">
        <f>IF(COUNTIFS(Winback!$K$2:$K$300,$A205)&gt;0,1,0)</f>
        <v>0</v>
      </c>
      <c r="L205">
        <f>IF(AND($K205=1,LEFT($A205,3)="WB-"),SUMIFS(Winback!$D$2:$D$300,Winback!$K$2:$K$300,$A205),0)</f>
        <v>0</v>
      </c>
      <c r="M205">
        <f>IF(OR($E205=1,$G205=1,SUMIFS(Registros!$J$2:$J$6000,Registros!$B$2:$B$6000,$A205)&gt;0),1,0)</f>
        <v>1</v>
      </c>
      <c r="N205">
        <f>IF($J205&gt;0,1,IF(COUNTIFS(Registros!$A$2:$A$6000,"CS",Registros!$B$2:$B$6000,$A205,Registros!$K$2:$K$6000,"&lt;&gt;")&gt;0,1,0))</f>
        <v>0</v>
      </c>
      <c r="O205" t="str">
        <f t="shared" si="15"/>
        <v>SOLO MÓVIL</v>
      </c>
      <c r="P205" t="str">
        <f t="shared" si="16"/>
        <v>Ofrecer fijo + internet (FLBBTV)</v>
      </c>
      <c r="Q205">
        <f t="shared" si="17"/>
        <v>153.5</v>
      </c>
      <c r="R205" t="str">
        <f>IFERROR(VLOOKUP($A205,Registros!$B$2:$G$6000,6,0),IFERROR(INDEX(Winback!$C$2:$C$300,MATCH($A205,Winback!$K$2:$K$300,0)),""))</f>
        <v>Yariela Galarce</v>
      </c>
      <c r="S205" t="str">
        <f t="shared" si="18"/>
        <v>NP</v>
      </c>
      <c r="T205">
        <f t="shared" si="19"/>
        <v>1</v>
      </c>
    </row>
    <row r="206" spans="1:20" x14ac:dyDescent="0.35">
      <c r="A206" t="s">
        <v>1048</v>
      </c>
      <c r="B206" t="s">
        <v>1049</v>
      </c>
      <c r="C206" t="s">
        <v>1045</v>
      </c>
      <c r="D206" t="s">
        <v>1046</v>
      </c>
      <c r="E206">
        <f>IF(COUNTIFS(Registros!$A$2:$A$6000,"NP",Registros!$B$2:$B$6000,$A206)&gt;0,1,0)</f>
        <v>1</v>
      </c>
      <c r="F206">
        <f>IF($E206=1,SUMIFS(Registros!$F$2:$F$6000,Registros!$A$2:$A$6000,"NP",Registros!$B$2:$B$6000,$A206),0)</f>
        <v>128.4</v>
      </c>
      <c r="G206">
        <f>IF(COUNTIFS(Registros!$A$2:$A$6000,"MOV",Registros!$B$2:$B$6000,$A206)&gt;0,1,0)</f>
        <v>0</v>
      </c>
      <c r="H206">
        <f>IF($G206=1,SUMIFS(Registros!$F$2:$F$6000,Registros!$A$2:$A$6000,"MOV",Registros!$B$2:$B$6000,$A206),0)</f>
        <v>0</v>
      </c>
      <c r="I206">
        <f>IF(COUNTIFS(Registros!$A$2:$A$6000,"CS",Registros!$B$2:$B$6000,$A206)&gt;0,1,0)</f>
        <v>0</v>
      </c>
      <c r="J206">
        <f>IF($I206=1,SUMIFS(Registros!$I$2:$I$6000,Registros!$A$2:$A$6000,"CS",Registros!$B$2:$B$6000,$A206),0)</f>
        <v>0</v>
      </c>
      <c r="K206">
        <f>IF(COUNTIFS(Winback!$K$2:$K$300,$A206)&gt;0,1,0)</f>
        <v>0</v>
      </c>
      <c r="L206">
        <f>IF(AND($K206=1,LEFT($A206,3)="WB-"),SUMIFS(Winback!$D$2:$D$300,Winback!$K$2:$K$300,$A206),0)</f>
        <v>0</v>
      </c>
      <c r="M206">
        <f>IF(OR($E206=1,$G206=1,SUMIFS(Registros!$J$2:$J$6000,Registros!$B$2:$B$6000,$A206)&gt;0),1,0)</f>
        <v>1</v>
      </c>
      <c r="N206">
        <f>IF($J206&gt;0,1,IF(COUNTIFS(Registros!$A$2:$A$6000,"CS",Registros!$B$2:$B$6000,$A206,Registros!$K$2:$K$6000,"&lt;&gt;")&gt;0,1,0))</f>
        <v>0</v>
      </c>
      <c r="O206" t="str">
        <f t="shared" si="15"/>
        <v>SOLO MÓVIL</v>
      </c>
      <c r="P206" t="str">
        <f t="shared" si="16"/>
        <v>Ofrecer fijo + internet (FLBBTV)</v>
      </c>
      <c r="Q206">
        <f t="shared" si="17"/>
        <v>128.4</v>
      </c>
      <c r="R206" t="str">
        <f>IFERROR(VLOOKUP($A206,Registros!$B$2:$G$6000,6,0),IFERROR(INDEX(Winback!$C$2:$C$300,MATCH($A206,Winback!$K$2:$K$300,0)),""))</f>
        <v>Nailyn Martinez</v>
      </c>
      <c r="S206" t="str">
        <f t="shared" si="18"/>
        <v>NP</v>
      </c>
      <c r="T206">
        <f t="shared" si="19"/>
        <v>1</v>
      </c>
    </row>
    <row r="207" spans="1:20" x14ac:dyDescent="0.35">
      <c r="A207" t="s">
        <v>1051</v>
      </c>
      <c r="B207" t="s">
        <v>1052</v>
      </c>
      <c r="C207" t="s">
        <v>1053</v>
      </c>
      <c r="D207" t="s">
        <v>1054</v>
      </c>
      <c r="E207">
        <f>IF(COUNTIFS(Registros!$A$2:$A$6000,"NP",Registros!$B$2:$B$6000,$A207)&gt;0,1,0)</f>
        <v>1</v>
      </c>
      <c r="F207">
        <f>IF($E207=1,SUMIFS(Registros!$F$2:$F$6000,Registros!$A$2:$A$6000,"NP",Registros!$B$2:$B$6000,$A207),0)</f>
        <v>103.75</v>
      </c>
      <c r="G207">
        <f>IF(COUNTIFS(Registros!$A$2:$A$6000,"MOV",Registros!$B$2:$B$6000,$A207)&gt;0,1,0)</f>
        <v>0</v>
      </c>
      <c r="H207">
        <f>IF($G207=1,SUMIFS(Registros!$F$2:$F$6000,Registros!$A$2:$A$6000,"MOV",Registros!$B$2:$B$6000,$A207),0)</f>
        <v>0</v>
      </c>
      <c r="I207">
        <f>IF(COUNTIFS(Registros!$A$2:$A$6000,"CS",Registros!$B$2:$B$6000,$A207)&gt;0,1,0)</f>
        <v>0</v>
      </c>
      <c r="J207">
        <f>IF($I207=1,SUMIFS(Registros!$I$2:$I$6000,Registros!$A$2:$A$6000,"CS",Registros!$B$2:$B$6000,$A207),0)</f>
        <v>0</v>
      </c>
      <c r="K207">
        <f>IF(COUNTIFS(Winback!$K$2:$K$300,$A207)&gt;0,1,0)</f>
        <v>0</v>
      </c>
      <c r="L207">
        <f>IF(AND($K207=1,LEFT($A207,3)="WB-"),SUMIFS(Winback!$D$2:$D$300,Winback!$K$2:$K$300,$A207),0)</f>
        <v>0</v>
      </c>
      <c r="M207">
        <f>IF(OR($E207=1,$G207=1,SUMIFS(Registros!$J$2:$J$6000,Registros!$B$2:$B$6000,$A207)&gt;0),1,0)</f>
        <v>1</v>
      </c>
      <c r="N207">
        <f>IF($J207&gt;0,1,IF(COUNTIFS(Registros!$A$2:$A$6000,"CS",Registros!$B$2:$B$6000,$A207,Registros!$K$2:$K$6000,"&lt;&gt;")&gt;0,1,0))</f>
        <v>0</v>
      </c>
      <c r="O207" t="str">
        <f t="shared" si="15"/>
        <v>SOLO MÓVIL</v>
      </c>
      <c r="P207" t="str">
        <f t="shared" si="16"/>
        <v>Ofrecer fijo + internet (FLBBTV)</v>
      </c>
      <c r="Q207">
        <f t="shared" si="17"/>
        <v>103.75</v>
      </c>
      <c r="R207" t="str">
        <f>IFERROR(VLOOKUP($A207,Registros!$B$2:$G$6000,6,0),IFERROR(INDEX(Winback!$C$2:$C$300,MATCH($A207,Winback!$K$2:$K$300,0)),""))</f>
        <v>Yamali Rodriguez</v>
      </c>
      <c r="S207" t="str">
        <f t="shared" si="18"/>
        <v>NP</v>
      </c>
      <c r="T207">
        <f t="shared" si="19"/>
        <v>1</v>
      </c>
    </row>
    <row r="208" spans="1:20" x14ac:dyDescent="0.35">
      <c r="A208" t="s">
        <v>1056</v>
      </c>
      <c r="B208" t="s">
        <v>1057</v>
      </c>
      <c r="C208" t="s">
        <v>1058</v>
      </c>
      <c r="D208" t="s">
        <v>1059</v>
      </c>
      <c r="E208">
        <f>IF(COUNTIFS(Registros!$A$2:$A$6000,"NP",Registros!$B$2:$B$6000,$A208)&gt;0,1,0)</f>
        <v>1</v>
      </c>
      <c r="F208">
        <f>IF($E208=1,SUMIFS(Registros!$F$2:$F$6000,Registros!$A$2:$A$6000,"NP",Registros!$B$2:$B$6000,$A208),0)</f>
        <v>5.5</v>
      </c>
      <c r="G208">
        <f>IF(COUNTIFS(Registros!$A$2:$A$6000,"MOV",Registros!$B$2:$B$6000,$A208)&gt;0,1,0)</f>
        <v>0</v>
      </c>
      <c r="H208">
        <f>IF($G208=1,SUMIFS(Registros!$F$2:$F$6000,Registros!$A$2:$A$6000,"MOV",Registros!$B$2:$B$6000,$A208),0)</f>
        <v>0</v>
      </c>
      <c r="I208">
        <f>IF(COUNTIFS(Registros!$A$2:$A$6000,"CS",Registros!$B$2:$B$6000,$A208)&gt;0,1,0)</f>
        <v>0</v>
      </c>
      <c r="J208">
        <f>IF($I208=1,SUMIFS(Registros!$I$2:$I$6000,Registros!$A$2:$A$6000,"CS",Registros!$B$2:$B$6000,$A208),0)</f>
        <v>0</v>
      </c>
      <c r="K208">
        <f>IF(COUNTIFS(Winback!$K$2:$K$300,$A208)&gt;0,1,0)</f>
        <v>0</v>
      </c>
      <c r="L208">
        <f>IF(AND($K208=1,LEFT($A208,3)="WB-"),SUMIFS(Winback!$D$2:$D$300,Winback!$K$2:$K$300,$A208),0)</f>
        <v>0</v>
      </c>
      <c r="M208">
        <f>IF(OR($E208=1,$G208=1,SUMIFS(Registros!$J$2:$J$6000,Registros!$B$2:$B$6000,$A208)&gt;0),1,0)</f>
        <v>1</v>
      </c>
      <c r="N208">
        <f>IF($J208&gt;0,1,IF(COUNTIFS(Registros!$A$2:$A$6000,"CS",Registros!$B$2:$B$6000,$A208,Registros!$K$2:$K$6000,"&lt;&gt;")&gt;0,1,0))</f>
        <v>0</v>
      </c>
      <c r="O208" t="str">
        <f t="shared" si="15"/>
        <v>SOLO MÓVIL</v>
      </c>
      <c r="P208" t="str">
        <f t="shared" si="16"/>
        <v>Ofrecer fijo + internet (FLBBTV)</v>
      </c>
      <c r="Q208">
        <f t="shared" si="17"/>
        <v>5.5</v>
      </c>
      <c r="R208" t="str">
        <f>IFERROR(VLOOKUP($A208,Registros!$B$2:$G$6000,6,0),IFERROR(INDEX(Winback!$C$2:$C$300,MATCH($A208,Winback!$K$2:$K$300,0)),""))</f>
        <v>Osiris Aguilar</v>
      </c>
      <c r="S208" t="str">
        <f t="shared" si="18"/>
        <v>NP</v>
      </c>
      <c r="T208">
        <f t="shared" si="19"/>
        <v>1</v>
      </c>
    </row>
    <row r="209" spans="1:20" x14ac:dyDescent="0.35">
      <c r="A209" t="s">
        <v>1061</v>
      </c>
      <c r="B209" t="s">
        <v>1062</v>
      </c>
      <c r="C209" t="s">
        <v>1063</v>
      </c>
      <c r="D209" t="s">
        <v>1064</v>
      </c>
      <c r="E209">
        <f>IF(COUNTIFS(Registros!$A$2:$A$6000,"NP",Registros!$B$2:$B$6000,$A209)&gt;0,1,0)</f>
        <v>1</v>
      </c>
      <c r="F209">
        <f>IF($E209=1,SUMIFS(Registros!$F$2:$F$6000,Registros!$A$2:$A$6000,"NP",Registros!$B$2:$B$6000,$A209),0)</f>
        <v>83</v>
      </c>
      <c r="G209">
        <f>IF(COUNTIFS(Registros!$A$2:$A$6000,"MOV",Registros!$B$2:$B$6000,$A209)&gt;0,1,0)</f>
        <v>0</v>
      </c>
      <c r="H209">
        <f>IF($G209=1,SUMIFS(Registros!$F$2:$F$6000,Registros!$A$2:$A$6000,"MOV",Registros!$B$2:$B$6000,$A209),0)</f>
        <v>0</v>
      </c>
      <c r="I209">
        <f>IF(COUNTIFS(Registros!$A$2:$A$6000,"CS",Registros!$B$2:$B$6000,$A209)&gt;0,1,0)</f>
        <v>0</v>
      </c>
      <c r="J209">
        <f>IF($I209=1,SUMIFS(Registros!$I$2:$I$6000,Registros!$A$2:$A$6000,"CS",Registros!$B$2:$B$6000,$A209),0)</f>
        <v>0</v>
      </c>
      <c r="K209">
        <f>IF(COUNTIFS(Winback!$K$2:$K$300,$A209)&gt;0,1,0)</f>
        <v>0</v>
      </c>
      <c r="L209">
        <f>IF(AND($K209=1,LEFT($A209,3)="WB-"),SUMIFS(Winback!$D$2:$D$300,Winback!$K$2:$K$300,$A209),0)</f>
        <v>0</v>
      </c>
      <c r="M209">
        <f>IF(OR($E209=1,$G209=1,SUMIFS(Registros!$J$2:$J$6000,Registros!$B$2:$B$6000,$A209)&gt;0),1,0)</f>
        <v>1</v>
      </c>
      <c r="N209">
        <f>IF($J209&gt;0,1,IF(COUNTIFS(Registros!$A$2:$A$6000,"CS",Registros!$B$2:$B$6000,$A209,Registros!$K$2:$K$6000,"&lt;&gt;")&gt;0,1,0))</f>
        <v>0</v>
      </c>
      <c r="O209" t="str">
        <f t="shared" si="15"/>
        <v>SOLO MÓVIL</v>
      </c>
      <c r="P209" t="str">
        <f t="shared" si="16"/>
        <v>Ofrecer fijo + internet (FLBBTV)</v>
      </c>
      <c r="Q209">
        <f t="shared" si="17"/>
        <v>83</v>
      </c>
      <c r="R209" t="str">
        <f>IFERROR(VLOOKUP($A209,Registros!$B$2:$G$6000,6,0),IFERROR(INDEX(Winback!$C$2:$C$300,MATCH($A209,Winback!$K$2:$K$300,0)),""))</f>
        <v>Karla Mc Intryre</v>
      </c>
      <c r="S209" t="str">
        <f t="shared" si="18"/>
        <v>NP</v>
      </c>
      <c r="T209">
        <f t="shared" si="19"/>
        <v>1</v>
      </c>
    </row>
    <row r="210" spans="1:20" x14ac:dyDescent="0.35">
      <c r="A210" t="s">
        <v>1066</v>
      </c>
      <c r="B210" t="s">
        <v>1067</v>
      </c>
      <c r="C210" t="s">
        <v>1068</v>
      </c>
      <c r="D210" t="s">
        <v>1069</v>
      </c>
      <c r="E210">
        <f>IF(COUNTIFS(Registros!$A$2:$A$6000,"NP",Registros!$B$2:$B$6000,$A210)&gt;0,1,0)</f>
        <v>1</v>
      </c>
      <c r="F210">
        <f>IF($E210=1,SUMIFS(Registros!$F$2:$F$6000,Registros!$A$2:$A$6000,"NP",Registros!$B$2:$B$6000,$A210),0)</f>
        <v>85</v>
      </c>
      <c r="G210">
        <f>IF(COUNTIFS(Registros!$A$2:$A$6000,"MOV",Registros!$B$2:$B$6000,$A210)&gt;0,1,0)</f>
        <v>0</v>
      </c>
      <c r="H210">
        <f>IF($G210=1,SUMIFS(Registros!$F$2:$F$6000,Registros!$A$2:$A$6000,"MOV",Registros!$B$2:$B$6000,$A210),0)</f>
        <v>0</v>
      </c>
      <c r="I210">
        <f>IF(COUNTIFS(Registros!$A$2:$A$6000,"CS",Registros!$B$2:$B$6000,$A210)&gt;0,1,0)</f>
        <v>0</v>
      </c>
      <c r="J210">
        <f>IF($I210=1,SUMIFS(Registros!$I$2:$I$6000,Registros!$A$2:$A$6000,"CS",Registros!$B$2:$B$6000,$A210),0)</f>
        <v>0</v>
      </c>
      <c r="K210">
        <f>IF(COUNTIFS(Winback!$K$2:$K$300,$A210)&gt;0,1,0)</f>
        <v>0</v>
      </c>
      <c r="L210">
        <f>IF(AND($K210=1,LEFT($A210,3)="WB-"),SUMIFS(Winback!$D$2:$D$300,Winback!$K$2:$K$300,$A210),0)</f>
        <v>0</v>
      </c>
      <c r="M210">
        <f>IF(OR($E210=1,$G210=1,SUMIFS(Registros!$J$2:$J$6000,Registros!$B$2:$B$6000,$A210)&gt;0),1,0)</f>
        <v>1</v>
      </c>
      <c r="N210">
        <f>IF($J210&gt;0,1,IF(COUNTIFS(Registros!$A$2:$A$6000,"CS",Registros!$B$2:$B$6000,$A210,Registros!$K$2:$K$6000,"&lt;&gt;")&gt;0,1,0))</f>
        <v>0</v>
      </c>
      <c r="O210" t="str">
        <f t="shared" si="15"/>
        <v>SOLO MÓVIL</v>
      </c>
      <c r="P210" t="str">
        <f t="shared" si="16"/>
        <v>Ofrecer fijo + internet (FLBBTV)</v>
      </c>
      <c r="Q210">
        <f t="shared" si="17"/>
        <v>85</v>
      </c>
      <c r="R210" t="str">
        <f>IFERROR(VLOOKUP($A210,Registros!$B$2:$G$6000,6,0),IFERROR(INDEX(Winback!$C$2:$C$300,MATCH($A210,Winback!$K$2:$K$300,0)),""))</f>
        <v>Michelle Zambrano</v>
      </c>
      <c r="S210" t="str">
        <f t="shared" si="18"/>
        <v>NP</v>
      </c>
      <c r="T210">
        <f t="shared" si="19"/>
        <v>1</v>
      </c>
    </row>
    <row r="211" spans="1:20" x14ac:dyDescent="0.35">
      <c r="A211" t="s">
        <v>1071</v>
      </c>
      <c r="B211" t="s">
        <v>1072</v>
      </c>
      <c r="C211" t="s">
        <v>1073</v>
      </c>
      <c r="D211" t="s">
        <v>1073</v>
      </c>
      <c r="E211">
        <f>IF(COUNTIFS(Registros!$A$2:$A$6000,"NP",Registros!$B$2:$B$6000,$A211)&gt;0,1,0)</f>
        <v>1</v>
      </c>
      <c r="F211">
        <f>IF($E211=1,SUMIFS(Registros!$F$2:$F$6000,Registros!$A$2:$A$6000,"NP",Registros!$B$2:$B$6000,$A211),0)</f>
        <v>42</v>
      </c>
      <c r="G211">
        <f>IF(COUNTIFS(Registros!$A$2:$A$6000,"MOV",Registros!$B$2:$B$6000,$A211)&gt;0,1,0)</f>
        <v>0</v>
      </c>
      <c r="H211">
        <f>IF($G211=1,SUMIFS(Registros!$F$2:$F$6000,Registros!$A$2:$A$6000,"MOV",Registros!$B$2:$B$6000,$A211),0)</f>
        <v>0</v>
      </c>
      <c r="I211">
        <f>IF(COUNTIFS(Registros!$A$2:$A$6000,"CS",Registros!$B$2:$B$6000,$A211)&gt;0,1,0)</f>
        <v>0</v>
      </c>
      <c r="J211">
        <f>IF($I211=1,SUMIFS(Registros!$I$2:$I$6000,Registros!$A$2:$A$6000,"CS",Registros!$B$2:$B$6000,$A211),0)</f>
        <v>0</v>
      </c>
      <c r="K211">
        <f>IF(COUNTIFS(Winback!$K$2:$K$300,$A211)&gt;0,1,0)</f>
        <v>0</v>
      </c>
      <c r="L211">
        <f>IF(AND($K211=1,LEFT($A211,3)="WB-"),SUMIFS(Winback!$D$2:$D$300,Winback!$K$2:$K$300,$A211),0)</f>
        <v>0</v>
      </c>
      <c r="M211">
        <f>IF(OR($E211=1,$G211=1,SUMIFS(Registros!$J$2:$J$6000,Registros!$B$2:$B$6000,$A211)&gt;0),1,0)</f>
        <v>1</v>
      </c>
      <c r="N211">
        <f>IF($J211&gt;0,1,IF(COUNTIFS(Registros!$A$2:$A$6000,"CS",Registros!$B$2:$B$6000,$A211,Registros!$K$2:$K$6000,"&lt;&gt;")&gt;0,1,0))</f>
        <v>0</v>
      </c>
      <c r="O211" t="str">
        <f t="shared" si="15"/>
        <v>SOLO MÓVIL</v>
      </c>
      <c r="P211" t="str">
        <f t="shared" si="16"/>
        <v>Ofrecer fijo + internet (FLBBTV)</v>
      </c>
      <c r="Q211">
        <f t="shared" si="17"/>
        <v>42</v>
      </c>
      <c r="R211" t="str">
        <f>IFERROR(VLOOKUP($A211,Registros!$B$2:$G$6000,6,0),IFERROR(INDEX(Winback!$C$2:$C$300,MATCH($A211,Winback!$K$2:$K$300,0)),""))</f>
        <v>Ines Lizbeth Trujillo</v>
      </c>
      <c r="S211" t="str">
        <f t="shared" si="18"/>
        <v>NP</v>
      </c>
      <c r="T211">
        <f t="shared" si="19"/>
        <v>1</v>
      </c>
    </row>
    <row r="212" spans="1:20" x14ac:dyDescent="0.35">
      <c r="A212" t="s">
        <v>1075</v>
      </c>
      <c r="B212" t="s">
        <v>1076</v>
      </c>
      <c r="C212" t="s">
        <v>1077</v>
      </c>
      <c r="D212" t="s">
        <v>1078</v>
      </c>
      <c r="E212">
        <f>IF(COUNTIFS(Registros!$A$2:$A$6000,"NP",Registros!$B$2:$B$6000,$A212)&gt;0,1,0)</f>
        <v>1</v>
      </c>
      <c r="F212">
        <f>IF($E212=1,SUMIFS(Registros!$F$2:$F$6000,Registros!$A$2:$A$6000,"NP",Registros!$B$2:$B$6000,$A212),0)</f>
        <v>42</v>
      </c>
      <c r="G212">
        <f>IF(COUNTIFS(Registros!$A$2:$A$6000,"MOV",Registros!$B$2:$B$6000,$A212)&gt;0,1,0)</f>
        <v>0</v>
      </c>
      <c r="H212">
        <f>IF($G212=1,SUMIFS(Registros!$F$2:$F$6000,Registros!$A$2:$A$6000,"MOV",Registros!$B$2:$B$6000,$A212),0)</f>
        <v>0</v>
      </c>
      <c r="I212">
        <f>IF(COUNTIFS(Registros!$A$2:$A$6000,"CS",Registros!$B$2:$B$6000,$A212)&gt;0,1,0)</f>
        <v>0</v>
      </c>
      <c r="J212">
        <f>IF($I212=1,SUMIFS(Registros!$I$2:$I$6000,Registros!$A$2:$A$6000,"CS",Registros!$B$2:$B$6000,$A212),0)</f>
        <v>0</v>
      </c>
      <c r="K212">
        <f>IF(COUNTIFS(Winback!$K$2:$K$300,$A212)&gt;0,1,0)</f>
        <v>0</v>
      </c>
      <c r="L212">
        <f>IF(AND($K212=1,LEFT($A212,3)="WB-"),SUMIFS(Winback!$D$2:$D$300,Winback!$K$2:$K$300,$A212),0)</f>
        <v>0</v>
      </c>
      <c r="M212">
        <f>IF(OR($E212=1,$G212=1,SUMIFS(Registros!$J$2:$J$6000,Registros!$B$2:$B$6000,$A212)&gt;0),1,0)</f>
        <v>1</v>
      </c>
      <c r="N212">
        <f>IF($J212&gt;0,1,IF(COUNTIFS(Registros!$A$2:$A$6000,"CS",Registros!$B$2:$B$6000,$A212,Registros!$K$2:$K$6000,"&lt;&gt;")&gt;0,1,0))</f>
        <v>0</v>
      </c>
      <c r="O212" t="str">
        <f t="shared" si="15"/>
        <v>SOLO MÓVIL</v>
      </c>
      <c r="P212" t="str">
        <f t="shared" si="16"/>
        <v>Ofrecer fijo + internet (FLBBTV)</v>
      </c>
      <c r="Q212">
        <f t="shared" si="17"/>
        <v>42</v>
      </c>
      <c r="R212" t="str">
        <f>IFERROR(VLOOKUP($A212,Registros!$B$2:$G$6000,6,0),IFERROR(INDEX(Winback!$C$2:$C$300,MATCH($A212,Winback!$K$2:$K$300,0)),""))</f>
        <v>Alejandra Mabel Hawkins</v>
      </c>
      <c r="S212" t="str">
        <f t="shared" si="18"/>
        <v>NP</v>
      </c>
      <c r="T212">
        <f t="shared" si="19"/>
        <v>1</v>
      </c>
    </row>
    <row r="213" spans="1:20" x14ac:dyDescent="0.35">
      <c r="A213" t="s">
        <v>1080</v>
      </c>
      <c r="B213" t="s">
        <v>1081</v>
      </c>
      <c r="C213" t="s">
        <v>1082</v>
      </c>
      <c r="D213" t="s">
        <v>1083</v>
      </c>
      <c r="E213">
        <f>IF(COUNTIFS(Registros!$A$2:$A$6000,"NP",Registros!$B$2:$B$6000,$A213)&gt;0,1,0)</f>
        <v>1</v>
      </c>
      <c r="F213">
        <f>IF($E213=1,SUMIFS(Registros!$F$2:$F$6000,Registros!$A$2:$A$6000,"NP",Registros!$B$2:$B$6000,$A213),0)</f>
        <v>171</v>
      </c>
      <c r="G213">
        <f>IF(COUNTIFS(Registros!$A$2:$A$6000,"MOV",Registros!$B$2:$B$6000,$A213)&gt;0,1,0)</f>
        <v>0</v>
      </c>
      <c r="H213">
        <f>IF($G213=1,SUMIFS(Registros!$F$2:$F$6000,Registros!$A$2:$A$6000,"MOV",Registros!$B$2:$B$6000,$A213),0)</f>
        <v>0</v>
      </c>
      <c r="I213">
        <f>IF(COUNTIFS(Registros!$A$2:$A$6000,"CS",Registros!$B$2:$B$6000,$A213)&gt;0,1,0)</f>
        <v>0</v>
      </c>
      <c r="J213">
        <f>IF($I213=1,SUMIFS(Registros!$I$2:$I$6000,Registros!$A$2:$A$6000,"CS",Registros!$B$2:$B$6000,$A213),0)</f>
        <v>0</v>
      </c>
      <c r="K213">
        <f>IF(COUNTIFS(Winback!$K$2:$K$300,$A213)&gt;0,1,0)</f>
        <v>0</v>
      </c>
      <c r="L213">
        <f>IF(AND($K213=1,LEFT($A213,3)="WB-"),SUMIFS(Winback!$D$2:$D$300,Winback!$K$2:$K$300,$A213),0)</f>
        <v>0</v>
      </c>
      <c r="M213">
        <f>IF(OR($E213=1,$G213=1,SUMIFS(Registros!$J$2:$J$6000,Registros!$B$2:$B$6000,$A213)&gt;0),1,0)</f>
        <v>1</v>
      </c>
      <c r="N213">
        <f>IF($J213&gt;0,1,IF(COUNTIFS(Registros!$A$2:$A$6000,"CS",Registros!$B$2:$B$6000,$A213,Registros!$K$2:$K$6000,"&lt;&gt;")&gt;0,1,0))</f>
        <v>0</v>
      </c>
      <c r="O213" t="str">
        <f t="shared" si="15"/>
        <v>SOLO MÓVIL</v>
      </c>
      <c r="P213" t="str">
        <f t="shared" si="16"/>
        <v>Ofrecer fijo + internet (FLBBTV)</v>
      </c>
      <c r="Q213">
        <f t="shared" si="17"/>
        <v>171</v>
      </c>
      <c r="R213" t="str">
        <f>IFERROR(VLOOKUP($A213,Registros!$B$2:$G$6000,6,0),IFERROR(INDEX(Winback!$C$2:$C$300,MATCH($A213,Winback!$K$2:$K$300,0)),""))</f>
        <v>Maria Fernanda</v>
      </c>
      <c r="S213" t="str">
        <f t="shared" si="18"/>
        <v>NP</v>
      </c>
      <c r="T213">
        <f t="shared" si="19"/>
        <v>1</v>
      </c>
    </row>
    <row r="214" spans="1:20" x14ac:dyDescent="0.35">
      <c r="A214" t="s">
        <v>1085</v>
      </c>
      <c r="B214" t="s">
        <v>1086</v>
      </c>
      <c r="C214" t="s">
        <v>1087</v>
      </c>
      <c r="D214" t="s">
        <v>1088</v>
      </c>
      <c r="E214">
        <f>IF(COUNTIFS(Registros!$A$2:$A$6000,"NP",Registros!$B$2:$B$6000,$A214)&gt;0,1,0)</f>
        <v>1</v>
      </c>
      <c r="F214">
        <f>IF($E214=1,SUMIFS(Registros!$F$2:$F$6000,Registros!$A$2:$A$6000,"NP",Registros!$B$2:$B$6000,$A214),0)</f>
        <v>115.48</v>
      </c>
      <c r="G214">
        <f>IF(COUNTIFS(Registros!$A$2:$A$6000,"MOV",Registros!$B$2:$B$6000,$A214)&gt;0,1,0)</f>
        <v>0</v>
      </c>
      <c r="H214">
        <f>IF($G214=1,SUMIFS(Registros!$F$2:$F$6000,Registros!$A$2:$A$6000,"MOV",Registros!$B$2:$B$6000,$A214),0)</f>
        <v>0</v>
      </c>
      <c r="I214">
        <f>IF(COUNTIFS(Registros!$A$2:$A$6000,"CS",Registros!$B$2:$B$6000,$A214)&gt;0,1,0)</f>
        <v>0</v>
      </c>
      <c r="J214">
        <f>IF($I214=1,SUMIFS(Registros!$I$2:$I$6000,Registros!$A$2:$A$6000,"CS",Registros!$B$2:$B$6000,$A214),0)</f>
        <v>0</v>
      </c>
      <c r="K214">
        <f>IF(COUNTIFS(Winback!$K$2:$K$300,$A214)&gt;0,1,0)</f>
        <v>0</v>
      </c>
      <c r="L214">
        <f>IF(AND($K214=1,LEFT($A214,3)="WB-"),SUMIFS(Winback!$D$2:$D$300,Winback!$K$2:$K$300,$A214),0)</f>
        <v>0</v>
      </c>
      <c r="M214">
        <f>IF(OR($E214=1,$G214=1,SUMIFS(Registros!$J$2:$J$6000,Registros!$B$2:$B$6000,$A214)&gt;0),1,0)</f>
        <v>1</v>
      </c>
      <c r="N214">
        <f>IF($J214&gt;0,1,IF(COUNTIFS(Registros!$A$2:$A$6000,"CS",Registros!$B$2:$B$6000,$A214,Registros!$K$2:$K$6000,"&lt;&gt;")&gt;0,1,0))</f>
        <v>0</v>
      </c>
      <c r="O214" t="str">
        <f t="shared" si="15"/>
        <v>SOLO MÓVIL</v>
      </c>
      <c r="P214" t="str">
        <f t="shared" si="16"/>
        <v>Ofrecer fijo + internet (FLBBTV)</v>
      </c>
      <c r="Q214">
        <f t="shared" si="17"/>
        <v>115.48</v>
      </c>
      <c r="R214" t="str">
        <f>IFERROR(VLOOKUP($A214,Registros!$B$2:$G$6000,6,0),IFERROR(INDEX(Winback!$C$2:$C$300,MATCH($A214,Winback!$K$2:$K$300,0)),""))</f>
        <v>Yarelis Tulloch</v>
      </c>
      <c r="S214" t="str">
        <f t="shared" si="18"/>
        <v>NP</v>
      </c>
      <c r="T214">
        <f t="shared" si="19"/>
        <v>1</v>
      </c>
    </row>
    <row r="215" spans="1:20" x14ac:dyDescent="0.35">
      <c r="A215" t="s">
        <v>1090</v>
      </c>
      <c r="B215" t="s">
        <v>1091</v>
      </c>
      <c r="C215" t="s">
        <v>1092</v>
      </c>
      <c r="D215" t="s">
        <v>1093</v>
      </c>
      <c r="E215">
        <f>IF(COUNTIFS(Registros!$A$2:$A$6000,"NP",Registros!$B$2:$B$6000,$A215)&gt;0,1,0)</f>
        <v>1</v>
      </c>
      <c r="F215">
        <f>IF($E215=1,SUMIFS(Registros!$F$2:$F$6000,Registros!$A$2:$A$6000,"NP",Registros!$B$2:$B$6000,$A215),0)</f>
        <v>42</v>
      </c>
      <c r="G215">
        <f>IF(COUNTIFS(Registros!$A$2:$A$6000,"MOV",Registros!$B$2:$B$6000,$A215)&gt;0,1,0)</f>
        <v>0</v>
      </c>
      <c r="H215">
        <f>IF($G215=1,SUMIFS(Registros!$F$2:$F$6000,Registros!$A$2:$A$6000,"MOV",Registros!$B$2:$B$6000,$A215),0)</f>
        <v>0</v>
      </c>
      <c r="I215">
        <f>IF(COUNTIFS(Registros!$A$2:$A$6000,"CS",Registros!$B$2:$B$6000,$A215)&gt;0,1,0)</f>
        <v>0</v>
      </c>
      <c r="J215">
        <f>IF($I215=1,SUMIFS(Registros!$I$2:$I$6000,Registros!$A$2:$A$6000,"CS",Registros!$B$2:$B$6000,$A215),0)</f>
        <v>0</v>
      </c>
      <c r="K215">
        <f>IF(COUNTIFS(Winback!$K$2:$K$300,$A215)&gt;0,1,0)</f>
        <v>0</v>
      </c>
      <c r="L215">
        <f>IF(AND($K215=1,LEFT($A215,3)="WB-"),SUMIFS(Winback!$D$2:$D$300,Winback!$K$2:$K$300,$A215),0)</f>
        <v>0</v>
      </c>
      <c r="M215">
        <f>IF(OR($E215=1,$G215=1,SUMIFS(Registros!$J$2:$J$6000,Registros!$B$2:$B$6000,$A215)&gt;0),1,0)</f>
        <v>1</v>
      </c>
      <c r="N215">
        <f>IF($J215&gt;0,1,IF(COUNTIFS(Registros!$A$2:$A$6000,"CS",Registros!$B$2:$B$6000,$A215,Registros!$K$2:$K$6000,"&lt;&gt;")&gt;0,1,0))</f>
        <v>0</v>
      </c>
      <c r="O215" t="str">
        <f t="shared" si="15"/>
        <v>SOLO MÓVIL</v>
      </c>
      <c r="P215" t="str">
        <f t="shared" si="16"/>
        <v>Ofrecer fijo + internet (FLBBTV)</v>
      </c>
      <c r="Q215">
        <f t="shared" si="17"/>
        <v>42</v>
      </c>
      <c r="R215" t="str">
        <f>IFERROR(VLOOKUP($A215,Registros!$B$2:$G$6000,6,0),IFERROR(INDEX(Winback!$C$2:$C$300,MATCH($A215,Winback!$K$2:$K$300,0)),""))</f>
        <v>Abril Aparicio</v>
      </c>
      <c r="S215" t="str">
        <f t="shared" si="18"/>
        <v>NP</v>
      </c>
      <c r="T215">
        <f t="shared" si="19"/>
        <v>1</v>
      </c>
    </row>
    <row r="216" spans="1:20" x14ac:dyDescent="0.35">
      <c r="A216" t="s">
        <v>1095</v>
      </c>
      <c r="B216" t="s">
        <v>1096</v>
      </c>
      <c r="C216" t="s">
        <v>1097</v>
      </c>
      <c r="D216" t="s">
        <v>1098</v>
      </c>
      <c r="E216">
        <f>IF(COUNTIFS(Registros!$A$2:$A$6000,"NP",Registros!$B$2:$B$6000,$A216)&gt;0,1,0)</f>
        <v>1</v>
      </c>
      <c r="F216">
        <f>IF($E216=1,SUMIFS(Registros!$F$2:$F$6000,Registros!$A$2:$A$6000,"NP",Registros!$B$2:$B$6000,$A216),0)</f>
        <v>34.99</v>
      </c>
      <c r="G216">
        <f>IF(COUNTIFS(Registros!$A$2:$A$6000,"MOV",Registros!$B$2:$B$6000,$A216)&gt;0,1,0)</f>
        <v>0</v>
      </c>
      <c r="H216">
        <f>IF($G216=1,SUMIFS(Registros!$F$2:$F$6000,Registros!$A$2:$A$6000,"MOV",Registros!$B$2:$B$6000,$A216),0)</f>
        <v>0</v>
      </c>
      <c r="I216">
        <f>IF(COUNTIFS(Registros!$A$2:$A$6000,"CS",Registros!$B$2:$B$6000,$A216)&gt;0,1,0)</f>
        <v>0</v>
      </c>
      <c r="J216">
        <f>IF($I216=1,SUMIFS(Registros!$I$2:$I$6000,Registros!$A$2:$A$6000,"CS",Registros!$B$2:$B$6000,$A216),0)</f>
        <v>0</v>
      </c>
      <c r="K216">
        <f>IF(COUNTIFS(Winback!$K$2:$K$300,$A216)&gt;0,1,0)</f>
        <v>0</v>
      </c>
      <c r="L216">
        <f>IF(AND($K216=1,LEFT($A216,3)="WB-"),SUMIFS(Winback!$D$2:$D$300,Winback!$K$2:$K$300,$A216),0)</f>
        <v>0</v>
      </c>
      <c r="M216">
        <f>IF(OR($E216=1,$G216=1,SUMIFS(Registros!$J$2:$J$6000,Registros!$B$2:$B$6000,$A216)&gt;0),1,0)</f>
        <v>1</v>
      </c>
      <c r="N216">
        <f>IF($J216&gt;0,1,IF(COUNTIFS(Registros!$A$2:$A$6000,"CS",Registros!$B$2:$B$6000,$A216,Registros!$K$2:$K$6000,"&lt;&gt;")&gt;0,1,0))</f>
        <v>0</v>
      </c>
      <c r="O216" t="str">
        <f t="shared" si="15"/>
        <v>SOLO MÓVIL</v>
      </c>
      <c r="P216" t="str">
        <f t="shared" si="16"/>
        <v>Ofrecer fijo + internet (FLBBTV)</v>
      </c>
      <c r="Q216">
        <f t="shared" si="17"/>
        <v>34.99</v>
      </c>
      <c r="R216" t="str">
        <f>IFERROR(VLOOKUP($A216,Registros!$B$2:$G$6000,6,0),IFERROR(INDEX(Winback!$C$2:$C$300,MATCH($A216,Winback!$K$2:$K$300,0)),""))</f>
        <v>Yariela Galarce</v>
      </c>
      <c r="S216" t="str">
        <f t="shared" si="18"/>
        <v>NP</v>
      </c>
      <c r="T216">
        <f t="shared" si="19"/>
        <v>1</v>
      </c>
    </row>
    <row r="217" spans="1:20" x14ac:dyDescent="0.35">
      <c r="A217" t="s">
        <v>1102</v>
      </c>
      <c r="B217" t="s">
        <v>1103</v>
      </c>
      <c r="C217" t="s">
        <v>1104</v>
      </c>
      <c r="D217" t="s">
        <v>1105</v>
      </c>
      <c r="E217">
        <f>IF(COUNTIFS(Registros!$A$2:$A$6000,"NP",Registros!$B$2:$B$6000,$A217)&gt;0,1,0)</f>
        <v>1</v>
      </c>
      <c r="F217">
        <f>IF($E217=1,SUMIFS(Registros!$F$2:$F$6000,Registros!$A$2:$A$6000,"NP",Registros!$B$2:$B$6000,$A217),0)</f>
        <v>36.5</v>
      </c>
      <c r="G217">
        <f>IF(COUNTIFS(Registros!$A$2:$A$6000,"MOV",Registros!$B$2:$B$6000,$A217)&gt;0,1,0)</f>
        <v>0</v>
      </c>
      <c r="H217">
        <f>IF($G217=1,SUMIFS(Registros!$F$2:$F$6000,Registros!$A$2:$A$6000,"MOV",Registros!$B$2:$B$6000,$A217),0)</f>
        <v>0</v>
      </c>
      <c r="I217">
        <f>IF(COUNTIFS(Registros!$A$2:$A$6000,"CS",Registros!$B$2:$B$6000,$A217)&gt;0,1,0)</f>
        <v>0</v>
      </c>
      <c r="J217">
        <f>IF($I217=1,SUMIFS(Registros!$I$2:$I$6000,Registros!$A$2:$A$6000,"CS",Registros!$B$2:$B$6000,$A217),0)</f>
        <v>0</v>
      </c>
      <c r="K217">
        <f>IF(COUNTIFS(Winback!$K$2:$K$300,$A217)&gt;0,1,0)</f>
        <v>0</v>
      </c>
      <c r="L217">
        <f>IF(AND($K217=1,LEFT($A217,3)="WB-"),SUMIFS(Winback!$D$2:$D$300,Winback!$K$2:$K$300,$A217),0)</f>
        <v>0</v>
      </c>
      <c r="M217">
        <f>IF(OR($E217=1,$G217=1,SUMIFS(Registros!$J$2:$J$6000,Registros!$B$2:$B$6000,$A217)&gt;0),1,0)</f>
        <v>1</v>
      </c>
      <c r="N217">
        <f>IF($J217&gt;0,1,IF(COUNTIFS(Registros!$A$2:$A$6000,"CS",Registros!$B$2:$B$6000,$A217,Registros!$K$2:$K$6000,"&lt;&gt;")&gt;0,1,0))</f>
        <v>0</v>
      </c>
      <c r="O217" t="str">
        <f t="shared" si="15"/>
        <v>SOLO MÓVIL</v>
      </c>
      <c r="P217" t="str">
        <f t="shared" si="16"/>
        <v>Ofrecer fijo + internet (FLBBTV)</v>
      </c>
      <c r="Q217">
        <f t="shared" si="17"/>
        <v>36.5</v>
      </c>
      <c r="R217" t="str">
        <f>IFERROR(VLOOKUP($A217,Registros!$B$2:$G$6000,6,0),IFERROR(INDEX(Winback!$C$2:$C$300,MATCH($A217,Winback!$K$2:$K$300,0)),""))</f>
        <v>Yamali Rodriguez</v>
      </c>
      <c r="S217" t="str">
        <f t="shared" si="18"/>
        <v>NP</v>
      </c>
      <c r="T217">
        <f t="shared" si="19"/>
        <v>1</v>
      </c>
    </row>
    <row r="218" spans="1:20" x14ac:dyDescent="0.35">
      <c r="A218" t="s">
        <v>1107</v>
      </c>
      <c r="B218" t="s">
        <v>1108</v>
      </c>
      <c r="C218" t="s">
        <v>1109</v>
      </c>
      <c r="D218" t="s">
        <v>1110</v>
      </c>
      <c r="E218">
        <f>IF(COUNTIFS(Registros!$A$2:$A$6000,"NP",Registros!$B$2:$B$6000,$A218)&gt;0,1,0)</f>
        <v>1</v>
      </c>
      <c r="F218">
        <f>IF($E218=1,SUMIFS(Registros!$F$2:$F$6000,Registros!$A$2:$A$6000,"NP",Registros!$B$2:$B$6000,$A218),0)</f>
        <v>117.42</v>
      </c>
      <c r="G218">
        <f>IF(COUNTIFS(Registros!$A$2:$A$6000,"MOV",Registros!$B$2:$B$6000,$A218)&gt;0,1,0)</f>
        <v>0</v>
      </c>
      <c r="H218">
        <f>IF($G218=1,SUMIFS(Registros!$F$2:$F$6000,Registros!$A$2:$A$6000,"MOV",Registros!$B$2:$B$6000,$A218),0)</f>
        <v>0</v>
      </c>
      <c r="I218">
        <f>IF(COUNTIFS(Registros!$A$2:$A$6000,"CS",Registros!$B$2:$B$6000,$A218)&gt;0,1,0)</f>
        <v>0</v>
      </c>
      <c r="J218">
        <f>IF($I218=1,SUMIFS(Registros!$I$2:$I$6000,Registros!$A$2:$A$6000,"CS",Registros!$B$2:$B$6000,$A218),0)</f>
        <v>0</v>
      </c>
      <c r="K218">
        <f>IF(COUNTIFS(Winback!$K$2:$K$300,$A218)&gt;0,1,0)</f>
        <v>0</v>
      </c>
      <c r="L218">
        <f>IF(AND($K218=1,LEFT($A218,3)="WB-"),SUMIFS(Winback!$D$2:$D$300,Winback!$K$2:$K$300,$A218),0)</f>
        <v>0</v>
      </c>
      <c r="M218">
        <f>IF(OR($E218=1,$G218=1,SUMIFS(Registros!$J$2:$J$6000,Registros!$B$2:$B$6000,$A218)&gt;0),1,0)</f>
        <v>1</v>
      </c>
      <c r="N218">
        <f>IF($J218&gt;0,1,IF(COUNTIFS(Registros!$A$2:$A$6000,"CS",Registros!$B$2:$B$6000,$A218,Registros!$K$2:$K$6000,"&lt;&gt;")&gt;0,1,0))</f>
        <v>0</v>
      </c>
      <c r="O218" t="str">
        <f t="shared" si="15"/>
        <v>SOLO MÓVIL</v>
      </c>
      <c r="P218" t="str">
        <f t="shared" si="16"/>
        <v>Ofrecer fijo + internet (FLBBTV)</v>
      </c>
      <c r="Q218">
        <f t="shared" si="17"/>
        <v>117.42</v>
      </c>
      <c r="R218" t="str">
        <f>IFERROR(VLOOKUP($A218,Registros!$B$2:$G$6000,6,0),IFERROR(INDEX(Winback!$C$2:$C$300,MATCH($A218,Winback!$K$2:$K$300,0)),""))</f>
        <v>Osiris Aguilar</v>
      </c>
      <c r="S218" t="str">
        <f t="shared" si="18"/>
        <v>NP</v>
      </c>
      <c r="T218">
        <f t="shared" si="19"/>
        <v>1</v>
      </c>
    </row>
    <row r="219" spans="1:20" x14ac:dyDescent="0.35">
      <c r="A219" t="s">
        <v>1112</v>
      </c>
      <c r="B219" t="s">
        <v>1113</v>
      </c>
      <c r="C219" t="s">
        <v>1114</v>
      </c>
      <c r="D219" t="s">
        <v>1115</v>
      </c>
      <c r="E219">
        <f>IF(COUNTIFS(Registros!$A$2:$A$6000,"NP",Registros!$B$2:$B$6000,$A219)&gt;0,1,0)</f>
        <v>1</v>
      </c>
      <c r="F219">
        <f>IF($E219=1,SUMIFS(Registros!$F$2:$F$6000,Registros!$A$2:$A$6000,"NP",Registros!$B$2:$B$6000,$A219),0)</f>
        <v>45</v>
      </c>
      <c r="G219">
        <f>IF(COUNTIFS(Registros!$A$2:$A$6000,"MOV",Registros!$B$2:$B$6000,$A219)&gt;0,1,0)</f>
        <v>0</v>
      </c>
      <c r="H219">
        <f>IF($G219=1,SUMIFS(Registros!$F$2:$F$6000,Registros!$A$2:$A$6000,"MOV",Registros!$B$2:$B$6000,$A219),0)</f>
        <v>0</v>
      </c>
      <c r="I219">
        <f>IF(COUNTIFS(Registros!$A$2:$A$6000,"CS",Registros!$B$2:$B$6000,$A219)&gt;0,1,0)</f>
        <v>0</v>
      </c>
      <c r="J219">
        <f>IF($I219=1,SUMIFS(Registros!$I$2:$I$6000,Registros!$A$2:$A$6000,"CS",Registros!$B$2:$B$6000,$A219),0)</f>
        <v>0</v>
      </c>
      <c r="K219">
        <f>IF(COUNTIFS(Winback!$K$2:$K$300,$A219)&gt;0,1,0)</f>
        <v>0</v>
      </c>
      <c r="L219">
        <f>IF(AND($K219=1,LEFT($A219,3)="WB-"),SUMIFS(Winback!$D$2:$D$300,Winback!$K$2:$K$300,$A219),0)</f>
        <v>0</v>
      </c>
      <c r="M219">
        <f>IF(OR($E219=1,$G219=1,SUMIFS(Registros!$J$2:$J$6000,Registros!$B$2:$B$6000,$A219)&gt;0),1,0)</f>
        <v>1</v>
      </c>
      <c r="N219">
        <f>IF($J219&gt;0,1,IF(COUNTIFS(Registros!$A$2:$A$6000,"CS",Registros!$B$2:$B$6000,$A219,Registros!$K$2:$K$6000,"&lt;&gt;")&gt;0,1,0))</f>
        <v>0</v>
      </c>
      <c r="O219" t="str">
        <f t="shared" si="15"/>
        <v>SOLO MÓVIL</v>
      </c>
      <c r="P219" t="str">
        <f t="shared" si="16"/>
        <v>Ofrecer fijo + internet (FLBBTV)</v>
      </c>
      <c r="Q219">
        <f t="shared" si="17"/>
        <v>45</v>
      </c>
      <c r="R219" t="str">
        <f>IFERROR(VLOOKUP($A219,Registros!$B$2:$G$6000,6,0),IFERROR(INDEX(Winback!$C$2:$C$300,MATCH($A219,Winback!$K$2:$K$300,0)),""))</f>
        <v>Karla Mc Intryre</v>
      </c>
      <c r="S219" t="str">
        <f t="shared" si="18"/>
        <v>NP</v>
      </c>
      <c r="T219">
        <f t="shared" si="19"/>
        <v>1</v>
      </c>
    </row>
    <row r="220" spans="1:20" x14ac:dyDescent="0.35">
      <c r="A220" t="s">
        <v>1117</v>
      </c>
      <c r="B220" t="s">
        <v>1118</v>
      </c>
      <c r="C220" t="s">
        <v>1119</v>
      </c>
      <c r="D220" t="s">
        <v>1120</v>
      </c>
      <c r="E220">
        <f>IF(COUNTIFS(Registros!$A$2:$A$6000,"NP",Registros!$B$2:$B$6000,$A220)&gt;0,1,0)</f>
        <v>1</v>
      </c>
      <c r="F220">
        <f>IF($E220=1,SUMIFS(Registros!$F$2:$F$6000,Registros!$A$2:$A$6000,"NP",Registros!$B$2:$B$6000,$A220),0)</f>
        <v>47.99</v>
      </c>
      <c r="G220">
        <f>IF(COUNTIFS(Registros!$A$2:$A$6000,"MOV",Registros!$B$2:$B$6000,$A220)&gt;0,1,0)</f>
        <v>0</v>
      </c>
      <c r="H220">
        <f>IF($G220=1,SUMIFS(Registros!$F$2:$F$6000,Registros!$A$2:$A$6000,"MOV",Registros!$B$2:$B$6000,$A220),0)</f>
        <v>0</v>
      </c>
      <c r="I220">
        <f>IF(COUNTIFS(Registros!$A$2:$A$6000,"CS",Registros!$B$2:$B$6000,$A220)&gt;0,1,0)</f>
        <v>0</v>
      </c>
      <c r="J220">
        <f>IF($I220=1,SUMIFS(Registros!$I$2:$I$6000,Registros!$A$2:$A$6000,"CS",Registros!$B$2:$B$6000,$A220),0)</f>
        <v>0</v>
      </c>
      <c r="K220">
        <f>IF(COUNTIFS(Winback!$K$2:$K$300,$A220)&gt;0,1,0)</f>
        <v>0</v>
      </c>
      <c r="L220">
        <f>IF(AND($K220=1,LEFT($A220,3)="WB-"),SUMIFS(Winback!$D$2:$D$300,Winback!$K$2:$K$300,$A220),0)</f>
        <v>0</v>
      </c>
      <c r="M220">
        <f>IF(OR($E220=1,$G220=1,SUMIFS(Registros!$J$2:$J$6000,Registros!$B$2:$B$6000,$A220)&gt;0),1,0)</f>
        <v>1</v>
      </c>
      <c r="N220">
        <f>IF($J220&gt;0,1,IF(COUNTIFS(Registros!$A$2:$A$6000,"CS",Registros!$B$2:$B$6000,$A220,Registros!$K$2:$K$6000,"&lt;&gt;")&gt;0,1,0))</f>
        <v>0</v>
      </c>
      <c r="O220" t="str">
        <f t="shared" si="15"/>
        <v>SOLO MÓVIL</v>
      </c>
      <c r="P220" t="str">
        <f t="shared" si="16"/>
        <v>Ofrecer fijo + internet (FLBBTV)</v>
      </c>
      <c r="Q220">
        <f t="shared" si="17"/>
        <v>47.99</v>
      </c>
      <c r="R220" t="str">
        <f>IFERROR(VLOOKUP($A220,Registros!$B$2:$G$6000,6,0),IFERROR(INDEX(Winback!$C$2:$C$300,MATCH($A220,Winback!$K$2:$K$300,0)),""))</f>
        <v>Solanye Acuña</v>
      </c>
      <c r="S220" t="str">
        <f t="shared" si="18"/>
        <v>NP</v>
      </c>
      <c r="T220">
        <f t="shared" si="19"/>
        <v>1</v>
      </c>
    </row>
    <row r="221" spans="1:20" x14ac:dyDescent="0.35">
      <c r="A221" t="s">
        <v>1122</v>
      </c>
      <c r="B221" t="s">
        <v>1123</v>
      </c>
      <c r="C221" t="s">
        <v>1124</v>
      </c>
      <c r="D221" t="s">
        <v>1125</v>
      </c>
      <c r="E221">
        <f>IF(COUNTIFS(Registros!$A$2:$A$6000,"NP",Registros!$B$2:$B$6000,$A221)&gt;0,1,0)</f>
        <v>1</v>
      </c>
      <c r="F221">
        <f>IF($E221=1,SUMIFS(Registros!$F$2:$F$6000,Registros!$A$2:$A$6000,"NP",Registros!$B$2:$B$6000,$A221),0)</f>
        <v>30</v>
      </c>
      <c r="G221">
        <f>IF(COUNTIFS(Registros!$A$2:$A$6000,"MOV",Registros!$B$2:$B$6000,$A221)&gt;0,1,0)</f>
        <v>0</v>
      </c>
      <c r="H221">
        <f>IF($G221=1,SUMIFS(Registros!$F$2:$F$6000,Registros!$A$2:$A$6000,"MOV",Registros!$B$2:$B$6000,$A221),0)</f>
        <v>0</v>
      </c>
      <c r="I221">
        <f>IF(COUNTIFS(Registros!$A$2:$A$6000,"CS",Registros!$B$2:$B$6000,$A221)&gt;0,1,0)</f>
        <v>0</v>
      </c>
      <c r="J221">
        <f>IF($I221=1,SUMIFS(Registros!$I$2:$I$6000,Registros!$A$2:$A$6000,"CS",Registros!$B$2:$B$6000,$A221),0)</f>
        <v>0</v>
      </c>
      <c r="K221">
        <f>IF(COUNTIFS(Winback!$K$2:$K$300,$A221)&gt;0,1,0)</f>
        <v>0</v>
      </c>
      <c r="L221">
        <f>IF(AND($K221=1,LEFT($A221,3)="WB-"),SUMIFS(Winback!$D$2:$D$300,Winback!$K$2:$K$300,$A221),0)</f>
        <v>0</v>
      </c>
      <c r="M221">
        <f>IF(OR($E221=1,$G221=1,SUMIFS(Registros!$J$2:$J$6000,Registros!$B$2:$B$6000,$A221)&gt;0),1,0)</f>
        <v>1</v>
      </c>
      <c r="N221">
        <f>IF($J221&gt;0,1,IF(COUNTIFS(Registros!$A$2:$A$6000,"CS",Registros!$B$2:$B$6000,$A221,Registros!$K$2:$K$6000,"&lt;&gt;")&gt;0,1,0))</f>
        <v>0</v>
      </c>
      <c r="O221" t="str">
        <f t="shared" si="15"/>
        <v>SOLO MÓVIL</v>
      </c>
      <c r="P221" t="str">
        <f t="shared" si="16"/>
        <v>Ofrecer fijo + internet (FLBBTV)</v>
      </c>
      <c r="Q221">
        <f t="shared" si="17"/>
        <v>30</v>
      </c>
      <c r="R221" t="str">
        <f>IFERROR(VLOOKUP($A221,Registros!$B$2:$G$6000,6,0),IFERROR(INDEX(Winback!$C$2:$C$300,MATCH($A221,Winback!$K$2:$K$300,0)),""))</f>
        <v>Michelle Zambrano</v>
      </c>
      <c r="S221" t="str">
        <f t="shared" si="18"/>
        <v>NP</v>
      </c>
      <c r="T221">
        <f t="shared" si="19"/>
        <v>1</v>
      </c>
    </row>
    <row r="222" spans="1:20" x14ac:dyDescent="0.35">
      <c r="A222" t="s">
        <v>1127</v>
      </c>
      <c r="B222" t="s">
        <v>1128</v>
      </c>
      <c r="C222" t="s">
        <v>1129</v>
      </c>
      <c r="D222" t="s">
        <v>1130</v>
      </c>
      <c r="E222">
        <f>IF(COUNTIFS(Registros!$A$2:$A$6000,"NP",Registros!$B$2:$B$6000,$A222)&gt;0,1,0)</f>
        <v>1</v>
      </c>
      <c r="F222">
        <f>IF($E222=1,SUMIFS(Registros!$F$2:$F$6000,Registros!$A$2:$A$6000,"NP",Registros!$B$2:$B$6000,$A222),0)</f>
        <v>341.25</v>
      </c>
      <c r="G222">
        <f>IF(COUNTIFS(Registros!$A$2:$A$6000,"MOV",Registros!$B$2:$B$6000,$A222)&gt;0,1,0)</f>
        <v>0</v>
      </c>
      <c r="H222">
        <f>IF($G222=1,SUMIFS(Registros!$F$2:$F$6000,Registros!$A$2:$A$6000,"MOV",Registros!$B$2:$B$6000,$A222),0)</f>
        <v>0</v>
      </c>
      <c r="I222">
        <f>IF(COUNTIFS(Registros!$A$2:$A$6000,"CS",Registros!$B$2:$B$6000,$A222)&gt;0,1,0)</f>
        <v>0</v>
      </c>
      <c r="J222">
        <f>IF($I222=1,SUMIFS(Registros!$I$2:$I$6000,Registros!$A$2:$A$6000,"CS",Registros!$B$2:$B$6000,$A222),0)</f>
        <v>0</v>
      </c>
      <c r="K222">
        <f>IF(COUNTIFS(Winback!$K$2:$K$300,$A222)&gt;0,1,0)</f>
        <v>0</v>
      </c>
      <c r="L222">
        <f>IF(AND($K222=1,LEFT($A222,3)="WB-"),SUMIFS(Winback!$D$2:$D$300,Winback!$K$2:$K$300,$A222),0)</f>
        <v>0</v>
      </c>
      <c r="M222">
        <f>IF(OR($E222=1,$G222=1,SUMIFS(Registros!$J$2:$J$6000,Registros!$B$2:$B$6000,$A222)&gt;0),1,0)</f>
        <v>1</v>
      </c>
      <c r="N222">
        <f>IF($J222&gt;0,1,IF(COUNTIFS(Registros!$A$2:$A$6000,"CS",Registros!$B$2:$B$6000,$A222,Registros!$K$2:$K$6000,"&lt;&gt;")&gt;0,1,0))</f>
        <v>0</v>
      </c>
      <c r="O222" t="str">
        <f t="shared" si="15"/>
        <v>SOLO MÓVIL</v>
      </c>
      <c r="P222" t="str">
        <f t="shared" si="16"/>
        <v>Ofrecer fijo + internet (FLBBTV)</v>
      </c>
      <c r="Q222">
        <f t="shared" si="17"/>
        <v>341.25</v>
      </c>
      <c r="R222" t="str">
        <f>IFERROR(VLOOKUP($A222,Registros!$B$2:$G$6000,6,0),IFERROR(INDEX(Winback!$C$2:$C$300,MATCH($A222,Winback!$K$2:$K$300,0)),""))</f>
        <v>Ines Lizbeth Trujillo</v>
      </c>
      <c r="S222" t="str">
        <f t="shared" si="18"/>
        <v>NP</v>
      </c>
      <c r="T222">
        <f t="shared" si="19"/>
        <v>1</v>
      </c>
    </row>
    <row r="223" spans="1:20" x14ac:dyDescent="0.35">
      <c r="A223" t="s">
        <v>1132</v>
      </c>
      <c r="B223" t="s">
        <v>1133</v>
      </c>
      <c r="C223" t="s">
        <v>1134</v>
      </c>
      <c r="D223" t="s">
        <v>1135</v>
      </c>
      <c r="E223">
        <f>IF(COUNTIFS(Registros!$A$2:$A$6000,"NP",Registros!$B$2:$B$6000,$A223)&gt;0,1,0)</f>
        <v>1</v>
      </c>
      <c r="F223">
        <f>IF($E223=1,SUMIFS(Registros!$F$2:$F$6000,Registros!$A$2:$A$6000,"NP",Registros!$B$2:$B$6000,$A223),0)</f>
        <v>281.5</v>
      </c>
      <c r="G223">
        <f>IF(COUNTIFS(Registros!$A$2:$A$6000,"MOV",Registros!$B$2:$B$6000,$A223)&gt;0,1,0)</f>
        <v>0</v>
      </c>
      <c r="H223">
        <f>IF($G223=1,SUMIFS(Registros!$F$2:$F$6000,Registros!$A$2:$A$6000,"MOV",Registros!$B$2:$B$6000,$A223),0)</f>
        <v>0</v>
      </c>
      <c r="I223">
        <f>IF(COUNTIFS(Registros!$A$2:$A$6000,"CS",Registros!$B$2:$B$6000,$A223)&gt;0,1,0)</f>
        <v>0</v>
      </c>
      <c r="J223">
        <f>IF($I223=1,SUMIFS(Registros!$I$2:$I$6000,Registros!$A$2:$A$6000,"CS",Registros!$B$2:$B$6000,$A223),0)</f>
        <v>0</v>
      </c>
      <c r="K223">
        <f>IF(COUNTIFS(Winback!$K$2:$K$300,$A223)&gt;0,1,0)</f>
        <v>0</v>
      </c>
      <c r="L223">
        <f>IF(AND($K223=1,LEFT($A223,3)="WB-"),SUMIFS(Winback!$D$2:$D$300,Winback!$K$2:$K$300,$A223),0)</f>
        <v>0</v>
      </c>
      <c r="M223">
        <f>IF(OR($E223=1,$G223=1,SUMIFS(Registros!$J$2:$J$6000,Registros!$B$2:$B$6000,$A223)&gt;0),1,0)</f>
        <v>1</v>
      </c>
      <c r="N223">
        <f>IF($J223&gt;0,1,IF(COUNTIFS(Registros!$A$2:$A$6000,"CS",Registros!$B$2:$B$6000,$A223,Registros!$K$2:$K$6000,"&lt;&gt;")&gt;0,1,0))</f>
        <v>0</v>
      </c>
      <c r="O223" t="str">
        <f t="shared" si="15"/>
        <v>SOLO MÓVIL</v>
      </c>
      <c r="P223" t="str">
        <f t="shared" si="16"/>
        <v>Ofrecer fijo + internet (FLBBTV)</v>
      </c>
      <c r="Q223">
        <f t="shared" si="17"/>
        <v>281.5</v>
      </c>
      <c r="R223" t="str">
        <f>IFERROR(VLOOKUP($A223,Registros!$B$2:$G$6000,6,0),IFERROR(INDEX(Winback!$C$2:$C$300,MATCH($A223,Winback!$K$2:$K$300,0)),""))</f>
        <v>Alejandra Mabel Hawkins</v>
      </c>
      <c r="S223" t="str">
        <f t="shared" si="18"/>
        <v>NP</v>
      </c>
      <c r="T223">
        <f t="shared" si="19"/>
        <v>1</v>
      </c>
    </row>
    <row r="224" spans="1:20" x14ac:dyDescent="0.35">
      <c r="A224" t="s">
        <v>1143</v>
      </c>
      <c r="B224" t="s">
        <v>1144</v>
      </c>
      <c r="C224" t="s">
        <v>1145</v>
      </c>
      <c r="D224" t="s">
        <v>1146</v>
      </c>
      <c r="E224">
        <f>IF(COUNTIFS(Registros!$A$2:$A$6000,"NP",Registros!$B$2:$B$6000,$A224)&gt;0,1,0)</f>
        <v>1</v>
      </c>
      <c r="F224">
        <f>IF($E224=1,SUMIFS(Registros!$F$2:$F$6000,Registros!$A$2:$A$6000,"NP",Registros!$B$2:$B$6000,$A224),0)</f>
        <v>80</v>
      </c>
      <c r="G224">
        <f>IF(COUNTIFS(Registros!$A$2:$A$6000,"MOV",Registros!$B$2:$B$6000,$A224)&gt;0,1,0)</f>
        <v>0</v>
      </c>
      <c r="H224">
        <f>IF($G224=1,SUMIFS(Registros!$F$2:$F$6000,Registros!$A$2:$A$6000,"MOV",Registros!$B$2:$B$6000,$A224),0)</f>
        <v>0</v>
      </c>
      <c r="I224">
        <f>IF(COUNTIFS(Registros!$A$2:$A$6000,"CS",Registros!$B$2:$B$6000,$A224)&gt;0,1,0)</f>
        <v>0</v>
      </c>
      <c r="J224">
        <f>IF($I224=1,SUMIFS(Registros!$I$2:$I$6000,Registros!$A$2:$A$6000,"CS",Registros!$B$2:$B$6000,$A224),0)</f>
        <v>0</v>
      </c>
      <c r="K224">
        <f>IF(COUNTIFS(Winback!$K$2:$K$300,$A224)&gt;0,1,0)</f>
        <v>0</v>
      </c>
      <c r="L224">
        <f>IF(AND($K224=1,LEFT($A224,3)="WB-"),SUMIFS(Winback!$D$2:$D$300,Winback!$K$2:$K$300,$A224),0)</f>
        <v>0</v>
      </c>
      <c r="M224">
        <f>IF(OR($E224=1,$G224=1,SUMIFS(Registros!$J$2:$J$6000,Registros!$B$2:$B$6000,$A224)&gt;0),1,0)</f>
        <v>1</v>
      </c>
      <c r="N224">
        <f>IF($J224&gt;0,1,IF(COUNTIFS(Registros!$A$2:$A$6000,"CS",Registros!$B$2:$B$6000,$A224,Registros!$K$2:$K$6000,"&lt;&gt;")&gt;0,1,0))</f>
        <v>0</v>
      </c>
      <c r="O224" t="str">
        <f t="shared" si="15"/>
        <v>SOLO MÓVIL</v>
      </c>
      <c r="P224" t="str">
        <f t="shared" si="16"/>
        <v>Ofrecer fijo + internet (FLBBTV)</v>
      </c>
      <c r="Q224">
        <f t="shared" si="17"/>
        <v>80</v>
      </c>
      <c r="R224" t="str">
        <f>IFERROR(VLOOKUP($A224,Registros!$B$2:$G$6000,6,0),IFERROR(INDEX(Winback!$C$2:$C$300,MATCH($A224,Winback!$K$2:$K$300,0)),""))</f>
        <v>Osiris Aguilar</v>
      </c>
      <c r="S224" t="str">
        <f t="shared" si="18"/>
        <v>NP</v>
      </c>
      <c r="T224">
        <f t="shared" si="19"/>
        <v>1</v>
      </c>
    </row>
    <row r="225" spans="1:20" x14ac:dyDescent="0.35">
      <c r="A225" t="s">
        <v>1148</v>
      </c>
      <c r="B225" t="s">
        <v>1149</v>
      </c>
      <c r="C225" t="s">
        <v>1150</v>
      </c>
      <c r="D225" t="s">
        <v>1151</v>
      </c>
      <c r="E225">
        <f>IF(COUNTIFS(Registros!$A$2:$A$6000,"NP",Registros!$B$2:$B$6000,$A225)&gt;0,1,0)</f>
        <v>1</v>
      </c>
      <c r="F225">
        <f>IF($E225=1,SUMIFS(Registros!$F$2:$F$6000,Registros!$A$2:$A$6000,"NP",Registros!$B$2:$B$6000,$A225),0)</f>
        <v>42</v>
      </c>
      <c r="G225">
        <f>IF(COUNTIFS(Registros!$A$2:$A$6000,"MOV",Registros!$B$2:$B$6000,$A225)&gt;0,1,0)</f>
        <v>0</v>
      </c>
      <c r="H225">
        <f>IF($G225=1,SUMIFS(Registros!$F$2:$F$6000,Registros!$A$2:$A$6000,"MOV",Registros!$B$2:$B$6000,$A225),0)</f>
        <v>0</v>
      </c>
      <c r="I225">
        <f>IF(COUNTIFS(Registros!$A$2:$A$6000,"CS",Registros!$B$2:$B$6000,$A225)&gt;0,1,0)</f>
        <v>0</v>
      </c>
      <c r="J225">
        <f>IF($I225=1,SUMIFS(Registros!$I$2:$I$6000,Registros!$A$2:$A$6000,"CS",Registros!$B$2:$B$6000,$A225),0)</f>
        <v>0</v>
      </c>
      <c r="K225">
        <f>IF(COUNTIFS(Winback!$K$2:$K$300,$A225)&gt;0,1,0)</f>
        <v>0</v>
      </c>
      <c r="L225">
        <f>IF(AND($K225=1,LEFT($A225,3)="WB-"),SUMIFS(Winback!$D$2:$D$300,Winback!$K$2:$K$300,$A225),0)</f>
        <v>0</v>
      </c>
      <c r="M225">
        <f>IF(OR($E225=1,$G225=1,SUMIFS(Registros!$J$2:$J$6000,Registros!$B$2:$B$6000,$A225)&gt;0),1,0)</f>
        <v>1</v>
      </c>
      <c r="N225">
        <f>IF($J225&gt;0,1,IF(COUNTIFS(Registros!$A$2:$A$6000,"CS",Registros!$B$2:$B$6000,$A225,Registros!$K$2:$K$6000,"&lt;&gt;")&gt;0,1,0))</f>
        <v>0</v>
      </c>
      <c r="O225" t="str">
        <f t="shared" si="15"/>
        <v>SOLO MÓVIL</v>
      </c>
      <c r="P225" t="str">
        <f t="shared" si="16"/>
        <v>Ofrecer fijo + internet (FLBBTV)</v>
      </c>
      <c r="Q225">
        <f t="shared" si="17"/>
        <v>42</v>
      </c>
      <c r="R225" t="str">
        <f>IFERROR(VLOOKUP($A225,Registros!$B$2:$G$6000,6,0),IFERROR(INDEX(Winback!$C$2:$C$300,MATCH($A225,Winback!$K$2:$K$300,0)),""))</f>
        <v>Karla Mc Intryre</v>
      </c>
      <c r="S225" t="str">
        <f t="shared" si="18"/>
        <v>NP</v>
      </c>
      <c r="T225">
        <f t="shared" si="19"/>
        <v>1</v>
      </c>
    </row>
    <row r="226" spans="1:20" x14ac:dyDescent="0.35">
      <c r="A226" t="s">
        <v>1153</v>
      </c>
      <c r="B226" t="s">
        <v>1154</v>
      </c>
      <c r="C226" t="s">
        <v>1155</v>
      </c>
      <c r="D226" t="s">
        <v>1156</v>
      </c>
      <c r="E226">
        <f>IF(COUNTIFS(Registros!$A$2:$A$6000,"NP",Registros!$B$2:$B$6000,$A226)&gt;0,1,0)</f>
        <v>1</v>
      </c>
      <c r="F226">
        <f>IF($E226=1,SUMIFS(Registros!$F$2:$F$6000,Registros!$A$2:$A$6000,"NP",Registros!$B$2:$B$6000,$A226),0)</f>
        <v>41.5</v>
      </c>
      <c r="G226">
        <f>IF(COUNTIFS(Registros!$A$2:$A$6000,"MOV",Registros!$B$2:$B$6000,$A226)&gt;0,1,0)</f>
        <v>0</v>
      </c>
      <c r="H226">
        <f>IF($G226=1,SUMIFS(Registros!$F$2:$F$6000,Registros!$A$2:$A$6000,"MOV",Registros!$B$2:$B$6000,$A226),0)</f>
        <v>0</v>
      </c>
      <c r="I226">
        <f>IF(COUNTIFS(Registros!$A$2:$A$6000,"CS",Registros!$B$2:$B$6000,$A226)&gt;0,1,0)</f>
        <v>0</v>
      </c>
      <c r="J226">
        <f>IF($I226=1,SUMIFS(Registros!$I$2:$I$6000,Registros!$A$2:$A$6000,"CS",Registros!$B$2:$B$6000,$A226),0)</f>
        <v>0</v>
      </c>
      <c r="K226">
        <f>IF(COUNTIFS(Winback!$K$2:$K$300,$A226)&gt;0,1,0)</f>
        <v>0</v>
      </c>
      <c r="L226">
        <f>IF(AND($K226=1,LEFT($A226,3)="WB-"),SUMIFS(Winback!$D$2:$D$300,Winback!$K$2:$K$300,$A226),0)</f>
        <v>0</v>
      </c>
      <c r="M226">
        <f>IF(OR($E226=1,$G226=1,SUMIFS(Registros!$J$2:$J$6000,Registros!$B$2:$B$6000,$A226)&gt;0),1,0)</f>
        <v>1</v>
      </c>
      <c r="N226">
        <f>IF($J226&gt;0,1,IF(COUNTIFS(Registros!$A$2:$A$6000,"CS",Registros!$B$2:$B$6000,$A226,Registros!$K$2:$K$6000,"&lt;&gt;")&gt;0,1,0))</f>
        <v>0</v>
      </c>
      <c r="O226" t="str">
        <f t="shared" si="15"/>
        <v>SOLO MÓVIL</v>
      </c>
      <c r="P226" t="str">
        <f t="shared" si="16"/>
        <v>Ofrecer fijo + internet (FLBBTV)</v>
      </c>
      <c r="Q226">
        <f t="shared" si="17"/>
        <v>41.5</v>
      </c>
      <c r="R226" t="str">
        <f>IFERROR(VLOOKUP($A226,Registros!$B$2:$G$6000,6,0),IFERROR(INDEX(Winback!$C$2:$C$300,MATCH($A226,Winback!$K$2:$K$300,0)),""))</f>
        <v>Michelle Zambrano</v>
      </c>
      <c r="S226" t="str">
        <f t="shared" si="18"/>
        <v>NP</v>
      </c>
      <c r="T226">
        <f t="shared" si="19"/>
        <v>1</v>
      </c>
    </row>
    <row r="227" spans="1:20" x14ac:dyDescent="0.35">
      <c r="A227" t="s">
        <v>1158</v>
      </c>
      <c r="B227" t="s">
        <v>1159</v>
      </c>
      <c r="C227" t="s">
        <v>1160</v>
      </c>
      <c r="D227" t="s">
        <v>1161</v>
      </c>
      <c r="E227">
        <f>IF(COUNTIFS(Registros!$A$2:$A$6000,"NP",Registros!$B$2:$B$6000,$A227)&gt;0,1,0)</f>
        <v>1</v>
      </c>
      <c r="F227">
        <f>IF($E227=1,SUMIFS(Registros!$F$2:$F$6000,Registros!$A$2:$A$6000,"NP",Registros!$B$2:$B$6000,$A227),0)</f>
        <v>136.5</v>
      </c>
      <c r="G227">
        <f>IF(COUNTIFS(Registros!$A$2:$A$6000,"MOV",Registros!$B$2:$B$6000,$A227)&gt;0,1,0)</f>
        <v>0</v>
      </c>
      <c r="H227">
        <f>IF($G227=1,SUMIFS(Registros!$F$2:$F$6000,Registros!$A$2:$A$6000,"MOV",Registros!$B$2:$B$6000,$A227),0)</f>
        <v>0</v>
      </c>
      <c r="I227">
        <f>IF(COUNTIFS(Registros!$A$2:$A$6000,"CS",Registros!$B$2:$B$6000,$A227)&gt;0,1,0)</f>
        <v>0</v>
      </c>
      <c r="J227">
        <f>IF($I227=1,SUMIFS(Registros!$I$2:$I$6000,Registros!$A$2:$A$6000,"CS",Registros!$B$2:$B$6000,$A227),0)</f>
        <v>0</v>
      </c>
      <c r="K227">
        <f>IF(COUNTIFS(Winback!$K$2:$K$300,$A227)&gt;0,1,0)</f>
        <v>0</v>
      </c>
      <c r="L227">
        <f>IF(AND($K227=1,LEFT($A227,3)="WB-"),SUMIFS(Winback!$D$2:$D$300,Winback!$K$2:$K$300,$A227),0)</f>
        <v>0</v>
      </c>
      <c r="M227">
        <f>IF(OR($E227=1,$G227=1,SUMIFS(Registros!$J$2:$J$6000,Registros!$B$2:$B$6000,$A227)&gt;0),1,0)</f>
        <v>1</v>
      </c>
      <c r="N227">
        <f>IF($J227&gt;0,1,IF(COUNTIFS(Registros!$A$2:$A$6000,"CS",Registros!$B$2:$B$6000,$A227,Registros!$K$2:$K$6000,"&lt;&gt;")&gt;0,1,0))</f>
        <v>0</v>
      </c>
      <c r="O227" t="str">
        <f t="shared" si="15"/>
        <v>SOLO MÓVIL</v>
      </c>
      <c r="P227" t="str">
        <f t="shared" si="16"/>
        <v>Ofrecer fijo + internet (FLBBTV)</v>
      </c>
      <c r="Q227">
        <f t="shared" si="17"/>
        <v>136.5</v>
      </c>
      <c r="R227" t="str">
        <f>IFERROR(VLOOKUP($A227,Registros!$B$2:$G$6000,6,0),IFERROR(INDEX(Winback!$C$2:$C$300,MATCH($A227,Winback!$K$2:$K$300,0)),""))</f>
        <v>Ines Lizbeth Trujillo</v>
      </c>
      <c r="S227" t="str">
        <f t="shared" si="18"/>
        <v>NP</v>
      </c>
      <c r="T227">
        <f t="shared" si="19"/>
        <v>1</v>
      </c>
    </row>
    <row r="228" spans="1:20" x14ac:dyDescent="0.35">
      <c r="A228" t="s">
        <v>1163</v>
      </c>
      <c r="B228" t="s">
        <v>1164</v>
      </c>
      <c r="C228" t="s">
        <v>1165</v>
      </c>
      <c r="D228" t="s">
        <v>1166</v>
      </c>
      <c r="E228">
        <f>IF(COUNTIFS(Registros!$A$2:$A$6000,"NP",Registros!$B$2:$B$6000,$A228)&gt;0,1,0)</f>
        <v>1</v>
      </c>
      <c r="F228">
        <f>IF($E228=1,SUMIFS(Registros!$F$2:$F$6000,Registros!$A$2:$A$6000,"NP",Registros!$B$2:$B$6000,$A228),0)</f>
        <v>20.75</v>
      </c>
      <c r="G228">
        <f>IF(COUNTIFS(Registros!$A$2:$A$6000,"MOV",Registros!$B$2:$B$6000,$A228)&gt;0,1,0)</f>
        <v>0</v>
      </c>
      <c r="H228">
        <f>IF($G228=1,SUMIFS(Registros!$F$2:$F$6000,Registros!$A$2:$A$6000,"MOV",Registros!$B$2:$B$6000,$A228),0)</f>
        <v>0</v>
      </c>
      <c r="I228">
        <f>IF(COUNTIFS(Registros!$A$2:$A$6000,"CS",Registros!$B$2:$B$6000,$A228)&gt;0,1,0)</f>
        <v>0</v>
      </c>
      <c r="J228">
        <f>IF($I228=1,SUMIFS(Registros!$I$2:$I$6000,Registros!$A$2:$A$6000,"CS",Registros!$B$2:$B$6000,$A228),0)</f>
        <v>0</v>
      </c>
      <c r="K228">
        <f>IF(COUNTIFS(Winback!$K$2:$K$300,$A228)&gt;0,1,0)</f>
        <v>0</v>
      </c>
      <c r="L228">
        <f>IF(AND($K228=1,LEFT($A228,3)="WB-"),SUMIFS(Winback!$D$2:$D$300,Winback!$K$2:$K$300,$A228),0)</f>
        <v>0</v>
      </c>
      <c r="M228">
        <f>IF(OR($E228=1,$G228=1,SUMIFS(Registros!$J$2:$J$6000,Registros!$B$2:$B$6000,$A228)&gt;0),1,0)</f>
        <v>1</v>
      </c>
      <c r="N228">
        <f>IF($J228&gt;0,1,IF(COUNTIFS(Registros!$A$2:$A$6000,"CS",Registros!$B$2:$B$6000,$A228,Registros!$K$2:$K$6000,"&lt;&gt;")&gt;0,1,0))</f>
        <v>0</v>
      </c>
      <c r="O228" t="str">
        <f t="shared" si="15"/>
        <v>SOLO MÓVIL</v>
      </c>
      <c r="P228" t="str">
        <f t="shared" si="16"/>
        <v>Ofrecer fijo + internet (FLBBTV)</v>
      </c>
      <c r="Q228">
        <f t="shared" si="17"/>
        <v>20.75</v>
      </c>
      <c r="R228" t="str">
        <f>IFERROR(VLOOKUP($A228,Registros!$B$2:$G$6000,6,0),IFERROR(INDEX(Winback!$C$2:$C$300,MATCH($A228,Winback!$K$2:$K$300,0)),""))</f>
        <v>Alejandra Mabel Hawkins</v>
      </c>
      <c r="S228" t="str">
        <f t="shared" si="18"/>
        <v>NP</v>
      </c>
      <c r="T228">
        <f t="shared" si="19"/>
        <v>1</v>
      </c>
    </row>
    <row r="229" spans="1:20" x14ac:dyDescent="0.35">
      <c r="A229" t="s">
        <v>1168</v>
      </c>
      <c r="B229" t="s">
        <v>1169</v>
      </c>
      <c r="C229" t="s">
        <v>1170</v>
      </c>
      <c r="D229" t="s">
        <v>1171</v>
      </c>
      <c r="E229">
        <f>IF(COUNTIFS(Registros!$A$2:$A$6000,"NP",Registros!$B$2:$B$6000,$A229)&gt;0,1,0)</f>
        <v>1</v>
      </c>
      <c r="F229">
        <f>IF($E229=1,SUMIFS(Registros!$F$2:$F$6000,Registros!$A$2:$A$6000,"NP",Registros!$B$2:$B$6000,$A229),0)</f>
        <v>97</v>
      </c>
      <c r="G229">
        <f>IF(COUNTIFS(Registros!$A$2:$A$6000,"MOV",Registros!$B$2:$B$6000,$A229)&gt;0,1,0)</f>
        <v>0</v>
      </c>
      <c r="H229">
        <f>IF($G229=1,SUMIFS(Registros!$F$2:$F$6000,Registros!$A$2:$A$6000,"MOV",Registros!$B$2:$B$6000,$A229),0)</f>
        <v>0</v>
      </c>
      <c r="I229">
        <f>IF(COUNTIFS(Registros!$A$2:$A$6000,"CS",Registros!$B$2:$B$6000,$A229)&gt;0,1,0)</f>
        <v>0</v>
      </c>
      <c r="J229">
        <f>IF($I229=1,SUMIFS(Registros!$I$2:$I$6000,Registros!$A$2:$A$6000,"CS",Registros!$B$2:$B$6000,$A229),0)</f>
        <v>0</v>
      </c>
      <c r="K229">
        <f>IF(COUNTIFS(Winback!$K$2:$K$300,$A229)&gt;0,1,0)</f>
        <v>0</v>
      </c>
      <c r="L229">
        <f>IF(AND($K229=1,LEFT($A229,3)="WB-"),SUMIFS(Winback!$D$2:$D$300,Winback!$K$2:$K$300,$A229),0)</f>
        <v>0</v>
      </c>
      <c r="M229">
        <f>IF(OR($E229=1,$G229=1,SUMIFS(Registros!$J$2:$J$6000,Registros!$B$2:$B$6000,$A229)&gt;0),1,0)</f>
        <v>1</v>
      </c>
      <c r="N229">
        <f>IF($J229&gt;0,1,IF(COUNTIFS(Registros!$A$2:$A$6000,"CS",Registros!$B$2:$B$6000,$A229,Registros!$K$2:$K$6000,"&lt;&gt;")&gt;0,1,0))</f>
        <v>0</v>
      </c>
      <c r="O229" t="str">
        <f t="shared" si="15"/>
        <v>SOLO MÓVIL</v>
      </c>
      <c r="P229" t="str">
        <f t="shared" si="16"/>
        <v>Ofrecer fijo + internet (FLBBTV)</v>
      </c>
      <c r="Q229">
        <f t="shared" si="17"/>
        <v>97</v>
      </c>
      <c r="R229" t="str">
        <f>IFERROR(VLOOKUP($A229,Registros!$B$2:$G$6000,6,0),IFERROR(INDEX(Winback!$C$2:$C$300,MATCH($A229,Winback!$K$2:$K$300,0)),""))</f>
        <v>Maria Fernanda</v>
      </c>
      <c r="S229" t="str">
        <f t="shared" si="18"/>
        <v>NP</v>
      </c>
      <c r="T229">
        <f t="shared" si="19"/>
        <v>1</v>
      </c>
    </row>
    <row r="230" spans="1:20" x14ac:dyDescent="0.35">
      <c r="A230" t="s">
        <v>1173</v>
      </c>
      <c r="B230" t="s">
        <v>1174</v>
      </c>
      <c r="C230" t="s">
        <v>1175</v>
      </c>
      <c r="D230" t="s">
        <v>1176</v>
      </c>
      <c r="E230">
        <f>IF(COUNTIFS(Registros!$A$2:$A$6000,"NP",Registros!$B$2:$B$6000,$A230)&gt;0,1,0)</f>
        <v>1</v>
      </c>
      <c r="F230">
        <f>IF($E230=1,SUMIFS(Registros!$F$2:$F$6000,Registros!$A$2:$A$6000,"NP",Registros!$B$2:$B$6000,$A230),0)</f>
        <v>2110.35</v>
      </c>
      <c r="G230">
        <f>IF(COUNTIFS(Registros!$A$2:$A$6000,"MOV",Registros!$B$2:$B$6000,$A230)&gt;0,1,0)</f>
        <v>0</v>
      </c>
      <c r="H230">
        <f>IF($G230=1,SUMIFS(Registros!$F$2:$F$6000,Registros!$A$2:$A$6000,"MOV",Registros!$B$2:$B$6000,$A230),0)</f>
        <v>0</v>
      </c>
      <c r="I230">
        <f>IF(COUNTIFS(Registros!$A$2:$A$6000,"CS",Registros!$B$2:$B$6000,$A230)&gt;0,1,0)</f>
        <v>0</v>
      </c>
      <c r="J230">
        <f>IF($I230=1,SUMIFS(Registros!$I$2:$I$6000,Registros!$A$2:$A$6000,"CS",Registros!$B$2:$B$6000,$A230),0)</f>
        <v>0</v>
      </c>
      <c r="K230">
        <f>IF(COUNTIFS(Winback!$K$2:$K$300,$A230)&gt;0,1,0)</f>
        <v>0</v>
      </c>
      <c r="L230">
        <f>IF(AND($K230=1,LEFT($A230,3)="WB-"),SUMIFS(Winback!$D$2:$D$300,Winback!$K$2:$K$300,$A230),0)</f>
        <v>0</v>
      </c>
      <c r="M230">
        <f>IF(OR($E230=1,$G230=1,SUMIFS(Registros!$J$2:$J$6000,Registros!$B$2:$B$6000,$A230)&gt;0),1,0)</f>
        <v>1</v>
      </c>
      <c r="N230">
        <f>IF($J230&gt;0,1,IF(COUNTIFS(Registros!$A$2:$A$6000,"CS",Registros!$B$2:$B$6000,$A230,Registros!$K$2:$K$6000,"&lt;&gt;")&gt;0,1,0))</f>
        <v>0</v>
      </c>
      <c r="O230" t="str">
        <f t="shared" si="15"/>
        <v>SOLO MÓVIL</v>
      </c>
      <c r="P230" t="str">
        <f t="shared" si="16"/>
        <v>Ofrecer fijo + internet (FLBBTV)</v>
      </c>
      <c r="Q230">
        <f t="shared" si="17"/>
        <v>2110.35</v>
      </c>
      <c r="R230" t="str">
        <f>IFERROR(VLOOKUP($A230,Registros!$B$2:$G$6000,6,0),IFERROR(INDEX(Winback!$C$2:$C$300,MATCH($A230,Winback!$K$2:$K$300,0)),""))</f>
        <v>Yarelis Tulloch</v>
      </c>
      <c r="S230" t="str">
        <f t="shared" si="18"/>
        <v>NP</v>
      </c>
      <c r="T230">
        <f t="shared" si="19"/>
        <v>1</v>
      </c>
    </row>
    <row r="231" spans="1:20" x14ac:dyDescent="0.35">
      <c r="A231" t="s">
        <v>1178</v>
      </c>
      <c r="B231" t="s">
        <v>1179</v>
      </c>
      <c r="C231" t="s">
        <v>1180</v>
      </c>
      <c r="D231" t="s">
        <v>1181</v>
      </c>
      <c r="E231">
        <f>IF(COUNTIFS(Registros!$A$2:$A$6000,"NP",Registros!$B$2:$B$6000,$A231)&gt;0,1,0)</f>
        <v>1</v>
      </c>
      <c r="F231">
        <f>IF($E231=1,SUMIFS(Registros!$F$2:$F$6000,Registros!$A$2:$A$6000,"NP",Registros!$B$2:$B$6000,$A231),0)</f>
        <v>28</v>
      </c>
      <c r="G231">
        <f>IF(COUNTIFS(Registros!$A$2:$A$6000,"MOV",Registros!$B$2:$B$6000,$A231)&gt;0,1,0)</f>
        <v>0</v>
      </c>
      <c r="H231">
        <f>IF($G231=1,SUMIFS(Registros!$F$2:$F$6000,Registros!$A$2:$A$6000,"MOV",Registros!$B$2:$B$6000,$A231),0)</f>
        <v>0</v>
      </c>
      <c r="I231">
        <f>IF(COUNTIFS(Registros!$A$2:$A$6000,"CS",Registros!$B$2:$B$6000,$A231)&gt;0,1,0)</f>
        <v>0</v>
      </c>
      <c r="J231">
        <f>IF($I231=1,SUMIFS(Registros!$I$2:$I$6000,Registros!$A$2:$A$6000,"CS",Registros!$B$2:$B$6000,$A231),0)</f>
        <v>0</v>
      </c>
      <c r="K231">
        <f>IF(COUNTIFS(Winback!$K$2:$K$300,$A231)&gt;0,1,0)</f>
        <v>0</v>
      </c>
      <c r="L231">
        <f>IF(AND($K231=1,LEFT($A231,3)="WB-"),SUMIFS(Winback!$D$2:$D$300,Winback!$K$2:$K$300,$A231),0)</f>
        <v>0</v>
      </c>
      <c r="M231">
        <f>IF(OR($E231=1,$G231=1,SUMIFS(Registros!$J$2:$J$6000,Registros!$B$2:$B$6000,$A231)&gt;0),1,0)</f>
        <v>1</v>
      </c>
      <c r="N231">
        <f>IF($J231&gt;0,1,IF(COUNTIFS(Registros!$A$2:$A$6000,"CS",Registros!$B$2:$B$6000,$A231,Registros!$K$2:$K$6000,"&lt;&gt;")&gt;0,1,0))</f>
        <v>0</v>
      </c>
      <c r="O231" t="str">
        <f t="shared" si="15"/>
        <v>SOLO MÓVIL</v>
      </c>
      <c r="P231" t="str">
        <f t="shared" si="16"/>
        <v>Ofrecer fijo + internet (FLBBTV)</v>
      </c>
      <c r="Q231">
        <f t="shared" si="17"/>
        <v>28</v>
      </c>
      <c r="R231" t="str">
        <f>IFERROR(VLOOKUP($A231,Registros!$B$2:$G$6000,6,0),IFERROR(INDEX(Winback!$C$2:$C$300,MATCH($A231,Winback!$K$2:$K$300,0)),""))</f>
        <v>Abril Aparicio</v>
      </c>
      <c r="S231" t="str">
        <f t="shared" si="18"/>
        <v>NP</v>
      </c>
      <c r="T231">
        <f t="shared" si="19"/>
        <v>1</v>
      </c>
    </row>
    <row r="232" spans="1:20" x14ac:dyDescent="0.35">
      <c r="A232" t="s">
        <v>1183</v>
      </c>
      <c r="B232" t="s">
        <v>1184</v>
      </c>
      <c r="C232" t="s">
        <v>1185</v>
      </c>
      <c r="D232" t="s">
        <v>1186</v>
      </c>
      <c r="E232">
        <f>IF(COUNTIFS(Registros!$A$2:$A$6000,"NP",Registros!$B$2:$B$6000,$A232)&gt;0,1,0)</f>
        <v>1</v>
      </c>
      <c r="F232">
        <f>IF($E232=1,SUMIFS(Registros!$F$2:$F$6000,Registros!$A$2:$A$6000,"NP",Registros!$B$2:$B$6000,$A232),0)</f>
        <v>81.25</v>
      </c>
      <c r="G232">
        <f>IF(COUNTIFS(Registros!$A$2:$A$6000,"MOV",Registros!$B$2:$B$6000,$A232)&gt;0,1,0)</f>
        <v>0</v>
      </c>
      <c r="H232">
        <f>IF($G232=1,SUMIFS(Registros!$F$2:$F$6000,Registros!$A$2:$A$6000,"MOV",Registros!$B$2:$B$6000,$A232),0)</f>
        <v>0</v>
      </c>
      <c r="I232">
        <f>IF(COUNTIFS(Registros!$A$2:$A$6000,"CS",Registros!$B$2:$B$6000,$A232)&gt;0,1,0)</f>
        <v>0</v>
      </c>
      <c r="J232">
        <f>IF($I232=1,SUMIFS(Registros!$I$2:$I$6000,Registros!$A$2:$A$6000,"CS",Registros!$B$2:$B$6000,$A232),0)</f>
        <v>0</v>
      </c>
      <c r="K232">
        <f>IF(COUNTIFS(Winback!$K$2:$K$300,$A232)&gt;0,1,0)</f>
        <v>0</v>
      </c>
      <c r="L232">
        <f>IF(AND($K232=1,LEFT($A232,3)="WB-"),SUMIFS(Winback!$D$2:$D$300,Winback!$K$2:$K$300,$A232),0)</f>
        <v>0</v>
      </c>
      <c r="M232">
        <f>IF(OR($E232=1,$G232=1,SUMIFS(Registros!$J$2:$J$6000,Registros!$B$2:$B$6000,$A232)&gt;0),1,0)</f>
        <v>1</v>
      </c>
      <c r="N232">
        <f>IF($J232&gt;0,1,IF(COUNTIFS(Registros!$A$2:$A$6000,"CS",Registros!$B$2:$B$6000,$A232,Registros!$K$2:$K$6000,"&lt;&gt;")&gt;0,1,0))</f>
        <v>0</v>
      </c>
      <c r="O232" t="str">
        <f t="shared" si="15"/>
        <v>SOLO MÓVIL</v>
      </c>
      <c r="P232" t="str">
        <f t="shared" si="16"/>
        <v>Ofrecer fijo + internet (FLBBTV)</v>
      </c>
      <c r="Q232">
        <f t="shared" si="17"/>
        <v>81.25</v>
      </c>
      <c r="R232" t="str">
        <f>IFERROR(VLOOKUP($A232,Registros!$B$2:$G$6000,6,0),IFERROR(INDEX(Winback!$C$2:$C$300,MATCH($A232,Winback!$K$2:$K$300,0)),""))</f>
        <v>Yariela Galarce</v>
      </c>
      <c r="S232" t="str">
        <f t="shared" si="18"/>
        <v>NP</v>
      </c>
      <c r="T232">
        <f t="shared" si="19"/>
        <v>1</v>
      </c>
    </row>
    <row r="233" spans="1:20" x14ac:dyDescent="0.35">
      <c r="A233" t="s">
        <v>1188</v>
      </c>
      <c r="B233" t="s">
        <v>1189</v>
      </c>
      <c r="C233" t="s">
        <v>1190</v>
      </c>
      <c r="D233" t="s">
        <v>1191</v>
      </c>
      <c r="E233">
        <f>IF(COUNTIFS(Registros!$A$2:$A$6000,"NP",Registros!$B$2:$B$6000,$A233)&gt;0,1,0)</f>
        <v>1</v>
      </c>
      <c r="F233">
        <f>IF($E233=1,SUMIFS(Registros!$F$2:$F$6000,Registros!$A$2:$A$6000,"NP",Registros!$B$2:$B$6000,$A233),0)</f>
        <v>25</v>
      </c>
      <c r="G233">
        <f>IF(COUNTIFS(Registros!$A$2:$A$6000,"MOV",Registros!$B$2:$B$6000,$A233)&gt;0,1,0)</f>
        <v>0</v>
      </c>
      <c r="H233">
        <f>IF($G233=1,SUMIFS(Registros!$F$2:$F$6000,Registros!$A$2:$A$6000,"MOV",Registros!$B$2:$B$6000,$A233),0)</f>
        <v>0</v>
      </c>
      <c r="I233">
        <f>IF(COUNTIFS(Registros!$A$2:$A$6000,"CS",Registros!$B$2:$B$6000,$A233)&gt;0,1,0)</f>
        <v>0</v>
      </c>
      <c r="J233">
        <f>IF($I233=1,SUMIFS(Registros!$I$2:$I$6000,Registros!$A$2:$A$6000,"CS",Registros!$B$2:$B$6000,$A233),0)</f>
        <v>0</v>
      </c>
      <c r="K233">
        <f>IF(COUNTIFS(Winback!$K$2:$K$300,$A233)&gt;0,1,0)</f>
        <v>0</v>
      </c>
      <c r="L233">
        <f>IF(AND($K233=1,LEFT($A233,3)="WB-"),SUMIFS(Winback!$D$2:$D$300,Winback!$K$2:$K$300,$A233),0)</f>
        <v>0</v>
      </c>
      <c r="M233">
        <f>IF(OR($E233=1,$G233=1,SUMIFS(Registros!$J$2:$J$6000,Registros!$B$2:$B$6000,$A233)&gt;0),1,0)</f>
        <v>1</v>
      </c>
      <c r="N233">
        <f>IF($J233&gt;0,1,IF(COUNTIFS(Registros!$A$2:$A$6000,"CS",Registros!$B$2:$B$6000,$A233,Registros!$K$2:$K$6000,"&lt;&gt;")&gt;0,1,0))</f>
        <v>0</v>
      </c>
      <c r="O233" t="str">
        <f t="shared" si="15"/>
        <v>SOLO MÓVIL</v>
      </c>
      <c r="P233" t="str">
        <f t="shared" si="16"/>
        <v>Ofrecer fijo + internet (FLBBTV)</v>
      </c>
      <c r="Q233">
        <f t="shared" si="17"/>
        <v>25</v>
      </c>
      <c r="R233" t="str">
        <f>IFERROR(VLOOKUP($A233,Registros!$B$2:$G$6000,6,0),IFERROR(INDEX(Winback!$C$2:$C$300,MATCH($A233,Winback!$K$2:$K$300,0)),""))</f>
        <v>Nailyn Martinez</v>
      </c>
      <c r="S233" t="str">
        <f t="shared" si="18"/>
        <v>NP</v>
      </c>
      <c r="T233">
        <f t="shared" si="19"/>
        <v>1</v>
      </c>
    </row>
    <row r="234" spans="1:20" x14ac:dyDescent="0.35">
      <c r="A234" t="s">
        <v>1193</v>
      </c>
      <c r="B234" t="s">
        <v>1194</v>
      </c>
      <c r="C234" t="s">
        <v>1195</v>
      </c>
      <c r="D234" t="s">
        <v>1196</v>
      </c>
      <c r="E234">
        <f>IF(COUNTIFS(Registros!$A$2:$A$6000,"NP",Registros!$B$2:$B$6000,$A234)&gt;0,1,0)</f>
        <v>1</v>
      </c>
      <c r="F234">
        <f>IF($E234=1,SUMIFS(Registros!$F$2:$F$6000,Registros!$A$2:$A$6000,"NP",Registros!$B$2:$B$6000,$A234),0)</f>
        <v>40</v>
      </c>
      <c r="G234">
        <f>IF(COUNTIFS(Registros!$A$2:$A$6000,"MOV",Registros!$B$2:$B$6000,$A234)&gt;0,1,0)</f>
        <v>0</v>
      </c>
      <c r="H234">
        <f>IF($G234=1,SUMIFS(Registros!$F$2:$F$6000,Registros!$A$2:$A$6000,"MOV",Registros!$B$2:$B$6000,$A234),0)</f>
        <v>0</v>
      </c>
      <c r="I234">
        <f>IF(COUNTIFS(Registros!$A$2:$A$6000,"CS",Registros!$B$2:$B$6000,$A234)&gt;0,1,0)</f>
        <v>0</v>
      </c>
      <c r="J234">
        <f>IF($I234=1,SUMIFS(Registros!$I$2:$I$6000,Registros!$A$2:$A$6000,"CS",Registros!$B$2:$B$6000,$A234),0)</f>
        <v>0</v>
      </c>
      <c r="K234">
        <f>IF(COUNTIFS(Winback!$K$2:$K$300,$A234)&gt;0,1,0)</f>
        <v>0</v>
      </c>
      <c r="L234">
        <f>IF(AND($K234=1,LEFT($A234,3)="WB-"),SUMIFS(Winback!$D$2:$D$300,Winback!$K$2:$K$300,$A234),0)</f>
        <v>0</v>
      </c>
      <c r="M234">
        <f>IF(OR($E234=1,$G234=1,SUMIFS(Registros!$J$2:$J$6000,Registros!$B$2:$B$6000,$A234)&gt;0),1,0)</f>
        <v>1</v>
      </c>
      <c r="N234">
        <f>IF($J234&gt;0,1,IF(COUNTIFS(Registros!$A$2:$A$6000,"CS",Registros!$B$2:$B$6000,$A234,Registros!$K$2:$K$6000,"&lt;&gt;")&gt;0,1,0))</f>
        <v>0</v>
      </c>
      <c r="O234" t="str">
        <f t="shared" si="15"/>
        <v>SOLO MÓVIL</v>
      </c>
      <c r="P234" t="str">
        <f t="shared" si="16"/>
        <v>Ofrecer fijo + internet (FLBBTV)</v>
      </c>
      <c r="Q234">
        <f t="shared" si="17"/>
        <v>40</v>
      </c>
      <c r="R234" t="str">
        <f>IFERROR(VLOOKUP($A234,Registros!$B$2:$G$6000,6,0),IFERROR(INDEX(Winback!$C$2:$C$300,MATCH($A234,Winback!$K$2:$K$300,0)),""))</f>
        <v>Yamali Rodriguez</v>
      </c>
      <c r="S234" t="str">
        <f t="shared" si="18"/>
        <v>NP</v>
      </c>
      <c r="T234">
        <f t="shared" si="19"/>
        <v>1</v>
      </c>
    </row>
    <row r="235" spans="1:20" x14ac:dyDescent="0.35">
      <c r="A235" t="s">
        <v>1198</v>
      </c>
      <c r="B235" t="s">
        <v>1199</v>
      </c>
      <c r="C235" t="s">
        <v>1200</v>
      </c>
      <c r="D235" t="s">
        <v>1201</v>
      </c>
      <c r="E235">
        <f>IF(COUNTIFS(Registros!$A$2:$A$6000,"NP",Registros!$B$2:$B$6000,$A235)&gt;0,1,0)</f>
        <v>1</v>
      </c>
      <c r="F235">
        <f>IF($E235=1,SUMIFS(Registros!$F$2:$F$6000,Registros!$A$2:$A$6000,"NP",Registros!$B$2:$B$6000,$A235),0)</f>
        <v>22.75</v>
      </c>
      <c r="G235">
        <f>IF(COUNTIFS(Registros!$A$2:$A$6000,"MOV",Registros!$B$2:$B$6000,$A235)&gt;0,1,0)</f>
        <v>0</v>
      </c>
      <c r="H235">
        <f>IF($G235=1,SUMIFS(Registros!$F$2:$F$6000,Registros!$A$2:$A$6000,"MOV",Registros!$B$2:$B$6000,$A235),0)</f>
        <v>0</v>
      </c>
      <c r="I235">
        <f>IF(COUNTIFS(Registros!$A$2:$A$6000,"CS",Registros!$B$2:$B$6000,$A235)&gt;0,1,0)</f>
        <v>0</v>
      </c>
      <c r="J235">
        <f>IF($I235=1,SUMIFS(Registros!$I$2:$I$6000,Registros!$A$2:$A$6000,"CS",Registros!$B$2:$B$6000,$A235),0)</f>
        <v>0</v>
      </c>
      <c r="K235">
        <f>IF(COUNTIFS(Winback!$K$2:$K$300,$A235)&gt;0,1,0)</f>
        <v>0</v>
      </c>
      <c r="L235">
        <f>IF(AND($K235=1,LEFT($A235,3)="WB-"),SUMIFS(Winback!$D$2:$D$300,Winback!$K$2:$K$300,$A235),0)</f>
        <v>0</v>
      </c>
      <c r="M235">
        <f>IF(OR($E235=1,$G235=1,SUMIFS(Registros!$J$2:$J$6000,Registros!$B$2:$B$6000,$A235)&gt;0),1,0)</f>
        <v>1</v>
      </c>
      <c r="N235">
        <f>IF($J235&gt;0,1,IF(COUNTIFS(Registros!$A$2:$A$6000,"CS",Registros!$B$2:$B$6000,$A235,Registros!$K$2:$K$6000,"&lt;&gt;")&gt;0,1,0))</f>
        <v>0</v>
      </c>
      <c r="O235" t="str">
        <f t="shared" si="15"/>
        <v>SOLO MÓVIL</v>
      </c>
      <c r="P235" t="str">
        <f t="shared" si="16"/>
        <v>Ofrecer fijo + internet (FLBBTV)</v>
      </c>
      <c r="Q235">
        <f t="shared" si="17"/>
        <v>22.75</v>
      </c>
      <c r="R235" t="str">
        <f>IFERROR(VLOOKUP($A235,Registros!$B$2:$G$6000,6,0),IFERROR(INDEX(Winback!$C$2:$C$300,MATCH($A235,Winback!$K$2:$K$300,0)),""))</f>
        <v>Osiris Aguilar</v>
      </c>
      <c r="S235" t="str">
        <f t="shared" si="18"/>
        <v>NP</v>
      </c>
      <c r="T235">
        <f t="shared" si="19"/>
        <v>1</v>
      </c>
    </row>
    <row r="236" spans="1:20" x14ac:dyDescent="0.35">
      <c r="A236" t="s">
        <v>1203</v>
      </c>
      <c r="B236" t="s">
        <v>1204</v>
      </c>
      <c r="C236" t="s">
        <v>1205</v>
      </c>
      <c r="D236" t="s">
        <v>1206</v>
      </c>
      <c r="E236">
        <f>IF(COUNTIFS(Registros!$A$2:$A$6000,"NP",Registros!$B$2:$B$6000,$A236)&gt;0,1,0)</f>
        <v>1</v>
      </c>
      <c r="F236">
        <f>IF($E236=1,SUMIFS(Registros!$F$2:$F$6000,Registros!$A$2:$A$6000,"NP",Registros!$B$2:$B$6000,$A236),0)</f>
        <v>25</v>
      </c>
      <c r="G236">
        <f>IF(COUNTIFS(Registros!$A$2:$A$6000,"MOV",Registros!$B$2:$B$6000,$A236)&gt;0,1,0)</f>
        <v>0</v>
      </c>
      <c r="H236">
        <f>IF($G236=1,SUMIFS(Registros!$F$2:$F$6000,Registros!$A$2:$A$6000,"MOV",Registros!$B$2:$B$6000,$A236),0)</f>
        <v>0</v>
      </c>
      <c r="I236">
        <f>IF(COUNTIFS(Registros!$A$2:$A$6000,"CS",Registros!$B$2:$B$6000,$A236)&gt;0,1,0)</f>
        <v>0</v>
      </c>
      <c r="J236">
        <f>IF($I236=1,SUMIFS(Registros!$I$2:$I$6000,Registros!$A$2:$A$6000,"CS",Registros!$B$2:$B$6000,$A236),0)</f>
        <v>0</v>
      </c>
      <c r="K236">
        <f>IF(COUNTIFS(Winback!$K$2:$K$300,$A236)&gt;0,1,0)</f>
        <v>0</v>
      </c>
      <c r="L236">
        <f>IF(AND($K236=1,LEFT($A236,3)="WB-"),SUMIFS(Winback!$D$2:$D$300,Winback!$K$2:$K$300,$A236),0)</f>
        <v>0</v>
      </c>
      <c r="M236">
        <f>IF(OR($E236=1,$G236=1,SUMIFS(Registros!$J$2:$J$6000,Registros!$B$2:$B$6000,$A236)&gt;0),1,0)</f>
        <v>1</v>
      </c>
      <c r="N236">
        <f>IF($J236&gt;0,1,IF(COUNTIFS(Registros!$A$2:$A$6000,"CS",Registros!$B$2:$B$6000,$A236,Registros!$K$2:$K$6000,"&lt;&gt;")&gt;0,1,0))</f>
        <v>0</v>
      </c>
      <c r="O236" t="str">
        <f t="shared" si="15"/>
        <v>SOLO MÓVIL</v>
      </c>
      <c r="P236" t="str">
        <f t="shared" si="16"/>
        <v>Ofrecer fijo + internet (FLBBTV)</v>
      </c>
      <c r="Q236">
        <f t="shared" si="17"/>
        <v>25</v>
      </c>
      <c r="R236" t="str">
        <f>IFERROR(VLOOKUP($A236,Registros!$B$2:$G$6000,6,0),IFERROR(INDEX(Winback!$C$2:$C$300,MATCH($A236,Winback!$K$2:$K$300,0)),""))</f>
        <v>Karla Mc Intryre</v>
      </c>
      <c r="S236" t="str">
        <f t="shared" si="18"/>
        <v>NP</v>
      </c>
      <c r="T236">
        <f t="shared" si="19"/>
        <v>1</v>
      </c>
    </row>
    <row r="237" spans="1:20" x14ac:dyDescent="0.35">
      <c r="A237" t="s">
        <v>1208</v>
      </c>
      <c r="B237" t="s">
        <v>1209</v>
      </c>
      <c r="C237" t="s">
        <v>1210</v>
      </c>
      <c r="D237" t="s">
        <v>1211</v>
      </c>
      <c r="E237">
        <f>IF(COUNTIFS(Registros!$A$2:$A$6000,"NP",Registros!$B$2:$B$6000,$A237)&gt;0,1,0)</f>
        <v>1</v>
      </c>
      <c r="F237">
        <f>IF($E237=1,SUMIFS(Registros!$F$2:$F$6000,Registros!$A$2:$A$6000,"NP",Registros!$B$2:$B$6000,$A237),0)</f>
        <v>255</v>
      </c>
      <c r="G237">
        <f>IF(COUNTIFS(Registros!$A$2:$A$6000,"MOV",Registros!$B$2:$B$6000,$A237)&gt;0,1,0)</f>
        <v>0</v>
      </c>
      <c r="H237">
        <f>IF($G237=1,SUMIFS(Registros!$F$2:$F$6000,Registros!$A$2:$A$6000,"MOV",Registros!$B$2:$B$6000,$A237),0)</f>
        <v>0</v>
      </c>
      <c r="I237">
        <f>IF(COUNTIFS(Registros!$A$2:$A$6000,"CS",Registros!$B$2:$B$6000,$A237)&gt;0,1,0)</f>
        <v>0</v>
      </c>
      <c r="J237">
        <f>IF($I237=1,SUMIFS(Registros!$I$2:$I$6000,Registros!$A$2:$A$6000,"CS",Registros!$B$2:$B$6000,$A237),0)</f>
        <v>0</v>
      </c>
      <c r="K237">
        <f>IF(COUNTIFS(Winback!$K$2:$K$300,$A237)&gt;0,1,0)</f>
        <v>0</v>
      </c>
      <c r="L237">
        <f>IF(AND($K237=1,LEFT($A237,3)="WB-"),SUMIFS(Winback!$D$2:$D$300,Winback!$K$2:$K$300,$A237),0)</f>
        <v>0</v>
      </c>
      <c r="M237">
        <f>IF(OR($E237=1,$G237=1,SUMIFS(Registros!$J$2:$J$6000,Registros!$B$2:$B$6000,$A237)&gt;0),1,0)</f>
        <v>1</v>
      </c>
      <c r="N237">
        <f>IF($J237&gt;0,1,IF(COUNTIFS(Registros!$A$2:$A$6000,"CS",Registros!$B$2:$B$6000,$A237,Registros!$K$2:$K$6000,"&lt;&gt;")&gt;0,1,0))</f>
        <v>0</v>
      </c>
      <c r="O237" t="str">
        <f t="shared" si="15"/>
        <v>SOLO MÓVIL</v>
      </c>
      <c r="P237" t="str">
        <f t="shared" si="16"/>
        <v>Ofrecer fijo + internet (FLBBTV)</v>
      </c>
      <c r="Q237">
        <f t="shared" si="17"/>
        <v>255</v>
      </c>
      <c r="R237" t="str">
        <f>IFERROR(VLOOKUP($A237,Registros!$B$2:$G$6000,6,0),IFERROR(INDEX(Winback!$C$2:$C$300,MATCH($A237,Winback!$K$2:$K$300,0)),""))</f>
        <v>Solanye Acuña</v>
      </c>
      <c r="S237" t="str">
        <f t="shared" si="18"/>
        <v>NP</v>
      </c>
      <c r="T237">
        <f t="shared" si="19"/>
        <v>1</v>
      </c>
    </row>
    <row r="238" spans="1:20" x14ac:dyDescent="0.35">
      <c r="A238" t="s">
        <v>1213</v>
      </c>
      <c r="B238" t="s">
        <v>1214</v>
      </c>
      <c r="C238" t="s">
        <v>1215</v>
      </c>
      <c r="D238" t="s">
        <v>1216</v>
      </c>
      <c r="E238">
        <f>IF(COUNTIFS(Registros!$A$2:$A$6000,"NP",Registros!$B$2:$B$6000,$A238)&gt;0,1,0)</f>
        <v>1</v>
      </c>
      <c r="F238">
        <f>IF($E238=1,SUMIFS(Registros!$F$2:$F$6000,Registros!$A$2:$A$6000,"NP",Registros!$B$2:$B$6000,$A238),0)</f>
        <v>47</v>
      </c>
      <c r="G238">
        <f>IF(COUNTIFS(Registros!$A$2:$A$6000,"MOV",Registros!$B$2:$B$6000,$A238)&gt;0,1,0)</f>
        <v>0</v>
      </c>
      <c r="H238">
        <f>IF($G238=1,SUMIFS(Registros!$F$2:$F$6000,Registros!$A$2:$A$6000,"MOV",Registros!$B$2:$B$6000,$A238),0)</f>
        <v>0</v>
      </c>
      <c r="I238">
        <f>IF(COUNTIFS(Registros!$A$2:$A$6000,"CS",Registros!$B$2:$B$6000,$A238)&gt;0,1,0)</f>
        <v>0</v>
      </c>
      <c r="J238">
        <f>IF($I238=1,SUMIFS(Registros!$I$2:$I$6000,Registros!$A$2:$A$6000,"CS",Registros!$B$2:$B$6000,$A238),0)</f>
        <v>0</v>
      </c>
      <c r="K238">
        <f>IF(COUNTIFS(Winback!$K$2:$K$300,$A238)&gt;0,1,0)</f>
        <v>0</v>
      </c>
      <c r="L238">
        <f>IF(AND($K238=1,LEFT($A238,3)="WB-"),SUMIFS(Winback!$D$2:$D$300,Winback!$K$2:$K$300,$A238),0)</f>
        <v>0</v>
      </c>
      <c r="M238">
        <f>IF(OR($E238=1,$G238=1,SUMIFS(Registros!$J$2:$J$6000,Registros!$B$2:$B$6000,$A238)&gt;0),1,0)</f>
        <v>1</v>
      </c>
      <c r="N238">
        <f>IF($J238&gt;0,1,IF(COUNTIFS(Registros!$A$2:$A$6000,"CS",Registros!$B$2:$B$6000,$A238,Registros!$K$2:$K$6000,"&lt;&gt;")&gt;0,1,0))</f>
        <v>0</v>
      </c>
      <c r="O238" t="str">
        <f t="shared" si="15"/>
        <v>SOLO MÓVIL</v>
      </c>
      <c r="P238" t="str">
        <f t="shared" si="16"/>
        <v>Ofrecer fijo + internet (FLBBTV)</v>
      </c>
      <c r="Q238">
        <f t="shared" si="17"/>
        <v>47</v>
      </c>
      <c r="R238" t="str">
        <f>IFERROR(VLOOKUP($A238,Registros!$B$2:$G$6000,6,0),IFERROR(INDEX(Winback!$C$2:$C$300,MATCH($A238,Winback!$K$2:$K$300,0)),""))</f>
        <v>Michelle Zambrano</v>
      </c>
      <c r="S238" t="str">
        <f t="shared" si="18"/>
        <v>NP</v>
      </c>
      <c r="T238">
        <f t="shared" si="19"/>
        <v>1</v>
      </c>
    </row>
    <row r="239" spans="1:20" x14ac:dyDescent="0.35">
      <c r="A239" t="s">
        <v>1218</v>
      </c>
      <c r="B239" t="s">
        <v>1219</v>
      </c>
      <c r="C239" t="s">
        <v>1220</v>
      </c>
      <c r="D239" t="s">
        <v>1221</v>
      </c>
      <c r="E239">
        <f>IF(COUNTIFS(Registros!$A$2:$A$6000,"NP",Registros!$B$2:$B$6000,$A239)&gt;0,1,0)</f>
        <v>1</v>
      </c>
      <c r="F239">
        <f>IF($E239=1,SUMIFS(Registros!$F$2:$F$6000,Registros!$A$2:$A$6000,"NP",Registros!$B$2:$B$6000,$A239),0)</f>
        <v>248.47</v>
      </c>
      <c r="G239">
        <f>IF(COUNTIFS(Registros!$A$2:$A$6000,"MOV",Registros!$B$2:$B$6000,$A239)&gt;0,1,0)</f>
        <v>0</v>
      </c>
      <c r="H239">
        <f>IF($G239=1,SUMIFS(Registros!$F$2:$F$6000,Registros!$A$2:$A$6000,"MOV",Registros!$B$2:$B$6000,$A239),0)</f>
        <v>0</v>
      </c>
      <c r="I239">
        <f>IF(COUNTIFS(Registros!$A$2:$A$6000,"CS",Registros!$B$2:$B$6000,$A239)&gt;0,1,0)</f>
        <v>0</v>
      </c>
      <c r="J239">
        <f>IF($I239=1,SUMIFS(Registros!$I$2:$I$6000,Registros!$A$2:$A$6000,"CS",Registros!$B$2:$B$6000,$A239),0)</f>
        <v>0</v>
      </c>
      <c r="K239">
        <f>IF(COUNTIFS(Winback!$K$2:$K$300,$A239)&gt;0,1,0)</f>
        <v>0</v>
      </c>
      <c r="L239">
        <f>IF(AND($K239=1,LEFT($A239,3)="WB-"),SUMIFS(Winback!$D$2:$D$300,Winback!$K$2:$K$300,$A239),0)</f>
        <v>0</v>
      </c>
      <c r="M239">
        <f>IF(OR($E239=1,$G239=1,SUMIFS(Registros!$J$2:$J$6000,Registros!$B$2:$B$6000,$A239)&gt;0),1,0)</f>
        <v>1</v>
      </c>
      <c r="N239">
        <f>IF($J239&gt;0,1,IF(COUNTIFS(Registros!$A$2:$A$6000,"CS",Registros!$B$2:$B$6000,$A239,Registros!$K$2:$K$6000,"&lt;&gt;")&gt;0,1,0))</f>
        <v>0</v>
      </c>
      <c r="O239" t="str">
        <f t="shared" si="15"/>
        <v>SOLO MÓVIL</v>
      </c>
      <c r="P239" t="str">
        <f t="shared" si="16"/>
        <v>Ofrecer fijo + internet (FLBBTV)</v>
      </c>
      <c r="Q239">
        <f t="shared" si="17"/>
        <v>248.47</v>
      </c>
      <c r="R239" t="str">
        <f>IFERROR(VLOOKUP($A239,Registros!$B$2:$G$6000,6,0),IFERROR(INDEX(Winback!$C$2:$C$300,MATCH($A239,Winback!$K$2:$K$300,0)),""))</f>
        <v>Ines Lizbeth Trujillo</v>
      </c>
      <c r="S239" t="str">
        <f t="shared" si="18"/>
        <v>NP</v>
      </c>
      <c r="T239">
        <f t="shared" si="19"/>
        <v>1</v>
      </c>
    </row>
    <row r="240" spans="1:20" x14ac:dyDescent="0.35">
      <c r="A240" t="s">
        <v>1225</v>
      </c>
      <c r="B240" t="s">
        <v>1226</v>
      </c>
      <c r="C240" t="s">
        <v>1227</v>
      </c>
      <c r="D240" t="s">
        <v>1228</v>
      </c>
      <c r="E240">
        <f>IF(COUNTIFS(Registros!$A$2:$A$6000,"NP",Registros!$B$2:$B$6000,$A240)&gt;0,1,0)</f>
        <v>1</v>
      </c>
      <c r="F240">
        <f>IF($E240=1,SUMIFS(Registros!$F$2:$F$6000,Registros!$A$2:$A$6000,"NP",Registros!$B$2:$B$6000,$A240),0)</f>
        <v>266</v>
      </c>
      <c r="G240">
        <f>IF(COUNTIFS(Registros!$A$2:$A$6000,"MOV",Registros!$B$2:$B$6000,$A240)&gt;0,1,0)</f>
        <v>0</v>
      </c>
      <c r="H240">
        <f>IF($G240=1,SUMIFS(Registros!$F$2:$F$6000,Registros!$A$2:$A$6000,"MOV",Registros!$B$2:$B$6000,$A240),0)</f>
        <v>0</v>
      </c>
      <c r="I240">
        <f>IF(COUNTIFS(Registros!$A$2:$A$6000,"CS",Registros!$B$2:$B$6000,$A240)&gt;0,1,0)</f>
        <v>0</v>
      </c>
      <c r="J240">
        <f>IF($I240=1,SUMIFS(Registros!$I$2:$I$6000,Registros!$A$2:$A$6000,"CS",Registros!$B$2:$B$6000,$A240),0)</f>
        <v>0</v>
      </c>
      <c r="K240">
        <f>IF(COUNTIFS(Winback!$K$2:$K$300,$A240)&gt;0,1,0)</f>
        <v>0</v>
      </c>
      <c r="L240">
        <f>IF(AND($K240=1,LEFT($A240,3)="WB-"),SUMIFS(Winback!$D$2:$D$300,Winback!$K$2:$K$300,$A240),0)</f>
        <v>0</v>
      </c>
      <c r="M240">
        <f>IF(OR($E240=1,$G240=1,SUMIFS(Registros!$J$2:$J$6000,Registros!$B$2:$B$6000,$A240)&gt;0),1,0)</f>
        <v>1</v>
      </c>
      <c r="N240">
        <f>IF($J240&gt;0,1,IF(COUNTIFS(Registros!$A$2:$A$6000,"CS",Registros!$B$2:$B$6000,$A240,Registros!$K$2:$K$6000,"&lt;&gt;")&gt;0,1,0))</f>
        <v>0</v>
      </c>
      <c r="O240" t="str">
        <f t="shared" si="15"/>
        <v>SOLO MÓVIL</v>
      </c>
      <c r="P240" t="str">
        <f t="shared" si="16"/>
        <v>Ofrecer fijo + internet (FLBBTV)</v>
      </c>
      <c r="Q240">
        <f t="shared" si="17"/>
        <v>266</v>
      </c>
      <c r="R240" t="str">
        <f>IFERROR(VLOOKUP($A240,Registros!$B$2:$G$6000,6,0),IFERROR(INDEX(Winback!$C$2:$C$300,MATCH($A240,Winback!$K$2:$K$300,0)),""))</f>
        <v>Maria Fernanda</v>
      </c>
      <c r="S240" t="str">
        <f t="shared" si="18"/>
        <v>NP</v>
      </c>
      <c r="T240">
        <f t="shared" si="19"/>
        <v>1</v>
      </c>
    </row>
    <row r="241" spans="1:20" x14ac:dyDescent="0.35">
      <c r="A241" t="s">
        <v>1230</v>
      </c>
      <c r="B241" t="s">
        <v>1231</v>
      </c>
      <c r="C241" t="s">
        <v>1232</v>
      </c>
      <c r="D241" t="s">
        <v>1233</v>
      </c>
      <c r="E241">
        <f>IF(COUNTIFS(Registros!$A$2:$A$6000,"NP",Registros!$B$2:$B$6000,$A241)&gt;0,1,0)</f>
        <v>1</v>
      </c>
      <c r="F241">
        <f>IF($E241=1,SUMIFS(Registros!$F$2:$F$6000,Registros!$A$2:$A$6000,"NP",Registros!$B$2:$B$6000,$A241),0)</f>
        <v>42</v>
      </c>
      <c r="G241">
        <f>IF(COUNTIFS(Registros!$A$2:$A$6000,"MOV",Registros!$B$2:$B$6000,$A241)&gt;0,1,0)</f>
        <v>0</v>
      </c>
      <c r="H241">
        <f>IF($G241=1,SUMIFS(Registros!$F$2:$F$6000,Registros!$A$2:$A$6000,"MOV",Registros!$B$2:$B$6000,$A241),0)</f>
        <v>0</v>
      </c>
      <c r="I241">
        <f>IF(COUNTIFS(Registros!$A$2:$A$6000,"CS",Registros!$B$2:$B$6000,$A241)&gt;0,1,0)</f>
        <v>0</v>
      </c>
      <c r="J241">
        <f>IF($I241=1,SUMIFS(Registros!$I$2:$I$6000,Registros!$A$2:$A$6000,"CS",Registros!$B$2:$B$6000,$A241),0)</f>
        <v>0</v>
      </c>
      <c r="K241">
        <f>IF(COUNTIFS(Winback!$K$2:$K$300,$A241)&gt;0,1,0)</f>
        <v>0</v>
      </c>
      <c r="L241">
        <f>IF(AND($K241=1,LEFT($A241,3)="WB-"),SUMIFS(Winback!$D$2:$D$300,Winback!$K$2:$K$300,$A241),0)</f>
        <v>0</v>
      </c>
      <c r="M241">
        <f>IF(OR($E241=1,$G241=1,SUMIFS(Registros!$J$2:$J$6000,Registros!$B$2:$B$6000,$A241)&gt;0),1,0)</f>
        <v>1</v>
      </c>
      <c r="N241">
        <f>IF($J241&gt;0,1,IF(COUNTIFS(Registros!$A$2:$A$6000,"CS",Registros!$B$2:$B$6000,$A241,Registros!$K$2:$K$6000,"&lt;&gt;")&gt;0,1,0))</f>
        <v>0</v>
      </c>
      <c r="O241" t="str">
        <f t="shared" si="15"/>
        <v>SOLO MÓVIL</v>
      </c>
      <c r="P241" t="str">
        <f t="shared" si="16"/>
        <v>Ofrecer fijo + internet (FLBBTV)</v>
      </c>
      <c r="Q241">
        <f t="shared" si="17"/>
        <v>42</v>
      </c>
      <c r="R241" t="str">
        <f>IFERROR(VLOOKUP($A241,Registros!$B$2:$G$6000,6,0),IFERROR(INDEX(Winback!$C$2:$C$300,MATCH($A241,Winback!$K$2:$K$300,0)),""))</f>
        <v>Yarelis Tulloch</v>
      </c>
      <c r="S241" t="str">
        <f t="shared" si="18"/>
        <v>NP</v>
      </c>
      <c r="T241">
        <f t="shared" si="19"/>
        <v>1</v>
      </c>
    </row>
    <row r="242" spans="1:20" x14ac:dyDescent="0.35">
      <c r="A242" t="s">
        <v>1235</v>
      </c>
      <c r="B242" t="s">
        <v>1236</v>
      </c>
      <c r="C242" t="s">
        <v>1237</v>
      </c>
      <c r="D242" t="s">
        <v>1238</v>
      </c>
      <c r="E242">
        <f>IF(COUNTIFS(Registros!$A$2:$A$6000,"NP",Registros!$B$2:$B$6000,$A242)&gt;0,1,0)</f>
        <v>1</v>
      </c>
      <c r="F242">
        <f>IF($E242=1,SUMIFS(Registros!$F$2:$F$6000,Registros!$A$2:$A$6000,"NP",Registros!$B$2:$B$6000,$A242),0)</f>
        <v>42</v>
      </c>
      <c r="G242">
        <f>IF(COUNTIFS(Registros!$A$2:$A$6000,"MOV",Registros!$B$2:$B$6000,$A242)&gt;0,1,0)</f>
        <v>0</v>
      </c>
      <c r="H242">
        <f>IF($G242=1,SUMIFS(Registros!$F$2:$F$6000,Registros!$A$2:$A$6000,"MOV",Registros!$B$2:$B$6000,$A242),0)</f>
        <v>0</v>
      </c>
      <c r="I242">
        <f>IF(COUNTIFS(Registros!$A$2:$A$6000,"CS",Registros!$B$2:$B$6000,$A242)&gt;0,1,0)</f>
        <v>0</v>
      </c>
      <c r="J242">
        <f>IF($I242=1,SUMIFS(Registros!$I$2:$I$6000,Registros!$A$2:$A$6000,"CS",Registros!$B$2:$B$6000,$A242),0)</f>
        <v>0</v>
      </c>
      <c r="K242">
        <f>IF(COUNTIFS(Winback!$K$2:$K$300,$A242)&gt;0,1,0)</f>
        <v>0</v>
      </c>
      <c r="L242">
        <f>IF(AND($K242=1,LEFT($A242,3)="WB-"),SUMIFS(Winback!$D$2:$D$300,Winback!$K$2:$K$300,$A242),0)</f>
        <v>0</v>
      </c>
      <c r="M242">
        <f>IF(OR($E242=1,$G242=1,SUMIFS(Registros!$J$2:$J$6000,Registros!$B$2:$B$6000,$A242)&gt;0),1,0)</f>
        <v>1</v>
      </c>
      <c r="N242">
        <f>IF($J242&gt;0,1,IF(COUNTIFS(Registros!$A$2:$A$6000,"CS",Registros!$B$2:$B$6000,$A242,Registros!$K$2:$K$6000,"&lt;&gt;")&gt;0,1,0))</f>
        <v>0</v>
      </c>
      <c r="O242" t="str">
        <f t="shared" si="15"/>
        <v>SOLO MÓVIL</v>
      </c>
      <c r="P242" t="str">
        <f t="shared" si="16"/>
        <v>Ofrecer fijo + internet (FLBBTV)</v>
      </c>
      <c r="Q242">
        <f t="shared" si="17"/>
        <v>42</v>
      </c>
      <c r="R242" t="str">
        <f>IFERROR(VLOOKUP($A242,Registros!$B$2:$G$6000,6,0),IFERROR(INDEX(Winback!$C$2:$C$300,MATCH($A242,Winback!$K$2:$K$300,0)),""))</f>
        <v>Abril Aparicio</v>
      </c>
      <c r="S242" t="str">
        <f t="shared" si="18"/>
        <v>NP</v>
      </c>
      <c r="T242">
        <f t="shared" si="19"/>
        <v>1</v>
      </c>
    </row>
    <row r="243" spans="1:20" x14ac:dyDescent="0.35">
      <c r="A243" t="s">
        <v>1240</v>
      </c>
      <c r="B243" t="s">
        <v>1241</v>
      </c>
      <c r="C243" t="s">
        <v>1242</v>
      </c>
      <c r="D243" t="s">
        <v>1243</v>
      </c>
      <c r="E243">
        <f>IF(COUNTIFS(Registros!$A$2:$A$6000,"NP",Registros!$B$2:$B$6000,$A243)&gt;0,1,0)</f>
        <v>1</v>
      </c>
      <c r="F243">
        <f>IF($E243=1,SUMIFS(Registros!$F$2:$F$6000,Registros!$A$2:$A$6000,"NP",Registros!$B$2:$B$6000,$A243),0)</f>
        <v>62</v>
      </c>
      <c r="G243">
        <f>IF(COUNTIFS(Registros!$A$2:$A$6000,"MOV",Registros!$B$2:$B$6000,$A243)&gt;0,1,0)</f>
        <v>0</v>
      </c>
      <c r="H243">
        <f>IF($G243=1,SUMIFS(Registros!$F$2:$F$6000,Registros!$A$2:$A$6000,"MOV",Registros!$B$2:$B$6000,$A243),0)</f>
        <v>0</v>
      </c>
      <c r="I243">
        <f>IF(COUNTIFS(Registros!$A$2:$A$6000,"CS",Registros!$B$2:$B$6000,$A243)&gt;0,1,0)</f>
        <v>0</v>
      </c>
      <c r="J243">
        <f>IF($I243=1,SUMIFS(Registros!$I$2:$I$6000,Registros!$A$2:$A$6000,"CS",Registros!$B$2:$B$6000,$A243),0)</f>
        <v>0</v>
      </c>
      <c r="K243">
        <f>IF(COUNTIFS(Winback!$K$2:$K$300,$A243)&gt;0,1,0)</f>
        <v>0</v>
      </c>
      <c r="L243">
        <f>IF(AND($K243=1,LEFT($A243,3)="WB-"),SUMIFS(Winback!$D$2:$D$300,Winback!$K$2:$K$300,$A243),0)</f>
        <v>0</v>
      </c>
      <c r="M243">
        <f>IF(OR($E243=1,$G243=1,SUMIFS(Registros!$J$2:$J$6000,Registros!$B$2:$B$6000,$A243)&gt;0),1,0)</f>
        <v>1</v>
      </c>
      <c r="N243">
        <f>IF($J243&gt;0,1,IF(COUNTIFS(Registros!$A$2:$A$6000,"CS",Registros!$B$2:$B$6000,$A243,Registros!$K$2:$K$6000,"&lt;&gt;")&gt;0,1,0))</f>
        <v>0</v>
      </c>
      <c r="O243" t="str">
        <f t="shared" si="15"/>
        <v>SOLO MÓVIL</v>
      </c>
      <c r="P243" t="str">
        <f t="shared" si="16"/>
        <v>Ofrecer fijo + internet (FLBBTV)</v>
      </c>
      <c r="Q243">
        <f t="shared" si="17"/>
        <v>62</v>
      </c>
      <c r="R243" t="str">
        <f>IFERROR(VLOOKUP($A243,Registros!$B$2:$G$6000,6,0),IFERROR(INDEX(Winback!$C$2:$C$300,MATCH($A243,Winback!$K$2:$K$300,0)),""))</f>
        <v>Yariela Galarce</v>
      </c>
      <c r="S243" t="str">
        <f t="shared" si="18"/>
        <v>NP</v>
      </c>
      <c r="T243">
        <f t="shared" si="19"/>
        <v>1</v>
      </c>
    </row>
    <row r="244" spans="1:20" x14ac:dyDescent="0.35">
      <c r="A244" t="s">
        <v>1245</v>
      </c>
      <c r="B244" t="s">
        <v>1246</v>
      </c>
      <c r="C244" t="s">
        <v>1247</v>
      </c>
      <c r="D244" t="s">
        <v>1248</v>
      </c>
      <c r="E244">
        <f>IF(COUNTIFS(Registros!$A$2:$A$6000,"NP",Registros!$B$2:$B$6000,$A244)&gt;0,1,0)</f>
        <v>1</v>
      </c>
      <c r="F244">
        <f>IF($E244=1,SUMIFS(Registros!$F$2:$F$6000,Registros!$A$2:$A$6000,"NP",Registros!$B$2:$B$6000,$A244),0)</f>
        <v>358.98</v>
      </c>
      <c r="G244">
        <f>IF(COUNTIFS(Registros!$A$2:$A$6000,"MOV",Registros!$B$2:$B$6000,$A244)&gt;0,1,0)</f>
        <v>0</v>
      </c>
      <c r="H244">
        <f>IF($G244=1,SUMIFS(Registros!$F$2:$F$6000,Registros!$A$2:$A$6000,"MOV",Registros!$B$2:$B$6000,$A244),0)</f>
        <v>0</v>
      </c>
      <c r="I244">
        <f>IF(COUNTIFS(Registros!$A$2:$A$6000,"CS",Registros!$B$2:$B$6000,$A244)&gt;0,1,0)</f>
        <v>0</v>
      </c>
      <c r="J244">
        <f>IF($I244=1,SUMIFS(Registros!$I$2:$I$6000,Registros!$A$2:$A$6000,"CS",Registros!$B$2:$B$6000,$A244),0)</f>
        <v>0</v>
      </c>
      <c r="K244">
        <f>IF(COUNTIFS(Winback!$K$2:$K$300,$A244)&gt;0,1,0)</f>
        <v>0</v>
      </c>
      <c r="L244">
        <f>IF(AND($K244=1,LEFT($A244,3)="WB-"),SUMIFS(Winback!$D$2:$D$300,Winback!$K$2:$K$300,$A244),0)</f>
        <v>0</v>
      </c>
      <c r="M244">
        <f>IF(OR($E244=1,$G244=1,SUMIFS(Registros!$J$2:$J$6000,Registros!$B$2:$B$6000,$A244)&gt;0),1,0)</f>
        <v>1</v>
      </c>
      <c r="N244">
        <f>IF($J244&gt;0,1,IF(COUNTIFS(Registros!$A$2:$A$6000,"CS",Registros!$B$2:$B$6000,$A244,Registros!$K$2:$K$6000,"&lt;&gt;")&gt;0,1,0))</f>
        <v>0</v>
      </c>
      <c r="O244" t="str">
        <f t="shared" si="15"/>
        <v>SOLO MÓVIL</v>
      </c>
      <c r="P244" t="str">
        <f t="shared" si="16"/>
        <v>Ofrecer fijo + internet (FLBBTV)</v>
      </c>
      <c r="Q244">
        <f t="shared" si="17"/>
        <v>358.98</v>
      </c>
      <c r="R244" t="str">
        <f>IFERROR(VLOOKUP($A244,Registros!$B$2:$G$6000,6,0),IFERROR(INDEX(Winback!$C$2:$C$300,MATCH($A244,Winback!$K$2:$K$300,0)),""))</f>
        <v>Nailyn Martinez</v>
      </c>
      <c r="S244" t="str">
        <f t="shared" si="18"/>
        <v>NP</v>
      </c>
      <c r="T244">
        <f t="shared" si="19"/>
        <v>1</v>
      </c>
    </row>
    <row r="245" spans="1:20" x14ac:dyDescent="0.35">
      <c r="A245" t="s">
        <v>1250</v>
      </c>
      <c r="B245" t="s">
        <v>1251</v>
      </c>
      <c r="C245" t="s">
        <v>1252</v>
      </c>
      <c r="D245" t="s">
        <v>1253</v>
      </c>
      <c r="E245">
        <f>IF(COUNTIFS(Registros!$A$2:$A$6000,"NP",Registros!$B$2:$B$6000,$A245)&gt;0,1,0)</f>
        <v>1</v>
      </c>
      <c r="F245">
        <f>IF($E245=1,SUMIFS(Registros!$F$2:$F$6000,Registros!$A$2:$A$6000,"NP",Registros!$B$2:$B$6000,$A245),0)</f>
        <v>49</v>
      </c>
      <c r="G245">
        <f>IF(COUNTIFS(Registros!$A$2:$A$6000,"MOV",Registros!$B$2:$B$6000,$A245)&gt;0,1,0)</f>
        <v>0</v>
      </c>
      <c r="H245">
        <f>IF($G245=1,SUMIFS(Registros!$F$2:$F$6000,Registros!$A$2:$A$6000,"MOV",Registros!$B$2:$B$6000,$A245),0)</f>
        <v>0</v>
      </c>
      <c r="I245">
        <f>IF(COUNTIFS(Registros!$A$2:$A$6000,"CS",Registros!$B$2:$B$6000,$A245)&gt;0,1,0)</f>
        <v>0</v>
      </c>
      <c r="J245">
        <f>IF($I245=1,SUMIFS(Registros!$I$2:$I$6000,Registros!$A$2:$A$6000,"CS",Registros!$B$2:$B$6000,$A245),0)</f>
        <v>0</v>
      </c>
      <c r="K245">
        <f>IF(COUNTIFS(Winback!$K$2:$K$300,$A245)&gt;0,1,0)</f>
        <v>0</v>
      </c>
      <c r="L245">
        <f>IF(AND($K245=1,LEFT($A245,3)="WB-"),SUMIFS(Winback!$D$2:$D$300,Winback!$K$2:$K$300,$A245),0)</f>
        <v>0</v>
      </c>
      <c r="M245">
        <f>IF(OR($E245=1,$G245=1,SUMIFS(Registros!$J$2:$J$6000,Registros!$B$2:$B$6000,$A245)&gt;0),1,0)</f>
        <v>1</v>
      </c>
      <c r="N245">
        <f>IF($J245&gt;0,1,IF(COUNTIFS(Registros!$A$2:$A$6000,"CS",Registros!$B$2:$B$6000,$A245,Registros!$K$2:$K$6000,"&lt;&gt;")&gt;0,1,0))</f>
        <v>0</v>
      </c>
      <c r="O245" t="str">
        <f t="shared" si="15"/>
        <v>SOLO MÓVIL</v>
      </c>
      <c r="P245" t="str">
        <f t="shared" si="16"/>
        <v>Ofrecer fijo + internet (FLBBTV)</v>
      </c>
      <c r="Q245">
        <f t="shared" si="17"/>
        <v>49</v>
      </c>
      <c r="R245" t="str">
        <f>IFERROR(VLOOKUP($A245,Registros!$B$2:$G$6000,6,0),IFERROR(INDEX(Winback!$C$2:$C$300,MATCH($A245,Winback!$K$2:$K$300,0)),""))</f>
        <v>Yamali Rodriguez</v>
      </c>
      <c r="S245" t="str">
        <f t="shared" si="18"/>
        <v>NP</v>
      </c>
      <c r="T245">
        <f t="shared" si="19"/>
        <v>1</v>
      </c>
    </row>
    <row r="246" spans="1:20" x14ac:dyDescent="0.35">
      <c r="A246" t="s">
        <v>1255</v>
      </c>
      <c r="B246" t="s">
        <v>1256</v>
      </c>
      <c r="C246" t="s">
        <v>1257</v>
      </c>
      <c r="D246" t="s">
        <v>1258</v>
      </c>
      <c r="E246">
        <f>IF(COUNTIFS(Registros!$A$2:$A$6000,"NP",Registros!$B$2:$B$6000,$A246)&gt;0,1,0)</f>
        <v>1</v>
      </c>
      <c r="F246">
        <f>IF($E246=1,SUMIFS(Registros!$F$2:$F$6000,Registros!$A$2:$A$6000,"NP",Registros!$B$2:$B$6000,$A246),0)</f>
        <v>28</v>
      </c>
      <c r="G246">
        <f>IF(COUNTIFS(Registros!$A$2:$A$6000,"MOV",Registros!$B$2:$B$6000,$A246)&gt;0,1,0)</f>
        <v>0</v>
      </c>
      <c r="H246">
        <f>IF($G246=1,SUMIFS(Registros!$F$2:$F$6000,Registros!$A$2:$A$6000,"MOV",Registros!$B$2:$B$6000,$A246),0)</f>
        <v>0</v>
      </c>
      <c r="I246">
        <f>IF(COUNTIFS(Registros!$A$2:$A$6000,"CS",Registros!$B$2:$B$6000,$A246)&gt;0,1,0)</f>
        <v>0</v>
      </c>
      <c r="J246">
        <f>IF($I246=1,SUMIFS(Registros!$I$2:$I$6000,Registros!$A$2:$A$6000,"CS",Registros!$B$2:$B$6000,$A246),0)</f>
        <v>0</v>
      </c>
      <c r="K246">
        <f>IF(COUNTIFS(Winback!$K$2:$K$300,$A246)&gt;0,1,0)</f>
        <v>0</v>
      </c>
      <c r="L246">
        <f>IF(AND($K246=1,LEFT($A246,3)="WB-"),SUMIFS(Winback!$D$2:$D$300,Winback!$K$2:$K$300,$A246),0)</f>
        <v>0</v>
      </c>
      <c r="M246">
        <f>IF(OR($E246=1,$G246=1,SUMIFS(Registros!$J$2:$J$6000,Registros!$B$2:$B$6000,$A246)&gt;0),1,0)</f>
        <v>1</v>
      </c>
      <c r="N246">
        <f>IF($J246&gt;0,1,IF(COUNTIFS(Registros!$A$2:$A$6000,"CS",Registros!$B$2:$B$6000,$A246,Registros!$K$2:$K$6000,"&lt;&gt;")&gt;0,1,0))</f>
        <v>0</v>
      </c>
      <c r="O246" t="str">
        <f t="shared" si="15"/>
        <v>SOLO MÓVIL</v>
      </c>
      <c r="P246" t="str">
        <f t="shared" si="16"/>
        <v>Ofrecer fijo + internet (FLBBTV)</v>
      </c>
      <c r="Q246">
        <f t="shared" si="17"/>
        <v>28</v>
      </c>
      <c r="R246" t="str">
        <f>IFERROR(VLOOKUP($A246,Registros!$B$2:$G$6000,6,0),IFERROR(INDEX(Winback!$C$2:$C$300,MATCH($A246,Winback!$K$2:$K$300,0)),""))</f>
        <v>Osiris Aguilar</v>
      </c>
      <c r="S246" t="str">
        <f t="shared" si="18"/>
        <v>NP</v>
      </c>
      <c r="T246">
        <f t="shared" si="19"/>
        <v>1</v>
      </c>
    </row>
    <row r="247" spans="1:20" x14ac:dyDescent="0.35">
      <c r="A247" t="s">
        <v>1260</v>
      </c>
      <c r="B247" t="s">
        <v>1261</v>
      </c>
      <c r="C247" t="s">
        <v>1262</v>
      </c>
      <c r="D247" t="s">
        <v>1263</v>
      </c>
      <c r="E247">
        <f>IF(COUNTIFS(Registros!$A$2:$A$6000,"NP",Registros!$B$2:$B$6000,$A247)&gt;0,1,0)</f>
        <v>1</v>
      </c>
      <c r="F247">
        <f>IF($E247=1,SUMIFS(Registros!$F$2:$F$6000,Registros!$A$2:$A$6000,"NP",Registros!$B$2:$B$6000,$A247),0)</f>
        <v>23.75</v>
      </c>
      <c r="G247">
        <f>IF(COUNTIFS(Registros!$A$2:$A$6000,"MOV",Registros!$B$2:$B$6000,$A247)&gt;0,1,0)</f>
        <v>0</v>
      </c>
      <c r="H247">
        <f>IF($G247=1,SUMIFS(Registros!$F$2:$F$6000,Registros!$A$2:$A$6000,"MOV",Registros!$B$2:$B$6000,$A247),0)</f>
        <v>0</v>
      </c>
      <c r="I247">
        <f>IF(COUNTIFS(Registros!$A$2:$A$6000,"CS",Registros!$B$2:$B$6000,$A247)&gt;0,1,0)</f>
        <v>0</v>
      </c>
      <c r="J247">
        <f>IF($I247=1,SUMIFS(Registros!$I$2:$I$6000,Registros!$A$2:$A$6000,"CS",Registros!$B$2:$B$6000,$A247),0)</f>
        <v>0</v>
      </c>
      <c r="K247">
        <f>IF(COUNTIFS(Winback!$K$2:$K$300,$A247)&gt;0,1,0)</f>
        <v>0</v>
      </c>
      <c r="L247">
        <f>IF(AND($K247=1,LEFT($A247,3)="WB-"),SUMIFS(Winback!$D$2:$D$300,Winback!$K$2:$K$300,$A247),0)</f>
        <v>0</v>
      </c>
      <c r="M247">
        <f>IF(OR($E247=1,$G247=1,SUMIFS(Registros!$J$2:$J$6000,Registros!$B$2:$B$6000,$A247)&gt;0),1,0)</f>
        <v>1</v>
      </c>
      <c r="N247">
        <f>IF($J247&gt;0,1,IF(COUNTIFS(Registros!$A$2:$A$6000,"CS",Registros!$B$2:$B$6000,$A247,Registros!$K$2:$K$6000,"&lt;&gt;")&gt;0,1,0))</f>
        <v>0</v>
      </c>
      <c r="O247" t="str">
        <f t="shared" si="15"/>
        <v>SOLO MÓVIL</v>
      </c>
      <c r="P247" t="str">
        <f t="shared" si="16"/>
        <v>Ofrecer fijo + internet (FLBBTV)</v>
      </c>
      <c r="Q247">
        <f t="shared" si="17"/>
        <v>23.75</v>
      </c>
      <c r="R247" t="str">
        <f>IFERROR(VLOOKUP($A247,Registros!$B$2:$G$6000,6,0),IFERROR(INDEX(Winback!$C$2:$C$300,MATCH($A247,Winback!$K$2:$K$300,0)),""))</f>
        <v>Karla Mc Intryre</v>
      </c>
      <c r="S247" t="str">
        <f t="shared" si="18"/>
        <v>NP</v>
      </c>
      <c r="T247">
        <f t="shared" si="19"/>
        <v>1</v>
      </c>
    </row>
    <row r="248" spans="1:20" x14ac:dyDescent="0.35">
      <c r="A248" t="s">
        <v>1265</v>
      </c>
      <c r="B248" t="s">
        <v>1266</v>
      </c>
      <c r="C248" t="s">
        <v>1267</v>
      </c>
      <c r="D248" t="s">
        <v>1268</v>
      </c>
      <c r="E248">
        <f>IF(COUNTIFS(Registros!$A$2:$A$6000,"NP",Registros!$B$2:$B$6000,$A248)&gt;0,1,0)</f>
        <v>1</v>
      </c>
      <c r="F248">
        <f>IF($E248=1,SUMIFS(Registros!$F$2:$F$6000,Registros!$A$2:$A$6000,"NP",Registros!$B$2:$B$6000,$A248),0)</f>
        <v>40</v>
      </c>
      <c r="G248">
        <f>IF(COUNTIFS(Registros!$A$2:$A$6000,"MOV",Registros!$B$2:$B$6000,$A248)&gt;0,1,0)</f>
        <v>0</v>
      </c>
      <c r="H248">
        <f>IF($G248=1,SUMIFS(Registros!$F$2:$F$6000,Registros!$A$2:$A$6000,"MOV",Registros!$B$2:$B$6000,$A248),0)</f>
        <v>0</v>
      </c>
      <c r="I248">
        <f>IF(COUNTIFS(Registros!$A$2:$A$6000,"CS",Registros!$B$2:$B$6000,$A248)&gt;0,1,0)</f>
        <v>0</v>
      </c>
      <c r="J248">
        <f>IF($I248=1,SUMIFS(Registros!$I$2:$I$6000,Registros!$A$2:$A$6000,"CS",Registros!$B$2:$B$6000,$A248),0)</f>
        <v>0</v>
      </c>
      <c r="K248">
        <f>IF(COUNTIFS(Winback!$K$2:$K$300,$A248)&gt;0,1,0)</f>
        <v>0</v>
      </c>
      <c r="L248">
        <f>IF(AND($K248=1,LEFT($A248,3)="WB-"),SUMIFS(Winback!$D$2:$D$300,Winback!$K$2:$K$300,$A248),0)</f>
        <v>0</v>
      </c>
      <c r="M248">
        <f>IF(OR($E248=1,$G248=1,SUMIFS(Registros!$J$2:$J$6000,Registros!$B$2:$B$6000,$A248)&gt;0),1,0)</f>
        <v>1</v>
      </c>
      <c r="N248">
        <f>IF($J248&gt;0,1,IF(COUNTIFS(Registros!$A$2:$A$6000,"CS",Registros!$B$2:$B$6000,$A248,Registros!$K$2:$K$6000,"&lt;&gt;")&gt;0,1,0))</f>
        <v>0</v>
      </c>
      <c r="O248" t="str">
        <f t="shared" si="15"/>
        <v>SOLO MÓVIL</v>
      </c>
      <c r="P248" t="str">
        <f t="shared" si="16"/>
        <v>Ofrecer fijo + internet (FLBBTV)</v>
      </c>
      <c r="Q248">
        <f t="shared" si="17"/>
        <v>40</v>
      </c>
      <c r="R248" t="str">
        <f>IFERROR(VLOOKUP($A248,Registros!$B$2:$G$6000,6,0),IFERROR(INDEX(Winback!$C$2:$C$300,MATCH($A248,Winback!$K$2:$K$300,0)),""))</f>
        <v>Michelle Zambrano</v>
      </c>
      <c r="S248" t="str">
        <f t="shared" si="18"/>
        <v>NP</v>
      </c>
      <c r="T248">
        <f t="shared" si="19"/>
        <v>1</v>
      </c>
    </row>
    <row r="249" spans="1:20" x14ac:dyDescent="0.35">
      <c r="A249" t="s">
        <v>1270</v>
      </c>
      <c r="B249" t="s">
        <v>1271</v>
      </c>
      <c r="C249" t="s">
        <v>1272</v>
      </c>
      <c r="D249" t="s">
        <v>1273</v>
      </c>
      <c r="E249">
        <f>IF(COUNTIFS(Registros!$A$2:$A$6000,"NP",Registros!$B$2:$B$6000,$A249)&gt;0,1,0)</f>
        <v>1</v>
      </c>
      <c r="F249">
        <f>IF($E249=1,SUMIFS(Registros!$F$2:$F$6000,Registros!$A$2:$A$6000,"NP",Registros!$B$2:$B$6000,$A249),0)</f>
        <v>103.75</v>
      </c>
      <c r="G249">
        <f>IF(COUNTIFS(Registros!$A$2:$A$6000,"MOV",Registros!$B$2:$B$6000,$A249)&gt;0,1,0)</f>
        <v>0</v>
      </c>
      <c r="H249">
        <f>IF($G249=1,SUMIFS(Registros!$F$2:$F$6000,Registros!$A$2:$A$6000,"MOV",Registros!$B$2:$B$6000,$A249),0)</f>
        <v>0</v>
      </c>
      <c r="I249">
        <f>IF(COUNTIFS(Registros!$A$2:$A$6000,"CS",Registros!$B$2:$B$6000,$A249)&gt;0,1,0)</f>
        <v>0</v>
      </c>
      <c r="J249">
        <f>IF($I249=1,SUMIFS(Registros!$I$2:$I$6000,Registros!$A$2:$A$6000,"CS",Registros!$B$2:$B$6000,$A249),0)</f>
        <v>0</v>
      </c>
      <c r="K249">
        <f>IF(COUNTIFS(Winback!$K$2:$K$300,$A249)&gt;0,1,0)</f>
        <v>0</v>
      </c>
      <c r="L249">
        <f>IF(AND($K249=1,LEFT($A249,3)="WB-"),SUMIFS(Winback!$D$2:$D$300,Winback!$K$2:$K$300,$A249),0)</f>
        <v>0</v>
      </c>
      <c r="M249">
        <f>IF(OR($E249=1,$G249=1,SUMIFS(Registros!$J$2:$J$6000,Registros!$B$2:$B$6000,$A249)&gt;0),1,0)</f>
        <v>1</v>
      </c>
      <c r="N249">
        <f>IF($J249&gt;0,1,IF(COUNTIFS(Registros!$A$2:$A$6000,"CS",Registros!$B$2:$B$6000,$A249,Registros!$K$2:$K$6000,"&lt;&gt;")&gt;0,1,0))</f>
        <v>0</v>
      </c>
      <c r="O249" t="str">
        <f t="shared" si="15"/>
        <v>SOLO MÓVIL</v>
      </c>
      <c r="P249" t="str">
        <f t="shared" si="16"/>
        <v>Ofrecer fijo + internet (FLBBTV)</v>
      </c>
      <c r="Q249">
        <f t="shared" si="17"/>
        <v>103.75</v>
      </c>
      <c r="R249" t="str">
        <f>IFERROR(VLOOKUP($A249,Registros!$B$2:$G$6000,6,0),IFERROR(INDEX(Winback!$C$2:$C$300,MATCH($A249,Winback!$K$2:$K$300,0)),""))</f>
        <v>Ines Lizbeth Trujillo</v>
      </c>
      <c r="S249" t="str">
        <f t="shared" si="18"/>
        <v>NP</v>
      </c>
      <c r="T249">
        <f t="shared" si="19"/>
        <v>1</v>
      </c>
    </row>
    <row r="250" spans="1:20" x14ac:dyDescent="0.35">
      <c r="A250" t="s">
        <v>1275</v>
      </c>
      <c r="B250" t="s">
        <v>1276</v>
      </c>
      <c r="C250" t="s">
        <v>1277</v>
      </c>
      <c r="D250" t="s">
        <v>1278</v>
      </c>
      <c r="E250">
        <f>IF(COUNTIFS(Registros!$A$2:$A$6000,"NP",Registros!$B$2:$B$6000,$A250)&gt;0,1,0)</f>
        <v>1</v>
      </c>
      <c r="F250">
        <f>IF($E250=1,SUMIFS(Registros!$F$2:$F$6000,Registros!$A$2:$A$6000,"NP",Registros!$B$2:$B$6000,$A250),0)</f>
        <v>58</v>
      </c>
      <c r="G250">
        <f>IF(COUNTIFS(Registros!$A$2:$A$6000,"MOV",Registros!$B$2:$B$6000,$A250)&gt;0,1,0)</f>
        <v>0</v>
      </c>
      <c r="H250">
        <f>IF($G250=1,SUMIFS(Registros!$F$2:$F$6000,Registros!$A$2:$A$6000,"MOV",Registros!$B$2:$B$6000,$A250),0)</f>
        <v>0</v>
      </c>
      <c r="I250">
        <f>IF(COUNTIFS(Registros!$A$2:$A$6000,"CS",Registros!$B$2:$B$6000,$A250)&gt;0,1,0)</f>
        <v>0</v>
      </c>
      <c r="J250">
        <f>IF($I250=1,SUMIFS(Registros!$I$2:$I$6000,Registros!$A$2:$A$6000,"CS",Registros!$B$2:$B$6000,$A250),0)</f>
        <v>0</v>
      </c>
      <c r="K250">
        <f>IF(COUNTIFS(Winback!$K$2:$K$300,$A250)&gt;0,1,0)</f>
        <v>0</v>
      </c>
      <c r="L250">
        <f>IF(AND($K250=1,LEFT($A250,3)="WB-"),SUMIFS(Winback!$D$2:$D$300,Winback!$K$2:$K$300,$A250),0)</f>
        <v>0</v>
      </c>
      <c r="M250">
        <f>IF(OR($E250=1,$G250=1,SUMIFS(Registros!$J$2:$J$6000,Registros!$B$2:$B$6000,$A250)&gt;0),1,0)</f>
        <v>1</v>
      </c>
      <c r="N250">
        <f>IF($J250&gt;0,1,IF(COUNTIFS(Registros!$A$2:$A$6000,"CS",Registros!$B$2:$B$6000,$A250,Registros!$K$2:$K$6000,"&lt;&gt;")&gt;0,1,0))</f>
        <v>0</v>
      </c>
      <c r="O250" t="str">
        <f t="shared" si="15"/>
        <v>SOLO MÓVIL</v>
      </c>
      <c r="P250" t="str">
        <f t="shared" si="16"/>
        <v>Ofrecer fijo + internet (FLBBTV)</v>
      </c>
      <c r="Q250">
        <f t="shared" si="17"/>
        <v>58</v>
      </c>
      <c r="R250" t="str">
        <f>IFERROR(VLOOKUP($A250,Registros!$B$2:$G$6000,6,0),IFERROR(INDEX(Winback!$C$2:$C$300,MATCH($A250,Winback!$K$2:$K$300,0)),""))</f>
        <v>Alejandra Mabel Hawkins</v>
      </c>
      <c r="S250" t="str">
        <f t="shared" si="18"/>
        <v>NP</v>
      </c>
      <c r="T250">
        <f t="shared" si="19"/>
        <v>1</v>
      </c>
    </row>
    <row r="251" spans="1:20" x14ac:dyDescent="0.35">
      <c r="A251" t="s">
        <v>1280</v>
      </c>
      <c r="B251" t="s">
        <v>1281</v>
      </c>
      <c r="C251" t="s">
        <v>1282</v>
      </c>
      <c r="D251" t="s">
        <v>1283</v>
      </c>
      <c r="E251">
        <f>IF(COUNTIFS(Registros!$A$2:$A$6000,"NP",Registros!$B$2:$B$6000,$A251)&gt;0,1,0)</f>
        <v>1</v>
      </c>
      <c r="F251">
        <f>IF($E251=1,SUMIFS(Registros!$F$2:$F$6000,Registros!$A$2:$A$6000,"NP",Registros!$B$2:$B$6000,$A251),0)</f>
        <v>32.5</v>
      </c>
      <c r="G251">
        <f>IF(COUNTIFS(Registros!$A$2:$A$6000,"MOV",Registros!$B$2:$B$6000,$A251)&gt;0,1,0)</f>
        <v>0</v>
      </c>
      <c r="H251">
        <f>IF($G251=1,SUMIFS(Registros!$F$2:$F$6000,Registros!$A$2:$A$6000,"MOV",Registros!$B$2:$B$6000,$A251),0)</f>
        <v>0</v>
      </c>
      <c r="I251">
        <f>IF(COUNTIFS(Registros!$A$2:$A$6000,"CS",Registros!$B$2:$B$6000,$A251)&gt;0,1,0)</f>
        <v>0</v>
      </c>
      <c r="J251">
        <f>IF($I251=1,SUMIFS(Registros!$I$2:$I$6000,Registros!$A$2:$A$6000,"CS",Registros!$B$2:$B$6000,$A251),0)</f>
        <v>0</v>
      </c>
      <c r="K251">
        <f>IF(COUNTIFS(Winback!$K$2:$K$300,$A251)&gt;0,1,0)</f>
        <v>0</v>
      </c>
      <c r="L251">
        <f>IF(AND($K251=1,LEFT($A251,3)="WB-"),SUMIFS(Winback!$D$2:$D$300,Winback!$K$2:$K$300,$A251),0)</f>
        <v>0</v>
      </c>
      <c r="M251">
        <f>IF(OR($E251=1,$G251=1,SUMIFS(Registros!$J$2:$J$6000,Registros!$B$2:$B$6000,$A251)&gt;0),1,0)</f>
        <v>1</v>
      </c>
      <c r="N251">
        <f>IF($J251&gt;0,1,IF(COUNTIFS(Registros!$A$2:$A$6000,"CS",Registros!$B$2:$B$6000,$A251,Registros!$K$2:$K$6000,"&lt;&gt;")&gt;0,1,0))</f>
        <v>0</v>
      </c>
      <c r="O251" t="str">
        <f t="shared" si="15"/>
        <v>SOLO MÓVIL</v>
      </c>
      <c r="P251" t="str">
        <f t="shared" si="16"/>
        <v>Ofrecer fijo + internet (FLBBTV)</v>
      </c>
      <c r="Q251">
        <f t="shared" si="17"/>
        <v>32.5</v>
      </c>
      <c r="R251" t="str">
        <f>IFERROR(VLOOKUP($A251,Registros!$B$2:$G$6000,6,0),IFERROR(INDEX(Winback!$C$2:$C$300,MATCH($A251,Winback!$K$2:$K$300,0)),""))</f>
        <v>Maria Fernanda</v>
      </c>
      <c r="S251" t="str">
        <f t="shared" si="18"/>
        <v>NP</v>
      </c>
      <c r="T251">
        <f t="shared" si="19"/>
        <v>1</v>
      </c>
    </row>
    <row r="252" spans="1:20" x14ac:dyDescent="0.35">
      <c r="A252" t="s">
        <v>1285</v>
      </c>
      <c r="B252" t="s">
        <v>1286</v>
      </c>
      <c r="C252" t="s">
        <v>1287</v>
      </c>
      <c r="D252" t="s">
        <v>1288</v>
      </c>
      <c r="E252">
        <f>IF(COUNTIFS(Registros!$A$2:$A$6000,"NP",Registros!$B$2:$B$6000,$A252)&gt;0,1,0)</f>
        <v>1</v>
      </c>
      <c r="F252">
        <f>IF($E252=1,SUMIFS(Registros!$F$2:$F$6000,Registros!$A$2:$A$6000,"NP",Registros!$B$2:$B$6000,$A252),0)</f>
        <v>105.49</v>
      </c>
      <c r="G252">
        <f>IF(COUNTIFS(Registros!$A$2:$A$6000,"MOV",Registros!$B$2:$B$6000,$A252)&gt;0,1,0)</f>
        <v>0</v>
      </c>
      <c r="H252">
        <f>IF($G252=1,SUMIFS(Registros!$F$2:$F$6000,Registros!$A$2:$A$6000,"MOV",Registros!$B$2:$B$6000,$A252),0)</f>
        <v>0</v>
      </c>
      <c r="I252">
        <f>IF(COUNTIFS(Registros!$A$2:$A$6000,"CS",Registros!$B$2:$B$6000,$A252)&gt;0,1,0)</f>
        <v>0</v>
      </c>
      <c r="J252">
        <f>IF($I252=1,SUMIFS(Registros!$I$2:$I$6000,Registros!$A$2:$A$6000,"CS",Registros!$B$2:$B$6000,$A252),0)</f>
        <v>0</v>
      </c>
      <c r="K252">
        <f>IF(COUNTIFS(Winback!$K$2:$K$300,$A252)&gt;0,1,0)</f>
        <v>0</v>
      </c>
      <c r="L252">
        <f>IF(AND($K252=1,LEFT($A252,3)="WB-"),SUMIFS(Winback!$D$2:$D$300,Winback!$K$2:$K$300,$A252),0)</f>
        <v>0</v>
      </c>
      <c r="M252">
        <f>IF(OR($E252=1,$G252=1,SUMIFS(Registros!$J$2:$J$6000,Registros!$B$2:$B$6000,$A252)&gt;0),1,0)</f>
        <v>1</v>
      </c>
      <c r="N252">
        <f>IF($J252&gt;0,1,IF(COUNTIFS(Registros!$A$2:$A$6000,"CS",Registros!$B$2:$B$6000,$A252,Registros!$K$2:$K$6000,"&lt;&gt;")&gt;0,1,0))</f>
        <v>0</v>
      </c>
      <c r="O252" t="str">
        <f t="shared" si="15"/>
        <v>SOLO MÓVIL</v>
      </c>
      <c r="P252" t="str">
        <f t="shared" si="16"/>
        <v>Ofrecer fijo + internet (FLBBTV)</v>
      </c>
      <c r="Q252">
        <f t="shared" si="17"/>
        <v>105.49</v>
      </c>
      <c r="R252" t="str">
        <f>IFERROR(VLOOKUP($A252,Registros!$B$2:$G$6000,6,0),IFERROR(INDEX(Winback!$C$2:$C$300,MATCH($A252,Winback!$K$2:$K$300,0)),""))</f>
        <v>Yarelis Tulloch</v>
      </c>
      <c r="S252" t="str">
        <f t="shared" si="18"/>
        <v>NP</v>
      </c>
      <c r="T252">
        <f t="shared" si="19"/>
        <v>1</v>
      </c>
    </row>
    <row r="253" spans="1:20" x14ac:dyDescent="0.35">
      <c r="A253" t="s">
        <v>1290</v>
      </c>
      <c r="B253" t="s">
        <v>1291</v>
      </c>
      <c r="C253" t="s">
        <v>1292</v>
      </c>
      <c r="D253" t="s">
        <v>1293</v>
      </c>
      <c r="E253">
        <f>IF(COUNTIFS(Registros!$A$2:$A$6000,"NP",Registros!$B$2:$B$6000,$A253)&gt;0,1,0)</f>
        <v>1</v>
      </c>
      <c r="F253">
        <f>IF($E253=1,SUMIFS(Registros!$F$2:$F$6000,Registros!$A$2:$A$6000,"NP",Registros!$B$2:$B$6000,$A253),0)</f>
        <v>106.75</v>
      </c>
      <c r="G253">
        <f>IF(COUNTIFS(Registros!$A$2:$A$6000,"MOV",Registros!$B$2:$B$6000,$A253)&gt;0,1,0)</f>
        <v>0</v>
      </c>
      <c r="H253">
        <f>IF($G253=1,SUMIFS(Registros!$F$2:$F$6000,Registros!$A$2:$A$6000,"MOV",Registros!$B$2:$B$6000,$A253),0)</f>
        <v>0</v>
      </c>
      <c r="I253">
        <f>IF(COUNTIFS(Registros!$A$2:$A$6000,"CS",Registros!$B$2:$B$6000,$A253)&gt;0,1,0)</f>
        <v>0</v>
      </c>
      <c r="J253">
        <f>IF($I253=1,SUMIFS(Registros!$I$2:$I$6000,Registros!$A$2:$A$6000,"CS",Registros!$B$2:$B$6000,$A253),0)</f>
        <v>0</v>
      </c>
      <c r="K253">
        <f>IF(COUNTIFS(Winback!$K$2:$K$300,$A253)&gt;0,1,0)</f>
        <v>0</v>
      </c>
      <c r="L253">
        <f>IF(AND($K253=1,LEFT($A253,3)="WB-"),SUMIFS(Winback!$D$2:$D$300,Winback!$K$2:$K$300,$A253),0)</f>
        <v>0</v>
      </c>
      <c r="M253">
        <f>IF(OR($E253=1,$G253=1,SUMIFS(Registros!$J$2:$J$6000,Registros!$B$2:$B$6000,$A253)&gt;0),1,0)</f>
        <v>1</v>
      </c>
      <c r="N253">
        <f>IF($J253&gt;0,1,IF(COUNTIFS(Registros!$A$2:$A$6000,"CS",Registros!$B$2:$B$6000,$A253,Registros!$K$2:$K$6000,"&lt;&gt;")&gt;0,1,0))</f>
        <v>0</v>
      </c>
      <c r="O253" t="str">
        <f t="shared" si="15"/>
        <v>SOLO MÓVIL</v>
      </c>
      <c r="P253" t="str">
        <f t="shared" si="16"/>
        <v>Ofrecer fijo + internet (FLBBTV)</v>
      </c>
      <c r="Q253">
        <f t="shared" si="17"/>
        <v>106.75</v>
      </c>
      <c r="R253" t="str">
        <f>IFERROR(VLOOKUP($A253,Registros!$B$2:$G$6000,6,0),IFERROR(INDEX(Winback!$C$2:$C$300,MATCH($A253,Winback!$K$2:$K$300,0)),""))</f>
        <v>Abril Aparicio</v>
      </c>
      <c r="S253" t="str">
        <f t="shared" si="18"/>
        <v>NP</v>
      </c>
      <c r="T253">
        <f t="shared" si="19"/>
        <v>1</v>
      </c>
    </row>
    <row r="254" spans="1:20" x14ac:dyDescent="0.35">
      <c r="A254" t="s">
        <v>1297</v>
      </c>
      <c r="B254" t="s">
        <v>1298</v>
      </c>
      <c r="C254" t="s">
        <v>1299</v>
      </c>
      <c r="D254" t="s">
        <v>1300</v>
      </c>
      <c r="E254">
        <f>IF(COUNTIFS(Registros!$A$2:$A$6000,"NP",Registros!$B$2:$B$6000,$A254)&gt;0,1,0)</f>
        <v>1</v>
      </c>
      <c r="F254">
        <f>IF($E254=1,SUMIFS(Registros!$F$2:$F$6000,Registros!$A$2:$A$6000,"NP",Registros!$B$2:$B$6000,$A254),0)</f>
        <v>33.06</v>
      </c>
      <c r="G254">
        <f>IF(COUNTIFS(Registros!$A$2:$A$6000,"MOV",Registros!$B$2:$B$6000,$A254)&gt;0,1,0)</f>
        <v>0</v>
      </c>
      <c r="H254">
        <f>IF($G254=1,SUMIFS(Registros!$F$2:$F$6000,Registros!$A$2:$A$6000,"MOV",Registros!$B$2:$B$6000,$A254),0)</f>
        <v>0</v>
      </c>
      <c r="I254">
        <f>IF(COUNTIFS(Registros!$A$2:$A$6000,"CS",Registros!$B$2:$B$6000,$A254)&gt;0,1,0)</f>
        <v>0</v>
      </c>
      <c r="J254">
        <f>IF($I254=1,SUMIFS(Registros!$I$2:$I$6000,Registros!$A$2:$A$6000,"CS",Registros!$B$2:$B$6000,$A254),0)</f>
        <v>0</v>
      </c>
      <c r="K254">
        <f>IF(COUNTIFS(Winback!$K$2:$K$300,$A254)&gt;0,1,0)</f>
        <v>0</v>
      </c>
      <c r="L254">
        <f>IF(AND($K254=1,LEFT($A254,3)="WB-"),SUMIFS(Winback!$D$2:$D$300,Winback!$K$2:$K$300,$A254),0)</f>
        <v>0</v>
      </c>
      <c r="M254">
        <f>IF(OR($E254=1,$G254=1,SUMIFS(Registros!$J$2:$J$6000,Registros!$B$2:$B$6000,$A254)&gt;0),1,0)</f>
        <v>1</v>
      </c>
      <c r="N254">
        <f>IF($J254&gt;0,1,IF(COUNTIFS(Registros!$A$2:$A$6000,"CS",Registros!$B$2:$B$6000,$A254,Registros!$K$2:$K$6000,"&lt;&gt;")&gt;0,1,0))</f>
        <v>0</v>
      </c>
      <c r="O254" t="str">
        <f t="shared" si="15"/>
        <v>SOLO MÓVIL</v>
      </c>
      <c r="P254" t="str">
        <f t="shared" si="16"/>
        <v>Ofrecer fijo + internet (FLBBTV)</v>
      </c>
      <c r="Q254">
        <f t="shared" si="17"/>
        <v>33.06</v>
      </c>
      <c r="R254" t="str">
        <f>IFERROR(VLOOKUP($A254,Registros!$B$2:$G$6000,6,0),IFERROR(INDEX(Winback!$C$2:$C$300,MATCH($A254,Winback!$K$2:$K$300,0)),""))</f>
        <v>Nailyn Martinez</v>
      </c>
      <c r="S254" t="str">
        <f t="shared" si="18"/>
        <v>NP</v>
      </c>
      <c r="T254">
        <f t="shared" si="19"/>
        <v>1</v>
      </c>
    </row>
    <row r="255" spans="1:20" x14ac:dyDescent="0.35">
      <c r="A255" t="s">
        <v>1302</v>
      </c>
      <c r="B255" t="s">
        <v>1303</v>
      </c>
      <c r="C255" t="s">
        <v>1304</v>
      </c>
      <c r="D255" t="s">
        <v>1305</v>
      </c>
      <c r="E255">
        <f>IF(COUNTIFS(Registros!$A$2:$A$6000,"NP",Registros!$B$2:$B$6000,$A255)&gt;0,1,0)</f>
        <v>1</v>
      </c>
      <c r="F255">
        <f>IF($E255=1,SUMIFS(Registros!$F$2:$F$6000,Registros!$A$2:$A$6000,"NP",Registros!$B$2:$B$6000,$A255),0)</f>
        <v>110.5</v>
      </c>
      <c r="G255">
        <f>IF(COUNTIFS(Registros!$A$2:$A$6000,"MOV",Registros!$B$2:$B$6000,$A255)&gt;0,1,0)</f>
        <v>0</v>
      </c>
      <c r="H255">
        <f>IF($G255=1,SUMIFS(Registros!$F$2:$F$6000,Registros!$A$2:$A$6000,"MOV",Registros!$B$2:$B$6000,$A255),0)</f>
        <v>0</v>
      </c>
      <c r="I255">
        <f>IF(COUNTIFS(Registros!$A$2:$A$6000,"CS",Registros!$B$2:$B$6000,$A255)&gt;0,1,0)</f>
        <v>0</v>
      </c>
      <c r="J255">
        <f>IF($I255=1,SUMIFS(Registros!$I$2:$I$6000,Registros!$A$2:$A$6000,"CS",Registros!$B$2:$B$6000,$A255),0)</f>
        <v>0</v>
      </c>
      <c r="K255">
        <f>IF(COUNTIFS(Winback!$K$2:$K$300,$A255)&gt;0,1,0)</f>
        <v>0</v>
      </c>
      <c r="L255">
        <f>IF(AND($K255=1,LEFT($A255,3)="WB-"),SUMIFS(Winback!$D$2:$D$300,Winback!$K$2:$K$300,$A255),0)</f>
        <v>0</v>
      </c>
      <c r="M255">
        <f>IF(OR($E255=1,$G255=1,SUMIFS(Registros!$J$2:$J$6000,Registros!$B$2:$B$6000,$A255)&gt;0),1,0)</f>
        <v>1</v>
      </c>
      <c r="N255">
        <f>IF($J255&gt;0,1,IF(COUNTIFS(Registros!$A$2:$A$6000,"CS",Registros!$B$2:$B$6000,$A255,Registros!$K$2:$K$6000,"&lt;&gt;")&gt;0,1,0))</f>
        <v>0</v>
      </c>
      <c r="O255" t="str">
        <f t="shared" si="15"/>
        <v>SOLO MÓVIL</v>
      </c>
      <c r="P255" t="str">
        <f t="shared" si="16"/>
        <v>Ofrecer fijo + internet (FLBBTV)</v>
      </c>
      <c r="Q255">
        <f t="shared" si="17"/>
        <v>110.5</v>
      </c>
      <c r="R255" t="str">
        <f>IFERROR(VLOOKUP($A255,Registros!$B$2:$G$6000,6,0),IFERROR(INDEX(Winback!$C$2:$C$300,MATCH($A255,Winback!$K$2:$K$300,0)),""))</f>
        <v>Yamali Rodriguez</v>
      </c>
      <c r="S255" t="str">
        <f t="shared" si="18"/>
        <v>NP</v>
      </c>
      <c r="T255">
        <f t="shared" si="19"/>
        <v>1</v>
      </c>
    </row>
    <row r="256" spans="1:20" x14ac:dyDescent="0.35">
      <c r="A256" t="s">
        <v>1307</v>
      </c>
      <c r="B256" t="s">
        <v>1308</v>
      </c>
      <c r="C256" t="s">
        <v>1309</v>
      </c>
      <c r="D256" t="s">
        <v>1310</v>
      </c>
      <c r="E256">
        <f>IF(COUNTIFS(Registros!$A$2:$A$6000,"NP",Registros!$B$2:$B$6000,$A256)&gt;0,1,0)</f>
        <v>1</v>
      </c>
      <c r="F256">
        <f>IF($E256=1,SUMIFS(Registros!$F$2:$F$6000,Registros!$A$2:$A$6000,"NP",Registros!$B$2:$B$6000,$A256),0)</f>
        <v>51.25</v>
      </c>
      <c r="G256">
        <f>IF(COUNTIFS(Registros!$A$2:$A$6000,"MOV",Registros!$B$2:$B$6000,$A256)&gt;0,1,0)</f>
        <v>0</v>
      </c>
      <c r="H256">
        <f>IF($G256=1,SUMIFS(Registros!$F$2:$F$6000,Registros!$A$2:$A$6000,"MOV",Registros!$B$2:$B$6000,$A256),0)</f>
        <v>0</v>
      </c>
      <c r="I256">
        <f>IF(COUNTIFS(Registros!$A$2:$A$6000,"CS",Registros!$B$2:$B$6000,$A256)&gt;0,1,0)</f>
        <v>0</v>
      </c>
      <c r="J256">
        <f>IF($I256=1,SUMIFS(Registros!$I$2:$I$6000,Registros!$A$2:$A$6000,"CS",Registros!$B$2:$B$6000,$A256),0)</f>
        <v>0</v>
      </c>
      <c r="K256">
        <f>IF(COUNTIFS(Winback!$K$2:$K$300,$A256)&gt;0,1,0)</f>
        <v>0</v>
      </c>
      <c r="L256">
        <f>IF(AND($K256=1,LEFT($A256,3)="WB-"),SUMIFS(Winback!$D$2:$D$300,Winback!$K$2:$K$300,$A256),0)</f>
        <v>0</v>
      </c>
      <c r="M256">
        <f>IF(OR($E256=1,$G256=1,SUMIFS(Registros!$J$2:$J$6000,Registros!$B$2:$B$6000,$A256)&gt;0),1,0)</f>
        <v>1</v>
      </c>
      <c r="N256">
        <f>IF($J256&gt;0,1,IF(COUNTIFS(Registros!$A$2:$A$6000,"CS",Registros!$B$2:$B$6000,$A256,Registros!$K$2:$K$6000,"&lt;&gt;")&gt;0,1,0))</f>
        <v>0</v>
      </c>
      <c r="O256" t="str">
        <f t="shared" si="15"/>
        <v>SOLO MÓVIL</v>
      </c>
      <c r="P256" t="str">
        <f t="shared" si="16"/>
        <v>Ofrecer fijo + internet (FLBBTV)</v>
      </c>
      <c r="Q256">
        <f t="shared" si="17"/>
        <v>51.25</v>
      </c>
      <c r="R256" t="str">
        <f>IFERROR(VLOOKUP($A256,Registros!$B$2:$G$6000,6,0),IFERROR(INDEX(Winback!$C$2:$C$300,MATCH($A256,Winback!$K$2:$K$300,0)),""))</f>
        <v>Osiris Aguilar</v>
      </c>
      <c r="S256" t="str">
        <f t="shared" si="18"/>
        <v>NP</v>
      </c>
      <c r="T256">
        <f t="shared" si="19"/>
        <v>1</v>
      </c>
    </row>
    <row r="257" spans="1:20" x14ac:dyDescent="0.35">
      <c r="A257" t="s">
        <v>1312</v>
      </c>
      <c r="B257" t="s">
        <v>1313</v>
      </c>
      <c r="C257" t="s">
        <v>1314</v>
      </c>
      <c r="D257" t="s">
        <v>1315</v>
      </c>
      <c r="E257">
        <f>IF(COUNTIFS(Registros!$A$2:$A$6000,"NP",Registros!$B$2:$B$6000,$A257)&gt;0,1,0)</f>
        <v>1</v>
      </c>
      <c r="F257">
        <f>IF($E257=1,SUMIFS(Registros!$F$2:$F$6000,Registros!$A$2:$A$6000,"NP",Registros!$B$2:$B$6000,$A257),0)</f>
        <v>16.25</v>
      </c>
      <c r="G257">
        <f>IF(COUNTIFS(Registros!$A$2:$A$6000,"MOV",Registros!$B$2:$B$6000,$A257)&gt;0,1,0)</f>
        <v>0</v>
      </c>
      <c r="H257">
        <f>IF($G257=1,SUMIFS(Registros!$F$2:$F$6000,Registros!$A$2:$A$6000,"MOV",Registros!$B$2:$B$6000,$A257),0)</f>
        <v>0</v>
      </c>
      <c r="I257">
        <f>IF(COUNTIFS(Registros!$A$2:$A$6000,"CS",Registros!$B$2:$B$6000,$A257)&gt;0,1,0)</f>
        <v>0</v>
      </c>
      <c r="J257">
        <f>IF($I257=1,SUMIFS(Registros!$I$2:$I$6000,Registros!$A$2:$A$6000,"CS",Registros!$B$2:$B$6000,$A257),0)</f>
        <v>0</v>
      </c>
      <c r="K257">
        <f>IF(COUNTIFS(Winback!$K$2:$K$300,$A257)&gt;0,1,0)</f>
        <v>0</v>
      </c>
      <c r="L257">
        <f>IF(AND($K257=1,LEFT($A257,3)="WB-"),SUMIFS(Winback!$D$2:$D$300,Winback!$K$2:$K$300,$A257),0)</f>
        <v>0</v>
      </c>
      <c r="M257">
        <f>IF(OR($E257=1,$G257=1,SUMIFS(Registros!$J$2:$J$6000,Registros!$B$2:$B$6000,$A257)&gt;0),1,0)</f>
        <v>1</v>
      </c>
      <c r="N257">
        <f>IF($J257&gt;0,1,IF(COUNTIFS(Registros!$A$2:$A$6000,"CS",Registros!$B$2:$B$6000,$A257,Registros!$K$2:$K$6000,"&lt;&gt;")&gt;0,1,0))</f>
        <v>0</v>
      </c>
      <c r="O257" t="str">
        <f t="shared" si="15"/>
        <v>SOLO MÓVIL</v>
      </c>
      <c r="P257" t="str">
        <f t="shared" si="16"/>
        <v>Ofrecer fijo + internet (FLBBTV)</v>
      </c>
      <c r="Q257">
        <f t="shared" si="17"/>
        <v>16.25</v>
      </c>
      <c r="R257" t="str">
        <f>IFERROR(VLOOKUP($A257,Registros!$B$2:$G$6000,6,0),IFERROR(INDEX(Winback!$C$2:$C$300,MATCH($A257,Winback!$K$2:$K$300,0)),""))</f>
        <v>Karla Mc Intryre</v>
      </c>
      <c r="S257" t="str">
        <f t="shared" si="18"/>
        <v>NP</v>
      </c>
      <c r="T257">
        <f t="shared" si="19"/>
        <v>1</v>
      </c>
    </row>
    <row r="258" spans="1:20" x14ac:dyDescent="0.35">
      <c r="A258" t="s">
        <v>1317</v>
      </c>
      <c r="B258" t="s">
        <v>1318</v>
      </c>
      <c r="C258" t="s">
        <v>1319</v>
      </c>
      <c r="D258" t="s">
        <v>1320</v>
      </c>
      <c r="E258">
        <f>IF(COUNTIFS(Registros!$A$2:$A$6000,"NP",Registros!$B$2:$B$6000,$A258)&gt;0,1,0)</f>
        <v>1</v>
      </c>
      <c r="F258">
        <f>IF($E258=1,SUMIFS(Registros!$F$2:$F$6000,Registros!$A$2:$A$6000,"NP",Registros!$B$2:$B$6000,$A258),0)</f>
        <v>42</v>
      </c>
      <c r="G258">
        <f>IF(COUNTIFS(Registros!$A$2:$A$6000,"MOV",Registros!$B$2:$B$6000,$A258)&gt;0,1,0)</f>
        <v>0</v>
      </c>
      <c r="H258">
        <f>IF($G258=1,SUMIFS(Registros!$F$2:$F$6000,Registros!$A$2:$A$6000,"MOV",Registros!$B$2:$B$6000,$A258),0)</f>
        <v>0</v>
      </c>
      <c r="I258">
        <f>IF(COUNTIFS(Registros!$A$2:$A$6000,"CS",Registros!$B$2:$B$6000,$A258)&gt;0,1,0)</f>
        <v>0</v>
      </c>
      <c r="J258">
        <f>IF($I258=1,SUMIFS(Registros!$I$2:$I$6000,Registros!$A$2:$A$6000,"CS",Registros!$B$2:$B$6000,$A258),0)</f>
        <v>0</v>
      </c>
      <c r="K258">
        <f>IF(COUNTIFS(Winback!$K$2:$K$300,$A258)&gt;0,1,0)</f>
        <v>0</v>
      </c>
      <c r="L258">
        <f>IF(AND($K258=1,LEFT($A258,3)="WB-"),SUMIFS(Winback!$D$2:$D$300,Winback!$K$2:$K$300,$A258),0)</f>
        <v>0</v>
      </c>
      <c r="M258">
        <f>IF(OR($E258=1,$G258=1,SUMIFS(Registros!$J$2:$J$6000,Registros!$B$2:$B$6000,$A258)&gt;0),1,0)</f>
        <v>1</v>
      </c>
      <c r="N258">
        <f>IF($J258&gt;0,1,IF(COUNTIFS(Registros!$A$2:$A$6000,"CS",Registros!$B$2:$B$6000,$A258,Registros!$K$2:$K$6000,"&lt;&gt;")&gt;0,1,0))</f>
        <v>0</v>
      </c>
      <c r="O258" t="str">
        <f t="shared" ref="O258:O321" si="20">IF(AND($K258=1,$E258=0,$G258=0,$I258=0),"WINBACK",IF(AND($M258=1,$N258&gt;0),"CONVERGENTE",IF($M258=1,"SOLO MÓVIL",IF($N258&gt;0,"SOLO FIJO / INTERNET","SIN SERVICIOS"))))</f>
        <v>SOLO MÓVIL</v>
      </c>
      <c r="P258" t="str">
        <f t="shared" ref="P258:P321" si="21">IF($O258="WINBACK","Recuperar (winback)",IF($O258="CONVERGENTE","Upgrade / más líneas",IF($O258="SOLO MÓVIL","Ofrecer fijo + internet (FLBBTV)",IF($O258="SOLO FIJO / INTERNET","Ofrecer línea móvil Nextphone","Oferta completa (móvil + fijo + internet)"))))</f>
        <v>Ofrecer fijo + internet (FLBBTV)</v>
      </c>
      <c r="Q258">
        <f t="shared" ref="Q258:Q321" si="22">$F258+$H258+$L258</f>
        <v>42</v>
      </c>
      <c r="R258" t="str">
        <f>IFERROR(VLOOKUP($A258,Registros!$B$2:$G$6000,6,0),IFERROR(INDEX(Winback!$C$2:$C$300,MATCH($A258,Winback!$K$2:$K$300,0)),""))</f>
        <v>Solanye Acuña</v>
      </c>
      <c r="S258" t="str">
        <f t="shared" ref="S258:S321" si="23">IF($E258=1,"NP","")&amp;IF($G258=1,"+MOV","")&amp;IF($I258=1,"+CS","")&amp;IF($K258=1,"+WB","")</f>
        <v>NP</v>
      </c>
      <c r="T258">
        <f t="shared" ref="T258:T321" si="24">$E258+$G258+$I258+$K258</f>
        <v>1</v>
      </c>
    </row>
    <row r="259" spans="1:20" x14ac:dyDescent="0.35">
      <c r="A259" t="s">
        <v>1322</v>
      </c>
      <c r="B259" t="s">
        <v>1323</v>
      </c>
      <c r="C259" t="s">
        <v>1324</v>
      </c>
      <c r="D259" t="s">
        <v>1325</v>
      </c>
      <c r="E259">
        <f>IF(COUNTIFS(Registros!$A$2:$A$6000,"NP",Registros!$B$2:$B$6000,$A259)&gt;0,1,0)</f>
        <v>1</v>
      </c>
      <c r="F259">
        <f>IF($E259=1,SUMIFS(Registros!$F$2:$F$6000,Registros!$A$2:$A$6000,"NP",Registros!$B$2:$B$6000,$A259),0)</f>
        <v>92</v>
      </c>
      <c r="G259">
        <f>IF(COUNTIFS(Registros!$A$2:$A$6000,"MOV",Registros!$B$2:$B$6000,$A259)&gt;0,1,0)</f>
        <v>0</v>
      </c>
      <c r="H259">
        <f>IF($G259=1,SUMIFS(Registros!$F$2:$F$6000,Registros!$A$2:$A$6000,"MOV",Registros!$B$2:$B$6000,$A259),0)</f>
        <v>0</v>
      </c>
      <c r="I259">
        <f>IF(COUNTIFS(Registros!$A$2:$A$6000,"CS",Registros!$B$2:$B$6000,$A259)&gt;0,1,0)</f>
        <v>0</v>
      </c>
      <c r="J259">
        <f>IF($I259=1,SUMIFS(Registros!$I$2:$I$6000,Registros!$A$2:$A$6000,"CS",Registros!$B$2:$B$6000,$A259),0)</f>
        <v>0</v>
      </c>
      <c r="K259">
        <f>IF(COUNTIFS(Winback!$K$2:$K$300,$A259)&gt;0,1,0)</f>
        <v>0</v>
      </c>
      <c r="L259">
        <f>IF(AND($K259=1,LEFT($A259,3)="WB-"),SUMIFS(Winback!$D$2:$D$300,Winback!$K$2:$K$300,$A259),0)</f>
        <v>0</v>
      </c>
      <c r="M259">
        <f>IF(OR($E259=1,$G259=1,SUMIFS(Registros!$J$2:$J$6000,Registros!$B$2:$B$6000,$A259)&gt;0),1,0)</f>
        <v>1</v>
      </c>
      <c r="N259">
        <f>IF($J259&gt;0,1,IF(COUNTIFS(Registros!$A$2:$A$6000,"CS",Registros!$B$2:$B$6000,$A259,Registros!$K$2:$K$6000,"&lt;&gt;")&gt;0,1,0))</f>
        <v>0</v>
      </c>
      <c r="O259" t="str">
        <f t="shared" si="20"/>
        <v>SOLO MÓVIL</v>
      </c>
      <c r="P259" t="str">
        <f t="shared" si="21"/>
        <v>Ofrecer fijo + internet (FLBBTV)</v>
      </c>
      <c r="Q259">
        <f t="shared" si="22"/>
        <v>92</v>
      </c>
      <c r="R259" t="str">
        <f>IFERROR(VLOOKUP($A259,Registros!$B$2:$G$6000,6,0),IFERROR(INDEX(Winback!$C$2:$C$300,MATCH($A259,Winback!$K$2:$K$300,0)),""))</f>
        <v>Michelle Zambrano</v>
      </c>
      <c r="S259" t="str">
        <f t="shared" si="23"/>
        <v>NP</v>
      </c>
      <c r="T259">
        <f t="shared" si="24"/>
        <v>1</v>
      </c>
    </row>
    <row r="260" spans="1:20" x14ac:dyDescent="0.35">
      <c r="A260" t="s">
        <v>1327</v>
      </c>
      <c r="B260" t="s">
        <v>1328</v>
      </c>
      <c r="C260" t="s">
        <v>1329</v>
      </c>
      <c r="D260" t="s">
        <v>1330</v>
      </c>
      <c r="E260">
        <f>IF(COUNTIFS(Registros!$A$2:$A$6000,"NP",Registros!$B$2:$B$6000,$A260)&gt;0,1,0)</f>
        <v>1</v>
      </c>
      <c r="F260">
        <f>IF($E260=1,SUMIFS(Registros!$F$2:$F$6000,Registros!$A$2:$A$6000,"NP",Registros!$B$2:$B$6000,$A260),0)</f>
        <v>18.23</v>
      </c>
      <c r="G260">
        <f>IF(COUNTIFS(Registros!$A$2:$A$6000,"MOV",Registros!$B$2:$B$6000,$A260)&gt;0,1,0)</f>
        <v>0</v>
      </c>
      <c r="H260">
        <f>IF($G260=1,SUMIFS(Registros!$F$2:$F$6000,Registros!$A$2:$A$6000,"MOV",Registros!$B$2:$B$6000,$A260),0)</f>
        <v>0</v>
      </c>
      <c r="I260">
        <f>IF(COUNTIFS(Registros!$A$2:$A$6000,"CS",Registros!$B$2:$B$6000,$A260)&gt;0,1,0)</f>
        <v>0</v>
      </c>
      <c r="J260">
        <f>IF($I260=1,SUMIFS(Registros!$I$2:$I$6000,Registros!$A$2:$A$6000,"CS",Registros!$B$2:$B$6000,$A260),0)</f>
        <v>0</v>
      </c>
      <c r="K260">
        <f>IF(COUNTIFS(Winback!$K$2:$K$300,$A260)&gt;0,1,0)</f>
        <v>0</v>
      </c>
      <c r="L260">
        <f>IF(AND($K260=1,LEFT($A260,3)="WB-"),SUMIFS(Winback!$D$2:$D$300,Winback!$K$2:$K$300,$A260),0)</f>
        <v>0</v>
      </c>
      <c r="M260">
        <f>IF(OR($E260=1,$G260=1,SUMIFS(Registros!$J$2:$J$6000,Registros!$B$2:$B$6000,$A260)&gt;0),1,0)</f>
        <v>1</v>
      </c>
      <c r="N260">
        <f>IF($J260&gt;0,1,IF(COUNTIFS(Registros!$A$2:$A$6000,"CS",Registros!$B$2:$B$6000,$A260,Registros!$K$2:$K$6000,"&lt;&gt;")&gt;0,1,0))</f>
        <v>0</v>
      </c>
      <c r="O260" t="str">
        <f t="shared" si="20"/>
        <v>SOLO MÓVIL</v>
      </c>
      <c r="P260" t="str">
        <f t="shared" si="21"/>
        <v>Ofrecer fijo + internet (FLBBTV)</v>
      </c>
      <c r="Q260">
        <f t="shared" si="22"/>
        <v>18.23</v>
      </c>
      <c r="R260" t="str">
        <f>IFERROR(VLOOKUP($A260,Registros!$B$2:$G$6000,6,0),IFERROR(INDEX(Winback!$C$2:$C$300,MATCH($A260,Winback!$K$2:$K$300,0)),""))</f>
        <v>Ines Lizbeth Trujillo</v>
      </c>
      <c r="S260" t="str">
        <f t="shared" si="23"/>
        <v>NP</v>
      </c>
      <c r="T260">
        <f t="shared" si="24"/>
        <v>1</v>
      </c>
    </row>
    <row r="261" spans="1:20" x14ac:dyDescent="0.35">
      <c r="A261" t="s">
        <v>1331</v>
      </c>
      <c r="B261" t="s">
        <v>1332</v>
      </c>
      <c r="C261" t="s">
        <v>1333</v>
      </c>
      <c r="D261" t="s">
        <v>1334</v>
      </c>
      <c r="E261">
        <f>IF(COUNTIFS(Registros!$A$2:$A$6000,"NP",Registros!$B$2:$B$6000,$A261)&gt;0,1,0)</f>
        <v>1</v>
      </c>
      <c r="F261">
        <f>IF($E261=1,SUMIFS(Registros!$F$2:$F$6000,Registros!$A$2:$A$6000,"NP",Registros!$B$2:$B$6000,$A261),0)</f>
        <v>20</v>
      </c>
      <c r="G261">
        <f>IF(COUNTIFS(Registros!$A$2:$A$6000,"MOV",Registros!$B$2:$B$6000,$A261)&gt;0,1,0)</f>
        <v>0</v>
      </c>
      <c r="H261">
        <f>IF($G261=1,SUMIFS(Registros!$F$2:$F$6000,Registros!$A$2:$A$6000,"MOV",Registros!$B$2:$B$6000,$A261),0)</f>
        <v>0</v>
      </c>
      <c r="I261">
        <f>IF(COUNTIFS(Registros!$A$2:$A$6000,"CS",Registros!$B$2:$B$6000,$A261)&gt;0,1,0)</f>
        <v>0</v>
      </c>
      <c r="J261">
        <f>IF($I261=1,SUMIFS(Registros!$I$2:$I$6000,Registros!$A$2:$A$6000,"CS",Registros!$B$2:$B$6000,$A261),0)</f>
        <v>0</v>
      </c>
      <c r="K261">
        <f>IF(COUNTIFS(Winback!$K$2:$K$300,$A261)&gt;0,1,0)</f>
        <v>0</v>
      </c>
      <c r="L261">
        <f>IF(AND($K261=1,LEFT($A261,3)="WB-"),SUMIFS(Winback!$D$2:$D$300,Winback!$K$2:$K$300,$A261),0)</f>
        <v>0</v>
      </c>
      <c r="M261">
        <f>IF(OR($E261=1,$G261=1,SUMIFS(Registros!$J$2:$J$6000,Registros!$B$2:$B$6000,$A261)&gt;0),1,0)</f>
        <v>1</v>
      </c>
      <c r="N261">
        <f>IF($J261&gt;0,1,IF(COUNTIFS(Registros!$A$2:$A$6000,"CS",Registros!$B$2:$B$6000,$A261,Registros!$K$2:$K$6000,"&lt;&gt;")&gt;0,1,0))</f>
        <v>0</v>
      </c>
      <c r="O261" t="str">
        <f t="shared" si="20"/>
        <v>SOLO MÓVIL</v>
      </c>
      <c r="P261" t="str">
        <f t="shared" si="21"/>
        <v>Ofrecer fijo + internet (FLBBTV)</v>
      </c>
      <c r="Q261">
        <f t="shared" si="22"/>
        <v>20</v>
      </c>
      <c r="R261" t="str">
        <f>IFERROR(VLOOKUP($A261,Registros!$B$2:$G$6000,6,0),IFERROR(INDEX(Winback!$C$2:$C$300,MATCH($A261,Winback!$K$2:$K$300,0)),""))</f>
        <v>Alejandra Mabel Hawkins</v>
      </c>
      <c r="S261" t="str">
        <f t="shared" si="23"/>
        <v>NP</v>
      </c>
      <c r="T261">
        <f t="shared" si="24"/>
        <v>1</v>
      </c>
    </row>
    <row r="262" spans="1:20" x14ac:dyDescent="0.35">
      <c r="A262" t="s">
        <v>1336</v>
      </c>
      <c r="B262" t="s">
        <v>1337</v>
      </c>
      <c r="C262" t="s">
        <v>1338</v>
      </c>
      <c r="D262" t="s">
        <v>1339</v>
      </c>
      <c r="E262">
        <f>IF(COUNTIFS(Registros!$A$2:$A$6000,"NP",Registros!$B$2:$B$6000,$A262)&gt;0,1,0)</f>
        <v>1</v>
      </c>
      <c r="F262">
        <f>IF($E262=1,SUMIFS(Registros!$F$2:$F$6000,Registros!$A$2:$A$6000,"NP",Registros!$B$2:$B$6000,$A262),0)</f>
        <v>16.940000000000001</v>
      </c>
      <c r="G262">
        <f>IF(COUNTIFS(Registros!$A$2:$A$6000,"MOV",Registros!$B$2:$B$6000,$A262)&gt;0,1,0)</f>
        <v>0</v>
      </c>
      <c r="H262">
        <f>IF($G262=1,SUMIFS(Registros!$F$2:$F$6000,Registros!$A$2:$A$6000,"MOV",Registros!$B$2:$B$6000,$A262),0)</f>
        <v>0</v>
      </c>
      <c r="I262">
        <f>IF(COUNTIFS(Registros!$A$2:$A$6000,"CS",Registros!$B$2:$B$6000,$A262)&gt;0,1,0)</f>
        <v>0</v>
      </c>
      <c r="J262">
        <f>IF($I262=1,SUMIFS(Registros!$I$2:$I$6000,Registros!$A$2:$A$6000,"CS",Registros!$B$2:$B$6000,$A262),0)</f>
        <v>0</v>
      </c>
      <c r="K262">
        <f>IF(COUNTIFS(Winback!$K$2:$K$300,$A262)&gt;0,1,0)</f>
        <v>0</v>
      </c>
      <c r="L262">
        <f>IF(AND($K262=1,LEFT($A262,3)="WB-"),SUMIFS(Winback!$D$2:$D$300,Winback!$K$2:$K$300,$A262),0)</f>
        <v>0</v>
      </c>
      <c r="M262">
        <f>IF(OR($E262=1,$G262=1,SUMIFS(Registros!$J$2:$J$6000,Registros!$B$2:$B$6000,$A262)&gt;0),1,0)</f>
        <v>1</v>
      </c>
      <c r="N262">
        <f>IF($J262&gt;0,1,IF(COUNTIFS(Registros!$A$2:$A$6000,"CS",Registros!$B$2:$B$6000,$A262,Registros!$K$2:$K$6000,"&lt;&gt;")&gt;0,1,0))</f>
        <v>0</v>
      </c>
      <c r="O262" t="str">
        <f t="shared" si="20"/>
        <v>SOLO MÓVIL</v>
      </c>
      <c r="P262" t="str">
        <f t="shared" si="21"/>
        <v>Ofrecer fijo + internet (FLBBTV)</v>
      </c>
      <c r="Q262">
        <f t="shared" si="22"/>
        <v>16.940000000000001</v>
      </c>
      <c r="R262" t="str">
        <f>IFERROR(VLOOKUP($A262,Registros!$B$2:$G$6000,6,0),IFERROR(INDEX(Winback!$C$2:$C$300,MATCH($A262,Winback!$K$2:$K$300,0)),""))</f>
        <v>Maria Fernanda</v>
      </c>
      <c r="S262" t="str">
        <f t="shared" si="23"/>
        <v>NP</v>
      </c>
      <c r="T262">
        <f t="shared" si="24"/>
        <v>1</v>
      </c>
    </row>
    <row r="263" spans="1:20" x14ac:dyDescent="0.35">
      <c r="A263" t="s">
        <v>1340</v>
      </c>
      <c r="B263" t="s">
        <v>1341</v>
      </c>
      <c r="C263" t="s">
        <v>1342</v>
      </c>
      <c r="D263" t="s">
        <v>1343</v>
      </c>
      <c r="E263">
        <f>IF(COUNTIFS(Registros!$A$2:$A$6000,"NP",Registros!$B$2:$B$6000,$A263)&gt;0,1,0)</f>
        <v>1</v>
      </c>
      <c r="F263">
        <f>IF($E263=1,SUMIFS(Registros!$F$2:$F$6000,Registros!$A$2:$A$6000,"NP",Registros!$B$2:$B$6000,$A263),0)</f>
        <v>15</v>
      </c>
      <c r="G263">
        <f>IF(COUNTIFS(Registros!$A$2:$A$6000,"MOV",Registros!$B$2:$B$6000,$A263)&gt;0,1,0)</f>
        <v>0</v>
      </c>
      <c r="H263">
        <f>IF($G263=1,SUMIFS(Registros!$F$2:$F$6000,Registros!$A$2:$A$6000,"MOV",Registros!$B$2:$B$6000,$A263),0)</f>
        <v>0</v>
      </c>
      <c r="I263">
        <f>IF(COUNTIFS(Registros!$A$2:$A$6000,"CS",Registros!$B$2:$B$6000,$A263)&gt;0,1,0)</f>
        <v>0</v>
      </c>
      <c r="J263">
        <f>IF($I263=1,SUMIFS(Registros!$I$2:$I$6000,Registros!$A$2:$A$6000,"CS",Registros!$B$2:$B$6000,$A263),0)</f>
        <v>0</v>
      </c>
      <c r="K263">
        <f>IF(COUNTIFS(Winback!$K$2:$K$300,$A263)&gt;0,1,0)</f>
        <v>0</v>
      </c>
      <c r="L263">
        <f>IF(AND($K263=1,LEFT($A263,3)="WB-"),SUMIFS(Winback!$D$2:$D$300,Winback!$K$2:$K$300,$A263),0)</f>
        <v>0</v>
      </c>
      <c r="M263">
        <f>IF(OR($E263=1,$G263=1,SUMIFS(Registros!$J$2:$J$6000,Registros!$B$2:$B$6000,$A263)&gt;0),1,0)</f>
        <v>1</v>
      </c>
      <c r="N263">
        <f>IF($J263&gt;0,1,IF(COUNTIFS(Registros!$A$2:$A$6000,"CS",Registros!$B$2:$B$6000,$A263,Registros!$K$2:$K$6000,"&lt;&gt;")&gt;0,1,0))</f>
        <v>0</v>
      </c>
      <c r="O263" t="str">
        <f t="shared" si="20"/>
        <v>SOLO MÓVIL</v>
      </c>
      <c r="P263" t="str">
        <f t="shared" si="21"/>
        <v>Ofrecer fijo + internet (FLBBTV)</v>
      </c>
      <c r="Q263">
        <f t="shared" si="22"/>
        <v>15</v>
      </c>
      <c r="R263" t="str">
        <f>IFERROR(VLOOKUP($A263,Registros!$B$2:$G$6000,6,0),IFERROR(INDEX(Winback!$C$2:$C$300,MATCH($A263,Winback!$K$2:$K$300,0)),""))</f>
        <v>Yarelis Tulloch</v>
      </c>
      <c r="S263" t="str">
        <f t="shared" si="23"/>
        <v>NP</v>
      </c>
      <c r="T263">
        <f t="shared" si="24"/>
        <v>1</v>
      </c>
    </row>
    <row r="264" spans="1:20" x14ac:dyDescent="0.35">
      <c r="A264" t="s">
        <v>1345</v>
      </c>
      <c r="B264" t="s">
        <v>1346</v>
      </c>
      <c r="C264" t="s">
        <v>1347</v>
      </c>
      <c r="D264" t="s">
        <v>1348</v>
      </c>
      <c r="E264">
        <f>IF(COUNTIFS(Registros!$A$2:$A$6000,"NP",Registros!$B$2:$B$6000,$A264)&gt;0,1,0)</f>
        <v>1</v>
      </c>
      <c r="F264">
        <f>IF($E264=1,SUMIFS(Registros!$F$2:$F$6000,Registros!$A$2:$A$6000,"NP",Registros!$B$2:$B$6000,$A264),0)</f>
        <v>65.25</v>
      </c>
      <c r="G264">
        <f>IF(COUNTIFS(Registros!$A$2:$A$6000,"MOV",Registros!$B$2:$B$6000,$A264)&gt;0,1,0)</f>
        <v>0</v>
      </c>
      <c r="H264">
        <f>IF($G264=1,SUMIFS(Registros!$F$2:$F$6000,Registros!$A$2:$A$6000,"MOV",Registros!$B$2:$B$6000,$A264),0)</f>
        <v>0</v>
      </c>
      <c r="I264">
        <f>IF(COUNTIFS(Registros!$A$2:$A$6000,"CS",Registros!$B$2:$B$6000,$A264)&gt;0,1,0)</f>
        <v>0</v>
      </c>
      <c r="J264">
        <f>IF($I264=1,SUMIFS(Registros!$I$2:$I$6000,Registros!$A$2:$A$6000,"CS",Registros!$B$2:$B$6000,$A264),0)</f>
        <v>0</v>
      </c>
      <c r="K264">
        <f>IF(COUNTIFS(Winback!$K$2:$K$300,$A264)&gt;0,1,0)</f>
        <v>0</v>
      </c>
      <c r="L264">
        <f>IF(AND($K264=1,LEFT($A264,3)="WB-"),SUMIFS(Winback!$D$2:$D$300,Winback!$K$2:$K$300,$A264),0)</f>
        <v>0</v>
      </c>
      <c r="M264">
        <f>IF(OR($E264=1,$G264=1,SUMIFS(Registros!$J$2:$J$6000,Registros!$B$2:$B$6000,$A264)&gt;0),1,0)</f>
        <v>1</v>
      </c>
      <c r="N264">
        <f>IF($J264&gt;0,1,IF(COUNTIFS(Registros!$A$2:$A$6000,"CS",Registros!$B$2:$B$6000,$A264,Registros!$K$2:$K$6000,"&lt;&gt;")&gt;0,1,0))</f>
        <v>0</v>
      </c>
      <c r="O264" t="str">
        <f t="shared" si="20"/>
        <v>SOLO MÓVIL</v>
      </c>
      <c r="P264" t="str">
        <f t="shared" si="21"/>
        <v>Ofrecer fijo + internet (FLBBTV)</v>
      </c>
      <c r="Q264">
        <f t="shared" si="22"/>
        <v>65.25</v>
      </c>
      <c r="R264" t="str">
        <f>IFERROR(VLOOKUP($A264,Registros!$B$2:$G$6000,6,0),IFERROR(INDEX(Winback!$C$2:$C$300,MATCH($A264,Winback!$K$2:$K$300,0)),""))</f>
        <v>Abril Aparicio</v>
      </c>
      <c r="S264" t="str">
        <f t="shared" si="23"/>
        <v>NP</v>
      </c>
      <c r="T264">
        <f t="shared" si="24"/>
        <v>1</v>
      </c>
    </row>
    <row r="265" spans="1:20" x14ac:dyDescent="0.35">
      <c r="A265" t="s">
        <v>1350</v>
      </c>
      <c r="B265" t="s">
        <v>1351</v>
      </c>
      <c r="C265" t="s">
        <v>1352</v>
      </c>
      <c r="D265" t="s">
        <v>1353</v>
      </c>
      <c r="E265">
        <f>IF(COUNTIFS(Registros!$A$2:$A$6000,"NP",Registros!$B$2:$B$6000,$A265)&gt;0,1,0)</f>
        <v>1</v>
      </c>
      <c r="F265">
        <f>IF($E265=1,SUMIFS(Registros!$F$2:$F$6000,Registros!$A$2:$A$6000,"NP",Registros!$B$2:$B$6000,$A265),0)</f>
        <v>16.25</v>
      </c>
      <c r="G265">
        <f>IF(COUNTIFS(Registros!$A$2:$A$6000,"MOV",Registros!$B$2:$B$6000,$A265)&gt;0,1,0)</f>
        <v>0</v>
      </c>
      <c r="H265">
        <f>IF($G265=1,SUMIFS(Registros!$F$2:$F$6000,Registros!$A$2:$A$6000,"MOV",Registros!$B$2:$B$6000,$A265),0)</f>
        <v>0</v>
      </c>
      <c r="I265">
        <f>IF(COUNTIFS(Registros!$A$2:$A$6000,"CS",Registros!$B$2:$B$6000,$A265)&gt;0,1,0)</f>
        <v>0</v>
      </c>
      <c r="J265">
        <f>IF($I265=1,SUMIFS(Registros!$I$2:$I$6000,Registros!$A$2:$A$6000,"CS",Registros!$B$2:$B$6000,$A265),0)</f>
        <v>0</v>
      </c>
      <c r="K265">
        <f>IF(COUNTIFS(Winback!$K$2:$K$300,$A265)&gt;0,1,0)</f>
        <v>0</v>
      </c>
      <c r="L265">
        <f>IF(AND($K265=1,LEFT($A265,3)="WB-"),SUMIFS(Winback!$D$2:$D$300,Winback!$K$2:$K$300,$A265),0)</f>
        <v>0</v>
      </c>
      <c r="M265">
        <f>IF(OR($E265=1,$G265=1,SUMIFS(Registros!$J$2:$J$6000,Registros!$B$2:$B$6000,$A265)&gt;0),1,0)</f>
        <v>1</v>
      </c>
      <c r="N265">
        <f>IF($J265&gt;0,1,IF(COUNTIFS(Registros!$A$2:$A$6000,"CS",Registros!$B$2:$B$6000,$A265,Registros!$K$2:$K$6000,"&lt;&gt;")&gt;0,1,0))</f>
        <v>0</v>
      </c>
      <c r="O265" t="str">
        <f t="shared" si="20"/>
        <v>SOLO MÓVIL</v>
      </c>
      <c r="P265" t="str">
        <f t="shared" si="21"/>
        <v>Ofrecer fijo + internet (FLBBTV)</v>
      </c>
      <c r="Q265">
        <f t="shared" si="22"/>
        <v>16.25</v>
      </c>
      <c r="R265" t="str">
        <f>IFERROR(VLOOKUP($A265,Registros!$B$2:$G$6000,6,0),IFERROR(INDEX(Winback!$C$2:$C$300,MATCH($A265,Winback!$K$2:$K$300,0)),""))</f>
        <v>Yariela Galarce</v>
      </c>
      <c r="S265" t="str">
        <f t="shared" si="23"/>
        <v>NP</v>
      </c>
      <c r="T265">
        <f t="shared" si="24"/>
        <v>1</v>
      </c>
    </row>
    <row r="266" spans="1:20" x14ac:dyDescent="0.35">
      <c r="A266" t="s">
        <v>1355</v>
      </c>
      <c r="B266" t="s">
        <v>1356</v>
      </c>
      <c r="C266" t="s">
        <v>1357</v>
      </c>
      <c r="D266" t="s">
        <v>1358</v>
      </c>
      <c r="E266">
        <f>IF(COUNTIFS(Registros!$A$2:$A$6000,"NP",Registros!$B$2:$B$6000,$A266)&gt;0,1,0)</f>
        <v>1</v>
      </c>
      <c r="F266">
        <f>IF($E266=1,SUMIFS(Registros!$F$2:$F$6000,Registros!$A$2:$A$6000,"NP",Registros!$B$2:$B$6000,$A266),0)</f>
        <v>15</v>
      </c>
      <c r="G266">
        <f>IF(COUNTIFS(Registros!$A$2:$A$6000,"MOV",Registros!$B$2:$B$6000,$A266)&gt;0,1,0)</f>
        <v>0</v>
      </c>
      <c r="H266">
        <f>IF($G266=1,SUMIFS(Registros!$F$2:$F$6000,Registros!$A$2:$A$6000,"MOV",Registros!$B$2:$B$6000,$A266),0)</f>
        <v>0</v>
      </c>
      <c r="I266">
        <f>IF(COUNTIFS(Registros!$A$2:$A$6000,"CS",Registros!$B$2:$B$6000,$A266)&gt;0,1,0)</f>
        <v>0</v>
      </c>
      <c r="J266">
        <f>IF($I266=1,SUMIFS(Registros!$I$2:$I$6000,Registros!$A$2:$A$6000,"CS",Registros!$B$2:$B$6000,$A266),0)</f>
        <v>0</v>
      </c>
      <c r="K266">
        <f>IF(COUNTIFS(Winback!$K$2:$K$300,$A266)&gt;0,1,0)</f>
        <v>0</v>
      </c>
      <c r="L266">
        <f>IF(AND($K266=1,LEFT($A266,3)="WB-"),SUMIFS(Winback!$D$2:$D$300,Winback!$K$2:$K$300,$A266),0)</f>
        <v>0</v>
      </c>
      <c r="M266">
        <f>IF(OR($E266=1,$G266=1,SUMIFS(Registros!$J$2:$J$6000,Registros!$B$2:$B$6000,$A266)&gt;0),1,0)</f>
        <v>1</v>
      </c>
      <c r="N266">
        <f>IF($J266&gt;0,1,IF(COUNTIFS(Registros!$A$2:$A$6000,"CS",Registros!$B$2:$B$6000,$A266,Registros!$K$2:$K$6000,"&lt;&gt;")&gt;0,1,0))</f>
        <v>0</v>
      </c>
      <c r="O266" t="str">
        <f t="shared" si="20"/>
        <v>SOLO MÓVIL</v>
      </c>
      <c r="P266" t="str">
        <f t="shared" si="21"/>
        <v>Ofrecer fijo + internet (FLBBTV)</v>
      </c>
      <c r="Q266">
        <f t="shared" si="22"/>
        <v>15</v>
      </c>
      <c r="R266" t="str">
        <f>IFERROR(VLOOKUP($A266,Registros!$B$2:$G$6000,6,0),IFERROR(INDEX(Winback!$C$2:$C$300,MATCH($A266,Winback!$K$2:$K$300,0)),""))</f>
        <v>Nailyn Martinez</v>
      </c>
      <c r="S266" t="str">
        <f t="shared" si="23"/>
        <v>NP</v>
      </c>
      <c r="T266">
        <f t="shared" si="24"/>
        <v>1</v>
      </c>
    </row>
    <row r="267" spans="1:20" x14ac:dyDescent="0.35">
      <c r="A267" t="s">
        <v>1360</v>
      </c>
      <c r="B267" t="s">
        <v>1361</v>
      </c>
      <c r="C267" t="s">
        <v>1362</v>
      </c>
      <c r="D267" t="s">
        <v>1363</v>
      </c>
      <c r="E267">
        <f>IF(COUNTIFS(Registros!$A$2:$A$6000,"NP",Registros!$B$2:$B$6000,$A267)&gt;0,1,0)</f>
        <v>1</v>
      </c>
      <c r="F267">
        <f>IF($E267=1,SUMIFS(Registros!$F$2:$F$6000,Registros!$A$2:$A$6000,"NP",Registros!$B$2:$B$6000,$A267),0)</f>
        <v>15</v>
      </c>
      <c r="G267">
        <f>IF(COUNTIFS(Registros!$A$2:$A$6000,"MOV",Registros!$B$2:$B$6000,$A267)&gt;0,1,0)</f>
        <v>0</v>
      </c>
      <c r="H267">
        <f>IF($G267=1,SUMIFS(Registros!$F$2:$F$6000,Registros!$A$2:$A$6000,"MOV",Registros!$B$2:$B$6000,$A267),0)</f>
        <v>0</v>
      </c>
      <c r="I267">
        <f>IF(COUNTIFS(Registros!$A$2:$A$6000,"CS",Registros!$B$2:$B$6000,$A267)&gt;0,1,0)</f>
        <v>0</v>
      </c>
      <c r="J267">
        <f>IF($I267=1,SUMIFS(Registros!$I$2:$I$6000,Registros!$A$2:$A$6000,"CS",Registros!$B$2:$B$6000,$A267),0)</f>
        <v>0</v>
      </c>
      <c r="K267">
        <f>IF(COUNTIFS(Winback!$K$2:$K$300,$A267)&gt;0,1,0)</f>
        <v>0</v>
      </c>
      <c r="L267">
        <f>IF(AND($K267=1,LEFT($A267,3)="WB-"),SUMIFS(Winback!$D$2:$D$300,Winback!$K$2:$K$300,$A267),0)</f>
        <v>0</v>
      </c>
      <c r="M267">
        <f>IF(OR($E267=1,$G267=1,SUMIFS(Registros!$J$2:$J$6000,Registros!$B$2:$B$6000,$A267)&gt;0),1,0)</f>
        <v>1</v>
      </c>
      <c r="N267">
        <f>IF($J267&gt;0,1,IF(COUNTIFS(Registros!$A$2:$A$6000,"CS",Registros!$B$2:$B$6000,$A267,Registros!$K$2:$K$6000,"&lt;&gt;")&gt;0,1,0))</f>
        <v>0</v>
      </c>
      <c r="O267" t="str">
        <f t="shared" si="20"/>
        <v>SOLO MÓVIL</v>
      </c>
      <c r="P267" t="str">
        <f t="shared" si="21"/>
        <v>Ofrecer fijo + internet (FLBBTV)</v>
      </c>
      <c r="Q267">
        <f t="shared" si="22"/>
        <v>15</v>
      </c>
      <c r="R267" t="str">
        <f>IFERROR(VLOOKUP($A267,Registros!$B$2:$G$6000,6,0),IFERROR(INDEX(Winback!$C$2:$C$300,MATCH($A267,Winback!$K$2:$K$300,0)),""))</f>
        <v>Yamali Rodriguez</v>
      </c>
      <c r="S267" t="str">
        <f t="shared" si="23"/>
        <v>NP</v>
      </c>
      <c r="T267">
        <f t="shared" si="24"/>
        <v>1</v>
      </c>
    </row>
    <row r="268" spans="1:20" x14ac:dyDescent="0.35">
      <c r="A268" t="s">
        <v>1365</v>
      </c>
      <c r="B268" t="s">
        <v>1366</v>
      </c>
      <c r="C268" t="s">
        <v>1367</v>
      </c>
      <c r="D268" t="s">
        <v>1368</v>
      </c>
      <c r="E268">
        <f>IF(COUNTIFS(Registros!$A$2:$A$6000,"NP",Registros!$B$2:$B$6000,$A268)&gt;0,1,0)</f>
        <v>1</v>
      </c>
      <c r="F268">
        <f>IF($E268=1,SUMIFS(Registros!$F$2:$F$6000,Registros!$A$2:$A$6000,"NP",Registros!$B$2:$B$6000,$A268),0)</f>
        <v>15</v>
      </c>
      <c r="G268">
        <f>IF(COUNTIFS(Registros!$A$2:$A$6000,"MOV",Registros!$B$2:$B$6000,$A268)&gt;0,1,0)</f>
        <v>0</v>
      </c>
      <c r="H268">
        <f>IF($G268=1,SUMIFS(Registros!$F$2:$F$6000,Registros!$A$2:$A$6000,"MOV",Registros!$B$2:$B$6000,$A268),0)</f>
        <v>0</v>
      </c>
      <c r="I268">
        <f>IF(COUNTIFS(Registros!$A$2:$A$6000,"CS",Registros!$B$2:$B$6000,$A268)&gt;0,1,0)</f>
        <v>0</v>
      </c>
      <c r="J268">
        <f>IF($I268=1,SUMIFS(Registros!$I$2:$I$6000,Registros!$A$2:$A$6000,"CS",Registros!$B$2:$B$6000,$A268),0)</f>
        <v>0</v>
      </c>
      <c r="K268">
        <f>IF(COUNTIFS(Winback!$K$2:$K$300,$A268)&gt;0,1,0)</f>
        <v>0</v>
      </c>
      <c r="L268">
        <f>IF(AND($K268=1,LEFT($A268,3)="WB-"),SUMIFS(Winback!$D$2:$D$300,Winback!$K$2:$K$300,$A268),0)</f>
        <v>0</v>
      </c>
      <c r="M268">
        <f>IF(OR($E268=1,$G268=1,SUMIFS(Registros!$J$2:$J$6000,Registros!$B$2:$B$6000,$A268)&gt;0),1,0)</f>
        <v>1</v>
      </c>
      <c r="N268">
        <f>IF($J268&gt;0,1,IF(COUNTIFS(Registros!$A$2:$A$6000,"CS",Registros!$B$2:$B$6000,$A268,Registros!$K$2:$K$6000,"&lt;&gt;")&gt;0,1,0))</f>
        <v>0</v>
      </c>
      <c r="O268" t="str">
        <f t="shared" si="20"/>
        <v>SOLO MÓVIL</v>
      </c>
      <c r="P268" t="str">
        <f t="shared" si="21"/>
        <v>Ofrecer fijo + internet (FLBBTV)</v>
      </c>
      <c r="Q268">
        <f t="shared" si="22"/>
        <v>15</v>
      </c>
      <c r="R268" t="str">
        <f>IFERROR(VLOOKUP($A268,Registros!$B$2:$G$6000,6,0),IFERROR(INDEX(Winback!$C$2:$C$300,MATCH($A268,Winback!$K$2:$K$300,0)),""))</f>
        <v>Osiris Aguilar</v>
      </c>
      <c r="S268" t="str">
        <f t="shared" si="23"/>
        <v>NP</v>
      </c>
      <c r="T268">
        <f t="shared" si="24"/>
        <v>1</v>
      </c>
    </row>
    <row r="269" spans="1:20" x14ac:dyDescent="0.35">
      <c r="A269" t="s">
        <v>1370</v>
      </c>
      <c r="B269" t="s">
        <v>1371</v>
      </c>
      <c r="C269" t="s">
        <v>1372</v>
      </c>
      <c r="D269" t="s">
        <v>1373</v>
      </c>
      <c r="E269">
        <f>IF(COUNTIFS(Registros!$A$2:$A$6000,"NP",Registros!$B$2:$B$6000,$A269)&gt;0,1,0)</f>
        <v>1</v>
      </c>
      <c r="F269">
        <f>IF($E269=1,SUMIFS(Registros!$F$2:$F$6000,Registros!$A$2:$A$6000,"NP",Registros!$B$2:$B$6000,$A269),0)</f>
        <v>15</v>
      </c>
      <c r="G269">
        <f>IF(COUNTIFS(Registros!$A$2:$A$6000,"MOV",Registros!$B$2:$B$6000,$A269)&gt;0,1,0)</f>
        <v>0</v>
      </c>
      <c r="H269">
        <f>IF($G269=1,SUMIFS(Registros!$F$2:$F$6000,Registros!$A$2:$A$6000,"MOV",Registros!$B$2:$B$6000,$A269),0)</f>
        <v>0</v>
      </c>
      <c r="I269">
        <f>IF(COUNTIFS(Registros!$A$2:$A$6000,"CS",Registros!$B$2:$B$6000,$A269)&gt;0,1,0)</f>
        <v>0</v>
      </c>
      <c r="J269">
        <f>IF($I269=1,SUMIFS(Registros!$I$2:$I$6000,Registros!$A$2:$A$6000,"CS",Registros!$B$2:$B$6000,$A269),0)</f>
        <v>0</v>
      </c>
      <c r="K269">
        <f>IF(COUNTIFS(Winback!$K$2:$K$300,$A269)&gt;0,1,0)</f>
        <v>0</v>
      </c>
      <c r="L269">
        <f>IF(AND($K269=1,LEFT($A269,3)="WB-"),SUMIFS(Winback!$D$2:$D$300,Winback!$K$2:$K$300,$A269),0)</f>
        <v>0</v>
      </c>
      <c r="M269">
        <f>IF(OR($E269=1,$G269=1,SUMIFS(Registros!$J$2:$J$6000,Registros!$B$2:$B$6000,$A269)&gt;0),1,0)</f>
        <v>1</v>
      </c>
      <c r="N269">
        <f>IF($J269&gt;0,1,IF(COUNTIFS(Registros!$A$2:$A$6000,"CS",Registros!$B$2:$B$6000,$A269,Registros!$K$2:$K$6000,"&lt;&gt;")&gt;0,1,0))</f>
        <v>0</v>
      </c>
      <c r="O269" t="str">
        <f t="shared" si="20"/>
        <v>SOLO MÓVIL</v>
      </c>
      <c r="P269" t="str">
        <f t="shared" si="21"/>
        <v>Ofrecer fijo + internet (FLBBTV)</v>
      </c>
      <c r="Q269">
        <f t="shared" si="22"/>
        <v>15</v>
      </c>
      <c r="R269" t="str">
        <f>IFERROR(VLOOKUP($A269,Registros!$B$2:$G$6000,6,0),IFERROR(INDEX(Winback!$C$2:$C$300,MATCH($A269,Winback!$K$2:$K$300,0)),""))</f>
        <v>Karla Mc Intryre</v>
      </c>
      <c r="S269" t="str">
        <f t="shared" si="23"/>
        <v>NP</v>
      </c>
      <c r="T269">
        <f t="shared" si="24"/>
        <v>1</v>
      </c>
    </row>
    <row r="270" spans="1:20" x14ac:dyDescent="0.35">
      <c r="A270" t="s">
        <v>1375</v>
      </c>
      <c r="B270" t="s">
        <v>1376</v>
      </c>
      <c r="C270" t="s">
        <v>1377</v>
      </c>
      <c r="D270" t="s">
        <v>1378</v>
      </c>
      <c r="E270">
        <f>IF(COUNTIFS(Registros!$A$2:$A$6000,"NP",Registros!$B$2:$B$6000,$A270)&gt;0,1,0)</f>
        <v>1</v>
      </c>
      <c r="F270">
        <f>IF($E270=1,SUMIFS(Registros!$F$2:$F$6000,Registros!$A$2:$A$6000,"NP",Registros!$B$2:$B$6000,$A270),0)</f>
        <v>15</v>
      </c>
      <c r="G270">
        <f>IF(COUNTIFS(Registros!$A$2:$A$6000,"MOV",Registros!$B$2:$B$6000,$A270)&gt;0,1,0)</f>
        <v>0</v>
      </c>
      <c r="H270">
        <f>IF($G270=1,SUMIFS(Registros!$F$2:$F$6000,Registros!$A$2:$A$6000,"MOV",Registros!$B$2:$B$6000,$A270),0)</f>
        <v>0</v>
      </c>
      <c r="I270">
        <f>IF(COUNTIFS(Registros!$A$2:$A$6000,"CS",Registros!$B$2:$B$6000,$A270)&gt;0,1,0)</f>
        <v>0</v>
      </c>
      <c r="J270">
        <f>IF($I270=1,SUMIFS(Registros!$I$2:$I$6000,Registros!$A$2:$A$6000,"CS",Registros!$B$2:$B$6000,$A270),0)</f>
        <v>0</v>
      </c>
      <c r="K270">
        <f>IF(COUNTIFS(Winback!$K$2:$K$300,$A270)&gt;0,1,0)</f>
        <v>0</v>
      </c>
      <c r="L270">
        <f>IF(AND($K270=1,LEFT($A270,3)="WB-"),SUMIFS(Winback!$D$2:$D$300,Winback!$K$2:$K$300,$A270),0)</f>
        <v>0</v>
      </c>
      <c r="M270">
        <f>IF(OR($E270=1,$G270=1,SUMIFS(Registros!$J$2:$J$6000,Registros!$B$2:$B$6000,$A270)&gt;0),1,0)</f>
        <v>1</v>
      </c>
      <c r="N270">
        <f>IF($J270&gt;0,1,IF(COUNTIFS(Registros!$A$2:$A$6000,"CS",Registros!$B$2:$B$6000,$A270,Registros!$K$2:$K$6000,"&lt;&gt;")&gt;0,1,0))</f>
        <v>0</v>
      </c>
      <c r="O270" t="str">
        <f t="shared" si="20"/>
        <v>SOLO MÓVIL</v>
      </c>
      <c r="P270" t="str">
        <f t="shared" si="21"/>
        <v>Ofrecer fijo + internet (FLBBTV)</v>
      </c>
      <c r="Q270">
        <f t="shared" si="22"/>
        <v>15</v>
      </c>
      <c r="R270" t="str">
        <f>IFERROR(VLOOKUP($A270,Registros!$B$2:$G$6000,6,0),IFERROR(INDEX(Winback!$C$2:$C$300,MATCH($A270,Winback!$K$2:$K$300,0)),""))</f>
        <v>Michelle Zambrano</v>
      </c>
      <c r="S270" t="str">
        <f t="shared" si="23"/>
        <v>NP</v>
      </c>
      <c r="T270">
        <f t="shared" si="24"/>
        <v>1</v>
      </c>
    </row>
    <row r="271" spans="1:20" x14ac:dyDescent="0.35">
      <c r="A271" t="s">
        <v>1380</v>
      </c>
      <c r="B271" t="s">
        <v>1381</v>
      </c>
      <c r="C271" t="s">
        <v>1382</v>
      </c>
      <c r="D271" t="s">
        <v>1383</v>
      </c>
      <c r="E271">
        <f>IF(COUNTIFS(Registros!$A$2:$A$6000,"NP",Registros!$B$2:$B$6000,$A271)&gt;0,1,0)</f>
        <v>1</v>
      </c>
      <c r="F271">
        <f>IF($E271=1,SUMIFS(Registros!$F$2:$F$6000,Registros!$A$2:$A$6000,"NP",Registros!$B$2:$B$6000,$A271),0)</f>
        <v>15</v>
      </c>
      <c r="G271">
        <f>IF(COUNTIFS(Registros!$A$2:$A$6000,"MOV",Registros!$B$2:$B$6000,$A271)&gt;0,1,0)</f>
        <v>0</v>
      </c>
      <c r="H271">
        <f>IF($G271=1,SUMIFS(Registros!$F$2:$F$6000,Registros!$A$2:$A$6000,"MOV",Registros!$B$2:$B$6000,$A271),0)</f>
        <v>0</v>
      </c>
      <c r="I271">
        <f>IF(COUNTIFS(Registros!$A$2:$A$6000,"CS",Registros!$B$2:$B$6000,$A271)&gt;0,1,0)</f>
        <v>0</v>
      </c>
      <c r="J271">
        <f>IF($I271=1,SUMIFS(Registros!$I$2:$I$6000,Registros!$A$2:$A$6000,"CS",Registros!$B$2:$B$6000,$A271),0)</f>
        <v>0</v>
      </c>
      <c r="K271">
        <f>IF(COUNTIFS(Winback!$K$2:$K$300,$A271)&gt;0,1,0)</f>
        <v>0</v>
      </c>
      <c r="L271">
        <f>IF(AND($K271=1,LEFT($A271,3)="WB-"),SUMIFS(Winback!$D$2:$D$300,Winback!$K$2:$K$300,$A271),0)</f>
        <v>0</v>
      </c>
      <c r="M271">
        <f>IF(OR($E271=1,$G271=1,SUMIFS(Registros!$J$2:$J$6000,Registros!$B$2:$B$6000,$A271)&gt;0),1,0)</f>
        <v>1</v>
      </c>
      <c r="N271">
        <f>IF($J271&gt;0,1,IF(COUNTIFS(Registros!$A$2:$A$6000,"CS",Registros!$B$2:$B$6000,$A271,Registros!$K$2:$K$6000,"&lt;&gt;")&gt;0,1,0))</f>
        <v>0</v>
      </c>
      <c r="O271" t="str">
        <f t="shared" si="20"/>
        <v>SOLO MÓVIL</v>
      </c>
      <c r="P271" t="str">
        <f t="shared" si="21"/>
        <v>Ofrecer fijo + internet (FLBBTV)</v>
      </c>
      <c r="Q271">
        <f t="shared" si="22"/>
        <v>15</v>
      </c>
      <c r="R271" t="str">
        <f>IFERROR(VLOOKUP($A271,Registros!$B$2:$G$6000,6,0),IFERROR(INDEX(Winback!$C$2:$C$300,MATCH($A271,Winback!$K$2:$K$300,0)),""))</f>
        <v>Ines Lizbeth Trujillo</v>
      </c>
      <c r="S271" t="str">
        <f t="shared" si="23"/>
        <v>NP</v>
      </c>
      <c r="T271">
        <f t="shared" si="24"/>
        <v>1</v>
      </c>
    </row>
    <row r="272" spans="1:20" x14ac:dyDescent="0.35">
      <c r="A272" t="s">
        <v>1385</v>
      </c>
      <c r="B272" t="s">
        <v>1386</v>
      </c>
      <c r="C272" t="s">
        <v>1387</v>
      </c>
      <c r="D272" t="s">
        <v>1388</v>
      </c>
      <c r="E272">
        <f>IF(COUNTIFS(Registros!$A$2:$A$6000,"NP",Registros!$B$2:$B$6000,$A272)&gt;0,1,0)</f>
        <v>1</v>
      </c>
      <c r="F272">
        <f>IF($E272=1,SUMIFS(Registros!$F$2:$F$6000,Registros!$A$2:$A$6000,"NP",Registros!$B$2:$B$6000,$A272),0)</f>
        <v>25</v>
      </c>
      <c r="G272">
        <f>IF(COUNTIFS(Registros!$A$2:$A$6000,"MOV",Registros!$B$2:$B$6000,$A272)&gt;0,1,0)</f>
        <v>0</v>
      </c>
      <c r="H272">
        <f>IF($G272=1,SUMIFS(Registros!$F$2:$F$6000,Registros!$A$2:$A$6000,"MOV",Registros!$B$2:$B$6000,$A272),0)</f>
        <v>0</v>
      </c>
      <c r="I272">
        <f>IF(COUNTIFS(Registros!$A$2:$A$6000,"CS",Registros!$B$2:$B$6000,$A272)&gt;0,1,0)</f>
        <v>0</v>
      </c>
      <c r="J272">
        <f>IF($I272=1,SUMIFS(Registros!$I$2:$I$6000,Registros!$A$2:$A$6000,"CS",Registros!$B$2:$B$6000,$A272),0)</f>
        <v>0</v>
      </c>
      <c r="K272">
        <f>IF(COUNTIFS(Winback!$K$2:$K$300,$A272)&gt;0,1,0)</f>
        <v>0</v>
      </c>
      <c r="L272">
        <f>IF(AND($K272=1,LEFT($A272,3)="WB-"),SUMIFS(Winback!$D$2:$D$300,Winback!$K$2:$K$300,$A272),0)</f>
        <v>0</v>
      </c>
      <c r="M272">
        <f>IF(OR($E272=1,$G272=1,SUMIFS(Registros!$J$2:$J$6000,Registros!$B$2:$B$6000,$A272)&gt;0),1,0)</f>
        <v>1</v>
      </c>
      <c r="N272">
        <f>IF($J272&gt;0,1,IF(COUNTIFS(Registros!$A$2:$A$6000,"CS",Registros!$B$2:$B$6000,$A272,Registros!$K$2:$K$6000,"&lt;&gt;")&gt;0,1,0))</f>
        <v>0</v>
      </c>
      <c r="O272" t="str">
        <f t="shared" si="20"/>
        <v>SOLO MÓVIL</v>
      </c>
      <c r="P272" t="str">
        <f t="shared" si="21"/>
        <v>Ofrecer fijo + internet (FLBBTV)</v>
      </c>
      <c r="Q272">
        <f t="shared" si="22"/>
        <v>25</v>
      </c>
      <c r="R272" t="str">
        <f>IFERROR(VLOOKUP($A272,Registros!$B$2:$G$6000,6,0),IFERROR(INDEX(Winback!$C$2:$C$300,MATCH($A272,Winback!$K$2:$K$300,0)),""))</f>
        <v>Alejandra Mabel Hawkins</v>
      </c>
      <c r="S272" t="str">
        <f t="shared" si="23"/>
        <v>NP</v>
      </c>
      <c r="T272">
        <f t="shared" si="24"/>
        <v>1</v>
      </c>
    </row>
    <row r="273" spans="1:20" x14ac:dyDescent="0.35">
      <c r="A273" t="s">
        <v>1390</v>
      </c>
      <c r="B273" t="s">
        <v>1391</v>
      </c>
      <c r="C273" t="s">
        <v>1392</v>
      </c>
      <c r="D273" t="s">
        <v>1393</v>
      </c>
      <c r="E273">
        <f>IF(COUNTIFS(Registros!$A$2:$A$6000,"NP",Registros!$B$2:$B$6000,$A273)&gt;0,1,0)</f>
        <v>1</v>
      </c>
      <c r="F273">
        <f>IF($E273=1,SUMIFS(Registros!$F$2:$F$6000,Registros!$A$2:$A$6000,"NP",Registros!$B$2:$B$6000,$A273),0)</f>
        <v>30</v>
      </c>
      <c r="G273">
        <f>IF(COUNTIFS(Registros!$A$2:$A$6000,"MOV",Registros!$B$2:$B$6000,$A273)&gt;0,1,0)</f>
        <v>0</v>
      </c>
      <c r="H273">
        <f>IF($G273=1,SUMIFS(Registros!$F$2:$F$6000,Registros!$A$2:$A$6000,"MOV",Registros!$B$2:$B$6000,$A273),0)</f>
        <v>0</v>
      </c>
      <c r="I273">
        <f>IF(COUNTIFS(Registros!$A$2:$A$6000,"CS",Registros!$B$2:$B$6000,$A273)&gt;0,1,0)</f>
        <v>0</v>
      </c>
      <c r="J273">
        <f>IF($I273=1,SUMIFS(Registros!$I$2:$I$6000,Registros!$A$2:$A$6000,"CS",Registros!$B$2:$B$6000,$A273),0)</f>
        <v>0</v>
      </c>
      <c r="K273">
        <f>IF(COUNTIFS(Winback!$K$2:$K$300,$A273)&gt;0,1,0)</f>
        <v>0</v>
      </c>
      <c r="L273">
        <f>IF(AND($K273=1,LEFT($A273,3)="WB-"),SUMIFS(Winback!$D$2:$D$300,Winback!$K$2:$K$300,$A273),0)</f>
        <v>0</v>
      </c>
      <c r="M273">
        <f>IF(OR($E273=1,$G273=1,SUMIFS(Registros!$J$2:$J$6000,Registros!$B$2:$B$6000,$A273)&gt;0),1,0)</f>
        <v>1</v>
      </c>
      <c r="N273">
        <f>IF($J273&gt;0,1,IF(COUNTIFS(Registros!$A$2:$A$6000,"CS",Registros!$B$2:$B$6000,$A273,Registros!$K$2:$K$6000,"&lt;&gt;")&gt;0,1,0))</f>
        <v>0</v>
      </c>
      <c r="O273" t="str">
        <f t="shared" si="20"/>
        <v>SOLO MÓVIL</v>
      </c>
      <c r="P273" t="str">
        <f t="shared" si="21"/>
        <v>Ofrecer fijo + internet (FLBBTV)</v>
      </c>
      <c r="Q273">
        <f t="shared" si="22"/>
        <v>30</v>
      </c>
      <c r="R273" t="str">
        <f>IFERROR(VLOOKUP($A273,Registros!$B$2:$G$6000,6,0),IFERROR(INDEX(Winback!$C$2:$C$300,MATCH($A273,Winback!$K$2:$K$300,0)),""))</f>
        <v>Maria Fernanda</v>
      </c>
      <c r="S273" t="str">
        <f t="shared" si="23"/>
        <v>NP</v>
      </c>
      <c r="T273">
        <f t="shared" si="24"/>
        <v>1</v>
      </c>
    </row>
    <row r="274" spans="1:20" x14ac:dyDescent="0.35">
      <c r="A274" t="s">
        <v>1395</v>
      </c>
      <c r="B274" t="s">
        <v>1396</v>
      </c>
      <c r="C274" t="s">
        <v>1397</v>
      </c>
      <c r="D274" t="s">
        <v>1398</v>
      </c>
      <c r="E274">
        <f>IF(COUNTIFS(Registros!$A$2:$A$6000,"NP",Registros!$B$2:$B$6000,$A274)&gt;0,1,0)</f>
        <v>1</v>
      </c>
      <c r="F274">
        <f>IF($E274=1,SUMIFS(Registros!$F$2:$F$6000,Registros!$A$2:$A$6000,"NP",Registros!$B$2:$B$6000,$A274),0)</f>
        <v>37.5</v>
      </c>
      <c r="G274">
        <f>IF(COUNTIFS(Registros!$A$2:$A$6000,"MOV",Registros!$B$2:$B$6000,$A274)&gt;0,1,0)</f>
        <v>0</v>
      </c>
      <c r="H274">
        <f>IF($G274=1,SUMIFS(Registros!$F$2:$F$6000,Registros!$A$2:$A$6000,"MOV",Registros!$B$2:$B$6000,$A274),0)</f>
        <v>0</v>
      </c>
      <c r="I274">
        <f>IF(COUNTIFS(Registros!$A$2:$A$6000,"CS",Registros!$B$2:$B$6000,$A274)&gt;0,1,0)</f>
        <v>0</v>
      </c>
      <c r="J274">
        <f>IF($I274=1,SUMIFS(Registros!$I$2:$I$6000,Registros!$A$2:$A$6000,"CS",Registros!$B$2:$B$6000,$A274),0)</f>
        <v>0</v>
      </c>
      <c r="K274">
        <f>IF(COUNTIFS(Winback!$K$2:$K$300,$A274)&gt;0,1,0)</f>
        <v>0</v>
      </c>
      <c r="L274">
        <f>IF(AND($K274=1,LEFT($A274,3)="WB-"),SUMIFS(Winback!$D$2:$D$300,Winback!$K$2:$K$300,$A274),0)</f>
        <v>0</v>
      </c>
      <c r="M274">
        <f>IF(OR($E274=1,$G274=1,SUMIFS(Registros!$J$2:$J$6000,Registros!$B$2:$B$6000,$A274)&gt;0),1,0)</f>
        <v>1</v>
      </c>
      <c r="N274">
        <f>IF($J274&gt;0,1,IF(COUNTIFS(Registros!$A$2:$A$6000,"CS",Registros!$B$2:$B$6000,$A274,Registros!$K$2:$K$6000,"&lt;&gt;")&gt;0,1,0))</f>
        <v>0</v>
      </c>
      <c r="O274" t="str">
        <f t="shared" si="20"/>
        <v>SOLO MÓVIL</v>
      </c>
      <c r="P274" t="str">
        <f t="shared" si="21"/>
        <v>Ofrecer fijo + internet (FLBBTV)</v>
      </c>
      <c r="Q274">
        <f t="shared" si="22"/>
        <v>37.5</v>
      </c>
      <c r="R274" t="str">
        <f>IFERROR(VLOOKUP($A274,Registros!$B$2:$G$6000,6,0),IFERROR(INDEX(Winback!$C$2:$C$300,MATCH($A274,Winback!$K$2:$K$300,0)),""))</f>
        <v>Yarelis Tulloch</v>
      </c>
      <c r="S274" t="str">
        <f t="shared" si="23"/>
        <v>NP</v>
      </c>
      <c r="T274">
        <f t="shared" si="24"/>
        <v>1</v>
      </c>
    </row>
    <row r="275" spans="1:20" x14ac:dyDescent="0.35">
      <c r="A275" t="s">
        <v>1400</v>
      </c>
      <c r="B275" t="s">
        <v>1401</v>
      </c>
      <c r="C275" t="s">
        <v>1402</v>
      </c>
      <c r="D275" t="s">
        <v>1403</v>
      </c>
      <c r="E275">
        <f>IF(COUNTIFS(Registros!$A$2:$A$6000,"NP",Registros!$B$2:$B$6000,$A275)&gt;0,1,0)</f>
        <v>1</v>
      </c>
      <c r="F275">
        <f>IF($E275=1,SUMIFS(Registros!$F$2:$F$6000,Registros!$A$2:$A$6000,"NP",Registros!$B$2:$B$6000,$A275),0)</f>
        <v>15</v>
      </c>
      <c r="G275">
        <f>IF(COUNTIFS(Registros!$A$2:$A$6000,"MOV",Registros!$B$2:$B$6000,$A275)&gt;0,1,0)</f>
        <v>0</v>
      </c>
      <c r="H275">
        <f>IF($G275=1,SUMIFS(Registros!$F$2:$F$6000,Registros!$A$2:$A$6000,"MOV",Registros!$B$2:$B$6000,$A275),0)</f>
        <v>0</v>
      </c>
      <c r="I275">
        <f>IF(COUNTIFS(Registros!$A$2:$A$6000,"CS",Registros!$B$2:$B$6000,$A275)&gt;0,1,0)</f>
        <v>0</v>
      </c>
      <c r="J275">
        <f>IF($I275=1,SUMIFS(Registros!$I$2:$I$6000,Registros!$A$2:$A$6000,"CS",Registros!$B$2:$B$6000,$A275),0)</f>
        <v>0</v>
      </c>
      <c r="K275">
        <f>IF(COUNTIFS(Winback!$K$2:$K$300,$A275)&gt;0,1,0)</f>
        <v>0</v>
      </c>
      <c r="L275">
        <f>IF(AND($K275=1,LEFT($A275,3)="WB-"),SUMIFS(Winback!$D$2:$D$300,Winback!$K$2:$K$300,$A275),0)</f>
        <v>0</v>
      </c>
      <c r="M275">
        <f>IF(OR($E275=1,$G275=1,SUMIFS(Registros!$J$2:$J$6000,Registros!$B$2:$B$6000,$A275)&gt;0),1,0)</f>
        <v>1</v>
      </c>
      <c r="N275">
        <f>IF($J275&gt;0,1,IF(COUNTIFS(Registros!$A$2:$A$6000,"CS",Registros!$B$2:$B$6000,$A275,Registros!$K$2:$K$6000,"&lt;&gt;")&gt;0,1,0))</f>
        <v>0</v>
      </c>
      <c r="O275" t="str">
        <f t="shared" si="20"/>
        <v>SOLO MÓVIL</v>
      </c>
      <c r="P275" t="str">
        <f t="shared" si="21"/>
        <v>Ofrecer fijo + internet (FLBBTV)</v>
      </c>
      <c r="Q275">
        <f t="shared" si="22"/>
        <v>15</v>
      </c>
      <c r="R275" t="str">
        <f>IFERROR(VLOOKUP($A275,Registros!$B$2:$G$6000,6,0),IFERROR(INDEX(Winback!$C$2:$C$300,MATCH($A275,Winback!$K$2:$K$300,0)),""))</f>
        <v>Abril Aparicio</v>
      </c>
      <c r="S275" t="str">
        <f t="shared" si="23"/>
        <v>NP</v>
      </c>
      <c r="T275">
        <f t="shared" si="24"/>
        <v>1</v>
      </c>
    </row>
    <row r="276" spans="1:20" x14ac:dyDescent="0.35">
      <c r="A276" t="s">
        <v>1405</v>
      </c>
      <c r="B276" t="s">
        <v>1406</v>
      </c>
      <c r="C276" t="s">
        <v>1407</v>
      </c>
      <c r="D276" t="s">
        <v>1408</v>
      </c>
      <c r="E276">
        <f>IF(COUNTIFS(Registros!$A$2:$A$6000,"NP",Registros!$B$2:$B$6000,$A276)&gt;0,1,0)</f>
        <v>1</v>
      </c>
      <c r="F276">
        <f>IF($E276=1,SUMIFS(Registros!$F$2:$F$6000,Registros!$A$2:$A$6000,"NP",Registros!$B$2:$B$6000,$A276),0)</f>
        <v>15</v>
      </c>
      <c r="G276">
        <f>IF(COUNTIFS(Registros!$A$2:$A$6000,"MOV",Registros!$B$2:$B$6000,$A276)&gt;0,1,0)</f>
        <v>0</v>
      </c>
      <c r="H276">
        <f>IF($G276=1,SUMIFS(Registros!$F$2:$F$6000,Registros!$A$2:$A$6000,"MOV",Registros!$B$2:$B$6000,$A276),0)</f>
        <v>0</v>
      </c>
      <c r="I276">
        <f>IF(COUNTIFS(Registros!$A$2:$A$6000,"CS",Registros!$B$2:$B$6000,$A276)&gt;0,1,0)</f>
        <v>0</v>
      </c>
      <c r="J276">
        <f>IF($I276=1,SUMIFS(Registros!$I$2:$I$6000,Registros!$A$2:$A$6000,"CS",Registros!$B$2:$B$6000,$A276),0)</f>
        <v>0</v>
      </c>
      <c r="K276">
        <f>IF(COUNTIFS(Winback!$K$2:$K$300,$A276)&gt;0,1,0)</f>
        <v>0</v>
      </c>
      <c r="L276">
        <f>IF(AND($K276=1,LEFT($A276,3)="WB-"),SUMIFS(Winback!$D$2:$D$300,Winback!$K$2:$K$300,$A276),0)</f>
        <v>0</v>
      </c>
      <c r="M276">
        <f>IF(OR($E276=1,$G276=1,SUMIFS(Registros!$J$2:$J$6000,Registros!$B$2:$B$6000,$A276)&gt;0),1,0)</f>
        <v>1</v>
      </c>
      <c r="N276">
        <f>IF($J276&gt;0,1,IF(COUNTIFS(Registros!$A$2:$A$6000,"CS",Registros!$B$2:$B$6000,$A276,Registros!$K$2:$K$6000,"&lt;&gt;")&gt;0,1,0))</f>
        <v>0</v>
      </c>
      <c r="O276" t="str">
        <f t="shared" si="20"/>
        <v>SOLO MÓVIL</v>
      </c>
      <c r="P276" t="str">
        <f t="shared" si="21"/>
        <v>Ofrecer fijo + internet (FLBBTV)</v>
      </c>
      <c r="Q276">
        <f t="shared" si="22"/>
        <v>15</v>
      </c>
      <c r="R276" t="str">
        <f>IFERROR(VLOOKUP($A276,Registros!$B$2:$G$6000,6,0),IFERROR(INDEX(Winback!$C$2:$C$300,MATCH($A276,Winback!$K$2:$K$300,0)),""))</f>
        <v>Yariela Galarce</v>
      </c>
      <c r="S276" t="str">
        <f t="shared" si="23"/>
        <v>NP</v>
      </c>
      <c r="T276">
        <f t="shared" si="24"/>
        <v>1</v>
      </c>
    </row>
    <row r="277" spans="1:20" x14ac:dyDescent="0.35">
      <c r="A277" t="s">
        <v>1410</v>
      </c>
      <c r="B277" t="s">
        <v>1411</v>
      </c>
      <c r="C277" t="s">
        <v>1407</v>
      </c>
      <c r="D277" t="s">
        <v>1408</v>
      </c>
      <c r="E277">
        <f>IF(COUNTIFS(Registros!$A$2:$A$6000,"NP",Registros!$B$2:$B$6000,$A277)&gt;0,1,0)</f>
        <v>1</v>
      </c>
      <c r="F277">
        <f>IF($E277=1,SUMIFS(Registros!$F$2:$F$6000,Registros!$A$2:$A$6000,"NP",Registros!$B$2:$B$6000,$A277),0)</f>
        <v>12</v>
      </c>
      <c r="G277">
        <f>IF(COUNTIFS(Registros!$A$2:$A$6000,"MOV",Registros!$B$2:$B$6000,$A277)&gt;0,1,0)</f>
        <v>0</v>
      </c>
      <c r="H277">
        <f>IF($G277=1,SUMIFS(Registros!$F$2:$F$6000,Registros!$A$2:$A$6000,"MOV",Registros!$B$2:$B$6000,$A277),0)</f>
        <v>0</v>
      </c>
      <c r="I277">
        <f>IF(COUNTIFS(Registros!$A$2:$A$6000,"CS",Registros!$B$2:$B$6000,$A277)&gt;0,1,0)</f>
        <v>0</v>
      </c>
      <c r="J277">
        <f>IF($I277=1,SUMIFS(Registros!$I$2:$I$6000,Registros!$A$2:$A$6000,"CS",Registros!$B$2:$B$6000,$A277),0)</f>
        <v>0</v>
      </c>
      <c r="K277">
        <f>IF(COUNTIFS(Winback!$K$2:$K$300,$A277)&gt;0,1,0)</f>
        <v>0</v>
      </c>
      <c r="L277">
        <f>IF(AND($K277=1,LEFT($A277,3)="WB-"),SUMIFS(Winback!$D$2:$D$300,Winback!$K$2:$K$300,$A277),0)</f>
        <v>0</v>
      </c>
      <c r="M277">
        <f>IF(OR($E277=1,$G277=1,SUMIFS(Registros!$J$2:$J$6000,Registros!$B$2:$B$6000,$A277)&gt;0),1,0)</f>
        <v>1</v>
      </c>
      <c r="N277">
        <f>IF($J277&gt;0,1,IF(COUNTIFS(Registros!$A$2:$A$6000,"CS",Registros!$B$2:$B$6000,$A277,Registros!$K$2:$K$6000,"&lt;&gt;")&gt;0,1,0))</f>
        <v>0</v>
      </c>
      <c r="O277" t="str">
        <f t="shared" si="20"/>
        <v>SOLO MÓVIL</v>
      </c>
      <c r="P277" t="str">
        <f t="shared" si="21"/>
        <v>Ofrecer fijo + internet (FLBBTV)</v>
      </c>
      <c r="Q277">
        <f t="shared" si="22"/>
        <v>12</v>
      </c>
      <c r="R277" t="str">
        <f>IFERROR(VLOOKUP($A277,Registros!$B$2:$G$6000,6,0),IFERROR(INDEX(Winback!$C$2:$C$300,MATCH($A277,Winback!$K$2:$K$300,0)),""))</f>
        <v>Nailyn Martinez</v>
      </c>
      <c r="S277" t="str">
        <f t="shared" si="23"/>
        <v>NP</v>
      </c>
      <c r="T277">
        <f t="shared" si="24"/>
        <v>1</v>
      </c>
    </row>
    <row r="278" spans="1:20" x14ac:dyDescent="0.35">
      <c r="A278" t="s">
        <v>1413</v>
      </c>
      <c r="B278" t="s">
        <v>1414</v>
      </c>
      <c r="C278" t="s">
        <v>1415</v>
      </c>
      <c r="D278" t="s">
        <v>1416</v>
      </c>
      <c r="E278">
        <f>IF(COUNTIFS(Registros!$A$2:$A$6000,"NP",Registros!$B$2:$B$6000,$A278)&gt;0,1,0)</f>
        <v>1</v>
      </c>
      <c r="F278">
        <f>IF($E278=1,SUMIFS(Registros!$F$2:$F$6000,Registros!$A$2:$A$6000,"NP",Registros!$B$2:$B$6000,$A278),0)</f>
        <v>22</v>
      </c>
      <c r="G278">
        <f>IF(COUNTIFS(Registros!$A$2:$A$6000,"MOV",Registros!$B$2:$B$6000,$A278)&gt;0,1,0)</f>
        <v>0</v>
      </c>
      <c r="H278">
        <f>IF($G278=1,SUMIFS(Registros!$F$2:$F$6000,Registros!$A$2:$A$6000,"MOV",Registros!$B$2:$B$6000,$A278),0)</f>
        <v>0</v>
      </c>
      <c r="I278">
        <f>IF(COUNTIFS(Registros!$A$2:$A$6000,"CS",Registros!$B$2:$B$6000,$A278)&gt;0,1,0)</f>
        <v>0</v>
      </c>
      <c r="J278">
        <f>IF($I278=1,SUMIFS(Registros!$I$2:$I$6000,Registros!$A$2:$A$6000,"CS",Registros!$B$2:$B$6000,$A278),0)</f>
        <v>0</v>
      </c>
      <c r="K278">
        <f>IF(COUNTIFS(Winback!$K$2:$K$300,$A278)&gt;0,1,0)</f>
        <v>0</v>
      </c>
      <c r="L278">
        <f>IF(AND($K278=1,LEFT($A278,3)="WB-"),SUMIFS(Winback!$D$2:$D$300,Winback!$K$2:$K$300,$A278),0)</f>
        <v>0</v>
      </c>
      <c r="M278">
        <f>IF(OR($E278=1,$G278=1,SUMIFS(Registros!$J$2:$J$6000,Registros!$B$2:$B$6000,$A278)&gt;0),1,0)</f>
        <v>1</v>
      </c>
      <c r="N278">
        <f>IF($J278&gt;0,1,IF(COUNTIFS(Registros!$A$2:$A$6000,"CS",Registros!$B$2:$B$6000,$A278,Registros!$K$2:$K$6000,"&lt;&gt;")&gt;0,1,0))</f>
        <v>0</v>
      </c>
      <c r="O278" t="str">
        <f t="shared" si="20"/>
        <v>SOLO MÓVIL</v>
      </c>
      <c r="P278" t="str">
        <f t="shared" si="21"/>
        <v>Ofrecer fijo + internet (FLBBTV)</v>
      </c>
      <c r="Q278">
        <f t="shared" si="22"/>
        <v>22</v>
      </c>
      <c r="R278" t="str">
        <f>IFERROR(VLOOKUP($A278,Registros!$B$2:$G$6000,6,0),IFERROR(INDEX(Winback!$C$2:$C$300,MATCH($A278,Winback!$K$2:$K$300,0)),""))</f>
        <v>Yamali Rodriguez</v>
      </c>
      <c r="S278" t="str">
        <f t="shared" si="23"/>
        <v>NP</v>
      </c>
      <c r="T278">
        <f t="shared" si="24"/>
        <v>1</v>
      </c>
    </row>
    <row r="279" spans="1:20" x14ac:dyDescent="0.35">
      <c r="A279" t="s">
        <v>1418</v>
      </c>
      <c r="B279" t="s">
        <v>1419</v>
      </c>
      <c r="C279" t="s">
        <v>1420</v>
      </c>
      <c r="D279" t="s">
        <v>1421</v>
      </c>
      <c r="E279">
        <f>IF(COUNTIFS(Registros!$A$2:$A$6000,"NP",Registros!$B$2:$B$6000,$A279)&gt;0,1,0)</f>
        <v>1</v>
      </c>
      <c r="F279">
        <f>IF($E279=1,SUMIFS(Registros!$F$2:$F$6000,Registros!$A$2:$A$6000,"NP",Registros!$B$2:$B$6000,$A279),0)</f>
        <v>48.87</v>
      </c>
      <c r="G279">
        <f>IF(COUNTIFS(Registros!$A$2:$A$6000,"MOV",Registros!$B$2:$B$6000,$A279)&gt;0,1,0)</f>
        <v>0</v>
      </c>
      <c r="H279">
        <f>IF($G279=1,SUMIFS(Registros!$F$2:$F$6000,Registros!$A$2:$A$6000,"MOV",Registros!$B$2:$B$6000,$A279),0)</f>
        <v>0</v>
      </c>
      <c r="I279">
        <f>IF(COUNTIFS(Registros!$A$2:$A$6000,"CS",Registros!$B$2:$B$6000,$A279)&gt;0,1,0)</f>
        <v>0</v>
      </c>
      <c r="J279">
        <f>IF($I279=1,SUMIFS(Registros!$I$2:$I$6000,Registros!$A$2:$A$6000,"CS",Registros!$B$2:$B$6000,$A279),0)</f>
        <v>0</v>
      </c>
      <c r="K279">
        <f>IF(COUNTIFS(Winback!$K$2:$K$300,$A279)&gt;0,1,0)</f>
        <v>0</v>
      </c>
      <c r="L279">
        <f>IF(AND($K279=1,LEFT($A279,3)="WB-"),SUMIFS(Winback!$D$2:$D$300,Winback!$K$2:$K$300,$A279),0)</f>
        <v>0</v>
      </c>
      <c r="M279">
        <f>IF(OR($E279=1,$G279=1,SUMIFS(Registros!$J$2:$J$6000,Registros!$B$2:$B$6000,$A279)&gt;0),1,0)</f>
        <v>1</v>
      </c>
      <c r="N279">
        <f>IF($J279&gt;0,1,IF(COUNTIFS(Registros!$A$2:$A$6000,"CS",Registros!$B$2:$B$6000,$A279,Registros!$K$2:$K$6000,"&lt;&gt;")&gt;0,1,0))</f>
        <v>0</v>
      </c>
      <c r="O279" t="str">
        <f t="shared" si="20"/>
        <v>SOLO MÓVIL</v>
      </c>
      <c r="P279" t="str">
        <f t="shared" si="21"/>
        <v>Ofrecer fijo + internet (FLBBTV)</v>
      </c>
      <c r="Q279">
        <f t="shared" si="22"/>
        <v>48.87</v>
      </c>
      <c r="R279" t="str">
        <f>IFERROR(VLOOKUP($A279,Registros!$B$2:$G$6000,6,0),IFERROR(INDEX(Winback!$C$2:$C$300,MATCH($A279,Winback!$K$2:$K$300,0)),""))</f>
        <v>Osiris Aguilar</v>
      </c>
      <c r="S279" t="str">
        <f t="shared" si="23"/>
        <v>NP</v>
      </c>
      <c r="T279">
        <f t="shared" si="24"/>
        <v>1</v>
      </c>
    </row>
    <row r="280" spans="1:20" x14ac:dyDescent="0.35">
      <c r="A280" t="s">
        <v>1423</v>
      </c>
      <c r="B280" t="s">
        <v>1424</v>
      </c>
      <c r="C280" t="s">
        <v>1425</v>
      </c>
      <c r="D280" t="s">
        <v>1426</v>
      </c>
      <c r="E280">
        <f>IF(COUNTIFS(Registros!$A$2:$A$6000,"NP",Registros!$B$2:$B$6000,$A280)&gt;0,1,0)</f>
        <v>1</v>
      </c>
      <c r="F280">
        <f>IF($E280=1,SUMIFS(Registros!$F$2:$F$6000,Registros!$A$2:$A$6000,"NP",Registros!$B$2:$B$6000,$A280),0)</f>
        <v>15</v>
      </c>
      <c r="G280">
        <f>IF(COUNTIFS(Registros!$A$2:$A$6000,"MOV",Registros!$B$2:$B$6000,$A280)&gt;0,1,0)</f>
        <v>0</v>
      </c>
      <c r="H280">
        <f>IF($G280=1,SUMIFS(Registros!$F$2:$F$6000,Registros!$A$2:$A$6000,"MOV",Registros!$B$2:$B$6000,$A280),0)</f>
        <v>0</v>
      </c>
      <c r="I280">
        <f>IF(COUNTIFS(Registros!$A$2:$A$6000,"CS",Registros!$B$2:$B$6000,$A280)&gt;0,1,0)</f>
        <v>0</v>
      </c>
      <c r="J280">
        <f>IF($I280=1,SUMIFS(Registros!$I$2:$I$6000,Registros!$A$2:$A$6000,"CS",Registros!$B$2:$B$6000,$A280),0)</f>
        <v>0</v>
      </c>
      <c r="K280">
        <f>IF(COUNTIFS(Winback!$K$2:$K$300,$A280)&gt;0,1,0)</f>
        <v>0</v>
      </c>
      <c r="L280">
        <f>IF(AND($K280=1,LEFT($A280,3)="WB-"),SUMIFS(Winback!$D$2:$D$300,Winback!$K$2:$K$300,$A280),0)</f>
        <v>0</v>
      </c>
      <c r="M280">
        <f>IF(OR($E280=1,$G280=1,SUMIFS(Registros!$J$2:$J$6000,Registros!$B$2:$B$6000,$A280)&gt;0),1,0)</f>
        <v>1</v>
      </c>
      <c r="N280">
        <f>IF($J280&gt;0,1,IF(COUNTIFS(Registros!$A$2:$A$6000,"CS",Registros!$B$2:$B$6000,$A280,Registros!$K$2:$K$6000,"&lt;&gt;")&gt;0,1,0))</f>
        <v>0</v>
      </c>
      <c r="O280" t="str">
        <f t="shared" si="20"/>
        <v>SOLO MÓVIL</v>
      </c>
      <c r="P280" t="str">
        <f t="shared" si="21"/>
        <v>Ofrecer fijo + internet (FLBBTV)</v>
      </c>
      <c r="Q280">
        <f t="shared" si="22"/>
        <v>15</v>
      </c>
      <c r="R280" t="str">
        <f>IFERROR(VLOOKUP($A280,Registros!$B$2:$G$6000,6,0),IFERROR(INDEX(Winback!$C$2:$C$300,MATCH($A280,Winback!$K$2:$K$300,0)),""))</f>
        <v>Karla Mc Intryre</v>
      </c>
      <c r="S280" t="str">
        <f t="shared" si="23"/>
        <v>NP</v>
      </c>
      <c r="T280">
        <f t="shared" si="24"/>
        <v>1</v>
      </c>
    </row>
    <row r="281" spans="1:20" x14ac:dyDescent="0.35">
      <c r="A281" t="s">
        <v>1428</v>
      </c>
      <c r="B281" t="s">
        <v>1429</v>
      </c>
      <c r="C281" t="s">
        <v>1425</v>
      </c>
      <c r="D281" t="s">
        <v>1426</v>
      </c>
      <c r="E281">
        <f>IF(COUNTIFS(Registros!$A$2:$A$6000,"NP",Registros!$B$2:$B$6000,$A281)&gt;0,1,0)</f>
        <v>1</v>
      </c>
      <c r="F281">
        <f>IF($E281=1,SUMIFS(Registros!$F$2:$F$6000,Registros!$A$2:$A$6000,"NP",Registros!$B$2:$B$6000,$A281),0)</f>
        <v>15</v>
      </c>
      <c r="G281">
        <f>IF(COUNTIFS(Registros!$A$2:$A$6000,"MOV",Registros!$B$2:$B$6000,$A281)&gt;0,1,0)</f>
        <v>0</v>
      </c>
      <c r="H281">
        <f>IF($G281=1,SUMIFS(Registros!$F$2:$F$6000,Registros!$A$2:$A$6000,"MOV",Registros!$B$2:$B$6000,$A281),0)</f>
        <v>0</v>
      </c>
      <c r="I281">
        <f>IF(COUNTIFS(Registros!$A$2:$A$6000,"CS",Registros!$B$2:$B$6000,$A281)&gt;0,1,0)</f>
        <v>0</v>
      </c>
      <c r="J281">
        <f>IF($I281=1,SUMIFS(Registros!$I$2:$I$6000,Registros!$A$2:$A$6000,"CS",Registros!$B$2:$B$6000,$A281),0)</f>
        <v>0</v>
      </c>
      <c r="K281">
        <f>IF(COUNTIFS(Winback!$K$2:$K$300,$A281)&gt;0,1,0)</f>
        <v>0</v>
      </c>
      <c r="L281">
        <f>IF(AND($K281=1,LEFT($A281,3)="WB-"),SUMIFS(Winback!$D$2:$D$300,Winback!$K$2:$K$300,$A281),0)</f>
        <v>0</v>
      </c>
      <c r="M281">
        <f>IF(OR($E281=1,$G281=1,SUMIFS(Registros!$J$2:$J$6000,Registros!$B$2:$B$6000,$A281)&gt;0),1,0)</f>
        <v>1</v>
      </c>
      <c r="N281">
        <f>IF($J281&gt;0,1,IF(COUNTIFS(Registros!$A$2:$A$6000,"CS",Registros!$B$2:$B$6000,$A281,Registros!$K$2:$K$6000,"&lt;&gt;")&gt;0,1,0))</f>
        <v>0</v>
      </c>
      <c r="O281" t="str">
        <f t="shared" si="20"/>
        <v>SOLO MÓVIL</v>
      </c>
      <c r="P281" t="str">
        <f t="shared" si="21"/>
        <v>Ofrecer fijo + internet (FLBBTV)</v>
      </c>
      <c r="Q281">
        <f t="shared" si="22"/>
        <v>15</v>
      </c>
      <c r="R281" t="str">
        <f>IFERROR(VLOOKUP($A281,Registros!$B$2:$G$6000,6,0),IFERROR(INDEX(Winback!$C$2:$C$300,MATCH($A281,Winback!$K$2:$K$300,0)),""))</f>
        <v>Solanye Acuña</v>
      </c>
      <c r="S281" t="str">
        <f t="shared" si="23"/>
        <v>NP</v>
      </c>
      <c r="T281">
        <f t="shared" si="24"/>
        <v>1</v>
      </c>
    </row>
    <row r="282" spans="1:20" x14ac:dyDescent="0.35">
      <c r="A282" t="s">
        <v>1431</v>
      </c>
      <c r="B282" t="s">
        <v>1432</v>
      </c>
      <c r="C282" t="s">
        <v>1425</v>
      </c>
      <c r="D282" t="s">
        <v>1426</v>
      </c>
      <c r="E282">
        <f>IF(COUNTIFS(Registros!$A$2:$A$6000,"NP",Registros!$B$2:$B$6000,$A282)&gt;0,1,0)</f>
        <v>1</v>
      </c>
      <c r="F282">
        <f>IF($E282=1,SUMIFS(Registros!$F$2:$F$6000,Registros!$A$2:$A$6000,"NP",Registros!$B$2:$B$6000,$A282),0)</f>
        <v>15</v>
      </c>
      <c r="G282">
        <f>IF(COUNTIFS(Registros!$A$2:$A$6000,"MOV",Registros!$B$2:$B$6000,$A282)&gt;0,1,0)</f>
        <v>0</v>
      </c>
      <c r="H282">
        <f>IF($G282=1,SUMIFS(Registros!$F$2:$F$6000,Registros!$A$2:$A$6000,"MOV",Registros!$B$2:$B$6000,$A282),0)</f>
        <v>0</v>
      </c>
      <c r="I282">
        <f>IF(COUNTIFS(Registros!$A$2:$A$6000,"CS",Registros!$B$2:$B$6000,$A282)&gt;0,1,0)</f>
        <v>0</v>
      </c>
      <c r="J282">
        <f>IF($I282=1,SUMIFS(Registros!$I$2:$I$6000,Registros!$A$2:$A$6000,"CS",Registros!$B$2:$B$6000,$A282),0)</f>
        <v>0</v>
      </c>
      <c r="K282">
        <f>IF(COUNTIFS(Winback!$K$2:$K$300,$A282)&gt;0,1,0)</f>
        <v>0</v>
      </c>
      <c r="L282">
        <f>IF(AND($K282=1,LEFT($A282,3)="WB-"),SUMIFS(Winback!$D$2:$D$300,Winback!$K$2:$K$300,$A282),0)</f>
        <v>0</v>
      </c>
      <c r="M282">
        <f>IF(OR($E282=1,$G282=1,SUMIFS(Registros!$J$2:$J$6000,Registros!$B$2:$B$6000,$A282)&gt;0),1,0)</f>
        <v>1</v>
      </c>
      <c r="N282">
        <f>IF($J282&gt;0,1,IF(COUNTIFS(Registros!$A$2:$A$6000,"CS",Registros!$B$2:$B$6000,$A282,Registros!$K$2:$K$6000,"&lt;&gt;")&gt;0,1,0))</f>
        <v>0</v>
      </c>
      <c r="O282" t="str">
        <f t="shared" si="20"/>
        <v>SOLO MÓVIL</v>
      </c>
      <c r="P282" t="str">
        <f t="shared" si="21"/>
        <v>Ofrecer fijo + internet (FLBBTV)</v>
      </c>
      <c r="Q282">
        <f t="shared" si="22"/>
        <v>15</v>
      </c>
      <c r="R282" t="str">
        <f>IFERROR(VLOOKUP($A282,Registros!$B$2:$G$6000,6,0),IFERROR(INDEX(Winback!$C$2:$C$300,MATCH($A282,Winback!$K$2:$K$300,0)),""))</f>
        <v>Michelle Zambrano</v>
      </c>
      <c r="S282" t="str">
        <f t="shared" si="23"/>
        <v>NP</v>
      </c>
      <c r="T282">
        <f t="shared" si="24"/>
        <v>1</v>
      </c>
    </row>
    <row r="283" spans="1:20" x14ac:dyDescent="0.35">
      <c r="A283" t="s">
        <v>1434</v>
      </c>
      <c r="B283" t="s">
        <v>1435</v>
      </c>
      <c r="C283" t="s">
        <v>1436</v>
      </c>
      <c r="D283" t="s">
        <v>1437</v>
      </c>
      <c r="E283">
        <f>IF(COUNTIFS(Registros!$A$2:$A$6000,"NP",Registros!$B$2:$B$6000,$A283)&gt;0,1,0)</f>
        <v>1</v>
      </c>
      <c r="F283">
        <f>IF($E283=1,SUMIFS(Registros!$F$2:$F$6000,Registros!$A$2:$A$6000,"NP",Registros!$B$2:$B$6000,$A283),0)</f>
        <v>142.6</v>
      </c>
      <c r="G283">
        <f>IF(COUNTIFS(Registros!$A$2:$A$6000,"MOV",Registros!$B$2:$B$6000,$A283)&gt;0,1,0)</f>
        <v>0</v>
      </c>
      <c r="H283">
        <f>IF($G283=1,SUMIFS(Registros!$F$2:$F$6000,Registros!$A$2:$A$6000,"MOV",Registros!$B$2:$B$6000,$A283),0)</f>
        <v>0</v>
      </c>
      <c r="I283">
        <f>IF(COUNTIFS(Registros!$A$2:$A$6000,"CS",Registros!$B$2:$B$6000,$A283)&gt;0,1,0)</f>
        <v>0</v>
      </c>
      <c r="J283">
        <f>IF($I283=1,SUMIFS(Registros!$I$2:$I$6000,Registros!$A$2:$A$6000,"CS",Registros!$B$2:$B$6000,$A283),0)</f>
        <v>0</v>
      </c>
      <c r="K283">
        <f>IF(COUNTIFS(Winback!$K$2:$K$300,$A283)&gt;0,1,0)</f>
        <v>0</v>
      </c>
      <c r="L283">
        <f>IF(AND($K283=1,LEFT($A283,3)="WB-"),SUMIFS(Winback!$D$2:$D$300,Winback!$K$2:$K$300,$A283),0)</f>
        <v>0</v>
      </c>
      <c r="M283">
        <f>IF(OR($E283=1,$G283=1,SUMIFS(Registros!$J$2:$J$6000,Registros!$B$2:$B$6000,$A283)&gt;0),1,0)</f>
        <v>1</v>
      </c>
      <c r="N283">
        <f>IF($J283&gt;0,1,IF(COUNTIFS(Registros!$A$2:$A$6000,"CS",Registros!$B$2:$B$6000,$A283,Registros!$K$2:$K$6000,"&lt;&gt;")&gt;0,1,0))</f>
        <v>0</v>
      </c>
      <c r="O283" t="str">
        <f t="shared" si="20"/>
        <v>SOLO MÓVIL</v>
      </c>
      <c r="P283" t="str">
        <f t="shared" si="21"/>
        <v>Ofrecer fijo + internet (FLBBTV)</v>
      </c>
      <c r="Q283">
        <f t="shared" si="22"/>
        <v>142.6</v>
      </c>
      <c r="R283" t="str">
        <f>IFERROR(VLOOKUP($A283,Registros!$B$2:$G$6000,6,0),IFERROR(INDEX(Winback!$C$2:$C$300,MATCH($A283,Winback!$K$2:$K$300,0)),""))</f>
        <v>Ines Lizbeth Trujillo</v>
      </c>
      <c r="S283" t="str">
        <f t="shared" si="23"/>
        <v>NP</v>
      </c>
      <c r="T283">
        <f t="shared" si="24"/>
        <v>1</v>
      </c>
    </row>
    <row r="284" spans="1:20" x14ac:dyDescent="0.35">
      <c r="A284" t="s">
        <v>1439</v>
      </c>
      <c r="B284" t="s">
        <v>1440</v>
      </c>
      <c r="C284" t="s">
        <v>1441</v>
      </c>
      <c r="D284" t="s">
        <v>1442</v>
      </c>
      <c r="E284">
        <f>IF(COUNTIFS(Registros!$A$2:$A$6000,"NP",Registros!$B$2:$B$6000,$A284)&gt;0,1,0)</f>
        <v>1</v>
      </c>
      <c r="F284">
        <f>IF($E284=1,SUMIFS(Registros!$F$2:$F$6000,Registros!$A$2:$A$6000,"NP",Registros!$B$2:$B$6000,$A284),0)</f>
        <v>30</v>
      </c>
      <c r="G284">
        <f>IF(COUNTIFS(Registros!$A$2:$A$6000,"MOV",Registros!$B$2:$B$6000,$A284)&gt;0,1,0)</f>
        <v>0</v>
      </c>
      <c r="H284">
        <f>IF($G284=1,SUMIFS(Registros!$F$2:$F$6000,Registros!$A$2:$A$6000,"MOV",Registros!$B$2:$B$6000,$A284),0)</f>
        <v>0</v>
      </c>
      <c r="I284">
        <f>IF(COUNTIFS(Registros!$A$2:$A$6000,"CS",Registros!$B$2:$B$6000,$A284)&gt;0,1,0)</f>
        <v>0</v>
      </c>
      <c r="J284">
        <f>IF($I284=1,SUMIFS(Registros!$I$2:$I$6000,Registros!$A$2:$A$6000,"CS",Registros!$B$2:$B$6000,$A284),0)</f>
        <v>0</v>
      </c>
      <c r="K284">
        <f>IF(COUNTIFS(Winback!$K$2:$K$300,$A284)&gt;0,1,0)</f>
        <v>0</v>
      </c>
      <c r="L284">
        <f>IF(AND($K284=1,LEFT($A284,3)="WB-"),SUMIFS(Winback!$D$2:$D$300,Winback!$K$2:$K$300,$A284),0)</f>
        <v>0</v>
      </c>
      <c r="M284">
        <f>IF(OR($E284=1,$G284=1,SUMIFS(Registros!$J$2:$J$6000,Registros!$B$2:$B$6000,$A284)&gt;0),1,0)</f>
        <v>1</v>
      </c>
      <c r="N284">
        <f>IF($J284&gt;0,1,IF(COUNTIFS(Registros!$A$2:$A$6000,"CS",Registros!$B$2:$B$6000,$A284,Registros!$K$2:$K$6000,"&lt;&gt;")&gt;0,1,0))</f>
        <v>0</v>
      </c>
      <c r="O284" t="str">
        <f t="shared" si="20"/>
        <v>SOLO MÓVIL</v>
      </c>
      <c r="P284" t="str">
        <f t="shared" si="21"/>
        <v>Ofrecer fijo + internet (FLBBTV)</v>
      </c>
      <c r="Q284">
        <f t="shared" si="22"/>
        <v>30</v>
      </c>
      <c r="R284" t="str">
        <f>IFERROR(VLOOKUP($A284,Registros!$B$2:$G$6000,6,0),IFERROR(INDEX(Winback!$C$2:$C$300,MATCH($A284,Winback!$K$2:$K$300,0)),""))</f>
        <v>Alejandra Mabel Hawkins</v>
      </c>
      <c r="S284" t="str">
        <f t="shared" si="23"/>
        <v>NP</v>
      </c>
      <c r="T284">
        <f t="shared" si="24"/>
        <v>1</v>
      </c>
    </row>
    <row r="285" spans="1:20" x14ac:dyDescent="0.35">
      <c r="A285" t="s">
        <v>1444</v>
      </c>
      <c r="B285" t="s">
        <v>1445</v>
      </c>
      <c r="C285" t="s">
        <v>1446</v>
      </c>
      <c r="D285" t="s">
        <v>1447</v>
      </c>
      <c r="E285">
        <f>IF(COUNTIFS(Registros!$A$2:$A$6000,"NP",Registros!$B$2:$B$6000,$A285)&gt;0,1,0)</f>
        <v>1</v>
      </c>
      <c r="F285">
        <f>IF($E285=1,SUMIFS(Registros!$F$2:$F$6000,Registros!$A$2:$A$6000,"NP",Registros!$B$2:$B$6000,$A285),0)</f>
        <v>174.59</v>
      </c>
      <c r="G285">
        <f>IF(COUNTIFS(Registros!$A$2:$A$6000,"MOV",Registros!$B$2:$B$6000,$A285)&gt;0,1,0)</f>
        <v>1</v>
      </c>
      <c r="H285">
        <f>IF($G285=1,SUMIFS(Registros!$F$2:$F$6000,Registros!$A$2:$A$6000,"MOV",Registros!$B$2:$B$6000,$A285),0)</f>
        <v>231.37</v>
      </c>
      <c r="I285">
        <f>IF(COUNTIFS(Registros!$A$2:$A$6000,"CS",Registros!$B$2:$B$6000,$A285)&gt;0,1,0)</f>
        <v>0</v>
      </c>
      <c r="J285">
        <f>IF($I285=1,SUMIFS(Registros!$I$2:$I$6000,Registros!$A$2:$A$6000,"CS",Registros!$B$2:$B$6000,$A285),0)</f>
        <v>0</v>
      </c>
      <c r="K285">
        <f>IF(COUNTIFS(Winback!$K$2:$K$300,$A285)&gt;0,1,0)</f>
        <v>0</v>
      </c>
      <c r="L285">
        <f>IF(AND($K285=1,LEFT($A285,3)="WB-"),SUMIFS(Winback!$D$2:$D$300,Winback!$K$2:$K$300,$A285),0)</f>
        <v>0</v>
      </c>
      <c r="M285">
        <f>IF(OR($E285=1,$G285=1,SUMIFS(Registros!$J$2:$J$6000,Registros!$B$2:$B$6000,$A285)&gt;0),1,0)</f>
        <v>1</v>
      </c>
      <c r="N285">
        <f>IF($J285&gt;0,1,IF(COUNTIFS(Registros!$A$2:$A$6000,"CS",Registros!$B$2:$B$6000,$A285,Registros!$K$2:$K$6000,"&lt;&gt;")&gt;0,1,0))</f>
        <v>0</v>
      </c>
      <c r="O285" t="str">
        <f t="shared" si="20"/>
        <v>SOLO MÓVIL</v>
      </c>
      <c r="P285" t="str">
        <f t="shared" si="21"/>
        <v>Ofrecer fijo + internet (FLBBTV)</v>
      </c>
      <c r="Q285">
        <f t="shared" si="22"/>
        <v>405.96000000000004</v>
      </c>
      <c r="R285" t="str">
        <f>IFERROR(VLOOKUP($A285,Registros!$B$2:$G$6000,6,0),IFERROR(INDEX(Winback!$C$2:$C$300,MATCH($A285,Winback!$K$2:$K$300,0)),""))</f>
        <v>Maria Fernanda</v>
      </c>
      <c r="S285" t="str">
        <f t="shared" si="23"/>
        <v>NP+MOV</v>
      </c>
      <c r="T285">
        <f t="shared" si="24"/>
        <v>2</v>
      </c>
    </row>
    <row r="286" spans="1:20" x14ac:dyDescent="0.35">
      <c r="A286" t="s">
        <v>1448</v>
      </c>
      <c r="B286" t="s">
        <v>1449</v>
      </c>
      <c r="C286" t="s">
        <v>1450</v>
      </c>
      <c r="D286" t="s">
        <v>1451</v>
      </c>
      <c r="E286">
        <f>IF(COUNTIFS(Registros!$A$2:$A$6000,"NP",Registros!$B$2:$B$6000,$A286)&gt;0,1,0)</f>
        <v>1</v>
      </c>
      <c r="F286">
        <f>IF($E286=1,SUMIFS(Registros!$F$2:$F$6000,Registros!$A$2:$A$6000,"NP",Registros!$B$2:$B$6000,$A286),0)</f>
        <v>15</v>
      </c>
      <c r="G286">
        <f>IF(COUNTIFS(Registros!$A$2:$A$6000,"MOV",Registros!$B$2:$B$6000,$A286)&gt;0,1,0)</f>
        <v>0</v>
      </c>
      <c r="H286">
        <f>IF($G286=1,SUMIFS(Registros!$F$2:$F$6000,Registros!$A$2:$A$6000,"MOV",Registros!$B$2:$B$6000,$A286),0)</f>
        <v>0</v>
      </c>
      <c r="I286">
        <f>IF(COUNTIFS(Registros!$A$2:$A$6000,"CS",Registros!$B$2:$B$6000,$A286)&gt;0,1,0)</f>
        <v>0</v>
      </c>
      <c r="J286">
        <f>IF($I286=1,SUMIFS(Registros!$I$2:$I$6000,Registros!$A$2:$A$6000,"CS",Registros!$B$2:$B$6000,$A286),0)</f>
        <v>0</v>
      </c>
      <c r="K286">
        <f>IF(COUNTIFS(Winback!$K$2:$K$300,$A286)&gt;0,1,0)</f>
        <v>0</v>
      </c>
      <c r="L286">
        <f>IF(AND($K286=1,LEFT($A286,3)="WB-"),SUMIFS(Winback!$D$2:$D$300,Winback!$K$2:$K$300,$A286),0)</f>
        <v>0</v>
      </c>
      <c r="M286">
        <f>IF(OR($E286=1,$G286=1,SUMIFS(Registros!$J$2:$J$6000,Registros!$B$2:$B$6000,$A286)&gt;0),1,0)</f>
        <v>1</v>
      </c>
      <c r="N286">
        <f>IF($J286&gt;0,1,IF(COUNTIFS(Registros!$A$2:$A$6000,"CS",Registros!$B$2:$B$6000,$A286,Registros!$K$2:$K$6000,"&lt;&gt;")&gt;0,1,0))</f>
        <v>0</v>
      </c>
      <c r="O286" t="str">
        <f t="shared" si="20"/>
        <v>SOLO MÓVIL</v>
      </c>
      <c r="P286" t="str">
        <f t="shared" si="21"/>
        <v>Ofrecer fijo + internet (FLBBTV)</v>
      </c>
      <c r="Q286">
        <f t="shared" si="22"/>
        <v>15</v>
      </c>
      <c r="R286" t="str">
        <f>IFERROR(VLOOKUP($A286,Registros!$B$2:$G$6000,6,0),IFERROR(INDEX(Winback!$C$2:$C$300,MATCH($A286,Winback!$K$2:$K$300,0)),""))</f>
        <v>Yarelis Tulloch</v>
      </c>
      <c r="S286" t="str">
        <f t="shared" si="23"/>
        <v>NP</v>
      </c>
      <c r="T286">
        <f t="shared" si="24"/>
        <v>1</v>
      </c>
    </row>
    <row r="287" spans="1:20" x14ac:dyDescent="0.35">
      <c r="A287" t="s">
        <v>1453</v>
      </c>
      <c r="B287" t="s">
        <v>1454</v>
      </c>
      <c r="C287" t="s">
        <v>1455</v>
      </c>
      <c r="D287" t="s">
        <v>1456</v>
      </c>
      <c r="E287">
        <f>IF(COUNTIFS(Registros!$A$2:$A$6000,"NP",Registros!$B$2:$B$6000,$A287)&gt;0,1,0)</f>
        <v>1</v>
      </c>
      <c r="F287">
        <f>IF($E287=1,SUMIFS(Registros!$F$2:$F$6000,Registros!$A$2:$A$6000,"NP",Registros!$B$2:$B$6000,$A287),0)</f>
        <v>15</v>
      </c>
      <c r="G287">
        <f>IF(COUNTIFS(Registros!$A$2:$A$6000,"MOV",Registros!$B$2:$B$6000,$A287)&gt;0,1,0)</f>
        <v>0</v>
      </c>
      <c r="H287">
        <f>IF($G287=1,SUMIFS(Registros!$F$2:$F$6000,Registros!$A$2:$A$6000,"MOV",Registros!$B$2:$B$6000,$A287),0)</f>
        <v>0</v>
      </c>
      <c r="I287">
        <f>IF(COUNTIFS(Registros!$A$2:$A$6000,"CS",Registros!$B$2:$B$6000,$A287)&gt;0,1,0)</f>
        <v>0</v>
      </c>
      <c r="J287">
        <f>IF($I287=1,SUMIFS(Registros!$I$2:$I$6000,Registros!$A$2:$A$6000,"CS",Registros!$B$2:$B$6000,$A287),0)</f>
        <v>0</v>
      </c>
      <c r="K287">
        <f>IF(COUNTIFS(Winback!$K$2:$K$300,$A287)&gt;0,1,0)</f>
        <v>0</v>
      </c>
      <c r="L287">
        <f>IF(AND($K287=1,LEFT($A287,3)="WB-"),SUMIFS(Winback!$D$2:$D$300,Winback!$K$2:$K$300,$A287),0)</f>
        <v>0</v>
      </c>
      <c r="M287">
        <f>IF(OR($E287=1,$G287=1,SUMIFS(Registros!$J$2:$J$6000,Registros!$B$2:$B$6000,$A287)&gt;0),1,0)</f>
        <v>1</v>
      </c>
      <c r="N287">
        <f>IF($J287&gt;0,1,IF(COUNTIFS(Registros!$A$2:$A$6000,"CS",Registros!$B$2:$B$6000,$A287,Registros!$K$2:$K$6000,"&lt;&gt;")&gt;0,1,0))</f>
        <v>0</v>
      </c>
      <c r="O287" t="str">
        <f t="shared" si="20"/>
        <v>SOLO MÓVIL</v>
      </c>
      <c r="P287" t="str">
        <f t="shared" si="21"/>
        <v>Ofrecer fijo + internet (FLBBTV)</v>
      </c>
      <c r="Q287">
        <f t="shared" si="22"/>
        <v>15</v>
      </c>
      <c r="R287" t="str">
        <f>IFERROR(VLOOKUP($A287,Registros!$B$2:$G$6000,6,0),IFERROR(INDEX(Winback!$C$2:$C$300,MATCH($A287,Winback!$K$2:$K$300,0)),""))</f>
        <v>Abril Aparicio</v>
      </c>
      <c r="S287" t="str">
        <f t="shared" si="23"/>
        <v>NP</v>
      </c>
      <c r="T287">
        <f t="shared" si="24"/>
        <v>1</v>
      </c>
    </row>
    <row r="288" spans="1:20" x14ac:dyDescent="0.35">
      <c r="A288" t="s">
        <v>1458</v>
      </c>
      <c r="B288" t="s">
        <v>1459</v>
      </c>
      <c r="C288" t="s">
        <v>1460</v>
      </c>
      <c r="D288" t="s">
        <v>1461</v>
      </c>
      <c r="E288">
        <f>IF(COUNTIFS(Registros!$A$2:$A$6000,"NP",Registros!$B$2:$B$6000,$A288)&gt;0,1,0)</f>
        <v>1</v>
      </c>
      <c r="F288">
        <f>IF($E288=1,SUMIFS(Registros!$F$2:$F$6000,Registros!$A$2:$A$6000,"NP",Registros!$B$2:$B$6000,$A288),0)</f>
        <v>15</v>
      </c>
      <c r="G288">
        <f>IF(COUNTIFS(Registros!$A$2:$A$6000,"MOV",Registros!$B$2:$B$6000,$A288)&gt;0,1,0)</f>
        <v>0</v>
      </c>
      <c r="H288">
        <f>IF($G288=1,SUMIFS(Registros!$F$2:$F$6000,Registros!$A$2:$A$6000,"MOV",Registros!$B$2:$B$6000,$A288),0)</f>
        <v>0</v>
      </c>
      <c r="I288">
        <f>IF(COUNTIFS(Registros!$A$2:$A$6000,"CS",Registros!$B$2:$B$6000,$A288)&gt;0,1,0)</f>
        <v>0</v>
      </c>
      <c r="J288">
        <f>IF($I288=1,SUMIFS(Registros!$I$2:$I$6000,Registros!$A$2:$A$6000,"CS",Registros!$B$2:$B$6000,$A288),0)</f>
        <v>0</v>
      </c>
      <c r="K288">
        <f>IF(COUNTIFS(Winback!$K$2:$K$300,$A288)&gt;0,1,0)</f>
        <v>0</v>
      </c>
      <c r="L288">
        <f>IF(AND($K288=1,LEFT($A288,3)="WB-"),SUMIFS(Winback!$D$2:$D$300,Winback!$K$2:$K$300,$A288),0)</f>
        <v>0</v>
      </c>
      <c r="M288">
        <f>IF(OR($E288=1,$G288=1,SUMIFS(Registros!$J$2:$J$6000,Registros!$B$2:$B$6000,$A288)&gt;0),1,0)</f>
        <v>1</v>
      </c>
      <c r="N288">
        <f>IF($J288&gt;0,1,IF(COUNTIFS(Registros!$A$2:$A$6000,"CS",Registros!$B$2:$B$6000,$A288,Registros!$K$2:$K$6000,"&lt;&gt;")&gt;0,1,0))</f>
        <v>0</v>
      </c>
      <c r="O288" t="str">
        <f t="shared" si="20"/>
        <v>SOLO MÓVIL</v>
      </c>
      <c r="P288" t="str">
        <f t="shared" si="21"/>
        <v>Ofrecer fijo + internet (FLBBTV)</v>
      </c>
      <c r="Q288">
        <f t="shared" si="22"/>
        <v>15</v>
      </c>
      <c r="R288" t="str">
        <f>IFERROR(VLOOKUP($A288,Registros!$B$2:$G$6000,6,0),IFERROR(INDEX(Winback!$C$2:$C$300,MATCH($A288,Winback!$K$2:$K$300,0)),""))</f>
        <v>Yariela Galarce</v>
      </c>
      <c r="S288" t="str">
        <f t="shared" si="23"/>
        <v>NP</v>
      </c>
      <c r="T288">
        <f t="shared" si="24"/>
        <v>1</v>
      </c>
    </row>
    <row r="289" spans="1:20" x14ac:dyDescent="0.35">
      <c r="A289" t="s">
        <v>1463</v>
      </c>
      <c r="B289" t="s">
        <v>1464</v>
      </c>
      <c r="C289" t="s">
        <v>1465</v>
      </c>
      <c r="D289" t="s">
        <v>1466</v>
      </c>
      <c r="E289">
        <f>IF(COUNTIFS(Registros!$A$2:$A$6000,"NP",Registros!$B$2:$B$6000,$A289)&gt;0,1,0)</f>
        <v>1</v>
      </c>
      <c r="F289">
        <f>IF($E289=1,SUMIFS(Registros!$F$2:$F$6000,Registros!$A$2:$A$6000,"NP",Registros!$B$2:$B$6000,$A289),0)</f>
        <v>15</v>
      </c>
      <c r="G289">
        <f>IF(COUNTIFS(Registros!$A$2:$A$6000,"MOV",Registros!$B$2:$B$6000,$A289)&gt;0,1,0)</f>
        <v>0</v>
      </c>
      <c r="H289">
        <f>IF($G289=1,SUMIFS(Registros!$F$2:$F$6000,Registros!$A$2:$A$6000,"MOV",Registros!$B$2:$B$6000,$A289),0)</f>
        <v>0</v>
      </c>
      <c r="I289">
        <f>IF(COUNTIFS(Registros!$A$2:$A$6000,"CS",Registros!$B$2:$B$6000,$A289)&gt;0,1,0)</f>
        <v>0</v>
      </c>
      <c r="J289">
        <f>IF($I289=1,SUMIFS(Registros!$I$2:$I$6000,Registros!$A$2:$A$6000,"CS",Registros!$B$2:$B$6000,$A289),0)</f>
        <v>0</v>
      </c>
      <c r="K289">
        <f>IF(COUNTIFS(Winback!$K$2:$K$300,$A289)&gt;0,1,0)</f>
        <v>0</v>
      </c>
      <c r="L289">
        <f>IF(AND($K289=1,LEFT($A289,3)="WB-"),SUMIFS(Winback!$D$2:$D$300,Winback!$K$2:$K$300,$A289),0)</f>
        <v>0</v>
      </c>
      <c r="M289">
        <f>IF(OR($E289=1,$G289=1,SUMIFS(Registros!$J$2:$J$6000,Registros!$B$2:$B$6000,$A289)&gt;0),1,0)</f>
        <v>1</v>
      </c>
      <c r="N289">
        <f>IF($J289&gt;0,1,IF(COUNTIFS(Registros!$A$2:$A$6000,"CS",Registros!$B$2:$B$6000,$A289,Registros!$K$2:$K$6000,"&lt;&gt;")&gt;0,1,0))</f>
        <v>0</v>
      </c>
      <c r="O289" t="str">
        <f t="shared" si="20"/>
        <v>SOLO MÓVIL</v>
      </c>
      <c r="P289" t="str">
        <f t="shared" si="21"/>
        <v>Ofrecer fijo + internet (FLBBTV)</v>
      </c>
      <c r="Q289">
        <f t="shared" si="22"/>
        <v>15</v>
      </c>
      <c r="R289" t="str">
        <f>IFERROR(VLOOKUP($A289,Registros!$B$2:$G$6000,6,0),IFERROR(INDEX(Winback!$C$2:$C$300,MATCH($A289,Winback!$K$2:$K$300,0)),""))</f>
        <v>Nailyn Martinez</v>
      </c>
      <c r="S289" t="str">
        <f t="shared" si="23"/>
        <v>NP</v>
      </c>
      <c r="T289">
        <f t="shared" si="24"/>
        <v>1</v>
      </c>
    </row>
    <row r="290" spans="1:20" x14ac:dyDescent="0.35">
      <c r="A290" t="s">
        <v>1468</v>
      </c>
      <c r="B290" t="s">
        <v>1469</v>
      </c>
      <c r="C290" t="s">
        <v>1470</v>
      </c>
      <c r="D290" t="s">
        <v>1471</v>
      </c>
      <c r="E290">
        <f>IF(COUNTIFS(Registros!$A$2:$A$6000,"NP",Registros!$B$2:$B$6000,$A290)&gt;0,1,0)</f>
        <v>1</v>
      </c>
      <c r="F290">
        <f>IF($E290=1,SUMIFS(Registros!$F$2:$F$6000,Registros!$A$2:$A$6000,"NP",Registros!$B$2:$B$6000,$A290),0)</f>
        <v>15</v>
      </c>
      <c r="G290">
        <f>IF(COUNTIFS(Registros!$A$2:$A$6000,"MOV",Registros!$B$2:$B$6000,$A290)&gt;0,1,0)</f>
        <v>0</v>
      </c>
      <c r="H290">
        <f>IF($G290=1,SUMIFS(Registros!$F$2:$F$6000,Registros!$A$2:$A$6000,"MOV",Registros!$B$2:$B$6000,$A290),0)</f>
        <v>0</v>
      </c>
      <c r="I290">
        <f>IF(COUNTIFS(Registros!$A$2:$A$6000,"CS",Registros!$B$2:$B$6000,$A290)&gt;0,1,0)</f>
        <v>0</v>
      </c>
      <c r="J290">
        <f>IF($I290=1,SUMIFS(Registros!$I$2:$I$6000,Registros!$A$2:$A$6000,"CS",Registros!$B$2:$B$6000,$A290),0)</f>
        <v>0</v>
      </c>
      <c r="K290">
        <f>IF(COUNTIFS(Winback!$K$2:$K$300,$A290)&gt;0,1,0)</f>
        <v>0</v>
      </c>
      <c r="L290">
        <f>IF(AND($K290=1,LEFT($A290,3)="WB-"),SUMIFS(Winback!$D$2:$D$300,Winback!$K$2:$K$300,$A290),0)</f>
        <v>0</v>
      </c>
      <c r="M290">
        <f>IF(OR($E290=1,$G290=1,SUMIFS(Registros!$J$2:$J$6000,Registros!$B$2:$B$6000,$A290)&gt;0),1,0)</f>
        <v>1</v>
      </c>
      <c r="N290">
        <f>IF($J290&gt;0,1,IF(COUNTIFS(Registros!$A$2:$A$6000,"CS",Registros!$B$2:$B$6000,$A290,Registros!$K$2:$K$6000,"&lt;&gt;")&gt;0,1,0))</f>
        <v>0</v>
      </c>
      <c r="O290" t="str">
        <f t="shared" si="20"/>
        <v>SOLO MÓVIL</v>
      </c>
      <c r="P290" t="str">
        <f t="shared" si="21"/>
        <v>Ofrecer fijo + internet (FLBBTV)</v>
      </c>
      <c r="Q290">
        <f t="shared" si="22"/>
        <v>15</v>
      </c>
      <c r="R290" t="str">
        <f>IFERROR(VLOOKUP($A290,Registros!$B$2:$G$6000,6,0),IFERROR(INDEX(Winback!$C$2:$C$300,MATCH($A290,Winback!$K$2:$K$300,0)),""))</f>
        <v>Yamali Rodriguez</v>
      </c>
      <c r="S290" t="str">
        <f t="shared" si="23"/>
        <v>NP</v>
      </c>
      <c r="T290">
        <f t="shared" si="24"/>
        <v>1</v>
      </c>
    </row>
    <row r="291" spans="1:20" x14ac:dyDescent="0.35">
      <c r="A291" t="s">
        <v>1473</v>
      </c>
      <c r="B291" t="s">
        <v>1474</v>
      </c>
      <c r="C291" t="s">
        <v>1475</v>
      </c>
      <c r="D291" t="s">
        <v>1476</v>
      </c>
      <c r="E291">
        <f>IF(COUNTIFS(Registros!$A$2:$A$6000,"NP",Registros!$B$2:$B$6000,$A291)&gt;0,1,0)</f>
        <v>1</v>
      </c>
      <c r="F291">
        <f>IF($E291=1,SUMIFS(Registros!$F$2:$F$6000,Registros!$A$2:$A$6000,"NP",Registros!$B$2:$B$6000,$A291),0)</f>
        <v>23.25</v>
      </c>
      <c r="G291">
        <f>IF(COUNTIFS(Registros!$A$2:$A$6000,"MOV",Registros!$B$2:$B$6000,$A291)&gt;0,1,0)</f>
        <v>0</v>
      </c>
      <c r="H291">
        <f>IF($G291=1,SUMIFS(Registros!$F$2:$F$6000,Registros!$A$2:$A$6000,"MOV",Registros!$B$2:$B$6000,$A291),0)</f>
        <v>0</v>
      </c>
      <c r="I291">
        <f>IF(COUNTIFS(Registros!$A$2:$A$6000,"CS",Registros!$B$2:$B$6000,$A291)&gt;0,1,0)</f>
        <v>0</v>
      </c>
      <c r="J291">
        <f>IF($I291=1,SUMIFS(Registros!$I$2:$I$6000,Registros!$A$2:$A$6000,"CS",Registros!$B$2:$B$6000,$A291),0)</f>
        <v>0</v>
      </c>
      <c r="K291">
        <f>IF(COUNTIFS(Winback!$K$2:$K$300,$A291)&gt;0,1,0)</f>
        <v>0</v>
      </c>
      <c r="L291">
        <f>IF(AND($K291=1,LEFT($A291,3)="WB-"),SUMIFS(Winback!$D$2:$D$300,Winback!$K$2:$K$300,$A291),0)</f>
        <v>0</v>
      </c>
      <c r="M291">
        <f>IF(OR($E291=1,$G291=1,SUMIFS(Registros!$J$2:$J$6000,Registros!$B$2:$B$6000,$A291)&gt;0),1,0)</f>
        <v>1</v>
      </c>
      <c r="N291">
        <f>IF($J291&gt;0,1,IF(COUNTIFS(Registros!$A$2:$A$6000,"CS",Registros!$B$2:$B$6000,$A291,Registros!$K$2:$K$6000,"&lt;&gt;")&gt;0,1,0))</f>
        <v>0</v>
      </c>
      <c r="O291" t="str">
        <f t="shared" si="20"/>
        <v>SOLO MÓVIL</v>
      </c>
      <c r="P291" t="str">
        <f t="shared" si="21"/>
        <v>Ofrecer fijo + internet (FLBBTV)</v>
      </c>
      <c r="Q291">
        <f t="shared" si="22"/>
        <v>23.25</v>
      </c>
      <c r="R291" t="str">
        <f>IFERROR(VLOOKUP($A291,Registros!$B$2:$G$6000,6,0),IFERROR(INDEX(Winback!$C$2:$C$300,MATCH($A291,Winback!$K$2:$K$300,0)),""))</f>
        <v>Osiris Aguilar</v>
      </c>
      <c r="S291" t="str">
        <f t="shared" si="23"/>
        <v>NP</v>
      </c>
      <c r="T291">
        <f t="shared" si="24"/>
        <v>1</v>
      </c>
    </row>
    <row r="292" spans="1:20" x14ac:dyDescent="0.35">
      <c r="A292" t="s">
        <v>1478</v>
      </c>
      <c r="B292" t="s">
        <v>1479</v>
      </c>
      <c r="C292" t="s">
        <v>1480</v>
      </c>
      <c r="D292" t="s">
        <v>1481</v>
      </c>
      <c r="E292">
        <f>IF(COUNTIFS(Registros!$A$2:$A$6000,"NP",Registros!$B$2:$B$6000,$A292)&gt;0,1,0)</f>
        <v>1</v>
      </c>
      <c r="F292">
        <f>IF($E292=1,SUMIFS(Registros!$F$2:$F$6000,Registros!$A$2:$A$6000,"NP",Registros!$B$2:$B$6000,$A292),0)</f>
        <v>15</v>
      </c>
      <c r="G292">
        <f>IF(COUNTIFS(Registros!$A$2:$A$6000,"MOV",Registros!$B$2:$B$6000,$A292)&gt;0,1,0)</f>
        <v>0</v>
      </c>
      <c r="H292">
        <f>IF($G292=1,SUMIFS(Registros!$F$2:$F$6000,Registros!$A$2:$A$6000,"MOV",Registros!$B$2:$B$6000,$A292),0)</f>
        <v>0</v>
      </c>
      <c r="I292">
        <f>IF(COUNTIFS(Registros!$A$2:$A$6000,"CS",Registros!$B$2:$B$6000,$A292)&gt;0,1,0)</f>
        <v>0</v>
      </c>
      <c r="J292">
        <f>IF($I292=1,SUMIFS(Registros!$I$2:$I$6000,Registros!$A$2:$A$6000,"CS",Registros!$B$2:$B$6000,$A292),0)</f>
        <v>0</v>
      </c>
      <c r="K292">
        <f>IF(COUNTIFS(Winback!$K$2:$K$300,$A292)&gt;0,1,0)</f>
        <v>0</v>
      </c>
      <c r="L292">
        <f>IF(AND($K292=1,LEFT($A292,3)="WB-"),SUMIFS(Winback!$D$2:$D$300,Winback!$K$2:$K$300,$A292),0)</f>
        <v>0</v>
      </c>
      <c r="M292">
        <f>IF(OR($E292=1,$G292=1,SUMIFS(Registros!$J$2:$J$6000,Registros!$B$2:$B$6000,$A292)&gt;0),1,0)</f>
        <v>1</v>
      </c>
      <c r="N292">
        <f>IF($J292&gt;0,1,IF(COUNTIFS(Registros!$A$2:$A$6000,"CS",Registros!$B$2:$B$6000,$A292,Registros!$K$2:$K$6000,"&lt;&gt;")&gt;0,1,0))</f>
        <v>0</v>
      </c>
      <c r="O292" t="str">
        <f t="shared" si="20"/>
        <v>SOLO MÓVIL</v>
      </c>
      <c r="P292" t="str">
        <f t="shared" si="21"/>
        <v>Ofrecer fijo + internet (FLBBTV)</v>
      </c>
      <c r="Q292">
        <f t="shared" si="22"/>
        <v>15</v>
      </c>
      <c r="R292" t="str">
        <f>IFERROR(VLOOKUP($A292,Registros!$B$2:$G$6000,6,0),IFERROR(INDEX(Winback!$C$2:$C$300,MATCH($A292,Winback!$K$2:$K$300,0)),""))</f>
        <v>Karla Mc Intryre</v>
      </c>
      <c r="S292" t="str">
        <f t="shared" si="23"/>
        <v>NP</v>
      </c>
      <c r="T292">
        <f t="shared" si="24"/>
        <v>1</v>
      </c>
    </row>
    <row r="293" spans="1:20" x14ac:dyDescent="0.35">
      <c r="A293" t="s">
        <v>1483</v>
      </c>
      <c r="B293" t="s">
        <v>1484</v>
      </c>
      <c r="C293" t="s">
        <v>1485</v>
      </c>
      <c r="D293" t="s">
        <v>1486</v>
      </c>
      <c r="E293">
        <f>IF(COUNTIFS(Registros!$A$2:$A$6000,"NP",Registros!$B$2:$B$6000,$A293)&gt;0,1,0)</f>
        <v>1</v>
      </c>
      <c r="F293">
        <f>IF($E293=1,SUMIFS(Registros!$F$2:$F$6000,Registros!$A$2:$A$6000,"NP",Registros!$B$2:$B$6000,$A293),0)</f>
        <v>16.29</v>
      </c>
      <c r="G293">
        <f>IF(COUNTIFS(Registros!$A$2:$A$6000,"MOV",Registros!$B$2:$B$6000,$A293)&gt;0,1,0)</f>
        <v>0</v>
      </c>
      <c r="H293">
        <f>IF($G293=1,SUMIFS(Registros!$F$2:$F$6000,Registros!$A$2:$A$6000,"MOV",Registros!$B$2:$B$6000,$A293),0)</f>
        <v>0</v>
      </c>
      <c r="I293">
        <f>IF(COUNTIFS(Registros!$A$2:$A$6000,"CS",Registros!$B$2:$B$6000,$A293)&gt;0,1,0)</f>
        <v>0</v>
      </c>
      <c r="J293">
        <f>IF($I293=1,SUMIFS(Registros!$I$2:$I$6000,Registros!$A$2:$A$6000,"CS",Registros!$B$2:$B$6000,$A293),0)</f>
        <v>0</v>
      </c>
      <c r="K293">
        <f>IF(COUNTIFS(Winback!$K$2:$K$300,$A293)&gt;0,1,0)</f>
        <v>0</v>
      </c>
      <c r="L293">
        <f>IF(AND($K293=1,LEFT($A293,3)="WB-"),SUMIFS(Winback!$D$2:$D$300,Winback!$K$2:$K$300,$A293),0)</f>
        <v>0</v>
      </c>
      <c r="M293">
        <f>IF(OR($E293=1,$G293=1,SUMIFS(Registros!$J$2:$J$6000,Registros!$B$2:$B$6000,$A293)&gt;0),1,0)</f>
        <v>1</v>
      </c>
      <c r="N293">
        <f>IF($J293&gt;0,1,IF(COUNTIFS(Registros!$A$2:$A$6000,"CS",Registros!$B$2:$B$6000,$A293,Registros!$K$2:$K$6000,"&lt;&gt;")&gt;0,1,0))</f>
        <v>0</v>
      </c>
      <c r="O293" t="str">
        <f t="shared" si="20"/>
        <v>SOLO MÓVIL</v>
      </c>
      <c r="P293" t="str">
        <f t="shared" si="21"/>
        <v>Ofrecer fijo + internet (FLBBTV)</v>
      </c>
      <c r="Q293">
        <f t="shared" si="22"/>
        <v>16.29</v>
      </c>
      <c r="R293" t="str">
        <f>IFERROR(VLOOKUP($A293,Registros!$B$2:$G$6000,6,0),IFERROR(INDEX(Winback!$C$2:$C$300,MATCH($A293,Winback!$K$2:$K$300,0)),""))</f>
        <v>Michelle Zambrano</v>
      </c>
      <c r="S293" t="str">
        <f t="shared" si="23"/>
        <v>NP</v>
      </c>
      <c r="T293">
        <f t="shared" si="24"/>
        <v>1</v>
      </c>
    </row>
    <row r="294" spans="1:20" x14ac:dyDescent="0.35">
      <c r="A294" t="s">
        <v>1487</v>
      </c>
      <c r="B294" t="s">
        <v>1488</v>
      </c>
      <c r="C294" t="s">
        <v>1489</v>
      </c>
      <c r="D294" t="s">
        <v>1490</v>
      </c>
      <c r="E294">
        <f>IF(COUNTIFS(Registros!$A$2:$A$6000,"NP",Registros!$B$2:$B$6000,$A294)&gt;0,1,0)</f>
        <v>1</v>
      </c>
      <c r="F294">
        <f>IF($E294=1,SUMIFS(Registros!$F$2:$F$6000,Registros!$A$2:$A$6000,"NP",Registros!$B$2:$B$6000,$A294),0)</f>
        <v>16.25</v>
      </c>
      <c r="G294">
        <f>IF(COUNTIFS(Registros!$A$2:$A$6000,"MOV",Registros!$B$2:$B$6000,$A294)&gt;0,1,0)</f>
        <v>0</v>
      </c>
      <c r="H294">
        <f>IF($G294=1,SUMIFS(Registros!$F$2:$F$6000,Registros!$A$2:$A$6000,"MOV",Registros!$B$2:$B$6000,$A294),0)</f>
        <v>0</v>
      </c>
      <c r="I294">
        <f>IF(COUNTIFS(Registros!$A$2:$A$6000,"CS",Registros!$B$2:$B$6000,$A294)&gt;0,1,0)</f>
        <v>0</v>
      </c>
      <c r="J294">
        <f>IF($I294=1,SUMIFS(Registros!$I$2:$I$6000,Registros!$A$2:$A$6000,"CS",Registros!$B$2:$B$6000,$A294),0)</f>
        <v>0</v>
      </c>
      <c r="K294">
        <f>IF(COUNTIFS(Winback!$K$2:$K$300,$A294)&gt;0,1,0)</f>
        <v>0</v>
      </c>
      <c r="L294">
        <f>IF(AND($K294=1,LEFT($A294,3)="WB-"),SUMIFS(Winback!$D$2:$D$300,Winback!$K$2:$K$300,$A294),0)</f>
        <v>0</v>
      </c>
      <c r="M294">
        <f>IF(OR($E294=1,$G294=1,SUMIFS(Registros!$J$2:$J$6000,Registros!$B$2:$B$6000,$A294)&gt;0),1,0)</f>
        <v>1</v>
      </c>
      <c r="N294">
        <f>IF($J294&gt;0,1,IF(COUNTIFS(Registros!$A$2:$A$6000,"CS",Registros!$B$2:$B$6000,$A294,Registros!$K$2:$K$6000,"&lt;&gt;")&gt;0,1,0))</f>
        <v>0</v>
      </c>
      <c r="O294" t="str">
        <f t="shared" si="20"/>
        <v>SOLO MÓVIL</v>
      </c>
      <c r="P294" t="str">
        <f t="shared" si="21"/>
        <v>Ofrecer fijo + internet (FLBBTV)</v>
      </c>
      <c r="Q294">
        <f t="shared" si="22"/>
        <v>16.25</v>
      </c>
      <c r="R294" t="str">
        <f>IFERROR(VLOOKUP($A294,Registros!$B$2:$G$6000,6,0),IFERROR(INDEX(Winback!$C$2:$C$300,MATCH($A294,Winback!$K$2:$K$300,0)),""))</f>
        <v>Ines Lizbeth Trujillo</v>
      </c>
      <c r="S294" t="str">
        <f t="shared" si="23"/>
        <v>NP</v>
      </c>
      <c r="T294">
        <f t="shared" si="24"/>
        <v>1</v>
      </c>
    </row>
    <row r="295" spans="1:20" x14ac:dyDescent="0.35">
      <c r="A295" t="s">
        <v>1492</v>
      </c>
      <c r="B295" t="s">
        <v>1493</v>
      </c>
      <c r="C295" t="s">
        <v>1494</v>
      </c>
      <c r="D295" t="s">
        <v>1495</v>
      </c>
      <c r="E295">
        <f>IF(COUNTIFS(Registros!$A$2:$A$6000,"NP",Registros!$B$2:$B$6000,$A295)&gt;0,1,0)</f>
        <v>1</v>
      </c>
      <c r="F295">
        <f>IF($E295=1,SUMIFS(Registros!$F$2:$F$6000,Registros!$A$2:$A$6000,"NP",Registros!$B$2:$B$6000,$A295),0)</f>
        <v>106.5</v>
      </c>
      <c r="G295">
        <f>IF(COUNTIFS(Registros!$A$2:$A$6000,"MOV",Registros!$B$2:$B$6000,$A295)&gt;0,1,0)</f>
        <v>0</v>
      </c>
      <c r="H295">
        <f>IF($G295=1,SUMIFS(Registros!$F$2:$F$6000,Registros!$A$2:$A$6000,"MOV",Registros!$B$2:$B$6000,$A295),0)</f>
        <v>0</v>
      </c>
      <c r="I295">
        <f>IF(COUNTIFS(Registros!$A$2:$A$6000,"CS",Registros!$B$2:$B$6000,$A295)&gt;0,1,0)</f>
        <v>0</v>
      </c>
      <c r="J295">
        <f>IF($I295=1,SUMIFS(Registros!$I$2:$I$6000,Registros!$A$2:$A$6000,"CS",Registros!$B$2:$B$6000,$A295),0)</f>
        <v>0</v>
      </c>
      <c r="K295">
        <f>IF(COUNTIFS(Winback!$K$2:$K$300,$A295)&gt;0,1,0)</f>
        <v>0</v>
      </c>
      <c r="L295">
        <f>IF(AND($K295=1,LEFT($A295,3)="WB-"),SUMIFS(Winback!$D$2:$D$300,Winback!$K$2:$K$300,$A295),0)</f>
        <v>0</v>
      </c>
      <c r="M295">
        <f>IF(OR($E295=1,$G295=1,SUMIFS(Registros!$J$2:$J$6000,Registros!$B$2:$B$6000,$A295)&gt;0),1,0)</f>
        <v>1</v>
      </c>
      <c r="N295">
        <f>IF($J295&gt;0,1,IF(COUNTIFS(Registros!$A$2:$A$6000,"CS",Registros!$B$2:$B$6000,$A295,Registros!$K$2:$K$6000,"&lt;&gt;")&gt;0,1,0))</f>
        <v>0</v>
      </c>
      <c r="O295" t="str">
        <f t="shared" si="20"/>
        <v>SOLO MÓVIL</v>
      </c>
      <c r="P295" t="str">
        <f t="shared" si="21"/>
        <v>Ofrecer fijo + internet (FLBBTV)</v>
      </c>
      <c r="Q295">
        <f t="shared" si="22"/>
        <v>106.5</v>
      </c>
      <c r="R295" t="str">
        <f>IFERROR(VLOOKUP($A295,Registros!$B$2:$G$6000,6,0),IFERROR(INDEX(Winback!$C$2:$C$300,MATCH($A295,Winback!$K$2:$K$300,0)),""))</f>
        <v>Alejandra Mabel Hawkins</v>
      </c>
      <c r="S295" t="str">
        <f t="shared" si="23"/>
        <v>NP</v>
      </c>
      <c r="T295">
        <f t="shared" si="24"/>
        <v>1</v>
      </c>
    </row>
    <row r="296" spans="1:20" x14ac:dyDescent="0.35">
      <c r="A296" t="s">
        <v>1497</v>
      </c>
      <c r="B296" t="s">
        <v>1498</v>
      </c>
      <c r="C296" t="s">
        <v>1499</v>
      </c>
      <c r="D296" t="s">
        <v>1500</v>
      </c>
      <c r="E296">
        <f>IF(COUNTIFS(Registros!$A$2:$A$6000,"NP",Registros!$B$2:$B$6000,$A296)&gt;0,1,0)</f>
        <v>1</v>
      </c>
      <c r="F296">
        <f>IF($E296=1,SUMIFS(Registros!$F$2:$F$6000,Registros!$A$2:$A$6000,"NP",Registros!$B$2:$B$6000,$A296),0)</f>
        <v>200.23</v>
      </c>
      <c r="G296">
        <f>IF(COUNTIFS(Registros!$A$2:$A$6000,"MOV",Registros!$B$2:$B$6000,$A296)&gt;0,1,0)</f>
        <v>0</v>
      </c>
      <c r="H296">
        <f>IF($G296=1,SUMIFS(Registros!$F$2:$F$6000,Registros!$A$2:$A$6000,"MOV",Registros!$B$2:$B$6000,$A296),0)</f>
        <v>0</v>
      </c>
      <c r="I296">
        <f>IF(COUNTIFS(Registros!$A$2:$A$6000,"CS",Registros!$B$2:$B$6000,$A296)&gt;0,1,0)</f>
        <v>0</v>
      </c>
      <c r="J296">
        <f>IF($I296=1,SUMIFS(Registros!$I$2:$I$6000,Registros!$A$2:$A$6000,"CS",Registros!$B$2:$B$6000,$A296),0)</f>
        <v>0</v>
      </c>
      <c r="K296">
        <f>IF(COUNTIFS(Winback!$K$2:$K$300,$A296)&gt;0,1,0)</f>
        <v>0</v>
      </c>
      <c r="L296">
        <f>IF(AND($K296=1,LEFT($A296,3)="WB-"),SUMIFS(Winback!$D$2:$D$300,Winback!$K$2:$K$300,$A296),0)</f>
        <v>0</v>
      </c>
      <c r="M296">
        <f>IF(OR($E296=1,$G296=1,SUMIFS(Registros!$J$2:$J$6000,Registros!$B$2:$B$6000,$A296)&gt;0),1,0)</f>
        <v>1</v>
      </c>
      <c r="N296">
        <f>IF($J296&gt;0,1,IF(COUNTIFS(Registros!$A$2:$A$6000,"CS",Registros!$B$2:$B$6000,$A296,Registros!$K$2:$K$6000,"&lt;&gt;")&gt;0,1,0))</f>
        <v>0</v>
      </c>
      <c r="O296" t="str">
        <f t="shared" si="20"/>
        <v>SOLO MÓVIL</v>
      </c>
      <c r="P296" t="str">
        <f t="shared" si="21"/>
        <v>Ofrecer fijo + internet (FLBBTV)</v>
      </c>
      <c r="Q296">
        <f t="shared" si="22"/>
        <v>200.23</v>
      </c>
      <c r="R296" t="str">
        <f>IFERROR(VLOOKUP($A296,Registros!$B$2:$G$6000,6,0),IFERROR(INDEX(Winback!$C$2:$C$300,MATCH($A296,Winback!$K$2:$K$300,0)),""))</f>
        <v>Maria Fernanda</v>
      </c>
      <c r="S296" t="str">
        <f t="shared" si="23"/>
        <v>NP</v>
      </c>
      <c r="T296">
        <f t="shared" si="24"/>
        <v>1</v>
      </c>
    </row>
    <row r="297" spans="1:20" x14ac:dyDescent="0.35">
      <c r="A297" t="s">
        <v>1502</v>
      </c>
      <c r="B297" t="s">
        <v>1503</v>
      </c>
      <c r="C297" t="s">
        <v>1504</v>
      </c>
      <c r="D297" t="s">
        <v>1505</v>
      </c>
      <c r="E297">
        <f>IF(COUNTIFS(Registros!$A$2:$A$6000,"NP",Registros!$B$2:$B$6000,$A297)&gt;0,1,0)</f>
        <v>1</v>
      </c>
      <c r="F297">
        <f>IF($E297=1,SUMIFS(Registros!$F$2:$F$6000,Registros!$A$2:$A$6000,"NP",Registros!$B$2:$B$6000,$A297),0)</f>
        <v>20.75</v>
      </c>
      <c r="G297">
        <f>IF(COUNTIFS(Registros!$A$2:$A$6000,"MOV",Registros!$B$2:$B$6000,$A297)&gt;0,1,0)</f>
        <v>0</v>
      </c>
      <c r="H297">
        <f>IF($G297=1,SUMIFS(Registros!$F$2:$F$6000,Registros!$A$2:$A$6000,"MOV",Registros!$B$2:$B$6000,$A297),0)</f>
        <v>0</v>
      </c>
      <c r="I297">
        <f>IF(COUNTIFS(Registros!$A$2:$A$6000,"CS",Registros!$B$2:$B$6000,$A297)&gt;0,1,0)</f>
        <v>0</v>
      </c>
      <c r="J297">
        <f>IF($I297=1,SUMIFS(Registros!$I$2:$I$6000,Registros!$A$2:$A$6000,"CS",Registros!$B$2:$B$6000,$A297),0)</f>
        <v>0</v>
      </c>
      <c r="K297">
        <f>IF(COUNTIFS(Winback!$K$2:$K$300,$A297)&gt;0,1,0)</f>
        <v>0</v>
      </c>
      <c r="L297">
        <f>IF(AND($K297=1,LEFT($A297,3)="WB-"),SUMIFS(Winback!$D$2:$D$300,Winback!$K$2:$K$300,$A297),0)</f>
        <v>0</v>
      </c>
      <c r="M297">
        <f>IF(OR($E297=1,$G297=1,SUMIFS(Registros!$J$2:$J$6000,Registros!$B$2:$B$6000,$A297)&gt;0),1,0)</f>
        <v>1</v>
      </c>
      <c r="N297">
        <f>IF($J297&gt;0,1,IF(COUNTIFS(Registros!$A$2:$A$6000,"CS",Registros!$B$2:$B$6000,$A297,Registros!$K$2:$K$6000,"&lt;&gt;")&gt;0,1,0))</f>
        <v>0</v>
      </c>
      <c r="O297" t="str">
        <f t="shared" si="20"/>
        <v>SOLO MÓVIL</v>
      </c>
      <c r="P297" t="str">
        <f t="shared" si="21"/>
        <v>Ofrecer fijo + internet (FLBBTV)</v>
      </c>
      <c r="Q297">
        <f t="shared" si="22"/>
        <v>20.75</v>
      </c>
      <c r="R297" t="str">
        <f>IFERROR(VLOOKUP($A297,Registros!$B$2:$G$6000,6,0),IFERROR(INDEX(Winback!$C$2:$C$300,MATCH($A297,Winback!$K$2:$K$300,0)),""))</f>
        <v>Yarelis Tulloch</v>
      </c>
      <c r="S297" t="str">
        <f t="shared" si="23"/>
        <v>NP</v>
      </c>
      <c r="T297">
        <f t="shared" si="24"/>
        <v>1</v>
      </c>
    </row>
    <row r="298" spans="1:20" x14ac:dyDescent="0.35">
      <c r="A298" t="s">
        <v>1507</v>
      </c>
      <c r="B298" t="s">
        <v>1508</v>
      </c>
      <c r="C298" t="s">
        <v>1509</v>
      </c>
      <c r="D298" t="s">
        <v>1510</v>
      </c>
      <c r="E298">
        <f>IF(COUNTIFS(Registros!$A$2:$A$6000,"NP",Registros!$B$2:$B$6000,$A298)&gt;0,1,0)</f>
        <v>1</v>
      </c>
      <c r="F298">
        <f>IF($E298=1,SUMIFS(Registros!$F$2:$F$6000,Registros!$A$2:$A$6000,"NP",Registros!$B$2:$B$6000,$A298),0)</f>
        <v>22.5</v>
      </c>
      <c r="G298">
        <f>IF(COUNTIFS(Registros!$A$2:$A$6000,"MOV",Registros!$B$2:$B$6000,$A298)&gt;0,1,0)</f>
        <v>0</v>
      </c>
      <c r="H298">
        <f>IF($G298=1,SUMIFS(Registros!$F$2:$F$6000,Registros!$A$2:$A$6000,"MOV",Registros!$B$2:$B$6000,$A298),0)</f>
        <v>0</v>
      </c>
      <c r="I298">
        <f>IF(COUNTIFS(Registros!$A$2:$A$6000,"CS",Registros!$B$2:$B$6000,$A298)&gt;0,1,0)</f>
        <v>0</v>
      </c>
      <c r="J298">
        <f>IF($I298=1,SUMIFS(Registros!$I$2:$I$6000,Registros!$A$2:$A$6000,"CS",Registros!$B$2:$B$6000,$A298),0)</f>
        <v>0</v>
      </c>
      <c r="K298">
        <f>IF(COUNTIFS(Winback!$K$2:$K$300,$A298)&gt;0,1,0)</f>
        <v>0</v>
      </c>
      <c r="L298">
        <f>IF(AND($K298=1,LEFT($A298,3)="WB-"),SUMIFS(Winback!$D$2:$D$300,Winback!$K$2:$K$300,$A298),0)</f>
        <v>0</v>
      </c>
      <c r="M298">
        <f>IF(OR($E298=1,$G298=1,SUMIFS(Registros!$J$2:$J$6000,Registros!$B$2:$B$6000,$A298)&gt;0),1,0)</f>
        <v>1</v>
      </c>
      <c r="N298">
        <f>IF($J298&gt;0,1,IF(COUNTIFS(Registros!$A$2:$A$6000,"CS",Registros!$B$2:$B$6000,$A298,Registros!$K$2:$K$6000,"&lt;&gt;")&gt;0,1,0))</f>
        <v>0</v>
      </c>
      <c r="O298" t="str">
        <f t="shared" si="20"/>
        <v>SOLO MÓVIL</v>
      </c>
      <c r="P298" t="str">
        <f t="shared" si="21"/>
        <v>Ofrecer fijo + internet (FLBBTV)</v>
      </c>
      <c r="Q298">
        <f t="shared" si="22"/>
        <v>22.5</v>
      </c>
      <c r="R298" t="str">
        <f>IFERROR(VLOOKUP($A298,Registros!$B$2:$G$6000,6,0),IFERROR(INDEX(Winback!$C$2:$C$300,MATCH($A298,Winback!$K$2:$K$300,0)),""))</f>
        <v>Abril Aparicio</v>
      </c>
      <c r="S298" t="str">
        <f t="shared" si="23"/>
        <v>NP</v>
      </c>
      <c r="T298">
        <f t="shared" si="24"/>
        <v>1</v>
      </c>
    </row>
    <row r="299" spans="1:20" x14ac:dyDescent="0.35">
      <c r="A299" t="s">
        <v>1512</v>
      </c>
      <c r="B299" t="s">
        <v>1513</v>
      </c>
      <c r="C299" t="s">
        <v>1514</v>
      </c>
      <c r="D299" t="s">
        <v>1515</v>
      </c>
      <c r="E299">
        <f>IF(COUNTIFS(Registros!$A$2:$A$6000,"NP",Registros!$B$2:$B$6000,$A299)&gt;0,1,0)</f>
        <v>1</v>
      </c>
      <c r="F299">
        <f>IF($E299=1,SUMIFS(Registros!$F$2:$F$6000,Registros!$A$2:$A$6000,"NP",Registros!$B$2:$B$6000,$A299),0)</f>
        <v>16.29</v>
      </c>
      <c r="G299">
        <f>IF(COUNTIFS(Registros!$A$2:$A$6000,"MOV",Registros!$B$2:$B$6000,$A299)&gt;0,1,0)</f>
        <v>0</v>
      </c>
      <c r="H299">
        <f>IF($G299=1,SUMIFS(Registros!$F$2:$F$6000,Registros!$A$2:$A$6000,"MOV",Registros!$B$2:$B$6000,$A299),0)</f>
        <v>0</v>
      </c>
      <c r="I299">
        <f>IF(COUNTIFS(Registros!$A$2:$A$6000,"CS",Registros!$B$2:$B$6000,$A299)&gt;0,1,0)</f>
        <v>0</v>
      </c>
      <c r="J299">
        <f>IF($I299=1,SUMIFS(Registros!$I$2:$I$6000,Registros!$A$2:$A$6000,"CS",Registros!$B$2:$B$6000,$A299),0)</f>
        <v>0</v>
      </c>
      <c r="K299">
        <f>IF(COUNTIFS(Winback!$K$2:$K$300,$A299)&gt;0,1,0)</f>
        <v>0</v>
      </c>
      <c r="L299">
        <f>IF(AND($K299=1,LEFT($A299,3)="WB-"),SUMIFS(Winback!$D$2:$D$300,Winback!$K$2:$K$300,$A299),0)</f>
        <v>0</v>
      </c>
      <c r="M299">
        <f>IF(OR($E299=1,$G299=1,SUMIFS(Registros!$J$2:$J$6000,Registros!$B$2:$B$6000,$A299)&gt;0),1,0)</f>
        <v>1</v>
      </c>
      <c r="N299">
        <f>IF($J299&gt;0,1,IF(COUNTIFS(Registros!$A$2:$A$6000,"CS",Registros!$B$2:$B$6000,$A299,Registros!$K$2:$K$6000,"&lt;&gt;")&gt;0,1,0))</f>
        <v>0</v>
      </c>
      <c r="O299" t="str">
        <f t="shared" si="20"/>
        <v>SOLO MÓVIL</v>
      </c>
      <c r="P299" t="str">
        <f t="shared" si="21"/>
        <v>Ofrecer fijo + internet (FLBBTV)</v>
      </c>
      <c r="Q299">
        <f t="shared" si="22"/>
        <v>16.29</v>
      </c>
      <c r="R299" t="str">
        <f>IFERROR(VLOOKUP($A299,Registros!$B$2:$G$6000,6,0),IFERROR(INDEX(Winback!$C$2:$C$300,MATCH($A299,Winback!$K$2:$K$300,0)),""))</f>
        <v>Yariela Galarce</v>
      </c>
      <c r="S299" t="str">
        <f t="shared" si="23"/>
        <v>NP</v>
      </c>
      <c r="T299">
        <f t="shared" si="24"/>
        <v>1</v>
      </c>
    </row>
    <row r="300" spans="1:20" x14ac:dyDescent="0.35">
      <c r="A300" t="s">
        <v>1516</v>
      </c>
      <c r="B300" t="s">
        <v>1517</v>
      </c>
      <c r="C300" t="s">
        <v>1518</v>
      </c>
      <c r="D300" t="s">
        <v>1519</v>
      </c>
      <c r="E300">
        <f>IF(COUNTIFS(Registros!$A$2:$A$6000,"NP",Registros!$B$2:$B$6000,$A300)&gt;0,1,0)</f>
        <v>1</v>
      </c>
      <c r="F300">
        <f>IF($E300=1,SUMIFS(Registros!$F$2:$F$6000,Registros!$A$2:$A$6000,"NP",Registros!$B$2:$B$6000,$A300),0)</f>
        <v>15</v>
      </c>
      <c r="G300">
        <f>IF(COUNTIFS(Registros!$A$2:$A$6000,"MOV",Registros!$B$2:$B$6000,$A300)&gt;0,1,0)</f>
        <v>0</v>
      </c>
      <c r="H300">
        <f>IF($G300=1,SUMIFS(Registros!$F$2:$F$6000,Registros!$A$2:$A$6000,"MOV",Registros!$B$2:$B$6000,$A300),0)</f>
        <v>0</v>
      </c>
      <c r="I300">
        <f>IF(COUNTIFS(Registros!$A$2:$A$6000,"CS",Registros!$B$2:$B$6000,$A300)&gt;0,1,0)</f>
        <v>0</v>
      </c>
      <c r="J300">
        <f>IF($I300=1,SUMIFS(Registros!$I$2:$I$6000,Registros!$A$2:$A$6000,"CS",Registros!$B$2:$B$6000,$A300),0)</f>
        <v>0</v>
      </c>
      <c r="K300">
        <f>IF(COUNTIFS(Winback!$K$2:$K$300,$A300)&gt;0,1,0)</f>
        <v>0</v>
      </c>
      <c r="L300">
        <f>IF(AND($K300=1,LEFT($A300,3)="WB-"),SUMIFS(Winback!$D$2:$D$300,Winback!$K$2:$K$300,$A300),0)</f>
        <v>0</v>
      </c>
      <c r="M300">
        <f>IF(OR($E300=1,$G300=1,SUMIFS(Registros!$J$2:$J$6000,Registros!$B$2:$B$6000,$A300)&gt;0),1,0)</f>
        <v>1</v>
      </c>
      <c r="N300">
        <f>IF($J300&gt;0,1,IF(COUNTIFS(Registros!$A$2:$A$6000,"CS",Registros!$B$2:$B$6000,$A300,Registros!$K$2:$K$6000,"&lt;&gt;")&gt;0,1,0))</f>
        <v>0</v>
      </c>
      <c r="O300" t="str">
        <f t="shared" si="20"/>
        <v>SOLO MÓVIL</v>
      </c>
      <c r="P300" t="str">
        <f t="shared" si="21"/>
        <v>Ofrecer fijo + internet (FLBBTV)</v>
      </c>
      <c r="Q300">
        <f t="shared" si="22"/>
        <v>15</v>
      </c>
      <c r="R300" t="str">
        <f>IFERROR(VLOOKUP($A300,Registros!$B$2:$G$6000,6,0),IFERROR(INDEX(Winback!$C$2:$C$300,MATCH($A300,Winback!$K$2:$K$300,0)),""))</f>
        <v>Nailyn Martinez</v>
      </c>
      <c r="S300" t="str">
        <f t="shared" si="23"/>
        <v>NP</v>
      </c>
      <c r="T300">
        <f t="shared" si="24"/>
        <v>1</v>
      </c>
    </row>
    <row r="301" spans="1:20" x14ac:dyDescent="0.35">
      <c r="A301" t="s">
        <v>1521</v>
      </c>
      <c r="B301" t="s">
        <v>1522</v>
      </c>
      <c r="C301" t="s">
        <v>1523</v>
      </c>
      <c r="D301" t="s">
        <v>1524</v>
      </c>
      <c r="E301">
        <f>IF(COUNTIFS(Registros!$A$2:$A$6000,"NP",Registros!$B$2:$B$6000,$A301)&gt;0,1,0)</f>
        <v>1</v>
      </c>
      <c r="F301">
        <f>IF($E301=1,SUMIFS(Registros!$F$2:$F$6000,Registros!$A$2:$A$6000,"NP",Registros!$B$2:$B$6000,$A301),0)</f>
        <v>15</v>
      </c>
      <c r="G301">
        <f>IF(COUNTIFS(Registros!$A$2:$A$6000,"MOV",Registros!$B$2:$B$6000,$A301)&gt;0,1,0)</f>
        <v>0</v>
      </c>
      <c r="H301">
        <f>IF($G301=1,SUMIFS(Registros!$F$2:$F$6000,Registros!$A$2:$A$6000,"MOV",Registros!$B$2:$B$6000,$A301),0)</f>
        <v>0</v>
      </c>
      <c r="I301">
        <f>IF(COUNTIFS(Registros!$A$2:$A$6000,"CS",Registros!$B$2:$B$6000,$A301)&gt;0,1,0)</f>
        <v>0</v>
      </c>
      <c r="J301">
        <f>IF($I301=1,SUMIFS(Registros!$I$2:$I$6000,Registros!$A$2:$A$6000,"CS",Registros!$B$2:$B$6000,$A301),0)</f>
        <v>0</v>
      </c>
      <c r="K301">
        <f>IF(COUNTIFS(Winback!$K$2:$K$300,$A301)&gt;0,1,0)</f>
        <v>0</v>
      </c>
      <c r="L301">
        <f>IF(AND($K301=1,LEFT($A301,3)="WB-"),SUMIFS(Winback!$D$2:$D$300,Winback!$K$2:$K$300,$A301),0)</f>
        <v>0</v>
      </c>
      <c r="M301">
        <f>IF(OR($E301=1,$G301=1,SUMIFS(Registros!$J$2:$J$6000,Registros!$B$2:$B$6000,$A301)&gt;0),1,0)</f>
        <v>1</v>
      </c>
      <c r="N301">
        <f>IF($J301&gt;0,1,IF(COUNTIFS(Registros!$A$2:$A$6000,"CS",Registros!$B$2:$B$6000,$A301,Registros!$K$2:$K$6000,"&lt;&gt;")&gt;0,1,0))</f>
        <v>0</v>
      </c>
      <c r="O301" t="str">
        <f t="shared" si="20"/>
        <v>SOLO MÓVIL</v>
      </c>
      <c r="P301" t="str">
        <f t="shared" si="21"/>
        <v>Ofrecer fijo + internet (FLBBTV)</v>
      </c>
      <c r="Q301">
        <f t="shared" si="22"/>
        <v>15</v>
      </c>
      <c r="R301" t="str">
        <f>IFERROR(VLOOKUP($A301,Registros!$B$2:$G$6000,6,0),IFERROR(INDEX(Winback!$C$2:$C$300,MATCH($A301,Winback!$K$2:$K$300,0)),""))</f>
        <v>Yamali Rodriguez</v>
      </c>
      <c r="S301" t="str">
        <f t="shared" si="23"/>
        <v>NP</v>
      </c>
      <c r="T301">
        <f t="shared" si="24"/>
        <v>1</v>
      </c>
    </row>
    <row r="302" spans="1:20" x14ac:dyDescent="0.35">
      <c r="A302" t="s">
        <v>1526</v>
      </c>
      <c r="B302" t="s">
        <v>1527</v>
      </c>
      <c r="C302" t="s">
        <v>1528</v>
      </c>
      <c r="D302" t="s">
        <v>1529</v>
      </c>
      <c r="E302">
        <f>IF(COUNTIFS(Registros!$A$2:$A$6000,"NP",Registros!$B$2:$B$6000,$A302)&gt;0,1,0)</f>
        <v>1</v>
      </c>
      <c r="F302">
        <f>IF($E302=1,SUMIFS(Registros!$F$2:$F$6000,Registros!$A$2:$A$6000,"NP",Registros!$B$2:$B$6000,$A302),0)</f>
        <v>15</v>
      </c>
      <c r="G302">
        <f>IF(COUNTIFS(Registros!$A$2:$A$6000,"MOV",Registros!$B$2:$B$6000,$A302)&gt;0,1,0)</f>
        <v>0</v>
      </c>
      <c r="H302">
        <f>IF($G302=1,SUMIFS(Registros!$F$2:$F$6000,Registros!$A$2:$A$6000,"MOV",Registros!$B$2:$B$6000,$A302),0)</f>
        <v>0</v>
      </c>
      <c r="I302">
        <f>IF(COUNTIFS(Registros!$A$2:$A$6000,"CS",Registros!$B$2:$B$6000,$A302)&gt;0,1,0)</f>
        <v>0</v>
      </c>
      <c r="J302">
        <f>IF($I302=1,SUMIFS(Registros!$I$2:$I$6000,Registros!$A$2:$A$6000,"CS",Registros!$B$2:$B$6000,$A302),0)</f>
        <v>0</v>
      </c>
      <c r="K302">
        <f>IF(COUNTIFS(Winback!$K$2:$K$300,$A302)&gt;0,1,0)</f>
        <v>0</v>
      </c>
      <c r="L302">
        <f>IF(AND($K302=1,LEFT($A302,3)="WB-"),SUMIFS(Winback!$D$2:$D$300,Winback!$K$2:$K$300,$A302),0)</f>
        <v>0</v>
      </c>
      <c r="M302">
        <f>IF(OR($E302=1,$G302=1,SUMIFS(Registros!$J$2:$J$6000,Registros!$B$2:$B$6000,$A302)&gt;0),1,0)</f>
        <v>1</v>
      </c>
      <c r="N302">
        <f>IF($J302&gt;0,1,IF(COUNTIFS(Registros!$A$2:$A$6000,"CS",Registros!$B$2:$B$6000,$A302,Registros!$K$2:$K$6000,"&lt;&gt;")&gt;0,1,0))</f>
        <v>0</v>
      </c>
      <c r="O302" t="str">
        <f t="shared" si="20"/>
        <v>SOLO MÓVIL</v>
      </c>
      <c r="P302" t="str">
        <f t="shared" si="21"/>
        <v>Ofrecer fijo + internet (FLBBTV)</v>
      </c>
      <c r="Q302">
        <f t="shared" si="22"/>
        <v>15</v>
      </c>
      <c r="R302" t="str">
        <f>IFERROR(VLOOKUP($A302,Registros!$B$2:$G$6000,6,0),IFERROR(INDEX(Winback!$C$2:$C$300,MATCH($A302,Winback!$K$2:$K$300,0)),""))</f>
        <v>Osiris Aguilar</v>
      </c>
      <c r="S302" t="str">
        <f t="shared" si="23"/>
        <v>NP</v>
      </c>
      <c r="T302">
        <f t="shared" si="24"/>
        <v>1</v>
      </c>
    </row>
    <row r="303" spans="1:20" x14ac:dyDescent="0.35">
      <c r="A303" t="s">
        <v>1531</v>
      </c>
      <c r="B303" t="s">
        <v>1532</v>
      </c>
      <c r="C303" t="s">
        <v>1533</v>
      </c>
      <c r="D303" t="s">
        <v>1534</v>
      </c>
      <c r="E303">
        <f>IF(COUNTIFS(Registros!$A$2:$A$6000,"NP",Registros!$B$2:$B$6000,$A303)&gt;0,1,0)</f>
        <v>1</v>
      </c>
      <c r="F303">
        <f>IF($E303=1,SUMIFS(Registros!$F$2:$F$6000,Registros!$A$2:$A$6000,"NP",Registros!$B$2:$B$6000,$A303),0)</f>
        <v>20.16</v>
      </c>
      <c r="G303">
        <f>IF(COUNTIFS(Registros!$A$2:$A$6000,"MOV",Registros!$B$2:$B$6000,$A303)&gt;0,1,0)</f>
        <v>0</v>
      </c>
      <c r="H303">
        <f>IF($G303=1,SUMIFS(Registros!$F$2:$F$6000,Registros!$A$2:$A$6000,"MOV",Registros!$B$2:$B$6000,$A303),0)</f>
        <v>0</v>
      </c>
      <c r="I303">
        <f>IF(COUNTIFS(Registros!$A$2:$A$6000,"CS",Registros!$B$2:$B$6000,$A303)&gt;0,1,0)</f>
        <v>0</v>
      </c>
      <c r="J303">
        <f>IF($I303=1,SUMIFS(Registros!$I$2:$I$6000,Registros!$A$2:$A$6000,"CS",Registros!$B$2:$B$6000,$A303),0)</f>
        <v>0</v>
      </c>
      <c r="K303">
        <f>IF(COUNTIFS(Winback!$K$2:$K$300,$A303)&gt;0,1,0)</f>
        <v>0</v>
      </c>
      <c r="L303">
        <f>IF(AND($K303=1,LEFT($A303,3)="WB-"),SUMIFS(Winback!$D$2:$D$300,Winback!$K$2:$K$300,$A303),0)</f>
        <v>0</v>
      </c>
      <c r="M303">
        <f>IF(OR($E303=1,$G303=1,SUMIFS(Registros!$J$2:$J$6000,Registros!$B$2:$B$6000,$A303)&gt;0),1,0)</f>
        <v>1</v>
      </c>
      <c r="N303">
        <f>IF($J303&gt;0,1,IF(COUNTIFS(Registros!$A$2:$A$6000,"CS",Registros!$B$2:$B$6000,$A303,Registros!$K$2:$K$6000,"&lt;&gt;")&gt;0,1,0))</f>
        <v>0</v>
      </c>
      <c r="O303" t="str">
        <f t="shared" si="20"/>
        <v>SOLO MÓVIL</v>
      </c>
      <c r="P303" t="str">
        <f t="shared" si="21"/>
        <v>Ofrecer fijo + internet (FLBBTV)</v>
      </c>
      <c r="Q303">
        <f t="shared" si="22"/>
        <v>20.16</v>
      </c>
      <c r="R303" t="str">
        <f>IFERROR(VLOOKUP($A303,Registros!$B$2:$G$6000,6,0),IFERROR(INDEX(Winback!$C$2:$C$300,MATCH($A303,Winback!$K$2:$K$300,0)),""))</f>
        <v>Karla Mc Intryre</v>
      </c>
      <c r="S303" t="str">
        <f t="shared" si="23"/>
        <v>NP</v>
      </c>
      <c r="T303">
        <f t="shared" si="24"/>
        <v>1</v>
      </c>
    </row>
    <row r="304" spans="1:20" x14ac:dyDescent="0.35">
      <c r="A304" t="s">
        <v>1535</v>
      </c>
      <c r="B304" t="s">
        <v>1536</v>
      </c>
      <c r="C304" t="s">
        <v>1537</v>
      </c>
      <c r="D304" t="s">
        <v>1538</v>
      </c>
      <c r="E304">
        <f>IF(COUNTIFS(Registros!$A$2:$A$6000,"NP",Registros!$B$2:$B$6000,$A304)&gt;0,1,0)</f>
        <v>1</v>
      </c>
      <c r="F304">
        <f>IF($E304=1,SUMIFS(Registros!$F$2:$F$6000,Registros!$A$2:$A$6000,"NP",Registros!$B$2:$B$6000,$A304),0)</f>
        <v>15</v>
      </c>
      <c r="G304">
        <f>IF(COUNTIFS(Registros!$A$2:$A$6000,"MOV",Registros!$B$2:$B$6000,$A304)&gt;0,1,0)</f>
        <v>0</v>
      </c>
      <c r="H304">
        <f>IF($G304=1,SUMIFS(Registros!$F$2:$F$6000,Registros!$A$2:$A$6000,"MOV",Registros!$B$2:$B$6000,$A304),0)</f>
        <v>0</v>
      </c>
      <c r="I304">
        <f>IF(COUNTIFS(Registros!$A$2:$A$6000,"CS",Registros!$B$2:$B$6000,$A304)&gt;0,1,0)</f>
        <v>0</v>
      </c>
      <c r="J304">
        <f>IF($I304=1,SUMIFS(Registros!$I$2:$I$6000,Registros!$A$2:$A$6000,"CS",Registros!$B$2:$B$6000,$A304),0)</f>
        <v>0</v>
      </c>
      <c r="K304">
        <f>IF(COUNTIFS(Winback!$K$2:$K$300,$A304)&gt;0,1,0)</f>
        <v>0</v>
      </c>
      <c r="L304">
        <f>IF(AND($K304=1,LEFT($A304,3)="WB-"),SUMIFS(Winback!$D$2:$D$300,Winback!$K$2:$K$300,$A304),0)</f>
        <v>0</v>
      </c>
      <c r="M304">
        <f>IF(OR($E304=1,$G304=1,SUMIFS(Registros!$J$2:$J$6000,Registros!$B$2:$B$6000,$A304)&gt;0),1,0)</f>
        <v>1</v>
      </c>
      <c r="N304">
        <f>IF($J304&gt;0,1,IF(COUNTIFS(Registros!$A$2:$A$6000,"CS",Registros!$B$2:$B$6000,$A304,Registros!$K$2:$K$6000,"&lt;&gt;")&gt;0,1,0))</f>
        <v>0</v>
      </c>
      <c r="O304" t="str">
        <f t="shared" si="20"/>
        <v>SOLO MÓVIL</v>
      </c>
      <c r="P304" t="str">
        <f t="shared" si="21"/>
        <v>Ofrecer fijo + internet (FLBBTV)</v>
      </c>
      <c r="Q304">
        <f t="shared" si="22"/>
        <v>15</v>
      </c>
      <c r="R304" t="str">
        <f>IFERROR(VLOOKUP($A304,Registros!$B$2:$G$6000,6,0),IFERROR(INDEX(Winback!$C$2:$C$300,MATCH($A304,Winback!$K$2:$K$300,0)),""))</f>
        <v>Solanye Acuña</v>
      </c>
      <c r="S304" t="str">
        <f t="shared" si="23"/>
        <v>NP</v>
      </c>
      <c r="T304">
        <f t="shared" si="24"/>
        <v>1</v>
      </c>
    </row>
    <row r="305" spans="1:20" x14ac:dyDescent="0.35">
      <c r="A305" t="s">
        <v>1540</v>
      </c>
      <c r="B305" t="s">
        <v>1541</v>
      </c>
      <c r="C305" t="s">
        <v>1542</v>
      </c>
      <c r="D305" t="s">
        <v>1543</v>
      </c>
      <c r="E305">
        <f>IF(COUNTIFS(Registros!$A$2:$A$6000,"NP",Registros!$B$2:$B$6000,$A305)&gt;0,1,0)</f>
        <v>1</v>
      </c>
      <c r="F305">
        <f>IF($E305=1,SUMIFS(Registros!$F$2:$F$6000,Registros!$A$2:$A$6000,"NP",Registros!$B$2:$B$6000,$A305),0)</f>
        <v>32.5</v>
      </c>
      <c r="G305">
        <f>IF(COUNTIFS(Registros!$A$2:$A$6000,"MOV",Registros!$B$2:$B$6000,$A305)&gt;0,1,0)</f>
        <v>0</v>
      </c>
      <c r="H305">
        <f>IF($G305=1,SUMIFS(Registros!$F$2:$F$6000,Registros!$A$2:$A$6000,"MOV",Registros!$B$2:$B$6000,$A305),0)</f>
        <v>0</v>
      </c>
      <c r="I305">
        <f>IF(COUNTIFS(Registros!$A$2:$A$6000,"CS",Registros!$B$2:$B$6000,$A305)&gt;0,1,0)</f>
        <v>0</v>
      </c>
      <c r="J305">
        <f>IF($I305=1,SUMIFS(Registros!$I$2:$I$6000,Registros!$A$2:$A$6000,"CS",Registros!$B$2:$B$6000,$A305),0)</f>
        <v>0</v>
      </c>
      <c r="K305">
        <f>IF(COUNTIFS(Winback!$K$2:$K$300,$A305)&gt;0,1,0)</f>
        <v>0</v>
      </c>
      <c r="L305">
        <f>IF(AND($K305=1,LEFT($A305,3)="WB-"),SUMIFS(Winback!$D$2:$D$300,Winback!$K$2:$K$300,$A305),0)</f>
        <v>0</v>
      </c>
      <c r="M305">
        <f>IF(OR($E305=1,$G305=1,SUMIFS(Registros!$J$2:$J$6000,Registros!$B$2:$B$6000,$A305)&gt;0),1,0)</f>
        <v>1</v>
      </c>
      <c r="N305">
        <f>IF($J305&gt;0,1,IF(COUNTIFS(Registros!$A$2:$A$6000,"CS",Registros!$B$2:$B$6000,$A305,Registros!$K$2:$K$6000,"&lt;&gt;")&gt;0,1,0))</f>
        <v>0</v>
      </c>
      <c r="O305" t="str">
        <f t="shared" si="20"/>
        <v>SOLO MÓVIL</v>
      </c>
      <c r="P305" t="str">
        <f t="shared" si="21"/>
        <v>Ofrecer fijo + internet (FLBBTV)</v>
      </c>
      <c r="Q305">
        <f t="shared" si="22"/>
        <v>32.5</v>
      </c>
      <c r="R305" t="str">
        <f>IFERROR(VLOOKUP($A305,Registros!$B$2:$G$6000,6,0),IFERROR(INDEX(Winback!$C$2:$C$300,MATCH($A305,Winback!$K$2:$K$300,0)),""))</f>
        <v>Michelle Zambrano</v>
      </c>
      <c r="S305" t="str">
        <f t="shared" si="23"/>
        <v>NP</v>
      </c>
      <c r="T305">
        <f t="shared" si="24"/>
        <v>1</v>
      </c>
    </row>
    <row r="306" spans="1:20" x14ac:dyDescent="0.35">
      <c r="A306" t="s">
        <v>1545</v>
      </c>
      <c r="B306" t="s">
        <v>1546</v>
      </c>
      <c r="C306" t="s">
        <v>1547</v>
      </c>
      <c r="D306" t="s">
        <v>1548</v>
      </c>
      <c r="E306">
        <f>IF(COUNTIFS(Registros!$A$2:$A$6000,"NP",Registros!$B$2:$B$6000,$A306)&gt;0,1,0)</f>
        <v>1</v>
      </c>
      <c r="F306">
        <f>IF($E306=1,SUMIFS(Registros!$F$2:$F$6000,Registros!$A$2:$A$6000,"NP",Registros!$B$2:$B$6000,$A306),0)</f>
        <v>15</v>
      </c>
      <c r="G306">
        <f>IF(COUNTIFS(Registros!$A$2:$A$6000,"MOV",Registros!$B$2:$B$6000,$A306)&gt;0,1,0)</f>
        <v>0</v>
      </c>
      <c r="H306">
        <f>IF($G306=1,SUMIFS(Registros!$F$2:$F$6000,Registros!$A$2:$A$6000,"MOV",Registros!$B$2:$B$6000,$A306),0)</f>
        <v>0</v>
      </c>
      <c r="I306">
        <f>IF(COUNTIFS(Registros!$A$2:$A$6000,"CS",Registros!$B$2:$B$6000,$A306)&gt;0,1,0)</f>
        <v>0</v>
      </c>
      <c r="J306">
        <f>IF($I306=1,SUMIFS(Registros!$I$2:$I$6000,Registros!$A$2:$A$6000,"CS",Registros!$B$2:$B$6000,$A306),0)</f>
        <v>0</v>
      </c>
      <c r="K306">
        <f>IF(COUNTIFS(Winback!$K$2:$K$300,$A306)&gt;0,1,0)</f>
        <v>0</v>
      </c>
      <c r="L306">
        <f>IF(AND($K306=1,LEFT($A306,3)="WB-"),SUMIFS(Winback!$D$2:$D$300,Winback!$K$2:$K$300,$A306),0)</f>
        <v>0</v>
      </c>
      <c r="M306">
        <f>IF(OR($E306=1,$G306=1,SUMIFS(Registros!$J$2:$J$6000,Registros!$B$2:$B$6000,$A306)&gt;0),1,0)</f>
        <v>1</v>
      </c>
      <c r="N306">
        <f>IF($J306&gt;0,1,IF(COUNTIFS(Registros!$A$2:$A$6000,"CS",Registros!$B$2:$B$6000,$A306,Registros!$K$2:$K$6000,"&lt;&gt;")&gt;0,1,0))</f>
        <v>0</v>
      </c>
      <c r="O306" t="str">
        <f t="shared" si="20"/>
        <v>SOLO MÓVIL</v>
      </c>
      <c r="P306" t="str">
        <f t="shared" si="21"/>
        <v>Ofrecer fijo + internet (FLBBTV)</v>
      </c>
      <c r="Q306">
        <f t="shared" si="22"/>
        <v>15</v>
      </c>
      <c r="R306" t="str">
        <f>IFERROR(VLOOKUP($A306,Registros!$B$2:$G$6000,6,0),IFERROR(INDEX(Winback!$C$2:$C$300,MATCH($A306,Winback!$K$2:$K$300,0)),""))</f>
        <v>Ines Lizbeth Trujillo</v>
      </c>
      <c r="S306" t="str">
        <f t="shared" si="23"/>
        <v>NP</v>
      </c>
      <c r="T306">
        <f t="shared" si="24"/>
        <v>1</v>
      </c>
    </row>
    <row r="307" spans="1:20" x14ac:dyDescent="0.35">
      <c r="A307" t="s">
        <v>1550</v>
      </c>
      <c r="B307" t="s">
        <v>1551</v>
      </c>
      <c r="C307" t="s">
        <v>1552</v>
      </c>
      <c r="D307" t="s">
        <v>1553</v>
      </c>
      <c r="E307">
        <f>IF(COUNTIFS(Registros!$A$2:$A$6000,"NP",Registros!$B$2:$B$6000,$A307)&gt;0,1,0)</f>
        <v>1</v>
      </c>
      <c r="F307">
        <f>IF($E307=1,SUMIFS(Registros!$F$2:$F$6000,Registros!$A$2:$A$6000,"NP",Registros!$B$2:$B$6000,$A307),0)</f>
        <v>16.940000000000001</v>
      </c>
      <c r="G307">
        <f>IF(COUNTIFS(Registros!$A$2:$A$6000,"MOV",Registros!$B$2:$B$6000,$A307)&gt;0,1,0)</f>
        <v>0</v>
      </c>
      <c r="H307">
        <f>IF($G307=1,SUMIFS(Registros!$F$2:$F$6000,Registros!$A$2:$A$6000,"MOV",Registros!$B$2:$B$6000,$A307),0)</f>
        <v>0</v>
      </c>
      <c r="I307">
        <f>IF(COUNTIFS(Registros!$A$2:$A$6000,"CS",Registros!$B$2:$B$6000,$A307)&gt;0,1,0)</f>
        <v>0</v>
      </c>
      <c r="J307">
        <f>IF($I307=1,SUMIFS(Registros!$I$2:$I$6000,Registros!$A$2:$A$6000,"CS",Registros!$B$2:$B$6000,$A307),0)</f>
        <v>0</v>
      </c>
      <c r="K307">
        <f>IF(COUNTIFS(Winback!$K$2:$K$300,$A307)&gt;0,1,0)</f>
        <v>0</v>
      </c>
      <c r="L307">
        <f>IF(AND($K307=1,LEFT($A307,3)="WB-"),SUMIFS(Winback!$D$2:$D$300,Winback!$K$2:$K$300,$A307),0)</f>
        <v>0</v>
      </c>
      <c r="M307">
        <f>IF(OR($E307=1,$G307=1,SUMIFS(Registros!$J$2:$J$6000,Registros!$B$2:$B$6000,$A307)&gt;0),1,0)</f>
        <v>1</v>
      </c>
      <c r="N307">
        <f>IF($J307&gt;0,1,IF(COUNTIFS(Registros!$A$2:$A$6000,"CS",Registros!$B$2:$B$6000,$A307,Registros!$K$2:$K$6000,"&lt;&gt;")&gt;0,1,0))</f>
        <v>0</v>
      </c>
      <c r="O307" t="str">
        <f t="shared" si="20"/>
        <v>SOLO MÓVIL</v>
      </c>
      <c r="P307" t="str">
        <f t="shared" si="21"/>
        <v>Ofrecer fijo + internet (FLBBTV)</v>
      </c>
      <c r="Q307">
        <f t="shared" si="22"/>
        <v>16.940000000000001</v>
      </c>
      <c r="R307" t="str">
        <f>IFERROR(VLOOKUP($A307,Registros!$B$2:$G$6000,6,0),IFERROR(INDEX(Winback!$C$2:$C$300,MATCH($A307,Winback!$K$2:$K$300,0)),""))</f>
        <v>Alejandra Mabel Hawkins</v>
      </c>
      <c r="S307" t="str">
        <f t="shared" si="23"/>
        <v>NP</v>
      </c>
      <c r="T307">
        <f t="shared" si="24"/>
        <v>1</v>
      </c>
    </row>
    <row r="308" spans="1:20" x14ac:dyDescent="0.35">
      <c r="A308" t="s">
        <v>1554</v>
      </c>
      <c r="B308" t="s">
        <v>1555</v>
      </c>
      <c r="C308" t="s">
        <v>1556</v>
      </c>
      <c r="D308" t="s">
        <v>1557</v>
      </c>
      <c r="E308">
        <f>IF(COUNTIFS(Registros!$A$2:$A$6000,"NP",Registros!$B$2:$B$6000,$A308)&gt;0,1,0)</f>
        <v>1</v>
      </c>
      <c r="F308">
        <f>IF($E308=1,SUMIFS(Registros!$F$2:$F$6000,Registros!$A$2:$A$6000,"NP",Registros!$B$2:$B$6000,$A308),0)</f>
        <v>17.579999999999998</v>
      </c>
      <c r="G308">
        <f>IF(COUNTIFS(Registros!$A$2:$A$6000,"MOV",Registros!$B$2:$B$6000,$A308)&gt;0,1,0)</f>
        <v>0</v>
      </c>
      <c r="H308">
        <f>IF($G308=1,SUMIFS(Registros!$F$2:$F$6000,Registros!$A$2:$A$6000,"MOV",Registros!$B$2:$B$6000,$A308),0)</f>
        <v>0</v>
      </c>
      <c r="I308">
        <f>IF(COUNTIFS(Registros!$A$2:$A$6000,"CS",Registros!$B$2:$B$6000,$A308)&gt;0,1,0)</f>
        <v>0</v>
      </c>
      <c r="J308">
        <f>IF($I308=1,SUMIFS(Registros!$I$2:$I$6000,Registros!$A$2:$A$6000,"CS",Registros!$B$2:$B$6000,$A308),0)</f>
        <v>0</v>
      </c>
      <c r="K308">
        <f>IF(COUNTIFS(Winback!$K$2:$K$300,$A308)&gt;0,1,0)</f>
        <v>0</v>
      </c>
      <c r="L308">
        <f>IF(AND($K308=1,LEFT($A308,3)="WB-"),SUMIFS(Winback!$D$2:$D$300,Winback!$K$2:$K$300,$A308),0)</f>
        <v>0</v>
      </c>
      <c r="M308">
        <f>IF(OR($E308=1,$G308=1,SUMIFS(Registros!$J$2:$J$6000,Registros!$B$2:$B$6000,$A308)&gt;0),1,0)</f>
        <v>1</v>
      </c>
      <c r="N308">
        <f>IF($J308&gt;0,1,IF(COUNTIFS(Registros!$A$2:$A$6000,"CS",Registros!$B$2:$B$6000,$A308,Registros!$K$2:$K$6000,"&lt;&gt;")&gt;0,1,0))</f>
        <v>0</v>
      </c>
      <c r="O308" t="str">
        <f t="shared" si="20"/>
        <v>SOLO MÓVIL</v>
      </c>
      <c r="P308" t="str">
        <f t="shared" si="21"/>
        <v>Ofrecer fijo + internet (FLBBTV)</v>
      </c>
      <c r="Q308">
        <f t="shared" si="22"/>
        <v>17.579999999999998</v>
      </c>
      <c r="R308" t="str">
        <f>IFERROR(VLOOKUP($A308,Registros!$B$2:$G$6000,6,0),IFERROR(INDEX(Winback!$C$2:$C$300,MATCH($A308,Winback!$K$2:$K$300,0)),""))</f>
        <v>Maria Fernanda</v>
      </c>
      <c r="S308" t="str">
        <f t="shared" si="23"/>
        <v>NP</v>
      </c>
      <c r="T308">
        <f t="shared" si="24"/>
        <v>1</v>
      </c>
    </row>
    <row r="309" spans="1:20" x14ac:dyDescent="0.35">
      <c r="A309" t="s">
        <v>1558</v>
      </c>
      <c r="B309" t="s">
        <v>1559</v>
      </c>
      <c r="C309" t="s">
        <v>1560</v>
      </c>
      <c r="D309" t="s">
        <v>1561</v>
      </c>
      <c r="E309">
        <f>IF(COUNTIFS(Registros!$A$2:$A$6000,"NP",Registros!$B$2:$B$6000,$A309)&gt;0,1,0)</f>
        <v>1</v>
      </c>
      <c r="F309">
        <f>IF($E309=1,SUMIFS(Registros!$F$2:$F$6000,Registros!$A$2:$A$6000,"NP",Registros!$B$2:$B$6000,$A309),0)</f>
        <v>15</v>
      </c>
      <c r="G309">
        <f>IF(COUNTIFS(Registros!$A$2:$A$6000,"MOV",Registros!$B$2:$B$6000,$A309)&gt;0,1,0)</f>
        <v>0</v>
      </c>
      <c r="H309">
        <f>IF($G309=1,SUMIFS(Registros!$F$2:$F$6000,Registros!$A$2:$A$6000,"MOV",Registros!$B$2:$B$6000,$A309),0)</f>
        <v>0</v>
      </c>
      <c r="I309">
        <f>IF(COUNTIFS(Registros!$A$2:$A$6000,"CS",Registros!$B$2:$B$6000,$A309)&gt;0,1,0)</f>
        <v>0</v>
      </c>
      <c r="J309">
        <f>IF($I309=1,SUMIFS(Registros!$I$2:$I$6000,Registros!$A$2:$A$6000,"CS",Registros!$B$2:$B$6000,$A309),0)</f>
        <v>0</v>
      </c>
      <c r="K309">
        <f>IF(COUNTIFS(Winback!$K$2:$K$300,$A309)&gt;0,1,0)</f>
        <v>0</v>
      </c>
      <c r="L309">
        <f>IF(AND($K309=1,LEFT($A309,3)="WB-"),SUMIFS(Winback!$D$2:$D$300,Winback!$K$2:$K$300,$A309),0)</f>
        <v>0</v>
      </c>
      <c r="M309">
        <f>IF(OR($E309=1,$G309=1,SUMIFS(Registros!$J$2:$J$6000,Registros!$B$2:$B$6000,$A309)&gt;0),1,0)</f>
        <v>1</v>
      </c>
      <c r="N309">
        <f>IF($J309&gt;0,1,IF(COUNTIFS(Registros!$A$2:$A$6000,"CS",Registros!$B$2:$B$6000,$A309,Registros!$K$2:$K$6000,"&lt;&gt;")&gt;0,1,0))</f>
        <v>0</v>
      </c>
      <c r="O309" t="str">
        <f t="shared" si="20"/>
        <v>SOLO MÓVIL</v>
      </c>
      <c r="P309" t="str">
        <f t="shared" si="21"/>
        <v>Ofrecer fijo + internet (FLBBTV)</v>
      </c>
      <c r="Q309">
        <f t="shared" si="22"/>
        <v>15</v>
      </c>
      <c r="R309" t="str">
        <f>IFERROR(VLOOKUP($A309,Registros!$B$2:$G$6000,6,0),IFERROR(INDEX(Winback!$C$2:$C$300,MATCH($A309,Winback!$K$2:$K$300,0)),""))</f>
        <v>Yarelis Tulloch</v>
      </c>
      <c r="S309" t="str">
        <f t="shared" si="23"/>
        <v>NP</v>
      </c>
      <c r="T309">
        <f t="shared" si="24"/>
        <v>1</v>
      </c>
    </row>
    <row r="310" spans="1:20" x14ac:dyDescent="0.35">
      <c r="A310" t="s">
        <v>1563</v>
      </c>
      <c r="B310" t="s">
        <v>1564</v>
      </c>
      <c r="C310" t="s">
        <v>1565</v>
      </c>
      <c r="D310" t="s">
        <v>1566</v>
      </c>
      <c r="E310">
        <f>IF(COUNTIFS(Registros!$A$2:$A$6000,"NP",Registros!$B$2:$B$6000,$A310)&gt;0,1,0)</f>
        <v>1</v>
      </c>
      <c r="F310">
        <f>IF($E310=1,SUMIFS(Registros!$F$2:$F$6000,Registros!$A$2:$A$6000,"NP",Registros!$B$2:$B$6000,$A310),0)</f>
        <v>32.75</v>
      </c>
      <c r="G310">
        <f>IF(COUNTIFS(Registros!$A$2:$A$6000,"MOV",Registros!$B$2:$B$6000,$A310)&gt;0,1,0)</f>
        <v>0</v>
      </c>
      <c r="H310">
        <f>IF($G310=1,SUMIFS(Registros!$F$2:$F$6000,Registros!$A$2:$A$6000,"MOV",Registros!$B$2:$B$6000,$A310),0)</f>
        <v>0</v>
      </c>
      <c r="I310">
        <f>IF(COUNTIFS(Registros!$A$2:$A$6000,"CS",Registros!$B$2:$B$6000,$A310)&gt;0,1,0)</f>
        <v>0</v>
      </c>
      <c r="J310">
        <f>IF($I310=1,SUMIFS(Registros!$I$2:$I$6000,Registros!$A$2:$A$6000,"CS",Registros!$B$2:$B$6000,$A310),0)</f>
        <v>0</v>
      </c>
      <c r="K310">
        <f>IF(COUNTIFS(Winback!$K$2:$K$300,$A310)&gt;0,1,0)</f>
        <v>0</v>
      </c>
      <c r="L310">
        <f>IF(AND($K310=1,LEFT($A310,3)="WB-"),SUMIFS(Winback!$D$2:$D$300,Winback!$K$2:$K$300,$A310),0)</f>
        <v>0</v>
      </c>
      <c r="M310">
        <f>IF(OR($E310=1,$G310=1,SUMIFS(Registros!$J$2:$J$6000,Registros!$B$2:$B$6000,$A310)&gt;0),1,0)</f>
        <v>1</v>
      </c>
      <c r="N310">
        <f>IF($J310&gt;0,1,IF(COUNTIFS(Registros!$A$2:$A$6000,"CS",Registros!$B$2:$B$6000,$A310,Registros!$K$2:$K$6000,"&lt;&gt;")&gt;0,1,0))</f>
        <v>0</v>
      </c>
      <c r="O310" t="str">
        <f t="shared" si="20"/>
        <v>SOLO MÓVIL</v>
      </c>
      <c r="P310" t="str">
        <f t="shared" si="21"/>
        <v>Ofrecer fijo + internet (FLBBTV)</v>
      </c>
      <c r="Q310">
        <f t="shared" si="22"/>
        <v>32.75</v>
      </c>
      <c r="R310" t="str">
        <f>IFERROR(VLOOKUP($A310,Registros!$B$2:$G$6000,6,0),IFERROR(INDEX(Winback!$C$2:$C$300,MATCH($A310,Winback!$K$2:$K$300,0)),""))</f>
        <v>Abril Aparicio</v>
      </c>
      <c r="S310" t="str">
        <f t="shared" si="23"/>
        <v>NP</v>
      </c>
      <c r="T310">
        <f t="shared" si="24"/>
        <v>1</v>
      </c>
    </row>
    <row r="311" spans="1:20" x14ac:dyDescent="0.35">
      <c r="A311" t="s">
        <v>1568</v>
      </c>
      <c r="B311" t="s">
        <v>1569</v>
      </c>
      <c r="C311" t="s">
        <v>1570</v>
      </c>
      <c r="D311" t="s">
        <v>1571</v>
      </c>
      <c r="E311">
        <f>IF(COUNTIFS(Registros!$A$2:$A$6000,"NP",Registros!$B$2:$B$6000,$A311)&gt;0,1,0)</f>
        <v>1</v>
      </c>
      <c r="F311">
        <f>IF($E311=1,SUMIFS(Registros!$F$2:$F$6000,Registros!$A$2:$A$6000,"NP",Registros!$B$2:$B$6000,$A311),0)</f>
        <v>15</v>
      </c>
      <c r="G311">
        <f>IF(COUNTIFS(Registros!$A$2:$A$6000,"MOV",Registros!$B$2:$B$6000,$A311)&gt;0,1,0)</f>
        <v>0</v>
      </c>
      <c r="H311">
        <f>IF($G311=1,SUMIFS(Registros!$F$2:$F$6000,Registros!$A$2:$A$6000,"MOV",Registros!$B$2:$B$6000,$A311),0)</f>
        <v>0</v>
      </c>
      <c r="I311">
        <f>IF(COUNTIFS(Registros!$A$2:$A$6000,"CS",Registros!$B$2:$B$6000,$A311)&gt;0,1,0)</f>
        <v>0</v>
      </c>
      <c r="J311">
        <f>IF($I311=1,SUMIFS(Registros!$I$2:$I$6000,Registros!$A$2:$A$6000,"CS",Registros!$B$2:$B$6000,$A311),0)</f>
        <v>0</v>
      </c>
      <c r="K311">
        <f>IF(COUNTIFS(Winback!$K$2:$K$300,$A311)&gt;0,1,0)</f>
        <v>0</v>
      </c>
      <c r="L311">
        <f>IF(AND($K311=1,LEFT($A311,3)="WB-"),SUMIFS(Winback!$D$2:$D$300,Winback!$K$2:$K$300,$A311),0)</f>
        <v>0</v>
      </c>
      <c r="M311">
        <f>IF(OR($E311=1,$G311=1,SUMIFS(Registros!$J$2:$J$6000,Registros!$B$2:$B$6000,$A311)&gt;0),1,0)</f>
        <v>1</v>
      </c>
      <c r="N311">
        <f>IF($J311&gt;0,1,IF(COUNTIFS(Registros!$A$2:$A$6000,"CS",Registros!$B$2:$B$6000,$A311,Registros!$K$2:$K$6000,"&lt;&gt;")&gt;0,1,0))</f>
        <v>0</v>
      </c>
      <c r="O311" t="str">
        <f t="shared" si="20"/>
        <v>SOLO MÓVIL</v>
      </c>
      <c r="P311" t="str">
        <f t="shared" si="21"/>
        <v>Ofrecer fijo + internet (FLBBTV)</v>
      </c>
      <c r="Q311">
        <f t="shared" si="22"/>
        <v>15</v>
      </c>
      <c r="R311" t="str">
        <f>IFERROR(VLOOKUP($A311,Registros!$B$2:$G$6000,6,0),IFERROR(INDEX(Winback!$C$2:$C$300,MATCH($A311,Winback!$K$2:$K$300,0)),""))</f>
        <v>Yariela Galarce</v>
      </c>
      <c r="S311" t="str">
        <f t="shared" si="23"/>
        <v>NP</v>
      </c>
      <c r="T311">
        <f t="shared" si="24"/>
        <v>1</v>
      </c>
    </row>
    <row r="312" spans="1:20" x14ac:dyDescent="0.35">
      <c r="A312" t="s">
        <v>1573</v>
      </c>
      <c r="B312" t="s">
        <v>1574</v>
      </c>
      <c r="C312" t="s">
        <v>1073</v>
      </c>
      <c r="D312" t="s">
        <v>1073</v>
      </c>
      <c r="E312">
        <f>IF(COUNTIFS(Registros!$A$2:$A$6000,"NP",Registros!$B$2:$B$6000,$A312)&gt;0,1,0)</f>
        <v>1</v>
      </c>
      <c r="F312">
        <f>IF($E312=1,SUMIFS(Registros!$F$2:$F$6000,Registros!$A$2:$A$6000,"NP",Registros!$B$2:$B$6000,$A312),0)</f>
        <v>358.4</v>
      </c>
      <c r="G312">
        <f>IF(COUNTIFS(Registros!$A$2:$A$6000,"MOV",Registros!$B$2:$B$6000,$A312)&gt;0,1,0)</f>
        <v>0</v>
      </c>
      <c r="H312">
        <f>IF($G312=1,SUMIFS(Registros!$F$2:$F$6000,Registros!$A$2:$A$6000,"MOV",Registros!$B$2:$B$6000,$A312),0)</f>
        <v>0</v>
      </c>
      <c r="I312">
        <f>IF(COUNTIFS(Registros!$A$2:$A$6000,"CS",Registros!$B$2:$B$6000,$A312)&gt;0,1,0)</f>
        <v>0</v>
      </c>
      <c r="J312">
        <f>IF($I312=1,SUMIFS(Registros!$I$2:$I$6000,Registros!$A$2:$A$6000,"CS",Registros!$B$2:$B$6000,$A312),0)</f>
        <v>0</v>
      </c>
      <c r="K312">
        <f>IF(COUNTIFS(Winback!$K$2:$K$300,$A312)&gt;0,1,0)</f>
        <v>0</v>
      </c>
      <c r="L312">
        <f>IF(AND($K312=1,LEFT($A312,3)="WB-"),SUMIFS(Winback!$D$2:$D$300,Winback!$K$2:$K$300,$A312),0)</f>
        <v>0</v>
      </c>
      <c r="M312">
        <f>IF(OR($E312=1,$G312=1,SUMIFS(Registros!$J$2:$J$6000,Registros!$B$2:$B$6000,$A312)&gt;0),1,0)</f>
        <v>1</v>
      </c>
      <c r="N312">
        <f>IF($J312&gt;0,1,IF(COUNTIFS(Registros!$A$2:$A$6000,"CS",Registros!$B$2:$B$6000,$A312,Registros!$K$2:$K$6000,"&lt;&gt;")&gt;0,1,0))</f>
        <v>0</v>
      </c>
      <c r="O312" t="str">
        <f t="shared" si="20"/>
        <v>SOLO MÓVIL</v>
      </c>
      <c r="P312" t="str">
        <f t="shared" si="21"/>
        <v>Ofrecer fijo + internet (FLBBTV)</v>
      </c>
      <c r="Q312">
        <f t="shared" si="22"/>
        <v>358.4</v>
      </c>
      <c r="R312" t="str">
        <f>IFERROR(VLOOKUP($A312,Registros!$B$2:$G$6000,6,0),IFERROR(INDEX(Winback!$C$2:$C$300,MATCH($A312,Winback!$K$2:$K$300,0)),""))</f>
        <v>Nailyn Martinez</v>
      </c>
      <c r="S312" t="str">
        <f t="shared" si="23"/>
        <v>NP</v>
      </c>
      <c r="T312">
        <f t="shared" si="24"/>
        <v>1</v>
      </c>
    </row>
    <row r="313" spans="1:20" x14ac:dyDescent="0.35">
      <c r="A313" t="s">
        <v>1576</v>
      </c>
      <c r="B313" t="s">
        <v>1577</v>
      </c>
      <c r="C313" t="s">
        <v>1578</v>
      </c>
      <c r="D313" t="s">
        <v>1579</v>
      </c>
      <c r="E313">
        <f>IF(COUNTIFS(Registros!$A$2:$A$6000,"NP",Registros!$B$2:$B$6000,$A313)&gt;0,1,0)</f>
        <v>1</v>
      </c>
      <c r="F313">
        <f>IF($E313=1,SUMIFS(Registros!$F$2:$F$6000,Registros!$A$2:$A$6000,"NP",Registros!$B$2:$B$6000,$A313),0)</f>
        <v>20.75</v>
      </c>
      <c r="G313">
        <f>IF(COUNTIFS(Registros!$A$2:$A$6000,"MOV",Registros!$B$2:$B$6000,$A313)&gt;0,1,0)</f>
        <v>0</v>
      </c>
      <c r="H313">
        <f>IF($G313=1,SUMIFS(Registros!$F$2:$F$6000,Registros!$A$2:$A$6000,"MOV",Registros!$B$2:$B$6000,$A313),0)</f>
        <v>0</v>
      </c>
      <c r="I313">
        <f>IF(COUNTIFS(Registros!$A$2:$A$6000,"CS",Registros!$B$2:$B$6000,$A313)&gt;0,1,0)</f>
        <v>0</v>
      </c>
      <c r="J313">
        <f>IF($I313=1,SUMIFS(Registros!$I$2:$I$6000,Registros!$A$2:$A$6000,"CS",Registros!$B$2:$B$6000,$A313),0)</f>
        <v>0</v>
      </c>
      <c r="K313">
        <f>IF(COUNTIFS(Winback!$K$2:$K$300,$A313)&gt;0,1,0)</f>
        <v>0</v>
      </c>
      <c r="L313">
        <f>IF(AND($K313=1,LEFT($A313,3)="WB-"),SUMIFS(Winback!$D$2:$D$300,Winback!$K$2:$K$300,$A313),0)</f>
        <v>0</v>
      </c>
      <c r="M313">
        <f>IF(OR($E313=1,$G313=1,SUMIFS(Registros!$J$2:$J$6000,Registros!$B$2:$B$6000,$A313)&gt;0),1,0)</f>
        <v>1</v>
      </c>
      <c r="N313">
        <f>IF($J313&gt;0,1,IF(COUNTIFS(Registros!$A$2:$A$6000,"CS",Registros!$B$2:$B$6000,$A313,Registros!$K$2:$K$6000,"&lt;&gt;")&gt;0,1,0))</f>
        <v>0</v>
      </c>
      <c r="O313" t="str">
        <f t="shared" si="20"/>
        <v>SOLO MÓVIL</v>
      </c>
      <c r="P313" t="str">
        <f t="shared" si="21"/>
        <v>Ofrecer fijo + internet (FLBBTV)</v>
      </c>
      <c r="Q313">
        <f t="shared" si="22"/>
        <v>20.75</v>
      </c>
      <c r="R313" t="str">
        <f>IFERROR(VLOOKUP($A313,Registros!$B$2:$G$6000,6,0),IFERROR(INDEX(Winback!$C$2:$C$300,MATCH($A313,Winback!$K$2:$K$300,0)),""))</f>
        <v>Yamali Rodriguez</v>
      </c>
      <c r="S313" t="str">
        <f t="shared" si="23"/>
        <v>NP</v>
      </c>
      <c r="T313">
        <f t="shared" si="24"/>
        <v>1</v>
      </c>
    </row>
    <row r="314" spans="1:20" x14ac:dyDescent="0.35">
      <c r="A314" t="s">
        <v>1581</v>
      </c>
      <c r="B314" t="s">
        <v>1582</v>
      </c>
      <c r="C314" t="s">
        <v>1583</v>
      </c>
      <c r="D314" t="s">
        <v>1584</v>
      </c>
      <c r="E314">
        <f>IF(COUNTIFS(Registros!$A$2:$A$6000,"NP",Registros!$B$2:$B$6000,$A314)&gt;0,1,0)</f>
        <v>1</v>
      </c>
      <c r="F314">
        <f>IF($E314=1,SUMIFS(Registros!$F$2:$F$6000,Registros!$A$2:$A$6000,"NP",Registros!$B$2:$B$6000,$A314),0)</f>
        <v>15</v>
      </c>
      <c r="G314">
        <f>IF(COUNTIFS(Registros!$A$2:$A$6000,"MOV",Registros!$B$2:$B$6000,$A314)&gt;0,1,0)</f>
        <v>0</v>
      </c>
      <c r="H314">
        <f>IF($G314=1,SUMIFS(Registros!$F$2:$F$6000,Registros!$A$2:$A$6000,"MOV",Registros!$B$2:$B$6000,$A314),0)</f>
        <v>0</v>
      </c>
      <c r="I314">
        <f>IF(COUNTIFS(Registros!$A$2:$A$6000,"CS",Registros!$B$2:$B$6000,$A314)&gt;0,1,0)</f>
        <v>0</v>
      </c>
      <c r="J314">
        <f>IF($I314=1,SUMIFS(Registros!$I$2:$I$6000,Registros!$A$2:$A$6000,"CS",Registros!$B$2:$B$6000,$A314),0)</f>
        <v>0</v>
      </c>
      <c r="K314">
        <f>IF(COUNTIFS(Winback!$K$2:$K$300,$A314)&gt;0,1,0)</f>
        <v>0</v>
      </c>
      <c r="L314">
        <f>IF(AND($K314=1,LEFT($A314,3)="WB-"),SUMIFS(Winback!$D$2:$D$300,Winback!$K$2:$K$300,$A314),0)</f>
        <v>0</v>
      </c>
      <c r="M314">
        <f>IF(OR($E314=1,$G314=1,SUMIFS(Registros!$J$2:$J$6000,Registros!$B$2:$B$6000,$A314)&gt;0),1,0)</f>
        <v>1</v>
      </c>
      <c r="N314">
        <f>IF($J314&gt;0,1,IF(COUNTIFS(Registros!$A$2:$A$6000,"CS",Registros!$B$2:$B$6000,$A314,Registros!$K$2:$K$6000,"&lt;&gt;")&gt;0,1,0))</f>
        <v>0</v>
      </c>
      <c r="O314" t="str">
        <f t="shared" si="20"/>
        <v>SOLO MÓVIL</v>
      </c>
      <c r="P314" t="str">
        <f t="shared" si="21"/>
        <v>Ofrecer fijo + internet (FLBBTV)</v>
      </c>
      <c r="Q314">
        <f t="shared" si="22"/>
        <v>15</v>
      </c>
      <c r="R314" t="str">
        <f>IFERROR(VLOOKUP($A314,Registros!$B$2:$G$6000,6,0),IFERROR(INDEX(Winback!$C$2:$C$300,MATCH($A314,Winback!$K$2:$K$300,0)),""))</f>
        <v>Osiris Aguilar</v>
      </c>
      <c r="S314" t="str">
        <f t="shared" si="23"/>
        <v>NP</v>
      </c>
      <c r="T314">
        <f t="shared" si="24"/>
        <v>1</v>
      </c>
    </row>
    <row r="315" spans="1:20" x14ac:dyDescent="0.35">
      <c r="A315" t="s">
        <v>1586</v>
      </c>
      <c r="B315" t="s">
        <v>1587</v>
      </c>
      <c r="C315" t="s">
        <v>1588</v>
      </c>
      <c r="D315" t="s">
        <v>1589</v>
      </c>
      <c r="E315">
        <f>IF(COUNTIFS(Registros!$A$2:$A$6000,"NP",Registros!$B$2:$B$6000,$A315)&gt;0,1,0)</f>
        <v>1</v>
      </c>
      <c r="F315">
        <f>IF($E315=1,SUMIFS(Registros!$F$2:$F$6000,Registros!$A$2:$A$6000,"NP",Registros!$B$2:$B$6000,$A315),0)</f>
        <v>15</v>
      </c>
      <c r="G315">
        <f>IF(COUNTIFS(Registros!$A$2:$A$6000,"MOV",Registros!$B$2:$B$6000,$A315)&gt;0,1,0)</f>
        <v>0</v>
      </c>
      <c r="H315">
        <f>IF($G315=1,SUMIFS(Registros!$F$2:$F$6000,Registros!$A$2:$A$6000,"MOV",Registros!$B$2:$B$6000,$A315),0)</f>
        <v>0</v>
      </c>
      <c r="I315">
        <f>IF(COUNTIFS(Registros!$A$2:$A$6000,"CS",Registros!$B$2:$B$6000,$A315)&gt;0,1,0)</f>
        <v>0</v>
      </c>
      <c r="J315">
        <f>IF($I315=1,SUMIFS(Registros!$I$2:$I$6000,Registros!$A$2:$A$6000,"CS",Registros!$B$2:$B$6000,$A315),0)</f>
        <v>0</v>
      </c>
      <c r="K315">
        <f>IF(COUNTIFS(Winback!$K$2:$K$300,$A315)&gt;0,1,0)</f>
        <v>0</v>
      </c>
      <c r="L315">
        <f>IF(AND($K315=1,LEFT($A315,3)="WB-"),SUMIFS(Winback!$D$2:$D$300,Winback!$K$2:$K$300,$A315),0)</f>
        <v>0</v>
      </c>
      <c r="M315">
        <f>IF(OR($E315=1,$G315=1,SUMIFS(Registros!$J$2:$J$6000,Registros!$B$2:$B$6000,$A315)&gt;0),1,0)</f>
        <v>1</v>
      </c>
      <c r="N315">
        <f>IF($J315&gt;0,1,IF(COUNTIFS(Registros!$A$2:$A$6000,"CS",Registros!$B$2:$B$6000,$A315,Registros!$K$2:$K$6000,"&lt;&gt;")&gt;0,1,0))</f>
        <v>0</v>
      </c>
      <c r="O315" t="str">
        <f t="shared" si="20"/>
        <v>SOLO MÓVIL</v>
      </c>
      <c r="P315" t="str">
        <f t="shared" si="21"/>
        <v>Ofrecer fijo + internet (FLBBTV)</v>
      </c>
      <c r="Q315">
        <f t="shared" si="22"/>
        <v>15</v>
      </c>
      <c r="R315" t="str">
        <f>IFERROR(VLOOKUP($A315,Registros!$B$2:$G$6000,6,0),IFERROR(INDEX(Winback!$C$2:$C$300,MATCH($A315,Winback!$K$2:$K$300,0)),""))</f>
        <v>Karla Mc Intryre</v>
      </c>
      <c r="S315" t="str">
        <f t="shared" si="23"/>
        <v>NP</v>
      </c>
      <c r="T315">
        <f t="shared" si="24"/>
        <v>1</v>
      </c>
    </row>
    <row r="316" spans="1:20" x14ac:dyDescent="0.35">
      <c r="A316" t="s">
        <v>1591</v>
      </c>
      <c r="B316" t="s">
        <v>1592</v>
      </c>
      <c r="C316" t="s">
        <v>1593</v>
      </c>
      <c r="D316" t="s">
        <v>1594</v>
      </c>
      <c r="E316">
        <f>IF(COUNTIFS(Registros!$A$2:$A$6000,"NP",Registros!$B$2:$B$6000,$A316)&gt;0,1,0)</f>
        <v>1</v>
      </c>
      <c r="F316">
        <f>IF($E316=1,SUMIFS(Registros!$F$2:$F$6000,Registros!$A$2:$A$6000,"NP",Registros!$B$2:$B$6000,$A316),0)</f>
        <v>18</v>
      </c>
      <c r="G316">
        <f>IF(COUNTIFS(Registros!$A$2:$A$6000,"MOV",Registros!$B$2:$B$6000,$A316)&gt;0,1,0)</f>
        <v>0</v>
      </c>
      <c r="H316">
        <f>IF($G316=1,SUMIFS(Registros!$F$2:$F$6000,Registros!$A$2:$A$6000,"MOV",Registros!$B$2:$B$6000,$A316),0)</f>
        <v>0</v>
      </c>
      <c r="I316">
        <f>IF(COUNTIFS(Registros!$A$2:$A$6000,"CS",Registros!$B$2:$B$6000,$A316)&gt;0,1,0)</f>
        <v>0</v>
      </c>
      <c r="J316">
        <f>IF($I316=1,SUMIFS(Registros!$I$2:$I$6000,Registros!$A$2:$A$6000,"CS",Registros!$B$2:$B$6000,$A316),0)</f>
        <v>0</v>
      </c>
      <c r="K316">
        <f>IF(COUNTIFS(Winback!$K$2:$K$300,$A316)&gt;0,1,0)</f>
        <v>0</v>
      </c>
      <c r="L316">
        <f>IF(AND($K316=1,LEFT($A316,3)="WB-"),SUMIFS(Winback!$D$2:$D$300,Winback!$K$2:$K$300,$A316),0)</f>
        <v>0</v>
      </c>
      <c r="M316">
        <f>IF(OR($E316=1,$G316=1,SUMIFS(Registros!$J$2:$J$6000,Registros!$B$2:$B$6000,$A316)&gt;0),1,0)</f>
        <v>1</v>
      </c>
      <c r="N316">
        <f>IF($J316&gt;0,1,IF(COUNTIFS(Registros!$A$2:$A$6000,"CS",Registros!$B$2:$B$6000,$A316,Registros!$K$2:$K$6000,"&lt;&gt;")&gt;0,1,0))</f>
        <v>0</v>
      </c>
      <c r="O316" t="str">
        <f t="shared" si="20"/>
        <v>SOLO MÓVIL</v>
      </c>
      <c r="P316" t="str">
        <f t="shared" si="21"/>
        <v>Ofrecer fijo + internet (FLBBTV)</v>
      </c>
      <c r="Q316">
        <f t="shared" si="22"/>
        <v>18</v>
      </c>
      <c r="R316" t="str">
        <f>IFERROR(VLOOKUP($A316,Registros!$B$2:$G$6000,6,0),IFERROR(INDEX(Winback!$C$2:$C$300,MATCH($A316,Winback!$K$2:$K$300,0)),""))</f>
        <v>Michelle Zambrano</v>
      </c>
      <c r="S316" t="str">
        <f t="shared" si="23"/>
        <v>NP</v>
      </c>
      <c r="T316">
        <f t="shared" si="24"/>
        <v>1</v>
      </c>
    </row>
    <row r="317" spans="1:20" x14ac:dyDescent="0.35">
      <c r="A317" t="s">
        <v>1596</v>
      </c>
      <c r="B317" t="s">
        <v>1597</v>
      </c>
      <c r="C317" t="s">
        <v>1598</v>
      </c>
      <c r="D317" t="s">
        <v>1599</v>
      </c>
      <c r="E317">
        <f>IF(COUNTIFS(Registros!$A$2:$A$6000,"NP",Registros!$B$2:$B$6000,$A317)&gt;0,1,0)</f>
        <v>1</v>
      </c>
      <c r="F317">
        <f>IF($E317=1,SUMIFS(Registros!$F$2:$F$6000,Registros!$A$2:$A$6000,"NP",Registros!$B$2:$B$6000,$A317),0)</f>
        <v>15</v>
      </c>
      <c r="G317">
        <f>IF(COUNTIFS(Registros!$A$2:$A$6000,"MOV",Registros!$B$2:$B$6000,$A317)&gt;0,1,0)</f>
        <v>0</v>
      </c>
      <c r="H317">
        <f>IF($G317=1,SUMIFS(Registros!$F$2:$F$6000,Registros!$A$2:$A$6000,"MOV",Registros!$B$2:$B$6000,$A317),0)</f>
        <v>0</v>
      </c>
      <c r="I317">
        <f>IF(COUNTIFS(Registros!$A$2:$A$6000,"CS",Registros!$B$2:$B$6000,$A317)&gt;0,1,0)</f>
        <v>0</v>
      </c>
      <c r="J317">
        <f>IF($I317=1,SUMIFS(Registros!$I$2:$I$6000,Registros!$A$2:$A$6000,"CS",Registros!$B$2:$B$6000,$A317),0)</f>
        <v>0</v>
      </c>
      <c r="K317">
        <f>IF(COUNTIFS(Winback!$K$2:$K$300,$A317)&gt;0,1,0)</f>
        <v>0</v>
      </c>
      <c r="L317">
        <f>IF(AND($K317=1,LEFT($A317,3)="WB-"),SUMIFS(Winback!$D$2:$D$300,Winback!$K$2:$K$300,$A317),0)</f>
        <v>0</v>
      </c>
      <c r="M317">
        <f>IF(OR($E317=1,$G317=1,SUMIFS(Registros!$J$2:$J$6000,Registros!$B$2:$B$6000,$A317)&gt;0),1,0)</f>
        <v>1</v>
      </c>
      <c r="N317">
        <f>IF($J317&gt;0,1,IF(COUNTIFS(Registros!$A$2:$A$6000,"CS",Registros!$B$2:$B$6000,$A317,Registros!$K$2:$K$6000,"&lt;&gt;")&gt;0,1,0))</f>
        <v>0</v>
      </c>
      <c r="O317" t="str">
        <f t="shared" si="20"/>
        <v>SOLO MÓVIL</v>
      </c>
      <c r="P317" t="str">
        <f t="shared" si="21"/>
        <v>Ofrecer fijo + internet (FLBBTV)</v>
      </c>
      <c r="Q317">
        <f t="shared" si="22"/>
        <v>15</v>
      </c>
      <c r="R317" t="str">
        <f>IFERROR(VLOOKUP($A317,Registros!$B$2:$G$6000,6,0),IFERROR(INDEX(Winback!$C$2:$C$300,MATCH($A317,Winback!$K$2:$K$300,0)),""))</f>
        <v>Ines Lizbeth Trujillo</v>
      </c>
      <c r="S317" t="str">
        <f t="shared" si="23"/>
        <v>NP</v>
      </c>
      <c r="T317">
        <f t="shared" si="24"/>
        <v>1</v>
      </c>
    </row>
    <row r="318" spans="1:20" x14ac:dyDescent="0.35">
      <c r="A318" t="s">
        <v>1601</v>
      </c>
      <c r="B318" t="s">
        <v>1602</v>
      </c>
      <c r="C318" t="s">
        <v>1603</v>
      </c>
      <c r="D318" t="s">
        <v>1604</v>
      </c>
      <c r="E318">
        <f>IF(COUNTIFS(Registros!$A$2:$A$6000,"NP",Registros!$B$2:$B$6000,$A318)&gt;0,1,0)</f>
        <v>1</v>
      </c>
      <c r="F318">
        <f>IF($E318=1,SUMIFS(Registros!$F$2:$F$6000,Registros!$A$2:$A$6000,"NP",Registros!$B$2:$B$6000,$A318),0)</f>
        <v>0</v>
      </c>
      <c r="G318">
        <f>IF(COUNTIFS(Registros!$A$2:$A$6000,"MOV",Registros!$B$2:$B$6000,$A318)&gt;0,1,0)</f>
        <v>0</v>
      </c>
      <c r="H318">
        <f>IF($G318=1,SUMIFS(Registros!$F$2:$F$6000,Registros!$A$2:$A$6000,"MOV",Registros!$B$2:$B$6000,$A318),0)</f>
        <v>0</v>
      </c>
      <c r="I318">
        <f>IF(COUNTIFS(Registros!$A$2:$A$6000,"CS",Registros!$B$2:$B$6000,$A318)&gt;0,1,0)</f>
        <v>0</v>
      </c>
      <c r="J318">
        <f>IF($I318=1,SUMIFS(Registros!$I$2:$I$6000,Registros!$A$2:$A$6000,"CS",Registros!$B$2:$B$6000,$A318),0)</f>
        <v>0</v>
      </c>
      <c r="K318">
        <f>IF(COUNTIFS(Winback!$K$2:$K$300,$A318)&gt;0,1,0)</f>
        <v>0</v>
      </c>
      <c r="L318">
        <f>IF(AND($K318=1,LEFT($A318,3)="WB-"),SUMIFS(Winback!$D$2:$D$300,Winback!$K$2:$K$300,$A318),0)</f>
        <v>0</v>
      </c>
      <c r="M318">
        <f>IF(OR($E318=1,$G318=1,SUMIFS(Registros!$J$2:$J$6000,Registros!$B$2:$B$6000,$A318)&gt;0),1,0)</f>
        <v>1</v>
      </c>
      <c r="N318">
        <f>IF($J318&gt;0,1,IF(COUNTIFS(Registros!$A$2:$A$6000,"CS",Registros!$B$2:$B$6000,$A318,Registros!$K$2:$K$6000,"&lt;&gt;")&gt;0,1,0))</f>
        <v>0</v>
      </c>
      <c r="O318" t="str">
        <f t="shared" si="20"/>
        <v>SOLO MÓVIL</v>
      </c>
      <c r="P318" t="str">
        <f t="shared" si="21"/>
        <v>Ofrecer fijo + internet (FLBBTV)</v>
      </c>
      <c r="Q318">
        <f t="shared" si="22"/>
        <v>0</v>
      </c>
      <c r="R318" t="str">
        <f>IFERROR(VLOOKUP($A318,Registros!$B$2:$G$6000,6,0),IFERROR(INDEX(Winback!$C$2:$C$300,MATCH($A318,Winback!$K$2:$K$300,0)),""))</f>
        <v>Alejandra Mabel Hawkins</v>
      </c>
      <c r="S318" t="str">
        <f t="shared" si="23"/>
        <v>NP</v>
      </c>
      <c r="T318">
        <f t="shared" si="24"/>
        <v>1</v>
      </c>
    </row>
    <row r="319" spans="1:20" x14ac:dyDescent="0.35">
      <c r="A319" t="s">
        <v>1605</v>
      </c>
      <c r="B319" t="s">
        <v>1606</v>
      </c>
      <c r="C319" t="s">
        <v>1607</v>
      </c>
      <c r="D319" t="s">
        <v>1608</v>
      </c>
      <c r="E319">
        <f>IF(COUNTIFS(Registros!$A$2:$A$6000,"NP",Registros!$B$2:$B$6000,$A319)&gt;0,1,0)</f>
        <v>1</v>
      </c>
      <c r="F319">
        <f>IF($E319=1,SUMIFS(Registros!$F$2:$F$6000,Registros!$A$2:$A$6000,"NP",Registros!$B$2:$B$6000,$A319),0)</f>
        <v>12</v>
      </c>
      <c r="G319">
        <f>IF(COUNTIFS(Registros!$A$2:$A$6000,"MOV",Registros!$B$2:$B$6000,$A319)&gt;0,1,0)</f>
        <v>0</v>
      </c>
      <c r="H319">
        <f>IF($G319=1,SUMIFS(Registros!$F$2:$F$6000,Registros!$A$2:$A$6000,"MOV",Registros!$B$2:$B$6000,$A319),0)</f>
        <v>0</v>
      </c>
      <c r="I319">
        <f>IF(COUNTIFS(Registros!$A$2:$A$6000,"CS",Registros!$B$2:$B$6000,$A319)&gt;0,1,0)</f>
        <v>0</v>
      </c>
      <c r="J319">
        <f>IF($I319=1,SUMIFS(Registros!$I$2:$I$6000,Registros!$A$2:$A$6000,"CS",Registros!$B$2:$B$6000,$A319),0)</f>
        <v>0</v>
      </c>
      <c r="K319">
        <f>IF(COUNTIFS(Winback!$K$2:$K$300,$A319)&gt;0,1,0)</f>
        <v>0</v>
      </c>
      <c r="L319">
        <f>IF(AND($K319=1,LEFT($A319,3)="WB-"),SUMIFS(Winback!$D$2:$D$300,Winback!$K$2:$K$300,$A319),0)</f>
        <v>0</v>
      </c>
      <c r="M319">
        <f>IF(OR($E319=1,$G319=1,SUMIFS(Registros!$J$2:$J$6000,Registros!$B$2:$B$6000,$A319)&gt;0),1,0)</f>
        <v>1</v>
      </c>
      <c r="N319">
        <f>IF($J319&gt;0,1,IF(COUNTIFS(Registros!$A$2:$A$6000,"CS",Registros!$B$2:$B$6000,$A319,Registros!$K$2:$K$6000,"&lt;&gt;")&gt;0,1,0))</f>
        <v>0</v>
      </c>
      <c r="O319" t="str">
        <f t="shared" si="20"/>
        <v>SOLO MÓVIL</v>
      </c>
      <c r="P319" t="str">
        <f t="shared" si="21"/>
        <v>Ofrecer fijo + internet (FLBBTV)</v>
      </c>
      <c r="Q319">
        <f t="shared" si="22"/>
        <v>12</v>
      </c>
      <c r="R319" t="str">
        <f>IFERROR(VLOOKUP($A319,Registros!$B$2:$G$6000,6,0),IFERROR(INDEX(Winback!$C$2:$C$300,MATCH($A319,Winback!$K$2:$K$300,0)),""))</f>
        <v>Maria Fernanda</v>
      </c>
      <c r="S319" t="str">
        <f t="shared" si="23"/>
        <v>NP</v>
      </c>
      <c r="T319">
        <f t="shared" si="24"/>
        <v>1</v>
      </c>
    </row>
    <row r="320" spans="1:20" x14ac:dyDescent="0.35">
      <c r="A320" t="s">
        <v>1610</v>
      </c>
      <c r="B320" t="s">
        <v>1611</v>
      </c>
      <c r="C320" t="s">
        <v>1612</v>
      </c>
      <c r="D320" t="s">
        <v>1613</v>
      </c>
      <c r="E320">
        <f>IF(COUNTIFS(Registros!$A$2:$A$6000,"NP",Registros!$B$2:$B$6000,$A320)&gt;0,1,0)</f>
        <v>1</v>
      </c>
      <c r="F320">
        <f>IF($E320=1,SUMIFS(Registros!$F$2:$F$6000,Registros!$A$2:$A$6000,"NP",Registros!$B$2:$B$6000,$A320),0)</f>
        <v>259.5</v>
      </c>
      <c r="G320">
        <f>IF(COUNTIFS(Registros!$A$2:$A$6000,"MOV",Registros!$B$2:$B$6000,$A320)&gt;0,1,0)</f>
        <v>0</v>
      </c>
      <c r="H320">
        <f>IF($G320=1,SUMIFS(Registros!$F$2:$F$6000,Registros!$A$2:$A$6000,"MOV",Registros!$B$2:$B$6000,$A320),0)</f>
        <v>0</v>
      </c>
      <c r="I320">
        <f>IF(COUNTIFS(Registros!$A$2:$A$6000,"CS",Registros!$B$2:$B$6000,$A320)&gt;0,1,0)</f>
        <v>0</v>
      </c>
      <c r="J320">
        <f>IF($I320=1,SUMIFS(Registros!$I$2:$I$6000,Registros!$A$2:$A$6000,"CS",Registros!$B$2:$B$6000,$A320),0)</f>
        <v>0</v>
      </c>
      <c r="K320">
        <f>IF(COUNTIFS(Winback!$K$2:$K$300,$A320)&gt;0,1,0)</f>
        <v>0</v>
      </c>
      <c r="L320">
        <f>IF(AND($K320=1,LEFT($A320,3)="WB-"),SUMIFS(Winback!$D$2:$D$300,Winback!$K$2:$K$300,$A320),0)</f>
        <v>0</v>
      </c>
      <c r="M320">
        <f>IF(OR($E320=1,$G320=1,SUMIFS(Registros!$J$2:$J$6000,Registros!$B$2:$B$6000,$A320)&gt;0),1,0)</f>
        <v>1</v>
      </c>
      <c r="N320">
        <f>IF($J320&gt;0,1,IF(COUNTIFS(Registros!$A$2:$A$6000,"CS",Registros!$B$2:$B$6000,$A320,Registros!$K$2:$K$6000,"&lt;&gt;")&gt;0,1,0))</f>
        <v>0</v>
      </c>
      <c r="O320" t="str">
        <f t="shared" si="20"/>
        <v>SOLO MÓVIL</v>
      </c>
      <c r="P320" t="str">
        <f t="shared" si="21"/>
        <v>Ofrecer fijo + internet (FLBBTV)</v>
      </c>
      <c r="Q320">
        <f t="shared" si="22"/>
        <v>259.5</v>
      </c>
      <c r="R320" t="str">
        <f>IFERROR(VLOOKUP($A320,Registros!$B$2:$G$6000,6,0),IFERROR(INDEX(Winback!$C$2:$C$300,MATCH($A320,Winback!$K$2:$K$300,0)),""))</f>
        <v>Yarelis Tulloch</v>
      </c>
      <c r="S320" t="str">
        <f t="shared" si="23"/>
        <v>NP</v>
      </c>
      <c r="T320">
        <f t="shared" si="24"/>
        <v>1</v>
      </c>
    </row>
    <row r="321" spans="1:20" x14ac:dyDescent="0.35">
      <c r="A321" t="s">
        <v>1619</v>
      </c>
      <c r="B321" t="s">
        <v>1620</v>
      </c>
      <c r="C321" t="s">
        <v>1621</v>
      </c>
      <c r="D321" t="s">
        <v>1622</v>
      </c>
      <c r="E321">
        <f>IF(COUNTIFS(Registros!$A$2:$A$6000,"NP",Registros!$B$2:$B$6000,$A321)&gt;0,1,0)</f>
        <v>1</v>
      </c>
      <c r="F321">
        <f>IF($E321=1,SUMIFS(Registros!$F$2:$F$6000,Registros!$A$2:$A$6000,"NP",Registros!$B$2:$B$6000,$A321),0)</f>
        <v>37.5</v>
      </c>
      <c r="G321">
        <f>IF(COUNTIFS(Registros!$A$2:$A$6000,"MOV",Registros!$B$2:$B$6000,$A321)&gt;0,1,0)</f>
        <v>0</v>
      </c>
      <c r="H321">
        <f>IF($G321=1,SUMIFS(Registros!$F$2:$F$6000,Registros!$A$2:$A$6000,"MOV",Registros!$B$2:$B$6000,$A321),0)</f>
        <v>0</v>
      </c>
      <c r="I321">
        <f>IF(COUNTIFS(Registros!$A$2:$A$6000,"CS",Registros!$B$2:$B$6000,$A321)&gt;0,1,0)</f>
        <v>0</v>
      </c>
      <c r="J321">
        <f>IF($I321=1,SUMIFS(Registros!$I$2:$I$6000,Registros!$A$2:$A$6000,"CS",Registros!$B$2:$B$6000,$A321),0)</f>
        <v>0</v>
      </c>
      <c r="K321">
        <f>IF(COUNTIFS(Winback!$K$2:$K$300,$A321)&gt;0,1,0)</f>
        <v>0</v>
      </c>
      <c r="L321">
        <f>IF(AND($K321=1,LEFT($A321,3)="WB-"),SUMIFS(Winback!$D$2:$D$300,Winback!$K$2:$K$300,$A321),0)</f>
        <v>0</v>
      </c>
      <c r="M321">
        <f>IF(OR($E321=1,$G321=1,SUMIFS(Registros!$J$2:$J$6000,Registros!$B$2:$B$6000,$A321)&gt;0),1,0)</f>
        <v>1</v>
      </c>
      <c r="N321">
        <f>IF($J321&gt;0,1,IF(COUNTIFS(Registros!$A$2:$A$6000,"CS",Registros!$B$2:$B$6000,$A321,Registros!$K$2:$K$6000,"&lt;&gt;")&gt;0,1,0))</f>
        <v>0</v>
      </c>
      <c r="O321" t="str">
        <f t="shared" si="20"/>
        <v>SOLO MÓVIL</v>
      </c>
      <c r="P321" t="str">
        <f t="shared" si="21"/>
        <v>Ofrecer fijo + internet (FLBBTV)</v>
      </c>
      <c r="Q321">
        <f t="shared" si="22"/>
        <v>37.5</v>
      </c>
      <c r="R321" t="str">
        <f>IFERROR(VLOOKUP($A321,Registros!$B$2:$G$6000,6,0),IFERROR(INDEX(Winback!$C$2:$C$300,MATCH($A321,Winback!$K$2:$K$300,0)),""))</f>
        <v>Nailyn Martinez</v>
      </c>
      <c r="S321" t="str">
        <f t="shared" si="23"/>
        <v>NP</v>
      </c>
      <c r="T321">
        <f t="shared" si="24"/>
        <v>1</v>
      </c>
    </row>
    <row r="322" spans="1:20" x14ac:dyDescent="0.35">
      <c r="A322" t="s">
        <v>1624</v>
      </c>
      <c r="B322" t="s">
        <v>1625</v>
      </c>
      <c r="C322" t="s">
        <v>1626</v>
      </c>
      <c r="D322" t="s">
        <v>1627</v>
      </c>
      <c r="E322">
        <f>IF(COUNTIFS(Registros!$A$2:$A$6000,"NP",Registros!$B$2:$B$6000,$A322)&gt;0,1,0)</f>
        <v>1</v>
      </c>
      <c r="F322">
        <f>IF($E322=1,SUMIFS(Registros!$F$2:$F$6000,Registros!$A$2:$A$6000,"NP",Registros!$B$2:$B$6000,$A322),0)</f>
        <v>15.65</v>
      </c>
      <c r="G322">
        <f>IF(COUNTIFS(Registros!$A$2:$A$6000,"MOV",Registros!$B$2:$B$6000,$A322)&gt;0,1,0)</f>
        <v>0</v>
      </c>
      <c r="H322">
        <f>IF($G322=1,SUMIFS(Registros!$F$2:$F$6000,Registros!$A$2:$A$6000,"MOV",Registros!$B$2:$B$6000,$A322),0)</f>
        <v>0</v>
      </c>
      <c r="I322">
        <f>IF(COUNTIFS(Registros!$A$2:$A$6000,"CS",Registros!$B$2:$B$6000,$A322)&gt;0,1,0)</f>
        <v>0</v>
      </c>
      <c r="J322">
        <f>IF($I322=1,SUMIFS(Registros!$I$2:$I$6000,Registros!$A$2:$A$6000,"CS",Registros!$B$2:$B$6000,$A322),0)</f>
        <v>0</v>
      </c>
      <c r="K322">
        <f>IF(COUNTIFS(Winback!$K$2:$K$300,$A322)&gt;0,1,0)</f>
        <v>0</v>
      </c>
      <c r="L322">
        <f>IF(AND($K322=1,LEFT($A322,3)="WB-"),SUMIFS(Winback!$D$2:$D$300,Winback!$K$2:$K$300,$A322),0)</f>
        <v>0</v>
      </c>
      <c r="M322">
        <f>IF(OR($E322=1,$G322=1,SUMIFS(Registros!$J$2:$J$6000,Registros!$B$2:$B$6000,$A322)&gt;0),1,0)</f>
        <v>1</v>
      </c>
      <c r="N322">
        <f>IF($J322&gt;0,1,IF(COUNTIFS(Registros!$A$2:$A$6000,"CS",Registros!$B$2:$B$6000,$A322,Registros!$K$2:$K$6000,"&lt;&gt;")&gt;0,1,0))</f>
        <v>0</v>
      </c>
      <c r="O322" t="str">
        <f t="shared" ref="O322:O385" si="25">IF(AND($K322=1,$E322=0,$G322=0,$I322=0),"WINBACK",IF(AND($M322=1,$N322&gt;0),"CONVERGENTE",IF($M322=1,"SOLO MÓVIL",IF($N322&gt;0,"SOLO FIJO / INTERNET","SIN SERVICIOS"))))</f>
        <v>SOLO MÓVIL</v>
      </c>
      <c r="P322" t="str">
        <f t="shared" ref="P322:P385" si="26">IF($O322="WINBACK","Recuperar (winback)",IF($O322="CONVERGENTE","Upgrade / más líneas",IF($O322="SOLO MÓVIL","Ofrecer fijo + internet (FLBBTV)",IF($O322="SOLO FIJO / INTERNET","Ofrecer línea móvil Nextphone","Oferta completa (móvil + fijo + internet)"))))</f>
        <v>Ofrecer fijo + internet (FLBBTV)</v>
      </c>
      <c r="Q322">
        <f t="shared" ref="Q322:Q385" si="27">$F322+$H322+$L322</f>
        <v>15.65</v>
      </c>
      <c r="R322" t="str">
        <f>IFERROR(VLOOKUP($A322,Registros!$B$2:$G$6000,6,0),IFERROR(INDEX(Winback!$C$2:$C$300,MATCH($A322,Winback!$K$2:$K$300,0)),""))</f>
        <v>Yamali Rodriguez</v>
      </c>
      <c r="S322" t="str">
        <f t="shared" ref="S322:S385" si="28">IF($E322=1,"NP","")&amp;IF($G322=1,"+MOV","")&amp;IF($I322=1,"+CS","")&amp;IF($K322=1,"+WB","")</f>
        <v>NP</v>
      </c>
      <c r="T322">
        <f t="shared" ref="T322:T385" si="29">$E322+$G322+$I322+$K322</f>
        <v>1</v>
      </c>
    </row>
    <row r="323" spans="1:20" x14ac:dyDescent="0.35">
      <c r="A323" t="s">
        <v>1628</v>
      </c>
      <c r="B323" t="s">
        <v>1629</v>
      </c>
      <c r="C323" t="s">
        <v>1630</v>
      </c>
      <c r="D323" t="s">
        <v>1631</v>
      </c>
      <c r="E323">
        <f>IF(COUNTIFS(Registros!$A$2:$A$6000,"NP",Registros!$B$2:$B$6000,$A323)&gt;0,1,0)</f>
        <v>1</v>
      </c>
      <c r="F323">
        <f>IF($E323=1,SUMIFS(Registros!$F$2:$F$6000,Registros!$A$2:$A$6000,"NP",Registros!$B$2:$B$6000,$A323),0)</f>
        <v>133.34</v>
      </c>
      <c r="G323">
        <f>IF(COUNTIFS(Registros!$A$2:$A$6000,"MOV",Registros!$B$2:$B$6000,$A323)&gt;0,1,0)</f>
        <v>0</v>
      </c>
      <c r="H323">
        <f>IF($G323=1,SUMIFS(Registros!$F$2:$F$6000,Registros!$A$2:$A$6000,"MOV",Registros!$B$2:$B$6000,$A323),0)</f>
        <v>0</v>
      </c>
      <c r="I323">
        <f>IF(COUNTIFS(Registros!$A$2:$A$6000,"CS",Registros!$B$2:$B$6000,$A323)&gt;0,1,0)</f>
        <v>0</v>
      </c>
      <c r="J323">
        <f>IF($I323=1,SUMIFS(Registros!$I$2:$I$6000,Registros!$A$2:$A$6000,"CS",Registros!$B$2:$B$6000,$A323),0)</f>
        <v>0</v>
      </c>
      <c r="K323">
        <f>IF(COUNTIFS(Winback!$K$2:$K$300,$A323)&gt;0,1,0)</f>
        <v>0</v>
      </c>
      <c r="L323">
        <f>IF(AND($K323=1,LEFT($A323,3)="WB-"),SUMIFS(Winback!$D$2:$D$300,Winback!$K$2:$K$300,$A323),0)</f>
        <v>0</v>
      </c>
      <c r="M323">
        <f>IF(OR($E323=1,$G323=1,SUMIFS(Registros!$J$2:$J$6000,Registros!$B$2:$B$6000,$A323)&gt;0),1,0)</f>
        <v>1</v>
      </c>
      <c r="N323">
        <f>IF($J323&gt;0,1,IF(COUNTIFS(Registros!$A$2:$A$6000,"CS",Registros!$B$2:$B$6000,$A323,Registros!$K$2:$K$6000,"&lt;&gt;")&gt;0,1,0))</f>
        <v>0</v>
      </c>
      <c r="O323" t="str">
        <f t="shared" si="25"/>
        <v>SOLO MÓVIL</v>
      </c>
      <c r="P323" t="str">
        <f t="shared" si="26"/>
        <v>Ofrecer fijo + internet (FLBBTV)</v>
      </c>
      <c r="Q323">
        <f t="shared" si="27"/>
        <v>133.34</v>
      </c>
      <c r="R323" t="str">
        <f>IFERROR(VLOOKUP($A323,Registros!$B$2:$G$6000,6,0),IFERROR(INDEX(Winback!$C$2:$C$300,MATCH($A323,Winback!$K$2:$K$300,0)),""))</f>
        <v>Osiris Aguilar</v>
      </c>
      <c r="S323" t="str">
        <f t="shared" si="28"/>
        <v>NP</v>
      </c>
      <c r="T323">
        <f t="shared" si="29"/>
        <v>1</v>
      </c>
    </row>
    <row r="324" spans="1:20" x14ac:dyDescent="0.35">
      <c r="A324" t="s">
        <v>1632</v>
      </c>
      <c r="B324" t="s">
        <v>1633</v>
      </c>
      <c r="C324" t="s">
        <v>1634</v>
      </c>
      <c r="D324" t="s">
        <v>1635</v>
      </c>
      <c r="E324">
        <f>IF(COUNTIFS(Registros!$A$2:$A$6000,"NP",Registros!$B$2:$B$6000,$A324)&gt;0,1,0)</f>
        <v>1</v>
      </c>
      <c r="F324">
        <f>IF($E324=1,SUMIFS(Registros!$F$2:$F$6000,Registros!$A$2:$A$6000,"NP",Registros!$B$2:$B$6000,$A324),0)</f>
        <v>15</v>
      </c>
      <c r="G324">
        <f>IF(COUNTIFS(Registros!$A$2:$A$6000,"MOV",Registros!$B$2:$B$6000,$A324)&gt;0,1,0)</f>
        <v>0</v>
      </c>
      <c r="H324">
        <f>IF($G324=1,SUMIFS(Registros!$F$2:$F$6000,Registros!$A$2:$A$6000,"MOV",Registros!$B$2:$B$6000,$A324),0)</f>
        <v>0</v>
      </c>
      <c r="I324">
        <f>IF(COUNTIFS(Registros!$A$2:$A$6000,"CS",Registros!$B$2:$B$6000,$A324)&gt;0,1,0)</f>
        <v>0</v>
      </c>
      <c r="J324">
        <f>IF($I324=1,SUMIFS(Registros!$I$2:$I$6000,Registros!$A$2:$A$6000,"CS",Registros!$B$2:$B$6000,$A324),0)</f>
        <v>0</v>
      </c>
      <c r="K324">
        <f>IF(COUNTIFS(Winback!$K$2:$K$300,$A324)&gt;0,1,0)</f>
        <v>0</v>
      </c>
      <c r="L324">
        <f>IF(AND($K324=1,LEFT($A324,3)="WB-"),SUMIFS(Winback!$D$2:$D$300,Winback!$K$2:$K$300,$A324),0)</f>
        <v>0</v>
      </c>
      <c r="M324">
        <f>IF(OR($E324=1,$G324=1,SUMIFS(Registros!$J$2:$J$6000,Registros!$B$2:$B$6000,$A324)&gt;0),1,0)</f>
        <v>1</v>
      </c>
      <c r="N324">
        <f>IF($J324&gt;0,1,IF(COUNTIFS(Registros!$A$2:$A$6000,"CS",Registros!$B$2:$B$6000,$A324,Registros!$K$2:$K$6000,"&lt;&gt;")&gt;0,1,0))</f>
        <v>0</v>
      </c>
      <c r="O324" t="str">
        <f t="shared" si="25"/>
        <v>SOLO MÓVIL</v>
      </c>
      <c r="P324" t="str">
        <f t="shared" si="26"/>
        <v>Ofrecer fijo + internet (FLBBTV)</v>
      </c>
      <c r="Q324">
        <f t="shared" si="27"/>
        <v>15</v>
      </c>
      <c r="R324" t="str">
        <f>IFERROR(VLOOKUP($A324,Registros!$B$2:$G$6000,6,0),IFERROR(INDEX(Winback!$C$2:$C$300,MATCH($A324,Winback!$K$2:$K$300,0)),""))</f>
        <v>Karla Mc Intryre</v>
      </c>
      <c r="S324" t="str">
        <f t="shared" si="28"/>
        <v>NP</v>
      </c>
      <c r="T324">
        <f t="shared" si="29"/>
        <v>1</v>
      </c>
    </row>
    <row r="325" spans="1:20" x14ac:dyDescent="0.35">
      <c r="A325" t="s">
        <v>1637</v>
      </c>
      <c r="B325" t="s">
        <v>1638</v>
      </c>
      <c r="C325" t="s">
        <v>1639</v>
      </c>
      <c r="D325" t="s">
        <v>1640</v>
      </c>
      <c r="E325">
        <f>IF(COUNTIFS(Registros!$A$2:$A$6000,"NP",Registros!$B$2:$B$6000,$A325)&gt;0,1,0)</f>
        <v>1</v>
      </c>
      <c r="F325">
        <f>IF($E325=1,SUMIFS(Registros!$F$2:$F$6000,Registros!$A$2:$A$6000,"NP",Registros!$B$2:$B$6000,$A325),0)</f>
        <v>0</v>
      </c>
      <c r="G325">
        <f>IF(COUNTIFS(Registros!$A$2:$A$6000,"MOV",Registros!$B$2:$B$6000,$A325)&gt;0,1,0)</f>
        <v>0</v>
      </c>
      <c r="H325">
        <f>IF($G325=1,SUMIFS(Registros!$F$2:$F$6000,Registros!$A$2:$A$6000,"MOV",Registros!$B$2:$B$6000,$A325),0)</f>
        <v>0</v>
      </c>
      <c r="I325">
        <f>IF(COUNTIFS(Registros!$A$2:$A$6000,"CS",Registros!$B$2:$B$6000,$A325)&gt;0,1,0)</f>
        <v>0</v>
      </c>
      <c r="J325">
        <f>IF($I325=1,SUMIFS(Registros!$I$2:$I$6000,Registros!$A$2:$A$6000,"CS",Registros!$B$2:$B$6000,$A325),0)</f>
        <v>0</v>
      </c>
      <c r="K325">
        <f>IF(COUNTIFS(Winback!$K$2:$K$300,$A325)&gt;0,1,0)</f>
        <v>0</v>
      </c>
      <c r="L325">
        <f>IF(AND($K325=1,LEFT($A325,3)="WB-"),SUMIFS(Winback!$D$2:$D$300,Winback!$K$2:$K$300,$A325),0)</f>
        <v>0</v>
      </c>
      <c r="M325">
        <f>IF(OR($E325=1,$G325=1,SUMIFS(Registros!$J$2:$J$6000,Registros!$B$2:$B$6000,$A325)&gt;0),1,0)</f>
        <v>1</v>
      </c>
      <c r="N325">
        <f>IF($J325&gt;0,1,IF(COUNTIFS(Registros!$A$2:$A$6000,"CS",Registros!$B$2:$B$6000,$A325,Registros!$K$2:$K$6000,"&lt;&gt;")&gt;0,1,0))</f>
        <v>0</v>
      </c>
      <c r="O325" t="str">
        <f t="shared" si="25"/>
        <v>SOLO MÓVIL</v>
      </c>
      <c r="P325" t="str">
        <f t="shared" si="26"/>
        <v>Ofrecer fijo + internet (FLBBTV)</v>
      </c>
      <c r="Q325">
        <f t="shared" si="27"/>
        <v>0</v>
      </c>
      <c r="R325" t="str">
        <f>IFERROR(VLOOKUP($A325,Registros!$B$2:$G$6000,6,0),IFERROR(INDEX(Winback!$C$2:$C$300,MATCH($A325,Winback!$K$2:$K$300,0)),""))</f>
        <v>Solanye Acuña</v>
      </c>
      <c r="S325" t="str">
        <f t="shared" si="28"/>
        <v>NP</v>
      </c>
      <c r="T325">
        <f t="shared" si="29"/>
        <v>1</v>
      </c>
    </row>
    <row r="326" spans="1:20" x14ac:dyDescent="0.35">
      <c r="A326" t="s">
        <v>1641</v>
      </c>
      <c r="B326" t="s">
        <v>1642</v>
      </c>
      <c r="C326" t="s">
        <v>1643</v>
      </c>
      <c r="D326" t="s">
        <v>1644</v>
      </c>
      <c r="E326">
        <f>IF(COUNTIFS(Registros!$A$2:$A$6000,"NP",Registros!$B$2:$B$6000,$A326)&gt;0,1,0)</f>
        <v>1</v>
      </c>
      <c r="F326">
        <f>IF($E326=1,SUMIFS(Registros!$F$2:$F$6000,Registros!$A$2:$A$6000,"NP",Registros!$B$2:$B$6000,$A326),0)</f>
        <v>18.87</v>
      </c>
      <c r="G326">
        <f>IF(COUNTIFS(Registros!$A$2:$A$6000,"MOV",Registros!$B$2:$B$6000,$A326)&gt;0,1,0)</f>
        <v>0</v>
      </c>
      <c r="H326">
        <f>IF($G326=1,SUMIFS(Registros!$F$2:$F$6000,Registros!$A$2:$A$6000,"MOV",Registros!$B$2:$B$6000,$A326),0)</f>
        <v>0</v>
      </c>
      <c r="I326">
        <f>IF(COUNTIFS(Registros!$A$2:$A$6000,"CS",Registros!$B$2:$B$6000,$A326)&gt;0,1,0)</f>
        <v>0</v>
      </c>
      <c r="J326">
        <f>IF($I326=1,SUMIFS(Registros!$I$2:$I$6000,Registros!$A$2:$A$6000,"CS",Registros!$B$2:$B$6000,$A326),0)</f>
        <v>0</v>
      </c>
      <c r="K326">
        <f>IF(COUNTIFS(Winback!$K$2:$K$300,$A326)&gt;0,1,0)</f>
        <v>0</v>
      </c>
      <c r="L326">
        <f>IF(AND($K326=1,LEFT($A326,3)="WB-"),SUMIFS(Winback!$D$2:$D$300,Winback!$K$2:$K$300,$A326),0)</f>
        <v>0</v>
      </c>
      <c r="M326">
        <f>IF(OR($E326=1,$G326=1,SUMIFS(Registros!$J$2:$J$6000,Registros!$B$2:$B$6000,$A326)&gt;0),1,0)</f>
        <v>1</v>
      </c>
      <c r="N326">
        <f>IF($J326&gt;0,1,IF(COUNTIFS(Registros!$A$2:$A$6000,"CS",Registros!$B$2:$B$6000,$A326,Registros!$K$2:$K$6000,"&lt;&gt;")&gt;0,1,0))</f>
        <v>0</v>
      </c>
      <c r="O326" t="str">
        <f t="shared" si="25"/>
        <v>SOLO MÓVIL</v>
      </c>
      <c r="P326" t="str">
        <f t="shared" si="26"/>
        <v>Ofrecer fijo + internet (FLBBTV)</v>
      </c>
      <c r="Q326">
        <f t="shared" si="27"/>
        <v>18.87</v>
      </c>
      <c r="R326" t="str">
        <f>IFERROR(VLOOKUP($A326,Registros!$B$2:$G$6000,6,0),IFERROR(INDEX(Winback!$C$2:$C$300,MATCH($A326,Winback!$K$2:$K$300,0)),""))</f>
        <v>Michelle Zambrano</v>
      </c>
      <c r="S326" t="str">
        <f t="shared" si="28"/>
        <v>NP</v>
      </c>
      <c r="T326">
        <f t="shared" si="29"/>
        <v>1</v>
      </c>
    </row>
    <row r="327" spans="1:20" x14ac:dyDescent="0.35">
      <c r="A327" t="s">
        <v>1645</v>
      </c>
      <c r="B327" t="s">
        <v>1646</v>
      </c>
      <c r="C327" t="s">
        <v>1647</v>
      </c>
      <c r="D327" t="s">
        <v>1648</v>
      </c>
      <c r="E327">
        <f>IF(COUNTIFS(Registros!$A$2:$A$6000,"NP",Registros!$B$2:$B$6000,$A327)&gt;0,1,0)</f>
        <v>1</v>
      </c>
      <c r="F327">
        <f>IF($E327=1,SUMIFS(Registros!$F$2:$F$6000,Registros!$A$2:$A$6000,"NP",Registros!$B$2:$B$6000,$A327),0)</f>
        <v>16.25</v>
      </c>
      <c r="G327">
        <f>IF(COUNTIFS(Registros!$A$2:$A$6000,"MOV",Registros!$B$2:$B$6000,$A327)&gt;0,1,0)</f>
        <v>0</v>
      </c>
      <c r="H327">
        <f>IF($G327=1,SUMIFS(Registros!$F$2:$F$6000,Registros!$A$2:$A$6000,"MOV",Registros!$B$2:$B$6000,$A327),0)</f>
        <v>0</v>
      </c>
      <c r="I327">
        <f>IF(COUNTIFS(Registros!$A$2:$A$6000,"CS",Registros!$B$2:$B$6000,$A327)&gt;0,1,0)</f>
        <v>0</v>
      </c>
      <c r="J327">
        <f>IF($I327=1,SUMIFS(Registros!$I$2:$I$6000,Registros!$A$2:$A$6000,"CS",Registros!$B$2:$B$6000,$A327),0)</f>
        <v>0</v>
      </c>
      <c r="K327">
        <f>IF(COUNTIFS(Winback!$K$2:$K$300,$A327)&gt;0,1,0)</f>
        <v>0</v>
      </c>
      <c r="L327">
        <f>IF(AND($K327=1,LEFT($A327,3)="WB-"),SUMIFS(Winback!$D$2:$D$300,Winback!$K$2:$K$300,$A327),0)</f>
        <v>0</v>
      </c>
      <c r="M327">
        <f>IF(OR($E327=1,$G327=1,SUMIFS(Registros!$J$2:$J$6000,Registros!$B$2:$B$6000,$A327)&gt;0),1,0)</f>
        <v>1</v>
      </c>
      <c r="N327">
        <f>IF($J327&gt;0,1,IF(COUNTIFS(Registros!$A$2:$A$6000,"CS",Registros!$B$2:$B$6000,$A327,Registros!$K$2:$K$6000,"&lt;&gt;")&gt;0,1,0))</f>
        <v>0</v>
      </c>
      <c r="O327" t="str">
        <f t="shared" si="25"/>
        <v>SOLO MÓVIL</v>
      </c>
      <c r="P327" t="str">
        <f t="shared" si="26"/>
        <v>Ofrecer fijo + internet (FLBBTV)</v>
      </c>
      <c r="Q327">
        <f t="shared" si="27"/>
        <v>16.25</v>
      </c>
      <c r="R327" t="str">
        <f>IFERROR(VLOOKUP($A327,Registros!$B$2:$G$6000,6,0),IFERROR(INDEX(Winback!$C$2:$C$300,MATCH($A327,Winback!$K$2:$K$300,0)),""))</f>
        <v>Ines Lizbeth Trujillo</v>
      </c>
      <c r="S327" t="str">
        <f t="shared" si="28"/>
        <v>NP</v>
      </c>
      <c r="T327">
        <f t="shared" si="29"/>
        <v>1</v>
      </c>
    </row>
    <row r="328" spans="1:20" x14ac:dyDescent="0.35">
      <c r="A328" t="s">
        <v>1650</v>
      </c>
      <c r="B328" t="s">
        <v>1651</v>
      </c>
      <c r="C328" t="s">
        <v>1652</v>
      </c>
      <c r="D328" t="s">
        <v>1653</v>
      </c>
      <c r="E328">
        <f>IF(COUNTIFS(Registros!$A$2:$A$6000,"NP",Registros!$B$2:$B$6000,$A328)&gt;0,1,0)</f>
        <v>1</v>
      </c>
      <c r="F328">
        <f>IF($E328=1,SUMIFS(Registros!$F$2:$F$6000,Registros!$A$2:$A$6000,"NP",Registros!$B$2:$B$6000,$A328),0)</f>
        <v>105.3</v>
      </c>
      <c r="G328">
        <f>IF(COUNTIFS(Registros!$A$2:$A$6000,"MOV",Registros!$B$2:$B$6000,$A328)&gt;0,1,0)</f>
        <v>0</v>
      </c>
      <c r="H328">
        <f>IF($G328=1,SUMIFS(Registros!$F$2:$F$6000,Registros!$A$2:$A$6000,"MOV",Registros!$B$2:$B$6000,$A328),0)</f>
        <v>0</v>
      </c>
      <c r="I328">
        <f>IF(COUNTIFS(Registros!$A$2:$A$6000,"CS",Registros!$B$2:$B$6000,$A328)&gt;0,1,0)</f>
        <v>0</v>
      </c>
      <c r="J328">
        <f>IF($I328=1,SUMIFS(Registros!$I$2:$I$6000,Registros!$A$2:$A$6000,"CS",Registros!$B$2:$B$6000,$A328),0)</f>
        <v>0</v>
      </c>
      <c r="K328">
        <f>IF(COUNTIFS(Winback!$K$2:$K$300,$A328)&gt;0,1,0)</f>
        <v>0</v>
      </c>
      <c r="L328">
        <f>IF(AND($K328=1,LEFT($A328,3)="WB-"),SUMIFS(Winback!$D$2:$D$300,Winback!$K$2:$K$300,$A328),0)</f>
        <v>0</v>
      </c>
      <c r="M328">
        <f>IF(OR($E328=1,$G328=1,SUMIFS(Registros!$J$2:$J$6000,Registros!$B$2:$B$6000,$A328)&gt;0),1,0)</f>
        <v>1</v>
      </c>
      <c r="N328">
        <f>IF($J328&gt;0,1,IF(COUNTIFS(Registros!$A$2:$A$6000,"CS",Registros!$B$2:$B$6000,$A328,Registros!$K$2:$K$6000,"&lt;&gt;")&gt;0,1,0))</f>
        <v>0</v>
      </c>
      <c r="O328" t="str">
        <f t="shared" si="25"/>
        <v>SOLO MÓVIL</v>
      </c>
      <c r="P328" t="str">
        <f t="shared" si="26"/>
        <v>Ofrecer fijo + internet (FLBBTV)</v>
      </c>
      <c r="Q328">
        <f t="shared" si="27"/>
        <v>105.3</v>
      </c>
      <c r="R328" t="str">
        <f>IFERROR(VLOOKUP($A328,Registros!$B$2:$G$6000,6,0),IFERROR(INDEX(Winback!$C$2:$C$300,MATCH($A328,Winback!$K$2:$K$300,0)),""))</f>
        <v>Alejandra Mabel Hawkins</v>
      </c>
      <c r="S328" t="str">
        <f t="shared" si="28"/>
        <v>NP</v>
      </c>
      <c r="T328">
        <f t="shared" si="29"/>
        <v>1</v>
      </c>
    </row>
    <row r="329" spans="1:20" x14ac:dyDescent="0.35">
      <c r="A329" t="s">
        <v>1657</v>
      </c>
      <c r="B329" t="s">
        <v>1658</v>
      </c>
      <c r="C329" t="s">
        <v>1659</v>
      </c>
      <c r="D329" t="s">
        <v>1660</v>
      </c>
      <c r="E329">
        <f>IF(COUNTIFS(Registros!$A$2:$A$6000,"NP",Registros!$B$2:$B$6000,$A329)&gt;0,1,0)</f>
        <v>1</v>
      </c>
      <c r="F329">
        <f>IF($E329=1,SUMIFS(Registros!$F$2:$F$6000,Registros!$A$2:$A$6000,"NP",Registros!$B$2:$B$6000,$A329),0)</f>
        <v>15</v>
      </c>
      <c r="G329">
        <f>IF(COUNTIFS(Registros!$A$2:$A$6000,"MOV",Registros!$B$2:$B$6000,$A329)&gt;0,1,0)</f>
        <v>0</v>
      </c>
      <c r="H329">
        <f>IF($G329=1,SUMIFS(Registros!$F$2:$F$6000,Registros!$A$2:$A$6000,"MOV",Registros!$B$2:$B$6000,$A329),0)</f>
        <v>0</v>
      </c>
      <c r="I329">
        <f>IF(COUNTIFS(Registros!$A$2:$A$6000,"CS",Registros!$B$2:$B$6000,$A329)&gt;0,1,0)</f>
        <v>0</v>
      </c>
      <c r="J329">
        <f>IF($I329=1,SUMIFS(Registros!$I$2:$I$6000,Registros!$A$2:$A$6000,"CS",Registros!$B$2:$B$6000,$A329),0)</f>
        <v>0</v>
      </c>
      <c r="K329">
        <f>IF(COUNTIFS(Winback!$K$2:$K$300,$A329)&gt;0,1,0)</f>
        <v>0</v>
      </c>
      <c r="L329">
        <f>IF(AND($K329=1,LEFT($A329,3)="WB-"),SUMIFS(Winback!$D$2:$D$300,Winback!$K$2:$K$300,$A329),0)</f>
        <v>0</v>
      </c>
      <c r="M329">
        <f>IF(OR($E329=1,$G329=1,SUMIFS(Registros!$J$2:$J$6000,Registros!$B$2:$B$6000,$A329)&gt;0),1,0)</f>
        <v>1</v>
      </c>
      <c r="N329">
        <f>IF($J329&gt;0,1,IF(COUNTIFS(Registros!$A$2:$A$6000,"CS",Registros!$B$2:$B$6000,$A329,Registros!$K$2:$K$6000,"&lt;&gt;")&gt;0,1,0))</f>
        <v>0</v>
      </c>
      <c r="O329" t="str">
        <f t="shared" si="25"/>
        <v>SOLO MÓVIL</v>
      </c>
      <c r="P329" t="str">
        <f t="shared" si="26"/>
        <v>Ofrecer fijo + internet (FLBBTV)</v>
      </c>
      <c r="Q329">
        <f t="shared" si="27"/>
        <v>15</v>
      </c>
      <c r="R329" t="str">
        <f>IFERROR(VLOOKUP($A329,Registros!$B$2:$G$6000,6,0),IFERROR(INDEX(Winback!$C$2:$C$300,MATCH($A329,Winback!$K$2:$K$300,0)),""))</f>
        <v>Yarelis Tulloch</v>
      </c>
      <c r="S329" t="str">
        <f t="shared" si="28"/>
        <v>NP</v>
      </c>
      <c r="T329">
        <f t="shared" si="29"/>
        <v>1</v>
      </c>
    </row>
    <row r="330" spans="1:20" x14ac:dyDescent="0.35">
      <c r="A330" t="s">
        <v>1662</v>
      </c>
      <c r="B330" t="s">
        <v>1663</v>
      </c>
      <c r="C330" t="s">
        <v>1664</v>
      </c>
      <c r="D330" t="s">
        <v>1665</v>
      </c>
      <c r="E330">
        <f>IF(COUNTIFS(Registros!$A$2:$A$6000,"NP",Registros!$B$2:$B$6000,$A330)&gt;0,1,0)</f>
        <v>1</v>
      </c>
      <c r="F330">
        <f>IF($E330=1,SUMIFS(Registros!$F$2:$F$6000,Registros!$A$2:$A$6000,"NP",Registros!$B$2:$B$6000,$A330),0)</f>
        <v>15</v>
      </c>
      <c r="G330">
        <f>IF(COUNTIFS(Registros!$A$2:$A$6000,"MOV",Registros!$B$2:$B$6000,$A330)&gt;0,1,0)</f>
        <v>0</v>
      </c>
      <c r="H330">
        <f>IF($G330=1,SUMIFS(Registros!$F$2:$F$6000,Registros!$A$2:$A$6000,"MOV",Registros!$B$2:$B$6000,$A330),0)</f>
        <v>0</v>
      </c>
      <c r="I330">
        <f>IF(COUNTIFS(Registros!$A$2:$A$6000,"CS",Registros!$B$2:$B$6000,$A330)&gt;0,1,0)</f>
        <v>0</v>
      </c>
      <c r="J330">
        <f>IF($I330=1,SUMIFS(Registros!$I$2:$I$6000,Registros!$A$2:$A$6000,"CS",Registros!$B$2:$B$6000,$A330),0)</f>
        <v>0</v>
      </c>
      <c r="K330">
        <f>IF(COUNTIFS(Winback!$K$2:$K$300,$A330)&gt;0,1,0)</f>
        <v>0</v>
      </c>
      <c r="L330">
        <f>IF(AND($K330=1,LEFT($A330,3)="WB-"),SUMIFS(Winback!$D$2:$D$300,Winback!$K$2:$K$300,$A330),0)</f>
        <v>0</v>
      </c>
      <c r="M330">
        <f>IF(OR($E330=1,$G330=1,SUMIFS(Registros!$J$2:$J$6000,Registros!$B$2:$B$6000,$A330)&gt;0),1,0)</f>
        <v>1</v>
      </c>
      <c r="N330">
        <f>IF($J330&gt;0,1,IF(COUNTIFS(Registros!$A$2:$A$6000,"CS",Registros!$B$2:$B$6000,$A330,Registros!$K$2:$K$6000,"&lt;&gt;")&gt;0,1,0))</f>
        <v>0</v>
      </c>
      <c r="O330" t="str">
        <f t="shared" si="25"/>
        <v>SOLO MÓVIL</v>
      </c>
      <c r="P330" t="str">
        <f t="shared" si="26"/>
        <v>Ofrecer fijo + internet (FLBBTV)</v>
      </c>
      <c r="Q330">
        <f t="shared" si="27"/>
        <v>15</v>
      </c>
      <c r="R330" t="str">
        <f>IFERROR(VLOOKUP($A330,Registros!$B$2:$G$6000,6,0),IFERROR(INDEX(Winback!$C$2:$C$300,MATCH($A330,Winback!$K$2:$K$300,0)),""))</f>
        <v>Abril Aparicio</v>
      </c>
      <c r="S330" t="str">
        <f t="shared" si="28"/>
        <v>NP</v>
      </c>
      <c r="T330">
        <f t="shared" si="29"/>
        <v>1</v>
      </c>
    </row>
    <row r="331" spans="1:20" x14ac:dyDescent="0.35">
      <c r="A331" t="s">
        <v>1667</v>
      </c>
      <c r="B331" t="s">
        <v>1668</v>
      </c>
      <c r="C331" t="s">
        <v>1669</v>
      </c>
      <c r="D331" t="s">
        <v>1670</v>
      </c>
      <c r="E331">
        <f>IF(COUNTIFS(Registros!$A$2:$A$6000,"NP",Registros!$B$2:$B$6000,$A331)&gt;0,1,0)</f>
        <v>1</v>
      </c>
      <c r="F331">
        <f>IF($E331=1,SUMIFS(Registros!$F$2:$F$6000,Registros!$A$2:$A$6000,"NP",Registros!$B$2:$B$6000,$A331),0)</f>
        <v>15</v>
      </c>
      <c r="G331">
        <f>IF(COUNTIFS(Registros!$A$2:$A$6000,"MOV",Registros!$B$2:$B$6000,$A331)&gt;0,1,0)</f>
        <v>0</v>
      </c>
      <c r="H331">
        <f>IF($G331=1,SUMIFS(Registros!$F$2:$F$6000,Registros!$A$2:$A$6000,"MOV",Registros!$B$2:$B$6000,$A331),0)</f>
        <v>0</v>
      </c>
      <c r="I331">
        <f>IF(COUNTIFS(Registros!$A$2:$A$6000,"CS",Registros!$B$2:$B$6000,$A331)&gt;0,1,0)</f>
        <v>0</v>
      </c>
      <c r="J331">
        <f>IF($I331=1,SUMIFS(Registros!$I$2:$I$6000,Registros!$A$2:$A$6000,"CS",Registros!$B$2:$B$6000,$A331),0)</f>
        <v>0</v>
      </c>
      <c r="K331">
        <f>IF(COUNTIFS(Winback!$K$2:$K$300,$A331)&gt;0,1,0)</f>
        <v>0</v>
      </c>
      <c r="L331">
        <f>IF(AND($K331=1,LEFT($A331,3)="WB-"),SUMIFS(Winback!$D$2:$D$300,Winback!$K$2:$K$300,$A331),0)</f>
        <v>0</v>
      </c>
      <c r="M331">
        <f>IF(OR($E331=1,$G331=1,SUMIFS(Registros!$J$2:$J$6000,Registros!$B$2:$B$6000,$A331)&gt;0),1,0)</f>
        <v>1</v>
      </c>
      <c r="N331">
        <f>IF($J331&gt;0,1,IF(COUNTIFS(Registros!$A$2:$A$6000,"CS",Registros!$B$2:$B$6000,$A331,Registros!$K$2:$K$6000,"&lt;&gt;")&gt;0,1,0))</f>
        <v>0</v>
      </c>
      <c r="O331" t="str">
        <f t="shared" si="25"/>
        <v>SOLO MÓVIL</v>
      </c>
      <c r="P331" t="str">
        <f t="shared" si="26"/>
        <v>Ofrecer fijo + internet (FLBBTV)</v>
      </c>
      <c r="Q331">
        <f t="shared" si="27"/>
        <v>15</v>
      </c>
      <c r="R331" t="str">
        <f>IFERROR(VLOOKUP($A331,Registros!$B$2:$G$6000,6,0),IFERROR(INDEX(Winback!$C$2:$C$300,MATCH($A331,Winback!$K$2:$K$300,0)),""))</f>
        <v>Yariela Galarce</v>
      </c>
      <c r="S331" t="str">
        <f t="shared" si="28"/>
        <v>NP</v>
      </c>
      <c r="T331">
        <f t="shared" si="29"/>
        <v>1</v>
      </c>
    </row>
    <row r="332" spans="1:20" x14ac:dyDescent="0.35">
      <c r="A332" t="s">
        <v>1672</v>
      </c>
      <c r="B332" t="s">
        <v>1673</v>
      </c>
      <c r="C332" t="s">
        <v>1674</v>
      </c>
      <c r="D332" t="s">
        <v>1675</v>
      </c>
      <c r="E332">
        <f>IF(COUNTIFS(Registros!$A$2:$A$6000,"NP",Registros!$B$2:$B$6000,$A332)&gt;0,1,0)</f>
        <v>1</v>
      </c>
      <c r="F332">
        <f>IF($E332=1,SUMIFS(Registros!$F$2:$F$6000,Registros!$A$2:$A$6000,"NP",Registros!$B$2:$B$6000,$A332),0)</f>
        <v>15</v>
      </c>
      <c r="G332">
        <f>IF(COUNTIFS(Registros!$A$2:$A$6000,"MOV",Registros!$B$2:$B$6000,$A332)&gt;0,1,0)</f>
        <v>0</v>
      </c>
      <c r="H332">
        <f>IF($G332=1,SUMIFS(Registros!$F$2:$F$6000,Registros!$A$2:$A$6000,"MOV",Registros!$B$2:$B$6000,$A332),0)</f>
        <v>0</v>
      </c>
      <c r="I332">
        <f>IF(COUNTIFS(Registros!$A$2:$A$6000,"CS",Registros!$B$2:$B$6000,$A332)&gt;0,1,0)</f>
        <v>0</v>
      </c>
      <c r="J332">
        <f>IF($I332=1,SUMIFS(Registros!$I$2:$I$6000,Registros!$A$2:$A$6000,"CS",Registros!$B$2:$B$6000,$A332),0)</f>
        <v>0</v>
      </c>
      <c r="K332">
        <f>IF(COUNTIFS(Winback!$K$2:$K$300,$A332)&gt;0,1,0)</f>
        <v>0</v>
      </c>
      <c r="L332">
        <f>IF(AND($K332=1,LEFT($A332,3)="WB-"),SUMIFS(Winback!$D$2:$D$300,Winback!$K$2:$K$300,$A332),0)</f>
        <v>0</v>
      </c>
      <c r="M332">
        <f>IF(OR($E332=1,$G332=1,SUMIFS(Registros!$J$2:$J$6000,Registros!$B$2:$B$6000,$A332)&gt;0),1,0)</f>
        <v>1</v>
      </c>
      <c r="N332">
        <f>IF($J332&gt;0,1,IF(COUNTIFS(Registros!$A$2:$A$6000,"CS",Registros!$B$2:$B$6000,$A332,Registros!$K$2:$K$6000,"&lt;&gt;")&gt;0,1,0))</f>
        <v>0</v>
      </c>
      <c r="O332" t="str">
        <f t="shared" si="25"/>
        <v>SOLO MÓVIL</v>
      </c>
      <c r="P332" t="str">
        <f t="shared" si="26"/>
        <v>Ofrecer fijo + internet (FLBBTV)</v>
      </c>
      <c r="Q332">
        <f t="shared" si="27"/>
        <v>15</v>
      </c>
      <c r="R332" t="str">
        <f>IFERROR(VLOOKUP($A332,Registros!$B$2:$G$6000,6,0),IFERROR(INDEX(Winback!$C$2:$C$300,MATCH($A332,Winback!$K$2:$K$300,0)),""))</f>
        <v>Nailyn Martinez</v>
      </c>
      <c r="S332" t="str">
        <f t="shared" si="28"/>
        <v>NP</v>
      </c>
      <c r="T332">
        <f t="shared" si="29"/>
        <v>1</v>
      </c>
    </row>
    <row r="333" spans="1:20" x14ac:dyDescent="0.35">
      <c r="A333" t="s">
        <v>1677</v>
      </c>
      <c r="B333" t="s">
        <v>1678</v>
      </c>
      <c r="C333" t="s">
        <v>1679</v>
      </c>
      <c r="D333" t="s">
        <v>1680</v>
      </c>
      <c r="E333">
        <f>IF(COUNTIFS(Registros!$A$2:$A$6000,"NP",Registros!$B$2:$B$6000,$A333)&gt;0,1,0)</f>
        <v>1</v>
      </c>
      <c r="F333">
        <f>IF($E333=1,SUMIFS(Registros!$F$2:$F$6000,Registros!$A$2:$A$6000,"NP",Registros!$B$2:$B$6000,$A333),0)</f>
        <v>45</v>
      </c>
      <c r="G333">
        <f>IF(COUNTIFS(Registros!$A$2:$A$6000,"MOV",Registros!$B$2:$B$6000,$A333)&gt;0,1,0)</f>
        <v>0</v>
      </c>
      <c r="H333">
        <f>IF($G333=1,SUMIFS(Registros!$F$2:$F$6000,Registros!$A$2:$A$6000,"MOV",Registros!$B$2:$B$6000,$A333),0)</f>
        <v>0</v>
      </c>
      <c r="I333">
        <f>IF(COUNTIFS(Registros!$A$2:$A$6000,"CS",Registros!$B$2:$B$6000,$A333)&gt;0,1,0)</f>
        <v>0</v>
      </c>
      <c r="J333">
        <f>IF($I333=1,SUMIFS(Registros!$I$2:$I$6000,Registros!$A$2:$A$6000,"CS",Registros!$B$2:$B$6000,$A333),0)</f>
        <v>0</v>
      </c>
      <c r="K333">
        <f>IF(COUNTIFS(Winback!$K$2:$K$300,$A333)&gt;0,1,0)</f>
        <v>0</v>
      </c>
      <c r="L333">
        <f>IF(AND($K333=1,LEFT($A333,3)="WB-"),SUMIFS(Winback!$D$2:$D$300,Winback!$K$2:$K$300,$A333),0)</f>
        <v>0</v>
      </c>
      <c r="M333">
        <f>IF(OR($E333=1,$G333=1,SUMIFS(Registros!$J$2:$J$6000,Registros!$B$2:$B$6000,$A333)&gt;0),1,0)</f>
        <v>1</v>
      </c>
      <c r="N333">
        <f>IF($J333&gt;0,1,IF(COUNTIFS(Registros!$A$2:$A$6000,"CS",Registros!$B$2:$B$6000,$A333,Registros!$K$2:$K$6000,"&lt;&gt;")&gt;0,1,0))</f>
        <v>0</v>
      </c>
      <c r="O333" t="str">
        <f t="shared" si="25"/>
        <v>SOLO MÓVIL</v>
      </c>
      <c r="P333" t="str">
        <f t="shared" si="26"/>
        <v>Ofrecer fijo + internet (FLBBTV)</v>
      </c>
      <c r="Q333">
        <f t="shared" si="27"/>
        <v>45</v>
      </c>
      <c r="R333" t="str">
        <f>IFERROR(VLOOKUP($A333,Registros!$B$2:$G$6000,6,0),IFERROR(INDEX(Winback!$C$2:$C$300,MATCH($A333,Winback!$K$2:$K$300,0)),""))</f>
        <v>Yamali Rodriguez</v>
      </c>
      <c r="S333" t="str">
        <f t="shared" si="28"/>
        <v>NP</v>
      </c>
      <c r="T333">
        <f t="shared" si="29"/>
        <v>1</v>
      </c>
    </row>
    <row r="334" spans="1:20" x14ac:dyDescent="0.35">
      <c r="A334" t="s">
        <v>1682</v>
      </c>
      <c r="B334" t="s">
        <v>1683</v>
      </c>
      <c r="C334" t="s">
        <v>1684</v>
      </c>
      <c r="D334" t="s">
        <v>1685</v>
      </c>
      <c r="E334">
        <f>IF(COUNTIFS(Registros!$A$2:$A$6000,"NP",Registros!$B$2:$B$6000,$A334)&gt;0,1,0)</f>
        <v>1</v>
      </c>
      <c r="F334">
        <f>IF($E334=1,SUMIFS(Registros!$F$2:$F$6000,Registros!$A$2:$A$6000,"NP",Registros!$B$2:$B$6000,$A334),0)</f>
        <v>15</v>
      </c>
      <c r="G334">
        <f>IF(COUNTIFS(Registros!$A$2:$A$6000,"MOV",Registros!$B$2:$B$6000,$A334)&gt;0,1,0)</f>
        <v>0</v>
      </c>
      <c r="H334">
        <f>IF($G334=1,SUMIFS(Registros!$F$2:$F$6000,Registros!$A$2:$A$6000,"MOV",Registros!$B$2:$B$6000,$A334),0)</f>
        <v>0</v>
      </c>
      <c r="I334">
        <f>IF(COUNTIFS(Registros!$A$2:$A$6000,"CS",Registros!$B$2:$B$6000,$A334)&gt;0,1,0)</f>
        <v>0</v>
      </c>
      <c r="J334">
        <f>IF($I334=1,SUMIFS(Registros!$I$2:$I$6000,Registros!$A$2:$A$6000,"CS",Registros!$B$2:$B$6000,$A334),0)</f>
        <v>0</v>
      </c>
      <c r="K334">
        <f>IF(COUNTIFS(Winback!$K$2:$K$300,$A334)&gt;0,1,0)</f>
        <v>0</v>
      </c>
      <c r="L334">
        <f>IF(AND($K334=1,LEFT($A334,3)="WB-"),SUMIFS(Winback!$D$2:$D$300,Winback!$K$2:$K$300,$A334),0)</f>
        <v>0</v>
      </c>
      <c r="M334">
        <f>IF(OR($E334=1,$G334=1,SUMIFS(Registros!$J$2:$J$6000,Registros!$B$2:$B$6000,$A334)&gt;0),1,0)</f>
        <v>1</v>
      </c>
      <c r="N334">
        <f>IF($J334&gt;0,1,IF(COUNTIFS(Registros!$A$2:$A$6000,"CS",Registros!$B$2:$B$6000,$A334,Registros!$K$2:$K$6000,"&lt;&gt;")&gt;0,1,0))</f>
        <v>0</v>
      </c>
      <c r="O334" t="str">
        <f t="shared" si="25"/>
        <v>SOLO MÓVIL</v>
      </c>
      <c r="P334" t="str">
        <f t="shared" si="26"/>
        <v>Ofrecer fijo + internet (FLBBTV)</v>
      </c>
      <c r="Q334">
        <f t="shared" si="27"/>
        <v>15</v>
      </c>
      <c r="R334" t="str">
        <f>IFERROR(VLOOKUP($A334,Registros!$B$2:$G$6000,6,0),IFERROR(INDEX(Winback!$C$2:$C$300,MATCH($A334,Winback!$K$2:$K$300,0)),""))</f>
        <v>Osiris Aguilar</v>
      </c>
      <c r="S334" t="str">
        <f t="shared" si="28"/>
        <v>NP</v>
      </c>
      <c r="T334">
        <f t="shared" si="29"/>
        <v>1</v>
      </c>
    </row>
    <row r="335" spans="1:20" x14ac:dyDescent="0.35">
      <c r="A335" t="s">
        <v>1687</v>
      </c>
      <c r="B335" t="s">
        <v>1688</v>
      </c>
      <c r="C335" t="s">
        <v>1689</v>
      </c>
      <c r="D335" t="s">
        <v>1690</v>
      </c>
      <c r="E335">
        <f>IF(COUNTIFS(Registros!$A$2:$A$6000,"NP",Registros!$B$2:$B$6000,$A335)&gt;0,1,0)</f>
        <v>1</v>
      </c>
      <c r="F335">
        <f>IF($E335=1,SUMIFS(Registros!$F$2:$F$6000,Registros!$A$2:$A$6000,"NP",Registros!$B$2:$B$6000,$A335),0)</f>
        <v>15</v>
      </c>
      <c r="G335">
        <f>IF(COUNTIFS(Registros!$A$2:$A$6000,"MOV",Registros!$B$2:$B$6000,$A335)&gt;0,1,0)</f>
        <v>0</v>
      </c>
      <c r="H335">
        <f>IF($G335=1,SUMIFS(Registros!$F$2:$F$6000,Registros!$A$2:$A$6000,"MOV",Registros!$B$2:$B$6000,$A335),0)</f>
        <v>0</v>
      </c>
      <c r="I335">
        <f>IF(COUNTIFS(Registros!$A$2:$A$6000,"CS",Registros!$B$2:$B$6000,$A335)&gt;0,1,0)</f>
        <v>0</v>
      </c>
      <c r="J335">
        <f>IF($I335=1,SUMIFS(Registros!$I$2:$I$6000,Registros!$A$2:$A$6000,"CS",Registros!$B$2:$B$6000,$A335),0)</f>
        <v>0</v>
      </c>
      <c r="K335">
        <f>IF(COUNTIFS(Winback!$K$2:$K$300,$A335)&gt;0,1,0)</f>
        <v>0</v>
      </c>
      <c r="L335">
        <f>IF(AND($K335=1,LEFT($A335,3)="WB-"),SUMIFS(Winback!$D$2:$D$300,Winback!$K$2:$K$300,$A335),0)</f>
        <v>0</v>
      </c>
      <c r="M335">
        <f>IF(OR($E335=1,$G335=1,SUMIFS(Registros!$J$2:$J$6000,Registros!$B$2:$B$6000,$A335)&gt;0),1,0)</f>
        <v>1</v>
      </c>
      <c r="N335">
        <f>IF($J335&gt;0,1,IF(COUNTIFS(Registros!$A$2:$A$6000,"CS",Registros!$B$2:$B$6000,$A335,Registros!$K$2:$K$6000,"&lt;&gt;")&gt;0,1,0))</f>
        <v>0</v>
      </c>
      <c r="O335" t="str">
        <f t="shared" si="25"/>
        <v>SOLO MÓVIL</v>
      </c>
      <c r="P335" t="str">
        <f t="shared" si="26"/>
        <v>Ofrecer fijo + internet (FLBBTV)</v>
      </c>
      <c r="Q335">
        <f t="shared" si="27"/>
        <v>15</v>
      </c>
      <c r="R335" t="str">
        <f>IFERROR(VLOOKUP($A335,Registros!$B$2:$G$6000,6,0),IFERROR(INDEX(Winback!$C$2:$C$300,MATCH($A335,Winback!$K$2:$K$300,0)),""))</f>
        <v>Karla Mc Intryre</v>
      </c>
      <c r="S335" t="str">
        <f t="shared" si="28"/>
        <v>NP</v>
      </c>
      <c r="T335">
        <f t="shared" si="29"/>
        <v>1</v>
      </c>
    </row>
    <row r="336" spans="1:20" x14ac:dyDescent="0.35">
      <c r="A336" t="s">
        <v>1692</v>
      </c>
      <c r="B336" t="s">
        <v>1693</v>
      </c>
      <c r="C336" t="s">
        <v>1694</v>
      </c>
      <c r="D336" t="s">
        <v>1695</v>
      </c>
      <c r="E336">
        <f>IF(COUNTIFS(Registros!$A$2:$A$6000,"NP",Registros!$B$2:$B$6000,$A336)&gt;0,1,0)</f>
        <v>1</v>
      </c>
      <c r="F336">
        <f>IF($E336=1,SUMIFS(Registros!$F$2:$F$6000,Registros!$A$2:$A$6000,"NP",Registros!$B$2:$B$6000,$A336),0)</f>
        <v>744.5</v>
      </c>
      <c r="G336">
        <f>IF(COUNTIFS(Registros!$A$2:$A$6000,"MOV",Registros!$B$2:$B$6000,$A336)&gt;0,1,0)</f>
        <v>0</v>
      </c>
      <c r="H336">
        <f>IF($G336=1,SUMIFS(Registros!$F$2:$F$6000,Registros!$A$2:$A$6000,"MOV",Registros!$B$2:$B$6000,$A336),0)</f>
        <v>0</v>
      </c>
      <c r="I336">
        <f>IF(COUNTIFS(Registros!$A$2:$A$6000,"CS",Registros!$B$2:$B$6000,$A336)&gt;0,1,0)</f>
        <v>0</v>
      </c>
      <c r="J336">
        <f>IF($I336=1,SUMIFS(Registros!$I$2:$I$6000,Registros!$A$2:$A$6000,"CS",Registros!$B$2:$B$6000,$A336),0)</f>
        <v>0</v>
      </c>
      <c r="K336">
        <f>IF(COUNTIFS(Winback!$K$2:$K$300,$A336)&gt;0,1,0)</f>
        <v>0</v>
      </c>
      <c r="L336">
        <f>IF(AND($K336=1,LEFT($A336,3)="WB-"),SUMIFS(Winback!$D$2:$D$300,Winback!$K$2:$K$300,$A336),0)</f>
        <v>0</v>
      </c>
      <c r="M336">
        <f>IF(OR($E336=1,$G336=1,SUMIFS(Registros!$J$2:$J$6000,Registros!$B$2:$B$6000,$A336)&gt;0),1,0)</f>
        <v>1</v>
      </c>
      <c r="N336">
        <f>IF($J336&gt;0,1,IF(COUNTIFS(Registros!$A$2:$A$6000,"CS",Registros!$B$2:$B$6000,$A336,Registros!$K$2:$K$6000,"&lt;&gt;")&gt;0,1,0))</f>
        <v>0</v>
      </c>
      <c r="O336" t="str">
        <f t="shared" si="25"/>
        <v>SOLO MÓVIL</v>
      </c>
      <c r="P336" t="str">
        <f t="shared" si="26"/>
        <v>Ofrecer fijo + internet (FLBBTV)</v>
      </c>
      <c r="Q336">
        <f t="shared" si="27"/>
        <v>744.5</v>
      </c>
      <c r="R336" t="str">
        <f>IFERROR(VLOOKUP($A336,Registros!$B$2:$G$6000,6,0),IFERROR(INDEX(Winback!$C$2:$C$300,MATCH($A336,Winback!$K$2:$K$300,0)),""))</f>
        <v>Michelle Zambrano</v>
      </c>
      <c r="S336" t="str">
        <f t="shared" si="28"/>
        <v>NP</v>
      </c>
      <c r="T336">
        <f t="shared" si="29"/>
        <v>1</v>
      </c>
    </row>
    <row r="337" spans="1:20" x14ac:dyDescent="0.35">
      <c r="A337" t="s">
        <v>1697</v>
      </c>
      <c r="B337" t="s">
        <v>1698</v>
      </c>
      <c r="C337" t="s">
        <v>1699</v>
      </c>
      <c r="D337" t="s">
        <v>1700</v>
      </c>
      <c r="E337">
        <f>IF(COUNTIFS(Registros!$A$2:$A$6000,"NP",Registros!$B$2:$B$6000,$A337)&gt;0,1,0)</f>
        <v>1</v>
      </c>
      <c r="F337">
        <f>IF($E337=1,SUMIFS(Registros!$F$2:$F$6000,Registros!$A$2:$A$6000,"NP",Registros!$B$2:$B$6000,$A337),0)</f>
        <v>15</v>
      </c>
      <c r="G337">
        <f>IF(COUNTIFS(Registros!$A$2:$A$6000,"MOV",Registros!$B$2:$B$6000,$A337)&gt;0,1,0)</f>
        <v>0</v>
      </c>
      <c r="H337">
        <f>IF($G337=1,SUMIFS(Registros!$F$2:$F$6000,Registros!$A$2:$A$6000,"MOV",Registros!$B$2:$B$6000,$A337),0)</f>
        <v>0</v>
      </c>
      <c r="I337">
        <f>IF(COUNTIFS(Registros!$A$2:$A$6000,"CS",Registros!$B$2:$B$6000,$A337)&gt;0,1,0)</f>
        <v>0</v>
      </c>
      <c r="J337">
        <f>IF($I337=1,SUMIFS(Registros!$I$2:$I$6000,Registros!$A$2:$A$6000,"CS",Registros!$B$2:$B$6000,$A337),0)</f>
        <v>0</v>
      </c>
      <c r="K337">
        <f>IF(COUNTIFS(Winback!$K$2:$K$300,$A337)&gt;0,1,0)</f>
        <v>0</v>
      </c>
      <c r="L337">
        <f>IF(AND($K337=1,LEFT($A337,3)="WB-"),SUMIFS(Winback!$D$2:$D$300,Winback!$K$2:$K$300,$A337),0)</f>
        <v>0</v>
      </c>
      <c r="M337">
        <f>IF(OR($E337=1,$G337=1,SUMIFS(Registros!$J$2:$J$6000,Registros!$B$2:$B$6000,$A337)&gt;0),1,0)</f>
        <v>1</v>
      </c>
      <c r="N337">
        <f>IF($J337&gt;0,1,IF(COUNTIFS(Registros!$A$2:$A$6000,"CS",Registros!$B$2:$B$6000,$A337,Registros!$K$2:$K$6000,"&lt;&gt;")&gt;0,1,0))</f>
        <v>0</v>
      </c>
      <c r="O337" t="str">
        <f t="shared" si="25"/>
        <v>SOLO MÓVIL</v>
      </c>
      <c r="P337" t="str">
        <f t="shared" si="26"/>
        <v>Ofrecer fijo + internet (FLBBTV)</v>
      </c>
      <c r="Q337">
        <f t="shared" si="27"/>
        <v>15</v>
      </c>
      <c r="R337" t="str">
        <f>IFERROR(VLOOKUP($A337,Registros!$B$2:$G$6000,6,0),IFERROR(INDEX(Winback!$C$2:$C$300,MATCH($A337,Winback!$K$2:$K$300,0)),""))</f>
        <v>Ines Lizbeth Trujillo</v>
      </c>
      <c r="S337" t="str">
        <f t="shared" si="28"/>
        <v>NP</v>
      </c>
      <c r="T337">
        <f t="shared" si="29"/>
        <v>1</v>
      </c>
    </row>
    <row r="338" spans="1:20" x14ac:dyDescent="0.35">
      <c r="A338" t="s">
        <v>1702</v>
      </c>
      <c r="B338" t="s">
        <v>1703</v>
      </c>
      <c r="C338" t="s">
        <v>1704</v>
      </c>
      <c r="D338" t="s">
        <v>1705</v>
      </c>
      <c r="E338">
        <f>IF(COUNTIFS(Registros!$A$2:$A$6000,"NP",Registros!$B$2:$B$6000,$A338)&gt;0,1,0)</f>
        <v>1</v>
      </c>
      <c r="F338">
        <f>IF($E338=1,SUMIFS(Registros!$F$2:$F$6000,Registros!$A$2:$A$6000,"NP",Registros!$B$2:$B$6000,$A338),0)</f>
        <v>15</v>
      </c>
      <c r="G338">
        <f>IF(COUNTIFS(Registros!$A$2:$A$6000,"MOV",Registros!$B$2:$B$6000,$A338)&gt;0,1,0)</f>
        <v>0</v>
      </c>
      <c r="H338">
        <f>IF($G338=1,SUMIFS(Registros!$F$2:$F$6000,Registros!$A$2:$A$6000,"MOV",Registros!$B$2:$B$6000,$A338),0)</f>
        <v>0</v>
      </c>
      <c r="I338">
        <f>IF(COUNTIFS(Registros!$A$2:$A$6000,"CS",Registros!$B$2:$B$6000,$A338)&gt;0,1,0)</f>
        <v>0</v>
      </c>
      <c r="J338">
        <f>IF($I338=1,SUMIFS(Registros!$I$2:$I$6000,Registros!$A$2:$A$6000,"CS",Registros!$B$2:$B$6000,$A338),0)</f>
        <v>0</v>
      </c>
      <c r="K338">
        <f>IF(COUNTIFS(Winback!$K$2:$K$300,$A338)&gt;0,1,0)</f>
        <v>0</v>
      </c>
      <c r="L338">
        <f>IF(AND($K338=1,LEFT($A338,3)="WB-"),SUMIFS(Winback!$D$2:$D$300,Winback!$K$2:$K$300,$A338),0)</f>
        <v>0</v>
      </c>
      <c r="M338">
        <f>IF(OR($E338=1,$G338=1,SUMIFS(Registros!$J$2:$J$6000,Registros!$B$2:$B$6000,$A338)&gt;0),1,0)</f>
        <v>1</v>
      </c>
      <c r="N338">
        <f>IF($J338&gt;0,1,IF(COUNTIFS(Registros!$A$2:$A$6000,"CS",Registros!$B$2:$B$6000,$A338,Registros!$K$2:$K$6000,"&lt;&gt;")&gt;0,1,0))</f>
        <v>0</v>
      </c>
      <c r="O338" t="str">
        <f t="shared" si="25"/>
        <v>SOLO MÓVIL</v>
      </c>
      <c r="P338" t="str">
        <f t="shared" si="26"/>
        <v>Ofrecer fijo + internet (FLBBTV)</v>
      </c>
      <c r="Q338">
        <f t="shared" si="27"/>
        <v>15</v>
      </c>
      <c r="R338" t="str">
        <f>IFERROR(VLOOKUP($A338,Registros!$B$2:$G$6000,6,0),IFERROR(INDEX(Winback!$C$2:$C$300,MATCH($A338,Winback!$K$2:$K$300,0)),""))</f>
        <v>Alejandra Mabel Hawkins</v>
      </c>
      <c r="S338" t="str">
        <f t="shared" si="28"/>
        <v>NP</v>
      </c>
      <c r="T338">
        <f t="shared" si="29"/>
        <v>1</v>
      </c>
    </row>
    <row r="339" spans="1:20" x14ac:dyDescent="0.35">
      <c r="A339" t="s">
        <v>1707</v>
      </c>
      <c r="B339" t="s">
        <v>1708</v>
      </c>
      <c r="C339" t="s">
        <v>1709</v>
      </c>
      <c r="D339" t="s">
        <v>1710</v>
      </c>
      <c r="E339">
        <f>IF(COUNTIFS(Registros!$A$2:$A$6000,"NP",Registros!$B$2:$B$6000,$A339)&gt;0,1,0)</f>
        <v>1</v>
      </c>
      <c r="F339">
        <f>IF($E339=1,SUMIFS(Registros!$F$2:$F$6000,Registros!$A$2:$A$6000,"NP",Registros!$B$2:$B$6000,$A339),0)</f>
        <v>15</v>
      </c>
      <c r="G339">
        <f>IF(COUNTIFS(Registros!$A$2:$A$6000,"MOV",Registros!$B$2:$B$6000,$A339)&gt;0,1,0)</f>
        <v>0</v>
      </c>
      <c r="H339">
        <f>IF($G339=1,SUMIFS(Registros!$F$2:$F$6000,Registros!$A$2:$A$6000,"MOV",Registros!$B$2:$B$6000,$A339),0)</f>
        <v>0</v>
      </c>
      <c r="I339">
        <f>IF(COUNTIFS(Registros!$A$2:$A$6000,"CS",Registros!$B$2:$B$6000,$A339)&gt;0,1,0)</f>
        <v>0</v>
      </c>
      <c r="J339">
        <f>IF($I339=1,SUMIFS(Registros!$I$2:$I$6000,Registros!$A$2:$A$6000,"CS",Registros!$B$2:$B$6000,$A339),0)</f>
        <v>0</v>
      </c>
      <c r="K339">
        <f>IF(COUNTIFS(Winback!$K$2:$K$300,$A339)&gt;0,1,0)</f>
        <v>0</v>
      </c>
      <c r="L339">
        <f>IF(AND($K339=1,LEFT($A339,3)="WB-"),SUMIFS(Winback!$D$2:$D$300,Winback!$K$2:$K$300,$A339),0)</f>
        <v>0</v>
      </c>
      <c r="M339">
        <f>IF(OR($E339=1,$G339=1,SUMIFS(Registros!$J$2:$J$6000,Registros!$B$2:$B$6000,$A339)&gt;0),1,0)</f>
        <v>1</v>
      </c>
      <c r="N339">
        <f>IF($J339&gt;0,1,IF(COUNTIFS(Registros!$A$2:$A$6000,"CS",Registros!$B$2:$B$6000,$A339,Registros!$K$2:$K$6000,"&lt;&gt;")&gt;0,1,0))</f>
        <v>0</v>
      </c>
      <c r="O339" t="str">
        <f t="shared" si="25"/>
        <v>SOLO MÓVIL</v>
      </c>
      <c r="P339" t="str">
        <f t="shared" si="26"/>
        <v>Ofrecer fijo + internet (FLBBTV)</v>
      </c>
      <c r="Q339">
        <f t="shared" si="27"/>
        <v>15</v>
      </c>
      <c r="R339" t="str">
        <f>IFERROR(VLOOKUP($A339,Registros!$B$2:$G$6000,6,0),IFERROR(INDEX(Winback!$C$2:$C$300,MATCH($A339,Winback!$K$2:$K$300,0)),""))</f>
        <v>Maria Fernanda</v>
      </c>
      <c r="S339" t="str">
        <f t="shared" si="28"/>
        <v>NP</v>
      </c>
      <c r="T339">
        <f t="shared" si="29"/>
        <v>1</v>
      </c>
    </row>
    <row r="340" spans="1:20" x14ac:dyDescent="0.35">
      <c r="A340" t="s">
        <v>1712</v>
      </c>
      <c r="B340" t="s">
        <v>1713</v>
      </c>
      <c r="C340" t="s">
        <v>1714</v>
      </c>
      <c r="D340" t="s">
        <v>1715</v>
      </c>
      <c r="E340">
        <f>IF(COUNTIFS(Registros!$A$2:$A$6000,"NP",Registros!$B$2:$B$6000,$A340)&gt;0,1,0)</f>
        <v>1</v>
      </c>
      <c r="F340">
        <f>IF($E340=1,SUMIFS(Registros!$F$2:$F$6000,Registros!$A$2:$A$6000,"NP",Registros!$B$2:$B$6000,$A340),0)</f>
        <v>15</v>
      </c>
      <c r="G340">
        <f>IF(COUNTIFS(Registros!$A$2:$A$6000,"MOV",Registros!$B$2:$B$6000,$A340)&gt;0,1,0)</f>
        <v>0</v>
      </c>
      <c r="H340">
        <f>IF($G340=1,SUMIFS(Registros!$F$2:$F$6000,Registros!$A$2:$A$6000,"MOV",Registros!$B$2:$B$6000,$A340),0)</f>
        <v>0</v>
      </c>
      <c r="I340">
        <f>IF(COUNTIFS(Registros!$A$2:$A$6000,"CS",Registros!$B$2:$B$6000,$A340)&gt;0,1,0)</f>
        <v>0</v>
      </c>
      <c r="J340">
        <f>IF($I340=1,SUMIFS(Registros!$I$2:$I$6000,Registros!$A$2:$A$6000,"CS",Registros!$B$2:$B$6000,$A340),0)</f>
        <v>0</v>
      </c>
      <c r="K340">
        <f>IF(COUNTIFS(Winback!$K$2:$K$300,$A340)&gt;0,1,0)</f>
        <v>0</v>
      </c>
      <c r="L340">
        <f>IF(AND($K340=1,LEFT($A340,3)="WB-"),SUMIFS(Winback!$D$2:$D$300,Winback!$K$2:$K$300,$A340),0)</f>
        <v>0</v>
      </c>
      <c r="M340">
        <f>IF(OR($E340=1,$G340=1,SUMIFS(Registros!$J$2:$J$6000,Registros!$B$2:$B$6000,$A340)&gt;0),1,0)</f>
        <v>1</v>
      </c>
      <c r="N340">
        <f>IF($J340&gt;0,1,IF(COUNTIFS(Registros!$A$2:$A$6000,"CS",Registros!$B$2:$B$6000,$A340,Registros!$K$2:$K$6000,"&lt;&gt;")&gt;0,1,0))</f>
        <v>0</v>
      </c>
      <c r="O340" t="str">
        <f t="shared" si="25"/>
        <v>SOLO MÓVIL</v>
      </c>
      <c r="P340" t="str">
        <f t="shared" si="26"/>
        <v>Ofrecer fijo + internet (FLBBTV)</v>
      </c>
      <c r="Q340">
        <f t="shared" si="27"/>
        <v>15</v>
      </c>
      <c r="R340" t="str">
        <f>IFERROR(VLOOKUP($A340,Registros!$B$2:$G$6000,6,0),IFERROR(INDEX(Winback!$C$2:$C$300,MATCH($A340,Winback!$K$2:$K$300,0)),""))</f>
        <v>Yarelis Tulloch</v>
      </c>
      <c r="S340" t="str">
        <f t="shared" si="28"/>
        <v>NP</v>
      </c>
      <c r="T340">
        <f t="shared" si="29"/>
        <v>1</v>
      </c>
    </row>
    <row r="341" spans="1:20" x14ac:dyDescent="0.35">
      <c r="A341" t="s">
        <v>1717</v>
      </c>
      <c r="B341" t="s">
        <v>1718</v>
      </c>
      <c r="C341" t="s">
        <v>1719</v>
      </c>
      <c r="D341" t="s">
        <v>1720</v>
      </c>
      <c r="E341">
        <f>IF(COUNTIFS(Registros!$A$2:$A$6000,"NP",Registros!$B$2:$B$6000,$A341)&gt;0,1,0)</f>
        <v>1</v>
      </c>
      <c r="F341">
        <f>IF($E341=1,SUMIFS(Registros!$F$2:$F$6000,Registros!$A$2:$A$6000,"NP",Registros!$B$2:$B$6000,$A341),0)</f>
        <v>18</v>
      </c>
      <c r="G341">
        <f>IF(COUNTIFS(Registros!$A$2:$A$6000,"MOV",Registros!$B$2:$B$6000,$A341)&gt;0,1,0)</f>
        <v>0</v>
      </c>
      <c r="H341">
        <f>IF($G341=1,SUMIFS(Registros!$F$2:$F$6000,Registros!$A$2:$A$6000,"MOV",Registros!$B$2:$B$6000,$A341),0)</f>
        <v>0</v>
      </c>
      <c r="I341">
        <f>IF(COUNTIFS(Registros!$A$2:$A$6000,"CS",Registros!$B$2:$B$6000,$A341)&gt;0,1,0)</f>
        <v>0</v>
      </c>
      <c r="J341">
        <f>IF($I341=1,SUMIFS(Registros!$I$2:$I$6000,Registros!$A$2:$A$6000,"CS",Registros!$B$2:$B$6000,$A341),0)</f>
        <v>0</v>
      </c>
      <c r="K341">
        <f>IF(COUNTIFS(Winback!$K$2:$K$300,$A341)&gt;0,1,0)</f>
        <v>0</v>
      </c>
      <c r="L341">
        <f>IF(AND($K341=1,LEFT($A341,3)="WB-"),SUMIFS(Winback!$D$2:$D$300,Winback!$K$2:$K$300,$A341),0)</f>
        <v>0</v>
      </c>
      <c r="M341">
        <f>IF(OR($E341=1,$G341=1,SUMIFS(Registros!$J$2:$J$6000,Registros!$B$2:$B$6000,$A341)&gt;0),1,0)</f>
        <v>1</v>
      </c>
      <c r="N341">
        <f>IF($J341&gt;0,1,IF(COUNTIFS(Registros!$A$2:$A$6000,"CS",Registros!$B$2:$B$6000,$A341,Registros!$K$2:$K$6000,"&lt;&gt;")&gt;0,1,0))</f>
        <v>0</v>
      </c>
      <c r="O341" t="str">
        <f t="shared" si="25"/>
        <v>SOLO MÓVIL</v>
      </c>
      <c r="P341" t="str">
        <f t="shared" si="26"/>
        <v>Ofrecer fijo + internet (FLBBTV)</v>
      </c>
      <c r="Q341">
        <f t="shared" si="27"/>
        <v>18</v>
      </c>
      <c r="R341" t="str">
        <f>IFERROR(VLOOKUP($A341,Registros!$B$2:$G$6000,6,0),IFERROR(INDEX(Winback!$C$2:$C$300,MATCH($A341,Winback!$K$2:$K$300,0)),""))</f>
        <v>Abril Aparicio</v>
      </c>
      <c r="S341" t="str">
        <f t="shared" si="28"/>
        <v>NP</v>
      </c>
      <c r="T341">
        <f t="shared" si="29"/>
        <v>1</v>
      </c>
    </row>
    <row r="342" spans="1:20" x14ac:dyDescent="0.35">
      <c r="A342" t="s">
        <v>1722</v>
      </c>
      <c r="B342" t="s">
        <v>1723</v>
      </c>
      <c r="C342" t="s">
        <v>1724</v>
      </c>
      <c r="D342" t="s">
        <v>1725</v>
      </c>
      <c r="E342">
        <f>IF(COUNTIFS(Registros!$A$2:$A$6000,"NP",Registros!$B$2:$B$6000,$A342)&gt;0,1,0)</f>
        <v>1</v>
      </c>
      <c r="F342">
        <f>IF($E342=1,SUMIFS(Registros!$F$2:$F$6000,Registros!$A$2:$A$6000,"NP",Registros!$B$2:$B$6000,$A342),0)</f>
        <v>18.989999999999998</v>
      </c>
      <c r="G342">
        <f>IF(COUNTIFS(Registros!$A$2:$A$6000,"MOV",Registros!$B$2:$B$6000,$A342)&gt;0,1,0)</f>
        <v>0</v>
      </c>
      <c r="H342">
        <f>IF($G342=1,SUMIFS(Registros!$F$2:$F$6000,Registros!$A$2:$A$6000,"MOV",Registros!$B$2:$B$6000,$A342),0)</f>
        <v>0</v>
      </c>
      <c r="I342">
        <f>IF(COUNTIFS(Registros!$A$2:$A$6000,"CS",Registros!$B$2:$B$6000,$A342)&gt;0,1,0)</f>
        <v>0</v>
      </c>
      <c r="J342">
        <f>IF($I342=1,SUMIFS(Registros!$I$2:$I$6000,Registros!$A$2:$A$6000,"CS",Registros!$B$2:$B$6000,$A342),0)</f>
        <v>0</v>
      </c>
      <c r="K342">
        <f>IF(COUNTIFS(Winback!$K$2:$K$300,$A342)&gt;0,1,0)</f>
        <v>0</v>
      </c>
      <c r="L342">
        <f>IF(AND($K342=1,LEFT($A342,3)="WB-"),SUMIFS(Winback!$D$2:$D$300,Winback!$K$2:$K$300,$A342),0)</f>
        <v>0</v>
      </c>
      <c r="M342">
        <f>IF(OR($E342=1,$G342=1,SUMIFS(Registros!$J$2:$J$6000,Registros!$B$2:$B$6000,$A342)&gt;0),1,0)</f>
        <v>1</v>
      </c>
      <c r="N342">
        <f>IF($J342&gt;0,1,IF(COUNTIFS(Registros!$A$2:$A$6000,"CS",Registros!$B$2:$B$6000,$A342,Registros!$K$2:$K$6000,"&lt;&gt;")&gt;0,1,0))</f>
        <v>0</v>
      </c>
      <c r="O342" t="str">
        <f t="shared" si="25"/>
        <v>SOLO MÓVIL</v>
      </c>
      <c r="P342" t="str">
        <f t="shared" si="26"/>
        <v>Ofrecer fijo + internet (FLBBTV)</v>
      </c>
      <c r="Q342">
        <f t="shared" si="27"/>
        <v>18.989999999999998</v>
      </c>
      <c r="R342" t="str">
        <f>IFERROR(VLOOKUP($A342,Registros!$B$2:$G$6000,6,0),IFERROR(INDEX(Winback!$C$2:$C$300,MATCH($A342,Winback!$K$2:$K$300,0)),""))</f>
        <v>Yariela Galarce</v>
      </c>
      <c r="S342" t="str">
        <f t="shared" si="28"/>
        <v>NP</v>
      </c>
      <c r="T342">
        <f t="shared" si="29"/>
        <v>1</v>
      </c>
    </row>
    <row r="343" spans="1:20" x14ac:dyDescent="0.35">
      <c r="A343" t="s">
        <v>1727</v>
      </c>
      <c r="B343" t="s">
        <v>1728</v>
      </c>
      <c r="C343" t="s">
        <v>1729</v>
      </c>
      <c r="D343" t="s">
        <v>1730</v>
      </c>
      <c r="E343">
        <f>IF(COUNTIFS(Registros!$A$2:$A$6000,"NP",Registros!$B$2:$B$6000,$A343)&gt;0,1,0)</f>
        <v>1</v>
      </c>
      <c r="F343">
        <f>IF($E343=1,SUMIFS(Registros!$F$2:$F$6000,Registros!$A$2:$A$6000,"NP",Registros!$B$2:$B$6000,$A343),0)</f>
        <v>87.5</v>
      </c>
      <c r="G343">
        <f>IF(COUNTIFS(Registros!$A$2:$A$6000,"MOV",Registros!$B$2:$B$6000,$A343)&gt;0,1,0)</f>
        <v>0</v>
      </c>
      <c r="H343">
        <f>IF($G343=1,SUMIFS(Registros!$F$2:$F$6000,Registros!$A$2:$A$6000,"MOV",Registros!$B$2:$B$6000,$A343),0)</f>
        <v>0</v>
      </c>
      <c r="I343">
        <f>IF(COUNTIFS(Registros!$A$2:$A$6000,"CS",Registros!$B$2:$B$6000,$A343)&gt;0,1,0)</f>
        <v>0</v>
      </c>
      <c r="J343">
        <f>IF($I343=1,SUMIFS(Registros!$I$2:$I$6000,Registros!$A$2:$A$6000,"CS",Registros!$B$2:$B$6000,$A343),0)</f>
        <v>0</v>
      </c>
      <c r="K343">
        <f>IF(COUNTIFS(Winback!$K$2:$K$300,$A343)&gt;0,1,0)</f>
        <v>0</v>
      </c>
      <c r="L343">
        <f>IF(AND($K343=1,LEFT($A343,3)="WB-"),SUMIFS(Winback!$D$2:$D$300,Winback!$K$2:$K$300,$A343),0)</f>
        <v>0</v>
      </c>
      <c r="M343">
        <f>IF(OR($E343=1,$G343=1,SUMIFS(Registros!$J$2:$J$6000,Registros!$B$2:$B$6000,$A343)&gt;0),1,0)</f>
        <v>1</v>
      </c>
      <c r="N343">
        <f>IF($J343&gt;0,1,IF(COUNTIFS(Registros!$A$2:$A$6000,"CS",Registros!$B$2:$B$6000,$A343,Registros!$K$2:$K$6000,"&lt;&gt;")&gt;0,1,0))</f>
        <v>0</v>
      </c>
      <c r="O343" t="str">
        <f t="shared" si="25"/>
        <v>SOLO MÓVIL</v>
      </c>
      <c r="P343" t="str">
        <f t="shared" si="26"/>
        <v>Ofrecer fijo + internet (FLBBTV)</v>
      </c>
      <c r="Q343">
        <f t="shared" si="27"/>
        <v>87.5</v>
      </c>
      <c r="R343" t="str">
        <f>IFERROR(VLOOKUP($A343,Registros!$B$2:$G$6000,6,0),IFERROR(INDEX(Winback!$C$2:$C$300,MATCH($A343,Winback!$K$2:$K$300,0)),""))</f>
        <v>Nailyn Martinez</v>
      </c>
      <c r="S343" t="str">
        <f t="shared" si="28"/>
        <v>NP</v>
      </c>
      <c r="T343">
        <f t="shared" si="29"/>
        <v>1</v>
      </c>
    </row>
    <row r="344" spans="1:20" x14ac:dyDescent="0.35">
      <c r="A344" t="s">
        <v>1732</v>
      </c>
      <c r="B344" t="s">
        <v>1733</v>
      </c>
      <c r="C344" t="s">
        <v>1734</v>
      </c>
      <c r="D344" t="s">
        <v>1735</v>
      </c>
      <c r="E344">
        <f>IF(COUNTIFS(Registros!$A$2:$A$6000,"NP",Registros!$B$2:$B$6000,$A344)&gt;0,1,0)</f>
        <v>1</v>
      </c>
      <c r="F344">
        <f>IF($E344=1,SUMIFS(Registros!$F$2:$F$6000,Registros!$A$2:$A$6000,"NP",Registros!$B$2:$B$6000,$A344),0)</f>
        <v>20</v>
      </c>
      <c r="G344">
        <f>IF(COUNTIFS(Registros!$A$2:$A$6000,"MOV",Registros!$B$2:$B$6000,$A344)&gt;0,1,0)</f>
        <v>0</v>
      </c>
      <c r="H344">
        <f>IF($G344=1,SUMIFS(Registros!$F$2:$F$6000,Registros!$A$2:$A$6000,"MOV",Registros!$B$2:$B$6000,$A344),0)</f>
        <v>0</v>
      </c>
      <c r="I344">
        <f>IF(COUNTIFS(Registros!$A$2:$A$6000,"CS",Registros!$B$2:$B$6000,$A344)&gt;0,1,0)</f>
        <v>0</v>
      </c>
      <c r="J344">
        <f>IF($I344=1,SUMIFS(Registros!$I$2:$I$6000,Registros!$A$2:$A$6000,"CS",Registros!$B$2:$B$6000,$A344),0)</f>
        <v>0</v>
      </c>
      <c r="K344">
        <f>IF(COUNTIFS(Winback!$K$2:$K$300,$A344)&gt;0,1,0)</f>
        <v>0</v>
      </c>
      <c r="L344">
        <f>IF(AND($K344=1,LEFT($A344,3)="WB-"),SUMIFS(Winback!$D$2:$D$300,Winback!$K$2:$K$300,$A344),0)</f>
        <v>0</v>
      </c>
      <c r="M344">
        <f>IF(OR($E344=1,$G344=1,SUMIFS(Registros!$J$2:$J$6000,Registros!$B$2:$B$6000,$A344)&gt;0),1,0)</f>
        <v>1</v>
      </c>
      <c r="N344">
        <f>IF($J344&gt;0,1,IF(COUNTIFS(Registros!$A$2:$A$6000,"CS",Registros!$B$2:$B$6000,$A344,Registros!$K$2:$K$6000,"&lt;&gt;")&gt;0,1,0))</f>
        <v>0</v>
      </c>
      <c r="O344" t="str">
        <f t="shared" si="25"/>
        <v>SOLO MÓVIL</v>
      </c>
      <c r="P344" t="str">
        <f t="shared" si="26"/>
        <v>Ofrecer fijo + internet (FLBBTV)</v>
      </c>
      <c r="Q344">
        <f t="shared" si="27"/>
        <v>20</v>
      </c>
      <c r="R344" t="str">
        <f>IFERROR(VLOOKUP($A344,Registros!$B$2:$G$6000,6,0),IFERROR(INDEX(Winback!$C$2:$C$300,MATCH($A344,Winback!$K$2:$K$300,0)),""))</f>
        <v>Yamali Rodriguez</v>
      </c>
      <c r="S344" t="str">
        <f t="shared" si="28"/>
        <v>NP</v>
      </c>
      <c r="T344">
        <f t="shared" si="29"/>
        <v>1</v>
      </c>
    </row>
    <row r="345" spans="1:20" x14ac:dyDescent="0.35">
      <c r="A345" t="s">
        <v>1737</v>
      </c>
      <c r="B345" t="s">
        <v>1738</v>
      </c>
      <c r="C345" t="s">
        <v>1739</v>
      </c>
      <c r="D345" t="s">
        <v>1740</v>
      </c>
      <c r="E345">
        <f>IF(COUNTIFS(Registros!$A$2:$A$6000,"NP",Registros!$B$2:$B$6000,$A345)&gt;0,1,0)</f>
        <v>1</v>
      </c>
      <c r="F345">
        <f>IF($E345=1,SUMIFS(Registros!$F$2:$F$6000,Registros!$A$2:$A$6000,"NP",Registros!$B$2:$B$6000,$A345),0)</f>
        <v>71.75</v>
      </c>
      <c r="G345">
        <f>IF(COUNTIFS(Registros!$A$2:$A$6000,"MOV",Registros!$B$2:$B$6000,$A345)&gt;0,1,0)</f>
        <v>0</v>
      </c>
      <c r="H345">
        <f>IF($G345=1,SUMIFS(Registros!$F$2:$F$6000,Registros!$A$2:$A$6000,"MOV",Registros!$B$2:$B$6000,$A345),0)</f>
        <v>0</v>
      </c>
      <c r="I345">
        <f>IF(COUNTIFS(Registros!$A$2:$A$6000,"CS",Registros!$B$2:$B$6000,$A345)&gt;0,1,0)</f>
        <v>0</v>
      </c>
      <c r="J345">
        <f>IF($I345=1,SUMIFS(Registros!$I$2:$I$6000,Registros!$A$2:$A$6000,"CS",Registros!$B$2:$B$6000,$A345),0)</f>
        <v>0</v>
      </c>
      <c r="K345">
        <f>IF(COUNTIFS(Winback!$K$2:$K$300,$A345)&gt;0,1,0)</f>
        <v>0</v>
      </c>
      <c r="L345">
        <f>IF(AND($K345=1,LEFT($A345,3)="WB-"),SUMIFS(Winback!$D$2:$D$300,Winback!$K$2:$K$300,$A345),0)</f>
        <v>0</v>
      </c>
      <c r="M345">
        <f>IF(OR($E345=1,$G345=1,SUMIFS(Registros!$J$2:$J$6000,Registros!$B$2:$B$6000,$A345)&gt;0),1,0)</f>
        <v>1</v>
      </c>
      <c r="N345">
        <f>IF($J345&gt;0,1,IF(COUNTIFS(Registros!$A$2:$A$6000,"CS",Registros!$B$2:$B$6000,$A345,Registros!$K$2:$K$6000,"&lt;&gt;")&gt;0,1,0))</f>
        <v>0</v>
      </c>
      <c r="O345" t="str">
        <f t="shared" si="25"/>
        <v>SOLO MÓVIL</v>
      </c>
      <c r="P345" t="str">
        <f t="shared" si="26"/>
        <v>Ofrecer fijo + internet (FLBBTV)</v>
      </c>
      <c r="Q345">
        <f t="shared" si="27"/>
        <v>71.75</v>
      </c>
      <c r="R345" t="str">
        <f>IFERROR(VLOOKUP($A345,Registros!$B$2:$G$6000,6,0),IFERROR(INDEX(Winback!$C$2:$C$300,MATCH($A345,Winback!$K$2:$K$300,0)),""))</f>
        <v>Osiris Aguilar</v>
      </c>
      <c r="S345" t="str">
        <f t="shared" si="28"/>
        <v>NP</v>
      </c>
      <c r="T345">
        <f t="shared" si="29"/>
        <v>1</v>
      </c>
    </row>
    <row r="346" spans="1:20" x14ac:dyDescent="0.35">
      <c r="A346" t="s">
        <v>1742</v>
      </c>
      <c r="B346" t="s">
        <v>1743</v>
      </c>
      <c r="C346" t="s">
        <v>1744</v>
      </c>
      <c r="D346" t="s">
        <v>1745</v>
      </c>
      <c r="E346">
        <f>IF(COUNTIFS(Registros!$A$2:$A$6000,"NP",Registros!$B$2:$B$6000,$A346)&gt;0,1,0)</f>
        <v>1</v>
      </c>
      <c r="F346">
        <f>IF($E346=1,SUMIFS(Registros!$F$2:$F$6000,Registros!$A$2:$A$6000,"NP",Registros!$B$2:$B$6000,$A346),0)</f>
        <v>125.5</v>
      </c>
      <c r="G346">
        <f>IF(COUNTIFS(Registros!$A$2:$A$6000,"MOV",Registros!$B$2:$B$6000,$A346)&gt;0,1,0)</f>
        <v>0</v>
      </c>
      <c r="H346">
        <f>IF($G346=1,SUMIFS(Registros!$F$2:$F$6000,Registros!$A$2:$A$6000,"MOV",Registros!$B$2:$B$6000,$A346),0)</f>
        <v>0</v>
      </c>
      <c r="I346">
        <f>IF(COUNTIFS(Registros!$A$2:$A$6000,"CS",Registros!$B$2:$B$6000,$A346)&gt;0,1,0)</f>
        <v>0</v>
      </c>
      <c r="J346">
        <f>IF($I346=1,SUMIFS(Registros!$I$2:$I$6000,Registros!$A$2:$A$6000,"CS",Registros!$B$2:$B$6000,$A346),0)</f>
        <v>0</v>
      </c>
      <c r="K346">
        <f>IF(COUNTIFS(Winback!$K$2:$K$300,$A346)&gt;0,1,0)</f>
        <v>0</v>
      </c>
      <c r="L346">
        <f>IF(AND($K346=1,LEFT($A346,3)="WB-"),SUMIFS(Winback!$D$2:$D$300,Winback!$K$2:$K$300,$A346),0)</f>
        <v>0</v>
      </c>
      <c r="M346">
        <f>IF(OR($E346=1,$G346=1,SUMIFS(Registros!$J$2:$J$6000,Registros!$B$2:$B$6000,$A346)&gt;0),1,0)</f>
        <v>1</v>
      </c>
      <c r="N346">
        <f>IF($J346&gt;0,1,IF(COUNTIFS(Registros!$A$2:$A$6000,"CS",Registros!$B$2:$B$6000,$A346,Registros!$K$2:$K$6000,"&lt;&gt;")&gt;0,1,0))</f>
        <v>0</v>
      </c>
      <c r="O346" t="str">
        <f t="shared" si="25"/>
        <v>SOLO MÓVIL</v>
      </c>
      <c r="P346" t="str">
        <f t="shared" si="26"/>
        <v>Ofrecer fijo + internet (FLBBTV)</v>
      </c>
      <c r="Q346">
        <f t="shared" si="27"/>
        <v>125.5</v>
      </c>
      <c r="R346" t="str">
        <f>IFERROR(VLOOKUP($A346,Registros!$B$2:$G$6000,6,0),IFERROR(INDEX(Winback!$C$2:$C$300,MATCH($A346,Winback!$K$2:$K$300,0)),""))</f>
        <v>Karla Mc Intryre</v>
      </c>
      <c r="S346" t="str">
        <f t="shared" si="28"/>
        <v>NP</v>
      </c>
      <c r="T346">
        <f t="shared" si="29"/>
        <v>1</v>
      </c>
    </row>
    <row r="347" spans="1:20" x14ac:dyDescent="0.35">
      <c r="A347" t="s">
        <v>1747</v>
      </c>
      <c r="B347" t="s">
        <v>1748</v>
      </c>
      <c r="C347" t="s">
        <v>1749</v>
      </c>
      <c r="D347" t="s">
        <v>1750</v>
      </c>
      <c r="E347">
        <f>IF(COUNTIFS(Registros!$A$2:$A$6000,"NP",Registros!$B$2:$B$6000,$A347)&gt;0,1,0)</f>
        <v>1</v>
      </c>
      <c r="F347">
        <f>IF($E347=1,SUMIFS(Registros!$F$2:$F$6000,Registros!$A$2:$A$6000,"NP",Registros!$B$2:$B$6000,$A347),0)</f>
        <v>460.35</v>
      </c>
      <c r="G347">
        <f>IF(COUNTIFS(Registros!$A$2:$A$6000,"MOV",Registros!$B$2:$B$6000,$A347)&gt;0,1,0)</f>
        <v>0</v>
      </c>
      <c r="H347">
        <f>IF($G347=1,SUMIFS(Registros!$F$2:$F$6000,Registros!$A$2:$A$6000,"MOV",Registros!$B$2:$B$6000,$A347),0)</f>
        <v>0</v>
      </c>
      <c r="I347">
        <f>IF(COUNTIFS(Registros!$A$2:$A$6000,"CS",Registros!$B$2:$B$6000,$A347)&gt;0,1,0)</f>
        <v>0</v>
      </c>
      <c r="J347">
        <f>IF($I347=1,SUMIFS(Registros!$I$2:$I$6000,Registros!$A$2:$A$6000,"CS",Registros!$B$2:$B$6000,$A347),0)</f>
        <v>0</v>
      </c>
      <c r="K347">
        <f>IF(COUNTIFS(Winback!$K$2:$K$300,$A347)&gt;0,1,0)</f>
        <v>0</v>
      </c>
      <c r="L347">
        <f>IF(AND($K347=1,LEFT($A347,3)="WB-"),SUMIFS(Winback!$D$2:$D$300,Winback!$K$2:$K$300,$A347),0)</f>
        <v>0</v>
      </c>
      <c r="M347">
        <f>IF(OR($E347=1,$G347=1,SUMIFS(Registros!$J$2:$J$6000,Registros!$B$2:$B$6000,$A347)&gt;0),1,0)</f>
        <v>1</v>
      </c>
      <c r="N347">
        <f>IF($J347&gt;0,1,IF(COUNTIFS(Registros!$A$2:$A$6000,"CS",Registros!$B$2:$B$6000,$A347,Registros!$K$2:$K$6000,"&lt;&gt;")&gt;0,1,0))</f>
        <v>0</v>
      </c>
      <c r="O347" t="str">
        <f t="shared" si="25"/>
        <v>SOLO MÓVIL</v>
      </c>
      <c r="P347" t="str">
        <f t="shared" si="26"/>
        <v>Ofrecer fijo + internet (FLBBTV)</v>
      </c>
      <c r="Q347">
        <f t="shared" si="27"/>
        <v>460.35</v>
      </c>
      <c r="R347" t="str">
        <f>IFERROR(VLOOKUP($A347,Registros!$B$2:$G$6000,6,0),IFERROR(INDEX(Winback!$C$2:$C$300,MATCH($A347,Winback!$K$2:$K$300,0)),""))</f>
        <v>Solanye Acuña</v>
      </c>
      <c r="S347" t="str">
        <f t="shared" si="28"/>
        <v>NP</v>
      </c>
      <c r="T347">
        <f t="shared" si="29"/>
        <v>1</v>
      </c>
    </row>
    <row r="348" spans="1:20" x14ac:dyDescent="0.35">
      <c r="A348" t="s">
        <v>1760</v>
      </c>
      <c r="B348" t="s">
        <v>1761</v>
      </c>
      <c r="C348" t="s">
        <v>1762</v>
      </c>
      <c r="D348" t="s">
        <v>1763</v>
      </c>
      <c r="E348">
        <f>IF(COUNTIFS(Registros!$A$2:$A$6000,"NP",Registros!$B$2:$B$6000,$A348)&gt;0,1,0)</f>
        <v>1</v>
      </c>
      <c r="F348">
        <f>IF($E348=1,SUMIFS(Registros!$F$2:$F$6000,Registros!$A$2:$A$6000,"NP",Registros!$B$2:$B$6000,$A348),0)</f>
        <v>50.5</v>
      </c>
      <c r="G348">
        <f>IF(COUNTIFS(Registros!$A$2:$A$6000,"MOV",Registros!$B$2:$B$6000,$A348)&gt;0,1,0)</f>
        <v>0</v>
      </c>
      <c r="H348">
        <f>IF($G348=1,SUMIFS(Registros!$F$2:$F$6000,Registros!$A$2:$A$6000,"MOV",Registros!$B$2:$B$6000,$A348),0)</f>
        <v>0</v>
      </c>
      <c r="I348">
        <f>IF(COUNTIFS(Registros!$A$2:$A$6000,"CS",Registros!$B$2:$B$6000,$A348)&gt;0,1,0)</f>
        <v>0</v>
      </c>
      <c r="J348">
        <f>IF($I348=1,SUMIFS(Registros!$I$2:$I$6000,Registros!$A$2:$A$6000,"CS",Registros!$B$2:$B$6000,$A348),0)</f>
        <v>0</v>
      </c>
      <c r="K348">
        <f>IF(COUNTIFS(Winback!$K$2:$K$300,$A348)&gt;0,1,0)</f>
        <v>0</v>
      </c>
      <c r="L348">
        <f>IF(AND($K348=1,LEFT($A348,3)="WB-"),SUMIFS(Winback!$D$2:$D$300,Winback!$K$2:$K$300,$A348),0)</f>
        <v>0</v>
      </c>
      <c r="M348">
        <f>IF(OR($E348=1,$G348=1,SUMIFS(Registros!$J$2:$J$6000,Registros!$B$2:$B$6000,$A348)&gt;0),1,0)</f>
        <v>1</v>
      </c>
      <c r="N348">
        <f>IF($J348&gt;0,1,IF(COUNTIFS(Registros!$A$2:$A$6000,"CS",Registros!$B$2:$B$6000,$A348,Registros!$K$2:$K$6000,"&lt;&gt;")&gt;0,1,0))</f>
        <v>0</v>
      </c>
      <c r="O348" t="str">
        <f t="shared" si="25"/>
        <v>SOLO MÓVIL</v>
      </c>
      <c r="P348" t="str">
        <f t="shared" si="26"/>
        <v>Ofrecer fijo + internet (FLBBTV)</v>
      </c>
      <c r="Q348">
        <f t="shared" si="27"/>
        <v>50.5</v>
      </c>
      <c r="R348" t="str">
        <f>IFERROR(VLOOKUP($A348,Registros!$B$2:$G$6000,6,0),IFERROR(INDEX(Winback!$C$2:$C$300,MATCH($A348,Winback!$K$2:$K$300,0)),""))</f>
        <v>Yarelis Tulloch</v>
      </c>
      <c r="S348" t="str">
        <f t="shared" si="28"/>
        <v>NP</v>
      </c>
      <c r="T348">
        <f t="shared" si="29"/>
        <v>1</v>
      </c>
    </row>
    <row r="349" spans="1:20" x14ac:dyDescent="0.35">
      <c r="A349" t="s">
        <v>1765</v>
      </c>
      <c r="B349" t="s">
        <v>1766</v>
      </c>
      <c r="C349" t="s">
        <v>1767</v>
      </c>
      <c r="D349" t="s">
        <v>1768</v>
      </c>
      <c r="E349">
        <f>IF(COUNTIFS(Registros!$A$2:$A$6000,"NP",Registros!$B$2:$B$6000,$A349)&gt;0,1,0)</f>
        <v>1</v>
      </c>
      <c r="F349">
        <f>IF($E349=1,SUMIFS(Registros!$F$2:$F$6000,Registros!$A$2:$A$6000,"NP",Registros!$B$2:$B$6000,$A349),0)</f>
        <v>40.5</v>
      </c>
      <c r="G349">
        <f>IF(COUNTIFS(Registros!$A$2:$A$6000,"MOV",Registros!$B$2:$B$6000,$A349)&gt;0,1,0)</f>
        <v>0</v>
      </c>
      <c r="H349">
        <f>IF($G349=1,SUMIFS(Registros!$F$2:$F$6000,Registros!$A$2:$A$6000,"MOV",Registros!$B$2:$B$6000,$A349),0)</f>
        <v>0</v>
      </c>
      <c r="I349">
        <f>IF(COUNTIFS(Registros!$A$2:$A$6000,"CS",Registros!$B$2:$B$6000,$A349)&gt;0,1,0)</f>
        <v>0</v>
      </c>
      <c r="J349">
        <f>IF($I349=1,SUMIFS(Registros!$I$2:$I$6000,Registros!$A$2:$A$6000,"CS",Registros!$B$2:$B$6000,$A349),0)</f>
        <v>0</v>
      </c>
      <c r="K349">
        <f>IF(COUNTIFS(Winback!$K$2:$K$300,$A349)&gt;0,1,0)</f>
        <v>0</v>
      </c>
      <c r="L349">
        <f>IF(AND($K349=1,LEFT($A349,3)="WB-"),SUMIFS(Winback!$D$2:$D$300,Winback!$K$2:$K$300,$A349),0)</f>
        <v>0</v>
      </c>
      <c r="M349">
        <f>IF(OR($E349=1,$G349=1,SUMIFS(Registros!$J$2:$J$6000,Registros!$B$2:$B$6000,$A349)&gt;0),1,0)</f>
        <v>1</v>
      </c>
      <c r="N349">
        <f>IF($J349&gt;0,1,IF(COUNTIFS(Registros!$A$2:$A$6000,"CS",Registros!$B$2:$B$6000,$A349,Registros!$K$2:$K$6000,"&lt;&gt;")&gt;0,1,0))</f>
        <v>0</v>
      </c>
      <c r="O349" t="str">
        <f t="shared" si="25"/>
        <v>SOLO MÓVIL</v>
      </c>
      <c r="P349" t="str">
        <f t="shared" si="26"/>
        <v>Ofrecer fijo + internet (FLBBTV)</v>
      </c>
      <c r="Q349">
        <f t="shared" si="27"/>
        <v>40.5</v>
      </c>
      <c r="R349" t="str">
        <f>IFERROR(VLOOKUP($A349,Registros!$B$2:$G$6000,6,0),IFERROR(INDEX(Winback!$C$2:$C$300,MATCH($A349,Winback!$K$2:$K$300,0)),""))</f>
        <v>Abril Aparicio</v>
      </c>
      <c r="S349" t="str">
        <f t="shared" si="28"/>
        <v>NP</v>
      </c>
      <c r="T349">
        <f t="shared" si="29"/>
        <v>1</v>
      </c>
    </row>
    <row r="350" spans="1:20" x14ac:dyDescent="0.35">
      <c r="A350" t="s">
        <v>1770</v>
      </c>
      <c r="B350" t="s">
        <v>1771</v>
      </c>
      <c r="C350" t="s">
        <v>1772</v>
      </c>
      <c r="D350" t="s">
        <v>1773</v>
      </c>
      <c r="E350">
        <f>IF(COUNTIFS(Registros!$A$2:$A$6000,"NP",Registros!$B$2:$B$6000,$A350)&gt;0,1,0)</f>
        <v>1</v>
      </c>
      <c r="F350">
        <f>IF($E350=1,SUMIFS(Registros!$F$2:$F$6000,Registros!$A$2:$A$6000,"NP",Registros!$B$2:$B$6000,$A350),0)</f>
        <v>41.5</v>
      </c>
      <c r="G350">
        <f>IF(COUNTIFS(Registros!$A$2:$A$6000,"MOV",Registros!$B$2:$B$6000,$A350)&gt;0,1,0)</f>
        <v>0</v>
      </c>
      <c r="H350">
        <f>IF($G350=1,SUMIFS(Registros!$F$2:$F$6000,Registros!$A$2:$A$6000,"MOV",Registros!$B$2:$B$6000,$A350),0)</f>
        <v>0</v>
      </c>
      <c r="I350">
        <f>IF(COUNTIFS(Registros!$A$2:$A$6000,"CS",Registros!$B$2:$B$6000,$A350)&gt;0,1,0)</f>
        <v>0</v>
      </c>
      <c r="J350">
        <f>IF($I350=1,SUMIFS(Registros!$I$2:$I$6000,Registros!$A$2:$A$6000,"CS",Registros!$B$2:$B$6000,$A350),0)</f>
        <v>0</v>
      </c>
      <c r="K350">
        <f>IF(COUNTIFS(Winback!$K$2:$K$300,$A350)&gt;0,1,0)</f>
        <v>0</v>
      </c>
      <c r="L350">
        <f>IF(AND($K350=1,LEFT($A350,3)="WB-"),SUMIFS(Winback!$D$2:$D$300,Winback!$K$2:$K$300,$A350),0)</f>
        <v>0</v>
      </c>
      <c r="M350">
        <f>IF(OR($E350=1,$G350=1,SUMIFS(Registros!$J$2:$J$6000,Registros!$B$2:$B$6000,$A350)&gt;0),1,0)</f>
        <v>1</v>
      </c>
      <c r="N350">
        <f>IF($J350&gt;0,1,IF(COUNTIFS(Registros!$A$2:$A$6000,"CS",Registros!$B$2:$B$6000,$A350,Registros!$K$2:$K$6000,"&lt;&gt;")&gt;0,1,0))</f>
        <v>0</v>
      </c>
      <c r="O350" t="str">
        <f t="shared" si="25"/>
        <v>SOLO MÓVIL</v>
      </c>
      <c r="P350" t="str">
        <f t="shared" si="26"/>
        <v>Ofrecer fijo + internet (FLBBTV)</v>
      </c>
      <c r="Q350">
        <f t="shared" si="27"/>
        <v>41.5</v>
      </c>
      <c r="R350" t="str">
        <f>IFERROR(VLOOKUP($A350,Registros!$B$2:$G$6000,6,0),IFERROR(INDEX(Winback!$C$2:$C$300,MATCH($A350,Winback!$K$2:$K$300,0)),""))</f>
        <v>Yariela Galarce</v>
      </c>
      <c r="S350" t="str">
        <f t="shared" si="28"/>
        <v>NP</v>
      </c>
      <c r="T350">
        <f t="shared" si="29"/>
        <v>1</v>
      </c>
    </row>
    <row r="351" spans="1:20" x14ac:dyDescent="0.35">
      <c r="A351" t="s">
        <v>1775</v>
      </c>
      <c r="B351" t="s">
        <v>1776</v>
      </c>
      <c r="C351" t="s">
        <v>1777</v>
      </c>
      <c r="D351" t="s">
        <v>1778</v>
      </c>
      <c r="E351">
        <f>IF(COUNTIFS(Registros!$A$2:$A$6000,"NP",Registros!$B$2:$B$6000,$A351)&gt;0,1,0)</f>
        <v>1</v>
      </c>
      <c r="F351">
        <f>IF($E351=1,SUMIFS(Registros!$F$2:$F$6000,Registros!$A$2:$A$6000,"NP",Registros!$B$2:$B$6000,$A351),0)</f>
        <v>60</v>
      </c>
      <c r="G351">
        <f>IF(COUNTIFS(Registros!$A$2:$A$6000,"MOV",Registros!$B$2:$B$6000,$A351)&gt;0,1,0)</f>
        <v>0</v>
      </c>
      <c r="H351">
        <f>IF($G351=1,SUMIFS(Registros!$F$2:$F$6000,Registros!$A$2:$A$6000,"MOV",Registros!$B$2:$B$6000,$A351),0)</f>
        <v>0</v>
      </c>
      <c r="I351">
        <f>IF(COUNTIFS(Registros!$A$2:$A$6000,"CS",Registros!$B$2:$B$6000,$A351)&gt;0,1,0)</f>
        <v>0</v>
      </c>
      <c r="J351">
        <f>IF($I351=1,SUMIFS(Registros!$I$2:$I$6000,Registros!$A$2:$A$6000,"CS",Registros!$B$2:$B$6000,$A351),0)</f>
        <v>0</v>
      </c>
      <c r="K351">
        <f>IF(COUNTIFS(Winback!$K$2:$K$300,$A351)&gt;0,1,0)</f>
        <v>0</v>
      </c>
      <c r="L351">
        <f>IF(AND($K351=1,LEFT($A351,3)="WB-"),SUMIFS(Winback!$D$2:$D$300,Winback!$K$2:$K$300,$A351),0)</f>
        <v>0</v>
      </c>
      <c r="M351">
        <f>IF(OR($E351=1,$G351=1,SUMIFS(Registros!$J$2:$J$6000,Registros!$B$2:$B$6000,$A351)&gt;0),1,0)</f>
        <v>1</v>
      </c>
      <c r="N351">
        <f>IF($J351&gt;0,1,IF(COUNTIFS(Registros!$A$2:$A$6000,"CS",Registros!$B$2:$B$6000,$A351,Registros!$K$2:$K$6000,"&lt;&gt;")&gt;0,1,0))</f>
        <v>0</v>
      </c>
      <c r="O351" t="str">
        <f t="shared" si="25"/>
        <v>SOLO MÓVIL</v>
      </c>
      <c r="P351" t="str">
        <f t="shared" si="26"/>
        <v>Ofrecer fijo + internet (FLBBTV)</v>
      </c>
      <c r="Q351">
        <f t="shared" si="27"/>
        <v>60</v>
      </c>
      <c r="R351" t="str">
        <f>IFERROR(VLOOKUP($A351,Registros!$B$2:$G$6000,6,0),IFERROR(INDEX(Winback!$C$2:$C$300,MATCH($A351,Winback!$K$2:$K$300,0)),""))</f>
        <v>Nailyn Martinez</v>
      </c>
      <c r="S351" t="str">
        <f t="shared" si="28"/>
        <v>NP</v>
      </c>
      <c r="T351">
        <f t="shared" si="29"/>
        <v>1</v>
      </c>
    </row>
    <row r="352" spans="1:20" x14ac:dyDescent="0.35">
      <c r="A352" t="s">
        <v>1780</v>
      </c>
      <c r="B352" t="s">
        <v>1781</v>
      </c>
      <c r="C352" t="s">
        <v>1782</v>
      </c>
      <c r="D352" t="s">
        <v>1783</v>
      </c>
      <c r="E352">
        <f>IF(COUNTIFS(Registros!$A$2:$A$6000,"NP",Registros!$B$2:$B$6000,$A352)&gt;0,1,0)</f>
        <v>1</v>
      </c>
      <c r="F352">
        <f>IF($E352=1,SUMIFS(Registros!$F$2:$F$6000,Registros!$A$2:$A$6000,"NP",Registros!$B$2:$B$6000,$A352),0)</f>
        <v>12</v>
      </c>
      <c r="G352">
        <f>IF(COUNTIFS(Registros!$A$2:$A$6000,"MOV",Registros!$B$2:$B$6000,$A352)&gt;0,1,0)</f>
        <v>0</v>
      </c>
      <c r="H352">
        <f>IF($G352=1,SUMIFS(Registros!$F$2:$F$6000,Registros!$A$2:$A$6000,"MOV",Registros!$B$2:$B$6000,$A352),0)</f>
        <v>0</v>
      </c>
      <c r="I352">
        <f>IF(COUNTIFS(Registros!$A$2:$A$6000,"CS",Registros!$B$2:$B$6000,$A352)&gt;0,1,0)</f>
        <v>0</v>
      </c>
      <c r="J352">
        <f>IF($I352=1,SUMIFS(Registros!$I$2:$I$6000,Registros!$A$2:$A$6000,"CS",Registros!$B$2:$B$6000,$A352),0)</f>
        <v>0</v>
      </c>
      <c r="K352">
        <f>IF(COUNTIFS(Winback!$K$2:$K$300,$A352)&gt;0,1,0)</f>
        <v>0</v>
      </c>
      <c r="L352">
        <f>IF(AND($K352=1,LEFT($A352,3)="WB-"),SUMIFS(Winback!$D$2:$D$300,Winback!$K$2:$K$300,$A352),0)</f>
        <v>0</v>
      </c>
      <c r="M352">
        <f>IF(OR($E352=1,$G352=1,SUMIFS(Registros!$J$2:$J$6000,Registros!$B$2:$B$6000,$A352)&gt;0),1,0)</f>
        <v>1</v>
      </c>
      <c r="N352">
        <f>IF($J352&gt;0,1,IF(COUNTIFS(Registros!$A$2:$A$6000,"CS",Registros!$B$2:$B$6000,$A352,Registros!$K$2:$K$6000,"&lt;&gt;")&gt;0,1,0))</f>
        <v>0</v>
      </c>
      <c r="O352" t="str">
        <f t="shared" si="25"/>
        <v>SOLO MÓVIL</v>
      </c>
      <c r="P352" t="str">
        <f t="shared" si="26"/>
        <v>Ofrecer fijo + internet (FLBBTV)</v>
      </c>
      <c r="Q352">
        <f t="shared" si="27"/>
        <v>12</v>
      </c>
      <c r="R352" t="str">
        <f>IFERROR(VLOOKUP($A352,Registros!$B$2:$G$6000,6,0),IFERROR(INDEX(Winback!$C$2:$C$300,MATCH($A352,Winback!$K$2:$K$300,0)),""))</f>
        <v>Yamali Rodriguez</v>
      </c>
      <c r="S352" t="str">
        <f t="shared" si="28"/>
        <v>NP</v>
      </c>
      <c r="T352">
        <f t="shared" si="29"/>
        <v>1</v>
      </c>
    </row>
    <row r="353" spans="1:20" x14ac:dyDescent="0.35">
      <c r="A353" t="s">
        <v>1785</v>
      </c>
      <c r="B353" t="s">
        <v>1786</v>
      </c>
      <c r="C353" t="s">
        <v>1787</v>
      </c>
      <c r="D353" t="s">
        <v>1788</v>
      </c>
      <c r="E353">
        <f>IF(COUNTIFS(Registros!$A$2:$A$6000,"NP",Registros!$B$2:$B$6000,$A353)&gt;0,1,0)</f>
        <v>1</v>
      </c>
      <c r="F353">
        <f>IF($E353=1,SUMIFS(Registros!$F$2:$F$6000,Registros!$A$2:$A$6000,"NP",Registros!$B$2:$B$6000,$A353),0)</f>
        <v>102.5</v>
      </c>
      <c r="G353">
        <f>IF(COUNTIFS(Registros!$A$2:$A$6000,"MOV",Registros!$B$2:$B$6000,$A353)&gt;0,1,0)</f>
        <v>0</v>
      </c>
      <c r="H353">
        <f>IF($G353=1,SUMIFS(Registros!$F$2:$F$6000,Registros!$A$2:$A$6000,"MOV",Registros!$B$2:$B$6000,$A353),0)</f>
        <v>0</v>
      </c>
      <c r="I353">
        <f>IF(COUNTIFS(Registros!$A$2:$A$6000,"CS",Registros!$B$2:$B$6000,$A353)&gt;0,1,0)</f>
        <v>0</v>
      </c>
      <c r="J353">
        <f>IF($I353=1,SUMIFS(Registros!$I$2:$I$6000,Registros!$A$2:$A$6000,"CS",Registros!$B$2:$B$6000,$A353),0)</f>
        <v>0</v>
      </c>
      <c r="K353">
        <f>IF(COUNTIFS(Winback!$K$2:$K$300,$A353)&gt;0,1,0)</f>
        <v>0</v>
      </c>
      <c r="L353">
        <f>IF(AND($K353=1,LEFT($A353,3)="WB-"),SUMIFS(Winback!$D$2:$D$300,Winback!$K$2:$K$300,$A353),0)</f>
        <v>0</v>
      </c>
      <c r="M353">
        <f>IF(OR($E353=1,$G353=1,SUMIFS(Registros!$J$2:$J$6000,Registros!$B$2:$B$6000,$A353)&gt;0),1,0)</f>
        <v>1</v>
      </c>
      <c r="N353">
        <f>IF($J353&gt;0,1,IF(COUNTIFS(Registros!$A$2:$A$6000,"CS",Registros!$B$2:$B$6000,$A353,Registros!$K$2:$K$6000,"&lt;&gt;")&gt;0,1,0))</f>
        <v>0</v>
      </c>
      <c r="O353" t="str">
        <f t="shared" si="25"/>
        <v>SOLO MÓVIL</v>
      </c>
      <c r="P353" t="str">
        <f t="shared" si="26"/>
        <v>Ofrecer fijo + internet (FLBBTV)</v>
      </c>
      <c r="Q353">
        <f t="shared" si="27"/>
        <v>102.5</v>
      </c>
      <c r="R353" t="str">
        <f>IFERROR(VLOOKUP($A353,Registros!$B$2:$G$6000,6,0),IFERROR(INDEX(Winback!$C$2:$C$300,MATCH($A353,Winback!$K$2:$K$300,0)),""))</f>
        <v>Osiris Aguilar</v>
      </c>
      <c r="S353" t="str">
        <f t="shared" si="28"/>
        <v>NP</v>
      </c>
      <c r="T353">
        <f t="shared" si="29"/>
        <v>1</v>
      </c>
    </row>
    <row r="354" spans="1:20" x14ac:dyDescent="0.35">
      <c r="A354" t="s">
        <v>1790</v>
      </c>
      <c r="B354" t="s">
        <v>1791</v>
      </c>
      <c r="C354" t="s">
        <v>1792</v>
      </c>
      <c r="D354" t="s">
        <v>1793</v>
      </c>
      <c r="E354">
        <f>IF(COUNTIFS(Registros!$A$2:$A$6000,"NP",Registros!$B$2:$B$6000,$A354)&gt;0,1,0)</f>
        <v>1</v>
      </c>
      <c r="F354">
        <f>IF($E354=1,SUMIFS(Registros!$F$2:$F$6000,Registros!$A$2:$A$6000,"NP",Registros!$B$2:$B$6000,$A354),0)</f>
        <v>262</v>
      </c>
      <c r="G354">
        <f>IF(COUNTIFS(Registros!$A$2:$A$6000,"MOV",Registros!$B$2:$B$6000,$A354)&gt;0,1,0)</f>
        <v>0</v>
      </c>
      <c r="H354">
        <f>IF($G354=1,SUMIFS(Registros!$F$2:$F$6000,Registros!$A$2:$A$6000,"MOV",Registros!$B$2:$B$6000,$A354),0)</f>
        <v>0</v>
      </c>
      <c r="I354">
        <f>IF(COUNTIFS(Registros!$A$2:$A$6000,"CS",Registros!$B$2:$B$6000,$A354)&gt;0,1,0)</f>
        <v>0</v>
      </c>
      <c r="J354">
        <f>IF($I354=1,SUMIFS(Registros!$I$2:$I$6000,Registros!$A$2:$A$6000,"CS",Registros!$B$2:$B$6000,$A354),0)</f>
        <v>0</v>
      </c>
      <c r="K354">
        <f>IF(COUNTIFS(Winback!$K$2:$K$300,$A354)&gt;0,1,0)</f>
        <v>0</v>
      </c>
      <c r="L354">
        <f>IF(AND($K354=1,LEFT($A354,3)="WB-"),SUMIFS(Winback!$D$2:$D$300,Winback!$K$2:$K$300,$A354),0)</f>
        <v>0</v>
      </c>
      <c r="M354">
        <f>IF(OR($E354=1,$G354=1,SUMIFS(Registros!$J$2:$J$6000,Registros!$B$2:$B$6000,$A354)&gt;0),1,0)</f>
        <v>1</v>
      </c>
      <c r="N354">
        <f>IF($J354&gt;0,1,IF(COUNTIFS(Registros!$A$2:$A$6000,"CS",Registros!$B$2:$B$6000,$A354,Registros!$K$2:$K$6000,"&lt;&gt;")&gt;0,1,0))</f>
        <v>0</v>
      </c>
      <c r="O354" t="str">
        <f t="shared" si="25"/>
        <v>SOLO MÓVIL</v>
      </c>
      <c r="P354" t="str">
        <f t="shared" si="26"/>
        <v>Ofrecer fijo + internet (FLBBTV)</v>
      </c>
      <c r="Q354">
        <f t="shared" si="27"/>
        <v>262</v>
      </c>
      <c r="R354" t="str">
        <f>IFERROR(VLOOKUP($A354,Registros!$B$2:$G$6000,6,0),IFERROR(INDEX(Winback!$C$2:$C$300,MATCH($A354,Winback!$K$2:$K$300,0)),""))</f>
        <v>Karla Mc Intryre</v>
      </c>
      <c r="S354" t="str">
        <f t="shared" si="28"/>
        <v>NP</v>
      </c>
      <c r="T354">
        <f t="shared" si="29"/>
        <v>1</v>
      </c>
    </row>
    <row r="355" spans="1:20" x14ac:dyDescent="0.35">
      <c r="A355" t="s">
        <v>1795</v>
      </c>
      <c r="B355" t="s">
        <v>1796</v>
      </c>
      <c r="C355" t="s">
        <v>1797</v>
      </c>
      <c r="D355" t="s">
        <v>1798</v>
      </c>
      <c r="E355">
        <f>IF(COUNTIFS(Registros!$A$2:$A$6000,"NP",Registros!$B$2:$B$6000,$A355)&gt;0,1,0)</f>
        <v>1</v>
      </c>
      <c r="F355">
        <f>IF($E355=1,SUMIFS(Registros!$F$2:$F$6000,Registros!$A$2:$A$6000,"NP",Registros!$B$2:$B$6000,$A355),0)</f>
        <v>83</v>
      </c>
      <c r="G355">
        <f>IF(COUNTIFS(Registros!$A$2:$A$6000,"MOV",Registros!$B$2:$B$6000,$A355)&gt;0,1,0)</f>
        <v>0</v>
      </c>
      <c r="H355">
        <f>IF($G355=1,SUMIFS(Registros!$F$2:$F$6000,Registros!$A$2:$A$6000,"MOV",Registros!$B$2:$B$6000,$A355),0)</f>
        <v>0</v>
      </c>
      <c r="I355">
        <f>IF(COUNTIFS(Registros!$A$2:$A$6000,"CS",Registros!$B$2:$B$6000,$A355)&gt;0,1,0)</f>
        <v>0</v>
      </c>
      <c r="J355">
        <f>IF($I355=1,SUMIFS(Registros!$I$2:$I$6000,Registros!$A$2:$A$6000,"CS",Registros!$B$2:$B$6000,$A355),0)</f>
        <v>0</v>
      </c>
      <c r="K355">
        <f>IF(COUNTIFS(Winback!$K$2:$K$300,$A355)&gt;0,1,0)</f>
        <v>0</v>
      </c>
      <c r="L355">
        <f>IF(AND($K355=1,LEFT($A355,3)="WB-"),SUMIFS(Winback!$D$2:$D$300,Winback!$K$2:$K$300,$A355),0)</f>
        <v>0</v>
      </c>
      <c r="M355">
        <f>IF(OR($E355=1,$G355=1,SUMIFS(Registros!$J$2:$J$6000,Registros!$B$2:$B$6000,$A355)&gt;0),1,0)</f>
        <v>1</v>
      </c>
      <c r="N355">
        <f>IF($J355&gt;0,1,IF(COUNTIFS(Registros!$A$2:$A$6000,"CS",Registros!$B$2:$B$6000,$A355,Registros!$K$2:$K$6000,"&lt;&gt;")&gt;0,1,0))</f>
        <v>0</v>
      </c>
      <c r="O355" t="str">
        <f t="shared" si="25"/>
        <v>SOLO MÓVIL</v>
      </c>
      <c r="P355" t="str">
        <f t="shared" si="26"/>
        <v>Ofrecer fijo + internet (FLBBTV)</v>
      </c>
      <c r="Q355">
        <f t="shared" si="27"/>
        <v>83</v>
      </c>
      <c r="R355" t="str">
        <f>IFERROR(VLOOKUP($A355,Registros!$B$2:$G$6000,6,0),IFERROR(INDEX(Winback!$C$2:$C$300,MATCH($A355,Winback!$K$2:$K$300,0)),""))</f>
        <v>Michelle Zambrano</v>
      </c>
      <c r="S355" t="str">
        <f t="shared" si="28"/>
        <v>NP</v>
      </c>
      <c r="T355">
        <f t="shared" si="29"/>
        <v>1</v>
      </c>
    </row>
    <row r="356" spans="1:20" x14ac:dyDescent="0.35">
      <c r="A356" t="s">
        <v>1800</v>
      </c>
      <c r="B356" t="s">
        <v>1801</v>
      </c>
      <c r="C356" t="s">
        <v>1802</v>
      </c>
      <c r="D356" t="s">
        <v>1803</v>
      </c>
      <c r="E356">
        <f>IF(COUNTIFS(Registros!$A$2:$A$6000,"NP",Registros!$B$2:$B$6000,$A356)&gt;0,1,0)</f>
        <v>1</v>
      </c>
      <c r="F356">
        <f>IF($E356=1,SUMIFS(Registros!$F$2:$F$6000,Registros!$A$2:$A$6000,"NP",Registros!$B$2:$B$6000,$A356),0)</f>
        <v>84</v>
      </c>
      <c r="G356">
        <f>IF(COUNTIFS(Registros!$A$2:$A$6000,"MOV",Registros!$B$2:$B$6000,$A356)&gt;0,1,0)</f>
        <v>0</v>
      </c>
      <c r="H356">
        <f>IF($G356=1,SUMIFS(Registros!$F$2:$F$6000,Registros!$A$2:$A$6000,"MOV",Registros!$B$2:$B$6000,$A356),0)</f>
        <v>0</v>
      </c>
      <c r="I356">
        <f>IF(COUNTIFS(Registros!$A$2:$A$6000,"CS",Registros!$B$2:$B$6000,$A356)&gt;0,1,0)</f>
        <v>0</v>
      </c>
      <c r="J356">
        <f>IF($I356=1,SUMIFS(Registros!$I$2:$I$6000,Registros!$A$2:$A$6000,"CS",Registros!$B$2:$B$6000,$A356),0)</f>
        <v>0</v>
      </c>
      <c r="K356">
        <f>IF(COUNTIFS(Winback!$K$2:$K$300,$A356)&gt;0,1,0)</f>
        <v>0</v>
      </c>
      <c r="L356">
        <f>IF(AND($K356=1,LEFT($A356,3)="WB-"),SUMIFS(Winback!$D$2:$D$300,Winback!$K$2:$K$300,$A356),0)</f>
        <v>0</v>
      </c>
      <c r="M356">
        <f>IF(OR($E356=1,$G356=1,SUMIFS(Registros!$J$2:$J$6000,Registros!$B$2:$B$6000,$A356)&gt;0),1,0)</f>
        <v>1</v>
      </c>
      <c r="N356">
        <f>IF($J356&gt;0,1,IF(COUNTIFS(Registros!$A$2:$A$6000,"CS",Registros!$B$2:$B$6000,$A356,Registros!$K$2:$K$6000,"&lt;&gt;")&gt;0,1,0))</f>
        <v>0</v>
      </c>
      <c r="O356" t="str">
        <f t="shared" si="25"/>
        <v>SOLO MÓVIL</v>
      </c>
      <c r="P356" t="str">
        <f t="shared" si="26"/>
        <v>Ofrecer fijo + internet (FLBBTV)</v>
      </c>
      <c r="Q356">
        <f t="shared" si="27"/>
        <v>84</v>
      </c>
      <c r="R356" t="str">
        <f>IFERROR(VLOOKUP($A356,Registros!$B$2:$G$6000,6,0),IFERROR(INDEX(Winback!$C$2:$C$300,MATCH($A356,Winback!$K$2:$K$300,0)),""))</f>
        <v>Ines Lizbeth Trujillo</v>
      </c>
      <c r="S356" t="str">
        <f t="shared" si="28"/>
        <v>NP</v>
      </c>
      <c r="T356">
        <f t="shared" si="29"/>
        <v>1</v>
      </c>
    </row>
    <row r="357" spans="1:20" x14ac:dyDescent="0.35">
      <c r="A357" t="s">
        <v>1805</v>
      </c>
      <c r="B357" t="s">
        <v>1806</v>
      </c>
      <c r="C357" t="s">
        <v>1807</v>
      </c>
      <c r="D357" t="s">
        <v>1808</v>
      </c>
      <c r="E357">
        <f>IF(COUNTIFS(Registros!$A$2:$A$6000,"NP",Registros!$B$2:$B$6000,$A357)&gt;0,1,0)</f>
        <v>1</v>
      </c>
      <c r="F357">
        <f>IF($E357=1,SUMIFS(Registros!$F$2:$F$6000,Registros!$A$2:$A$6000,"NP",Registros!$B$2:$B$6000,$A357),0)</f>
        <v>142</v>
      </c>
      <c r="G357">
        <f>IF(COUNTIFS(Registros!$A$2:$A$6000,"MOV",Registros!$B$2:$B$6000,$A357)&gt;0,1,0)</f>
        <v>0</v>
      </c>
      <c r="H357">
        <f>IF($G357=1,SUMIFS(Registros!$F$2:$F$6000,Registros!$A$2:$A$6000,"MOV",Registros!$B$2:$B$6000,$A357),0)</f>
        <v>0</v>
      </c>
      <c r="I357">
        <f>IF(COUNTIFS(Registros!$A$2:$A$6000,"CS",Registros!$B$2:$B$6000,$A357)&gt;0,1,0)</f>
        <v>0</v>
      </c>
      <c r="J357">
        <f>IF($I357=1,SUMIFS(Registros!$I$2:$I$6000,Registros!$A$2:$A$6000,"CS",Registros!$B$2:$B$6000,$A357),0)</f>
        <v>0</v>
      </c>
      <c r="K357">
        <f>IF(COUNTIFS(Winback!$K$2:$K$300,$A357)&gt;0,1,0)</f>
        <v>0</v>
      </c>
      <c r="L357">
        <f>IF(AND($K357=1,LEFT($A357,3)="WB-"),SUMIFS(Winback!$D$2:$D$300,Winback!$K$2:$K$300,$A357),0)</f>
        <v>0</v>
      </c>
      <c r="M357">
        <f>IF(OR($E357=1,$G357=1,SUMIFS(Registros!$J$2:$J$6000,Registros!$B$2:$B$6000,$A357)&gt;0),1,0)</f>
        <v>1</v>
      </c>
      <c r="N357">
        <f>IF($J357&gt;0,1,IF(COUNTIFS(Registros!$A$2:$A$6000,"CS",Registros!$B$2:$B$6000,$A357,Registros!$K$2:$K$6000,"&lt;&gt;")&gt;0,1,0))</f>
        <v>0</v>
      </c>
      <c r="O357" t="str">
        <f t="shared" si="25"/>
        <v>SOLO MÓVIL</v>
      </c>
      <c r="P357" t="str">
        <f t="shared" si="26"/>
        <v>Ofrecer fijo + internet (FLBBTV)</v>
      </c>
      <c r="Q357">
        <f t="shared" si="27"/>
        <v>142</v>
      </c>
      <c r="R357" t="str">
        <f>IFERROR(VLOOKUP($A357,Registros!$B$2:$G$6000,6,0),IFERROR(INDEX(Winback!$C$2:$C$300,MATCH($A357,Winback!$K$2:$K$300,0)),""))</f>
        <v>Alejandra Mabel Hawkins</v>
      </c>
      <c r="S357" t="str">
        <f t="shared" si="28"/>
        <v>NP</v>
      </c>
      <c r="T357">
        <f t="shared" si="29"/>
        <v>1</v>
      </c>
    </row>
    <row r="358" spans="1:20" x14ac:dyDescent="0.35">
      <c r="A358" t="s">
        <v>1810</v>
      </c>
      <c r="B358" t="s">
        <v>1811</v>
      </c>
      <c r="C358" t="s">
        <v>1812</v>
      </c>
      <c r="D358" t="s">
        <v>1813</v>
      </c>
      <c r="E358">
        <f>IF(COUNTIFS(Registros!$A$2:$A$6000,"NP",Registros!$B$2:$B$6000,$A358)&gt;0,1,0)</f>
        <v>1</v>
      </c>
      <c r="F358">
        <f>IF($E358=1,SUMIFS(Registros!$F$2:$F$6000,Registros!$A$2:$A$6000,"NP",Registros!$B$2:$B$6000,$A358),0)</f>
        <v>135.9</v>
      </c>
      <c r="G358">
        <f>IF(COUNTIFS(Registros!$A$2:$A$6000,"MOV",Registros!$B$2:$B$6000,$A358)&gt;0,1,0)</f>
        <v>0</v>
      </c>
      <c r="H358">
        <f>IF($G358=1,SUMIFS(Registros!$F$2:$F$6000,Registros!$A$2:$A$6000,"MOV",Registros!$B$2:$B$6000,$A358),0)</f>
        <v>0</v>
      </c>
      <c r="I358">
        <f>IF(COUNTIFS(Registros!$A$2:$A$6000,"CS",Registros!$B$2:$B$6000,$A358)&gt;0,1,0)</f>
        <v>0</v>
      </c>
      <c r="J358">
        <f>IF($I358=1,SUMIFS(Registros!$I$2:$I$6000,Registros!$A$2:$A$6000,"CS",Registros!$B$2:$B$6000,$A358),0)</f>
        <v>0</v>
      </c>
      <c r="K358">
        <f>IF(COUNTIFS(Winback!$K$2:$K$300,$A358)&gt;0,1,0)</f>
        <v>0</v>
      </c>
      <c r="L358">
        <f>IF(AND($K358=1,LEFT($A358,3)="WB-"),SUMIFS(Winback!$D$2:$D$300,Winback!$K$2:$K$300,$A358),0)</f>
        <v>0</v>
      </c>
      <c r="M358">
        <f>IF(OR($E358=1,$G358=1,SUMIFS(Registros!$J$2:$J$6000,Registros!$B$2:$B$6000,$A358)&gt;0),1,0)</f>
        <v>1</v>
      </c>
      <c r="N358">
        <f>IF($J358&gt;0,1,IF(COUNTIFS(Registros!$A$2:$A$6000,"CS",Registros!$B$2:$B$6000,$A358,Registros!$K$2:$K$6000,"&lt;&gt;")&gt;0,1,0))</f>
        <v>0</v>
      </c>
      <c r="O358" t="str">
        <f t="shared" si="25"/>
        <v>SOLO MÓVIL</v>
      </c>
      <c r="P358" t="str">
        <f t="shared" si="26"/>
        <v>Ofrecer fijo + internet (FLBBTV)</v>
      </c>
      <c r="Q358">
        <f t="shared" si="27"/>
        <v>135.9</v>
      </c>
      <c r="R358" t="str">
        <f>IFERROR(VLOOKUP($A358,Registros!$B$2:$G$6000,6,0),IFERROR(INDEX(Winback!$C$2:$C$300,MATCH($A358,Winback!$K$2:$K$300,0)),""))</f>
        <v>Maria Fernanda</v>
      </c>
      <c r="S358" t="str">
        <f t="shared" si="28"/>
        <v>NP</v>
      </c>
      <c r="T358">
        <f t="shared" si="29"/>
        <v>1</v>
      </c>
    </row>
    <row r="359" spans="1:20" x14ac:dyDescent="0.35">
      <c r="A359" t="s">
        <v>1817</v>
      </c>
      <c r="B359" t="s">
        <v>1818</v>
      </c>
      <c r="C359" t="s">
        <v>1819</v>
      </c>
      <c r="D359" t="s">
        <v>1820</v>
      </c>
      <c r="E359">
        <f>IF(COUNTIFS(Registros!$A$2:$A$6000,"NP",Registros!$B$2:$B$6000,$A359)&gt;0,1,0)</f>
        <v>1</v>
      </c>
      <c r="F359">
        <f>IF($E359=1,SUMIFS(Registros!$F$2:$F$6000,Registros!$A$2:$A$6000,"NP",Registros!$B$2:$B$6000,$A359),0)</f>
        <v>107</v>
      </c>
      <c r="G359">
        <f>IF(COUNTIFS(Registros!$A$2:$A$6000,"MOV",Registros!$B$2:$B$6000,$A359)&gt;0,1,0)</f>
        <v>0</v>
      </c>
      <c r="H359">
        <f>IF($G359=1,SUMIFS(Registros!$F$2:$F$6000,Registros!$A$2:$A$6000,"MOV",Registros!$B$2:$B$6000,$A359),0)</f>
        <v>0</v>
      </c>
      <c r="I359">
        <f>IF(COUNTIFS(Registros!$A$2:$A$6000,"CS",Registros!$B$2:$B$6000,$A359)&gt;0,1,0)</f>
        <v>0</v>
      </c>
      <c r="J359">
        <f>IF($I359=1,SUMIFS(Registros!$I$2:$I$6000,Registros!$A$2:$A$6000,"CS",Registros!$B$2:$B$6000,$A359),0)</f>
        <v>0</v>
      </c>
      <c r="K359">
        <f>IF(COUNTIFS(Winback!$K$2:$K$300,$A359)&gt;0,1,0)</f>
        <v>0</v>
      </c>
      <c r="L359">
        <f>IF(AND($K359=1,LEFT($A359,3)="WB-"),SUMIFS(Winback!$D$2:$D$300,Winback!$K$2:$K$300,$A359),0)</f>
        <v>0</v>
      </c>
      <c r="M359">
        <f>IF(OR($E359=1,$G359=1,SUMIFS(Registros!$J$2:$J$6000,Registros!$B$2:$B$6000,$A359)&gt;0),1,0)</f>
        <v>1</v>
      </c>
      <c r="N359">
        <f>IF($J359&gt;0,1,IF(COUNTIFS(Registros!$A$2:$A$6000,"CS",Registros!$B$2:$B$6000,$A359,Registros!$K$2:$K$6000,"&lt;&gt;")&gt;0,1,0))</f>
        <v>0</v>
      </c>
      <c r="O359" t="str">
        <f t="shared" si="25"/>
        <v>SOLO MÓVIL</v>
      </c>
      <c r="P359" t="str">
        <f t="shared" si="26"/>
        <v>Ofrecer fijo + internet (FLBBTV)</v>
      </c>
      <c r="Q359">
        <f t="shared" si="27"/>
        <v>107</v>
      </c>
      <c r="R359" t="str">
        <f>IFERROR(VLOOKUP($A359,Registros!$B$2:$G$6000,6,0),IFERROR(INDEX(Winback!$C$2:$C$300,MATCH($A359,Winback!$K$2:$K$300,0)),""))</f>
        <v>Abril Aparicio</v>
      </c>
      <c r="S359" t="str">
        <f t="shared" si="28"/>
        <v>NP</v>
      </c>
      <c r="T359">
        <f t="shared" si="29"/>
        <v>1</v>
      </c>
    </row>
    <row r="360" spans="1:20" x14ac:dyDescent="0.35">
      <c r="A360" t="s">
        <v>1822</v>
      </c>
      <c r="B360" t="s">
        <v>1823</v>
      </c>
      <c r="C360" t="s">
        <v>1824</v>
      </c>
      <c r="D360" t="s">
        <v>1825</v>
      </c>
      <c r="E360">
        <f>IF(COUNTIFS(Registros!$A$2:$A$6000,"NP",Registros!$B$2:$B$6000,$A360)&gt;0,1,0)</f>
        <v>1</v>
      </c>
      <c r="F360">
        <f>IF($E360=1,SUMIFS(Registros!$F$2:$F$6000,Registros!$A$2:$A$6000,"NP",Registros!$B$2:$B$6000,$A360),0)</f>
        <v>1341.51</v>
      </c>
      <c r="G360">
        <f>IF(COUNTIFS(Registros!$A$2:$A$6000,"MOV",Registros!$B$2:$B$6000,$A360)&gt;0,1,0)</f>
        <v>0</v>
      </c>
      <c r="H360">
        <f>IF($G360=1,SUMIFS(Registros!$F$2:$F$6000,Registros!$A$2:$A$6000,"MOV",Registros!$B$2:$B$6000,$A360),0)</f>
        <v>0</v>
      </c>
      <c r="I360">
        <f>IF(COUNTIFS(Registros!$A$2:$A$6000,"CS",Registros!$B$2:$B$6000,$A360)&gt;0,1,0)</f>
        <v>0</v>
      </c>
      <c r="J360">
        <f>IF($I360=1,SUMIFS(Registros!$I$2:$I$6000,Registros!$A$2:$A$6000,"CS",Registros!$B$2:$B$6000,$A360),0)</f>
        <v>0</v>
      </c>
      <c r="K360">
        <f>IF(COUNTIFS(Winback!$K$2:$K$300,$A360)&gt;0,1,0)</f>
        <v>0</v>
      </c>
      <c r="L360">
        <f>IF(AND($K360=1,LEFT($A360,3)="WB-"),SUMIFS(Winback!$D$2:$D$300,Winback!$K$2:$K$300,$A360),0)</f>
        <v>0</v>
      </c>
      <c r="M360">
        <f>IF(OR($E360=1,$G360=1,SUMIFS(Registros!$J$2:$J$6000,Registros!$B$2:$B$6000,$A360)&gt;0),1,0)</f>
        <v>1</v>
      </c>
      <c r="N360">
        <f>IF($J360&gt;0,1,IF(COUNTIFS(Registros!$A$2:$A$6000,"CS",Registros!$B$2:$B$6000,$A360,Registros!$K$2:$K$6000,"&lt;&gt;")&gt;0,1,0))</f>
        <v>0</v>
      </c>
      <c r="O360" t="str">
        <f t="shared" si="25"/>
        <v>SOLO MÓVIL</v>
      </c>
      <c r="P360" t="str">
        <f t="shared" si="26"/>
        <v>Ofrecer fijo + internet (FLBBTV)</v>
      </c>
      <c r="Q360">
        <f t="shared" si="27"/>
        <v>1341.51</v>
      </c>
      <c r="R360" t="str">
        <f>IFERROR(VLOOKUP($A360,Registros!$B$2:$G$6000,6,0),IFERROR(INDEX(Winback!$C$2:$C$300,MATCH($A360,Winback!$K$2:$K$300,0)),""))</f>
        <v>Yariela Galarce</v>
      </c>
      <c r="S360" t="str">
        <f t="shared" si="28"/>
        <v>NP</v>
      </c>
      <c r="T360">
        <f t="shared" si="29"/>
        <v>1</v>
      </c>
    </row>
    <row r="361" spans="1:20" x14ac:dyDescent="0.35">
      <c r="A361" t="s">
        <v>1827</v>
      </c>
      <c r="B361" t="s">
        <v>1828</v>
      </c>
      <c r="C361" t="s">
        <v>1829</v>
      </c>
      <c r="D361" t="s">
        <v>1830</v>
      </c>
      <c r="E361">
        <f>IF(COUNTIFS(Registros!$A$2:$A$6000,"NP",Registros!$B$2:$B$6000,$A361)&gt;0,1,0)</f>
        <v>1</v>
      </c>
      <c r="F361">
        <f>IF($E361=1,SUMIFS(Registros!$F$2:$F$6000,Registros!$A$2:$A$6000,"NP",Registros!$B$2:$B$6000,$A361),0)</f>
        <v>41.5</v>
      </c>
      <c r="G361">
        <f>IF(COUNTIFS(Registros!$A$2:$A$6000,"MOV",Registros!$B$2:$B$6000,$A361)&gt;0,1,0)</f>
        <v>0</v>
      </c>
      <c r="H361">
        <f>IF($G361=1,SUMIFS(Registros!$F$2:$F$6000,Registros!$A$2:$A$6000,"MOV",Registros!$B$2:$B$6000,$A361),0)</f>
        <v>0</v>
      </c>
      <c r="I361">
        <f>IF(COUNTIFS(Registros!$A$2:$A$6000,"CS",Registros!$B$2:$B$6000,$A361)&gt;0,1,0)</f>
        <v>0</v>
      </c>
      <c r="J361">
        <f>IF($I361=1,SUMIFS(Registros!$I$2:$I$6000,Registros!$A$2:$A$6000,"CS",Registros!$B$2:$B$6000,$A361),0)</f>
        <v>0</v>
      </c>
      <c r="K361">
        <f>IF(COUNTIFS(Winback!$K$2:$K$300,$A361)&gt;0,1,0)</f>
        <v>0</v>
      </c>
      <c r="L361">
        <f>IF(AND($K361=1,LEFT($A361,3)="WB-"),SUMIFS(Winback!$D$2:$D$300,Winback!$K$2:$K$300,$A361),0)</f>
        <v>0</v>
      </c>
      <c r="M361">
        <f>IF(OR($E361=1,$G361=1,SUMIFS(Registros!$J$2:$J$6000,Registros!$B$2:$B$6000,$A361)&gt;0),1,0)</f>
        <v>1</v>
      </c>
      <c r="N361">
        <f>IF($J361&gt;0,1,IF(COUNTIFS(Registros!$A$2:$A$6000,"CS",Registros!$B$2:$B$6000,$A361,Registros!$K$2:$K$6000,"&lt;&gt;")&gt;0,1,0))</f>
        <v>0</v>
      </c>
      <c r="O361" t="str">
        <f t="shared" si="25"/>
        <v>SOLO MÓVIL</v>
      </c>
      <c r="P361" t="str">
        <f t="shared" si="26"/>
        <v>Ofrecer fijo + internet (FLBBTV)</v>
      </c>
      <c r="Q361">
        <f t="shared" si="27"/>
        <v>41.5</v>
      </c>
      <c r="R361" t="str">
        <f>IFERROR(VLOOKUP($A361,Registros!$B$2:$G$6000,6,0),IFERROR(INDEX(Winback!$C$2:$C$300,MATCH($A361,Winback!$K$2:$K$300,0)),""))</f>
        <v>Nailyn Martinez</v>
      </c>
      <c r="S361" t="str">
        <f t="shared" si="28"/>
        <v>NP</v>
      </c>
      <c r="T361">
        <f t="shared" si="29"/>
        <v>1</v>
      </c>
    </row>
    <row r="362" spans="1:20" x14ac:dyDescent="0.35">
      <c r="A362" t="s">
        <v>1832</v>
      </c>
      <c r="B362" t="s">
        <v>1833</v>
      </c>
      <c r="C362" t="s">
        <v>1834</v>
      </c>
      <c r="D362" t="s">
        <v>1835</v>
      </c>
      <c r="E362">
        <f>IF(COUNTIFS(Registros!$A$2:$A$6000,"NP",Registros!$B$2:$B$6000,$A362)&gt;0,1,0)</f>
        <v>1</v>
      </c>
      <c r="F362">
        <f>IF($E362=1,SUMIFS(Registros!$F$2:$F$6000,Registros!$A$2:$A$6000,"NP",Registros!$B$2:$B$6000,$A362),0)</f>
        <v>36</v>
      </c>
      <c r="G362">
        <f>IF(COUNTIFS(Registros!$A$2:$A$6000,"MOV",Registros!$B$2:$B$6000,$A362)&gt;0,1,0)</f>
        <v>0</v>
      </c>
      <c r="H362">
        <f>IF($G362=1,SUMIFS(Registros!$F$2:$F$6000,Registros!$A$2:$A$6000,"MOV",Registros!$B$2:$B$6000,$A362),0)</f>
        <v>0</v>
      </c>
      <c r="I362">
        <f>IF(COUNTIFS(Registros!$A$2:$A$6000,"CS",Registros!$B$2:$B$6000,$A362)&gt;0,1,0)</f>
        <v>0</v>
      </c>
      <c r="J362">
        <f>IF($I362=1,SUMIFS(Registros!$I$2:$I$6000,Registros!$A$2:$A$6000,"CS",Registros!$B$2:$B$6000,$A362),0)</f>
        <v>0</v>
      </c>
      <c r="K362">
        <f>IF(COUNTIFS(Winback!$K$2:$K$300,$A362)&gt;0,1,0)</f>
        <v>0</v>
      </c>
      <c r="L362">
        <f>IF(AND($K362=1,LEFT($A362,3)="WB-"),SUMIFS(Winback!$D$2:$D$300,Winback!$K$2:$K$300,$A362),0)</f>
        <v>0</v>
      </c>
      <c r="M362">
        <f>IF(OR($E362=1,$G362=1,SUMIFS(Registros!$J$2:$J$6000,Registros!$B$2:$B$6000,$A362)&gt;0),1,0)</f>
        <v>1</v>
      </c>
      <c r="N362">
        <f>IF($J362&gt;0,1,IF(COUNTIFS(Registros!$A$2:$A$6000,"CS",Registros!$B$2:$B$6000,$A362,Registros!$K$2:$K$6000,"&lt;&gt;")&gt;0,1,0))</f>
        <v>0</v>
      </c>
      <c r="O362" t="str">
        <f t="shared" si="25"/>
        <v>SOLO MÓVIL</v>
      </c>
      <c r="P362" t="str">
        <f t="shared" si="26"/>
        <v>Ofrecer fijo + internet (FLBBTV)</v>
      </c>
      <c r="Q362">
        <f t="shared" si="27"/>
        <v>36</v>
      </c>
      <c r="R362" t="str">
        <f>IFERROR(VLOOKUP($A362,Registros!$B$2:$G$6000,6,0),IFERROR(INDEX(Winback!$C$2:$C$300,MATCH($A362,Winback!$K$2:$K$300,0)),""))</f>
        <v>Yamali Rodriguez</v>
      </c>
      <c r="S362" t="str">
        <f t="shared" si="28"/>
        <v>NP</v>
      </c>
      <c r="T362">
        <f t="shared" si="29"/>
        <v>1</v>
      </c>
    </row>
    <row r="363" spans="1:20" x14ac:dyDescent="0.35">
      <c r="A363" t="s">
        <v>1837</v>
      </c>
      <c r="B363" t="s">
        <v>1838</v>
      </c>
      <c r="C363" t="s">
        <v>1839</v>
      </c>
      <c r="D363" t="s">
        <v>1840</v>
      </c>
      <c r="E363">
        <f>IF(COUNTIFS(Registros!$A$2:$A$6000,"NP",Registros!$B$2:$B$6000,$A363)&gt;0,1,0)</f>
        <v>1</v>
      </c>
      <c r="F363">
        <f>IF($E363=1,SUMIFS(Registros!$F$2:$F$6000,Registros!$A$2:$A$6000,"NP",Registros!$B$2:$B$6000,$A363),0)</f>
        <v>75.989999999999995</v>
      </c>
      <c r="G363">
        <f>IF(COUNTIFS(Registros!$A$2:$A$6000,"MOV",Registros!$B$2:$B$6000,$A363)&gt;0,1,0)</f>
        <v>0</v>
      </c>
      <c r="H363">
        <f>IF($G363=1,SUMIFS(Registros!$F$2:$F$6000,Registros!$A$2:$A$6000,"MOV",Registros!$B$2:$B$6000,$A363),0)</f>
        <v>0</v>
      </c>
      <c r="I363">
        <f>IF(COUNTIFS(Registros!$A$2:$A$6000,"CS",Registros!$B$2:$B$6000,$A363)&gt;0,1,0)</f>
        <v>0</v>
      </c>
      <c r="J363">
        <f>IF($I363=1,SUMIFS(Registros!$I$2:$I$6000,Registros!$A$2:$A$6000,"CS",Registros!$B$2:$B$6000,$A363),0)</f>
        <v>0</v>
      </c>
      <c r="K363">
        <f>IF(COUNTIFS(Winback!$K$2:$K$300,$A363)&gt;0,1,0)</f>
        <v>0</v>
      </c>
      <c r="L363">
        <f>IF(AND($K363=1,LEFT($A363,3)="WB-"),SUMIFS(Winback!$D$2:$D$300,Winback!$K$2:$K$300,$A363),0)</f>
        <v>0</v>
      </c>
      <c r="M363">
        <f>IF(OR($E363=1,$G363=1,SUMIFS(Registros!$J$2:$J$6000,Registros!$B$2:$B$6000,$A363)&gt;0),1,0)</f>
        <v>1</v>
      </c>
      <c r="N363">
        <f>IF($J363&gt;0,1,IF(COUNTIFS(Registros!$A$2:$A$6000,"CS",Registros!$B$2:$B$6000,$A363,Registros!$K$2:$K$6000,"&lt;&gt;")&gt;0,1,0))</f>
        <v>0</v>
      </c>
      <c r="O363" t="str">
        <f t="shared" si="25"/>
        <v>SOLO MÓVIL</v>
      </c>
      <c r="P363" t="str">
        <f t="shared" si="26"/>
        <v>Ofrecer fijo + internet (FLBBTV)</v>
      </c>
      <c r="Q363">
        <f t="shared" si="27"/>
        <v>75.989999999999995</v>
      </c>
      <c r="R363" t="str">
        <f>IFERROR(VLOOKUP($A363,Registros!$B$2:$G$6000,6,0),IFERROR(INDEX(Winback!$C$2:$C$300,MATCH($A363,Winback!$K$2:$K$300,0)),""))</f>
        <v>Osiris Aguilar</v>
      </c>
      <c r="S363" t="str">
        <f t="shared" si="28"/>
        <v>NP</v>
      </c>
      <c r="T363">
        <f t="shared" si="29"/>
        <v>1</v>
      </c>
    </row>
    <row r="364" spans="1:20" x14ac:dyDescent="0.35">
      <c r="A364" t="s">
        <v>1842</v>
      </c>
      <c r="B364" t="s">
        <v>1843</v>
      </c>
      <c r="C364" t="s">
        <v>1844</v>
      </c>
      <c r="D364" t="s">
        <v>1845</v>
      </c>
      <c r="E364">
        <f>IF(COUNTIFS(Registros!$A$2:$A$6000,"NP",Registros!$B$2:$B$6000,$A364)&gt;0,1,0)</f>
        <v>1</v>
      </c>
      <c r="F364">
        <f>IF($E364=1,SUMIFS(Registros!$F$2:$F$6000,Registros!$A$2:$A$6000,"NP",Registros!$B$2:$B$6000,$A364),0)</f>
        <v>69.5</v>
      </c>
      <c r="G364">
        <f>IF(COUNTIFS(Registros!$A$2:$A$6000,"MOV",Registros!$B$2:$B$6000,$A364)&gt;0,1,0)</f>
        <v>0</v>
      </c>
      <c r="H364">
        <f>IF($G364=1,SUMIFS(Registros!$F$2:$F$6000,Registros!$A$2:$A$6000,"MOV",Registros!$B$2:$B$6000,$A364),0)</f>
        <v>0</v>
      </c>
      <c r="I364">
        <f>IF(COUNTIFS(Registros!$A$2:$A$6000,"CS",Registros!$B$2:$B$6000,$A364)&gt;0,1,0)</f>
        <v>0</v>
      </c>
      <c r="J364">
        <f>IF($I364=1,SUMIFS(Registros!$I$2:$I$6000,Registros!$A$2:$A$6000,"CS",Registros!$B$2:$B$6000,$A364),0)</f>
        <v>0</v>
      </c>
      <c r="K364">
        <f>IF(COUNTIFS(Winback!$K$2:$K$300,$A364)&gt;0,1,0)</f>
        <v>0</v>
      </c>
      <c r="L364">
        <f>IF(AND($K364=1,LEFT($A364,3)="WB-"),SUMIFS(Winback!$D$2:$D$300,Winback!$K$2:$K$300,$A364),0)</f>
        <v>0</v>
      </c>
      <c r="M364">
        <f>IF(OR($E364=1,$G364=1,SUMIFS(Registros!$J$2:$J$6000,Registros!$B$2:$B$6000,$A364)&gt;0),1,0)</f>
        <v>1</v>
      </c>
      <c r="N364">
        <f>IF($J364&gt;0,1,IF(COUNTIFS(Registros!$A$2:$A$6000,"CS",Registros!$B$2:$B$6000,$A364,Registros!$K$2:$K$6000,"&lt;&gt;")&gt;0,1,0))</f>
        <v>0</v>
      </c>
      <c r="O364" t="str">
        <f t="shared" si="25"/>
        <v>SOLO MÓVIL</v>
      </c>
      <c r="P364" t="str">
        <f t="shared" si="26"/>
        <v>Ofrecer fijo + internet (FLBBTV)</v>
      </c>
      <c r="Q364">
        <f t="shared" si="27"/>
        <v>69.5</v>
      </c>
      <c r="R364" t="str">
        <f>IFERROR(VLOOKUP($A364,Registros!$B$2:$G$6000,6,0),IFERROR(INDEX(Winback!$C$2:$C$300,MATCH($A364,Winback!$K$2:$K$300,0)),""))</f>
        <v>Karla Mc Intryre</v>
      </c>
      <c r="S364" t="str">
        <f t="shared" si="28"/>
        <v>NP</v>
      </c>
      <c r="T364">
        <f t="shared" si="29"/>
        <v>1</v>
      </c>
    </row>
    <row r="365" spans="1:20" x14ac:dyDescent="0.35">
      <c r="A365" t="s">
        <v>1847</v>
      </c>
      <c r="B365" t="s">
        <v>1848</v>
      </c>
      <c r="C365" t="s">
        <v>1849</v>
      </c>
      <c r="D365" t="s">
        <v>1850</v>
      </c>
      <c r="E365">
        <f>IF(COUNTIFS(Registros!$A$2:$A$6000,"NP",Registros!$B$2:$B$6000,$A365)&gt;0,1,0)</f>
        <v>1</v>
      </c>
      <c r="F365">
        <f>IF($E365=1,SUMIFS(Registros!$F$2:$F$6000,Registros!$A$2:$A$6000,"NP",Registros!$B$2:$B$6000,$A365),0)</f>
        <v>41.5</v>
      </c>
      <c r="G365">
        <f>IF(COUNTIFS(Registros!$A$2:$A$6000,"MOV",Registros!$B$2:$B$6000,$A365)&gt;0,1,0)</f>
        <v>0</v>
      </c>
      <c r="H365">
        <f>IF($G365=1,SUMIFS(Registros!$F$2:$F$6000,Registros!$A$2:$A$6000,"MOV",Registros!$B$2:$B$6000,$A365),0)</f>
        <v>0</v>
      </c>
      <c r="I365">
        <f>IF(COUNTIFS(Registros!$A$2:$A$6000,"CS",Registros!$B$2:$B$6000,$A365)&gt;0,1,0)</f>
        <v>0</v>
      </c>
      <c r="J365">
        <f>IF($I365=1,SUMIFS(Registros!$I$2:$I$6000,Registros!$A$2:$A$6000,"CS",Registros!$B$2:$B$6000,$A365),0)</f>
        <v>0</v>
      </c>
      <c r="K365">
        <f>IF(COUNTIFS(Winback!$K$2:$K$300,$A365)&gt;0,1,0)</f>
        <v>0</v>
      </c>
      <c r="L365">
        <f>IF(AND($K365=1,LEFT($A365,3)="WB-"),SUMIFS(Winback!$D$2:$D$300,Winback!$K$2:$K$300,$A365),0)</f>
        <v>0</v>
      </c>
      <c r="M365">
        <f>IF(OR($E365=1,$G365=1,SUMIFS(Registros!$J$2:$J$6000,Registros!$B$2:$B$6000,$A365)&gt;0),1,0)</f>
        <v>1</v>
      </c>
      <c r="N365">
        <f>IF($J365&gt;0,1,IF(COUNTIFS(Registros!$A$2:$A$6000,"CS",Registros!$B$2:$B$6000,$A365,Registros!$K$2:$K$6000,"&lt;&gt;")&gt;0,1,0))</f>
        <v>0</v>
      </c>
      <c r="O365" t="str">
        <f t="shared" si="25"/>
        <v>SOLO MÓVIL</v>
      </c>
      <c r="P365" t="str">
        <f t="shared" si="26"/>
        <v>Ofrecer fijo + internet (FLBBTV)</v>
      </c>
      <c r="Q365">
        <f t="shared" si="27"/>
        <v>41.5</v>
      </c>
      <c r="R365" t="str">
        <f>IFERROR(VLOOKUP($A365,Registros!$B$2:$G$6000,6,0),IFERROR(INDEX(Winback!$C$2:$C$300,MATCH($A365,Winback!$K$2:$K$300,0)),""))</f>
        <v>Solanye Acuña</v>
      </c>
      <c r="S365" t="str">
        <f t="shared" si="28"/>
        <v>NP</v>
      </c>
      <c r="T365">
        <f t="shared" si="29"/>
        <v>1</v>
      </c>
    </row>
    <row r="366" spans="1:20" x14ac:dyDescent="0.35">
      <c r="A366" t="s">
        <v>1852</v>
      </c>
      <c r="B366" t="s">
        <v>1853</v>
      </c>
      <c r="C366" t="s">
        <v>1854</v>
      </c>
      <c r="D366" t="s">
        <v>1855</v>
      </c>
      <c r="E366">
        <f>IF(COUNTIFS(Registros!$A$2:$A$6000,"NP",Registros!$B$2:$B$6000,$A366)&gt;0,1,0)</f>
        <v>1</v>
      </c>
      <c r="F366">
        <f>IF($E366=1,SUMIFS(Registros!$F$2:$F$6000,Registros!$A$2:$A$6000,"NP",Registros!$B$2:$B$6000,$A366),0)</f>
        <v>12</v>
      </c>
      <c r="G366">
        <f>IF(COUNTIFS(Registros!$A$2:$A$6000,"MOV",Registros!$B$2:$B$6000,$A366)&gt;0,1,0)</f>
        <v>0</v>
      </c>
      <c r="H366">
        <f>IF($G366=1,SUMIFS(Registros!$F$2:$F$6000,Registros!$A$2:$A$6000,"MOV",Registros!$B$2:$B$6000,$A366),0)</f>
        <v>0</v>
      </c>
      <c r="I366">
        <f>IF(COUNTIFS(Registros!$A$2:$A$6000,"CS",Registros!$B$2:$B$6000,$A366)&gt;0,1,0)</f>
        <v>0</v>
      </c>
      <c r="J366">
        <f>IF($I366=1,SUMIFS(Registros!$I$2:$I$6000,Registros!$A$2:$A$6000,"CS",Registros!$B$2:$B$6000,$A366),0)</f>
        <v>0</v>
      </c>
      <c r="K366">
        <f>IF(COUNTIFS(Winback!$K$2:$K$300,$A366)&gt;0,1,0)</f>
        <v>0</v>
      </c>
      <c r="L366">
        <f>IF(AND($K366=1,LEFT($A366,3)="WB-"),SUMIFS(Winback!$D$2:$D$300,Winback!$K$2:$K$300,$A366),0)</f>
        <v>0</v>
      </c>
      <c r="M366">
        <f>IF(OR($E366=1,$G366=1,SUMIFS(Registros!$J$2:$J$6000,Registros!$B$2:$B$6000,$A366)&gt;0),1,0)</f>
        <v>1</v>
      </c>
      <c r="N366">
        <f>IF($J366&gt;0,1,IF(COUNTIFS(Registros!$A$2:$A$6000,"CS",Registros!$B$2:$B$6000,$A366,Registros!$K$2:$K$6000,"&lt;&gt;")&gt;0,1,0))</f>
        <v>0</v>
      </c>
      <c r="O366" t="str">
        <f t="shared" si="25"/>
        <v>SOLO MÓVIL</v>
      </c>
      <c r="P366" t="str">
        <f t="shared" si="26"/>
        <v>Ofrecer fijo + internet (FLBBTV)</v>
      </c>
      <c r="Q366">
        <f t="shared" si="27"/>
        <v>12</v>
      </c>
      <c r="R366" t="str">
        <f>IFERROR(VLOOKUP($A366,Registros!$B$2:$G$6000,6,0),IFERROR(INDEX(Winback!$C$2:$C$300,MATCH($A366,Winback!$K$2:$K$300,0)),""))</f>
        <v>Michelle Zambrano</v>
      </c>
      <c r="S366" t="str">
        <f t="shared" si="28"/>
        <v>NP</v>
      </c>
      <c r="T366">
        <f t="shared" si="29"/>
        <v>1</v>
      </c>
    </row>
    <row r="367" spans="1:20" x14ac:dyDescent="0.35">
      <c r="A367" t="s">
        <v>1857</v>
      </c>
      <c r="B367" t="s">
        <v>1858</v>
      </c>
      <c r="C367" t="s">
        <v>1859</v>
      </c>
      <c r="D367" t="s">
        <v>1860</v>
      </c>
      <c r="E367">
        <f>IF(COUNTIFS(Registros!$A$2:$A$6000,"NP",Registros!$B$2:$B$6000,$A367)&gt;0,1,0)</f>
        <v>1</v>
      </c>
      <c r="F367">
        <f>IF($E367=1,SUMIFS(Registros!$F$2:$F$6000,Registros!$A$2:$A$6000,"NP",Registros!$B$2:$B$6000,$A367),0)</f>
        <v>44.97</v>
      </c>
      <c r="G367">
        <f>IF(COUNTIFS(Registros!$A$2:$A$6000,"MOV",Registros!$B$2:$B$6000,$A367)&gt;0,1,0)</f>
        <v>0</v>
      </c>
      <c r="H367">
        <f>IF($G367=1,SUMIFS(Registros!$F$2:$F$6000,Registros!$A$2:$A$6000,"MOV",Registros!$B$2:$B$6000,$A367),0)</f>
        <v>0</v>
      </c>
      <c r="I367">
        <f>IF(COUNTIFS(Registros!$A$2:$A$6000,"CS",Registros!$B$2:$B$6000,$A367)&gt;0,1,0)</f>
        <v>0</v>
      </c>
      <c r="J367">
        <f>IF($I367=1,SUMIFS(Registros!$I$2:$I$6000,Registros!$A$2:$A$6000,"CS",Registros!$B$2:$B$6000,$A367),0)</f>
        <v>0</v>
      </c>
      <c r="K367">
        <f>IF(COUNTIFS(Winback!$K$2:$K$300,$A367)&gt;0,1,0)</f>
        <v>0</v>
      </c>
      <c r="L367">
        <f>IF(AND($K367=1,LEFT($A367,3)="WB-"),SUMIFS(Winback!$D$2:$D$300,Winback!$K$2:$K$300,$A367),0)</f>
        <v>0</v>
      </c>
      <c r="M367">
        <f>IF(OR($E367=1,$G367=1,SUMIFS(Registros!$J$2:$J$6000,Registros!$B$2:$B$6000,$A367)&gt;0),1,0)</f>
        <v>1</v>
      </c>
      <c r="N367">
        <f>IF($J367&gt;0,1,IF(COUNTIFS(Registros!$A$2:$A$6000,"CS",Registros!$B$2:$B$6000,$A367,Registros!$K$2:$K$6000,"&lt;&gt;")&gt;0,1,0))</f>
        <v>0</v>
      </c>
      <c r="O367" t="str">
        <f t="shared" si="25"/>
        <v>SOLO MÓVIL</v>
      </c>
      <c r="P367" t="str">
        <f t="shared" si="26"/>
        <v>Ofrecer fijo + internet (FLBBTV)</v>
      </c>
      <c r="Q367">
        <f t="shared" si="27"/>
        <v>44.97</v>
      </c>
      <c r="R367" t="str">
        <f>IFERROR(VLOOKUP($A367,Registros!$B$2:$G$6000,6,0),IFERROR(INDEX(Winback!$C$2:$C$300,MATCH($A367,Winback!$K$2:$K$300,0)),""))</f>
        <v>Ines Lizbeth Trujillo</v>
      </c>
      <c r="S367" t="str">
        <f t="shared" si="28"/>
        <v>NP</v>
      </c>
      <c r="T367">
        <f t="shared" si="29"/>
        <v>1</v>
      </c>
    </row>
    <row r="368" spans="1:20" x14ac:dyDescent="0.35">
      <c r="A368" t="s">
        <v>1862</v>
      </c>
      <c r="B368" t="s">
        <v>1863</v>
      </c>
      <c r="C368" t="s">
        <v>1864</v>
      </c>
      <c r="D368" t="s">
        <v>1865</v>
      </c>
      <c r="E368">
        <f>IF(COUNTIFS(Registros!$A$2:$A$6000,"NP",Registros!$B$2:$B$6000,$A368)&gt;0,1,0)</f>
        <v>1</v>
      </c>
      <c r="F368">
        <f>IF($E368=1,SUMIFS(Registros!$F$2:$F$6000,Registros!$A$2:$A$6000,"NP",Registros!$B$2:$B$6000,$A368),0)</f>
        <v>55.5</v>
      </c>
      <c r="G368">
        <f>IF(COUNTIFS(Registros!$A$2:$A$6000,"MOV",Registros!$B$2:$B$6000,$A368)&gt;0,1,0)</f>
        <v>0</v>
      </c>
      <c r="H368">
        <f>IF($G368=1,SUMIFS(Registros!$F$2:$F$6000,Registros!$A$2:$A$6000,"MOV",Registros!$B$2:$B$6000,$A368),0)</f>
        <v>0</v>
      </c>
      <c r="I368">
        <f>IF(COUNTIFS(Registros!$A$2:$A$6000,"CS",Registros!$B$2:$B$6000,$A368)&gt;0,1,0)</f>
        <v>0</v>
      </c>
      <c r="J368">
        <f>IF($I368=1,SUMIFS(Registros!$I$2:$I$6000,Registros!$A$2:$A$6000,"CS",Registros!$B$2:$B$6000,$A368),0)</f>
        <v>0</v>
      </c>
      <c r="K368">
        <f>IF(COUNTIFS(Winback!$K$2:$K$300,$A368)&gt;0,1,0)</f>
        <v>0</v>
      </c>
      <c r="L368">
        <f>IF(AND($K368=1,LEFT($A368,3)="WB-"),SUMIFS(Winback!$D$2:$D$300,Winback!$K$2:$K$300,$A368),0)</f>
        <v>0</v>
      </c>
      <c r="M368">
        <f>IF(OR($E368=1,$G368=1,SUMIFS(Registros!$J$2:$J$6000,Registros!$B$2:$B$6000,$A368)&gt;0),1,0)</f>
        <v>1</v>
      </c>
      <c r="N368">
        <f>IF($J368&gt;0,1,IF(COUNTIFS(Registros!$A$2:$A$6000,"CS",Registros!$B$2:$B$6000,$A368,Registros!$K$2:$K$6000,"&lt;&gt;")&gt;0,1,0))</f>
        <v>0</v>
      </c>
      <c r="O368" t="str">
        <f t="shared" si="25"/>
        <v>SOLO MÓVIL</v>
      </c>
      <c r="P368" t="str">
        <f t="shared" si="26"/>
        <v>Ofrecer fijo + internet (FLBBTV)</v>
      </c>
      <c r="Q368">
        <f t="shared" si="27"/>
        <v>55.5</v>
      </c>
      <c r="R368" t="str">
        <f>IFERROR(VLOOKUP($A368,Registros!$B$2:$G$6000,6,0),IFERROR(INDEX(Winback!$C$2:$C$300,MATCH($A368,Winback!$K$2:$K$300,0)),""))</f>
        <v>Yarelis Tulloch</v>
      </c>
      <c r="S368" t="str">
        <f t="shared" si="28"/>
        <v>NP</v>
      </c>
      <c r="T368">
        <f t="shared" si="29"/>
        <v>1</v>
      </c>
    </row>
    <row r="369" spans="1:20" x14ac:dyDescent="0.35">
      <c r="A369" t="s">
        <v>1867</v>
      </c>
      <c r="B369" t="s">
        <v>1868</v>
      </c>
      <c r="C369" t="s">
        <v>1869</v>
      </c>
      <c r="D369" t="s">
        <v>1870</v>
      </c>
      <c r="E369">
        <f>IF(COUNTIFS(Registros!$A$2:$A$6000,"NP",Registros!$B$2:$B$6000,$A369)&gt;0,1,0)</f>
        <v>1</v>
      </c>
      <c r="F369">
        <f>IF($E369=1,SUMIFS(Registros!$F$2:$F$6000,Registros!$A$2:$A$6000,"NP",Registros!$B$2:$B$6000,$A369),0)</f>
        <v>0</v>
      </c>
      <c r="G369">
        <f>IF(COUNTIFS(Registros!$A$2:$A$6000,"MOV",Registros!$B$2:$B$6000,$A369)&gt;0,1,0)</f>
        <v>0</v>
      </c>
      <c r="H369">
        <f>IF($G369=1,SUMIFS(Registros!$F$2:$F$6000,Registros!$A$2:$A$6000,"MOV",Registros!$B$2:$B$6000,$A369),0)</f>
        <v>0</v>
      </c>
      <c r="I369">
        <f>IF(COUNTIFS(Registros!$A$2:$A$6000,"CS",Registros!$B$2:$B$6000,$A369)&gt;0,1,0)</f>
        <v>0</v>
      </c>
      <c r="J369">
        <f>IF($I369=1,SUMIFS(Registros!$I$2:$I$6000,Registros!$A$2:$A$6000,"CS",Registros!$B$2:$B$6000,$A369),0)</f>
        <v>0</v>
      </c>
      <c r="K369">
        <f>IF(COUNTIFS(Winback!$K$2:$K$300,$A369)&gt;0,1,0)</f>
        <v>0</v>
      </c>
      <c r="L369">
        <f>IF(AND($K369=1,LEFT($A369,3)="WB-"),SUMIFS(Winback!$D$2:$D$300,Winback!$K$2:$K$300,$A369),0)</f>
        <v>0</v>
      </c>
      <c r="M369">
        <f>IF(OR($E369=1,$G369=1,SUMIFS(Registros!$J$2:$J$6000,Registros!$B$2:$B$6000,$A369)&gt;0),1,0)</f>
        <v>1</v>
      </c>
      <c r="N369">
        <f>IF($J369&gt;0,1,IF(COUNTIFS(Registros!$A$2:$A$6000,"CS",Registros!$B$2:$B$6000,$A369,Registros!$K$2:$K$6000,"&lt;&gt;")&gt;0,1,0))</f>
        <v>0</v>
      </c>
      <c r="O369" t="str">
        <f t="shared" si="25"/>
        <v>SOLO MÓVIL</v>
      </c>
      <c r="P369" t="str">
        <f t="shared" si="26"/>
        <v>Ofrecer fijo + internet (FLBBTV)</v>
      </c>
      <c r="Q369">
        <f t="shared" si="27"/>
        <v>0</v>
      </c>
      <c r="R369" t="str">
        <f>IFERROR(VLOOKUP($A369,Registros!$B$2:$G$6000,6,0),IFERROR(INDEX(Winback!$C$2:$C$300,MATCH($A369,Winback!$K$2:$K$300,0)),""))</f>
        <v>Abril Aparicio</v>
      </c>
      <c r="S369" t="str">
        <f t="shared" si="28"/>
        <v>NP</v>
      </c>
      <c r="T369">
        <f t="shared" si="29"/>
        <v>1</v>
      </c>
    </row>
    <row r="370" spans="1:20" x14ac:dyDescent="0.35">
      <c r="A370" t="s">
        <v>1871</v>
      </c>
      <c r="B370" t="s">
        <v>1872</v>
      </c>
      <c r="C370" t="s">
        <v>1873</v>
      </c>
      <c r="D370" t="s">
        <v>1874</v>
      </c>
      <c r="E370">
        <f>IF(COUNTIFS(Registros!$A$2:$A$6000,"NP",Registros!$B$2:$B$6000,$A370)&gt;0,1,0)</f>
        <v>1</v>
      </c>
      <c r="F370">
        <f>IF($E370=1,SUMIFS(Registros!$F$2:$F$6000,Registros!$A$2:$A$6000,"NP",Registros!$B$2:$B$6000,$A370),0)</f>
        <v>10</v>
      </c>
      <c r="G370">
        <f>IF(COUNTIFS(Registros!$A$2:$A$6000,"MOV",Registros!$B$2:$B$6000,$A370)&gt;0,1,0)</f>
        <v>0</v>
      </c>
      <c r="H370">
        <f>IF($G370=1,SUMIFS(Registros!$F$2:$F$6000,Registros!$A$2:$A$6000,"MOV",Registros!$B$2:$B$6000,$A370),0)</f>
        <v>0</v>
      </c>
      <c r="I370">
        <f>IF(COUNTIFS(Registros!$A$2:$A$6000,"CS",Registros!$B$2:$B$6000,$A370)&gt;0,1,0)</f>
        <v>0</v>
      </c>
      <c r="J370">
        <f>IF($I370=1,SUMIFS(Registros!$I$2:$I$6000,Registros!$A$2:$A$6000,"CS",Registros!$B$2:$B$6000,$A370),0)</f>
        <v>0</v>
      </c>
      <c r="K370">
        <f>IF(COUNTIFS(Winback!$K$2:$K$300,$A370)&gt;0,1,0)</f>
        <v>0</v>
      </c>
      <c r="L370">
        <f>IF(AND($K370=1,LEFT($A370,3)="WB-"),SUMIFS(Winback!$D$2:$D$300,Winback!$K$2:$K$300,$A370),0)</f>
        <v>0</v>
      </c>
      <c r="M370">
        <f>IF(OR($E370=1,$G370=1,SUMIFS(Registros!$J$2:$J$6000,Registros!$B$2:$B$6000,$A370)&gt;0),1,0)</f>
        <v>1</v>
      </c>
      <c r="N370">
        <f>IF($J370&gt;0,1,IF(COUNTIFS(Registros!$A$2:$A$6000,"CS",Registros!$B$2:$B$6000,$A370,Registros!$K$2:$K$6000,"&lt;&gt;")&gt;0,1,0))</f>
        <v>0</v>
      </c>
      <c r="O370" t="str">
        <f t="shared" si="25"/>
        <v>SOLO MÓVIL</v>
      </c>
      <c r="P370" t="str">
        <f t="shared" si="26"/>
        <v>Ofrecer fijo + internet (FLBBTV)</v>
      </c>
      <c r="Q370">
        <f t="shared" si="27"/>
        <v>10</v>
      </c>
      <c r="R370" t="str">
        <f>IFERROR(VLOOKUP($A370,Registros!$B$2:$G$6000,6,0),IFERROR(INDEX(Winback!$C$2:$C$300,MATCH($A370,Winback!$K$2:$K$300,0)),""))</f>
        <v>Yariela Galarce</v>
      </c>
      <c r="S370" t="str">
        <f t="shared" si="28"/>
        <v>NP</v>
      </c>
      <c r="T370">
        <f t="shared" si="29"/>
        <v>1</v>
      </c>
    </row>
    <row r="371" spans="1:20" x14ac:dyDescent="0.35">
      <c r="A371" t="s">
        <v>1876</v>
      </c>
      <c r="B371" t="s">
        <v>1877</v>
      </c>
      <c r="C371" t="s">
        <v>1878</v>
      </c>
      <c r="D371" t="s">
        <v>1879</v>
      </c>
      <c r="E371">
        <f>IF(COUNTIFS(Registros!$A$2:$A$6000,"NP",Registros!$B$2:$B$6000,$A371)&gt;0,1,0)</f>
        <v>1</v>
      </c>
      <c r="F371">
        <f>IF($E371=1,SUMIFS(Registros!$F$2:$F$6000,Registros!$A$2:$A$6000,"NP",Registros!$B$2:$B$6000,$A371),0)</f>
        <v>152.99</v>
      </c>
      <c r="G371">
        <f>IF(COUNTIFS(Registros!$A$2:$A$6000,"MOV",Registros!$B$2:$B$6000,$A371)&gt;0,1,0)</f>
        <v>0</v>
      </c>
      <c r="H371">
        <f>IF($G371=1,SUMIFS(Registros!$F$2:$F$6000,Registros!$A$2:$A$6000,"MOV",Registros!$B$2:$B$6000,$A371),0)</f>
        <v>0</v>
      </c>
      <c r="I371">
        <f>IF(COUNTIFS(Registros!$A$2:$A$6000,"CS",Registros!$B$2:$B$6000,$A371)&gt;0,1,0)</f>
        <v>0</v>
      </c>
      <c r="J371">
        <f>IF($I371=1,SUMIFS(Registros!$I$2:$I$6000,Registros!$A$2:$A$6000,"CS",Registros!$B$2:$B$6000,$A371),0)</f>
        <v>0</v>
      </c>
      <c r="K371">
        <f>IF(COUNTIFS(Winback!$K$2:$K$300,$A371)&gt;0,1,0)</f>
        <v>0</v>
      </c>
      <c r="L371">
        <f>IF(AND($K371=1,LEFT($A371,3)="WB-"),SUMIFS(Winback!$D$2:$D$300,Winback!$K$2:$K$300,$A371),0)</f>
        <v>0</v>
      </c>
      <c r="M371">
        <f>IF(OR($E371=1,$G371=1,SUMIFS(Registros!$J$2:$J$6000,Registros!$B$2:$B$6000,$A371)&gt;0),1,0)</f>
        <v>1</v>
      </c>
      <c r="N371">
        <f>IF($J371&gt;0,1,IF(COUNTIFS(Registros!$A$2:$A$6000,"CS",Registros!$B$2:$B$6000,$A371,Registros!$K$2:$K$6000,"&lt;&gt;")&gt;0,1,0))</f>
        <v>0</v>
      </c>
      <c r="O371" t="str">
        <f t="shared" si="25"/>
        <v>SOLO MÓVIL</v>
      </c>
      <c r="P371" t="str">
        <f t="shared" si="26"/>
        <v>Ofrecer fijo + internet (FLBBTV)</v>
      </c>
      <c r="Q371">
        <f t="shared" si="27"/>
        <v>152.99</v>
      </c>
      <c r="R371" t="str">
        <f>IFERROR(VLOOKUP($A371,Registros!$B$2:$G$6000,6,0),IFERROR(INDEX(Winback!$C$2:$C$300,MATCH($A371,Winback!$K$2:$K$300,0)),""))</f>
        <v>Nailyn Martinez</v>
      </c>
      <c r="S371" t="str">
        <f t="shared" si="28"/>
        <v>NP</v>
      </c>
      <c r="T371">
        <f t="shared" si="29"/>
        <v>1</v>
      </c>
    </row>
    <row r="372" spans="1:20" x14ac:dyDescent="0.35">
      <c r="A372" t="s">
        <v>1881</v>
      </c>
      <c r="B372" t="s">
        <v>1882</v>
      </c>
      <c r="C372" t="s">
        <v>1883</v>
      </c>
      <c r="D372" t="s">
        <v>1884</v>
      </c>
      <c r="E372">
        <f>IF(COUNTIFS(Registros!$A$2:$A$6000,"NP",Registros!$B$2:$B$6000,$A372)&gt;0,1,0)</f>
        <v>1</v>
      </c>
      <c r="F372">
        <f>IF($E372=1,SUMIFS(Registros!$F$2:$F$6000,Registros!$A$2:$A$6000,"NP",Registros!$B$2:$B$6000,$A372),0)</f>
        <v>29.99</v>
      </c>
      <c r="G372">
        <f>IF(COUNTIFS(Registros!$A$2:$A$6000,"MOV",Registros!$B$2:$B$6000,$A372)&gt;0,1,0)</f>
        <v>0</v>
      </c>
      <c r="H372">
        <f>IF($G372=1,SUMIFS(Registros!$F$2:$F$6000,Registros!$A$2:$A$6000,"MOV",Registros!$B$2:$B$6000,$A372),0)</f>
        <v>0</v>
      </c>
      <c r="I372">
        <f>IF(COUNTIFS(Registros!$A$2:$A$6000,"CS",Registros!$B$2:$B$6000,$A372)&gt;0,1,0)</f>
        <v>0</v>
      </c>
      <c r="J372">
        <f>IF($I372=1,SUMIFS(Registros!$I$2:$I$6000,Registros!$A$2:$A$6000,"CS",Registros!$B$2:$B$6000,$A372),0)</f>
        <v>0</v>
      </c>
      <c r="K372">
        <f>IF(COUNTIFS(Winback!$K$2:$K$300,$A372)&gt;0,1,0)</f>
        <v>0</v>
      </c>
      <c r="L372">
        <f>IF(AND($K372=1,LEFT($A372,3)="WB-"),SUMIFS(Winback!$D$2:$D$300,Winback!$K$2:$K$300,$A372),0)</f>
        <v>0</v>
      </c>
      <c r="M372">
        <f>IF(OR($E372=1,$G372=1,SUMIFS(Registros!$J$2:$J$6000,Registros!$B$2:$B$6000,$A372)&gt;0),1,0)</f>
        <v>1</v>
      </c>
      <c r="N372">
        <f>IF($J372&gt;0,1,IF(COUNTIFS(Registros!$A$2:$A$6000,"CS",Registros!$B$2:$B$6000,$A372,Registros!$K$2:$K$6000,"&lt;&gt;")&gt;0,1,0))</f>
        <v>0</v>
      </c>
      <c r="O372" t="str">
        <f t="shared" si="25"/>
        <v>SOLO MÓVIL</v>
      </c>
      <c r="P372" t="str">
        <f t="shared" si="26"/>
        <v>Ofrecer fijo + internet (FLBBTV)</v>
      </c>
      <c r="Q372">
        <f t="shared" si="27"/>
        <v>29.99</v>
      </c>
      <c r="R372" t="str">
        <f>IFERROR(VLOOKUP($A372,Registros!$B$2:$G$6000,6,0),IFERROR(INDEX(Winback!$C$2:$C$300,MATCH($A372,Winback!$K$2:$K$300,0)),""))</f>
        <v>Yamali Rodriguez</v>
      </c>
      <c r="S372" t="str">
        <f t="shared" si="28"/>
        <v>NP</v>
      </c>
      <c r="T372">
        <f t="shared" si="29"/>
        <v>1</v>
      </c>
    </row>
    <row r="373" spans="1:20" x14ac:dyDescent="0.35">
      <c r="A373" t="s">
        <v>1886</v>
      </c>
      <c r="B373" t="s">
        <v>1887</v>
      </c>
      <c r="C373" t="s">
        <v>1888</v>
      </c>
      <c r="D373" t="s">
        <v>1889</v>
      </c>
      <c r="E373">
        <f>IF(COUNTIFS(Registros!$A$2:$A$6000,"NP",Registros!$B$2:$B$6000,$A373)&gt;0,1,0)</f>
        <v>1</v>
      </c>
      <c r="F373">
        <f>IF($E373=1,SUMIFS(Registros!$F$2:$F$6000,Registros!$A$2:$A$6000,"NP",Registros!$B$2:$B$6000,$A373),0)</f>
        <v>144</v>
      </c>
      <c r="G373">
        <f>IF(COUNTIFS(Registros!$A$2:$A$6000,"MOV",Registros!$B$2:$B$6000,$A373)&gt;0,1,0)</f>
        <v>0</v>
      </c>
      <c r="H373">
        <f>IF($G373=1,SUMIFS(Registros!$F$2:$F$6000,Registros!$A$2:$A$6000,"MOV",Registros!$B$2:$B$6000,$A373),0)</f>
        <v>0</v>
      </c>
      <c r="I373">
        <f>IF(COUNTIFS(Registros!$A$2:$A$6000,"CS",Registros!$B$2:$B$6000,$A373)&gt;0,1,0)</f>
        <v>0</v>
      </c>
      <c r="J373">
        <f>IF($I373=1,SUMIFS(Registros!$I$2:$I$6000,Registros!$A$2:$A$6000,"CS",Registros!$B$2:$B$6000,$A373),0)</f>
        <v>0</v>
      </c>
      <c r="K373">
        <f>IF(COUNTIFS(Winback!$K$2:$K$300,$A373)&gt;0,1,0)</f>
        <v>0</v>
      </c>
      <c r="L373">
        <f>IF(AND($K373=1,LEFT($A373,3)="WB-"),SUMIFS(Winback!$D$2:$D$300,Winback!$K$2:$K$300,$A373),0)</f>
        <v>0</v>
      </c>
      <c r="M373">
        <f>IF(OR($E373=1,$G373=1,SUMIFS(Registros!$J$2:$J$6000,Registros!$B$2:$B$6000,$A373)&gt;0),1,0)</f>
        <v>1</v>
      </c>
      <c r="N373">
        <f>IF($J373&gt;0,1,IF(COUNTIFS(Registros!$A$2:$A$6000,"CS",Registros!$B$2:$B$6000,$A373,Registros!$K$2:$K$6000,"&lt;&gt;")&gt;0,1,0))</f>
        <v>0</v>
      </c>
      <c r="O373" t="str">
        <f t="shared" si="25"/>
        <v>SOLO MÓVIL</v>
      </c>
      <c r="P373" t="str">
        <f t="shared" si="26"/>
        <v>Ofrecer fijo + internet (FLBBTV)</v>
      </c>
      <c r="Q373">
        <f t="shared" si="27"/>
        <v>144</v>
      </c>
      <c r="R373" t="str">
        <f>IFERROR(VLOOKUP($A373,Registros!$B$2:$G$6000,6,0),IFERROR(INDEX(Winback!$C$2:$C$300,MATCH($A373,Winback!$K$2:$K$300,0)),""))</f>
        <v>Osiris Aguilar</v>
      </c>
      <c r="S373" t="str">
        <f t="shared" si="28"/>
        <v>NP</v>
      </c>
      <c r="T373">
        <f t="shared" si="29"/>
        <v>1</v>
      </c>
    </row>
    <row r="374" spans="1:20" x14ac:dyDescent="0.35">
      <c r="A374" t="s">
        <v>1891</v>
      </c>
      <c r="B374" t="s">
        <v>1892</v>
      </c>
      <c r="C374" t="s">
        <v>1893</v>
      </c>
      <c r="D374" t="s">
        <v>1894</v>
      </c>
      <c r="E374">
        <f>IF(COUNTIFS(Registros!$A$2:$A$6000,"NP",Registros!$B$2:$B$6000,$A374)&gt;0,1,0)</f>
        <v>1</v>
      </c>
      <c r="F374">
        <f>IF($E374=1,SUMIFS(Registros!$F$2:$F$6000,Registros!$A$2:$A$6000,"NP",Registros!$B$2:$B$6000,$A374),0)</f>
        <v>403</v>
      </c>
      <c r="G374">
        <f>IF(COUNTIFS(Registros!$A$2:$A$6000,"MOV",Registros!$B$2:$B$6000,$A374)&gt;0,1,0)</f>
        <v>0</v>
      </c>
      <c r="H374">
        <f>IF($G374=1,SUMIFS(Registros!$F$2:$F$6000,Registros!$A$2:$A$6000,"MOV",Registros!$B$2:$B$6000,$A374),0)</f>
        <v>0</v>
      </c>
      <c r="I374">
        <f>IF(COUNTIFS(Registros!$A$2:$A$6000,"CS",Registros!$B$2:$B$6000,$A374)&gt;0,1,0)</f>
        <v>0</v>
      </c>
      <c r="J374">
        <f>IF($I374=1,SUMIFS(Registros!$I$2:$I$6000,Registros!$A$2:$A$6000,"CS",Registros!$B$2:$B$6000,$A374),0)</f>
        <v>0</v>
      </c>
      <c r="K374">
        <f>IF(COUNTIFS(Winback!$K$2:$K$300,$A374)&gt;0,1,0)</f>
        <v>0</v>
      </c>
      <c r="L374">
        <f>IF(AND($K374=1,LEFT($A374,3)="WB-"),SUMIFS(Winback!$D$2:$D$300,Winback!$K$2:$K$300,$A374),0)</f>
        <v>0</v>
      </c>
      <c r="M374">
        <f>IF(OR($E374=1,$G374=1,SUMIFS(Registros!$J$2:$J$6000,Registros!$B$2:$B$6000,$A374)&gt;0),1,0)</f>
        <v>1</v>
      </c>
      <c r="N374">
        <f>IF($J374&gt;0,1,IF(COUNTIFS(Registros!$A$2:$A$6000,"CS",Registros!$B$2:$B$6000,$A374,Registros!$K$2:$K$6000,"&lt;&gt;")&gt;0,1,0))</f>
        <v>0</v>
      </c>
      <c r="O374" t="str">
        <f t="shared" si="25"/>
        <v>SOLO MÓVIL</v>
      </c>
      <c r="P374" t="str">
        <f t="shared" si="26"/>
        <v>Ofrecer fijo + internet (FLBBTV)</v>
      </c>
      <c r="Q374">
        <f t="shared" si="27"/>
        <v>403</v>
      </c>
      <c r="R374" t="str">
        <f>IFERROR(VLOOKUP($A374,Registros!$B$2:$G$6000,6,0),IFERROR(INDEX(Winback!$C$2:$C$300,MATCH($A374,Winback!$K$2:$K$300,0)),""))</f>
        <v>Karla Mc Intryre</v>
      </c>
      <c r="S374" t="str">
        <f t="shared" si="28"/>
        <v>NP</v>
      </c>
      <c r="T374">
        <f t="shared" si="29"/>
        <v>1</v>
      </c>
    </row>
    <row r="375" spans="1:20" x14ac:dyDescent="0.35">
      <c r="A375" t="s">
        <v>1896</v>
      </c>
      <c r="B375" t="s">
        <v>1897</v>
      </c>
      <c r="C375" t="s">
        <v>1898</v>
      </c>
      <c r="D375" t="s">
        <v>1899</v>
      </c>
      <c r="E375">
        <f>IF(COUNTIFS(Registros!$A$2:$A$6000,"NP",Registros!$B$2:$B$6000,$A375)&gt;0,1,0)</f>
        <v>1</v>
      </c>
      <c r="F375">
        <f>IF($E375=1,SUMIFS(Registros!$F$2:$F$6000,Registros!$A$2:$A$6000,"NP",Registros!$B$2:$B$6000,$A375),0)</f>
        <v>236.16</v>
      </c>
      <c r="G375">
        <f>IF(COUNTIFS(Registros!$A$2:$A$6000,"MOV",Registros!$B$2:$B$6000,$A375)&gt;0,1,0)</f>
        <v>0</v>
      </c>
      <c r="H375">
        <f>IF($G375=1,SUMIFS(Registros!$F$2:$F$6000,Registros!$A$2:$A$6000,"MOV",Registros!$B$2:$B$6000,$A375),0)</f>
        <v>0</v>
      </c>
      <c r="I375">
        <f>IF(COUNTIFS(Registros!$A$2:$A$6000,"CS",Registros!$B$2:$B$6000,$A375)&gt;0,1,0)</f>
        <v>0</v>
      </c>
      <c r="J375">
        <f>IF($I375=1,SUMIFS(Registros!$I$2:$I$6000,Registros!$A$2:$A$6000,"CS",Registros!$B$2:$B$6000,$A375),0)</f>
        <v>0</v>
      </c>
      <c r="K375">
        <f>IF(COUNTIFS(Winback!$K$2:$K$300,$A375)&gt;0,1,0)</f>
        <v>0</v>
      </c>
      <c r="L375">
        <f>IF(AND($K375=1,LEFT($A375,3)="WB-"),SUMIFS(Winback!$D$2:$D$300,Winback!$K$2:$K$300,$A375),0)</f>
        <v>0</v>
      </c>
      <c r="M375">
        <f>IF(OR($E375=1,$G375=1,SUMIFS(Registros!$J$2:$J$6000,Registros!$B$2:$B$6000,$A375)&gt;0),1,0)</f>
        <v>1</v>
      </c>
      <c r="N375">
        <f>IF($J375&gt;0,1,IF(COUNTIFS(Registros!$A$2:$A$6000,"CS",Registros!$B$2:$B$6000,$A375,Registros!$K$2:$K$6000,"&lt;&gt;")&gt;0,1,0))</f>
        <v>0</v>
      </c>
      <c r="O375" t="str">
        <f t="shared" si="25"/>
        <v>SOLO MÓVIL</v>
      </c>
      <c r="P375" t="str">
        <f t="shared" si="26"/>
        <v>Ofrecer fijo + internet (FLBBTV)</v>
      </c>
      <c r="Q375">
        <f t="shared" si="27"/>
        <v>236.16</v>
      </c>
      <c r="R375" t="str">
        <f>IFERROR(VLOOKUP($A375,Registros!$B$2:$G$6000,6,0),IFERROR(INDEX(Winback!$C$2:$C$300,MATCH($A375,Winback!$K$2:$K$300,0)),""))</f>
        <v>Michelle Zambrano</v>
      </c>
      <c r="S375" t="str">
        <f t="shared" si="28"/>
        <v>NP</v>
      </c>
      <c r="T375">
        <f t="shared" si="29"/>
        <v>1</v>
      </c>
    </row>
    <row r="376" spans="1:20" x14ac:dyDescent="0.35">
      <c r="A376" t="s">
        <v>1901</v>
      </c>
      <c r="B376" t="s">
        <v>1902</v>
      </c>
      <c r="C376" t="s">
        <v>1903</v>
      </c>
      <c r="D376" t="s">
        <v>1904</v>
      </c>
      <c r="E376">
        <f>IF(COUNTIFS(Registros!$A$2:$A$6000,"NP",Registros!$B$2:$B$6000,$A376)&gt;0,1,0)</f>
        <v>1</v>
      </c>
      <c r="F376">
        <f>IF($E376=1,SUMIFS(Registros!$F$2:$F$6000,Registros!$A$2:$A$6000,"NP",Registros!$B$2:$B$6000,$A376),0)</f>
        <v>265.5</v>
      </c>
      <c r="G376">
        <f>IF(COUNTIFS(Registros!$A$2:$A$6000,"MOV",Registros!$B$2:$B$6000,$A376)&gt;0,1,0)</f>
        <v>0</v>
      </c>
      <c r="H376">
        <f>IF($G376=1,SUMIFS(Registros!$F$2:$F$6000,Registros!$A$2:$A$6000,"MOV",Registros!$B$2:$B$6000,$A376),0)</f>
        <v>0</v>
      </c>
      <c r="I376">
        <f>IF(COUNTIFS(Registros!$A$2:$A$6000,"CS",Registros!$B$2:$B$6000,$A376)&gt;0,1,0)</f>
        <v>0</v>
      </c>
      <c r="J376">
        <f>IF($I376=1,SUMIFS(Registros!$I$2:$I$6000,Registros!$A$2:$A$6000,"CS",Registros!$B$2:$B$6000,$A376),0)</f>
        <v>0</v>
      </c>
      <c r="K376">
        <f>IF(COUNTIFS(Winback!$K$2:$K$300,$A376)&gt;0,1,0)</f>
        <v>0</v>
      </c>
      <c r="L376">
        <f>IF(AND($K376=1,LEFT($A376,3)="WB-"),SUMIFS(Winback!$D$2:$D$300,Winback!$K$2:$K$300,$A376),0)</f>
        <v>0</v>
      </c>
      <c r="M376">
        <f>IF(OR($E376=1,$G376=1,SUMIFS(Registros!$J$2:$J$6000,Registros!$B$2:$B$6000,$A376)&gt;0),1,0)</f>
        <v>1</v>
      </c>
      <c r="N376">
        <f>IF($J376&gt;0,1,IF(COUNTIFS(Registros!$A$2:$A$6000,"CS",Registros!$B$2:$B$6000,$A376,Registros!$K$2:$K$6000,"&lt;&gt;")&gt;0,1,0))</f>
        <v>0</v>
      </c>
      <c r="O376" t="str">
        <f t="shared" si="25"/>
        <v>SOLO MÓVIL</v>
      </c>
      <c r="P376" t="str">
        <f t="shared" si="26"/>
        <v>Ofrecer fijo + internet (FLBBTV)</v>
      </c>
      <c r="Q376">
        <f t="shared" si="27"/>
        <v>265.5</v>
      </c>
      <c r="R376" t="str">
        <f>IFERROR(VLOOKUP($A376,Registros!$B$2:$G$6000,6,0),IFERROR(INDEX(Winback!$C$2:$C$300,MATCH($A376,Winback!$K$2:$K$300,0)),""))</f>
        <v>Ines Lizbeth Trujillo</v>
      </c>
      <c r="S376" t="str">
        <f t="shared" si="28"/>
        <v>NP</v>
      </c>
      <c r="T376">
        <f t="shared" si="29"/>
        <v>1</v>
      </c>
    </row>
    <row r="377" spans="1:20" x14ac:dyDescent="0.35">
      <c r="A377" t="s">
        <v>1906</v>
      </c>
      <c r="B377" t="s">
        <v>1907</v>
      </c>
      <c r="C377" t="s">
        <v>1908</v>
      </c>
      <c r="D377" t="s">
        <v>1909</v>
      </c>
      <c r="E377">
        <f>IF(COUNTIFS(Registros!$A$2:$A$6000,"NP",Registros!$B$2:$B$6000,$A377)&gt;0,1,0)</f>
        <v>1</v>
      </c>
      <c r="F377">
        <f>IF($E377=1,SUMIFS(Registros!$F$2:$F$6000,Registros!$A$2:$A$6000,"NP",Registros!$B$2:$B$6000,$A377),0)</f>
        <v>176.87</v>
      </c>
      <c r="G377">
        <f>IF(COUNTIFS(Registros!$A$2:$A$6000,"MOV",Registros!$B$2:$B$6000,$A377)&gt;0,1,0)</f>
        <v>0</v>
      </c>
      <c r="H377">
        <f>IF($G377=1,SUMIFS(Registros!$F$2:$F$6000,Registros!$A$2:$A$6000,"MOV",Registros!$B$2:$B$6000,$A377),0)</f>
        <v>0</v>
      </c>
      <c r="I377">
        <f>IF(COUNTIFS(Registros!$A$2:$A$6000,"CS",Registros!$B$2:$B$6000,$A377)&gt;0,1,0)</f>
        <v>0</v>
      </c>
      <c r="J377">
        <f>IF($I377=1,SUMIFS(Registros!$I$2:$I$6000,Registros!$A$2:$A$6000,"CS",Registros!$B$2:$B$6000,$A377),0)</f>
        <v>0</v>
      </c>
      <c r="K377">
        <f>IF(COUNTIFS(Winback!$K$2:$K$300,$A377)&gt;0,1,0)</f>
        <v>0</v>
      </c>
      <c r="L377">
        <f>IF(AND($K377=1,LEFT($A377,3)="WB-"),SUMIFS(Winback!$D$2:$D$300,Winback!$K$2:$K$300,$A377),0)</f>
        <v>0</v>
      </c>
      <c r="M377">
        <f>IF(OR($E377=1,$G377=1,SUMIFS(Registros!$J$2:$J$6000,Registros!$B$2:$B$6000,$A377)&gt;0),1,0)</f>
        <v>1</v>
      </c>
      <c r="N377">
        <f>IF($J377&gt;0,1,IF(COUNTIFS(Registros!$A$2:$A$6000,"CS",Registros!$B$2:$B$6000,$A377,Registros!$K$2:$K$6000,"&lt;&gt;")&gt;0,1,0))</f>
        <v>0</v>
      </c>
      <c r="O377" t="str">
        <f t="shared" si="25"/>
        <v>SOLO MÓVIL</v>
      </c>
      <c r="P377" t="str">
        <f t="shared" si="26"/>
        <v>Ofrecer fijo + internet (FLBBTV)</v>
      </c>
      <c r="Q377">
        <f t="shared" si="27"/>
        <v>176.87</v>
      </c>
      <c r="R377" t="str">
        <f>IFERROR(VLOOKUP($A377,Registros!$B$2:$G$6000,6,0),IFERROR(INDEX(Winback!$C$2:$C$300,MATCH($A377,Winback!$K$2:$K$300,0)),""))</f>
        <v>Alejandra Mabel Hawkins</v>
      </c>
      <c r="S377" t="str">
        <f t="shared" si="28"/>
        <v>NP</v>
      </c>
      <c r="T377">
        <f t="shared" si="29"/>
        <v>1</v>
      </c>
    </row>
    <row r="378" spans="1:20" x14ac:dyDescent="0.35">
      <c r="A378" t="s">
        <v>1911</v>
      </c>
      <c r="B378" t="s">
        <v>1912</v>
      </c>
      <c r="C378" t="s">
        <v>1913</v>
      </c>
      <c r="D378" t="s">
        <v>1914</v>
      </c>
      <c r="E378">
        <f>IF(COUNTIFS(Registros!$A$2:$A$6000,"NP",Registros!$B$2:$B$6000,$A378)&gt;0,1,0)</f>
        <v>1</v>
      </c>
      <c r="F378">
        <f>IF($E378=1,SUMIFS(Registros!$F$2:$F$6000,Registros!$A$2:$A$6000,"NP",Registros!$B$2:$B$6000,$A378),0)</f>
        <v>16.25</v>
      </c>
      <c r="G378">
        <f>IF(COUNTIFS(Registros!$A$2:$A$6000,"MOV",Registros!$B$2:$B$6000,$A378)&gt;0,1,0)</f>
        <v>0</v>
      </c>
      <c r="H378">
        <f>IF($G378=1,SUMIFS(Registros!$F$2:$F$6000,Registros!$A$2:$A$6000,"MOV",Registros!$B$2:$B$6000,$A378),0)</f>
        <v>0</v>
      </c>
      <c r="I378">
        <f>IF(COUNTIFS(Registros!$A$2:$A$6000,"CS",Registros!$B$2:$B$6000,$A378)&gt;0,1,0)</f>
        <v>0</v>
      </c>
      <c r="J378">
        <f>IF($I378=1,SUMIFS(Registros!$I$2:$I$6000,Registros!$A$2:$A$6000,"CS",Registros!$B$2:$B$6000,$A378),0)</f>
        <v>0</v>
      </c>
      <c r="K378">
        <f>IF(COUNTIFS(Winback!$K$2:$K$300,$A378)&gt;0,1,0)</f>
        <v>0</v>
      </c>
      <c r="L378">
        <f>IF(AND($K378=1,LEFT($A378,3)="WB-"),SUMIFS(Winback!$D$2:$D$300,Winback!$K$2:$K$300,$A378),0)</f>
        <v>0</v>
      </c>
      <c r="M378">
        <f>IF(OR($E378=1,$G378=1,SUMIFS(Registros!$J$2:$J$6000,Registros!$B$2:$B$6000,$A378)&gt;0),1,0)</f>
        <v>1</v>
      </c>
      <c r="N378">
        <f>IF($J378&gt;0,1,IF(COUNTIFS(Registros!$A$2:$A$6000,"CS",Registros!$B$2:$B$6000,$A378,Registros!$K$2:$K$6000,"&lt;&gt;")&gt;0,1,0))</f>
        <v>0</v>
      </c>
      <c r="O378" t="str">
        <f t="shared" si="25"/>
        <v>SOLO MÓVIL</v>
      </c>
      <c r="P378" t="str">
        <f t="shared" si="26"/>
        <v>Ofrecer fijo + internet (FLBBTV)</v>
      </c>
      <c r="Q378">
        <f t="shared" si="27"/>
        <v>16.25</v>
      </c>
      <c r="R378" t="str">
        <f>IFERROR(VLOOKUP($A378,Registros!$B$2:$G$6000,6,0),IFERROR(INDEX(Winback!$C$2:$C$300,MATCH($A378,Winback!$K$2:$K$300,0)),""))</f>
        <v>Maria Fernanda</v>
      </c>
      <c r="S378" t="str">
        <f t="shared" si="28"/>
        <v>NP</v>
      </c>
      <c r="T378">
        <f t="shared" si="29"/>
        <v>1</v>
      </c>
    </row>
    <row r="379" spans="1:20" x14ac:dyDescent="0.35">
      <c r="A379" t="s">
        <v>1916</v>
      </c>
      <c r="B379" t="s">
        <v>1917</v>
      </c>
      <c r="C379" t="s">
        <v>1918</v>
      </c>
      <c r="D379" t="s">
        <v>1919</v>
      </c>
      <c r="E379">
        <f>IF(COUNTIFS(Registros!$A$2:$A$6000,"NP",Registros!$B$2:$B$6000,$A379)&gt;0,1,0)</f>
        <v>1</v>
      </c>
      <c r="F379">
        <f>IF($E379=1,SUMIFS(Registros!$F$2:$F$6000,Registros!$A$2:$A$6000,"NP",Registros!$B$2:$B$6000,$A379),0)</f>
        <v>120</v>
      </c>
      <c r="G379">
        <f>IF(COUNTIFS(Registros!$A$2:$A$6000,"MOV",Registros!$B$2:$B$6000,$A379)&gt;0,1,0)</f>
        <v>0</v>
      </c>
      <c r="H379">
        <f>IF($G379=1,SUMIFS(Registros!$F$2:$F$6000,Registros!$A$2:$A$6000,"MOV",Registros!$B$2:$B$6000,$A379),0)</f>
        <v>0</v>
      </c>
      <c r="I379">
        <f>IF(COUNTIFS(Registros!$A$2:$A$6000,"CS",Registros!$B$2:$B$6000,$A379)&gt;0,1,0)</f>
        <v>0</v>
      </c>
      <c r="J379">
        <f>IF($I379=1,SUMIFS(Registros!$I$2:$I$6000,Registros!$A$2:$A$6000,"CS",Registros!$B$2:$B$6000,$A379),0)</f>
        <v>0</v>
      </c>
      <c r="K379">
        <f>IF(COUNTIFS(Winback!$K$2:$K$300,$A379)&gt;0,1,0)</f>
        <v>0</v>
      </c>
      <c r="L379">
        <f>IF(AND($K379=1,LEFT($A379,3)="WB-"),SUMIFS(Winback!$D$2:$D$300,Winback!$K$2:$K$300,$A379),0)</f>
        <v>0</v>
      </c>
      <c r="M379">
        <f>IF(OR($E379=1,$G379=1,SUMIFS(Registros!$J$2:$J$6000,Registros!$B$2:$B$6000,$A379)&gt;0),1,0)</f>
        <v>1</v>
      </c>
      <c r="N379">
        <f>IF($J379&gt;0,1,IF(COUNTIFS(Registros!$A$2:$A$6000,"CS",Registros!$B$2:$B$6000,$A379,Registros!$K$2:$K$6000,"&lt;&gt;")&gt;0,1,0))</f>
        <v>0</v>
      </c>
      <c r="O379" t="str">
        <f t="shared" si="25"/>
        <v>SOLO MÓVIL</v>
      </c>
      <c r="P379" t="str">
        <f t="shared" si="26"/>
        <v>Ofrecer fijo + internet (FLBBTV)</v>
      </c>
      <c r="Q379">
        <f t="shared" si="27"/>
        <v>120</v>
      </c>
      <c r="R379" t="str">
        <f>IFERROR(VLOOKUP($A379,Registros!$B$2:$G$6000,6,0),IFERROR(INDEX(Winback!$C$2:$C$300,MATCH($A379,Winback!$K$2:$K$300,0)),""))</f>
        <v>Yarelis Tulloch</v>
      </c>
      <c r="S379" t="str">
        <f t="shared" si="28"/>
        <v>NP</v>
      </c>
      <c r="T379">
        <f t="shared" si="29"/>
        <v>1</v>
      </c>
    </row>
    <row r="380" spans="1:20" x14ac:dyDescent="0.35">
      <c r="A380" t="s">
        <v>1921</v>
      </c>
      <c r="B380" t="s">
        <v>1922</v>
      </c>
      <c r="C380" t="s">
        <v>1923</v>
      </c>
      <c r="D380" t="s">
        <v>1924</v>
      </c>
      <c r="E380">
        <f>IF(COUNTIFS(Registros!$A$2:$A$6000,"NP",Registros!$B$2:$B$6000,$A380)&gt;0,1,0)</f>
        <v>1</v>
      </c>
      <c r="F380">
        <f>IF($E380=1,SUMIFS(Registros!$F$2:$F$6000,Registros!$A$2:$A$6000,"NP",Registros!$B$2:$B$6000,$A380),0)</f>
        <v>26.75</v>
      </c>
      <c r="G380">
        <f>IF(COUNTIFS(Registros!$A$2:$A$6000,"MOV",Registros!$B$2:$B$6000,$A380)&gt;0,1,0)</f>
        <v>0</v>
      </c>
      <c r="H380">
        <f>IF($G380=1,SUMIFS(Registros!$F$2:$F$6000,Registros!$A$2:$A$6000,"MOV",Registros!$B$2:$B$6000,$A380),0)</f>
        <v>0</v>
      </c>
      <c r="I380">
        <f>IF(COUNTIFS(Registros!$A$2:$A$6000,"CS",Registros!$B$2:$B$6000,$A380)&gt;0,1,0)</f>
        <v>0</v>
      </c>
      <c r="J380">
        <f>IF($I380=1,SUMIFS(Registros!$I$2:$I$6000,Registros!$A$2:$A$6000,"CS",Registros!$B$2:$B$6000,$A380),0)</f>
        <v>0</v>
      </c>
      <c r="K380">
        <f>IF(COUNTIFS(Winback!$K$2:$K$300,$A380)&gt;0,1,0)</f>
        <v>0</v>
      </c>
      <c r="L380">
        <f>IF(AND($K380=1,LEFT($A380,3)="WB-"),SUMIFS(Winback!$D$2:$D$300,Winback!$K$2:$K$300,$A380),0)</f>
        <v>0</v>
      </c>
      <c r="M380">
        <f>IF(OR($E380=1,$G380=1,SUMIFS(Registros!$J$2:$J$6000,Registros!$B$2:$B$6000,$A380)&gt;0),1,0)</f>
        <v>1</v>
      </c>
      <c r="N380">
        <f>IF($J380&gt;0,1,IF(COUNTIFS(Registros!$A$2:$A$6000,"CS",Registros!$B$2:$B$6000,$A380,Registros!$K$2:$K$6000,"&lt;&gt;")&gt;0,1,0))</f>
        <v>0</v>
      </c>
      <c r="O380" t="str">
        <f t="shared" si="25"/>
        <v>SOLO MÓVIL</v>
      </c>
      <c r="P380" t="str">
        <f t="shared" si="26"/>
        <v>Ofrecer fijo + internet (FLBBTV)</v>
      </c>
      <c r="Q380">
        <f t="shared" si="27"/>
        <v>26.75</v>
      </c>
      <c r="R380" t="str">
        <f>IFERROR(VLOOKUP($A380,Registros!$B$2:$G$6000,6,0),IFERROR(INDEX(Winback!$C$2:$C$300,MATCH($A380,Winback!$K$2:$K$300,0)),""))</f>
        <v>Abril Aparicio</v>
      </c>
      <c r="S380" t="str">
        <f t="shared" si="28"/>
        <v>NP</v>
      </c>
      <c r="T380">
        <f t="shared" si="29"/>
        <v>1</v>
      </c>
    </row>
    <row r="381" spans="1:20" x14ac:dyDescent="0.35">
      <c r="A381" t="s">
        <v>1926</v>
      </c>
      <c r="B381" t="s">
        <v>1927</v>
      </c>
      <c r="C381" t="s">
        <v>1928</v>
      </c>
      <c r="D381" t="s">
        <v>1929</v>
      </c>
      <c r="E381">
        <f>IF(COUNTIFS(Registros!$A$2:$A$6000,"NP",Registros!$B$2:$B$6000,$A381)&gt;0,1,0)</f>
        <v>1</v>
      </c>
      <c r="F381">
        <f>IF($E381=1,SUMIFS(Registros!$F$2:$F$6000,Registros!$A$2:$A$6000,"NP",Registros!$B$2:$B$6000,$A381),0)</f>
        <v>44</v>
      </c>
      <c r="G381">
        <f>IF(COUNTIFS(Registros!$A$2:$A$6000,"MOV",Registros!$B$2:$B$6000,$A381)&gt;0,1,0)</f>
        <v>0</v>
      </c>
      <c r="H381">
        <f>IF($G381=1,SUMIFS(Registros!$F$2:$F$6000,Registros!$A$2:$A$6000,"MOV",Registros!$B$2:$B$6000,$A381),0)</f>
        <v>0</v>
      </c>
      <c r="I381">
        <f>IF(COUNTIFS(Registros!$A$2:$A$6000,"CS",Registros!$B$2:$B$6000,$A381)&gt;0,1,0)</f>
        <v>0</v>
      </c>
      <c r="J381">
        <f>IF($I381=1,SUMIFS(Registros!$I$2:$I$6000,Registros!$A$2:$A$6000,"CS",Registros!$B$2:$B$6000,$A381),0)</f>
        <v>0</v>
      </c>
      <c r="K381">
        <f>IF(COUNTIFS(Winback!$K$2:$K$300,$A381)&gt;0,1,0)</f>
        <v>0</v>
      </c>
      <c r="L381">
        <f>IF(AND($K381=1,LEFT($A381,3)="WB-"),SUMIFS(Winback!$D$2:$D$300,Winback!$K$2:$K$300,$A381),0)</f>
        <v>0</v>
      </c>
      <c r="M381">
        <f>IF(OR($E381=1,$G381=1,SUMIFS(Registros!$J$2:$J$6000,Registros!$B$2:$B$6000,$A381)&gt;0),1,0)</f>
        <v>1</v>
      </c>
      <c r="N381">
        <f>IF($J381&gt;0,1,IF(COUNTIFS(Registros!$A$2:$A$6000,"CS",Registros!$B$2:$B$6000,$A381,Registros!$K$2:$K$6000,"&lt;&gt;")&gt;0,1,0))</f>
        <v>0</v>
      </c>
      <c r="O381" t="str">
        <f t="shared" si="25"/>
        <v>SOLO MÓVIL</v>
      </c>
      <c r="P381" t="str">
        <f t="shared" si="26"/>
        <v>Ofrecer fijo + internet (FLBBTV)</v>
      </c>
      <c r="Q381">
        <f t="shared" si="27"/>
        <v>44</v>
      </c>
      <c r="R381" t="str">
        <f>IFERROR(VLOOKUP($A381,Registros!$B$2:$G$6000,6,0),IFERROR(INDEX(Winback!$C$2:$C$300,MATCH($A381,Winback!$K$2:$K$300,0)),""))</f>
        <v>Yariela Galarce</v>
      </c>
      <c r="S381" t="str">
        <f t="shared" si="28"/>
        <v>NP</v>
      </c>
      <c r="T381">
        <f t="shared" si="29"/>
        <v>1</v>
      </c>
    </row>
    <row r="382" spans="1:20" x14ac:dyDescent="0.35">
      <c r="A382" t="s">
        <v>1931</v>
      </c>
      <c r="B382" t="s">
        <v>1932</v>
      </c>
      <c r="C382" t="s">
        <v>1933</v>
      </c>
      <c r="D382" t="s">
        <v>1934</v>
      </c>
      <c r="E382">
        <f>IF(COUNTIFS(Registros!$A$2:$A$6000,"NP",Registros!$B$2:$B$6000,$A382)&gt;0,1,0)</f>
        <v>1</v>
      </c>
      <c r="F382">
        <f>IF($E382=1,SUMIFS(Registros!$F$2:$F$6000,Registros!$A$2:$A$6000,"NP",Registros!$B$2:$B$6000,$A382),0)</f>
        <v>82</v>
      </c>
      <c r="G382">
        <f>IF(COUNTIFS(Registros!$A$2:$A$6000,"MOV",Registros!$B$2:$B$6000,$A382)&gt;0,1,0)</f>
        <v>0</v>
      </c>
      <c r="H382">
        <f>IF($G382=1,SUMIFS(Registros!$F$2:$F$6000,Registros!$A$2:$A$6000,"MOV",Registros!$B$2:$B$6000,$A382),0)</f>
        <v>0</v>
      </c>
      <c r="I382">
        <f>IF(COUNTIFS(Registros!$A$2:$A$6000,"CS",Registros!$B$2:$B$6000,$A382)&gt;0,1,0)</f>
        <v>0</v>
      </c>
      <c r="J382">
        <f>IF($I382=1,SUMIFS(Registros!$I$2:$I$6000,Registros!$A$2:$A$6000,"CS",Registros!$B$2:$B$6000,$A382),0)</f>
        <v>0</v>
      </c>
      <c r="K382">
        <f>IF(COUNTIFS(Winback!$K$2:$K$300,$A382)&gt;0,1,0)</f>
        <v>0</v>
      </c>
      <c r="L382">
        <f>IF(AND($K382=1,LEFT($A382,3)="WB-"),SUMIFS(Winback!$D$2:$D$300,Winback!$K$2:$K$300,$A382),0)</f>
        <v>0</v>
      </c>
      <c r="M382">
        <f>IF(OR($E382=1,$G382=1,SUMIFS(Registros!$J$2:$J$6000,Registros!$B$2:$B$6000,$A382)&gt;0),1,0)</f>
        <v>1</v>
      </c>
      <c r="N382">
        <f>IF($J382&gt;0,1,IF(COUNTIFS(Registros!$A$2:$A$6000,"CS",Registros!$B$2:$B$6000,$A382,Registros!$K$2:$K$6000,"&lt;&gt;")&gt;0,1,0))</f>
        <v>0</v>
      </c>
      <c r="O382" t="str">
        <f t="shared" si="25"/>
        <v>SOLO MÓVIL</v>
      </c>
      <c r="P382" t="str">
        <f t="shared" si="26"/>
        <v>Ofrecer fijo + internet (FLBBTV)</v>
      </c>
      <c r="Q382">
        <f t="shared" si="27"/>
        <v>82</v>
      </c>
      <c r="R382" t="str">
        <f>IFERROR(VLOOKUP($A382,Registros!$B$2:$G$6000,6,0),IFERROR(INDEX(Winback!$C$2:$C$300,MATCH($A382,Winback!$K$2:$K$300,0)),""))</f>
        <v>Nailyn Martinez</v>
      </c>
      <c r="S382" t="str">
        <f t="shared" si="28"/>
        <v>NP</v>
      </c>
      <c r="T382">
        <f t="shared" si="29"/>
        <v>1</v>
      </c>
    </row>
    <row r="383" spans="1:20" x14ac:dyDescent="0.35">
      <c r="A383" t="s">
        <v>1936</v>
      </c>
      <c r="B383" t="s">
        <v>1937</v>
      </c>
      <c r="C383" t="s">
        <v>1938</v>
      </c>
      <c r="D383" t="s">
        <v>1939</v>
      </c>
      <c r="E383">
        <f>IF(COUNTIFS(Registros!$A$2:$A$6000,"NP",Registros!$B$2:$B$6000,$A383)&gt;0,1,0)</f>
        <v>1</v>
      </c>
      <c r="F383">
        <f>IF($E383=1,SUMIFS(Registros!$F$2:$F$6000,Registros!$A$2:$A$6000,"NP",Registros!$B$2:$B$6000,$A383),0)</f>
        <v>15</v>
      </c>
      <c r="G383">
        <f>IF(COUNTIFS(Registros!$A$2:$A$6000,"MOV",Registros!$B$2:$B$6000,$A383)&gt;0,1,0)</f>
        <v>0</v>
      </c>
      <c r="H383">
        <f>IF($G383=1,SUMIFS(Registros!$F$2:$F$6000,Registros!$A$2:$A$6000,"MOV",Registros!$B$2:$B$6000,$A383),0)</f>
        <v>0</v>
      </c>
      <c r="I383">
        <f>IF(COUNTIFS(Registros!$A$2:$A$6000,"CS",Registros!$B$2:$B$6000,$A383)&gt;0,1,0)</f>
        <v>0</v>
      </c>
      <c r="J383">
        <f>IF($I383=1,SUMIFS(Registros!$I$2:$I$6000,Registros!$A$2:$A$6000,"CS",Registros!$B$2:$B$6000,$A383),0)</f>
        <v>0</v>
      </c>
      <c r="K383">
        <f>IF(COUNTIFS(Winback!$K$2:$K$300,$A383)&gt;0,1,0)</f>
        <v>0</v>
      </c>
      <c r="L383">
        <f>IF(AND($K383=1,LEFT($A383,3)="WB-"),SUMIFS(Winback!$D$2:$D$300,Winback!$K$2:$K$300,$A383),0)</f>
        <v>0</v>
      </c>
      <c r="M383">
        <f>IF(OR($E383=1,$G383=1,SUMIFS(Registros!$J$2:$J$6000,Registros!$B$2:$B$6000,$A383)&gt;0),1,0)</f>
        <v>1</v>
      </c>
      <c r="N383">
        <f>IF($J383&gt;0,1,IF(COUNTIFS(Registros!$A$2:$A$6000,"CS",Registros!$B$2:$B$6000,$A383,Registros!$K$2:$K$6000,"&lt;&gt;")&gt;0,1,0))</f>
        <v>0</v>
      </c>
      <c r="O383" t="str">
        <f t="shared" si="25"/>
        <v>SOLO MÓVIL</v>
      </c>
      <c r="P383" t="str">
        <f t="shared" si="26"/>
        <v>Ofrecer fijo + internet (FLBBTV)</v>
      </c>
      <c r="Q383">
        <f t="shared" si="27"/>
        <v>15</v>
      </c>
      <c r="R383" t="str">
        <f>IFERROR(VLOOKUP($A383,Registros!$B$2:$G$6000,6,0),IFERROR(INDEX(Winback!$C$2:$C$300,MATCH($A383,Winback!$K$2:$K$300,0)),""))</f>
        <v>Yamali Rodriguez</v>
      </c>
      <c r="S383" t="str">
        <f t="shared" si="28"/>
        <v>NP</v>
      </c>
      <c r="T383">
        <f t="shared" si="29"/>
        <v>1</v>
      </c>
    </row>
    <row r="384" spans="1:20" x14ac:dyDescent="0.35">
      <c r="A384" t="s">
        <v>1941</v>
      </c>
      <c r="B384" t="s">
        <v>1942</v>
      </c>
      <c r="C384" t="s">
        <v>1943</v>
      </c>
      <c r="D384" t="s">
        <v>1944</v>
      </c>
      <c r="E384">
        <f>IF(COUNTIFS(Registros!$A$2:$A$6000,"NP",Registros!$B$2:$B$6000,$A384)&gt;0,1,0)</f>
        <v>1</v>
      </c>
      <c r="F384">
        <f>IF($E384=1,SUMIFS(Registros!$F$2:$F$6000,Registros!$A$2:$A$6000,"NP",Registros!$B$2:$B$6000,$A384),0)</f>
        <v>42</v>
      </c>
      <c r="G384">
        <f>IF(COUNTIFS(Registros!$A$2:$A$6000,"MOV",Registros!$B$2:$B$6000,$A384)&gt;0,1,0)</f>
        <v>0</v>
      </c>
      <c r="H384">
        <f>IF($G384=1,SUMIFS(Registros!$F$2:$F$6000,Registros!$A$2:$A$6000,"MOV",Registros!$B$2:$B$6000,$A384),0)</f>
        <v>0</v>
      </c>
      <c r="I384">
        <f>IF(COUNTIFS(Registros!$A$2:$A$6000,"CS",Registros!$B$2:$B$6000,$A384)&gt;0,1,0)</f>
        <v>0</v>
      </c>
      <c r="J384">
        <f>IF($I384=1,SUMIFS(Registros!$I$2:$I$6000,Registros!$A$2:$A$6000,"CS",Registros!$B$2:$B$6000,$A384),0)</f>
        <v>0</v>
      </c>
      <c r="K384">
        <f>IF(COUNTIFS(Winback!$K$2:$K$300,$A384)&gt;0,1,0)</f>
        <v>0</v>
      </c>
      <c r="L384">
        <f>IF(AND($K384=1,LEFT($A384,3)="WB-"),SUMIFS(Winback!$D$2:$D$300,Winback!$K$2:$K$300,$A384),0)</f>
        <v>0</v>
      </c>
      <c r="M384">
        <f>IF(OR($E384=1,$G384=1,SUMIFS(Registros!$J$2:$J$6000,Registros!$B$2:$B$6000,$A384)&gt;0),1,0)</f>
        <v>1</v>
      </c>
      <c r="N384">
        <f>IF($J384&gt;0,1,IF(COUNTIFS(Registros!$A$2:$A$6000,"CS",Registros!$B$2:$B$6000,$A384,Registros!$K$2:$K$6000,"&lt;&gt;")&gt;0,1,0))</f>
        <v>0</v>
      </c>
      <c r="O384" t="str">
        <f t="shared" si="25"/>
        <v>SOLO MÓVIL</v>
      </c>
      <c r="P384" t="str">
        <f t="shared" si="26"/>
        <v>Ofrecer fijo + internet (FLBBTV)</v>
      </c>
      <c r="Q384">
        <f t="shared" si="27"/>
        <v>42</v>
      </c>
      <c r="R384" t="str">
        <f>IFERROR(VLOOKUP($A384,Registros!$B$2:$G$6000,6,0),IFERROR(INDEX(Winback!$C$2:$C$300,MATCH($A384,Winback!$K$2:$K$300,0)),""))</f>
        <v>Osiris Aguilar</v>
      </c>
      <c r="S384" t="str">
        <f t="shared" si="28"/>
        <v>NP</v>
      </c>
      <c r="T384">
        <f t="shared" si="29"/>
        <v>1</v>
      </c>
    </row>
    <row r="385" spans="1:20" x14ac:dyDescent="0.35">
      <c r="A385" t="s">
        <v>1946</v>
      </c>
      <c r="B385" t="s">
        <v>1947</v>
      </c>
      <c r="C385" t="s">
        <v>1948</v>
      </c>
      <c r="D385" t="s">
        <v>1949</v>
      </c>
      <c r="E385">
        <f>IF(COUNTIFS(Registros!$A$2:$A$6000,"NP",Registros!$B$2:$B$6000,$A385)&gt;0,1,0)</f>
        <v>1</v>
      </c>
      <c r="F385">
        <f>IF($E385=1,SUMIFS(Registros!$F$2:$F$6000,Registros!$A$2:$A$6000,"NP",Registros!$B$2:$B$6000,$A385),0)</f>
        <v>22.75</v>
      </c>
      <c r="G385">
        <f>IF(COUNTIFS(Registros!$A$2:$A$6000,"MOV",Registros!$B$2:$B$6000,$A385)&gt;0,1,0)</f>
        <v>0</v>
      </c>
      <c r="H385">
        <f>IF($G385=1,SUMIFS(Registros!$F$2:$F$6000,Registros!$A$2:$A$6000,"MOV",Registros!$B$2:$B$6000,$A385),0)</f>
        <v>0</v>
      </c>
      <c r="I385">
        <f>IF(COUNTIFS(Registros!$A$2:$A$6000,"CS",Registros!$B$2:$B$6000,$A385)&gt;0,1,0)</f>
        <v>0</v>
      </c>
      <c r="J385">
        <f>IF($I385=1,SUMIFS(Registros!$I$2:$I$6000,Registros!$A$2:$A$6000,"CS",Registros!$B$2:$B$6000,$A385),0)</f>
        <v>0</v>
      </c>
      <c r="K385">
        <f>IF(COUNTIFS(Winback!$K$2:$K$300,$A385)&gt;0,1,0)</f>
        <v>0</v>
      </c>
      <c r="L385">
        <f>IF(AND($K385=1,LEFT($A385,3)="WB-"),SUMIFS(Winback!$D$2:$D$300,Winback!$K$2:$K$300,$A385),0)</f>
        <v>0</v>
      </c>
      <c r="M385">
        <f>IF(OR($E385=1,$G385=1,SUMIFS(Registros!$J$2:$J$6000,Registros!$B$2:$B$6000,$A385)&gt;0),1,0)</f>
        <v>1</v>
      </c>
      <c r="N385">
        <f>IF($J385&gt;0,1,IF(COUNTIFS(Registros!$A$2:$A$6000,"CS",Registros!$B$2:$B$6000,$A385,Registros!$K$2:$K$6000,"&lt;&gt;")&gt;0,1,0))</f>
        <v>0</v>
      </c>
      <c r="O385" t="str">
        <f t="shared" si="25"/>
        <v>SOLO MÓVIL</v>
      </c>
      <c r="P385" t="str">
        <f t="shared" si="26"/>
        <v>Ofrecer fijo + internet (FLBBTV)</v>
      </c>
      <c r="Q385">
        <f t="shared" si="27"/>
        <v>22.75</v>
      </c>
      <c r="R385" t="str">
        <f>IFERROR(VLOOKUP($A385,Registros!$B$2:$G$6000,6,0),IFERROR(INDEX(Winback!$C$2:$C$300,MATCH($A385,Winback!$K$2:$K$300,0)),""))</f>
        <v>Karla Mc Intryre</v>
      </c>
      <c r="S385" t="str">
        <f t="shared" si="28"/>
        <v>NP</v>
      </c>
      <c r="T385">
        <f t="shared" si="29"/>
        <v>1</v>
      </c>
    </row>
    <row r="386" spans="1:20" x14ac:dyDescent="0.35">
      <c r="A386" t="s">
        <v>1951</v>
      </c>
      <c r="B386" t="s">
        <v>1952</v>
      </c>
      <c r="C386" t="s">
        <v>1953</v>
      </c>
      <c r="D386" t="s">
        <v>1954</v>
      </c>
      <c r="E386">
        <f>IF(COUNTIFS(Registros!$A$2:$A$6000,"NP",Registros!$B$2:$B$6000,$A386)&gt;0,1,0)</f>
        <v>1</v>
      </c>
      <c r="F386">
        <f>IF($E386=1,SUMIFS(Registros!$F$2:$F$6000,Registros!$A$2:$A$6000,"NP",Registros!$B$2:$B$6000,$A386),0)</f>
        <v>119.75</v>
      </c>
      <c r="G386">
        <f>IF(COUNTIFS(Registros!$A$2:$A$6000,"MOV",Registros!$B$2:$B$6000,$A386)&gt;0,1,0)</f>
        <v>0</v>
      </c>
      <c r="H386">
        <f>IF($G386=1,SUMIFS(Registros!$F$2:$F$6000,Registros!$A$2:$A$6000,"MOV",Registros!$B$2:$B$6000,$A386),0)</f>
        <v>0</v>
      </c>
      <c r="I386">
        <f>IF(COUNTIFS(Registros!$A$2:$A$6000,"CS",Registros!$B$2:$B$6000,$A386)&gt;0,1,0)</f>
        <v>0</v>
      </c>
      <c r="J386">
        <f>IF($I386=1,SUMIFS(Registros!$I$2:$I$6000,Registros!$A$2:$A$6000,"CS",Registros!$B$2:$B$6000,$A386),0)</f>
        <v>0</v>
      </c>
      <c r="K386">
        <f>IF(COUNTIFS(Winback!$K$2:$K$300,$A386)&gt;0,1,0)</f>
        <v>0</v>
      </c>
      <c r="L386">
        <f>IF(AND($K386=1,LEFT($A386,3)="WB-"),SUMIFS(Winback!$D$2:$D$300,Winback!$K$2:$K$300,$A386),0)</f>
        <v>0</v>
      </c>
      <c r="M386">
        <f>IF(OR($E386=1,$G386=1,SUMIFS(Registros!$J$2:$J$6000,Registros!$B$2:$B$6000,$A386)&gt;0),1,0)</f>
        <v>1</v>
      </c>
      <c r="N386">
        <f>IF($J386&gt;0,1,IF(COUNTIFS(Registros!$A$2:$A$6000,"CS",Registros!$B$2:$B$6000,$A386,Registros!$K$2:$K$6000,"&lt;&gt;")&gt;0,1,0))</f>
        <v>0</v>
      </c>
      <c r="O386" t="str">
        <f t="shared" ref="O386:O449" si="30">IF(AND($K386=1,$E386=0,$G386=0,$I386=0),"WINBACK",IF(AND($M386=1,$N386&gt;0),"CONVERGENTE",IF($M386=1,"SOLO MÓVIL",IF($N386&gt;0,"SOLO FIJO / INTERNET","SIN SERVICIOS"))))</f>
        <v>SOLO MÓVIL</v>
      </c>
      <c r="P386" t="str">
        <f t="shared" ref="P386:P449" si="31">IF($O386="WINBACK","Recuperar (winback)",IF($O386="CONVERGENTE","Upgrade / más líneas",IF($O386="SOLO MÓVIL","Ofrecer fijo + internet (FLBBTV)",IF($O386="SOLO FIJO / INTERNET","Ofrecer línea móvil Nextphone","Oferta completa (móvil + fijo + internet)"))))</f>
        <v>Ofrecer fijo + internet (FLBBTV)</v>
      </c>
      <c r="Q386">
        <f t="shared" ref="Q386:Q449" si="32">$F386+$H386+$L386</f>
        <v>119.75</v>
      </c>
      <c r="R386" t="str">
        <f>IFERROR(VLOOKUP($A386,Registros!$B$2:$G$6000,6,0),IFERROR(INDEX(Winback!$C$2:$C$300,MATCH($A386,Winback!$K$2:$K$300,0)),""))</f>
        <v>Solanye Acuña</v>
      </c>
      <c r="S386" t="str">
        <f t="shared" ref="S386:S449" si="33">IF($E386=1,"NP","")&amp;IF($G386=1,"+MOV","")&amp;IF($I386=1,"+CS","")&amp;IF($K386=1,"+WB","")</f>
        <v>NP</v>
      </c>
      <c r="T386">
        <f t="shared" ref="T386:T449" si="34">$E386+$G386+$I386+$K386</f>
        <v>1</v>
      </c>
    </row>
    <row r="387" spans="1:20" x14ac:dyDescent="0.35">
      <c r="A387" t="s">
        <v>1956</v>
      </c>
      <c r="B387" t="s">
        <v>1957</v>
      </c>
      <c r="C387" t="s">
        <v>1958</v>
      </c>
      <c r="D387" t="s">
        <v>1959</v>
      </c>
      <c r="E387">
        <f>IF(COUNTIFS(Registros!$A$2:$A$6000,"NP",Registros!$B$2:$B$6000,$A387)&gt;0,1,0)</f>
        <v>1</v>
      </c>
      <c r="F387">
        <f>IF($E387=1,SUMIFS(Registros!$F$2:$F$6000,Registros!$A$2:$A$6000,"NP",Registros!$B$2:$B$6000,$A387),0)</f>
        <v>28.75</v>
      </c>
      <c r="G387">
        <f>IF(COUNTIFS(Registros!$A$2:$A$6000,"MOV",Registros!$B$2:$B$6000,$A387)&gt;0,1,0)</f>
        <v>0</v>
      </c>
      <c r="H387">
        <f>IF($G387=1,SUMIFS(Registros!$F$2:$F$6000,Registros!$A$2:$A$6000,"MOV",Registros!$B$2:$B$6000,$A387),0)</f>
        <v>0</v>
      </c>
      <c r="I387">
        <f>IF(COUNTIFS(Registros!$A$2:$A$6000,"CS",Registros!$B$2:$B$6000,$A387)&gt;0,1,0)</f>
        <v>0</v>
      </c>
      <c r="J387">
        <f>IF($I387=1,SUMIFS(Registros!$I$2:$I$6000,Registros!$A$2:$A$6000,"CS",Registros!$B$2:$B$6000,$A387),0)</f>
        <v>0</v>
      </c>
      <c r="K387">
        <f>IF(COUNTIFS(Winback!$K$2:$K$300,$A387)&gt;0,1,0)</f>
        <v>0</v>
      </c>
      <c r="L387">
        <f>IF(AND($K387=1,LEFT($A387,3)="WB-"),SUMIFS(Winback!$D$2:$D$300,Winback!$K$2:$K$300,$A387),0)</f>
        <v>0</v>
      </c>
      <c r="M387">
        <f>IF(OR($E387=1,$G387=1,SUMIFS(Registros!$J$2:$J$6000,Registros!$B$2:$B$6000,$A387)&gt;0),1,0)</f>
        <v>1</v>
      </c>
      <c r="N387">
        <f>IF($J387&gt;0,1,IF(COUNTIFS(Registros!$A$2:$A$6000,"CS",Registros!$B$2:$B$6000,$A387,Registros!$K$2:$K$6000,"&lt;&gt;")&gt;0,1,0))</f>
        <v>0</v>
      </c>
      <c r="O387" t="str">
        <f t="shared" si="30"/>
        <v>SOLO MÓVIL</v>
      </c>
      <c r="P387" t="str">
        <f t="shared" si="31"/>
        <v>Ofrecer fijo + internet (FLBBTV)</v>
      </c>
      <c r="Q387">
        <f t="shared" si="32"/>
        <v>28.75</v>
      </c>
      <c r="R387" t="str">
        <f>IFERROR(VLOOKUP($A387,Registros!$B$2:$G$6000,6,0),IFERROR(INDEX(Winback!$C$2:$C$300,MATCH($A387,Winback!$K$2:$K$300,0)),""))</f>
        <v>Michelle Zambrano</v>
      </c>
      <c r="S387" t="str">
        <f t="shared" si="33"/>
        <v>NP</v>
      </c>
      <c r="T387">
        <f t="shared" si="34"/>
        <v>1</v>
      </c>
    </row>
    <row r="388" spans="1:20" x14ac:dyDescent="0.35">
      <c r="A388" t="s">
        <v>1961</v>
      </c>
      <c r="B388" t="s">
        <v>1962</v>
      </c>
      <c r="C388" t="s">
        <v>1963</v>
      </c>
      <c r="D388" t="s">
        <v>1964</v>
      </c>
      <c r="E388">
        <f>IF(COUNTIFS(Registros!$A$2:$A$6000,"NP",Registros!$B$2:$B$6000,$A388)&gt;0,1,0)</f>
        <v>1</v>
      </c>
      <c r="F388">
        <f>IF($E388=1,SUMIFS(Registros!$F$2:$F$6000,Registros!$A$2:$A$6000,"NP",Registros!$B$2:$B$6000,$A388),0)</f>
        <v>116.5</v>
      </c>
      <c r="G388">
        <f>IF(COUNTIFS(Registros!$A$2:$A$6000,"MOV",Registros!$B$2:$B$6000,$A388)&gt;0,1,0)</f>
        <v>0</v>
      </c>
      <c r="H388">
        <f>IF($G388=1,SUMIFS(Registros!$F$2:$F$6000,Registros!$A$2:$A$6000,"MOV",Registros!$B$2:$B$6000,$A388),0)</f>
        <v>0</v>
      </c>
      <c r="I388">
        <f>IF(COUNTIFS(Registros!$A$2:$A$6000,"CS",Registros!$B$2:$B$6000,$A388)&gt;0,1,0)</f>
        <v>0</v>
      </c>
      <c r="J388">
        <f>IF($I388=1,SUMIFS(Registros!$I$2:$I$6000,Registros!$A$2:$A$6000,"CS",Registros!$B$2:$B$6000,$A388),0)</f>
        <v>0</v>
      </c>
      <c r="K388">
        <f>IF(COUNTIFS(Winback!$K$2:$K$300,$A388)&gt;0,1,0)</f>
        <v>0</v>
      </c>
      <c r="L388">
        <f>IF(AND($K388=1,LEFT($A388,3)="WB-"),SUMIFS(Winback!$D$2:$D$300,Winback!$K$2:$K$300,$A388),0)</f>
        <v>0</v>
      </c>
      <c r="M388">
        <f>IF(OR($E388=1,$G388=1,SUMIFS(Registros!$J$2:$J$6000,Registros!$B$2:$B$6000,$A388)&gt;0),1,0)</f>
        <v>1</v>
      </c>
      <c r="N388">
        <f>IF($J388&gt;0,1,IF(COUNTIFS(Registros!$A$2:$A$6000,"CS",Registros!$B$2:$B$6000,$A388,Registros!$K$2:$K$6000,"&lt;&gt;")&gt;0,1,0))</f>
        <v>0</v>
      </c>
      <c r="O388" t="str">
        <f t="shared" si="30"/>
        <v>SOLO MÓVIL</v>
      </c>
      <c r="P388" t="str">
        <f t="shared" si="31"/>
        <v>Ofrecer fijo + internet (FLBBTV)</v>
      </c>
      <c r="Q388">
        <f t="shared" si="32"/>
        <v>116.5</v>
      </c>
      <c r="R388" t="str">
        <f>IFERROR(VLOOKUP($A388,Registros!$B$2:$G$6000,6,0),IFERROR(INDEX(Winback!$C$2:$C$300,MATCH($A388,Winback!$K$2:$K$300,0)),""))</f>
        <v>Ines Lizbeth Trujillo</v>
      </c>
      <c r="S388" t="str">
        <f t="shared" si="33"/>
        <v>NP</v>
      </c>
      <c r="T388">
        <f t="shared" si="34"/>
        <v>1</v>
      </c>
    </row>
    <row r="389" spans="1:20" x14ac:dyDescent="0.35">
      <c r="A389" t="s">
        <v>1966</v>
      </c>
      <c r="B389" t="s">
        <v>1967</v>
      </c>
      <c r="C389" t="s">
        <v>1968</v>
      </c>
      <c r="D389" t="s">
        <v>1969</v>
      </c>
      <c r="E389">
        <f>IF(COUNTIFS(Registros!$A$2:$A$6000,"NP",Registros!$B$2:$B$6000,$A389)&gt;0,1,0)</f>
        <v>1</v>
      </c>
      <c r="F389">
        <f>IF($E389=1,SUMIFS(Registros!$F$2:$F$6000,Registros!$A$2:$A$6000,"NP",Registros!$B$2:$B$6000,$A389),0)</f>
        <v>20.75</v>
      </c>
      <c r="G389">
        <f>IF(COUNTIFS(Registros!$A$2:$A$6000,"MOV",Registros!$B$2:$B$6000,$A389)&gt;0,1,0)</f>
        <v>0</v>
      </c>
      <c r="H389">
        <f>IF($G389=1,SUMIFS(Registros!$F$2:$F$6000,Registros!$A$2:$A$6000,"MOV",Registros!$B$2:$B$6000,$A389),0)</f>
        <v>0</v>
      </c>
      <c r="I389">
        <f>IF(COUNTIFS(Registros!$A$2:$A$6000,"CS",Registros!$B$2:$B$6000,$A389)&gt;0,1,0)</f>
        <v>0</v>
      </c>
      <c r="J389">
        <f>IF($I389=1,SUMIFS(Registros!$I$2:$I$6000,Registros!$A$2:$A$6000,"CS",Registros!$B$2:$B$6000,$A389),0)</f>
        <v>0</v>
      </c>
      <c r="K389">
        <f>IF(COUNTIFS(Winback!$K$2:$K$300,$A389)&gt;0,1,0)</f>
        <v>0</v>
      </c>
      <c r="L389">
        <f>IF(AND($K389=1,LEFT($A389,3)="WB-"),SUMIFS(Winback!$D$2:$D$300,Winback!$K$2:$K$300,$A389),0)</f>
        <v>0</v>
      </c>
      <c r="M389">
        <f>IF(OR($E389=1,$G389=1,SUMIFS(Registros!$J$2:$J$6000,Registros!$B$2:$B$6000,$A389)&gt;0),1,0)</f>
        <v>1</v>
      </c>
      <c r="N389">
        <f>IF($J389&gt;0,1,IF(COUNTIFS(Registros!$A$2:$A$6000,"CS",Registros!$B$2:$B$6000,$A389,Registros!$K$2:$K$6000,"&lt;&gt;")&gt;0,1,0))</f>
        <v>0</v>
      </c>
      <c r="O389" t="str">
        <f t="shared" si="30"/>
        <v>SOLO MÓVIL</v>
      </c>
      <c r="P389" t="str">
        <f t="shared" si="31"/>
        <v>Ofrecer fijo + internet (FLBBTV)</v>
      </c>
      <c r="Q389">
        <f t="shared" si="32"/>
        <v>20.75</v>
      </c>
      <c r="R389" t="str">
        <f>IFERROR(VLOOKUP($A389,Registros!$B$2:$G$6000,6,0),IFERROR(INDEX(Winback!$C$2:$C$300,MATCH($A389,Winback!$K$2:$K$300,0)),""))</f>
        <v>Alejandra Mabel Hawkins</v>
      </c>
      <c r="S389" t="str">
        <f t="shared" si="33"/>
        <v>NP</v>
      </c>
      <c r="T389">
        <f t="shared" si="34"/>
        <v>1</v>
      </c>
    </row>
    <row r="390" spans="1:20" x14ac:dyDescent="0.35">
      <c r="A390" t="s">
        <v>1971</v>
      </c>
      <c r="B390" t="s">
        <v>1972</v>
      </c>
      <c r="C390" t="s">
        <v>1973</v>
      </c>
      <c r="D390" t="s">
        <v>1974</v>
      </c>
      <c r="E390">
        <f>IF(COUNTIFS(Registros!$A$2:$A$6000,"NP",Registros!$B$2:$B$6000,$A390)&gt;0,1,0)</f>
        <v>1</v>
      </c>
      <c r="F390">
        <f>IF($E390=1,SUMIFS(Registros!$F$2:$F$6000,Registros!$A$2:$A$6000,"NP",Registros!$B$2:$B$6000,$A390),0)</f>
        <v>20.75</v>
      </c>
      <c r="G390">
        <f>IF(COUNTIFS(Registros!$A$2:$A$6000,"MOV",Registros!$B$2:$B$6000,$A390)&gt;0,1,0)</f>
        <v>0</v>
      </c>
      <c r="H390">
        <f>IF($G390=1,SUMIFS(Registros!$F$2:$F$6000,Registros!$A$2:$A$6000,"MOV",Registros!$B$2:$B$6000,$A390),0)</f>
        <v>0</v>
      </c>
      <c r="I390">
        <f>IF(COUNTIFS(Registros!$A$2:$A$6000,"CS",Registros!$B$2:$B$6000,$A390)&gt;0,1,0)</f>
        <v>0</v>
      </c>
      <c r="J390">
        <f>IF($I390=1,SUMIFS(Registros!$I$2:$I$6000,Registros!$A$2:$A$6000,"CS",Registros!$B$2:$B$6000,$A390),0)</f>
        <v>0</v>
      </c>
      <c r="K390">
        <f>IF(COUNTIFS(Winback!$K$2:$K$300,$A390)&gt;0,1,0)</f>
        <v>0</v>
      </c>
      <c r="L390">
        <f>IF(AND($K390=1,LEFT($A390,3)="WB-"),SUMIFS(Winback!$D$2:$D$300,Winback!$K$2:$K$300,$A390),0)</f>
        <v>0</v>
      </c>
      <c r="M390">
        <f>IF(OR($E390=1,$G390=1,SUMIFS(Registros!$J$2:$J$6000,Registros!$B$2:$B$6000,$A390)&gt;0),1,0)</f>
        <v>1</v>
      </c>
      <c r="N390">
        <f>IF($J390&gt;0,1,IF(COUNTIFS(Registros!$A$2:$A$6000,"CS",Registros!$B$2:$B$6000,$A390,Registros!$K$2:$K$6000,"&lt;&gt;")&gt;0,1,0))</f>
        <v>0</v>
      </c>
      <c r="O390" t="str">
        <f t="shared" si="30"/>
        <v>SOLO MÓVIL</v>
      </c>
      <c r="P390" t="str">
        <f t="shared" si="31"/>
        <v>Ofrecer fijo + internet (FLBBTV)</v>
      </c>
      <c r="Q390">
        <f t="shared" si="32"/>
        <v>20.75</v>
      </c>
      <c r="R390" t="str">
        <f>IFERROR(VLOOKUP($A390,Registros!$B$2:$G$6000,6,0),IFERROR(INDEX(Winback!$C$2:$C$300,MATCH($A390,Winback!$K$2:$K$300,0)),""))</f>
        <v>Maria Fernanda</v>
      </c>
      <c r="S390" t="str">
        <f t="shared" si="33"/>
        <v>NP</v>
      </c>
      <c r="T390">
        <f t="shared" si="34"/>
        <v>1</v>
      </c>
    </row>
    <row r="391" spans="1:20" x14ac:dyDescent="0.35">
      <c r="A391" t="s">
        <v>1976</v>
      </c>
      <c r="B391" t="s">
        <v>1977</v>
      </c>
      <c r="C391" t="s">
        <v>1978</v>
      </c>
      <c r="D391" t="s">
        <v>1979</v>
      </c>
      <c r="E391">
        <f>IF(COUNTIFS(Registros!$A$2:$A$6000,"NP",Registros!$B$2:$B$6000,$A391)&gt;0,1,0)</f>
        <v>1</v>
      </c>
      <c r="F391">
        <f>IF($E391=1,SUMIFS(Registros!$F$2:$F$6000,Registros!$A$2:$A$6000,"NP",Registros!$B$2:$B$6000,$A391),0)</f>
        <v>28</v>
      </c>
      <c r="G391">
        <f>IF(COUNTIFS(Registros!$A$2:$A$6000,"MOV",Registros!$B$2:$B$6000,$A391)&gt;0,1,0)</f>
        <v>0</v>
      </c>
      <c r="H391">
        <f>IF($G391=1,SUMIFS(Registros!$F$2:$F$6000,Registros!$A$2:$A$6000,"MOV",Registros!$B$2:$B$6000,$A391),0)</f>
        <v>0</v>
      </c>
      <c r="I391">
        <f>IF(COUNTIFS(Registros!$A$2:$A$6000,"CS",Registros!$B$2:$B$6000,$A391)&gt;0,1,0)</f>
        <v>0</v>
      </c>
      <c r="J391">
        <f>IF($I391=1,SUMIFS(Registros!$I$2:$I$6000,Registros!$A$2:$A$6000,"CS",Registros!$B$2:$B$6000,$A391),0)</f>
        <v>0</v>
      </c>
      <c r="K391">
        <f>IF(COUNTIFS(Winback!$K$2:$K$300,$A391)&gt;0,1,0)</f>
        <v>0</v>
      </c>
      <c r="L391">
        <f>IF(AND($K391=1,LEFT($A391,3)="WB-"),SUMIFS(Winback!$D$2:$D$300,Winback!$K$2:$K$300,$A391),0)</f>
        <v>0</v>
      </c>
      <c r="M391">
        <f>IF(OR($E391=1,$G391=1,SUMIFS(Registros!$J$2:$J$6000,Registros!$B$2:$B$6000,$A391)&gt;0),1,0)</f>
        <v>1</v>
      </c>
      <c r="N391">
        <f>IF($J391&gt;0,1,IF(COUNTIFS(Registros!$A$2:$A$6000,"CS",Registros!$B$2:$B$6000,$A391,Registros!$K$2:$K$6000,"&lt;&gt;")&gt;0,1,0))</f>
        <v>0</v>
      </c>
      <c r="O391" t="str">
        <f t="shared" si="30"/>
        <v>SOLO MÓVIL</v>
      </c>
      <c r="P391" t="str">
        <f t="shared" si="31"/>
        <v>Ofrecer fijo + internet (FLBBTV)</v>
      </c>
      <c r="Q391">
        <f t="shared" si="32"/>
        <v>28</v>
      </c>
      <c r="R391" t="str">
        <f>IFERROR(VLOOKUP($A391,Registros!$B$2:$G$6000,6,0),IFERROR(INDEX(Winback!$C$2:$C$300,MATCH($A391,Winback!$K$2:$K$300,0)),""))</f>
        <v>Yarelis Tulloch</v>
      </c>
      <c r="S391" t="str">
        <f t="shared" si="33"/>
        <v>NP</v>
      </c>
      <c r="T391">
        <f t="shared" si="34"/>
        <v>1</v>
      </c>
    </row>
    <row r="392" spans="1:20" x14ac:dyDescent="0.35">
      <c r="A392" t="s">
        <v>1981</v>
      </c>
      <c r="B392" t="s">
        <v>1982</v>
      </c>
      <c r="C392" t="s">
        <v>1983</v>
      </c>
      <c r="D392" t="s">
        <v>1984</v>
      </c>
      <c r="E392">
        <f>IF(COUNTIFS(Registros!$A$2:$A$6000,"NP",Registros!$B$2:$B$6000,$A392)&gt;0,1,0)</f>
        <v>1</v>
      </c>
      <c r="F392">
        <f>IF($E392=1,SUMIFS(Registros!$F$2:$F$6000,Registros!$A$2:$A$6000,"NP",Registros!$B$2:$B$6000,$A392),0)</f>
        <v>28.23</v>
      </c>
      <c r="G392">
        <f>IF(COUNTIFS(Registros!$A$2:$A$6000,"MOV",Registros!$B$2:$B$6000,$A392)&gt;0,1,0)</f>
        <v>0</v>
      </c>
      <c r="H392">
        <f>IF($G392=1,SUMIFS(Registros!$F$2:$F$6000,Registros!$A$2:$A$6000,"MOV",Registros!$B$2:$B$6000,$A392),0)</f>
        <v>0</v>
      </c>
      <c r="I392">
        <f>IF(COUNTIFS(Registros!$A$2:$A$6000,"CS",Registros!$B$2:$B$6000,$A392)&gt;0,1,0)</f>
        <v>0</v>
      </c>
      <c r="J392">
        <f>IF($I392=1,SUMIFS(Registros!$I$2:$I$6000,Registros!$A$2:$A$6000,"CS",Registros!$B$2:$B$6000,$A392),0)</f>
        <v>0</v>
      </c>
      <c r="K392">
        <f>IF(COUNTIFS(Winback!$K$2:$K$300,$A392)&gt;0,1,0)</f>
        <v>0</v>
      </c>
      <c r="L392">
        <f>IF(AND($K392=1,LEFT($A392,3)="WB-"),SUMIFS(Winback!$D$2:$D$300,Winback!$K$2:$K$300,$A392),0)</f>
        <v>0</v>
      </c>
      <c r="M392">
        <f>IF(OR($E392=1,$G392=1,SUMIFS(Registros!$J$2:$J$6000,Registros!$B$2:$B$6000,$A392)&gt;0),1,0)</f>
        <v>1</v>
      </c>
      <c r="N392">
        <f>IF($J392&gt;0,1,IF(COUNTIFS(Registros!$A$2:$A$6000,"CS",Registros!$B$2:$B$6000,$A392,Registros!$K$2:$K$6000,"&lt;&gt;")&gt;0,1,0))</f>
        <v>0</v>
      </c>
      <c r="O392" t="str">
        <f t="shared" si="30"/>
        <v>SOLO MÓVIL</v>
      </c>
      <c r="P392" t="str">
        <f t="shared" si="31"/>
        <v>Ofrecer fijo + internet (FLBBTV)</v>
      </c>
      <c r="Q392">
        <f t="shared" si="32"/>
        <v>28.23</v>
      </c>
      <c r="R392" t="str">
        <f>IFERROR(VLOOKUP($A392,Registros!$B$2:$G$6000,6,0),IFERROR(INDEX(Winback!$C$2:$C$300,MATCH($A392,Winback!$K$2:$K$300,0)),""))</f>
        <v>Abril Aparicio</v>
      </c>
      <c r="S392" t="str">
        <f t="shared" si="33"/>
        <v>NP</v>
      </c>
      <c r="T392">
        <f t="shared" si="34"/>
        <v>1</v>
      </c>
    </row>
    <row r="393" spans="1:20" x14ac:dyDescent="0.35">
      <c r="A393" t="s">
        <v>1986</v>
      </c>
      <c r="B393" t="s">
        <v>1987</v>
      </c>
      <c r="C393" t="s">
        <v>1988</v>
      </c>
      <c r="D393" t="s">
        <v>1989</v>
      </c>
      <c r="E393">
        <f>IF(COUNTIFS(Registros!$A$2:$A$6000,"NP",Registros!$B$2:$B$6000,$A393)&gt;0,1,0)</f>
        <v>1</v>
      </c>
      <c r="F393">
        <f>IF($E393=1,SUMIFS(Registros!$F$2:$F$6000,Registros!$A$2:$A$6000,"NP",Registros!$B$2:$B$6000,$A393),0)</f>
        <v>91.5</v>
      </c>
      <c r="G393">
        <f>IF(COUNTIFS(Registros!$A$2:$A$6000,"MOV",Registros!$B$2:$B$6000,$A393)&gt;0,1,0)</f>
        <v>0</v>
      </c>
      <c r="H393">
        <f>IF($G393=1,SUMIFS(Registros!$F$2:$F$6000,Registros!$A$2:$A$6000,"MOV",Registros!$B$2:$B$6000,$A393),0)</f>
        <v>0</v>
      </c>
      <c r="I393">
        <f>IF(COUNTIFS(Registros!$A$2:$A$6000,"CS",Registros!$B$2:$B$6000,$A393)&gt;0,1,0)</f>
        <v>0</v>
      </c>
      <c r="J393">
        <f>IF($I393=1,SUMIFS(Registros!$I$2:$I$6000,Registros!$A$2:$A$6000,"CS",Registros!$B$2:$B$6000,$A393),0)</f>
        <v>0</v>
      </c>
      <c r="K393">
        <f>IF(COUNTIFS(Winback!$K$2:$K$300,$A393)&gt;0,1,0)</f>
        <v>0</v>
      </c>
      <c r="L393">
        <f>IF(AND($K393=1,LEFT($A393,3)="WB-"),SUMIFS(Winback!$D$2:$D$300,Winback!$K$2:$K$300,$A393),0)</f>
        <v>0</v>
      </c>
      <c r="M393">
        <f>IF(OR($E393=1,$G393=1,SUMIFS(Registros!$J$2:$J$6000,Registros!$B$2:$B$6000,$A393)&gt;0),1,0)</f>
        <v>1</v>
      </c>
      <c r="N393">
        <f>IF($J393&gt;0,1,IF(COUNTIFS(Registros!$A$2:$A$6000,"CS",Registros!$B$2:$B$6000,$A393,Registros!$K$2:$K$6000,"&lt;&gt;")&gt;0,1,0))</f>
        <v>0</v>
      </c>
      <c r="O393" t="str">
        <f t="shared" si="30"/>
        <v>SOLO MÓVIL</v>
      </c>
      <c r="P393" t="str">
        <f t="shared" si="31"/>
        <v>Ofrecer fijo + internet (FLBBTV)</v>
      </c>
      <c r="Q393">
        <f t="shared" si="32"/>
        <v>91.5</v>
      </c>
      <c r="R393" t="str">
        <f>IFERROR(VLOOKUP($A393,Registros!$B$2:$G$6000,6,0),IFERROR(INDEX(Winback!$C$2:$C$300,MATCH($A393,Winback!$K$2:$K$300,0)),""))</f>
        <v>Yariela Galarce</v>
      </c>
      <c r="S393" t="str">
        <f t="shared" si="33"/>
        <v>NP</v>
      </c>
      <c r="T393">
        <f t="shared" si="34"/>
        <v>1</v>
      </c>
    </row>
    <row r="394" spans="1:20" x14ac:dyDescent="0.35">
      <c r="A394" t="s">
        <v>1993</v>
      </c>
      <c r="B394" t="s">
        <v>1994</v>
      </c>
      <c r="C394" t="s">
        <v>1995</v>
      </c>
      <c r="D394" t="s">
        <v>1996</v>
      </c>
      <c r="E394">
        <f>IF(COUNTIFS(Registros!$A$2:$A$6000,"NP",Registros!$B$2:$B$6000,$A394)&gt;0,1,0)</f>
        <v>1</v>
      </c>
      <c r="F394">
        <f>IF($E394=1,SUMIFS(Registros!$F$2:$F$6000,Registros!$A$2:$A$6000,"NP",Registros!$B$2:$B$6000,$A394),0)</f>
        <v>26.75</v>
      </c>
      <c r="G394">
        <f>IF(COUNTIFS(Registros!$A$2:$A$6000,"MOV",Registros!$B$2:$B$6000,$A394)&gt;0,1,0)</f>
        <v>0</v>
      </c>
      <c r="H394">
        <f>IF($G394=1,SUMIFS(Registros!$F$2:$F$6000,Registros!$A$2:$A$6000,"MOV",Registros!$B$2:$B$6000,$A394),0)</f>
        <v>0</v>
      </c>
      <c r="I394">
        <f>IF(COUNTIFS(Registros!$A$2:$A$6000,"CS",Registros!$B$2:$B$6000,$A394)&gt;0,1,0)</f>
        <v>0</v>
      </c>
      <c r="J394">
        <f>IF($I394=1,SUMIFS(Registros!$I$2:$I$6000,Registros!$A$2:$A$6000,"CS",Registros!$B$2:$B$6000,$A394),0)</f>
        <v>0</v>
      </c>
      <c r="K394">
        <f>IF(COUNTIFS(Winback!$K$2:$K$300,$A394)&gt;0,1,0)</f>
        <v>0</v>
      </c>
      <c r="L394">
        <f>IF(AND($K394=1,LEFT($A394,3)="WB-"),SUMIFS(Winback!$D$2:$D$300,Winback!$K$2:$K$300,$A394),0)</f>
        <v>0</v>
      </c>
      <c r="M394">
        <f>IF(OR($E394=1,$G394=1,SUMIFS(Registros!$J$2:$J$6000,Registros!$B$2:$B$6000,$A394)&gt;0),1,0)</f>
        <v>1</v>
      </c>
      <c r="N394">
        <f>IF($J394&gt;0,1,IF(COUNTIFS(Registros!$A$2:$A$6000,"CS",Registros!$B$2:$B$6000,$A394,Registros!$K$2:$K$6000,"&lt;&gt;")&gt;0,1,0))</f>
        <v>0</v>
      </c>
      <c r="O394" t="str">
        <f t="shared" si="30"/>
        <v>SOLO MÓVIL</v>
      </c>
      <c r="P394" t="str">
        <f t="shared" si="31"/>
        <v>Ofrecer fijo + internet (FLBBTV)</v>
      </c>
      <c r="Q394">
        <f t="shared" si="32"/>
        <v>26.75</v>
      </c>
      <c r="R394" t="str">
        <f>IFERROR(VLOOKUP($A394,Registros!$B$2:$G$6000,6,0),IFERROR(INDEX(Winback!$C$2:$C$300,MATCH($A394,Winback!$K$2:$K$300,0)),""))</f>
        <v>Osiris Aguilar</v>
      </c>
      <c r="S394" t="str">
        <f t="shared" si="33"/>
        <v>NP</v>
      </c>
      <c r="T394">
        <f t="shared" si="34"/>
        <v>1</v>
      </c>
    </row>
    <row r="395" spans="1:20" x14ac:dyDescent="0.35">
      <c r="A395" t="s">
        <v>1998</v>
      </c>
      <c r="B395" t="s">
        <v>1999</v>
      </c>
      <c r="C395" t="s">
        <v>2000</v>
      </c>
      <c r="D395" t="s">
        <v>2001</v>
      </c>
      <c r="E395">
        <f>IF(COUNTIFS(Registros!$A$2:$A$6000,"NP",Registros!$B$2:$B$6000,$A395)&gt;0,1,0)</f>
        <v>1</v>
      </c>
      <c r="F395">
        <f>IF($E395=1,SUMIFS(Registros!$F$2:$F$6000,Registros!$A$2:$A$6000,"NP",Registros!$B$2:$B$6000,$A395),0)</f>
        <v>26</v>
      </c>
      <c r="G395">
        <f>IF(COUNTIFS(Registros!$A$2:$A$6000,"MOV",Registros!$B$2:$B$6000,$A395)&gt;0,1,0)</f>
        <v>0</v>
      </c>
      <c r="H395">
        <f>IF($G395=1,SUMIFS(Registros!$F$2:$F$6000,Registros!$A$2:$A$6000,"MOV",Registros!$B$2:$B$6000,$A395),0)</f>
        <v>0</v>
      </c>
      <c r="I395">
        <f>IF(COUNTIFS(Registros!$A$2:$A$6000,"CS",Registros!$B$2:$B$6000,$A395)&gt;0,1,0)</f>
        <v>0</v>
      </c>
      <c r="J395">
        <f>IF($I395=1,SUMIFS(Registros!$I$2:$I$6000,Registros!$A$2:$A$6000,"CS",Registros!$B$2:$B$6000,$A395),0)</f>
        <v>0</v>
      </c>
      <c r="K395">
        <f>IF(COUNTIFS(Winback!$K$2:$K$300,$A395)&gt;0,1,0)</f>
        <v>0</v>
      </c>
      <c r="L395">
        <f>IF(AND($K395=1,LEFT($A395,3)="WB-"),SUMIFS(Winback!$D$2:$D$300,Winback!$K$2:$K$300,$A395),0)</f>
        <v>0</v>
      </c>
      <c r="M395">
        <f>IF(OR($E395=1,$G395=1,SUMIFS(Registros!$J$2:$J$6000,Registros!$B$2:$B$6000,$A395)&gt;0),1,0)</f>
        <v>1</v>
      </c>
      <c r="N395">
        <f>IF($J395&gt;0,1,IF(COUNTIFS(Registros!$A$2:$A$6000,"CS",Registros!$B$2:$B$6000,$A395,Registros!$K$2:$K$6000,"&lt;&gt;")&gt;0,1,0))</f>
        <v>0</v>
      </c>
      <c r="O395" t="str">
        <f t="shared" si="30"/>
        <v>SOLO MÓVIL</v>
      </c>
      <c r="P395" t="str">
        <f t="shared" si="31"/>
        <v>Ofrecer fijo + internet (FLBBTV)</v>
      </c>
      <c r="Q395">
        <f t="shared" si="32"/>
        <v>26</v>
      </c>
      <c r="R395" t="str">
        <f>IFERROR(VLOOKUP($A395,Registros!$B$2:$G$6000,6,0),IFERROR(INDEX(Winback!$C$2:$C$300,MATCH($A395,Winback!$K$2:$K$300,0)),""))</f>
        <v>Karla Mc Intryre</v>
      </c>
      <c r="S395" t="str">
        <f t="shared" si="33"/>
        <v>NP</v>
      </c>
      <c r="T395">
        <f t="shared" si="34"/>
        <v>1</v>
      </c>
    </row>
    <row r="396" spans="1:20" x14ac:dyDescent="0.35">
      <c r="A396" t="s">
        <v>2003</v>
      </c>
      <c r="B396" t="s">
        <v>2004</v>
      </c>
      <c r="C396" t="s">
        <v>2005</v>
      </c>
      <c r="D396" t="s">
        <v>2006</v>
      </c>
      <c r="E396">
        <f>IF(COUNTIFS(Registros!$A$2:$A$6000,"NP",Registros!$B$2:$B$6000,$A396)&gt;0,1,0)</f>
        <v>1</v>
      </c>
      <c r="F396">
        <f>IF($E396=1,SUMIFS(Registros!$F$2:$F$6000,Registros!$A$2:$A$6000,"NP",Registros!$B$2:$B$6000,$A396),0)</f>
        <v>20.75</v>
      </c>
      <c r="G396">
        <f>IF(COUNTIFS(Registros!$A$2:$A$6000,"MOV",Registros!$B$2:$B$6000,$A396)&gt;0,1,0)</f>
        <v>0</v>
      </c>
      <c r="H396">
        <f>IF($G396=1,SUMIFS(Registros!$F$2:$F$6000,Registros!$A$2:$A$6000,"MOV",Registros!$B$2:$B$6000,$A396),0)</f>
        <v>0</v>
      </c>
      <c r="I396">
        <f>IF(COUNTIFS(Registros!$A$2:$A$6000,"CS",Registros!$B$2:$B$6000,$A396)&gt;0,1,0)</f>
        <v>0</v>
      </c>
      <c r="J396">
        <f>IF($I396=1,SUMIFS(Registros!$I$2:$I$6000,Registros!$A$2:$A$6000,"CS",Registros!$B$2:$B$6000,$A396),0)</f>
        <v>0</v>
      </c>
      <c r="K396">
        <f>IF(COUNTIFS(Winback!$K$2:$K$300,$A396)&gt;0,1,0)</f>
        <v>0</v>
      </c>
      <c r="L396">
        <f>IF(AND($K396=1,LEFT($A396,3)="WB-"),SUMIFS(Winback!$D$2:$D$300,Winback!$K$2:$K$300,$A396),0)</f>
        <v>0</v>
      </c>
      <c r="M396">
        <f>IF(OR($E396=1,$G396=1,SUMIFS(Registros!$J$2:$J$6000,Registros!$B$2:$B$6000,$A396)&gt;0),1,0)</f>
        <v>1</v>
      </c>
      <c r="N396">
        <f>IF($J396&gt;0,1,IF(COUNTIFS(Registros!$A$2:$A$6000,"CS",Registros!$B$2:$B$6000,$A396,Registros!$K$2:$K$6000,"&lt;&gt;")&gt;0,1,0))</f>
        <v>0</v>
      </c>
      <c r="O396" t="str">
        <f t="shared" si="30"/>
        <v>SOLO MÓVIL</v>
      </c>
      <c r="P396" t="str">
        <f t="shared" si="31"/>
        <v>Ofrecer fijo + internet (FLBBTV)</v>
      </c>
      <c r="Q396">
        <f t="shared" si="32"/>
        <v>20.75</v>
      </c>
      <c r="R396" t="str">
        <f>IFERROR(VLOOKUP($A396,Registros!$B$2:$G$6000,6,0),IFERROR(INDEX(Winback!$C$2:$C$300,MATCH($A396,Winback!$K$2:$K$300,0)),""))</f>
        <v>Michelle Zambrano</v>
      </c>
      <c r="S396" t="str">
        <f t="shared" si="33"/>
        <v>NP</v>
      </c>
      <c r="T396">
        <f t="shared" si="34"/>
        <v>1</v>
      </c>
    </row>
    <row r="397" spans="1:20" x14ac:dyDescent="0.35">
      <c r="A397" t="s">
        <v>2008</v>
      </c>
      <c r="B397" t="s">
        <v>2009</v>
      </c>
      <c r="C397" t="s">
        <v>2010</v>
      </c>
      <c r="D397" t="s">
        <v>2011</v>
      </c>
      <c r="E397">
        <f>IF(COUNTIFS(Registros!$A$2:$A$6000,"NP",Registros!$B$2:$B$6000,$A397)&gt;0,1,0)</f>
        <v>1</v>
      </c>
      <c r="F397">
        <f>IF($E397=1,SUMIFS(Registros!$F$2:$F$6000,Registros!$A$2:$A$6000,"NP",Registros!$B$2:$B$6000,$A397),0)</f>
        <v>122.99</v>
      </c>
      <c r="G397">
        <f>IF(COUNTIFS(Registros!$A$2:$A$6000,"MOV",Registros!$B$2:$B$6000,$A397)&gt;0,1,0)</f>
        <v>0</v>
      </c>
      <c r="H397">
        <f>IF($G397=1,SUMIFS(Registros!$F$2:$F$6000,Registros!$A$2:$A$6000,"MOV",Registros!$B$2:$B$6000,$A397),0)</f>
        <v>0</v>
      </c>
      <c r="I397">
        <f>IF(COUNTIFS(Registros!$A$2:$A$6000,"CS",Registros!$B$2:$B$6000,$A397)&gt;0,1,0)</f>
        <v>0</v>
      </c>
      <c r="J397">
        <f>IF($I397=1,SUMIFS(Registros!$I$2:$I$6000,Registros!$A$2:$A$6000,"CS",Registros!$B$2:$B$6000,$A397),0)</f>
        <v>0</v>
      </c>
      <c r="K397">
        <f>IF(COUNTIFS(Winback!$K$2:$K$300,$A397)&gt;0,1,0)</f>
        <v>0</v>
      </c>
      <c r="L397">
        <f>IF(AND($K397=1,LEFT($A397,3)="WB-"),SUMIFS(Winback!$D$2:$D$300,Winback!$K$2:$K$300,$A397),0)</f>
        <v>0</v>
      </c>
      <c r="M397">
        <f>IF(OR($E397=1,$G397=1,SUMIFS(Registros!$J$2:$J$6000,Registros!$B$2:$B$6000,$A397)&gt;0),1,0)</f>
        <v>1</v>
      </c>
      <c r="N397">
        <f>IF($J397&gt;0,1,IF(COUNTIFS(Registros!$A$2:$A$6000,"CS",Registros!$B$2:$B$6000,$A397,Registros!$K$2:$K$6000,"&lt;&gt;")&gt;0,1,0))</f>
        <v>0</v>
      </c>
      <c r="O397" t="str">
        <f t="shared" si="30"/>
        <v>SOLO MÓVIL</v>
      </c>
      <c r="P397" t="str">
        <f t="shared" si="31"/>
        <v>Ofrecer fijo + internet (FLBBTV)</v>
      </c>
      <c r="Q397">
        <f t="shared" si="32"/>
        <v>122.99</v>
      </c>
      <c r="R397" t="str">
        <f>IFERROR(VLOOKUP($A397,Registros!$B$2:$G$6000,6,0),IFERROR(INDEX(Winback!$C$2:$C$300,MATCH($A397,Winback!$K$2:$K$300,0)),""))</f>
        <v>Ines Lizbeth Trujillo</v>
      </c>
      <c r="S397" t="str">
        <f t="shared" si="33"/>
        <v>NP</v>
      </c>
      <c r="T397">
        <f t="shared" si="34"/>
        <v>1</v>
      </c>
    </row>
    <row r="398" spans="1:20" x14ac:dyDescent="0.35">
      <c r="A398" t="s">
        <v>2013</v>
      </c>
      <c r="B398" t="s">
        <v>2014</v>
      </c>
      <c r="C398" t="s">
        <v>2015</v>
      </c>
      <c r="D398" t="s">
        <v>2016</v>
      </c>
      <c r="E398">
        <f>IF(COUNTIFS(Registros!$A$2:$A$6000,"NP",Registros!$B$2:$B$6000,$A398)&gt;0,1,0)</f>
        <v>1</v>
      </c>
      <c r="F398">
        <f>IF($E398=1,SUMIFS(Registros!$F$2:$F$6000,Registros!$A$2:$A$6000,"NP",Registros!$B$2:$B$6000,$A398),0)</f>
        <v>154</v>
      </c>
      <c r="G398">
        <f>IF(COUNTIFS(Registros!$A$2:$A$6000,"MOV",Registros!$B$2:$B$6000,$A398)&gt;0,1,0)</f>
        <v>0</v>
      </c>
      <c r="H398">
        <f>IF($G398=1,SUMIFS(Registros!$F$2:$F$6000,Registros!$A$2:$A$6000,"MOV",Registros!$B$2:$B$6000,$A398),0)</f>
        <v>0</v>
      </c>
      <c r="I398">
        <f>IF(COUNTIFS(Registros!$A$2:$A$6000,"CS",Registros!$B$2:$B$6000,$A398)&gt;0,1,0)</f>
        <v>0</v>
      </c>
      <c r="J398">
        <f>IF($I398=1,SUMIFS(Registros!$I$2:$I$6000,Registros!$A$2:$A$6000,"CS",Registros!$B$2:$B$6000,$A398),0)</f>
        <v>0</v>
      </c>
      <c r="K398">
        <f>IF(COUNTIFS(Winback!$K$2:$K$300,$A398)&gt;0,1,0)</f>
        <v>0</v>
      </c>
      <c r="L398">
        <f>IF(AND($K398=1,LEFT($A398,3)="WB-"),SUMIFS(Winback!$D$2:$D$300,Winback!$K$2:$K$300,$A398),0)</f>
        <v>0</v>
      </c>
      <c r="M398">
        <f>IF(OR($E398=1,$G398=1,SUMIFS(Registros!$J$2:$J$6000,Registros!$B$2:$B$6000,$A398)&gt;0),1,0)</f>
        <v>1</v>
      </c>
      <c r="N398">
        <f>IF($J398&gt;0,1,IF(COUNTIFS(Registros!$A$2:$A$6000,"CS",Registros!$B$2:$B$6000,$A398,Registros!$K$2:$K$6000,"&lt;&gt;")&gt;0,1,0))</f>
        <v>0</v>
      </c>
      <c r="O398" t="str">
        <f t="shared" si="30"/>
        <v>SOLO MÓVIL</v>
      </c>
      <c r="P398" t="str">
        <f t="shared" si="31"/>
        <v>Ofrecer fijo + internet (FLBBTV)</v>
      </c>
      <c r="Q398">
        <f t="shared" si="32"/>
        <v>154</v>
      </c>
      <c r="R398" t="str">
        <f>IFERROR(VLOOKUP($A398,Registros!$B$2:$G$6000,6,0),IFERROR(INDEX(Winback!$C$2:$C$300,MATCH($A398,Winback!$K$2:$K$300,0)),""))</f>
        <v>Alejandra Mabel Hawkins</v>
      </c>
      <c r="S398" t="str">
        <f t="shared" si="33"/>
        <v>NP</v>
      </c>
      <c r="T398">
        <f t="shared" si="34"/>
        <v>1</v>
      </c>
    </row>
    <row r="399" spans="1:20" x14ac:dyDescent="0.35">
      <c r="A399" t="s">
        <v>2018</v>
      </c>
      <c r="B399" t="s">
        <v>2019</v>
      </c>
      <c r="C399" t="s">
        <v>2020</v>
      </c>
      <c r="D399" t="s">
        <v>2021</v>
      </c>
      <c r="E399">
        <f>IF(COUNTIFS(Registros!$A$2:$A$6000,"NP",Registros!$B$2:$B$6000,$A399)&gt;0,1,0)</f>
        <v>1</v>
      </c>
      <c r="F399">
        <f>IF($E399=1,SUMIFS(Registros!$F$2:$F$6000,Registros!$A$2:$A$6000,"NP",Registros!$B$2:$B$6000,$A399),0)</f>
        <v>161.75</v>
      </c>
      <c r="G399">
        <f>IF(COUNTIFS(Registros!$A$2:$A$6000,"MOV",Registros!$B$2:$B$6000,$A399)&gt;0,1,0)</f>
        <v>0</v>
      </c>
      <c r="H399">
        <f>IF($G399=1,SUMIFS(Registros!$F$2:$F$6000,Registros!$A$2:$A$6000,"MOV",Registros!$B$2:$B$6000,$A399),0)</f>
        <v>0</v>
      </c>
      <c r="I399">
        <f>IF(COUNTIFS(Registros!$A$2:$A$6000,"CS",Registros!$B$2:$B$6000,$A399)&gt;0,1,0)</f>
        <v>0</v>
      </c>
      <c r="J399">
        <f>IF($I399=1,SUMIFS(Registros!$I$2:$I$6000,Registros!$A$2:$A$6000,"CS",Registros!$B$2:$B$6000,$A399),0)</f>
        <v>0</v>
      </c>
      <c r="K399">
        <f>IF(COUNTIFS(Winback!$K$2:$K$300,$A399)&gt;0,1,0)</f>
        <v>0</v>
      </c>
      <c r="L399">
        <f>IF(AND($K399=1,LEFT($A399,3)="WB-"),SUMIFS(Winback!$D$2:$D$300,Winback!$K$2:$K$300,$A399),0)</f>
        <v>0</v>
      </c>
      <c r="M399">
        <f>IF(OR($E399=1,$G399=1,SUMIFS(Registros!$J$2:$J$6000,Registros!$B$2:$B$6000,$A399)&gt;0),1,0)</f>
        <v>1</v>
      </c>
      <c r="N399">
        <f>IF($J399&gt;0,1,IF(COUNTIFS(Registros!$A$2:$A$6000,"CS",Registros!$B$2:$B$6000,$A399,Registros!$K$2:$K$6000,"&lt;&gt;")&gt;0,1,0))</f>
        <v>0</v>
      </c>
      <c r="O399" t="str">
        <f t="shared" si="30"/>
        <v>SOLO MÓVIL</v>
      </c>
      <c r="P399" t="str">
        <f t="shared" si="31"/>
        <v>Ofrecer fijo + internet (FLBBTV)</v>
      </c>
      <c r="Q399">
        <f t="shared" si="32"/>
        <v>161.75</v>
      </c>
      <c r="R399" t="str">
        <f>IFERROR(VLOOKUP($A399,Registros!$B$2:$G$6000,6,0),IFERROR(INDEX(Winback!$C$2:$C$300,MATCH($A399,Winback!$K$2:$K$300,0)),""))</f>
        <v>Maria Fernanda</v>
      </c>
      <c r="S399" t="str">
        <f t="shared" si="33"/>
        <v>NP</v>
      </c>
      <c r="T399">
        <f t="shared" si="34"/>
        <v>1</v>
      </c>
    </row>
    <row r="400" spans="1:20" x14ac:dyDescent="0.35">
      <c r="A400" t="s">
        <v>2025</v>
      </c>
      <c r="B400" t="s">
        <v>2026</v>
      </c>
      <c r="C400" t="s">
        <v>2027</v>
      </c>
      <c r="D400" t="s">
        <v>2028</v>
      </c>
      <c r="E400">
        <f>IF(COUNTIFS(Registros!$A$2:$A$6000,"NP",Registros!$B$2:$B$6000,$A400)&gt;0,1,0)</f>
        <v>1</v>
      </c>
      <c r="F400">
        <f>IF($E400=1,SUMIFS(Registros!$F$2:$F$6000,Registros!$A$2:$A$6000,"NP",Registros!$B$2:$B$6000,$A400),0)</f>
        <v>118.5</v>
      </c>
      <c r="G400">
        <f>IF(COUNTIFS(Registros!$A$2:$A$6000,"MOV",Registros!$B$2:$B$6000,$A400)&gt;0,1,0)</f>
        <v>0</v>
      </c>
      <c r="H400">
        <f>IF($G400=1,SUMIFS(Registros!$F$2:$F$6000,Registros!$A$2:$A$6000,"MOV",Registros!$B$2:$B$6000,$A400),0)</f>
        <v>0</v>
      </c>
      <c r="I400">
        <f>IF(COUNTIFS(Registros!$A$2:$A$6000,"CS",Registros!$B$2:$B$6000,$A400)&gt;0,1,0)</f>
        <v>0</v>
      </c>
      <c r="J400">
        <f>IF($I400=1,SUMIFS(Registros!$I$2:$I$6000,Registros!$A$2:$A$6000,"CS",Registros!$B$2:$B$6000,$A400),0)</f>
        <v>0</v>
      </c>
      <c r="K400">
        <f>IF(COUNTIFS(Winback!$K$2:$K$300,$A400)&gt;0,1,0)</f>
        <v>0</v>
      </c>
      <c r="L400">
        <f>IF(AND($K400=1,LEFT($A400,3)="WB-"),SUMIFS(Winback!$D$2:$D$300,Winback!$K$2:$K$300,$A400),0)</f>
        <v>0</v>
      </c>
      <c r="M400">
        <f>IF(OR($E400=1,$G400=1,SUMIFS(Registros!$J$2:$J$6000,Registros!$B$2:$B$6000,$A400)&gt;0),1,0)</f>
        <v>1</v>
      </c>
      <c r="N400">
        <f>IF($J400&gt;0,1,IF(COUNTIFS(Registros!$A$2:$A$6000,"CS",Registros!$B$2:$B$6000,$A400,Registros!$K$2:$K$6000,"&lt;&gt;")&gt;0,1,0))</f>
        <v>0</v>
      </c>
      <c r="O400" t="str">
        <f t="shared" si="30"/>
        <v>SOLO MÓVIL</v>
      </c>
      <c r="P400" t="str">
        <f t="shared" si="31"/>
        <v>Ofrecer fijo + internet (FLBBTV)</v>
      </c>
      <c r="Q400">
        <f t="shared" si="32"/>
        <v>118.5</v>
      </c>
      <c r="R400" t="str">
        <f>IFERROR(VLOOKUP($A400,Registros!$B$2:$G$6000,6,0),IFERROR(INDEX(Winback!$C$2:$C$300,MATCH($A400,Winback!$K$2:$K$300,0)),""))</f>
        <v>Yariela Galarce</v>
      </c>
      <c r="S400" t="str">
        <f t="shared" si="33"/>
        <v>NP</v>
      </c>
      <c r="T400">
        <f t="shared" si="34"/>
        <v>1</v>
      </c>
    </row>
    <row r="401" spans="1:20" x14ac:dyDescent="0.35">
      <c r="A401" t="s">
        <v>2030</v>
      </c>
      <c r="B401" t="s">
        <v>2031</v>
      </c>
      <c r="C401" t="s">
        <v>2032</v>
      </c>
      <c r="D401" t="s">
        <v>2033</v>
      </c>
      <c r="E401">
        <f>IF(COUNTIFS(Registros!$A$2:$A$6000,"NP",Registros!$B$2:$B$6000,$A401)&gt;0,1,0)</f>
        <v>1</v>
      </c>
      <c r="F401">
        <f>IF($E401=1,SUMIFS(Registros!$F$2:$F$6000,Registros!$A$2:$A$6000,"NP",Registros!$B$2:$B$6000,$A401),0)</f>
        <v>20</v>
      </c>
      <c r="G401">
        <f>IF(COUNTIFS(Registros!$A$2:$A$6000,"MOV",Registros!$B$2:$B$6000,$A401)&gt;0,1,0)</f>
        <v>0</v>
      </c>
      <c r="H401">
        <f>IF($G401=1,SUMIFS(Registros!$F$2:$F$6000,Registros!$A$2:$A$6000,"MOV",Registros!$B$2:$B$6000,$A401),0)</f>
        <v>0</v>
      </c>
      <c r="I401">
        <f>IF(COUNTIFS(Registros!$A$2:$A$6000,"CS",Registros!$B$2:$B$6000,$A401)&gt;0,1,0)</f>
        <v>0</v>
      </c>
      <c r="J401">
        <f>IF($I401=1,SUMIFS(Registros!$I$2:$I$6000,Registros!$A$2:$A$6000,"CS",Registros!$B$2:$B$6000,$A401),0)</f>
        <v>0</v>
      </c>
      <c r="K401">
        <f>IF(COUNTIFS(Winback!$K$2:$K$300,$A401)&gt;0,1,0)</f>
        <v>0</v>
      </c>
      <c r="L401">
        <f>IF(AND($K401=1,LEFT($A401,3)="WB-"),SUMIFS(Winback!$D$2:$D$300,Winback!$K$2:$K$300,$A401),0)</f>
        <v>0</v>
      </c>
      <c r="M401">
        <f>IF(OR($E401=1,$G401=1,SUMIFS(Registros!$J$2:$J$6000,Registros!$B$2:$B$6000,$A401)&gt;0),1,0)</f>
        <v>1</v>
      </c>
      <c r="N401">
        <f>IF($J401&gt;0,1,IF(COUNTIFS(Registros!$A$2:$A$6000,"CS",Registros!$B$2:$B$6000,$A401,Registros!$K$2:$K$6000,"&lt;&gt;")&gt;0,1,0))</f>
        <v>0</v>
      </c>
      <c r="O401" t="str">
        <f t="shared" si="30"/>
        <v>SOLO MÓVIL</v>
      </c>
      <c r="P401" t="str">
        <f t="shared" si="31"/>
        <v>Ofrecer fijo + internet (FLBBTV)</v>
      </c>
      <c r="Q401">
        <f t="shared" si="32"/>
        <v>20</v>
      </c>
      <c r="R401" t="str">
        <f>IFERROR(VLOOKUP($A401,Registros!$B$2:$G$6000,6,0),IFERROR(INDEX(Winback!$C$2:$C$300,MATCH($A401,Winback!$K$2:$K$300,0)),""))</f>
        <v>Nailyn Martinez</v>
      </c>
      <c r="S401" t="str">
        <f t="shared" si="33"/>
        <v>NP</v>
      </c>
      <c r="T401">
        <f t="shared" si="34"/>
        <v>1</v>
      </c>
    </row>
    <row r="402" spans="1:20" x14ac:dyDescent="0.35">
      <c r="A402" t="s">
        <v>2035</v>
      </c>
      <c r="B402" t="s">
        <v>2036</v>
      </c>
      <c r="C402" t="s">
        <v>2037</v>
      </c>
      <c r="D402" t="s">
        <v>2038</v>
      </c>
      <c r="E402">
        <f>IF(COUNTIFS(Registros!$A$2:$A$6000,"NP",Registros!$B$2:$B$6000,$A402)&gt;0,1,0)</f>
        <v>1</v>
      </c>
      <c r="F402">
        <f>IF($E402=1,SUMIFS(Registros!$F$2:$F$6000,Registros!$A$2:$A$6000,"NP",Registros!$B$2:$B$6000,$A402),0)</f>
        <v>51.5</v>
      </c>
      <c r="G402">
        <f>IF(COUNTIFS(Registros!$A$2:$A$6000,"MOV",Registros!$B$2:$B$6000,$A402)&gt;0,1,0)</f>
        <v>0</v>
      </c>
      <c r="H402">
        <f>IF($G402=1,SUMIFS(Registros!$F$2:$F$6000,Registros!$A$2:$A$6000,"MOV",Registros!$B$2:$B$6000,$A402),0)</f>
        <v>0</v>
      </c>
      <c r="I402">
        <f>IF(COUNTIFS(Registros!$A$2:$A$6000,"CS",Registros!$B$2:$B$6000,$A402)&gt;0,1,0)</f>
        <v>0</v>
      </c>
      <c r="J402">
        <f>IF($I402=1,SUMIFS(Registros!$I$2:$I$6000,Registros!$A$2:$A$6000,"CS",Registros!$B$2:$B$6000,$A402),0)</f>
        <v>0</v>
      </c>
      <c r="K402">
        <f>IF(COUNTIFS(Winback!$K$2:$K$300,$A402)&gt;0,1,0)</f>
        <v>0</v>
      </c>
      <c r="L402">
        <f>IF(AND($K402=1,LEFT($A402,3)="WB-"),SUMIFS(Winback!$D$2:$D$300,Winback!$K$2:$K$300,$A402),0)</f>
        <v>0</v>
      </c>
      <c r="M402">
        <f>IF(OR($E402=1,$G402=1,SUMIFS(Registros!$J$2:$J$6000,Registros!$B$2:$B$6000,$A402)&gt;0),1,0)</f>
        <v>1</v>
      </c>
      <c r="N402">
        <f>IF($J402&gt;0,1,IF(COUNTIFS(Registros!$A$2:$A$6000,"CS",Registros!$B$2:$B$6000,$A402,Registros!$K$2:$K$6000,"&lt;&gt;")&gt;0,1,0))</f>
        <v>0</v>
      </c>
      <c r="O402" t="str">
        <f t="shared" si="30"/>
        <v>SOLO MÓVIL</v>
      </c>
      <c r="P402" t="str">
        <f t="shared" si="31"/>
        <v>Ofrecer fijo + internet (FLBBTV)</v>
      </c>
      <c r="Q402">
        <f t="shared" si="32"/>
        <v>51.5</v>
      </c>
      <c r="R402" t="str">
        <f>IFERROR(VLOOKUP($A402,Registros!$B$2:$G$6000,6,0),IFERROR(INDEX(Winback!$C$2:$C$300,MATCH($A402,Winback!$K$2:$K$300,0)),""))</f>
        <v>Yamali Rodriguez</v>
      </c>
      <c r="S402" t="str">
        <f t="shared" si="33"/>
        <v>NP</v>
      </c>
      <c r="T402">
        <f t="shared" si="34"/>
        <v>1</v>
      </c>
    </row>
    <row r="403" spans="1:20" x14ac:dyDescent="0.35">
      <c r="A403" t="s">
        <v>2040</v>
      </c>
      <c r="B403" t="s">
        <v>2041</v>
      </c>
      <c r="C403" t="s">
        <v>2042</v>
      </c>
      <c r="D403" t="s">
        <v>2043</v>
      </c>
      <c r="E403">
        <f>IF(COUNTIFS(Registros!$A$2:$A$6000,"NP",Registros!$B$2:$B$6000,$A403)&gt;0,1,0)</f>
        <v>1</v>
      </c>
      <c r="F403">
        <f>IF($E403=1,SUMIFS(Registros!$F$2:$F$6000,Registros!$A$2:$A$6000,"NP",Registros!$B$2:$B$6000,$A403),0)</f>
        <v>335</v>
      </c>
      <c r="G403">
        <f>IF(COUNTIFS(Registros!$A$2:$A$6000,"MOV",Registros!$B$2:$B$6000,$A403)&gt;0,1,0)</f>
        <v>0</v>
      </c>
      <c r="H403">
        <f>IF($G403=1,SUMIFS(Registros!$F$2:$F$6000,Registros!$A$2:$A$6000,"MOV",Registros!$B$2:$B$6000,$A403),0)</f>
        <v>0</v>
      </c>
      <c r="I403">
        <f>IF(COUNTIFS(Registros!$A$2:$A$6000,"CS",Registros!$B$2:$B$6000,$A403)&gt;0,1,0)</f>
        <v>0</v>
      </c>
      <c r="J403">
        <f>IF($I403=1,SUMIFS(Registros!$I$2:$I$6000,Registros!$A$2:$A$6000,"CS",Registros!$B$2:$B$6000,$A403),0)</f>
        <v>0</v>
      </c>
      <c r="K403">
        <f>IF(COUNTIFS(Winback!$K$2:$K$300,$A403)&gt;0,1,0)</f>
        <v>0</v>
      </c>
      <c r="L403">
        <f>IF(AND($K403=1,LEFT($A403,3)="WB-"),SUMIFS(Winback!$D$2:$D$300,Winback!$K$2:$K$300,$A403),0)</f>
        <v>0</v>
      </c>
      <c r="M403">
        <f>IF(OR($E403=1,$G403=1,SUMIFS(Registros!$J$2:$J$6000,Registros!$B$2:$B$6000,$A403)&gt;0),1,0)</f>
        <v>1</v>
      </c>
      <c r="N403">
        <f>IF($J403&gt;0,1,IF(COUNTIFS(Registros!$A$2:$A$6000,"CS",Registros!$B$2:$B$6000,$A403,Registros!$K$2:$K$6000,"&lt;&gt;")&gt;0,1,0))</f>
        <v>0</v>
      </c>
      <c r="O403" t="str">
        <f t="shared" si="30"/>
        <v>SOLO MÓVIL</v>
      </c>
      <c r="P403" t="str">
        <f t="shared" si="31"/>
        <v>Ofrecer fijo + internet (FLBBTV)</v>
      </c>
      <c r="Q403">
        <f t="shared" si="32"/>
        <v>335</v>
      </c>
      <c r="R403" t="str">
        <f>IFERROR(VLOOKUP($A403,Registros!$B$2:$G$6000,6,0),IFERROR(INDEX(Winback!$C$2:$C$300,MATCH($A403,Winback!$K$2:$K$300,0)),""))</f>
        <v>Osiris Aguilar</v>
      </c>
      <c r="S403" t="str">
        <f t="shared" si="33"/>
        <v>NP</v>
      </c>
      <c r="T403">
        <f t="shared" si="34"/>
        <v>1</v>
      </c>
    </row>
    <row r="404" spans="1:20" x14ac:dyDescent="0.35">
      <c r="A404" t="s">
        <v>2045</v>
      </c>
      <c r="B404" t="s">
        <v>2046</v>
      </c>
      <c r="C404" t="s">
        <v>2047</v>
      </c>
      <c r="D404" t="s">
        <v>2048</v>
      </c>
      <c r="E404">
        <f>IF(COUNTIFS(Registros!$A$2:$A$6000,"NP",Registros!$B$2:$B$6000,$A404)&gt;0,1,0)</f>
        <v>1</v>
      </c>
      <c r="F404">
        <f>IF($E404=1,SUMIFS(Registros!$F$2:$F$6000,Registros!$A$2:$A$6000,"NP",Registros!$B$2:$B$6000,$A404),0)</f>
        <v>63.24</v>
      </c>
      <c r="G404">
        <f>IF(COUNTIFS(Registros!$A$2:$A$6000,"MOV",Registros!$B$2:$B$6000,$A404)&gt;0,1,0)</f>
        <v>0</v>
      </c>
      <c r="H404">
        <f>IF($G404=1,SUMIFS(Registros!$F$2:$F$6000,Registros!$A$2:$A$6000,"MOV",Registros!$B$2:$B$6000,$A404),0)</f>
        <v>0</v>
      </c>
      <c r="I404">
        <f>IF(COUNTIFS(Registros!$A$2:$A$6000,"CS",Registros!$B$2:$B$6000,$A404)&gt;0,1,0)</f>
        <v>0</v>
      </c>
      <c r="J404">
        <f>IF($I404=1,SUMIFS(Registros!$I$2:$I$6000,Registros!$A$2:$A$6000,"CS",Registros!$B$2:$B$6000,$A404),0)</f>
        <v>0</v>
      </c>
      <c r="K404">
        <f>IF(COUNTIFS(Winback!$K$2:$K$300,$A404)&gt;0,1,0)</f>
        <v>0</v>
      </c>
      <c r="L404">
        <f>IF(AND($K404=1,LEFT($A404,3)="WB-"),SUMIFS(Winback!$D$2:$D$300,Winback!$K$2:$K$300,$A404),0)</f>
        <v>0</v>
      </c>
      <c r="M404">
        <f>IF(OR($E404=1,$G404=1,SUMIFS(Registros!$J$2:$J$6000,Registros!$B$2:$B$6000,$A404)&gt;0),1,0)</f>
        <v>1</v>
      </c>
      <c r="N404">
        <f>IF($J404&gt;0,1,IF(COUNTIFS(Registros!$A$2:$A$6000,"CS",Registros!$B$2:$B$6000,$A404,Registros!$K$2:$K$6000,"&lt;&gt;")&gt;0,1,0))</f>
        <v>0</v>
      </c>
      <c r="O404" t="str">
        <f t="shared" si="30"/>
        <v>SOLO MÓVIL</v>
      </c>
      <c r="P404" t="str">
        <f t="shared" si="31"/>
        <v>Ofrecer fijo + internet (FLBBTV)</v>
      </c>
      <c r="Q404">
        <f t="shared" si="32"/>
        <v>63.24</v>
      </c>
      <c r="R404" t="str">
        <f>IFERROR(VLOOKUP($A404,Registros!$B$2:$G$6000,6,0),IFERROR(INDEX(Winback!$C$2:$C$300,MATCH($A404,Winback!$K$2:$K$300,0)),""))</f>
        <v>Karla Mc Intryre</v>
      </c>
      <c r="S404" t="str">
        <f t="shared" si="33"/>
        <v>NP</v>
      </c>
      <c r="T404">
        <f t="shared" si="34"/>
        <v>1</v>
      </c>
    </row>
    <row r="405" spans="1:20" x14ac:dyDescent="0.35">
      <c r="A405" t="s">
        <v>2050</v>
      </c>
      <c r="B405" t="s">
        <v>2051</v>
      </c>
      <c r="C405" t="s">
        <v>2052</v>
      </c>
      <c r="D405" t="s">
        <v>2053</v>
      </c>
      <c r="E405">
        <f>IF(COUNTIFS(Registros!$A$2:$A$6000,"NP",Registros!$B$2:$B$6000,$A405)&gt;0,1,0)</f>
        <v>1</v>
      </c>
      <c r="F405">
        <f>IF($E405=1,SUMIFS(Registros!$F$2:$F$6000,Registros!$A$2:$A$6000,"NP",Registros!$B$2:$B$6000,$A405),0)</f>
        <v>82.5</v>
      </c>
      <c r="G405">
        <f>IF(COUNTIFS(Registros!$A$2:$A$6000,"MOV",Registros!$B$2:$B$6000,$A405)&gt;0,1,0)</f>
        <v>0</v>
      </c>
      <c r="H405">
        <f>IF($G405=1,SUMIFS(Registros!$F$2:$F$6000,Registros!$A$2:$A$6000,"MOV",Registros!$B$2:$B$6000,$A405),0)</f>
        <v>0</v>
      </c>
      <c r="I405">
        <f>IF(COUNTIFS(Registros!$A$2:$A$6000,"CS",Registros!$B$2:$B$6000,$A405)&gt;0,1,0)</f>
        <v>0</v>
      </c>
      <c r="J405">
        <f>IF($I405=1,SUMIFS(Registros!$I$2:$I$6000,Registros!$A$2:$A$6000,"CS",Registros!$B$2:$B$6000,$A405),0)</f>
        <v>0</v>
      </c>
      <c r="K405">
        <f>IF(COUNTIFS(Winback!$K$2:$K$300,$A405)&gt;0,1,0)</f>
        <v>0</v>
      </c>
      <c r="L405">
        <f>IF(AND($K405=1,LEFT($A405,3)="WB-"),SUMIFS(Winback!$D$2:$D$300,Winback!$K$2:$K$300,$A405),0)</f>
        <v>0</v>
      </c>
      <c r="M405">
        <f>IF(OR($E405=1,$G405=1,SUMIFS(Registros!$J$2:$J$6000,Registros!$B$2:$B$6000,$A405)&gt;0),1,0)</f>
        <v>1</v>
      </c>
      <c r="N405">
        <f>IF($J405&gt;0,1,IF(COUNTIFS(Registros!$A$2:$A$6000,"CS",Registros!$B$2:$B$6000,$A405,Registros!$K$2:$K$6000,"&lt;&gt;")&gt;0,1,0))</f>
        <v>0</v>
      </c>
      <c r="O405" t="str">
        <f t="shared" si="30"/>
        <v>SOLO MÓVIL</v>
      </c>
      <c r="P405" t="str">
        <f t="shared" si="31"/>
        <v>Ofrecer fijo + internet (FLBBTV)</v>
      </c>
      <c r="Q405">
        <f t="shared" si="32"/>
        <v>82.5</v>
      </c>
      <c r="R405" t="str">
        <f>IFERROR(VLOOKUP($A405,Registros!$B$2:$G$6000,6,0),IFERROR(INDEX(Winback!$C$2:$C$300,MATCH($A405,Winback!$K$2:$K$300,0)),""))</f>
        <v>Solanye Acuña</v>
      </c>
      <c r="S405" t="str">
        <f t="shared" si="33"/>
        <v>NP</v>
      </c>
      <c r="T405">
        <f t="shared" si="34"/>
        <v>1</v>
      </c>
    </row>
    <row r="406" spans="1:20" x14ac:dyDescent="0.35">
      <c r="A406" t="s">
        <v>2055</v>
      </c>
      <c r="B406" t="s">
        <v>2056</v>
      </c>
      <c r="C406" t="s">
        <v>2057</v>
      </c>
      <c r="D406" t="s">
        <v>2058</v>
      </c>
      <c r="E406">
        <f>IF(COUNTIFS(Registros!$A$2:$A$6000,"NP",Registros!$B$2:$B$6000,$A406)&gt;0,1,0)</f>
        <v>1</v>
      </c>
      <c r="F406">
        <f>IF($E406=1,SUMIFS(Registros!$F$2:$F$6000,Registros!$A$2:$A$6000,"NP",Registros!$B$2:$B$6000,$A406),0)</f>
        <v>132</v>
      </c>
      <c r="G406">
        <f>IF(COUNTIFS(Registros!$A$2:$A$6000,"MOV",Registros!$B$2:$B$6000,$A406)&gt;0,1,0)</f>
        <v>0</v>
      </c>
      <c r="H406">
        <f>IF($G406=1,SUMIFS(Registros!$F$2:$F$6000,Registros!$A$2:$A$6000,"MOV",Registros!$B$2:$B$6000,$A406),0)</f>
        <v>0</v>
      </c>
      <c r="I406">
        <f>IF(COUNTIFS(Registros!$A$2:$A$6000,"CS",Registros!$B$2:$B$6000,$A406)&gt;0,1,0)</f>
        <v>0</v>
      </c>
      <c r="J406">
        <f>IF($I406=1,SUMIFS(Registros!$I$2:$I$6000,Registros!$A$2:$A$6000,"CS",Registros!$B$2:$B$6000,$A406),0)</f>
        <v>0</v>
      </c>
      <c r="K406">
        <f>IF(COUNTIFS(Winback!$K$2:$K$300,$A406)&gt;0,1,0)</f>
        <v>0</v>
      </c>
      <c r="L406">
        <f>IF(AND($K406=1,LEFT($A406,3)="WB-"),SUMIFS(Winback!$D$2:$D$300,Winback!$K$2:$K$300,$A406),0)</f>
        <v>0</v>
      </c>
      <c r="M406">
        <f>IF(OR($E406=1,$G406=1,SUMIFS(Registros!$J$2:$J$6000,Registros!$B$2:$B$6000,$A406)&gt;0),1,0)</f>
        <v>1</v>
      </c>
      <c r="N406">
        <f>IF($J406&gt;0,1,IF(COUNTIFS(Registros!$A$2:$A$6000,"CS",Registros!$B$2:$B$6000,$A406,Registros!$K$2:$K$6000,"&lt;&gt;")&gt;0,1,0))</f>
        <v>0</v>
      </c>
      <c r="O406" t="str">
        <f t="shared" si="30"/>
        <v>SOLO MÓVIL</v>
      </c>
      <c r="P406" t="str">
        <f t="shared" si="31"/>
        <v>Ofrecer fijo + internet (FLBBTV)</v>
      </c>
      <c r="Q406">
        <f t="shared" si="32"/>
        <v>132</v>
      </c>
      <c r="R406" t="str">
        <f>IFERROR(VLOOKUP($A406,Registros!$B$2:$G$6000,6,0),IFERROR(INDEX(Winback!$C$2:$C$300,MATCH($A406,Winback!$K$2:$K$300,0)),""))</f>
        <v>Michelle Zambrano</v>
      </c>
      <c r="S406" t="str">
        <f t="shared" si="33"/>
        <v>NP</v>
      </c>
      <c r="T406">
        <f t="shared" si="34"/>
        <v>1</v>
      </c>
    </row>
    <row r="407" spans="1:20" x14ac:dyDescent="0.35">
      <c r="A407" t="s">
        <v>2060</v>
      </c>
      <c r="B407" t="s">
        <v>2061</v>
      </c>
      <c r="C407" t="s">
        <v>2062</v>
      </c>
      <c r="D407" t="s">
        <v>2063</v>
      </c>
      <c r="E407">
        <f>IF(COUNTIFS(Registros!$A$2:$A$6000,"NP",Registros!$B$2:$B$6000,$A407)&gt;0,1,0)</f>
        <v>1</v>
      </c>
      <c r="F407">
        <f>IF($E407=1,SUMIFS(Registros!$F$2:$F$6000,Registros!$A$2:$A$6000,"NP",Registros!$B$2:$B$6000,$A407),0)</f>
        <v>12.9</v>
      </c>
      <c r="G407">
        <f>IF(COUNTIFS(Registros!$A$2:$A$6000,"MOV",Registros!$B$2:$B$6000,$A407)&gt;0,1,0)</f>
        <v>0</v>
      </c>
      <c r="H407">
        <f>IF($G407=1,SUMIFS(Registros!$F$2:$F$6000,Registros!$A$2:$A$6000,"MOV",Registros!$B$2:$B$6000,$A407),0)</f>
        <v>0</v>
      </c>
      <c r="I407">
        <f>IF(COUNTIFS(Registros!$A$2:$A$6000,"CS",Registros!$B$2:$B$6000,$A407)&gt;0,1,0)</f>
        <v>0</v>
      </c>
      <c r="J407">
        <f>IF($I407=1,SUMIFS(Registros!$I$2:$I$6000,Registros!$A$2:$A$6000,"CS",Registros!$B$2:$B$6000,$A407),0)</f>
        <v>0</v>
      </c>
      <c r="K407">
        <f>IF(COUNTIFS(Winback!$K$2:$K$300,$A407)&gt;0,1,0)</f>
        <v>0</v>
      </c>
      <c r="L407">
        <f>IF(AND($K407=1,LEFT($A407,3)="WB-"),SUMIFS(Winback!$D$2:$D$300,Winback!$K$2:$K$300,$A407),0)</f>
        <v>0</v>
      </c>
      <c r="M407">
        <f>IF(OR($E407=1,$G407=1,SUMIFS(Registros!$J$2:$J$6000,Registros!$B$2:$B$6000,$A407)&gt;0),1,0)</f>
        <v>1</v>
      </c>
      <c r="N407">
        <f>IF($J407&gt;0,1,IF(COUNTIFS(Registros!$A$2:$A$6000,"CS",Registros!$B$2:$B$6000,$A407,Registros!$K$2:$K$6000,"&lt;&gt;")&gt;0,1,0))</f>
        <v>0</v>
      </c>
      <c r="O407" t="str">
        <f t="shared" si="30"/>
        <v>SOLO MÓVIL</v>
      </c>
      <c r="P407" t="str">
        <f t="shared" si="31"/>
        <v>Ofrecer fijo + internet (FLBBTV)</v>
      </c>
      <c r="Q407">
        <f t="shared" si="32"/>
        <v>12.9</v>
      </c>
      <c r="R407" t="str">
        <f>IFERROR(VLOOKUP($A407,Registros!$B$2:$G$6000,6,0),IFERROR(INDEX(Winback!$C$2:$C$300,MATCH($A407,Winback!$K$2:$K$300,0)),""))</f>
        <v>Ines Lizbeth Trujillo</v>
      </c>
      <c r="S407" t="str">
        <f t="shared" si="33"/>
        <v>NP</v>
      </c>
      <c r="T407">
        <f t="shared" si="34"/>
        <v>1</v>
      </c>
    </row>
    <row r="408" spans="1:20" x14ac:dyDescent="0.35">
      <c r="A408" t="s">
        <v>2065</v>
      </c>
      <c r="B408" t="s">
        <v>2066</v>
      </c>
      <c r="C408" t="s">
        <v>2067</v>
      </c>
      <c r="D408" t="s">
        <v>2068</v>
      </c>
      <c r="E408">
        <f>IF(COUNTIFS(Registros!$A$2:$A$6000,"NP",Registros!$B$2:$B$6000,$A408)&gt;0,1,0)</f>
        <v>1</v>
      </c>
      <c r="F408">
        <f>IF($E408=1,SUMIFS(Registros!$F$2:$F$6000,Registros!$A$2:$A$6000,"NP",Registros!$B$2:$B$6000,$A408),0)</f>
        <v>42</v>
      </c>
      <c r="G408">
        <f>IF(COUNTIFS(Registros!$A$2:$A$6000,"MOV",Registros!$B$2:$B$6000,$A408)&gt;0,1,0)</f>
        <v>0</v>
      </c>
      <c r="H408">
        <f>IF($G408=1,SUMIFS(Registros!$F$2:$F$6000,Registros!$A$2:$A$6000,"MOV",Registros!$B$2:$B$6000,$A408),0)</f>
        <v>0</v>
      </c>
      <c r="I408">
        <f>IF(COUNTIFS(Registros!$A$2:$A$6000,"CS",Registros!$B$2:$B$6000,$A408)&gt;0,1,0)</f>
        <v>0</v>
      </c>
      <c r="J408">
        <f>IF($I408=1,SUMIFS(Registros!$I$2:$I$6000,Registros!$A$2:$A$6000,"CS",Registros!$B$2:$B$6000,$A408),0)</f>
        <v>0</v>
      </c>
      <c r="K408">
        <f>IF(COUNTIFS(Winback!$K$2:$K$300,$A408)&gt;0,1,0)</f>
        <v>0</v>
      </c>
      <c r="L408">
        <f>IF(AND($K408=1,LEFT($A408,3)="WB-"),SUMIFS(Winback!$D$2:$D$300,Winback!$K$2:$K$300,$A408),0)</f>
        <v>0</v>
      </c>
      <c r="M408">
        <f>IF(OR($E408=1,$G408=1,SUMIFS(Registros!$J$2:$J$6000,Registros!$B$2:$B$6000,$A408)&gt;0),1,0)</f>
        <v>1</v>
      </c>
      <c r="N408">
        <f>IF($J408&gt;0,1,IF(COUNTIFS(Registros!$A$2:$A$6000,"CS",Registros!$B$2:$B$6000,$A408,Registros!$K$2:$K$6000,"&lt;&gt;")&gt;0,1,0))</f>
        <v>0</v>
      </c>
      <c r="O408" t="str">
        <f t="shared" si="30"/>
        <v>SOLO MÓVIL</v>
      </c>
      <c r="P408" t="str">
        <f t="shared" si="31"/>
        <v>Ofrecer fijo + internet (FLBBTV)</v>
      </c>
      <c r="Q408">
        <f t="shared" si="32"/>
        <v>42</v>
      </c>
      <c r="R408" t="str">
        <f>IFERROR(VLOOKUP($A408,Registros!$B$2:$G$6000,6,0),IFERROR(INDEX(Winback!$C$2:$C$300,MATCH($A408,Winback!$K$2:$K$300,0)),""))</f>
        <v>Alejandra Mabel Hawkins</v>
      </c>
      <c r="S408" t="str">
        <f t="shared" si="33"/>
        <v>NP</v>
      </c>
      <c r="T408">
        <f t="shared" si="34"/>
        <v>1</v>
      </c>
    </row>
    <row r="409" spans="1:20" x14ac:dyDescent="0.35">
      <c r="A409" t="s">
        <v>2070</v>
      </c>
      <c r="B409" t="s">
        <v>2071</v>
      </c>
      <c r="C409" t="s">
        <v>2072</v>
      </c>
      <c r="D409" t="s">
        <v>2073</v>
      </c>
      <c r="E409">
        <f>IF(COUNTIFS(Registros!$A$2:$A$6000,"NP",Registros!$B$2:$B$6000,$A409)&gt;0,1,0)</f>
        <v>1</v>
      </c>
      <c r="F409">
        <f>IF($E409=1,SUMIFS(Registros!$F$2:$F$6000,Registros!$A$2:$A$6000,"NP",Registros!$B$2:$B$6000,$A409),0)</f>
        <v>32</v>
      </c>
      <c r="G409">
        <f>IF(COUNTIFS(Registros!$A$2:$A$6000,"MOV",Registros!$B$2:$B$6000,$A409)&gt;0,1,0)</f>
        <v>0</v>
      </c>
      <c r="H409">
        <f>IF($G409=1,SUMIFS(Registros!$F$2:$F$6000,Registros!$A$2:$A$6000,"MOV",Registros!$B$2:$B$6000,$A409),0)</f>
        <v>0</v>
      </c>
      <c r="I409">
        <f>IF(COUNTIFS(Registros!$A$2:$A$6000,"CS",Registros!$B$2:$B$6000,$A409)&gt;0,1,0)</f>
        <v>0</v>
      </c>
      <c r="J409">
        <f>IF($I409=1,SUMIFS(Registros!$I$2:$I$6000,Registros!$A$2:$A$6000,"CS",Registros!$B$2:$B$6000,$A409),0)</f>
        <v>0</v>
      </c>
      <c r="K409">
        <f>IF(COUNTIFS(Winback!$K$2:$K$300,$A409)&gt;0,1,0)</f>
        <v>0</v>
      </c>
      <c r="L409">
        <f>IF(AND($K409=1,LEFT($A409,3)="WB-"),SUMIFS(Winback!$D$2:$D$300,Winback!$K$2:$K$300,$A409),0)</f>
        <v>0</v>
      </c>
      <c r="M409">
        <f>IF(OR($E409=1,$G409=1,SUMIFS(Registros!$J$2:$J$6000,Registros!$B$2:$B$6000,$A409)&gt;0),1,0)</f>
        <v>1</v>
      </c>
      <c r="N409">
        <f>IF($J409&gt;0,1,IF(COUNTIFS(Registros!$A$2:$A$6000,"CS",Registros!$B$2:$B$6000,$A409,Registros!$K$2:$K$6000,"&lt;&gt;")&gt;0,1,0))</f>
        <v>0</v>
      </c>
      <c r="O409" t="str">
        <f t="shared" si="30"/>
        <v>SOLO MÓVIL</v>
      </c>
      <c r="P409" t="str">
        <f t="shared" si="31"/>
        <v>Ofrecer fijo + internet (FLBBTV)</v>
      </c>
      <c r="Q409">
        <f t="shared" si="32"/>
        <v>32</v>
      </c>
      <c r="R409" t="str">
        <f>IFERROR(VLOOKUP($A409,Registros!$B$2:$G$6000,6,0),IFERROR(INDEX(Winback!$C$2:$C$300,MATCH($A409,Winback!$K$2:$K$300,0)),""))</f>
        <v>Maria Fernanda</v>
      </c>
      <c r="S409" t="str">
        <f t="shared" si="33"/>
        <v>NP</v>
      </c>
      <c r="T409">
        <f t="shared" si="34"/>
        <v>1</v>
      </c>
    </row>
    <row r="410" spans="1:20" x14ac:dyDescent="0.35">
      <c r="A410" t="s">
        <v>2075</v>
      </c>
      <c r="B410" t="s">
        <v>2076</v>
      </c>
      <c r="C410" t="s">
        <v>2077</v>
      </c>
      <c r="D410" t="s">
        <v>2078</v>
      </c>
      <c r="E410">
        <f>IF(COUNTIFS(Registros!$A$2:$A$6000,"NP",Registros!$B$2:$B$6000,$A410)&gt;0,1,0)</f>
        <v>1</v>
      </c>
      <c r="F410">
        <f>IF($E410=1,SUMIFS(Registros!$F$2:$F$6000,Registros!$A$2:$A$6000,"NP",Registros!$B$2:$B$6000,$A410),0)</f>
        <v>37</v>
      </c>
      <c r="G410">
        <f>IF(COUNTIFS(Registros!$A$2:$A$6000,"MOV",Registros!$B$2:$B$6000,$A410)&gt;0,1,0)</f>
        <v>0</v>
      </c>
      <c r="H410">
        <f>IF($G410=1,SUMIFS(Registros!$F$2:$F$6000,Registros!$A$2:$A$6000,"MOV",Registros!$B$2:$B$6000,$A410),0)</f>
        <v>0</v>
      </c>
      <c r="I410">
        <f>IF(COUNTIFS(Registros!$A$2:$A$6000,"CS",Registros!$B$2:$B$6000,$A410)&gt;0,1,0)</f>
        <v>0</v>
      </c>
      <c r="J410">
        <f>IF($I410=1,SUMIFS(Registros!$I$2:$I$6000,Registros!$A$2:$A$6000,"CS",Registros!$B$2:$B$6000,$A410),0)</f>
        <v>0</v>
      </c>
      <c r="K410">
        <f>IF(COUNTIFS(Winback!$K$2:$K$300,$A410)&gt;0,1,0)</f>
        <v>0</v>
      </c>
      <c r="L410">
        <f>IF(AND($K410=1,LEFT($A410,3)="WB-"),SUMIFS(Winback!$D$2:$D$300,Winback!$K$2:$K$300,$A410),0)</f>
        <v>0</v>
      </c>
      <c r="M410">
        <f>IF(OR($E410=1,$G410=1,SUMIFS(Registros!$J$2:$J$6000,Registros!$B$2:$B$6000,$A410)&gt;0),1,0)</f>
        <v>1</v>
      </c>
      <c r="N410">
        <f>IF($J410&gt;0,1,IF(COUNTIFS(Registros!$A$2:$A$6000,"CS",Registros!$B$2:$B$6000,$A410,Registros!$K$2:$K$6000,"&lt;&gt;")&gt;0,1,0))</f>
        <v>0</v>
      </c>
      <c r="O410" t="str">
        <f t="shared" si="30"/>
        <v>SOLO MÓVIL</v>
      </c>
      <c r="P410" t="str">
        <f t="shared" si="31"/>
        <v>Ofrecer fijo + internet (FLBBTV)</v>
      </c>
      <c r="Q410">
        <f t="shared" si="32"/>
        <v>37</v>
      </c>
      <c r="R410" t="str">
        <f>IFERROR(VLOOKUP($A410,Registros!$B$2:$G$6000,6,0),IFERROR(INDEX(Winback!$C$2:$C$300,MATCH($A410,Winback!$K$2:$K$300,0)),""))</f>
        <v>Yarelis Tulloch</v>
      </c>
      <c r="S410" t="str">
        <f t="shared" si="33"/>
        <v>NP</v>
      </c>
      <c r="T410">
        <f t="shared" si="34"/>
        <v>1</v>
      </c>
    </row>
    <row r="411" spans="1:20" x14ac:dyDescent="0.35">
      <c r="A411" t="s">
        <v>2080</v>
      </c>
      <c r="B411" t="s">
        <v>2081</v>
      </c>
      <c r="C411" t="s">
        <v>2082</v>
      </c>
      <c r="D411" t="s">
        <v>2083</v>
      </c>
      <c r="E411">
        <f>IF(COUNTIFS(Registros!$A$2:$A$6000,"NP",Registros!$B$2:$B$6000,$A411)&gt;0,1,0)</f>
        <v>1</v>
      </c>
      <c r="F411">
        <f>IF($E411=1,SUMIFS(Registros!$F$2:$F$6000,Registros!$A$2:$A$6000,"NP",Registros!$B$2:$B$6000,$A411),0)</f>
        <v>155.05000000000001</v>
      </c>
      <c r="G411">
        <f>IF(COUNTIFS(Registros!$A$2:$A$6000,"MOV",Registros!$B$2:$B$6000,$A411)&gt;0,1,0)</f>
        <v>0</v>
      </c>
      <c r="H411">
        <f>IF($G411=1,SUMIFS(Registros!$F$2:$F$6000,Registros!$A$2:$A$6000,"MOV",Registros!$B$2:$B$6000,$A411),0)</f>
        <v>0</v>
      </c>
      <c r="I411">
        <f>IF(COUNTIFS(Registros!$A$2:$A$6000,"CS",Registros!$B$2:$B$6000,$A411)&gt;0,1,0)</f>
        <v>0</v>
      </c>
      <c r="J411">
        <f>IF($I411=1,SUMIFS(Registros!$I$2:$I$6000,Registros!$A$2:$A$6000,"CS",Registros!$B$2:$B$6000,$A411),0)</f>
        <v>0</v>
      </c>
      <c r="K411">
        <f>IF(COUNTIFS(Winback!$K$2:$K$300,$A411)&gt;0,1,0)</f>
        <v>0</v>
      </c>
      <c r="L411">
        <f>IF(AND($K411=1,LEFT($A411,3)="WB-"),SUMIFS(Winback!$D$2:$D$300,Winback!$K$2:$K$300,$A411),0)</f>
        <v>0</v>
      </c>
      <c r="M411">
        <f>IF(OR($E411=1,$G411=1,SUMIFS(Registros!$J$2:$J$6000,Registros!$B$2:$B$6000,$A411)&gt;0),1,0)</f>
        <v>1</v>
      </c>
      <c r="N411">
        <f>IF($J411&gt;0,1,IF(COUNTIFS(Registros!$A$2:$A$6000,"CS",Registros!$B$2:$B$6000,$A411,Registros!$K$2:$K$6000,"&lt;&gt;")&gt;0,1,0))</f>
        <v>0</v>
      </c>
      <c r="O411" t="str">
        <f t="shared" si="30"/>
        <v>SOLO MÓVIL</v>
      </c>
      <c r="P411" t="str">
        <f t="shared" si="31"/>
        <v>Ofrecer fijo + internet (FLBBTV)</v>
      </c>
      <c r="Q411">
        <f t="shared" si="32"/>
        <v>155.05000000000001</v>
      </c>
      <c r="R411" t="str">
        <f>IFERROR(VLOOKUP($A411,Registros!$B$2:$G$6000,6,0),IFERROR(INDEX(Winback!$C$2:$C$300,MATCH($A411,Winback!$K$2:$K$300,0)),""))</f>
        <v>Abril Aparicio</v>
      </c>
      <c r="S411" t="str">
        <f t="shared" si="33"/>
        <v>NP</v>
      </c>
      <c r="T411">
        <f t="shared" si="34"/>
        <v>1</v>
      </c>
    </row>
    <row r="412" spans="1:20" x14ac:dyDescent="0.35">
      <c r="A412" t="s">
        <v>2085</v>
      </c>
      <c r="B412" t="s">
        <v>2086</v>
      </c>
      <c r="C412" t="s">
        <v>2087</v>
      </c>
      <c r="D412" t="s">
        <v>2088</v>
      </c>
      <c r="E412">
        <f>IF(COUNTIFS(Registros!$A$2:$A$6000,"NP",Registros!$B$2:$B$6000,$A412)&gt;0,1,0)</f>
        <v>1</v>
      </c>
      <c r="F412">
        <f>IF($E412=1,SUMIFS(Registros!$F$2:$F$6000,Registros!$A$2:$A$6000,"NP",Registros!$B$2:$B$6000,$A412),0)</f>
        <v>307.5</v>
      </c>
      <c r="G412">
        <f>IF(COUNTIFS(Registros!$A$2:$A$6000,"MOV",Registros!$B$2:$B$6000,$A412)&gt;0,1,0)</f>
        <v>0</v>
      </c>
      <c r="H412">
        <f>IF($G412=1,SUMIFS(Registros!$F$2:$F$6000,Registros!$A$2:$A$6000,"MOV",Registros!$B$2:$B$6000,$A412),0)</f>
        <v>0</v>
      </c>
      <c r="I412">
        <f>IF(COUNTIFS(Registros!$A$2:$A$6000,"CS",Registros!$B$2:$B$6000,$A412)&gt;0,1,0)</f>
        <v>0</v>
      </c>
      <c r="J412">
        <f>IF($I412=1,SUMIFS(Registros!$I$2:$I$6000,Registros!$A$2:$A$6000,"CS",Registros!$B$2:$B$6000,$A412),0)</f>
        <v>0</v>
      </c>
      <c r="K412">
        <f>IF(COUNTIFS(Winback!$K$2:$K$300,$A412)&gt;0,1,0)</f>
        <v>0</v>
      </c>
      <c r="L412">
        <f>IF(AND($K412=1,LEFT($A412,3)="WB-"),SUMIFS(Winback!$D$2:$D$300,Winback!$K$2:$K$300,$A412),0)</f>
        <v>0</v>
      </c>
      <c r="M412">
        <f>IF(OR($E412=1,$G412=1,SUMIFS(Registros!$J$2:$J$6000,Registros!$B$2:$B$6000,$A412)&gt;0),1,0)</f>
        <v>1</v>
      </c>
      <c r="N412">
        <f>IF($J412&gt;0,1,IF(COUNTIFS(Registros!$A$2:$A$6000,"CS",Registros!$B$2:$B$6000,$A412,Registros!$K$2:$K$6000,"&lt;&gt;")&gt;0,1,0))</f>
        <v>0</v>
      </c>
      <c r="O412" t="str">
        <f t="shared" si="30"/>
        <v>SOLO MÓVIL</v>
      </c>
      <c r="P412" t="str">
        <f t="shared" si="31"/>
        <v>Ofrecer fijo + internet (FLBBTV)</v>
      </c>
      <c r="Q412">
        <f t="shared" si="32"/>
        <v>307.5</v>
      </c>
      <c r="R412" t="str">
        <f>IFERROR(VLOOKUP($A412,Registros!$B$2:$G$6000,6,0),IFERROR(INDEX(Winback!$C$2:$C$300,MATCH($A412,Winback!$K$2:$K$300,0)),""))</f>
        <v>Yariela Galarce</v>
      </c>
      <c r="S412" t="str">
        <f t="shared" si="33"/>
        <v>NP</v>
      </c>
      <c r="T412">
        <f t="shared" si="34"/>
        <v>1</v>
      </c>
    </row>
    <row r="413" spans="1:20" x14ac:dyDescent="0.35">
      <c r="A413" t="s">
        <v>2090</v>
      </c>
      <c r="B413" t="s">
        <v>2091</v>
      </c>
      <c r="C413" t="s">
        <v>2092</v>
      </c>
      <c r="D413" t="s">
        <v>2093</v>
      </c>
      <c r="E413">
        <f>IF(COUNTIFS(Registros!$A$2:$A$6000,"NP",Registros!$B$2:$B$6000,$A413)&gt;0,1,0)</f>
        <v>1</v>
      </c>
      <c r="F413">
        <f>IF($E413=1,SUMIFS(Registros!$F$2:$F$6000,Registros!$A$2:$A$6000,"NP",Registros!$B$2:$B$6000,$A413),0)</f>
        <v>40</v>
      </c>
      <c r="G413">
        <f>IF(COUNTIFS(Registros!$A$2:$A$6000,"MOV",Registros!$B$2:$B$6000,$A413)&gt;0,1,0)</f>
        <v>0</v>
      </c>
      <c r="H413">
        <f>IF($G413=1,SUMIFS(Registros!$F$2:$F$6000,Registros!$A$2:$A$6000,"MOV",Registros!$B$2:$B$6000,$A413),0)</f>
        <v>0</v>
      </c>
      <c r="I413">
        <f>IF(COUNTIFS(Registros!$A$2:$A$6000,"CS",Registros!$B$2:$B$6000,$A413)&gt;0,1,0)</f>
        <v>0</v>
      </c>
      <c r="J413">
        <f>IF($I413=1,SUMIFS(Registros!$I$2:$I$6000,Registros!$A$2:$A$6000,"CS",Registros!$B$2:$B$6000,$A413),0)</f>
        <v>0</v>
      </c>
      <c r="K413">
        <f>IF(COUNTIFS(Winback!$K$2:$K$300,$A413)&gt;0,1,0)</f>
        <v>0</v>
      </c>
      <c r="L413">
        <f>IF(AND($K413=1,LEFT($A413,3)="WB-"),SUMIFS(Winback!$D$2:$D$300,Winback!$K$2:$K$300,$A413),0)</f>
        <v>0</v>
      </c>
      <c r="M413">
        <f>IF(OR($E413=1,$G413=1,SUMIFS(Registros!$J$2:$J$6000,Registros!$B$2:$B$6000,$A413)&gt;0),1,0)</f>
        <v>1</v>
      </c>
      <c r="N413">
        <f>IF($J413&gt;0,1,IF(COUNTIFS(Registros!$A$2:$A$6000,"CS",Registros!$B$2:$B$6000,$A413,Registros!$K$2:$K$6000,"&lt;&gt;")&gt;0,1,0))</f>
        <v>0</v>
      </c>
      <c r="O413" t="str">
        <f t="shared" si="30"/>
        <v>SOLO MÓVIL</v>
      </c>
      <c r="P413" t="str">
        <f t="shared" si="31"/>
        <v>Ofrecer fijo + internet (FLBBTV)</v>
      </c>
      <c r="Q413">
        <f t="shared" si="32"/>
        <v>40</v>
      </c>
      <c r="R413" t="str">
        <f>IFERROR(VLOOKUP($A413,Registros!$B$2:$G$6000,6,0),IFERROR(INDEX(Winback!$C$2:$C$300,MATCH($A413,Winback!$K$2:$K$300,0)),""))</f>
        <v>Nailyn Martinez</v>
      </c>
      <c r="S413" t="str">
        <f t="shared" si="33"/>
        <v>NP</v>
      </c>
      <c r="T413">
        <f t="shared" si="34"/>
        <v>1</v>
      </c>
    </row>
    <row r="414" spans="1:20" x14ac:dyDescent="0.35">
      <c r="A414" t="s">
        <v>2095</v>
      </c>
      <c r="B414" t="s">
        <v>2096</v>
      </c>
      <c r="C414" t="s">
        <v>2097</v>
      </c>
      <c r="D414" t="s">
        <v>2098</v>
      </c>
      <c r="E414">
        <f>IF(COUNTIFS(Registros!$A$2:$A$6000,"NP",Registros!$B$2:$B$6000,$A414)&gt;0,1,0)</f>
        <v>1</v>
      </c>
      <c r="F414">
        <f>IF($E414=1,SUMIFS(Registros!$F$2:$F$6000,Registros!$A$2:$A$6000,"NP",Registros!$B$2:$B$6000,$A414),0)</f>
        <v>145</v>
      </c>
      <c r="G414">
        <f>IF(COUNTIFS(Registros!$A$2:$A$6000,"MOV",Registros!$B$2:$B$6000,$A414)&gt;0,1,0)</f>
        <v>0</v>
      </c>
      <c r="H414">
        <f>IF($G414=1,SUMIFS(Registros!$F$2:$F$6000,Registros!$A$2:$A$6000,"MOV",Registros!$B$2:$B$6000,$A414),0)</f>
        <v>0</v>
      </c>
      <c r="I414">
        <f>IF(COUNTIFS(Registros!$A$2:$A$6000,"CS",Registros!$B$2:$B$6000,$A414)&gt;0,1,0)</f>
        <v>0</v>
      </c>
      <c r="J414">
        <f>IF($I414=1,SUMIFS(Registros!$I$2:$I$6000,Registros!$A$2:$A$6000,"CS",Registros!$B$2:$B$6000,$A414),0)</f>
        <v>0</v>
      </c>
      <c r="K414">
        <f>IF(COUNTIFS(Winback!$K$2:$K$300,$A414)&gt;0,1,0)</f>
        <v>0</v>
      </c>
      <c r="L414">
        <f>IF(AND($K414=1,LEFT($A414,3)="WB-"),SUMIFS(Winback!$D$2:$D$300,Winback!$K$2:$K$300,$A414),0)</f>
        <v>0</v>
      </c>
      <c r="M414">
        <f>IF(OR($E414=1,$G414=1,SUMIFS(Registros!$J$2:$J$6000,Registros!$B$2:$B$6000,$A414)&gt;0),1,0)</f>
        <v>1</v>
      </c>
      <c r="N414">
        <f>IF($J414&gt;0,1,IF(COUNTIFS(Registros!$A$2:$A$6000,"CS",Registros!$B$2:$B$6000,$A414,Registros!$K$2:$K$6000,"&lt;&gt;")&gt;0,1,0))</f>
        <v>0</v>
      </c>
      <c r="O414" t="str">
        <f t="shared" si="30"/>
        <v>SOLO MÓVIL</v>
      </c>
      <c r="P414" t="str">
        <f t="shared" si="31"/>
        <v>Ofrecer fijo + internet (FLBBTV)</v>
      </c>
      <c r="Q414">
        <f t="shared" si="32"/>
        <v>145</v>
      </c>
      <c r="R414" t="str">
        <f>IFERROR(VLOOKUP($A414,Registros!$B$2:$G$6000,6,0),IFERROR(INDEX(Winback!$C$2:$C$300,MATCH($A414,Winback!$K$2:$K$300,0)),""))</f>
        <v>Yamali Rodriguez</v>
      </c>
      <c r="S414" t="str">
        <f t="shared" si="33"/>
        <v>NP</v>
      </c>
      <c r="T414">
        <f t="shared" si="34"/>
        <v>1</v>
      </c>
    </row>
    <row r="415" spans="1:20" x14ac:dyDescent="0.35">
      <c r="A415" t="s">
        <v>2100</v>
      </c>
      <c r="B415" t="s">
        <v>2101</v>
      </c>
      <c r="C415" t="s">
        <v>2102</v>
      </c>
      <c r="D415" t="s">
        <v>2103</v>
      </c>
      <c r="E415">
        <f>IF(COUNTIFS(Registros!$A$2:$A$6000,"NP",Registros!$B$2:$B$6000,$A415)&gt;0,1,0)</f>
        <v>1</v>
      </c>
      <c r="F415">
        <f>IF($E415=1,SUMIFS(Registros!$F$2:$F$6000,Registros!$A$2:$A$6000,"NP",Registros!$B$2:$B$6000,$A415),0)</f>
        <v>46</v>
      </c>
      <c r="G415">
        <f>IF(COUNTIFS(Registros!$A$2:$A$6000,"MOV",Registros!$B$2:$B$6000,$A415)&gt;0,1,0)</f>
        <v>0</v>
      </c>
      <c r="H415">
        <f>IF($G415=1,SUMIFS(Registros!$F$2:$F$6000,Registros!$A$2:$A$6000,"MOV",Registros!$B$2:$B$6000,$A415),0)</f>
        <v>0</v>
      </c>
      <c r="I415">
        <f>IF(COUNTIFS(Registros!$A$2:$A$6000,"CS",Registros!$B$2:$B$6000,$A415)&gt;0,1,0)</f>
        <v>0</v>
      </c>
      <c r="J415">
        <f>IF($I415=1,SUMIFS(Registros!$I$2:$I$6000,Registros!$A$2:$A$6000,"CS",Registros!$B$2:$B$6000,$A415),0)</f>
        <v>0</v>
      </c>
      <c r="K415">
        <f>IF(COUNTIFS(Winback!$K$2:$K$300,$A415)&gt;0,1,0)</f>
        <v>0</v>
      </c>
      <c r="L415">
        <f>IF(AND($K415=1,LEFT($A415,3)="WB-"),SUMIFS(Winback!$D$2:$D$300,Winback!$K$2:$K$300,$A415),0)</f>
        <v>0</v>
      </c>
      <c r="M415">
        <f>IF(OR($E415=1,$G415=1,SUMIFS(Registros!$J$2:$J$6000,Registros!$B$2:$B$6000,$A415)&gt;0),1,0)</f>
        <v>1</v>
      </c>
      <c r="N415">
        <f>IF($J415&gt;0,1,IF(COUNTIFS(Registros!$A$2:$A$6000,"CS",Registros!$B$2:$B$6000,$A415,Registros!$K$2:$K$6000,"&lt;&gt;")&gt;0,1,0))</f>
        <v>0</v>
      </c>
      <c r="O415" t="str">
        <f t="shared" si="30"/>
        <v>SOLO MÓVIL</v>
      </c>
      <c r="P415" t="str">
        <f t="shared" si="31"/>
        <v>Ofrecer fijo + internet (FLBBTV)</v>
      </c>
      <c r="Q415">
        <f t="shared" si="32"/>
        <v>46</v>
      </c>
      <c r="R415" t="str">
        <f>IFERROR(VLOOKUP($A415,Registros!$B$2:$G$6000,6,0),IFERROR(INDEX(Winback!$C$2:$C$300,MATCH($A415,Winback!$K$2:$K$300,0)),""))</f>
        <v>Osiris Aguilar</v>
      </c>
      <c r="S415" t="str">
        <f t="shared" si="33"/>
        <v>NP</v>
      </c>
      <c r="T415">
        <f t="shared" si="34"/>
        <v>1</v>
      </c>
    </row>
    <row r="416" spans="1:20" x14ac:dyDescent="0.35">
      <c r="A416" t="s">
        <v>2105</v>
      </c>
      <c r="B416" t="s">
        <v>2106</v>
      </c>
      <c r="C416" t="s">
        <v>2107</v>
      </c>
      <c r="D416" t="s">
        <v>2108</v>
      </c>
      <c r="E416">
        <f>IF(COUNTIFS(Registros!$A$2:$A$6000,"NP",Registros!$B$2:$B$6000,$A416)&gt;0,1,0)</f>
        <v>1</v>
      </c>
      <c r="F416">
        <f>IF($E416=1,SUMIFS(Registros!$F$2:$F$6000,Registros!$A$2:$A$6000,"NP",Registros!$B$2:$B$6000,$A416),0)</f>
        <v>102.25</v>
      </c>
      <c r="G416">
        <f>IF(COUNTIFS(Registros!$A$2:$A$6000,"MOV",Registros!$B$2:$B$6000,$A416)&gt;0,1,0)</f>
        <v>0</v>
      </c>
      <c r="H416">
        <f>IF($G416=1,SUMIFS(Registros!$F$2:$F$6000,Registros!$A$2:$A$6000,"MOV",Registros!$B$2:$B$6000,$A416),0)</f>
        <v>0</v>
      </c>
      <c r="I416">
        <f>IF(COUNTIFS(Registros!$A$2:$A$6000,"CS",Registros!$B$2:$B$6000,$A416)&gt;0,1,0)</f>
        <v>0</v>
      </c>
      <c r="J416">
        <f>IF($I416=1,SUMIFS(Registros!$I$2:$I$6000,Registros!$A$2:$A$6000,"CS",Registros!$B$2:$B$6000,$A416),0)</f>
        <v>0</v>
      </c>
      <c r="K416">
        <f>IF(COUNTIFS(Winback!$K$2:$K$300,$A416)&gt;0,1,0)</f>
        <v>0</v>
      </c>
      <c r="L416">
        <f>IF(AND($K416=1,LEFT($A416,3)="WB-"),SUMIFS(Winback!$D$2:$D$300,Winback!$K$2:$K$300,$A416),0)</f>
        <v>0</v>
      </c>
      <c r="M416">
        <f>IF(OR($E416=1,$G416=1,SUMIFS(Registros!$J$2:$J$6000,Registros!$B$2:$B$6000,$A416)&gt;0),1,0)</f>
        <v>1</v>
      </c>
      <c r="N416">
        <f>IF($J416&gt;0,1,IF(COUNTIFS(Registros!$A$2:$A$6000,"CS",Registros!$B$2:$B$6000,$A416,Registros!$K$2:$K$6000,"&lt;&gt;")&gt;0,1,0))</f>
        <v>0</v>
      </c>
      <c r="O416" t="str">
        <f t="shared" si="30"/>
        <v>SOLO MÓVIL</v>
      </c>
      <c r="P416" t="str">
        <f t="shared" si="31"/>
        <v>Ofrecer fijo + internet (FLBBTV)</v>
      </c>
      <c r="Q416">
        <f t="shared" si="32"/>
        <v>102.25</v>
      </c>
      <c r="R416" t="str">
        <f>IFERROR(VLOOKUP($A416,Registros!$B$2:$G$6000,6,0),IFERROR(INDEX(Winback!$C$2:$C$300,MATCH($A416,Winback!$K$2:$K$300,0)),""))</f>
        <v>Karla Mc Intryre</v>
      </c>
      <c r="S416" t="str">
        <f t="shared" si="33"/>
        <v>NP</v>
      </c>
      <c r="T416">
        <f t="shared" si="34"/>
        <v>1</v>
      </c>
    </row>
    <row r="417" spans="1:20" x14ac:dyDescent="0.35">
      <c r="A417" t="s">
        <v>2110</v>
      </c>
      <c r="B417" t="s">
        <v>2111</v>
      </c>
      <c r="C417" t="s">
        <v>2112</v>
      </c>
      <c r="D417" t="s">
        <v>2113</v>
      </c>
      <c r="E417">
        <f>IF(COUNTIFS(Registros!$A$2:$A$6000,"NP",Registros!$B$2:$B$6000,$A417)&gt;0,1,0)</f>
        <v>1</v>
      </c>
      <c r="F417">
        <f>IF($E417=1,SUMIFS(Registros!$F$2:$F$6000,Registros!$A$2:$A$6000,"NP",Registros!$B$2:$B$6000,$A417),0)</f>
        <v>56</v>
      </c>
      <c r="G417">
        <f>IF(COUNTIFS(Registros!$A$2:$A$6000,"MOV",Registros!$B$2:$B$6000,$A417)&gt;0,1,0)</f>
        <v>0</v>
      </c>
      <c r="H417">
        <f>IF($G417=1,SUMIFS(Registros!$F$2:$F$6000,Registros!$A$2:$A$6000,"MOV",Registros!$B$2:$B$6000,$A417),0)</f>
        <v>0</v>
      </c>
      <c r="I417">
        <f>IF(COUNTIFS(Registros!$A$2:$A$6000,"CS",Registros!$B$2:$B$6000,$A417)&gt;0,1,0)</f>
        <v>0</v>
      </c>
      <c r="J417">
        <f>IF($I417=1,SUMIFS(Registros!$I$2:$I$6000,Registros!$A$2:$A$6000,"CS",Registros!$B$2:$B$6000,$A417),0)</f>
        <v>0</v>
      </c>
      <c r="K417">
        <f>IF(COUNTIFS(Winback!$K$2:$K$300,$A417)&gt;0,1,0)</f>
        <v>0</v>
      </c>
      <c r="L417">
        <f>IF(AND($K417=1,LEFT($A417,3)="WB-"),SUMIFS(Winback!$D$2:$D$300,Winback!$K$2:$K$300,$A417),0)</f>
        <v>0</v>
      </c>
      <c r="M417">
        <f>IF(OR($E417=1,$G417=1,SUMIFS(Registros!$J$2:$J$6000,Registros!$B$2:$B$6000,$A417)&gt;0),1,0)</f>
        <v>1</v>
      </c>
      <c r="N417">
        <f>IF($J417&gt;0,1,IF(COUNTIFS(Registros!$A$2:$A$6000,"CS",Registros!$B$2:$B$6000,$A417,Registros!$K$2:$K$6000,"&lt;&gt;")&gt;0,1,0))</f>
        <v>0</v>
      </c>
      <c r="O417" t="str">
        <f t="shared" si="30"/>
        <v>SOLO MÓVIL</v>
      </c>
      <c r="P417" t="str">
        <f t="shared" si="31"/>
        <v>Ofrecer fijo + internet (FLBBTV)</v>
      </c>
      <c r="Q417">
        <f t="shared" si="32"/>
        <v>56</v>
      </c>
      <c r="R417" t="str">
        <f>IFERROR(VLOOKUP($A417,Registros!$B$2:$G$6000,6,0),IFERROR(INDEX(Winback!$C$2:$C$300,MATCH($A417,Winback!$K$2:$K$300,0)),""))</f>
        <v>Michelle Zambrano</v>
      </c>
      <c r="S417" t="str">
        <f t="shared" si="33"/>
        <v>NP</v>
      </c>
      <c r="T417">
        <f t="shared" si="34"/>
        <v>1</v>
      </c>
    </row>
    <row r="418" spans="1:20" x14ac:dyDescent="0.35">
      <c r="A418" t="s">
        <v>2115</v>
      </c>
      <c r="B418" t="s">
        <v>2116</v>
      </c>
      <c r="C418" t="s">
        <v>2117</v>
      </c>
      <c r="D418" t="s">
        <v>2118</v>
      </c>
      <c r="E418">
        <f>IF(COUNTIFS(Registros!$A$2:$A$6000,"NP",Registros!$B$2:$B$6000,$A418)&gt;0,1,0)</f>
        <v>1</v>
      </c>
      <c r="F418">
        <f>IF($E418=1,SUMIFS(Registros!$F$2:$F$6000,Registros!$A$2:$A$6000,"NP",Registros!$B$2:$B$6000,$A418),0)</f>
        <v>28</v>
      </c>
      <c r="G418">
        <f>IF(COUNTIFS(Registros!$A$2:$A$6000,"MOV",Registros!$B$2:$B$6000,$A418)&gt;0,1,0)</f>
        <v>0</v>
      </c>
      <c r="H418">
        <f>IF($G418=1,SUMIFS(Registros!$F$2:$F$6000,Registros!$A$2:$A$6000,"MOV",Registros!$B$2:$B$6000,$A418),0)</f>
        <v>0</v>
      </c>
      <c r="I418">
        <f>IF(COUNTIFS(Registros!$A$2:$A$6000,"CS",Registros!$B$2:$B$6000,$A418)&gt;0,1,0)</f>
        <v>0</v>
      </c>
      <c r="J418">
        <f>IF($I418=1,SUMIFS(Registros!$I$2:$I$6000,Registros!$A$2:$A$6000,"CS",Registros!$B$2:$B$6000,$A418),0)</f>
        <v>0</v>
      </c>
      <c r="K418">
        <f>IF(COUNTIFS(Winback!$K$2:$K$300,$A418)&gt;0,1,0)</f>
        <v>0</v>
      </c>
      <c r="L418">
        <f>IF(AND($K418=1,LEFT($A418,3)="WB-"),SUMIFS(Winback!$D$2:$D$300,Winback!$K$2:$K$300,$A418),0)</f>
        <v>0</v>
      </c>
      <c r="M418">
        <f>IF(OR($E418=1,$G418=1,SUMIFS(Registros!$J$2:$J$6000,Registros!$B$2:$B$6000,$A418)&gt;0),1,0)</f>
        <v>1</v>
      </c>
      <c r="N418">
        <f>IF($J418&gt;0,1,IF(COUNTIFS(Registros!$A$2:$A$6000,"CS",Registros!$B$2:$B$6000,$A418,Registros!$K$2:$K$6000,"&lt;&gt;")&gt;0,1,0))</f>
        <v>0</v>
      </c>
      <c r="O418" t="str">
        <f t="shared" si="30"/>
        <v>SOLO MÓVIL</v>
      </c>
      <c r="P418" t="str">
        <f t="shared" si="31"/>
        <v>Ofrecer fijo + internet (FLBBTV)</v>
      </c>
      <c r="Q418">
        <f t="shared" si="32"/>
        <v>28</v>
      </c>
      <c r="R418" t="str">
        <f>IFERROR(VLOOKUP($A418,Registros!$B$2:$G$6000,6,0),IFERROR(INDEX(Winback!$C$2:$C$300,MATCH($A418,Winback!$K$2:$K$300,0)),""))</f>
        <v>Ines Lizbeth Trujillo</v>
      </c>
      <c r="S418" t="str">
        <f t="shared" si="33"/>
        <v>NP</v>
      </c>
      <c r="T418">
        <f t="shared" si="34"/>
        <v>1</v>
      </c>
    </row>
    <row r="419" spans="1:20" x14ac:dyDescent="0.35">
      <c r="A419" t="s">
        <v>2120</v>
      </c>
      <c r="B419" t="s">
        <v>2121</v>
      </c>
      <c r="C419" t="s">
        <v>2122</v>
      </c>
      <c r="D419" t="s">
        <v>2123</v>
      </c>
      <c r="E419">
        <f>IF(COUNTIFS(Registros!$A$2:$A$6000,"NP",Registros!$B$2:$B$6000,$A419)&gt;0,1,0)</f>
        <v>1</v>
      </c>
      <c r="F419">
        <f>IF($E419=1,SUMIFS(Registros!$F$2:$F$6000,Registros!$A$2:$A$6000,"NP",Registros!$B$2:$B$6000,$A419),0)</f>
        <v>435</v>
      </c>
      <c r="G419">
        <f>IF(COUNTIFS(Registros!$A$2:$A$6000,"MOV",Registros!$B$2:$B$6000,$A419)&gt;0,1,0)</f>
        <v>0</v>
      </c>
      <c r="H419">
        <f>IF($G419=1,SUMIFS(Registros!$F$2:$F$6000,Registros!$A$2:$A$6000,"MOV",Registros!$B$2:$B$6000,$A419),0)</f>
        <v>0</v>
      </c>
      <c r="I419">
        <f>IF(COUNTIFS(Registros!$A$2:$A$6000,"CS",Registros!$B$2:$B$6000,$A419)&gt;0,1,0)</f>
        <v>0</v>
      </c>
      <c r="J419">
        <f>IF($I419=1,SUMIFS(Registros!$I$2:$I$6000,Registros!$A$2:$A$6000,"CS",Registros!$B$2:$B$6000,$A419),0)</f>
        <v>0</v>
      </c>
      <c r="K419">
        <f>IF(COUNTIFS(Winback!$K$2:$K$300,$A419)&gt;0,1,0)</f>
        <v>0</v>
      </c>
      <c r="L419">
        <f>IF(AND($K419=1,LEFT($A419,3)="WB-"),SUMIFS(Winback!$D$2:$D$300,Winback!$K$2:$K$300,$A419),0)</f>
        <v>0</v>
      </c>
      <c r="M419">
        <f>IF(OR($E419=1,$G419=1,SUMIFS(Registros!$J$2:$J$6000,Registros!$B$2:$B$6000,$A419)&gt;0),1,0)</f>
        <v>1</v>
      </c>
      <c r="N419">
        <f>IF($J419&gt;0,1,IF(COUNTIFS(Registros!$A$2:$A$6000,"CS",Registros!$B$2:$B$6000,$A419,Registros!$K$2:$K$6000,"&lt;&gt;")&gt;0,1,0))</f>
        <v>0</v>
      </c>
      <c r="O419" t="str">
        <f t="shared" si="30"/>
        <v>SOLO MÓVIL</v>
      </c>
      <c r="P419" t="str">
        <f t="shared" si="31"/>
        <v>Ofrecer fijo + internet (FLBBTV)</v>
      </c>
      <c r="Q419">
        <f t="shared" si="32"/>
        <v>435</v>
      </c>
      <c r="R419" t="str">
        <f>IFERROR(VLOOKUP($A419,Registros!$B$2:$G$6000,6,0),IFERROR(INDEX(Winback!$C$2:$C$300,MATCH($A419,Winback!$K$2:$K$300,0)),""))</f>
        <v>Alejandra Mabel Hawkins</v>
      </c>
      <c r="S419" t="str">
        <f t="shared" si="33"/>
        <v>NP</v>
      </c>
      <c r="T419">
        <f t="shared" si="34"/>
        <v>1</v>
      </c>
    </row>
    <row r="420" spans="1:20" x14ac:dyDescent="0.35">
      <c r="A420" t="s">
        <v>2125</v>
      </c>
      <c r="B420" t="s">
        <v>2126</v>
      </c>
      <c r="C420" t="s">
        <v>2127</v>
      </c>
      <c r="D420" t="s">
        <v>2128</v>
      </c>
      <c r="E420">
        <f>IF(COUNTIFS(Registros!$A$2:$A$6000,"NP",Registros!$B$2:$B$6000,$A420)&gt;0,1,0)</f>
        <v>1</v>
      </c>
      <c r="F420">
        <f>IF($E420=1,SUMIFS(Registros!$F$2:$F$6000,Registros!$A$2:$A$6000,"NP",Registros!$B$2:$B$6000,$A420),0)</f>
        <v>48</v>
      </c>
      <c r="G420">
        <f>IF(COUNTIFS(Registros!$A$2:$A$6000,"MOV",Registros!$B$2:$B$6000,$A420)&gt;0,1,0)</f>
        <v>0</v>
      </c>
      <c r="H420">
        <f>IF($G420=1,SUMIFS(Registros!$F$2:$F$6000,Registros!$A$2:$A$6000,"MOV",Registros!$B$2:$B$6000,$A420),0)</f>
        <v>0</v>
      </c>
      <c r="I420">
        <f>IF(COUNTIFS(Registros!$A$2:$A$6000,"CS",Registros!$B$2:$B$6000,$A420)&gt;0,1,0)</f>
        <v>0</v>
      </c>
      <c r="J420">
        <f>IF($I420=1,SUMIFS(Registros!$I$2:$I$6000,Registros!$A$2:$A$6000,"CS",Registros!$B$2:$B$6000,$A420),0)</f>
        <v>0</v>
      </c>
      <c r="K420">
        <f>IF(COUNTIFS(Winback!$K$2:$K$300,$A420)&gt;0,1,0)</f>
        <v>0</v>
      </c>
      <c r="L420">
        <f>IF(AND($K420=1,LEFT($A420,3)="WB-"),SUMIFS(Winback!$D$2:$D$300,Winback!$K$2:$K$300,$A420),0)</f>
        <v>0</v>
      </c>
      <c r="M420">
        <f>IF(OR($E420=1,$G420=1,SUMIFS(Registros!$J$2:$J$6000,Registros!$B$2:$B$6000,$A420)&gt;0),1,0)</f>
        <v>1</v>
      </c>
      <c r="N420">
        <f>IF($J420&gt;0,1,IF(COUNTIFS(Registros!$A$2:$A$6000,"CS",Registros!$B$2:$B$6000,$A420,Registros!$K$2:$K$6000,"&lt;&gt;")&gt;0,1,0))</f>
        <v>0</v>
      </c>
      <c r="O420" t="str">
        <f t="shared" si="30"/>
        <v>SOLO MÓVIL</v>
      </c>
      <c r="P420" t="str">
        <f t="shared" si="31"/>
        <v>Ofrecer fijo + internet (FLBBTV)</v>
      </c>
      <c r="Q420">
        <f t="shared" si="32"/>
        <v>48</v>
      </c>
      <c r="R420" t="str">
        <f>IFERROR(VLOOKUP($A420,Registros!$B$2:$G$6000,6,0),IFERROR(INDEX(Winback!$C$2:$C$300,MATCH($A420,Winback!$K$2:$K$300,0)),""))</f>
        <v>Maria Fernanda</v>
      </c>
      <c r="S420" t="str">
        <f t="shared" si="33"/>
        <v>NP</v>
      </c>
      <c r="T420">
        <f t="shared" si="34"/>
        <v>1</v>
      </c>
    </row>
    <row r="421" spans="1:20" x14ac:dyDescent="0.35">
      <c r="A421" t="s">
        <v>2130</v>
      </c>
      <c r="B421" t="s">
        <v>2131</v>
      </c>
      <c r="C421" t="s">
        <v>2132</v>
      </c>
      <c r="D421" t="s">
        <v>2133</v>
      </c>
      <c r="E421">
        <f>IF(COUNTIFS(Registros!$A$2:$A$6000,"NP",Registros!$B$2:$B$6000,$A421)&gt;0,1,0)</f>
        <v>1</v>
      </c>
      <c r="F421">
        <f>IF($E421=1,SUMIFS(Registros!$F$2:$F$6000,Registros!$A$2:$A$6000,"NP",Registros!$B$2:$B$6000,$A421),0)</f>
        <v>296.22000000000003</v>
      </c>
      <c r="G421">
        <f>IF(COUNTIFS(Registros!$A$2:$A$6000,"MOV",Registros!$B$2:$B$6000,$A421)&gt;0,1,0)</f>
        <v>0</v>
      </c>
      <c r="H421">
        <f>IF($G421=1,SUMIFS(Registros!$F$2:$F$6000,Registros!$A$2:$A$6000,"MOV",Registros!$B$2:$B$6000,$A421),0)</f>
        <v>0</v>
      </c>
      <c r="I421">
        <f>IF(COUNTIFS(Registros!$A$2:$A$6000,"CS",Registros!$B$2:$B$6000,$A421)&gt;0,1,0)</f>
        <v>0</v>
      </c>
      <c r="J421">
        <f>IF($I421=1,SUMIFS(Registros!$I$2:$I$6000,Registros!$A$2:$A$6000,"CS",Registros!$B$2:$B$6000,$A421),0)</f>
        <v>0</v>
      </c>
      <c r="K421">
        <f>IF(COUNTIFS(Winback!$K$2:$K$300,$A421)&gt;0,1,0)</f>
        <v>0</v>
      </c>
      <c r="L421">
        <f>IF(AND($K421=1,LEFT($A421,3)="WB-"),SUMIFS(Winback!$D$2:$D$300,Winback!$K$2:$K$300,$A421),0)</f>
        <v>0</v>
      </c>
      <c r="M421">
        <f>IF(OR($E421=1,$G421=1,SUMIFS(Registros!$J$2:$J$6000,Registros!$B$2:$B$6000,$A421)&gt;0),1,0)</f>
        <v>1</v>
      </c>
      <c r="N421">
        <f>IF($J421&gt;0,1,IF(COUNTIFS(Registros!$A$2:$A$6000,"CS",Registros!$B$2:$B$6000,$A421,Registros!$K$2:$K$6000,"&lt;&gt;")&gt;0,1,0))</f>
        <v>0</v>
      </c>
      <c r="O421" t="str">
        <f t="shared" si="30"/>
        <v>SOLO MÓVIL</v>
      </c>
      <c r="P421" t="str">
        <f t="shared" si="31"/>
        <v>Ofrecer fijo + internet (FLBBTV)</v>
      </c>
      <c r="Q421">
        <f t="shared" si="32"/>
        <v>296.22000000000003</v>
      </c>
      <c r="R421" t="str">
        <f>IFERROR(VLOOKUP($A421,Registros!$B$2:$G$6000,6,0),IFERROR(INDEX(Winback!$C$2:$C$300,MATCH($A421,Winback!$K$2:$K$300,0)),""))</f>
        <v>Yarelis Tulloch</v>
      </c>
      <c r="S421" t="str">
        <f t="shared" si="33"/>
        <v>NP</v>
      </c>
      <c r="T421">
        <f t="shared" si="34"/>
        <v>1</v>
      </c>
    </row>
    <row r="422" spans="1:20" x14ac:dyDescent="0.35">
      <c r="A422" t="s">
        <v>2135</v>
      </c>
      <c r="B422" t="s">
        <v>2136</v>
      </c>
      <c r="C422" t="s">
        <v>2137</v>
      </c>
      <c r="D422" t="s">
        <v>2138</v>
      </c>
      <c r="E422">
        <f>IF(COUNTIFS(Registros!$A$2:$A$6000,"NP",Registros!$B$2:$B$6000,$A422)&gt;0,1,0)</f>
        <v>1</v>
      </c>
      <c r="F422">
        <f>IF($E422=1,SUMIFS(Registros!$F$2:$F$6000,Registros!$A$2:$A$6000,"NP",Registros!$B$2:$B$6000,$A422),0)</f>
        <v>34.75</v>
      </c>
      <c r="G422">
        <f>IF(COUNTIFS(Registros!$A$2:$A$6000,"MOV",Registros!$B$2:$B$6000,$A422)&gt;0,1,0)</f>
        <v>0</v>
      </c>
      <c r="H422">
        <f>IF($G422=1,SUMIFS(Registros!$F$2:$F$6000,Registros!$A$2:$A$6000,"MOV",Registros!$B$2:$B$6000,$A422),0)</f>
        <v>0</v>
      </c>
      <c r="I422">
        <f>IF(COUNTIFS(Registros!$A$2:$A$6000,"CS",Registros!$B$2:$B$6000,$A422)&gt;0,1,0)</f>
        <v>0</v>
      </c>
      <c r="J422">
        <f>IF($I422=1,SUMIFS(Registros!$I$2:$I$6000,Registros!$A$2:$A$6000,"CS",Registros!$B$2:$B$6000,$A422),0)</f>
        <v>0</v>
      </c>
      <c r="K422">
        <f>IF(COUNTIFS(Winback!$K$2:$K$300,$A422)&gt;0,1,0)</f>
        <v>0</v>
      </c>
      <c r="L422">
        <f>IF(AND($K422=1,LEFT($A422,3)="WB-"),SUMIFS(Winback!$D$2:$D$300,Winback!$K$2:$K$300,$A422),0)</f>
        <v>0</v>
      </c>
      <c r="M422">
        <f>IF(OR($E422=1,$G422=1,SUMIFS(Registros!$J$2:$J$6000,Registros!$B$2:$B$6000,$A422)&gt;0),1,0)</f>
        <v>1</v>
      </c>
      <c r="N422">
        <f>IF($J422&gt;0,1,IF(COUNTIFS(Registros!$A$2:$A$6000,"CS",Registros!$B$2:$B$6000,$A422,Registros!$K$2:$K$6000,"&lt;&gt;")&gt;0,1,0))</f>
        <v>0</v>
      </c>
      <c r="O422" t="str">
        <f t="shared" si="30"/>
        <v>SOLO MÓVIL</v>
      </c>
      <c r="P422" t="str">
        <f t="shared" si="31"/>
        <v>Ofrecer fijo + internet (FLBBTV)</v>
      </c>
      <c r="Q422">
        <f t="shared" si="32"/>
        <v>34.75</v>
      </c>
      <c r="R422" t="str">
        <f>IFERROR(VLOOKUP($A422,Registros!$B$2:$G$6000,6,0),IFERROR(INDEX(Winback!$C$2:$C$300,MATCH($A422,Winback!$K$2:$K$300,0)),""))</f>
        <v>Abril Aparicio</v>
      </c>
      <c r="S422" t="str">
        <f t="shared" si="33"/>
        <v>NP</v>
      </c>
      <c r="T422">
        <f t="shared" si="34"/>
        <v>1</v>
      </c>
    </row>
    <row r="423" spans="1:20" x14ac:dyDescent="0.35">
      <c r="A423" t="s">
        <v>2140</v>
      </c>
      <c r="B423" t="s">
        <v>2141</v>
      </c>
      <c r="C423" t="s">
        <v>2142</v>
      </c>
      <c r="D423" t="s">
        <v>2143</v>
      </c>
      <c r="E423">
        <f>IF(COUNTIFS(Registros!$A$2:$A$6000,"NP",Registros!$B$2:$B$6000,$A423)&gt;0,1,0)</f>
        <v>1</v>
      </c>
      <c r="F423">
        <f>IF($E423=1,SUMIFS(Registros!$F$2:$F$6000,Registros!$A$2:$A$6000,"NP",Registros!$B$2:$B$6000,$A423),0)</f>
        <v>124.5</v>
      </c>
      <c r="G423">
        <f>IF(COUNTIFS(Registros!$A$2:$A$6000,"MOV",Registros!$B$2:$B$6000,$A423)&gt;0,1,0)</f>
        <v>0</v>
      </c>
      <c r="H423">
        <f>IF($G423=1,SUMIFS(Registros!$F$2:$F$6000,Registros!$A$2:$A$6000,"MOV",Registros!$B$2:$B$6000,$A423),0)</f>
        <v>0</v>
      </c>
      <c r="I423">
        <f>IF(COUNTIFS(Registros!$A$2:$A$6000,"CS",Registros!$B$2:$B$6000,$A423)&gt;0,1,0)</f>
        <v>0</v>
      </c>
      <c r="J423">
        <f>IF($I423=1,SUMIFS(Registros!$I$2:$I$6000,Registros!$A$2:$A$6000,"CS",Registros!$B$2:$B$6000,$A423),0)</f>
        <v>0</v>
      </c>
      <c r="K423">
        <f>IF(COUNTIFS(Winback!$K$2:$K$300,$A423)&gt;0,1,0)</f>
        <v>0</v>
      </c>
      <c r="L423">
        <f>IF(AND($K423=1,LEFT($A423,3)="WB-"),SUMIFS(Winback!$D$2:$D$300,Winback!$K$2:$K$300,$A423),0)</f>
        <v>0</v>
      </c>
      <c r="M423">
        <f>IF(OR($E423=1,$G423=1,SUMIFS(Registros!$J$2:$J$6000,Registros!$B$2:$B$6000,$A423)&gt;0),1,0)</f>
        <v>1</v>
      </c>
      <c r="N423">
        <f>IF($J423&gt;0,1,IF(COUNTIFS(Registros!$A$2:$A$6000,"CS",Registros!$B$2:$B$6000,$A423,Registros!$K$2:$K$6000,"&lt;&gt;")&gt;0,1,0))</f>
        <v>0</v>
      </c>
      <c r="O423" t="str">
        <f t="shared" si="30"/>
        <v>SOLO MÓVIL</v>
      </c>
      <c r="P423" t="str">
        <f t="shared" si="31"/>
        <v>Ofrecer fijo + internet (FLBBTV)</v>
      </c>
      <c r="Q423">
        <f t="shared" si="32"/>
        <v>124.5</v>
      </c>
      <c r="R423" t="str">
        <f>IFERROR(VLOOKUP($A423,Registros!$B$2:$G$6000,6,0),IFERROR(INDEX(Winback!$C$2:$C$300,MATCH($A423,Winback!$K$2:$K$300,0)),""))</f>
        <v>Yariela Galarce</v>
      </c>
      <c r="S423" t="str">
        <f t="shared" si="33"/>
        <v>NP</v>
      </c>
      <c r="T423">
        <f t="shared" si="34"/>
        <v>1</v>
      </c>
    </row>
    <row r="424" spans="1:20" x14ac:dyDescent="0.35">
      <c r="A424" t="s">
        <v>2145</v>
      </c>
      <c r="B424" t="s">
        <v>2146</v>
      </c>
      <c r="C424" t="s">
        <v>2147</v>
      </c>
      <c r="D424" t="s">
        <v>2148</v>
      </c>
      <c r="E424">
        <f>IF(COUNTIFS(Registros!$A$2:$A$6000,"NP",Registros!$B$2:$B$6000,$A424)&gt;0,1,0)</f>
        <v>1</v>
      </c>
      <c r="F424">
        <f>IF($E424=1,SUMIFS(Registros!$F$2:$F$6000,Registros!$A$2:$A$6000,"NP",Registros!$B$2:$B$6000,$A424),0)</f>
        <v>67.69</v>
      </c>
      <c r="G424">
        <f>IF(COUNTIFS(Registros!$A$2:$A$6000,"MOV",Registros!$B$2:$B$6000,$A424)&gt;0,1,0)</f>
        <v>0</v>
      </c>
      <c r="H424">
        <f>IF($G424=1,SUMIFS(Registros!$F$2:$F$6000,Registros!$A$2:$A$6000,"MOV",Registros!$B$2:$B$6000,$A424),0)</f>
        <v>0</v>
      </c>
      <c r="I424">
        <f>IF(COUNTIFS(Registros!$A$2:$A$6000,"CS",Registros!$B$2:$B$6000,$A424)&gt;0,1,0)</f>
        <v>0</v>
      </c>
      <c r="J424">
        <f>IF($I424=1,SUMIFS(Registros!$I$2:$I$6000,Registros!$A$2:$A$6000,"CS",Registros!$B$2:$B$6000,$A424),0)</f>
        <v>0</v>
      </c>
      <c r="K424">
        <f>IF(COUNTIFS(Winback!$K$2:$K$300,$A424)&gt;0,1,0)</f>
        <v>0</v>
      </c>
      <c r="L424">
        <f>IF(AND($K424=1,LEFT($A424,3)="WB-"),SUMIFS(Winback!$D$2:$D$300,Winback!$K$2:$K$300,$A424),0)</f>
        <v>0</v>
      </c>
      <c r="M424">
        <f>IF(OR($E424=1,$G424=1,SUMIFS(Registros!$J$2:$J$6000,Registros!$B$2:$B$6000,$A424)&gt;0),1,0)</f>
        <v>1</v>
      </c>
      <c r="N424">
        <f>IF($J424&gt;0,1,IF(COUNTIFS(Registros!$A$2:$A$6000,"CS",Registros!$B$2:$B$6000,$A424,Registros!$K$2:$K$6000,"&lt;&gt;")&gt;0,1,0))</f>
        <v>0</v>
      </c>
      <c r="O424" t="str">
        <f t="shared" si="30"/>
        <v>SOLO MÓVIL</v>
      </c>
      <c r="P424" t="str">
        <f t="shared" si="31"/>
        <v>Ofrecer fijo + internet (FLBBTV)</v>
      </c>
      <c r="Q424">
        <f t="shared" si="32"/>
        <v>67.69</v>
      </c>
      <c r="R424" t="str">
        <f>IFERROR(VLOOKUP($A424,Registros!$B$2:$G$6000,6,0),IFERROR(INDEX(Winback!$C$2:$C$300,MATCH($A424,Winback!$K$2:$K$300,0)),""))</f>
        <v>Nailyn Martinez</v>
      </c>
      <c r="S424" t="str">
        <f t="shared" si="33"/>
        <v>NP</v>
      </c>
      <c r="T424">
        <f t="shared" si="34"/>
        <v>1</v>
      </c>
    </row>
    <row r="425" spans="1:20" x14ac:dyDescent="0.35">
      <c r="A425" t="s">
        <v>2150</v>
      </c>
      <c r="B425" t="s">
        <v>2151</v>
      </c>
      <c r="C425" t="s">
        <v>2152</v>
      </c>
      <c r="D425" t="s">
        <v>2153</v>
      </c>
      <c r="E425">
        <f>IF(COUNTIFS(Registros!$A$2:$A$6000,"NP",Registros!$B$2:$B$6000,$A425)&gt;0,1,0)</f>
        <v>1</v>
      </c>
      <c r="F425">
        <f>IF($E425=1,SUMIFS(Registros!$F$2:$F$6000,Registros!$A$2:$A$6000,"NP",Registros!$B$2:$B$6000,$A425),0)</f>
        <v>100</v>
      </c>
      <c r="G425">
        <f>IF(COUNTIFS(Registros!$A$2:$A$6000,"MOV",Registros!$B$2:$B$6000,$A425)&gt;0,1,0)</f>
        <v>0</v>
      </c>
      <c r="H425">
        <f>IF($G425=1,SUMIFS(Registros!$F$2:$F$6000,Registros!$A$2:$A$6000,"MOV",Registros!$B$2:$B$6000,$A425),0)</f>
        <v>0</v>
      </c>
      <c r="I425">
        <f>IF(COUNTIFS(Registros!$A$2:$A$6000,"CS",Registros!$B$2:$B$6000,$A425)&gt;0,1,0)</f>
        <v>0</v>
      </c>
      <c r="J425">
        <f>IF($I425=1,SUMIFS(Registros!$I$2:$I$6000,Registros!$A$2:$A$6000,"CS",Registros!$B$2:$B$6000,$A425),0)</f>
        <v>0</v>
      </c>
      <c r="K425">
        <f>IF(COUNTIFS(Winback!$K$2:$K$300,$A425)&gt;0,1,0)</f>
        <v>0</v>
      </c>
      <c r="L425">
        <f>IF(AND($K425=1,LEFT($A425,3)="WB-"),SUMIFS(Winback!$D$2:$D$300,Winback!$K$2:$K$300,$A425),0)</f>
        <v>0</v>
      </c>
      <c r="M425">
        <f>IF(OR($E425=1,$G425=1,SUMIFS(Registros!$J$2:$J$6000,Registros!$B$2:$B$6000,$A425)&gt;0),1,0)</f>
        <v>1</v>
      </c>
      <c r="N425">
        <f>IF($J425&gt;0,1,IF(COUNTIFS(Registros!$A$2:$A$6000,"CS",Registros!$B$2:$B$6000,$A425,Registros!$K$2:$K$6000,"&lt;&gt;")&gt;0,1,0))</f>
        <v>0</v>
      </c>
      <c r="O425" t="str">
        <f t="shared" si="30"/>
        <v>SOLO MÓVIL</v>
      </c>
      <c r="P425" t="str">
        <f t="shared" si="31"/>
        <v>Ofrecer fijo + internet (FLBBTV)</v>
      </c>
      <c r="Q425">
        <f t="shared" si="32"/>
        <v>100</v>
      </c>
      <c r="R425" t="str">
        <f>IFERROR(VLOOKUP($A425,Registros!$B$2:$G$6000,6,0),IFERROR(INDEX(Winback!$C$2:$C$300,MATCH($A425,Winback!$K$2:$K$300,0)),""))</f>
        <v>Yamali Rodriguez</v>
      </c>
      <c r="S425" t="str">
        <f t="shared" si="33"/>
        <v>NP</v>
      </c>
      <c r="T425">
        <f t="shared" si="34"/>
        <v>1</v>
      </c>
    </row>
    <row r="426" spans="1:20" x14ac:dyDescent="0.35">
      <c r="A426" t="s">
        <v>2155</v>
      </c>
      <c r="B426" t="s">
        <v>2156</v>
      </c>
      <c r="C426" t="s">
        <v>2157</v>
      </c>
      <c r="D426" t="s">
        <v>2158</v>
      </c>
      <c r="E426">
        <f>IF(COUNTIFS(Registros!$A$2:$A$6000,"NP",Registros!$B$2:$B$6000,$A426)&gt;0,1,0)</f>
        <v>1</v>
      </c>
      <c r="F426">
        <f>IF($E426=1,SUMIFS(Registros!$F$2:$F$6000,Registros!$A$2:$A$6000,"NP",Registros!$B$2:$B$6000,$A426),0)</f>
        <v>274.5</v>
      </c>
      <c r="G426">
        <f>IF(COUNTIFS(Registros!$A$2:$A$6000,"MOV",Registros!$B$2:$B$6000,$A426)&gt;0,1,0)</f>
        <v>0</v>
      </c>
      <c r="H426">
        <f>IF($G426=1,SUMIFS(Registros!$F$2:$F$6000,Registros!$A$2:$A$6000,"MOV",Registros!$B$2:$B$6000,$A426),0)</f>
        <v>0</v>
      </c>
      <c r="I426">
        <f>IF(COUNTIFS(Registros!$A$2:$A$6000,"CS",Registros!$B$2:$B$6000,$A426)&gt;0,1,0)</f>
        <v>0</v>
      </c>
      <c r="J426">
        <f>IF($I426=1,SUMIFS(Registros!$I$2:$I$6000,Registros!$A$2:$A$6000,"CS",Registros!$B$2:$B$6000,$A426),0)</f>
        <v>0</v>
      </c>
      <c r="K426">
        <f>IF(COUNTIFS(Winback!$K$2:$K$300,$A426)&gt;0,1,0)</f>
        <v>0</v>
      </c>
      <c r="L426">
        <f>IF(AND($K426=1,LEFT($A426,3)="WB-"),SUMIFS(Winback!$D$2:$D$300,Winback!$K$2:$K$300,$A426),0)</f>
        <v>0</v>
      </c>
      <c r="M426">
        <f>IF(OR($E426=1,$G426=1,SUMIFS(Registros!$J$2:$J$6000,Registros!$B$2:$B$6000,$A426)&gt;0),1,0)</f>
        <v>1</v>
      </c>
      <c r="N426">
        <f>IF($J426&gt;0,1,IF(COUNTIFS(Registros!$A$2:$A$6000,"CS",Registros!$B$2:$B$6000,$A426,Registros!$K$2:$K$6000,"&lt;&gt;")&gt;0,1,0))</f>
        <v>0</v>
      </c>
      <c r="O426" t="str">
        <f t="shared" si="30"/>
        <v>SOLO MÓVIL</v>
      </c>
      <c r="P426" t="str">
        <f t="shared" si="31"/>
        <v>Ofrecer fijo + internet (FLBBTV)</v>
      </c>
      <c r="Q426">
        <f t="shared" si="32"/>
        <v>274.5</v>
      </c>
      <c r="R426" t="str">
        <f>IFERROR(VLOOKUP($A426,Registros!$B$2:$G$6000,6,0),IFERROR(INDEX(Winback!$C$2:$C$300,MATCH($A426,Winback!$K$2:$K$300,0)),""))</f>
        <v>Osiris Aguilar</v>
      </c>
      <c r="S426" t="str">
        <f t="shared" si="33"/>
        <v>NP</v>
      </c>
      <c r="T426">
        <f t="shared" si="34"/>
        <v>1</v>
      </c>
    </row>
    <row r="427" spans="1:20" x14ac:dyDescent="0.35">
      <c r="A427" t="s">
        <v>2160</v>
      </c>
      <c r="B427" t="s">
        <v>2161</v>
      </c>
      <c r="C427" t="s">
        <v>2162</v>
      </c>
      <c r="D427" t="s">
        <v>2163</v>
      </c>
      <c r="E427">
        <f>IF(COUNTIFS(Registros!$A$2:$A$6000,"NP",Registros!$B$2:$B$6000,$A427)&gt;0,1,0)</f>
        <v>1</v>
      </c>
      <c r="F427">
        <f>IF($E427=1,SUMIFS(Registros!$F$2:$F$6000,Registros!$A$2:$A$6000,"NP",Registros!$B$2:$B$6000,$A427),0)</f>
        <v>49.5</v>
      </c>
      <c r="G427">
        <f>IF(COUNTIFS(Registros!$A$2:$A$6000,"MOV",Registros!$B$2:$B$6000,$A427)&gt;0,1,0)</f>
        <v>0</v>
      </c>
      <c r="H427">
        <f>IF($G427=1,SUMIFS(Registros!$F$2:$F$6000,Registros!$A$2:$A$6000,"MOV",Registros!$B$2:$B$6000,$A427),0)</f>
        <v>0</v>
      </c>
      <c r="I427">
        <f>IF(COUNTIFS(Registros!$A$2:$A$6000,"CS",Registros!$B$2:$B$6000,$A427)&gt;0,1,0)</f>
        <v>0</v>
      </c>
      <c r="J427">
        <f>IF($I427=1,SUMIFS(Registros!$I$2:$I$6000,Registros!$A$2:$A$6000,"CS",Registros!$B$2:$B$6000,$A427),0)</f>
        <v>0</v>
      </c>
      <c r="K427">
        <f>IF(COUNTIFS(Winback!$K$2:$K$300,$A427)&gt;0,1,0)</f>
        <v>0</v>
      </c>
      <c r="L427">
        <f>IF(AND($K427=1,LEFT($A427,3)="WB-"),SUMIFS(Winback!$D$2:$D$300,Winback!$K$2:$K$300,$A427),0)</f>
        <v>0</v>
      </c>
      <c r="M427">
        <f>IF(OR($E427=1,$G427=1,SUMIFS(Registros!$J$2:$J$6000,Registros!$B$2:$B$6000,$A427)&gt;0),1,0)</f>
        <v>1</v>
      </c>
      <c r="N427">
        <f>IF($J427&gt;0,1,IF(COUNTIFS(Registros!$A$2:$A$6000,"CS",Registros!$B$2:$B$6000,$A427,Registros!$K$2:$K$6000,"&lt;&gt;")&gt;0,1,0))</f>
        <v>0</v>
      </c>
      <c r="O427" t="str">
        <f t="shared" si="30"/>
        <v>SOLO MÓVIL</v>
      </c>
      <c r="P427" t="str">
        <f t="shared" si="31"/>
        <v>Ofrecer fijo + internet (FLBBTV)</v>
      </c>
      <c r="Q427">
        <f t="shared" si="32"/>
        <v>49.5</v>
      </c>
      <c r="R427" t="str">
        <f>IFERROR(VLOOKUP($A427,Registros!$B$2:$G$6000,6,0),IFERROR(INDEX(Winback!$C$2:$C$300,MATCH($A427,Winback!$K$2:$K$300,0)),""))</f>
        <v>Karla Mc Intryre</v>
      </c>
      <c r="S427" t="str">
        <f t="shared" si="33"/>
        <v>NP</v>
      </c>
      <c r="T427">
        <f t="shared" si="34"/>
        <v>1</v>
      </c>
    </row>
    <row r="428" spans="1:20" x14ac:dyDescent="0.35">
      <c r="A428" t="s">
        <v>2165</v>
      </c>
      <c r="B428" t="s">
        <v>2166</v>
      </c>
      <c r="C428" t="s">
        <v>2167</v>
      </c>
      <c r="D428" t="s">
        <v>2168</v>
      </c>
      <c r="E428">
        <f>IF(COUNTIFS(Registros!$A$2:$A$6000,"NP",Registros!$B$2:$B$6000,$A428)&gt;0,1,0)</f>
        <v>1</v>
      </c>
      <c r="F428">
        <f>IF($E428=1,SUMIFS(Registros!$F$2:$F$6000,Registros!$A$2:$A$6000,"NP",Registros!$B$2:$B$6000,$A428),0)</f>
        <v>62.25</v>
      </c>
      <c r="G428">
        <f>IF(COUNTIFS(Registros!$A$2:$A$6000,"MOV",Registros!$B$2:$B$6000,$A428)&gt;0,1,0)</f>
        <v>0</v>
      </c>
      <c r="H428">
        <f>IF($G428=1,SUMIFS(Registros!$F$2:$F$6000,Registros!$A$2:$A$6000,"MOV",Registros!$B$2:$B$6000,$A428),0)</f>
        <v>0</v>
      </c>
      <c r="I428">
        <f>IF(COUNTIFS(Registros!$A$2:$A$6000,"CS",Registros!$B$2:$B$6000,$A428)&gt;0,1,0)</f>
        <v>0</v>
      </c>
      <c r="J428">
        <f>IF($I428=1,SUMIFS(Registros!$I$2:$I$6000,Registros!$A$2:$A$6000,"CS",Registros!$B$2:$B$6000,$A428),0)</f>
        <v>0</v>
      </c>
      <c r="K428">
        <f>IF(COUNTIFS(Winback!$K$2:$K$300,$A428)&gt;0,1,0)</f>
        <v>0</v>
      </c>
      <c r="L428">
        <f>IF(AND($K428=1,LEFT($A428,3)="WB-"),SUMIFS(Winback!$D$2:$D$300,Winback!$K$2:$K$300,$A428),0)</f>
        <v>0</v>
      </c>
      <c r="M428">
        <f>IF(OR($E428=1,$G428=1,SUMIFS(Registros!$J$2:$J$6000,Registros!$B$2:$B$6000,$A428)&gt;0),1,0)</f>
        <v>1</v>
      </c>
      <c r="N428">
        <f>IF($J428&gt;0,1,IF(COUNTIFS(Registros!$A$2:$A$6000,"CS",Registros!$B$2:$B$6000,$A428,Registros!$K$2:$K$6000,"&lt;&gt;")&gt;0,1,0))</f>
        <v>0</v>
      </c>
      <c r="O428" t="str">
        <f t="shared" si="30"/>
        <v>SOLO MÓVIL</v>
      </c>
      <c r="P428" t="str">
        <f t="shared" si="31"/>
        <v>Ofrecer fijo + internet (FLBBTV)</v>
      </c>
      <c r="Q428">
        <f t="shared" si="32"/>
        <v>62.25</v>
      </c>
      <c r="R428" t="str">
        <f>IFERROR(VLOOKUP($A428,Registros!$B$2:$G$6000,6,0),IFERROR(INDEX(Winback!$C$2:$C$300,MATCH($A428,Winback!$K$2:$K$300,0)),""))</f>
        <v>Solanye Acuña</v>
      </c>
      <c r="S428" t="str">
        <f t="shared" si="33"/>
        <v>NP</v>
      </c>
      <c r="T428">
        <f t="shared" si="34"/>
        <v>1</v>
      </c>
    </row>
    <row r="429" spans="1:20" x14ac:dyDescent="0.35">
      <c r="A429" t="s">
        <v>2170</v>
      </c>
      <c r="B429" t="s">
        <v>2171</v>
      </c>
      <c r="C429" t="s">
        <v>2172</v>
      </c>
      <c r="D429" t="s">
        <v>2168</v>
      </c>
      <c r="E429">
        <f>IF(COUNTIFS(Registros!$A$2:$A$6000,"NP",Registros!$B$2:$B$6000,$A429)&gt;0,1,0)</f>
        <v>1</v>
      </c>
      <c r="F429">
        <f>IF($E429=1,SUMIFS(Registros!$F$2:$F$6000,Registros!$A$2:$A$6000,"NP",Registros!$B$2:$B$6000,$A429),0)</f>
        <v>200</v>
      </c>
      <c r="G429">
        <f>IF(COUNTIFS(Registros!$A$2:$A$6000,"MOV",Registros!$B$2:$B$6000,$A429)&gt;0,1,0)</f>
        <v>0</v>
      </c>
      <c r="H429">
        <f>IF($G429=1,SUMIFS(Registros!$F$2:$F$6000,Registros!$A$2:$A$6000,"MOV",Registros!$B$2:$B$6000,$A429),0)</f>
        <v>0</v>
      </c>
      <c r="I429">
        <f>IF(COUNTIFS(Registros!$A$2:$A$6000,"CS",Registros!$B$2:$B$6000,$A429)&gt;0,1,0)</f>
        <v>0</v>
      </c>
      <c r="J429">
        <f>IF($I429=1,SUMIFS(Registros!$I$2:$I$6000,Registros!$A$2:$A$6000,"CS",Registros!$B$2:$B$6000,$A429),0)</f>
        <v>0</v>
      </c>
      <c r="K429">
        <f>IF(COUNTIFS(Winback!$K$2:$K$300,$A429)&gt;0,1,0)</f>
        <v>0</v>
      </c>
      <c r="L429">
        <f>IF(AND($K429=1,LEFT($A429,3)="WB-"),SUMIFS(Winback!$D$2:$D$300,Winback!$K$2:$K$300,$A429),0)</f>
        <v>0</v>
      </c>
      <c r="M429">
        <f>IF(OR($E429=1,$G429=1,SUMIFS(Registros!$J$2:$J$6000,Registros!$B$2:$B$6000,$A429)&gt;0),1,0)</f>
        <v>1</v>
      </c>
      <c r="N429">
        <f>IF($J429&gt;0,1,IF(COUNTIFS(Registros!$A$2:$A$6000,"CS",Registros!$B$2:$B$6000,$A429,Registros!$K$2:$K$6000,"&lt;&gt;")&gt;0,1,0))</f>
        <v>0</v>
      </c>
      <c r="O429" t="str">
        <f t="shared" si="30"/>
        <v>SOLO MÓVIL</v>
      </c>
      <c r="P429" t="str">
        <f t="shared" si="31"/>
        <v>Ofrecer fijo + internet (FLBBTV)</v>
      </c>
      <c r="Q429">
        <f t="shared" si="32"/>
        <v>200</v>
      </c>
      <c r="R429" t="str">
        <f>IFERROR(VLOOKUP($A429,Registros!$B$2:$G$6000,6,0),IFERROR(INDEX(Winback!$C$2:$C$300,MATCH($A429,Winback!$K$2:$K$300,0)),""))</f>
        <v>Michelle Zambrano</v>
      </c>
      <c r="S429" t="str">
        <f t="shared" si="33"/>
        <v>NP</v>
      </c>
      <c r="T429">
        <f t="shared" si="34"/>
        <v>1</v>
      </c>
    </row>
    <row r="430" spans="1:20" x14ac:dyDescent="0.35">
      <c r="A430" t="s">
        <v>2174</v>
      </c>
      <c r="B430" t="s">
        <v>2175</v>
      </c>
      <c r="C430" t="s">
        <v>2172</v>
      </c>
      <c r="D430" t="s">
        <v>2168</v>
      </c>
      <c r="E430">
        <f>IF(COUNTIFS(Registros!$A$2:$A$6000,"NP",Registros!$B$2:$B$6000,$A430)&gt;0,1,0)</f>
        <v>1</v>
      </c>
      <c r="F430">
        <f>IF($E430=1,SUMIFS(Registros!$F$2:$F$6000,Registros!$A$2:$A$6000,"NP",Registros!$B$2:$B$6000,$A430),0)</f>
        <v>40.5</v>
      </c>
      <c r="G430">
        <f>IF(COUNTIFS(Registros!$A$2:$A$6000,"MOV",Registros!$B$2:$B$6000,$A430)&gt;0,1,0)</f>
        <v>0</v>
      </c>
      <c r="H430">
        <f>IF($G430=1,SUMIFS(Registros!$F$2:$F$6000,Registros!$A$2:$A$6000,"MOV",Registros!$B$2:$B$6000,$A430),0)</f>
        <v>0</v>
      </c>
      <c r="I430">
        <f>IF(COUNTIFS(Registros!$A$2:$A$6000,"CS",Registros!$B$2:$B$6000,$A430)&gt;0,1,0)</f>
        <v>0</v>
      </c>
      <c r="J430">
        <f>IF($I430=1,SUMIFS(Registros!$I$2:$I$6000,Registros!$A$2:$A$6000,"CS",Registros!$B$2:$B$6000,$A430),0)</f>
        <v>0</v>
      </c>
      <c r="K430">
        <f>IF(COUNTIFS(Winback!$K$2:$K$300,$A430)&gt;0,1,0)</f>
        <v>0</v>
      </c>
      <c r="L430">
        <f>IF(AND($K430=1,LEFT($A430,3)="WB-"),SUMIFS(Winback!$D$2:$D$300,Winback!$K$2:$K$300,$A430),0)</f>
        <v>0</v>
      </c>
      <c r="M430">
        <f>IF(OR($E430=1,$G430=1,SUMIFS(Registros!$J$2:$J$6000,Registros!$B$2:$B$6000,$A430)&gt;0),1,0)</f>
        <v>1</v>
      </c>
      <c r="N430">
        <f>IF($J430&gt;0,1,IF(COUNTIFS(Registros!$A$2:$A$6000,"CS",Registros!$B$2:$B$6000,$A430,Registros!$K$2:$K$6000,"&lt;&gt;")&gt;0,1,0))</f>
        <v>0</v>
      </c>
      <c r="O430" t="str">
        <f t="shared" si="30"/>
        <v>SOLO MÓVIL</v>
      </c>
      <c r="P430" t="str">
        <f t="shared" si="31"/>
        <v>Ofrecer fijo + internet (FLBBTV)</v>
      </c>
      <c r="Q430">
        <f t="shared" si="32"/>
        <v>40.5</v>
      </c>
      <c r="R430" t="str">
        <f>IFERROR(VLOOKUP($A430,Registros!$B$2:$G$6000,6,0),IFERROR(INDEX(Winback!$C$2:$C$300,MATCH($A430,Winback!$K$2:$K$300,0)),""))</f>
        <v>Ines Lizbeth Trujillo</v>
      </c>
      <c r="S430" t="str">
        <f t="shared" si="33"/>
        <v>NP</v>
      </c>
      <c r="T430">
        <f t="shared" si="34"/>
        <v>1</v>
      </c>
    </row>
    <row r="431" spans="1:20" x14ac:dyDescent="0.35">
      <c r="A431" t="s">
        <v>2177</v>
      </c>
      <c r="B431" t="s">
        <v>2178</v>
      </c>
      <c r="C431" t="s">
        <v>2179</v>
      </c>
      <c r="D431" t="s">
        <v>2168</v>
      </c>
      <c r="E431">
        <f>IF(COUNTIFS(Registros!$A$2:$A$6000,"NP",Registros!$B$2:$B$6000,$A431)&gt;0,1,0)</f>
        <v>1</v>
      </c>
      <c r="F431">
        <f>IF($E431=1,SUMIFS(Registros!$F$2:$F$6000,Registros!$A$2:$A$6000,"NP",Registros!$B$2:$B$6000,$A431),0)</f>
        <v>62</v>
      </c>
      <c r="G431">
        <f>IF(COUNTIFS(Registros!$A$2:$A$6000,"MOV",Registros!$B$2:$B$6000,$A431)&gt;0,1,0)</f>
        <v>0</v>
      </c>
      <c r="H431">
        <f>IF($G431=1,SUMIFS(Registros!$F$2:$F$6000,Registros!$A$2:$A$6000,"MOV",Registros!$B$2:$B$6000,$A431),0)</f>
        <v>0</v>
      </c>
      <c r="I431">
        <f>IF(COUNTIFS(Registros!$A$2:$A$6000,"CS",Registros!$B$2:$B$6000,$A431)&gt;0,1,0)</f>
        <v>0</v>
      </c>
      <c r="J431">
        <f>IF($I431=1,SUMIFS(Registros!$I$2:$I$6000,Registros!$A$2:$A$6000,"CS",Registros!$B$2:$B$6000,$A431),0)</f>
        <v>0</v>
      </c>
      <c r="K431">
        <f>IF(COUNTIFS(Winback!$K$2:$K$300,$A431)&gt;0,1,0)</f>
        <v>0</v>
      </c>
      <c r="L431">
        <f>IF(AND($K431=1,LEFT($A431,3)="WB-"),SUMIFS(Winback!$D$2:$D$300,Winback!$K$2:$K$300,$A431),0)</f>
        <v>0</v>
      </c>
      <c r="M431">
        <f>IF(OR($E431=1,$G431=1,SUMIFS(Registros!$J$2:$J$6000,Registros!$B$2:$B$6000,$A431)&gt;0),1,0)</f>
        <v>1</v>
      </c>
      <c r="N431">
        <f>IF($J431&gt;0,1,IF(COUNTIFS(Registros!$A$2:$A$6000,"CS",Registros!$B$2:$B$6000,$A431,Registros!$K$2:$K$6000,"&lt;&gt;")&gt;0,1,0))</f>
        <v>0</v>
      </c>
      <c r="O431" t="str">
        <f t="shared" si="30"/>
        <v>SOLO MÓVIL</v>
      </c>
      <c r="P431" t="str">
        <f t="shared" si="31"/>
        <v>Ofrecer fijo + internet (FLBBTV)</v>
      </c>
      <c r="Q431">
        <f t="shared" si="32"/>
        <v>62</v>
      </c>
      <c r="R431" t="str">
        <f>IFERROR(VLOOKUP($A431,Registros!$B$2:$G$6000,6,0),IFERROR(INDEX(Winback!$C$2:$C$300,MATCH($A431,Winback!$K$2:$K$300,0)),""))</f>
        <v>Alejandra Mabel Hawkins</v>
      </c>
      <c r="S431" t="str">
        <f t="shared" si="33"/>
        <v>NP</v>
      </c>
      <c r="T431">
        <f t="shared" si="34"/>
        <v>1</v>
      </c>
    </row>
    <row r="432" spans="1:20" x14ac:dyDescent="0.35">
      <c r="A432" t="s">
        <v>2181</v>
      </c>
      <c r="B432" t="s">
        <v>2182</v>
      </c>
      <c r="C432" t="s">
        <v>2183</v>
      </c>
      <c r="D432" t="s">
        <v>2184</v>
      </c>
      <c r="E432">
        <f>IF(COUNTIFS(Registros!$A$2:$A$6000,"NP",Registros!$B$2:$B$6000,$A432)&gt;0,1,0)</f>
        <v>1</v>
      </c>
      <c r="F432">
        <f>IF($E432=1,SUMIFS(Registros!$F$2:$F$6000,Registros!$A$2:$A$6000,"NP",Registros!$B$2:$B$6000,$A432),0)</f>
        <v>36</v>
      </c>
      <c r="G432">
        <f>IF(COUNTIFS(Registros!$A$2:$A$6000,"MOV",Registros!$B$2:$B$6000,$A432)&gt;0,1,0)</f>
        <v>0</v>
      </c>
      <c r="H432">
        <f>IF($G432=1,SUMIFS(Registros!$F$2:$F$6000,Registros!$A$2:$A$6000,"MOV",Registros!$B$2:$B$6000,$A432),0)</f>
        <v>0</v>
      </c>
      <c r="I432">
        <f>IF(COUNTIFS(Registros!$A$2:$A$6000,"CS",Registros!$B$2:$B$6000,$A432)&gt;0,1,0)</f>
        <v>0</v>
      </c>
      <c r="J432">
        <f>IF($I432=1,SUMIFS(Registros!$I$2:$I$6000,Registros!$A$2:$A$6000,"CS",Registros!$B$2:$B$6000,$A432),0)</f>
        <v>0</v>
      </c>
      <c r="K432">
        <f>IF(COUNTIFS(Winback!$K$2:$K$300,$A432)&gt;0,1,0)</f>
        <v>0</v>
      </c>
      <c r="L432">
        <f>IF(AND($K432=1,LEFT($A432,3)="WB-"),SUMIFS(Winback!$D$2:$D$300,Winback!$K$2:$K$300,$A432),0)</f>
        <v>0</v>
      </c>
      <c r="M432">
        <f>IF(OR($E432=1,$G432=1,SUMIFS(Registros!$J$2:$J$6000,Registros!$B$2:$B$6000,$A432)&gt;0),1,0)</f>
        <v>1</v>
      </c>
      <c r="N432">
        <f>IF($J432&gt;0,1,IF(COUNTIFS(Registros!$A$2:$A$6000,"CS",Registros!$B$2:$B$6000,$A432,Registros!$K$2:$K$6000,"&lt;&gt;")&gt;0,1,0))</f>
        <v>0</v>
      </c>
      <c r="O432" t="str">
        <f t="shared" si="30"/>
        <v>SOLO MÓVIL</v>
      </c>
      <c r="P432" t="str">
        <f t="shared" si="31"/>
        <v>Ofrecer fijo + internet (FLBBTV)</v>
      </c>
      <c r="Q432">
        <f t="shared" si="32"/>
        <v>36</v>
      </c>
      <c r="R432" t="str">
        <f>IFERROR(VLOOKUP($A432,Registros!$B$2:$G$6000,6,0),IFERROR(INDEX(Winback!$C$2:$C$300,MATCH($A432,Winback!$K$2:$K$300,0)),""))</f>
        <v>Maria Fernanda</v>
      </c>
      <c r="S432" t="str">
        <f t="shared" si="33"/>
        <v>NP</v>
      </c>
      <c r="T432">
        <f t="shared" si="34"/>
        <v>1</v>
      </c>
    </row>
    <row r="433" spans="1:20" x14ac:dyDescent="0.35">
      <c r="A433" t="s">
        <v>2186</v>
      </c>
      <c r="B433" t="s">
        <v>2187</v>
      </c>
      <c r="C433" t="s">
        <v>2188</v>
      </c>
      <c r="D433" t="s">
        <v>2189</v>
      </c>
      <c r="E433">
        <f>IF(COUNTIFS(Registros!$A$2:$A$6000,"NP",Registros!$B$2:$B$6000,$A433)&gt;0,1,0)</f>
        <v>1</v>
      </c>
      <c r="F433">
        <f>IF($E433=1,SUMIFS(Registros!$F$2:$F$6000,Registros!$A$2:$A$6000,"NP",Registros!$B$2:$B$6000,$A433),0)</f>
        <v>583.29999999999995</v>
      </c>
      <c r="G433">
        <f>IF(COUNTIFS(Registros!$A$2:$A$6000,"MOV",Registros!$B$2:$B$6000,$A433)&gt;0,1,0)</f>
        <v>0</v>
      </c>
      <c r="H433">
        <f>IF($G433=1,SUMIFS(Registros!$F$2:$F$6000,Registros!$A$2:$A$6000,"MOV",Registros!$B$2:$B$6000,$A433),0)</f>
        <v>0</v>
      </c>
      <c r="I433">
        <f>IF(COUNTIFS(Registros!$A$2:$A$6000,"CS",Registros!$B$2:$B$6000,$A433)&gt;0,1,0)</f>
        <v>0</v>
      </c>
      <c r="J433">
        <f>IF($I433=1,SUMIFS(Registros!$I$2:$I$6000,Registros!$A$2:$A$6000,"CS",Registros!$B$2:$B$6000,$A433),0)</f>
        <v>0</v>
      </c>
      <c r="K433">
        <f>IF(COUNTIFS(Winback!$K$2:$K$300,$A433)&gt;0,1,0)</f>
        <v>0</v>
      </c>
      <c r="L433">
        <f>IF(AND($K433=1,LEFT($A433,3)="WB-"),SUMIFS(Winback!$D$2:$D$300,Winback!$K$2:$K$300,$A433),0)</f>
        <v>0</v>
      </c>
      <c r="M433">
        <f>IF(OR($E433=1,$G433=1,SUMIFS(Registros!$J$2:$J$6000,Registros!$B$2:$B$6000,$A433)&gt;0),1,0)</f>
        <v>1</v>
      </c>
      <c r="N433">
        <f>IF($J433&gt;0,1,IF(COUNTIFS(Registros!$A$2:$A$6000,"CS",Registros!$B$2:$B$6000,$A433,Registros!$K$2:$K$6000,"&lt;&gt;")&gt;0,1,0))</f>
        <v>0</v>
      </c>
      <c r="O433" t="str">
        <f t="shared" si="30"/>
        <v>SOLO MÓVIL</v>
      </c>
      <c r="P433" t="str">
        <f t="shared" si="31"/>
        <v>Ofrecer fijo + internet (FLBBTV)</v>
      </c>
      <c r="Q433">
        <f t="shared" si="32"/>
        <v>583.29999999999995</v>
      </c>
      <c r="R433" t="str">
        <f>IFERROR(VLOOKUP($A433,Registros!$B$2:$G$6000,6,0),IFERROR(INDEX(Winback!$C$2:$C$300,MATCH($A433,Winback!$K$2:$K$300,0)),""))</f>
        <v>Yarelis Tulloch</v>
      </c>
      <c r="S433" t="str">
        <f t="shared" si="33"/>
        <v>NP</v>
      </c>
      <c r="T433">
        <f t="shared" si="34"/>
        <v>1</v>
      </c>
    </row>
    <row r="434" spans="1:20" x14ac:dyDescent="0.35">
      <c r="A434" t="s">
        <v>2191</v>
      </c>
      <c r="B434" t="s">
        <v>2192</v>
      </c>
      <c r="C434" t="s">
        <v>2193</v>
      </c>
      <c r="D434" t="s">
        <v>2194</v>
      </c>
      <c r="E434">
        <f>IF(COUNTIFS(Registros!$A$2:$A$6000,"NP",Registros!$B$2:$B$6000,$A434)&gt;0,1,0)</f>
        <v>1</v>
      </c>
      <c r="F434">
        <f>IF($E434=1,SUMIFS(Registros!$F$2:$F$6000,Registros!$A$2:$A$6000,"NP",Registros!$B$2:$B$6000,$A434),0)</f>
        <v>220</v>
      </c>
      <c r="G434">
        <f>IF(COUNTIFS(Registros!$A$2:$A$6000,"MOV",Registros!$B$2:$B$6000,$A434)&gt;0,1,0)</f>
        <v>0</v>
      </c>
      <c r="H434">
        <f>IF($G434=1,SUMIFS(Registros!$F$2:$F$6000,Registros!$A$2:$A$6000,"MOV",Registros!$B$2:$B$6000,$A434),0)</f>
        <v>0</v>
      </c>
      <c r="I434">
        <f>IF(COUNTIFS(Registros!$A$2:$A$6000,"CS",Registros!$B$2:$B$6000,$A434)&gt;0,1,0)</f>
        <v>0</v>
      </c>
      <c r="J434">
        <f>IF($I434=1,SUMIFS(Registros!$I$2:$I$6000,Registros!$A$2:$A$6000,"CS",Registros!$B$2:$B$6000,$A434),0)</f>
        <v>0</v>
      </c>
      <c r="K434">
        <f>IF(COUNTIFS(Winback!$K$2:$K$300,$A434)&gt;0,1,0)</f>
        <v>0</v>
      </c>
      <c r="L434">
        <f>IF(AND($K434=1,LEFT($A434,3)="WB-"),SUMIFS(Winback!$D$2:$D$300,Winback!$K$2:$K$300,$A434),0)</f>
        <v>0</v>
      </c>
      <c r="M434">
        <f>IF(OR($E434=1,$G434=1,SUMIFS(Registros!$J$2:$J$6000,Registros!$B$2:$B$6000,$A434)&gt;0),1,0)</f>
        <v>1</v>
      </c>
      <c r="N434">
        <f>IF($J434&gt;0,1,IF(COUNTIFS(Registros!$A$2:$A$6000,"CS",Registros!$B$2:$B$6000,$A434,Registros!$K$2:$K$6000,"&lt;&gt;")&gt;0,1,0))</f>
        <v>0</v>
      </c>
      <c r="O434" t="str">
        <f t="shared" si="30"/>
        <v>SOLO MÓVIL</v>
      </c>
      <c r="P434" t="str">
        <f t="shared" si="31"/>
        <v>Ofrecer fijo + internet (FLBBTV)</v>
      </c>
      <c r="Q434">
        <f t="shared" si="32"/>
        <v>220</v>
      </c>
      <c r="R434" t="str">
        <f>IFERROR(VLOOKUP($A434,Registros!$B$2:$G$6000,6,0),IFERROR(INDEX(Winback!$C$2:$C$300,MATCH($A434,Winback!$K$2:$K$300,0)),""))</f>
        <v>Abril Aparicio</v>
      </c>
      <c r="S434" t="str">
        <f t="shared" si="33"/>
        <v>NP</v>
      </c>
      <c r="T434">
        <f t="shared" si="34"/>
        <v>1</v>
      </c>
    </row>
    <row r="435" spans="1:20" x14ac:dyDescent="0.35">
      <c r="A435" t="s">
        <v>2196</v>
      </c>
      <c r="B435" t="s">
        <v>2197</v>
      </c>
      <c r="C435" t="s">
        <v>2193</v>
      </c>
      <c r="D435" t="s">
        <v>2194</v>
      </c>
      <c r="E435">
        <f>IF(COUNTIFS(Registros!$A$2:$A$6000,"NP",Registros!$B$2:$B$6000,$A435)&gt;0,1,0)</f>
        <v>1</v>
      </c>
      <c r="F435">
        <f>IF($E435=1,SUMIFS(Registros!$F$2:$F$6000,Registros!$A$2:$A$6000,"NP",Registros!$B$2:$B$6000,$A435),0)</f>
        <v>35</v>
      </c>
      <c r="G435">
        <f>IF(COUNTIFS(Registros!$A$2:$A$6000,"MOV",Registros!$B$2:$B$6000,$A435)&gt;0,1,0)</f>
        <v>0</v>
      </c>
      <c r="H435">
        <f>IF($G435=1,SUMIFS(Registros!$F$2:$F$6000,Registros!$A$2:$A$6000,"MOV",Registros!$B$2:$B$6000,$A435),0)</f>
        <v>0</v>
      </c>
      <c r="I435">
        <f>IF(COUNTIFS(Registros!$A$2:$A$6000,"CS",Registros!$B$2:$B$6000,$A435)&gt;0,1,0)</f>
        <v>0</v>
      </c>
      <c r="J435">
        <f>IF($I435=1,SUMIFS(Registros!$I$2:$I$6000,Registros!$A$2:$A$6000,"CS",Registros!$B$2:$B$6000,$A435),0)</f>
        <v>0</v>
      </c>
      <c r="K435">
        <f>IF(COUNTIFS(Winback!$K$2:$K$300,$A435)&gt;0,1,0)</f>
        <v>0</v>
      </c>
      <c r="L435">
        <f>IF(AND($K435=1,LEFT($A435,3)="WB-"),SUMIFS(Winback!$D$2:$D$300,Winback!$K$2:$K$300,$A435),0)</f>
        <v>0</v>
      </c>
      <c r="M435">
        <f>IF(OR($E435=1,$G435=1,SUMIFS(Registros!$J$2:$J$6000,Registros!$B$2:$B$6000,$A435)&gt;0),1,0)</f>
        <v>1</v>
      </c>
      <c r="N435">
        <f>IF($J435&gt;0,1,IF(COUNTIFS(Registros!$A$2:$A$6000,"CS",Registros!$B$2:$B$6000,$A435,Registros!$K$2:$K$6000,"&lt;&gt;")&gt;0,1,0))</f>
        <v>0</v>
      </c>
      <c r="O435" t="str">
        <f t="shared" si="30"/>
        <v>SOLO MÓVIL</v>
      </c>
      <c r="P435" t="str">
        <f t="shared" si="31"/>
        <v>Ofrecer fijo + internet (FLBBTV)</v>
      </c>
      <c r="Q435">
        <f t="shared" si="32"/>
        <v>35</v>
      </c>
      <c r="R435" t="str">
        <f>IFERROR(VLOOKUP($A435,Registros!$B$2:$G$6000,6,0),IFERROR(INDEX(Winback!$C$2:$C$300,MATCH($A435,Winback!$K$2:$K$300,0)),""))</f>
        <v>Yariela Galarce</v>
      </c>
      <c r="S435" t="str">
        <f t="shared" si="33"/>
        <v>NP</v>
      </c>
      <c r="T435">
        <f t="shared" si="34"/>
        <v>1</v>
      </c>
    </row>
    <row r="436" spans="1:20" x14ac:dyDescent="0.35">
      <c r="A436" t="s">
        <v>2199</v>
      </c>
      <c r="B436" t="s">
        <v>2200</v>
      </c>
      <c r="C436" t="s">
        <v>2201</v>
      </c>
      <c r="D436" t="s">
        <v>2202</v>
      </c>
      <c r="E436">
        <f>IF(COUNTIFS(Registros!$A$2:$A$6000,"NP",Registros!$B$2:$B$6000,$A436)&gt;0,1,0)</f>
        <v>1</v>
      </c>
      <c r="F436">
        <f>IF($E436=1,SUMIFS(Registros!$F$2:$F$6000,Registros!$A$2:$A$6000,"NP",Registros!$B$2:$B$6000,$A436),0)</f>
        <v>46.29</v>
      </c>
      <c r="G436">
        <f>IF(COUNTIFS(Registros!$A$2:$A$6000,"MOV",Registros!$B$2:$B$6000,$A436)&gt;0,1,0)</f>
        <v>0</v>
      </c>
      <c r="H436">
        <f>IF($G436=1,SUMIFS(Registros!$F$2:$F$6000,Registros!$A$2:$A$6000,"MOV",Registros!$B$2:$B$6000,$A436),0)</f>
        <v>0</v>
      </c>
      <c r="I436">
        <f>IF(COUNTIFS(Registros!$A$2:$A$6000,"CS",Registros!$B$2:$B$6000,$A436)&gt;0,1,0)</f>
        <v>0</v>
      </c>
      <c r="J436">
        <f>IF($I436=1,SUMIFS(Registros!$I$2:$I$6000,Registros!$A$2:$A$6000,"CS",Registros!$B$2:$B$6000,$A436),0)</f>
        <v>0</v>
      </c>
      <c r="K436">
        <f>IF(COUNTIFS(Winback!$K$2:$K$300,$A436)&gt;0,1,0)</f>
        <v>0</v>
      </c>
      <c r="L436">
        <f>IF(AND($K436=1,LEFT($A436,3)="WB-"),SUMIFS(Winback!$D$2:$D$300,Winback!$K$2:$K$300,$A436),0)</f>
        <v>0</v>
      </c>
      <c r="M436">
        <f>IF(OR($E436=1,$G436=1,SUMIFS(Registros!$J$2:$J$6000,Registros!$B$2:$B$6000,$A436)&gt;0),1,0)</f>
        <v>1</v>
      </c>
      <c r="N436">
        <f>IF($J436&gt;0,1,IF(COUNTIFS(Registros!$A$2:$A$6000,"CS",Registros!$B$2:$B$6000,$A436,Registros!$K$2:$K$6000,"&lt;&gt;")&gt;0,1,0))</f>
        <v>0</v>
      </c>
      <c r="O436" t="str">
        <f t="shared" si="30"/>
        <v>SOLO MÓVIL</v>
      </c>
      <c r="P436" t="str">
        <f t="shared" si="31"/>
        <v>Ofrecer fijo + internet (FLBBTV)</v>
      </c>
      <c r="Q436">
        <f t="shared" si="32"/>
        <v>46.29</v>
      </c>
      <c r="R436" t="str">
        <f>IFERROR(VLOOKUP($A436,Registros!$B$2:$G$6000,6,0),IFERROR(INDEX(Winback!$C$2:$C$300,MATCH($A436,Winback!$K$2:$K$300,0)),""))</f>
        <v>Nailyn Martinez</v>
      </c>
      <c r="S436" t="str">
        <f t="shared" si="33"/>
        <v>NP</v>
      </c>
      <c r="T436">
        <f t="shared" si="34"/>
        <v>1</v>
      </c>
    </row>
    <row r="437" spans="1:20" x14ac:dyDescent="0.35">
      <c r="A437" t="s">
        <v>2204</v>
      </c>
      <c r="B437" t="s">
        <v>2205</v>
      </c>
      <c r="C437" t="s">
        <v>2206</v>
      </c>
      <c r="D437" t="s">
        <v>2207</v>
      </c>
      <c r="E437">
        <f>IF(COUNTIFS(Registros!$A$2:$A$6000,"NP",Registros!$B$2:$B$6000,$A437)&gt;0,1,0)</f>
        <v>1</v>
      </c>
      <c r="F437">
        <f>IF($E437=1,SUMIFS(Registros!$F$2:$F$6000,Registros!$A$2:$A$6000,"NP",Registros!$B$2:$B$6000,$A437),0)</f>
        <v>100</v>
      </c>
      <c r="G437">
        <f>IF(COUNTIFS(Registros!$A$2:$A$6000,"MOV",Registros!$B$2:$B$6000,$A437)&gt;0,1,0)</f>
        <v>0</v>
      </c>
      <c r="H437">
        <f>IF($G437=1,SUMIFS(Registros!$F$2:$F$6000,Registros!$A$2:$A$6000,"MOV",Registros!$B$2:$B$6000,$A437),0)</f>
        <v>0</v>
      </c>
      <c r="I437">
        <f>IF(COUNTIFS(Registros!$A$2:$A$6000,"CS",Registros!$B$2:$B$6000,$A437)&gt;0,1,0)</f>
        <v>0</v>
      </c>
      <c r="J437">
        <f>IF($I437=1,SUMIFS(Registros!$I$2:$I$6000,Registros!$A$2:$A$6000,"CS",Registros!$B$2:$B$6000,$A437),0)</f>
        <v>0</v>
      </c>
      <c r="K437">
        <f>IF(COUNTIFS(Winback!$K$2:$K$300,$A437)&gt;0,1,0)</f>
        <v>0</v>
      </c>
      <c r="L437">
        <f>IF(AND($K437=1,LEFT($A437,3)="WB-"),SUMIFS(Winback!$D$2:$D$300,Winback!$K$2:$K$300,$A437),0)</f>
        <v>0</v>
      </c>
      <c r="M437">
        <f>IF(OR($E437=1,$G437=1,SUMIFS(Registros!$J$2:$J$6000,Registros!$B$2:$B$6000,$A437)&gt;0),1,0)</f>
        <v>1</v>
      </c>
      <c r="N437">
        <f>IF($J437&gt;0,1,IF(COUNTIFS(Registros!$A$2:$A$6000,"CS",Registros!$B$2:$B$6000,$A437,Registros!$K$2:$K$6000,"&lt;&gt;")&gt;0,1,0))</f>
        <v>0</v>
      </c>
      <c r="O437" t="str">
        <f t="shared" si="30"/>
        <v>SOLO MÓVIL</v>
      </c>
      <c r="P437" t="str">
        <f t="shared" si="31"/>
        <v>Ofrecer fijo + internet (FLBBTV)</v>
      </c>
      <c r="Q437">
        <f t="shared" si="32"/>
        <v>100</v>
      </c>
      <c r="R437" t="str">
        <f>IFERROR(VLOOKUP($A437,Registros!$B$2:$G$6000,6,0),IFERROR(INDEX(Winback!$C$2:$C$300,MATCH($A437,Winback!$K$2:$K$300,0)),""))</f>
        <v>Yamali Rodriguez</v>
      </c>
      <c r="S437" t="str">
        <f t="shared" si="33"/>
        <v>NP</v>
      </c>
      <c r="T437">
        <f t="shared" si="34"/>
        <v>1</v>
      </c>
    </row>
    <row r="438" spans="1:20" x14ac:dyDescent="0.35">
      <c r="A438" t="s">
        <v>2209</v>
      </c>
      <c r="B438" t="s">
        <v>2210</v>
      </c>
      <c r="C438" t="s">
        <v>2211</v>
      </c>
      <c r="D438" t="s">
        <v>2212</v>
      </c>
      <c r="E438">
        <f>IF(COUNTIFS(Registros!$A$2:$A$6000,"NP",Registros!$B$2:$B$6000,$A438)&gt;0,1,0)</f>
        <v>1</v>
      </c>
      <c r="F438">
        <f>IF($E438=1,SUMIFS(Registros!$F$2:$F$6000,Registros!$A$2:$A$6000,"NP",Registros!$B$2:$B$6000,$A438),0)</f>
        <v>102</v>
      </c>
      <c r="G438">
        <f>IF(COUNTIFS(Registros!$A$2:$A$6000,"MOV",Registros!$B$2:$B$6000,$A438)&gt;0,1,0)</f>
        <v>0</v>
      </c>
      <c r="H438">
        <f>IF($G438=1,SUMIFS(Registros!$F$2:$F$6000,Registros!$A$2:$A$6000,"MOV",Registros!$B$2:$B$6000,$A438),0)</f>
        <v>0</v>
      </c>
      <c r="I438">
        <f>IF(COUNTIFS(Registros!$A$2:$A$6000,"CS",Registros!$B$2:$B$6000,$A438)&gt;0,1,0)</f>
        <v>0</v>
      </c>
      <c r="J438">
        <f>IF($I438=1,SUMIFS(Registros!$I$2:$I$6000,Registros!$A$2:$A$6000,"CS",Registros!$B$2:$B$6000,$A438),0)</f>
        <v>0</v>
      </c>
      <c r="K438">
        <f>IF(COUNTIFS(Winback!$K$2:$K$300,$A438)&gt;0,1,0)</f>
        <v>0</v>
      </c>
      <c r="L438">
        <f>IF(AND($K438=1,LEFT($A438,3)="WB-"),SUMIFS(Winback!$D$2:$D$300,Winback!$K$2:$K$300,$A438),0)</f>
        <v>0</v>
      </c>
      <c r="M438">
        <f>IF(OR($E438=1,$G438=1,SUMIFS(Registros!$J$2:$J$6000,Registros!$B$2:$B$6000,$A438)&gt;0),1,0)</f>
        <v>1</v>
      </c>
      <c r="N438">
        <f>IF($J438&gt;0,1,IF(COUNTIFS(Registros!$A$2:$A$6000,"CS",Registros!$B$2:$B$6000,$A438,Registros!$K$2:$K$6000,"&lt;&gt;")&gt;0,1,0))</f>
        <v>0</v>
      </c>
      <c r="O438" t="str">
        <f t="shared" si="30"/>
        <v>SOLO MÓVIL</v>
      </c>
      <c r="P438" t="str">
        <f t="shared" si="31"/>
        <v>Ofrecer fijo + internet (FLBBTV)</v>
      </c>
      <c r="Q438">
        <f t="shared" si="32"/>
        <v>102</v>
      </c>
      <c r="R438" t="str">
        <f>IFERROR(VLOOKUP($A438,Registros!$B$2:$G$6000,6,0),IFERROR(INDEX(Winback!$C$2:$C$300,MATCH($A438,Winback!$K$2:$K$300,0)),""))</f>
        <v>Osiris Aguilar</v>
      </c>
      <c r="S438" t="str">
        <f t="shared" si="33"/>
        <v>NP</v>
      </c>
      <c r="T438">
        <f t="shared" si="34"/>
        <v>1</v>
      </c>
    </row>
    <row r="439" spans="1:20" x14ac:dyDescent="0.35">
      <c r="A439" t="s">
        <v>2214</v>
      </c>
      <c r="B439" t="s">
        <v>2215</v>
      </c>
      <c r="C439" t="s">
        <v>2216</v>
      </c>
      <c r="D439" t="s">
        <v>2217</v>
      </c>
      <c r="E439">
        <f>IF(COUNTIFS(Registros!$A$2:$A$6000,"NP",Registros!$B$2:$B$6000,$A439)&gt;0,1,0)</f>
        <v>1</v>
      </c>
      <c r="F439">
        <f>IF($E439=1,SUMIFS(Registros!$F$2:$F$6000,Registros!$A$2:$A$6000,"NP",Registros!$B$2:$B$6000,$A439),0)</f>
        <v>25</v>
      </c>
      <c r="G439">
        <f>IF(COUNTIFS(Registros!$A$2:$A$6000,"MOV",Registros!$B$2:$B$6000,$A439)&gt;0,1,0)</f>
        <v>0</v>
      </c>
      <c r="H439">
        <f>IF($G439=1,SUMIFS(Registros!$F$2:$F$6000,Registros!$A$2:$A$6000,"MOV",Registros!$B$2:$B$6000,$A439),0)</f>
        <v>0</v>
      </c>
      <c r="I439">
        <f>IF(COUNTIFS(Registros!$A$2:$A$6000,"CS",Registros!$B$2:$B$6000,$A439)&gt;0,1,0)</f>
        <v>0</v>
      </c>
      <c r="J439">
        <f>IF($I439=1,SUMIFS(Registros!$I$2:$I$6000,Registros!$A$2:$A$6000,"CS",Registros!$B$2:$B$6000,$A439),0)</f>
        <v>0</v>
      </c>
      <c r="K439">
        <f>IF(COUNTIFS(Winback!$K$2:$K$300,$A439)&gt;0,1,0)</f>
        <v>0</v>
      </c>
      <c r="L439">
        <f>IF(AND($K439=1,LEFT($A439,3)="WB-"),SUMIFS(Winback!$D$2:$D$300,Winback!$K$2:$K$300,$A439),0)</f>
        <v>0</v>
      </c>
      <c r="M439">
        <f>IF(OR($E439=1,$G439=1,SUMIFS(Registros!$J$2:$J$6000,Registros!$B$2:$B$6000,$A439)&gt;0),1,0)</f>
        <v>1</v>
      </c>
      <c r="N439">
        <f>IF($J439&gt;0,1,IF(COUNTIFS(Registros!$A$2:$A$6000,"CS",Registros!$B$2:$B$6000,$A439,Registros!$K$2:$K$6000,"&lt;&gt;")&gt;0,1,0))</f>
        <v>0</v>
      </c>
      <c r="O439" t="str">
        <f t="shared" si="30"/>
        <v>SOLO MÓVIL</v>
      </c>
      <c r="P439" t="str">
        <f t="shared" si="31"/>
        <v>Ofrecer fijo + internet (FLBBTV)</v>
      </c>
      <c r="Q439">
        <f t="shared" si="32"/>
        <v>25</v>
      </c>
      <c r="R439" t="str">
        <f>IFERROR(VLOOKUP($A439,Registros!$B$2:$G$6000,6,0),IFERROR(INDEX(Winback!$C$2:$C$300,MATCH($A439,Winback!$K$2:$K$300,0)),""))</f>
        <v>Karla Mc Intryre</v>
      </c>
      <c r="S439" t="str">
        <f t="shared" si="33"/>
        <v>NP</v>
      </c>
      <c r="T439">
        <f t="shared" si="34"/>
        <v>1</v>
      </c>
    </row>
    <row r="440" spans="1:20" x14ac:dyDescent="0.35">
      <c r="A440" t="s">
        <v>2219</v>
      </c>
      <c r="B440" t="s">
        <v>2220</v>
      </c>
      <c r="C440" t="s">
        <v>2221</v>
      </c>
      <c r="D440" t="s">
        <v>2222</v>
      </c>
      <c r="E440">
        <f>IF(COUNTIFS(Registros!$A$2:$A$6000,"NP",Registros!$B$2:$B$6000,$A440)&gt;0,1,0)</f>
        <v>1</v>
      </c>
      <c r="F440">
        <f>IF($E440=1,SUMIFS(Registros!$F$2:$F$6000,Registros!$A$2:$A$6000,"NP",Registros!$B$2:$B$6000,$A440),0)</f>
        <v>130</v>
      </c>
      <c r="G440">
        <f>IF(COUNTIFS(Registros!$A$2:$A$6000,"MOV",Registros!$B$2:$B$6000,$A440)&gt;0,1,0)</f>
        <v>0</v>
      </c>
      <c r="H440">
        <f>IF($G440=1,SUMIFS(Registros!$F$2:$F$6000,Registros!$A$2:$A$6000,"MOV",Registros!$B$2:$B$6000,$A440),0)</f>
        <v>0</v>
      </c>
      <c r="I440">
        <f>IF(COUNTIFS(Registros!$A$2:$A$6000,"CS",Registros!$B$2:$B$6000,$A440)&gt;0,1,0)</f>
        <v>0</v>
      </c>
      <c r="J440">
        <f>IF($I440=1,SUMIFS(Registros!$I$2:$I$6000,Registros!$A$2:$A$6000,"CS",Registros!$B$2:$B$6000,$A440),0)</f>
        <v>0</v>
      </c>
      <c r="K440">
        <f>IF(COUNTIFS(Winback!$K$2:$K$300,$A440)&gt;0,1,0)</f>
        <v>0</v>
      </c>
      <c r="L440">
        <f>IF(AND($K440=1,LEFT($A440,3)="WB-"),SUMIFS(Winback!$D$2:$D$300,Winback!$K$2:$K$300,$A440),0)</f>
        <v>0</v>
      </c>
      <c r="M440">
        <f>IF(OR($E440=1,$G440=1,SUMIFS(Registros!$J$2:$J$6000,Registros!$B$2:$B$6000,$A440)&gt;0),1,0)</f>
        <v>1</v>
      </c>
      <c r="N440">
        <f>IF($J440&gt;0,1,IF(COUNTIFS(Registros!$A$2:$A$6000,"CS",Registros!$B$2:$B$6000,$A440,Registros!$K$2:$K$6000,"&lt;&gt;")&gt;0,1,0))</f>
        <v>0</v>
      </c>
      <c r="O440" t="str">
        <f t="shared" si="30"/>
        <v>SOLO MÓVIL</v>
      </c>
      <c r="P440" t="str">
        <f t="shared" si="31"/>
        <v>Ofrecer fijo + internet (FLBBTV)</v>
      </c>
      <c r="Q440">
        <f t="shared" si="32"/>
        <v>130</v>
      </c>
      <c r="R440" t="str">
        <f>IFERROR(VLOOKUP($A440,Registros!$B$2:$G$6000,6,0),IFERROR(INDEX(Winback!$C$2:$C$300,MATCH($A440,Winback!$K$2:$K$300,0)),""))</f>
        <v>Michelle Zambrano</v>
      </c>
      <c r="S440" t="str">
        <f t="shared" si="33"/>
        <v>NP</v>
      </c>
      <c r="T440">
        <f t="shared" si="34"/>
        <v>1</v>
      </c>
    </row>
    <row r="441" spans="1:20" x14ac:dyDescent="0.35">
      <c r="A441" t="s">
        <v>2224</v>
      </c>
      <c r="B441" t="s">
        <v>2225</v>
      </c>
      <c r="C441" t="s">
        <v>2226</v>
      </c>
      <c r="D441" t="s">
        <v>2227</v>
      </c>
      <c r="E441">
        <f>IF(COUNTIFS(Registros!$A$2:$A$6000,"NP",Registros!$B$2:$B$6000,$A441)&gt;0,1,0)</f>
        <v>1</v>
      </c>
      <c r="F441">
        <f>IF($E441=1,SUMIFS(Registros!$F$2:$F$6000,Registros!$A$2:$A$6000,"NP",Registros!$B$2:$B$6000,$A441),0)</f>
        <v>127</v>
      </c>
      <c r="G441">
        <f>IF(COUNTIFS(Registros!$A$2:$A$6000,"MOV",Registros!$B$2:$B$6000,$A441)&gt;0,1,0)</f>
        <v>0</v>
      </c>
      <c r="H441">
        <f>IF($G441=1,SUMIFS(Registros!$F$2:$F$6000,Registros!$A$2:$A$6000,"MOV",Registros!$B$2:$B$6000,$A441),0)</f>
        <v>0</v>
      </c>
      <c r="I441">
        <f>IF(COUNTIFS(Registros!$A$2:$A$6000,"CS",Registros!$B$2:$B$6000,$A441)&gt;0,1,0)</f>
        <v>0</v>
      </c>
      <c r="J441">
        <f>IF($I441=1,SUMIFS(Registros!$I$2:$I$6000,Registros!$A$2:$A$6000,"CS",Registros!$B$2:$B$6000,$A441),0)</f>
        <v>0</v>
      </c>
      <c r="K441">
        <f>IF(COUNTIFS(Winback!$K$2:$K$300,$A441)&gt;0,1,0)</f>
        <v>0</v>
      </c>
      <c r="L441">
        <f>IF(AND($K441=1,LEFT($A441,3)="WB-"),SUMIFS(Winback!$D$2:$D$300,Winback!$K$2:$K$300,$A441),0)</f>
        <v>0</v>
      </c>
      <c r="M441">
        <f>IF(OR($E441=1,$G441=1,SUMIFS(Registros!$J$2:$J$6000,Registros!$B$2:$B$6000,$A441)&gt;0),1,0)</f>
        <v>1</v>
      </c>
      <c r="N441">
        <f>IF($J441&gt;0,1,IF(COUNTIFS(Registros!$A$2:$A$6000,"CS",Registros!$B$2:$B$6000,$A441,Registros!$K$2:$K$6000,"&lt;&gt;")&gt;0,1,0))</f>
        <v>0</v>
      </c>
      <c r="O441" t="str">
        <f t="shared" si="30"/>
        <v>SOLO MÓVIL</v>
      </c>
      <c r="P441" t="str">
        <f t="shared" si="31"/>
        <v>Ofrecer fijo + internet (FLBBTV)</v>
      </c>
      <c r="Q441">
        <f t="shared" si="32"/>
        <v>127</v>
      </c>
      <c r="R441" t="str">
        <f>IFERROR(VLOOKUP($A441,Registros!$B$2:$G$6000,6,0),IFERROR(INDEX(Winback!$C$2:$C$300,MATCH($A441,Winback!$K$2:$K$300,0)),""))</f>
        <v>Ines Lizbeth Trujillo</v>
      </c>
      <c r="S441" t="str">
        <f t="shared" si="33"/>
        <v>NP</v>
      </c>
      <c r="T441">
        <f t="shared" si="34"/>
        <v>1</v>
      </c>
    </row>
    <row r="442" spans="1:20" x14ac:dyDescent="0.35">
      <c r="A442" t="s">
        <v>2229</v>
      </c>
      <c r="B442" t="s">
        <v>2230</v>
      </c>
      <c r="C442" t="s">
        <v>2231</v>
      </c>
      <c r="D442" t="s">
        <v>2232</v>
      </c>
      <c r="E442">
        <f>IF(COUNTIFS(Registros!$A$2:$A$6000,"NP",Registros!$B$2:$B$6000,$A442)&gt;0,1,0)</f>
        <v>1</v>
      </c>
      <c r="F442">
        <f>IF($E442=1,SUMIFS(Registros!$F$2:$F$6000,Registros!$A$2:$A$6000,"NP",Registros!$B$2:$B$6000,$A442),0)</f>
        <v>81</v>
      </c>
      <c r="G442">
        <f>IF(COUNTIFS(Registros!$A$2:$A$6000,"MOV",Registros!$B$2:$B$6000,$A442)&gt;0,1,0)</f>
        <v>0</v>
      </c>
      <c r="H442">
        <f>IF($G442=1,SUMIFS(Registros!$F$2:$F$6000,Registros!$A$2:$A$6000,"MOV",Registros!$B$2:$B$6000,$A442),0)</f>
        <v>0</v>
      </c>
      <c r="I442">
        <f>IF(COUNTIFS(Registros!$A$2:$A$6000,"CS",Registros!$B$2:$B$6000,$A442)&gt;0,1,0)</f>
        <v>0</v>
      </c>
      <c r="J442">
        <f>IF($I442=1,SUMIFS(Registros!$I$2:$I$6000,Registros!$A$2:$A$6000,"CS",Registros!$B$2:$B$6000,$A442),0)</f>
        <v>0</v>
      </c>
      <c r="K442">
        <f>IF(COUNTIFS(Winback!$K$2:$K$300,$A442)&gt;0,1,0)</f>
        <v>0</v>
      </c>
      <c r="L442">
        <f>IF(AND($K442=1,LEFT($A442,3)="WB-"),SUMIFS(Winback!$D$2:$D$300,Winback!$K$2:$K$300,$A442),0)</f>
        <v>0</v>
      </c>
      <c r="M442">
        <f>IF(OR($E442=1,$G442=1,SUMIFS(Registros!$J$2:$J$6000,Registros!$B$2:$B$6000,$A442)&gt;0),1,0)</f>
        <v>1</v>
      </c>
      <c r="N442">
        <f>IF($J442&gt;0,1,IF(COUNTIFS(Registros!$A$2:$A$6000,"CS",Registros!$B$2:$B$6000,$A442,Registros!$K$2:$K$6000,"&lt;&gt;")&gt;0,1,0))</f>
        <v>0</v>
      </c>
      <c r="O442" t="str">
        <f t="shared" si="30"/>
        <v>SOLO MÓVIL</v>
      </c>
      <c r="P442" t="str">
        <f t="shared" si="31"/>
        <v>Ofrecer fijo + internet (FLBBTV)</v>
      </c>
      <c r="Q442">
        <f t="shared" si="32"/>
        <v>81</v>
      </c>
      <c r="R442" t="str">
        <f>IFERROR(VLOOKUP($A442,Registros!$B$2:$G$6000,6,0),IFERROR(INDEX(Winback!$C$2:$C$300,MATCH($A442,Winback!$K$2:$K$300,0)),""))</f>
        <v>Alejandra Mabel Hawkins</v>
      </c>
      <c r="S442" t="str">
        <f t="shared" si="33"/>
        <v>NP</v>
      </c>
      <c r="T442">
        <f t="shared" si="34"/>
        <v>1</v>
      </c>
    </row>
    <row r="443" spans="1:20" x14ac:dyDescent="0.35">
      <c r="A443" t="s">
        <v>2234</v>
      </c>
      <c r="B443" t="s">
        <v>2235</v>
      </c>
      <c r="C443" t="s">
        <v>2236</v>
      </c>
      <c r="D443" t="s">
        <v>2237</v>
      </c>
      <c r="E443">
        <f>IF(COUNTIFS(Registros!$A$2:$A$6000,"NP",Registros!$B$2:$B$6000,$A443)&gt;0,1,0)</f>
        <v>1</v>
      </c>
      <c r="F443">
        <f>IF($E443=1,SUMIFS(Registros!$F$2:$F$6000,Registros!$A$2:$A$6000,"NP",Registros!$B$2:$B$6000,$A443),0)</f>
        <v>148.5</v>
      </c>
      <c r="G443">
        <f>IF(COUNTIFS(Registros!$A$2:$A$6000,"MOV",Registros!$B$2:$B$6000,$A443)&gt;0,1,0)</f>
        <v>0</v>
      </c>
      <c r="H443">
        <f>IF($G443=1,SUMIFS(Registros!$F$2:$F$6000,Registros!$A$2:$A$6000,"MOV",Registros!$B$2:$B$6000,$A443),0)</f>
        <v>0</v>
      </c>
      <c r="I443">
        <f>IF(COUNTIFS(Registros!$A$2:$A$6000,"CS",Registros!$B$2:$B$6000,$A443)&gt;0,1,0)</f>
        <v>0</v>
      </c>
      <c r="J443">
        <f>IF($I443=1,SUMIFS(Registros!$I$2:$I$6000,Registros!$A$2:$A$6000,"CS",Registros!$B$2:$B$6000,$A443),0)</f>
        <v>0</v>
      </c>
      <c r="K443">
        <f>IF(COUNTIFS(Winback!$K$2:$K$300,$A443)&gt;0,1,0)</f>
        <v>0</v>
      </c>
      <c r="L443">
        <f>IF(AND($K443=1,LEFT($A443,3)="WB-"),SUMIFS(Winback!$D$2:$D$300,Winback!$K$2:$K$300,$A443),0)</f>
        <v>0</v>
      </c>
      <c r="M443">
        <f>IF(OR($E443=1,$G443=1,SUMIFS(Registros!$J$2:$J$6000,Registros!$B$2:$B$6000,$A443)&gt;0),1,0)</f>
        <v>1</v>
      </c>
      <c r="N443">
        <f>IF($J443&gt;0,1,IF(COUNTIFS(Registros!$A$2:$A$6000,"CS",Registros!$B$2:$B$6000,$A443,Registros!$K$2:$K$6000,"&lt;&gt;")&gt;0,1,0))</f>
        <v>0</v>
      </c>
      <c r="O443" t="str">
        <f t="shared" si="30"/>
        <v>SOLO MÓVIL</v>
      </c>
      <c r="P443" t="str">
        <f t="shared" si="31"/>
        <v>Ofrecer fijo + internet (FLBBTV)</v>
      </c>
      <c r="Q443">
        <f t="shared" si="32"/>
        <v>148.5</v>
      </c>
      <c r="R443" t="str">
        <f>IFERROR(VLOOKUP($A443,Registros!$B$2:$G$6000,6,0),IFERROR(INDEX(Winback!$C$2:$C$300,MATCH($A443,Winback!$K$2:$K$300,0)),""))</f>
        <v>Yarelis Tulloch</v>
      </c>
      <c r="S443" t="str">
        <f t="shared" si="33"/>
        <v>NP</v>
      </c>
      <c r="T443">
        <f t="shared" si="34"/>
        <v>1</v>
      </c>
    </row>
    <row r="444" spans="1:20" x14ac:dyDescent="0.35">
      <c r="A444" t="s">
        <v>2239</v>
      </c>
      <c r="B444" t="s">
        <v>2240</v>
      </c>
      <c r="C444" t="s">
        <v>2241</v>
      </c>
      <c r="D444" t="s">
        <v>2242</v>
      </c>
      <c r="E444">
        <f>IF(COUNTIFS(Registros!$A$2:$A$6000,"NP",Registros!$B$2:$B$6000,$A444)&gt;0,1,0)</f>
        <v>1</v>
      </c>
      <c r="F444">
        <f>IF($E444=1,SUMIFS(Registros!$F$2:$F$6000,Registros!$A$2:$A$6000,"NP",Registros!$B$2:$B$6000,$A444),0)</f>
        <v>250</v>
      </c>
      <c r="G444">
        <f>IF(COUNTIFS(Registros!$A$2:$A$6000,"MOV",Registros!$B$2:$B$6000,$A444)&gt;0,1,0)</f>
        <v>0</v>
      </c>
      <c r="H444">
        <f>IF($G444=1,SUMIFS(Registros!$F$2:$F$6000,Registros!$A$2:$A$6000,"MOV",Registros!$B$2:$B$6000,$A444),0)</f>
        <v>0</v>
      </c>
      <c r="I444">
        <f>IF(COUNTIFS(Registros!$A$2:$A$6000,"CS",Registros!$B$2:$B$6000,$A444)&gt;0,1,0)</f>
        <v>0</v>
      </c>
      <c r="J444">
        <f>IF($I444=1,SUMIFS(Registros!$I$2:$I$6000,Registros!$A$2:$A$6000,"CS",Registros!$B$2:$B$6000,$A444),0)</f>
        <v>0</v>
      </c>
      <c r="K444">
        <f>IF(COUNTIFS(Winback!$K$2:$K$300,$A444)&gt;0,1,0)</f>
        <v>0</v>
      </c>
      <c r="L444">
        <f>IF(AND($K444=1,LEFT($A444,3)="WB-"),SUMIFS(Winback!$D$2:$D$300,Winback!$K$2:$K$300,$A444),0)</f>
        <v>0</v>
      </c>
      <c r="M444">
        <f>IF(OR($E444=1,$G444=1,SUMIFS(Registros!$J$2:$J$6000,Registros!$B$2:$B$6000,$A444)&gt;0),1,0)</f>
        <v>1</v>
      </c>
      <c r="N444">
        <f>IF($J444&gt;0,1,IF(COUNTIFS(Registros!$A$2:$A$6000,"CS",Registros!$B$2:$B$6000,$A444,Registros!$K$2:$K$6000,"&lt;&gt;")&gt;0,1,0))</f>
        <v>0</v>
      </c>
      <c r="O444" t="str">
        <f t="shared" si="30"/>
        <v>SOLO MÓVIL</v>
      </c>
      <c r="P444" t="str">
        <f t="shared" si="31"/>
        <v>Ofrecer fijo + internet (FLBBTV)</v>
      </c>
      <c r="Q444">
        <f t="shared" si="32"/>
        <v>250</v>
      </c>
      <c r="R444" t="str">
        <f>IFERROR(VLOOKUP($A444,Registros!$B$2:$G$6000,6,0),IFERROR(INDEX(Winback!$C$2:$C$300,MATCH($A444,Winback!$K$2:$K$300,0)),""))</f>
        <v>Abril Aparicio</v>
      </c>
      <c r="S444" t="str">
        <f t="shared" si="33"/>
        <v>NP</v>
      </c>
      <c r="T444">
        <f t="shared" si="34"/>
        <v>1</v>
      </c>
    </row>
    <row r="445" spans="1:20" x14ac:dyDescent="0.35">
      <c r="A445" t="s">
        <v>2244</v>
      </c>
      <c r="B445" t="s">
        <v>2245</v>
      </c>
      <c r="C445" t="s">
        <v>2246</v>
      </c>
      <c r="D445" t="s">
        <v>2247</v>
      </c>
      <c r="E445">
        <f>IF(COUNTIFS(Registros!$A$2:$A$6000,"NP",Registros!$B$2:$B$6000,$A445)&gt;0,1,0)</f>
        <v>1</v>
      </c>
      <c r="F445">
        <f>IF($E445=1,SUMIFS(Registros!$F$2:$F$6000,Registros!$A$2:$A$6000,"NP",Registros!$B$2:$B$6000,$A445),0)</f>
        <v>192.99</v>
      </c>
      <c r="G445">
        <f>IF(COUNTIFS(Registros!$A$2:$A$6000,"MOV",Registros!$B$2:$B$6000,$A445)&gt;0,1,0)</f>
        <v>0</v>
      </c>
      <c r="H445">
        <f>IF($G445=1,SUMIFS(Registros!$F$2:$F$6000,Registros!$A$2:$A$6000,"MOV",Registros!$B$2:$B$6000,$A445),0)</f>
        <v>0</v>
      </c>
      <c r="I445">
        <f>IF(COUNTIFS(Registros!$A$2:$A$6000,"CS",Registros!$B$2:$B$6000,$A445)&gt;0,1,0)</f>
        <v>0</v>
      </c>
      <c r="J445">
        <f>IF($I445=1,SUMIFS(Registros!$I$2:$I$6000,Registros!$A$2:$A$6000,"CS",Registros!$B$2:$B$6000,$A445),0)</f>
        <v>0</v>
      </c>
      <c r="K445">
        <f>IF(COUNTIFS(Winback!$K$2:$K$300,$A445)&gt;0,1,0)</f>
        <v>0</v>
      </c>
      <c r="L445">
        <f>IF(AND($K445=1,LEFT($A445,3)="WB-"),SUMIFS(Winback!$D$2:$D$300,Winback!$K$2:$K$300,$A445),0)</f>
        <v>0</v>
      </c>
      <c r="M445">
        <f>IF(OR($E445=1,$G445=1,SUMIFS(Registros!$J$2:$J$6000,Registros!$B$2:$B$6000,$A445)&gt;0),1,0)</f>
        <v>1</v>
      </c>
      <c r="N445">
        <f>IF($J445&gt;0,1,IF(COUNTIFS(Registros!$A$2:$A$6000,"CS",Registros!$B$2:$B$6000,$A445,Registros!$K$2:$K$6000,"&lt;&gt;")&gt;0,1,0))</f>
        <v>0</v>
      </c>
      <c r="O445" t="str">
        <f t="shared" si="30"/>
        <v>SOLO MÓVIL</v>
      </c>
      <c r="P445" t="str">
        <f t="shared" si="31"/>
        <v>Ofrecer fijo + internet (FLBBTV)</v>
      </c>
      <c r="Q445">
        <f t="shared" si="32"/>
        <v>192.99</v>
      </c>
      <c r="R445" t="str">
        <f>IFERROR(VLOOKUP($A445,Registros!$B$2:$G$6000,6,0),IFERROR(INDEX(Winback!$C$2:$C$300,MATCH($A445,Winback!$K$2:$K$300,0)),""))</f>
        <v>Yariela Galarce</v>
      </c>
      <c r="S445" t="str">
        <f t="shared" si="33"/>
        <v>NP</v>
      </c>
      <c r="T445">
        <f t="shared" si="34"/>
        <v>1</v>
      </c>
    </row>
    <row r="446" spans="1:20" x14ac:dyDescent="0.35">
      <c r="A446" t="s">
        <v>2249</v>
      </c>
      <c r="B446" t="s">
        <v>2250</v>
      </c>
      <c r="C446" t="s">
        <v>2251</v>
      </c>
      <c r="D446" t="s">
        <v>2252</v>
      </c>
      <c r="E446">
        <f>IF(COUNTIFS(Registros!$A$2:$A$6000,"NP",Registros!$B$2:$B$6000,$A446)&gt;0,1,0)</f>
        <v>1</v>
      </c>
      <c r="F446">
        <f>IF($E446=1,SUMIFS(Registros!$F$2:$F$6000,Registros!$A$2:$A$6000,"NP",Registros!$B$2:$B$6000,$A446),0)</f>
        <v>14.99</v>
      </c>
      <c r="G446">
        <f>IF(COUNTIFS(Registros!$A$2:$A$6000,"MOV",Registros!$B$2:$B$6000,$A446)&gt;0,1,0)</f>
        <v>0</v>
      </c>
      <c r="H446">
        <f>IF($G446=1,SUMIFS(Registros!$F$2:$F$6000,Registros!$A$2:$A$6000,"MOV",Registros!$B$2:$B$6000,$A446),0)</f>
        <v>0</v>
      </c>
      <c r="I446">
        <f>IF(COUNTIFS(Registros!$A$2:$A$6000,"CS",Registros!$B$2:$B$6000,$A446)&gt;0,1,0)</f>
        <v>0</v>
      </c>
      <c r="J446">
        <f>IF($I446=1,SUMIFS(Registros!$I$2:$I$6000,Registros!$A$2:$A$6000,"CS",Registros!$B$2:$B$6000,$A446),0)</f>
        <v>0</v>
      </c>
      <c r="K446">
        <f>IF(COUNTIFS(Winback!$K$2:$K$300,$A446)&gt;0,1,0)</f>
        <v>0</v>
      </c>
      <c r="L446">
        <f>IF(AND($K446=1,LEFT($A446,3)="WB-"),SUMIFS(Winback!$D$2:$D$300,Winback!$K$2:$K$300,$A446),0)</f>
        <v>0</v>
      </c>
      <c r="M446">
        <f>IF(OR($E446=1,$G446=1,SUMIFS(Registros!$J$2:$J$6000,Registros!$B$2:$B$6000,$A446)&gt;0),1,0)</f>
        <v>1</v>
      </c>
      <c r="N446">
        <f>IF($J446&gt;0,1,IF(COUNTIFS(Registros!$A$2:$A$6000,"CS",Registros!$B$2:$B$6000,$A446,Registros!$K$2:$K$6000,"&lt;&gt;")&gt;0,1,0))</f>
        <v>0</v>
      </c>
      <c r="O446" t="str">
        <f t="shared" si="30"/>
        <v>SOLO MÓVIL</v>
      </c>
      <c r="P446" t="str">
        <f t="shared" si="31"/>
        <v>Ofrecer fijo + internet (FLBBTV)</v>
      </c>
      <c r="Q446">
        <f t="shared" si="32"/>
        <v>14.99</v>
      </c>
      <c r="R446" t="str">
        <f>IFERROR(VLOOKUP($A446,Registros!$B$2:$G$6000,6,0),IFERROR(INDEX(Winback!$C$2:$C$300,MATCH($A446,Winback!$K$2:$K$300,0)),""))</f>
        <v>Nailyn Martinez</v>
      </c>
      <c r="S446" t="str">
        <f t="shared" si="33"/>
        <v>NP</v>
      </c>
      <c r="T446">
        <f t="shared" si="34"/>
        <v>1</v>
      </c>
    </row>
    <row r="447" spans="1:20" x14ac:dyDescent="0.35">
      <c r="A447" t="s">
        <v>2254</v>
      </c>
      <c r="B447" t="s">
        <v>2255</v>
      </c>
      <c r="C447" t="s">
        <v>2256</v>
      </c>
      <c r="D447" t="s">
        <v>2257</v>
      </c>
      <c r="E447">
        <f>IF(COUNTIFS(Registros!$A$2:$A$6000,"NP",Registros!$B$2:$B$6000,$A447)&gt;0,1,0)</f>
        <v>1</v>
      </c>
      <c r="F447">
        <f>IF($E447=1,SUMIFS(Registros!$F$2:$F$6000,Registros!$A$2:$A$6000,"NP",Registros!$B$2:$B$6000,$A447),0)</f>
        <v>42</v>
      </c>
      <c r="G447">
        <f>IF(COUNTIFS(Registros!$A$2:$A$6000,"MOV",Registros!$B$2:$B$6000,$A447)&gt;0,1,0)</f>
        <v>0</v>
      </c>
      <c r="H447">
        <f>IF($G447=1,SUMIFS(Registros!$F$2:$F$6000,Registros!$A$2:$A$6000,"MOV",Registros!$B$2:$B$6000,$A447),0)</f>
        <v>0</v>
      </c>
      <c r="I447">
        <f>IF(COUNTIFS(Registros!$A$2:$A$6000,"CS",Registros!$B$2:$B$6000,$A447)&gt;0,1,0)</f>
        <v>0</v>
      </c>
      <c r="J447">
        <f>IF($I447=1,SUMIFS(Registros!$I$2:$I$6000,Registros!$A$2:$A$6000,"CS",Registros!$B$2:$B$6000,$A447),0)</f>
        <v>0</v>
      </c>
      <c r="K447">
        <f>IF(COUNTIFS(Winback!$K$2:$K$300,$A447)&gt;0,1,0)</f>
        <v>0</v>
      </c>
      <c r="L447">
        <f>IF(AND($K447=1,LEFT($A447,3)="WB-"),SUMIFS(Winback!$D$2:$D$300,Winback!$K$2:$K$300,$A447),0)</f>
        <v>0</v>
      </c>
      <c r="M447">
        <f>IF(OR($E447=1,$G447=1,SUMIFS(Registros!$J$2:$J$6000,Registros!$B$2:$B$6000,$A447)&gt;0),1,0)</f>
        <v>1</v>
      </c>
      <c r="N447">
        <f>IF($J447&gt;0,1,IF(COUNTIFS(Registros!$A$2:$A$6000,"CS",Registros!$B$2:$B$6000,$A447,Registros!$K$2:$K$6000,"&lt;&gt;")&gt;0,1,0))</f>
        <v>0</v>
      </c>
      <c r="O447" t="str">
        <f t="shared" si="30"/>
        <v>SOLO MÓVIL</v>
      </c>
      <c r="P447" t="str">
        <f t="shared" si="31"/>
        <v>Ofrecer fijo + internet (FLBBTV)</v>
      </c>
      <c r="Q447">
        <f t="shared" si="32"/>
        <v>42</v>
      </c>
      <c r="R447" t="str">
        <f>IFERROR(VLOOKUP($A447,Registros!$B$2:$G$6000,6,0),IFERROR(INDEX(Winback!$C$2:$C$300,MATCH($A447,Winback!$K$2:$K$300,0)),""))</f>
        <v>Yamali Rodriguez</v>
      </c>
      <c r="S447" t="str">
        <f t="shared" si="33"/>
        <v>NP</v>
      </c>
      <c r="T447">
        <f t="shared" si="34"/>
        <v>1</v>
      </c>
    </row>
    <row r="448" spans="1:20" x14ac:dyDescent="0.35">
      <c r="A448" t="s">
        <v>2259</v>
      </c>
      <c r="B448" t="s">
        <v>2260</v>
      </c>
      <c r="C448" t="s">
        <v>2261</v>
      </c>
      <c r="D448" t="s">
        <v>2262</v>
      </c>
      <c r="E448">
        <f>IF(COUNTIFS(Registros!$A$2:$A$6000,"NP",Registros!$B$2:$B$6000,$A448)&gt;0,1,0)</f>
        <v>1</v>
      </c>
      <c r="F448">
        <f>IF($E448=1,SUMIFS(Registros!$F$2:$F$6000,Registros!$A$2:$A$6000,"NP",Registros!$B$2:$B$6000,$A448),0)</f>
        <v>527.95000000000005</v>
      </c>
      <c r="G448">
        <f>IF(COUNTIFS(Registros!$A$2:$A$6000,"MOV",Registros!$B$2:$B$6000,$A448)&gt;0,1,0)</f>
        <v>0</v>
      </c>
      <c r="H448">
        <f>IF($G448=1,SUMIFS(Registros!$F$2:$F$6000,Registros!$A$2:$A$6000,"MOV",Registros!$B$2:$B$6000,$A448),0)</f>
        <v>0</v>
      </c>
      <c r="I448">
        <f>IF(COUNTIFS(Registros!$A$2:$A$6000,"CS",Registros!$B$2:$B$6000,$A448)&gt;0,1,0)</f>
        <v>0</v>
      </c>
      <c r="J448">
        <f>IF($I448=1,SUMIFS(Registros!$I$2:$I$6000,Registros!$A$2:$A$6000,"CS",Registros!$B$2:$B$6000,$A448),0)</f>
        <v>0</v>
      </c>
      <c r="K448">
        <f>IF(COUNTIFS(Winback!$K$2:$K$300,$A448)&gt;0,1,0)</f>
        <v>0</v>
      </c>
      <c r="L448">
        <f>IF(AND($K448=1,LEFT($A448,3)="WB-"),SUMIFS(Winback!$D$2:$D$300,Winback!$K$2:$K$300,$A448),0)</f>
        <v>0</v>
      </c>
      <c r="M448">
        <f>IF(OR($E448=1,$G448=1,SUMIFS(Registros!$J$2:$J$6000,Registros!$B$2:$B$6000,$A448)&gt;0),1,0)</f>
        <v>1</v>
      </c>
      <c r="N448">
        <f>IF($J448&gt;0,1,IF(COUNTIFS(Registros!$A$2:$A$6000,"CS",Registros!$B$2:$B$6000,$A448,Registros!$K$2:$K$6000,"&lt;&gt;")&gt;0,1,0))</f>
        <v>0</v>
      </c>
      <c r="O448" t="str">
        <f t="shared" si="30"/>
        <v>SOLO MÓVIL</v>
      </c>
      <c r="P448" t="str">
        <f t="shared" si="31"/>
        <v>Ofrecer fijo + internet (FLBBTV)</v>
      </c>
      <c r="Q448">
        <f t="shared" si="32"/>
        <v>527.95000000000005</v>
      </c>
      <c r="R448" t="str">
        <f>IFERROR(VLOOKUP($A448,Registros!$B$2:$G$6000,6,0),IFERROR(INDEX(Winback!$C$2:$C$300,MATCH($A448,Winback!$K$2:$K$300,0)),""))</f>
        <v>Osiris Aguilar</v>
      </c>
      <c r="S448" t="str">
        <f t="shared" si="33"/>
        <v>NP</v>
      </c>
      <c r="T448">
        <f t="shared" si="34"/>
        <v>1</v>
      </c>
    </row>
    <row r="449" spans="1:20" x14ac:dyDescent="0.35">
      <c r="A449" t="s">
        <v>2264</v>
      </c>
      <c r="B449" t="s">
        <v>2265</v>
      </c>
      <c r="C449" t="s">
        <v>2266</v>
      </c>
      <c r="D449" t="s">
        <v>2267</v>
      </c>
      <c r="E449">
        <f>IF(COUNTIFS(Registros!$A$2:$A$6000,"NP",Registros!$B$2:$B$6000,$A449)&gt;0,1,0)</f>
        <v>1</v>
      </c>
      <c r="F449">
        <f>IF($E449=1,SUMIFS(Registros!$F$2:$F$6000,Registros!$A$2:$A$6000,"NP",Registros!$B$2:$B$6000,$A449),0)</f>
        <v>31</v>
      </c>
      <c r="G449">
        <f>IF(COUNTIFS(Registros!$A$2:$A$6000,"MOV",Registros!$B$2:$B$6000,$A449)&gt;0,1,0)</f>
        <v>0</v>
      </c>
      <c r="H449">
        <f>IF($G449=1,SUMIFS(Registros!$F$2:$F$6000,Registros!$A$2:$A$6000,"MOV",Registros!$B$2:$B$6000,$A449),0)</f>
        <v>0</v>
      </c>
      <c r="I449">
        <f>IF(COUNTIFS(Registros!$A$2:$A$6000,"CS",Registros!$B$2:$B$6000,$A449)&gt;0,1,0)</f>
        <v>0</v>
      </c>
      <c r="J449">
        <f>IF($I449=1,SUMIFS(Registros!$I$2:$I$6000,Registros!$A$2:$A$6000,"CS",Registros!$B$2:$B$6000,$A449),0)</f>
        <v>0</v>
      </c>
      <c r="K449">
        <f>IF(COUNTIFS(Winback!$K$2:$K$300,$A449)&gt;0,1,0)</f>
        <v>0</v>
      </c>
      <c r="L449">
        <f>IF(AND($K449=1,LEFT($A449,3)="WB-"),SUMIFS(Winback!$D$2:$D$300,Winback!$K$2:$K$300,$A449),0)</f>
        <v>0</v>
      </c>
      <c r="M449">
        <f>IF(OR($E449=1,$G449=1,SUMIFS(Registros!$J$2:$J$6000,Registros!$B$2:$B$6000,$A449)&gt;0),1,0)</f>
        <v>1</v>
      </c>
      <c r="N449">
        <f>IF($J449&gt;0,1,IF(COUNTIFS(Registros!$A$2:$A$6000,"CS",Registros!$B$2:$B$6000,$A449,Registros!$K$2:$K$6000,"&lt;&gt;")&gt;0,1,0))</f>
        <v>0</v>
      </c>
      <c r="O449" t="str">
        <f t="shared" si="30"/>
        <v>SOLO MÓVIL</v>
      </c>
      <c r="P449" t="str">
        <f t="shared" si="31"/>
        <v>Ofrecer fijo + internet (FLBBTV)</v>
      </c>
      <c r="Q449">
        <f t="shared" si="32"/>
        <v>31</v>
      </c>
      <c r="R449" t="str">
        <f>IFERROR(VLOOKUP($A449,Registros!$B$2:$G$6000,6,0),IFERROR(INDEX(Winback!$C$2:$C$300,MATCH($A449,Winback!$K$2:$K$300,0)),""))</f>
        <v>Karla Mc Intryre</v>
      </c>
      <c r="S449" t="str">
        <f t="shared" si="33"/>
        <v>NP</v>
      </c>
      <c r="T449">
        <f t="shared" si="34"/>
        <v>1</v>
      </c>
    </row>
    <row r="450" spans="1:20" x14ac:dyDescent="0.35">
      <c r="A450" t="s">
        <v>2269</v>
      </c>
      <c r="B450" t="s">
        <v>2270</v>
      </c>
      <c r="C450" t="s">
        <v>2271</v>
      </c>
      <c r="D450" t="s">
        <v>2267</v>
      </c>
      <c r="E450">
        <f>IF(COUNTIFS(Registros!$A$2:$A$6000,"NP",Registros!$B$2:$B$6000,$A450)&gt;0,1,0)</f>
        <v>1</v>
      </c>
      <c r="F450">
        <f>IF($E450=1,SUMIFS(Registros!$F$2:$F$6000,Registros!$A$2:$A$6000,"NP",Registros!$B$2:$B$6000,$A450),0)</f>
        <v>31</v>
      </c>
      <c r="G450">
        <f>IF(COUNTIFS(Registros!$A$2:$A$6000,"MOV",Registros!$B$2:$B$6000,$A450)&gt;0,1,0)</f>
        <v>0</v>
      </c>
      <c r="H450">
        <f>IF($G450=1,SUMIFS(Registros!$F$2:$F$6000,Registros!$A$2:$A$6000,"MOV",Registros!$B$2:$B$6000,$A450),0)</f>
        <v>0</v>
      </c>
      <c r="I450">
        <f>IF(COUNTIFS(Registros!$A$2:$A$6000,"CS",Registros!$B$2:$B$6000,$A450)&gt;0,1,0)</f>
        <v>0</v>
      </c>
      <c r="J450">
        <f>IF($I450=1,SUMIFS(Registros!$I$2:$I$6000,Registros!$A$2:$A$6000,"CS",Registros!$B$2:$B$6000,$A450),0)</f>
        <v>0</v>
      </c>
      <c r="K450">
        <f>IF(COUNTIFS(Winback!$K$2:$K$300,$A450)&gt;0,1,0)</f>
        <v>0</v>
      </c>
      <c r="L450">
        <f>IF(AND($K450=1,LEFT($A450,3)="WB-"),SUMIFS(Winback!$D$2:$D$300,Winback!$K$2:$K$300,$A450),0)</f>
        <v>0</v>
      </c>
      <c r="M450">
        <f>IF(OR($E450=1,$G450=1,SUMIFS(Registros!$J$2:$J$6000,Registros!$B$2:$B$6000,$A450)&gt;0),1,0)</f>
        <v>1</v>
      </c>
      <c r="N450">
        <f>IF($J450&gt;0,1,IF(COUNTIFS(Registros!$A$2:$A$6000,"CS",Registros!$B$2:$B$6000,$A450,Registros!$K$2:$K$6000,"&lt;&gt;")&gt;0,1,0))</f>
        <v>0</v>
      </c>
      <c r="O450" t="str">
        <f t="shared" ref="O450:O513" si="35">IF(AND($K450=1,$E450=0,$G450=0,$I450=0),"WINBACK",IF(AND($M450=1,$N450&gt;0),"CONVERGENTE",IF($M450=1,"SOLO MÓVIL",IF($N450&gt;0,"SOLO FIJO / INTERNET","SIN SERVICIOS"))))</f>
        <v>SOLO MÓVIL</v>
      </c>
      <c r="P450" t="str">
        <f t="shared" ref="P450:P513" si="36">IF($O450="WINBACK","Recuperar (winback)",IF($O450="CONVERGENTE","Upgrade / más líneas",IF($O450="SOLO MÓVIL","Ofrecer fijo + internet (FLBBTV)",IF($O450="SOLO FIJO / INTERNET","Ofrecer línea móvil Nextphone","Oferta completa (móvil + fijo + internet)"))))</f>
        <v>Ofrecer fijo + internet (FLBBTV)</v>
      </c>
      <c r="Q450">
        <f t="shared" ref="Q450:Q513" si="37">$F450+$H450+$L450</f>
        <v>31</v>
      </c>
      <c r="R450" t="str">
        <f>IFERROR(VLOOKUP($A450,Registros!$B$2:$G$6000,6,0),IFERROR(INDEX(Winback!$C$2:$C$300,MATCH($A450,Winback!$K$2:$K$300,0)),""))</f>
        <v>Solanye Acuña</v>
      </c>
      <c r="S450" t="str">
        <f t="shared" ref="S450:S513" si="38">IF($E450=1,"NP","")&amp;IF($G450=1,"+MOV","")&amp;IF($I450=1,"+CS","")&amp;IF($K450=1,"+WB","")</f>
        <v>NP</v>
      </c>
      <c r="T450">
        <f t="shared" ref="T450:T513" si="39">$E450+$G450+$I450+$K450</f>
        <v>1</v>
      </c>
    </row>
    <row r="451" spans="1:20" x14ac:dyDescent="0.35">
      <c r="A451" t="s">
        <v>2273</v>
      </c>
      <c r="B451" t="s">
        <v>2274</v>
      </c>
      <c r="C451" t="s">
        <v>2275</v>
      </c>
      <c r="D451" t="s">
        <v>2276</v>
      </c>
      <c r="E451">
        <f>IF(COUNTIFS(Registros!$A$2:$A$6000,"NP",Registros!$B$2:$B$6000,$A451)&gt;0,1,0)</f>
        <v>1</v>
      </c>
      <c r="F451">
        <f>IF($E451=1,SUMIFS(Registros!$F$2:$F$6000,Registros!$A$2:$A$6000,"NP",Registros!$B$2:$B$6000,$A451),0)</f>
        <v>31</v>
      </c>
      <c r="G451">
        <f>IF(COUNTIFS(Registros!$A$2:$A$6000,"MOV",Registros!$B$2:$B$6000,$A451)&gt;0,1,0)</f>
        <v>0</v>
      </c>
      <c r="H451">
        <f>IF($G451=1,SUMIFS(Registros!$F$2:$F$6000,Registros!$A$2:$A$6000,"MOV",Registros!$B$2:$B$6000,$A451),0)</f>
        <v>0</v>
      </c>
      <c r="I451">
        <f>IF(COUNTIFS(Registros!$A$2:$A$6000,"CS",Registros!$B$2:$B$6000,$A451)&gt;0,1,0)</f>
        <v>0</v>
      </c>
      <c r="J451">
        <f>IF($I451=1,SUMIFS(Registros!$I$2:$I$6000,Registros!$A$2:$A$6000,"CS",Registros!$B$2:$B$6000,$A451),0)</f>
        <v>0</v>
      </c>
      <c r="K451">
        <f>IF(COUNTIFS(Winback!$K$2:$K$300,$A451)&gt;0,1,0)</f>
        <v>0</v>
      </c>
      <c r="L451">
        <f>IF(AND($K451=1,LEFT($A451,3)="WB-"),SUMIFS(Winback!$D$2:$D$300,Winback!$K$2:$K$300,$A451),0)</f>
        <v>0</v>
      </c>
      <c r="M451">
        <f>IF(OR($E451=1,$G451=1,SUMIFS(Registros!$J$2:$J$6000,Registros!$B$2:$B$6000,$A451)&gt;0),1,0)</f>
        <v>1</v>
      </c>
      <c r="N451">
        <f>IF($J451&gt;0,1,IF(COUNTIFS(Registros!$A$2:$A$6000,"CS",Registros!$B$2:$B$6000,$A451,Registros!$K$2:$K$6000,"&lt;&gt;")&gt;0,1,0))</f>
        <v>0</v>
      </c>
      <c r="O451" t="str">
        <f t="shared" si="35"/>
        <v>SOLO MÓVIL</v>
      </c>
      <c r="P451" t="str">
        <f t="shared" si="36"/>
        <v>Ofrecer fijo + internet (FLBBTV)</v>
      </c>
      <c r="Q451">
        <f t="shared" si="37"/>
        <v>31</v>
      </c>
      <c r="R451" t="str">
        <f>IFERROR(VLOOKUP($A451,Registros!$B$2:$G$6000,6,0),IFERROR(INDEX(Winback!$C$2:$C$300,MATCH($A451,Winback!$K$2:$K$300,0)),""))</f>
        <v>Michelle Zambrano</v>
      </c>
      <c r="S451" t="str">
        <f t="shared" si="38"/>
        <v>NP</v>
      </c>
      <c r="T451">
        <f t="shared" si="39"/>
        <v>1</v>
      </c>
    </row>
    <row r="452" spans="1:20" x14ac:dyDescent="0.35">
      <c r="A452" t="s">
        <v>2278</v>
      </c>
      <c r="B452" t="s">
        <v>2279</v>
      </c>
      <c r="C452" t="s">
        <v>2280</v>
      </c>
      <c r="D452" t="s">
        <v>2281</v>
      </c>
      <c r="E452">
        <f>IF(COUNTIFS(Registros!$A$2:$A$6000,"NP",Registros!$B$2:$B$6000,$A452)&gt;0,1,0)</f>
        <v>1</v>
      </c>
      <c r="F452">
        <f>IF($E452=1,SUMIFS(Registros!$F$2:$F$6000,Registros!$A$2:$A$6000,"NP",Registros!$B$2:$B$6000,$A452),0)</f>
        <v>37.5</v>
      </c>
      <c r="G452">
        <f>IF(COUNTIFS(Registros!$A$2:$A$6000,"MOV",Registros!$B$2:$B$6000,$A452)&gt;0,1,0)</f>
        <v>0</v>
      </c>
      <c r="H452">
        <f>IF($G452=1,SUMIFS(Registros!$F$2:$F$6000,Registros!$A$2:$A$6000,"MOV",Registros!$B$2:$B$6000,$A452),0)</f>
        <v>0</v>
      </c>
      <c r="I452">
        <f>IF(COUNTIFS(Registros!$A$2:$A$6000,"CS",Registros!$B$2:$B$6000,$A452)&gt;0,1,0)</f>
        <v>0</v>
      </c>
      <c r="J452">
        <f>IF($I452=1,SUMIFS(Registros!$I$2:$I$6000,Registros!$A$2:$A$6000,"CS",Registros!$B$2:$B$6000,$A452),0)</f>
        <v>0</v>
      </c>
      <c r="K452">
        <f>IF(COUNTIFS(Winback!$K$2:$K$300,$A452)&gt;0,1,0)</f>
        <v>0</v>
      </c>
      <c r="L452">
        <f>IF(AND($K452=1,LEFT($A452,3)="WB-"),SUMIFS(Winback!$D$2:$D$300,Winback!$K$2:$K$300,$A452),0)</f>
        <v>0</v>
      </c>
      <c r="M452">
        <f>IF(OR($E452=1,$G452=1,SUMIFS(Registros!$J$2:$J$6000,Registros!$B$2:$B$6000,$A452)&gt;0),1,0)</f>
        <v>1</v>
      </c>
      <c r="N452">
        <f>IF($J452&gt;0,1,IF(COUNTIFS(Registros!$A$2:$A$6000,"CS",Registros!$B$2:$B$6000,$A452,Registros!$K$2:$K$6000,"&lt;&gt;")&gt;0,1,0))</f>
        <v>0</v>
      </c>
      <c r="O452" t="str">
        <f t="shared" si="35"/>
        <v>SOLO MÓVIL</v>
      </c>
      <c r="P452" t="str">
        <f t="shared" si="36"/>
        <v>Ofrecer fijo + internet (FLBBTV)</v>
      </c>
      <c r="Q452">
        <f t="shared" si="37"/>
        <v>37.5</v>
      </c>
      <c r="R452" t="str">
        <f>IFERROR(VLOOKUP($A452,Registros!$B$2:$G$6000,6,0),IFERROR(INDEX(Winback!$C$2:$C$300,MATCH($A452,Winback!$K$2:$K$300,0)),""))</f>
        <v>Ines Lizbeth Trujillo</v>
      </c>
      <c r="S452" t="str">
        <f t="shared" si="38"/>
        <v>NP</v>
      </c>
      <c r="T452">
        <f t="shared" si="39"/>
        <v>1</v>
      </c>
    </row>
    <row r="453" spans="1:20" x14ac:dyDescent="0.35">
      <c r="A453" t="s">
        <v>2283</v>
      </c>
      <c r="B453" t="s">
        <v>2284</v>
      </c>
      <c r="C453" t="s">
        <v>2285</v>
      </c>
      <c r="D453" t="s">
        <v>2286</v>
      </c>
      <c r="E453">
        <f>IF(COUNTIFS(Registros!$A$2:$A$6000,"NP",Registros!$B$2:$B$6000,$A453)&gt;0,1,0)</f>
        <v>1</v>
      </c>
      <c r="F453">
        <f>IF($E453=1,SUMIFS(Registros!$F$2:$F$6000,Registros!$A$2:$A$6000,"NP",Registros!$B$2:$B$6000,$A453),0)</f>
        <v>51.75</v>
      </c>
      <c r="G453">
        <f>IF(COUNTIFS(Registros!$A$2:$A$6000,"MOV",Registros!$B$2:$B$6000,$A453)&gt;0,1,0)</f>
        <v>0</v>
      </c>
      <c r="H453">
        <f>IF($G453=1,SUMIFS(Registros!$F$2:$F$6000,Registros!$A$2:$A$6000,"MOV",Registros!$B$2:$B$6000,$A453),0)</f>
        <v>0</v>
      </c>
      <c r="I453">
        <f>IF(COUNTIFS(Registros!$A$2:$A$6000,"CS",Registros!$B$2:$B$6000,$A453)&gt;0,1,0)</f>
        <v>0</v>
      </c>
      <c r="J453">
        <f>IF($I453=1,SUMIFS(Registros!$I$2:$I$6000,Registros!$A$2:$A$6000,"CS",Registros!$B$2:$B$6000,$A453),0)</f>
        <v>0</v>
      </c>
      <c r="K453">
        <f>IF(COUNTIFS(Winback!$K$2:$K$300,$A453)&gt;0,1,0)</f>
        <v>0</v>
      </c>
      <c r="L453">
        <f>IF(AND($K453=1,LEFT($A453,3)="WB-"),SUMIFS(Winback!$D$2:$D$300,Winback!$K$2:$K$300,$A453),0)</f>
        <v>0</v>
      </c>
      <c r="M453">
        <f>IF(OR($E453=1,$G453=1,SUMIFS(Registros!$J$2:$J$6000,Registros!$B$2:$B$6000,$A453)&gt;0),1,0)</f>
        <v>1</v>
      </c>
      <c r="N453">
        <f>IF($J453&gt;0,1,IF(COUNTIFS(Registros!$A$2:$A$6000,"CS",Registros!$B$2:$B$6000,$A453,Registros!$K$2:$K$6000,"&lt;&gt;")&gt;0,1,0))</f>
        <v>0</v>
      </c>
      <c r="O453" t="str">
        <f t="shared" si="35"/>
        <v>SOLO MÓVIL</v>
      </c>
      <c r="P453" t="str">
        <f t="shared" si="36"/>
        <v>Ofrecer fijo + internet (FLBBTV)</v>
      </c>
      <c r="Q453">
        <f t="shared" si="37"/>
        <v>51.75</v>
      </c>
      <c r="R453" t="str">
        <f>IFERROR(VLOOKUP($A453,Registros!$B$2:$G$6000,6,0),IFERROR(INDEX(Winback!$C$2:$C$300,MATCH($A453,Winback!$K$2:$K$300,0)),""))</f>
        <v>Alejandra Mabel Hawkins</v>
      </c>
      <c r="S453" t="str">
        <f t="shared" si="38"/>
        <v>NP</v>
      </c>
      <c r="T453">
        <f t="shared" si="39"/>
        <v>1</v>
      </c>
    </row>
    <row r="454" spans="1:20" x14ac:dyDescent="0.35">
      <c r="A454" t="s">
        <v>2288</v>
      </c>
      <c r="B454" t="s">
        <v>2289</v>
      </c>
      <c r="C454" t="s">
        <v>2290</v>
      </c>
      <c r="D454" t="s">
        <v>2291</v>
      </c>
      <c r="E454">
        <f>IF(COUNTIFS(Registros!$A$2:$A$6000,"NP",Registros!$B$2:$B$6000,$A454)&gt;0,1,0)</f>
        <v>1</v>
      </c>
      <c r="F454">
        <f>IF($E454=1,SUMIFS(Registros!$F$2:$F$6000,Registros!$A$2:$A$6000,"NP",Registros!$B$2:$B$6000,$A454),0)</f>
        <v>15</v>
      </c>
      <c r="G454">
        <f>IF(COUNTIFS(Registros!$A$2:$A$6000,"MOV",Registros!$B$2:$B$6000,$A454)&gt;0,1,0)</f>
        <v>0</v>
      </c>
      <c r="H454">
        <f>IF($G454=1,SUMIFS(Registros!$F$2:$F$6000,Registros!$A$2:$A$6000,"MOV",Registros!$B$2:$B$6000,$A454),0)</f>
        <v>0</v>
      </c>
      <c r="I454">
        <f>IF(COUNTIFS(Registros!$A$2:$A$6000,"CS",Registros!$B$2:$B$6000,$A454)&gt;0,1,0)</f>
        <v>0</v>
      </c>
      <c r="J454">
        <f>IF($I454=1,SUMIFS(Registros!$I$2:$I$6000,Registros!$A$2:$A$6000,"CS",Registros!$B$2:$B$6000,$A454),0)</f>
        <v>0</v>
      </c>
      <c r="K454">
        <f>IF(COUNTIFS(Winback!$K$2:$K$300,$A454)&gt;0,1,0)</f>
        <v>0</v>
      </c>
      <c r="L454">
        <f>IF(AND($K454=1,LEFT($A454,3)="WB-"),SUMIFS(Winback!$D$2:$D$300,Winback!$K$2:$K$300,$A454),0)</f>
        <v>0</v>
      </c>
      <c r="M454">
        <f>IF(OR($E454=1,$G454=1,SUMIFS(Registros!$J$2:$J$6000,Registros!$B$2:$B$6000,$A454)&gt;0),1,0)</f>
        <v>1</v>
      </c>
      <c r="N454">
        <f>IF($J454&gt;0,1,IF(COUNTIFS(Registros!$A$2:$A$6000,"CS",Registros!$B$2:$B$6000,$A454,Registros!$K$2:$K$6000,"&lt;&gt;")&gt;0,1,0))</f>
        <v>0</v>
      </c>
      <c r="O454" t="str">
        <f t="shared" si="35"/>
        <v>SOLO MÓVIL</v>
      </c>
      <c r="P454" t="str">
        <f t="shared" si="36"/>
        <v>Ofrecer fijo + internet (FLBBTV)</v>
      </c>
      <c r="Q454">
        <f t="shared" si="37"/>
        <v>15</v>
      </c>
      <c r="R454" t="str">
        <f>IFERROR(VLOOKUP($A454,Registros!$B$2:$G$6000,6,0),IFERROR(INDEX(Winback!$C$2:$C$300,MATCH($A454,Winback!$K$2:$K$300,0)),""))</f>
        <v>Maria Fernanda</v>
      </c>
      <c r="S454" t="str">
        <f t="shared" si="38"/>
        <v>NP</v>
      </c>
      <c r="T454">
        <f t="shared" si="39"/>
        <v>1</v>
      </c>
    </row>
    <row r="455" spans="1:20" x14ac:dyDescent="0.35">
      <c r="A455" t="s">
        <v>2293</v>
      </c>
      <c r="B455" t="s">
        <v>2294</v>
      </c>
      <c r="C455" t="s">
        <v>2295</v>
      </c>
      <c r="D455" t="s">
        <v>2296</v>
      </c>
      <c r="E455">
        <f>IF(COUNTIFS(Registros!$A$2:$A$6000,"NP",Registros!$B$2:$B$6000,$A455)&gt;0,1,0)</f>
        <v>1</v>
      </c>
      <c r="F455">
        <f>IF($E455=1,SUMIFS(Registros!$F$2:$F$6000,Registros!$A$2:$A$6000,"NP",Registros!$B$2:$B$6000,$A455),0)</f>
        <v>109.5</v>
      </c>
      <c r="G455">
        <f>IF(COUNTIFS(Registros!$A$2:$A$6000,"MOV",Registros!$B$2:$B$6000,$A455)&gt;0,1,0)</f>
        <v>0</v>
      </c>
      <c r="H455">
        <f>IF($G455=1,SUMIFS(Registros!$F$2:$F$6000,Registros!$A$2:$A$6000,"MOV",Registros!$B$2:$B$6000,$A455),0)</f>
        <v>0</v>
      </c>
      <c r="I455">
        <f>IF(COUNTIFS(Registros!$A$2:$A$6000,"CS",Registros!$B$2:$B$6000,$A455)&gt;0,1,0)</f>
        <v>0</v>
      </c>
      <c r="J455">
        <f>IF($I455=1,SUMIFS(Registros!$I$2:$I$6000,Registros!$A$2:$A$6000,"CS",Registros!$B$2:$B$6000,$A455),0)</f>
        <v>0</v>
      </c>
      <c r="K455">
        <f>IF(COUNTIFS(Winback!$K$2:$K$300,$A455)&gt;0,1,0)</f>
        <v>0</v>
      </c>
      <c r="L455">
        <f>IF(AND($K455=1,LEFT($A455,3)="WB-"),SUMIFS(Winback!$D$2:$D$300,Winback!$K$2:$K$300,$A455),0)</f>
        <v>0</v>
      </c>
      <c r="M455">
        <f>IF(OR($E455=1,$G455=1,SUMIFS(Registros!$J$2:$J$6000,Registros!$B$2:$B$6000,$A455)&gt;0),1,0)</f>
        <v>1</v>
      </c>
      <c r="N455">
        <f>IF($J455&gt;0,1,IF(COUNTIFS(Registros!$A$2:$A$6000,"CS",Registros!$B$2:$B$6000,$A455,Registros!$K$2:$K$6000,"&lt;&gt;")&gt;0,1,0))</f>
        <v>0</v>
      </c>
      <c r="O455" t="str">
        <f t="shared" si="35"/>
        <v>SOLO MÓVIL</v>
      </c>
      <c r="P455" t="str">
        <f t="shared" si="36"/>
        <v>Ofrecer fijo + internet (FLBBTV)</v>
      </c>
      <c r="Q455">
        <f t="shared" si="37"/>
        <v>109.5</v>
      </c>
      <c r="R455" t="str">
        <f>IFERROR(VLOOKUP($A455,Registros!$B$2:$G$6000,6,0),IFERROR(INDEX(Winback!$C$2:$C$300,MATCH($A455,Winback!$K$2:$K$300,0)),""))</f>
        <v>Yarelis Tulloch</v>
      </c>
      <c r="S455" t="str">
        <f t="shared" si="38"/>
        <v>NP</v>
      </c>
      <c r="T455">
        <f t="shared" si="39"/>
        <v>1</v>
      </c>
    </row>
    <row r="456" spans="1:20" x14ac:dyDescent="0.35">
      <c r="A456" t="s">
        <v>2298</v>
      </c>
      <c r="B456" t="s">
        <v>2299</v>
      </c>
      <c r="C456" t="s">
        <v>2300</v>
      </c>
      <c r="D456" t="s">
        <v>2301</v>
      </c>
      <c r="E456">
        <f>IF(COUNTIFS(Registros!$A$2:$A$6000,"NP",Registros!$B$2:$B$6000,$A456)&gt;0,1,0)</f>
        <v>1</v>
      </c>
      <c r="F456">
        <f>IF($E456=1,SUMIFS(Registros!$F$2:$F$6000,Registros!$A$2:$A$6000,"NP",Registros!$B$2:$B$6000,$A456),0)</f>
        <v>30</v>
      </c>
      <c r="G456">
        <f>IF(COUNTIFS(Registros!$A$2:$A$6000,"MOV",Registros!$B$2:$B$6000,$A456)&gt;0,1,0)</f>
        <v>0</v>
      </c>
      <c r="H456">
        <f>IF($G456=1,SUMIFS(Registros!$F$2:$F$6000,Registros!$A$2:$A$6000,"MOV",Registros!$B$2:$B$6000,$A456),0)</f>
        <v>0</v>
      </c>
      <c r="I456">
        <f>IF(COUNTIFS(Registros!$A$2:$A$6000,"CS",Registros!$B$2:$B$6000,$A456)&gt;0,1,0)</f>
        <v>0</v>
      </c>
      <c r="J456">
        <f>IF($I456=1,SUMIFS(Registros!$I$2:$I$6000,Registros!$A$2:$A$6000,"CS",Registros!$B$2:$B$6000,$A456),0)</f>
        <v>0</v>
      </c>
      <c r="K456">
        <f>IF(COUNTIFS(Winback!$K$2:$K$300,$A456)&gt;0,1,0)</f>
        <v>0</v>
      </c>
      <c r="L456">
        <f>IF(AND($K456=1,LEFT($A456,3)="WB-"),SUMIFS(Winback!$D$2:$D$300,Winback!$K$2:$K$300,$A456),0)</f>
        <v>0</v>
      </c>
      <c r="M456">
        <f>IF(OR($E456=1,$G456=1,SUMIFS(Registros!$J$2:$J$6000,Registros!$B$2:$B$6000,$A456)&gt;0),1,0)</f>
        <v>1</v>
      </c>
      <c r="N456">
        <f>IF($J456&gt;0,1,IF(COUNTIFS(Registros!$A$2:$A$6000,"CS",Registros!$B$2:$B$6000,$A456,Registros!$K$2:$K$6000,"&lt;&gt;")&gt;0,1,0))</f>
        <v>0</v>
      </c>
      <c r="O456" t="str">
        <f t="shared" si="35"/>
        <v>SOLO MÓVIL</v>
      </c>
      <c r="P456" t="str">
        <f t="shared" si="36"/>
        <v>Ofrecer fijo + internet (FLBBTV)</v>
      </c>
      <c r="Q456">
        <f t="shared" si="37"/>
        <v>30</v>
      </c>
      <c r="R456" t="str">
        <f>IFERROR(VLOOKUP($A456,Registros!$B$2:$G$6000,6,0),IFERROR(INDEX(Winback!$C$2:$C$300,MATCH($A456,Winback!$K$2:$K$300,0)),""))</f>
        <v>Abril Aparicio</v>
      </c>
      <c r="S456" t="str">
        <f t="shared" si="38"/>
        <v>NP</v>
      </c>
      <c r="T456">
        <f t="shared" si="39"/>
        <v>1</v>
      </c>
    </row>
    <row r="457" spans="1:20" x14ac:dyDescent="0.35">
      <c r="A457" t="s">
        <v>2303</v>
      </c>
      <c r="B457" t="s">
        <v>2304</v>
      </c>
      <c r="C457" t="s">
        <v>2305</v>
      </c>
      <c r="D457" t="s">
        <v>2306</v>
      </c>
      <c r="E457">
        <f>IF(COUNTIFS(Registros!$A$2:$A$6000,"NP",Registros!$B$2:$B$6000,$A457)&gt;0,1,0)</f>
        <v>1</v>
      </c>
      <c r="F457">
        <f>IF($E457=1,SUMIFS(Registros!$F$2:$F$6000,Registros!$A$2:$A$6000,"NP",Registros!$B$2:$B$6000,$A457),0)</f>
        <v>42</v>
      </c>
      <c r="G457">
        <f>IF(COUNTIFS(Registros!$A$2:$A$6000,"MOV",Registros!$B$2:$B$6000,$A457)&gt;0,1,0)</f>
        <v>0</v>
      </c>
      <c r="H457">
        <f>IF($G457=1,SUMIFS(Registros!$F$2:$F$6000,Registros!$A$2:$A$6000,"MOV",Registros!$B$2:$B$6000,$A457),0)</f>
        <v>0</v>
      </c>
      <c r="I457">
        <f>IF(COUNTIFS(Registros!$A$2:$A$6000,"CS",Registros!$B$2:$B$6000,$A457)&gt;0,1,0)</f>
        <v>0</v>
      </c>
      <c r="J457">
        <f>IF($I457=1,SUMIFS(Registros!$I$2:$I$6000,Registros!$A$2:$A$6000,"CS",Registros!$B$2:$B$6000,$A457),0)</f>
        <v>0</v>
      </c>
      <c r="K457">
        <f>IF(COUNTIFS(Winback!$K$2:$K$300,$A457)&gt;0,1,0)</f>
        <v>0</v>
      </c>
      <c r="L457">
        <f>IF(AND($K457=1,LEFT($A457,3)="WB-"),SUMIFS(Winback!$D$2:$D$300,Winback!$K$2:$K$300,$A457),0)</f>
        <v>0</v>
      </c>
      <c r="M457">
        <f>IF(OR($E457=1,$G457=1,SUMIFS(Registros!$J$2:$J$6000,Registros!$B$2:$B$6000,$A457)&gt;0),1,0)</f>
        <v>1</v>
      </c>
      <c r="N457">
        <f>IF($J457&gt;0,1,IF(COUNTIFS(Registros!$A$2:$A$6000,"CS",Registros!$B$2:$B$6000,$A457,Registros!$K$2:$K$6000,"&lt;&gt;")&gt;0,1,0))</f>
        <v>0</v>
      </c>
      <c r="O457" t="str">
        <f t="shared" si="35"/>
        <v>SOLO MÓVIL</v>
      </c>
      <c r="P457" t="str">
        <f t="shared" si="36"/>
        <v>Ofrecer fijo + internet (FLBBTV)</v>
      </c>
      <c r="Q457">
        <f t="shared" si="37"/>
        <v>42</v>
      </c>
      <c r="R457" t="str">
        <f>IFERROR(VLOOKUP($A457,Registros!$B$2:$G$6000,6,0),IFERROR(INDEX(Winback!$C$2:$C$300,MATCH($A457,Winback!$K$2:$K$300,0)),""))</f>
        <v>Yariela Galarce</v>
      </c>
      <c r="S457" t="str">
        <f t="shared" si="38"/>
        <v>NP</v>
      </c>
      <c r="T457">
        <f t="shared" si="39"/>
        <v>1</v>
      </c>
    </row>
    <row r="458" spans="1:20" x14ac:dyDescent="0.35">
      <c r="A458" t="s">
        <v>2308</v>
      </c>
      <c r="B458" t="s">
        <v>2309</v>
      </c>
      <c r="C458" t="s">
        <v>2310</v>
      </c>
      <c r="D458" t="s">
        <v>2311</v>
      </c>
      <c r="E458">
        <f>IF(COUNTIFS(Registros!$A$2:$A$6000,"NP",Registros!$B$2:$B$6000,$A458)&gt;0,1,0)</f>
        <v>1</v>
      </c>
      <c r="F458">
        <f>IF($E458=1,SUMIFS(Registros!$F$2:$F$6000,Registros!$A$2:$A$6000,"NP",Registros!$B$2:$B$6000,$A458),0)</f>
        <v>155.5</v>
      </c>
      <c r="G458">
        <f>IF(COUNTIFS(Registros!$A$2:$A$6000,"MOV",Registros!$B$2:$B$6000,$A458)&gt;0,1,0)</f>
        <v>0</v>
      </c>
      <c r="H458">
        <f>IF($G458=1,SUMIFS(Registros!$F$2:$F$6000,Registros!$A$2:$A$6000,"MOV",Registros!$B$2:$B$6000,$A458),0)</f>
        <v>0</v>
      </c>
      <c r="I458">
        <f>IF(COUNTIFS(Registros!$A$2:$A$6000,"CS",Registros!$B$2:$B$6000,$A458)&gt;0,1,0)</f>
        <v>0</v>
      </c>
      <c r="J458">
        <f>IF($I458=1,SUMIFS(Registros!$I$2:$I$6000,Registros!$A$2:$A$6000,"CS",Registros!$B$2:$B$6000,$A458),0)</f>
        <v>0</v>
      </c>
      <c r="K458">
        <f>IF(COUNTIFS(Winback!$K$2:$K$300,$A458)&gt;0,1,0)</f>
        <v>0</v>
      </c>
      <c r="L458">
        <f>IF(AND($K458=1,LEFT($A458,3)="WB-"),SUMIFS(Winback!$D$2:$D$300,Winback!$K$2:$K$300,$A458),0)</f>
        <v>0</v>
      </c>
      <c r="M458">
        <f>IF(OR($E458=1,$G458=1,SUMIFS(Registros!$J$2:$J$6000,Registros!$B$2:$B$6000,$A458)&gt;0),1,0)</f>
        <v>1</v>
      </c>
      <c r="N458">
        <f>IF($J458&gt;0,1,IF(COUNTIFS(Registros!$A$2:$A$6000,"CS",Registros!$B$2:$B$6000,$A458,Registros!$K$2:$K$6000,"&lt;&gt;")&gt;0,1,0))</f>
        <v>0</v>
      </c>
      <c r="O458" t="str">
        <f t="shared" si="35"/>
        <v>SOLO MÓVIL</v>
      </c>
      <c r="P458" t="str">
        <f t="shared" si="36"/>
        <v>Ofrecer fijo + internet (FLBBTV)</v>
      </c>
      <c r="Q458">
        <f t="shared" si="37"/>
        <v>155.5</v>
      </c>
      <c r="R458" t="str">
        <f>IFERROR(VLOOKUP($A458,Registros!$B$2:$G$6000,6,0),IFERROR(INDEX(Winback!$C$2:$C$300,MATCH($A458,Winback!$K$2:$K$300,0)),""))</f>
        <v>Nailyn Martinez</v>
      </c>
      <c r="S458" t="str">
        <f t="shared" si="38"/>
        <v>NP</v>
      </c>
      <c r="T458">
        <f t="shared" si="39"/>
        <v>1</v>
      </c>
    </row>
    <row r="459" spans="1:20" x14ac:dyDescent="0.35">
      <c r="A459" t="s">
        <v>2313</v>
      </c>
      <c r="B459" t="s">
        <v>2314</v>
      </c>
      <c r="C459" t="s">
        <v>2315</v>
      </c>
      <c r="D459" t="s">
        <v>2316</v>
      </c>
      <c r="E459">
        <f>IF(COUNTIFS(Registros!$A$2:$A$6000,"NP",Registros!$B$2:$B$6000,$A459)&gt;0,1,0)</f>
        <v>1</v>
      </c>
      <c r="F459">
        <f>IF($E459=1,SUMIFS(Registros!$F$2:$F$6000,Registros!$A$2:$A$6000,"NP",Registros!$B$2:$B$6000,$A459),0)</f>
        <v>40</v>
      </c>
      <c r="G459">
        <f>IF(COUNTIFS(Registros!$A$2:$A$6000,"MOV",Registros!$B$2:$B$6000,$A459)&gt;0,1,0)</f>
        <v>0</v>
      </c>
      <c r="H459">
        <f>IF($G459=1,SUMIFS(Registros!$F$2:$F$6000,Registros!$A$2:$A$6000,"MOV",Registros!$B$2:$B$6000,$A459),0)</f>
        <v>0</v>
      </c>
      <c r="I459">
        <f>IF(COUNTIFS(Registros!$A$2:$A$6000,"CS",Registros!$B$2:$B$6000,$A459)&gt;0,1,0)</f>
        <v>0</v>
      </c>
      <c r="J459">
        <f>IF($I459=1,SUMIFS(Registros!$I$2:$I$6000,Registros!$A$2:$A$6000,"CS",Registros!$B$2:$B$6000,$A459),0)</f>
        <v>0</v>
      </c>
      <c r="K459">
        <f>IF(COUNTIFS(Winback!$K$2:$K$300,$A459)&gt;0,1,0)</f>
        <v>0</v>
      </c>
      <c r="L459">
        <f>IF(AND($K459=1,LEFT($A459,3)="WB-"),SUMIFS(Winback!$D$2:$D$300,Winback!$K$2:$K$300,$A459),0)</f>
        <v>0</v>
      </c>
      <c r="M459">
        <f>IF(OR($E459=1,$G459=1,SUMIFS(Registros!$J$2:$J$6000,Registros!$B$2:$B$6000,$A459)&gt;0),1,0)</f>
        <v>1</v>
      </c>
      <c r="N459">
        <f>IF($J459&gt;0,1,IF(COUNTIFS(Registros!$A$2:$A$6000,"CS",Registros!$B$2:$B$6000,$A459,Registros!$K$2:$K$6000,"&lt;&gt;")&gt;0,1,0))</f>
        <v>0</v>
      </c>
      <c r="O459" t="str">
        <f t="shared" si="35"/>
        <v>SOLO MÓVIL</v>
      </c>
      <c r="P459" t="str">
        <f t="shared" si="36"/>
        <v>Ofrecer fijo + internet (FLBBTV)</v>
      </c>
      <c r="Q459">
        <f t="shared" si="37"/>
        <v>40</v>
      </c>
      <c r="R459" t="str">
        <f>IFERROR(VLOOKUP($A459,Registros!$B$2:$G$6000,6,0),IFERROR(INDEX(Winback!$C$2:$C$300,MATCH($A459,Winback!$K$2:$K$300,0)),""))</f>
        <v>Yamali Rodriguez</v>
      </c>
      <c r="S459" t="str">
        <f t="shared" si="38"/>
        <v>NP</v>
      </c>
      <c r="T459">
        <f t="shared" si="39"/>
        <v>1</v>
      </c>
    </row>
    <row r="460" spans="1:20" x14ac:dyDescent="0.35">
      <c r="A460" t="s">
        <v>2318</v>
      </c>
      <c r="B460" t="s">
        <v>2319</v>
      </c>
      <c r="C460" t="s">
        <v>2320</v>
      </c>
      <c r="D460" t="s">
        <v>2321</v>
      </c>
      <c r="E460">
        <f>IF(COUNTIFS(Registros!$A$2:$A$6000,"NP",Registros!$B$2:$B$6000,$A460)&gt;0,1,0)</f>
        <v>1</v>
      </c>
      <c r="F460">
        <f>IF($E460=1,SUMIFS(Registros!$F$2:$F$6000,Registros!$A$2:$A$6000,"NP",Registros!$B$2:$B$6000,$A460),0)</f>
        <v>68.5</v>
      </c>
      <c r="G460">
        <f>IF(COUNTIFS(Registros!$A$2:$A$6000,"MOV",Registros!$B$2:$B$6000,$A460)&gt;0,1,0)</f>
        <v>0</v>
      </c>
      <c r="H460">
        <f>IF($G460=1,SUMIFS(Registros!$F$2:$F$6000,Registros!$A$2:$A$6000,"MOV",Registros!$B$2:$B$6000,$A460),0)</f>
        <v>0</v>
      </c>
      <c r="I460">
        <f>IF(COUNTIFS(Registros!$A$2:$A$6000,"CS",Registros!$B$2:$B$6000,$A460)&gt;0,1,0)</f>
        <v>0</v>
      </c>
      <c r="J460">
        <f>IF($I460=1,SUMIFS(Registros!$I$2:$I$6000,Registros!$A$2:$A$6000,"CS",Registros!$B$2:$B$6000,$A460),0)</f>
        <v>0</v>
      </c>
      <c r="K460">
        <f>IF(COUNTIFS(Winback!$K$2:$K$300,$A460)&gt;0,1,0)</f>
        <v>0</v>
      </c>
      <c r="L460">
        <f>IF(AND($K460=1,LEFT($A460,3)="WB-"),SUMIFS(Winback!$D$2:$D$300,Winback!$K$2:$K$300,$A460),0)</f>
        <v>0</v>
      </c>
      <c r="M460">
        <f>IF(OR($E460=1,$G460=1,SUMIFS(Registros!$J$2:$J$6000,Registros!$B$2:$B$6000,$A460)&gt;0),1,0)</f>
        <v>1</v>
      </c>
      <c r="N460">
        <f>IF($J460&gt;0,1,IF(COUNTIFS(Registros!$A$2:$A$6000,"CS",Registros!$B$2:$B$6000,$A460,Registros!$K$2:$K$6000,"&lt;&gt;")&gt;0,1,0))</f>
        <v>0</v>
      </c>
      <c r="O460" t="str">
        <f t="shared" si="35"/>
        <v>SOLO MÓVIL</v>
      </c>
      <c r="P460" t="str">
        <f t="shared" si="36"/>
        <v>Ofrecer fijo + internet (FLBBTV)</v>
      </c>
      <c r="Q460">
        <f t="shared" si="37"/>
        <v>68.5</v>
      </c>
      <c r="R460" t="str">
        <f>IFERROR(VLOOKUP($A460,Registros!$B$2:$G$6000,6,0),IFERROR(INDEX(Winback!$C$2:$C$300,MATCH($A460,Winback!$K$2:$K$300,0)),""))</f>
        <v>Osiris Aguilar</v>
      </c>
      <c r="S460" t="str">
        <f t="shared" si="38"/>
        <v>NP</v>
      </c>
      <c r="T460">
        <f t="shared" si="39"/>
        <v>1</v>
      </c>
    </row>
    <row r="461" spans="1:20" x14ac:dyDescent="0.35">
      <c r="A461" t="s">
        <v>2323</v>
      </c>
      <c r="B461" t="s">
        <v>2324</v>
      </c>
      <c r="C461" t="s">
        <v>2325</v>
      </c>
      <c r="D461" t="s">
        <v>2321</v>
      </c>
      <c r="E461">
        <f>IF(COUNTIFS(Registros!$A$2:$A$6000,"NP",Registros!$B$2:$B$6000,$A461)&gt;0,1,0)</f>
        <v>1</v>
      </c>
      <c r="F461">
        <f>IF($E461=1,SUMIFS(Registros!$F$2:$F$6000,Registros!$A$2:$A$6000,"NP",Registros!$B$2:$B$6000,$A461),0)</f>
        <v>37.5</v>
      </c>
      <c r="G461">
        <f>IF(COUNTIFS(Registros!$A$2:$A$6000,"MOV",Registros!$B$2:$B$6000,$A461)&gt;0,1,0)</f>
        <v>0</v>
      </c>
      <c r="H461">
        <f>IF($G461=1,SUMIFS(Registros!$F$2:$F$6000,Registros!$A$2:$A$6000,"MOV",Registros!$B$2:$B$6000,$A461),0)</f>
        <v>0</v>
      </c>
      <c r="I461">
        <f>IF(COUNTIFS(Registros!$A$2:$A$6000,"CS",Registros!$B$2:$B$6000,$A461)&gt;0,1,0)</f>
        <v>0</v>
      </c>
      <c r="J461">
        <f>IF($I461=1,SUMIFS(Registros!$I$2:$I$6000,Registros!$A$2:$A$6000,"CS",Registros!$B$2:$B$6000,$A461),0)</f>
        <v>0</v>
      </c>
      <c r="K461">
        <f>IF(COUNTIFS(Winback!$K$2:$K$300,$A461)&gt;0,1,0)</f>
        <v>0</v>
      </c>
      <c r="L461">
        <f>IF(AND($K461=1,LEFT($A461,3)="WB-"),SUMIFS(Winback!$D$2:$D$300,Winback!$K$2:$K$300,$A461),0)</f>
        <v>0</v>
      </c>
      <c r="M461">
        <f>IF(OR($E461=1,$G461=1,SUMIFS(Registros!$J$2:$J$6000,Registros!$B$2:$B$6000,$A461)&gt;0),1,0)</f>
        <v>1</v>
      </c>
      <c r="N461">
        <f>IF($J461&gt;0,1,IF(COUNTIFS(Registros!$A$2:$A$6000,"CS",Registros!$B$2:$B$6000,$A461,Registros!$K$2:$K$6000,"&lt;&gt;")&gt;0,1,0))</f>
        <v>0</v>
      </c>
      <c r="O461" t="str">
        <f t="shared" si="35"/>
        <v>SOLO MÓVIL</v>
      </c>
      <c r="P461" t="str">
        <f t="shared" si="36"/>
        <v>Ofrecer fijo + internet (FLBBTV)</v>
      </c>
      <c r="Q461">
        <f t="shared" si="37"/>
        <v>37.5</v>
      </c>
      <c r="R461" t="str">
        <f>IFERROR(VLOOKUP($A461,Registros!$B$2:$G$6000,6,0),IFERROR(INDEX(Winback!$C$2:$C$300,MATCH($A461,Winback!$K$2:$K$300,0)),""))</f>
        <v>Karla Mc Intryre</v>
      </c>
      <c r="S461" t="str">
        <f t="shared" si="38"/>
        <v>NP</v>
      </c>
      <c r="T461">
        <f t="shared" si="39"/>
        <v>1</v>
      </c>
    </row>
    <row r="462" spans="1:20" x14ac:dyDescent="0.35">
      <c r="A462" t="s">
        <v>2327</v>
      </c>
      <c r="B462" t="s">
        <v>2328</v>
      </c>
      <c r="C462" t="s">
        <v>2329</v>
      </c>
      <c r="D462" t="s">
        <v>2330</v>
      </c>
      <c r="E462">
        <f>IF(COUNTIFS(Registros!$A$2:$A$6000,"NP",Registros!$B$2:$B$6000,$A462)&gt;0,1,0)</f>
        <v>1</v>
      </c>
      <c r="F462">
        <f>IF($E462=1,SUMIFS(Registros!$F$2:$F$6000,Registros!$A$2:$A$6000,"NP",Registros!$B$2:$B$6000,$A462),0)</f>
        <v>40</v>
      </c>
      <c r="G462">
        <f>IF(COUNTIFS(Registros!$A$2:$A$6000,"MOV",Registros!$B$2:$B$6000,$A462)&gt;0,1,0)</f>
        <v>0</v>
      </c>
      <c r="H462">
        <f>IF($G462=1,SUMIFS(Registros!$F$2:$F$6000,Registros!$A$2:$A$6000,"MOV",Registros!$B$2:$B$6000,$A462),0)</f>
        <v>0</v>
      </c>
      <c r="I462">
        <f>IF(COUNTIFS(Registros!$A$2:$A$6000,"CS",Registros!$B$2:$B$6000,$A462)&gt;0,1,0)</f>
        <v>0</v>
      </c>
      <c r="J462">
        <f>IF($I462=1,SUMIFS(Registros!$I$2:$I$6000,Registros!$A$2:$A$6000,"CS",Registros!$B$2:$B$6000,$A462),0)</f>
        <v>0</v>
      </c>
      <c r="K462">
        <f>IF(COUNTIFS(Winback!$K$2:$K$300,$A462)&gt;0,1,0)</f>
        <v>0</v>
      </c>
      <c r="L462">
        <f>IF(AND($K462=1,LEFT($A462,3)="WB-"),SUMIFS(Winback!$D$2:$D$300,Winback!$K$2:$K$300,$A462),0)</f>
        <v>0</v>
      </c>
      <c r="M462">
        <f>IF(OR($E462=1,$G462=1,SUMIFS(Registros!$J$2:$J$6000,Registros!$B$2:$B$6000,$A462)&gt;0),1,0)</f>
        <v>1</v>
      </c>
      <c r="N462">
        <f>IF($J462&gt;0,1,IF(COUNTIFS(Registros!$A$2:$A$6000,"CS",Registros!$B$2:$B$6000,$A462,Registros!$K$2:$K$6000,"&lt;&gt;")&gt;0,1,0))</f>
        <v>0</v>
      </c>
      <c r="O462" t="str">
        <f t="shared" si="35"/>
        <v>SOLO MÓVIL</v>
      </c>
      <c r="P462" t="str">
        <f t="shared" si="36"/>
        <v>Ofrecer fijo + internet (FLBBTV)</v>
      </c>
      <c r="Q462">
        <f t="shared" si="37"/>
        <v>40</v>
      </c>
      <c r="R462" t="str">
        <f>IFERROR(VLOOKUP($A462,Registros!$B$2:$G$6000,6,0),IFERROR(INDEX(Winback!$C$2:$C$300,MATCH($A462,Winback!$K$2:$K$300,0)),""))</f>
        <v>Michelle Zambrano</v>
      </c>
      <c r="S462" t="str">
        <f t="shared" si="38"/>
        <v>NP</v>
      </c>
      <c r="T462">
        <f t="shared" si="39"/>
        <v>1</v>
      </c>
    </row>
    <row r="463" spans="1:20" x14ac:dyDescent="0.35">
      <c r="A463" t="s">
        <v>2332</v>
      </c>
      <c r="B463" t="s">
        <v>2333</v>
      </c>
      <c r="C463" t="s">
        <v>2334</v>
      </c>
      <c r="D463" t="s">
        <v>2335</v>
      </c>
      <c r="E463">
        <f>IF(COUNTIFS(Registros!$A$2:$A$6000,"NP",Registros!$B$2:$B$6000,$A463)&gt;0,1,0)</f>
        <v>1</v>
      </c>
      <c r="F463">
        <f>IF($E463=1,SUMIFS(Registros!$F$2:$F$6000,Registros!$A$2:$A$6000,"NP",Registros!$B$2:$B$6000,$A463),0)</f>
        <v>100.75</v>
      </c>
      <c r="G463">
        <f>IF(COUNTIFS(Registros!$A$2:$A$6000,"MOV",Registros!$B$2:$B$6000,$A463)&gt;0,1,0)</f>
        <v>0</v>
      </c>
      <c r="H463">
        <f>IF($G463=1,SUMIFS(Registros!$F$2:$F$6000,Registros!$A$2:$A$6000,"MOV",Registros!$B$2:$B$6000,$A463),0)</f>
        <v>0</v>
      </c>
      <c r="I463">
        <f>IF(COUNTIFS(Registros!$A$2:$A$6000,"CS",Registros!$B$2:$B$6000,$A463)&gt;0,1,0)</f>
        <v>0</v>
      </c>
      <c r="J463">
        <f>IF($I463=1,SUMIFS(Registros!$I$2:$I$6000,Registros!$A$2:$A$6000,"CS",Registros!$B$2:$B$6000,$A463),0)</f>
        <v>0</v>
      </c>
      <c r="K463">
        <f>IF(COUNTIFS(Winback!$K$2:$K$300,$A463)&gt;0,1,0)</f>
        <v>0</v>
      </c>
      <c r="L463">
        <f>IF(AND($K463=1,LEFT($A463,3)="WB-"),SUMIFS(Winback!$D$2:$D$300,Winback!$K$2:$K$300,$A463),0)</f>
        <v>0</v>
      </c>
      <c r="M463">
        <f>IF(OR($E463=1,$G463=1,SUMIFS(Registros!$J$2:$J$6000,Registros!$B$2:$B$6000,$A463)&gt;0),1,0)</f>
        <v>1</v>
      </c>
      <c r="N463">
        <f>IF($J463&gt;0,1,IF(COUNTIFS(Registros!$A$2:$A$6000,"CS",Registros!$B$2:$B$6000,$A463,Registros!$K$2:$K$6000,"&lt;&gt;")&gt;0,1,0))</f>
        <v>0</v>
      </c>
      <c r="O463" t="str">
        <f t="shared" si="35"/>
        <v>SOLO MÓVIL</v>
      </c>
      <c r="P463" t="str">
        <f t="shared" si="36"/>
        <v>Ofrecer fijo + internet (FLBBTV)</v>
      </c>
      <c r="Q463">
        <f t="shared" si="37"/>
        <v>100.75</v>
      </c>
      <c r="R463" t="str">
        <f>IFERROR(VLOOKUP($A463,Registros!$B$2:$G$6000,6,0),IFERROR(INDEX(Winback!$C$2:$C$300,MATCH($A463,Winback!$K$2:$K$300,0)),""))</f>
        <v>Ines Lizbeth Trujillo</v>
      </c>
      <c r="S463" t="str">
        <f t="shared" si="38"/>
        <v>NP</v>
      </c>
      <c r="T463">
        <f t="shared" si="39"/>
        <v>1</v>
      </c>
    </row>
    <row r="464" spans="1:20" x14ac:dyDescent="0.35">
      <c r="A464" t="s">
        <v>2337</v>
      </c>
      <c r="B464" t="s">
        <v>2338</v>
      </c>
      <c r="C464" t="s">
        <v>2339</v>
      </c>
      <c r="D464" t="s">
        <v>2340</v>
      </c>
      <c r="E464">
        <f>IF(COUNTIFS(Registros!$A$2:$A$6000,"NP",Registros!$B$2:$B$6000,$A464)&gt;0,1,0)</f>
        <v>1</v>
      </c>
      <c r="F464">
        <f>IF($E464=1,SUMIFS(Registros!$F$2:$F$6000,Registros!$A$2:$A$6000,"NP",Registros!$B$2:$B$6000,$A464),0)</f>
        <v>248</v>
      </c>
      <c r="G464">
        <f>IF(COUNTIFS(Registros!$A$2:$A$6000,"MOV",Registros!$B$2:$B$6000,$A464)&gt;0,1,0)</f>
        <v>0</v>
      </c>
      <c r="H464">
        <f>IF($G464=1,SUMIFS(Registros!$F$2:$F$6000,Registros!$A$2:$A$6000,"MOV",Registros!$B$2:$B$6000,$A464),0)</f>
        <v>0</v>
      </c>
      <c r="I464">
        <f>IF(COUNTIFS(Registros!$A$2:$A$6000,"CS",Registros!$B$2:$B$6000,$A464)&gt;0,1,0)</f>
        <v>0</v>
      </c>
      <c r="J464">
        <f>IF($I464=1,SUMIFS(Registros!$I$2:$I$6000,Registros!$A$2:$A$6000,"CS",Registros!$B$2:$B$6000,$A464),0)</f>
        <v>0</v>
      </c>
      <c r="K464">
        <f>IF(COUNTIFS(Winback!$K$2:$K$300,$A464)&gt;0,1,0)</f>
        <v>0</v>
      </c>
      <c r="L464">
        <f>IF(AND($K464=1,LEFT($A464,3)="WB-"),SUMIFS(Winback!$D$2:$D$300,Winback!$K$2:$K$300,$A464),0)</f>
        <v>0</v>
      </c>
      <c r="M464">
        <f>IF(OR($E464=1,$G464=1,SUMIFS(Registros!$J$2:$J$6000,Registros!$B$2:$B$6000,$A464)&gt;0),1,0)</f>
        <v>1</v>
      </c>
      <c r="N464">
        <f>IF($J464&gt;0,1,IF(COUNTIFS(Registros!$A$2:$A$6000,"CS",Registros!$B$2:$B$6000,$A464,Registros!$K$2:$K$6000,"&lt;&gt;")&gt;0,1,0))</f>
        <v>0</v>
      </c>
      <c r="O464" t="str">
        <f t="shared" si="35"/>
        <v>SOLO MÓVIL</v>
      </c>
      <c r="P464" t="str">
        <f t="shared" si="36"/>
        <v>Ofrecer fijo + internet (FLBBTV)</v>
      </c>
      <c r="Q464">
        <f t="shared" si="37"/>
        <v>248</v>
      </c>
      <c r="R464" t="str">
        <f>IFERROR(VLOOKUP($A464,Registros!$B$2:$G$6000,6,0),IFERROR(INDEX(Winback!$C$2:$C$300,MATCH($A464,Winback!$K$2:$K$300,0)),""))</f>
        <v>Alejandra Mabel Hawkins</v>
      </c>
      <c r="S464" t="str">
        <f t="shared" si="38"/>
        <v>NP</v>
      </c>
      <c r="T464">
        <f t="shared" si="39"/>
        <v>1</v>
      </c>
    </row>
    <row r="465" spans="1:20" x14ac:dyDescent="0.35">
      <c r="A465" t="s">
        <v>2342</v>
      </c>
      <c r="B465" t="s">
        <v>2343</v>
      </c>
      <c r="C465" t="s">
        <v>2344</v>
      </c>
      <c r="D465" t="s">
        <v>2345</v>
      </c>
      <c r="E465">
        <f>IF(COUNTIFS(Registros!$A$2:$A$6000,"NP",Registros!$B$2:$B$6000,$A465)&gt;0,1,0)</f>
        <v>1</v>
      </c>
      <c r="F465">
        <f>IF($E465=1,SUMIFS(Registros!$F$2:$F$6000,Registros!$A$2:$A$6000,"NP",Registros!$B$2:$B$6000,$A465),0)</f>
        <v>140</v>
      </c>
      <c r="G465">
        <f>IF(COUNTIFS(Registros!$A$2:$A$6000,"MOV",Registros!$B$2:$B$6000,$A465)&gt;0,1,0)</f>
        <v>0</v>
      </c>
      <c r="H465">
        <f>IF($G465=1,SUMIFS(Registros!$F$2:$F$6000,Registros!$A$2:$A$6000,"MOV",Registros!$B$2:$B$6000,$A465),0)</f>
        <v>0</v>
      </c>
      <c r="I465">
        <f>IF(COUNTIFS(Registros!$A$2:$A$6000,"CS",Registros!$B$2:$B$6000,$A465)&gt;0,1,0)</f>
        <v>0</v>
      </c>
      <c r="J465">
        <f>IF($I465=1,SUMIFS(Registros!$I$2:$I$6000,Registros!$A$2:$A$6000,"CS",Registros!$B$2:$B$6000,$A465),0)</f>
        <v>0</v>
      </c>
      <c r="K465">
        <f>IF(COUNTIFS(Winback!$K$2:$K$300,$A465)&gt;0,1,0)</f>
        <v>0</v>
      </c>
      <c r="L465">
        <f>IF(AND($K465=1,LEFT($A465,3)="WB-"),SUMIFS(Winback!$D$2:$D$300,Winback!$K$2:$K$300,$A465),0)</f>
        <v>0</v>
      </c>
      <c r="M465">
        <f>IF(OR($E465=1,$G465=1,SUMIFS(Registros!$J$2:$J$6000,Registros!$B$2:$B$6000,$A465)&gt;0),1,0)</f>
        <v>1</v>
      </c>
      <c r="N465">
        <f>IF($J465&gt;0,1,IF(COUNTIFS(Registros!$A$2:$A$6000,"CS",Registros!$B$2:$B$6000,$A465,Registros!$K$2:$K$6000,"&lt;&gt;")&gt;0,1,0))</f>
        <v>0</v>
      </c>
      <c r="O465" t="str">
        <f t="shared" si="35"/>
        <v>SOLO MÓVIL</v>
      </c>
      <c r="P465" t="str">
        <f t="shared" si="36"/>
        <v>Ofrecer fijo + internet (FLBBTV)</v>
      </c>
      <c r="Q465">
        <f t="shared" si="37"/>
        <v>140</v>
      </c>
      <c r="R465" t="str">
        <f>IFERROR(VLOOKUP($A465,Registros!$B$2:$G$6000,6,0),IFERROR(INDEX(Winback!$C$2:$C$300,MATCH($A465,Winback!$K$2:$K$300,0)),""))</f>
        <v>Maria Fernanda</v>
      </c>
      <c r="S465" t="str">
        <f t="shared" si="38"/>
        <v>NP</v>
      </c>
      <c r="T465">
        <f t="shared" si="39"/>
        <v>1</v>
      </c>
    </row>
    <row r="466" spans="1:20" x14ac:dyDescent="0.35">
      <c r="A466" t="s">
        <v>2347</v>
      </c>
      <c r="B466" t="s">
        <v>2348</v>
      </c>
      <c r="C466" t="s">
        <v>2344</v>
      </c>
      <c r="D466" t="s">
        <v>2345</v>
      </c>
      <c r="E466">
        <f>IF(COUNTIFS(Registros!$A$2:$A$6000,"NP",Registros!$B$2:$B$6000,$A466)&gt;0,1,0)</f>
        <v>1</v>
      </c>
      <c r="F466">
        <f>IF($E466=1,SUMIFS(Registros!$F$2:$F$6000,Registros!$A$2:$A$6000,"NP",Registros!$B$2:$B$6000,$A466),0)</f>
        <v>90</v>
      </c>
      <c r="G466">
        <f>IF(COUNTIFS(Registros!$A$2:$A$6000,"MOV",Registros!$B$2:$B$6000,$A466)&gt;0,1,0)</f>
        <v>0</v>
      </c>
      <c r="H466">
        <f>IF($G466=1,SUMIFS(Registros!$F$2:$F$6000,Registros!$A$2:$A$6000,"MOV",Registros!$B$2:$B$6000,$A466),0)</f>
        <v>0</v>
      </c>
      <c r="I466">
        <f>IF(COUNTIFS(Registros!$A$2:$A$6000,"CS",Registros!$B$2:$B$6000,$A466)&gt;0,1,0)</f>
        <v>0</v>
      </c>
      <c r="J466">
        <f>IF($I466=1,SUMIFS(Registros!$I$2:$I$6000,Registros!$A$2:$A$6000,"CS",Registros!$B$2:$B$6000,$A466),0)</f>
        <v>0</v>
      </c>
      <c r="K466">
        <f>IF(COUNTIFS(Winback!$K$2:$K$300,$A466)&gt;0,1,0)</f>
        <v>0</v>
      </c>
      <c r="L466">
        <f>IF(AND($K466=1,LEFT($A466,3)="WB-"),SUMIFS(Winback!$D$2:$D$300,Winback!$K$2:$K$300,$A466),0)</f>
        <v>0</v>
      </c>
      <c r="M466">
        <f>IF(OR($E466=1,$G466=1,SUMIFS(Registros!$J$2:$J$6000,Registros!$B$2:$B$6000,$A466)&gt;0),1,0)</f>
        <v>1</v>
      </c>
      <c r="N466">
        <f>IF($J466&gt;0,1,IF(COUNTIFS(Registros!$A$2:$A$6000,"CS",Registros!$B$2:$B$6000,$A466,Registros!$K$2:$K$6000,"&lt;&gt;")&gt;0,1,0))</f>
        <v>0</v>
      </c>
      <c r="O466" t="str">
        <f t="shared" si="35"/>
        <v>SOLO MÓVIL</v>
      </c>
      <c r="P466" t="str">
        <f t="shared" si="36"/>
        <v>Ofrecer fijo + internet (FLBBTV)</v>
      </c>
      <c r="Q466">
        <f t="shared" si="37"/>
        <v>90</v>
      </c>
      <c r="R466" t="str">
        <f>IFERROR(VLOOKUP($A466,Registros!$B$2:$G$6000,6,0),IFERROR(INDEX(Winback!$C$2:$C$300,MATCH($A466,Winback!$K$2:$K$300,0)),""))</f>
        <v>Yarelis Tulloch</v>
      </c>
      <c r="S466" t="str">
        <f t="shared" si="38"/>
        <v>NP</v>
      </c>
      <c r="T466">
        <f t="shared" si="39"/>
        <v>1</v>
      </c>
    </row>
    <row r="467" spans="1:20" x14ac:dyDescent="0.35">
      <c r="A467" t="s">
        <v>2350</v>
      </c>
      <c r="B467" t="s">
        <v>2351</v>
      </c>
      <c r="C467" t="s">
        <v>2344</v>
      </c>
      <c r="D467" t="s">
        <v>2345</v>
      </c>
      <c r="E467">
        <f>IF(COUNTIFS(Registros!$A$2:$A$6000,"NP",Registros!$B$2:$B$6000,$A467)&gt;0,1,0)</f>
        <v>1</v>
      </c>
      <c r="F467">
        <f>IF($E467=1,SUMIFS(Registros!$F$2:$F$6000,Registros!$A$2:$A$6000,"NP",Registros!$B$2:$B$6000,$A467),0)</f>
        <v>80</v>
      </c>
      <c r="G467">
        <f>IF(COUNTIFS(Registros!$A$2:$A$6000,"MOV",Registros!$B$2:$B$6000,$A467)&gt;0,1,0)</f>
        <v>0</v>
      </c>
      <c r="H467">
        <f>IF($G467=1,SUMIFS(Registros!$F$2:$F$6000,Registros!$A$2:$A$6000,"MOV",Registros!$B$2:$B$6000,$A467),0)</f>
        <v>0</v>
      </c>
      <c r="I467">
        <f>IF(COUNTIFS(Registros!$A$2:$A$6000,"CS",Registros!$B$2:$B$6000,$A467)&gt;0,1,0)</f>
        <v>0</v>
      </c>
      <c r="J467">
        <f>IF($I467=1,SUMIFS(Registros!$I$2:$I$6000,Registros!$A$2:$A$6000,"CS",Registros!$B$2:$B$6000,$A467),0)</f>
        <v>0</v>
      </c>
      <c r="K467">
        <f>IF(COUNTIFS(Winback!$K$2:$K$300,$A467)&gt;0,1,0)</f>
        <v>0</v>
      </c>
      <c r="L467">
        <f>IF(AND($K467=1,LEFT($A467,3)="WB-"),SUMIFS(Winback!$D$2:$D$300,Winback!$K$2:$K$300,$A467),0)</f>
        <v>0</v>
      </c>
      <c r="M467">
        <f>IF(OR($E467=1,$G467=1,SUMIFS(Registros!$J$2:$J$6000,Registros!$B$2:$B$6000,$A467)&gt;0),1,0)</f>
        <v>1</v>
      </c>
      <c r="N467">
        <f>IF($J467&gt;0,1,IF(COUNTIFS(Registros!$A$2:$A$6000,"CS",Registros!$B$2:$B$6000,$A467,Registros!$K$2:$K$6000,"&lt;&gt;")&gt;0,1,0))</f>
        <v>0</v>
      </c>
      <c r="O467" t="str">
        <f t="shared" si="35"/>
        <v>SOLO MÓVIL</v>
      </c>
      <c r="P467" t="str">
        <f t="shared" si="36"/>
        <v>Ofrecer fijo + internet (FLBBTV)</v>
      </c>
      <c r="Q467">
        <f t="shared" si="37"/>
        <v>80</v>
      </c>
      <c r="R467" t="str">
        <f>IFERROR(VLOOKUP($A467,Registros!$B$2:$G$6000,6,0),IFERROR(INDEX(Winback!$C$2:$C$300,MATCH($A467,Winback!$K$2:$K$300,0)),""))</f>
        <v>Abril Aparicio</v>
      </c>
      <c r="S467" t="str">
        <f t="shared" si="38"/>
        <v>NP</v>
      </c>
      <c r="T467">
        <f t="shared" si="39"/>
        <v>1</v>
      </c>
    </row>
    <row r="468" spans="1:20" x14ac:dyDescent="0.35">
      <c r="A468" t="s">
        <v>2353</v>
      </c>
      <c r="B468" t="s">
        <v>2354</v>
      </c>
      <c r="C468" t="s">
        <v>2344</v>
      </c>
      <c r="D468" t="s">
        <v>2345</v>
      </c>
      <c r="E468">
        <f>IF(COUNTIFS(Registros!$A$2:$A$6000,"NP",Registros!$B$2:$B$6000,$A468)&gt;0,1,0)</f>
        <v>1</v>
      </c>
      <c r="F468">
        <f>IF($E468=1,SUMIFS(Registros!$F$2:$F$6000,Registros!$A$2:$A$6000,"NP",Registros!$B$2:$B$6000,$A468),0)</f>
        <v>120</v>
      </c>
      <c r="G468">
        <f>IF(COUNTIFS(Registros!$A$2:$A$6000,"MOV",Registros!$B$2:$B$6000,$A468)&gt;0,1,0)</f>
        <v>0</v>
      </c>
      <c r="H468">
        <f>IF($G468=1,SUMIFS(Registros!$F$2:$F$6000,Registros!$A$2:$A$6000,"MOV",Registros!$B$2:$B$6000,$A468),0)</f>
        <v>0</v>
      </c>
      <c r="I468">
        <f>IF(COUNTIFS(Registros!$A$2:$A$6000,"CS",Registros!$B$2:$B$6000,$A468)&gt;0,1,0)</f>
        <v>0</v>
      </c>
      <c r="J468">
        <f>IF($I468=1,SUMIFS(Registros!$I$2:$I$6000,Registros!$A$2:$A$6000,"CS",Registros!$B$2:$B$6000,$A468),0)</f>
        <v>0</v>
      </c>
      <c r="K468">
        <f>IF(COUNTIFS(Winback!$K$2:$K$300,$A468)&gt;0,1,0)</f>
        <v>0</v>
      </c>
      <c r="L468">
        <f>IF(AND($K468=1,LEFT($A468,3)="WB-"),SUMIFS(Winback!$D$2:$D$300,Winback!$K$2:$K$300,$A468),0)</f>
        <v>0</v>
      </c>
      <c r="M468">
        <f>IF(OR($E468=1,$G468=1,SUMIFS(Registros!$J$2:$J$6000,Registros!$B$2:$B$6000,$A468)&gt;0),1,0)</f>
        <v>1</v>
      </c>
      <c r="N468">
        <f>IF($J468&gt;0,1,IF(COUNTIFS(Registros!$A$2:$A$6000,"CS",Registros!$B$2:$B$6000,$A468,Registros!$K$2:$K$6000,"&lt;&gt;")&gt;0,1,0))</f>
        <v>0</v>
      </c>
      <c r="O468" t="str">
        <f t="shared" si="35"/>
        <v>SOLO MÓVIL</v>
      </c>
      <c r="P468" t="str">
        <f t="shared" si="36"/>
        <v>Ofrecer fijo + internet (FLBBTV)</v>
      </c>
      <c r="Q468">
        <f t="shared" si="37"/>
        <v>120</v>
      </c>
      <c r="R468" t="str">
        <f>IFERROR(VLOOKUP($A468,Registros!$B$2:$G$6000,6,0),IFERROR(INDEX(Winback!$C$2:$C$300,MATCH($A468,Winback!$K$2:$K$300,0)),""))</f>
        <v>Yariela Galarce</v>
      </c>
      <c r="S468" t="str">
        <f t="shared" si="38"/>
        <v>NP</v>
      </c>
      <c r="T468">
        <f t="shared" si="39"/>
        <v>1</v>
      </c>
    </row>
    <row r="469" spans="1:20" x14ac:dyDescent="0.35">
      <c r="A469" t="s">
        <v>2356</v>
      </c>
      <c r="B469" t="s">
        <v>2357</v>
      </c>
      <c r="C469" t="s">
        <v>2358</v>
      </c>
      <c r="D469" t="s">
        <v>2358</v>
      </c>
      <c r="E469">
        <f>IF(COUNTIFS(Registros!$A$2:$A$6000,"NP",Registros!$B$2:$B$6000,$A469)&gt;0,1,0)</f>
        <v>1</v>
      </c>
      <c r="F469">
        <f>IF($E469=1,SUMIFS(Registros!$F$2:$F$6000,Registros!$A$2:$A$6000,"NP",Registros!$B$2:$B$6000,$A469),0)</f>
        <v>40</v>
      </c>
      <c r="G469">
        <f>IF(COUNTIFS(Registros!$A$2:$A$6000,"MOV",Registros!$B$2:$B$6000,$A469)&gt;0,1,0)</f>
        <v>0</v>
      </c>
      <c r="H469">
        <f>IF($G469=1,SUMIFS(Registros!$F$2:$F$6000,Registros!$A$2:$A$6000,"MOV",Registros!$B$2:$B$6000,$A469),0)</f>
        <v>0</v>
      </c>
      <c r="I469">
        <f>IF(COUNTIFS(Registros!$A$2:$A$6000,"CS",Registros!$B$2:$B$6000,$A469)&gt;0,1,0)</f>
        <v>0</v>
      </c>
      <c r="J469">
        <f>IF($I469=1,SUMIFS(Registros!$I$2:$I$6000,Registros!$A$2:$A$6000,"CS",Registros!$B$2:$B$6000,$A469),0)</f>
        <v>0</v>
      </c>
      <c r="K469">
        <f>IF(COUNTIFS(Winback!$K$2:$K$300,$A469)&gt;0,1,0)</f>
        <v>0</v>
      </c>
      <c r="L469">
        <f>IF(AND($K469=1,LEFT($A469,3)="WB-"),SUMIFS(Winback!$D$2:$D$300,Winback!$K$2:$K$300,$A469),0)</f>
        <v>0</v>
      </c>
      <c r="M469">
        <f>IF(OR($E469=1,$G469=1,SUMIFS(Registros!$J$2:$J$6000,Registros!$B$2:$B$6000,$A469)&gt;0),1,0)</f>
        <v>1</v>
      </c>
      <c r="N469">
        <f>IF($J469&gt;0,1,IF(COUNTIFS(Registros!$A$2:$A$6000,"CS",Registros!$B$2:$B$6000,$A469,Registros!$K$2:$K$6000,"&lt;&gt;")&gt;0,1,0))</f>
        <v>0</v>
      </c>
      <c r="O469" t="str">
        <f t="shared" si="35"/>
        <v>SOLO MÓVIL</v>
      </c>
      <c r="P469" t="str">
        <f t="shared" si="36"/>
        <v>Ofrecer fijo + internet (FLBBTV)</v>
      </c>
      <c r="Q469">
        <f t="shared" si="37"/>
        <v>40</v>
      </c>
      <c r="R469" t="str">
        <f>IFERROR(VLOOKUP($A469,Registros!$B$2:$G$6000,6,0),IFERROR(INDEX(Winback!$C$2:$C$300,MATCH($A469,Winback!$K$2:$K$300,0)),""))</f>
        <v>Nailyn Martinez</v>
      </c>
      <c r="S469" t="str">
        <f t="shared" si="38"/>
        <v>NP</v>
      </c>
      <c r="T469">
        <f t="shared" si="39"/>
        <v>1</v>
      </c>
    </row>
    <row r="470" spans="1:20" x14ac:dyDescent="0.35">
      <c r="A470" t="s">
        <v>2360</v>
      </c>
      <c r="B470" t="s">
        <v>2361</v>
      </c>
      <c r="C470" t="s">
        <v>2362</v>
      </c>
      <c r="D470" t="s">
        <v>2363</v>
      </c>
      <c r="E470">
        <f>IF(COUNTIFS(Registros!$A$2:$A$6000,"NP",Registros!$B$2:$B$6000,$A470)&gt;0,1,0)</f>
        <v>1</v>
      </c>
      <c r="F470">
        <f>IF($E470=1,SUMIFS(Registros!$F$2:$F$6000,Registros!$A$2:$A$6000,"NP",Registros!$B$2:$B$6000,$A470),0)</f>
        <v>25</v>
      </c>
      <c r="G470">
        <f>IF(COUNTIFS(Registros!$A$2:$A$6000,"MOV",Registros!$B$2:$B$6000,$A470)&gt;0,1,0)</f>
        <v>0</v>
      </c>
      <c r="H470">
        <f>IF($G470=1,SUMIFS(Registros!$F$2:$F$6000,Registros!$A$2:$A$6000,"MOV",Registros!$B$2:$B$6000,$A470),0)</f>
        <v>0</v>
      </c>
      <c r="I470">
        <f>IF(COUNTIFS(Registros!$A$2:$A$6000,"CS",Registros!$B$2:$B$6000,$A470)&gt;0,1,0)</f>
        <v>0</v>
      </c>
      <c r="J470">
        <f>IF($I470=1,SUMIFS(Registros!$I$2:$I$6000,Registros!$A$2:$A$6000,"CS",Registros!$B$2:$B$6000,$A470),0)</f>
        <v>0</v>
      </c>
      <c r="K470">
        <f>IF(COUNTIFS(Winback!$K$2:$K$300,$A470)&gt;0,1,0)</f>
        <v>0</v>
      </c>
      <c r="L470">
        <f>IF(AND($K470=1,LEFT($A470,3)="WB-"),SUMIFS(Winback!$D$2:$D$300,Winback!$K$2:$K$300,$A470),0)</f>
        <v>0</v>
      </c>
      <c r="M470">
        <f>IF(OR($E470=1,$G470=1,SUMIFS(Registros!$J$2:$J$6000,Registros!$B$2:$B$6000,$A470)&gt;0),1,0)</f>
        <v>1</v>
      </c>
      <c r="N470">
        <f>IF($J470&gt;0,1,IF(COUNTIFS(Registros!$A$2:$A$6000,"CS",Registros!$B$2:$B$6000,$A470,Registros!$K$2:$K$6000,"&lt;&gt;")&gt;0,1,0))</f>
        <v>0</v>
      </c>
      <c r="O470" t="str">
        <f t="shared" si="35"/>
        <v>SOLO MÓVIL</v>
      </c>
      <c r="P470" t="str">
        <f t="shared" si="36"/>
        <v>Ofrecer fijo + internet (FLBBTV)</v>
      </c>
      <c r="Q470">
        <f t="shared" si="37"/>
        <v>25</v>
      </c>
      <c r="R470" t="str">
        <f>IFERROR(VLOOKUP($A470,Registros!$B$2:$G$6000,6,0),IFERROR(INDEX(Winback!$C$2:$C$300,MATCH($A470,Winback!$K$2:$K$300,0)),""))</f>
        <v>Yamali Rodriguez</v>
      </c>
      <c r="S470" t="str">
        <f t="shared" si="38"/>
        <v>NP</v>
      </c>
      <c r="T470">
        <f t="shared" si="39"/>
        <v>1</v>
      </c>
    </row>
    <row r="471" spans="1:20" x14ac:dyDescent="0.35">
      <c r="A471" t="s">
        <v>2365</v>
      </c>
      <c r="B471" t="s">
        <v>2366</v>
      </c>
      <c r="C471" t="s">
        <v>2367</v>
      </c>
      <c r="D471" t="s">
        <v>2368</v>
      </c>
      <c r="E471">
        <f>IF(COUNTIFS(Registros!$A$2:$A$6000,"NP",Registros!$B$2:$B$6000,$A471)&gt;0,1,0)</f>
        <v>1</v>
      </c>
      <c r="F471">
        <f>IF($E471=1,SUMIFS(Registros!$F$2:$F$6000,Registros!$A$2:$A$6000,"NP",Registros!$B$2:$B$6000,$A471),0)</f>
        <v>57.5</v>
      </c>
      <c r="G471">
        <f>IF(COUNTIFS(Registros!$A$2:$A$6000,"MOV",Registros!$B$2:$B$6000,$A471)&gt;0,1,0)</f>
        <v>0</v>
      </c>
      <c r="H471">
        <f>IF($G471=1,SUMIFS(Registros!$F$2:$F$6000,Registros!$A$2:$A$6000,"MOV",Registros!$B$2:$B$6000,$A471),0)</f>
        <v>0</v>
      </c>
      <c r="I471">
        <f>IF(COUNTIFS(Registros!$A$2:$A$6000,"CS",Registros!$B$2:$B$6000,$A471)&gt;0,1,0)</f>
        <v>0</v>
      </c>
      <c r="J471">
        <f>IF($I471=1,SUMIFS(Registros!$I$2:$I$6000,Registros!$A$2:$A$6000,"CS",Registros!$B$2:$B$6000,$A471),0)</f>
        <v>0</v>
      </c>
      <c r="K471">
        <f>IF(COUNTIFS(Winback!$K$2:$K$300,$A471)&gt;0,1,0)</f>
        <v>0</v>
      </c>
      <c r="L471">
        <f>IF(AND($K471=1,LEFT($A471,3)="WB-"),SUMIFS(Winback!$D$2:$D$300,Winback!$K$2:$K$300,$A471),0)</f>
        <v>0</v>
      </c>
      <c r="M471">
        <f>IF(OR($E471=1,$G471=1,SUMIFS(Registros!$J$2:$J$6000,Registros!$B$2:$B$6000,$A471)&gt;0),1,0)</f>
        <v>1</v>
      </c>
      <c r="N471">
        <f>IF($J471&gt;0,1,IF(COUNTIFS(Registros!$A$2:$A$6000,"CS",Registros!$B$2:$B$6000,$A471,Registros!$K$2:$K$6000,"&lt;&gt;")&gt;0,1,0))</f>
        <v>0</v>
      </c>
      <c r="O471" t="str">
        <f t="shared" si="35"/>
        <v>SOLO MÓVIL</v>
      </c>
      <c r="P471" t="str">
        <f t="shared" si="36"/>
        <v>Ofrecer fijo + internet (FLBBTV)</v>
      </c>
      <c r="Q471">
        <f t="shared" si="37"/>
        <v>57.5</v>
      </c>
      <c r="R471" t="str">
        <f>IFERROR(VLOOKUP($A471,Registros!$B$2:$G$6000,6,0),IFERROR(INDEX(Winback!$C$2:$C$300,MATCH($A471,Winback!$K$2:$K$300,0)),""))</f>
        <v>Osiris Aguilar</v>
      </c>
      <c r="S471" t="str">
        <f t="shared" si="38"/>
        <v>NP</v>
      </c>
      <c r="T471">
        <f t="shared" si="39"/>
        <v>1</v>
      </c>
    </row>
    <row r="472" spans="1:20" x14ac:dyDescent="0.35">
      <c r="A472" t="s">
        <v>2370</v>
      </c>
      <c r="B472" t="s">
        <v>2371</v>
      </c>
      <c r="C472" t="s">
        <v>2372</v>
      </c>
      <c r="D472" t="s">
        <v>2373</v>
      </c>
      <c r="E472">
        <f>IF(COUNTIFS(Registros!$A$2:$A$6000,"NP",Registros!$B$2:$B$6000,$A472)&gt;0,1,0)</f>
        <v>1</v>
      </c>
      <c r="F472">
        <f>IF($E472=1,SUMIFS(Registros!$F$2:$F$6000,Registros!$A$2:$A$6000,"NP",Registros!$B$2:$B$6000,$A472),0)</f>
        <v>123</v>
      </c>
      <c r="G472">
        <f>IF(COUNTIFS(Registros!$A$2:$A$6000,"MOV",Registros!$B$2:$B$6000,$A472)&gt;0,1,0)</f>
        <v>0</v>
      </c>
      <c r="H472">
        <f>IF($G472=1,SUMIFS(Registros!$F$2:$F$6000,Registros!$A$2:$A$6000,"MOV",Registros!$B$2:$B$6000,$A472),0)</f>
        <v>0</v>
      </c>
      <c r="I472">
        <f>IF(COUNTIFS(Registros!$A$2:$A$6000,"CS",Registros!$B$2:$B$6000,$A472)&gt;0,1,0)</f>
        <v>0</v>
      </c>
      <c r="J472">
        <f>IF($I472=1,SUMIFS(Registros!$I$2:$I$6000,Registros!$A$2:$A$6000,"CS",Registros!$B$2:$B$6000,$A472),0)</f>
        <v>0</v>
      </c>
      <c r="K472">
        <f>IF(COUNTIFS(Winback!$K$2:$K$300,$A472)&gt;0,1,0)</f>
        <v>0</v>
      </c>
      <c r="L472">
        <f>IF(AND($K472=1,LEFT($A472,3)="WB-"),SUMIFS(Winback!$D$2:$D$300,Winback!$K$2:$K$300,$A472),0)</f>
        <v>0</v>
      </c>
      <c r="M472">
        <f>IF(OR($E472=1,$G472=1,SUMIFS(Registros!$J$2:$J$6000,Registros!$B$2:$B$6000,$A472)&gt;0),1,0)</f>
        <v>1</v>
      </c>
      <c r="N472">
        <f>IF($J472&gt;0,1,IF(COUNTIFS(Registros!$A$2:$A$6000,"CS",Registros!$B$2:$B$6000,$A472,Registros!$K$2:$K$6000,"&lt;&gt;")&gt;0,1,0))</f>
        <v>0</v>
      </c>
      <c r="O472" t="str">
        <f t="shared" si="35"/>
        <v>SOLO MÓVIL</v>
      </c>
      <c r="P472" t="str">
        <f t="shared" si="36"/>
        <v>Ofrecer fijo + internet (FLBBTV)</v>
      </c>
      <c r="Q472">
        <f t="shared" si="37"/>
        <v>123</v>
      </c>
      <c r="R472" t="str">
        <f>IFERROR(VLOOKUP($A472,Registros!$B$2:$G$6000,6,0),IFERROR(INDEX(Winback!$C$2:$C$300,MATCH($A472,Winback!$K$2:$K$300,0)),""))</f>
        <v>Karla Mc Intryre</v>
      </c>
      <c r="S472" t="str">
        <f t="shared" si="38"/>
        <v>NP</v>
      </c>
      <c r="T472">
        <f t="shared" si="39"/>
        <v>1</v>
      </c>
    </row>
    <row r="473" spans="1:20" x14ac:dyDescent="0.35">
      <c r="A473" t="s">
        <v>2375</v>
      </c>
      <c r="B473" t="s">
        <v>2376</v>
      </c>
      <c r="C473" t="s">
        <v>2377</v>
      </c>
      <c r="D473" t="s">
        <v>2378</v>
      </c>
      <c r="E473">
        <f>IF(COUNTIFS(Registros!$A$2:$A$6000,"NP",Registros!$B$2:$B$6000,$A473)&gt;0,1,0)</f>
        <v>1</v>
      </c>
      <c r="F473">
        <f>IF($E473=1,SUMIFS(Registros!$F$2:$F$6000,Registros!$A$2:$A$6000,"NP",Registros!$B$2:$B$6000,$A473),0)</f>
        <v>42</v>
      </c>
      <c r="G473">
        <f>IF(COUNTIFS(Registros!$A$2:$A$6000,"MOV",Registros!$B$2:$B$6000,$A473)&gt;0,1,0)</f>
        <v>0</v>
      </c>
      <c r="H473">
        <f>IF($G473=1,SUMIFS(Registros!$F$2:$F$6000,Registros!$A$2:$A$6000,"MOV",Registros!$B$2:$B$6000,$A473),0)</f>
        <v>0</v>
      </c>
      <c r="I473">
        <f>IF(COUNTIFS(Registros!$A$2:$A$6000,"CS",Registros!$B$2:$B$6000,$A473)&gt;0,1,0)</f>
        <v>0</v>
      </c>
      <c r="J473">
        <f>IF($I473=1,SUMIFS(Registros!$I$2:$I$6000,Registros!$A$2:$A$6000,"CS",Registros!$B$2:$B$6000,$A473),0)</f>
        <v>0</v>
      </c>
      <c r="K473">
        <f>IF(COUNTIFS(Winback!$K$2:$K$300,$A473)&gt;0,1,0)</f>
        <v>0</v>
      </c>
      <c r="L473">
        <f>IF(AND($K473=1,LEFT($A473,3)="WB-"),SUMIFS(Winback!$D$2:$D$300,Winback!$K$2:$K$300,$A473),0)</f>
        <v>0</v>
      </c>
      <c r="M473">
        <f>IF(OR($E473=1,$G473=1,SUMIFS(Registros!$J$2:$J$6000,Registros!$B$2:$B$6000,$A473)&gt;0),1,0)</f>
        <v>1</v>
      </c>
      <c r="N473">
        <f>IF($J473&gt;0,1,IF(COUNTIFS(Registros!$A$2:$A$6000,"CS",Registros!$B$2:$B$6000,$A473,Registros!$K$2:$K$6000,"&lt;&gt;")&gt;0,1,0))</f>
        <v>0</v>
      </c>
      <c r="O473" t="str">
        <f t="shared" si="35"/>
        <v>SOLO MÓVIL</v>
      </c>
      <c r="P473" t="str">
        <f t="shared" si="36"/>
        <v>Ofrecer fijo + internet (FLBBTV)</v>
      </c>
      <c r="Q473">
        <f t="shared" si="37"/>
        <v>42</v>
      </c>
      <c r="R473" t="str">
        <f>IFERROR(VLOOKUP($A473,Registros!$B$2:$G$6000,6,0),IFERROR(INDEX(Winback!$C$2:$C$300,MATCH($A473,Winback!$K$2:$K$300,0)),""))</f>
        <v>Michelle Zambrano</v>
      </c>
      <c r="S473" t="str">
        <f t="shared" si="38"/>
        <v>NP</v>
      </c>
      <c r="T473">
        <f t="shared" si="39"/>
        <v>1</v>
      </c>
    </row>
    <row r="474" spans="1:20" x14ac:dyDescent="0.35">
      <c r="A474" t="s">
        <v>2380</v>
      </c>
      <c r="B474" t="s">
        <v>2381</v>
      </c>
      <c r="C474" t="s">
        <v>2382</v>
      </c>
      <c r="D474" t="s">
        <v>2383</v>
      </c>
      <c r="E474">
        <f>IF(COUNTIFS(Registros!$A$2:$A$6000,"NP",Registros!$B$2:$B$6000,$A474)&gt;0,1,0)</f>
        <v>1</v>
      </c>
      <c r="F474">
        <f>IF($E474=1,SUMIFS(Registros!$F$2:$F$6000,Registros!$A$2:$A$6000,"NP",Registros!$B$2:$B$6000,$A474),0)</f>
        <v>42.5</v>
      </c>
      <c r="G474">
        <f>IF(COUNTIFS(Registros!$A$2:$A$6000,"MOV",Registros!$B$2:$B$6000,$A474)&gt;0,1,0)</f>
        <v>0</v>
      </c>
      <c r="H474">
        <f>IF($G474=1,SUMIFS(Registros!$F$2:$F$6000,Registros!$A$2:$A$6000,"MOV",Registros!$B$2:$B$6000,$A474),0)</f>
        <v>0</v>
      </c>
      <c r="I474">
        <f>IF(COUNTIFS(Registros!$A$2:$A$6000,"CS",Registros!$B$2:$B$6000,$A474)&gt;0,1,0)</f>
        <v>0</v>
      </c>
      <c r="J474">
        <f>IF($I474=1,SUMIFS(Registros!$I$2:$I$6000,Registros!$A$2:$A$6000,"CS",Registros!$B$2:$B$6000,$A474),0)</f>
        <v>0</v>
      </c>
      <c r="K474">
        <f>IF(COUNTIFS(Winback!$K$2:$K$300,$A474)&gt;0,1,0)</f>
        <v>0</v>
      </c>
      <c r="L474">
        <f>IF(AND($K474=1,LEFT($A474,3)="WB-"),SUMIFS(Winback!$D$2:$D$300,Winback!$K$2:$K$300,$A474),0)</f>
        <v>0</v>
      </c>
      <c r="M474">
        <f>IF(OR($E474=1,$G474=1,SUMIFS(Registros!$J$2:$J$6000,Registros!$B$2:$B$6000,$A474)&gt;0),1,0)</f>
        <v>1</v>
      </c>
      <c r="N474">
        <f>IF($J474&gt;0,1,IF(COUNTIFS(Registros!$A$2:$A$6000,"CS",Registros!$B$2:$B$6000,$A474,Registros!$K$2:$K$6000,"&lt;&gt;")&gt;0,1,0))</f>
        <v>0</v>
      </c>
      <c r="O474" t="str">
        <f t="shared" si="35"/>
        <v>SOLO MÓVIL</v>
      </c>
      <c r="P474" t="str">
        <f t="shared" si="36"/>
        <v>Ofrecer fijo + internet (FLBBTV)</v>
      </c>
      <c r="Q474">
        <f t="shared" si="37"/>
        <v>42.5</v>
      </c>
      <c r="R474" t="str">
        <f>IFERROR(VLOOKUP($A474,Registros!$B$2:$G$6000,6,0),IFERROR(INDEX(Winback!$C$2:$C$300,MATCH($A474,Winback!$K$2:$K$300,0)),""))</f>
        <v>Ines Lizbeth Trujillo</v>
      </c>
      <c r="S474" t="str">
        <f t="shared" si="38"/>
        <v>NP</v>
      </c>
      <c r="T474">
        <f t="shared" si="39"/>
        <v>1</v>
      </c>
    </row>
    <row r="475" spans="1:20" x14ac:dyDescent="0.35">
      <c r="A475" t="s">
        <v>2385</v>
      </c>
      <c r="B475" t="s">
        <v>2386</v>
      </c>
      <c r="C475" t="s">
        <v>2387</v>
      </c>
      <c r="D475" t="s">
        <v>742</v>
      </c>
      <c r="E475">
        <f>IF(COUNTIFS(Registros!$A$2:$A$6000,"NP",Registros!$B$2:$B$6000,$A475)&gt;0,1,0)</f>
        <v>1</v>
      </c>
      <c r="F475">
        <f>IF($E475=1,SUMIFS(Registros!$F$2:$F$6000,Registros!$A$2:$A$6000,"NP",Registros!$B$2:$B$6000,$A475),0)</f>
        <v>34</v>
      </c>
      <c r="G475">
        <f>IF(COUNTIFS(Registros!$A$2:$A$6000,"MOV",Registros!$B$2:$B$6000,$A475)&gt;0,1,0)</f>
        <v>0</v>
      </c>
      <c r="H475">
        <f>IF($G475=1,SUMIFS(Registros!$F$2:$F$6000,Registros!$A$2:$A$6000,"MOV",Registros!$B$2:$B$6000,$A475),0)</f>
        <v>0</v>
      </c>
      <c r="I475">
        <f>IF(COUNTIFS(Registros!$A$2:$A$6000,"CS",Registros!$B$2:$B$6000,$A475)&gt;0,1,0)</f>
        <v>0</v>
      </c>
      <c r="J475">
        <f>IF($I475=1,SUMIFS(Registros!$I$2:$I$6000,Registros!$A$2:$A$6000,"CS",Registros!$B$2:$B$6000,$A475),0)</f>
        <v>0</v>
      </c>
      <c r="K475">
        <f>IF(COUNTIFS(Winback!$K$2:$K$300,$A475)&gt;0,1,0)</f>
        <v>0</v>
      </c>
      <c r="L475">
        <f>IF(AND($K475=1,LEFT($A475,3)="WB-"),SUMIFS(Winback!$D$2:$D$300,Winback!$K$2:$K$300,$A475),0)</f>
        <v>0</v>
      </c>
      <c r="M475">
        <f>IF(OR($E475=1,$G475=1,SUMIFS(Registros!$J$2:$J$6000,Registros!$B$2:$B$6000,$A475)&gt;0),1,0)</f>
        <v>1</v>
      </c>
      <c r="N475">
        <f>IF($J475&gt;0,1,IF(COUNTIFS(Registros!$A$2:$A$6000,"CS",Registros!$B$2:$B$6000,$A475,Registros!$K$2:$K$6000,"&lt;&gt;")&gt;0,1,0))</f>
        <v>0</v>
      </c>
      <c r="O475" t="str">
        <f t="shared" si="35"/>
        <v>SOLO MÓVIL</v>
      </c>
      <c r="P475" t="str">
        <f t="shared" si="36"/>
        <v>Ofrecer fijo + internet (FLBBTV)</v>
      </c>
      <c r="Q475">
        <f t="shared" si="37"/>
        <v>34</v>
      </c>
      <c r="R475" t="str">
        <f>IFERROR(VLOOKUP($A475,Registros!$B$2:$G$6000,6,0),IFERROR(INDEX(Winback!$C$2:$C$300,MATCH($A475,Winback!$K$2:$K$300,0)),""))</f>
        <v>Alejandra Mabel Hawkins</v>
      </c>
      <c r="S475" t="str">
        <f t="shared" si="38"/>
        <v>NP</v>
      </c>
      <c r="T475">
        <f t="shared" si="39"/>
        <v>1</v>
      </c>
    </row>
    <row r="476" spans="1:20" x14ac:dyDescent="0.35">
      <c r="A476" t="s">
        <v>2389</v>
      </c>
      <c r="B476" t="s">
        <v>2390</v>
      </c>
      <c r="C476" t="s">
        <v>2391</v>
      </c>
      <c r="D476" t="s">
        <v>2392</v>
      </c>
      <c r="E476">
        <f>IF(COUNTIFS(Registros!$A$2:$A$6000,"NP",Registros!$B$2:$B$6000,$A476)&gt;0,1,0)</f>
        <v>1</v>
      </c>
      <c r="F476">
        <f>IF($E476=1,SUMIFS(Registros!$F$2:$F$6000,Registros!$A$2:$A$6000,"NP",Registros!$B$2:$B$6000,$A476),0)</f>
        <v>22.74</v>
      </c>
      <c r="G476">
        <f>IF(COUNTIFS(Registros!$A$2:$A$6000,"MOV",Registros!$B$2:$B$6000,$A476)&gt;0,1,0)</f>
        <v>0</v>
      </c>
      <c r="H476">
        <f>IF($G476=1,SUMIFS(Registros!$F$2:$F$6000,Registros!$A$2:$A$6000,"MOV",Registros!$B$2:$B$6000,$A476),0)</f>
        <v>0</v>
      </c>
      <c r="I476">
        <f>IF(COUNTIFS(Registros!$A$2:$A$6000,"CS",Registros!$B$2:$B$6000,$A476)&gt;0,1,0)</f>
        <v>0</v>
      </c>
      <c r="J476">
        <f>IF($I476=1,SUMIFS(Registros!$I$2:$I$6000,Registros!$A$2:$A$6000,"CS",Registros!$B$2:$B$6000,$A476),0)</f>
        <v>0</v>
      </c>
      <c r="K476">
        <f>IF(COUNTIFS(Winback!$K$2:$K$300,$A476)&gt;0,1,0)</f>
        <v>0</v>
      </c>
      <c r="L476">
        <f>IF(AND($K476=1,LEFT($A476,3)="WB-"),SUMIFS(Winback!$D$2:$D$300,Winback!$K$2:$K$300,$A476),0)</f>
        <v>0</v>
      </c>
      <c r="M476">
        <f>IF(OR($E476=1,$G476=1,SUMIFS(Registros!$J$2:$J$6000,Registros!$B$2:$B$6000,$A476)&gt;0),1,0)</f>
        <v>1</v>
      </c>
      <c r="N476">
        <f>IF($J476&gt;0,1,IF(COUNTIFS(Registros!$A$2:$A$6000,"CS",Registros!$B$2:$B$6000,$A476,Registros!$K$2:$K$6000,"&lt;&gt;")&gt;0,1,0))</f>
        <v>0</v>
      </c>
      <c r="O476" t="str">
        <f t="shared" si="35"/>
        <v>SOLO MÓVIL</v>
      </c>
      <c r="P476" t="str">
        <f t="shared" si="36"/>
        <v>Ofrecer fijo + internet (FLBBTV)</v>
      </c>
      <c r="Q476">
        <f t="shared" si="37"/>
        <v>22.74</v>
      </c>
      <c r="R476" t="str">
        <f>IFERROR(VLOOKUP($A476,Registros!$B$2:$G$6000,6,0),IFERROR(INDEX(Winback!$C$2:$C$300,MATCH($A476,Winback!$K$2:$K$300,0)),""))</f>
        <v>Maria Fernanda</v>
      </c>
      <c r="S476" t="str">
        <f t="shared" si="38"/>
        <v>NP</v>
      </c>
      <c r="T476">
        <f t="shared" si="39"/>
        <v>1</v>
      </c>
    </row>
    <row r="477" spans="1:20" x14ac:dyDescent="0.35">
      <c r="A477" t="s">
        <v>2394</v>
      </c>
      <c r="B477" t="s">
        <v>2395</v>
      </c>
      <c r="C477" t="s">
        <v>2396</v>
      </c>
      <c r="D477" t="s">
        <v>2397</v>
      </c>
      <c r="E477">
        <f>IF(COUNTIFS(Registros!$A$2:$A$6000,"NP",Registros!$B$2:$B$6000,$A477)&gt;0,1,0)</f>
        <v>1</v>
      </c>
      <c r="F477">
        <f>IF($E477=1,SUMIFS(Registros!$F$2:$F$6000,Registros!$A$2:$A$6000,"NP",Registros!$B$2:$B$6000,$A477),0)</f>
        <v>91.25</v>
      </c>
      <c r="G477">
        <f>IF(COUNTIFS(Registros!$A$2:$A$6000,"MOV",Registros!$B$2:$B$6000,$A477)&gt;0,1,0)</f>
        <v>0</v>
      </c>
      <c r="H477">
        <f>IF($G477=1,SUMIFS(Registros!$F$2:$F$6000,Registros!$A$2:$A$6000,"MOV",Registros!$B$2:$B$6000,$A477),0)</f>
        <v>0</v>
      </c>
      <c r="I477">
        <f>IF(COUNTIFS(Registros!$A$2:$A$6000,"CS",Registros!$B$2:$B$6000,$A477)&gt;0,1,0)</f>
        <v>0</v>
      </c>
      <c r="J477">
        <f>IF($I477=1,SUMIFS(Registros!$I$2:$I$6000,Registros!$A$2:$A$6000,"CS",Registros!$B$2:$B$6000,$A477),0)</f>
        <v>0</v>
      </c>
      <c r="K477">
        <f>IF(COUNTIFS(Winback!$K$2:$K$300,$A477)&gt;0,1,0)</f>
        <v>0</v>
      </c>
      <c r="L477">
        <f>IF(AND($K477=1,LEFT($A477,3)="WB-"),SUMIFS(Winback!$D$2:$D$300,Winback!$K$2:$K$300,$A477),0)</f>
        <v>0</v>
      </c>
      <c r="M477">
        <f>IF(OR($E477=1,$G477=1,SUMIFS(Registros!$J$2:$J$6000,Registros!$B$2:$B$6000,$A477)&gt;0),1,0)</f>
        <v>1</v>
      </c>
      <c r="N477">
        <f>IF($J477&gt;0,1,IF(COUNTIFS(Registros!$A$2:$A$6000,"CS",Registros!$B$2:$B$6000,$A477,Registros!$K$2:$K$6000,"&lt;&gt;")&gt;0,1,0))</f>
        <v>0</v>
      </c>
      <c r="O477" t="str">
        <f t="shared" si="35"/>
        <v>SOLO MÓVIL</v>
      </c>
      <c r="P477" t="str">
        <f t="shared" si="36"/>
        <v>Ofrecer fijo + internet (FLBBTV)</v>
      </c>
      <c r="Q477">
        <f t="shared" si="37"/>
        <v>91.25</v>
      </c>
      <c r="R477" t="str">
        <f>IFERROR(VLOOKUP($A477,Registros!$B$2:$G$6000,6,0),IFERROR(INDEX(Winback!$C$2:$C$300,MATCH($A477,Winback!$K$2:$K$300,0)),""))</f>
        <v>Yarelis Tulloch</v>
      </c>
      <c r="S477" t="str">
        <f t="shared" si="38"/>
        <v>NP</v>
      </c>
      <c r="T477">
        <f t="shared" si="39"/>
        <v>1</v>
      </c>
    </row>
    <row r="478" spans="1:20" x14ac:dyDescent="0.35">
      <c r="A478" t="s">
        <v>2399</v>
      </c>
      <c r="B478" t="s">
        <v>2400</v>
      </c>
      <c r="C478" t="s">
        <v>2401</v>
      </c>
      <c r="D478" t="s">
        <v>2401</v>
      </c>
      <c r="E478">
        <f>IF(COUNTIFS(Registros!$A$2:$A$6000,"NP",Registros!$B$2:$B$6000,$A478)&gt;0,1,0)</f>
        <v>1</v>
      </c>
      <c r="F478">
        <f>IF($E478=1,SUMIFS(Registros!$F$2:$F$6000,Registros!$A$2:$A$6000,"NP",Registros!$B$2:$B$6000,$A478),0)</f>
        <v>236.58</v>
      </c>
      <c r="G478">
        <f>IF(COUNTIFS(Registros!$A$2:$A$6000,"MOV",Registros!$B$2:$B$6000,$A478)&gt;0,1,0)</f>
        <v>0</v>
      </c>
      <c r="H478">
        <f>IF($G478=1,SUMIFS(Registros!$F$2:$F$6000,Registros!$A$2:$A$6000,"MOV",Registros!$B$2:$B$6000,$A478),0)</f>
        <v>0</v>
      </c>
      <c r="I478">
        <f>IF(COUNTIFS(Registros!$A$2:$A$6000,"CS",Registros!$B$2:$B$6000,$A478)&gt;0,1,0)</f>
        <v>0</v>
      </c>
      <c r="J478">
        <f>IF($I478=1,SUMIFS(Registros!$I$2:$I$6000,Registros!$A$2:$A$6000,"CS",Registros!$B$2:$B$6000,$A478),0)</f>
        <v>0</v>
      </c>
      <c r="K478">
        <f>IF(COUNTIFS(Winback!$K$2:$K$300,$A478)&gt;0,1,0)</f>
        <v>0</v>
      </c>
      <c r="L478">
        <f>IF(AND($K478=1,LEFT($A478,3)="WB-"),SUMIFS(Winback!$D$2:$D$300,Winback!$K$2:$K$300,$A478),0)</f>
        <v>0</v>
      </c>
      <c r="M478">
        <f>IF(OR($E478=1,$G478=1,SUMIFS(Registros!$J$2:$J$6000,Registros!$B$2:$B$6000,$A478)&gt;0),1,0)</f>
        <v>1</v>
      </c>
      <c r="N478">
        <f>IF($J478&gt;0,1,IF(COUNTIFS(Registros!$A$2:$A$6000,"CS",Registros!$B$2:$B$6000,$A478,Registros!$K$2:$K$6000,"&lt;&gt;")&gt;0,1,0))</f>
        <v>0</v>
      </c>
      <c r="O478" t="str">
        <f t="shared" si="35"/>
        <v>SOLO MÓVIL</v>
      </c>
      <c r="P478" t="str">
        <f t="shared" si="36"/>
        <v>Ofrecer fijo + internet (FLBBTV)</v>
      </c>
      <c r="Q478">
        <f t="shared" si="37"/>
        <v>236.58</v>
      </c>
      <c r="R478" t="str">
        <f>IFERROR(VLOOKUP($A478,Registros!$B$2:$G$6000,6,0),IFERROR(INDEX(Winback!$C$2:$C$300,MATCH($A478,Winback!$K$2:$K$300,0)),""))</f>
        <v>Abril Aparicio</v>
      </c>
      <c r="S478" t="str">
        <f t="shared" si="38"/>
        <v>NP</v>
      </c>
      <c r="T478">
        <f t="shared" si="39"/>
        <v>1</v>
      </c>
    </row>
    <row r="479" spans="1:20" x14ac:dyDescent="0.35">
      <c r="A479" t="s">
        <v>2403</v>
      </c>
      <c r="B479" t="s">
        <v>2404</v>
      </c>
      <c r="C479" t="s">
        <v>2405</v>
      </c>
      <c r="D479" t="s">
        <v>2406</v>
      </c>
      <c r="E479">
        <f>IF(COUNTIFS(Registros!$A$2:$A$6000,"NP",Registros!$B$2:$B$6000,$A479)&gt;0,1,0)</f>
        <v>1</v>
      </c>
      <c r="F479">
        <f>IF($E479=1,SUMIFS(Registros!$F$2:$F$6000,Registros!$A$2:$A$6000,"NP",Registros!$B$2:$B$6000,$A479),0)</f>
        <v>42</v>
      </c>
      <c r="G479">
        <f>IF(COUNTIFS(Registros!$A$2:$A$6000,"MOV",Registros!$B$2:$B$6000,$A479)&gt;0,1,0)</f>
        <v>0</v>
      </c>
      <c r="H479">
        <f>IF($G479=1,SUMIFS(Registros!$F$2:$F$6000,Registros!$A$2:$A$6000,"MOV",Registros!$B$2:$B$6000,$A479),0)</f>
        <v>0</v>
      </c>
      <c r="I479">
        <f>IF(COUNTIFS(Registros!$A$2:$A$6000,"CS",Registros!$B$2:$B$6000,$A479)&gt;0,1,0)</f>
        <v>0</v>
      </c>
      <c r="J479">
        <f>IF($I479=1,SUMIFS(Registros!$I$2:$I$6000,Registros!$A$2:$A$6000,"CS",Registros!$B$2:$B$6000,$A479),0)</f>
        <v>0</v>
      </c>
      <c r="K479">
        <f>IF(COUNTIFS(Winback!$K$2:$K$300,$A479)&gt;0,1,0)</f>
        <v>0</v>
      </c>
      <c r="L479">
        <f>IF(AND($K479=1,LEFT($A479,3)="WB-"),SUMIFS(Winback!$D$2:$D$300,Winback!$K$2:$K$300,$A479),0)</f>
        <v>0</v>
      </c>
      <c r="M479">
        <f>IF(OR($E479=1,$G479=1,SUMIFS(Registros!$J$2:$J$6000,Registros!$B$2:$B$6000,$A479)&gt;0),1,0)</f>
        <v>1</v>
      </c>
      <c r="N479">
        <f>IF($J479&gt;0,1,IF(COUNTIFS(Registros!$A$2:$A$6000,"CS",Registros!$B$2:$B$6000,$A479,Registros!$K$2:$K$6000,"&lt;&gt;")&gt;0,1,0))</f>
        <v>0</v>
      </c>
      <c r="O479" t="str">
        <f t="shared" si="35"/>
        <v>SOLO MÓVIL</v>
      </c>
      <c r="P479" t="str">
        <f t="shared" si="36"/>
        <v>Ofrecer fijo + internet (FLBBTV)</v>
      </c>
      <c r="Q479">
        <f t="shared" si="37"/>
        <v>42</v>
      </c>
      <c r="R479" t="str">
        <f>IFERROR(VLOOKUP($A479,Registros!$B$2:$G$6000,6,0),IFERROR(INDEX(Winback!$C$2:$C$300,MATCH($A479,Winback!$K$2:$K$300,0)),""))</f>
        <v>Yariela Galarce</v>
      </c>
      <c r="S479" t="str">
        <f t="shared" si="38"/>
        <v>NP</v>
      </c>
      <c r="T479">
        <f t="shared" si="39"/>
        <v>1</v>
      </c>
    </row>
    <row r="480" spans="1:20" x14ac:dyDescent="0.35">
      <c r="A480" t="s">
        <v>2408</v>
      </c>
      <c r="B480" t="s">
        <v>2409</v>
      </c>
      <c r="C480" t="s">
        <v>2410</v>
      </c>
      <c r="D480" t="s">
        <v>2411</v>
      </c>
      <c r="E480">
        <f>IF(COUNTIFS(Registros!$A$2:$A$6000,"NP",Registros!$B$2:$B$6000,$A480)&gt;0,1,0)</f>
        <v>1</v>
      </c>
      <c r="F480">
        <f>IF($E480=1,SUMIFS(Registros!$F$2:$F$6000,Registros!$A$2:$A$6000,"NP",Registros!$B$2:$B$6000,$A480),0)</f>
        <v>104</v>
      </c>
      <c r="G480">
        <f>IF(COUNTIFS(Registros!$A$2:$A$6000,"MOV",Registros!$B$2:$B$6000,$A480)&gt;0,1,0)</f>
        <v>0</v>
      </c>
      <c r="H480">
        <f>IF($G480=1,SUMIFS(Registros!$F$2:$F$6000,Registros!$A$2:$A$6000,"MOV",Registros!$B$2:$B$6000,$A480),0)</f>
        <v>0</v>
      </c>
      <c r="I480">
        <f>IF(COUNTIFS(Registros!$A$2:$A$6000,"CS",Registros!$B$2:$B$6000,$A480)&gt;0,1,0)</f>
        <v>0</v>
      </c>
      <c r="J480">
        <f>IF($I480=1,SUMIFS(Registros!$I$2:$I$6000,Registros!$A$2:$A$6000,"CS",Registros!$B$2:$B$6000,$A480),0)</f>
        <v>0</v>
      </c>
      <c r="K480">
        <f>IF(COUNTIFS(Winback!$K$2:$K$300,$A480)&gt;0,1,0)</f>
        <v>0</v>
      </c>
      <c r="L480">
        <f>IF(AND($K480=1,LEFT($A480,3)="WB-"),SUMIFS(Winback!$D$2:$D$300,Winback!$K$2:$K$300,$A480),0)</f>
        <v>0</v>
      </c>
      <c r="M480">
        <f>IF(OR($E480=1,$G480=1,SUMIFS(Registros!$J$2:$J$6000,Registros!$B$2:$B$6000,$A480)&gt;0),1,0)</f>
        <v>1</v>
      </c>
      <c r="N480">
        <f>IF($J480&gt;0,1,IF(COUNTIFS(Registros!$A$2:$A$6000,"CS",Registros!$B$2:$B$6000,$A480,Registros!$K$2:$K$6000,"&lt;&gt;")&gt;0,1,0))</f>
        <v>0</v>
      </c>
      <c r="O480" t="str">
        <f t="shared" si="35"/>
        <v>SOLO MÓVIL</v>
      </c>
      <c r="P480" t="str">
        <f t="shared" si="36"/>
        <v>Ofrecer fijo + internet (FLBBTV)</v>
      </c>
      <c r="Q480">
        <f t="shared" si="37"/>
        <v>104</v>
      </c>
      <c r="R480" t="str">
        <f>IFERROR(VLOOKUP($A480,Registros!$B$2:$G$6000,6,0),IFERROR(INDEX(Winback!$C$2:$C$300,MATCH($A480,Winback!$K$2:$K$300,0)),""))</f>
        <v>Nailyn Martinez</v>
      </c>
      <c r="S480" t="str">
        <f t="shared" si="38"/>
        <v>NP</v>
      </c>
      <c r="T480">
        <f t="shared" si="39"/>
        <v>1</v>
      </c>
    </row>
    <row r="481" spans="1:20" x14ac:dyDescent="0.35">
      <c r="A481" t="s">
        <v>2413</v>
      </c>
      <c r="B481" t="s">
        <v>2414</v>
      </c>
      <c r="C481" t="s">
        <v>2415</v>
      </c>
      <c r="D481" t="s">
        <v>2416</v>
      </c>
      <c r="E481">
        <f>IF(COUNTIFS(Registros!$A$2:$A$6000,"NP",Registros!$B$2:$B$6000,$A481)&gt;0,1,0)</f>
        <v>1</v>
      </c>
      <c r="F481">
        <f>IF($E481=1,SUMIFS(Registros!$F$2:$F$6000,Registros!$A$2:$A$6000,"NP",Registros!$B$2:$B$6000,$A481),0)</f>
        <v>75.75</v>
      </c>
      <c r="G481">
        <f>IF(COUNTIFS(Registros!$A$2:$A$6000,"MOV",Registros!$B$2:$B$6000,$A481)&gt;0,1,0)</f>
        <v>0</v>
      </c>
      <c r="H481">
        <f>IF($G481=1,SUMIFS(Registros!$F$2:$F$6000,Registros!$A$2:$A$6000,"MOV",Registros!$B$2:$B$6000,$A481),0)</f>
        <v>0</v>
      </c>
      <c r="I481">
        <f>IF(COUNTIFS(Registros!$A$2:$A$6000,"CS",Registros!$B$2:$B$6000,$A481)&gt;0,1,0)</f>
        <v>0</v>
      </c>
      <c r="J481">
        <f>IF($I481=1,SUMIFS(Registros!$I$2:$I$6000,Registros!$A$2:$A$6000,"CS",Registros!$B$2:$B$6000,$A481),0)</f>
        <v>0</v>
      </c>
      <c r="K481">
        <f>IF(COUNTIFS(Winback!$K$2:$K$300,$A481)&gt;0,1,0)</f>
        <v>0</v>
      </c>
      <c r="L481">
        <f>IF(AND($K481=1,LEFT($A481,3)="WB-"),SUMIFS(Winback!$D$2:$D$300,Winback!$K$2:$K$300,$A481),0)</f>
        <v>0</v>
      </c>
      <c r="M481">
        <f>IF(OR($E481=1,$G481=1,SUMIFS(Registros!$J$2:$J$6000,Registros!$B$2:$B$6000,$A481)&gt;0),1,0)</f>
        <v>1</v>
      </c>
      <c r="N481">
        <f>IF($J481&gt;0,1,IF(COUNTIFS(Registros!$A$2:$A$6000,"CS",Registros!$B$2:$B$6000,$A481,Registros!$K$2:$K$6000,"&lt;&gt;")&gt;0,1,0))</f>
        <v>0</v>
      </c>
      <c r="O481" t="str">
        <f t="shared" si="35"/>
        <v>SOLO MÓVIL</v>
      </c>
      <c r="P481" t="str">
        <f t="shared" si="36"/>
        <v>Ofrecer fijo + internet (FLBBTV)</v>
      </c>
      <c r="Q481">
        <f t="shared" si="37"/>
        <v>75.75</v>
      </c>
      <c r="R481" t="str">
        <f>IFERROR(VLOOKUP($A481,Registros!$B$2:$G$6000,6,0),IFERROR(INDEX(Winback!$C$2:$C$300,MATCH($A481,Winback!$K$2:$K$300,0)),""))</f>
        <v>Yamali Rodriguez</v>
      </c>
      <c r="S481" t="str">
        <f t="shared" si="38"/>
        <v>NP</v>
      </c>
      <c r="T481">
        <f t="shared" si="39"/>
        <v>1</v>
      </c>
    </row>
    <row r="482" spans="1:20" x14ac:dyDescent="0.35">
      <c r="A482" t="s">
        <v>2418</v>
      </c>
      <c r="B482" t="s">
        <v>2419</v>
      </c>
      <c r="C482" t="s">
        <v>2420</v>
      </c>
      <c r="D482" t="s">
        <v>2421</v>
      </c>
      <c r="E482">
        <f>IF(COUNTIFS(Registros!$A$2:$A$6000,"NP",Registros!$B$2:$B$6000,$A482)&gt;0,1,0)</f>
        <v>1</v>
      </c>
      <c r="F482">
        <f>IF($E482=1,SUMIFS(Registros!$F$2:$F$6000,Registros!$A$2:$A$6000,"NP",Registros!$B$2:$B$6000,$A482),0)</f>
        <v>162.49</v>
      </c>
      <c r="G482">
        <f>IF(COUNTIFS(Registros!$A$2:$A$6000,"MOV",Registros!$B$2:$B$6000,$A482)&gt;0,1,0)</f>
        <v>0</v>
      </c>
      <c r="H482">
        <f>IF($G482=1,SUMIFS(Registros!$F$2:$F$6000,Registros!$A$2:$A$6000,"MOV",Registros!$B$2:$B$6000,$A482),0)</f>
        <v>0</v>
      </c>
      <c r="I482">
        <f>IF(COUNTIFS(Registros!$A$2:$A$6000,"CS",Registros!$B$2:$B$6000,$A482)&gt;0,1,0)</f>
        <v>0</v>
      </c>
      <c r="J482">
        <f>IF($I482=1,SUMIFS(Registros!$I$2:$I$6000,Registros!$A$2:$A$6000,"CS",Registros!$B$2:$B$6000,$A482),0)</f>
        <v>0</v>
      </c>
      <c r="K482">
        <f>IF(COUNTIFS(Winback!$K$2:$K$300,$A482)&gt;0,1,0)</f>
        <v>0</v>
      </c>
      <c r="L482">
        <f>IF(AND($K482=1,LEFT($A482,3)="WB-"),SUMIFS(Winback!$D$2:$D$300,Winback!$K$2:$K$300,$A482),0)</f>
        <v>0</v>
      </c>
      <c r="M482">
        <f>IF(OR($E482=1,$G482=1,SUMIFS(Registros!$J$2:$J$6000,Registros!$B$2:$B$6000,$A482)&gt;0),1,0)</f>
        <v>1</v>
      </c>
      <c r="N482">
        <f>IF($J482&gt;0,1,IF(COUNTIFS(Registros!$A$2:$A$6000,"CS",Registros!$B$2:$B$6000,$A482,Registros!$K$2:$K$6000,"&lt;&gt;")&gt;0,1,0))</f>
        <v>0</v>
      </c>
      <c r="O482" t="str">
        <f t="shared" si="35"/>
        <v>SOLO MÓVIL</v>
      </c>
      <c r="P482" t="str">
        <f t="shared" si="36"/>
        <v>Ofrecer fijo + internet (FLBBTV)</v>
      </c>
      <c r="Q482">
        <f t="shared" si="37"/>
        <v>162.49</v>
      </c>
      <c r="R482" t="str">
        <f>IFERROR(VLOOKUP($A482,Registros!$B$2:$G$6000,6,0),IFERROR(INDEX(Winback!$C$2:$C$300,MATCH($A482,Winback!$K$2:$K$300,0)),""))</f>
        <v>Osiris Aguilar</v>
      </c>
      <c r="S482" t="str">
        <f t="shared" si="38"/>
        <v>NP</v>
      </c>
      <c r="T482">
        <f t="shared" si="39"/>
        <v>1</v>
      </c>
    </row>
    <row r="483" spans="1:20" x14ac:dyDescent="0.35">
      <c r="A483" t="s">
        <v>2423</v>
      </c>
      <c r="B483" t="s">
        <v>2424</v>
      </c>
      <c r="C483" t="s">
        <v>2425</v>
      </c>
      <c r="D483" t="s">
        <v>2426</v>
      </c>
      <c r="E483">
        <f>IF(COUNTIFS(Registros!$A$2:$A$6000,"NP",Registros!$B$2:$B$6000,$A483)&gt;0,1,0)</f>
        <v>1</v>
      </c>
      <c r="F483">
        <f>IF($E483=1,SUMIFS(Registros!$F$2:$F$6000,Registros!$A$2:$A$6000,"NP",Registros!$B$2:$B$6000,$A483),0)</f>
        <v>21.75</v>
      </c>
      <c r="G483">
        <f>IF(COUNTIFS(Registros!$A$2:$A$6000,"MOV",Registros!$B$2:$B$6000,$A483)&gt;0,1,0)</f>
        <v>0</v>
      </c>
      <c r="H483">
        <f>IF($G483=1,SUMIFS(Registros!$F$2:$F$6000,Registros!$A$2:$A$6000,"MOV",Registros!$B$2:$B$6000,$A483),0)</f>
        <v>0</v>
      </c>
      <c r="I483">
        <f>IF(COUNTIFS(Registros!$A$2:$A$6000,"CS",Registros!$B$2:$B$6000,$A483)&gt;0,1,0)</f>
        <v>0</v>
      </c>
      <c r="J483">
        <f>IF($I483=1,SUMIFS(Registros!$I$2:$I$6000,Registros!$A$2:$A$6000,"CS",Registros!$B$2:$B$6000,$A483),0)</f>
        <v>0</v>
      </c>
      <c r="K483">
        <f>IF(COUNTIFS(Winback!$K$2:$K$300,$A483)&gt;0,1,0)</f>
        <v>0</v>
      </c>
      <c r="L483">
        <f>IF(AND($K483=1,LEFT($A483,3)="WB-"),SUMIFS(Winback!$D$2:$D$300,Winback!$K$2:$K$300,$A483),0)</f>
        <v>0</v>
      </c>
      <c r="M483">
        <f>IF(OR($E483=1,$G483=1,SUMIFS(Registros!$J$2:$J$6000,Registros!$B$2:$B$6000,$A483)&gt;0),1,0)</f>
        <v>1</v>
      </c>
      <c r="N483">
        <f>IF($J483&gt;0,1,IF(COUNTIFS(Registros!$A$2:$A$6000,"CS",Registros!$B$2:$B$6000,$A483,Registros!$K$2:$K$6000,"&lt;&gt;")&gt;0,1,0))</f>
        <v>0</v>
      </c>
      <c r="O483" t="str">
        <f t="shared" si="35"/>
        <v>SOLO MÓVIL</v>
      </c>
      <c r="P483" t="str">
        <f t="shared" si="36"/>
        <v>Ofrecer fijo + internet (FLBBTV)</v>
      </c>
      <c r="Q483">
        <f t="shared" si="37"/>
        <v>21.75</v>
      </c>
      <c r="R483" t="str">
        <f>IFERROR(VLOOKUP($A483,Registros!$B$2:$G$6000,6,0),IFERROR(INDEX(Winback!$C$2:$C$300,MATCH($A483,Winback!$K$2:$K$300,0)),""))</f>
        <v>Karla Mc Intryre</v>
      </c>
      <c r="S483" t="str">
        <f t="shared" si="38"/>
        <v>NP</v>
      </c>
      <c r="T483">
        <f t="shared" si="39"/>
        <v>1</v>
      </c>
    </row>
    <row r="484" spans="1:20" x14ac:dyDescent="0.35">
      <c r="A484" t="s">
        <v>2428</v>
      </c>
      <c r="B484" t="s">
        <v>2429</v>
      </c>
      <c r="C484" t="s">
        <v>2430</v>
      </c>
      <c r="D484" t="s">
        <v>2431</v>
      </c>
      <c r="E484">
        <f>IF(COUNTIFS(Registros!$A$2:$A$6000,"NP",Registros!$B$2:$B$6000,$A484)&gt;0,1,0)</f>
        <v>1</v>
      </c>
      <c r="F484">
        <f>IF($E484=1,SUMIFS(Registros!$F$2:$F$6000,Registros!$A$2:$A$6000,"NP",Registros!$B$2:$B$6000,$A484),0)</f>
        <v>15</v>
      </c>
      <c r="G484">
        <f>IF(COUNTIFS(Registros!$A$2:$A$6000,"MOV",Registros!$B$2:$B$6000,$A484)&gt;0,1,0)</f>
        <v>0</v>
      </c>
      <c r="H484">
        <f>IF($G484=1,SUMIFS(Registros!$F$2:$F$6000,Registros!$A$2:$A$6000,"MOV",Registros!$B$2:$B$6000,$A484),0)</f>
        <v>0</v>
      </c>
      <c r="I484">
        <f>IF(COUNTIFS(Registros!$A$2:$A$6000,"CS",Registros!$B$2:$B$6000,$A484)&gt;0,1,0)</f>
        <v>0</v>
      </c>
      <c r="J484">
        <f>IF($I484=1,SUMIFS(Registros!$I$2:$I$6000,Registros!$A$2:$A$6000,"CS",Registros!$B$2:$B$6000,$A484),0)</f>
        <v>0</v>
      </c>
      <c r="K484">
        <f>IF(COUNTIFS(Winback!$K$2:$K$300,$A484)&gt;0,1,0)</f>
        <v>0</v>
      </c>
      <c r="L484">
        <f>IF(AND($K484=1,LEFT($A484,3)="WB-"),SUMIFS(Winback!$D$2:$D$300,Winback!$K$2:$K$300,$A484),0)</f>
        <v>0</v>
      </c>
      <c r="M484">
        <f>IF(OR($E484=1,$G484=1,SUMIFS(Registros!$J$2:$J$6000,Registros!$B$2:$B$6000,$A484)&gt;0),1,0)</f>
        <v>1</v>
      </c>
      <c r="N484">
        <f>IF($J484&gt;0,1,IF(COUNTIFS(Registros!$A$2:$A$6000,"CS",Registros!$B$2:$B$6000,$A484,Registros!$K$2:$K$6000,"&lt;&gt;")&gt;0,1,0))</f>
        <v>0</v>
      </c>
      <c r="O484" t="str">
        <f t="shared" si="35"/>
        <v>SOLO MÓVIL</v>
      </c>
      <c r="P484" t="str">
        <f t="shared" si="36"/>
        <v>Ofrecer fijo + internet (FLBBTV)</v>
      </c>
      <c r="Q484">
        <f t="shared" si="37"/>
        <v>15</v>
      </c>
      <c r="R484" t="str">
        <f>IFERROR(VLOOKUP($A484,Registros!$B$2:$G$6000,6,0),IFERROR(INDEX(Winback!$C$2:$C$300,MATCH($A484,Winback!$K$2:$K$300,0)),""))</f>
        <v>Michelle Zambrano</v>
      </c>
      <c r="S484" t="str">
        <f t="shared" si="38"/>
        <v>NP</v>
      </c>
      <c r="T484">
        <f t="shared" si="39"/>
        <v>1</v>
      </c>
    </row>
    <row r="485" spans="1:20" x14ac:dyDescent="0.35">
      <c r="A485" t="s">
        <v>2433</v>
      </c>
      <c r="B485" t="s">
        <v>2434</v>
      </c>
      <c r="C485" t="s">
        <v>2435</v>
      </c>
      <c r="D485" t="s">
        <v>2436</v>
      </c>
      <c r="E485">
        <f>IF(COUNTIFS(Registros!$A$2:$A$6000,"NP",Registros!$B$2:$B$6000,$A485)&gt;0,1,0)</f>
        <v>1</v>
      </c>
      <c r="F485">
        <f>IF($E485=1,SUMIFS(Registros!$F$2:$F$6000,Registros!$A$2:$A$6000,"NP",Registros!$B$2:$B$6000,$A485),0)</f>
        <v>131</v>
      </c>
      <c r="G485">
        <f>IF(COUNTIFS(Registros!$A$2:$A$6000,"MOV",Registros!$B$2:$B$6000,$A485)&gt;0,1,0)</f>
        <v>0</v>
      </c>
      <c r="H485">
        <f>IF($G485=1,SUMIFS(Registros!$F$2:$F$6000,Registros!$A$2:$A$6000,"MOV",Registros!$B$2:$B$6000,$A485),0)</f>
        <v>0</v>
      </c>
      <c r="I485">
        <f>IF(COUNTIFS(Registros!$A$2:$A$6000,"CS",Registros!$B$2:$B$6000,$A485)&gt;0,1,0)</f>
        <v>0</v>
      </c>
      <c r="J485">
        <f>IF($I485=1,SUMIFS(Registros!$I$2:$I$6000,Registros!$A$2:$A$6000,"CS",Registros!$B$2:$B$6000,$A485),0)</f>
        <v>0</v>
      </c>
      <c r="K485">
        <f>IF(COUNTIFS(Winback!$K$2:$K$300,$A485)&gt;0,1,0)</f>
        <v>0</v>
      </c>
      <c r="L485">
        <f>IF(AND($K485=1,LEFT($A485,3)="WB-"),SUMIFS(Winback!$D$2:$D$300,Winback!$K$2:$K$300,$A485),0)</f>
        <v>0</v>
      </c>
      <c r="M485">
        <f>IF(OR($E485=1,$G485=1,SUMIFS(Registros!$J$2:$J$6000,Registros!$B$2:$B$6000,$A485)&gt;0),1,0)</f>
        <v>1</v>
      </c>
      <c r="N485">
        <f>IF($J485&gt;0,1,IF(COUNTIFS(Registros!$A$2:$A$6000,"CS",Registros!$B$2:$B$6000,$A485,Registros!$K$2:$K$6000,"&lt;&gt;")&gt;0,1,0))</f>
        <v>0</v>
      </c>
      <c r="O485" t="str">
        <f t="shared" si="35"/>
        <v>SOLO MÓVIL</v>
      </c>
      <c r="P485" t="str">
        <f t="shared" si="36"/>
        <v>Ofrecer fijo + internet (FLBBTV)</v>
      </c>
      <c r="Q485">
        <f t="shared" si="37"/>
        <v>131</v>
      </c>
      <c r="R485" t="str">
        <f>IFERROR(VLOOKUP($A485,Registros!$B$2:$G$6000,6,0),IFERROR(INDEX(Winback!$C$2:$C$300,MATCH($A485,Winback!$K$2:$K$300,0)),""))</f>
        <v>Ines Lizbeth Trujillo</v>
      </c>
      <c r="S485" t="str">
        <f t="shared" si="38"/>
        <v>NP</v>
      </c>
      <c r="T485">
        <f t="shared" si="39"/>
        <v>1</v>
      </c>
    </row>
    <row r="486" spans="1:20" x14ac:dyDescent="0.35">
      <c r="A486" t="s">
        <v>2438</v>
      </c>
      <c r="B486" t="s">
        <v>2439</v>
      </c>
      <c r="C486" t="s">
        <v>2440</v>
      </c>
      <c r="D486" t="s">
        <v>2441</v>
      </c>
      <c r="E486">
        <f>IF(COUNTIFS(Registros!$A$2:$A$6000,"NP",Registros!$B$2:$B$6000,$A486)&gt;0,1,0)</f>
        <v>1</v>
      </c>
      <c r="F486">
        <f>IF($E486=1,SUMIFS(Registros!$F$2:$F$6000,Registros!$A$2:$A$6000,"NP",Registros!$B$2:$B$6000,$A486),0)</f>
        <v>42</v>
      </c>
      <c r="G486">
        <f>IF(COUNTIFS(Registros!$A$2:$A$6000,"MOV",Registros!$B$2:$B$6000,$A486)&gt;0,1,0)</f>
        <v>0</v>
      </c>
      <c r="H486">
        <f>IF($G486=1,SUMIFS(Registros!$F$2:$F$6000,Registros!$A$2:$A$6000,"MOV",Registros!$B$2:$B$6000,$A486),0)</f>
        <v>0</v>
      </c>
      <c r="I486">
        <f>IF(COUNTIFS(Registros!$A$2:$A$6000,"CS",Registros!$B$2:$B$6000,$A486)&gt;0,1,0)</f>
        <v>0</v>
      </c>
      <c r="J486">
        <f>IF($I486=1,SUMIFS(Registros!$I$2:$I$6000,Registros!$A$2:$A$6000,"CS",Registros!$B$2:$B$6000,$A486),0)</f>
        <v>0</v>
      </c>
      <c r="K486">
        <f>IF(COUNTIFS(Winback!$K$2:$K$300,$A486)&gt;0,1,0)</f>
        <v>0</v>
      </c>
      <c r="L486">
        <f>IF(AND($K486=1,LEFT($A486,3)="WB-"),SUMIFS(Winback!$D$2:$D$300,Winback!$K$2:$K$300,$A486),0)</f>
        <v>0</v>
      </c>
      <c r="M486">
        <f>IF(OR($E486=1,$G486=1,SUMIFS(Registros!$J$2:$J$6000,Registros!$B$2:$B$6000,$A486)&gt;0),1,0)</f>
        <v>1</v>
      </c>
      <c r="N486">
        <f>IF($J486&gt;0,1,IF(COUNTIFS(Registros!$A$2:$A$6000,"CS",Registros!$B$2:$B$6000,$A486,Registros!$K$2:$K$6000,"&lt;&gt;")&gt;0,1,0))</f>
        <v>0</v>
      </c>
      <c r="O486" t="str">
        <f t="shared" si="35"/>
        <v>SOLO MÓVIL</v>
      </c>
      <c r="P486" t="str">
        <f t="shared" si="36"/>
        <v>Ofrecer fijo + internet (FLBBTV)</v>
      </c>
      <c r="Q486">
        <f t="shared" si="37"/>
        <v>42</v>
      </c>
      <c r="R486" t="str">
        <f>IFERROR(VLOOKUP($A486,Registros!$B$2:$G$6000,6,0),IFERROR(INDEX(Winback!$C$2:$C$300,MATCH($A486,Winback!$K$2:$K$300,0)),""))</f>
        <v>Alejandra Mabel Hawkins</v>
      </c>
      <c r="S486" t="str">
        <f t="shared" si="38"/>
        <v>NP</v>
      </c>
      <c r="T486">
        <f t="shared" si="39"/>
        <v>1</v>
      </c>
    </row>
    <row r="487" spans="1:20" x14ac:dyDescent="0.35">
      <c r="A487" t="s">
        <v>2443</v>
      </c>
      <c r="B487" t="s">
        <v>2444</v>
      </c>
      <c r="C487" t="s">
        <v>2445</v>
      </c>
      <c r="D487" t="s">
        <v>2446</v>
      </c>
      <c r="E487">
        <f>IF(COUNTIFS(Registros!$A$2:$A$6000,"NP",Registros!$B$2:$B$6000,$A487)&gt;0,1,0)</f>
        <v>1</v>
      </c>
      <c r="F487">
        <f>IF($E487=1,SUMIFS(Registros!$F$2:$F$6000,Registros!$A$2:$A$6000,"NP",Registros!$B$2:$B$6000,$A487),0)</f>
        <v>26.75</v>
      </c>
      <c r="G487">
        <f>IF(COUNTIFS(Registros!$A$2:$A$6000,"MOV",Registros!$B$2:$B$6000,$A487)&gt;0,1,0)</f>
        <v>0</v>
      </c>
      <c r="H487">
        <f>IF($G487=1,SUMIFS(Registros!$F$2:$F$6000,Registros!$A$2:$A$6000,"MOV",Registros!$B$2:$B$6000,$A487),0)</f>
        <v>0</v>
      </c>
      <c r="I487">
        <f>IF(COUNTIFS(Registros!$A$2:$A$6000,"CS",Registros!$B$2:$B$6000,$A487)&gt;0,1,0)</f>
        <v>0</v>
      </c>
      <c r="J487">
        <f>IF($I487=1,SUMIFS(Registros!$I$2:$I$6000,Registros!$A$2:$A$6000,"CS",Registros!$B$2:$B$6000,$A487),0)</f>
        <v>0</v>
      </c>
      <c r="K487">
        <f>IF(COUNTIFS(Winback!$K$2:$K$300,$A487)&gt;0,1,0)</f>
        <v>0</v>
      </c>
      <c r="L487">
        <f>IF(AND($K487=1,LEFT($A487,3)="WB-"),SUMIFS(Winback!$D$2:$D$300,Winback!$K$2:$K$300,$A487),0)</f>
        <v>0</v>
      </c>
      <c r="M487">
        <f>IF(OR($E487=1,$G487=1,SUMIFS(Registros!$J$2:$J$6000,Registros!$B$2:$B$6000,$A487)&gt;0),1,0)</f>
        <v>1</v>
      </c>
      <c r="N487">
        <f>IF($J487&gt;0,1,IF(COUNTIFS(Registros!$A$2:$A$6000,"CS",Registros!$B$2:$B$6000,$A487,Registros!$K$2:$K$6000,"&lt;&gt;")&gt;0,1,0))</f>
        <v>0</v>
      </c>
      <c r="O487" t="str">
        <f t="shared" si="35"/>
        <v>SOLO MÓVIL</v>
      </c>
      <c r="P487" t="str">
        <f t="shared" si="36"/>
        <v>Ofrecer fijo + internet (FLBBTV)</v>
      </c>
      <c r="Q487">
        <f t="shared" si="37"/>
        <v>26.75</v>
      </c>
      <c r="R487" t="str">
        <f>IFERROR(VLOOKUP($A487,Registros!$B$2:$G$6000,6,0),IFERROR(INDEX(Winback!$C$2:$C$300,MATCH($A487,Winback!$K$2:$K$300,0)),""))</f>
        <v>Maria Fernanda</v>
      </c>
      <c r="S487" t="str">
        <f t="shared" si="38"/>
        <v>NP</v>
      </c>
      <c r="T487">
        <f t="shared" si="39"/>
        <v>1</v>
      </c>
    </row>
    <row r="488" spans="1:20" x14ac:dyDescent="0.35">
      <c r="A488" t="s">
        <v>2448</v>
      </c>
      <c r="B488" t="s">
        <v>2449</v>
      </c>
      <c r="C488" t="s">
        <v>2450</v>
      </c>
      <c r="D488" t="s">
        <v>2451</v>
      </c>
      <c r="E488">
        <f>IF(COUNTIFS(Registros!$A$2:$A$6000,"NP",Registros!$B$2:$B$6000,$A488)&gt;0,1,0)</f>
        <v>1</v>
      </c>
      <c r="F488">
        <f>IF($E488=1,SUMIFS(Registros!$F$2:$F$6000,Registros!$A$2:$A$6000,"NP",Registros!$B$2:$B$6000,$A488),0)</f>
        <v>42</v>
      </c>
      <c r="G488">
        <f>IF(COUNTIFS(Registros!$A$2:$A$6000,"MOV",Registros!$B$2:$B$6000,$A488)&gt;0,1,0)</f>
        <v>0</v>
      </c>
      <c r="H488">
        <f>IF($G488=1,SUMIFS(Registros!$F$2:$F$6000,Registros!$A$2:$A$6000,"MOV",Registros!$B$2:$B$6000,$A488),0)</f>
        <v>0</v>
      </c>
      <c r="I488">
        <f>IF(COUNTIFS(Registros!$A$2:$A$6000,"CS",Registros!$B$2:$B$6000,$A488)&gt;0,1,0)</f>
        <v>0</v>
      </c>
      <c r="J488">
        <f>IF($I488=1,SUMIFS(Registros!$I$2:$I$6000,Registros!$A$2:$A$6000,"CS",Registros!$B$2:$B$6000,$A488),0)</f>
        <v>0</v>
      </c>
      <c r="K488">
        <f>IF(COUNTIFS(Winback!$K$2:$K$300,$A488)&gt;0,1,0)</f>
        <v>0</v>
      </c>
      <c r="L488">
        <f>IF(AND($K488=1,LEFT($A488,3)="WB-"),SUMIFS(Winback!$D$2:$D$300,Winback!$K$2:$K$300,$A488),0)</f>
        <v>0</v>
      </c>
      <c r="M488">
        <f>IF(OR($E488=1,$G488=1,SUMIFS(Registros!$J$2:$J$6000,Registros!$B$2:$B$6000,$A488)&gt;0),1,0)</f>
        <v>1</v>
      </c>
      <c r="N488">
        <f>IF($J488&gt;0,1,IF(COUNTIFS(Registros!$A$2:$A$6000,"CS",Registros!$B$2:$B$6000,$A488,Registros!$K$2:$K$6000,"&lt;&gt;")&gt;0,1,0))</f>
        <v>0</v>
      </c>
      <c r="O488" t="str">
        <f t="shared" si="35"/>
        <v>SOLO MÓVIL</v>
      </c>
      <c r="P488" t="str">
        <f t="shared" si="36"/>
        <v>Ofrecer fijo + internet (FLBBTV)</v>
      </c>
      <c r="Q488">
        <f t="shared" si="37"/>
        <v>42</v>
      </c>
      <c r="R488" t="str">
        <f>IFERROR(VLOOKUP($A488,Registros!$B$2:$G$6000,6,0),IFERROR(INDEX(Winback!$C$2:$C$300,MATCH($A488,Winback!$K$2:$K$300,0)),""))</f>
        <v>Yarelis Tulloch</v>
      </c>
      <c r="S488" t="str">
        <f t="shared" si="38"/>
        <v>NP</v>
      </c>
      <c r="T488">
        <f t="shared" si="39"/>
        <v>1</v>
      </c>
    </row>
    <row r="489" spans="1:20" x14ac:dyDescent="0.35">
      <c r="A489" t="s">
        <v>2453</v>
      </c>
      <c r="B489" t="s">
        <v>2454</v>
      </c>
      <c r="C489" t="s">
        <v>2455</v>
      </c>
      <c r="D489" t="s">
        <v>2456</v>
      </c>
      <c r="E489">
        <f>IF(COUNTIFS(Registros!$A$2:$A$6000,"NP",Registros!$B$2:$B$6000,$A489)&gt;0,1,0)</f>
        <v>1</v>
      </c>
      <c r="F489">
        <f>IF($E489=1,SUMIFS(Registros!$F$2:$F$6000,Registros!$A$2:$A$6000,"NP",Registros!$B$2:$B$6000,$A489),0)</f>
        <v>96.99</v>
      </c>
      <c r="G489">
        <f>IF(COUNTIFS(Registros!$A$2:$A$6000,"MOV",Registros!$B$2:$B$6000,$A489)&gt;0,1,0)</f>
        <v>0</v>
      </c>
      <c r="H489">
        <f>IF($G489=1,SUMIFS(Registros!$F$2:$F$6000,Registros!$A$2:$A$6000,"MOV",Registros!$B$2:$B$6000,$A489),0)</f>
        <v>0</v>
      </c>
      <c r="I489">
        <f>IF(COUNTIFS(Registros!$A$2:$A$6000,"CS",Registros!$B$2:$B$6000,$A489)&gt;0,1,0)</f>
        <v>0</v>
      </c>
      <c r="J489">
        <f>IF($I489=1,SUMIFS(Registros!$I$2:$I$6000,Registros!$A$2:$A$6000,"CS",Registros!$B$2:$B$6000,$A489),0)</f>
        <v>0</v>
      </c>
      <c r="K489">
        <f>IF(COUNTIFS(Winback!$K$2:$K$300,$A489)&gt;0,1,0)</f>
        <v>0</v>
      </c>
      <c r="L489">
        <f>IF(AND($K489=1,LEFT($A489,3)="WB-"),SUMIFS(Winback!$D$2:$D$300,Winback!$K$2:$K$300,$A489),0)</f>
        <v>0</v>
      </c>
      <c r="M489">
        <f>IF(OR($E489=1,$G489=1,SUMIFS(Registros!$J$2:$J$6000,Registros!$B$2:$B$6000,$A489)&gt;0),1,0)</f>
        <v>1</v>
      </c>
      <c r="N489">
        <f>IF($J489&gt;0,1,IF(COUNTIFS(Registros!$A$2:$A$6000,"CS",Registros!$B$2:$B$6000,$A489,Registros!$K$2:$K$6000,"&lt;&gt;")&gt;0,1,0))</f>
        <v>0</v>
      </c>
      <c r="O489" t="str">
        <f t="shared" si="35"/>
        <v>SOLO MÓVIL</v>
      </c>
      <c r="P489" t="str">
        <f t="shared" si="36"/>
        <v>Ofrecer fijo + internet (FLBBTV)</v>
      </c>
      <c r="Q489">
        <f t="shared" si="37"/>
        <v>96.99</v>
      </c>
      <c r="R489" t="str">
        <f>IFERROR(VLOOKUP($A489,Registros!$B$2:$G$6000,6,0),IFERROR(INDEX(Winback!$C$2:$C$300,MATCH($A489,Winback!$K$2:$K$300,0)),""))</f>
        <v>Abril Aparicio</v>
      </c>
      <c r="S489" t="str">
        <f t="shared" si="38"/>
        <v>NP</v>
      </c>
      <c r="T489">
        <f t="shared" si="39"/>
        <v>1</v>
      </c>
    </row>
    <row r="490" spans="1:20" x14ac:dyDescent="0.35">
      <c r="A490" t="s">
        <v>2458</v>
      </c>
      <c r="B490" t="s">
        <v>2459</v>
      </c>
      <c r="C490" t="s">
        <v>2460</v>
      </c>
      <c r="D490" t="s">
        <v>2461</v>
      </c>
      <c r="E490">
        <f>IF(COUNTIFS(Registros!$A$2:$A$6000,"NP",Registros!$B$2:$B$6000,$A490)&gt;0,1,0)</f>
        <v>1</v>
      </c>
      <c r="F490">
        <f>IF($E490=1,SUMIFS(Registros!$F$2:$F$6000,Registros!$A$2:$A$6000,"NP",Registros!$B$2:$B$6000,$A490),0)</f>
        <v>15</v>
      </c>
      <c r="G490">
        <f>IF(COUNTIFS(Registros!$A$2:$A$6000,"MOV",Registros!$B$2:$B$6000,$A490)&gt;0,1,0)</f>
        <v>0</v>
      </c>
      <c r="H490">
        <f>IF($G490=1,SUMIFS(Registros!$F$2:$F$6000,Registros!$A$2:$A$6000,"MOV",Registros!$B$2:$B$6000,$A490),0)</f>
        <v>0</v>
      </c>
      <c r="I490">
        <f>IF(COUNTIFS(Registros!$A$2:$A$6000,"CS",Registros!$B$2:$B$6000,$A490)&gt;0,1,0)</f>
        <v>0</v>
      </c>
      <c r="J490">
        <f>IF($I490=1,SUMIFS(Registros!$I$2:$I$6000,Registros!$A$2:$A$6000,"CS",Registros!$B$2:$B$6000,$A490),0)</f>
        <v>0</v>
      </c>
      <c r="K490">
        <f>IF(COUNTIFS(Winback!$K$2:$K$300,$A490)&gt;0,1,0)</f>
        <v>0</v>
      </c>
      <c r="L490">
        <f>IF(AND($K490=1,LEFT($A490,3)="WB-"),SUMIFS(Winback!$D$2:$D$300,Winback!$K$2:$K$300,$A490),0)</f>
        <v>0</v>
      </c>
      <c r="M490">
        <f>IF(OR($E490=1,$G490=1,SUMIFS(Registros!$J$2:$J$6000,Registros!$B$2:$B$6000,$A490)&gt;0),1,0)</f>
        <v>1</v>
      </c>
      <c r="N490">
        <f>IF($J490&gt;0,1,IF(COUNTIFS(Registros!$A$2:$A$6000,"CS",Registros!$B$2:$B$6000,$A490,Registros!$K$2:$K$6000,"&lt;&gt;")&gt;0,1,0))</f>
        <v>0</v>
      </c>
      <c r="O490" t="str">
        <f t="shared" si="35"/>
        <v>SOLO MÓVIL</v>
      </c>
      <c r="P490" t="str">
        <f t="shared" si="36"/>
        <v>Ofrecer fijo + internet (FLBBTV)</v>
      </c>
      <c r="Q490">
        <f t="shared" si="37"/>
        <v>15</v>
      </c>
      <c r="R490" t="str">
        <f>IFERROR(VLOOKUP($A490,Registros!$B$2:$G$6000,6,0),IFERROR(INDEX(Winback!$C$2:$C$300,MATCH($A490,Winback!$K$2:$K$300,0)),""))</f>
        <v>Yamali Rodriguez</v>
      </c>
      <c r="S490" t="str">
        <f t="shared" si="38"/>
        <v>NP</v>
      </c>
      <c r="T490">
        <f t="shared" si="39"/>
        <v>1</v>
      </c>
    </row>
    <row r="491" spans="1:20" x14ac:dyDescent="0.35">
      <c r="A491" t="s">
        <v>2463</v>
      </c>
      <c r="B491" t="s">
        <v>2464</v>
      </c>
      <c r="C491" t="s">
        <v>2465</v>
      </c>
      <c r="D491" t="s">
        <v>2466</v>
      </c>
      <c r="E491">
        <f>IF(COUNTIFS(Registros!$A$2:$A$6000,"NP",Registros!$B$2:$B$6000,$A491)&gt;0,1,0)</f>
        <v>1</v>
      </c>
      <c r="F491">
        <f>IF($E491=1,SUMIFS(Registros!$F$2:$F$6000,Registros!$A$2:$A$6000,"NP",Registros!$B$2:$B$6000,$A491),0)</f>
        <v>36</v>
      </c>
      <c r="G491">
        <f>IF(COUNTIFS(Registros!$A$2:$A$6000,"MOV",Registros!$B$2:$B$6000,$A491)&gt;0,1,0)</f>
        <v>0</v>
      </c>
      <c r="H491">
        <f>IF($G491=1,SUMIFS(Registros!$F$2:$F$6000,Registros!$A$2:$A$6000,"MOV",Registros!$B$2:$B$6000,$A491),0)</f>
        <v>0</v>
      </c>
      <c r="I491">
        <f>IF(COUNTIFS(Registros!$A$2:$A$6000,"CS",Registros!$B$2:$B$6000,$A491)&gt;0,1,0)</f>
        <v>0</v>
      </c>
      <c r="J491">
        <f>IF($I491=1,SUMIFS(Registros!$I$2:$I$6000,Registros!$A$2:$A$6000,"CS",Registros!$B$2:$B$6000,$A491),0)</f>
        <v>0</v>
      </c>
      <c r="K491">
        <f>IF(COUNTIFS(Winback!$K$2:$K$300,$A491)&gt;0,1,0)</f>
        <v>0</v>
      </c>
      <c r="L491">
        <f>IF(AND($K491=1,LEFT($A491,3)="WB-"),SUMIFS(Winback!$D$2:$D$300,Winback!$K$2:$K$300,$A491),0)</f>
        <v>0</v>
      </c>
      <c r="M491">
        <f>IF(OR($E491=1,$G491=1,SUMIFS(Registros!$J$2:$J$6000,Registros!$B$2:$B$6000,$A491)&gt;0),1,0)</f>
        <v>1</v>
      </c>
      <c r="N491">
        <f>IF($J491&gt;0,1,IF(COUNTIFS(Registros!$A$2:$A$6000,"CS",Registros!$B$2:$B$6000,$A491,Registros!$K$2:$K$6000,"&lt;&gt;")&gt;0,1,0))</f>
        <v>0</v>
      </c>
      <c r="O491" t="str">
        <f t="shared" si="35"/>
        <v>SOLO MÓVIL</v>
      </c>
      <c r="P491" t="str">
        <f t="shared" si="36"/>
        <v>Ofrecer fijo + internet (FLBBTV)</v>
      </c>
      <c r="Q491">
        <f t="shared" si="37"/>
        <v>36</v>
      </c>
      <c r="R491" t="str">
        <f>IFERROR(VLOOKUP($A491,Registros!$B$2:$G$6000,6,0),IFERROR(INDEX(Winback!$C$2:$C$300,MATCH($A491,Winback!$K$2:$K$300,0)),""))</f>
        <v>Osiris Aguilar</v>
      </c>
      <c r="S491" t="str">
        <f t="shared" si="38"/>
        <v>NP</v>
      </c>
      <c r="T491">
        <f t="shared" si="39"/>
        <v>1</v>
      </c>
    </row>
    <row r="492" spans="1:20" x14ac:dyDescent="0.35">
      <c r="A492" t="s">
        <v>2468</v>
      </c>
      <c r="B492" t="s">
        <v>2469</v>
      </c>
      <c r="C492" t="s">
        <v>2470</v>
      </c>
      <c r="D492" t="s">
        <v>2471</v>
      </c>
      <c r="E492">
        <f>IF(COUNTIFS(Registros!$A$2:$A$6000,"NP",Registros!$B$2:$B$6000,$A492)&gt;0,1,0)</f>
        <v>1</v>
      </c>
      <c r="F492">
        <f>IF($E492=1,SUMIFS(Registros!$F$2:$F$6000,Registros!$A$2:$A$6000,"NP",Registros!$B$2:$B$6000,$A492),0)</f>
        <v>253</v>
      </c>
      <c r="G492">
        <f>IF(COUNTIFS(Registros!$A$2:$A$6000,"MOV",Registros!$B$2:$B$6000,$A492)&gt;0,1,0)</f>
        <v>0</v>
      </c>
      <c r="H492">
        <f>IF($G492=1,SUMIFS(Registros!$F$2:$F$6000,Registros!$A$2:$A$6000,"MOV",Registros!$B$2:$B$6000,$A492),0)</f>
        <v>0</v>
      </c>
      <c r="I492">
        <f>IF(COUNTIFS(Registros!$A$2:$A$6000,"CS",Registros!$B$2:$B$6000,$A492)&gt;0,1,0)</f>
        <v>0</v>
      </c>
      <c r="J492">
        <f>IF($I492=1,SUMIFS(Registros!$I$2:$I$6000,Registros!$A$2:$A$6000,"CS",Registros!$B$2:$B$6000,$A492),0)</f>
        <v>0</v>
      </c>
      <c r="K492">
        <f>IF(COUNTIFS(Winback!$K$2:$K$300,$A492)&gt;0,1,0)</f>
        <v>0</v>
      </c>
      <c r="L492">
        <f>IF(AND($K492=1,LEFT($A492,3)="WB-"),SUMIFS(Winback!$D$2:$D$300,Winback!$K$2:$K$300,$A492),0)</f>
        <v>0</v>
      </c>
      <c r="M492">
        <f>IF(OR($E492=1,$G492=1,SUMIFS(Registros!$J$2:$J$6000,Registros!$B$2:$B$6000,$A492)&gt;0),1,0)</f>
        <v>1</v>
      </c>
      <c r="N492">
        <f>IF($J492&gt;0,1,IF(COUNTIFS(Registros!$A$2:$A$6000,"CS",Registros!$B$2:$B$6000,$A492,Registros!$K$2:$K$6000,"&lt;&gt;")&gt;0,1,0))</f>
        <v>0</v>
      </c>
      <c r="O492" t="str">
        <f t="shared" si="35"/>
        <v>SOLO MÓVIL</v>
      </c>
      <c r="P492" t="str">
        <f t="shared" si="36"/>
        <v>Ofrecer fijo + internet (FLBBTV)</v>
      </c>
      <c r="Q492">
        <f t="shared" si="37"/>
        <v>253</v>
      </c>
      <c r="R492" t="str">
        <f>IFERROR(VLOOKUP($A492,Registros!$B$2:$G$6000,6,0),IFERROR(INDEX(Winback!$C$2:$C$300,MATCH($A492,Winback!$K$2:$K$300,0)),""))</f>
        <v>Karla Mc Intryre</v>
      </c>
      <c r="S492" t="str">
        <f t="shared" si="38"/>
        <v>NP</v>
      </c>
      <c r="T492">
        <f t="shared" si="39"/>
        <v>1</v>
      </c>
    </row>
    <row r="493" spans="1:20" x14ac:dyDescent="0.35">
      <c r="A493" t="s">
        <v>2473</v>
      </c>
      <c r="B493" t="s">
        <v>2474</v>
      </c>
      <c r="C493" t="s">
        <v>2475</v>
      </c>
      <c r="D493" t="s">
        <v>2476</v>
      </c>
      <c r="E493">
        <f>IF(COUNTIFS(Registros!$A$2:$A$6000,"NP",Registros!$B$2:$B$6000,$A493)&gt;0,1,0)</f>
        <v>1</v>
      </c>
      <c r="F493">
        <f>IF($E493=1,SUMIFS(Registros!$F$2:$F$6000,Registros!$A$2:$A$6000,"NP",Registros!$B$2:$B$6000,$A493),0)</f>
        <v>31</v>
      </c>
      <c r="G493">
        <f>IF(COUNTIFS(Registros!$A$2:$A$6000,"MOV",Registros!$B$2:$B$6000,$A493)&gt;0,1,0)</f>
        <v>0</v>
      </c>
      <c r="H493">
        <f>IF($G493=1,SUMIFS(Registros!$F$2:$F$6000,Registros!$A$2:$A$6000,"MOV",Registros!$B$2:$B$6000,$A493),0)</f>
        <v>0</v>
      </c>
      <c r="I493">
        <f>IF(COUNTIFS(Registros!$A$2:$A$6000,"CS",Registros!$B$2:$B$6000,$A493)&gt;0,1,0)</f>
        <v>0</v>
      </c>
      <c r="J493">
        <f>IF($I493=1,SUMIFS(Registros!$I$2:$I$6000,Registros!$A$2:$A$6000,"CS",Registros!$B$2:$B$6000,$A493),0)</f>
        <v>0</v>
      </c>
      <c r="K493">
        <f>IF(COUNTIFS(Winback!$K$2:$K$300,$A493)&gt;0,1,0)</f>
        <v>0</v>
      </c>
      <c r="L493">
        <f>IF(AND($K493=1,LEFT($A493,3)="WB-"),SUMIFS(Winback!$D$2:$D$300,Winback!$K$2:$K$300,$A493),0)</f>
        <v>0</v>
      </c>
      <c r="M493">
        <f>IF(OR($E493=1,$G493=1,SUMIFS(Registros!$J$2:$J$6000,Registros!$B$2:$B$6000,$A493)&gt;0),1,0)</f>
        <v>1</v>
      </c>
      <c r="N493">
        <f>IF($J493&gt;0,1,IF(COUNTIFS(Registros!$A$2:$A$6000,"CS",Registros!$B$2:$B$6000,$A493,Registros!$K$2:$K$6000,"&lt;&gt;")&gt;0,1,0))</f>
        <v>0</v>
      </c>
      <c r="O493" t="str">
        <f t="shared" si="35"/>
        <v>SOLO MÓVIL</v>
      </c>
      <c r="P493" t="str">
        <f t="shared" si="36"/>
        <v>Ofrecer fijo + internet (FLBBTV)</v>
      </c>
      <c r="Q493">
        <f t="shared" si="37"/>
        <v>31</v>
      </c>
      <c r="R493" t="str">
        <f>IFERROR(VLOOKUP($A493,Registros!$B$2:$G$6000,6,0),IFERROR(INDEX(Winback!$C$2:$C$300,MATCH($A493,Winback!$K$2:$K$300,0)),""))</f>
        <v>Solanye Acuña</v>
      </c>
      <c r="S493" t="str">
        <f t="shared" si="38"/>
        <v>NP</v>
      </c>
      <c r="T493">
        <f t="shared" si="39"/>
        <v>1</v>
      </c>
    </row>
    <row r="494" spans="1:20" x14ac:dyDescent="0.35">
      <c r="A494" t="s">
        <v>2478</v>
      </c>
      <c r="B494" t="s">
        <v>2479</v>
      </c>
      <c r="C494" t="s">
        <v>2480</v>
      </c>
      <c r="D494" t="s">
        <v>2480</v>
      </c>
      <c r="E494">
        <f>IF(COUNTIFS(Registros!$A$2:$A$6000,"NP",Registros!$B$2:$B$6000,$A494)&gt;0,1,0)</f>
        <v>1</v>
      </c>
      <c r="F494">
        <f>IF($E494=1,SUMIFS(Registros!$F$2:$F$6000,Registros!$A$2:$A$6000,"NP",Registros!$B$2:$B$6000,$A494),0)</f>
        <v>190.49</v>
      </c>
      <c r="G494">
        <f>IF(COUNTIFS(Registros!$A$2:$A$6000,"MOV",Registros!$B$2:$B$6000,$A494)&gt;0,1,0)</f>
        <v>0</v>
      </c>
      <c r="H494">
        <f>IF($G494=1,SUMIFS(Registros!$F$2:$F$6000,Registros!$A$2:$A$6000,"MOV",Registros!$B$2:$B$6000,$A494),0)</f>
        <v>0</v>
      </c>
      <c r="I494">
        <f>IF(COUNTIFS(Registros!$A$2:$A$6000,"CS",Registros!$B$2:$B$6000,$A494)&gt;0,1,0)</f>
        <v>0</v>
      </c>
      <c r="J494">
        <f>IF($I494=1,SUMIFS(Registros!$I$2:$I$6000,Registros!$A$2:$A$6000,"CS",Registros!$B$2:$B$6000,$A494),0)</f>
        <v>0</v>
      </c>
      <c r="K494">
        <f>IF(COUNTIFS(Winback!$K$2:$K$300,$A494)&gt;0,1,0)</f>
        <v>0</v>
      </c>
      <c r="L494">
        <f>IF(AND($K494=1,LEFT($A494,3)="WB-"),SUMIFS(Winback!$D$2:$D$300,Winback!$K$2:$K$300,$A494),0)</f>
        <v>0</v>
      </c>
      <c r="M494">
        <f>IF(OR($E494=1,$G494=1,SUMIFS(Registros!$J$2:$J$6000,Registros!$B$2:$B$6000,$A494)&gt;0),1,0)</f>
        <v>1</v>
      </c>
      <c r="N494">
        <f>IF($J494&gt;0,1,IF(COUNTIFS(Registros!$A$2:$A$6000,"CS",Registros!$B$2:$B$6000,$A494,Registros!$K$2:$K$6000,"&lt;&gt;")&gt;0,1,0))</f>
        <v>0</v>
      </c>
      <c r="O494" t="str">
        <f t="shared" si="35"/>
        <v>SOLO MÓVIL</v>
      </c>
      <c r="P494" t="str">
        <f t="shared" si="36"/>
        <v>Ofrecer fijo + internet (FLBBTV)</v>
      </c>
      <c r="Q494">
        <f t="shared" si="37"/>
        <v>190.49</v>
      </c>
      <c r="R494" t="str">
        <f>IFERROR(VLOOKUP($A494,Registros!$B$2:$G$6000,6,0),IFERROR(INDEX(Winback!$C$2:$C$300,MATCH($A494,Winback!$K$2:$K$300,0)),""))</f>
        <v>Michelle Zambrano</v>
      </c>
      <c r="S494" t="str">
        <f t="shared" si="38"/>
        <v>NP</v>
      </c>
      <c r="T494">
        <f t="shared" si="39"/>
        <v>1</v>
      </c>
    </row>
    <row r="495" spans="1:20" x14ac:dyDescent="0.35">
      <c r="A495" t="s">
        <v>2482</v>
      </c>
      <c r="B495" t="s">
        <v>2483</v>
      </c>
      <c r="C495" t="s">
        <v>2484</v>
      </c>
      <c r="D495" t="s">
        <v>2485</v>
      </c>
      <c r="E495">
        <f>IF(COUNTIFS(Registros!$A$2:$A$6000,"NP",Registros!$B$2:$B$6000,$A495)&gt;0,1,0)</f>
        <v>1</v>
      </c>
      <c r="F495">
        <f>IF($E495=1,SUMIFS(Registros!$F$2:$F$6000,Registros!$A$2:$A$6000,"NP",Registros!$B$2:$B$6000,$A495),0)</f>
        <v>37.200000000000003</v>
      </c>
      <c r="G495">
        <f>IF(COUNTIFS(Registros!$A$2:$A$6000,"MOV",Registros!$B$2:$B$6000,$A495)&gt;0,1,0)</f>
        <v>0</v>
      </c>
      <c r="H495">
        <f>IF($G495=1,SUMIFS(Registros!$F$2:$F$6000,Registros!$A$2:$A$6000,"MOV",Registros!$B$2:$B$6000,$A495),0)</f>
        <v>0</v>
      </c>
      <c r="I495">
        <f>IF(COUNTIFS(Registros!$A$2:$A$6000,"CS",Registros!$B$2:$B$6000,$A495)&gt;0,1,0)</f>
        <v>0</v>
      </c>
      <c r="J495">
        <f>IF($I495=1,SUMIFS(Registros!$I$2:$I$6000,Registros!$A$2:$A$6000,"CS",Registros!$B$2:$B$6000,$A495),0)</f>
        <v>0</v>
      </c>
      <c r="K495">
        <f>IF(COUNTIFS(Winback!$K$2:$K$300,$A495)&gt;0,1,0)</f>
        <v>0</v>
      </c>
      <c r="L495">
        <f>IF(AND($K495=1,LEFT($A495,3)="WB-"),SUMIFS(Winback!$D$2:$D$300,Winback!$K$2:$K$300,$A495),0)</f>
        <v>0</v>
      </c>
      <c r="M495">
        <f>IF(OR($E495=1,$G495=1,SUMIFS(Registros!$J$2:$J$6000,Registros!$B$2:$B$6000,$A495)&gt;0),1,0)</f>
        <v>1</v>
      </c>
      <c r="N495">
        <f>IF($J495&gt;0,1,IF(COUNTIFS(Registros!$A$2:$A$6000,"CS",Registros!$B$2:$B$6000,$A495,Registros!$K$2:$K$6000,"&lt;&gt;")&gt;0,1,0))</f>
        <v>0</v>
      </c>
      <c r="O495" t="str">
        <f t="shared" si="35"/>
        <v>SOLO MÓVIL</v>
      </c>
      <c r="P495" t="str">
        <f t="shared" si="36"/>
        <v>Ofrecer fijo + internet (FLBBTV)</v>
      </c>
      <c r="Q495">
        <f t="shared" si="37"/>
        <v>37.200000000000003</v>
      </c>
      <c r="R495" t="str">
        <f>IFERROR(VLOOKUP($A495,Registros!$B$2:$G$6000,6,0),IFERROR(INDEX(Winback!$C$2:$C$300,MATCH($A495,Winback!$K$2:$K$300,0)),""))</f>
        <v>Ines Lizbeth Trujillo</v>
      </c>
      <c r="S495" t="str">
        <f t="shared" si="38"/>
        <v>NP</v>
      </c>
      <c r="T495">
        <f t="shared" si="39"/>
        <v>1</v>
      </c>
    </row>
    <row r="496" spans="1:20" x14ac:dyDescent="0.35">
      <c r="A496" t="s">
        <v>2487</v>
      </c>
      <c r="B496" t="s">
        <v>2488</v>
      </c>
      <c r="C496" t="s">
        <v>2489</v>
      </c>
      <c r="D496" t="s">
        <v>2490</v>
      </c>
      <c r="E496">
        <f>IF(COUNTIFS(Registros!$A$2:$A$6000,"NP",Registros!$B$2:$B$6000,$A496)&gt;0,1,0)</f>
        <v>1</v>
      </c>
      <c r="F496">
        <f>IF($E496=1,SUMIFS(Registros!$F$2:$F$6000,Registros!$A$2:$A$6000,"NP",Registros!$B$2:$B$6000,$A496),0)</f>
        <v>104.44</v>
      </c>
      <c r="G496">
        <f>IF(COUNTIFS(Registros!$A$2:$A$6000,"MOV",Registros!$B$2:$B$6000,$A496)&gt;0,1,0)</f>
        <v>0</v>
      </c>
      <c r="H496">
        <f>IF($G496=1,SUMIFS(Registros!$F$2:$F$6000,Registros!$A$2:$A$6000,"MOV",Registros!$B$2:$B$6000,$A496),0)</f>
        <v>0</v>
      </c>
      <c r="I496">
        <f>IF(COUNTIFS(Registros!$A$2:$A$6000,"CS",Registros!$B$2:$B$6000,$A496)&gt;0,1,0)</f>
        <v>0</v>
      </c>
      <c r="J496">
        <f>IF($I496=1,SUMIFS(Registros!$I$2:$I$6000,Registros!$A$2:$A$6000,"CS",Registros!$B$2:$B$6000,$A496),0)</f>
        <v>0</v>
      </c>
      <c r="K496">
        <f>IF(COUNTIFS(Winback!$K$2:$K$300,$A496)&gt;0,1,0)</f>
        <v>0</v>
      </c>
      <c r="L496">
        <f>IF(AND($K496=1,LEFT($A496,3)="WB-"),SUMIFS(Winback!$D$2:$D$300,Winback!$K$2:$K$300,$A496),0)</f>
        <v>0</v>
      </c>
      <c r="M496">
        <f>IF(OR($E496=1,$G496=1,SUMIFS(Registros!$J$2:$J$6000,Registros!$B$2:$B$6000,$A496)&gt;0),1,0)</f>
        <v>1</v>
      </c>
      <c r="N496">
        <f>IF($J496&gt;0,1,IF(COUNTIFS(Registros!$A$2:$A$6000,"CS",Registros!$B$2:$B$6000,$A496,Registros!$K$2:$K$6000,"&lt;&gt;")&gt;0,1,0))</f>
        <v>0</v>
      </c>
      <c r="O496" t="str">
        <f t="shared" si="35"/>
        <v>SOLO MÓVIL</v>
      </c>
      <c r="P496" t="str">
        <f t="shared" si="36"/>
        <v>Ofrecer fijo + internet (FLBBTV)</v>
      </c>
      <c r="Q496">
        <f t="shared" si="37"/>
        <v>104.44</v>
      </c>
      <c r="R496" t="str">
        <f>IFERROR(VLOOKUP($A496,Registros!$B$2:$G$6000,6,0),IFERROR(INDEX(Winback!$C$2:$C$300,MATCH($A496,Winback!$K$2:$K$300,0)),""))</f>
        <v>Alejandra Mabel Hawkins</v>
      </c>
      <c r="S496" t="str">
        <f t="shared" si="38"/>
        <v>NP</v>
      </c>
      <c r="T496">
        <f t="shared" si="39"/>
        <v>1</v>
      </c>
    </row>
    <row r="497" spans="1:20" x14ac:dyDescent="0.35">
      <c r="A497" t="s">
        <v>2494</v>
      </c>
      <c r="B497" t="s">
        <v>2495</v>
      </c>
      <c r="C497" t="s">
        <v>2496</v>
      </c>
      <c r="D497" t="s">
        <v>2497</v>
      </c>
      <c r="E497">
        <f>IF(COUNTIFS(Registros!$A$2:$A$6000,"NP",Registros!$B$2:$B$6000,$A497)&gt;0,1,0)</f>
        <v>1</v>
      </c>
      <c r="F497">
        <f>IF($E497=1,SUMIFS(Registros!$F$2:$F$6000,Registros!$A$2:$A$6000,"NP",Registros!$B$2:$B$6000,$A497),0)</f>
        <v>231.24</v>
      </c>
      <c r="G497">
        <f>IF(COUNTIFS(Registros!$A$2:$A$6000,"MOV",Registros!$B$2:$B$6000,$A497)&gt;0,1,0)</f>
        <v>0</v>
      </c>
      <c r="H497">
        <f>IF($G497=1,SUMIFS(Registros!$F$2:$F$6000,Registros!$A$2:$A$6000,"MOV",Registros!$B$2:$B$6000,$A497),0)</f>
        <v>0</v>
      </c>
      <c r="I497">
        <f>IF(COUNTIFS(Registros!$A$2:$A$6000,"CS",Registros!$B$2:$B$6000,$A497)&gt;0,1,0)</f>
        <v>0</v>
      </c>
      <c r="J497">
        <f>IF($I497=1,SUMIFS(Registros!$I$2:$I$6000,Registros!$A$2:$A$6000,"CS",Registros!$B$2:$B$6000,$A497),0)</f>
        <v>0</v>
      </c>
      <c r="K497">
        <f>IF(COUNTIFS(Winback!$K$2:$K$300,$A497)&gt;0,1,0)</f>
        <v>0</v>
      </c>
      <c r="L497">
        <f>IF(AND($K497=1,LEFT($A497,3)="WB-"),SUMIFS(Winback!$D$2:$D$300,Winback!$K$2:$K$300,$A497),0)</f>
        <v>0</v>
      </c>
      <c r="M497">
        <f>IF(OR($E497=1,$G497=1,SUMIFS(Registros!$J$2:$J$6000,Registros!$B$2:$B$6000,$A497)&gt;0),1,0)</f>
        <v>1</v>
      </c>
      <c r="N497">
        <f>IF($J497&gt;0,1,IF(COUNTIFS(Registros!$A$2:$A$6000,"CS",Registros!$B$2:$B$6000,$A497,Registros!$K$2:$K$6000,"&lt;&gt;")&gt;0,1,0))</f>
        <v>0</v>
      </c>
      <c r="O497" t="str">
        <f t="shared" si="35"/>
        <v>SOLO MÓVIL</v>
      </c>
      <c r="P497" t="str">
        <f t="shared" si="36"/>
        <v>Ofrecer fijo + internet (FLBBTV)</v>
      </c>
      <c r="Q497">
        <f t="shared" si="37"/>
        <v>231.24</v>
      </c>
      <c r="R497" t="str">
        <f>IFERROR(VLOOKUP($A497,Registros!$B$2:$G$6000,6,0),IFERROR(INDEX(Winback!$C$2:$C$300,MATCH($A497,Winback!$K$2:$K$300,0)),""))</f>
        <v>Yarelis Tulloch</v>
      </c>
      <c r="S497" t="str">
        <f t="shared" si="38"/>
        <v>NP</v>
      </c>
      <c r="T497">
        <f t="shared" si="39"/>
        <v>1</v>
      </c>
    </row>
    <row r="498" spans="1:20" x14ac:dyDescent="0.35">
      <c r="A498" t="s">
        <v>2499</v>
      </c>
      <c r="B498" t="s">
        <v>2500</v>
      </c>
      <c r="C498" t="s">
        <v>2501</v>
      </c>
      <c r="D498" t="s">
        <v>2502</v>
      </c>
      <c r="E498">
        <f>IF(COUNTIFS(Registros!$A$2:$A$6000,"NP",Registros!$B$2:$B$6000,$A498)&gt;0,1,0)</f>
        <v>1</v>
      </c>
      <c r="F498">
        <f>IF($E498=1,SUMIFS(Registros!$F$2:$F$6000,Registros!$A$2:$A$6000,"NP",Registros!$B$2:$B$6000,$A498),0)</f>
        <v>26.75</v>
      </c>
      <c r="G498">
        <f>IF(COUNTIFS(Registros!$A$2:$A$6000,"MOV",Registros!$B$2:$B$6000,$A498)&gt;0,1,0)</f>
        <v>0</v>
      </c>
      <c r="H498">
        <f>IF($G498=1,SUMIFS(Registros!$F$2:$F$6000,Registros!$A$2:$A$6000,"MOV",Registros!$B$2:$B$6000,$A498),0)</f>
        <v>0</v>
      </c>
      <c r="I498">
        <f>IF(COUNTIFS(Registros!$A$2:$A$6000,"CS",Registros!$B$2:$B$6000,$A498)&gt;0,1,0)</f>
        <v>0</v>
      </c>
      <c r="J498">
        <f>IF($I498=1,SUMIFS(Registros!$I$2:$I$6000,Registros!$A$2:$A$6000,"CS",Registros!$B$2:$B$6000,$A498),0)</f>
        <v>0</v>
      </c>
      <c r="K498">
        <f>IF(COUNTIFS(Winback!$K$2:$K$300,$A498)&gt;0,1,0)</f>
        <v>0</v>
      </c>
      <c r="L498">
        <f>IF(AND($K498=1,LEFT($A498,3)="WB-"),SUMIFS(Winback!$D$2:$D$300,Winback!$K$2:$K$300,$A498),0)</f>
        <v>0</v>
      </c>
      <c r="M498">
        <f>IF(OR($E498=1,$G498=1,SUMIFS(Registros!$J$2:$J$6000,Registros!$B$2:$B$6000,$A498)&gt;0),1,0)</f>
        <v>1</v>
      </c>
      <c r="N498">
        <f>IF($J498&gt;0,1,IF(COUNTIFS(Registros!$A$2:$A$6000,"CS",Registros!$B$2:$B$6000,$A498,Registros!$K$2:$K$6000,"&lt;&gt;")&gt;0,1,0))</f>
        <v>0</v>
      </c>
      <c r="O498" t="str">
        <f t="shared" si="35"/>
        <v>SOLO MÓVIL</v>
      </c>
      <c r="P498" t="str">
        <f t="shared" si="36"/>
        <v>Ofrecer fijo + internet (FLBBTV)</v>
      </c>
      <c r="Q498">
        <f t="shared" si="37"/>
        <v>26.75</v>
      </c>
      <c r="R498" t="str">
        <f>IFERROR(VLOOKUP($A498,Registros!$B$2:$G$6000,6,0),IFERROR(INDEX(Winback!$C$2:$C$300,MATCH($A498,Winback!$K$2:$K$300,0)),""))</f>
        <v>Abril Aparicio</v>
      </c>
      <c r="S498" t="str">
        <f t="shared" si="38"/>
        <v>NP</v>
      </c>
      <c r="T498">
        <f t="shared" si="39"/>
        <v>1</v>
      </c>
    </row>
    <row r="499" spans="1:20" x14ac:dyDescent="0.35">
      <c r="A499" t="s">
        <v>2504</v>
      </c>
      <c r="B499" t="s">
        <v>2505</v>
      </c>
      <c r="C499" t="s">
        <v>2506</v>
      </c>
      <c r="D499" t="s">
        <v>2507</v>
      </c>
      <c r="E499">
        <f>IF(COUNTIFS(Registros!$A$2:$A$6000,"NP",Registros!$B$2:$B$6000,$A499)&gt;0,1,0)</f>
        <v>1</v>
      </c>
      <c r="F499">
        <f>IF($E499=1,SUMIFS(Registros!$F$2:$F$6000,Registros!$A$2:$A$6000,"NP",Registros!$B$2:$B$6000,$A499),0)</f>
        <v>71.5</v>
      </c>
      <c r="G499">
        <f>IF(COUNTIFS(Registros!$A$2:$A$6000,"MOV",Registros!$B$2:$B$6000,$A499)&gt;0,1,0)</f>
        <v>0</v>
      </c>
      <c r="H499">
        <f>IF($G499=1,SUMIFS(Registros!$F$2:$F$6000,Registros!$A$2:$A$6000,"MOV",Registros!$B$2:$B$6000,$A499),0)</f>
        <v>0</v>
      </c>
      <c r="I499">
        <f>IF(COUNTIFS(Registros!$A$2:$A$6000,"CS",Registros!$B$2:$B$6000,$A499)&gt;0,1,0)</f>
        <v>0</v>
      </c>
      <c r="J499">
        <f>IF($I499=1,SUMIFS(Registros!$I$2:$I$6000,Registros!$A$2:$A$6000,"CS",Registros!$B$2:$B$6000,$A499),0)</f>
        <v>0</v>
      </c>
      <c r="K499">
        <f>IF(COUNTIFS(Winback!$K$2:$K$300,$A499)&gt;0,1,0)</f>
        <v>0</v>
      </c>
      <c r="L499">
        <f>IF(AND($K499=1,LEFT($A499,3)="WB-"),SUMIFS(Winback!$D$2:$D$300,Winback!$K$2:$K$300,$A499),0)</f>
        <v>0</v>
      </c>
      <c r="M499">
        <f>IF(OR($E499=1,$G499=1,SUMIFS(Registros!$J$2:$J$6000,Registros!$B$2:$B$6000,$A499)&gt;0),1,0)</f>
        <v>1</v>
      </c>
      <c r="N499">
        <f>IF($J499&gt;0,1,IF(COUNTIFS(Registros!$A$2:$A$6000,"CS",Registros!$B$2:$B$6000,$A499,Registros!$K$2:$K$6000,"&lt;&gt;")&gt;0,1,0))</f>
        <v>0</v>
      </c>
      <c r="O499" t="str">
        <f t="shared" si="35"/>
        <v>SOLO MÓVIL</v>
      </c>
      <c r="P499" t="str">
        <f t="shared" si="36"/>
        <v>Ofrecer fijo + internet (FLBBTV)</v>
      </c>
      <c r="Q499">
        <f t="shared" si="37"/>
        <v>71.5</v>
      </c>
      <c r="R499" t="str">
        <f>IFERROR(VLOOKUP($A499,Registros!$B$2:$G$6000,6,0),IFERROR(INDEX(Winback!$C$2:$C$300,MATCH($A499,Winback!$K$2:$K$300,0)),""))</f>
        <v>Yariela Galarce</v>
      </c>
      <c r="S499" t="str">
        <f t="shared" si="38"/>
        <v>NP</v>
      </c>
      <c r="T499">
        <f t="shared" si="39"/>
        <v>1</v>
      </c>
    </row>
    <row r="500" spans="1:20" x14ac:dyDescent="0.35">
      <c r="A500" t="s">
        <v>2511</v>
      </c>
      <c r="B500" t="s">
        <v>2512</v>
      </c>
      <c r="C500" t="s">
        <v>2513</v>
      </c>
      <c r="D500" t="s">
        <v>2514</v>
      </c>
      <c r="E500">
        <f>IF(COUNTIFS(Registros!$A$2:$A$6000,"NP",Registros!$B$2:$B$6000,$A500)&gt;0,1,0)</f>
        <v>1</v>
      </c>
      <c r="F500">
        <f>IF($E500=1,SUMIFS(Registros!$F$2:$F$6000,Registros!$A$2:$A$6000,"NP",Registros!$B$2:$B$6000,$A500),0)</f>
        <v>147.5</v>
      </c>
      <c r="G500">
        <f>IF(COUNTIFS(Registros!$A$2:$A$6000,"MOV",Registros!$B$2:$B$6000,$A500)&gt;0,1,0)</f>
        <v>0</v>
      </c>
      <c r="H500">
        <f>IF($G500=1,SUMIFS(Registros!$F$2:$F$6000,Registros!$A$2:$A$6000,"MOV",Registros!$B$2:$B$6000,$A500),0)</f>
        <v>0</v>
      </c>
      <c r="I500">
        <f>IF(COUNTIFS(Registros!$A$2:$A$6000,"CS",Registros!$B$2:$B$6000,$A500)&gt;0,1,0)</f>
        <v>0</v>
      </c>
      <c r="J500">
        <f>IF($I500=1,SUMIFS(Registros!$I$2:$I$6000,Registros!$A$2:$A$6000,"CS",Registros!$B$2:$B$6000,$A500),0)</f>
        <v>0</v>
      </c>
      <c r="K500">
        <f>IF(COUNTIFS(Winback!$K$2:$K$300,$A500)&gt;0,1,0)</f>
        <v>0</v>
      </c>
      <c r="L500">
        <f>IF(AND($K500=1,LEFT($A500,3)="WB-"),SUMIFS(Winback!$D$2:$D$300,Winback!$K$2:$K$300,$A500),0)</f>
        <v>0</v>
      </c>
      <c r="M500">
        <f>IF(OR($E500=1,$G500=1,SUMIFS(Registros!$J$2:$J$6000,Registros!$B$2:$B$6000,$A500)&gt;0),1,0)</f>
        <v>1</v>
      </c>
      <c r="N500">
        <f>IF($J500&gt;0,1,IF(COUNTIFS(Registros!$A$2:$A$6000,"CS",Registros!$B$2:$B$6000,$A500,Registros!$K$2:$K$6000,"&lt;&gt;")&gt;0,1,0))</f>
        <v>0</v>
      </c>
      <c r="O500" t="str">
        <f t="shared" si="35"/>
        <v>SOLO MÓVIL</v>
      </c>
      <c r="P500" t="str">
        <f t="shared" si="36"/>
        <v>Ofrecer fijo + internet (FLBBTV)</v>
      </c>
      <c r="Q500">
        <f t="shared" si="37"/>
        <v>147.5</v>
      </c>
      <c r="R500" t="str">
        <f>IFERROR(VLOOKUP($A500,Registros!$B$2:$G$6000,6,0),IFERROR(INDEX(Winback!$C$2:$C$300,MATCH($A500,Winback!$K$2:$K$300,0)),""))</f>
        <v>Yamali Rodriguez</v>
      </c>
      <c r="S500" t="str">
        <f t="shared" si="38"/>
        <v>NP</v>
      </c>
      <c r="T500">
        <f t="shared" si="39"/>
        <v>1</v>
      </c>
    </row>
    <row r="501" spans="1:20" x14ac:dyDescent="0.35">
      <c r="A501" t="s">
        <v>2516</v>
      </c>
      <c r="B501" t="s">
        <v>2517</v>
      </c>
      <c r="C501" t="s">
        <v>2518</v>
      </c>
      <c r="D501" t="s">
        <v>2519</v>
      </c>
      <c r="E501">
        <f>IF(COUNTIFS(Registros!$A$2:$A$6000,"NP",Registros!$B$2:$B$6000,$A501)&gt;0,1,0)</f>
        <v>1</v>
      </c>
      <c r="F501">
        <f>IF($E501=1,SUMIFS(Registros!$F$2:$F$6000,Registros!$A$2:$A$6000,"NP",Registros!$B$2:$B$6000,$A501),0)</f>
        <v>20</v>
      </c>
      <c r="G501">
        <f>IF(COUNTIFS(Registros!$A$2:$A$6000,"MOV",Registros!$B$2:$B$6000,$A501)&gt;0,1,0)</f>
        <v>0</v>
      </c>
      <c r="H501">
        <f>IF($G501=1,SUMIFS(Registros!$F$2:$F$6000,Registros!$A$2:$A$6000,"MOV",Registros!$B$2:$B$6000,$A501),0)</f>
        <v>0</v>
      </c>
      <c r="I501">
        <f>IF(COUNTIFS(Registros!$A$2:$A$6000,"CS",Registros!$B$2:$B$6000,$A501)&gt;0,1,0)</f>
        <v>0</v>
      </c>
      <c r="J501">
        <f>IF($I501=1,SUMIFS(Registros!$I$2:$I$6000,Registros!$A$2:$A$6000,"CS",Registros!$B$2:$B$6000,$A501),0)</f>
        <v>0</v>
      </c>
      <c r="K501">
        <f>IF(COUNTIFS(Winback!$K$2:$K$300,$A501)&gt;0,1,0)</f>
        <v>0</v>
      </c>
      <c r="L501">
        <f>IF(AND($K501=1,LEFT($A501,3)="WB-"),SUMIFS(Winback!$D$2:$D$300,Winback!$K$2:$K$300,$A501),0)</f>
        <v>0</v>
      </c>
      <c r="M501">
        <f>IF(OR($E501=1,$G501=1,SUMIFS(Registros!$J$2:$J$6000,Registros!$B$2:$B$6000,$A501)&gt;0),1,0)</f>
        <v>1</v>
      </c>
      <c r="N501">
        <f>IF($J501&gt;0,1,IF(COUNTIFS(Registros!$A$2:$A$6000,"CS",Registros!$B$2:$B$6000,$A501,Registros!$K$2:$K$6000,"&lt;&gt;")&gt;0,1,0))</f>
        <v>0</v>
      </c>
      <c r="O501" t="str">
        <f t="shared" si="35"/>
        <v>SOLO MÓVIL</v>
      </c>
      <c r="P501" t="str">
        <f t="shared" si="36"/>
        <v>Ofrecer fijo + internet (FLBBTV)</v>
      </c>
      <c r="Q501">
        <f t="shared" si="37"/>
        <v>20</v>
      </c>
      <c r="R501" t="str">
        <f>IFERROR(VLOOKUP($A501,Registros!$B$2:$G$6000,6,0),IFERROR(INDEX(Winback!$C$2:$C$300,MATCH($A501,Winback!$K$2:$K$300,0)),""))</f>
        <v>Osiris Aguilar</v>
      </c>
      <c r="S501" t="str">
        <f t="shared" si="38"/>
        <v>NP</v>
      </c>
      <c r="T501">
        <f t="shared" si="39"/>
        <v>1</v>
      </c>
    </row>
    <row r="502" spans="1:20" x14ac:dyDescent="0.35">
      <c r="A502" t="s">
        <v>2521</v>
      </c>
      <c r="B502" t="s">
        <v>2522</v>
      </c>
      <c r="C502" t="s">
        <v>2523</v>
      </c>
      <c r="D502" t="s">
        <v>2524</v>
      </c>
      <c r="E502">
        <f>IF(COUNTIFS(Registros!$A$2:$A$6000,"NP",Registros!$B$2:$B$6000,$A502)&gt;0,1,0)</f>
        <v>1</v>
      </c>
      <c r="F502">
        <f>IF($E502=1,SUMIFS(Registros!$F$2:$F$6000,Registros!$A$2:$A$6000,"NP",Registros!$B$2:$B$6000,$A502),0)</f>
        <v>15</v>
      </c>
      <c r="G502">
        <f>IF(COUNTIFS(Registros!$A$2:$A$6000,"MOV",Registros!$B$2:$B$6000,$A502)&gt;0,1,0)</f>
        <v>0</v>
      </c>
      <c r="H502">
        <f>IF($G502=1,SUMIFS(Registros!$F$2:$F$6000,Registros!$A$2:$A$6000,"MOV",Registros!$B$2:$B$6000,$A502),0)</f>
        <v>0</v>
      </c>
      <c r="I502">
        <f>IF(COUNTIFS(Registros!$A$2:$A$6000,"CS",Registros!$B$2:$B$6000,$A502)&gt;0,1,0)</f>
        <v>0</v>
      </c>
      <c r="J502">
        <f>IF($I502=1,SUMIFS(Registros!$I$2:$I$6000,Registros!$A$2:$A$6000,"CS",Registros!$B$2:$B$6000,$A502),0)</f>
        <v>0</v>
      </c>
      <c r="K502">
        <f>IF(COUNTIFS(Winback!$K$2:$K$300,$A502)&gt;0,1,0)</f>
        <v>0</v>
      </c>
      <c r="L502">
        <f>IF(AND($K502=1,LEFT($A502,3)="WB-"),SUMIFS(Winback!$D$2:$D$300,Winback!$K$2:$K$300,$A502),0)</f>
        <v>0</v>
      </c>
      <c r="M502">
        <f>IF(OR($E502=1,$G502=1,SUMIFS(Registros!$J$2:$J$6000,Registros!$B$2:$B$6000,$A502)&gt;0),1,0)</f>
        <v>1</v>
      </c>
      <c r="N502">
        <f>IF($J502&gt;0,1,IF(COUNTIFS(Registros!$A$2:$A$6000,"CS",Registros!$B$2:$B$6000,$A502,Registros!$K$2:$K$6000,"&lt;&gt;")&gt;0,1,0))</f>
        <v>0</v>
      </c>
      <c r="O502" t="str">
        <f t="shared" si="35"/>
        <v>SOLO MÓVIL</v>
      </c>
      <c r="P502" t="str">
        <f t="shared" si="36"/>
        <v>Ofrecer fijo + internet (FLBBTV)</v>
      </c>
      <c r="Q502">
        <f t="shared" si="37"/>
        <v>15</v>
      </c>
      <c r="R502" t="str">
        <f>IFERROR(VLOOKUP($A502,Registros!$B$2:$G$6000,6,0),IFERROR(INDEX(Winback!$C$2:$C$300,MATCH($A502,Winback!$K$2:$K$300,0)),""))</f>
        <v>Karla Mc Intryre</v>
      </c>
      <c r="S502" t="str">
        <f t="shared" si="38"/>
        <v>NP</v>
      </c>
      <c r="T502">
        <f t="shared" si="39"/>
        <v>1</v>
      </c>
    </row>
    <row r="503" spans="1:20" x14ac:dyDescent="0.35">
      <c r="A503" t="s">
        <v>2526</v>
      </c>
      <c r="B503" t="s">
        <v>2527</v>
      </c>
      <c r="C503" t="s">
        <v>2528</v>
      </c>
      <c r="D503" t="s">
        <v>2529</v>
      </c>
      <c r="E503">
        <f>IF(COUNTIFS(Registros!$A$2:$A$6000,"NP",Registros!$B$2:$B$6000,$A503)&gt;0,1,0)</f>
        <v>1</v>
      </c>
      <c r="F503">
        <f>IF($E503=1,SUMIFS(Registros!$F$2:$F$6000,Registros!$A$2:$A$6000,"NP",Registros!$B$2:$B$6000,$A503),0)</f>
        <v>103.75</v>
      </c>
      <c r="G503">
        <f>IF(COUNTIFS(Registros!$A$2:$A$6000,"MOV",Registros!$B$2:$B$6000,$A503)&gt;0,1,0)</f>
        <v>0</v>
      </c>
      <c r="H503">
        <f>IF($G503=1,SUMIFS(Registros!$F$2:$F$6000,Registros!$A$2:$A$6000,"MOV",Registros!$B$2:$B$6000,$A503),0)</f>
        <v>0</v>
      </c>
      <c r="I503">
        <f>IF(COUNTIFS(Registros!$A$2:$A$6000,"CS",Registros!$B$2:$B$6000,$A503)&gt;0,1,0)</f>
        <v>0</v>
      </c>
      <c r="J503">
        <f>IF($I503=1,SUMIFS(Registros!$I$2:$I$6000,Registros!$A$2:$A$6000,"CS",Registros!$B$2:$B$6000,$A503),0)</f>
        <v>0</v>
      </c>
      <c r="K503">
        <f>IF(COUNTIFS(Winback!$K$2:$K$300,$A503)&gt;0,1,0)</f>
        <v>0</v>
      </c>
      <c r="L503">
        <f>IF(AND($K503=1,LEFT($A503,3)="WB-"),SUMIFS(Winback!$D$2:$D$300,Winback!$K$2:$K$300,$A503),0)</f>
        <v>0</v>
      </c>
      <c r="M503">
        <f>IF(OR($E503=1,$G503=1,SUMIFS(Registros!$J$2:$J$6000,Registros!$B$2:$B$6000,$A503)&gt;0),1,0)</f>
        <v>1</v>
      </c>
      <c r="N503">
        <f>IF($J503&gt;0,1,IF(COUNTIFS(Registros!$A$2:$A$6000,"CS",Registros!$B$2:$B$6000,$A503,Registros!$K$2:$K$6000,"&lt;&gt;")&gt;0,1,0))</f>
        <v>0</v>
      </c>
      <c r="O503" t="str">
        <f t="shared" si="35"/>
        <v>SOLO MÓVIL</v>
      </c>
      <c r="P503" t="str">
        <f t="shared" si="36"/>
        <v>Ofrecer fijo + internet (FLBBTV)</v>
      </c>
      <c r="Q503">
        <f t="shared" si="37"/>
        <v>103.75</v>
      </c>
      <c r="R503" t="str">
        <f>IFERROR(VLOOKUP($A503,Registros!$B$2:$G$6000,6,0),IFERROR(INDEX(Winback!$C$2:$C$300,MATCH($A503,Winback!$K$2:$K$300,0)),""))</f>
        <v>Michelle Zambrano</v>
      </c>
      <c r="S503" t="str">
        <f t="shared" si="38"/>
        <v>NP</v>
      </c>
      <c r="T503">
        <f t="shared" si="39"/>
        <v>1</v>
      </c>
    </row>
    <row r="504" spans="1:20" x14ac:dyDescent="0.35">
      <c r="A504" t="s">
        <v>2534</v>
      </c>
      <c r="B504" t="s">
        <v>2535</v>
      </c>
      <c r="C504" t="s">
        <v>2536</v>
      </c>
      <c r="D504" t="s">
        <v>2537</v>
      </c>
      <c r="E504">
        <f>IF(COUNTIFS(Registros!$A$2:$A$6000,"NP",Registros!$B$2:$B$6000,$A504)&gt;0,1,0)</f>
        <v>1</v>
      </c>
      <c r="F504">
        <f>IF($E504=1,SUMIFS(Registros!$F$2:$F$6000,Registros!$A$2:$A$6000,"NP",Registros!$B$2:$B$6000,$A504),0)</f>
        <v>25</v>
      </c>
      <c r="G504">
        <f>IF(COUNTIFS(Registros!$A$2:$A$6000,"MOV",Registros!$B$2:$B$6000,$A504)&gt;0,1,0)</f>
        <v>0</v>
      </c>
      <c r="H504">
        <f>IF($G504=1,SUMIFS(Registros!$F$2:$F$6000,Registros!$A$2:$A$6000,"MOV",Registros!$B$2:$B$6000,$A504),0)</f>
        <v>0</v>
      </c>
      <c r="I504">
        <f>IF(COUNTIFS(Registros!$A$2:$A$6000,"CS",Registros!$B$2:$B$6000,$A504)&gt;0,1,0)</f>
        <v>0</v>
      </c>
      <c r="J504">
        <f>IF($I504=1,SUMIFS(Registros!$I$2:$I$6000,Registros!$A$2:$A$6000,"CS",Registros!$B$2:$B$6000,$A504),0)</f>
        <v>0</v>
      </c>
      <c r="K504">
        <f>IF(COUNTIFS(Winback!$K$2:$K$300,$A504)&gt;0,1,0)</f>
        <v>0</v>
      </c>
      <c r="L504">
        <f>IF(AND($K504=1,LEFT($A504,3)="WB-"),SUMIFS(Winback!$D$2:$D$300,Winback!$K$2:$K$300,$A504),0)</f>
        <v>0</v>
      </c>
      <c r="M504">
        <f>IF(OR($E504=1,$G504=1,SUMIFS(Registros!$J$2:$J$6000,Registros!$B$2:$B$6000,$A504)&gt;0),1,0)</f>
        <v>1</v>
      </c>
      <c r="N504">
        <f>IF($J504&gt;0,1,IF(COUNTIFS(Registros!$A$2:$A$6000,"CS",Registros!$B$2:$B$6000,$A504,Registros!$K$2:$K$6000,"&lt;&gt;")&gt;0,1,0))</f>
        <v>0</v>
      </c>
      <c r="O504" t="str">
        <f t="shared" si="35"/>
        <v>SOLO MÓVIL</v>
      </c>
      <c r="P504" t="str">
        <f t="shared" si="36"/>
        <v>Ofrecer fijo + internet (FLBBTV)</v>
      </c>
      <c r="Q504">
        <f t="shared" si="37"/>
        <v>25</v>
      </c>
      <c r="R504" t="str">
        <f>IFERROR(VLOOKUP($A504,Registros!$B$2:$G$6000,6,0),IFERROR(INDEX(Winback!$C$2:$C$300,MATCH($A504,Winback!$K$2:$K$300,0)),""))</f>
        <v>Yarelis Tulloch</v>
      </c>
      <c r="S504" t="str">
        <f t="shared" si="38"/>
        <v>NP</v>
      </c>
      <c r="T504">
        <f t="shared" si="39"/>
        <v>1</v>
      </c>
    </row>
    <row r="505" spans="1:20" x14ac:dyDescent="0.35">
      <c r="A505" t="s">
        <v>2539</v>
      </c>
      <c r="B505" t="s">
        <v>2540</v>
      </c>
      <c r="C505" t="s">
        <v>2536</v>
      </c>
      <c r="D505" t="s">
        <v>2537</v>
      </c>
      <c r="E505">
        <f>IF(COUNTIFS(Registros!$A$2:$A$6000,"NP",Registros!$B$2:$B$6000,$A505)&gt;0,1,0)</f>
        <v>1</v>
      </c>
      <c r="F505">
        <f>IF($E505=1,SUMIFS(Registros!$F$2:$F$6000,Registros!$A$2:$A$6000,"NP",Registros!$B$2:$B$6000,$A505),0)</f>
        <v>15</v>
      </c>
      <c r="G505">
        <f>IF(COUNTIFS(Registros!$A$2:$A$6000,"MOV",Registros!$B$2:$B$6000,$A505)&gt;0,1,0)</f>
        <v>0</v>
      </c>
      <c r="H505">
        <f>IF($G505=1,SUMIFS(Registros!$F$2:$F$6000,Registros!$A$2:$A$6000,"MOV",Registros!$B$2:$B$6000,$A505),0)</f>
        <v>0</v>
      </c>
      <c r="I505">
        <f>IF(COUNTIFS(Registros!$A$2:$A$6000,"CS",Registros!$B$2:$B$6000,$A505)&gt;0,1,0)</f>
        <v>0</v>
      </c>
      <c r="J505">
        <f>IF($I505=1,SUMIFS(Registros!$I$2:$I$6000,Registros!$A$2:$A$6000,"CS",Registros!$B$2:$B$6000,$A505),0)</f>
        <v>0</v>
      </c>
      <c r="K505">
        <f>IF(COUNTIFS(Winback!$K$2:$K$300,$A505)&gt;0,1,0)</f>
        <v>0</v>
      </c>
      <c r="L505">
        <f>IF(AND($K505=1,LEFT($A505,3)="WB-"),SUMIFS(Winback!$D$2:$D$300,Winback!$K$2:$K$300,$A505),0)</f>
        <v>0</v>
      </c>
      <c r="M505">
        <f>IF(OR($E505=1,$G505=1,SUMIFS(Registros!$J$2:$J$6000,Registros!$B$2:$B$6000,$A505)&gt;0),1,0)</f>
        <v>1</v>
      </c>
      <c r="N505">
        <f>IF($J505&gt;0,1,IF(COUNTIFS(Registros!$A$2:$A$6000,"CS",Registros!$B$2:$B$6000,$A505,Registros!$K$2:$K$6000,"&lt;&gt;")&gt;0,1,0))</f>
        <v>0</v>
      </c>
      <c r="O505" t="str">
        <f t="shared" si="35"/>
        <v>SOLO MÓVIL</v>
      </c>
      <c r="P505" t="str">
        <f t="shared" si="36"/>
        <v>Ofrecer fijo + internet (FLBBTV)</v>
      </c>
      <c r="Q505">
        <f t="shared" si="37"/>
        <v>15</v>
      </c>
      <c r="R505" t="str">
        <f>IFERROR(VLOOKUP($A505,Registros!$B$2:$G$6000,6,0),IFERROR(INDEX(Winback!$C$2:$C$300,MATCH($A505,Winback!$K$2:$K$300,0)),""))</f>
        <v>Abril Aparicio</v>
      </c>
      <c r="S505" t="str">
        <f t="shared" si="38"/>
        <v>NP</v>
      </c>
      <c r="T505">
        <f t="shared" si="39"/>
        <v>1</v>
      </c>
    </row>
    <row r="506" spans="1:20" x14ac:dyDescent="0.35">
      <c r="A506" t="s">
        <v>2542</v>
      </c>
      <c r="B506" t="s">
        <v>2543</v>
      </c>
      <c r="C506" t="s">
        <v>2536</v>
      </c>
      <c r="D506" t="s">
        <v>2537</v>
      </c>
      <c r="E506">
        <f>IF(COUNTIFS(Registros!$A$2:$A$6000,"NP",Registros!$B$2:$B$6000,$A506)&gt;0,1,0)</f>
        <v>1</v>
      </c>
      <c r="F506">
        <f>IF($E506=1,SUMIFS(Registros!$F$2:$F$6000,Registros!$A$2:$A$6000,"NP",Registros!$B$2:$B$6000,$A506),0)</f>
        <v>25</v>
      </c>
      <c r="G506">
        <f>IF(COUNTIFS(Registros!$A$2:$A$6000,"MOV",Registros!$B$2:$B$6000,$A506)&gt;0,1,0)</f>
        <v>0</v>
      </c>
      <c r="H506">
        <f>IF($G506=1,SUMIFS(Registros!$F$2:$F$6000,Registros!$A$2:$A$6000,"MOV",Registros!$B$2:$B$6000,$A506),0)</f>
        <v>0</v>
      </c>
      <c r="I506">
        <f>IF(COUNTIFS(Registros!$A$2:$A$6000,"CS",Registros!$B$2:$B$6000,$A506)&gt;0,1,0)</f>
        <v>0</v>
      </c>
      <c r="J506">
        <f>IF($I506=1,SUMIFS(Registros!$I$2:$I$6000,Registros!$A$2:$A$6000,"CS",Registros!$B$2:$B$6000,$A506),0)</f>
        <v>0</v>
      </c>
      <c r="K506">
        <f>IF(COUNTIFS(Winback!$K$2:$K$300,$A506)&gt;0,1,0)</f>
        <v>0</v>
      </c>
      <c r="L506">
        <f>IF(AND($K506=1,LEFT($A506,3)="WB-"),SUMIFS(Winback!$D$2:$D$300,Winback!$K$2:$K$300,$A506),0)</f>
        <v>0</v>
      </c>
      <c r="M506">
        <f>IF(OR($E506=1,$G506=1,SUMIFS(Registros!$J$2:$J$6000,Registros!$B$2:$B$6000,$A506)&gt;0),1,0)</f>
        <v>1</v>
      </c>
      <c r="N506">
        <f>IF($J506&gt;0,1,IF(COUNTIFS(Registros!$A$2:$A$6000,"CS",Registros!$B$2:$B$6000,$A506,Registros!$K$2:$K$6000,"&lt;&gt;")&gt;0,1,0))</f>
        <v>0</v>
      </c>
      <c r="O506" t="str">
        <f t="shared" si="35"/>
        <v>SOLO MÓVIL</v>
      </c>
      <c r="P506" t="str">
        <f t="shared" si="36"/>
        <v>Ofrecer fijo + internet (FLBBTV)</v>
      </c>
      <c r="Q506">
        <f t="shared" si="37"/>
        <v>25</v>
      </c>
      <c r="R506" t="str">
        <f>IFERROR(VLOOKUP($A506,Registros!$B$2:$G$6000,6,0),IFERROR(INDEX(Winback!$C$2:$C$300,MATCH($A506,Winback!$K$2:$K$300,0)),""))</f>
        <v>Yariela Galarce</v>
      </c>
      <c r="S506" t="str">
        <f t="shared" si="38"/>
        <v>NP</v>
      </c>
      <c r="T506">
        <f t="shared" si="39"/>
        <v>1</v>
      </c>
    </row>
    <row r="507" spans="1:20" x14ac:dyDescent="0.35">
      <c r="A507" t="s">
        <v>2545</v>
      </c>
      <c r="B507" t="s">
        <v>2546</v>
      </c>
      <c r="C507" t="s">
        <v>2536</v>
      </c>
      <c r="D507" t="s">
        <v>2537</v>
      </c>
      <c r="E507">
        <f>IF(COUNTIFS(Registros!$A$2:$A$6000,"NP",Registros!$B$2:$B$6000,$A507)&gt;0,1,0)</f>
        <v>1</v>
      </c>
      <c r="F507">
        <f>IF($E507=1,SUMIFS(Registros!$F$2:$F$6000,Registros!$A$2:$A$6000,"NP",Registros!$B$2:$B$6000,$A507),0)</f>
        <v>25</v>
      </c>
      <c r="G507">
        <f>IF(COUNTIFS(Registros!$A$2:$A$6000,"MOV",Registros!$B$2:$B$6000,$A507)&gt;0,1,0)</f>
        <v>0</v>
      </c>
      <c r="H507">
        <f>IF($G507=1,SUMIFS(Registros!$F$2:$F$6000,Registros!$A$2:$A$6000,"MOV",Registros!$B$2:$B$6000,$A507),0)</f>
        <v>0</v>
      </c>
      <c r="I507">
        <f>IF(COUNTIFS(Registros!$A$2:$A$6000,"CS",Registros!$B$2:$B$6000,$A507)&gt;0,1,0)</f>
        <v>0</v>
      </c>
      <c r="J507">
        <f>IF($I507=1,SUMIFS(Registros!$I$2:$I$6000,Registros!$A$2:$A$6000,"CS",Registros!$B$2:$B$6000,$A507),0)</f>
        <v>0</v>
      </c>
      <c r="K507">
        <f>IF(COUNTIFS(Winback!$K$2:$K$300,$A507)&gt;0,1,0)</f>
        <v>0</v>
      </c>
      <c r="L507">
        <f>IF(AND($K507=1,LEFT($A507,3)="WB-"),SUMIFS(Winback!$D$2:$D$300,Winback!$K$2:$K$300,$A507),0)</f>
        <v>0</v>
      </c>
      <c r="M507">
        <f>IF(OR($E507=1,$G507=1,SUMIFS(Registros!$J$2:$J$6000,Registros!$B$2:$B$6000,$A507)&gt;0),1,0)</f>
        <v>1</v>
      </c>
      <c r="N507">
        <f>IF($J507&gt;0,1,IF(COUNTIFS(Registros!$A$2:$A$6000,"CS",Registros!$B$2:$B$6000,$A507,Registros!$K$2:$K$6000,"&lt;&gt;")&gt;0,1,0))</f>
        <v>0</v>
      </c>
      <c r="O507" t="str">
        <f t="shared" si="35"/>
        <v>SOLO MÓVIL</v>
      </c>
      <c r="P507" t="str">
        <f t="shared" si="36"/>
        <v>Ofrecer fijo + internet (FLBBTV)</v>
      </c>
      <c r="Q507">
        <f t="shared" si="37"/>
        <v>25</v>
      </c>
      <c r="R507" t="str">
        <f>IFERROR(VLOOKUP($A507,Registros!$B$2:$G$6000,6,0),IFERROR(INDEX(Winback!$C$2:$C$300,MATCH($A507,Winback!$K$2:$K$300,0)),""))</f>
        <v>Nailyn Martinez</v>
      </c>
      <c r="S507" t="str">
        <f t="shared" si="38"/>
        <v>NP</v>
      </c>
      <c r="T507">
        <f t="shared" si="39"/>
        <v>1</v>
      </c>
    </row>
    <row r="508" spans="1:20" x14ac:dyDescent="0.35">
      <c r="A508" t="s">
        <v>2548</v>
      </c>
      <c r="B508" t="s">
        <v>2549</v>
      </c>
      <c r="C508" t="s">
        <v>2536</v>
      </c>
      <c r="D508" t="s">
        <v>2537</v>
      </c>
      <c r="E508">
        <f>IF(COUNTIFS(Registros!$A$2:$A$6000,"NP",Registros!$B$2:$B$6000,$A508)&gt;0,1,0)</f>
        <v>1</v>
      </c>
      <c r="F508">
        <f>IF($E508=1,SUMIFS(Registros!$F$2:$F$6000,Registros!$A$2:$A$6000,"NP",Registros!$B$2:$B$6000,$A508),0)</f>
        <v>15</v>
      </c>
      <c r="G508">
        <f>IF(COUNTIFS(Registros!$A$2:$A$6000,"MOV",Registros!$B$2:$B$6000,$A508)&gt;0,1,0)</f>
        <v>0</v>
      </c>
      <c r="H508">
        <f>IF($G508=1,SUMIFS(Registros!$F$2:$F$6000,Registros!$A$2:$A$6000,"MOV",Registros!$B$2:$B$6000,$A508),0)</f>
        <v>0</v>
      </c>
      <c r="I508">
        <f>IF(COUNTIFS(Registros!$A$2:$A$6000,"CS",Registros!$B$2:$B$6000,$A508)&gt;0,1,0)</f>
        <v>0</v>
      </c>
      <c r="J508">
        <f>IF($I508=1,SUMIFS(Registros!$I$2:$I$6000,Registros!$A$2:$A$6000,"CS",Registros!$B$2:$B$6000,$A508),0)</f>
        <v>0</v>
      </c>
      <c r="K508">
        <f>IF(COUNTIFS(Winback!$K$2:$K$300,$A508)&gt;0,1,0)</f>
        <v>0</v>
      </c>
      <c r="L508">
        <f>IF(AND($K508=1,LEFT($A508,3)="WB-"),SUMIFS(Winback!$D$2:$D$300,Winback!$K$2:$K$300,$A508),0)</f>
        <v>0</v>
      </c>
      <c r="M508">
        <f>IF(OR($E508=1,$G508=1,SUMIFS(Registros!$J$2:$J$6000,Registros!$B$2:$B$6000,$A508)&gt;0),1,0)</f>
        <v>1</v>
      </c>
      <c r="N508">
        <f>IF($J508&gt;0,1,IF(COUNTIFS(Registros!$A$2:$A$6000,"CS",Registros!$B$2:$B$6000,$A508,Registros!$K$2:$K$6000,"&lt;&gt;")&gt;0,1,0))</f>
        <v>0</v>
      </c>
      <c r="O508" t="str">
        <f t="shared" si="35"/>
        <v>SOLO MÓVIL</v>
      </c>
      <c r="P508" t="str">
        <f t="shared" si="36"/>
        <v>Ofrecer fijo + internet (FLBBTV)</v>
      </c>
      <c r="Q508">
        <f t="shared" si="37"/>
        <v>15</v>
      </c>
      <c r="R508" t="str">
        <f>IFERROR(VLOOKUP($A508,Registros!$B$2:$G$6000,6,0),IFERROR(INDEX(Winback!$C$2:$C$300,MATCH($A508,Winback!$K$2:$K$300,0)),""))</f>
        <v>Yamali Rodriguez</v>
      </c>
      <c r="S508" t="str">
        <f t="shared" si="38"/>
        <v>NP</v>
      </c>
      <c r="T508">
        <f t="shared" si="39"/>
        <v>1</v>
      </c>
    </row>
    <row r="509" spans="1:20" x14ac:dyDescent="0.35">
      <c r="A509" t="s">
        <v>2551</v>
      </c>
      <c r="B509" t="s">
        <v>2552</v>
      </c>
      <c r="C509" t="s">
        <v>2536</v>
      </c>
      <c r="D509" t="s">
        <v>2537</v>
      </c>
      <c r="E509">
        <f>IF(COUNTIFS(Registros!$A$2:$A$6000,"NP",Registros!$B$2:$B$6000,$A509)&gt;0,1,0)</f>
        <v>1</v>
      </c>
      <c r="F509">
        <f>IF($E509=1,SUMIFS(Registros!$F$2:$F$6000,Registros!$A$2:$A$6000,"NP",Registros!$B$2:$B$6000,$A509),0)</f>
        <v>316</v>
      </c>
      <c r="G509">
        <f>IF(COUNTIFS(Registros!$A$2:$A$6000,"MOV",Registros!$B$2:$B$6000,$A509)&gt;0,1,0)</f>
        <v>0</v>
      </c>
      <c r="H509">
        <f>IF($G509=1,SUMIFS(Registros!$F$2:$F$6000,Registros!$A$2:$A$6000,"MOV",Registros!$B$2:$B$6000,$A509),0)</f>
        <v>0</v>
      </c>
      <c r="I509">
        <f>IF(COUNTIFS(Registros!$A$2:$A$6000,"CS",Registros!$B$2:$B$6000,$A509)&gt;0,1,0)</f>
        <v>0</v>
      </c>
      <c r="J509">
        <f>IF($I509=1,SUMIFS(Registros!$I$2:$I$6000,Registros!$A$2:$A$6000,"CS",Registros!$B$2:$B$6000,$A509),0)</f>
        <v>0</v>
      </c>
      <c r="K509">
        <f>IF(COUNTIFS(Winback!$K$2:$K$300,$A509)&gt;0,1,0)</f>
        <v>0</v>
      </c>
      <c r="L509">
        <f>IF(AND($K509=1,LEFT($A509,3)="WB-"),SUMIFS(Winback!$D$2:$D$300,Winback!$K$2:$K$300,$A509),0)</f>
        <v>0</v>
      </c>
      <c r="M509">
        <f>IF(OR($E509=1,$G509=1,SUMIFS(Registros!$J$2:$J$6000,Registros!$B$2:$B$6000,$A509)&gt;0),1,0)</f>
        <v>1</v>
      </c>
      <c r="N509">
        <f>IF($J509&gt;0,1,IF(COUNTIFS(Registros!$A$2:$A$6000,"CS",Registros!$B$2:$B$6000,$A509,Registros!$K$2:$K$6000,"&lt;&gt;")&gt;0,1,0))</f>
        <v>0</v>
      </c>
      <c r="O509" t="str">
        <f t="shared" si="35"/>
        <v>SOLO MÓVIL</v>
      </c>
      <c r="P509" t="str">
        <f t="shared" si="36"/>
        <v>Ofrecer fijo + internet (FLBBTV)</v>
      </c>
      <c r="Q509">
        <f t="shared" si="37"/>
        <v>316</v>
      </c>
      <c r="R509" t="str">
        <f>IFERROR(VLOOKUP($A509,Registros!$B$2:$G$6000,6,0),IFERROR(INDEX(Winback!$C$2:$C$300,MATCH($A509,Winback!$K$2:$K$300,0)),""))</f>
        <v>Osiris Aguilar</v>
      </c>
      <c r="S509" t="str">
        <f t="shared" si="38"/>
        <v>NP</v>
      </c>
      <c r="T509">
        <f t="shared" si="39"/>
        <v>1</v>
      </c>
    </row>
    <row r="510" spans="1:20" x14ac:dyDescent="0.35">
      <c r="A510" t="s">
        <v>2554</v>
      </c>
      <c r="B510" t="s">
        <v>2555</v>
      </c>
      <c r="C510" t="s">
        <v>2536</v>
      </c>
      <c r="D510" t="s">
        <v>2537</v>
      </c>
      <c r="E510">
        <f>IF(COUNTIFS(Registros!$A$2:$A$6000,"NP",Registros!$B$2:$B$6000,$A510)&gt;0,1,0)</f>
        <v>1</v>
      </c>
      <c r="F510">
        <f>IF($E510=1,SUMIFS(Registros!$F$2:$F$6000,Registros!$A$2:$A$6000,"NP",Registros!$B$2:$B$6000,$A510),0)</f>
        <v>20</v>
      </c>
      <c r="G510">
        <f>IF(COUNTIFS(Registros!$A$2:$A$6000,"MOV",Registros!$B$2:$B$6000,$A510)&gt;0,1,0)</f>
        <v>0</v>
      </c>
      <c r="H510">
        <f>IF($G510=1,SUMIFS(Registros!$F$2:$F$6000,Registros!$A$2:$A$6000,"MOV",Registros!$B$2:$B$6000,$A510),0)</f>
        <v>0</v>
      </c>
      <c r="I510">
        <f>IF(COUNTIFS(Registros!$A$2:$A$6000,"CS",Registros!$B$2:$B$6000,$A510)&gt;0,1,0)</f>
        <v>0</v>
      </c>
      <c r="J510">
        <f>IF($I510=1,SUMIFS(Registros!$I$2:$I$6000,Registros!$A$2:$A$6000,"CS",Registros!$B$2:$B$6000,$A510),0)</f>
        <v>0</v>
      </c>
      <c r="K510">
        <f>IF(COUNTIFS(Winback!$K$2:$K$300,$A510)&gt;0,1,0)</f>
        <v>0</v>
      </c>
      <c r="L510">
        <f>IF(AND($K510=1,LEFT($A510,3)="WB-"),SUMIFS(Winback!$D$2:$D$300,Winback!$K$2:$K$300,$A510),0)</f>
        <v>0</v>
      </c>
      <c r="M510">
        <f>IF(OR($E510=1,$G510=1,SUMIFS(Registros!$J$2:$J$6000,Registros!$B$2:$B$6000,$A510)&gt;0),1,0)</f>
        <v>1</v>
      </c>
      <c r="N510">
        <f>IF($J510&gt;0,1,IF(COUNTIFS(Registros!$A$2:$A$6000,"CS",Registros!$B$2:$B$6000,$A510,Registros!$K$2:$K$6000,"&lt;&gt;")&gt;0,1,0))</f>
        <v>0</v>
      </c>
      <c r="O510" t="str">
        <f t="shared" si="35"/>
        <v>SOLO MÓVIL</v>
      </c>
      <c r="P510" t="str">
        <f t="shared" si="36"/>
        <v>Ofrecer fijo + internet (FLBBTV)</v>
      </c>
      <c r="Q510">
        <f t="shared" si="37"/>
        <v>20</v>
      </c>
      <c r="R510" t="str">
        <f>IFERROR(VLOOKUP($A510,Registros!$B$2:$G$6000,6,0),IFERROR(INDEX(Winback!$C$2:$C$300,MATCH($A510,Winback!$K$2:$K$300,0)),""))</f>
        <v>Karla Mc Intryre</v>
      </c>
      <c r="S510" t="str">
        <f t="shared" si="38"/>
        <v>NP</v>
      </c>
      <c r="T510">
        <f t="shared" si="39"/>
        <v>1</v>
      </c>
    </row>
    <row r="511" spans="1:20" x14ac:dyDescent="0.35">
      <c r="A511" t="s">
        <v>2557</v>
      </c>
      <c r="B511" t="s">
        <v>2558</v>
      </c>
      <c r="C511" t="s">
        <v>2536</v>
      </c>
      <c r="D511" t="s">
        <v>2537</v>
      </c>
      <c r="E511">
        <f>IF(COUNTIFS(Registros!$A$2:$A$6000,"NP",Registros!$B$2:$B$6000,$A511)&gt;0,1,0)</f>
        <v>1</v>
      </c>
      <c r="F511">
        <f>IF($E511=1,SUMIFS(Registros!$F$2:$F$6000,Registros!$A$2:$A$6000,"NP",Registros!$B$2:$B$6000,$A511),0)</f>
        <v>10</v>
      </c>
      <c r="G511">
        <f>IF(COUNTIFS(Registros!$A$2:$A$6000,"MOV",Registros!$B$2:$B$6000,$A511)&gt;0,1,0)</f>
        <v>0</v>
      </c>
      <c r="H511">
        <f>IF($G511=1,SUMIFS(Registros!$F$2:$F$6000,Registros!$A$2:$A$6000,"MOV",Registros!$B$2:$B$6000,$A511),0)</f>
        <v>0</v>
      </c>
      <c r="I511">
        <f>IF(COUNTIFS(Registros!$A$2:$A$6000,"CS",Registros!$B$2:$B$6000,$A511)&gt;0,1,0)</f>
        <v>0</v>
      </c>
      <c r="J511">
        <f>IF($I511=1,SUMIFS(Registros!$I$2:$I$6000,Registros!$A$2:$A$6000,"CS",Registros!$B$2:$B$6000,$A511),0)</f>
        <v>0</v>
      </c>
      <c r="K511">
        <f>IF(COUNTIFS(Winback!$K$2:$K$300,$A511)&gt;0,1,0)</f>
        <v>0</v>
      </c>
      <c r="L511">
        <f>IF(AND($K511=1,LEFT($A511,3)="WB-"),SUMIFS(Winback!$D$2:$D$300,Winback!$K$2:$K$300,$A511),0)</f>
        <v>0</v>
      </c>
      <c r="M511">
        <f>IF(OR($E511=1,$G511=1,SUMIFS(Registros!$J$2:$J$6000,Registros!$B$2:$B$6000,$A511)&gt;0),1,0)</f>
        <v>1</v>
      </c>
      <c r="N511">
        <f>IF($J511&gt;0,1,IF(COUNTIFS(Registros!$A$2:$A$6000,"CS",Registros!$B$2:$B$6000,$A511,Registros!$K$2:$K$6000,"&lt;&gt;")&gt;0,1,0))</f>
        <v>0</v>
      </c>
      <c r="O511" t="str">
        <f t="shared" si="35"/>
        <v>SOLO MÓVIL</v>
      </c>
      <c r="P511" t="str">
        <f t="shared" si="36"/>
        <v>Ofrecer fijo + internet (FLBBTV)</v>
      </c>
      <c r="Q511">
        <f t="shared" si="37"/>
        <v>10</v>
      </c>
      <c r="R511" t="str">
        <f>IFERROR(VLOOKUP($A511,Registros!$B$2:$G$6000,6,0),IFERROR(INDEX(Winback!$C$2:$C$300,MATCH($A511,Winback!$K$2:$K$300,0)),""))</f>
        <v>Solanye Acuña</v>
      </c>
      <c r="S511" t="str">
        <f t="shared" si="38"/>
        <v>NP</v>
      </c>
      <c r="T511">
        <f t="shared" si="39"/>
        <v>1</v>
      </c>
    </row>
    <row r="512" spans="1:20" x14ac:dyDescent="0.35">
      <c r="A512" t="s">
        <v>2560</v>
      </c>
      <c r="B512" t="s">
        <v>2561</v>
      </c>
      <c r="C512" t="s">
        <v>2536</v>
      </c>
      <c r="D512" t="s">
        <v>2537</v>
      </c>
      <c r="E512">
        <f>IF(COUNTIFS(Registros!$A$2:$A$6000,"NP",Registros!$B$2:$B$6000,$A512)&gt;0,1,0)</f>
        <v>1</v>
      </c>
      <c r="F512">
        <f>IF($E512=1,SUMIFS(Registros!$F$2:$F$6000,Registros!$A$2:$A$6000,"NP",Registros!$B$2:$B$6000,$A512),0)</f>
        <v>5</v>
      </c>
      <c r="G512">
        <f>IF(COUNTIFS(Registros!$A$2:$A$6000,"MOV",Registros!$B$2:$B$6000,$A512)&gt;0,1,0)</f>
        <v>0</v>
      </c>
      <c r="H512">
        <f>IF($G512=1,SUMIFS(Registros!$F$2:$F$6000,Registros!$A$2:$A$6000,"MOV",Registros!$B$2:$B$6000,$A512),0)</f>
        <v>0</v>
      </c>
      <c r="I512">
        <f>IF(COUNTIFS(Registros!$A$2:$A$6000,"CS",Registros!$B$2:$B$6000,$A512)&gt;0,1,0)</f>
        <v>0</v>
      </c>
      <c r="J512">
        <f>IF($I512=1,SUMIFS(Registros!$I$2:$I$6000,Registros!$A$2:$A$6000,"CS",Registros!$B$2:$B$6000,$A512),0)</f>
        <v>0</v>
      </c>
      <c r="K512">
        <f>IF(COUNTIFS(Winback!$K$2:$K$300,$A512)&gt;0,1,0)</f>
        <v>0</v>
      </c>
      <c r="L512">
        <f>IF(AND($K512=1,LEFT($A512,3)="WB-"),SUMIFS(Winback!$D$2:$D$300,Winback!$K$2:$K$300,$A512),0)</f>
        <v>0</v>
      </c>
      <c r="M512">
        <f>IF(OR($E512=1,$G512=1,SUMIFS(Registros!$J$2:$J$6000,Registros!$B$2:$B$6000,$A512)&gt;0),1,0)</f>
        <v>1</v>
      </c>
      <c r="N512">
        <f>IF($J512&gt;0,1,IF(COUNTIFS(Registros!$A$2:$A$6000,"CS",Registros!$B$2:$B$6000,$A512,Registros!$K$2:$K$6000,"&lt;&gt;")&gt;0,1,0))</f>
        <v>0</v>
      </c>
      <c r="O512" t="str">
        <f t="shared" si="35"/>
        <v>SOLO MÓVIL</v>
      </c>
      <c r="P512" t="str">
        <f t="shared" si="36"/>
        <v>Ofrecer fijo + internet (FLBBTV)</v>
      </c>
      <c r="Q512">
        <f t="shared" si="37"/>
        <v>5</v>
      </c>
      <c r="R512" t="str">
        <f>IFERROR(VLOOKUP($A512,Registros!$B$2:$G$6000,6,0),IFERROR(INDEX(Winback!$C$2:$C$300,MATCH($A512,Winback!$K$2:$K$300,0)),""))</f>
        <v>Michelle Zambrano</v>
      </c>
      <c r="S512" t="str">
        <f t="shared" si="38"/>
        <v>NP</v>
      </c>
      <c r="T512">
        <f t="shared" si="39"/>
        <v>1</v>
      </c>
    </row>
    <row r="513" spans="1:20" x14ac:dyDescent="0.35">
      <c r="A513" t="s">
        <v>2563</v>
      </c>
      <c r="B513" t="s">
        <v>2564</v>
      </c>
      <c r="C513" t="s">
        <v>2536</v>
      </c>
      <c r="D513" t="s">
        <v>2537</v>
      </c>
      <c r="E513">
        <f>IF(COUNTIFS(Registros!$A$2:$A$6000,"NP",Registros!$B$2:$B$6000,$A513)&gt;0,1,0)</f>
        <v>1</v>
      </c>
      <c r="F513">
        <f>IF($E513=1,SUMIFS(Registros!$F$2:$F$6000,Registros!$A$2:$A$6000,"NP",Registros!$B$2:$B$6000,$A513),0)</f>
        <v>15</v>
      </c>
      <c r="G513">
        <f>IF(COUNTIFS(Registros!$A$2:$A$6000,"MOV",Registros!$B$2:$B$6000,$A513)&gt;0,1,0)</f>
        <v>0</v>
      </c>
      <c r="H513">
        <f>IF($G513=1,SUMIFS(Registros!$F$2:$F$6000,Registros!$A$2:$A$6000,"MOV",Registros!$B$2:$B$6000,$A513),0)</f>
        <v>0</v>
      </c>
      <c r="I513">
        <f>IF(COUNTIFS(Registros!$A$2:$A$6000,"CS",Registros!$B$2:$B$6000,$A513)&gt;0,1,0)</f>
        <v>0</v>
      </c>
      <c r="J513">
        <f>IF($I513=1,SUMIFS(Registros!$I$2:$I$6000,Registros!$A$2:$A$6000,"CS",Registros!$B$2:$B$6000,$A513),0)</f>
        <v>0</v>
      </c>
      <c r="K513">
        <f>IF(COUNTIFS(Winback!$K$2:$K$300,$A513)&gt;0,1,0)</f>
        <v>0</v>
      </c>
      <c r="L513">
        <f>IF(AND($K513=1,LEFT($A513,3)="WB-"),SUMIFS(Winback!$D$2:$D$300,Winback!$K$2:$K$300,$A513),0)</f>
        <v>0</v>
      </c>
      <c r="M513">
        <f>IF(OR($E513=1,$G513=1,SUMIFS(Registros!$J$2:$J$6000,Registros!$B$2:$B$6000,$A513)&gt;0),1,0)</f>
        <v>1</v>
      </c>
      <c r="N513">
        <f>IF($J513&gt;0,1,IF(COUNTIFS(Registros!$A$2:$A$6000,"CS",Registros!$B$2:$B$6000,$A513,Registros!$K$2:$K$6000,"&lt;&gt;")&gt;0,1,0))</f>
        <v>0</v>
      </c>
      <c r="O513" t="str">
        <f t="shared" si="35"/>
        <v>SOLO MÓVIL</v>
      </c>
      <c r="P513" t="str">
        <f t="shared" si="36"/>
        <v>Ofrecer fijo + internet (FLBBTV)</v>
      </c>
      <c r="Q513">
        <f t="shared" si="37"/>
        <v>15</v>
      </c>
      <c r="R513" t="str">
        <f>IFERROR(VLOOKUP($A513,Registros!$B$2:$G$6000,6,0),IFERROR(INDEX(Winback!$C$2:$C$300,MATCH($A513,Winback!$K$2:$K$300,0)),""))</f>
        <v>Ines Lizbeth Trujillo</v>
      </c>
      <c r="S513" t="str">
        <f t="shared" si="38"/>
        <v>NP</v>
      </c>
      <c r="T513">
        <f t="shared" si="39"/>
        <v>1</v>
      </c>
    </row>
    <row r="514" spans="1:20" x14ac:dyDescent="0.35">
      <c r="A514" t="s">
        <v>2566</v>
      </c>
      <c r="B514" t="s">
        <v>2567</v>
      </c>
      <c r="C514" t="s">
        <v>2536</v>
      </c>
      <c r="D514" t="s">
        <v>2537</v>
      </c>
      <c r="E514">
        <f>IF(COUNTIFS(Registros!$A$2:$A$6000,"NP",Registros!$B$2:$B$6000,$A514)&gt;0,1,0)</f>
        <v>1</v>
      </c>
      <c r="F514">
        <f>IF($E514=1,SUMIFS(Registros!$F$2:$F$6000,Registros!$A$2:$A$6000,"NP",Registros!$B$2:$B$6000,$A514),0)</f>
        <v>15</v>
      </c>
      <c r="G514">
        <f>IF(COUNTIFS(Registros!$A$2:$A$6000,"MOV",Registros!$B$2:$B$6000,$A514)&gt;0,1,0)</f>
        <v>0</v>
      </c>
      <c r="H514">
        <f>IF($G514=1,SUMIFS(Registros!$F$2:$F$6000,Registros!$A$2:$A$6000,"MOV",Registros!$B$2:$B$6000,$A514),0)</f>
        <v>0</v>
      </c>
      <c r="I514">
        <f>IF(COUNTIFS(Registros!$A$2:$A$6000,"CS",Registros!$B$2:$B$6000,$A514)&gt;0,1,0)</f>
        <v>0</v>
      </c>
      <c r="J514">
        <f>IF($I514=1,SUMIFS(Registros!$I$2:$I$6000,Registros!$A$2:$A$6000,"CS",Registros!$B$2:$B$6000,$A514),0)</f>
        <v>0</v>
      </c>
      <c r="K514">
        <f>IF(COUNTIFS(Winback!$K$2:$K$300,$A514)&gt;0,1,0)</f>
        <v>0</v>
      </c>
      <c r="L514">
        <f>IF(AND($K514=1,LEFT($A514,3)="WB-"),SUMIFS(Winback!$D$2:$D$300,Winback!$K$2:$K$300,$A514),0)</f>
        <v>0</v>
      </c>
      <c r="M514">
        <f>IF(OR($E514=1,$G514=1,SUMIFS(Registros!$J$2:$J$6000,Registros!$B$2:$B$6000,$A514)&gt;0),1,0)</f>
        <v>1</v>
      </c>
      <c r="N514">
        <f>IF($J514&gt;0,1,IF(COUNTIFS(Registros!$A$2:$A$6000,"CS",Registros!$B$2:$B$6000,$A514,Registros!$K$2:$K$6000,"&lt;&gt;")&gt;0,1,0))</f>
        <v>0</v>
      </c>
      <c r="O514" t="str">
        <f t="shared" ref="O514:O577" si="40">IF(AND($K514=1,$E514=0,$G514=0,$I514=0),"WINBACK",IF(AND($M514=1,$N514&gt;0),"CONVERGENTE",IF($M514=1,"SOLO MÓVIL",IF($N514&gt;0,"SOLO FIJO / INTERNET","SIN SERVICIOS"))))</f>
        <v>SOLO MÓVIL</v>
      </c>
      <c r="P514" t="str">
        <f t="shared" ref="P514:P577" si="41">IF($O514="WINBACK","Recuperar (winback)",IF($O514="CONVERGENTE","Upgrade / más líneas",IF($O514="SOLO MÓVIL","Ofrecer fijo + internet (FLBBTV)",IF($O514="SOLO FIJO / INTERNET","Ofrecer línea móvil Nextphone","Oferta completa (móvil + fijo + internet)"))))</f>
        <v>Ofrecer fijo + internet (FLBBTV)</v>
      </c>
      <c r="Q514">
        <f t="shared" ref="Q514:Q577" si="42">$F514+$H514+$L514</f>
        <v>15</v>
      </c>
      <c r="R514" t="str">
        <f>IFERROR(VLOOKUP($A514,Registros!$B$2:$G$6000,6,0),IFERROR(INDEX(Winback!$C$2:$C$300,MATCH($A514,Winback!$K$2:$K$300,0)),""))</f>
        <v>Alejandra Mabel Hawkins</v>
      </c>
      <c r="S514" t="str">
        <f t="shared" ref="S514:S577" si="43">IF($E514=1,"NP","")&amp;IF($G514=1,"+MOV","")&amp;IF($I514=1,"+CS","")&amp;IF($K514=1,"+WB","")</f>
        <v>NP</v>
      </c>
      <c r="T514">
        <f t="shared" ref="T514:T577" si="44">$E514+$G514+$I514+$K514</f>
        <v>1</v>
      </c>
    </row>
    <row r="515" spans="1:20" x14ac:dyDescent="0.35">
      <c r="A515" t="s">
        <v>2569</v>
      </c>
      <c r="B515" t="s">
        <v>2570</v>
      </c>
      <c r="C515" t="s">
        <v>2536</v>
      </c>
      <c r="D515" t="s">
        <v>2537</v>
      </c>
      <c r="E515">
        <f>IF(COUNTIFS(Registros!$A$2:$A$6000,"NP",Registros!$B$2:$B$6000,$A515)&gt;0,1,0)</f>
        <v>1</v>
      </c>
      <c r="F515">
        <f>IF($E515=1,SUMIFS(Registros!$F$2:$F$6000,Registros!$A$2:$A$6000,"NP",Registros!$B$2:$B$6000,$A515),0)</f>
        <v>5</v>
      </c>
      <c r="G515">
        <f>IF(COUNTIFS(Registros!$A$2:$A$6000,"MOV",Registros!$B$2:$B$6000,$A515)&gt;0,1,0)</f>
        <v>0</v>
      </c>
      <c r="H515">
        <f>IF($G515=1,SUMIFS(Registros!$F$2:$F$6000,Registros!$A$2:$A$6000,"MOV",Registros!$B$2:$B$6000,$A515),0)</f>
        <v>0</v>
      </c>
      <c r="I515">
        <f>IF(COUNTIFS(Registros!$A$2:$A$6000,"CS",Registros!$B$2:$B$6000,$A515)&gt;0,1,0)</f>
        <v>0</v>
      </c>
      <c r="J515">
        <f>IF($I515=1,SUMIFS(Registros!$I$2:$I$6000,Registros!$A$2:$A$6000,"CS",Registros!$B$2:$B$6000,$A515),0)</f>
        <v>0</v>
      </c>
      <c r="K515">
        <f>IF(COUNTIFS(Winback!$K$2:$K$300,$A515)&gt;0,1,0)</f>
        <v>0</v>
      </c>
      <c r="L515">
        <f>IF(AND($K515=1,LEFT($A515,3)="WB-"),SUMIFS(Winback!$D$2:$D$300,Winback!$K$2:$K$300,$A515),0)</f>
        <v>0</v>
      </c>
      <c r="M515">
        <f>IF(OR($E515=1,$G515=1,SUMIFS(Registros!$J$2:$J$6000,Registros!$B$2:$B$6000,$A515)&gt;0),1,0)</f>
        <v>1</v>
      </c>
      <c r="N515">
        <f>IF($J515&gt;0,1,IF(COUNTIFS(Registros!$A$2:$A$6000,"CS",Registros!$B$2:$B$6000,$A515,Registros!$K$2:$K$6000,"&lt;&gt;")&gt;0,1,0))</f>
        <v>0</v>
      </c>
      <c r="O515" t="str">
        <f t="shared" si="40"/>
        <v>SOLO MÓVIL</v>
      </c>
      <c r="P515" t="str">
        <f t="shared" si="41"/>
        <v>Ofrecer fijo + internet (FLBBTV)</v>
      </c>
      <c r="Q515">
        <f t="shared" si="42"/>
        <v>5</v>
      </c>
      <c r="R515" t="str">
        <f>IFERROR(VLOOKUP($A515,Registros!$B$2:$G$6000,6,0),IFERROR(INDEX(Winback!$C$2:$C$300,MATCH($A515,Winback!$K$2:$K$300,0)),""))</f>
        <v>Maria Fernanda</v>
      </c>
      <c r="S515" t="str">
        <f t="shared" si="43"/>
        <v>NP</v>
      </c>
      <c r="T515">
        <f t="shared" si="44"/>
        <v>1</v>
      </c>
    </row>
    <row r="516" spans="1:20" x14ac:dyDescent="0.35">
      <c r="A516" t="s">
        <v>2572</v>
      </c>
      <c r="B516" t="s">
        <v>2573</v>
      </c>
      <c r="C516" t="s">
        <v>2536</v>
      </c>
      <c r="D516" t="s">
        <v>2537</v>
      </c>
      <c r="E516">
        <f>IF(COUNTIFS(Registros!$A$2:$A$6000,"NP",Registros!$B$2:$B$6000,$A516)&gt;0,1,0)</f>
        <v>1</v>
      </c>
      <c r="F516">
        <f>IF($E516=1,SUMIFS(Registros!$F$2:$F$6000,Registros!$A$2:$A$6000,"NP",Registros!$B$2:$B$6000,$A516),0)</f>
        <v>25</v>
      </c>
      <c r="G516">
        <f>IF(COUNTIFS(Registros!$A$2:$A$6000,"MOV",Registros!$B$2:$B$6000,$A516)&gt;0,1,0)</f>
        <v>0</v>
      </c>
      <c r="H516">
        <f>IF($G516=1,SUMIFS(Registros!$F$2:$F$6000,Registros!$A$2:$A$6000,"MOV",Registros!$B$2:$B$6000,$A516),0)</f>
        <v>0</v>
      </c>
      <c r="I516">
        <f>IF(COUNTIFS(Registros!$A$2:$A$6000,"CS",Registros!$B$2:$B$6000,$A516)&gt;0,1,0)</f>
        <v>0</v>
      </c>
      <c r="J516">
        <f>IF($I516=1,SUMIFS(Registros!$I$2:$I$6000,Registros!$A$2:$A$6000,"CS",Registros!$B$2:$B$6000,$A516),0)</f>
        <v>0</v>
      </c>
      <c r="K516">
        <f>IF(COUNTIFS(Winback!$K$2:$K$300,$A516)&gt;0,1,0)</f>
        <v>0</v>
      </c>
      <c r="L516">
        <f>IF(AND($K516=1,LEFT($A516,3)="WB-"),SUMIFS(Winback!$D$2:$D$300,Winback!$K$2:$K$300,$A516),0)</f>
        <v>0</v>
      </c>
      <c r="M516">
        <f>IF(OR($E516=1,$G516=1,SUMIFS(Registros!$J$2:$J$6000,Registros!$B$2:$B$6000,$A516)&gt;0),1,0)</f>
        <v>1</v>
      </c>
      <c r="N516">
        <f>IF($J516&gt;0,1,IF(COUNTIFS(Registros!$A$2:$A$6000,"CS",Registros!$B$2:$B$6000,$A516,Registros!$K$2:$K$6000,"&lt;&gt;")&gt;0,1,0))</f>
        <v>0</v>
      </c>
      <c r="O516" t="str">
        <f t="shared" si="40"/>
        <v>SOLO MÓVIL</v>
      </c>
      <c r="P516" t="str">
        <f t="shared" si="41"/>
        <v>Ofrecer fijo + internet (FLBBTV)</v>
      </c>
      <c r="Q516">
        <f t="shared" si="42"/>
        <v>25</v>
      </c>
      <c r="R516" t="str">
        <f>IFERROR(VLOOKUP($A516,Registros!$B$2:$G$6000,6,0),IFERROR(INDEX(Winback!$C$2:$C$300,MATCH($A516,Winback!$K$2:$K$300,0)),""))</f>
        <v>Yarelis Tulloch</v>
      </c>
      <c r="S516" t="str">
        <f t="shared" si="43"/>
        <v>NP</v>
      </c>
      <c r="T516">
        <f t="shared" si="44"/>
        <v>1</v>
      </c>
    </row>
    <row r="517" spans="1:20" x14ac:dyDescent="0.35">
      <c r="A517" t="s">
        <v>2575</v>
      </c>
      <c r="B517" t="s">
        <v>2576</v>
      </c>
      <c r="C517" t="s">
        <v>2536</v>
      </c>
      <c r="D517" t="s">
        <v>2537</v>
      </c>
      <c r="E517">
        <f>IF(COUNTIFS(Registros!$A$2:$A$6000,"NP",Registros!$B$2:$B$6000,$A517)&gt;0,1,0)</f>
        <v>1</v>
      </c>
      <c r="F517">
        <f>IF($E517=1,SUMIFS(Registros!$F$2:$F$6000,Registros!$A$2:$A$6000,"NP",Registros!$B$2:$B$6000,$A517),0)</f>
        <v>15</v>
      </c>
      <c r="G517">
        <f>IF(COUNTIFS(Registros!$A$2:$A$6000,"MOV",Registros!$B$2:$B$6000,$A517)&gt;0,1,0)</f>
        <v>0</v>
      </c>
      <c r="H517">
        <f>IF($G517=1,SUMIFS(Registros!$F$2:$F$6000,Registros!$A$2:$A$6000,"MOV",Registros!$B$2:$B$6000,$A517),0)</f>
        <v>0</v>
      </c>
      <c r="I517">
        <f>IF(COUNTIFS(Registros!$A$2:$A$6000,"CS",Registros!$B$2:$B$6000,$A517)&gt;0,1,0)</f>
        <v>0</v>
      </c>
      <c r="J517">
        <f>IF($I517=1,SUMIFS(Registros!$I$2:$I$6000,Registros!$A$2:$A$6000,"CS",Registros!$B$2:$B$6000,$A517),0)</f>
        <v>0</v>
      </c>
      <c r="K517">
        <f>IF(COUNTIFS(Winback!$K$2:$K$300,$A517)&gt;0,1,0)</f>
        <v>0</v>
      </c>
      <c r="L517">
        <f>IF(AND($K517=1,LEFT($A517,3)="WB-"),SUMIFS(Winback!$D$2:$D$300,Winback!$K$2:$K$300,$A517),0)</f>
        <v>0</v>
      </c>
      <c r="M517">
        <f>IF(OR($E517=1,$G517=1,SUMIFS(Registros!$J$2:$J$6000,Registros!$B$2:$B$6000,$A517)&gt;0),1,0)</f>
        <v>1</v>
      </c>
      <c r="N517">
        <f>IF($J517&gt;0,1,IF(COUNTIFS(Registros!$A$2:$A$6000,"CS",Registros!$B$2:$B$6000,$A517,Registros!$K$2:$K$6000,"&lt;&gt;")&gt;0,1,0))</f>
        <v>0</v>
      </c>
      <c r="O517" t="str">
        <f t="shared" si="40"/>
        <v>SOLO MÓVIL</v>
      </c>
      <c r="P517" t="str">
        <f t="shared" si="41"/>
        <v>Ofrecer fijo + internet (FLBBTV)</v>
      </c>
      <c r="Q517">
        <f t="shared" si="42"/>
        <v>15</v>
      </c>
      <c r="R517" t="str">
        <f>IFERROR(VLOOKUP($A517,Registros!$B$2:$G$6000,6,0),IFERROR(INDEX(Winback!$C$2:$C$300,MATCH($A517,Winback!$K$2:$K$300,0)),""))</f>
        <v>Abril Aparicio</v>
      </c>
      <c r="S517" t="str">
        <f t="shared" si="43"/>
        <v>NP</v>
      </c>
      <c r="T517">
        <f t="shared" si="44"/>
        <v>1</v>
      </c>
    </row>
    <row r="518" spans="1:20" x14ac:dyDescent="0.35">
      <c r="A518" t="s">
        <v>2578</v>
      </c>
      <c r="B518" t="s">
        <v>2579</v>
      </c>
      <c r="C518" t="s">
        <v>2536</v>
      </c>
      <c r="D518" t="s">
        <v>2537</v>
      </c>
      <c r="E518">
        <f>IF(COUNTIFS(Registros!$A$2:$A$6000,"NP",Registros!$B$2:$B$6000,$A518)&gt;0,1,0)</f>
        <v>1</v>
      </c>
      <c r="F518">
        <f>IF($E518=1,SUMIFS(Registros!$F$2:$F$6000,Registros!$A$2:$A$6000,"NP",Registros!$B$2:$B$6000,$A518),0)</f>
        <v>25</v>
      </c>
      <c r="G518">
        <f>IF(COUNTIFS(Registros!$A$2:$A$6000,"MOV",Registros!$B$2:$B$6000,$A518)&gt;0,1,0)</f>
        <v>0</v>
      </c>
      <c r="H518">
        <f>IF($G518=1,SUMIFS(Registros!$F$2:$F$6000,Registros!$A$2:$A$6000,"MOV",Registros!$B$2:$B$6000,$A518),0)</f>
        <v>0</v>
      </c>
      <c r="I518">
        <f>IF(COUNTIFS(Registros!$A$2:$A$6000,"CS",Registros!$B$2:$B$6000,$A518)&gt;0,1,0)</f>
        <v>0</v>
      </c>
      <c r="J518">
        <f>IF($I518=1,SUMIFS(Registros!$I$2:$I$6000,Registros!$A$2:$A$6000,"CS",Registros!$B$2:$B$6000,$A518),0)</f>
        <v>0</v>
      </c>
      <c r="K518">
        <f>IF(COUNTIFS(Winback!$K$2:$K$300,$A518)&gt;0,1,0)</f>
        <v>0</v>
      </c>
      <c r="L518">
        <f>IF(AND($K518=1,LEFT($A518,3)="WB-"),SUMIFS(Winback!$D$2:$D$300,Winback!$K$2:$K$300,$A518),0)</f>
        <v>0</v>
      </c>
      <c r="M518">
        <f>IF(OR($E518=1,$G518=1,SUMIFS(Registros!$J$2:$J$6000,Registros!$B$2:$B$6000,$A518)&gt;0),1,0)</f>
        <v>1</v>
      </c>
      <c r="N518">
        <f>IF($J518&gt;0,1,IF(COUNTIFS(Registros!$A$2:$A$6000,"CS",Registros!$B$2:$B$6000,$A518,Registros!$K$2:$K$6000,"&lt;&gt;")&gt;0,1,0))</f>
        <v>0</v>
      </c>
      <c r="O518" t="str">
        <f t="shared" si="40"/>
        <v>SOLO MÓVIL</v>
      </c>
      <c r="P518" t="str">
        <f t="shared" si="41"/>
        <v>Ofrecer fijo + internet (FLBBTV)</v>
      </c>
      <c r="Q518">
        <f t="shared" si="42"/>
        <v>25</v>
      </c>
      <c r="R518" t="str">
        <f>IFERROR(VLOOKUP($A518,Registros!$B$2:$G$6000,6,0),IFERROR(INDEX(Winback!$C$2:$C$300,MATCH($A518,Winback!$K$2:$K$300,0)),""))</f>
        <v>Yariela Galarce</v>
      </c>
      <c r="S518" t="str">
        <f t="shared" si="43"/>
        <v>NP</v>
      </c>
      <c r="T518">
        <f t="shared" si="44"/>
        <v>1</v>
      </c>
    </row>
    <row r="519" spans="1:20" x14ac:dyDescent="0.35">
      <c r="A519" t="s">
        <v>2581</v>
      </c>
      <c r="B519" t="s">
        <v>2582</v>
      </c>
      <c r="C519" t="s">
        <v>2583</v>
      </c>
      <c r="D519" t="s">
        <v>2584</v>
      </c>
      <c r="E519">
        <f>IF(COUNTIFS(Registros!$A$2:$A$6000,"NP",Registros!$B$2:$B$6000,$A519)&gt;0,1,0)</f>
        <v>1</v>
      </c>
      <c r="F519">
        <f>IF($E519=1,SUMIFS(Registros!$F$2:$F$6000,Registros!$A$2:$A$6000,"NP",Registros!$B$2:$B$6000,$A519),0)</f>
        <v>15</v>
      </c>
      <c r="G519">
        <f>IF(COUNTIFS(Registros!$A$2:$A$6000,"MOV",Registros!$B$2:$B$6000,$A519)&gt;0,1,0)</f>
        <v>0</v>
      </c>
      <c r="H519">
        <f>IF($G519=1,SUMIFS(Registros!$F$2:$F$6000,Registros!$A$2:$A$6000,"MOV",Registros!$B$2:$B$6000,$A519),0)</f>
        <v>0</v>
      </c>
      <c r="I519">
        <f>IF(COUNTIFS(Registros!$A$2:$A$6000,"CS",Registros!$B$2:$B$6000,$A519)&gt;0,1,0)</f>
        <v>0</v>
      </c>
      <c r="J519">
        <f>IF($I519=1,SUMIFS(Registros!$I$2:$I$6000,Registros!$A$2:$A$6000,"CS",Registros!$B$2:$B$6000,$A519),0)</f>
        <v>0</v>
      </c>
      <c r="K519">
        <f>IF(COUNTIFS(Winback!$K$2:$K$300,$A519)&gt;0,1,0)</f>
        <v>0</v>
      </c>
      <c r="L519">
        <f>IF(AND($K519=1,LEFT($A519,3)="WB-"),SUMIFS(Winback!$D$2:$D$300,Winback!$K$2:$K$300,$A519),0)</f>
        <v>0</v>
      </c>
      <c r="M519">
        <f>IF(OR($E519=1,$G519=1,SUMIFS(Registros!$J$2:$J$6000,Registros!$B$2:$B$6000,$A519)&gt;0),1,0)</f>
        <v>1</v>
      </c>
      <c r="N519">
        <f>IF($J519&gt;0,1,IF(COUNTIFS(Registros!$A$2:$A$6000,"CS",Registros!$B$2:$B$6000,$A519,Registros!$K$2:$K$6000,"&lt;&gt;")&gt;0,1,0))</f>
        <v>0</v>
      </c>
      <c r="O519" t="str">
        <f t="shared" si="40"/>
        <v>SOLO MÓVIL</v>
      </c>
      <c r="P519" t="str">
        <f t="shared" si="41"/>
        <v>Ofrecer fijo + internet (FLBBTV)</v>
      </c>
      <c r="Q519">
        <f t="shared" si="42"/>
        <v>15</v>
      </c>
      <c r="R519" t="str">
        <f>IFERROR(VLOOKUP($A519,Registros!$B$2:$G$6000,6,0),IFERROR(INDEX(Winback!$C$2:$C$300,MATCH($A519,Winback!$K$2:$K$300,0)),""))</f>
        <v>Nailyn Martinez</v>
      </c>
      <c r="S519" t="str">
        <f t="shared" si="43"/>
        <v>NP</v>
      </c>
      <c r="T519">
        <f t="shared" si="44"/>
        <v>1</v>
      </c>
    </row>
    <row r="520" spans="1:20" x14ac:dyDescent="0.35">
      <c r="A520" t="s">
        <v>2586</v>
      </c>
      <c r="B520" t="s">
        <v>2587</v>
      </c>
      <c r="C520" t="s">
        <v>2536</v>
      </c>
      <c r="D520" t="s">
        <v>2537</v>
      </c>
      <c r="E520">
        <f>IF(COUNTIFS(Registros!$A$2:$A$6000,"NP",Registros!$B$2:$B$6000,$A520)&gt;0,1,0)</f>
        <v>1</v>
      </c>
      <c r="F520">
        <f>IF($E520=1,SUMIFS(Registros!$F$2:$F$6000,Registros!$A$2:$A$6000,"NP",Registros!$B$2:$B$6000,$A520),0)</f>
        <v>15</v>
      </c>
      <c r="G520">
        <f>IF(COUNTIFS(Registros!$A$2:$A$6000,"MOV",Registros!$B$2:$B$6000,$A520)&gt;0,1,0)</f>
        <v>0</v>
      </c>
      <c r="H520">
        <f>IF($G520=1,SUMIFS(Registros!$F$2:$F$6000,Registros!$A$2:$A$6000,"MOV",Registros!$B$2:$B$6000,$A520),0)</f>
        <v>0</v>
      </c>
      <c r="I520">
        <f>IF(COUNTIFS(Registros!$A$2:$A$6000,"CS",Registros!$B$2:$B$6000,$A520)&gt;0,1,0)</f>
        <v>0</v>
      </c>
      <c r="J520">
        <f>IF($I520=1,SUMIFS(Registros!$I$2:$I$6000,Registros!$A$2:$A$6000,"CS",Registros!$B$2:$B$6000,$A520),0)</f>
        <v>0</v>
      </c>
      <c r="K520">
        <f>IF(COUNTIFS(Winback!$K$2:$K$300,$A520)&gt;0,1,0)</f>
        <v>0</v>
      </c>
      <c r="L520">
        <f>IF(AND($K520=1,LEFT($A520,3)="WB-"),SUMIFS(Winback!$D$2:$D$300,Winback!$K$2:$K$300,$A520),0)</f>
        <v>0</v>
      </c>
      <c r="M520">
        <f>IF(OR($E520=1,$G520=1,SUMIFS(Registros!$J$2:$J$6000,Registros!$B$2:$B$6000,$A520)&gt;0),1,0)</f>
        <v>1</v>
      </c>
      <c r="N520">
        <f>IF($J520&gt;0,1,IF(COUNTIFS(Registros!$A$2:$A$6000,"CS",Registros!$B$2:$B$6000,$A520,Registros!$K$2:$K$6000,"&lt;&gt;")&gt;0,1,0))</f>
        <v>0</v>
      </c>
      <c r="O520" t="str">
        <f t="shared" si="40"/>
        <v>SOLO MÓVIL</v>
      </c>
      <c r="P520" t="str">
        <f t="shared" si="41"/>
        <v>Ofrecer fijo + internet (FLBBTV)</v>
      </c>
      <c r="Q520">
        <f t="shared" si="42"/>
        <v>15</v>
      </c>
      <c r="R520" t="str">
        <f>IFERROR(VLOOKUP($A520,Registros!$B$2:$G$6000,6,0),IFERROR(INDEX(Winback!$C$2:$C$300,MATCH($A520,Winback!$K$2:$K$300,0)),""))</f>
        <v>Yamali Rodriguez</v>
      </c>
      <c r="S520" t="str">
        <f t="shared" si="43"/>
        <v>NP</v>
      </c>
      <c r="T520">
        <f t="shared" si="44"/>
        <v>1</v>
      </c>
    </row>
    <row r="521" spans="1:20" x14ac:dyDescent="0.35">
      <c r="A521" t="s">
        <v>2589</v>
      </c>
      <c r="B521" t="s">
        <v>2590</v>
      </c>
      <c r="C521" t="s">
        <v>2591</v>
      </c>
      <c r="D521" t="s">
        <v>2592</v>
      </c>
      <c r="E521">
        <f>IF(COUNTIFS(Registros!$A$2:$A$6000,"NP",Registros!$B$2:$B$6000,$A521)&gt;0,1,0)</f>
        <v>1</v>
      </c>
      <c r="F521">
        <f>IF($E521=1,SUMIFS(Registros!$F$2:$F$6000,Registros!$A$2:$A$6000,"NP",Registros!$B$2:$B$6000,$A521),0)</f>
        <v>25</v>
      </c>
      <c r="G521">
        <f>IF(COUNTIFS(Registros!$A$2:$A$6000,"MOV",Registros!$B$2:$B$6000,$A521)&gt;0,1,0)</f>
        <v>0</v>
      </c>
      <c r="H521">
        <f>IF($G521=1,SUMIFS(Registros!$F$2:$F$6000,Registros!$A$2:$A$6000,"MOV",Registros!$B$2:$B$6000,$A521),0)</f>
        <v>0</v>
      </c>
      <c r="I521">
        <f>IF(COUNTIFS(Registros!$A$2:$A$6000,"CS",Registros!$B$2:$B$6000,$A521)&gt;0,1,0)</f>
        <v>0</v>
      </c>
      <c r="J521">
        <f>IF($I521=1,SUMIFS(Registros!$I$2:$I$6000,Registros!$A$2:$A$6000,"CS",Registros!$B$2:$B$6000,$A521),0)</f>
        <v>0</v>
      </c>
      <c r="K521">
        <f>IF(COUNTIFS(Winback!$K$2:$K$300,$A521)&gt;0,1,0)</f>
        <v>0</v>
      </c>
      <c r="L521">
        <f>IF(AND($K521=1,LEFT($A521,3)="WB-"),SUMIFS(Winback!$D$2:$D$300,Winback!$K$2:$K$300,$A521),0)</f>
        <v>0</v>
      </c>
      <c r="M521">
        <f>IF(OR($E521=1,$G521=1,SUMIFS(Registros!$J$2:$J$6000,Registros!$B$2:$B$6000,$A521)&gt;0),1,0)</f>
        <v>1</v>
      </c>
      <c r="N521">
        <f>IF($J521&gt;0,1,IF(COUNTIFS(Registros!$A$2:$A$6000,"CS",Registros!$B$2:$B$6000,$A521,Registros!$K$2:$K$6000,"&lt;&gt;")&gt;0,1,0))</f>
        <v>0</v>
      </c>
      <c r="O521" t="str">
        <f t="shared" si="40"/>
        <v>SOLO MÓVIL</v>
      </c>
      <c r="P521" t="str">
        <f t="shared" si="41"/>
        <v>Ofrecer fijo + internet (FLBBTV)</v>
      </c>
      <c r="Q521">
        <f t="shared" si="42"/>
        <v>25</v>
      </c>
      <c r="R521" t="str">
        <f>IFERROR(VLOOKUP($A521,Registros!$B$2:$G$6000,6,0),IFERROR(INDEX(Winback!$C$2:$C$300,MATCH($A521,Winback!$K$2:$K$300,0)),""))</f>
        <v>Osiris Aguilar</v>
      </c>
      <c r="S521" t="str">
        <f t="shared" si="43"/>
        <v>NP</v>
      </c>
      <c r="T521">
        <f t="shared" si="44"/>
        <v>1</v>
      </c>
    </row>
    <row r="522" spans="1:20" x14ac:dyDescent="0.35">
      <c r="A522" t="s">
        <v>2594</v>
      </c>
      <c r="B522" t="s">
        <v>2595</v>
      </c>
      <c r="C522" t="s">
        <v>2596</v>
      </c>
      <c r="D522" t="s">
        <v>2597</v>
      </c>
      <c r="E522">
        <f>IF(COUNTIFS(Registros!$A$2:$A$6000,"NP",Registros!$B$2:$B$6000,$A522)&gt;0,1,0)</f>
        <v>1</v>
      </c>
      <c r="F522">
        <f>IF($E522=1,SUMIFS(Registros!$F$2:$F$6000,Registros!$A$2:$A$6000,"NP",Registros!$B$2:$B$6000,$A522),0)</f>
        <v>15</v>
      </c>
      <c r="G522">
        <f>IF(COUNTIFS(Registros!$A$2:$A$6000,"MOV",Registros!$B$2:$B$6000,$A522)&gt;0,1,0)</f>
        <v>0</v>
      </c>
      <c r="H522">
        <f>IF($G522=1,SUMIFS(Registros!$F$2:$F$6000,Registros!$A$2:$A$6000,"MOV",Registros!$B$2:$B$6000,$A522),0)</f>
        <v>0</v>
      </c>
      <c r="I522">
        <f>IF(COUNTIFS(Registros!$A$2:$A$6000,"CS",Registros!$B$2:$B$6000,$A522)&gt;0,1,0)</f>
        <v>0</v>
      </c>
      <c r="J522">
        <f>IF($I522=1,SUMIFS(Registros!$I$2:$I$6000,Registros!$A$2:$A$6000,"CS",Registros!$B$2:$B$6000,$A522),0)</f>
        <v>0</v>
      </c>
      <c r="K522">
        <f>IF(COUNTIFS(Winback!$K$2:$K$300,$A522)&gt;0,1,0)</f>
        <v>0</v>
      </c>
      <c r="L522">
        <f>IF(AND($K522=1,LEFT($A522,3)="WB-"),SUMIFS(Winback!$D$2:$D$300,Winback!$K$2:$K$300,$A522),0)</f>
        <v>0</v>
      </c>
      <c r="M522">
        <f>IF(OR($E522=1,$G522=1,SUMIFS(Registros!$J$2:$J$6000,Registros!$B$2:$B$6000,$A522)&gt;0),1,0)</f>
        <v>1</v>
      </c>
      <c r="N522">
        <f>IF($J522&gt;0,1,IF(COUNTIFS(Registros!$A$2:$A$6000,"CS",Registros!$B$2:$B$6000,$A522,Registros!$K$2:$K$6000,"&lt;&gt;")&gt;0,1,0))</f>
        <v>0</v>
      </c>
      <c r="O522" t="str">
        <f t="shared" si="40"/>
        <v>SOLO MÓVIL</v>
      </c>
      <c r="P522" t="str">
        <f t="shared" si="41"/>
        <v>Ofrecer fijo + internet (FLBBTV)</v>
      </c>
      <c r="Q522">
        <f t="shared" si="42"/>
        <v>15</v>
      </c>
      <c r="R522" t="str">
        <f>IFERROR(VLOOKUP($A522,Registros!$B$2:$G$6000,6,0),IFERROR(INDEX(Winback!$C$2:$C$300,MATCH($A522,Winback!$K$2:$K$300,0)),""))</f>
        <v>Karla Mc Intryre</v>
      </c>
      <c r="S522" t="str">
        <f t="shared" si="43"/>
        <v>NP</v>
      </c>
      <c r="T522">
        <f t="shared" si="44"/>
        <v>1</v>
      </c>
    </row>
    <row r="523" spans="1:20" x14ac:dyDescent="0.35">
      <c r="A523" t="s">
        <v>2599</v>
      </c>
      <c r="B523" t="s">
        <v>2600</v>
      </c>
      <c r="C523" t="s">
        <v>2601</v>
      </c>
      <c r="D523" t="s">
        <v>2602</v>
      </c>
      <c r="E523">
        <f>IF(COUNTIFS(Registros!$A$2:$A$6000,"NP",Registros!$B$2:$B$6000,$A523)&gt;0,1,0)</f>
        <v>1</v>
      </c>
      <c r="F523">
        <f>IF($E523=1,SUMIFS(Registros!$F$2:$F$6000,Registros!$A$2:$A$6000,"NP",Registros!$B$2:$B$6000,$A523),0)</f>
        <v>103.5</v>
      </c>
      <c r="G523">
        <f>IF(COUNTIFS(Registros!$A$2:$A$6000,"MOV",Registros!$B$2:$B$6000,$A523)&gt;0,1,0)</f>
        <v>0</v>
      </c>
      <c r="H523">
        <f>IF($G523=1,SUMIFS(Registros!$F$2:$F$6000,Registros!$A$2:$A$6000,"MOV",Registros!$B$2:$B$6000,$A523),0)</f>
        <v>0</v>
      </c>
      <c r="I523">
        <f>IF(COUNTIFS(Registros!$A$2:$A$6000,"CS",Registros!$B$2:$B$6000,$A523)&gt;0,1,0)</f>
        <v>0</v>
      </c>
      <c r="J523">
        <f>IF($I523=1,SUMIFS(Registros!$I$2:$I$6000,Registros!$A$2:$A$6000,"CS",Registros!$B$2:$B$6000,$A523),0)</f>
        <v>0</v>
      </c>
      <c r="K523">
        <f>IF(COUNTIFS(Winback!$K$2:$K$300,$A523)&gt;0,1,0)</f>
        <v>0</v>
      </c>
      <c r="L523">
        <f>IF(AND($K523=1,LEFT($A523,3)="WB-"),SUMIFS(Winback!$D$2:$D$300,Winback!$K$2:$K$300,$A523),0)</f>
        <v>0</v>
      </c>
      <c r="M523">
        <f>IF(OR($E523=1,$G523=1,SUMIFS(Registros!$J$2:$J$6000,Registros!$B$2:$B$6000,$A523)&gt;0),1,0)</f>
        <v>1</v>
      </c>
      <c r="N523">
        <f>IF($J523&gt;0,1,IF(COUNTIFS(Registros!$A$2:$A$6000,"CS",Registros!$B$2:$B$6000,$A523,Registros!$K$2:$K$6000,"&lt;&gt;")&gt;0,1,0))</f>
        <v>0</v>
      </c>
      <c r="O523" t="str">
        <f t="shared" si="40"/>
        <v>SOLO MÓVIL</v>
      </c>
      <c r="P523" t="str">
        <f t="shared" si="41"/>
        <v>Ofrecer fijo + internet (FLBBTV)</v>
      </c>
      <c r="Q523">
        <f t="shared" si="42"/>
        <v>103.5</v>
      </c>
      <c r="R523" t="str">
        <f>IFERROR(VLOOKUP($A523,Registros!$B$2:$G$6000,6,0),IFERROR(INDEX(Winback!$C$2:$C$300,MATCH($A523,Winback!$K$2:$K$300,0)),""))</f>
        <v>Michelle Zambrano</v>
      </c>
      <c r="S523" t="str">
        <f t="shared" si="43"/>
        <v>NP</v>
      </c>
      <c r="T523">
        <f t="shared" si="44"/>
        <v>1</v>
      </c>
    </row>
    <row r="524" spans="1:20" x14ac:dyDescent="0.35">
      <c r="A524" t="s">
        <v>2604</v>
      </c>
      <c r="B524" t="s">
        <v>2605</v>
      </c>
      <c r="C524" t="s">
        <v>2606</v>
      </c>
      <c r="D524" t="s">
        <v>2607</v>
      </c>
      <c r="E524">
        <f>IF(COUNTIFS(Registros!$A$2:$A$6000,"NP",Registros!$B$2:$B$6000,$A524)&gt;0,1,0)</f>
        <v>1</v>
      </c>
      <c r="F524">
        <f>IF($E524=1,SUMIFS(Registros!$F$2:$F$6000,Registros!$A$2:$A$6000,"NP",Registros!$B$2:$B$6000,$A524),0)</f>
        <v>15</v>
      </c>
      <c r="G524">
        <f>IF(COUNTIFS(Registros!$A$2:$A$6000,"MOV",Registros!$B$2:$B$6000,$A524)&gt;0,1,0)</f>
        <v>0</v>
      </c>
      <c r="H524">
        <f>IF($G524=1,SUMIFS(Registros!$F$2:$F$6000,Registros!$A$2:$A$6000,"MOV",Registros!$B$2:$B$6000,$A524),0)</f>
        <v>0</v>
      </c>
      <c r="I524">
        <f>IF(COUNTIFS(Registros!$A$2:$A$6000,"CS",Registros!$B$2:$B$6000,$A524)&gt;0,1,0)</f>
        <v>0</v>
      </c>
      <c r="J524">
        <f>IF($I524=1,SUMIFS(Registros!$I$2:$I$6000,Registros!$A$2:$A$6000,"CS",Registros!$B$2:$B$6000,$A524),0)</f>
        <v>0</v>
      </c>
      <c r="K524">
        <f>IF(COUNTIFS(Winback!$K$2:$K$300,$A524)&gt;0,1,0)</f>
        <v>0</v>
      </c>
      <c r="L524">
        <f>IF(AND($K524=1,LEFT($A524,3)="WB-"),SUMIFS(Winback!$D$2:$D$300,Winback!$K$2:$K$300,$A524),0)</f>
        <v>0</v>
      </c>
      <c r="M524">
        <f>IF(OR($E524=1,$G524=1,SUMIFS(Registros!$J$2:$J$6000,Registros!$B$2:$B$6000,$A524)&gt;0),1,0)</f>
        <v>1</v>
      </c>
      <c r="N524">
        <f>IF($J524&gt;0,1,IF(COUNTIFS(Registros!$A$2:$A$6000,"CS",Registros!$B$2:$B$6000,$A524,Registros!$K$2:$K$6000,"&lt;&gt;")&gt;0,1,0))</f>
        <v>0</v>
      </c>
      <c r="O524" t="str">
        <f t="shared" si="40"/>
        <v>SOLO MÓVIL</v>
      </c>
      <c r="P524" t="str">
        <f t="shared" si="41"/>
        <v>Ofrecer fijo + internet (FLBBTV)</v>
      </c>
      <c r="Q524">
        <f t="shared" si="42"/>
        <v>15</v>
      </c>
      <c r="R524" t="str">
        <f>IFERROR(VLOOKUP($A524,Registros!$B$2:$G$6000,6,0),IFERROR(INDEX(Winback!$C$2:$C$300,MATCH($A524,Winback!$K$2:$K$300,0)),""))</f>
        <v>Ines Lizbeth Trujillo</v>
      </c>
      <c r="S524" t="str">
        <f t="shared" si="43"/>
        <v>NP</v>
      </c>
      <c r="T524">
        <f t="shared" si="44"/>
        <v>1</v>
      </c>
    </row>
    <row r="525" spans="1:20" x14ac:dyDescent="0.35">
      <c r="A525" t="s">
        <v>2609</v>
      </c>
      <c r="B525" t="s">
        <v>2610</v>
      </c>
      <c r="C525" t="s">
        <v>2611</v>
      </c>
      <c r="D525" t="s">
        <v>2612</v>
      </c>
      <c r="E525">
        <f>IF(COUNTIFS(Registros!$A$2:$A$6000,"NP",Registros!$B$2:$B$6000,$A525)&gt;0,1,0)</f>
        <v>1</v>
      </c>
      <c r="F525">
        <f>IF($E525=1,SUMIFS(Registros!$F$2:$F$6000,Registros!$A$2:$A$6000,"NP",Registros!$B$2:$B$6000,$A525),0)</f>
        <v>18</v>
      </c>
      <c r="G525">
        <f>IF(COUNTIFS(Registros!$A$2:$A$6000,"MOV",Registros!$B$2:$B$6000,$A525)&gt;0,1,0)</f>
        <v>0</v>
      </c>
      <c r="H525">
        <f>IF($G525=1,SUMIFS(Registros!$F$2:$F$6000,Registros!$A$2:$A$6000,"MOV",Registros!$B$2:$B$6000,$A525),0)</f>
        <v>0</v>
      </c>
      <c r="I525">
        <f>IF(COUNTIFS(Registros!$A$2:$A$6000,"CS",Registros!$B$2:$B$6000,$A525)&gt;0,1,0)</f>
        <v>0</v>
      </c>
      <c r="J525">
        <f>IF($I525=1,SUMIFS(Registros!$I$2:$I$6000,Registros!$A$2:$A$6000,"CS",Registros!$B$2:$B$6000,$A525),0)</f>
        <v>0</v>
      </c>
      <c r="K525">
        <f>IF(COUNTIFS(Winback!$K$2:$K$300,$A525)&gt;0,1,0)</f>
        <v>0</v>
      </c>
      <c r="L525">
        <f>IF(AND($K525=1,LEFT($A525,3)="WB-"),SUMIFS(Winback!$D$2:$D$300,Winback!$K$2:$K$300,$A525),0)</f>
        <v>0</v>
      </c>
      <c r="M525">
        <f>IF(OR($E525=1,$G525=1,SUMIFS(Registros!$J$2:$J$6000,Registros!$B$2:$B$6000,$A525)&gt;0),1,0)</f>
        <v>1</v>
      </c>
      <c r="N525">
        <f>IF($J525&gt;0,1,IF(COUNTIFS(Registros!$A$2:$A$6000,"CS",Registros!$B$2:$B$6000,$A525,Registros!$K$2:$K$6000,"&lt;&gt;")&gt;0,1,0))</f>
        <v>0</v>
      </c>
      <c r="O525" t="str">
        <f t="shared" si="40"/>
        <v>SOLO MÓVIL</v>
      </c>
      <c r="P525" t="str">
        <f t="shared" si="41"/>
        <v>Ofrecer fijo + internet (FLBBTV)</v>
      </c>
      <c r="Q525">
        <f t="shared" si="42"/>
        <v>18</v>
      </c>
      <c r="R525" t="str">
        <f>IFERROR(VLOOKUP($A525,Registros!$B$2:$G$6000,6,0),IFERROR(INDEX(Winback!$C$2:$C$300,MATCH($A525,Winback!$K$2:$K$300,0)),""))</f>
        <v>Alejandra Mabel Hawkins</v>
      </c>
      <c r="S525" t="str">
        <f t="shared" si="43"/>
        <v>NP</v>
      </c>
      <c r="T525">
        <f t="shared" si="44"/>
        <v>1</v>
      </c>
    </row>
    <row r="526" spans="1:20" x14ac:dyDescent="0.35">
      <c r="A526" t="s">
        <v>2614</v>
      </c>
      <c r="B526" t="s">
        <v>2615</v>
      </c>
      <c r="C526" t="s">
        <v>1983</v>
      </c>
      <c r="D526" t="s">
        <v>1984</v>
      </c>
      <c r="E526">
        <f>IF(COUNTIFS(Registros!$A$2:$A$6000,"NP",Registros!$B$2:$B$6000,$A526)&gt;0,1,0)</f>
        <v>1</v>
      </c>
      <c r="F526">
        <f>IF($E526=1,SUMIFS(Registros!$F$2:$F$6000,Registros!$A$2:$A$6000,"NP",Registros!$B$2:$B$6000,$A526),0)</f>
        <v>41.5</v>
      </c>
      <c r="G526">
        <f>IF(COUNTIFS(Registros!$A$2:$A$6000,"MOV",Registros!$B$2:$B$6000,$A526)&gt;0,1,0)</f>
        <v>0</v>
      </c>
      <c r="H526">
        <f>IF($G526=1,SUMIFS(Registros!$F$2:$F$6000,Registros!$A$2:$A$6000,"MOV",Registros!$B$2:$B$6000,$A526),0)</f>
        <v>0</v>
      </c>
      <c r="I526">
        <f>IF(COUNTIFS(Registros!$A$2:$A$6000,"CS",Registros!$B$2:$B$6000,$A526)&gt;0,1,0)</f>
        <v>0</v>
      </c>
      <c r="J526">
        <f>IF($I526=1,SUMIFS(Registros!$I$2:$I$6000,Registros!$A$2:$A$6000,"CS",Registros!$B$2:$B$6000,$A526),0)</f>
        <v>0</v>
      </c>
      <c r="K526">
        <f>IF(COUNTIFS(Winback!$K$2:$K$300,$A526)&gt;0,1,0)</f>
        <v>0</v>
      </c>
      <c r="L526">
        <f>IF(AND($K526=1,LEFT($A526,3)="WB-"),SUMIFS(Winback!$D$2:$D$300,Winback!$K$2:$K$300,$A526),0)</f>
        <v>0</v>
      </c>
      <c r="M526">
        <f>IF(OR($E526=1,$G526=1,SUMIFS(Registros!$J$2:$J$6000,Registros!$B$2:$B$6000,$A526)&gt;0),1,0)</f>
        <v>1</v>
      </c>
      <c r="N526">
        <f>IF($J526&gt;0,1,IF(COUNTIFS(Registros!$A$2:$A$6000,"CS",Registros!$B$2:$B$6000,$A526,Registros!$K$2:$K$6000,"&lt;&gt;")&gt;0,1,0))</f>
        <v>0</v>
      </c>
      <c r="O526" t="str">
        <f t="shared" si="40"/>
        <v>SOLO MÓVIL</v>
      </c>
      <c r="P526" t="str">
        <f t="shared" si="41"/>
        <v>Ofrecer fijo + internet (FLBBTV)</v>
      </c>
      <c r="Q526">
        <f t="shared" si="42"/>
        <v>41.5</v>
      </c>
      <c r="R526" t="str">
        <f>IFERROR(VLOOKUP($A526,Registros!$B$2:$G$6000,6,0),IFERROR(INDEX(Winback!$C$2:$C$300,MATCH($A526,Winback!$K$2:$K$300,0)),""))</f>
        <v>Maria Fernanda</v>
      </c>
      <c r="S526" t="str">
        <f t="shared" si="43"/>
        <v>NP</v>
      </c>
      <c r="T526">
        <f t="shared" si="44"/>
        <v>1</v>
      </c>
    </row>
    <row r="527" spans="1:20" x14ac:dyDescent="0.35">
      <c r="A527" t="s">
        <v>2617</v>
      </c>
      <c r="B527" t="s">
        <v>2618</v>
      </c>
      <c r="C527" t="s">
        <v>2619</v>
      </c>
      <c r="D527" t="s">
        <v>2620</v>
      </c>
      <c r="E527">
        <f>IF(COUNTIFS(Registros!$A$2:$A$6000,"NP",Registros!$B$2:$B$6000,$A527)&gt;0,1,0)</f>
        <v>1</v>
      </c>
      <c r="F527">
        <f>IF($E527=1,SUMIFS(Registros!$F$2:$F$6000,Registros!$A$2:$A$6000,"NP",Registros!$B$2:$B$6000,$A527),0)</f>
        <v>20.75</v>
      </c>
      <c r="G527">
        <f>IF(COUNTIFS(Registros!$A$2:$A$6000,"MOV",Registros!$B$2:$B$6000,$A527)&gt;0,1,0)</f>
        <v>0</v>
      </c>
      <c r="H527">
        <f>IF($G527=1,SUMIFS(Registros!$F$2:$F$6000,Registros!$A$2:$A$6000,"MOV",Registros!$B$2:$B$6000,$A527),0)</f>
        <v>0</v>
      </c>
      <c r="I527">
        <f>IF(COUNTIFS(Registros!$A$2:$A$6000,"CS",Registros!$B$2:$B$6000,$A527)&gt;0,1,0)</f>
        <v>0</v>
      </c>
      <c r="J527">
        <f>IF($I527=1,SUMIFS(Registros!$I$2:$I$6000,Registros!$A$2:$A$6000,"CS",Registros!$B$2:$B$6000,$A527),0)</f>
        <v>0</v>
      </c>
      <c r="K527">
        <f>IF(COUNTIFS(Winback!$K$2:$K$300,$A527)&gt;0,1,0)</f>
        <v>0</v>
      </c>
      <c r="L527">
        <f>IF(AND($K527=1,LEFT($A527,3)="WB-"),SUMIFS(Winback!$D$2:$D$300,Winback!$K$2:$K$300,$A527),0)</f>
        <v>0</v>
      </c>
      <c r="M527">
        <f>IF(OR($E527=1,$G527=1,SUMIFS(Registros!$J$2:$J$6000,Registros!$B$2:$B$6000,$A527)&gt;0),1,0)</f>
        <v>1</v>
      </c>
      <c r="N527">
        <f>IF($J527&gt;0,1,IF(COUNTIFS(Registros!$A$2:$A$6000,"CS",Registros!$B$2:$B$6000,$A527,Registros!$K$2:$K$6000,"&lt;&gt;")&gt;0,1,0))</f>
        <v>0</v>
      </c>
      <c r="O527" t="str">
        <f t="shared" si="40"/>
        <v>SOLO MÓVIL</v>
      </c>
      <c r="P527" t="str">
        <f t="shared" si="41"/>
        <v>Ofrecer fijo + internet (FLBBTV)</v>
      </c>
      <c r="Q527">
        <f t="shared" si="42"/>
        <v>20.75</v>
      </c>
      <c r="R527" t="str">
        <f>IFERROR(VLOOKUP($A527,Registros!$B$2:$G$6000,6,0),IFERROR(INDEX(Winback!$C$2:$C$300,MATCH($A527,Winback!$K$2:$K$300,0)),""))</f>
        <v>Yarelis Tulloch</v>
      </c>
      <c r="S527" t="str">
        <f t="shared" si="43"/>
        <v>NP</v>
      </c>
      <c r="T527">
        <f t="shared" si="44"/>
        <v>1</v>
      </c>
    </row>
    <row r="528" spans="1:20" x14ac:dyDescent="0.35">
      <c r="A528" t="s">
        <v>2622</v>
      </c>
      <c r="B528" t="s">
        <v>2623</v>
      </c>
      <c r="C528" t="s">
        <v>2624</v>
      </c>
      <c r="D528" t="s">
        <v>2625</v>
      </c>
      <c r="E528">
        <f>IF(COUNTIFS(Registros!$A$2:$A$6000,"NP",Registros!$B$2:$B$6000,$A528)&gt;0,1,0)</f>
        <v>1</v>
      </c>
      <c r="F528">
        <f>IF($E528=1,SUMIFS(Registros!$F$2:$F$6000,Registros!$A$2:$A$6000,"NP",Registros!$B$2:$B$6000,$A528),0)</f>
        <v>31</v>
      </c>
      <c r="G528">
        <f>IF(COUNTIFS(Registros!$A$2:$A$6000,"MOV",Registros!$B$2:$B$6000,$A528)&gt;0,1,0)</f>
        <v>0</v>
      </c>
      <c r="H528">
        <f>IF($G528=1,SUMIFS(Registros!$F$2:$F$6000,Registros!$A$2:$A$6000,"MOV",Registros!$B$2:$B$6000,$A528),0)</f>
        <v>0</v>
      </c>
      <c r="I528">
        <f>IF(COUNTIFS(Registros!$A$2:$A$6000,"CS",Registros!$B$2:$B$6000,$A528)&gt;0,1,0)</f>
        <v>0</v>
      </c>
      <c r="J528">
        <f>IF($I528=1,SUMIFS(Registros!$I$2:$I$6000,Registros!$A$2:$A$6000,"CS",Registros!$B$2:$B$6000,$A528),0)</f>
        <v>0</v>
      </c>
      <c r="K528">
        <f>IF(COUNTIFS(Winback!$K$2:$K$300,$A528)&gt;0,1,0)</f>
        <v>0</v>
      </c>
      <c r="L528">
        <f>IF(AND($K528=1,LEFT($A528,3)="WB-"),SUMIFS(Winback!$D$2:$D$300,Winback!$K$2:$K$300,$A528),0)</f>
        <v>0</v>
      </c>
      <c r="M528">
        <f>IF(OR($E528=1,$G528=1,SUMIFS(Registros!$J$2:$J$6000,Registros!$B$2:$B$6000,$A528)&gt;0),1,0)</f>
        <v>1</v>
      </c>
      <c r="N528">
        <f>IF($J528&gt;0,1,IF(COUNTIFS(Registros!$A$2:$A$6000,"CS",Registros!$B$2:$B$6000,$A528,Registros!$K$2:$K$6000,"&lt;&gt;")&gt;0,1,0))</f>
        <v>0</v>
      </c>
      <c r="O528" t="str">
        <f t="shared" si="40"/>
        <v>SOLO MÓVIL</v>
      </c>
      <c r="P528" t="str">
        <f t="shared" si="41"/>
        <v>Ofrecer fijo + internet (FLBBTV)</v>
      </c>
      <c r="Q528">
        <f t="shared" si="42"/>
        <v>31</v>
      </c>
      <c r="R528" t="str">
        <f>IFERROR(VLOOKUP($A528,Registros!$B$2:$G$6000,6,0),IFERROR(INDEX(Winback!$C$2:$C$300,MATCH($A528,Winback!$K$2:$K$300,0)),""))</f>
        <v>Abril Aparicio</v>
      </c>
      <c r="S528" t="str">
        <f t="shared" si="43"/>
        <v>NP</v>
      </c>
      <c r="T528">
        <f t="shared" si="44"/>
        <v>1</v>
      </c>
    </row>
    <row r="529" spans="1:20" x14ac:dyDescent="0.35">
      <c r="A529" t="s">
        <v>2627</v>
      </c>
      <c r="B529" t="s">
        <v>2628</v>
      </c>
      <c r="C529" t="s">
        <v>2629</v>
      </c>
      <c r="D529" t="s">
        <v>2630</v>
      </c>
      <c r="E529">
        <f>IF(COUNTIFS(Registros!$A$2:$A$6000,"NP",Registros!$B$2:$B$6000,$A529)&gt;0,1,0)</f>
        <v>1</v>
      </c>
      <c r="F529">
        <f>IF($E529=1,SUMIFS(Registros!$F$2:$F$6000,Registros!$A$2:$A$6000,"NP",Registros!$B$2:$B$6000,$A529),0)</f>
        <v>17.579999999999998</v>
      </c>
      <c r="G529">
        <f>IF(COUNTIFS(Registros!$A$2:$A$6000,"MOV",Registros!$B$2:$B$6000,$A529)&gt;0,1,0)</f>
        <v>0</v>
      </c>
      <c r="H529">
        <f>IF($G529=1,SUMIFS(Registros!$F$2:$F$6000,Registros!$A$2:$A$6000,"MOV",Registros!$B$2:$B$6000,$A529),0)</f>
        <v>0</v>
      </c>
      <c r="I529">
        <f>IF(COUNTIFS(Registros!$A$2:$A$6000,"CS",Registros!$B$2:$B$6000,$A529)&gt;0,1,0)</f>
        <v>0</v>
      </c>
      <c r="J529">
        <f>IF($I529=1,SUMIFS(Registros!$I$2:$I$6000,Registros!$A$2:$A$6000,"CS",Registros!$B$2:$B$6000,$A529),0)</f>
        <v>0</v>
      </c>
      <c r="K529">
        <f>IF(COUNTIFS(Winback!$K$2:$K$300,$A529)&gt;0,1,0)</f>
        <v>0</v>
      </c>
      <c r="L529">
        <f>IF(AND($K529=1,LEFT($A529,3)="WB-"),SUMIFS(Winback!$D$2:$D$300,Winback!$K$2:$K$300,$A529),0)</f>
        <v>0</v>
      </c>
      <c r="M529">
        <f>IF(OR($E529=1,$G529=1,SUMIFS(Registros!$J$2:$J$6000,Registros!$B$2:$B$6000,$A529)&gt;0),1,0)</f>
        <v>1</v>
      </c>
      <c r="N529">
        <f>IF($J529&gt;0,1,IF(COUNTIFS(Registros!$A$2:$A$6000,"CS",Registros!$B$2:$B$6000,$A529,Registros!$K$2:$K$6000,"&lt;&gt;")&gt;0,1,0))</f>
        <v>0</v>
      </c>
      <c r="O529" t="str">
        <f t="shared" si="40"/>
        <v>SOLO MÓVIL</v>
      </c>
      <c r="P529" t="str">
        <f t="shared" si="41"/>
        <v>Ofrecer fijo + internet (FLBBTV)</v>
      </c>
      <c r="Q529">
        <f t="shared" si="42"/>
        <v>17.579999999999998</v>
      </c>
      <c r="R529" t="str">
        <f>IFERROR(VLOOKUP($A529,Registros!$B$2:$G$6000,6,0),IFERROR(INDEX(Winback!$C$2:$C$300,MATCH($A529,Winback!$K$2:$K$300,0)),""))</f>
        <v>Yariela Galarce</v>
      </c>
      <c r="S529" t="str">
        <f t="shared" si="43"/>
        <v>NP</v>
      </c>
      <c r="T529">
        <f t="shared" si="44"/>
        <v>1</v>
      </c>
    </row>
    <row r="530" spans="1:20" x14ac:dyDescent="0.35">
      <c r="A530" t="s">
        <v>2632</v>
      </c>
      <c r="B530" t="s">
        <v>2633</v>
      </c>
      <c r="C530" t="s">
        <v>2634</v>
      </c>
      <c r="D530" t="s">
        <v>2635</v>
      </c>
      <c r="E530">
        <f>IF(COUNTIFS(Registros!$A$2:$A$6000,"NP",Registros!$B$2:$B$6000,$A530)&gt;0,1,0)</f>
        <v>1</v>
      </c>
      <c r="F530">
        <f>IF($E530=1,SUMIFS(Registros!$F$2:$F$6000,Registros!$A$2:$A$6000,"NP",Registros!$B$2:$B$6000,$A530),0)</f>
        <v>235.9</v>
      </c>
      <c r="G530">
        <f>IF(COUNTIFS(Registros!$A$2:$A$6000,"MOV",Registros!$B$2:$B$6000,$A530)&gt;0,1,0)</f>
        <v>0</v>
      </c>
      <c r="H530">
        <f>IF($G530=1,SUMIFS(Registros!$F$2:$F$6000,Registros!$A$2:$A$6000,"MOV",Registros!$B$2:$B$6000,$A530),0)</f>
        <v>0</v>
      </c>
      <c r="I530">
        <f>IF(COUNTIFS(Registros!$A$2:$A$6000,"CS",Registros!$B$2:$B$6000,$A530)&gt;0,1,0)</f>
        <v>0</v>
      </c>
      <c r="J530">
        <f>IF($I530=1,SUMIFS(Registros!$I$2:$I$6000,Registros!$A$2:$A$6000,"CS",Registros!$B$2:$B$6000,$A530),0)</f>
        <v>0</v>
      </c>
      <c r="K530">
        <f>IF(COUNTIFS(Winback!$K$2:$K$300,$A530)&gt;0,1,0)</f>
        <v>0</v>
      </c>
      <c r="L530">
        <f>IF(AND($K530=1,LEFT($A530,3)="WB-"),SUMIFS(Winback!$D$2:$D$300,Winback!$K$2:$K$300,$A530),0)</f>
        <v>0</v>
      </c>
      <c r="M530">
        <f>IF(OR($E530=1,$G530=1,SUMIFS(Registros!$J$2:$J$6000,Registros!$B$2:$B$6000,$A530)&gt;0),1,0)</f>
        <v>1</v>
      </c>
      <c r="N530">
        <f>IF($J530&gt;0,1,IF(COUNTIFS(Registros!$A$2:$A$6000,"CS",Registros!$B$2:$B$6000,$A530,Registros!$K$2:$K$6000,"&lt;&gt;")&gt;0,1,0))</f>
        <v>0</v>
      </c>
      <c r="O530" t="str">
        <f t="shared" si="40"/>
        <v>SOLO MÓVIL</v>
      </c>
      <c r="P530" t="str">
        <f t="shared" si="41"/>
        <v>Ofrecer fijo + internet (FLBBTV)</v>
      </c>
      <c r="Q530">
        <f t="shared" si="42"/>
        <v>235.9</v>
      </c>
      <c r="R530" t="str">
        <f>IFERROR(VLOOKUP($A530,Registros!$B$2:$G$6000,6,0),IFERROR(INDEX(Winback!$C$2:$C$300,MATCH($A530,Winback!$K$2:$K$300,0)),""))</f>
        <v>Nailyn Martinez</v>
      </c>
      <c r="S530" t="str">
        <f t="shared" si="43"/>
        <v>NP</v>
      </c>
      <c r="T530">
        <f t="shared" si="44"/>
        <v>1</v>
      </c>
    </row>
    <row r="531" spans="1:20" x14ac:dyDescent="0.35">
      <c r="A531" t="s">
        <v>2637</v>
      </c>
      <c r="B531" t="s">
        <v>2638</v>
      </c>
      <c r="C531" t="s">
        <v>2639</v>
      </c>
      <c r="D531" t="s">
        <v>2640</v>
      </c>
      <c r="E531">
        <f>IF(COUNTIFS(Registros!$A$2:$A$6000,"NP",Registros!$B$2:$B$6000,$A531)&gt;0,1,0)</f>
        <v>1</v>
      </c>
      <c r="F531">
        <f>IF($E531=1,SUMIFS(Registros!$F$2:$F$6000,Registros!$A$2:$A$6000,"NP",Registros!$B$2:$B$6000,$A531),0)</f>
        <v>16.25</v>
      </c>
      <c r="G531">
        <f>IF(COUNTIFS(Registros!$A$2:$A$6000,"MOV",Registros!$B$2:$B$6000,$A531)&gt;0,1,0)</f>
        <v>0</v>
      </c>
      <c r="H531">
        <f>IF($G531=1,SUMIFS(Registros!$F$2:$F$6000,Registros!$A$2:$A$6000,"MOV",Registros!$B$2:$B$6000,$A531),0)</f>
        <v>0</v>
      </c>
      <c r="I531">
        <f>IF(COUNTIFS(Registros!$A$2:$A$6000,"CS",Registros!$B$2:$B$6000,$A531)&gt;0,1,0)</f>
        <v>0</v>
      </c>
      <c r="J531">
        <f>IF($I531=1,SUMIFS(Registros!$I$2:$I$6000,Registros!$A$2:$A$6000,"CS",Registros!$B$2:$B$6000,$A531),0)</f>
        <v>0</v>
      </c>
      <c r="K531">
        <f>IF(COUNTIFS(Winback!$K$2:$K$300,$A531)&gt;0,1,0)</f>
        <v>0</v>
      </c>
      <c r="L531">
        <f>IF(AND($K531=1,LEFT($A531,3)="WB-"),SUMIFS(Winback!$D$2:$D$300,Winback!$K$2:$K$300,$A531),0)</f>
        <v>0</v>
      </c>
      <c r="M531">
        <f>IF(OR($E531=1,$G531=1,SUMIFS(Registros!$J$2:$J$6000,Registros!$B$2:$B$6000,$A531)&gt;0),1,0)</f>
        <v>1</v>
      </c>
      <c r="N531">
        <f>IF($J531&gt;0,1,IF(COUNTIFS(Registros!$A$2:$A$6000,"CS",Registros!$B$2:$B$6000,$A531,Registros!$K$2:$K$6000,"&lt;&gt;")&gt;0,1,0))</f>
        <v>0</v>
      </c>
      <c r="O531" t="str">
        <f t="shared" si="40"/>
        <v>SOLO MÓVIL</v>
      </c>
      <c r="P531" t="str">
        <f t="shared" si="41"/>
        <v>Ofrecer fijo + internet (FLBBTV)</v>
      </c>
      <c r="Q531">
        <f t="shared" si="42"/>
        <v>16.25</v>
      </c>
      <c r="R531" t="str">
        <f>IFERROR(VLOOKUP($A531,Registros!$B$2:$G$6000,6,0),IFERROR(INDEX(Winback!$C$2:$C$300,MATCH($A531,Winback!$K$2:$K$300,0)),""))</f>
        <v>Yamali Rodriguez</v>
      </c>
      <c r="S531" t="str">
        <f t="shared" si="43"/>
        <v>NP</v>
      </c>
      <c r="T531">
        <f t="shared" si="44"/>
        <v>1</v>
      </c>
    </row>
    <row r="532" spans="1:20" x14ac:dyDescent="0.35">
      <c r="A532" t="s">
        <v>2642</v>
      </c>
      <c r="B532" t="s">
        <v>2643</v>
      </c>
      <c r="C532" t="s">
        <v>2644</v>
      </c>
      <c r="D532" t="s">
        <v>2645</v>
      </c>
      <c r="E532">
        <f>IF(COUNTIFS(Registros!$A$2:$A$6000,"NP",Registros!$B$2:$B$6000,$A532)&gt;0,1,0)</f>
        <v>1</v>
      </c>
      <c r="F532">
        <f>IF($E532=1,SUMIFS(Registros!$F$2:$F$6000,Registros!$A$2:$A$6000,"NP",Registros!$B$2:$B$6000,$A532),0)</f>
        <v>15</v>
      </c>
      <c r="G532">
        <f>IF(COUNTIFS(Registros!$A$2:$A$6000,"MOV",Registros!$B$2:$B$6000,$A532)&gt;0,1,0)</f>
        <v>0</v>
      </c>
      <c r="H532">
        <f>IF($G532=1,SUMIFS(Registros!$F$2:$F$6000,Registros!$A$2:$A$6000,"MOV",Registros!$B$2:$B$6000,$A532),0)</f>
        <v>0</v>
      </c>
      <c r="I532">
        <f>IF(COUNTIFS(Registros!$A$2:$A$6000,"CS",Registros!$B$2:$B$6000,$A532)&gt;0,1,0)</f>
        <v>0</v>
      </c>
      <c r="J532">
        <f>IF($I532=1,SUMIFS(Registros!$I$2:$I$6000,Registros!$A$2:$A$6000,"CS",Registros!$B$2:$B$6000,$A532),0)</f>
        <v>0</v>
      </c>
      <c r="K532">
        <f>IF(COUNTIFS(Winback!$K$2:$K$300,$A532)&gt;0,1,0)</f>
        <v>0</v>
      </c>
      <c r="L532">
        <f>IF(AND($K532=1,LEFT($A532,3)="WB-"),SUMIFS(Winback!$D$2:$D$300,Winback!$K$2:$K$300,$A532),0)</f>
        <v>0</v>
      </c>
      <c r="M532">
        <f>IF(OR($E532=1,$G532=1,SUMIFS(Registros!$J$2:$J$6000,Registros!$B$2:$B$6000,$A532)&gt;0),1,0)</f>
        <v>1</v>
      </c>
      <c r="N532">
        <f>IF($J532&gt;0,1,IF(COUNTIFS(Registros!$A$2:$A$6000,"CS",Registros!$B$2:$B$6000,$A532,Registros!$K$2:$K$6000,"&lt;&gt;")&gt;0,1,0))</f>
        <v>0</v>
      </c>
      <c r="O532" t="str">
        <f t="shared" si="40"/>
        <v>SOLO MÓVIL</v>
      </c>
      <c r="P532" t="str">
        <f t="shared" si="41"/>
        <v>Ofrecer fijo + internet (FLBBTV)</v>
      </c>
      <c r="Q532">
        <f t="shared" si="42"/>
        <v>15</v>
      </c>
      <c r="R532" t="str">
        <f>IFERROR(VLOOKUP($A532,Registros!$B$2:$G$6000,6,0),IFERROR(INDEX(Winback!$C$2:$C$300,MATCH($A532,Winback!$K$2:$K$300,0)),""))</f>
        <v>Osiris Aguilar</v>
      </c>
      <c r="S532" t="str">
        <f t="shared" si="43"/>
        <v>NP</v>
      </c>
      <c r="T532">
        <f t="shared" si="44"/>
        <v>1</v>
      </c>
    </row>
    <row r="533" spans="1:20" x14ac:dyDescent="0.35">
      <c r="A533" t="s">
        <v>2647</v>
      </c>
      <c r="B533" t="s">
        <v>2648</v>
      </c>
      <c r="C533" t="s">
        <v>2649</v>
      </c>
      <c r="D533" t="s">
        <v>2650</v>
      </c>
      <c r="E533">
        <f>IF(COUNTIFS(Registros!$A$2:$A$6000,"NP",Registros!$B$2:$B$6000,$A533)&gt;0,1,0)</f>
        <v>1</v>
      </c>
      <c r="F533">
        <f>IF($E533=1,SUMIFS(Registros!$F$2:$F$6000,Registros!$A$2:$A$6000,"NP",Registros!$B$2:$B$6000,$A533),0)</f>
        <v>80</v>
      </c>
      <c r="G533">
        <f>IF(COUNTIFS(Registros!$A$2:$A$6000,"MOV",Registros!$B$2:$B$6000,$A533)&gt;0,1,0)</f>
        <v>0</v>
      </c>
      <c r="H533">
        <f>IF($G533=1,SUMIFS(Registros!$F$2:$F$6000,Registros!$A$2:$A$6000,"MOV",Registros!$B$2:$B$6000,$A533),0)</f>
        <v>0</v>
      </c>
      <c r="I533">
        <f>IF(COUNTIFS(Registros!$A$2:$A$6000,"CS",Registros!$B$2:$B$6000,$A533)&gt;0,1,0)</f>
        <v>0</v>
      </c>
      <c r="J533">
        <f>IF($I533=1,SUMIFS(Registros!$I$2:$I$6000,Registros!$A$2:$A$6000,"CS",Registros!$B$2:$B$6000,$A533),0)</f>
        <v>0</v>
      </c>
      <c r="K533">
        <f>IF(COUNTIFS(Winback!$K$2:$K$300,$A533)&gt;0,1,0)</f>
        <v>0</v>
      </c>
      <c r="L533">
        <f>IF(AND($K533=1,LEFT($A533,3)="WB-"),SUMIFS(Winback!$D$2:$D$300,Winback!$K$2:$K$300,$A533),0)</f>
        <v>0</v>
      </c>
      <c r="M533">
        <f>IF(OR($E533=1,$G533=1,SUMIFS(Registros!$J$2:$J$6000,Registros!$B$2:$B$6000,$A533)&gt;0),1,0)</f>
        <v>1</v>
      </c>
      <c r="N533">
        <f>IF($J533&gt;0,1,IF(COUNTIFS(Registros!$A$2:$A$6000,"CS",Registros!$B$2:$B$6000,$A533,Registros!$K$2:$K$6000,"&lt;&gt;")&gt;0,1,0))</f>
        <v>0</v>
      </c>
      <c r="O533" t="str">
        <f t="shared" si="40"/>
        <v>SOLO MÓVIL</v>
      </c>
      <c r="P533" t="str">
        <f t="shared" si="41"/>
        <v>Ofrecer fijo + internet (FLBBTV)</v>
      </c>
      <c r="Q533">
        <f t="shared" si="42"/>
        <v>80</v>
      </c>
      <c r="R533" t="str">
        <f>IFERROR(VLOOKUP($A533,Registros!$B$2:$G$6000,6,0),IFERROR(INDEX(Winback!$C$2:$C$300,MATCH($A533,Winback!$K$2:$K$300,0)),""))</f>
        <v>Karla Mc Intryre</v>
      </c>
      <c r="S533" t="str">
        <f t="shared" si="43"/>
        <v>NP</v>
      </c>
      <c r="T533">
        <f t="shared" si="44"/>
        <v>1</v>
      </c>
    </row>
    <row r="534" spans="1:20" x14ac:dyDescent="0.35">
      <c r="A534" t="s">
        <v>2652</v>
      </c>
      <c r="B534" t="s">
        <v>2653</v>
      </c>
      <c r="C534" t="s">
        <v>2654</v>
      </c>
      <c r="D534" t="s">
        <v>2655</v>
      </c>
      <c r="E534">
        <f>IF(COUNTIFS(Registros!$A$2:$A$6000,"NP",Registros!$B$2:$B$6000,$A534)&gt;0,1,0)</f>
        <v>1</v>
      </c>
      <c r="F534">
        <f>IF($E534=1,SUMIFS(Registros!$F$2:$F$6000,Registros!$A$2:$A$6000,"NP",Registros!$B$2:$B$6000,$A534),0)</f>
        <v>15</v>
      </c>
      <c r="G534">
        <f>IF(COUNTIFS(Registros!$A$2:$A$6000,"MOV",Registros!$B$2:$B$6000,$A534)&gt;0,1,0)</f>
        <v>0</v>
      </c>
      <c r="H534">
        <f>IF($G534=1,SUMIFS(Registros!$F$2:$F$6000,Registros!$A$2:$A$6000,"MOV",Registros!$B$2:$B$6000,$A534),0)</f>
        <v>0</v>
      </c>
      <c r="I534">
        <f>IF(COUNTIFS(Registros!$A$2:$A$6000,"CS",Registros!$B$2:$B$6000,$A534)&gt;0,1,0)</f>
        <v>0</v>
      </c>
      <c r="J534">
        <f>IF($I534=1,SUMIFS(Registros!$I$2:$I$6000,Registros!$A$2:$A$6000,"CS",Registros!$B$2:$B$6000,$A534),0)</f>
        <v>0</v>
      </c>
      <c r="K534">
        <f>IF(COUNTIFS(Winback!$K$2:$K$300,$A534)&gt;0,1,0)</f>
        <v>0</v>
      </c>
      <c r="L534">
        <f>IF(AND($K534=1,LEFT($A534,3)="WB-"),SUMIFS(Winback!$D$2:$D$300,Winback!$K$2:$K$300,$A534),0)</f>
        <v>0</v>
      </c>
      <c r="M534">
        <f>IF(OR($E534=1,$G534=1,SUMIFS(Registros!$J$2:$J$6000,Registros!$B$2:$B$6000,$A534)&gt;0),1,0)</f>
        <v>1</v>
      </c>
      <c r="N534">
        <f>IF($J534&gt;0,1,IF(COUNTIFS(Registros!$A$2:$A$6000,"CS",Registros!$B$2:$B$6000,$A534,Registros!$K$2:$K$6000,"&lt;&gt;")&gt;0,1,0))</f>
        <v>0</v>
      </c>
      <c r="O534" t="str">
        <f t="shared" si="40"/>
        <v>SOLO MÓVIL</v>
      </c>
      <c r="P534" t="str">
        <f t="shared" si="41"/>
        <v>Ofrecer fijo + internet (FLBBTV)</v>
      </c>
      <c r="Q534">
        <f t="shared" si="42"/>
        <v>15</v>
      </c>
      <c r="R534" t="str">
        <f>IFERROR(VLOOKUP($A534,Registros!$B$2:$G$6000,6,0),IFERROR(INDEX(Winback!$C$2:$C$300,MATCH($A534,Winback!$K$2:$K$300,0)),""))</f>
        <v>Solanye Acuña</v>
      </c>
      <c r="S534" t="str">
        <f t="shared" si="43"/>
        <v>NP</v>
      </c>
      <c r="T534">
        <f t="shared" si="44"/>
        <v>1</v>
      </c>
    </row>
    <row r="535" spans="1:20" x14ac:dyDescent="0.35">
      <c r="A535" t="s">
        <v>2657</v>
      </c>
      <c r="B535" t="s">
        <v>2658</v>
      </c>
      <c r="C535" t="s">
        <v>2659</v>
      </c>
      <c r="D535" t="s">
        <v>2660</v>
      </c>
      <c r="E535">
        <f>IF(COUNTIFS(Registros!$A$2:$A$6000,"NP",Registros!$B$2:$B$6000,$A535)&gt;0,1,0)</f>
        <v>1</v>
      </c>
      <c r="F535">
        <f>IF($E535=1,SUMIFS(Registros!$F$2:$F$6000,Registros!$A$2:$A$6000,"NP",Registros!$B$2:$B$6000,$A535),0)</f>
        <v>83.95</v>
      </c>
      <c r="G535">
        <f>IF(COUNTIFS(Registros!$A$2:$A$6000,"MOV",Registros!$B$2:$B$6000,$A535)&gt;0,1,0)</f>
        <v>0</v>
      </c>
      <c r="H535">
        <f>IF($G535=1,SUMIFS(Registros!$F$2:$F$6000,Registros!$A$2:$A$6000,"MOV",Registros!$B$2:$B$6000,$A535),0)</f>
        <v>0</v>
      </c>
      <c r="I535">
        <f>IF(COUNTIFS(Registros!$A$2:$A$6000,"CS",Registros!$B$2:$B$6000,$A535)&gt;0,1,0)</f>
        <v>0</v>
      </c>
      <c r="J535">
        <f>IF($I535=1,SUMIFS(Registros!$I$2:$I$6000,Registros!$A$2:$A$6000,"CS",Registros!$B$2:$B$6000,$A535),0)</f>
        <v>0</v>
      </c>
      <c r="K535">
        <f>IF(COUNTIFS(Winback!$K$2:$K$300,$A535)&gt;0,1,0)</f>
        <v>0</v>
      </c>
      <c r="L535">
        <f>IF(AND($K535=1,LEFT($A535,3)="WB-"),SUMIFS(Winback!$D$2:$D$300,Winback!$K$2:$K$300,$A535),0)</f>
        <v>0</v>
      </c>
      <c r="M535">
        <f>IF(OR($E535=1,$G535=1,SUMIFS(Registros!$J$2:$J$6000,Registros!$B$2:$B$6000,$A535)&gt;0),1,0)</f>
        <v>1</v>
      </c>
      <c r="N535">
        <f>IF($J535&gt;0,1,IF(COUNTIFS(Registros!$A$2:$A$6000,"CS",Registros!$B$2:$B$6000,$A535,Registros!$K$2:$K$6000,"&lt;&gt;")&gt;0,1,0))</f>
        <v>0</v>
      </c>
      <c r="O535" t="str">
        <f t="shared" si="40"/>
        <v>SOLO MÓVIL</v>
      </c>
      <c r="P535" t="str">
        <f t="shared" si="41"/>
        <v>Ofrecer fijo + internet (FLBBTV)</v>
      </c>
      <c r="Q535">
        <f t="shared" si="42"/>
        <v>83.95</v>
      </c>
      <c r="R535" t="str">
        <f>IFERROR(VLOOKUP($A535,Registros!$B$2:$G$6000,6,0),IFERROR(INDEX(Winback!$C$2:$C$300,MATCH($A535,Winback!$K$2:$K$300,0)),""))</f>
        <v>Michelle Zambrano</v>
      </c>
      <c r="S535" t="str">
        <f t="shared" si="43"/>
        <v>NP</v>
      </c>
      <c r="T535">
        <f t="shared" si="44"/>
        <v>1</v>
      </c>
    </row>
    <row r="536" spans="1:20" x14ac:dyDescent="0.35">
      <c r="A536" t="s">
        <v>2666</v>
      </c>
      <c r="B536" t="s">
        <v>2667</v>
      </c>
      <c r="C536" t="s">
        <v>2668</v>
      </c>
      <c r="D536" t="s">
        <v>2669</v>
      </c>
      <c r="E536">
        <f>IF(COUNTIFS(Registros!$A$2:$A$6000,"NP",Registros!$B$2:$B$6000,$A536)&gt;0,1,0)</f>
        <v>1</v>
      </c>
      <c r="F536">
        <f>IF($E536=1,SUMIFS(Registros!$F$2:$F$6000,Registros!$A$2:$A$6000,"NP",Registros!$B$2:$B$6000,$A536),0)</f>
        <v>20.75</v>
      </c>
      <c r="G536">
        <f>IF(COUNTIFS(Registros!$A$2:$A$6000,"MOV",Registros!$B$2:$B$6000,$A536)&gt;0,1,0)</f>
        <v>0</v>
      </c>
      <c r="H536">
        <f>IF($G536=1,SUMIFS(Registros!$F$2:$F$6000,Registros!$A$2:$A$6000,"MOV",Registros!$B$2:$B$6000,$A536),0)</f>
        <v>0</v>
      </c>
      <c r="I536">
        <f>IF(COUNTIFS(Registros!$A$2:$A$6000,"CS",Registros!$B$2:$B$6000,$A536)&gt;0,1,0)</f>
        <v>0</v>
      </c>
      <c r="J536">
        <f>IF($I536=1,SUMIFS(Registros!$I$2:$I$6000,Registros!$A$2:$A$6000,"CS",Registros!$B$2:$B$6000,$A536),0)</f>
        <v>0</v>
      </c>
      <c r="K536">
        <f>IF(COUNTIFS(Winback!$K$2:$K$300,$A536)&gt;0,1,0)</f>
        <v>0</v>
      </c>
      <c r="L536">
        <f>IF(AND($K536=1,LEFT($A536,3)="WB-"),SUMIFS(Winback!$D$2:$D$300,Winback!$K$2:$K$300,$A536),0)</f>
        <v>0</v>
      </c>
      <c r="M536">
        <f>IF(OR($E536=1,$G536=1,SUMIFS(Registros!$J$2:$J$6000,Registros!$B$2:$B$6000,$A536)&gt;0),1,0)</f>
        <v>1</v>
      </c>
      <c r="N536">
        <f>IF($J536&gt;0,1,IF(COUNTIFS(Registros!$A$2:$A$6000,"CS",Registros!$B$2:$B$6000,$A536,Registros!$K$2:$K$6000,"&lt;&gt;")&gt;0,1,0))</f>
        <v>0</v>
      </c>
      <c r="O536" t="str">
        <f t="shared" si="40"/>
        <v>SOLO MÓVIL</v>
      </c>
      <c r="P536" t="str">
        <f t="shared" si="41"/>
        <v>Ofrecer fijo + internet (FLBBTV)</v>
      </c>
      <c r="Q536">
        <f t="shared" si="42"/>
        <v>20.75</v>
      </c>
      <c r="R536" t="str">
        <f>IFERROR(VLOOKUP($A536,Registros!$B$2:$G$6000,6,0),IFERROR(INDEX(Winback!$C$2:$C$300,MATCH($A536,Winback!$K$2:$K$300,0)),""))</f>
        <v>Maria Fernanda</v>
      </c>
      <c r="S536" t="str">
        <f t="shared" si="43"/>
        <v>NP</v>
      </c>
      <c r="T536">
        <f t="shared" si="44"/>
        <v>1</v>
      </c>
    </row>
    <row r="537" spans="1:20" x14ac:dyDescent="0.35">
      <c r="A537" t="s">
        <v>2671</v>
      </c>
      <c r="B537" t="s">
        <v>2672</v>
      </c>
      <c r="C537" t="s">
        <v>2673</v>
      </c>
      <c r="D537" t="s">
        <v>2674</v>
      </c>
      <c r="E537">
        <f>IF(COUNTIFS(Registros!$A$2:$A$6000,"NP",Registros!$B$2:$B$6000,$A537)&gt;0,1,0)</f>
        <v>1</v>
      </c>
      <c r="F537">
        <f>IF($E537=1,SUMIFS(Registros!$F$2:$F$6000,Registros!$A$2:$A$6000,"NP",Registros!$B$2:$B$6000,$A537),0)</f>
        <v>55.5</v>
      </c>
      <c r="G537">
        <f>IF(COUNTIFS(Registros!$A$2:$A$6000,"MOV",Registros!$B$2:$B$6000,$A537)&gt;0,1,0)</f>
        <v>0</v>
      </c>
      <c r="H537">
        <f>IF($G537=1,SUMIFS(Registros!$F$2:$F$6000,Registros!$A$2:$A$6000,"MOV",Registros!$B$2:$B$6000,$A537),0)</f>
        <v>0</v>
      </c>
      <c r="I537">
        <f>IF(COUNTIFS(Registros!$A$2:$A$6000,"CS",Registros!$B$2:$B$6000,$A537)&gt;0,1,0)</f>
        <v>0</v>
      </c>
      <c r="J537">
        <f>IF($I537=1,SUMIFS(Registros!$I$2:$I$6000,Registros!$A$2:$A$6000,"CS",Registros!$B$2:$B$6000,$A537),0)</f>
        <v>0</v>
      </c>
      <c r="K537">
        <f>IF(COUNTIFS(Winback!$K$2:$K$300,$A537)&gt;0,1,0)</f>
        <v>0</v>
      </c>
      <c r="L537">
        <f>IF(AND($K537=1,LEFT($A537,3)="WB-"),SUMIFS(Winback!$D$2:$D$300,Winback!$K$2:$K$300,$A537),0)</f>
        <v>0</v>
      </c>
      <c r="M537">
        <f>IF(OR($E537=1,$G537=1,SUMIFS(Registros!$J$2:$J$6000,Registros!$B$2:$B$6000,$A537)&gt;0),1,0)</f>
        <v>1</v>
      </c>
      <c r="N537">
        <f>IF($J537&gt;0,1,IF(COUNTIFS(Registros!$A$2:$A$6000,"CS",Registros!$B$2:$B$6000,$A537,Registros!$K$2:$K$6000,"&lt;&gt;")&gt;0,1,0))</f>
        <v>0</v>
      </c>
      <c r="O537" t="str">
        <f t="shared" si="40"/>
        <v>SOLO MÓVIL</v>
      </c>
      <c r="P537" t="str">
        <f t="shared" si="41"/>
        <v>Ofrecer fijo + internet (FLBBTV)</v>
      </c>
      <c r="Q537">
        <f t="shared" si="42"/>
        <v>55.5</v>
      </c>
      <c r="R537" t="str">
        <f>IFERROR(VLOOKUP($A537,Registros!$B$2:$G$6000,6,0),IFERROR(INDEX(Winback!$C$2:$C$300,MATCH($A537,Winback!$K$2:$K$300,0)),""))</f>
        <v>Yarelis Tulloch</v>
      </c>
      <c r="S537" t="str">
        <f t="shared" si="43"/>
        <v>NP</v>
      </c>
      <c r="T537">
        <f t="shared" si="44"/>
        <v>1</v>
      </c>
    </row>
    <row r="538" spans="1:20" x14ac:dyDescent="0.35">
      <c r="A538" t="s">
        <v>2676</v>
      </c>
      <c r="B538" t="s">
        <v>2677</v>
      </c>
      <c r="C538" t="s">
        <v>2678</v>
      </c>
      <c r="D538" t="s">
        <v>941</v>
      </c>
      <c r="E538">
        <f>IF(COUNTIFS(Registros!$A$2:$A$6000,"NP",Registros!$B$2:$B$6000,$A538)&gt;0,1,0)</f>
        <v>1</v>
      </c>
      <c r="F538">
        <f>IF($E538=1,SUMIFS(Registros!$F$2:$F$6000,Registros!$A$2:$A$6000,"NP",Registros!$B$2:$B$6000,$A538),0)</f>
        <v>105.2</v>
      </c>
      <c r="G538">
        <f>IF(COUNTIFS(Registros!$A$2:$A$6000,"MOV",Registros!$B$2:$B$6000,$A538)&gt;0,1,0)</f>
        <v>0</v>
      </c>
      <c r="H538">
        <f>IF($G538=1,SUMIFS(Registros!$F$2:$F$6000,Registros!$A$2:$A$6000,"MOV",Registros!$B$2:$B$6000,$A538),0)</f>
        <v>0</v>
      </c>
      <c r="I538">
        <f>IF(COUNTIFS(Registros!$A$2:$A$6000,"CS",Registros!$B$2:$B$6000,$A538)&gt;0,1,0)</f>
        <v>0</v>
      </c>
      <c r="J538">
        <f>IF($I538=1,SUMIFS(Registros!$I$2:$I$6000,Registros!$A$2:$A$6000,"CS",Registros!$B$2:$B$6000,$A538),0)</f>
        <v>0</v>
      </c>
      <c r="K538">
        <f>IF(COUNTIFS(Winback!$K$2:$K$300,$A538)&gt;0,1,0)</f>
        <v>0</v>
      </c>
      <c r="L538">
        <f>IF(AND($K538=1,LEFT($A538,3)="WB-"),SUMIFS(Winback!$D$2:$D$300,Winback!$K$2:$K$300,$A538),0)</f>
        <v>0</v>
      </c>
      <c r="M538">
        <f>IF(OR($E538=1,$G538=1,SUMIFS(Registros!$J$2:$J$6000,Registros!$B$2:$B$6000,$A538)&gt;0),1,0)</f>
        <v>1</v>
      </c>
      <c r="N538">
        <f>IF($J538&gt;0,1,IF(COUNTIFS(Registros!$A$2:$A$6000,"CS",Registros!$B$2:$B$6000,$A538,Registros!$K$2:$K$6000,"&lt;&gt;")&gt;0,1,0))</f>
        <v>0</v>
      </c>
      <c r="O538" t="str">
        <f t="shared" si="40"/>
        <v>SOLO MÓVIL</v>
      </c>
      <c r="P538" t="str">
        <f t="shared" si="41"/>
        <v>Ofrecer fijo + internet (FLBBTV)</v>
      </c>
      <c r="Q538">
        <f t="shared" si="42"/>
        <v>105.2</v>
      </c>
      <c r="R538" t="str">
        <f>IFERROR(VLOOKUP($A538,Registros!$B$2:$G$6000,6,0),IFERROR(INDEX(Winback!$C$2:$C$300,MATCH($A538,Winback!$K$2:$K$300,0)),""))</f>
        <v>Abril Aparicio</v>
      </c>
      <c r="S538" t="str">
        <f t="shared" si="43"/>
        <v>NP</v>
      </c>
      <c r="T538">
        <f t="shared" si="44"/>
        <v>1</v>
      </c>
    </row>
    <row r="539" spans="1:20" x14ac:dyDescent="0.35">
      <c r="A539" t="s">
        <v>2680</v>
      </c>
      <c r="B539" t="s">
        <v>2681</v>
      </c>
      <c r="C539" t="s">
        <v>2682</v>
      </c>
      <c r="D539" t="s">
        <v>2683</v>
      </c>
      <c r="E539">
        <f>IF(COUNTIFS(Registros!$A$2:$A$6000,"NP",Registros!$B$2:$B$6000,$A539)&gt;0,1,0)</f>
        <v>1</v>
      </c>
      <c r="F539">
        <f>IF($E539=1,SUMIFS(Registros!$F$2:$F$6000,Registros!$A$2:$A$6000,"NP",Registros!$B$2:$B$6000,$A539),0)</f>
        <v>324</v>
      </c>
      <c r="G539">
        <f>IF(COUNTIFS(Registros!$A$2:$A$6000,"MOV",Registros!$B$2:$B$6000,$A539)&gt;0,1,0)</f>
        <v>0</v>
      </c>
      <c r="H539">
        <f>IF($G539=1,SUMIFS(Registros!$F$2:$F$6000,Registros!$A$2:$A$6000,"MOV",Registros!$B$2:$B$6000,$A539),0)</f>
        <v>0</v>
      </c>
      <c r="I539">
        <f>IF(COUNTIFS(Registros!$A$2:$A$6000,"CS",Registros!$B$2:$B$6000,$A539)&gt;0,1,0)</f>
        <v>0</v>
      </c>
      <c r="J539">
        <f>IF($I539=1,SUMIFS(Registros!$I$2:$I$6000,Registros!$A$2:$A$6000,"CS",Registros!$B$2:$B$6000,$A539),0)</f>
        <v>0</v>
      </c>
      <c r="K539">
        <f>IF(COUNTIFS(Winback!$K$2:$K$300,$A539)&gt;0,1,0)</f>
        <v>0</v>
      </c>
      <c r="L539">
        <f>IF(AND($K539=1,LEFT($A539,3)="WB-"),SUMIFS(Winback!$D$2:$D$300,Winback!$K$2:$K$300,$A539),0)</f>
        <v>0</v>
      </c>
      <c r="M539">
        <f>IF(OR($E539=1,$G539=1,SUMIFS(Registros!$J$2:$J$6000,Registros!$B$2:$B$6000,$A539)&gt;0),1,0)</f>
        <v>1</v>
      </c>
      <c r="N539">
        <f>IF($J539&gt;0,1,IF(COUNTIFS(Registros!$A$2:$A$6000,"CS",Registros!$B$2:$B$6000,$A539,Registros!$K$2:$K$6000,"&lt;&gt;")&gt;0,1,0))</f>
        <v>0</v>
      </c>
      <c r="O539" t="str">
        <f t="shared" si="40"/>
        <v>SOLO MÓVIL</v>
      </c>
      <c r="P539" t="str">
        <f t="shared" si="41"/>
        <v>Ofrecer fijo + internet (FLBBTV)</v>
      </c>
      <c r="Q539">
        <f t="shared" si="42"/>
        <v>324</v>
      </c>
      <c r="R539" t="str">
        <f>IFERROR(VLOOKUP($A539,Registros!$B$2:$G$6000,6,0),IFERROR(INDEX(Winback!$C$2:$C$300,MATCH($A539,Winback!$K$2:$K$300,0)),""))</f>
        <v>Yariela Galarce</v>
      </c>
      <c r="S539" t="str">
        <f t="shared" si="43"/>
        <v>NP</v>
      </c>
      <c r="T539">
        <f t="shared" si="44"/>
        <v>1</v>
      </c>
    </row>
    <row r="540" spans="1:20" x14ac:dyDescent="0.35">
      <c r="A540" t="s">
        <v>2685</v>
      </c>
      <c r="B540" t="s">
        <v>2686</v>
      </c>
      <c r="C540" t="s">
        <v>2687</v>
      </c>
      <c r="D540" t="s">
        <v>2688</v>
      </c>
      <c r="E540">
        <f>IF(COUNTIFS(Registros!$A$2:$A$6000,"NP",Registros!$B$2:$B$6000,$A540)&gt;0,1,0)</f>
        <v>1</v>
      </c>
      <c r="F540">
        <f>IF($E540=1,SUMIFS(Registros!$F$2:$F$6000,Registros!$A$2:$A$6000,"NP",Registros!$B$2:$B$6000,$A540),0)</f>
        <v>44</v>
      </c>
      <c r="G540">
        <f>IF(COUNTIFS(Registros!$A$2:$A$6000,"MOV",Registros!$B$2:$B$6000,$A540)&gt;0,1,0)</f>
        <v>0</v>
      </c>
      <c r="H540">
        <f>IF($G540=1,SUMIFS(Registros!$F$2:$F$6000,Registros!$A$2:$A$6000,"MOV",Registros!$B$2:$B$6000,$A540),0)</f>
        <v>0</v>
      </c>
      <c r="I540">
        <f>IF(COUNTIFS(Registros!$A$2:$A$6000,"CS",Registros!$B$2:$B$6000,$A540)&gt;0,1,0)</f>
        <v>0</v>
      </c>
      <c r="J540">
        <f>IF($I540=1,SUMIFS(Registros!$I$2:$I$6000,Registros!$A$2:$A$6000,"CS",Registros!$B$2:$B$6000,$A540),0)</f>
        <v>0</v>
      </c>
      <c r="K540">
        <f>IF(COUNTIFS(Winback!$K$2:$K$300,$A540)&gt;0,1,0)</f>
        <v>0</v>
      </c>
      <c r="L540">
        <f>IF(AND($K540=1,LEFT($A540,3)="WB-"),SUMIFS(Winback!$D$2:$D$300,Winback!$K$2:$K$300,$A540),0)</f>
        <v>0</v>
      </c>
      <c r="M540">
        <f>IF(OR($E540=1,$G540=1,SUMIFS(Registros!$J$2:$J$6000,Registros!$B$2:$B$6000,$A540)&gt;0),1,0)</f>
        <v>1</v>
      </c>
      <c r="N540">
        <f>IF($J540&gt;0,1,IF(COUNTIFS(Registros!$A$2:$A$6000,"CS",Registros!$B$2:$B$6000,$A540,Registros!$K$2:$K$6000,"&lt;&gt;")&gt;0,1,0))</f>
        <v>0</v>
      </c>
      <c r="O540" t="str">
        <f t="shared" si="40"/>
        <v>SOLO MÓVIL</v>
      </c>
      <c r="P540" t="str">
        <f t="shared" si="41"/>
        <v>Ofrecer fijo + internet (FLBBTV)</v>
      </c>
      <c r="Q540">
        <f t="shared" si="42"/>
        <v>44</v>
      </c>
      <c r="R540" t="str">
        <f>IFERROR(VLOOKUP($A540,Registros!$B$2:$G$6000,6,0),IFERROR(INDEX(Winback!$C$2:$C$300,MATCH($A540,Winback!$K$2:$K$300,0)),""))</f>
        <v>Nailyn Martinez</v>
      </c>
      <c r="S540" t="str">
        <f t="shared" si="43"/>
        <v>NP</v>
      </c>
      <c r="T540">
        <f t="shared" si="44"/>
        <v>1</v>
      </c>
    </row>
    <row r="541" spans="1:20" x14ac:dyDescent="0.35">
      <c r="A541" t="s">
        <v>2690</v>
      </c>
      <c r="B541" t="s">
        <v>2691</v>
      </c>
      <c r="C541" t="s">
        <v>2692</v>
      </c>
      <c r="D541" t="s">
        <v>2693</v>
      </c>
      <c r="E541">
        <f>IF(COUNTIFS(Registros!$A$2:$A$6000,"NP",Registros!$B$2:$B$6000,$A541)&gt;0,1,0)</f>
        <v>1</v>
      </c>
      <c r="F541">
        <f>IF($E541=1,SUMIFS(Registros!$F$2:$F$6000,Registros!$A$2:$A$6000,"NP",Registros!$B$2:$B$6000,$A541),0)</f>
        <v>84</v>
      </c>
      <c r="G541">
        <f>IF(COUNTIFS(Registros!$A$2:$A$6000,"MOV",Registros!$B$2:$B$6000,$A541)&gt;0,1,0)</f>
        <v>0</v>
      </c>
      <c r="H541">
        <f>IF($G541=1,SUMIFS(Registros!$F$2:$F$6000,Registros!$A$2:$A$6000,"MOV",Registros!$B$2:$B$6000,$A541),0)</f>
        <v>0</v>
      </c>
      <c r="I541">
        <f>IF(COUNTIFS(Registros!$A$2:$A$6000,"CS",Registros!$B$2:$B$6000,$A541)&gt;0,1,0)</f>
        <v>0</v>
      </c>
      <c r="J541">
        <f>IF($I541=1,SUMIFS(Registros!$I$2:$I$6000,Registros!$A$2:$A$6000,"CS",Registros!$B$2:$B$6000,$A541),0)</f>
        <v>0</v>
      </c>
      <c r="K541">
        <f>IF(COUNTIFS(Winback!$K$2:$K$300,$A541)&gt;0,1,0)</f>
        <v>0</v>
      </c>
      <c r="L541">
        <f>IF(AND($K541=1,LEFT($A541,3)="WB-"),SUMIFS(Winback!$D$2:$D$300,Winback!$K$2:$K$300,$A541),0)</f>
        <v>0</v>
      </c>
      <c r="M541">
        <f>IF(OR($E541=1,$G541=1,SUMIFS(Registros!$J$2:$J$6000,Registros!$B$2:$B$6000,$A541)&gt;0),1,0)</f>
        <v>1</v>
      </c>
      <c r="N541">
        <f>IF($J541&gt;0,1,IF(COUNTIFS(Registros!$A$2:$A$6000,"CS",Registros!$B$2:$B$6000,$A541,Registros!$K$2:$K$6000,"&lt;&gt;")&gt;0,1,0))</f>
        <v>0</v>
      </c>
      <c r="O541" t="str">
        <f t="shared" si="40"/>
        <v>SOLO MÓVIL</v>
      </c>
      <c r="P541" t="str">
        <f t="shared" si="41"/>
        <v>Ofrecer fijo + internet (FLBBTV)</v>
      </c>
      <c r="Q541">
        <f t="shared" si="42"/>
        <v>84</v>
      </c>
      <c r="R541" t="str">
        <f>IFERROR(VLOOKUP($A541,Registros!$B$2:$G$6000,6,0),IFERROR(INDEX(Winback!$C$2:$C$300,MATCH($A541,Winback!$K$2:$K$300,0)),""))</f>
        <v>Yamali Rodriguez</v>
      </c>
      <c r="S541" t="str">
        <f t="shared" si="43"/>
        <v>NP</v>
      </c>
      <c r="T541">
        <f t="shared" si="44"/>
        <v>1</v>
      </c>
    </row>
    <row r="542" spans="1:20" x14ac:dyDescent="0.35">
      <c r="A542" t="s">
        <v>2695</v>
      </c>
      <c r="B542" t="s">
        <v>2696</v>
      </c>
      <c r="C542" t="s">
        <v>2697</v>
      </c>
      <c r="D542" t="s">
        <v>2698</v>
      </c>
      <c r="E542">
        <f>IF(COUNTIFS(Registros!$A$2:$A$6000,"NP",Registros!$B$2:$B$6000,$A542)&gt;0,1,0)</f>
        <v>1</v>
      </c>
      <c r="F542">
        <f>IF($E542=1,SUMIFS(Registros!$F$2:$F$6000,Registros!$A$2:$A$6000,"NP",Registros!$B$2:$B$6000,$A542),0)</f>
        <v>18</v>
      </c>
      <c r="G542">
        <f>IF(COUNTIFS(Registros!$A$2:$A$6000,"MOV",Registros!$B$2:$B$6000,$A542)&gt;0,1,0)</f>
        <v>0</v>
      </c>
      <c r="H542">
        <f>IF($G542=1,SUMIFS(Registros!$F$2:$F$6000,Registros!$A$2:$A$6000,"MOV",Registros!$B$2:$B$6000,$A542),0)</f>
        <v>0</v>
      </c>
      <c r="I542">
        <f>IF(COUNTIFS(Registros!$A$2:$A$6000,"CS",Registros!$B$2:$B$6000,$A542)&gt;0,1,0)</f>
        <v>0</v>
      </c>
      <c r="J542">
        <f>IF($I542=1,SUMIFS(Registros!$I$2:$I$6000,Registros!$A$2:$A$6000,"CS",Registros!$B$2:$B$6000,$A542),0)</f>
        <v>0</v>
      </c>
      <c r="K542">
        <f>IF(COUNTIFS(Winback!$K$2:$K$300,$A542)&gt;0,1,0)</f>
        <v>0</v>
      </c>
      <c r="L542">
        <f>IF(AND($K542=1,LEFT($A542,3)="WB-"),SUMIFS(Winback!$D$2:$D$300,Winback!$K$2:$K$300,$A542),0)</f>
        <v>0</v>
      </c>
      <c r="M542">
        <f>IF(OR($E542=1,$G542=1,SUMIFS(Registros!$J$2:$J$6000,Registros!$B$2:$B$6000,$A542)&gt;0),1,0)</f>
        <v>1</v>
      </c>
      <c r="N542">
        <f>IF($J542&gt;0,1,IF(COUNTIFS(Registros!$A$2:$A$6000,"CS",Registros!$B$2:$B$6000,$A542,Registros!$K$2:$K$6000,"&lt;&gt;")&gt;0,1,0))</f>
        <v>0</v>
      </c>
      <c r="O542" t="str">
        <f t="shared" si="40"/>
        <v>SOLO MÓVIL</v>
      </c>
      <c r="P542" t="str">
        <f t="shared" si="41"/>
        <v>Ofrecer fijo + internet (FLBBTV)</v>
      </c>
      <c r="Q542">
        <f t="shared" si="42"/>
        <v>18</v>
      </c>
      <c r="R542" t="str">
        <f>IFERROR(VLOOKUP($A542,Registros!$B$2:$G$6000,6,0),IFERROR(INDEX(Winback!$C$2:$C$300,MATCH($A542,Winback!$K$2:$K$300,0)),""))</f>
        <v>Osiris Aguilar</v>
      </c>
      <c r="S542" t="str">
        <f t="shared" si="43"/>
        <v>NP</v>
      </c>
      <c r="T542">
        <f t="shared" si="44"/>
        <v>1</v>
      </c>
    </row>
    <row r="543" spans="1:20" x14ac:dyDescent="0.35">
      <c r="A543" t="s">
        <v>2700</v>
      </c>
      <c r="B543" t="s">
        <v>2701</v>
      </c>
      <c r="C543" t="s">
        <v>2702</v>
      </c>
      <c r="D543" t="s">
        <v>2703</v>
      </c>
      <c r="E543">
        <f>IF(COUNTIFS(Registros!$A$2:$A$6000,"NP",Registros!$B$2:$B$6000,$A543)&gt;0,1,0)</f>
        <v>1</v>
      </c>
      <c r="F543">
        <f>IF($E543=1,SUMIFS(Registros!$F$2:$F$6000,Registros!$A$2:$A$6000,"NP",Registros!$B$2:$B$6000,$A543),0)</f>
        <v>16.25</v>
      </c>
      <c r="G543">
        <f>IF(COUNTIFS(Registros!$A$2:$A$6000,"MOV",Registros!$B$2:$B$6000,$A543)&gt;0,1,0)</f>
        <v>0</v>
      </c>
      <c r="H543">
        <f>IF($G543=1,SUMIFS(Registros!$F$2:$F$6000,Registros!$A$2:$A$6000,"MOV",Registros!$B$2:$B$6000,$A543),0)</f>
        <v>0</v>
      </c>
      <c r="I543">
        <f>IF(COUNTIFS(Registros!$A$2:$A$6000,"CS",Registros!$B$2:$B$6000,$A543)&gt;0,1,0)</f>
        <v>0</v>
      </c>
      <c r="J543">
        <f>IF($I543=1,SUMIFS(Registros!$I$2:$I$6000,Registros!$A$2:$A$6000,"CS",Registros!$B$2:$B$6000,$A543),0)</f>
        <v>0</v>
      </c>
      <c r="K543">
        <f>IF(COUNTIFS(Winback!$K$2:$K$300,$A543)&gt;0,1,0)</f>
        <v>0</v>
      </c>
      <c r="L543">
        <f>IF(AND($K543=1,LEFT($A543,3)="WB-"),SUMIFS(Winback!$D$2:$D$300,Winback!$K$2:$K$300,$A543),0)</f>
        <v>0</v>
      </c>
      <c r="M543">
        <f>IF(OR($E543=1,$G543=1,SUMIFS(Registros!$J$2:$J$6000,Registros!$B$2:$B$6000,$A543)&gt;0),1,0)</f>
        <v>1</v>
      </c>
      <c r="N543">
        <f>IF($J543&gt;0,1,IF(COUNTIFS(Registros!$A$2:$A$6000,"CS",Registros!$B$2:$B$6000,$A543,Registros!$K$2:$K$6000,"&lt;&gt;")&gt;0,1,0))</f>
        <v>0</v>
      </c>
      <c r="O543" t="str">
        <f t="shared" si="40"/>
        <v>SOLO MÓVIL</v>
      </c>
      <c r="P543" t="str">
        <f t="shared" si="41"/>
        <v>Ofrecer fijo + internet (FLBBTV)</v>
      </c>
      <c r="Q543">
        <f t="shared" si="42"/>
        <v>16.25</v>
      </c>
      <c r="R543" t="str">
        <f>IFERROR(VLOOKUP($A543,Registros!$B$2:$G$6000,6,0),IFERROR(INDEX(Winback!$C$2:$C$300,MATCH($A543,Winback!$K$2:$K$300,0)),""))</f>
        <v>Karla Mc Intryre</v>
      </c>
      <c r="S543" t="str">
        <f t="shared" si="43"/>
        <v>NP</v>
      </c>
      <c r="T543">
        <f t="shared" si="44"/>
        <v>1</v>
      </c>
    </row>
    <row r="544" spans="1:20" x14ac:dyDescent="0.35">
      <c r="A544" t="s">
        <v>2705</v>
      </c>
      <c r="B544" t="s">
        <v>2706</v>
      </c>
      <c r="C544" t="s">
        <v>2707</v>
      </c>
      <c r="D544" t="s">
        <v>2708</v>
      </c>
      <c r="E544">
        <f>IF(COUNTIFS(Registros!$A$2:$A$6000,"NP",Registros!$B$2:$B$6000,$A544)&gt;0,1,0)</f>
        <v>1</v>
      </c>
      <c r="F544">
        <f>IF($E544=1,SUMIFS(Registros!$F$2:$F$6000,Registros!$A$2:$A$6000,"NP",Registros!$B$2:$B$6000,$A544),0)</f>
        <v>-8</v>
      </c>
      <c r="G544">
        <f>IF(COUNTIFS(Registros!$A$2:$A$6000,"MOV",Registros!$B$2:$B$6000,$A544)&gt;0,1,0)</f>
        <v>0</v>
      </c>
      <c r="H544">
        <f>IF($G544=1,SUMIFS(Registros!$F$2:$F$6000,Registros!$A$2:$A$6000,"MOV",Registros!$B$2:$B$6000,$A544),0)</f>
        <v>0</v>
      </c>
      <c r="I544">
        <f>IF(COUNTIFS(Registros!$A$2:$A$6000,"CS",Registros!$B$2:$B$6000,$A544)&gt;0,1,0)</f>
        <v>0</v>
      </c>
      <c r="J544">
        <f>IF($I544=1,SUMIFS(Registros!$I$2:$I$6000,Registros!$A$2:$A$6000,"CS",Registros!$B$2:$B$6000,$A544),0)</f>
        <v>0</v>
      </c>
      <c r="K544">
        <f>IF(COUNTIFS(Winback!$K$2:$K$300,$A544)&gt;0,1,0)</f>
        <v>0</v>
      </c>
      <c r="L544">
        <f>IF(AND($K544=1,LEFT($A544,3)="WB-"),SUMIFS(Winback!$D$2:$D$300,Winback!$K$2:$K$300,$A544),0)</f>
        <v>0</v>
      </c>
      <c r="M544">
        <f>IF(OR($E544=1,$G544=1,SUMIFS(Registros!$J$2:$J$6000,Registros!$B$2:$B$6000,$A544)&gt;0),1,0)</f>
        <v>1</v>
      </c>
      <c r="N544">
        <f>IF($J544&gt;0,1,IF(COUNTIFS(Registros!$A$2:$A$6000,"CS",Registros!$B$2:$B$6000,$A544,Registros!$K$2:$K$6000,"&lt;&gt;")&gt;0,1,0))</f>
        <v>0</v>
      </c>
      <c r="O544" t="str">
        <f t="shared" si="40"/>
        <v>SOLO MÓVIL</v>
      </c>
      <c r="P544" t="str">
        <f t="shared" si="41"/>
        <v>Ofrecer fijo + internet (FLBBTV)</v>
      </c>
      <c r="Q544">
        <f t="shared" si="42"/>
        <v>-8</v>
      </c>
      <c r="R544" t="str">
        <f>IFERROR(VLOOKUP($A544,Registros!$B$2:$G$6000,6,0),IFERROR(INDEX(Winback!$C$2:$C$300,MATCH($A544,Winback!$K$2:$K$300,0)),""))</f>
        <v>Michelle Zambrano</v>
      </c>
      <c r="S544" t="str">
        <f t="shared" si="43"/>
        <v>NP</v>
      </c>
      <c r="T544">
        <f t="shared" si="44"/>
        <v>1</v>
      </c>
    </row>
    <row r="545" spans="1:20" x14ac:dyDescent="0.35">
      <c r="A545" t="s">
        <v>2710</v>
      </c>
      <c r="B545" t="s">
        <v>2711</v>
      </c>
      <c r="C545" t="s">
        <v>2712</v>
      </c>
      <c r="D545" t="s">
        <v>2713</v>
      </c>
      <c r="E545">
        <f>IF(COUNTIFS(Registros!$A$2:$A$6000,"NP",Registros!$B$2:$B$6000,$A545)&gt;0,1,0)</f>
        <v>1</v>
      </c>
      <c r="F545">
        <f>IF($E545=1,SUMIFS(Registros!$F$2:$F$6000,Registros!$A$2:$A$6000,"NP",Registros!$B$2:$B$6000,$A545),0)</f>
        <v>12</v>
      </c>
      <c r="G545">
        <f>IF(COUNTIFS(Registros!$A$2:$A$6000,"MOV",Registros!$B$2:$B$6000,$A545)&gt;0,1,0)</f>
        <v>0</v>
      </c>
      <c r="H545">
        <f>IF($G545=1,SUMIFS(Registros!$F$2:$F$6000,Registros!$A$2:$A$6000,"MOV",Registros!$B$2:$B$6000,$A545),0)</f>
        <v>0</v>
      </c>
      <c r="I545">
        <f>IF(COUNTIFS(Registros!$A$2:$A$6000,"CS",Registros!$B$2:$B$6000,$A545)&gt;0,1,0)</f>
        <v>0</v>
      </c>
      <c r="J545">
        <f>IF($I545=1,SUMIFS(Registros!$I$2:$I$6000,Registros!$A$2:$A$6000,"CS",Registros!$B$2:$B$6000,$A545),0)</f>
        <v>0</v>
      </c>
      <c r="K545">
        <f>IF(COUNTIFS(Winback!$K$2:$K$300,$A545)&gt;0,1,0)</f>
        <v>0</v>
      </c>
      <c r="L545">
        <f>IF(AND($K545=1,LEFT($A545,3)="WB-"),SUMIFS(Winback!$D$2:$D$300,Winback!$K$2:$K$300,$A545),0)</f>
        <v>0</v>
      </c>
      <c r="M545">
        <f>IF(OR($E545=1,$G545=1,SUMIFS(Registros!$J$2:$J$6000,Registros!$B$2:$B$6000,$A545)&gt;0),1,0)</f>
        <v>1</v>
      </c>
      <c r="N545">
        <f>IF($J545&gt;0,1,IF(COUNTIFS(Registros!$A$2:$A$6000,"CS",Registros!$B$2:$B$6000,$A545,Registros!$K$2:$K$6000,"&lt;&gt;")&gt;0,1,0))</f>
        <v>0</v>
      </c>
      <c r="O545" t="str">
        <f t="shared" si="40"/>
        <v>SOLO MÓVIL</v>
      </c>
      <c r="P545" t="str">
        <f t="shared" si="41"/>
        <v>Ofrecer fijo + internet (FLBBTV)</v>
      </c>
      <c r="Q545">
        <f t="shared" si="42"/>
        <v>12</v>
      </c>
      <c r="R545" t="str">
        <f>IFERROR(VLOOKUP($A545,Registros!$B$2:$G$6000,6,0),IFERROR(INDEX(Winback!$C$2:$C$300,MATCH($A545,Winback!$K$2:$K$300,0)),""))</f>
        <v>Ines Lizbeth Trujillo</v>
      </c>
      <c r="S545" t="str">
        <f t="shared" si="43"/>
        <v>NP</v>
      </c>
      <c r="T545">
        <f t="shared" si="44"/>
        <v>1</v>
      </c>
    </row>
    <row r="546" spans="1:20" x14ac:dyDescent="0.35">
      <c r="A546" t="s">
        <v>2715</v>
      </c>
      <c r="B546" t="s">
        <v>2716</v>
      </c>
      <c r="C546" t="s">
        <v>2717</v>
      </c>
      <c r="D546" t="s">
        <v>2718</v>
      </c>
      <c r="E546">
        <f>IF(COUNTIFS(Registros!$A$2:$A$6000,"NP",Registros!$B$2:$B$6000,$A546)&gt;0,1,0)</f>
        <v>1</v>
      </c>
      <c r="F546">
        <f>IF($E546=1,SUMIFS(Registros!$F$2:$F$6000,Registros!$A$2:$A$6000,"NP",Registros!$B$2:$B$6000,$A546),0)</f>
        <v>15</v>
      </c>
      <c r="G546">
        <f>IF(COUNTIFS(Registros!$A$2:$A$6000,"MOV",Registros!$B$2:$B$6000,$A546)&gt;0,1,0)</f>
        <v>0</v>
      </c>
      <c r="H546">
        <f>IF($G546=1,SUMIFS(Registros!$F$2:$F$6000,Registros!$A$2:$A$6000,"MOV",Registros!$B$2:$B$6000,$A546),0)</f>
        <v>0</v>
      </c>
      <c r="I546">
        <f>IF(COUNTIFS(Registros!$A$2:$A$6000,"CS",Registros!$B$2:$B$6000,$A546)&gt;0,1,0)</f>
        <v>0</v>
      </c>
      <c r="J546">
        <f>IF($I546=1,SUMIFS(Registros!$I$2:$I$6000,Registros!$A$2:$A$6000,"CS",Registros!$B$2:$B$6000,$A546),0)</f>
        <v>0</v>
      </c>
      <c r="K546">
        <f>IF(COUNTIFS(Winback!$K$2:$K$300,$A546)&gt;0,1,0)</f>
        <v>0</v>
      </c>
      <c r="L546">
        <f>IF(AND($K546=1,LEFT($A546,3)="WB-"),SUMIFS(Winback!$D$2:$D$300,Winback!$K$2:$K$300,$A546),0)</f>
        <v>0</v>
      </c>
      <c r="M546">
        <f>IF(OR($E546=1,$G546=1,SUMIFS(Registros!$J$2:$J$6000,Registros!$B$2:$B$6000,$A546)&gt;0),1,0)</f>
        <v>1</v>
      </c>
      <c r="N546">
        <f>IF($J546&gt;0,1,IF(COUNTIFS(Registros!$A$2:$A$6000,"CS",Registros!$B$2:$B$6000,$A546,Registros!$K$2:$K$6000,"&lt;&gt;")&gt;0,1,0))</f>
        <v>0</v>
      </c>
      <c r="O546" t="str">
        <f t="shared" si="40"/>
        <v>SOLO MÓVIL</v>
      </c>
      <c r="P546" t="str">
        <f t="shared" si="41"/>
        <v>Ofrecer fijo + internet (FLBBTV)</v>
      </c>
      <c r="Q546">
        <f t="shared" si="42"/>
        <v>15</v>
      </c>
      <c r="R546" t="str">
        <f>IFERROR(VLOOKUP($A546,Registros!$B$2:$G$6000,6,0),IFERROR(INDEX(Winback!$C$2:$C$300,MATCH($A546,Winback!$K$2:$K$300,0)),""))</f>
        <v>Alejandra Mabel Hawkins</v>
      </c>
      <c r="S546" t="str">
        <f t="shared" si="43"/>
        <v>NP</v>
      </c>
      <c r="T546">
        <f t="shared" si="44"/>
        <v>1</v>
      </c>
    </row>
    <row r="547" spans="1:20" x14ac:dyDescent="0.35">
      <c r="A547" t="s">
        <v>2720</v>
      </c>
      <c r="B547" t="s">
        <v>2721</v>
      </c>
      <c r="C547" t="s">
        <v>2722</v>
      </c>
      <c r="D547" t="s">
        <v>2723</v>
      </c>
      <c r="E547">
        <f>IF(COUNTIFS(Registros!$A$2:$A$6000,"NP",Registros!$B$2:$B$6000,$A547)&gt;0,1,0)</f>
        <v>1</v>
      </c>
      <c r="F547">
        <f>IF($E547=1,SUMIFS(Registros!$F$2:$F$6000,Registros!$A$2:$A$6000,"NP",Registros!$B$2:$B$6000,$A547),0)</f>
        <v>25</v>
      </c>
      <c r="G547">
        <f>IF(COUNTIFS(Registros!$A$2:$A$6000,"MOV",Registros!$B$2:$B$6000,$A547)&gt;0,1,0)</f>
        <v>0</v>
      </c>
      <c r="H547">
        <f>IF($G547=1,SUMIFS(Registros!$F$2:$F$6000,Registros!$A$2:$A$6000,"MOV",Registros!$B$2:$B$6000,$A547),0)</f>
        <v>0</v>
      </c>
      <c r="I547">
        <f>IF(COUNTIFS(Registros!$A$2:$A$6000,"CS",Registros!$B$2:$B$6000,$A547)&gt;0,1,0)</f>
        <v>0</v>
      </c>
      <c r="J547">
        <f>IF($I547=1,SUMIFS(Registros!$I$2:$I$6000,Registros!$A$2:$A$6000,"CS",Registros!$B$2:$B$6000,$A547),0)</f>
        <v>0</v>
      </c>
      <c r="K547">
        <f>IF(COUNTIFS(Winback!$K$2:$K$300,$A547)&gt;0,1,0)</f>
        <v>0</v>
      </c>
      <c r="L547">
        <f>IF(AND($K547=1,LEFT($A547,3)="WB-"),SUMIFS(Winback!$D$2:$D$300,Winback!$K$2:$K$300,$A547),0)</f>
        <v>0</v>
      </c>
      <c r="M547">
        <f>IF(OR($E547=1,$G547=1,SUMIFS(Registros!$J$2:$J$6000,Registros!$B$2:$B$6000,$A547)&gt;0),1,0)</f>
        <v>1</v>
      </c>
      <c r="N547">
        <f>IF($J547&gt;0,1,IF(COUNTIFS(Registros!$A$2:$A$6000,"CS",Registros!$B$2:$B$6000,$A547,Registros!$K$2:$K$6000,"&lt;&gt;")&gt;0,1,0))</f>
        <v>0</v>
      </c>
      <c r="O547" t="str">
        <f t="shared" si="40"/>
        <v>SOLO MÓVIL</v>
      </c>
      <c r="P547" t="str">
        <f t="shared" si="41"/>
        <v>Ofrecer fijo + internet (FLBBTV)</v>
      </c>
      <c r="Q547">
        <f t="shared" si="42"/>
        <v>25</v>
      </c>
      <c r="R547" t="str">
        <f>IFERROR(VLOOKUP($A547,Registros!$B$2:$G$6000,6,0),IFERROR(INDEX(Winback!$C$2:$C$300,MATCH($A547,Winback!$K$2:$K$300,0)),""))</f>
        <v>Maria Fernanda</v>
      </c>
      <c r="S547" t="str">
        <f t="shared" si="43"/>
        <v>NP</v>
      </c>
      <c r="T547">
        <f t="shared" si="44"/>
        <v>1</v>
      </c>
    </row>
    <row r="548" spans="1:20" x14ac:dyDescent="0.35">
      <c r="A548" t="s">
        <v>2725</v>
      </c>
      <c r="B548" t="s">
        <v>2726</v>
      </c>
      <c r="C548" t="s">
        <v>2727</v>
      </c>
      <c r="D548" t="s">
        <v>2728</v>
      </c>
      <c r="E548">
        <f>IF(COUNTIFS(Registros!$A$2:$A$6000,"NP",Registros!$B$2:$B$6000,$A548)&gt;0,1,0)</f>
        <v>1</v>
      </c>
      <c r="F548">
        <f>IF($E548=1,SUMIFS(Registros!$F$2:$F$6000,Registros!$A$2:$A$6000,"NP",Registros!$B$2:$B$6000,$A548),0)</f>
        <v>30.75</v>
      </c>
      <c r="G548">
        <f>IF(COUNTIFS(Registros!$A$2:$A$6000,"MOV",Registros!$B$2:$B$6000,$A548)&gt;0,1,0)</f>
        <v>0</v>
      </c>
      <c r="H548">
        <f>IF($G548=1,SUMIFS(Registros!$F$2:$F$6000,Registros!$A$2:$A$6000,"MOV",Registros!$B$2:$B$6000,$A548),0)</f>
        <v>0</v>
      </c>
      <c r="I548">
        <f>IF(COUNTIFS(Registros!$A$2:$A$6000,"CS",Registros!$B$2:$B$6000,$A548)&gt;0,1,0)</f>
        <v>0</v>
      </c>
      <c r="J548">
        <f>IF($I548=1,SUMIFS(Registros!$I$2:$I$6000,Registros!$A$2:$A$6000,"CS",Registros!$B$2:$B$6000,$A548),0)</f>
        <v>0</v>
      </c>
      <c r="K548">
        <f>IF(COUNTIFS(Winback!$K$2:$K$300,$A548)&gt;0,1,0)</f>
        <v>0</v>
      </c>
      <c r="L548">
        <f>IF(AND($K548=1,LEFT($A548,3)="WB-"),SUMIFS(Winback!$D$2:$D$300,Winback!$K$2:$K$300,$A548),0)</f>
        <v>0</v>
      </c>
      <c r="M548">
        <f>IF(OR($E548=1,$G548=1,SUMIFS(Registros!$J$2:$J$6000,Registros!$B$2:$B$6000,$A548)&gt;0),1,0)</f>
        <v>1</v>
      </c>
      <c r="N548">
        <f>IF($J548&gt;0,1,IF(COUNTIFS(Registros!$A$2:$A$6000,"CS",Registros!$B$2:$B$6000,$A548,Registros!$K$2:$K$6000,"&lt;&gt;")&gt;0,1,0))</f>
        <v>0</v>
      </c>
      <c r="O548" t="str">
        <f t="shared" si="40"/>
        <v>SOLO MÓVIL</v>
      </c>
      <c r="P548" t="str">
        <f t="shared" si="41"/>
        <v>Ofrecer fijo + internet (FLBBTV)</v>
      </c>
      <c r="Q548">
        <f t="shared" si="42"/>
        <v>30.75</v>
      </c>
      <c r="R548" t="str">
        <f>IFERROR(VLOOKUP($A548,Registros!$B$2:$G$6000,6,0),IFERROR(INDEX(Winback!$C$2:$C$300,MATCH($A548,Winback!$K$2:$K$300,0)),""))</f>
        <v>Yarelis Tulloch</v>
      </c>
      <c r="S548" t="str">
        <f t="shared" si="43"/>
        <v>NP</v>
      </c>
      <c r="T548">
        <f t="shared" si="44"/>
        <v>1</v>
      </c>
    </row>
    <row r="549" spans="1:20" x14ac:dyDescent="0.35">
      <c r="A549" t="s">
        <v>2732</v>
      </c>
      <c r="B549" t="s">
        <v>2733</v>
      </c>
      <c r="C549" t="s">
        <v>2734</v>
      </c>
      <c r="D549" t="s">
        <v>2735</v>
      </c>
      <c r="E549">
        <f>IF(COUNTIFS(Registros!$A$2:$A$6000,"NP",Registros!$B$2:$B$6000,$A549)&gt;0,1,0)</f>
        <v>1</v>
      </c>
      <c r="F549">
        <f>IF($E549=1,SUMIFS(Registros!$F$2:$F$6000,Registros!$A$2:$A$6000,"NP",Registros!$B$2:$B$6000,$A549),0)</f>
        <v>12</v>
      </c>
      <c r="G549">
        <f>IF(COUNTIFS(Registros!$A$2:$A$6000,"MOV",Registros!$B$2:$B$6000,$A549)&gt;0,1,0)</f>
        <v>0</v>
      </c>
      <c r="H549">
        <f>IF($G549=1,SUMIFS(Registros!$F$2:$F$6000,Registros!$A$2:$A$6000,"MOV",Registros!$B$2:$B$6000,$A549),0)</f>
        <v>0</v>
      </c>
      <c r="I549">
        <f>IF(COUNTIFS(Registros!$A$2:$A$6000,"CS",Registros!$B$2:$B$6000,$A549)&gt;0,1,0)</f>
        <v>0</v>
      </c>
      <c r="J549">
        <f>IF($I549=1,SUMIFS(Registros!$I$2:$I$6000,Registros!$A$2:$A$6000,"CS",Registros!$B$2:$B$6000,$A549),0)</f>
        <v>0</v>
      </c>
      <c r="K549">
        <f>IF(COUNTIFS(Winback!$K$2:$K$300,$A549)&gt;0,1,0)</f>
        <v>0</v>
      </c>
      <c r="L549">
        <f>IF(AND($K549=1,LEFT($A549,3)="WB-"),SUMIFS(Winback!$D$2:$D$300,Winback!$K$2:$K$300,$A549),0)</f>
        <v>0</v>
      </c>
      <c r="M549">
        <f>IF(OR($E549=1,$G549=1,SUMIFS(Registros!$J$2:$J$6000,Registros!$B$2:$B$6000,$A549)&gt;0),1,0)</f>
        <v>1</v>
      </c>
      <c r="N549">
        <f>IF($J549&gt;0,1,IF(COUNTIFS(Registros!$A$2:$A$6000,"CS",Registros!$B$2:$B$6000,$A549,Registros!$K$2:$K$6000,"&lt;&gt;")&gt;0,1,0))</f>
        <v>0</v>
      </c>
      <c r="O549" t="str">
        <f t="shared" si="40"/>
        <v>SOLO MÓVIL</v>
      </c>
      <c r="P549" t="str">
        <f t="shared" si="41"/>
        <v>Ofrecer fijo + internet (FLBBTV)</v>
      </c>
      <c r="Q549">
        <f t="shared" si="42"/>
        <v>12</v>
      </c>
      <c r="R549" t="str">
        <f>IFERROR(VLOOKUP($A549,Registros!$B$2:$G$6000,6,0),IFERROR(INDEX(Winback!$C$2:$C$300,MATCH($A549,Winback!$K$2:$K$300,0)),""))</f>
        <v>Yariela Galarce</v>
      </c>
      <c r="S549" t="str">
        <f t="shared" si="43"/>
        <v>NP</v>
      </c>
      <c r="T549">
        <f t="shared" si="44"/>
        <v>1</v>
      </c>
    </row>
    <row r="550" spans="1:20" x14ac:dyDescent="0.35">
      <c r="A550" t="s">
        <v>2737</v>
      </c>
      <c r="B550" t="s">
        <v>2738</v>
      </c>
      <c r="C550" t="s">
        <v>2739</v>
      </c>
      <c r="D550" t="s">
        <v>2740</v>
      </c>
      <c r="E550">
        <f>IF(COUNTIFS(Registros!$A$2:$A$6000,"NP",Registros!$B$2:$B$6000,$A550)&gt;0,1,0)</f>
        <v>1</v>
      </c>
      <c r="F550">
        <f>IF($E550=1,SUMIFS(Registros!$F$2:$F$6000,Registros!$A$2:$A$6000,"NP",Registros!$B$2:$B$6000,$A550),0)</f>
        <v>8</v>
      </c>
      <c r="G550">
        <f>IF(COUNTIFS(Registros!$A$2:$A$6000,"MOV",Registros!$B$2:$B$6000,$A550)&gt;0,1,0)</f>
        <v>0</v>
      </c>
      <c r="H550">
        <f>IF($G550=1,SUMIFS(Registros!$F$2:$F$6000,Registros!$A$2:$A$6000,"MOV",Registros!$B$2:$B$6000,$A550),0)</f>
        <v>0</v>
      </c>
      <c r="I550">
        <f>IF(COUNTIFS(Registros!$A$2:$A$6000,"CS",Registros!$B$2:$B$6000,$A550)&gt;0,1,0)</f>
        <v>0</v>
      </c>
      <c r="J550">
        <f>IF($I550=1,SUMIFS(Registros!$I$2:$I$6000,Registros!$A$2:$A$6000,"CS",Registros!$B$2:$B$6000,$A550),0)</f>
        <v>0</v>
      </c>
      <c r="K550">
        <f>IF(COUNTIFS(Winback!$K$2:$K$300,$A550)&gt;0,1,0)</f>
        <v>0</v>
      </c>
      <c r="L550">
        <f>IF(AND($K550=1,LEFT($A550,3)="WB-"),SUMIFS(Winback!$D$2:$D$300,Winback!$K$2:$K$300,$A550),0)</f>
        <v>0</v>
      </c>
      <c r="M550">
        <f>IF(OR($E550=1,$G550=1,SUMIFS(Registros!$J$2:$J$6000,Registros!$B$2:$B$6000,$A550)&gt;0),1,0)</f>
        <v>1</v>
      </c>
      <c r="N550">
        <f>IF($J550&gt;0,1,IF(COUNTIFS(Registros!$A$2:$A$6000,"CS",Registros!$B$2:$B$6000,$A550,Registros!$K$2:$K$6000,"&lt;&gt;")&gt;0,1,0))</f>
        <v>0</v>
      </c>
      <c r="O550" t="str">
        <f t="shared" si="40"/>
        <v>SOLO MÓVIL</v>
      </c>
      <c r="P550" t="str">
        <f t="shared" si="41"/>
        <v>Ofrecer fijo + internet (FLBBTV)</v>
      </c>
      <c r="Q550">
        <f t="shared" si="42"/>
        <v>8</v>
      </c>
      <c r="R550" t="str">
        <f>IFERROR(VLOOKUP($A550,Registros!$B$2:$G$6000,6,0),IFERROR(INDEX(Winback!$C$2:$C$300,MATCH($A550,Winback!$K$2:$K$300,0)),""))</f>
        <v>Nailyn Martinez</v>
      </c>
      <c r="S550" t="str">
        <f t="shared" si="43"/>
        <v>NP</v>
      </c>
      <c r="T550">
        <f t="shared" si="44"/>
        <v>1</v>
      </c>
    </row>
    <row r="551" spans="1:20" x14ac:dyDescent="0.35">
      <c r="A551" t="s">
        <v>2742</v>
      </c>
      <c r="B551" t="s">
        <v>2743</v>
      </c>
      <c r="C551" t="s">
        <v>2744</v>
      </c>
      <c r="D551" t="s">
        <v>2744</v>
      </c>
      <c r="E551">
        <f>IF(COUNTIFS(Registros!$A$2:$A$6000,"NP",Registros!$B$2:$B$6000,$A551)&gt;0,1,0)</f>
        <v>1</v>
      </c>
      <c r="F551">
        <f>IF($E551=1,SUMIFS(Registros!$F$2:$F$6000,Registros!$A$2:$A$6000,"NP",Registros!$B$2:$B$6000,$A551),0)</f>
        <v>52.75</v>
      </c>
      <c r="G551">
        <f>IF(COUNTIFS(Registros!$A$2:$A$6000,"MOV",Registros!$B$2:$B$6000,$A551)&gt;0,1,0)</f>
        <v>0</v>
      </c>
      <c r="H551">
        <f>IF($G551=1,SUMIFS(Registros!$F$2:$F$6000,Registros!$A$2:$A$6000,"MOV",Registros!$B$2:$B$6000,$A551),0)</f>
        <v>0</v>
      </c>
      <c r="I551">
        <f>IF(COUNTIFS(Registros!$A$2:$A$6000,"CS",Registros!$B$2:$B$6000,$A551)&gt;0,1,0)</f>
        <v>0</v>
      </c>
      <c r="J551">
        <f>IF($I551=1,SUMIFS(Registros!$I$2:$I$6000,Registros!$A$2:$A$6000,"CS",Registros!$B$2:$B$6000,$A551),0)</f>
        <v>0</v>
      </c>
      <c r="K551">
        <f>IF(COUNTIFS(Winback!$K$2:$K$300,$A551)&gt;0,1,0)</f>
        <v>0</v>
      </c>
      <c r="L551">
        <f>IF(AND($K551=1,LEFT($A551,3)="WB-"),SUMIFS(Winback!$D$2:$D$300,Winback!$K$2:$K$300,$A551),0)</f>
        <v>0</v>
      </c>
      <c r="M551">
        <f>IF(OR($E551=1,$G551=1,SUMIFS(Registros!$J$2:$J$6000,Registros!$B$2:$B$6000,$A551)&gt;0),1,0)</f>
        <v>1</v>
      </c>
      <c r="N551">
        <f>IF($J551&gt;0,1,IF(COUNTIFS(Registros!$A$2:$A$6000,"CS",Registros!$B$2:$B$6000,$A551,Registros!$K$2:$K$6000,"&lt;&gt;")&gt;0,1,0))</f>
        <v>0</v>
      </c>
      <c r="O551" t="str">
        <f t="shared" si="40"/>
        <v>SOLO MÓVIL</v>
      </c>
      <c r="P551" t="str">
        <f t="shared" si="41"/>
        <v>Ofrecer fijo + internet (FLBBTV)</v>
      </c>
      <c r="Q551">
        <f t="shared" si="42"/>
        <v>52.75</v>
      </c>
      <c r="R551" t="str">
        <f>IFERROR(VLOOKUP($A551,Registros!$B$2:$G$6000,6,0),IFERROR(INDEX(Winback!$C$2:$C$300,MATCH($A551,Winback!$K$2:$K$300,0)),""))</f>
        <v>Yamali Rodriguez</v>
      </c>
      <c r="S551" t="str">
        <f t="shared" si="43"/>
        <v>NP</v>
      </c>
      <c r="T551">
        <f t="shared" si="44"/>
        <v>1</v>
      </c>
    </row>
    <row r="552" spans="1:20" x14ac:dyDescent="0.35">
      <c r="A552" t="s">
        <v>2746</v>
      </c>
      <c r="B552" t="s">
        <v>2747</v>
      </c>
      <c r="C552" t="s">
        <v>2748</v>
      </c>
      <c r="D552" t="s">
        <v>2749</v>
      </c>
      <c r="E552">
        <f>IF(COUNTIFS(Registros!$A$2:$A$6000,"NP",Registros!$B$2:$B$6000,$A552)&gt;0,1,0)</f>
        <v>1</v>
      </c>
      <c r="F552">
        <f>IF($E552=1,SUMIFS(Registros!$F$2:$F$6000,Registros!$A$2:$A$6000,"NP",Registros!$B$2:$B$6000,$A552),0)</f>
        <v>175</v>
      </c>
      <c r="G552">
        <f>IF(COUNTIFS(Registros!$A$2:$A$6000,"MOV",Registros!$B$2:$B$6000,$A552)&gt;0,1,0)</f>
        <v>0</v>
      </c>
      <c r="H552">
        <f>IF($G552=1,SUMIFS(Registros!$F$2:$F$6000,Registros!$A$2:$A$6000,"MOV",Registros!$B$2:$B$6000,$A552),0)</f>
        <v>0</v>
      </c>
      <c r="I552">
        <f>IF(COUNTIFS(Registros!$A$2:$A$6000,"CS",Registros!$B$2:$B$6000,$A552)&gt;0,1,0)</f>
        <v>0</v>
      </c>
      <c r="J552">
        <f>IF($I552=1,SUMIFS(Registros!$I$2:$I$6000,Registros!$A$2:$A$6000,"CS",Registros!$B$2:$B$6000,$A552),0)</f>
        <v>0</v>
      </c>
      <c r="K552">
        <f>IF(COUNTIFS(Winback!$K$2:$K$300,$A552)&gt;0,1,0)</f>
        <v>0</v>
      </c>
      <c r="L552">
        <f>IF(AND($K552=1,LEFT($A552,3)="WB-"),SUMIFS(Winback!$D$2:$D$300,Winback!$K$2:$K$300,$A552),0)</f>
        <v>0</v>
      </c>
      <c r="M552">
        <f>IF(OR($E552=1,$G552=1,SUMIFS(Registros!$J$2:$J$6000,Registros!$B$2:$B$6000,$A552)&gt;0),1,0)</f>
        <v>1</v>
      </c>
      <c r="N552">
        <f>IF($J552&gt;0,1,IF(COUNTIFS(Registros!$A$2:$A$6000,"CS",Registros!$B$2:$B$6000,$A552,Registros!$K$2:$K$6000,"&lt;&gt;")&gt;0,1,0))</f>
        <v>0</v>
      </c>
      <c r="O552" t="str">
        <f t="shared" si="40"/>
        <v>SOLO MÓVIL</v>
      </c>
      <c r="P552" t="str">
        <f t="shared" si="41"/>
        <v>Ofrecer fijo + internet (FLBBTV)</v>
      </c>
      <c r="Q552">
        <f t="shared" si="42"/>
        <v>175</v>
      </c>
      <c r="R552" t="str">
        <f>IFERROR(VLOOKUP($A552,Registros!$B$2:$G$6000,6,0),IFERROR(INDEX(Winback!$C$2:$C$300,MATCH($A552,Winback!$K$2:$K$300,0)),""))</f>
        <v>Osiris Aguilar</v>
      </c>
      <c r="S552" t="str">
        <f t="shared" si="43"/>
        <v>NP</v>
      </c>
      <c r="T552">
        <f t="shared" si="44"/>
        <v>1</v>
      </c>
    </row>
    <row r="553" spans="1:20" x14ac:dyDescent="0.35">
      <c r="A553" t="s">
        <v>2751</v>
      </c>
      <c r="B553" t="s">
        <v>2752</v>
      </c>
      <c r="C553" t="s">
        <v>2753</v>
      </c>
      <c r="D553" t="s">
        <v>2754</v>
      </c>
      <c r="E553">
        <f>IF(COUNTIFS(Registros!$A$2:$A$6000,"NP",Registros!$B$2:$B$6000,$A553)&gt;0,1,0)</f>
        <v>1</v>
      </c>
      <c r="F553">
        <f>IF($E553=1,SUMIFS(Registros!$F$2:$F$6000,Registros!$A$2:$A$6000,"NP",Registros!$B$2:$B$6000,$A553),0)</f>
        <v>48.99</v>
      </c>
      <c r="G553">
        <f>IF(COUNTIFS(Registros!$A$2:$A$6000,"MOV",Registros!$B$2:$B$6000,$A553)&gt;0,1,0)</f>
        <v>0</v>
      </c>
      <c r="H553">
        <f>IF($G553=1,SUMIFS(Registros!$F$2:$F$6000,Registros!$A$2:$A$6000,"MOV",Registros!$B$2:$B$6000,$A553),0)</f>
        <v>0</v>
      </c>
      <c r="I553">
        <f>IF(COUNTIFS(Registros!$A$2:$A$6000,"CS",Registros!$B$2:$B$6000,$A553)&gt;0,1,0)</f>
        <v>0</v>
      </c>
      <c r="J553">
        <f>IF($I553=1,SUMIFS(Registros!$I$2:$I$6000,Registros!$A$2:$A$6000,"CS",Registros!$B$2:$B$6000,$A553),0)</f>
        <v>0</v>
      </c>
      <c r="K553">
        <f>IF(COUNTIFS(Winback!$K$2:$K$300,$A553)&gt;0,1,0)</f>
        <v>0</v>
      </c>
      <c r="L553">
        <f>IF(AND($K553=1,LEFT($A553,3)="WB-"),SUMIFS(Winback!$D$2:$D$300,Winback!$K$2:$K$300,$A553),0)</f>
        <v>0</v>
      </c>
      <c r="M553">
        <f>IF(OR($E553=1,$G553=1,SUMIFS(Registros!$J$2:$J$6000,Registros!$B$2:$B$6000,$A553)&gt;0),1,0)</f>
        <v>1</v>
      </c>
      <c r="N553">
        <f>IF($J553&gt;0,1,IF(COUNTIFS(Registros!$A$2:$A$6000,"CS",Registros!$B$2:$B$6000,$A553,Registros!$K$2:$K$6000,"&lt;&gt;")&gt;0,1,0))</f>
        <v>0</v>
      </c>
      <c r="O553" t="str">
        <f t="shared" si="40"/>
        <v>SOLO MÓVIL</v>
      </c>
      <c r="P553" t="str">
        <f t="shared" si="41"/>
        <v>Ofrecer fijo + internet (FLBBTV)</v>
      </c>
      <c r="Q553">
        <f t="shared" si="42"/>
        <v>48.99</v>
      </c>
      <c r="R553" t="str">
        <f>IFERROR(VLOOKUP($A553,Registros!$B$2:$G$6000,6,0),IFERROR(INDEX(Winback!$C$2:$C$300,MATCH($A553,Winback!$K$2:$K$300,0)),""))</f>
        <v>Karla Mc Intryre</v>
      </c>
      <c r="S553" t="str">
        <f t="shared" si="43"/>
        <v>NP</v>
      </c>
      <c r="T553">
        <f t="shared" si="44"/>
        <v>1</v>
      </c>
    </row>
    <row r="554" spans="1:20" x14ac:dyDescent="0.35">
      <c r="A554" t="s">
        <v>2755</v>
      </c>
      <c r="B554" t="s">
        <v>2756</v>
      </c>
      <c r="C554" t="s">
        <v>2757</v>
      </c>
      <c r="D554" t="s">
        <v>2758</v>
      </c>
      <c r="E554">
        <f>IF(COUNTIFS(Registros!$A$2:$A$6000,"NP",Registros!$B$2:$B$6000,$A554)&gt;0,1,0)</f>
        <v>1</v>
      </c>
      <c r="F554">
        <f>IF($E554=1,SUMIFS(Registros!$F$2:$F$6000,Registros!$A$2:$A$6000,"NP",Registros!$B$2:$B$6000,$A554),0)</f>
        <v>290.5</v>
      </c>
      <c r="G554">
        <f>IF(COUNTIFS(Registros!$A$2:$A$6000,"MOV",Registros!$B$2:$B$6000,$A554)&gt;0,1,0)</f>
        <v>0</v>
      </c>
      <c r="H554">
        <f>IF($G554=1,SUMIFS(Registros!$F$2:$F$6000,Registros!$A$2:$A$6000,"MOV",Registros!$B$2:$B$6000,$A554),0)</f>
        <v>0</v>
      </c>
      <c r="I554">
        <f>IF(COUNTIFS(Registros!$A$2:$A$6000,"CS",Registros!$B$2:$B$6000,$A554)&gt;0,1,0)</f>
        <v>0</v>
      </c>
      <c r="J554">
        <f>IF($I554=1,SUMIFS(Registros!$I$2:$I$6000,Registros!$A$2:$A$6000,"CS",Registros!$B$2:$B$6000,$A554),0)</f>
        <v>0</v>
      </c>
      <c r="K554">
        <f>IF(COUNTIFS(Winback!$K$2:$K$300,$A554)&gt;0,1,0)</f>
        <v>0</v>
      </c>
      <c r="L554">
        <f>IF(AND($K554=1,LEFT($A554,3)="WB-"),SUMIFS(Winback!$D$2:$D$300,Winback!$K$2:$K$300,$A554),0)</f>
        <v>0</v>
      </c>
      <c r="M554">
        <f>IF(OR($E554=1,$G554=1,SUMIFS(Registros!$J$2:$J$6000,Registros!$B$2:$B$6000,$A554)&gt;0),1,0)</f>
        <v>1</v>
      </c>
      <c r="N554">
        <f>IF($J554&gt;0,1,IF(COUNTIFS(Registros!$A$2:$A$6000,"CS",Registros!$B$2:$B$6000,$A554,Registros!$K$2:$K$6000,"&lt;&gt;")&gt;0,1,0))</f>
        <v>0</v>
      </c>
      <c r="O554" t="str">
        <f t="shared" si="40"/>
        <v>SOLO MÓVIL</v>
      </c>
      <c r="P554" t="str">
        <f t="shared" si="41"/>
        <v>Ofrecer fijo + internet (FLBBTV)</v>
      </c>
      <c r="Q554">
        <f t="shared" si="42"/>
        <v>290.5</v>
      </c>
      <c r="R554" t="str">
        <f>IFERROR(VLOOKUP($A554,Registros!$B$2:$G$6000,6,0),IFERROR(INDEX(Winback!$C$2:$C$300,MATCH($A554,Winback!$K$2:$K$300,0)),""))</f>
        <v>Solanye Acuña</v>
      </c>
      <c r="S554" t="str">
        <f t="shared" si="43"/>
        <v>NP</v>
      </c>
      <c r="T554">
        <f t="shared" si="44"/>
        <v>1</v>
      </c>
    </row>
    <row r="555" spans="1:20" x14ac:dyDescent="0.35">
      <c r="A555" t="s">
        <v>2760</v>
      </c>
      <c r="B555" t="s">
        <v>2761</v>
      </c>
      <c r="C555" t="s">
        <v>2762</v>
      </c>
      <c r="D555" t="s">
        <v>2763</v>
      </c>
      <c r="E555">
        <f>IF(COUNTIFS(Registros!$A$2:$A$6000,"NP",Registros!$B$2:$B$6000,$A555)&gt;0,1,0)</f>
        <v>1</v>
      </c>
      <c r="F555">
        <f>IF($E555=1,SUMIFS(Registros!$F$2:$F$6000,Registros!$A$2:$A$6000,"NP",Registros!$B$2:$B$6000,$A555),0)</f>
        <v>125.75</v>
      </c>
      <c r="G555">
        <f>IF(COUNTIFS(Registros!$A$2:$A$6000,"MOV",Registros!$B$2:$B$6000,$A555)&gt;0,1,0)</f>
        <v>0</v>
      </c>
      <c r="H555">
        <f>IF($G555=1,SUMIFS(Registros!$F$2:$F$6000,Registros!$A$2:$A$6000,"MOV",Registros!$B$2:$B$6000,$A555),0)</f>
        <v>0</v>
      </c>
      <c r="I555">
        <f>IF(COUNTIFS(Registros!$A$2:$A$6000,"CS",Registros!$B$2:$B$6000,$A555)&gt;0,1,0)</f>
        <v>0</v>
      </c>
      <c r="J555">
        <f>IF($I555=1,SUMIFS(Registros!$I$2:$I$6000,Registros!$A$2:$A$6000,"CS",Registros!$B$2:$B$6000,$A555),0)</f>
        <v>0</v>
      </c>
      <c r="K555">
        <f>IF(COUNTIFS(Winback!$K$2:$K$300,$A555)&gt;0,1,0)</f>
        <v>0</v>
      </c>
      <c r="L555">
        <f>IF(AND($K555=1,LEFT($A555,3)="WB-"),SUMIFS(Winback!$D$2:$D$300,Winback!$K$2:$K$300,$A555),0)</f>
        <v>0</v>
      </c>
      <c r="M555">
        <f>IF(OR($E555=1,$G555=1,SUMIFS(Registros!$J$2:$J$6000,Registros!$B$2:$B$6000,$A555)&gt;0),1,0)</f>
        <v>1</v>
      </c>
      <c r="N555">
        <f>IF($J555&gt;0,1,IF(COUNTIFS(Registros!$A$2:$A$6000,"CS",Registros!$B$2:$B$6000,$A555,Registros!$K$2:$K$6000,"&lt;&gt;")&gt;0,1,0))</f>
        <v>0</v>
      </c>
      <c r="O555" t="str">
        <f t="shared" si="40"/>
        <v>SOLO MÓVIL</v>
      </c>
      <c r="P555" t="str">
        <f t="shared" si="41"/>
        <v>Ofrecer fijo + internet (FLBBTV)</v>
      </c>
      <c r="Q555">
        <f t="shared" si="42"/>
        <v>125.75</v>
      </c>
      <c r="R555" t="str">
        <f>IFERROR(VLOOKUP($A555,Registros!$B$2:$G$6000,6,0),IFERROR(INDEX(Winback!$C$2:$C$300,MATCH($A555,Winback!$K$2:$K$300,0)),""))</f>
        <v>Michelle Zambrano</v>
      </c>
      <c r="S555" t="str">
        <f t="shared" si="43"/>
        <v>NP</v>
      </c>
      <c r="T555">
        <f t="shared" si="44"/>
        <v>1</v>
      </c>
    </row>
    <row r="556" spans="1:20" x14ac:dyDescent="0.35">
      <c r="A556" t="s">
        <v>2765</v>
      </c>
      <c r="B556" t="s">
        <v>2766</v>
      </c>
      <c r="C556" t="s">
        <v>2767</v>
      </c>
      <c r="D556" t="s">
        <v>2768</v>
      </c>
      <c r="E556">
        <f>IF(COUNTIFS(Registros!$A$2:$A$6000,"NP",Registros!$B$2:$B$6000,$A556)&gt;0,1,0)</f>
        <v>1</v>
      </c>
      <c r="F556">
        <f>IF($E556=1,SUMIFS(Registros!$F$2:$F$6000,Registros!$A$2:$A$6000,"NP",Registros!$B$2:$B$6000,$A556),0)</f>
        <v>15</v>
      </c>
      <c r="G556">
        <f>IF(COUNTIFS(Registros!$A$2:$A$6000,"MOV",Registros!$B$2:$B$6000,$A556)&gt;0,1,0)</f>
        <v>0</v>
      </c>
      <c r="H556">
        <f>IF($G556=1,SUMIFS(Registros!$F$2:$F$6000,Registros!$A$2:$A$6000,"MOV",Registros!$B$2:$B$6000,$A556),0)</f>
        <v>0</v>
      </c>
      <c r="I556">
        <f>IF(COUNTIFS(Registros!$A$2:$A$6000,"CS",Registros!$B$2:$B$6000,$A556)&gt;0,1,0)</f>
        <v>0</v>
      </c>
      <c r="J556">
        <f>IF($I556=1,SUMIFS(Registros!$I$2:$I$6000,Registros!$A$2:$A$6000,"CS",Registros!$B$2:$B$6000,$A556),0)</f>
        <v>0</v>
      </c>
      <c r="K556">
        <f>IF(COUNTIFS(Winback!$K$2:$K$300,$A556)&gt;0,1,0)</f>
        <v>0</v>
      </c>
      <c r="L556">
        <f>IF(AND($K556=1,LEFT($A556,3)="WB-"),SUMIFS(Winback!$D$2:$D$300,Winback!$K$2:$K$300,$A556),0)</f>
        <v>0</v>
      </c>
      <c r="M556">
        <f>IF(OR($E556=1,$G556=1,SUMIFS(Registros!$J$2:$J$6000,Registros!$B$2:$B$6000,$A556)&gt;0),1,0)</f>
        <v>1</v>
      </c>
      <c r="N556">
        <f>IF($J556&gt;0,1,IF(COUNTIFS(Registros!$A$2:$A$6000,"CS",Registros!$B$2:$B$6000,$A556,Registros!$K$2:$K$6000,"&lt;&gt;")&gt;0,1,0))</f>
        <v>0</v>
      </c>
      <c r="O556" t="str">
        <f t="shared" si="40"/>
        <v>SOLO MÓVIL</v>
      </c>
      <c r="P556" t="str">
        <f t="shared" si="41"/>
        <v>Ofrecer fijo + internet (FLBBTV)</v>
      </c>
      <c r="Q556">
        <f t="shared" si="42"/>
        <v>15</v>
      </c>
      <c r="R556" t="str">
        <f>IFERROR(VLOOKUP($A556,Registros!$B$2:$G$6000,6,0),IFERROR(INDEX(Winback!$C$2:$C$300,MATCH($A556,Winback!$K$2:$K$300,0)),""))</f>
        <v>Ines Lizbeth Trujillo</v>
      </c>
      <c r="S556" t="str">
        <f t="shared" si="43"/>
        <v>NP</v>
      </c>
      <c r="T556">
        <f t="shared" si="44"/>
        <v>1</v>
      </c>
    </row>
    <row r="557" spans="1:20" x14ac:dyDescent="0.35">
      <c r="A557" t="s">
        <v>2770</v>
      </c>
      <c r="B557" t="s">
        <v>2771</v>
      </c>
      <c r="C557" t="s">
        <v>2772</v>
      </c>
      <c r="D557" t="s">
        <v>2773</v>
      </c>
      <c r="E557">
        <f>IF(COUNTIFS(Registros!$A$2:$A$6000,"NP",Registros!$B$2:$B$6000,$A557)&gt;0,1,0)</f>
        <v>1</v>
      </c>
      <c r="F557">
        <f>IF($E557=1,SUMIFS(Registros!$F$2:$F$6000,Registros!$A$2:$A$6000,"NP",Registros!$B$2:$B$6000,$A557),0)</f>
        <v>15</v>
      </c>
      <c r="G557">
        <f>IF(COUNTIFS(Registros!$A$2:$A$6000,"MOV",Registros!$B$2:$B$6000,$A557)&gt;0,1,0)</f>
        <v>0</v>
      </c>
      <c r="H557">
        <f>IF($G557=1,SUMIFS(Registros!$F$2:$F$6000,Registros!$A$2:$A$6000,"MOV",Registros!$B$2:$B$6000,$A557),0)</f>
        <v>0</v>
      </c>
      <c r="I557">
        <f>IF(COUNTIFS(Registros!$A$2:$A$6000,"CS",Registros!$B$2:$B$6000,$A557)&gt;0,1,0)</f>
        <v>0</v>
      </c>
      <c r="J557">
        <f>IF($I557=1,SUMIFS(Registros!$I$2:$I$6000,Registros!$A$2:$A$6000,"CS",Registros!$B$2:$B$6000,$A557),0)</f>
        <v>0</v>
      </c>
      <c r="K557">
        <f>IF(COUNTIFS(Winback!$K$2:$K$300,$A557)&gt;0,1,0)</f>
        <v>0</v>
      </c>
      <c r="L557">
        <f>IF(AND($K557=1,LEFT($A557,3)="WB-"),SUMIFS(Winback!$D$2:$D$300,Winback!$K$2:$K$300,$A557),0)</f>
        <v>0</v>
      </c>
      <c r="M557">
        <f>IF(OR($E557=1,$G557=1,SUMIFS(Registros!$J$2:$J$6000,Registros!$B$2:$B$6000,$A557)&gt;0),1,0)</f>
        <v>1</v>
      </c>
      <c r="N557">
        <f>IF($J557&gt;0,1,IF(COUNTIFS(Registros!$A$2:$A$6000,"CS",Registros!$B$2:$B$6000,$A557,Registros!$K$2:$K$6000,"&lt;&gt;")&gt;0,1,0))</f>
        <v>0</v>
      </c>
      <c r="O557" t="str">
        <f t="shared" si="40"/>
        <v>SOLO MÓVIL</v>
      </c>
      <c r="P557" t="str">
        <f t="shared" si="41"/>
        <v>Ofrecer fijo + internet (FLBBTV)</v>
      </c>
      <c r="Q557">
        <f t="shared" si="42"/>
        <v>15</v>
      </c>
      <c r="R557" t="str">
        <f>IFERROR(VLOOKUP($A557,Registros!$B$2:$G$6000,6,0),IFERROR(INDEX(Winback!$C$2:$C$300,MATCH($A557,Winback!$K$2:$K$300,0)),""))</f>
        <v>Alejandra Mabel Hawkins</v>
      </c>
      <c r="S557" t="str">
        <f t="shared" si="43"/>
        <v>NP</v>
      </c>
      <c r="T557">
        <f t="shared" si="44"/>
        <v>1</v>
      </c>
    </row>
    <row r="558" spans="1:20" x14ac:dyDescent="0.35">
      <c r="A558" t="s">
        <v>2775</v>
      </c>
      <c r="B558" t="s">
        <v>2776</v>
      </c>
      <c r="C558" t="s">
        <v>2777</v>
      </c>
      <c r="D558" t="s">
        <v>2778</v>
      </c>
      <c r="E558">
        <f>IF(COUNTIFS(Registros!$A$2:$A$6000,"NP",Registros!$B$2:$B$6000,$A558)&gt;0,1,0)</f>
        <v>1</v>
      </c>
      <c r="F558">
        <f>IF($E558=1,SUMIFS(Registros!$F$2:$F$6000,Registros!$A$2:$A$6000,"NP",Registros!$B$2:$B$6000,$A558),0)</f>
        <v>15</v>
      </c>
      <c r="G558">
        <f>IF(COUNTIFS(Registros!$A$2:$A$6000,"MOV",Registros!$B$2:$B$6000,$A558)&gt;0,1,0)</f>
        <v>0</v>
      </c>
      <c r="H558">
        <f>IF($G558=1,SUMIFS(Registros!$F$2:$F$6000,Registros!$A$2:$A$6000,"MOV",Registros!$B$2:$B$6000,$A558),0)</f>
        <v>0</v>
      </c>
      <c r="I558">
        <f>IF(COUNTIFS(Registros!$A$2:$A$6000,"CS",Registros!$B$2:$B$6000,$A558)&gt;0,1,0)</f>
        <v>0</v>
      </c>
      <c r="J558">
        <f>IF($I558=1,SUMIFS(Registros!$I$2:$I$6000,Registros!$A$2:$A$6000,"CS",Registros!$B$2:$B$6000,$A558),0)</f>
        <v>0</v>
      </c>
      <c r="K558">
        <f>IF(COUNTIFS(Winback!$K$2:$K$300,$A558)&gt;0,1,0)</f>
        <v>0</v>
      </c>
      <c r="L558">
        <f>IF(AND($K558=1,LEFT($A558,3)="WB-"),SUMIFS(Winback!$D$2:$D$300,Winback!$K$2:$K$300,$A558),0)</f>
        <v>0</v>
      </c>
      <c r="M558">
        <f>IF(OR($E558=1,$G558=1,SUMIFS(Registros!$J$2:$J$6000,Registros!$B$2:$B$6000,$A558)&gt;0),1,0)</f>
        <v>1</v>
      </c>
      <c r="N558">
        <f>IF($J558&gt;0,1,IF(COUNTIFS(Registros!$A$2:$A$6000,"CS",Registros!$B$2:$B$6000,$A558,Registros!$K$2:$K$6000,"&lt;&gt;")&gt;0,1,0))</f>
        <v>0</v>
      </c>
      <c r="O558" t="str">
        <f t="shared" si="40"/>
        <v>SOLO MÓVIL</v>
      </c>
      <c r="P558" t="str">
        <f t="shared" si="41"/>
        <v>Ofrecer fijo + internet (FLBBTV)</v>
      </c>
      <c r="Q558">
        <f t="shared" si="42"/>
        <v>15</v>
      </c>
      <c r="R558" t="str">
        <f>IFERROR(VLOOKUP($A558,Registros!$B$2:$G$6000,6,0),IFERROR(INDEX(Winback!$C$2:$C$300,MATCH($A558,Winback!$K$2:$K$300,0)),""))</f>
        <v>Maria Fernanda</v>
      </c>
      <c r="S558" t="str">
        <f t="shared" si="43"/>
        <v>NP</v>
      </c>
      <c r="T558">
        <f t="shared" si="44"/>
        <v>1</v>
      </c>
    </row>
    <row r="559" spans="1:20" x14ac:dyDescent="0.35">
      <c r="A559" t="s">
        <v>2780</v>
      </c>
      <c r="B559" t="s">
        <v>2781</v>
      </c>
      <c r="C559" t="s">
        <v>2782</v>
      </c>
      <c r="D559" t="s">
        <v>2783</v>
      </c>
      <c r="E559">
        <f>IF(COUNTIFS(Registros!$A$2:$A$6000,"NP",Registros!$B$2:$B$6000,$A559)&gt;0,1,0)</f>
        <v>1</v>
      </c>
      <c r="F559">
        <f>IF($E559=1,SUMIFS(Registros!$F$2:$F$6000,Registros!$A$2:$A$6000,"NP",Registros!$B$2:$B$6000,$A559),0)</f>
        <v>217.5</v>
      </c>
      <c r="G559">
        <f>IF(COUNTIFS(Registros!$A$2:$A$6000,"MOV",Registros!$B$2:$B$6000,$A559)&gt;0,1,0)</f>
        <v>0</v>
      </c>
      <c r="H559">
        <f>IF($G559=1,SUMIFS(Registros!$F$2:$F$6000,Registros!$A$2:$A$6000,"MOV",Registros!$B$2:$B$6000,$A559),0)</f>
        <v>0</v>
      </c>
      <c r="I559">
        <f>IF(COUNTIFS(Registros!$A$2:$A$6000,"CS",Registros!$B$2:$B$6000,$A559)&gt;0,1,0)</f>
        <v>0</v>
      </c>
      <c r="J559">
        <f>IF($I559=1,SUMIFS(Registros!$I$2:$I$6000,Registros!$A$2:$A$6000,"CS",Registros!$B$2:$B$6000,$A559),0)</f>
        <v>0</v>
      </c>
      <c r="K559">
        <f>IF(COUNTIFS(Winback!$K$2:$K$300,$A559)&gt;0,1,0)</f>
        <v>0</v>
      </c>
      <c r="L559">
        <f>IF(AND($K559=1,LEFT($A559,3)="WB-"),SUMIFS(Winback!$D$2:$D$300,Winback!$K$2:$K$300,$A559),0)</f>
        <v>0</v>
      </c>
      <c r="M559">
        <f>IF(OR($E559=1,$G559=1,SUMIFS(Registros!$J$2:$J$6000,Registros!$B$2:$B$6000,$A559)&gt;0),1,0)</f>
        <v>1</v>
      </c>
      <c r="N559">
        <f>IF($J559&gt;0,1,IF(COUNTIFS(Registros!$A$2:$A$6000,"CS",Registros!$B$2:$B$6000,$A559,Registros!$K$2:$K$6000,"&lt;&gt;")&gt;0,1,0))</f>
        <v>0</v>
      </c>
      <c r="O559" t="str">
        <f t="shared" si="40"/>
        <v>SOLO MÓVIL</v>
      </c>
      <c r="P559" t="str">
        <f t="shared" si="41"/>
        <v>Ofrecer fijo + internet (FLBBTV)</v>
      </c>
      <c r="Q559">
        <f t="shared" si="42"/>
        <v>217.5</v>
      </c>
      <c r="R559" t="str">
        <f>IFERROR(VLOOKUP($A559,Registros!$B$2:$G$6000,6,0),IFERROR(INDEX(Winback!$C$2:$C$300,MATCH($A559,Winback!$K$2:$K$300,0)),""))</f>
        <v>Yarelis Tulloch</v>
      </c>
      <c r="S559" t="str">
        <f t="shared" si="43"/>
        <v>NP</v>
      </c>
      <c r="T559">
        <f t="shared" si="44"/>
        <v>1</v>
      </c>
    </row>
    <row r="560" spans="1:20" x14ac:dyDescent="0.35">
      <c r="A560" t="s">
        <v>2787</v>
      </c>
      <c r="B560" t="s">
        <v>2788</v>
      </c>
      <c r="C560" t="s">
        <v>2789</v>
      </c>
      <c r="D560" t="s">
        <v>2790</v>
      </c>
      <c r="E560">
        <f>IF(COUNTIFS(Registros!$A$2:$A$6000,"NP",Registros!$B$2:$B$6000,$A560)&gt;0,1,0)</f>
        <v>1</v>
      </c>
      <c r="F560">
        <f>IF($E560=1,SUMIFS(Registros!$F$2:$F$6000,Registros!$A$2:$A$6000,"NP",Registros!$B$2:$B$6000,$A560),0)</f>
        <v>88</v>
      </c>
      <c r="G560">
        <f>IF(COUNTIFS(Registros!$A$2:$A$6000,"MOV",Registros!$B$2:$B$6000,$A560)&gt;0,1,0)</f>
        <v>0</v>
      </c>
      <c r="H560">
        <f>IF($G560=1,SUMIFS(Registros!$F$2:$F$6000,Registros!$A$2:$A$6000,"MOV",Registros!$B$2:$B$6000,$A560),0)</f>
        <v>0</v>
      </c>
      <c r="I560">
        <f>IF(COUNTIFS(Registros!$A$2:$A$6000,"CS",Registros!$B$2:$B$6000,$A560)&gt;0,1,0)</f>
        <v>0</v>
      </c>
      <c r="J560">
        <f>IF($I560=1,SUMIFS(Registros!$I$2:$I$6000,Registros!$A$2:$A$6000,"CS",Registros!$B$2:$B$6000,$A560),0)</f>
        <v>0</v>
      </c>
      <c r="K560">
        <f>IF(COUNTIFS(Winback!$K$2:$K$300,$A560)&gt;0,1,0)</f>
        <v>0</v>
      </c>
      <c r="L560">
        <f>IF(AND($K560=1,LEFT($A560,3)="WB-"),SUMIFS(Winback!$D$2:$D$300,Winback!$K$2:$K$300,$A560),0)</f>
        <v>0</v>
      </c>
      <c r="M560">
        <f>IF(OR($E560=1,$G560=1,SUMIFS(Registros!$J$2:$J$6000,Registros!$B$2:$B$6000,$A560)&gt;0),1,0)</f>
        <v>1</v>
      </c>
      <c r="N560">
        <f>IF($J560&gt;0,1,IF(COUNTIFS(Registros!$A$2:$A$6000,"CS",Registros!$B$2:$B$6000,$A560,Registros!$K$2:$K$6000,"&lt;&gt;")&gt;0,1,0))</f>
        <v>0</v>
      </c>
      <c r="O560" t="str">
        <f t="shared" si="40"/>
        <v>SOLO MÓVIL</v>
      </c>
      <c r="P560" t="str">
        <f t="shared" si="41"/>
        <v>Ofrecer fijo + internet (FLBBTV)</v>
      </c>
      <c r="Q560">
        <f t="shared" si="42"/>
        <v>88</v>
      </c>
      <c r="R560" t="str">
        <f>IFERROR(VLOOKUP($A560,Registros!$B$2:$G$6000,6,0),IFERROR(INDEX(Winback!$C$2:$C$300,MATCH($A560,Winback!$K$2:$K$300,0)),""))</f>
        <v>Yariela Galarce</v>
      </c>
      <c r="S560" t="str">
        <f t="shared" si="43"/>
        <v>NP</v>
      </c>
      <c r="T560">
        <f t="shared" si="44"/>
        <v>1</v>
      </c>
    </row>
    <row r="561" spans="1:20" x14ac:dyDescent="0.35">
      <c r="A561" t="s">
        <v>2792</v>
      </c>
      <c r="B561" t="s">
        <v>2793</v>
      </c>
      <c r="C561" t="s">
        <v>2794</v>
      </c>
      <c r="D561" t="s">
        <v>2795</v>
      </c>
      <c r="E561">
        <f>IF(COUNTIFS(Registros!$A$2:$A$6000,"NP",Registros!$B$2:$B$6000,$A561)&gt;0,1,0)</f>
        <v>1</v>
      </c>
      <c r="F561">
        <f>IF($E561=1,SUMIFS(Registros!$F$2:$F$6000,Registros!$A$2:$A$6000,"NP",Registros!$B$2:$B$6000,$A561),0)</f>
        <v>15</v>
      </c>
      <c r="G561">
        <f>IF(COUNTIFS(Registros!$A$2:$A$6000,"MOV",Registros!$B$2:$B$6000,$A561)&gt;0,1,0)</f>
        <v>0</v>
      </c>
      <c r="H561">
        <f>IF($G561=1,SUMIFS(Registros!$F$2:$F$6000,Registros!$A$2:$A$6000,"MOV",Registros!$B$2:$B$6000,$A561),0)</f>
        <v>0</v>
      </c>
      <c r="I561">
        <f>IF(COUNTIFS(Registros!$A$2:$A$6000,"CS",Registros!$B$2:$B$6000,$A561)&gt;0,1,0)</f>
        <v>0</v>
      </c>
      <c r="J561">
        <f>IF($I561=1,SUMIFS(Registros!$I$2:$I$6000,Registros!$A$2:$A$6000,"CS",Registros!$B$2:$B$6000,$A561),0)</f>
        <v>0</v>
      </c>
      <c r="K561">
        <f>IF(COUNTIFS(Winback!$K$2:$K$300,$A561)&gt;0,1,0)</f>
        <v>0</v>
      </c>
      <c r="L561">
        <f>IF(AND($K561=1,LEFT($A561,3)="WB-"),SUMIFS(Winback!$D$2:$D$300,Winback!$K$2:$K$300,$A561),0)</f>
        <v>0</v>
      </c>
      <c r="M561">
        <f>IF(OR($E561=1,$G561=1,SUMIFS(Registros!$J$2:$J$6000,Registros!$B$2:$B$6000,$A561)&gt;0),1,0)</f>
        <v>1</v>
      </c>
      <c r="N561">
        <f>IF($J561&gt;0,1,IF(COUNTIFS(Registros!$A$2:$A$6000,"CS",Registros!$B$2:$B$6000,$A561,Registros!$K$2:$K$6000,"&lt;&gt;")&gt;0,1,0))</f>
        <v>0</v>
      </c>
      <c r="O561" t="str">
        <f t="shared" si="40"/>
        <v>SOLO MÓVIL</v>
      </c>
      <c r="P561" t="str">
        <f t="shared" si="41"/>
        <v>Ofrecer fijo + internet (FLBBTV)</v>
      </c>
      <c r="Q561">
        <f t="shared" si="42"/>
        <v>15</v>
      </c>
      <c r="R561" t="str">
        <f>IFERROR(VLOOKUP($A561,Registros!$B$2:$G$6000,6,0),IFERROR(INDEX(Winback!$C$2:$C$300,MATCH($A561,Winback!$K$2:$K$300,0)),""))</f>
        <v>Nailyn Martinez</v>
      </c>
      <c r="S561" t="str">
        <f t="shared" si="43"/>
        <v>NP</v>
      </c>
      <c r="T561">
        <f t="shared" si="44"/>
        <v>1</v>
      </c>
    </row>
    <row r="562" spans="1:20" x14ac:dyDescent="0.35">
      <c r="A562" t="s">
        <v>2797</v>
      </c>
      <c r="B562" t="s">
        <v>2798</v>
      </c>
      <c r="C562" t="s">
        <v>2799</v>
      </c>
      <c r="D562" t="s">
        <v>2800</v>
      </c>
      <c r="E562">
        <f>IF(COUNTIFS(Registros!$A$2:$A$6000,"NP",Registros!$B$2:$B$6000,$A562)&gt;0,1,0)</f>
        <v>1</v>
      </c>
      <c r="F562">
        <f>IF($E562=1,SUMIFS(Registros!$F$2:$F$6000,Registros!$A$2:$A$6000,"NP",Registros!$B$2:$B$6000,$A562),0)</f>
        <v>254.97</v>
      </c>
      <c r="G562">
        <f>IF(COUNTIFS(Registros!$A$2:$A$6000,"MOV",Registros!$B$2:$B$6000,$A562)&gt;0,1,0)</f>
        <v>0</v>
      </c>
      <c r="H562">
        <f>IF($G562=1,SUMIFS(Registros!$F$2:$F$6000,Registros!$A$2:$A$6000,"MOV",Registros!$B$2:$B$6000,$A562),0)</f>
        <v>0</v>
      </c>
      <c r="I562">
        <f>IF(COUNTIFS(Registros!$A$2:$A$6000,"CS",Registros!$B$2:$B$6000,$A562)&gt;0,1,0)</f>
        <v>0</v>
      </c>
      <c r="J562">
        <f>IF($I562=1,SUMIFS(Registros!$I$2:$I$6000,Registros!$A$2:$A$6000,"CS",Registros!$B$2:$B$6000,$A562),0)</f>
        <v>0</v>
      </c>
      <c r="K562">
        <f>IF(COUNTIFS(Winback!$K$2:$K$300,$A562)&gt;0,1,0)</f>
        <v>0</v>
      </c>
      <c r="L562">
        <f>IF(AND($K562=1,LEFT($A562,3)="WB-"),SUMIFS(Winback!$D$2:$D$300,Winback!$K$2:$K$300,$A562),0)</f>
        <v>0</v>
      </c>
      <c r="M562">
        <f>IF(OR($E562=1,$G562=1,SUMIFS(Registros!$J$2:$J$6000,Registros!$B$2:$B$6000,$A562)&gt;0),1,0)</f>
        <v>1</v>
      </c>
      <c r="N562">
        <f>IF($J562&gt;0,1,IF(COUNTIFS(Registros!$A$2:$A$6000,"CS",Registros!$B$2:$B$6000,$A562,Registros!$K$2:$K$6000,"&lt;&gt;")&gt;0,1,0))</f>
        <v>0</v>
      </c>
      <c r="O562" t="str">
        <f t="shared" si="40"/>
        <v>SOLO MÓVIL</v>
      </c>
      <c r="P562" t="str">
        <f t="shared" si="41"/>
        <v>Ofrecer fijo + internet (FLBBTV)</v>
      </c>
      <c r="Q562">
        <f t="shared" si="42"/>
        <v>254.97</v>
      </c>
      <c r="R562" t="str">
        <f>IFERROR(VLOOKUP($A562,Registros!$B$2:$G$6000,6,0),IFERROR(INDEX(Winback!$C$2:$C$300,MATCH($A562,Winback!$K$2:$K$300,0)),""))</f>
        <v>Yamali Rodriguez</v>
      </c>
      <c r="S562" t="str">
        <f t="shared" si="43"/>
        <v>NP</v>
      </c>
      <c r="T562">
        <f t="shared" si="44"/>
        <v>1</v>
      </c>
    </row>
    <row r="563" spans="1:20" x14ac:dyDescent="0.35">
      <c r="A563" t="s">
        <v>2802</v>
      </c>
      <c r="B563" t="s">
        <v>2803</v>
      </c>
      <c r="C563" t="s">
        <v>2804</v>
      </c>
      <c r="D563" t="s">
        <v>2805</v>
      </c>
      <c r="E563">
        <f>IF(COUNTIFS(Registros!$A$2:$A$6000,"NP",Registros!$B$2:$B$6000,$A563)&gt;0,1,0)</f>
        <v>1</v>
      </c>
      <c r="F563">
        <f>IF($E563=1,SUMIFS(Registros!$F$2:$F$6000,Registros!$A$2:$A$6000,"NP",Registros!$B$2:$B$6000,$A563),0)</f>
        <v>10</v>
      </c>
      <c r="G563">
        <f>IF(COUNTIFS(Registros!$A$2:$A$6000,"MOV",Registros!$B$2:$B$6000,$A563)&gt;0,1,0)</f>
        <v>0</v>
      </c>
      <c r="H563">
        <f>IF($G563=1,SUMIFS(Registros!$F$2:$F$6000,Registros!$A$2:$A$6000,"MOV",Registros!$B$2:$B$6000,$A563),0)</f>
        <v>0</v>
      </c>
      <c r="I563">
        <f>IF(COUNTIFS(Registros!$A$2:$A$6000,"CS",Registros!$B$2:$B$6000,$A563)&gt;0,1,0)</f>
        <v>0</v>
      </c>
      <c r="J563">
        <f>IF($I563=1,SUMIFS(Registros!$I$2:$I$6000,Registros!$A$2:$A$6000,"CS",Registros!$B$2:$B$6000,$A563),0)</f>
        <v>0</v>
      </c>
      <c r="K563">
        <f>IF(COUNTIFS(Winback!$K$2:$K$300,$A563)&gt;0,1,0)</f>
        <v>0</v>
      </c>
      <c r="L563">
        <f>IF(AND($K563=1,LEFT($A563,3)="WB-"),SUMIFS(Winback!$D$2:$D$300,Winback!$K$2:$K$300,$A563),0)</f>
        <v>0</v>
      </c>
      <c r="M563">
        <f>IF(OR($E563=1,$G563=1,SUMIFS(Registros!$J$2:$J$6000,Registros!$B$2:$B$6000,$A563)&gt;0),1,0)</f>
        <v>1</v>
      </c>
      <c r="N563">
        <f>IF($J563&gt;0,1,IF(COUNTIFS(Registros!$A$2:$A$6000,"CS",Registros!$B$2:$B$6000,$A563,Registros!$K$2:$K$6000,"&lt;&gt;")&gt;0,1,0))</f>
        <v>0</v>
      </c>
      <c r="O563" t="str">
        <f t="shared" si="40"/>
        <v>SOLO MÓVIL</v>
      </c>
      <c r="P563" t="str">
        <f t="shared" si="41"/>
        <v>Ofrecer fijo + internet (FLBBTV)</v>
      </c>
      <c r="Q563">
        <f t="shared" si="42"/>
        <v>10</v>
      </c>
      <c r="R563" t="str">
        <f>IFERROR(VLOOKUP($A563,Registros!$B$2:$G$6000,6,0),IFERROR(INDEX(Winback!$C$2:$C$300,MATCH($A563,Winback!$K$2:$K$300,0)),""))</f>
        <v>Osiris Aguilar</v>
      </c>
      <c r="S563" t="str">
        <f t="shared" si="43"/>
        <v>NP</v>
      </c>
      <c r="T563">
        <f t="shared" si="44"/>
        <v>1</v>
      </c>
    </row>
    <row r="564" spans="1:20" x14ac:dyDescent="0.35">
      <c r="A564" t="s">
        <v>2807</v>
      </c>
      <c r="B564" t="s">
        <v>2808</v>
      </c>
      <c r="C564" t="s">
        <v>2809</v>
      </c>
      <c r="D564" t="s">
        <v>2810</v>
      </c>
      <c r="E564">
        <f>IF(COUNTIFS(Registros!$A$2:$A$6000,"NP",Registros!$B$2:$B$6000,$A564)&gt;0,1,0)</f>
        <v>1</v>
      </c>
      <c r="F564">
        <f>IF($E564=1,SUMIFS(Registros!$F$2:$F$6000,Registros!$A$2:$A$6000,"NP",Registros!$B$2:$B$6000,$A564),0)</f>
        <v>148.5</v>
      </c>
      <c r="G564">
        <f>IF(COUNTIFS(Registros!$A$2:$A$6000,"MOV",Registros!$B$2:$B$6000,$A564)&gt;0,1,0)</f>
        <v>0</v>
      </c>
      <c r="H564">
        <f>IF($G564=1,SUMIFS(Registros!$F$2:$F$6000,Registros!$A$2:$A$6000,"MOV",Registros!$B$2:$B$6000,$A564),0)</f>
        <v>0</v>
      </c>
      <c r="I564">
        <f>IF(COUNTIFS(Registros!$A$2:$A$6000,"CS",Registros!$B$2:$B$6000,$A564)&gt;0,1,0)</f>
        <v>0</v>
      </c>
      <c r="J564">
        <f>IF($I564=1,SUMIFS(Registros!$I$2:$I$6000,Registros!$A$2:$A$6000,"CS",Registros!$B$2:$B$6000,$A564),0)</f>
        <v>0</v>
      </c>
      <c r="K564">
        <f>IF(COUNTIFS(Winback!$K$2:$K$300,$A564)&gt;0,1,0)</f>
        <v>0</v>
      </c>
      <c r="L564">
        <f>IF(AND($K564=1,LEFT($A564,3)="WB-"),SUMIFS(Winback!$D$2:$D$300,Winback!$K$2:$K$300,$A564),0)</f>
        <v>0</v>
      </c>
      <c r="M564">
        <f>IF(OR($E564=1,$G564=1,SUMIFS(Registros!$J$2:$J$6000,Registros!$B$2:$B$6000,$A564)&gt;0),1,0)</f>
        <v>1</v>
      </c>
      <c r="N564">
        <f>IF($J564&gt;0,1,IF(COUNTIFS(Registros!$A$2:$A$6000,"CS",Registros!$B$2:$B$6000,$A564,Registros!$K$2:$K$6000,"&lt;&gt;")&gt;0,1,0))</f>
        <v>0</v>
      </c>
      <c r="O564" t="str">
        <f t="shared" si="40"/>
        <v>SOLO MÓVIL</v>
      </c>
      <c r="P564" t="str">
        <f t="shared" si="41"/>
        <v>Ofrecer fijo + internet (FLBBTV)</v>
      </c>
      <c r="Q564">
        <f t="shared" si="42"/>
        <v>148.5</v>
      </c>
      <c r="R564" t="str">
        <f>IFERROR(VLOOKUP($A564,Registros!$B$2:$G$6000,6,0),IFERROR(INDEX(Winback!$C$2:$C$300,MATCH($A564,Winback!$K$2:$K$300,0)),""))</f>
        <v>Karla Mc Intryre</v>
      </c>
      <c r="S564" t="str">
        <f t="shared" si="43"/>
        <v>NP</v>
      </c>
      <c r="T564">
        <f t="shared" si="44"/>
        <v>1</v>
      </c>
    </row>
    <row r="565" spans="1:20" x14ac:dyDescent="0.35">
      <c r="A565" t="s">
        <v>2812</v>
      </c>
      <c r="B565" t="s">
        <v>2813</v>
      </c>
      <c r="C565" t="s">
        <v>2814</v>
      </c>
      <c r="D565" t="s">
        <v>2815</v>
      </c>
      <c r="E565">
        <f>IF(COUNTIFS(Registros!$A$2:$A$6000,"NP",Registros!$B$2:$B$6000,$A565)&gt;0,1,0)</f>
        <v>1</v>
      </c>
      <c r="F565">
        <f>IF($E565=1,SUMIFS(Registros!$F$2:$F$6000,Registros!$A$2:$A$6000,"NP",Registros!$B$2:$B$6000,$A565),0)</f>
        <v>146</v>
      </c>
      <c r="G565">
        <f>IF(COUNTIFS(Registros!$A$2:$A$6000,"MOV",Registros!$B$2:$B$6000,$A565)&gt;0,1,0)</f>
        <v>0</v>
      </c>
      <c r="H565">
        <f>IF($G565=1,SUMIFS(Registros!$F$2:$F$6000,Registros!$A$2:$A$6000,"MOV",Registros!$B$2:$B$6000,$A565),0)</f>
        <v>0</v>
      </c>
      <c r="I565">
        <f>IF(COUNTIFS(Registros!$A$2:$A$6000,"CS",Registros!$B$2:$B$6000,$A565)&gt;0,1,0)</f>
        <v>0</v>
      </c>
      <c r="J565">
        <f>IF($I565=1,SUMIFS(Registros!$I$2:$I$6000,Registros!$A$2:$A$6000,"CS",Registros!$B$2:$B$6000,$A565),0)</f>
        <v>0</v>
      </c>
      <c r="K565">
        <f>IF(COUNTIFS(Winback!$K$2:$K$300,$A565)&gt;0,1,0)</f>
        <v>0</v>
      </c>
      <c r="L565">
        <f>IF(AND($K565=1,LEFT($A565,3)="WB-"),SUMIFS(Winback!$D$2:$D$300,Winback!$K$2:$K$300,$A565),0)</f>
        <v>0</v>
      </c>
      <c r="M565">
        <f>IF(OR($E565=1,$G565=1,SUMIFS(Registros!$J$2:$J$6000,Registros!$B$2:$B$6000,$A565)&gt;0),1,0)</f>
        <v>1</v>
      </c>
      <c r="N565">
        <f>IF($J565&gt;0,1,IF(COUNTIFS(Registros!$A$2:$A$6000,"CS",Registros!$B$2:$B$6000,$A565,Registros!$K$2:$K$6000,"&lt;&gt;")&gt;0,1,0))</f>
        <v>0</v>
      </c>
      <c r="O565" t="str">
        <f t="shared" si="40"/>
        <v>SOLO MÓVIL</v>
      </c>
      <c r="P565" t="str">
        <f t="shared" si="41"/>
        <v>Ofrecer fijo + internet (FLBBTV)</v>
      </c>
      <c r="Q565">
        <f t="shared" si="42"/>
        <v>146</v>
      </c>
      <c r="R565" t="str">
        <f>IFERROR(VLOOKUP($A565,Registros!$B$2:$G$6000,6,0),IFERROR(INDEX(Winback!$C$2:$C$300,MATCH($A565,Winback!$K$2:$K$300,0)),""))</f>
        <v>Michelle Zambrano</v>
      </c>
      <c r="S565" t="str">
        <f t="shared" si="43"/>
        <v>NP</v>
      </c>
      <c r="T565">
        <f t="shared" si="44"/>
        <v>1</v>
      </c>
    </row>
    <row r="566" spans="1:20" x14ac:dyDescent="0.35">
      <c r="A566" t="s">
        <v>2817</v>
      </c>
      <c r="B566" t="s">
        <v>2818</v>
      </c>
      <c r="C566" t="s">
        <v>2819</v>
      </c>
      <c r="D566" t="s">
        <v>2815</v>
      </c>
      <c r="E566">
        <f>IF(COUNTIFS(Registros!$A$2:$A$6000,"NP",Registros!$B$2:$B$6000,$A566)&gt;0,1,0)</f>
        <v>1</v>
      </c>
      <c r="F566">
        <f>IF($E566=1,SUMIFS(Registros!$F$2:$F$6000,Registros!$A$2:$A$6000,"NP",Registros!$B$2:$B$6000,$A566),0)</f>
        <v>109.25</v>
      </c>
      <c r="G566">
        <f>IF(COUNTIFS(Registros!$A$2:$A$6000,"MOV",Registros!$B$2:$B$6000,$A566)&gt;0,1,0)</f>
        <v>0</v>
      </c>
      <c r="H566">
        <f>IF($G566=1,SUMIFS(Registros!$F$2:$F$6000,Registros!$A$2:$A$6000,"MOV",Registros!$B$2:$B$6000,$A566),0)</f>
        <v>0</v>
      </c>
      <c r="I566">
        <f>IF(COUNTIFS(Registros!$A$2:$A$6000,"CS",Registros!$B$2:$B$6000,$A566)&gt;0,1,0)</f>
        <v>0</v>
      </c>
      <c r="J566">
        <f>IF($I566=1,SUMIFS(Registros!$I$2:$I$6000,Registros!$A$2:$A$6000,"CS",Registros!$B$2:$B$6000,$A566),0)</f>
        <v>0</v>
      </c>
      <c r="K566">
        <f>IF(COUNTIFS(Winback!$K$2:$K$300,$A566)&gt;0,1,0)</f>
        <v>0</v>
      </c>
      <c r="L566">
        <f>IF(AND($K566=1,LEFT($A566,3)="WB-"),SUMIFS(Winback!$D$2:$D$300,Winback!$K$2:$K$300,$A566),0)</f>
        <v>0</v>
      </c>
      <c r="M566">
        <f>IF(OR($E566=1,$G566=1,SUMIFS(Registros!$J$2:$J$6000,Registros!$B$2:$B$6000,$A566)&gt;0),1,0)</f>
        <v>1</v>
      </c>
      <c r="N566">
        <f>IF($J566&gt;0,1,IF(COUNTIFS(Registros!$A$2:$A$6000,"CS",Registros!$B$2:$B$6000,$A566,Registros!$K$2:$K$6000,"&lt;&gt;")&gt;0,1,0))</f>
        <v>0</v>
      </c>
      <c r="O566" t="str">
        <f t="shared" si="40"/>
        <v>SOLO MÓVIL</v>
      </c>
      <c r="P566" t="str">
        <f t="shared" si="41"/>
        <v>Ofrecer fijo + internet (FLBBTV)</v>
      </c>
      <c r="Q566">
        <f t="shared" si="42"/>
        <v>109.25</v>
      </c>
      <c r="R566" t="str">
        <f>IFERROR(VLOOKUP($A566,Registros!$B$2:$G$6000,6,0),IFERROR(INDEX(Winback!$C$2:$C$300,MATCH($A566,Winback!$K$2:$K$300,0)),""))</f>
        <v>Ines Lizbeth Trujillo</v>
      </c>
      <c r="S566" t="str">
        <f t="shared" si="43"/>
        <v>NP</v>
      </c>
      <c r="T566">
        <f t="shared" si="44"/>
        <v>1</v>
      </c>
    </row>
    <row r="567" spans="1:20" x14ac:dyDescent="0.35">
      <c r="A567" t="s">
        <v>2821</v>
      </c>
      <c r="B567" t="s">
        <v>2822</v>
      </c>
      <c r="C567" t="s">
        <v>2823</v>
      </c>
      <c r="D567" t="s">
        <v>2824</v>
      </c>
      <c r="E567">
        <f>IF(COUNTIFS(Registros!$A$2:$A$6000,"NP",Registros!$B$2:$B$6000,$A567)&gt;0,1,0)</f>
        <v>1</v>
      </c>
      <c r="F567">
        <f>IF($E567=1,SUMIFS(Registros!$F$2:$F$6000,Registros!$A$2:$A$6000,"NP",Registros!$B$2:$B$6000,$A567),0)</f>
        <v>331.04</v>
      </c>
      <c r="G567">
        <f>IF(COUNTIFS(Registros!$A$2:$A$6000,"MOV",Registros!$B$2:$B$6000,$A567)&gt;0,1,0)</f>
        <v>0</v>
      </c>
      <c r="H567">
        <f>IF($G567=1,SUMIFS(Registros!$F$2:$F$6000,Registros!$A$2:$A$6000,"MOV",Registros!$B$2:$B$6000,$A567),0)</f>
        <v>0</v>
      </c>
      <c r="I567">
        <f>IF(COUNTIFS(Registros!$A$2:$A$6000,"CS",Registros!$B$2:$B$6000,$A567)&gt;0,1,0)</f>
        <v>0</v>
      </c>
      <c r="J567">
        <f>IF($I567=1,SUMIFS(Registros!$I$2:$I$6000,Registros!$A$2:$A$6000,"CS",Registros!$B$2:$B$6000,$A567),0)</f>
        <v>0</v>
      </c>
      <c r="K567">
        <f>IF(COUNTIFS(Winback!$K$2:$K$300,$A567)&gt;0,1,0)</f>
        <v>0</v>
      </c>
      <c r="L567">
        <f>IF(AND($K567=1,LEFT($A567,3)="WB-"),SUMIFS(Winback!$D$2:$D$300,Winback!$K$2:$K$300,$A567),0)</f>
        <v>0</v>
      </c>
      <c r="M567">
        <f>IF(OR($E567=1,$G567=1,SUMIFS(Registros!$J$2:$J$6000,Registros!$B$2:$B$6000,$A567)&gt;0),1,0)</f>
        <v>1</v>
      </c>
      <c r="N567">
        <f>IF($J567&gt;0,1,IF(COUNTIFS(Registros!$A$2:$A$6000,"CS",Registros!$B$2:$B$6000,$A567,Registros!$K$2:$K$6000,"&lt;&gt;")&gt;0,1,0))</f>
        <v>0</v>
      </c>
      <c r="O567" t="str">
        <f t="shared" si="40"/>
        <v>SOLO MÓVIL</v>
      </c>
      <c r="P567" t="str">
        <f t="shared" si="41"/>
        <v>Ofrecer fijo + internet (FLBBTV)</v>
      </c>
      <c r="Q567">
        <f t="shared" si="42"/>
        <v>331.04</v>
      </c>
      <c r="R567" t="str">
        <f>IFERROR(VLOOKUP($A567,Registros!$B$2:$G$6000,6,0),IFERROR(INDEX(Winback!$C$2:$C$300,MATCH($A567,Winback!$K$2:$K$300,0)),""))</f>
        <v>Alejandra Mabel Hawkins</v>
      </c>
      <c r="S567" t="str">
        <f t="shared" si="43"/>
        <v>NP</v>
      </c>
      <c r="T567">
        <f t="shared" si="44"/>
        <v>1</v>
      </c>
    </row>
    <row r="568" spans="1:20" x14ac:dyDescent="0.35">
      <c r="A568" t="s">
        <v>2826</v>
      </c>
      <c r="B568" t="s">
        <v>2827</v>
      </c>
      <c r="C568" t="s">
        <v>2828</v>
      </c>
      <c r="D568" t="s">
        <v>2829</v>
      </c>
      <c r="E568">
        <f>IF(COUNTIFS(Registros!$A$2:$A$6000,"NP",Registros!$B$2:$B$6000,$A568)&gt;0,1,0)</f>
        <v>1</v>
      </c>
      <c r="F568">
        <f>IF($E568=1,SUMIFS(Registros!$F$2:$F$6000,Registros!$A$2:$A$6000,"NP",Registros!$B$2:$B$6000,$A568),0)</f>
        <v>16.25</v>
      </c>
      <c r="G568">
        <f>IF(COUNTIFS(Registros!$A$2:$A$6000,"MOV",Registros!$B$2:$B$6000,$A568)&gt;0,1,0)</f>
        <v>0</v>
      </c>
      <c r="H568">
        <f>IF($G568=1,SUMIFS(Registros!$F$2:$F$6000,Registros!$A$2:$A$6000,"MOV",Registros!$B$2:$B$6000,$A568),0)</f>
        <v>0</v>
      </c>
      <c r="I568">
        <f>IF(COUNTIFS(Registros!$A$2:$A$6000,"CS",Registros!$B$2:$B$6000,$A568)&gt;0,1,0)</f>
        <v>0</v>
      </c>
      <c r="J568">
        <f>IF($I568=1,SUMIFS(Registros!$I$2:$I$6000,Registros!$A$2:$A$6000,"CS",Registros!$B$2:$B$6000,$A568),0)</f>
        <v>0</v>
      </c>
      <c r="K568">
        <f>IF(COUNTIFS(Winback!$K$2:$K$300,$A568)&gt;0,1,0)</f>
        <v>0</v>
      </c>
      <c r="L568">
        <f>IF(AND($K568=1,LEFT($A568,3)="WB-"),SUMIFS(Winback!$D$2:$D$300,Winback!$K$2:$K$300,$A568),0)</f>
        <v>0</v>
      </c>
      <c r="M568">
        <f>IF(OR($E568=1,$G568=1,SUMIFS(Registros!$J$2:$J$6000,Registros!$B$2:$B$6000,$A568)&gt;0),1,0)</f>
        <v>1</v>
      </c>
      <c r="N568">
        <f>IF($J568&gt;0,1,IF(COUNTIFS(Registros!$A$2:$A$6000,"CS",Registros!$B$2:$B$6000,$A568,Registros!$K$2:$K$6000,"&lt;&gt;")&gt;0,1,0))</f>
        <v>0</v>
      </c>
      <c r="O568" t="str">
        <f t="shared" si="40"/>
        <v>SOLO MÓVIL</v>
      </c>
      <c r="P568" t="str">
        <f t="shared" si="41"/>
        <v>Ofrecer fijo + internet (FLBBTV)</v>
      </c>
      <c r="Q568">
        <f t="shared" si="42"/>
        <v>16.25</v>
      </c>
      <c r="R568" t="str">
        <f>IFERROR(VLOOKUP($A568,Registros!$B$2:$G$6000,6,0),IFERROR(INDEX(Winback!$C$2:$C$300,MATCH($A568,Winback!$K$2:$K$300,0)),""))</f>
        <v>Maria Fernanda</v>
      </c>
      <c r="S568" t="str">
        <f t="shared" si="43"/>
        <v>NP</v>
      </c>
      <c r="T568">
        <f t="shared" si="44"/>
        <v>1</v>
      </c>
    </row>
    <row r="569" spans="1:20" x14ac:dyDescent="0.35">
      <c r="A569" t="s">
        <v>2831</v>
      </c>
      <c r="B569" t="s">
        <v>2832</v>
      </c>
      <c r="C569" t="s">
        <v>2833</v>
      </c>
      <c r="D569" t="s">
        <v>2834</v>
      </c>
      <c r="E569">
        <f>IF(COUNTIFS(Registros!$A$2:$A$6000,"NP",Registros!$B$2:$B$6000,$A569)&gt;0,1,0)</f>
        <v>1</v>
      </c>
      <c r="F569">
        <f>IF($E569=1,SUMIFS(Registros!$F$2:$F$6000,Registros!$A$2:$A$6000,"NP",Registros!$B$2:$B$6000,$A569),0)</f>
        <v>105</v>
      </c>
      <c r="G569">
        <f>IF(COUNTIFS(Registros!$A$2:$A$6000,"MOV",Registros!$B$2:$B$6000,$A569)&gt;0,1,0)</f>
        <v>0</v>
      </c>
      <c r="H569">
        <f>IF($G569=1,SUMIFS(Registros!$F$2:$F$6000,Registros!$A$2:$A$6000,"MOV",Registros!$B$2:$B$6000,$A569),0)</f>
        <v>0</v>
      </c>
      <c r="I569">
        <f>IF(COUNTIFS(Registros!$A$2:$A$6000,"CS",Registros!$B$2:$B$6000,$A569)&gt;0,1,0)</f>
        <v>0</v>
      </c>
      <c r="J569">
        <f>IF($I569=1,SUMIFS(Registros!$I$2:$I$6000,Registros!$A$2:$A$6000,"CS",Registros!$B$2:$B$6000,$A569),0)</f>
        <v>0</v>
      </c>
      <c r="K569">
        <f>IF(COUNTIFS(Winback!$K$2:$K$300,$A569)&gt;0,1,0)</f>
        <v>0</v>
      </c>
      <c r="L569">
        <f>IF(AND($K569=1,LEFT($A569,3)="WB-"),SUMIFS(Winback!$D$2:$D$300,Winback!$K$2:$K$300,$A569),0)</f>
        <v>0</v>
      </c>
      <c r="M569">
        <f>IF(OR($E569=1,$G569=1,SUMIFS(Registros!$J$2:$J$6000,Registros!$B$2:$B$6000,$A569)&gt;0),1,0)</f>
        <v>1</v>
      </c>
      <c r="N569">
        <f>IF($J569&gt;0,1,IF(COUNTIFS(Registros!$A$2:$A$6000,"CS",Registros!$B$2:$B$6000,$A569,Registros!$K$2:$K$6000,"&lt;&gt;")&gt;0,1,0))</f>
        <v>0</v>
      </c>
      <c r="O569" t="str">
        <f t="shared" si="40"/>
        <v>SOLO MÓVIL</v>
      </c>
      <c r="P569" t="str">
        <f t="shared" si="41"/>
        <v>Ofrecer fijo + internet (FLBBTV)</v>
      </c>
      <c r="Q569">
        <f t="shared" si="42"/>
        <v>105</v>
      </c>
      <c r="R569" t="str">
        <f>IFERROR(VLOOKUP($A569,Registros!$B$2:$G$6000,6,0),IFERROR(INDEX(Winback!$C$2:$C$300,MATCH($A569,Winback!$K$2:$K$300,0)),""))</f>
        <v>Yarelis Tulloch</v>
      </c>
      <c r="S569" t="str">
        <f t="shared" si="43"/>
        <v>NP</v>
      </c>
      <c r="T569">
        <f t="shared" si="44"/>
        <v>1</v>
      </c>
    </row>
    <row r="570" spans="1:20" x14ac:dyDescent="0.35">
      <c r="A570" t="s">
        <v>2838</v>
      </c>
      <c r="B570" t="s">
        <v>2839</v>
      </c>
      <c r="C570" t="s">
        <v>2840</v>
      </c>
      <c r="D570" t="s">
        <v>2841</v>
      </c>
      <c r="E570">
        <f>IF(COUNTIFS(Registros!$A$2:$A$6000,"NP",Registros!$B$2:$B$6000,$A570)&gt;0,1,0)</f>
        <v>1</v>
      </c>
      <c r="F570">
        <f>IF($E570=1,SUMIFS(Registros!$F$2:$F$6000,Registros!$A$2:$A$6000,"NP",Registros!$B$2:$B$6000,$A570),0)</f>
        <v>15</v>
      </c>
      <c r="G570">
        <f>IF(COUNTIFS(Registros!$A$2:$A$6000,"MOV",Registros!$B$2:$B$6000,$A570)&gt;0,1,0)</f>
        <v>0</v>
      </c>
      <c r="H570">
        <f>IF($G570=1,SUMIFS(Registros!$F$2:$F$6000,Registros!$A$2:$A$6000,"MOV",Registros!$B$2:$B$6000,$A570),0)</f>
        <v>0</v>
      </c>
      <c r="I570">
        <f>IF(COUNTIFS(Registros!$A$2:$A$6000,"CS",Registros!$B$2:$B$6000,$A570)&gt;0,1,0)</f>
        <v>0</v>
      </c>
      <c r="J570">
        <f>IF($I570=1,SUMIFS(Registros!$I$2:$I$6000,Registros!$A$2:$A$6000,"CS",Registros!$B$2:$B$6000,$A570),0)</f>
        <v>0</v>
      </c>
      <c r="K570">
        <f>IF(COUNTIFS(Winback!$K$2:$K$300,$A570)&gt;0,1,0)</f>
        <v>0</v>
      </c>
      <c r="L570">
        <f>IF(AND($K570=1,LEFT($A570,3)="WB-"),SUMIFS(Winback!$D$2:$D$300,Winback!$K$2:$K$300,$A570),0)</f>
        <v>0</v>
      </c>
      <c r="M570">
        <f>IF(OR($E570=1,$G570=1,SUMIFS(Registros!$J$2:$J$6000,Registros!$B$2:$B$6000,$A570)&gt;0),1,0)</f>
        <v>1</v>
      </c>
      <c r="N570">
        <f>IF($J570&gt;0,1,IF(COUNTIFS(Registros!$A$2:$A$6000,"CS",Registros!$B$2:$B$6000,$A570,Registros!$K$2:$K$6000,"&lt;&gt;")&gt;0,1,0))</f>
        <v>0</v>
      </c>
      <c r="O570" t="str">
        <f t="shared" si="40"/>
        <v>SOLO MÓVIL</v>
      </c>
      <c r="P570" t="str">
        <f t="shared" si="41"/>
        <v>Ofrecer fijo + internet (FLBBTV)</v>
      </c>
      <c r="Q570">
        <f t="shared" si="42"/>
        <v>15</v>
      </c>
      <c r="R570" t="str">
        <f>IFERROR(VLOOKUP($A570,Registros!$B$2:$G$6000,6,0),IFERROR(INDEX(Winback!$C$2:$C$300,MATCH($A570,Winback!$K$2:$K$300,0)),""))</f>
        <v>Yariela Galarce</v>
      </c>
      <c r="S570" t="str">
        <f t="shared" si="43"/>
        <v>NP</v>
      </c>
      <c r="T570">
        <f t="shared" si="44"/>
        <v>1</v>
      </c>
    </row>
    <row r="571" spans="1:20" x14ac:dyDescent="0.35">
      <c r="A571" t="s">
        <v>2843</v>
      </c>
      <c r="B571" t="s">
        <v>2844</v>
      </c>
      <c r="C571" t="s">
        <v>2845</v>
      </c>
      <c r="D571" t="s">
        <v>2846</v>
      </c>
      <c r="E571">
        <f>IF(COUNTIFS(Registros!$A$2:$A$6000,"NP",Registros!$B$2:$B$6000,$A571)&gt;0,1,0)</f>
        <v>1</v>
      </c>
      <c r="F571">
        <f>IF($E571=1,SUMIFS(Registros!$F$2:$F$6000,Registros!$A$2:$A$6000,"NP",Registros!$B$2:$B$6000,$A571),0)</f>
        <v>53.25</v>
      </c>
      <c r="G571">
        <f>IF(COUNTIFS(Registros!$A$2:$A$6000,"MOV",Registros!$B$2:$B$6000,$A571)&gt;0,1,0)</f>
        <v>0</v>
      </c>
      <c r="H571">
        <f>IF($G571=1,SUMIFS(Registros!$F$2:$F$6000,Registros!$A$2:$A$6000,"MOV",Registros!$B$2:$B$6000,$A571),0)</f>
        <v>0</v>
      </c>
      <c r="I571">
        <f>IF(COUNTIFS(Registros!$A$2:$A$6000,"CS",Registros!$B$2:$B$6000,$A571)&gt;0,1,0)</f>
        <v>0</v>
      </c>
      <c r="J571">
        <f>IF($I571=1,SUMIFS(Registros!$I$2:$I$6000,Registros!$A$2:$A$6000,"CS",Registros!$B$2:$B$6000,$A571),0)</f>
        <v>0</v>
      </c>
      <c r="K571">
        <f>IF(COUNTIFS(Winback!$K$2:$K$300,$A571)&gt;0,1,0)</f>
        <v>0</v>
      </c>
      <c r="L571">
        <f>IF(AND($K571=1,LEFT($A571,3)="WB-"),SUMIFS(Winback!$D$2:$D$300,Winback!$K$2:$K$300,$A571),0)</f>
        <v>0</v>
      </c>
      <c r="M571">
        <f>IF(OR($E571=1,$G571=1,SUMIFS(Registros!$J$2:$J$6000,Registros!$B$2:$B$6000,$A571)&gt;0),1,0)</f>
        <v>1</v>
      </c>
      <c r="N571">
        <f>IF($J571&gt;0,1,IF(COUNTIFS(Registros!$A$2:$A$6000,"CS",Registros!$B$2:$B$6000,$A571,Registros!$K$2:$K$6000,"&lt;&gt;")&gt;0,1,0))</f>
        <v>0</v>
      </c>
      <c r="O571" t="str">
        <f t="shared" si="40"/>
        <v>SOLO MÓVIL</v>
      </c>
      <c r="P571" t="str">
        <f t="shared" si="41"/>
        <v>Ofrecer fijo + internet (FLBBTV)</v>
      </c>
      <c r="Q571">
        <f t="shared" si="42"/>
        <v>53.25</v>
      </c>
      <c r="R571" t="str">
        <f>IFERROR(VLOOKUP($A571,Registros!$B$2:$G$6000,6,0),IFERROR(INDEX(Winback!$C$2:$C$300,MATCH($A571,Winback!$K$2:$K$300,0)),""))</f>
        <v>Nailyn Martinez</v>
      </c>
      <c r="S571" t="str">
        <f t="shared" si="43"/>
        <v>NP</v>
      </c>
      <c r="T571">
        <f t="shared" si="44"/>
        <v>1</v>
      </c>
    </row>
    <row r="572" spans="1:20" x14ac:dyDescent="0.35">
      <c r="A572" t="s">
        <v>2848</v>
      </c>
      <c r="B572" t="s">
        <v>2849</v>
      </c>
      <c r="C572" t="s">
        <v>2850</v>
      </c>
      <c r="D572" t="s">
        <v>2851</v>
      </c>
      <c r="E572">
        <f>IF(COUNTIFS(Registros!$A$2:$A$6000,"NP",Registros!$B$2:$B$6000,$A572)&gt;0,1,0)</f>
        <v>1</v>
      </c>
      <c r="F572">
        <f>IF($E572=1,SUMIFS(Registros!$F$2:$F$6000,Registros!$A$2:$A$6000,"NP",Registros!$B$2:$B$6000,$A572),0)</f>
        <v>15</v>
      </c>
      <c r="G572">
        <f>IF(COUNTIFS(Registros!$A$2:$A$6000,"MOV",Registros!$B$2:$B$6000,$A572)&gt;0,1,0)</f>
        <v>0</v>
      </c>
      <c r="H572">
        <f>IF($G572=1,SUMIFS(Registros!$F$2:$F$6000,Registros!$A$2:$A$6000,"MOV",Registros!$B$2:$B$6000,$A572),0)</f>
        <v>0</v>
      </c>
      <c r="I572">
        <f>IF(COUNTIFS(Registros!$A$2:$A$6000,"CS",Registros!$B$2:$B$6000,$A572)&gt;0,1,0)</f>
        <v>0</v>
      </c>
      <c r="J572">
        <f>IF($I572=1,SUMIFS(Registros!$I$2:$I$6000,Registros!$A$2:$A$6000,"CS",Registros!$B$2:$B$6000,$A572),0)</f>
        <v>0</v>
      </c>
      <c r="K572">
        <f>IF(COUNTIFS(Winback!$K$2:$K$300,$A572)&gt;0,1,0)</f>
        <v>0</v>
      </c>
      <c r="L572">
        <f>IF(AND($K572=1,LEFT($A572,3)="WB-"),SUMIFS(Winback!$D$2:$D$300,Winback!$K$2:$K$300,$A572),0)</f>
        <v>0</v>
      </c>
      <c r="M572">
        <f>IF(OR($E572=1,$G572=1,SUMIFS(Registros!$J$2:$J$6000,Registros!$B$2:$B$6000,$A572)&gt;0),1,0)</f>
        <v>1</v>
      </c>
      <c r="N572">
        <f>IF($J572&gt;0,1,IF(COUNTIFS(Registros!$A$2:$A$6000,"CS",Registros!$B$2:$B$6000,$A572,Registros!$K$2:$K$6000,"&lt;&gt;")&gt;0,1,0))</f>
        <v>0</v>
      </c>
      <c r="O572" t="str">
        <f t="shared" si="40"/>
        <v>SOLO MÓVIL</v>
      </c>
      <c r="P572" t="str">
        <f t="shared" si="41"/>
        <v>Ofrecer fijo + internet (FLBBTV)</v>
      </c>
      <c r="Q572">
        <f t="shared" si="42"/>
        <v>15</v>
      </c>
      <c r="R572" t="str">
        <f>IFERROR(VLOOKUP($A572,Registros!$B$2:$G$6000,6,0),IFERROR(INDEX(Winback!$C$2:$C$300,MATCH($A572,Winback!$K$2:$K$300,0)),""))</f>
        <v>Yamali Rodriguez</v>
      </c>
      <c r="S572" t="str">
        <f t="shared" si="43"/>
        <v>NP</v>
      </c>
      <c r="T572">
        <f t="shared" si="44"/>
        <v>1</v>
      </c>
    </row>
    <row r="573" spans="1:20" x14ac:dyDescent="0.35">
      <c r="A573" t="s">
        <v>2853</v>
      </c>
      <c r="B573" t="s">
        <v>2854</v>
      </c>
      <c r="C573" t="s">
        <v>2855</v>
      </c>
      <c r="D573" t="s">
        <v>2856</v>
      </c>
      <c r="E573">
        <f>IF(COUNTIFS(Registros!$A$2:$A$6000,"NP",Registros!$B$2:$B$6000,$A573)&gt;0,1,0)</f>
        <v>1</v>
      </c>
      <c r="F573">
        <f>IF($E573=1,SUMIFS(Registros!$F$2:$F$6000,Registros!$A$2:$A$6000,"NP",Registros!$B$2:$B$6000,$A573),0)</f>
        <v>15</v>
      </c>
      <c r="G573">
        <f>IF(COUNTIFS(Registros!$A$2:$A$6000,"MOV",Registros!$B$2:$B$6000,$A573)&gt;0,1,0)</f>
        <v>0</v>
      </c>
      <c r="H573">
        <f>IF($G573=1,SUMIFS(Registros!$F$2:$F$6000,Registros!$A$2:$A$6000,"MOV",Registros!$B$2:$B$6000,$A573),0)</f>
        <v>0</v>
      </c>
      <c r="I573">
        <f>IF(COUNTIFS(Registros!$A$2:$A$6000,"CS",Registros!$B$2:$B$6000,$A573)&gt;0,1,0)</f>
        <v>0</v>
      </c>
      <c r="J573">
        <f>IF($I573=1,SUMIFS(Registros!$I$2:$I$6000,Registros!$A$2:$A$6000,"CS",Registros!$B$2:$B$6000,$A573),0)</f>
        <v>0</v>
      </c>
      <c r="K573">
        <f>IF(COUNTIFS(Winback!$K$2:$K$300,$A573)&gt;0,1,0)</f>
        <v>0</v>
      </c>
      <c r="L573">
        <f>IF(AND($K573=1,LEFT($A573,3)="WB-"),SUMIFS(Winback!$D$2:$D$300,Winback!$K$2:$K$300,$A573),0)</f>
        <v>0</v>
      </c>
      <c r="M573">
        <f>IF(OR($E573=1,$G573=1,SUMIFS(Registros!$J$2:$J$6000,Registros!$B$2:$B$6000,$A573)&gt;0),1,0)</f>
        <v>1</v>
      </c>
      <c r="N573">
        <f>IF($J573&gt;0,1,IF(COUNTIFS(Registros!$A$2:$A$6000,"CS",Registros!$B$2:$B$6000,$A573,Registros!$K$2:$K$6000,"&lt;&gt;")&gt;0,1,0))</f>
        <v>0</v>
      </c>
      <c r="O573" t="str">
        <f t="shared" si="40"/>
        <v>SOLO MÓVIL</v>
      </c>
      <c r="P573" t="str">
        <f t="shared" si="41"/>
        <v>Ofrecer fijo + internet (FLBBTV)</v>
      </c>
      <c r="Q573">
        <f t="shared" si="42"/>
        <v>15</v>
      </c>
      <c r="R573" t="str">
        <f>IFERROR(VLOOKUP($A573,Registros!$B$2:$G$6000,6,0),IFERROR(INDEX(Winback!$C$2:$C$300,MATCH($A573,Winback!$K$2:$K$300,0)),""))</f>
        <v>Osiris Aguilar</v>
      </c>
      <c r="S573" t="str">
        <f t="shared" si="43"/>
        <v>NP</v>
      </c>
      <c r="T573">
        <f t="shared" si="44"/>
        <v>1</v>
      </c>
    </row>
    <row r="574" spans="1:20" x14ac:dyDescent="0.35">
      <c r="A574" t="s">
        <v>2858</v>
      </c>
      <c r="B574" t="s">
        <v>2859</v>
      </c>
      <c r="C574" t="s">
        <v>2860</v>
      </c>
      <c r="D574" t="s">
        <v>2861</v>
      </c>
      <c r="E574">
        <f>IF(COUNTIFS(Registros!$A$2:$A$6000,"NP",Registros!$B$2:$B$6000,$A574)&gt;0,1,0)</f>
        <v>1</v>
      </c>
      <c r="F574">
        <f>IF($E574=1,SUMIFS(Registros!$F$2:$F$6000,Registros!$A$2:$A$6000,"NP",Registros!$B$2:$B$6000,$A574),0)</f>
        <v>120.65</v>
      </c>
      <c r="G574">
        <f>IF(COUNTIFS(Registros!$A$2:$A$6000,"MOV",Registros!$B$2:$B$6000,$A574)&gt;0,1,0)</f>
        <v>0</v>
      </c>
      <c r="H574">
        <f>IF($G574=1,SUMIFS(Registros!$F$2:$F$6000,Registros!$A$2:$A$6000,"MOV",Registros!$B$2:$B$6000,$A574),0)</f>
        <v>0</v>
      </c>
      <c r="I574">
        <f>IF(COUNTIFS(Registros!$A$2:$A$6000,"CS",Registros!$B$2:$B$6000,$A574)&gt;0,1,0)</f>
        <v>0</v>
      </c>
      <c r="J574">
        <f>IF($I574=1,SUMIFS(Registros!$I$2:$I$6000,Registros!$A$2:$A$6000,"CS",Registros!$B$2:$B$6000,$A574),0)</f>
        <v>0</v>
      </c>
      <c r="K574">
        <f>IF(COUNTIFS(Winback!$K$2:$K$300,$A574)&gt;0,1,0)</f>
        <v>0</v>
      </c>
      <c r="L574">
        <f>IF(AND($K574=1,LEFT($A574,3)="WB-"),SUMIFS(Winback!$D$2:$D$300,Winback!$K$2:$K$300,$A574),0)</f>
        <v>0</v>
      </c>
      <c r="M574">
        <f>IF(OR($E574=1,$G574=1,SUMIFS(Registros!$J$2:$J$6000,Registros!$B$2:$B$6000,$A574)&gt;0),1,0)</f>
        <v>1</v>
      </c>
      <c r="N574">
        <f>IF($J574&gt;0,1,IF(COUNTIFS(Registros!$A$2:$A$6000,"CS",Registros!$B$2:$B$6000,$A574,Registros!$K$2:$K$6000,"&lt;&gt;")&gt;0,1,0))</f>
        <v>0</v>
      </c>
      <c r="O574" t="str">
        <f t="shared" si="40"/>
        <v>SOLO MÓVIL</v>
      </c>
      <c r="P574" t="str">
        <f t="shared" si="41"/>
        <v>Ofrecer fijo + internet (FLBBTV)</v>
      </c>
      <c r="Q574">
        <f t="shared" si="42"/>
        <v>120.65</v>
      </c>
      <c r="R574" t="str">
        <f>IFERROR(VLOOKUP($A574,Registros!$B$2:$G$6000,6,0),IFERROR(INDEX(Winback!$C$2:$C$300,MATCH($A574,Winback!$K$2:$K$300,0)),""))</f>
        <v>Karla Mc Intryre</v>
      </c>
      <c r="S574" t="str">
        <f t="shared" si="43"/>
        <v>NP</v>
      </c>
      <c r="T574">
        <f t="shared" si="44"/>
        <v>1</v>
      </c>
    </row>
    <row r="575" spans="1:20" x14ac:dyDescent="0.35">
      <c r="A575" t="s">
        <v>2863</v>
      </c>
      <c r="B575" t="s">
        <v>2864</v>
      </c>
      <c r="C575" t="s">
        <v>2865</v>
      </c>
      <c r="D575" t="s">
        <v>2866</v>
      </c>
      <c r="E575">
        <f>IF(COUNTIFS(Registros!$A$2:$A$6000,"NP",Registros!$B$2:$B$6000,$A575)&gt;0,1,0)</f>
        <v>1</v>
      </c>
      <c r="F575">
        <f>IF($E575=1,SUMIFS(Registros!$F$2:$F$6000,Registros!$A$2:$A$6000,"NP",Registros!$B$2:$B$6000,$A575),0)</f>
        <v>15</v>
      </c>
      <c r="G575">
        <f>IF(COUNTIFS(Registros!$A$2:$A$6000,"MOV",Registros!$B$2:$B$6000,$A575)&gt;0,1,0)</f>
        <v>0</v>
      </c>
      <c r="H575">
        <f>IF($G575=1,SUMIFS(Registros!$F$2:$F$6000,Registros!$A$2:$A$6000,"MOV",Registros!$B$2:$B$6000,$A575),0)</f>
        <v>0</v>
      </c>
      <c r="I575">
        <f>IF(COUNTIFS(Registros!$A$2:$A$6000,"CS",Registros!$B$2:$B$6000,$A575)&gt;0,1,0)</f>
        <v>0</v>
      </c>
      <c r="J575">
        <f>IF($I575=1,SUMIFS(Registros!$I$2:$I$6000,Registros!$A$2:$A$6000,"CS",Registros!$B$2:$B$6000,$A575),0)</f>
        <v>0</v>
      </c>
      <c r="K575">
        <f>IF(COUNTIFS(Winback!$K$2:$K$300,$A575)&gt;0,1,0)</f>
        <v>0</v>
      </c>
      <c r="L575">
        <f>IF(AND($K575=1,LEFT($A575,3)="WB-"),SUMIFS(Winback!$D$2:$D$300,Winback!$K$2:$K$300,$A575),0)</f>
        <v>0</v>
      </c>
      <c r="M575">
        <f>IF(OR($E575=1,$G575=1,SUMIFS(Registros!$J$2:$J$6000,Registros!$B$2:$B$6000,$A575)&gt;0),1,0)</f>
        <v>1</v>
      </c>
      <c r="N575">
        <f>IF($J575&gt;0,1,IF(COUNTIFS(Registros!$A$2:$A$6000,"CS",Registros!$B$2:$B$6000,$A575,Registros!$K$2:$K$6000,"&lt;&gt;")&gt;0,1,0))</f>
        <v>0</v>
      </c>
      <c r="O575" t="str">
        <f t="shared" si="40"/>
        <v>SOLO MÓVIL</v>
      </c>
      <c r="P575" t="str">
        <f t="shared" si="41"/>
        <v>Ofrecer fijo + internet (FLBBTV)</v>
      </c>
      <c r="Q575">
        <f t="shared" si="42"/>
        <v>15</v>
      </c>
      <c r="R575" t="str">
        <f>IFERROR(VLOOKUP($A575,Registros!$B$2:$G$6000,6,0),IFERROR(INDEX(Winback!$C$2:$C$300,MATCH($A575,Winback!$K$2:$K$300,0)),""))</f>
        <v>Solanye Acuña</v>
      </c>
      <c r="S575" t="str">
        <f t="shared" si="43"/>
        <v>NP</v>
      </c>
      <c r="T575">
        <f t="shared" si="44"/>
        <v>1</v>
      </c>
    </row>
    <row r="576" spans="1:20" x14ac:dyDescent="0.35">
      <c r="A576" t="s">
        <v>2868</v>
      </c>
      <c r="B576" t="s">
        <v>2869</v>
      </c>
      <c r="C576" t="s">
        <v>2870</v>
      </c>
      <c r="D576" t="s">
        <v>2871</v>
      </c>
      <c r="E576">
        <f>IF(COUNTIFS(Registros!$A$2:$A$6000,"NP",Registros!$B$2:$B$6000,$A576)&gt;0,1,0)</f>
        <v>1</v>
      </c>
      <c r="F576">
        <f>IF($E576=1,SUMIFS(Registros!$F$2:$F$6000,Registros!$A$2:$A$6000,"NP",Registros!$B$2:$B$6000,$A576),0)</f>
        <v>75</v>
      </c>
      <c r="G576">
        <f>IF(COUNTIFS(Registros!$A$2:$A$6000,"MOV",Registros!$B$2:$B$6000,$A576)&gt;0,1,0)</f>
        <v>0</v>
      </c>
      <c r="H576">
        <f>IF($G576=1,SUMIFS(Registros!$F$2:$F$6000,Registros!$A$2:$A$6000,"MOV",Registros!$B$2:$B$6000,$A576),0)</f>
        <v>0</v>
      </c>
      <c r="I576">
        <f>IF(COUNTIFS(Registros!$A$2:$A$6000,"CS",Registros!$B$2:$B$6000,$A576)&gt;0,1,0)</f>
        <v>0</v>
      </c>
      <c r="J576">
        <f>IF($I576=1,SUMIFS(Registros!$I$2:$I$6000,Registros!$A$2:$A$6000,"CS",Registros!$B$2:$B$6000,$A576),0)</f>
        <v>0</v>
      </c>
      <c r="K576">
        <f>IF(COUNTIFS(Winback!$K$2:$K$300,$A576)&gt;0,1,0)</f>
        <v>0</v>
      </c>
      <c r="L576">
        <f>IF(AND($K576=1,LEFT($A576,3)="WB-"),SUMIFS(Winback!$D$2:$D$300,Winback!$K$2:$K$300,$A576),0)</f>
        <v>0</v>
      </c>
      <c r="M576">
        <f>IF(OR($E576=1,$G576=1,SUMIFS(Registros!$J$2:$J$6000,Registros!$B$2:$B$6000,$A576)&gt;0),1,0)</f>
        <v>1</v>
      </c>
      <c r="N576">
        <f>IF($J576&gt;0,1,IF(COUNTIFS(Registros!$A$2:$A$6000,"CS",Registros!$B$2:$B$6000,$A576,Registros!$K$2:$K$6000,"&lt;&gt;")&gt;0,1,0))</f>
        <v>0</v>
      </c>
      <c r="O576" t="str">
        <f t="shared" si="40"/>
        <v>SOLO MÓVIL</v>
      </c>
      <c r="P576" t="str">
        <f t="shared" si="41"/>
        <v>Ofrecer fijo + internet (FLBBTV)</v>
      </c>
      <c r="Q576">
        <f t="shared" si="42"/>
        <v>75</v>
      </c>
      <c r="R576" t="str">
        <f>IFERROR(VLOOKUP($A576,Registros!$B$2:$G$6000,6,0),IFERROR(INDEX(Winback!$C$2:$C$300,MATCH($A576,Winback!$K$2:$K$300,0)),""))</f>
        <v>Michelle Zambrano</v>
      </c>
      <c r="S576" t="str">
        <f t="shared" si="43"/>
        <v>NP</v>
      </c>
      <c r="T576">
        <f t="shared" si="44"/>
        <v>1</v>
      </c>
    </row>
    <row r="577" spans="1:20" x14ac:dyDescent="0.35">
      <c r="A577" t="s">
        <v>2873</v>
      </c>
      <c r="B577" t="s">
        <v>2874</v>
      </c>
      <c r="C577" t="s">
        <v>2875</v>
      </c>
      <c r="D577" t="s">
        <v>2876</v>
      </c>
      <c r="E577">
        <f>IF(COUNTIFS(Registros!$A$2:$A$6000,"NP",Registros!$B$2:$B$6000,$A577)&gt;0,1,0)</f>
        <v>1</v>
      </c>
      <c r="F577">
        <f>IF($E577=1,SUMIFS(Registros!$F$2:$F$6000,Registros!$A$2:$A$6000,"NP",Registros!$B$2:$B$6000,$A577),0)</f>
        <v>14.4</v>
      </c>
      <c r="G577">
        <f>IF(COUNTIFS(Registros!$A$2:$A$6000,"MOV",Registros!$B$2:$B$6000,$A577)&gt;0,1,0)</f>
        <v>0</v>
      </c>
      <c r="H577">
        <f>IF($G577=1,SUMIFS(Registros!$F$2:$F$6000,Registros!$A$2:$A$6000,"MOV",Registros!$B$2:$B$6000,$A577),0)</f>
        <v>0</v>
      </c>
      <c r="I577">
        <f>IF(COUNTIFS(Registros!$A$2:$A$6000,"CS",Registros!$B$2:$B$6000,$A577)&gt;0,1,0)</f>
        <v>0</v>
      </c>
      <c r="J577">
        <f>IF($I577=1,SUMIFS(Registros!$I$2:$I$6000,Registros!$A$2:$A$6000,"CS",Registros!$B$2:$B$6000,$A577),0)</f>
        <v>0</v>
      </c>
      <c r="K577">
        <f>IF(COUNTIFS(Winback!$K$2:$K$300,$A577)&gt;0,1,0)</f>
        <v>0</v>
      </c>
      <c r="L577">
        <f>IF(AND($K577=1,LEFT($A577,3)="WB-"),SUMIFS(Winback!$D$2:$D$300,Winback!$K$2:$K$300,$A577),0)</f>
        <v>0</v>
      </c>
      <c r="M577">
        <f>IF(OR($E577=1,$G577=1,SUMIFS(Registros!$J$2:$J$6000,Registros!$B$2:$B$6000,$A577)&gt;0),1,0)</f>
        <v>1</v>
      </c>
      <c r="N577">
        <f>IF($J577&gt;0,1,IF(COUNTIFS(Registros!$A$2:$A$6000,"CS",Registros!$B$2:$B$6000,$A577,Registros!$K$2:$K$6000,"&lt;&gt;")&gt;0,1,0))</f>
        <v>0</v>
      </c>
      <c r="O577" t="str">
        <f t="shared" si="40"/>
        <v>SOLO MÓVIL</v>
      </c>
      <c r="P577" t="str">
        <f t="shared" si="41"/>
        <v>Ofrecer fijo + internet (FLBBTV)</v>
      </c>
      <c r="Q577">
        <f t="shared" si="42"/>
        <v>14.4</v>
      </c>
      <c r="R577" t="str">
        <f>IFERROR(VLOOKUP($A577,Registros!$B$2:$G$6000,6,0),IFERROR(INDEX(Winback!$C$2:$C$300,MATCH($A577,Winback!$K$2:$K$300,0)),""))</f>
        <v>Ines Lizbeth Trujillo</v>
      </c>
      <c r="S577" t="str">
        <f t="shared" si="43"/>
        <v>NP</v>
      </c>
      <c r="T577">
        <f t="shared" si="44"/>
        <v>1</v>
      </c>
    </row>
    <row r="578" spans="1:20" x14ac:dyDescent="0.35">
      <c r="A578" t="s">
        <v>2878</v>
      </c>
      <c r="B578" t="s">
        <v>2879</v>
      </c>
      <c r="C578" t="s">
        <v>2880</v>
      </c>
      <c r="D578" t="s">
        <v>2881</v>
      </c>
      <c r="E578">
        <f>IF(COUNTIFS(Registros!$A$2:$A$6000,"NP",Registros!$B$2:$B$6000,$A578)&gt;0,1,0)</f>
        <v>1</v>
      </c>
      <c r="F578">
        <f>IF($E578=1,SUMIFS(Registros!$F$2:$F$6000,Registros!$A$2:$A$6000,"NP",Registros!$B$2:$B$6000,$A578),0)</f>
        <v>0</v>
      </c>
      <c r="G578">
        <f>IF(COUNTIFS(Registros!$A$2:$A$6000,"MOV",Registros!$B$2:$B$6000,$A578)&gt;0,1,0)</f>
        <v>0</v>
      </c>
      <c r="H578">
        <f>IF($G578=1,SUMIFS(Registros!$F$2:$F$6000,Registros!$A$2:$A$6000,"MOV",Registros!$B$2:$B$6000,$A578),0)</f>
        <v>0</v>
      </c>
      <c r="I578">
        <f>IF(COUNTIFS(Registros!$A$2:$A$6000,"CS",Registros!$B$2:$B$6000,$A578)&gt;0,1,0)</f>
        <v>0</v>
      </c>
      <c r="J578">
        <f>IF($I578=1,SUMIFS(Registros!$I$2:$I$6000,Registros!$A$2:$A$6000,"CS",Registros!$B$2:$B$6000,$A578),0)</f>
        <v>0</v>
      </c>
      <c r="K578">
        <f>IF(COUNTIFS(Winback!$K$2:$K$300,$A578)&gt;0,1,0)</f>
        <v>0</v>
      </c>
      <c r="L578">
        <f>IF(AND($K578=1,LEFT($A578,3)="WB-"),SUMIFS(Winback!$D$2:$D$300,Winback!$K$2:$K$300,$A578),0)</f>
        <v>0</v>
      </c>
      <c r="M578">
        <f>IF(OR($E578=1,$G578=1,SUMIFS(Registros!$J$2:$J$6000,Registros!$B$2:$B$6000,$A578)&gt;0),1,0)</f>
        <v>1</v>
      </c>
      <c r="N578">
        <f>IF($J578&gt;0,1,IF(COUNTIFS(Registros!$A$2:$A$6000,"CS",Registros!$B$2:$B$6000,$A578,Registros!$K$2:$K$6000,"&lt;&gt;")&gt;0,1,0))</f>
        <v>0</v>
      </c>
      <c r="O578" t="str">
        <f t="shared" ref="O578:O641" si="45">IF(AND($K578=1,$E578=0,$G578=0,$I578=0),"WINBACK",IF(AND($M578=1,$N578&gt;0),"CONVERGENTE",IF($M578=1,"SOLO MÓVIL",IF($N578&gt;0,"SOLO FIJO / INTERNET","SIN SERVICIOS"))))</f>
        <v>SOLO MÓVIL</v>
      </c>
      <c r="P578" t="str">
        <f t="shared" ref="P578:P641" si="46">IF($O578="WINBACK","Recuperar (winback)",IF($O578="CONVERGENTE","Upgrade / más líneas",IF($O578="SOLO MÓVIL","Ofrecer fijo + internet (FLBBTV)",IF($O578="SOLO FIJO / INTERNET","Ofrecer línea móvil Nextphone","Oferta completa (móvil + fijo + internet)"))))</f>
        <v>Ofrecer fijo + internet (FLBBTV)</v>
      </c>
      <c r="Q578">
        <f t="shared" ref="Q578:Q641" si="47">$F578+$H578+$L578</f>
        <v>0</v>
      </c>
      <c r="R578" t="str">
        <f>IFERROR(VLOOKUP($A578,Registros!$B$2:$G$6000,6,0),IFERROR(INDEX(Winback!$C$2:$C$300,MATCH($A578,Winback!$K$2:$K$300,0)),""))</f>
        <v>Alejandra Mabel Hawkins</v>
      </c>
      <c r="S578" t="str">
        <f t="shared" ref="S578:S641" si="48">IF($E578=1,"NP","")&amp;IF($G578=1,"+MOV","")&amp;IF($I578=1,"+CS","")&amp;IF($K578=1,"+WB","")</f>
        <v>NP</v>
      </c>
      <c r="T578">
        <f t="shared" ref="T578:T641" si="49">$E578+$G578+$I578+$K578</f>
        <v>1</v>
      </c>
    </row>
    <row r="579" spans="1:20" x14ac:dyDescent="0.35">
      <c r="A579" t="s">
        <v>2882</v>
      </c>
      <c r="B579" t="s">
        <v>2883</v>
      </c>
      <c r="C579" t="s">
        <v>2884</v>
      </c>
      <c r="D579" t="s">
        <v>2885</v>
      </c>
      <c r="E579">
        <f>IF(COUNTIFS(Registros!$A$2:$A$6000,"NP",Registros!$B$2:$B$6000,$A579)&gt;0,1,0)</f>
        <v>1</v>
      </c>
      <c r="F579">
        <f>IF($E579=1,SUMIFS(Registros!$F$2:$F$6000,Registros!$A$2:$A$6000,"NP",Registros!$B$2:$B$6000,$A579),0)</f>
        <v>37.74</v>
      </c>
      <c r="G579">
        <f>IF(COUNTIFS(Registros!$A$2:$A$6000,"MOV",Registros!$B$2:$B$6000,$A579)&gt;0,1,0)</f>
        <v>0</v>
      </c>
      <c r="H579">
        <f>IF($G579=1,SUMIFS(Registros!$F$2:$F$6000,Registros!$A$2:$A$6000,"MOV",Registros!$B$2:$B$6000,$A579),0)</f>
        <v>0</v>
      </c>
      <c r="I579">
        <f>IF(COUNTIFS(Registros!$A$2:$A$6000,"CS",Registros!$B$2:$B$6000,$A579)&gt;0,1,0)</f>
        <v>0</v>
      </c>
      <c r="J579">
        <f>IF($I579=1,SUMIFS(Registros!$I$2:$I$6000,Registros!$A$2:$A$6000,"CS",Registros!$B$2:$B$6000,$A579),0)</f>
        <v>0</v>
      </c>
      <c r="K579">
        <f>IF(COUNTIFS(Winback!$K$2:$K$300,$A579)&gt;0,1,0)</f>
        <v>0</v>
      </c>
      <c r="L579">
        <f>IF(AND($K579=1,LEFT($A579,3)="WB-"),SUMIFS(Winback!$D$2:$D$300,Winback!$K$2:$K$300,$A579),0)</f>
        <v>0</v>
      </c>
      <c r="M579">
        <f>IF(OR($E579=1,$G579=1,SUMIFS(Registros!$J$2:$J$6000,Registros!$B$2:$B$6000,$A579)&gt;0),1,0)</f>
        <v>1</v>
      </c>
      <c r="N579">
        <f>IF($J579&gt;0,1,IF(COUNTIFS(Registros!$A$2:$A$6000,"CS",Registros!$B$2:$B$6000,$A579,Registros!$K$2:$K$6000,"&lt;&gt;")&gt;0,1,0))</f>
        <v>0</v>
      </c>
      <c r="O579" t="str">
        <f t="shared" si="45"/>
        <v>SOLO MÓVIL</v>
      </c>
      <c r="P579" t="str">
        <f t="shared" si="46"/>
        <v>Ofrecer fijo + internet (FLBBTV)</v>
      </c>
      <c r="Q579">
        <f t="shared" si="47"/>
        <v>37.74</v>
      </c>
      <c r="R579" t="str">
        <f>IFERROR(VLOOKUP($A579,Registros!$B$2:$G$6000,6,0),IFERROR(INDEX(Winback!$C$2:$C$300,MATCH($A579,Winback!$K$2:$K$300,0)),""))</f>
        <v>Maria Fernanda</v>
      </c>
      <c r="S579" t="str">
        <f t="shared" si="48"/>
        <v>NP</v>
      </c>
      <c r="T579">
        <f t="shared" si="49"/>
        <v>1</v>
      </c>
    </row>
    <row r="580" spans="1:20" x14ac:dyDescent="0.35">
      <c r="A580" t="s">
        <v>2887</v>
      </c>
      <c r="B580" t="s">
        <v>2888</v>
      </c>
      <c r="C580" t="s">
        <v>2889</v>
      </c>
      <c r="D580" t="s">
        <v>2890</v>
      </c>
      <c r="E580">
        <f>IF(COUNTIFS(Registros!$A$2:$A$6000,"NP",Registros!$B$2:$B$6000,$A580)&gt;0,1,0)</f>
        <v>1</v>
      </c>
      <c r="F580">
        <f>IF($E580=1,SUMIFS(Registros!$F$2:$F$6000,Registros!$A$2:$A$6000,"NP",Registros!$B$2:$B$6000,$A580),0)</f>
        <v>49.99</v>
      </c>
      <c r="G580">
        <f>IF(COUNTIFS(Registros!$A$2:$A$6000,"MOV",Registros!$B$2:$B$6000,$A580)&gt;0,1,0)</f>
        <v>0</v>
      </c>
      <c r="H580">
        <f>IF($G580=1,SUMIFS(Registros!$F$2:$F$6000,Registros!$A$2:$A$6000,"MOV",Registros!$B$2:$B$6000,$A580),0)</f>
        <v>0</v>
      </c>
      <c r="I580">
        <f>IF(COUNTIFS(Registros!$A$2:$A$6000,"CS",Registros!$B$2:$B$6000,$A580)&gt;0,1,0)</f>
        <v>0</v>
      </c>
      <c r="J580">
        <f>IF($I580=1,SUMIFS(Registros!$I$2:$I$6000,Registros!$A$2:$A$6000,"CS",Registros!$B$2:$B$6000,$A580),0)</f>
        <v>0</v>
      </c>
      <c r="K580">
        <f>IF(COUNTIFS(Winback!$K$2:$K$300,$A580)&gt;0,1,0)</f>
        <v>0</v>
      </c>
      <c r="L580">
        <f>IF(AND($K580=1,LEFT($A580,3)="WB-"),SUMIFS(Winback!$D$2:$D$300,Winback!$K$2:$K$300,$A580),0)</f>
        <v>0</v>
      </c>
      <c r="M580">
        <f>IF(OR($E580=1,$G580=1,SUMIFS(Registros!$J$2:$J$6000,Registros!$B$2:$B$6000,$A580)&gt;0),1,0)</f>
        <v>1</v>
      </c>
      <c r="N580">
        <f>IF($J580&gt;0,1,IF(COUNTIFS(Registros!$A$2:$A$6000,"CS",Registros!$B$2:$B$6000,$A580,Registros!$K$2:$K$6000,"&lt;&gt;")&gt;0,1,0))</f>
        <v>0</v>
      </c>
      <c r="O580" t="str">
        <f t="shared" si="45"/>
        <v>SOLO MÓVIL</v>
      </c>
      <c r="P580" t="str">
        <f t="shared" si="46"/>
        <v>Ofrecer fijo + internet (FLBBTV)</v>
      </c>
      <c r="Q580">
        <f t="shared" si="47"/>
        <v>49.99</v>
      </c>
      <c r="R580" t="str">
        <f>IFERROR(VLOOKUP($A580,Registros!$B$2:$G$6000,6,0),IFERROR(INDEX(Winback!$C$2:$C$300,MATCH($A580,Winback!$K$2:$K$300,0)),""))</f>
        <v>Yarelis Tulloch</v>
      </c>
      <c r="S580" t="str">
        <f t="shared" si="48"/>
        <v>NP</v>
      </c>
      <c r="T580">
        <f t="shared" si="49"/>
        <v>1</v>
      </c>
    </row>
    <row r="581" spans="1:20" x14ac:dyDescent="0.35">
      <c r="A581" t="s">
        <v>2892</v>
      </c>
      <c r="B581" t="s">
        <v>2893</v>
      </c>
      <c r="C581" t="s">
        <v>2894</v>
      </c>
      <c r="D581" t="s">
        <v>2895</v>
      </c>
      <c r="E581">
        <f>IF(COUNTIFS(Registros!$A$2:$A$6000,"NP",Registros!$B$2:$B$6000,$A581)&gt;0,1,0)</f>
        <v>1</v>
      </c>
      <c r="F581">
        <f>IF($E581=1,SUMIFS(Registros!$F$2:$F$6000,Registros!$A$2:$A$6000,"NP",Registros!$B$2:$B$6000,$A581),0)</f>
        <v>16.25</v>
      </c>
      <c r="G581">
        <f>IF(COUNTIFS(Registros!$A$2:$A$6000,"MOV",Registros!$B$2:$B$6000,$A581)&gt;0,1,0)</f>
        <v>0</v>
      </c>
      <c r="H581">
        <f>IF($G581=1,SUMIFS(Registros!$F$2:$F$6000,Registros!$A$2:$A$6000,"MOV",Registros!$B$2:$B$6000,$A581),0)</f>
        <v>0</v>
      </c>
      <c r="I581">
        <f>IF(COUNTIFS(Registros!$A$2:$A$6000,"CS",Registros!$B$2:$B$6000,$A581)&gt;0,1,0)</f>
        <v>0</v>
      </c>
      <c r="J581">
        <f>IF($I581=1,SUMIFS(Registros!$I$2:$I$6000,Registros!$A$2:$A$6000,"CS",Registros!$B$2:$B$6000,$A581),0)</f>
        <v>0</v>
      </c>
      <c r="K581">
        <f>IF(COUNTIFS(Winback!$K$2:$K$300,$A581)&gt;0,1,0)</f>
        <v>0</v>
      </c>
      <c r="L581">
        <f>IF(AND($K581=1,LEFT($A581,3)="WB-"),SUMIFS(Winback!$D$2:$D$300,Winback!$K$2:$K$300,$A581),0)</f>
        <v>0</v>
      </c>
      <c r="M581">
        <f>IF(OR($E581=1,$G581=1,SUMIFS(Registros!$J$2:$J$6000,Registros!$B$2:$B$6000,$A581)&gt;0),1,0)</f>
        <v>1</v>
      </c>
      <c r="N581">
        <f>IF($J581&gt;0,1,IF(COUNTIFS(Registros!$A$2:$A$6000,"CS",Registros!$B$2:$B$6000,$A581,Registros!$K$2:$K$6000,"&lt;&gt;")&gt;0,1,0))</f>
        <v>0</v>
      </c>
      <c r="O581" t="str">
        <f t="shared" si="45"/>
        <v>SOLO MÓVIL</v>
      </c>
      <c r="P581" t="str">
        <f t="shared" si="46"/>
        <v>Ofrecer fijo + internet (FLBBTV)</v>
      </c>
      <c r="Q581">
        <f t="shared" si="47"/>
        <v>16.25</v>
      </c>
      <c r="R581" t="str">
        <f>IFERROR(VLOOKUP($A581,Registros!$B$2:$G$6000,6,0),IFERROR(INDEX(Winback!$C$2:$C$300,MATCH($A581,Winback!$K$2:$K$300,0)),""))</f>
        <v>Abril Aparicio</v>
      </c>
      <c r="S581" t="str">
        <f t="shared" si="48"/>
        <v>NP</v>
      </c>
      <c r="T581">
        <f t="shared" si="49"/>
        <v>1</v>
      </c>
    </row>
    <row r="582" spans="1:20" x14ac:dyDescent="0.35">
      <c r="A582" t="s">
        <v>2897</v>
      </c>
      <c r="B582" t="s">
        <v>2898</v>
      </c>
      <c r="C582" t="s">
        <v>2899</v>
      </c>
      <c r="D582" t="s">
        <v>2900</v>
      </c>
      <c r="E582">
        <f>IF(COUNTIFS(Registros!$A$2:$A$6000,"NP",Registros!$B$2:$B$6000,$A582)&gt;0,1,0)</f>
        <v>1</v>
      </c>
      <c r="F582">
        <f>IF($E582=1,SUMIFS(Registros!$F$2:$F$6000,Registros!$A$2:$A$6000,"NP",Registros!$B$2:$B$6000,$A582),0)</f>
        <v>30</v>
      </c>
      <c r="G582">
        <f>IF(COUNTIFS(Registros!$A$2:$A$6000,"MOV",Registros!$B$2:$B$6000,$A582)&gt;0,1,0)</f>
        <v>0</v>
      </c>
      <c r="H582">
        <f>IF($G582=1,SUMIFS(Registros!$F$2:$F$6000,Registros!$A$2:$A$6000,"MOV",Registros!$B$2:$B$6000,$A582),0)</f>
        <v>0</v>
      </c>
      <c r="I582">
        <f>IF(COUNTIFS(Registros!$A$2:$A$6000,"CS",Registros!$B$2:$B$6000,$A582)&gt;0,1,0)</f>
        <v>0</v>
      </c>
      <c r="J582">
        <f>IF($I582=1,SUMIFS(Registros!$I$2:$I$6000,Registros!$A$2:$A$6000,"CS",Registros!$B$2:$B$6000,$A582),0)</f>
        <v>0</v>
      </c>
      <c r="K582">
        <f>IF(COUNTIFS(Winback!$K$2:$K$300,$A582)&gt;0,1,0)</f>
        <v>0</v>
      </c>
      <c r="L582">
        <f>IF(AND($K582=1,LEFT($A582,3)="WB-"),SUMIFS(Winback!$D$2:$D$300,Winback!$K$2:$K$300,$A582),0)</f>
        <v>0</v>
      </c>
      <c r="M582">
        <f>IF(OR($E582=1,$G582=1,SUMIFS(Registros!$J$2:$J$6000,Registros!$B$2:$B$6000,$A582)&gt;0),1,0)</f>
        <v>1</v>
      </c>
      <c r="N582">
        <f>IF($J582&gt;0,1,IF(COUNTIFS(Registros!$A$2:$A$6000,"CS",Registros!$B$2:$B$6000,$A582,Registros!$K$2:$K$6000,"&lt;&gt;")&gt;0,1,0))</f>
        <v>0</v>
      </c>
      <c r="O582" t="str">
        <f t="shared" si="45"/>
        <v>SOLO MÓVIL</v>
      </c>
      <c r="P582" t="str">
        <f t="shared" si="46"/>
        <v>Ofrecer fijo + internet (FLBBTV)</v>
      </c>
      <c r="Q582">
        <f t="shared" si="47"/>
        <v>30</v>
      </c>
      <c r="R582" t="str">
        <f>IFERROR(VLOOKUP($A582,Registros!$B$2:$G$6000,6,0),IFERROR(INDEX(Winback!$C$2:$C$300,MATCH($A582,Winback!$K$2:$K$300,0)),""))</f>
        <v>Yariela Galarce</v>
      </c>
      <c r="S582" t="str">
        <f t="shared" si="48"/>
        <v>NP</v>
      </c>
      <c r="T582">
        <f t="shared" si="49"/>
        <v>1</v>
      </c>
    </row>
    <row r="583" spans="1:20" x14ac:dyDescent="0.35">
      <c r="A583" t="s">
        <v>2902</v>
      </c>
      <c r="B583" t="s">
        <v>2903</v>
      </c>
      <c r="C583" t="s">
        <v>2904</v>
      </c>
      <c r="D583" t="s">
        <v>2905</v>
      </c>
      <c r="E583">
        <f>IF(COUNTIFS(Registros!$A$2:$A$6000,"NP",Registros!$B$2:$B$6000,$A583)&gt;0,1,0)</f>
        <v>1</v>
      </c>
      <c r="F583">
        <f>IF($E583=1,SUMIFS(Registros!$F$2:$F$6000,Registros!$A$2:$A$6000,"NP",Registros!$B$2:$B$6000,$A583),0)</f>
        <v>15</v>
      </c>
      <c r="G583">
        <f>IF(COUNTIFS(Registros!$A$2:$A$6000,"MOV",Registros!$B$2:$B$6000,$A583)&gt;0,1,0)</f>
        <v>0</v>
      </c>
      <c r="H583">
        <f>IF($G583=1,SUMIFS(Registros!$F$2:$F$6000,Registros!$A$2:$A$6000,"MOV",Registros!$B$2:$B$6000,$A583),0)</f>
        <v>0</v>
      </c>
      <c r="I583">
        <f>IF(COUNTIFS(Registros!$A$2:$A$6000,"CS",Registros!$B$2:$B$6000,$A583)&gt;0,1,0)</f>
        <v>0</v>
      </c>
      <c r="J583">
        <f>IF($I583=1,SUMIFS(Registros!$I$2:$I$6000,Registros!$A$2:$A$6000,"CS",Registros!$B$2:$B$6000,$A583),0)</f>
        <v>0</v>
      </c>
      <c r="K583">
        <f>IF(COUNTIFS(Winback!$K$2:$K$300,$A583)&gt;0,1,0)</f>
        <v>0</v>
      </c>
      <c r="L583">
        <f>IF(AND($K583=1,LEFT($A583,3)="WB-"),SUMIFS(Winback!$D$2:$D$300,Winback!$K$2:$K$300,$A583),0)</f>
        <v>0</v>
      </c>
      <c r="M583">
        <f>IF(OR($E583=1,$G583=1,SUMIFS(Registros!$J$2:$J$6000,Registros!$B$2:$B$6000,$A583)&gt;0),1,0)</f>
        <v>1</v>
      </c>
      <c r="N583">
        <f>IF($J583&gt;0,1,IF(COUNTIFS(Registros!$A$2:$A$6000,"CS",Registros!$B$2:$B$6000,$A583,Registros!$K$2:$K$6000,"&lt;&gt;")&gt;0,1,0))</f>
        <v>0</v>
      </c>
      <c r="O583" t="str">
        <f t="shared" si="45"/>
        <v>SOLO MÓVIL</v>
      </c>
      <c r="P583" t="str">
        <f t="shared" si="46"/>
        <v>Ofrecer fijo + internet (FLBBTV)</v>
      </c>
      <c r="Q583">
        <f t="shared" si="47"/>
        <v>15</v>
      </c>
      <c r="R583" t="str">
        <f>IFERROR(VLOOKUP($A583,Registros!$B$2:$G$6000,6,0),IFERROR(INDEX(Winback!$C$2:$C$300,MATCH($A583,Winback!$K$2:$K$300,0)),""))</f>
        <v>Nailyn Martinez</v>
      </c>
      <c r="S583" t="str">
        <f t="shared" si="48"/>
        <v>NP</v>
      </c>
      <c r="T583">
        <f t="shared" si="49"/>
        <v>1</v>
      </c>
    </row>
    <row r="584" spans="1:20" x14ac:dyDescent="0.35">
      <c r="A584" t="s">
        <v>2907</v>
      </c>
      <c r="B584" t="s">
        <v>2908</v>
      </c>
      <c r="C584" t="s">
        <v>2909</v>
      </c>
      <c r="D584" t="s">
        <v>2910</v>
      </c>
      <c r="E584">
        <f>IF(COUNTIFS(Registros!$A$2:$A$6000,"NP",Registros!$B$2:$B$6000,$A584)&gt;0,1,0)</f>
        <v>1</v>
      </c>
      <c r="F584">
        <f>IF($E584=1,SUMIFS(Registros!$F$2:$F$6000,Registros!$A$2:$A$6000,"NP",Registros!$B$2:$B$6000,$A584),0)</f>
        <v>40.5</v>
      </c>
      <c r="G584">
        <f>IF(COUNTIFS(Registros!$A$2:$A$6000,"MOV",Registros!$B$2:$B$6000,$A584)&gt;0,1,0)</f>
        <v>0</v>
      </c>
      <c r="H584">
        <f>IF($G584=1,SUMIFS(Registros!$F$2:$F$6000,Registros!$A$2:$A$6000,"MOV",Registros!$B$2:$B$6000,$A584),0)</f>
        <v>0</v>
      </c>
      <c r="I584">
        <f>IF(COUNTIFS(Registros!$A$2:$A$6000,"CS",Registros!$B$2:$B$6000,$A584)&gt;0,1,0)</f>
        <v>0</v>
      </c>
      <c r="J584">
        <f>IF($I584=1,SUMIFS(Registros!$I$2:$I$6000,Registros!$A$2:$A$6000,"CS",Registros!$B$2:$B$6000,$A584),0)</f>
        <v>0</v>
      </c>
      <c r="K584">
        <f>IF(COUNTIFS(Winback!$K$2:$K$300,$A584)&gt;0,1,0)</f>
        <v>0</v>
      </c>
      <c r="L584">
        <f>IF(AND($K584=1,LEFT($A584,3)="WB-"),SUMIFS(Winback!$D$2:$D$300,Winback!$K$2:$K$300,$A584),0)</f>
        <v>0</v>
      </c>
      <c r="M584">
        <f>IF(OR($E584=1,$G584=1,SUMIFS(Registros!$J$2:$J$6000,Registros!$B$2:$B$6000,$A584)&gt;0),1,0)</f>
        <v>1</v>
      </c>
      <c r="N584">
        <f>IF($J584&gt;0,1,IF(COUNTIFS(Registros!$A$2:$A$6000,"CS",Registros!$B$2:$B$6000,$A584,Registros!$K$2:$K$6000,"&lt;&gt;")&gt;0,1,0))</f>
        <v>0</v>
      </c>
      <c r="O584" t="str">
        <f t="shared" si="45"/>
        <v>SOLO MÓVIL</v>
      </c>
      <c r="P584" t="str">
        <f t="shared" si="46"/>
        <v>Ofrecer fijo + internet (FLBBTV)</v>
      </c>
      <c r="Q584">
        <f t="shared" si="47"/>
        <v>40.5</v>
      </c>
      <c r="R584" t="str">
        <f>IFERROR(VLOOKUP($A584,Registros!$B$2:$G$6000,6,0),IFERROR(INDEX(Winback!$C$2:$C$300,MATCH($A584,Winback!$K$2:$K$300,0)),""))</f>
        <v>Yamali Rodriguez</v>
      </c>
      <c r="S584" t="str">
        <f t="shared" si="48"/>
        <v>NP</v>
      </c>
      <c r="T584">
        <f t="shared" si="49"/>
        <v>1</v>
      </c>
    </row>
    <row r="585" spans="1:20" x14ac:dyDescent="0.35">
      <c r="A585" t="s">
        <v>2912</v>
      </c>
      <c r="B585" t="s">
        <v>2913</v>
      </c>
      <c r="C585" t="s">
        <v>2914</v>
      </c>
      <c r="D585" t="s">
        <v>2910</v>
      </c>
      <c r="E585">
        <f>IF(COUNTIFS(Registros!$A$2:$A$6000,"NP",Registros!$B$2:$B$6000,$A585)&gt;0,1,0)</f>
        <v>1</v>
      </c>
      <c r="F585">
        <f>IF($E585=1,SUMIFS(Registros!$F$2:$F$6000,Registros!$A$2:$A$6000,"NP",Registros!$B$2:$B$6000,$A585),0)</f>
        <v>16.25</v>
      </c>
      <c r="G585">
        <f>IF(COUNTIFS(Registros!$A$2:$A$6000,"MOV",Registros!$B$2:$B$6000,$A585)&gt;0,1,0)</f>
        <v>0</v>
      </c>
      <c r="H585">
        <f>IF($G585=1,SUMIFS(Registros!$F$2:$F$6000,Registros!$A$2:$A$6000,"MOV",Registros!$B$2:$B$6000,$A585),0)</f>
        <v>0</v>
      </c>
      <c r="I585">
        <f>IF(COUNTIFS(Registros!$A$2:$A$6000,"CS",Registros!$B$2:$B$6000,$A585)&gt;0,1,0)</f>
        <v>0</v>
      </c>
      <c r="J585">
        <f>IF($I585=1,SUMIFS(Registros!$I$2:$I$6000,Registros!$A$2:$A$6000,"CS",Registros!$B$2:$B$6000,$A585),0)</f>
        <v>0</v>
      </c>
      <c r="K585">
        <f>IF(COUNTIFS(Winback!$K$2:$K$300,$A585)&gt;0,1,0)</f>
        <v>0</v>
      </c>
      <c r="L585">
        <f>IF(AND($K585=1,LEFT($A585,3)="WB-"),SUMIFS(Winback!$D$2:$D$300,Winback!$K$2:$K$300,$A585),0)</f>
        <v>0</v>
      </c>
      <c r="M585">
        <f>IF(OR($E585=1,$G585=1,SUMIFS(Registros!$J$2:$J$6000,Registros!$B$2:$B$6000,$A585)&gt;0),1,0)</f>
        <v>1</v>
      </c>
      <c r="N585">
        <f>IF($J585&gt;0,1,IF(COUNTIFS(Registros!$A$2:$A$6000,"CS",Registros!$B$2:$B$6000,$A585,Registros!$K$2:$K$6000,"&lt;&gt;")&gt;0,1,0))</f>
        <v>0</v>
      </c>
      <c r="O585" t="str">
        <f t="shared" si="45"/>
        <v>SOLO MÓVIL</v>
      </c>
      <c r="P585" t="str">
        <f t="shared" si="46"/>
        <v>Ofrecer fijo + internet (FLBBTV)</v>
      </c>
      <c r="Q585">
        <f t="shared" si="47"/>
        <v>16.25</v>
      </c>
      <c r="R585" t="str">
        <f>IFERROR(VLOOKUP($A585,Registros!$B$2:$G$6000,6,0),IFERROR(INDEX(Winback!$C$2:$C$300,MATCH($A585,Winback!$K$2:$K$300,0)),""))</f>
        <v>Osiris Aguilar</v>
      </c>
      <c r="S585" t="str">
        <f t="shared" si="48"/>
        <v>NP</v>
      </c>
      <c r="T585">
        <f t="shared" si="49"/>
        <v>1</v>
      </c>
    </row>
    <row r="586" spans="1:20" x14ac:dyDescent="0.35">
      <c r="A586" t="s">
        <v>2916</v>
      </c>
      <c r="B586" t="s">
        <v>2917</v>
      </c>
      <c r="C586" t="s">
        <v>2918</v>
      </c>
      <c r="D586" t="s">
        <v>2919</v>
      </c>
      <c r="E586">
        <f>IF(COUNTIFS(Registros!$A$2:$A$6000,"NP",Registros!$B$2:$B$6000,$A586)&gt;0,1,0)</f>
        <v>1</v>
      </c>
      <c r="F586">
        <f>IF($E586=1,SUMIFS(Registros!$F$2:$F$6000,Registros!$A$2:$A$6000,"NP",Registros!$B$2:$B$6000,$A586),0)</f>
        <v>29.97</v>
      </c>
      <c r="G586">
        <f>IF(COUNTIFS(Registros!$A$2:$A$6000,"MOV",Registros!$B$2:$B$6000,$A586)&gt;0,1,0)</f>
        <v>0</v>
      </c>
      <c r="H586">
        <f>IF($G586=1,SUMIFS(Registros!$F$2:$F$6000,Registros!$A$2:$A$6000,"MOV",Registros!$B$2:$B$6000,$A586),0)</f>
        <v>0</v>
      </c>
      <c r="I586">
        <f>IF(COUNTIFS(Registros!$A$2:$A$6000,"CS",Registros!$B$2:$B$6000,$A586)&gt;0,1,0)</f>
        <v>0</v>
      </c>
      <c r="J586">
        <f>IF($I586=1,SUMIFS(Registros!$I$2:$I$6000,Registros!$A$2:$A$6000,"CS",Registros!$B$2:$B$6000,$A586),0)</f>
        <v>0</v>
      </c>
      <c r="K586">
        <f>IF(COUNTIFS(Winback!$K$2:$K$300,$A586)&gt;0,1,0)</f>
        <v>0</v>
      </c>
      <c r="L586">
        <f>IF(AND($K586=1,LEFT($A586,3)="WB-"),SUMIFS(Winback!$D$2:$D$300,Winback!$K$2:$K$300,$A586),0)</f>
        <v>0</v>
      </c>
      <c r="M586">
        <f>IF(OR($E586=1,$G586=1,SUMIFS(Registros!$J$2:$J$6000,Registros!$B$2:$B$6000,$A586)&gt;0),1,0)</f>
        <v>1</v>
      </c>
      <c r="N586">
        <f>IF($J586&gt;0,1,IF(COUNTIFS(Registros!$A$2:$A$6000,"CS",Registros!$B$2:$B$6000,$A586,Registros!$K$2:$K$6000,"&lt;&gt;")&gt;0,1,0))</f>
        <v>0</v>
      </c>
      <c r="O586" t="str">
        <f t="shared" si="45"/>
        <v>SOLO MÓVIL</v>
      </c>
      <c r="P586" t="str">
        <f t="shared" si="46"/>
        <v>Ofrecer fijo + internet (FLBBTV)</v>
      </c>
      <c r="Q586">
        <f t="shared" si="47"/>
        <v>29.97</v>
      </c>
      <c r="R586" t="str">
        <f>IFERROR(VLOOKUP($A586,Registros!$B$2:$G$6000,6,0),IFERROR(INDEX(Winback!$C$2:$C$300,MATCH($A586,Winback!$K$2:$K$300,0)),""))</f>
        <v>Karla Mc Intryre</v>
      </c>
      <c r="S586" t="str">
        <f t="shared" si="48"/>
        <v>NP</v>
      </c>
      <c r="T586">
        <f t="shared" si="49"/>
        <v>1</v>
      </c>
    </row>
    <row r="587" spans="1:20" x14ac:dyDescent="0.35">
      <c r="A587" t="s">
        <v>2921</v>
      </c>
      <c r="B587" t="s">
        <v>2922</v>
      </c>
      <c r="C587" t="s">
        <v>2923</v>
      </c>
      <c r="D587" t="s">
        <v>2924</v>
      </c>
      <c r="E587">
        <f>IF(COUNTIFS(Registros!$A$2:$A$6000,"NP",Registros!$B$2:$B$6000,$A587)&gt;0,1,0)</f>
        <v>1</v>
      </c>
      <c r="F587">
        <f>IF($E587=1,SUMIFS(Registros!$F$2:$F$6000,Registros!$A$2:$A$6000,"NP",Registros!$B$2:$B$6000,$A587),0)</f>
        <v>15</v>
      </c>
      <c r="G587">
        <f>IF(COUNTIFS(Registros!$A$2:$A$6000,"MOV",Registros!$B$2:$B$6000,$A587)&gt;0,1,0)</f>
        <v>0</v>
      </c>
      <c r="H587">
        <f>IF($G587=1,SUMIFS(Registros!$F$2:$F$6000,Registros!$A$2:$A$6000,"MOV",Registros!$B$2:$B$6000,$A587),0)</f>
        <v>0</v>
      </c>
      <c r="I587">
        <f>IF(COUNTIFS(Registros!$A$2:$A$6000,"CS",Registros!$B$2:$B$6000,$A587)&gt;0,1,0)</f>
        <v>0</v>
      </c>
      <c r="J587">
        <f>IF($I587=1,SUMIFS(Registros!$I$2:$I$6000,Registros!$A$2:$A$6000,"CS",Registros!$B$2:$B$6000,$A587),0)</f>
        <v>0</v>
      </c>
      <c r="K587">
        <f>IF(COUNTIFS(Winback!$K$2:$K$300,$A587)&gt;0,1,0)</f>
        <v>0</v>
      </c>
      <c r="L587">
        <f>IF(AND($K587=1,LEFT($A587,3)="WB-"),SUMIFS(Winback!$D$2:$D$300,Winback!$K$2:$K$300,$A587),0)</f>
        <v>0</v>
      </c>
      <c r="M587">
        <f>IF(OR($E587=1,$G587=1,SUMIFS(Registros!$J$2:$J$6000,Registros!$B$2:$B$6000,$A587)&gt;0),1,0)</f>
        <v>1</v>
      </c>
      <c r="N587">
        <f>IF($J587&gt;0,1,IF(COUNTIFS(Registros!$A$2:$A$6000,"CS",Registros!$B$2:$B$6000,$A587,Registros!$K$2:$K$6000,"&lt;&gt;")&gt;0,1,0))</f>
        <v>0</v>
      </c>
      <c r="O587" t="str">
        <f t="shared" si="45"/>
        <v>SOLO MÓVIL</v>
      </c>
      <c r="P587" t="str">
        <f t="shared" si="46"/>
        <v>Ofrecer fijo + internet (FLBBTV)</v>
      </c>
      <c r="Q587">
        <f t="shared" si="47"/>
        <v>15</v>
      </c>
      <c r="R587" t="str">
        <f>IFERROR(VLOOKUP($A587,Registros!$B$2:$G$6000,6,0),IFERROR(INDEX(Winback!$C$2:$C$300,MATCH($A587,Winback!$K$2:$K$300,0)),""))</f>
        <v>Michelle Zambrano</v>
      </c>
      <c r="S587" t="str">
        <f t="shared" si="48"/>
        <v>NP</v>
      </c>
      <c r="T587">
        <f t="shared" si="49"/>
        <v>1</v>
      </c>
    </row>
    <row r="588" spans="1:20" x14ac:dyDescent="0.35">
      <c r="A588" t="s">
        <v>2926</v>
      </c>
      <c r="B588" t="s">
        <v>2927</v>
      </c>
      <c r="C588" t="s">
        <v>2928</v>
      </c>
      <c r="D588" t="s">
        <v>2929</v>
      </c>
      <c r="E588">
        <f>IF(COUNTIFS(Registros!$A$2:$A$6000,"NP",Registros!$B$2:$B$6000,$A588)&gt;0,1,0)</f>
        <v>1</v>
      </c>
      <c r="F588">
        <f>IF($E588=1,SUMIFS(Registros!$F$2:$F$6000,Registros!$A$2:$A$6000,"NP",Registros!$B$2:$B$6000,$A588),0)</f>
        <v>16.25</v>
      </c>
      <c r="G588">
        <f>IF(COUNTIFS(Registros!$A$2:$A$6000,"MOV",Registros!$B$2:$B$6000,$A588)&gt;0,1,0)</f>
        <v>0</v>
      </c>
      <c r="H588">
        <f>IF($G588=1,SUMIFS(Registros!$F$2:$F$6000,Registros!$A$2:$A$6000,"MOV",Registros!$B$2:$B$6000,$A588),0)</f>
        <v>0</v>
      </c>
      <c r="I588">
        <f>IF(COUNTIFS(Registros!$A$2:$A$6000,"CS",Registros!$B$2:$B$6000,$A588)&gt;0,1,0)</f>
        <v>0</v>
      </c>
      <c r="J588">
        <f>IF($I588=1,SUMIFS(Registros!$I$2:$I$6000,Registros!$A$2:$A$6000,"CS",Registros!$B$2:$B$6000,$A588),0)</f>
        <v>0</v>
      </c>
      <c r="K588">
        <f>IF(COUNTIFS(Winback!$K$2:$K$300,$A588)&gt;0,1,0)</f>
        <v>0</v>
      </c>
      <c r="L588">
        <f>IF(AND($K588=1,LEFT($A588,3)="WB-"),SUMIFS(Winback!$D$2:$D$300,Winback!$K$2:$K$300,$A588),0)</f>
        <v>0</v>
      </c>
      <c r="M588">
        <f>IF(OR($E588=1,$G588=1,SUMIFS(Registros!$J$2:$J$6000,Registros!$B$2:$B$6000,$A588)&gt;0),1,0)</f>
        <v>1</v>
      </c>
      <c r="N588">
        <f>IF($J588&gt;0,1,IF(COUNTIFS(Registros!$A$2:$A$6000,"CS",Registros!$B$2:$B$6000,$A588,Registros!$K$2:$K$6000,"&lt;&gt;")&gt;0,1,0))</f>
        <v>0</v>
      </c>
      <c r="O588" t="str">
        <f t="shared" si="45"/>
        <v>SOLO MÓVIL</v>
      </c>
      <c r="P588" t="str">
        <f t="shared" si="46"/>
        <v>Ofrecer fijo + internet (FLBBTV)</v>
      </c>
      <c r="Q588">
        <f t="shared" si="47"/>
        <v>16.25</v>
      </c>
      <c r="R588" t="str">
        <f>IFERROR(VLOOKUP($A588,Registros!$B$2:$G$6000,6,0),IFERROR(INDEX(Winback!$C$2:$C$300,MATCH($A588,Winback!$K$2:$K$300,0)),""))</f>
        <v>Ines Lizbeth Trujillo</v>
      </c>
      <c r="S588" t="str">
        <f t="shared" si="48"/>
        <v>NP</v>
      </c>
      <c r="T588">
        <f t="shared" si="49"/>
        <v>1</v>
      </c>
    </row>
    <row r="589" spans="1:20" x14ac:dyDescent="0.35">
      <c r="A589" t="s">
        <v>2931</v>
      </c>
      <c r="B589" t="s">
        <v>2932</v>
      </c>
      <c r="C589" t="s">
        <v>877</v>
      </c>
      <c r="D589" t="s">
        <v>841</v>
      </c>
      <c r="E589">
        <f>IF(COUNTIFS(Registros!$A$2:$A$6000,"NP",Registros!$B$2:$B$6000,$A589)&gt;0,1,0)</f>
        <v>1</v>
      </c>
      <c r="F589">
        <f>IF($E589=1,SUMIFS(Registros!$F$2:$F$6000,Registros!$A$2:$A$6000,"NP",Registros!$B$2:$B$6000,$A589),0)</f>
        <v>21.75</v>
      </c>
      <c r="G589">
        <f>IF(COUNTIFS(Registros!$A$2:$A$6000,"MOV",Registros!$B$2:$B$6000,$A589)&gt;0,1,0)</f>
        <v>0</v>
      </c>
      <c r="H589">
        <f>IF($G589=1,SUMIFS(Registros!$F$2:$F$6000,Registros!$A$2:$A$6000,"MOV",Registros!$B$2:$B$6000,$A589),0)</f>
        <v>0</v>
      </c>
      <c r="I589">
        <f>IF(COUNTIFS(Registros!$A$2:$A$6000,"CS",Registros!$B$2:$B$6000,$A589)&gt;0,1,0)</f>
        <v>0</v>
      </c>
      <c r="J589">
        <f>IF($I589=1,SUMIFS(Registros!$I$2:$I$6000,Registros!$A$2:$A$6000,"CS",Registros!$B$2:$B$6000,$A589),0)</f>
        <v>0</v>
      </c>
      <c r="K589">
        <f>IF(COUNTIFS(Winback!$K$2:$K$300,$A589)&gt;0,1,0)</f>
        <v>0</v>
      </c>
      <c r="L589">
        <f>IF(AND($K589=1,LEFT($A589,3)="WB-"),SUMIFS(Winback!$D$2:$D$300,Winback!$K$2:$K$300,$A589),0)</f>
        <v>0</v>
      </c>
      <c r="M589">
        <f>IF(OR($E589=1,$G589=1,SUMIFS(Registros!$J$2:$J$6000,Registros!$B$2:$B$6000,$A589)&gt;0),1,0)</f>
        <v>1</v>
      </c>
      <c r="N589">
        <f>IF($J589&gt;0,1,IF(COUNTIFS(Registros!$A$2:$A$6000,"CS",Registros!$B$2:$B$6000,$A589,Registros!$K$2:$K$6000,"&lt;&gt;")&gt;0,1,0))</f>
        <v>0</v>
      </c>
      <c r="O589" t="str">
        <f t="shared" si="45"/>
        <v>SOLO MÓVIL</v>
      </c>
      <c r="P589" t="str">
        <f t="shared" si="46"/>
        <v>Ofrecer fijo + internet (FLBBTV)</v>
      </c>
      <c r="Q589">
        <f t="shared" si="47"/>
        <v>21.75</v>
      </c>
      <c r="R589" t="str">
        <f>IFERROR(VLOOKUP($A589,Registros!$B$2:$G$6000,6,0),IFERROR(INDEX(Winback!$C$2:$C$300,MATCH($A589,Winback!$K$2:$K$300,0)),""))</f>
        <v>Alejandra Mabel Hawkins</v>
      </c>
      <c r="S589" t="str">
        <f t="shared" si="48"/>
        <v>NP</v>
      </c>
      <c r="T589">
        <f t="shared" si="49"/>
        <v>1</v>
      </c>
    </row>
    <row r="590" spans="1:20" x14ac:dyDescent="0.35">
      <c r="A590" t="s">
        <v>2934</v>
      </c>
      <c r="B590" t="s">
        <v>2935</v>
      </c>
      <c r="C590" t="s">
        <v>2936</v>
      </c>
      <c r="D590" t="s">
        <v>2937</v>
      </c>
      <c r="E590">
        <f>IF(COUNTIFS(Registros!$A$2:$A$6000,"NP",Registros!$B$2:$B$6000,$A590)&gt;0,1,0)</f>
        <v>1</v>
      </c>
      <c r="F590">
        <f>IF($E590=1,SUMIFS(Registros!$F$2:$F$6000,Registros!$A$2:$A$6000,"NP",Registros!$B$2:$B$6000,$A590),0)</f>
        <v>79.25</v>
      </c>
      <c r="G590">
        <f>IF(COUNTIFS(Registros!$A$2:$A$6000,"MOV",Registros!$B$2:$B$6000,$A590)&gt;0,1,0)</f>
        <v>0</v>
      </c>
      <c r="H590">
        <f>IF($G590=1,SUMIFS(Registros!$F$2:$F$6000,Registros!$A$2:$A$6000,"MOV",Registros!$B$2:$B$6000,$A590),0)</f>
        <v>0</v>
      </c>
      <c r="I590">
        <f>IF(COUNTIFS(Registros!$A$2:$A$6000,"CS",Registros!$B$2:$B$6000,$A590)&gt;0,1,0)</f>
        <v>0</v>
      </c>
      <c r="J590">
        <f>IF($I590=1,SUMIFS(Registros!$I$2:$I$6000,Registros!$A$2:$A$6000,"CS",Registros!$B$2:$B$6000,$A590),0)</f>
        <v>0</v>
      </c>
      <c r="K590">
        <f>IF(COUNTIFS(Winback!$K$2:$K$300,$A590)&gt;0,1,0)</f>
        <v>0</v>
      </c>
      <c r="L590">
        <f>IF(AND($K590=1,LEFT($A590,3)="WB-"),SUMIFS(Winback!$D$2:$D$300,Winback!$K$2:$K$300,$A590),0)</f>
        <v>0</v>
      </c>
      <c r="M590">
        <f>IF(OR($E590=1,$G590=1,SUMIFS(Registros!$J$2:$J$6000,Registros!$B$2:$B$6000,$A590)&gt;0),1,0)</f>
        <v>1</v>
      </c>
      <c r="N590">
        <f>IF($J590&gt;0,1,IF(COUNTIFS(Registros!$A$2:$A$6000,"CS",Registros!$B$2:$B$6000,$A590,Registros!$K$2:$K$6000,"&lt;&gt;")&gt;0,1,0))</f>
        <v>0</v>
      </c>
      <c r="O590" t="str">
        <f t="shared" si="45"/>
        <v>SOLO MÓVIL</v>
      </c>
      <c r="P590" t="str">
        <f t="shared" si="46"/>
        <v>Ofrecer fijo + internet (FLBBTV)</v>
      </c>
      <c r="Q590">
        <f t="shared" si="47"/>
        <v>79.25</v>
      </c>
      <c r="R590" t="str">
        <f>IFERROR(VLOOKUP($A590,Registros!$B$2:$G$6000,6,0),IFERROR(INDEX(Winback!$C$2:$C$300,MATCH($A590,Winback!$K$2:$K$300,0)),""))</f>
        <v>Maria Fernanda</v>
      </c>
      <c r="S590" t="str">
        <f t="shared" si="48"/>
        <v>NP</v>
      </c>
      <c r="T590">
        <f t="shared" si="49"/>
        <v>1</v>
      </c>
    </row>
    <row r="591" spans="1:20" x14ac:dyDescent="0.35">
      <c r="A591" t="s">
        <v>2939</v>
      </c>
      <c r="B591" t="s">
        <v>2940</v>
      </c>
      <c r="C591" t="s">
        <v>2941</v>
      </c>
      <c r="D591" t="s">
        <v>2942</v>
      </c>
      <c r="E591">
        <f>IF(COUNTIFS(Registros!$A$2:$A$6000,"NP",Registros!$B$2:$B$6000,$A591)&gt;0,1,0)</f>
        <v>1</v>
      </c>
      <c r="F591">
        <f>IF($E591=1,SUMIFS(Registros!$F$2:$F$6000,Registros!$A$2:$A$6000,"NP",Registros!$B$2:$B$6000,$A591),0)</f>
        <v>68.25</v>
      </c>
      <c r="G591">
        <f>IF(COUNTIFS(Registros!$A$2:$A$6000,"MOV",Registros!$B$2:$B$6000,$A591)&gt;0,1,0)</f>
        <v>0</v>
      </c>
      <c r="H591">
        <f>IF($G591=1,SUMIFS(Registros!$F$2:$F$6000,Registros!$A$2:$A$6000,"MOV",Registros!$B$2:$B$6000,$A591),0)</f>
        <v>0</v>
      </c>
      <c r="I591">
        <f>IF(COUNTIFS(Registros!$A$2:$A$6000,"CS",Registros!$B$2:$B$6000,$A591)&gt;0,1,0)</f>
        <v>0</v>
      </c>
      <c r="J591">
        <f>IF($I591=1,SUMIFS(Registros!$I$2:$I$6000,Registros!$A$2:$A$6000,"CS",Registros!$B$2:$B$6000,$A591),0)</f>
        <v>0</v>
      </c>
      <c r="K591">
        <f>IF(COUNTIFS(Winback!$K$2:$K$300,$A591)&gt;0,1,0)</f>
        <v>0</v>
      </c>
      <c r="L591">
        <f>IF(AND($K591=1,LEFT($A591,3)="WB-"),SUMIFS(Winback!$D$2:$D$300,Winback!$K$2:$K$300,$A591),0)</f>
        <v>0</v>
      </c>
      <c r="M591">
        <f>IF(OR($E591=1,$G591=1,SUMIFS(Registros!$J$2:$J$6000,Registros!$B$2:$B$6000,$A591)&gt;0),1,0)</f>
        <v>1</v>
      </c>
      <c r="N591">
        <f>IF($J591&gt;0,1,IF(COUNTIFS(Registros!$A$2:$A$6000,"CS",Registros!$B$2:$B$6000,$A591,Registros!$K$2:$K$6000,"&lt;&gt;")&gt;0,1,0))</f>
        <v>0</v>
      </c>
      <c r="O591" t="str">
        <f t="shared" si="45"/>
        <v>SOLO MÓVIL</v>
      </c>
      <c r="P591" t="str">
        <f t="shared" si="46"/>
        <v>Ofrecer fijo + internet (FLBBTV)</v>
      </c>
      <c r="Q591">
        <f t="shared" si="47"/>
        <v>68.25</v>
      </c>
      <c r="R591" t="str">
        <f>IFERROR(VLOOKUP($A591,Registros!$B$2:$G$6000,6,0),IFERROR(INDEX(Winback!$C$2:$C$300,MATCH($A591,Winback!$K$2:$K$300,0)),""))</f>
        <v>Yarelis Tulloch</v>
      </c>
      <c r="S591" t="str">
        <f t="shared" si="48"/>
        <v>NP</v>
      </c>
      <c r="T591">
        <f t="shared" si="49"/>
        <v>1</v>
      </c>
    </row>
    <row r="592" spans="1:20" x14ac:dyDescent="0.35">
      <c r="A592" t="s">
        <v>2944</v>
      </c>
      <c r="B592" t="s">
        <v>2945</v>
      </c>
      <c r="C592" t="s">
        <v>2946</v>
      </c>
      <c r="D592" t="s">
        <v>2947</v>
      </c>
      <c r="E592">
        <f>IF(COUNTIFS(Registros!$A$2:$A$6000,"NP",Registros!$B$2:$B$6000,$A592)&gt;0,1,0)</f>
        <v>1</v>
      </c>
      <c r="F592">
        <f>IF($E592=1,SUMIFS(Registros!$F$2:$F$6000,Registros!$A$2:$A$6000,"NP",Registros!$B$2:$B$6000,$A592),0)</f>
        <v>85.5</v>
      </c>
      <c r="G592">
        <f>IF(COUNTIFS(Registros!$A$2:$A$6000,"MOV",Registros!$B$2:$B$6000,$A592)&gt;0,1,0)</f>
        <v>0</v>
      </c>
      <c r="H592">
        <f>IF($G592=1,SUMIFS(Registros!$F$2:$F$6000,Registros!$A$2:$A$6000,"MOV",Registros!$B$2:$B$6000,$A592),0)</f>
        <v>0</v>
      </c>
      <c r="I592">
        <f>IF(COUNTIFS(Registros!$A$2:$A$6000,"CS",Registros!$B$2:$B$6000,$A592)&gt;0,1,0)</f>
        <v>0</v>
      </c>
      <c r="J592">
        <f>IF($I592=1,SUMIFS(Registros!$I$2:$I$6000,Registros!$A$2:$A$6000,"CS",Registros!$B$2:$B$6000,$A592),0)</f>
        <v>0</v>
      </c>
      <c r="K592">
        <f>IF(COUNTIFS(Winback!$K$2:$K$300,$A592)&gt;0,1,0)</f>
        <v>0</v>
      </c>
      <c r="L592">
        <f>IF(AND($K592=1,LEFT($A592,3)="WB-"),SUMIFS(Winback!$D$2:$D$300,Winback!$K$2:$K$300,$A592),0)</f>
        <v>0</v>
      </c>
      <c r="M592">
        <f>IF(OR($E592=1,$G592=1,SUMIFS(Registros!$J$2:$J$6000,Registros!$B$2:$B$6000,$A592)&gt;0),1,0)</f>
        <v>1</v>
      </c>
      <c r="N592">
        <f>IF($J592&gt;0,1,IF(COUNTIFS(Registros!$A$2:$A$6000,"CS",Registros!$B$2:$B$6000,$A592,Registros!$K$2:$K$6000,"&lt;&gt;")&gt;0,1,0))</f>
        <v>0</v>
      </c>
      <c r="O592" t="str">
        <f t="shared" si="45"/>
        <v>SOLO MÓVIL</v>
      </c>
      <c r="P592" t="str">
        <f t="shared" si="46"/>
        <v>Ofrecer fijo + internet (FLBBTV)</v>
      </c>
      <c r="Q592">
        <f t="shared" si="47"/>
        <v>85.5</v>
      </c>
      <c r="R592" t="str">
        <f>IFERROR(VLOOKUP($A592,Registros!$B$2:$G$6000,6,0),IFERROR(INDEX(Winback!$C$2:$C$300,MATCH($A592,Winback!$K$2:$K$300,0)),""))</f>
        <v>Abril Aparicio</v>
      </c>
      <c r="S592" t="str">
        <f t="shared" si="48"/>
        <v>NP</v>
      </c>
      <c r="T592">
        <f t="shared" si="49"/>
        <v>1</v>
      </c>
    </row>
    <row r="593" spans="1:20" x14ac:dyDescent="0.35">
      <c r="A593" t="s">
        <v>2949</v>
      </c>
      <c r="B593" t="s">
        <v>2950</v>
      </c>
      <c r="C593" t="s">
        <v>2951</v>
      </c>
      <c r="D593" t="s">
        <v>2952</v>
      </c>
      <c r="E593">
        <f>IF(COUNTIFS(Registros!$A$2:$A$6000,"NP",Registros!$B$2:$B$6000,$A593)&gt;0,1,0)</f>
        <v>1</v>
      </c>
      <c r="F593">
        <f>IF($E593=1,SUMIFS(Registros!$F$2:$F$6000,Registros!$A$2:$A$6000,"NP",Registros!$B$2:$B$6000,$A593),0)</f>
        <v>461</v>
      </c>
      <c r="G593">
        <f>IF(COUNTIFS(Registros!$A$2:$A$6000,"MOV",Registros!$B$2:$B$6000,$A593)&gt;0,1,0)</f>
        <v>0</v>
      </c>
      <c r="H593">
        <f>IF($G593=1,SUMIFS(Registros!$F$2:$F$6000,Registros!$A$2:$A$6000,"MOV",Registros!$B$2:$B$6000,$A593),0)</f>
        <v>0</v>
      </c>
      <c r="I593">
        <f>IF(COUNTIFS(Registros!$A$2:$A$6000,"CS",Registros!$B$2:$B$6000,$A593)&gt;0,1,0)</f>
        <v>0</v>
      </c>
      <c r="J593">
        <f>IF($I593=1,SUMIFS(Registros!$I$2:$I$6000,Registros!$A$2:$A$6000,"CS",Registros!$B$2:$B$6000,$A593),0)</f>
        <v>0</v>
      </c>
      <c r="K593">
        <f>IF(COUNTIFS(Winback!$K$2:$K$300,$A593)&gt;0,1,0)</f>
        <v>0</v>
      </c>
      <c r="L593">
        <f>IF(AND($K593=1,LEFT($A593,3)="WB-"),SUMIFS(Winback!$D$2:$D$300,Winback!$K$2:$K$300,$A593),0)</f>
        <v>0</v>
      </c>
      <c r="M593">
        <f>IF(OR($E593=1,$G593=1,SUMIFS(Registros!$J$2:$J$6000,Registros!$B$2:$B$6000,$A593)&gt;0),1,0)</f>
        <v>1</v>
      </c>
      <c r="N593">
        <f>IF($J593&gt;0,1,IF(COUNTIFS(Registros!$A$2:$A$6000,"CS",Registros!$B$2:$B$6000,$A593,Registros!$K$2:$K$6000,"&lt;&gt;")&gt;0,1,0))</f>
        <v>0</v>
      </c>
      <c r="O593" t="str">
        <f t="shared" si="45"/>
        <v>SOLO MÓVIL</v>
      </c>
      <c r="P593" t="str">
        <f t="shared" si="46"/>
        <v>Ofrecer fijo + internet (FLBBTV)</v>
      </c>
      <c r="Q593">
        <f t="shared" si="47"/>
        <v>461</v>
      </c>
      <c r="R593" t="str">
        <f>IFERROR(VLOOKUP($A593,Registros!$B$2:$G$6000,6,0),IFERROR(INDEX(Winback!$C$2:$C$300,MATCH($A593,Winback!$K$2:$K$300,0)),""))</f>
        <v>Yariela Galarce</v>
      </c>
      <c r="S593" t="str">
        <f t="shared" si="48"/>
        <v>NP</v>
      </c>
      <c r="T593">
        <f t="shared" si="49"/>
        <v>1</v>
      </c>
    </row>
    <row r="594" spans="1:20" x14ac:dyDescent="0.35">
      <c r="A594" t="s">
        <v>2954</v>
      </c>
      <c r="B594" t="s">
        <v>2955</v>
      </c>
      <c r="C594" t="s">
        <v>2956</v>
      </c>
      <c r="D594" t="s">
        <v>2957</v>
      </c>
      <c r="E594">
        <f>IF(COUNTIFS(Registros!$A$2:$A$6000,"NP",Registros!$B$2:$B$6000,$A594)&gt;0,1,0)</f>
        <v>1</v>
      </c>
      <c r="F594">
        <f>IF($E594=1,SUMIFS(Registros!$F$2:$F$6000,Registros!$A$2:$A$6000,"NP",Registros!$B$2:$B$6000,$A594),0)</f>
        <v>25</v>
      </c>
      <c r="G594">
        <f>IF(COUNTIFS(Registros!$A$2:$A$6000,"MOV",Registros!$B$2:$B$6000,$A594)&gt;0,1,0)</f>
        <v>0</v>
      </c>
      <c r="H594">
        <f>IF($G594=1,SUMIFS(Registros!$F$2:$F$6000,Registros!$A$2:$A$6000,"MOV",Registros!$B$2:$B$6000,$A594),0)</f>
        <v>0</v>
      </c>
      <c r="I594">
        <f>IF(COUNTIFS(Registros!$A$2:$A$6000,"CS",Registros!$B$2:$B$6000,$A594)&gt;0,1,0)</f>
        <v>0</v>
      </c>
      <c r="J594">
        <f>IF($I594=1,SUMIFS(Registros!$I$2:$I$6000,Registros!$A$2:$A$6000,"CS",Registros!$B$2:$B$6000,$A594),0)</f>
        <v>0</v>
      </c>
      <c r="K594">
        <f>IF(COUNTIFS(Winback!$K$2:$K$300,$A594)&gt;0,1,0)</f>
        <v>0</v>
      </c>
      <c r="L594">
        <f>IF(AND($K594=1,LEFT($A594,3)="WB-"),SUMIFS(Winback!$D$2:$D$300,Winback!$K$2:$K$300,$A594),0)</f>
        <v>0</v>
      </c>
      <c r="M594">
        <f>IF(OR($E594=1,$G594=1,SUMIFS(Registros!$J$2:$J$6000,Registros!$B$2:$B$6000,$A594)&gt;0),1,0)</f>
        <v>1</v>
      </c>
      <c r="N594">
        <f>IF($J594&gt;0,1,IF(COUNTIFS(Registros!$A$2:$A$6000,"CS",Registros!$B$2:$B$6000,$A594,Registros!$K$2:$K$6000,"&lt;&gt;")&gt;0,1,0))</f>
        <v>0</v>
      </c>
      <c r="O594" t="str">
        <f t="shared" si="45"/>
        <v>SOLO MÓVIL</v>
      </c>
      <c r="P594" t="str">
        <f t="shared" si="46"/>
        <v>Ofrecer fijo + internet (FLBBTV)</v>
      </c>
      <c r="Q594">
        <f t="shared" si="47"/>
        <v>25</v>
      </c>
      <c r="R594" t="str">
        <f>IFERROR(VLOOKUP($A594,Registros!$B$2:$G$6000,6,0),IFERROR(INDEX(Winback!$C$2:$C$300,MATCH($A594,Winback!$K$2:$K$300,0)),""))</f>
        <v>Nailyn Martinez</v>
      </c>
      <c r="S594" t="str">
        <f t="shared" si="48"/>
        <v>NP</v>
      </c>
      <c r="T594">
        <f t="shared" si="49"/>
        <v>1</v>
      </c>
    </row>
    <row r="595" spans="1:20" x14ac:dyDescent="0.35">
      <c r="A595" t="s">
        <v>2959</v>
      </c>
      <c r="B595" t="s">
        <v>2960</v>
      </c>
      <c r="C595" t="s">
        <v>2961</v>
      </c>
      <c r="D595" t="s">
        <v>2962</v>
      </c>
      <c r="E595">
        <f>IF(COUNTIFS(Registros!$A$2:$A$6000,"NP",Registros!$B$2:$B$6000,$A595)&gt;0,1,0)</f>
        <v>1</v>
      </c>
      <c r="F595">
        <f>IF($E595=1,SUMIFS(Registros!$F$2:$F$6000,Registros!$A$2:$A$6000,"NP",Registros!$B$2:$B$6000,$A595),0)</f>
        <v>10</v>
      </c>
      <c r="G595">
        <f>IF(COUNTIFS(Registros!$A$2:$A$6000,"MOV",Registros!$B$2:$B$6000,$A595)&gt;0,1,0)</f>
        <v>0</v>
      </c>
      <c r="H595">
        <f>IF($G595=1,SUMIFS(Registros!$F$2:$F$6000,Registros!$A$2:$A$6000,"MOV",Registros!$B$2:$B$6000,$A595),0)</f>
        <v>0</v>
      </c>
      <c r="I595">
        <f>IF(COUNTIFS(Registros!$A$2:$A$6000,"CS",Registros!$B$2:$B$6000,$A595)&gt;0,1,0)</f>
        <v>0</v>
      </c>
      <c r="J595">
        <f>IF($I595=1,SUMIFS(Registros!$I$2:$I$6000,Registros!$A$2:$A$6000,"CS",Registros!$B$2:$B$6000,$A595),0)</f>
        <v>0</v>
      </c>
      <c r="K595">
        <f>IF(COUNTIFS(Winback!$K$2:$K$300,$A595)&gt;0,1,0)</f>
        <v>0</v>
      </c>
      <c r="L595">
        <f>IF(AND($K595=1,LEFT($A595,3)="WB-"),SUMIFS(Winback!$D$2:$D$300,Winback!$K$2:$K$300,$A595),0)</f>
        <v>0</v>
      </c>
      <c r="M595">
        <f>IF(OR($E595=1,$G595=1,SUMIFS(Registros!$J$2:$J$6000,Registros!$B$2:$B$6000,$A595)&gt;0),1,0)</f>
        <v>1</v>
      </c>
      <c r="N595">
        <f>IF($J595&gt;0,1,IF(COUNTIFS(Registros!$A$2:$A$6000,"CS",Registros!$B$2:$B$6000,$A595,Registros!$K$2:$K$6000,"&lt;&gt;")&gt;0,1,0))</f>
        <v>0</v>
      </c>
      <c r="O595" t="str">
        <f t="shared" si="45"/>
        <v>SOLO MÓVIL</v>
      </c>
      <c r="P595" t="str">
        <f t="shared" si="46"/>
        <v>Ofrecer fijo + internet (FLBBTV)</v>
      </c>
      <c r="Q595">
        <f t="shared" si="47"/>
        <v>10</v>
      </c>
      <c r="R595" t="str">
        <f>IFERROR(VLOOKUP($A595,Registros!$B$2:$G$6000,6,0),IFERROR(INDEX(Winback!$C$2:$C$300,MATCH($A595,Winback!$K$2:$K$300,0)),""))</f>
        <v>Yamali Rodriguez</v>
      </c>
      <c r="S595" t="str">
        <f t="shared" si="48"/>
        <v>NP</v>
      </c>
      <c r="T595">
        <f t="shared" si="49"/>
        <v>1</v>
      </c>
    </row>
    <row r="596" spans="1:20" x14ac:dyDescent="0.35">
      <c r="A596" t="s">
        <v>2964</v>
      </c>
      <c r="B596" t="s">
        <v>2965</v>
      </c>
      <c r="C596" t="s">
        <v>2966</v>
      </c>
      <c r="D596" t="s">
        <v>2966</v>
      </c>
      <c r="E596">
        <f>IF(COUNTIFS(Registros!$A$2:$A$6000,"NP",Registros!$B$2:$B$6000,$A596)&gt;0,1,0)</f>
        <v>1</v>
      </c>
      <c r="F596">
        <f>IF($E596=1,SUMIFS(Registros!$F$2:$F$6000,Registros!$A$2:$A$6000,"NP",Registros!$B$2:$B$6000,$A596),0)</f>
        <v>170.85</v>
      </c>
      <c r="G596">
        <f>IF(COUNTIFS(Registros!$A$2:$A$6000,"MOV",Registros!$B$2:$B$6000,$A596)&gt;0,1,0)</f>
        <v>0</v>
      </c>
      <c r="H596">
        <f>IF($G596=1,SUMIFS(Registros!$F$2:$F$6000,Registros!$A$2:$A$6000,"MOV",Registros!$B$2:$B$6000,$A596),0)</f>
        <v>0</v>
      </c>
      <c r="I596">
        <f>IF(COUNTIFS(Registros!$A$2:$A$6000,"CS",Registros!$B$2:$B$6000,$A596)&gt;0,1,0)</f>
        <v>0</v>
      </c>
      <c r="J596">
        <f>IF($I596=1,SUMIFS(Registros!$I$2:$I$6000,Registros!$A$2:$A$6000,"CS",Registros!$B$2:$B$6000,$A596),0)</f>
        <v>0</v>
      </c>
      <c r="K596">
        <f>IF(COUNTIFS(Winback!$K$2:$K$300,$A596)&gt;0,1,0)</f>
        <v>0</v>
      </c>
      <c r="L596">
        <f>IF(AND($K596=1,LEFT($A596,3)="WB-"),SUMIFS(Winback!$D$2:$D$300,Winback!$K$2:$K$300,$A596),0)</f>
        <v>0</v>
      </c>
      <c r="M596">
        <f>IF(OR($E596=1,$G596=1,SUMIFS(Registros!$J$2:$J$6000,Registros!$B$2:$B$6000,$A596)&gt;0),1,0)</f>
        <v>1</v>
      </c>
      <c r="N596">
        <f>IF($J596&gt;0,1,IF(COUNTIFS(Registros!$A$2:$A$6000,"CS",Registros!$B$2:$B$6000,$A596,Registros!$K$2:$K$6000,"&lt;&gt;")&gt;0,1,0))</f>
        <v>0</v>
      </c>
      <c r="O596" t="str">
        <f t="shared" si="45"/>
        <v>SOLO MÓVIL</v>
      </c>
      <c r="P596" t="str">
        <f t="shared" si="46"/>
        <v>Ofrecer fijo + internet (FLBBTV)</v>
      </c>
      <c r="Q596">
        <f t="shared" si="47"/>
        <v>170.85</v>
      </c>
      <c r="R596" t="str">
        <f>IFERROR(VLOOKUP($A596,Registros!$B$2:$G$6000,6,0),IFERROR(INDEX(Winback!$C$2:$C$300,MATCH($A596,Winback!$K$2:$K$300,0)),""))</f>
        <v>Osiris Aguilar</v>
      </c>
      <c r="S596" t="str">
        <f t="shared" si="48"/>
        <v>NP</v>
      </c>
      <c r="T596">
        <f t="shared" si="49"/>
        <v>1</v>
      </c>
    </row>
    <row r="597" spans="1:20" x14ac:dyDescent="0.35">
      <c r="A597" t="s">
        <v>2968</v>
      </c>
      <c r="B597" t="s">
        <v>2969</v>
      </c>
      <c r="C597" t="s">
        <v>2970</v>
      </c>
      <c r="D597" t="s">
        <v>2971</v>
      </c>
      <c r="E597">
        <f>IF(COUNTIFS(Registros!$A$2:$A$6000,"NP",Registros!$B$2:$B$6000,$A597)&gt;0,1,0)</f>
        <v>1</v>
      </c>
      <c r="F597">
        <f>IF($E597=1,SUMIFS(Registros!$F$2:$F$6000,Registros!$A$2:$A$6000,"NP",Registros!$B$2:$B$6000,$A597),0)</f>
        <v>16.25</v>
      </c>
      <c r="G597">
        <f>IF(COUNTIFS(Registros!$A$2:$A$6000,"MOV",Registros!$B$2:$B$6000,$A597)&gt;0,1,0)</f>
        <v>0</v>
      </c>
      <c r="H597">
        <f>IF($G597=1,SUMIFS(Registros!$F$2:$F$6000,Registros!$A$2:$A$6000,"MOV",Registros!$B$2:$B$6000,$A597),0)</f>
        <v>0</v>
      </c>
      <c r="I597">
        <f>IF(COUNTIFS(Registros!$A$2:$A$6000,"CS",Registros!$B$2:$B$6000,$A597)&gt;0,1,0)</f>
        <v>0</v>
      </c>
      <c r="J597">
        <f>IF($I597=1,SUMIFS(Registros!$I$2:$I$6000,Registros!$A$2:$A$6000,"CS",Registros!$B$2:$B$6000,$A597),0)</f>
        <v>0</v>
      </c>
      <c r="K597">
        <f>IF(COUNTIFS(Winback!$K$2:$K$300,$A597)&gt;0,1,0)</f>
        <v>0</v>
      </c>
      <c r="L597">
        <f>IF(AND($K597=1,LEFT($A597,3)="WB-"),SUMIFS(Winback!$D$2:$D$300,Winback!$K$2:$K$300,$A597),0)</f>
        <v>0</v>
      </c>
      <c r="M597">
        <f>IF(OR($E597=1,$G597=1,SUMIFS(Registros!$J$2:$J$6000,Registros!$B$2:$B$6000,$A597)&gt;0),1,0)</f>
        <v>1</v>
      </c>
      <c r="N597">
        <f>IF($J597&gt;0,1,IF(COUNTIFS(Registros!$A$2:$A$6000,"CS",Registros!$B$2:$B$6000,$A597,Registros!$K$2:$K$6000,"&lt;&gt;")&gt;0,1,0))</f>
        <v>0</v>
      </c>
      <c r="O597" t="str">
        <f t="shared" si="45"/>
        <v>SOLO MÓVIL</v>
      </c>
      <c r="P597" t="str">
        <f t="shared" si="46"/>
        <v>Ofrecer fijo + internet (FLBBTV)</v>
      </c>
      <c r="Q597">
        <f t="shared" si="47"/>
        <v>16.25</v>
      </c>
      <c r="R597" t="str">
        <f>IFERROR(VLOOKUP($A597,Registros!$B$2:$G$6000,6,0),IFERROR(INDEX(Winback!$C$2:$C$300,MATCH($A597,Winback!$K$2:$K$300,0)),""))</f>
        <v>Karla Mc Intryre</v>
      </c>
      <c r="S597" t="str">
        <f t="shared" si="48"/>
        <v>NP</v>
      </c>
      <c r="T597">
        <f t="shared" si="49"/>
        <v>1</v>
      </c>
    </row>
    <row r="598" spans="1:20" x14ac:dyDescent="0.35">
      <c r="A598" t="s">
        <v>2973</v>
      </c>
      <c r="B598" t="s">
        <v>2974</v>
      </c>
      <c r="C598" t="s">
        <v>2975</v>
      </c>
      <c r="D598" t="s">
        <v>2976</v>
      </c>
      <c r="E598">
        <f>IF(COUNTIFS(Registros!$A$2:$A$6000,"NP",Registros!$B$2:$B$6000,$A598)&gt;0,1,0)</f>
        <v>1</v>
      </c>
      <c r="F598">
        <f>IF($E598=1,SUMIFS(Registros!$F$2:$F$6000,Registros!$A$2:$A$6000,"NP",Registros!$B$2:$B$6000,$A598),0)</f>
        <v>32.5</v>
      </c>
      <c r="G598">
        <f>IF(COUNTIFS(Registros!$A$2:$A$6000,"MOV",Registros!$B$2:$B$6000,$A598)&gt;0,1,0)</f>
        <v>0</v>
      </c>
      <c r="H598">
        <f>IF($G598=1,SUMIFS(Registros!$F$2:$F$6000,Registros!$A$2:$A$6000,"MOV",Registros!$B$2:$B$6000,$A598),0)</f>
        <v>0</v>
      </c>
      <c r="I598">
        <f>IF(COUNTIFS(Registros!$A$2:$A$6000,"CS",Registros!$B$2:$B$6000,$A598)&gt;0,1,0)</f>
        <v>0</v>
      </c>
      <c r="J598">
        <f>IF($I598=1,SUMIFS(Registros!$I$2:$I$6000,Registros!$A$2:$A$6000,"CS",Registros!$B$2:$B$6000,$A598),0)</f>
        <v>0</v>
      </c>
      <c r="K598">
        <f>IF(COUNTIFS(Winback!$K$2:$K$300,$A598)&gt;0,1,0)</f>
        <v>0</v>
      </c>
      <c r="L598">
        <f>IF(AND($K598=1,LEFT($A598,3)="WB-"),SUMIFS(Winback!$D$2:$D$300,Winback!$K$2:$K$300,$A598),0)</f>
        <v>0</v>
      </c>
      <c r="M598">
        <f>IF(OR($E598=1,$G598=1,SUMIFS(Registros!$J$2:$J$6000,Registros!$B$2:$B$6000,$A598)&gt;0),1,0)</f>
        <v>1</v>
      </c>
      <c r="N598">
        <f>IF($J598&gt;0,1,IF(COUNTIFS(Registros!$A$2:$A$6000,"CS",Registros!$B$2:$B$6000,$A598,Registros!$K$2:$K$6000,"&lt;&gt;")&gt;0,1,0))</f>
        <v>0</v>
      </c>
      <c r="O598" t="str">
        <f t="shared" si="45"/>
        <v>SOLO MÓVIL</v>
      </c>
      <c r="P598" t="str">
        <f t="shared" si="46"/>
        <v>Ofrecer fijo + internet (FLBBTV)</v>
      </c>
      <c r="Q598">
        <f t="shared" si="47"/>
        <v>32.5</v>
      </c>
      <c r="R598" t="str">
        <f>IFERROR(VLOOKUP($A598,Registros!$B$2:$G$6000,6,0),IFERROR(INDEX(Winback!$C$2:$C$300,MATCH($A598,Winback!$K$2:$K$300,0)),""))</f>
        <v>Solanye Acuña</v>
      </c>
      <c r="S598" t="str">
        <f t="shared" si="48"/>
        <v>NP</v>
      </c>
      <c r="T598">
        <f t="shared" si="49"/>
        <v>1</v>
      </c>
    </row>
    <row r="599" spans="1:20" x14ac:dyDescent="0.35">
      <c r="A599" t="s">
        <v>2978</v>
      </c>
      <c r="B599" t="s">
        <v>2979</v>
      </c>
      <c r="C599" t="s">
        <v>2980</v>
      </c>
      <c r="D599" t="s">
        <v>2981</v>
      </c>
      <c r="E599">
        <f>IF(COUNTIFS(Registros!$A$2:$A$6000,"NP",Registros!$B$2:$B$6000,$A599)&gt;0,1,0)</f>
        <v>1</v>
      </c>
      <c r="F599">
        <f>IF($E599=1,SUMIFS(Registros!$F$2:$F$6000,Registros!$A$2:$A$6000,"NP",Registros!$B$2:$B$6000,$A599),0)</f>
        <v>15</v>
      </c>
      <c r="G599">
        <f>IF(COUNTIFS(Registros!$A$2:$A$6000,"MOV",Registros!$B$2:$B$6000,$A599)&gt;0,1,0)</f>
        <v>0</v>
      </c>
      <c r="H599">
        <f>IF($G599=1,SUMIFS(Registros!$F$2:$F$6000,Registros!$A$2:$A$6000,"MOV",Registros!$B$2:$B$6000,$A599),0)</f>
        <v>0</v>
      </c>
      <c r="I599">
        <f>IF(COUNTIFS(Registros!$A$2:$A$6000,"CS",Registros!$B$2:$B$6000,$A599)&gt;0,1,0)</f>
        <v>0</v>
      </c>
      <c r="J599">
        <f>IF($I599=1,SUMIFS(Registros!$I$2:$I$6000,Registros!$A$2:$A$6000,"CS",Registros!$B$2:$B$6000,$A599),0)</f>
        <v>0</v>
      </c>
      <c r="K599">
        <f>IF(COUNTIFS(Winback!$K$2:$K$300,$A599)&gt;0,1,0)</f>
        <v>0</v>
      </c>
      <c r="L599">
        <f>IF(AND($K599=1,LEFT($A599,3)="WB-"),SUMIFS(Winback!$D$2:$D$300,Winback!$K$2:$K$300,$A599),0)</f>
        <v>0</v>
      </c>
      <c r="M599">
        <f>IF(OR($E599=1,$G599=1,SUMIFS(Registros!$J$2:$J$6000,Registros!$B$2:$B$6000,$A599)&gt;0),1,0)</f>
        <v>1</v>
      </c>
      <c r="N599">
        <f>IF($J599&gt;0,1,IF(COUNTIFS(Registros!$A$2:$A$6000,"CS",Registros!$B$2:$B$6000,$A599,Registros!$K$2:$K$6000,"&lt;&gt;")&gt;0,1,0))</f>
        <v>0</v>
      </c>
      <c r="O599" t="str">
        <f t="shared" si="45"/>
        <v>SOLO MÓVIL</v>
      </c>
      <c r="P599" t="str">
        <f t="shared" si="46"/>
        <v>Ofrecer fijo + internet (FLBBTV)</v>
      </c>
      <c r="Q599">
        <f t="shared" si="47"/>
        <v>15</v>
      </c>
      <c r="R599" t="str">
        <f>IFERROR(VLOOKUP($A599,Registros!$B$2:$G$6000,6,0),IFERROR(INDEX(Winback!$C$2:$C$300,MATCH($A599,Winback!$K$2:$K$300,0)),""))</f>
        <v>Michelle Zambrano</v>
      </c>
      <c r="S599" t="str">
        <f t="shared" si="48"/>
        <v>NP</v>
      </c>
      <c r="T599">
        <f t="shared" si="49"/>
        <v>1</v>
      </c>
    </row>
    <row r="600" spans="1:20" x14ac:dyDescent="0.35">
      <c r="A600" t="s">
        <v>2983</v>
      </c>
      <c r="B600" t="s">
        <v>2984</v>
      </c>
      <c r="C600" t="s">
        <v>2985</v>
      </c>
      <c r="D600" t="s">
        <v>2986</v>
      </c>
      <c r="E600">
        <f>IF(COUNTIFS(Registros!$A$2:$A$6000,"NP",Registros!$B$2:$B$6000,$A600)&gt;0,1,0)</f>
        <v>1</v>
      </c>
      <c r="F600">
        <f>IF($E600=1,SUMIFS(Registros!$F$2:$F$6000,Registros!$A$2:$A$6000,"NP",Registros!$B$2:$B$6000,$A600),0)</f>
        <v>18.25</v>
      </c>
      <c r="G600">
        <f>IF(COUNTIFS(Registros!$A$2:$A$6000,"MOV",Registros!$B$2:$B$6000,$A600)&gt;0,1,0)</f>
        <v>0</v>
      </c>
      <c r="H600">
        <f>IF($G600=1,SUMIFS(Registros!$F$2:$F$6000,Registros!$A$2:$A$6000,"MOV",Registros!$B$2:$B$6000,$A600),0)</f>
        <v>0</v>
      </c>
      <c r="I600">
        <f>IF(COUNTIFS(Registros!$A$2:$A$6000,"CS",Registros!$B$2:$B$6000,$A600)&gt;0,1,0)</f>
        <v>0</v>
      </c>
      <c r="J600">
        <f>IF($I600=1,SUMIFS(Registros!$I$2:$I$6000,Registros!$A$2:$A$6000,"CS",Registros!$B$2:$B$6000,$A600),0)</f>
        <v>0</v>
      </c>
      <c r="K600">
        <f>IF(COUNTIFS(Winback!$K$2:$K$300,$A600)&gt;0,1,0)</f>
        <v>0</v>
      </c>
      <c r="L600">
        <f>IF(AND($K600=1,LEFT($A600,3)="WB-"),SUMIFS(Winback!$D$2:$D$300,Winback!$K$2:$K$300,$A600),0)</f>
        <v>0</v>
      </c>
      <c r="M600">
        <f>IF(OR($E600=1,$G600=1,SUMIFS(Registros!$J$2:$J$6000,Registros!$B$2:$B$6000,$A600)&gt;0),1,0)</f>
        <v>1</v>
      </c>
      <c r="N600">
        <f>IF($J600&gt;0,1,IF(COUNTIFS(Registros!$A$2:$A$6000,"CS",Registros!$B$2:$B$6000,$A600,Registros!$K$2:$K$6000,"&lt;&gt;")&gt;0,1,0))</f>
        <v>0</v>
      </c>
      <c r="O600" t="str">
        <f t="shared" si="45"/>
        <v>SOLO MÓVIL</v>
      </c>
      <c r="P600" t="str">
        <f t="shared" si="46"/>
        <v>Ofrecer fijo + internet (FLBBTV)</v>
      </c>
      <c r="Q600">
        <f t="shared" si="47"/>
        <v>18.25</v>
      </c>
      <c r="R600" t="str">
        <f>IFERROR(VLOOKUP($A600,Registros!$B$2:$G$6000,6,0),IFERROR(INDEX(Winback!$C$2:$C$300,MATCH($A600,Winback!$K$2:$K$300,0)),""))</f>
        <v>Ines Lizbeth Trujillo</v>
      </c>
      <c r="S600" t="str">
        <f t="shared" si="48"/>
        <v>NP</v>
      </c>
      <c r="T600">
        <f t="shared" si="49"/>
        <v>1</v>
      </c>
    </row>
    <row r="601" spans="1:20" x14ac:dyDescent="0.35">
      <c r="A601" t="s">
        <v>2988</v>
      </c>
      <c r="B601" t="s">
        <v>2989</v>
      </c>
      <c r="C601" t="s">
        <v>2990</v>
      </c>
      <c r="D601" t="s">
        <v>2991</v>
      </c>
      <c r="E601">
        <f>IF(COUNTIFS(Registros!$A$2:$A$6000,"NP",Registros!$B$2:$B$6000,$A601)&gt;0,1,0)</f>
        <v>1</v>
      </c>
      <c r="F601">
        <f>IF($E601=1,SUMIFS(Registros!$F$2:$F$6000,Registros!$A$2:$A$6000,"NP",Registros!$B$2:$B$6000,$A601),0)</f>
        <v>15</v>
      </c>
      <c r="G601">
        <f>IF(COUNTIFS(Registros!$A$2:$A$6000,"MOV",Registros!$B$2:$B$6000,$A601)&gt;0,1,0)</f>
        <v>0</v>
      </c>
      <c r="H601">
        <f>IF($G601=1,SUMIFS(Registros!$F$2:$F$6000,Registros!$A$2:$A$6000,"MOV",Registros!$B$2:$B$6000,$A601),0)</f>
        <v>0</v>
      </c>
      <c r="I601">
        <f>IF(COUNTIFS(Registros!$A$2:$A$6000,"CS",Registros!$B$2:$B$6000,$A601)&gt;0,1,0)</f>
        <v>0</v>
      </c>
      <c r="J601">
        <f>IF($I601=1,SUMIFS(Registros!$I$2:$I$6000,Registros!$A$2:$A$6000,"CS",Registros!$B$2:$B$6000,$A601),0)</f>
        <v>0</v>
      </c>
      <c r="K601">
        <f>IF(COUNTIFS(Winback!$K$2:$K$300,$A601)&gt;0,1,0)</f>
        <v>0</v>
      </c>
      <c r="L601">
        <f>IF(AND($K601=1,LEFT($A601,3)="WB-"),SUMIFS(Winback!$D$2:$D$300,Winback!$K$2:$K$300,$A601),0)</f>
        <v>0</v>
      </c>
      <c r="M601">
        <f>IF(OR($E601=1,$G601=1,SUMIFS(Registros!$J$2:$J$6000,Registros!$B$2:$B$6000,$A601)&gt;0),1,0)</f>
        <v>1</v>
      </c>
      <c r="N601">
        <f>IF($J601&gt;0,1,IF(COUNTIFS(Registros!$A$2:$A$6000,"CS",Registros!$B$2:$B$6000,$A601,Registros!$K$2:$K$6000,"&lt;&gt;")&gt;0,1,0))</f>
        <v>0</v>
      </c>
      <c r="O601" t="str">
        <f t="shared" si="45"/>
        <v>SOLO MÓVIL</v>
      </c>
      <c r="P601" t="str">
        <f t="shared" si="46"/>
        <v>Ofrecer fijo + internet (FLBBTV)</v>
      </c>
      <c r="Q601">
        <f t="shared" si="47"/>
        <v>15</v>
      </c>
      <c r="R601" t="str">
        <f>IFERROR(VLOOKUP($A601,Registros!$B$2:$G$6000,6,0),IFERROR(INDEX(Winback!$C$2:$C$300,MATCH($A601,Winback!$K$2:$K$300,0)),""))</f>
        <v>Alejandra Mabel Hawkins</v>
      </c>
      <c r="S601" t="str">
        <f t="shared" si="48"/>
        <v>NP</v>
      </c>
      <c r="T601">
        <f t="shared" si="49"/>
        <v>1</v>
      </c>
    </row>
    <row r="602" spans="1:20" x14ac:dyDescent="0.35">
      <c r="A602" t="s">
        <v>2993</v>
      </c>
      <c r="B602" t="s">
        <v>2994</v>
      </c>
      <c r="C602" t="s">
        <v>2995</v>
      </c>
      <c r="D602" t="s">
        <v>2996</v>
      </c>
      <c r="E602">
        <f>IF(COUNTIFS(Registros!$A$2:$A$6000,"NP",Registros!$B$2:$B$6000,$A602)&gt;0,1,0)</f>
        <v>1</v>
      </c>
      <c r="F602">
        <f>IF($E602=1,SUMIFS(Registros!$F$2:$F$6000,Registros!$A$2:$A$6000,"NP",Registros!$B$2:$B$6000,$A602),0)</f>
        <v>37.5</v>
      </c>
      <c r="G602">
        <f>IF(COUNTIFS(Registros!$A$2:$A$6000,"MOV",Registros!$B$2:$B$6000,$A602)&gt;0,1,0)</f>
        <v>0</v>
      </c>
      <c r="H602">
        <f>IF($G602=1,SUMIFS(Registros!$F$2:$F$6000,Registros!$A$2:$A$6000,"MOV",Registros!$B$2:$B$6000,$A602),0)</f>
        <v>0</v>
      </c>
      <c r="I602">
        <f>IF(COUNTIFS(Registros!$A$2:$A$6000,"CS",Registros!$B$2:$B$6000,$A602)&gt;0,1,0)</f>
        <v>0</v>
      </c>
      <c r="J602">
        <f>IF($I602=1,SUMIFS(Registros!$I$2:$I$6000,Registros!$A$2:$A$6000,"CS",Registros!$B$2:$B$6000,$A602),0)</f>
        <v>0</v>
      </c>
      <c r="K602">
        <f>IF(COUNTIFS(Winback!$K$2:$K$300,$A602)&gt;0,1,0)</f>
        <v>0</v>
      </c>
      <c r="L602">
        <f>IF(AND($K602=1,LEFT($A602,3)="WB-"),SUMIFS(Winback!$D$2:$D$300,Winback!$K$2:$K$300,$A602),0)</f>
        <v>0</v>
      </c>
      <c r="M602">
        <f>IF(OR($E602=1,$G602=1,SUMIFS(Registros!$J$2:$J$6000,Registros!$B$2:$B$6000,$A602)&gt;0),1,0)</f>
        <v>1</v>
      </c>
      <c r="N602">
        <f>IF($J602&gt;0,1,IF(COUNTIFS(Registros!$A$2:$A$6000,"CS",Registros!$B$2:$B$6000,$A602,Registros!$K$2:$K$6000,"&lt;&gt;")&gt;0,1,0))</f>
        <v>0</v>
      </c>
      <c r="O602" t="str">
        <f t="shared" si="45"/>
        <v>SOLO MÓVIL</v>
      </c>
      <c r="P602" t="str">
        <f t="shared" si="46"/>
        <v>Ofrecer fijo + internet (FLBBTV)</v>
      </c>
      <c r="Q602">
        <f t="shared" si="47"/>
        <v>37.5</v>
      </c>
      <c r="R602" t="str">
        <f>IFERROR(VLOOKUP($A602,Registros!$B$2:$G$6000,6,0),IFERROR(INDEX(Winback!$C$2:$C$300,MATCH($A602,Winback!$K$2:$K$300,0)),""))</f>
        <v>Maria Fernanda</v>
      </c>
      <c r="S602" t="str">
        <f t="shared" si="48"/>
        <v>NP</v>
      </c>
      <c r="T602">
        <f t="shared" si="49"/>
        <v>1</v>
      </c>
    </row>
    <row r="603" spans="1:20" x14ac:dyDescent="0.35">
      <c r="A603" t="s">
        <v>2998</v>
      </c>
      <c r="B603" t="s">
        <v>2999</v>
      </c>
      <c r="C603" t="s">
        <v>941</v>
      </c>
      <c r="D603" t="s">
        <v>941</v>
      </c>
      <c r="E603">
        <f>IF(COUNTIFS(Registros!$A$2:$A$6000,"NP",Registros!$B$2:$B$6000,$A603)&gt;0,1,0)</f>
        <v>1</v>
      </c>
      <c r="F603">
        <f>IF($E603=1,SUMIFS(Registros!$F$2:$F$6000,Registros!$A$2:$A$6000,"NP",Registros!$B$2:$B$6000,$A603),0)</f>
        <v>63.75</v>
      </c>
      <c r="G603">
        <f>IF(COUNTIFS(Registros!$A$2:$A$6000,"MOV",Registros!$B$2:$B$6000,$A603)&gt;0,1,0)</f>
        <v>0</v>
      </c>
      <c r="H603">
        <f>IF($G603=1,SUMIFS(Registros!$F$2:$F$6000,Registros!$A$2:$A$6000,"MOV",Registros!$B$2:$B$6000,$A603),0)</f>
        <v>0</v>
      </c>
      <c r="I603">
        <f>IF(COUNTIFS(Registros!$A$2:$A$6000,"CS",Registros!$B$2:$B$6000,$A603)&gt;0,1,0)</f>
        <v>0</v>
      </c>
      <c r="J603">
        <f>IF($I603=1,SUMIFS(Registros!$I$2:$I$6000,Registros!$A$2:$A$6000,"CS",Registros!$B$2:$B$6000,$A603),0)</f>
        <v>0</v>
      </c>
      <c r="K603">
        <f>IF(COUNTIFS(Winback!$K$2:$K$300,$A603)&gt;0,1,0)</f>
        <v>0</v>
      </c>
      <c r="L603">
        <f>IF(AND($K603=1,LEFT($A603,3)="WB-"),SUMIFS(Winback!$D$2:$D$300,Winback!$K$2:$K$300,$A603),0)</f>
        <v>0</v>
      </c>
      <c r="M603">
        <f>IF(OR($E603=1,$G603=1,SUMIFS(Registros!$J$2:$J$6000,Registros!$B$2:$B$6000,$A603)&gt;0),1,0)</f>
        <v>1</v>
      </c>
      <c r="N603">
        <f>IF($J603&gt;0,1,IF(COUNTIFS(Registros!$A$2:$A$6000,"CS",Registros!$B$2:$B$6000,$A603,Registros!$K$2:$K$6000,"&lt;&gt;")&gt;0,1,0))</f>
        <v>0</v>
      </c>
      <c r="O603" t="str">
        <f t="shared" si="45"/>
        <v>SOLO MÓVIL</v>
      </c>
      <c r="P603" t="str">
        <f t="shared" si="46"/>
        <v>Ofrecer fijo + internet (FLBBTV)</v>
      </c>
      <c r="Q603">
        <f t="shared" si="47"/>
        <v>63.75</v>
      </c>
      <c r="R603" t="str">
        <f>IFERROR(VLOOKUP($A603,Registros!$B$2:$G$6000,6,0),IFERROR(INDEX(Winback!$C$2:$C$300,MATCH($A603,Winback!$K$2:$K$300,0)),""))</f>
        <v>Yarelis Tulloch</v>
      </c>
      <c r="S603" t="str">
        <f t="shared" si="48"/>
        <v>NP</v>
      </c>
      <c r="T603">
        <f t="shared" si="49"/>
        <v>1</v>
      </c>
    </row>
    <row r="604" spans="1:20" x14ac:dyDescent="0.35">
      <c r="A604" t="s">
        <v>3003</v>
      </c>
      <c r="B604" t="s">
        <v>3004</v>
      </c>
      <c r="C604" t="s">
        <v>3005</v>
      </c>
      <c r="D604" t="s">
        <v>3006</v>
      </c>
      <c r="E604">
        <f>IF(COUNTIFS(Registros!$A$2:$A$6000,"NP",Registros!$B$2:$B$6000,$A604)&gt;0,1,0)</f>
        <v>1</v>
      </c>
      <c r="F604">
        <f>IF($E604=1,SUMIFS(Registros!$F$2:$F$6000,Registros!$A$2:$A$6000,"NP",Registros!$B$2:$B$6000,$A604),0)</f>
        <v>21.74</v>
      </c>
      <c r="G604">
        <f>IF(COUNTIFS(Registros!$A$2:$A$6000,"MOV",Registros!$B$2:$B$6000,$A604)&gt;0,1,0)</f>
        <v>0</v>
      </c>
      <c r="H604">
        <f>IF($G604=1,SUMIFS(Registros!$F$2:$F$6000,Registros!$A$2:$A$6000,"MOV",Registros!$B$2:$B$6000,$A604),0)</f>
        <v>0</v>
      </c>
      <c r="I604">
        <f>IF(COUNTIFS(Registros!$A$2:$A$6000,"CS",Registros!$B$2:$B$6000,$A604)&gt;0,1,0)</f>
        <v>0</v>
      </c>
      <c r="J604">
        <f>IF($I604=1,SUMIFS(Registros!$I$2:$I$6000,Registros!$A$2:$A$6000,"CS",Registros!$B$2:$B$6000,$A604),0)</f>
        <v>0</v>
      </c>
      <c r="K604">
        <f>IF(COUNTIFS(Winback!$K$2:$K$300,$A604)&gt;0,1,0)</f>
        <v>0</v>
      </c>
      <c r="L604">
        <f>IF(AND($K604=1,LEFT($A604,3)="WB-"),SUMIFS(Winback!$D$2:$D$300,Winback!$K$2:$K$300,$A604),0)</f>
        <v>0</v>
      </c>
      <c r="M604">
        <f>IF(OR($E604=1,$G604=1,SUMIFS(Registros!$J$2:$J$6000,Registros!$B$2:$B$6000,$A604)&gt;0),1,0)</f>
        <v>1</v>
      </c>
      <c r="N604">
        <f>IF($J604&gt;0,1,IF(COUNTIFS(Registros!$A$2:$A$6000,"CS",Registros!$B$2:$B$6000,$A604,Registros!$K$2:$K$6000,"&lt;&gt;")&gt;0,1,0))</f>
        <v>0</v>
      </c>
      <c r="O604" t="str">
        <f t="shared" si="45"/>
        <v>SOLO MÓVIL</v>
      </c>
      <c r="P604" t="str">
        <f t="shared" si="46"/>
        <v>Ofrecer fijo + internet (FLBBTV)</v>
      </c>
      <c r="Q604">
        <f t="shared" si="47"/>
        <v>21.74</v>
      </c>
      <c r="R604" t="str">
        <f>IFERROR(VLOOKUP($A604,Registros!$B$2:$G$6000,6,0),IFERROR(INDEX(Winback!$C$2:$C$300,MATCH($A604,Winback!$K$2:$K$300,0)),""))</f>
        <v>Yariela Galarce</v>
      </c>
      <c r="S604" t="str">
        <f t="shared" si="48"/>
        <v>NP</v>
      </c>
      <c r="T604">
        <f t="shared" si="49"/>
        <v>1</v>
      </c>
    </row>
    <row r="605" spans="1:20" x14ac:dyDescent="0.35">
      <c r="A605" t="s">
        <v>3008</v>
      </c>
      <c r="B605" t="s">
        <v>3009</v>
      </c>
      <c r="C605" t="s">
        <v>3010</v>
      </c>
      <c r="D605" t="s">
        <v>3011</v>
      </c>
      <c r="E605">
        <f>IF(COUNTIFS(Registros!$A$2:$A$6000,"NP",Registros!$B$2:$B$6000,$A605)&gt;0,1,0)</f>
        <v>1</v>
      </c>
      <c r="F605">
        <f>IF($E605=1,SUMIFS(Registros!$F$2:$F$6000,Registros!$A$2:$A$6000,"NP",Registros!$B$2:$B$6000,$A605),0)</f>
        <v>18.25</v>
      </c>
      <c r="G605">
        <f>IF(COUNTIFS(Registros!$A$2:$A$6000,"MOV",Registros!$B$2:$B$6000,$A605)&gt;0,1,0)</f>
        <v>0</v>
      </c>
      <c r="H605">
        <f>IF($G605=1,SUMIFS(Registros!$F$2:$F$6000,Registros!$A$2:$A$6000,"MOV",Registros!$B$2:$B$6000,$A605),0)</f>
        <v>0</v>
      </c>
      <c r="I605">
        <f>IF(COUNTIFS(Registros!$A$2:$A$6000,"CS",Registros!$B$2:$B$6000,$A605)&gt;0,1,0)</f>
        <v>0</v>
      </c>
      <c r="J605">
        <f>IF($I605=1,SUMIFS(Registros!$I$2:$I$6000,Registros!$A$2:$A$6000,"CS",Registros!$B$2:$B$6000,$A605),0)</f>
        <v>0</v>
      </c>
      <c r="K605">
        <f>IF(COUNTIFS(Winback!$K$2:$K$300,$A605)&gt;0,1,0)</f>
        <v>0</v>
      </c>
      <c r="L605">
        <f>IF(AND($K605=1,LEFT($A605,3)="WB-"),SUMIFS(Winback!$D$2:$D$300,Winback!$K$2:$K$300,$A605),0)</f>
        <v>0</v>
      </c>
      <c r="M605">
        <f>IF(OR($E605=1,$G605=1,SUMIFS(Registros!$J$2:$J$6000,Registros!$B$2:$B$6000,$A605)&gt;0),1,0)</f>
        <v>1</v>
      </c>
      <c r="N605">
        <f>IF($J605&gt;0,1,IF(COUNTIFS(Registros!$A$2:$A$6000,"CS",Registros!$B$2:$B$6000,$A605,Registros!$K$2:$K$6000,"&lt;&gt;")&gt;0,1,0))</f>
        <v>0</v>
      </c>
      <c r="O605" t="str">
        <f t="shared" si="45"/>
        <v>SOLO MÓVIL</v>
      </c>
      <c r="P605" t="str">
        <f t="shared" si="46"/>
        <v>Ofrecer fijo + internet (FLBBTV)</v>
      </c>
      <c r="Q605">
        <f t="shared" si="47"/>
        <v>18.25</v>
      </c>
      <c r="R605" t="str">
        <f>IFERROR(VLOOKUP($A605,Registros!$B$2:$G$6000,6,0),IFERROR(INDEX(Winback!$C$2:$C$300,MATCH($A605,Winback!$K$2:$K$300,0)),""))</f>
        <v>Nailyn Martinez</v>
      </c>
      <c r="S605" t="str">
        <f t="shared" si="48"/>
        <v>NP</v>
      </c>
      <c r="T605">
        <f t="shared" si="49"/>
        <v>1</v>
      </c>
    </row>
    <row r="606" spans="1:20" x14ac:dyDescent="0.35">
      <c r="A606" t="s">
        <v>3013</v>
      </c>
      <c r="B606" t="s">
        <v>3014</v>
      </c>
      <c r="C606" t="s">
        <v>3015</v>
      </c>
      <c r="D606" t="s">
        <v>3016</v>
      </c>
      <c r="E606">
        <f>IF(COUNTIFS(Registros!$A$2:$A$6000,"NP",Registros!$B$2:$B$6000,$A606)&gt;0,1,0)</f>
        <v>1</v>
      </c>
      <c r="F606">
        <f>IF($E606=1,SUMIFS(Registros!$F$2:$F$6000,Registros!$A$2:$A$6000,"NP",Registros!$B$2:$B$6000,$A606),0)</f>
        <v>15</v>
      </c>
      <c r="G606">
        <f>IF(COUNTIFS(Registros!$A$2:$A$6000,"MOV",Registros!$B$2:$B$6000,$A606)&gt;0,1,0)</f>
        <v>0</v>
      </c>
      <c r="H606">
        <f>IF($G606=1,SUMIFS(Registros!$F$2:$F$6000,Registros!$A$2:$A$6000,"MOV",Registros!$B$2:$B$6000,$A606),0)</f>
        <v>0</v>
      </c>
      <c r="I606">
        <f>IF(COUNTIFS(Registros!$A$2:$A$6000,"CS",Registros!$B$2:$B$6000,$A606)&gt;0,1,0)</f>
        <v>0</v>
      </c>
      <c r="J606">
        <f>IF($I606=1,SUMIFS(Registros!$I$2:$I$6000,Registros!$A$2:$A$6000,"CS",Registros!$B$2:$B$6000,$A606),0)</f>
        <v>0</v>
      </c>
      <c r="K606">
        <f>IF(COUNTIFS(Winback!$K$2:$K$300,$A606)&gt;0,1,0)</f>
        <v>0</v>
      </c>
      <c r="L606">
        <f>IF(AND($K606=1,LEFT($A606,3)="WB-"),SUMIFS(Winback!$D$2:$D$300,Winback!$K$2:$K$300,$A606),0)</f>
        <v>0</v>
      </c>
      <c r="M606">
        <f>IF(OR($E606=1,$G606=1,SUMIFS(Registros!$J$2:$J$6000,Registros!$B$2:$B$6000,$A606)&gt;0),1,0)</f>
        <v>1</v>
      </c>
      <c r="N606">
        <f>IF($J606&gt;0,1,IF(COUNTIFS(Registros!$A$2:$A$6000,"CS",Registros!$B$2:$B$6000,$A606,Registros!$K$2:$K$6000,"&lt;&gt;")&gt;0,1,0))</f>
        <v>0</v>
      </c>
      <c r="O606" t="str">
        <f t="shared" si="45"/>
        <v>SOLO MÓVIL</v>
      </c>
      <c r="P606" t="str">
        <f t="shared" si="46"/>
        <v>Ofrecer fijo + internet (FLBBTV)</v>
      </c>
      <c r="Q606">
        <f t="shared" si="47"/>
        <v>15</v>
      </c>
      <c r="R606" t="str">
        <f>IFERROR(VLOOKUP($A606,Registros!$B$2:$G$6000,6,0),IFERROR(INDEX(Winback!$C$2:$C$300,MATCH($A606,Winback!$K$2:$K$300,0)),""))</f>
        <v>Yamali Rodriguez</v>
      </c>
      <c r="S606" t="str">
        <f t="shared" si="48"/>
        <v>NP</v>
      </c>
      <c r="T606">
        <f t="shared" si="49"/>
        <v>1</v>
      </c>
    </row>
    <row r="607" spans="1:20" x14ac:dyDescent="0.35">
      <c r="A607" t="s">
        <v>3018</v>
      </c>
      <c r="B607" t="s">
        <v>3019</v>
      </c>
      <c r="C607" t="s">
        <v>3020</v>
      </c>
      <c r="D607" t="s">
        <v>3021</v>
      </c>
      <c r="E607">
        <f>IF(COUNTIFS(Registros!$A$2:$A$6000,"NP",Registros!$B$2:$B$6000,$A607)&gt;0,1,0)</f>
        <v>1</v>
      </c>
      <c r="F607">
        <f>IF($E607=1,SUMIFS(Registros!$F$2:$F$6000,Registros!$A$2:$A$6000,"NP",Registros!$B$2:$B$6000,$A607),0)</f>
        <v>31</v>
      </c>
      <c r="G607">
        <f>IF(COUNTIFS(Registros!$A$2:$A$6000,"MOV",Registros!$B$2:$B$6000,$A607)&gt;0,1,0)</f>
        <v>0</v>
      </c>
      <c r="H607">
        <f>IF($G607=1,SUMIFS(Registros!$F$2:$F$6000,Registros!$A$2:$A$6000,"MOV",Registros!$B$2:$B$6000,$A607),0)</f>
        <v>0</v>
      </c>
      <c r="I607">
        <f>IF(COUNTIFS(Registros!$A$2:$A$6000,"CS",Registros!$B$2:$B$6000,$A607)&gt;0,1,0)</f>
        <v>0</v>
      </c>
      <c r="J607">
        <f>IF($I607=1,SUMIFS(Registros!$I$2:$I$6000,Registros!$A$2:$A$6000,"CS",Registros!$B$2:$B$6000,$A607),0)</f>
        <v>0</v>
      </c>
      <c r="K607">
        <f>IF(COUNTIFS(Winback!$K$2:$K$300,$A607)&gt;0,1,0)</f>
        <v>0</v>
      </c>
      <c r="L607">
        <f>IF(AND($K607=1,LEFT($A607,3)="WB-"),SUMIFS(Winback!$D$2:$D$300,Winback!$K$2:$K$300,$A607),0)</f>
        <v>0</v>
      </c>
      <c r="M607">
        <f>IF(OR($E607=1,$G607=1,SUMIFS(Registros!$J$2:$J$6000,Registros!$B$2:$B$6000,$A607)&gt;0),1,0)</f>
        <v>1</v>
      </c>
      <c r="N607">
        <f>IF($J607&gt;0,1,IF(COUNTIFS(Registros!$A$2:$A$6000,"CS",Registros!$B$2:$B$6000,$A607,Registros!$K$2:$K$6000,"&lt;&gt;")&gt;0,1,0))</f>
        <v>0</v>
      </c>
      <c r="O607" t="str">
        <f t="shared" si="45"/>
        <v>SOLO MÓVIL</v>
      </c>
      <c r="P607" t="str">
        <f t="shared" si="46"/>
        <v>Ofrecer fijo + internet (FLBBTV)</v>
      </c>
      <c r="Q607">
        <f t="shared" si="47"/>
        <v>31</v>
      </c>
      <c r="R607" t="str">
        <f>IFERROR(VLOOKUP($A607,Registros!$B$2:$G$6000,6,0),IFERROR(INDEX(Winback!$C$2:$C$300,MATCH($A607,Winback!$K$2:$K$300,0)),""))</f>
        <v>Osiris Aguilar</v>
      </c>
      <c r="S607" t="str">
        <f t="shared" si="48"/>
        <v>NP</v>
      </c>
      <c r="T607">
        <f t="shared" si="49"/>
        <v>1</v>
      </c>
    </row>
    <row r="608" spans="1:20" x14ac:dyDescent="0.35">
      <c r="A608" t="s">
        <v>3023</v>
      </c>
      <c r="B608" t="s">
        <v>3024</v>
      </c>
      <c r="C608" t="s">
        <v>3025</v>
      </c>
      <c r="D608" t="s">
        <v>3026</v>
      </c>
      <c r="E608">
        <f>IF(COUNTIFS(Registros!$A$2:$A$6000,"NP",Registros!$B$2:$B$6000,$A608)&gt;0,1,0)</f>
        <v>1</v>
      </c>
      <c r="F608">
        <f>IF($E608=1,SUMIFS(Registros!$F$2:$F$6000,Registros!$A$2:$A$6000,"NP",Registros!$B$2:$B$6000,$A608),0)</f>
        <v>257.45</v>
      </c>
      <c r="G608">
        <f>IF(COUNTIFS(Registros!$A$2:$A$6000,"MOV",Registros!$B$2:$B$6000,$A608)&gt;0,1,0)</f>
        <v>0</v>
      </c>
      <c r="H608">
        <f>IF($G608=1,SUMIFS(Registros!$F$2:$F$6000,Registros!$A$2:$A$6000,"MOV",Registros!$B$2:$B$6000,$A608),0)</f>
        <v>0</v>
      </c>
      <c r="I608">
        <f>IF(COUNTIFS(Registros!$A$2:$A$6000,"CS",Registros!$B$2:$B$6000,$A608)&gt;0,1,0)</f>
        <v>0</v>
      </c>
      <c r="J608">
        <f>IF($I608=1,SUMIFS(Registros!$I$2:$I$6000,Registros!$A$2:$A$6000,"CS",Registros!$B$2:$B$6000,$A608),0)</f>
        <v>0</v>
      </c>
      <c r="K608">
        <f>IF(COUNTIFS(Winback!$K$2:$K$300,$A608)&gt;0,1,0)</f>
        <v>0</v>
      </c>
      <c r="L608">
        <f>IF(AND($K608=1,LEFT($A608,3)="WB-"),SUMIFS(Winback!$D$2:$D$300,Winback!$K$2:$K$300,$A608),0)</f>
        <v>0</v>
      </c>
      <c r="M608">
        <f>IF(OR($E608=1,$G608=1,SUMIFS(Registros!$J$2:$J$6000,Registros!$B$2:$B$6000,$A608)&gt;0),1,0)</f>
        <v>1</v>
      </c>
      <c r="N608">
        <f>IF($J608&gt;0,1,IF(COUNTIFS(Registros!$A$2:$A$6000,"CS",Registros!$B$2:$B$6000,$A608,Registros!$K$2:$K$6000,"&lt;&gt;")&gt;0,1,0))</f>
        <v>0</v>
      </c>
      <c r="O608" t="str">
        <f t="shared" si="45"/>
        <v>SOLO MÓVIL</v>
      </c>
      <c r="P608" t="str">
        <f t="shared" si="46"/>
        <v>Ofrecer fijo + internet (FLBBTV)</v>
      </c>
      <c r="Q608">
        <f t="shared" si="47"/>
        <v>257.45</v>
      </c>
      <c r="R608" t="str">
        <f>IFERROR(VLOOKUP($A608,Registros!$B$2:$G$6000,6,0),IFERROR(INDEX(Winback!$C$2:$C$300,MATCH($A608,Winback!$K$2:$K$300,0)),""))</f>
        <v>Karla Mc Intryre</v>
      </c>
      <c r="S608" t="str">
        <f t="shared" si="48"/>
        <v>NP</v>
      </c>
      <c r="T608">
        <f t="shared" si="49"/>
        <v>1</v>
      </c>
    </row>
    <row r="609" spans="1:20" x14ac:dyDescent="0.35">
      <c r="A609" t="s">
        <v>3028</v>
      </c>
      <c r="B609" t="s">
        <v>3029</v>
      </c>
      <c r="C609" t="s">
        <v>3030</v>
      </c>
      <c r="D609" t="s">
        <v>3031</v>
      </c>
      <c r="E609">
        <f>IF(COUNTIFS(Registros!$A$2:$A$6000,"NP",Registros!$B$2:$B$6000,$A609)&gt;0,1,0)</f>
        <v>1</v>
      </c>
      <c r="F609">
        <f>IF($E609=1,SUMIFS(Registros!$F$2:$F$6000,Registros!$A$2:$A$6000,"NP",Registros!$B$2:$B$6000,$A609),0)</f>
        <v>42</v>
      </c>
      <c r="G609">
        <f>IF(COUNTIFS(Registros!$A$2:$A$6000,"MOV",Registros!$B$2:$B$6000,$A609)&gt;0,1,0)</f>
        <v>0</v>
      </c>
      <c r="H609">
        <f>IF($G609=1,SUMIFS(Registros!$F$2:$F$6000,Registros!$A$2:$A$6000,"MOV",Registros!$B$2:$B$6000,$A609),0)</f>
        <v>0</v>
      </c>
      <c r="I609">
        <f>IF(COUNTIFS(Registros!$A$2:$A$6000,"CS",Registros!$B$2:$B$6000,$A609)&gt;0,1,0)</f>
        <v>0</v>
      </c>
      <c r="J609">
        <f>IF($I609=1,SUMIFS(Registros!$I$2:$I$6000,Registros!$A$2:$A$6000,"CS",Registros!$B$2:$B$6000,$A609),0)</f>
        <v>0</v>
      </c>
      <c r="K609">
        <f>IF(COUNTIFS(Winback!$K$2:$K$300,$A609)&gt;0,1,0)</f>
        <v>0</v>
      </c>
      <c r="L609">
        <f>IF(AND($K609=1,LEFT($A609,3)="WB-"),SUMIFS(Winback!$D$2:$D$300,Winback!$K$2:$K$300,$A609),0)</f>
        <v>0</v>
      </c>
      <c r="M609">
        <f>IF(OR($E609=1,$G609=1,SUMIFS(Registros!$J$2:$J$6000,Registros!$B$2:$B$6000,$A609)&gt;0),1,0)</f>
        <v>1</v>
      </c>
      <c r="N609">
        <f>IF($J609&gt;0,1,IF(COUNTIFS(Registros!$A$2:$A$6000,"CS",Registros!$B$2:$B$6000,$A609,Registros!$K$2:$K$6000,"&lt;&gt;")&gt;0,1,0))</f>
        <v>0</v>
      </c>
      <c r="O609" t="str">
        <f t="shared" si="45"/>
        <v>SOLO MÓVIL</v>
      </c>
      <c r="P609" t="str">
        <f t="shared" si="46"/>
        <v>Ofrecer fijo + internet (FLBBTV)</v>
      </c>
      <c r="Q609">
        <f t="shared" si="47"/>
        <v>42</v>
      </c>
      <c r="R609" t="str">
        <f>IFERROR(VLOOKUP($A609,Registros!$B$2:$G$6000,6,0),IFERROR(INDEX(Winback!$C$2:$C$300,MATCH($A609,Winback!$K$2:$K$300,0)),""))</f>
        <v>Michelle Zambrano</v>
      </c>
      <c r="S609" t="str">
        <f t="shared" si="48"/>
        <v>NP</v>
      </c>
      <c r="T609">
        <f t="shared" si="49"/>
        <v>1</v>
      </c>
    </row>
    <row r="610" spans="1:20" x14ac:dyDescent="0.35">
      <c r="A610" t="s">
        <v>3033</v>
      </c>
      <c r="B610" t="s">
        <v>3034</v>
      </c>
      <c r="C610" t="s">
        <v>3035</v>
      </c>
      <c r="D610" t="s">
        <v>3036</v>
      </c>
      <c r="E610">
        <f>IF(COUNTIFS(Registros!$A$2:$A$6000,"NP",Registros!$B$2:$B$6000,$A610)&gt;0,1,0)</f>
        <v>1</v>
      </c>
      <c r="F610">
        <f>IF($E610=1,SUMIFS(Registros!$F$2:$F$6000,Registros!$A$2:$A$6000,"NP",Registros!$B$2:$B$6000,$A610),0)</f>
        <v>25</v>
      </c>
      <c r="G610">
        <f>IF(COUNTIFS(Registros!$A$2:$A$6000,"MOV",Registros!$B$2:$B$6000,$A610)&gt;0,1,0)</f>
        <v>0</v>
      </c>
      <c r="H610">
        <f>IF($G610=1,SUMIFS(Registros!$F$2:$F$6000,Registros!$A$2:$A$6000,"MOV",Registros!$B$2:$B$6000,$A610),0)</f>
        <v>0</v>
      </c>
      <c r="I610">
        <f>IF(COUNTIFS(Registros!$A$2:$A$6000,"CS",Registros!$B$2:$B$6000,$A610)&gt;0,1,0)</f>
        <v>0</v>
      </c>
      <c r="J610">
        <f>IF($I610=1,SUMIFS(Registros!$I$2:$I$6000,Registros!$A$2:$A$6000,"CS",Registros!$B$2:$B$6000,$A610),0)</f>
        <v>0</v>
      </c>
      <c r="K610">
        <f>IF(COUNTIFS(Winback!$K$2:$K$300,$A610)&gt;0,1,0)</f>
        <v>0</v>
      </c>
      <c r="L610">
        <f>IF(AND($K610=1,LEFT($A610,3)="WB-"),SUMIFS(Winback!$D$2:$D$300,Winback!$K$2:$K$300,$A610),0)</f>
        <v>0</v>
      </c>
      <c r="M610">
        <f>IF(OR($E610=1,$G610=1,SUMIFS(Registros!$J$2:$J$6000,Registros!$B$2:$B$6000,$A610)&gt;0),1,0)</f>
        <v>1</v>
      </c>
      <c r="N610">
        <f>IF($J610&gt;0,1,IF(COUNTIFS(Registros!$A$2:$A$6000,"CS",Registros!$B$2:$B$6000,$A610,Registros!$K$2:$K$6000,"&lt;&gt;")&gt;0,1,0))</f>
        <v>0</v>
      </c>
      <c r="O610" t="str">
        <f t="shared" si="45"/>
        <v>SOLO MÓVIL</v>
      </c>
      <c r="P610" t="str">
        <f t="shared" si="46"/>
        <v>Ofrecer fijo + internet (FLBBTV)</v>
      </c>
      <c r="Q610">
        <f t="shared" si="47"/>
        <v>25</v>
      </c>
      <c r="R610" t="str">
        <f>IFERROR(VLOOKUP($A610,Registros!$B$2:$G$6000,6,0),IFERROR(INDEX(Winback!$C$2:$C$300,MATCH($A610,Winback!$K$2:$K$300,0)),""))</f>
        <v>Ines Lizbeth Trujillo</v>
      </c>
      <c r="S610" t="str">
        <f t="shared" si="48"/>
        <v>NP</v>
      </c>
      <c r="T610">
        <f t="shared" si="49"/>
        <v>1</v>
      </c>
    </row>
    <row r="611" spans="1:20" x14ac:dyDescent="0.35">
      <c r="A611" t="s">
        <v>3038</v>
      </c>
      <c r="B611" t="s">
        <v>3039</v>
      </c>
      <c r="C611" t="s">
        <v>3040</v>
      </c>
      <c r="D611" t="s">
        <v>3041</v>
      </c>
      <c r="E611">
        <f>IF(COUNTIFS(Registros!$A$2:$A$6000,"NP",Registros!$B$2:$B$6000,$A611)&gt;0,1,0)</f>
        <v>1</v>
      </c>
      <c r="F611">
        <f>IF($E611=1,SUMIFS(Registros!$F$2:$F$6000,Registros!$A$2:$A$6000,"NP",Registros!$B$2:$B$6000,$A611),0)</f>
        <v>462.25</v>
      </c>
      <c r="G611">
        <f>IF(COUNTIFS(Registros!$A$2:$A$6000,"MOV",Registros!$B$2:$B$6000,$A611)&gt;0,1,0)</f>
        <v>0</v>
      </c>
      <c r="H611">
        <f>IF($G611=1,SUMIFS(Registros!$F$2:$F$6000,Registros!$A$2:$A$6000,"MOV",Registros!$B$2:$B$6000,$A611),0)</f>
        <v>0</v>
      </c>
      <c r="I611">
        <f>IF(COUNTIFS(Registros!$A$2:$A$6000,"CS",Registros!$B$2:$B$6000,$A611)&gt;0,1,0)</f>
        <v>0</v>
      </c>
      <c r="J611">
        <f>IF($I611=1,SUMIFS(Registros!$I$2:$I$6000,Registros!$A$2:$A$6000,"CS",Registros!$B$2:$B$6000,$A611),0)</f>
        <v>0</v>
      </c>
      <c r="K611">
        <f>IF(COUNTIFS(Winback!$K$2:$K$300,$A611)&gt;0,1,0)</f>
        <v>0</v>
      </c>
      <c r="L611">
        <f>IF(AND($K611=1,LEFT($A611,3)="WB-"),SUMIFS(Winback!$D$2:$D$300,Winback!$K$2:$K$300,$A611),0)</f>
        <v>0</v>
      </c>
      <c r="M611">
        <f>IF(OR($E611=1,$G611=1,SUMIFS(Registros!$J$2:$J$6000,Registros!$B$2:$B$6000,$A611)&gt;0),1,0)</f>
        <v>1</v>
      </c>
      <c r="N611">
        <f>IF($J611&gt;0,1,IF(COUNTIFS(Registros!$A$2:$A$6000,"CS",Registros!$B$2:$B$6000,$A611,Registros!$K$2:$K$6000,"&lt;&gt;")&gt;0,1,0))</f>
        <v>0</v>
      </c>
      <c r="O611" t="str">
        <f t="shared" si="45"/>
        <v>SOLO MÓVIL</v>
      </c>
      <c r="P611" t="str">
        <f t="shared" si="46"/>
        <v>Ofrecer fijo + internet (FLBBTV)</v>
      </c>
      <c r="Q611">
        <f t="shared" si="47"/>
        <v>462.25</v>
      </c>
      <c r="R611" t="str">
        <f>IFERROR(VLOOKUP($A611,Registros!$B$2:$G$6000,6,0),IFERROR(INDEX(Winback!$C$2:$C$300,MATCH($A611,Winback!$K$2:$K$300,0)),""))</f>
        <v>Alejandra Mabel Hawkins</v>
      </c>
      <c r="S611" t="str">
        <f t="shared" si="48"/>
        <v>NP</v>
      </c>
      <c r="T611">
        <f t="shared" si="49"/>
        <v>1</v>
      </c>
    </row>
    <row r="612" spans="1:20" x14ac:dyDescent="0.35">
      <c r="A612" t="s">
        <v>3043</v>
      </c>
      <c r="B612" t="s">
        <v>3044</v>
      </c>
      <c r="C612" t="s">
        <v>3045</v>
      </c>
      <c r="D612" t="s">
        <v>3046</v>
      </c>
      <c r="E612">
        <f>IF(COUNTIFS(Registros!$A$2:$A$6000,"NP",Registros!$B$2:$B$6000,$A612)&gt;0,1,0)</f>
        <v>1</v>
      </c>
      <c r="F612">
        <f>IF($E612=1,SUMIFS(Registros!$F$2:$F$6000,Registros!$A$2:$A$6000,"NP",Registros!$B$2:$B$6000,$A612),0)</f>
        <v>15.49</v>
      </c>
      <c r="G612">
        <f>IF(COUNTIFS(Registros!$A$2:$A$6000,"MOV",Registros!$B$2:$B$6000,$A612)&gt;0,1,0)</f>
        <v>0</v>
      </c>
      <c r="H612">
        <f>IF($G612=1,SUMIFS(Registros!$F$2:$F$6000,Registros!$A$2:$A$6000,"MOV",Registros!$B$2:$B$6000,$A612),0)</f>
        <v>0</v>
      </c>
      <c r="I612">
        <f>IF(COUNTIFS(Registros!$A$2:$A$6000,"CS",Registros!$B$2:$B$6000,$A612)&gt;0,1,0)</f>
        <v>0</v>
      </c>
      <c r="J612">
        <f>IF($I612=1,SUMIFS(Registros!$I$2:$I$6000,Registros!$A$2:$A$6000,"CS",Registros!$B$2:$B$6000,$A612),0)</f>
        <v>0</v>
      </c>
      <c r="K612">
        <f>IF(COUNTIFS(Winback!$K$2:$K$300,$A612)&gt;0,1,0)</f>
        <v>0</v>
      </c>
      <c r="L612">
        <f>IF(AND($K612=1,LEFT($A612,3)="WB-"),SUMIFS(Winback!$D$2:$D$300,Winback!$K$2:$K$300,$A612),0)</f>
        <v>0</v>
      </c>
      <c r="M612">
        <f>IF(OR($E612=1,$G612=1,SUMIFS(Registros!$J$2:$J$6000,Registros!$B$2:$B$6000,$A612)&gt;0),1,0)</f>
        <v>1</v>
      </c>
      <c r="N612">
        <f>IF($J612&gt;0,1,IF(COUNTIFS(Registros!$A$2:$A$6000,"CS",Registros!$B$2:$B$6000,$A612,Registros!$K$2:$K$6000,"&lt;&gt;")&gt;0,1,0))</f>
        <v>0</v>
      </c>
      <c r="O612" t="str">
        <f t="shared" si="45"/>
        <v>SOLO MÓVIL</v>
      </c>
      <c r="P612" t="str">
        <f t="shared" si="46"/>
        <v>Ofrecer fijo + internet (FLBBTV)</v>
      </c>
      <c r="Q612">
        <f t="shared" si="47"/>
        <v>15.49</v>
      </c>
      <c r="R612" t="str">
        <f>IFERROR(VLOOKUP($A612,Registros!$B$2:$G$6000,6,0),IFERROR(INDEX(Winback!$C$2:$C$300,MATCH($A612,Winback!$K$2:$K$300,0)),""))</f>
        <v>Maria Fernanda</v>
      </c>
      <c r="S612" t="str">
        <f t="shared" si="48"/>
        <v>NP</v>
      </c>
      <c r="T612">
        <f t="shared" si="49"/>
        <v>1</v>
      </c>
    </row>
    <row r="613" spans="1:20" x14ac:dyDescent="0.35">
      <c r="A613" t="s">
        <v>3048</v>
      </c>
      <c r="B613" t="s">
        <v>3049</v>
      </c>
      <c r="C613" t="s">
        <v>3050</v>
      </c>
      <c r="D613" t="s">
        <v>3051</v>
      </c>
      <c r="E613">
        <f>IF(COUNTIFS(Registros!$A$2:$A$6000,"NP",Registros!$B$2:$B$6000,$A613)&gt;0,1,0)</f>
        <v>1</v>
      </c>
      <c r="F613">
        <f>IF($E613=1,SUMIFS(Registros!$F$2:$F$6000,Registros!$A$2:$A$6000,"NP",Registros!$B$2:$B$6000,$A613),0)</f>
        <v>15</v>
      </c>
      <c r="G613">
        <f>IF(COUNTIFS(Registros!$A$2:$A$6000,"MOV",Registros!$B$2:$B$6000,$A613)&gt;0,1,0)</f>
        <v>0</v>
      </c>
      <c r="H613">
        <f>IF($G613=1,SUMIFS(Registros!$F$2:$F$6000,Registros!$A$2:$A$6000,"MOV",Registros!$B$2:$B$6000,$A613),0)</f>
        <v>0</v>
      </c>
      <c r="I613">
        <f>IF(COUNTIFS(Registros!$A$2:$A$6000,"CS",Registros!$B$2:$B$6000,$A613)&gt;0,1,0)</f>
        <v>0</v>
      </c>
      <c r="J613">
        <f>IF($I613=1,SUMIFS(Registros!$I$2:$I$6000,Registros!$A$2:$A$6000,"CS",Registros!$B$2:$B$6000,$A613),0)</f>
        <v>0</v>
      </c>
      <c r="K613">
        <f>IF(COUNTIFS(Winback!$K$2:$K$300,$A613)&gt;0,1,0)</f>
        <v>0</v>
      </c>
      <c r="L613">
        <f>IF(AND($K613=1,LEFT($A613,3)="WB-"),SUMIFS(Winback!$D$2:$D$300,Winback!$K$2:$K$300,$A613),0)</f>
        <v>0</v>
      </c>
      <c r="M613">
        <f>IF(OR($E613=1,$G613=1,SUMIFS(Registros!$J$2:$J$6000,Registros!$B$2:$B$6000,$A613)&gt;0),1,0)</f>
        <v>1</v>
      </c>
      <c r="N613">
        <f>IF($J613&gt;0,1,IF(COUNTIFS(Registros!$A$2:$A$6000,"CS",Registros!$B$2:$B$6000,$A613,Registros!$K$2:$K$6000,"&lt;&gt;")&gt;0,1,0))</f>
        <v>0</v>
      </c>
      <c r="O613" t="str">
        <f t="shared" si="45"/>
        <v>SOLO MÓVIL</v>
      </c>
      <c r="P613" t="str">
        <f t="shared" si="46"/>
        <v>Ofrecer fijo + internet (FLBBTV)</v>
      </c>
      <c r="Q613">
        <f t="shared" si="47"/>
        <v>15</v>
      </c>
      <c r="R613" t="str">
        <f>IFERROR(VLOOKUP($A613,Registros!$B$2:$G$6000,6,0),IFERROR(INDEX(Winback!$C$2:$C$300,MATCH($A613,Winback!$K$2:$K$300,0)),""))</f>
        <v>Yarelis Tulloch</v>
      </c>
      <c r="S613" t="str">
        <f t="shared" si="48"/>
        <v>NP</v>
      </c>
      <c r="T613">
        <f t="shared" si="49"/>
        <v>1</v>
      </c>
    </row>
    <row r="614" spans="1:20" x14ac:dyDescent="0.35">
      <c r="A614" t="s">
        <v>3053</v>
      </c>
      <c r="B614" t="s">
        <v>3054</v>
      </c>
      <c r="C614" t="s">
        <v>3055</v>
      </c>
      <c r="D614" t="s">
        <v>3056</v>
      </c>
      <c r="E614">
        <f>IF(COUNTIFS(Registros!$A$2:$A$6000,"NP",Registros!$B$2:$B$6000,$A614)&gt;0,1,0)</f>
        <v>1</v>
      </c>
      <c r="F614">
        <f>IF($E614=1,SUMIFS(Registros!$F$2:$F$6000,Registros!$A$2:$A$6000,"NP",Registros!$B$2:$B$6000,$A614),0)</f>
        <v>15</v>
      </c>
      <c r="G614">
        <f>IF(COUNTIFS(Registros!$A$2:$A$6000,"MOV",Registros!$B$2:$B$6000,$A614)&gt;0,1,0)</f>
        <v>0</v>
      </c>
      <c r="H614">
        <f>IF($G614=1,SUMIFS(Registros!$F$2:$F$6000,Registros!$A$2:$A$6000,"MOV",Registros!$B$2:$B$6000,$A614),0)</f>
        <v>0</v>
      </c>
      <c r="I614">
        <f>IF(COUNTIFS(Registros!$A$2:$A$6000,"CS",Registros!$B$2:$B$6000,$A614)&gt;0,1,0)</f>
        <v>0</v>
      </c>
      <c r="J614">
        <f>IF($I614=1,SUMIFS(Registros!$I$2:$I$6000,Registros!$A$2:$A$6000,"CS",Registros!$B$2:$B$6000,$A614),0)</f>
        <v>0</v>
      </c>
      <c r="K614">
        <f>IF(COUNTIFS(Winback!$K$2:$K$300,$A614)&gt;0,1,0)</f>
        <v>0</v>
      </c>
      <c r="L614">
        <f>IF(AND($K614=1,LEFT($A614,3)="WB-"),SUMIFS(Winback!$D$2:$D$300,Winback!$K$2:$K$300,$A614),0)</f>
        <v>0</v>
      </c>
      <c r="M614">
        <f>IF(OR($E614=1,$G614=1,SUMIFS(Registros!$J$2:$J$6000,Registros!$B$2:$B$6000,$A614)&gt;0),1,0)</f>
        <v>1</v>
      </c>
      <c r="N614">
        <f>IF($J614&gt;0,1,IF(COUNTIFS(Registros!$A$2:$A$6000,"CS",Registros!$B$2:$B$6000,$A614,Registros!$K$2:$K$6000,"&lt;&gt;")&gt;0,1,0))</f>
        <v>0</v>
      </c>
      <c r="O614" t="str">
        <f t="shared" si="45"/>
        <v>SOLO MÓVIL</v>
      </c>
      <c r="P614" t="str">
        <f t="shared" si="46"/>
        <v>Ofrecer fijo + internet (FLBBTV)</v>
      </c>
      <c r="Q614">
        <f t="shared" si="47"/>
        <v>15</v>
      </c>
      <c r="R614" t="str">
        <f>IFERROR(VLOOKUP($A614,Registros!$B$2:$G$6000,6,0),IFERROR(INDEX(Winback!$C$2:$C$300,MATCH($A614,Winback!$K$2:$K$300,0)),""))</f>
        <v>Abril Aparicio</v>
      </c>
      <c r="S614" t="str">
        <f t="shared" si="48"/>
        <v>NP</v>
      </c>
      <c r="T614">
        <f t="shared" si="49"/>
        <v>1</v>
      </c>
    </row>
    <row r="615" spans="1:20" x14ac:dyDescent="0.35">
      <c r="A615" t="s">
        <v>3058</v>
      </c>
      <c r="B615" t="s">
        <v>3059</v>
      </c>
      <c r="C615" t="s">
        <v>3060</v>
      </c>
      <c r="D615" t="s">
        <v>3061</v>
      </c>
      <c r="E615">
        <f>IF(COUNTIFS(Registros!$A$2:$A$6000,"NP",Registros!$B$2:$B$6000,$A615)&gt;0,1,0)</f>
        <v>1</v>
      </c>
      <c r="F615">
        <f>IF($E615=1,SUMIFS(Registros!$F$2:$F$6000,Registros!$A$2:$A$6000,"NP",Registros!$B$2:$B$6000,$A615),0)</f>
        <v>16.25</v>
      </c>
      <c r="G615">
        <f>IF(COUNTIFS(Registros!$A$2:$A$6000,"MOV",Registros!$B$2:$B$6000,$A615)&gt;0,1,0)</f>
        <v>0</v>
      </c>
      <c r="H615">
        <f>IF($G615=1,SUMIFS(Registros!$F$2:$F$6000,Registros!$A$2:$A$6000,"MOV",Registros!$B$2:$B$6000,$A615),0)</f>
        <v>0</v>
      </c>
      <c r="I615">
        <f>IF(COUNTIFS(Registros!$A$2:$A$6000,"CS",Registros!$B$2:$B$6000,$A615)&gt;0,1,0)</f>
        <v>0</v>
      </c>
      <c r="J615">
        <f>IF($I615=1,SUMIFS(Registros!$I$2:$I$6000,Registros!$A$2:$A$6000,"CS",Registros!$B$2:$B$6000,$A615),0)</f>
        <v>0</v>
      </c>
      <c r="K615">
        <f>IF(COUNTIFS(Winback!$K$2:$K$300,$A615)&gt;0,1,0)</f>
        <v>0</v>
      </c>
      <c r="L615">
        <f>IF(AND($K615=1,LEFT($A615,3)="WB-"),SUMIFS(Winback!$D$2:$D$300,Winback!$K$2:$K$300,$A615),0)</f>
        <v>0</v>
      </c>
      <c r="M615">
        <f>IF(OR($E615=1,$G615=1,SUMIFS(Registros!$J$2:$J$6000,Registros!$B$2:$B$6000,$A615)&gt;0),1,0)</f>
        <v>1</v>
      </c>
      <c r="N615">
        <f>IF($J615&gt;0,1,IF(COUNTIFS(Registros!$A$2:$A$6000,"CS",Registros!$B$2:$B$6000,$A615,Registros!$K$2:$K$6000,"&lt;&gt;")&gt;0,1,0))</f>
        <v>0</v>
      </c>
      <c r="O615" t="str">
        <f t="shared" si="45"/>
        <v>SOLO MÓVIL</v>
      </c>
      <c r="P615" t="str">
        <f t="shared" si="46"/>
        <v>Ofrecer fijo + internet (FLBBTV)</v>
      </c>
      <c r="Q615">
        <f t="shared" si="47"/>
        <v>16.25</v>
      </c>
      <c r="R615" t="str">
        <f>IFERROR(VLOOKUP($A615,Registros!$B$2:$G$6000,6,0),IFERROR(INDEX(Winback!$C$2:$C$300,MATCH($A615,Winback!$K$2:$K$300,0)),""))</f>
        <v>Yariela Galarce</v>
      </c>
      <c r="S615" t="str">
        <f t="shared" si="48"/>
        <v>NP</v>
      </c>
      <c r="T615">
        <f t="shared" si="49"/>
        <v>1</v>
      </c>
    </row>
    <row r="616" spans="1:20" x14ac:dyDescent="0.35">
      <c r="A616" t="s">
        <v>3063</v>
      </c>
      <c r="B616" t="s">
        <v>3064</v>
      </c>
      <c r="C616" t="s">
        <v>3065</v>
      </c>
      <c r="D616" t="s">
        <v>3066</v>
      </c>
      <c r="E616">
        <f>IF(COUNTIFS(Registros!$A$2:$A$6000,"NP",Registros!$B$2:$B$6000,$A616)&gt;0,1,0)</f>
        <v>1</v>
      </c>
      <c r="F616">
        <f>IF($E616=1,SUMIFS(Registros!$F$2:$F$6000,Registros!$A$2:$A$6000,"NP",Registros!$B$2:$B$6000,$A616),0)</f>
        <v>20.75</v>
      </c>
      <c r="G616">
        <f>IF(COUNTIFS(Registros!$A$2:$A$6000,"MOV",Registros!$B$2:$B$6000,$A616)&gt;0,1,0)</f>
        <v>0</v>
      </c>
      <c r="H616">
        <f>IF($G616=1,SUMIFS(Registros!$F$2:$F$6000,Registros!$A$2:$A$6000,"MOV",Registros!$B$2:$B$6000,$A616),0)</f>
        <v>0</v>
      </c>
      <c r="I616">
        <f>IF(COUNTIFS(Registros!$A$2:$A$6000,"CS",Registros!$B$2:$B$6000,$A616)&gt;0,1,0)</f>
        <v>0</v>
      </c>
      <c r="J616">
        <f>IF($I616=1,SUMIFS(Registros!$I$2:$I$6000,Registros!$A$2:$A$6000,"CS",Registros!$B$2:$B$6000,$A616),0)</f>
        <v>0</v>
      </c>
      <c r="K616">
        <f>IF(COUNTIFS(Winback!$K$2:$K$300,$A616)&gt;0,1,0)</f>
        <v>0</v>
      </c>
      <c r="L616">
        <f>IF(AND($K616=1,LEFT($A616,3)="WB-"),SUMIFS(Winback!$D$2:$D$300,Winback!$K$2:$K$300,$A616),0)</f>
        <v>0</v>
      </c>
      <c r="M616">
        <f>IF(OR($E616=1,$G616=1,SUMIFS(Registros!$J$2:$J$6000,Registros!$B$2:$B$6000,$A616)&gt;0),1,0)</f>
        <v>1</v>
      </c>
      <c r="N616">
        <f>IF($J616&gt;0,1,IF(COUNTIFS(Registros!$A$2:$A$6000,"CS",Registros!$B$2:$B$6000,$A616,Registros!$K$2:$K$6000,"&lt;&gt;")&gt;0,1,0))</f>
        <v>0</v>
      </c>
      <c r="O616" t="str">
        <f t="shared" si="45"/>
        <v>SOLO MÓVIL</v>
      </c>
      <c r="P616" t="str">
        <f t="shared" si="46"/>
        <v>Ofrecer fijo + internet (FLBBTV)</v>
      </c>
      <c r="Q616">
        <f t="shared" si="47"/>
        <v>20.75</v>
      </c>
      <c r="R616" t="str">
        <f>IFERROR(VLOOKUP($A616,Registros!$B$2:$G$6000,6,0),IFERROR(INDEX(Winback!$C$2:$C$300,MATCH($A616,Winback!$K$2:$K$300,0)),""))</f>
        <v>Nailyn Martinez</v>
      </c>
      <c r="S616" t="str">
        <f t="shared" si="48"/>
        <v>NP</v>
      </c>
      <c r="T616">
        <f t="shared" si="49"/>
        <v>1</v>
      </c>
    </row>
    <row r="617" spans="1:20" x14ac:dyDescent="0.35">
      <c r="A617" t="s">
        <v>3068</v>
      </c>
      <c r="B617" t="s">
        <v>3069</v>
      </c>
      <c r="C617" t="s">
        <v>3070</v>
      </c>
      <c r="D617" t="s">
        <v>3071</v>
      </c>
      <c r="E617">
        <f>IF(COUNTIFS(Registros!$A$2:$A$6000,"NP",Registros!$B$2:$B$6000,$A617)&gt;0,1,0)</f>
        <v>1</v>
      </c>
      <c r="F617">
        <f>IF($E617=1,SUMIFS(Registros!$F$2:$F$6000,Registros!$A$2:$A$6000,"NP",Registros!$B$2:$B$6000,$A617),0)</f>
        <v>20.75</v>
      </c>
      <c r="G617">
        <f>IF(COUNTIFS(Registros!$A$2:$A$6000,"MOV",Registros!$B$2:$B$6000,$A617)&gt;0,1,0)</f>
        <v>0</v>
      </c>
      <c r="H617">
        <f>IF($G617=1,SUMIFS(Registros!$F$2:$F$6000,Registros!$A$2:$A$6000,"MOV",Registros!$B$2:$B$6000,$A617),0)</f>
        <v>0</v>
      </c>
      <c r="I617">
        <f>IF(COUNTIFS(Registros!$A$2:$A$6000,"CS",Registros!$B$2:$B$6000,$A617)&gt;0,1,0)</f>
        <v>0</v>
      </c>
      <c r="J617">
        <f>IF($I617=1,SUMIFS(Registros!$I$2:$I$6000,Registros!$A$2:$A$6000,"CS",Registros!$B$2:$B$6000,$A617),0)</f>
        <v>0</v>
      </c>
      <c r="K617">
        <f>IF(COUNTIFS(Winback!$K$2:$K$300,$A617)&gt;0,1,0)</f>
        <v>0</v>
      </c>
      <c r="L617">
        <f>IF(AND($K617=1,LEFT($A617,3)="WB-"),SUMIFS(Winback!$D$2:$D$300,Winback!$K$2:$K$300,$A617),0)</f>
        <v>0</v>
      </c>
      <c r="M617">
        <f>IF(OR($E617=1,$G617=1,SUMIFS(Registros!$J$2:$J$6000,Registros!$B$2:$B$6000,$A617)&gt;0),1,0)</f>
        <v>1</v>
      </c>
      <c r="N617">
        <f>IF($J617&gt;0,1,IF(COUNTIFS(Registros!$A$2:$A$6000,"CS",Registros!$B$2:$B$6000,$A617,Registros!$K$2:$K$6000,"&lt;&gt;")&gt;0,1,0))</f>
        <v>0</v>
      </c>
      <c r="O617" t="str">
        <f t="shared" si="45"/>
        <v>SOLO MÓVIL</v>
      </c>
      <c r="P617" t="str">
        <f t="shared" si="46"/>
        <v>Ofrecer fijo + internet (FLBBTV)</v>
      </c>
      <c r="Q617">
        <f t="shared" si="47"/>
        <v>20.75</v>
      </c>
      <c r="R617" t="str">
        <f>IFERROR(VLOOKUP($A617,Registros!$B$2:$G$6000,6,0),IFERROR(INDEX(Winback!$C$2:$C$300,MATCH($A617,Winback!$K$2:$K$300,0)),""))</f>
        <v>Yamali Rodriguez</v>
      </c>
      <c r="S617" t="str">
        <f t="shared" si="48"/>
        <v>NP</v>
      </c>
      <c r="T617">
        <f t="shared" si="49"/>
        <v>1</v>
      </c>
    </row>
    <row r="618" spans="1:20" x14ac:dyDescent="0.35">
      <c r="A618" t="s">
        <v>3073</v>
      </c>
      <c r="B618" t="s">
        <v>3074</v>
      </c>
      <c r="C618" t="s">
        <v>3075</v>
      </c>
      <c r="D618" t="s">
        <v>3076</v>
      </c>
      <c r="E618">
        <f>IF(COUNTIFS(Registros!$A$2:$A$6000,"NP",Registros!$B$2:$B$6000,$A618)&gt;0,1,0)</f>
        <v>1</v>
      </c>
      <c r="F618">
        <f>IF($E618=1,SUMIFS(Registros!$F$2:$F$6000,Registros!$A$2:$A$6000,"NP",Registros!$B$2:$B$6000,$A618),0)</f>
        <v>15</v>
      </c>
      <c r="G618">
        <f>IF(COUNTIFS(Registros!$A$2:$A$6000,"MOV",Registros!$B$2:$B$6000,$A618)&gt;0,1,0)</f>
        <v>0</v>
      </c>
      <c r="H618">
        <f>IF($G618=1,SUMIFS(Registros!$F$2:$F$6000,Registros!$A$2:$A$6000,"MOV",Registros!$B$2:$B$6000,$A618),0)</f>
        <v>0</v>
      </c>
      <c r="I618">
        <f>IF(COUNTIFS(Registros!$A$2:$A$6000,"CS",Registros!$B$2:$B$6000,$A618)&gt;0,1,0)</f>
        <v>0</v>
      </c>
      <c r="J618">
        <f>IF($I618=1,SUMIFS(Registros!$I$2:$I$6000,Registros!$A$2:$A$6000,"CS",Registros!$B$2:$B$6000,$A618),0)</f>
        <v>0</v>
      </c>
      <c r="K618">
        <f>IF(COUNTIFS(Winback!$K$2:$K$300,$A618)&gt;0,1,0)</f>
        <v>0</v>
      </c>
      <c r="L618">
        <f>IF(AND($K618=1,LEFT($A618,3)="WB-"),SUMIFS(Winback!$D$2:$D$300,Winback!$K$2:$K$300,$A618),0)</f>
        <v>0</v>
      </c>
      <c r="M618">
        <f>IF(OR($E618=1,$G618=1,SUMIFS(Registros!$J$2:$J$6000,Registros!$B$2:$B$6000,$A618)&gt;0),1,0)</f>
        <v>1</v>
      </c>
      <c r="N618">
        <f>IF($J618&gt;0,1,IF(COUNTIFS(Registros!$A$2:$A$6000,"CS",Registros!$B$2:$B$6000,$A618,Registros!$K$2:$K$6000,"&lt;&gt;")&gt;0,1,0))</f>
        <v>0</v>
      </c>
      <c r="O618" t="str">
        <f t="shared" si="45"/>
        <v>SOLO MÓVIL</v>
      </c>
      <c r="P618" t="str">
        <f t="shared" si="46"/>
        <v>Ofrecer fijo + internet (FLBBTV)</v>
      </c>
      <c r="Q618">
        <f t="shared" si="47"/>
        <v>15</v>
      </c>
      <c r="R618" t="str">
        <f>IFERROR(VLOOKUP($A618,Registros!$B$2:$G$6000,6,0),IFERROR(INDEX(Winback!$C$2:$C$300,MATCH($A618,Winback!$K$2:$K$300,0)),""))</f>
        <v>Osiris Aguilar</v>
      </c>
      <c r="S618" t="str">
        <f t="shared" si="48"/>
        <v>NP</v>
      </c>
      <c r="T618">
        <f t="shared" si="49"/>
        <v>1</v>
      </c>
    </row>
    <row r="619" spans="1:20" x14ac:dyDescent="0.35">
      <c r="A619" t="s">
        <v>3078</v>
      </c>
      <c r="B619" t="s">
        <v>3079</v>
      </c>
      <c r="C619" t="s">
        <v>3080</v>
      </c>
      <c r="D619" t="s">
        <v>3081</v>
      </c>
      <c r="E619">
        <f>IF(COUNTIFS(Registros!$A$2:$A$6000,"NP",Registros!$B$2:$B$6000,$A619)&gt;0,1,0)</f>
        <v>1</v>
      </c>
      <c r="F619">
        <f>IF($E619=1,SUMIFS(Registros!$F$2:$F$6000,Registros!$A$2:$A$6000,"NP",Registros!$B$2:$B$6000,$A619),0)</f>
        <v>16.940000000000001</v>
      </c>
      <c r="G619">
        <f>IF(COUNTIFS(Registros!$A$2:$A$6000,"MOV",Registros!$B$2:$B$6000,$A619)&gt;0,1,0)</f>
        <v>0</v>
      </c>
      <c r="H619">
        <f>IF($G619=1,SUMIFS(Registros!$F$2:$F$6000,Registros!$A$2:$A$6000,"MOV",Registros!$B$2:$B$6000,$A619),0)</f>
        <v>0</v>
      </c>
      <c r="I619">
        <f>IF(COUNTIFS(Registros!$A$2:$A$6000,"CS",Registros!$B$2:$B$6000,$A619)&gt;0,1,0)</f>
        <v>0</v>
      </c>
      <c r="J619">
        <f>IF($I619=1,SUMIFS(Registros!$I$2:$I$6000,Registros!$A$2:$A$6000,"CS",Registros!$B$2:$B$6000,$A619),0)</f>
        <v>0</v>
      </c>
      <c r="K619">
        <f>IF(COUNTIFS(Winback!$K$2:$K$300,$A619)&gt;0,1,0)</f>
        <v>0</v>
      </c>
      <c r="L619">
        <f>IF(AND($K619=1,LEFT($A619,3)="WB-"),SUMIFS(Winback!$D$2:$D$300,Winback!$K$2:$K$300,$A619),0)</f>
        <v>0</v>
      </c>
      <c r="M619">
        <f>IF(OR($E619=1,$G619=1,SUMIFS(Registros!$J$2:$J$6000,Registros!$B$2:$B$6000,$A619)&gt;0),1,0)</f>
        <v>1</v>
      </c>
      <c r="N619">
        <f>IF($J619&gt;0,1,IF(COUNTIFS(Registros!$A$2:$A$6000,"CS",Registros!$B$2:$B$6000,$A619,Registros!$K$2:$K$6000,"&lt;&gt;")&gt;0,1,0))</f>
        <v>0</v>
      </c>
      <c r="O619" t="str">
        <f t="shared" si="45"/>
        <v>SOLO MÓVIL</v>
      </c>
      <c r="P619" t="str">
        <f t="shared" si="46"/>
        <v>Ofrecer fijo + internet (FLBBTV)</v>
      </c>
      <c r="Q619">
        <f t="shared" si="47"/>
        <v>16.940000000000001</v>
      </c>
      <c r="R619" t="str">
        <f>IFERROR(VLOOKUP($A619,Registros!$B$2:$G$6000,6,0),IFERROR(INDEX(Winback!$C$2:$C$300,MATCH($A619,Winback!$K$2:$K$300,0)),""))</f>
        <v>Karla Mc Intryre</v>
      </c>
      <c r="S619" t="str">
        <f t="shared" si="48"/>
        <v>NP</v>
      </c>
      <c r="T619">
        <f t="shared" si="49"/>
        <v>1</v>
      </c>
    </row>
    <row r="620" spans="1:20" x14ac:dyDescent="0.35">
      <c r="A620" t="s">
        <v>3082</v>
      </c>
      <c r="B620" t="s">
        <v>3083</v>
      </c>
      <c r="C620" t="s">
        <v>3084</v>
      </c>
      <c r="D620" t="s">
        <v>3085</v>
      </c>
      <c r="E620">
        <f>IF(COUNTIFS(Registros!$A$2:$A$6000,"NP",Registros!$B$2:$B$6000,$A620)&gt;0,1,0)</f>
        <v>1</v>
      </c>
      <c r="F620">
        <f>IF($E620=1,SUMIFS(Registros!$F$2:$F$6000,Registros!$A$2:$A$6000,"NP",Registros!$B$2:$B$6000,$A620),0)</f>
        <v>20.75</v>
      </c>
      <c r="G620">
        <f>IF(COUNTIFS(Registros!$A$2:$A$6000,"MOV",Registros!$B$2:$B$6000,$A620)&gt;0,1,0)</f>
        <v>0</v>
      </c>
      <c r="H620">
        <f>IF($G620=1,SUMIFS(Registros!$F$2:$F$6000,Registros!$A$2:$A$6000,"MOV",Registros!$B$2:$B$6000,$A620),0)</f>
        <v>0</v>
      </c>
      <c r="I620">
        <f>IF(COUNTIFS(Registros!$A$2:$A$6000,"CS",Registros!$B$2:$B$6000,$A620)&gt;0,1,0)</f>
        <v>0</v>
      </c>
      <c r="J620">
        <f>IF($I620=1,SUMIFS(Registros!$I$2:$I$6000,Registros!$A$2:$A$6000,"CS",Registros!$B$2:$B$6000,$A620),0)</f>
        <v>0</v>
      </c>
      <c r="K620">
        <f>IF(COUNTIFS(Winback!$K$2:$K$300,$A620)&gt;0,1,0)</f>
        <v>0</v>
      </c>
      <c r="L620">
        <f>IF(AND($K620=1,LEFT($A620,3)="WB-"),SUMIFS(Winback!$D$2:$D$300,Winback!$K$2:$K$300,$A620),0)</f>
        <v>0</v>
      </c>
      <c r="M620">
        <f>IF(OR($E620=1,$G620=1,SUMIFS(Registros!$J$2:$J$6000,Registros!$B$2:$B$6000,$A620)&gt;0),1,0)</f>
        <v>1</v>
      </c>
      <c r="N620">
        <f>IF($J620&gt;0,1,IF(COUNTIFS(Registros!$A$2:$A$6000,"CS",Registros!$B$2:$B$6000,$A620,Registros!$K$2:$K$6000,"&lt;&gt;")&gt;0,1,0))</f>
        <v>0</v>
      </c>
      <c r="O620" t="str">
        <f t="shared" si="45"/>
        <v>SOLO MÓVIL</v>
      </c>
      <c r="P620" t="str">
        <f t="shared" si="46"/>
        <v>Ofrecer fijo + internet (FLBBTV)</v>
      </c>
      <c r="Q620">
        <f t="shared" si="47"/>
        <v>20.75</v>
      </c>
      <c r="R620" t="str">
        <f>IFERROR(VLOOKUP($A620,Registros!$B$2:$G$6000,6,0),IFERROR(INDEX(Winback!$C$2:$C$300,MATCH($A620,Winback!$K$2:$K$300,0)),""))</f>
        <v>Solanye Acuña</v>
      </c>
      <c r="S620" t="str">
        <f t="shared" si="48"/>
        <v>NP</v>
      </c>
      <c r="T620">
        <f t="shared" si="49"/>
        <v>1</v>
      </c>
    </row>
    <row r="621" spans="1:20" x14ac:dyDescent="0.35">
      <c r="A621" t="s">
        <v>3087</v>
      </c>
      <c r="B621" t="s">
        <v>3088</v>
      </c>
      <c r="C621" t="s">
        <v>3089</v>
      </c>
      <c r="D621" t="s">
        <v>3090</v>
      </c>
      <c r="E621">
        <f>IF(COUNTIFS(Registros!$A$2:$A$6000,"NP",Registros!$B$2:$B$6000,$A621)&gt;0,1,0)</f>
        <v>1</v>
      </c>
      <c r="F621">
        <f>IF($E621=1,SUMIFS(Registros!$F$2:$F$6000,Registros!$A$2:$A$6000,"NP",Registros!$B$2:$B$6000,$A621),0)</f>
        <v>15</v>
      </c>
      <c r="G621">
        <f>IF(COUNTIFS(Registros!$A$2:$A$6000,"MOV",Registros!$B$2:$B$6000,$A621)&gt;0,1,0)</f>
        <v>0</v>
      </c>
      <c r="H621">
        <f>IF($G621=1,SUMIFS(Registros!$F$2:$F$6000,Registros!$A$2:$A$6000,"MOV",Registros!$B$2:$B$6000,$A621),0)</f>
        <v>0</v>
      </c>
      <c r="I621">
        <f>IF(COUNTIFS(Registros!$A$2:$A$6000,"CS",Registros!$B$2:$B$6000,$A621)&gt;0,1,0)</f>
        <v>0</v>
      </c>
      <c r="J621">
        <f>IF($I621=1,SUMIFS(Registros!$I$2:$I$6000,Registros!$A$2:$A$6000,"CS",Registros!$B$2:$B$6000,$A621),0)</f>
        <v>0</v>
      </c>
      <c r="K621">
        <f>IF(COUNTIFS(Winback!$K$2:$K$300,$A621)&gt;0,1,0)</f>
        <v>0</v>
      </c>
      <c r="L621">
        <f>IF(AND($K621=1,LEFT($A621,3)="WB-"),SUMIFS(Winback!$D$2:$D$300,Winback!$K$2:$K$300,$A621),0)</f>
        <v>0</v>
      </c>
      <c r="M621">
        <f>IF(OR($E621=1,$G621=1,SUMIFS(Registros!$J$2:$J$6000,Registros!$B$2:$B$6000,$A621)&gt;0),1,0)</f>
        <v>1</v>
      </c>
      <c r="N621">
        <f>IF($J621&gt;0,1,IF(COUNTIFS(Registros!$A$2:$A$6000,"CS",Registros!$B$2:$B$6000,$A621,Registros!$K$2:$K$6000,"&lt;&gt;")&gt;0,1,0))</f>
        <v>0</v>
      </c>
      <c r="O621" t="str">
        <f t="shared" si="45"/>
        <v>SOLO MÓVIL</v>
      </c>
      <c r="P621" t="str">
        <f t="shared" si="46"/>
        <v>Ofrecer fijo + internet (FLBBTV)</v>
      </c>
      <c r="Q621">
        <f t="shared" si="47"/>
        <v>15</v>
      </c>
      <c r="R621" t="str">
        <f>IFERROR(VLOOKUP($A621,Registros!$B$2:$G$6000,6,0),IFERROR(INDEX(Winback!$C$2:$C$300,MATCH($A621,Winback!$K$2:$K$300,0)),""))</f>
        <v>Michelle Zambrano</v>
      </c>
      <c r="S621" t="str">
        <f t="shared" si="48"/>
        <v>NP</v>
      </c>
      <c r="T621">
        <f t="shared" si="49"/>
        <v>1</v>
      </c>
    </row>
    <row r="622" spans="1:20" x14ac:dyDescent="0.35">
      <c r="A622" t="s">
        <v>3092</v>
      </c>
      <c r="B622" t="s">
        <v>3093</v>
      </c>
      <c r="C622" t="s">
        <v>3094</v>
      </c>
      <c r="D622" t="s">
        <v>3095</v>
      </c>
      <c r="E622">
        <f>IF(COUNTIFS(Registros!$A$2:$A$6000,"NP",Registros!$B$2:$B$6000,$A622)&gt;0,1,0)</f>
        <v>1</v>
      </c>
      <c r="F622">
        <f>IF($E622=1,SUMIFS(Registros!$F$2:$F$6000,Registros!$A$2:$A$6000,"NP",Registros!$B$2:$B$6000,$A622),0)</f>
        <v>45</v>
      </c>
      <c r="G622">
        <f>IF(COUNTIFS(Registros!$A$2:$A$6000,"MOV",Registros!$B$2:$B$6000,$A622)&gt;0,1,0)</f>
        <v>0</v>
      </c>
      <c r="H622">
        <f>IF($G622=1,SUMIFS(Registros!$F$2:$F$6000,Registros!$A$2:$A$6000,"MOV",Registros!$B$2:$B$6000,$A622),0)</f>
        <v>0</v>
      </c>
      <c r="I622">
        <f>IF(COUNTIFS(Registros!$A$2:$A$6000,"CS",Registros!$B$2:$B$6000,$A622)&gt;0,1,0)</f>
        <v>0</v>
      </c>
      <c r="J622">
        <f>IF($I622=1,SUMIFS(Registros!$I$2:$I$6000,Registros!$A$2:$A$6000,"CS",Registros!$B$2:$B$6000,$A622),0)</f>
        <v>0</v>
      </c>
      <c r="K622">
        <f>IF(COUNTIFS(Winback!$K$2:$K$300,$A622)&gt;0,1,0)</f>
        <v>0</v>
      </c>
      <c r="L622">
        <f>IF(AND($K622=1,LEFT($A622,3)="WB-"),SUMIFS(Winback!$D$2:$D$300,Winback!$K$2:$K$300,$A622),0)</f>
        <v>0</v>
      </c>
      <c r="M622">
        <f>IF(OR($E622=1,$G622=1,SUMIFS(Registros!$J$2:$J$6000,Registros!$B$2:$B$6000,$A622)&gt;0),1,0)</f>
        <v>1</v>
      </c>
      <c r="N622">
        <f>IF($J622&gt;0,1,IF(COUNTIFS(Registros!$A$2:$A$6000,"CS",Registros!$B$2:$B$6000,$A622,Registros!$K$2:$K$6000,"&lt;&gt;")&gt;0,1,0))</f>
        <v>0</v>
      </c>
      <c r="O622" t="str">
        <f t="shared" si="45"/>
        <v>SOLO MÓVIL</v>
      </c>
      <c r="P622" t="str">
        <f t="shared" si="46"/>
        <v>Ofrecer fijo + internet (FLBBTV)</v>
      </c>
      <c r="Q622">
        <f t="shared" si="47"/>
        <v>45</v>
      </c>
      <c r="R622" t="str">
        <f>IFERROR(VLOOKUP($A622,Registros!$B$2:$G$6000,6,0),IFERROR(INDEX(Winback!$C$2:$C$300,MATCH($A622,Winback!$K$2:$K$300,0)),""))</f>
        <v>Ines Lizbeth Trujillo</v>
      </c>
      <c r="S622" t="str">
        <f t="shared" si="48"/>
        <v>NP</v>
      </c>
      <c r="T622">
        <f t="shared" si="49"/>
        <v>1</v>
      </c>
    </row>
    <row r="623" spans="1:20" x14ac:dyDescent="0.35">
      <c r="A623" t="s">
        <v>3097</v>
      </c>
      <c r="B623" t="s">
        <v>3098</v>
      </c>
      <c r="C623" t="s">
        <v>3099</v>
      </c>
      <c r="D623" t="s">
        <v>3100</v>
      </c>
      <c r="E623">
        <f>IF(COUNTIFS(Registros!$A$2:$A$6000,"NP",Registros!$B$2:$B$6000,$A623)&gt;0,1,0)</f>
        <v>1</v>
      </c>
      <c r="F623">
        <f>IF($E623=1,SUMIFS(Registros!$F$2:$F$6000,Registros!$A$2:$A$6000,"NP",Registros!$B$2:$B$6000,$A623),0)</f>
        <v>100</v>
      </c>
      <c r="G623">
        <f>IF(COUNTIFS(Registros!$A$2:$A$6000,"MOV",Registros!$B$2:$B$6000,$A623)&gt;0,1,0)</f>
        <v>0</v>
      </c>
      <c r="H623">
        <f>IF($G623=1,SUMIFS(Registros!$F$2:$F$6000,Registros!$A$2:$A$6000,"MOV",Registros!$B$2:$B$6000,$A623),0)</f>
        <v>0</v>
      </c>
      <c r="I623">
        <f>IF(COUNTIFS(Registros!$A$2:$A$6000,"CS",Registros!$B$2:$B$6000,$A623)&gt;0,1,0)</f>
        <v>0</v>
      </c>
      <c r="J623">
        <f>IF($I623=1,SUMIFS(Registros!$I$2:$I$6000,Registros!$A$2:$A$6000,"CS",Registros!$B$2:$B$6000,$A623),0)</f>
        <v>0</v>
      </c>
      <c r="K623">
        <f>IF(COUNTIFS(Winback!$K$2:$K$300,$A623)&gt;0,1,0)</f>
        <v>0</v>
      </c>
      <c r="L623">
        <f>IF(AND($K623=1,LEFT($A623,3)="WB-"),SUMIFS(Winback!$D$2:$D$300,Winback!$K$2:$K$300,$A623),0)</f>
        <v>0</v>
      </c>
      <c r="M623">
        <f>IF(OR($E623=1,$G623=1,SUMIFS(Registros!$J$2:$J$6000,Registros!$B$2:$B$6000,$A623)&gt;0),1,0)</f>
        <v>1</v>
      </c>
      <c r="N623">
        <f>IF($J623&gt;0,1,IF(COUNTIFS(Registros!$A$2:$A$6000,"CS",Registros!$B$2:$B$6000,$A623,Registros!$K$2:$K$6000,"&lt;&gt;")&gt;0,1,0))</f>
        <v>0</v>
      </c>
      <c r="O623" t="str">
        <f t="shared" si="45"/>
        <v>SOLO MÓVIL</v>
      </c>
      <c r="P623" t="str">
        <f t="shared" si="46"/>
        <v>Ofrecer fijo + internet (FLBBTV)</v>
      </c>
      <c r="Q623">
        <f t="shared" si="47"/>
        <v>100</v>
      </c>
      <c r="R623" t="str">
        <f>IFERROR(VLOOKUP($A623,Registros!$B$2:$G$6000,6,0),IFERROR(INDEX(Winback!$C$2:$C$300,MATCH($A623,Winback!$K$2:$K$300,0)),""))</f>
        <v>Alejandra Mabel Hawkins</v>
      </c>
      <c r="S623" t="str">
        <f t="shared" si="48"/>
        <v>NP</v>
      </c>
      <c r="T623">
        <f t="shared" si="49"/>
        <v>1</v>
      </c>
    </row>
    <row r="624" spans="1:20" x14ac:dyDescent="0.35">
      <c r="A624" t="s">
        <v>3102</v>
      </c>
      <c r="B624" t="s">
        <v>3103</v>
      </c>
      <c r="C624" t="s">
        <v>3104</v>
      </c>
      <c r="D624" t="s">
        <v>3105</v>
      </c>
      <c r="E624">
        <f>IF(COUNTIFS(Registros!$A$2:$A$6000,"NP",Registros!$B$2:$B$6000,$A624)&gt;0,1,0)</f>
        <v>1</v>
      </c>
      <c r="F624">
        <f>IF($E624=1,SUMIFS(Registros!$F$2:$F$6000,Registros!$A$2:$A$6000,"NP",Registros!$B$2:$B$6000,$A624),0)</f>
        <v>20</v>
      </c>
      <c r="G624">
        <f>IF(COUNTIFS(Registros!$A$2:$A$6000,"MOV",Registros!$B$2:$B$6000,$A624)&gt;0,1,0)</f>
        <v>0</v>
      </c>
      <c r="H624">
        <f>IF($G624=1,SUMIFS(Registros!$F$2:$F$6000,Registros!$A$2:$A$6000,"MOV",Registros!$B$2:$B$6000,$A624),0)</f>
        <v>0</v>
      </c>
      <c r="I624">
        <f>IF(COUNTIFS(Registros!$A$2:$A$6000,"CS",Registros!$B$2:$B$6000,$A624)&gt;0,1,0)</f>
        <v>0</v>
      </c>
      <c r="J624">
        <f>IF($I624=1,SUMIFS(Registros!$I$2:$I$6000,Registros!$A$2:$A$6000,"CS",Registros!$B$2:$B$6000,$A624),0)</f>
        <v>0</v>
      </c>
      <c r="K624">
        <f>IF(COUNTIFS(Winback!$K$2:$K$300,$A624)&gt;0,1,0)</f>
        <v>0</v>
      </c>
      <c r="L624">
        <f>IF(AND($K624=1,LEFT($A624,3)="WB-"),SUMIFS(Winback!$D$2:$D$300,Winback!$K$2:$K$300,$A624),0)</f>
        <v>0</v>
      </c>
      <c r="M624">
        <f>IF(OR($E624=1,$G624=1,SUMIFS(Registros!$J$2:$J$6000,Registros!$B$2:$B$6000,$A624)&gt;0),1,0)</f>
        <v>1</v>
      </c>
      <c r="N624">
        <f>IF($J624&gt;0,1,IF(COUNTIFS(Registros!$A$2:$A$6000,"CS",Registros!$B$2:$B$6000,$A624,Registros!$K$2:$K$6000,"&lt;&gt;")&gt;0,1,0))</f>
        <v>0</v>
      </c>
      <c r="O624" t="str">
        <f t="shared" si="45"/>
        <v>SOLO MÓVIL</v>
      </c>
      <c r="P624" t="str">
        <f t="shared" si="46"/>
        <v>Ofrecer fijo + internet (FLBBTV)</v>
      </c>
      <c r="Q624">
        <f t="shared" si="47"/>
        <v>20</v>
      </c>
      <c r="R624" t="str">
        <f>IFERROR(VLOOKUP($A624,Registros!$B$2:$G$6000,6,0),IFERROR(INDEX(Winback!$C$2:$C$300,MATCH($A624,Winback!$K$2:$K$300,0)),""))</f>
        <v>Maria Fernanda</v>
      </c>
      <c r="S624" t="str">
        <f t="shared" si="48"/>
        <v>NP</v>
      </c>
      <c r="T624">
        <f t="shared" si="49"/>
        <v>1</v>
      </c>
    </row>
    <row r="625" spans="1:20" x14ac:dyDescent="0.35">
      <c r="A625" t="s">
        <v>3107</v>
      </c>
      <c r="B625" t="s">
        <v>3108</v>
      </c>
      <c r="C625" t="s">
        <v>3109</v>
      </c>
      <c r="D625" t="s">
        <v>3110</v>
      </c>
      <c r="E625">
        <f>IF(COUNTIFS(Registros!$A$2:$A$6000,"NP",Registros!$B$2:$B$6000,$A625)&gt;0,1,0)</f>
        <v>1</v>
      </c>
      <c r="F625">
        <f>IF($E625=1,SUMIFS(Registros!$F$2:$F$6000,Registros!$A$2:$A$6000,"NP",Registros!$B$2:$B$6000,$A625),0)</f>
        <v>15</v>
      </c>
      <c r="G625">
        <f>IF(COUNTIFS(Registros!$A$2:$A$6000,"MOV",Registros!$B$2:$B$6000,$A625)&gt;0,1,0)</f>
        <v>0</v>
      </c>
      <c r="H625">
        <f>IF($G625=1,SUMIFS(Registros!$F$2:$F$6000,Registros!$A$2:$A$6000,"MOV",Registros!$B$2:$B$6000,$A625),0)</f>
        <v>0</v>
      </c>
      <c r="I625">
        <f>IF(COUNTIFS(Registros!$A$2:$A$6000,"CS",Registros!$B$2:$B$6000,$A625)&gt;0,1,0)</f>
        <v>0</v>
      </c>
      <c r="J625">
        <f>IF($I625=1,SUMIFS(Registros!$I$2:$I$6000,Registros!$A$2:$A$6000,"CS",Registros!$B$2:$B$6000,$A625),0)</f>
        <v>0</v>
      </c>
      <c r="K625">
        <f>IF(COUNTIFS(Winback!$K$2:$K$300,$A625)&gt;0,1,0)</f>
        <v>0</v>
      </c>
      <c r="L625">
        <f>IF(AND($K625=1,LEFT($A625,3)="WB-"),SUMIFS(Winback!$D$2:$D$300,Winback!$K$2:$K$300,$A625),0)</f>
        <v>0</v>
      </c>
      <c r="M625">
        <f>IF(OR($E625=1,$G625=1,SUMIFS(Registros!$J$2:$J$6000,Registros!$B$2:$B$6000,$A625)&gt;0),1,0)</f>
        <v>1</v>
      </c>
      <c r="N625">
        <f>IF($J625&gt;0,1,IF(COUNTIFS(Registros!$A$2:$A$6000,"CS",Registros!$B$2:$B$6000,$A625,Registros!$K$2:$K$6000,"&lt;&gt;")&gt;0,1,0))</f>
        <v>0</v>
      </c>
      <c r="O625" t="str">
        <f t="shared" si="45"/>
        <v>SOLO MÓVIL</v>
      </c>
      <c r="P625" t="str">
        <f t="shared" si="46"/>
        <v>Ofrecer fijo + internet (FLBBTV)</v>
      </c>
      <c r="Q625">
        <f t="shared" si="47"/>
        <v>15</v>
      </c>
      <c r="R625" t="str">
        <f>IFERROR(VLOOKUP($A625,Registros!$B$2:$G$6000,6,0),IFERROR(INDEX(Winback!$C$2:$C$300,MATCH($A625,Winback!$K$2:$K$300,0)),""))</f>
        <v>Yarelis Tulloch</v>
      </c>
      <c r="S625" t="str">
        <f t="shared" si="48"/>
        <v>NP</v>
      </c>
      <c r="T625">
        <f t="shared" si="49"/>
        <v>1</v>
      </c>
    </row>
    <row r="626" spans="1:20" x14ac:dyDescent="0.35">
      <c r="A626" t="s">
        <v>3112</v>
      </c>
      <c r="B626" t="s">
        <v>3113</v>
      </c>
      <c r="C626" t="s">
        <v>3114</v>
      </c>
      <c r="D626" t="s">
        <v>3115</v>
      </c>
      <c r="E626">
        <f>IF(COUNTIFS(Registros!$A$2:$A$6000,"NP",Registros!$B$2:$B$6000,$A626)&gt;0,1,0)</f>
        <v>1</v>
      </c>
      <c r="F626">
        <f>IF($E626=1,SUMIFS(Registros!$F$2:$F$6000,Registros!$A$2:$A$6000,"NP",Registros!$B$2:$B$6000,$A626),0)</f>
        <v>17.579999999999998</v>
      </c>
      <c r="G626">
        <f>IF(COUNTIFS(Registros!$A$2:$A$6000,"MOV",Registros!$B$2:$B$6000,$A626)&gt;0,1,0)</f>
        <v>0</v>
      </c>
      <c r="H626">
        <f>IF($G626=1,SUMIFS(Registros!$F$2:$F$6000,Registros!$A$2:$A$6000,"MOV",Registros!$B$2:$B$6000,$A626),0)</f>
        <v>0</v>
      </c>
      <c r="I626">
        <f>IF(COUNTIFS(Registros!$A$2:$A$6000,"CS",Registros!$B$2:$B$6000,$A626)&gt;0,1,0)</f>
        <v>0</v>
      </c>
      <c r="J626">
        <f>IF($I626=1,SUMIFS(Registros!$I$2:$I$6000,Registros!$A$2:$A$6000,"CS",Registros!$B$2:$B$6000,$A626),0)</f>
        <v>0</v>
      </c>
      <c r="K626">
        <f>IF(COUNTIFS(Winback!$K$2:$K$300,$A626)&gt;0,1,0)</f>
        <v>0</v>
      </c>
      <c r="L626">
        <f>IF(AND($K626=1,LEFT($A626,3)="WB-"),SUMIFS(Winback!$D$2:$D$300,Winback!$K$2:$K$300,$A626),0)</f>
        <v>0</v>
      </c>
      <c r="M626">
        <f>IF(OR($E626=1,$G626=1,SUMIFS(Registros!$J$2:$J$6000,Registros!$B$2:$B$6000,$A626)&gt;0),1,0)</f>
        <v>1</v>
      </c>
      <c r="N626">
        <f>IF($J626&gt;0,1,IF(COUNTIFS(Registros!$A$2:$A$6000,"CS",Registros!$B$2:$B$6000,$A626,Registros!$K$2:$K$6000,"&lt;&gt;")&gt;0,1,0))</f>
        <v>0</v>
      </c>
      <c r="O626" t="str">
        <f t="shared" si="45"/>
        <v>SOLO MÓVIL</v>
      </c>
      <c r="P626" t="str">
        <f t="shared" si="46"/>
        <v>Ofrecer fijo + internet (FLBBTV)</v>
      </c>
      <c r="Q626">
        <f t="shared" si="47"/>
        <v>17.579999999999998</v>
      </c>
      <c r="R626" t="str">
        <f>IFERROR(VLOOKUP($A626,Registros!$B$2:$G$6000,6,0),IFERROR(INDEX(Winback!$C$2:$C$300,MATCH($A626,Winback!$K$2:$K$300,0)),""))</f>
        <v>Abril Aparicio</v>
      </c>
      <c r="S626" t="str">
        <f t="shared" si="48"/>
        <v>NP</v>
      </c>
      <c r="T626">
        <f t="shared" si="49"/>
        <v>1</v>
      </c>
    </row>
    <row r="627" spans="1:20" x14ac:dyDescent="0.35">
      <c r="A627" t="s">
        <v>3117</v>
      </c>
      <c r="B627" t="s">
        <v>3118</v>
      </c>
      <c r="C627" t="s">
        <v>3119</v>
      </c>
      <c r="D627" t="s">
        <v>3120</v>
      </c>
      <c r="E627">
        <f>IF(COUNTIFS(Registros!$A$2:$A$6000,"NP",Registros!$B$2:$B$6000,$A627)&gt;0,1,0)</f>
        <v>1</v>
      </c>
      <c r="F627">
        <f>IF($E627=1,SUMIFS(Registros!$F$2:$F$6000,Registros!$A$2:$A$6000,"NP",Registros!$B$2:$B$6000,$A627),0)</f>
        <v>70.739999999999995</v>
      </c>
      <c r="G627">
        <f>IF(COUNTIFS(Registros!$A$2:$A$6000,"MOV",Registros!$B$2:$B$6000,$A627)&gt;0,1,0)</f>
        <v>0</v>
      </c>
      <c r="H627">
        <f>IF($G627=1,SUMIFS(Registros!$F$2:$F$6000,Registros!$A$2:$A$6000,"MOV",Registros!$B$2:$B$6000,$A627),0)</f>
        <v>0</v>
      </c>
      <c r="I627">
        <f>IF(COUNTIFS(Registros!$A$2:$A$6000,"CS",Registros!$B$2:$B$6000,$A627)&gt;0,1,0)</f>
        <v>0</v>
      </c>
      <c r="J627">
        <f>IF($I627=1,SUMIFS(Registros!$I$2:$I$6000,Registros!$A$2:$A$6000,"CS",Registros!$B$2:$B$6000,$A627),0)</f>
        <v>0</v>
      </c>
      <c r="K627">
        <f>IF(COUNTIFS(Winback!$K$2:$K$300,$A627)&gt;0,1,0)</f>
        <v>0</v>
      </c>
      <c r="L627">
        <f>IF(AND($K627=1,LEFT($A627,3)="WB-"),SUMIFS(Winback!$D$2:$D$300,Winback!$K$2:$K$300,$A627),0)</f>
        <v>0</v>
      </c>
      <c r="M627">
        <f>IF(OR($E627=1,$G627=1,SUMIFS(Registros!$J$2:$J$6000,Registros!$B$2:$B$6000,$A627)&gt;0),1,0)</f>
        <v>1</v>
      </c>
      <c r="N627">
        <f>IF($J627&gt;0,1,IF(COUNTIFS(Registros!$A$2:$A$6000,"CS",Registros!$B$2:$B$6000,$A627,Registros!$K$2:$K$6000,"&lt;&gt;")&gt;0,1,0))</f>
        <v>0</v>
      </c>
      <c r="O627" t="str">
        <f t="shared" si="45"/>
        <v>SOLO MÓVIL</v>
      </c>
      <c r="P627" t="str">
        <f t="shared" si="46"/>
        <v>Ofrecer fijo + internet (FLBBTV)</v>
      </c>
      <c r="Q627">
        <f t="shared" si="47"/>
        <v>70.739999999999995</v>
      </c>
      <c r="R627" t="str">
        <f>IFERROR(VLOOKUP($A627,Registros!$B$2:$G$6000,6,0),IFERROR(INDEX(Winback!$C$2:$C$300,MATCH($A627,Winback!$K$2:$K$300,0)),""))</f>
        <v>Yariela Galarce</v>
      </c>
      <c r="S627" t="str">
        <f t="shared" si="48"/>
        <v>NP</v>
      </c>
      <c r="T627">
        <f t="shared" si="49"/>
        <v>1</v>
      </c>
    </row>
    <row r="628" spans="1:20" x14ac:dyDescent="0.35">
      <c r="A628" t="s">
        <v>3122</v>
      </c>
      <c r="B628" t="s">
        <v>3123</v>
      </c>
      <c r="C628" t="s">
        <v>3124</v>
      </c>
      <c r="D628" t="s">
        <v>3125</v>
      </c>
      <c r="E628">
        <f>IF(COUNTIFS(Registros!$A$2:$A$6000,"NP",Registros!$B$2:$B$6000,$A628)&gt;0,1,0)</f>
        <v>1</v>
      </c>
      <c r="F628">
        <f>IF($E628=1,SUMIFS(Registros!$F$2:$F$6000,Registros!$A$2:$A$6000,"NP",Registros!$B$2:$B$6000,$A628),0)</f>
        <v>31</v>
      </c>
      <c r="G628">
        <f>IF(COUNTIFS(Registros!$A$2:$A$6000,"MOV",Registros!$B$2:$B$6000,$A628)&gt;0,1,0)</f>
        <v>0</v>
      </c>
      <c r="H628">
        <f>IF($G628=1,SUMIFS(Registros!$F$2:$F$6000,Registros!$A$2:$A$6000,"MOV",Registros!$B$2:$B$6000,$A628),0)</f>
        <v>0</v>
      </c>
      <c r="I628">
        <f>IF(COUNTIFS(Registros!$A$2:$A$6000,"CS",Registros!$B$2:$B$6000,$A628)&gt;0,1,0)</f>
        <v>0</v>
      </c>
      <c r="J628">
        <f>IF($I628=1,SUMIFS(Registros!$I$2:$I$6000,Registros!$A$2:$A$6000,"CS",Registros!$B$2:$B$6000,$A628),0)</f>
        <v>0</v>
      </c>
      <c r="K628">
        <f>IF(COUNTIFS(Winback!$K$2:$K$300,$A628)&gt;0,1,0)</f>
        <v>0</v>
      </c>
      <c r="L628">
        <f>IF(AND($K628=1,LEFT($A628,3)="WB-"),SUMIFS(Winback!$D$2:$D$300,Winback!$K$2:$K$300,$A628),0)</f>
        <v>0</v>
      </c>
      <c r="M628">
        <f>IF(OR($E628=1,$G628=1,SUMIFS(Registros!$J$2:$J$6000,Registros!$B$2:$B$6000,$A628)&gt;0),1,0)</f>
        <v>1</v>
      </c>
      <c r="N628">
        <f>IF($J628&gt;0,1,IF(COUNTIFS(Registros!$A$2:$A$6000,"CS",Registros!$B$2:$B$6000,$A628,Registros!$K$2:$K$6000,"&lt;&gt;")&gt;0,1,0))</f>
        <v>0</v>
      </c>
      <c r="O628" t="str">
        <f t="shared" si="45"/>
        <v>SOLO MÓVIL</v>
      </c>
      <c r="P628" t="str">
        <f t="shared" si="46"/>
        <v>Ofrecer fijo + internet (FLBBTV)</v>
      </c>
      <c r="Q628">
        <f t="shared" si="47"/>
        <v>31</v>
      </c>
      <c r="R628" t="str">
        <f>IFERROR(VLOOKUP($A628,Registros!$B$2:$G$6000,6,0),IFERROR(INDEX(Winback!$C$2:$C$300,MATCH($A628,Winback!$K$2:$K$300,0)),""))</f>
        <v>Nailyn Martinez</v>
      </c>
      <c r="S628" t="str">
        <f t="shared" si="48"/>
        <v>NP</v>
      </c>
      <c r="T628">
        <f t="shared" si="49"/>
        <v>1</v>
      </c>
    </row>
    <row r="629" spans="1:20" x14ac:dyDescent="0.35">
      <c r="A629" t="s">
        <v>3127</v>
      </c>
      <c r="B629" t="s">
        <v>3128</v>
      </c>
      <c r="C629" t="s">
        <v>3129</v>
      </c>
      <c r="D629" t="s">
        <v>3130</v>
      </c>
      <c r="E629">
        <f>IF(COUNTIFS(Registros!$A$2:$A$6000,"NP",Registros!$B$2:$B$6000,$A629)&gt;0,1,0)</f>
        <v>1</v>
      </c>
      <c r="F629">
        <f>IF($E629=1,SUMIFS(Registros!$F$2:$F$6000,Registros!$A$2:$A$6000,"NP",Registros!$B$2:$B$6000,$A629),0)</f>
        <v>78.5</v>
      </c>
      <c r="G629">
        <f>IF(COUNTIFS(Registros!$A$2:$A$6000,"MOV",Registros!$B$2:$B$6000,$A629)&gt;0,1,0)</f>
        <v>0</v>
      </c>
      <c r="H629">
        <f>IF($G629=1,SUMIFS(Registros!$F$2:$F$6000,Registros!$A$2:$A$6000,"MOV",Registros!$B$2:$B$6000,$A629),0)</f>
        <v>0</v>
      </c>
      <c r="I629">
        <f>IF(COUNTIFS(Registros!$A$2:$A$6000,"CS",Registros!$B$2:$B$6000,$A629)&gt;0,1,0)</f>
        <v>0</v>
      </c>
      <c r="J629">
        <f>IF($I629=1,SUMIFS(Registros!$I$2:$I$6000,Registros!$A$2:$A$6000,"CS",Registros!$B$2:$B$6000,$A629),0)</f>
        <v>0</v>
      </c>
      <c r="K629">
        <f>IF(COUNTIFS(Winback!$K$2:$K$300,$A629)&gt;0,1,0)</f>
        <v>0</v>
      </c>
      <c r="L629">
        <f>IF(AND($K629=1,LEFT($A629,3)="WB-"),SUMIFS(Winback!$D$2:$D$300,Winback!$K$2:$K$300,$A629),0)</f>
        <v>0</v>
      </c>
      <c r="M629">
        <f>IF(OR($E629=1,$G629=1,SUMIFS(Registros!$J$2:$J$6000,Registros!$B$2:$B$6000,$A629)&gt;0),1,0)</f>
        <v>1</v>
      </c>
      <c r="N629">
        <f>IF($J629&gt;0,1,IF(COUNTIFS(Registros!$A$2:$A$6000,"CS",Registros!$B$2:$B$6000,$A629,Registros!$K$2:$K$6000,"&lt;&gt;")&gt;0,1,0))</f>
        <v>0</v>
      </c>
      <c r="O629" t="str">
        <f t="shared" si="45"/>
        <v>SOLO MÓVIL</v>
      </c>
      <c r="P629" t="str">
        <f t="shared" si="46"/>
        <v>Ofrecer fijo + internet (FLBBTV)</v>
      </c>
      <c r="Q629">
        <f t="shared" si="47"/>
        <v>78.5</v>
      </c>
      <c r="R629" t="str">
        <f>IFERROR(VLOOKUP($A629,Registros!$B$2:$G$6000,6,0),IFERROR(INDEX(Winback!$C$2:$C$300,MATCH($A629,Winback!$K$2:$K$300,0)),""))</f>
        <v>Yamali Rodriguez</v>
      </c>
      <c r="S629" t="str">
        <f t="shared" si="48"/>
        <v>NP</v>
      </c>
      <c r="T629">
        <f t="shared" si="49"/>
        <v>1</v>
      </c>
    </row>
    <row r="630" spans="1:20" x14ac:dyDescent="0.35">
      <c r="A630" t="s">
        <v>3132</v>
      </c>
      <c r="B630" t="s">
        <v>3133</v>
      </c>
      <c r="C630" t="s">
        <v>3134</v>
      </c>
      <c r="D630" t="s">
        <v>3135</v>
      </c>
      <c r="E630">
        <f>IF(COUNTIFS(Registros!$A$2:$A$6000,"NP",Registros!$B$2:$B$6000,$A630)&gt;0,1,0)</f>
        <v>1</v>
      </c>
      <c r="F630">
        <f>IF($E630=1,SUMIFS(Registros!$F$2:$F$6000,Registros!$A$2:$A$6000,"NP",Registros!$B$2:$B$6000,$A630),0)</f>
        <v>30.74</v>
      </c>
      <c r="G630">
        <f>IF(COUNTIFS(Registros!$A$2:$A$6000,"MOV",Registros!$B$2:$B$6000,$A630)&gt;0,1,0)</f>
        <v>0</v>
      </c>
      <c r="H630">
        <f>IF($G630=1,SUMIFS(Registros!$F$2:$F$6000,Registros!$A$2:$A$6000,"MOV",Registros!$B$2:$B$6000,$A630),0)</f>
        <v>0</v>
      </c>
      <c r="I630">
        <f>IF(COUNTIFS(Registros!$A$2:$A$6000,"CS",Registros!$B$2:$B$6000,$A630)&gt;0,1,0)</f>
        <v>0</v>
      </c>
      <c r="J630">
        <f>IF($I630=1,SUMIFS(Registros!$I$2:$I$6000,Registros!$A$2:$A$6000,"CS",Registros!$B$2:$B$6000,$A630),0)</f>
        <v>0</v>
      </c>
      <c r="K630">
        <f>IF(COUNTIFS(Winback!$K$2:$K$300,$A630)&gt;0,1,0)</f>
        <v>0</v>
      </c>
      <c r="L630">
        <f>IF(AND($K630=1,LEFT($A630,3)="WB-"),SUMIFS(Winback!$D$2:$D$300,Winback!$K$2:$K$300,$A630),0)</f>
        <v>0</v>
      </c>
      <c r="M630">
        <f>IF(OR($E630=1,$G630=1,SUMIFS(Registros!$J$2:$J$6000,Registros!$B$2:$B$6000,$A630)&gt;0),1,0)</f>
        <v>1</v>
      </c>
      <c r="N630">
        <f>IF($J630&gt;0,1,IF(COUNTIFS(Registros!$A$2:$A$6000,"CS",Registros!$B$2:$B$6000,$A630,Registros!$K$2:$K$6000,"&lt;&gt;")&gt;0,1,0))</f>
        <v>0</v>
      </c>
      <c r="O630" t="str">
        <f t="shared" si="45"/>
        <v>SOLO MÓVIL</v>
      </c>
      <c r="P630" t="str">
        <f t="shared" si="46"/>
        <v>Ofrecer fijo + internet (FLBBTV)</v>
      </c>
      <c r="Q630">
        <f t="shared" si="47"/>
        <v>30.74</v>
      </c>
      <c r="R630" t="str">
        <f>IFERROR(VLOOKUP($A630,Registros!$B$2:$G$6000,6,0),IFERROR(INDEX(Winback!$C$2:$C$300,MATCH($A630,Winback!$K$2:$K$300,0)),""))</f>
        <v>Osiris Aguilar</v>
      </c>
      <c r="S630" t="str">
        <f t="shared" si="48"/>
        <v>NP</v>
      </c>
      <c r="T630">
        <f t="shared" si="49"/>
        <v>1</v>
      </c>
    </row>
    <row r="631" spans="1:20" x14ac:dyDescent="0.35">
      <c r="A631" t="s">
        <v>3137</v>
      </c>
      <c r="B631" t="s">
        <v>3138</v>
      </c>
      <c r="C631" t="s">
        <v>3139</v>
      </c>
      <c r="D631" t="s">
        <v>3140</v>
      </c>
      <c r="E631">
        <f>IF(COUNTIFS(Registros!$A$2:$A$6000,"NP",Registros!$B$2:$B$6000,$A631)&gt;0,1,0)</f>
        <v>1</v>
      </c>
      <c r="F631">
        <f>IF($E631=1,SUMIFS(Registros!$F$2:$F$6000,Registros!$A$2:$A$6000,"NP",Registros!$B$2:$B$6000,$A631),0)</f>
        <v>611.5</v>
      </c>
      <c r="G631">
        <f>IF(COUNTIFS(Registros!$A$2:$A$6000,"MOV",Registros!$B$2:$B$6000,$A631)&gt;0,1,0)</f>
        <v>0</v>
      </c>
      <c r="H631">
        <f>IF($G631=1,SUMIFS(Registros!$F$2:$F$6000,Registros!$A$2:$A$6000,"MOV",Registros!$B$2:$B$6000,$A631),0)</f>
        <v>0</v>
      </c>
      <c r="I631">
        <f>IF(COUNTIFS(Registros!$A$2:$A$6000,"CS",Registros!$B$2:$B$6000,$A631)&gt;0,1,0)</f>
        <v>0</v>
      </c>
      <c r="J631">
        <f>IF($I631=1,SUMIFS(Registros!$I$2:$I$6000,Registros!$A$2:$A$6000,"CS",Registros!$B$2:$B$6000,$A631),0)</f>
        <v>0</v>
      </c>
      <c r="K631">
        <f>IF(COUNTIFS(Winback!$K$2:$K$300,$A631)&gt;0,1,0)</f>
        <v>0</v>
      </c>
      <c r="L631">
        <f>IF(AND($K631=1,LEFT($A631,3)="WB-"),SUMIFS(Winback!$D$2:$D$300,Winback!$K$2:$K$300,$A631),0)</f>
        <v>0</v>
      </c>
      <c r="M631">
        <f>IF(OR($E631=1,$G631=1,SUMIFS(Registros!$J$2:$J$6000,Registros!$B$2:$B$6000,$A631)&gt;0),1,0)</f>
        <v>1</v>
      </c>
      <c r="N631">
        <f>IF($J631&gt;0,1,IF(COUNTIFS(Registros!$A$2:$A$6000,"CS",Registros!$B$2:$B$6000,$A631,Registros!$K$2:$K$6000,"&lt;&gt;")&gt;0,1,0))</f>
        <v>0</v>
      </c>
      <c r="O631" t="str">
        <f t="shared" si="45"/>
        <v>SOLO MÓVIL</v>
      </c>
      <c r="P631" t="str">
        <f t="shared" si="46"/>
        <v>Ofrecer fijo + internet (FLBBTV)</v>
      </c>
      <c r="Q631">
        <f t="shared" si="47"/>
        <v>611.5</v>
      </c>
      <c r="R631" t="str">
        <f>IFERROR(VLOOKUP($A631,Registros!$B$2:$G$6000,6,0),IFERROR(INDEX(Winback!$C$2:$C$300,MATCH($A631,Winback!$K$2:$K$300,0)),""))</f>
        <v>Karla Mc Intryre</v>
      </c>
      <c r="S631" t="str">
        <f t="shared" si="48"/>
        <v>NP</v>
      </c>
      <c r="T631">
        <f t="shared" si="49"/>
        <v>1</v>
      </c>
    </row>
    <row r="632" spans="1:20" x14ac:dyDescent="0.35">
      <c r="A632" t="s">
        <v>3142</v>
      </c>
      <c r="B632" t="s">
        <v>3143</v>
      </c>
      <c r="C632" t="s">
        <v>3144</v>
      </c>
      <c r="D632" t="s">
        <v>3145</v>
      </c>
      <c r="E632">
        <f>IF(COUNTIFS(Registros!$A$2:$A$6000,"NP",Registros!$B$2:$B$6000,$A632)&gt;0,1,0)</f>
        <v>1</v>
      </c>
      <c r="F632">
        <f>IF($E632=1,SUMIFS(Registros!$F$2:$F$6000,Registros!$A$2:$A$6000,"NP",Registros!$B$2:$B$6000,$A632),0)</f>
        <v>155.25</v>
      </c>
      <c r="G632">
        <f>IF(COUNTIFS(Registros!$A$2:$A$6000,"MOV",Registros!$B$2:$B$6000,$A632)&gt;0,1,0)</f>
        <v>0</v>
      </c>
      <c r="H632">
        <f>IF($G632=1,SUMIFS(Registros!$F$2:$F$6000,Registros!$A$2:$A$6000,"MOV",Registros!$B$2:$B$6000,$A632),0)</f>
        <v>0</v>
      </c>
      <c r="I632">
        <f>IF(COUNTIFS(Registros!$A$2:$A$6000,"CS",Registros!$B$2:$B$6000,$A632)&gt;0,1,0)</f>
        <v>0</v>
      </c>
      <c r="J632">
        <f>IF($I632=1,SUMIFS(Registros!$I$2:$I$6000,Registros!$A$2:$A$6000,"CS",Registros!$B$2:$B$6000,$A632),0)</f>
        <v>0</v>
      </c>
      <c r="K632">
        <f>IF(COUNTIFS(Winback!$K$2:$K$300,$A632)&gt;0,1,0)</f>
        <v>0</v>
      </c>
      <c r="L632">
        <f>IF(AND($K632=1,LEFT($A632,3)="WB-"),SUMIFS(Winback!$D$2:$D$300,Winback!$K$2:$K$300,$A632),0)</f>
        <v>0</v>
      </c>
      <c r="M632">
        <f>IF(OR($E632=1,$G632=1,SUMIFS(Registros!$J$2:$J$6000,Registros!$B$2:$B$6000,$A632)&gt;0),1,0)</f>
        <v>1</v>
      </c>
      <c r="N632">
        <f>IF($J632&gt;0,1,IF(COUNTIFS(Registros!$A$2:$A$6000,"CS",Registros!$B$2:$B$6000,$A632,Registros!$K$2:$K$6000,"&lt;&gt;")&gt;0,1,0))</f>
        <v>0</v>
      </c>
      <c r="O632" t="str">
        <f t="shared" si="45"/>
        <v>SOLO MÓVIL</v>
      </c>
      <c r="P632" t="str">
        <f t="shared" si="46"/>
        <v>Ofrecer fijo + internet (FLBBTV)</v>
      </c>
      <c r="Q632">
        <f t="shared" si="47"/>
        <v>155.25</v>
      </c>
      <c r="R632" t="str">
        <f>IFERROR(VLOOKUP($A632,Registros!$B$2:$G$6000,6,0),IFERROR(INDEX(Winback!$C$2:$C$300,MATCH($A632,Winback!$K$2:$K$300,0)),""))</f>
        <v>Michelle Zambrano</v>
      </c>
      <c r="S632" t="str">
        <f t="shared" si="48"/>
        <v>NP</v>
      </c>
      <c r="T632">
        <f t="shared" si="49"/>
        <v>1</v>
      </c>
    </row>
    <row r="633" spans="1:20" x14ac:dyDescent="0.35">
      <c r="A633" t="s">
        <v>3147</v>
      </c>
      <c r="B633" t="s">
        <v>3148</v>
      </c>
      <c r="C633" t="s">
        <v>3149</v>
      </c>
      <c r="D633" t="s">
        <v>3150</v>
      </c>
      <c r="E633">
        <f>IF(COUNTIFS(Registros!$A$2:$A$6000,"NP",Registros!$B$2:$B$6000,$A633)&gt;0,1,0)</f>
        <v>1</v>
      </c>
      <c r="F633">
        <f>IF($E633=1,SUMIFS(Registros!$F$2:$F$6000,Registros!$A$2:$A$6000,"NP",Registros!$B$2:$B$6000,$A633),0)</f>
        <v>15</v>
      </c>
      <c r="G633">
        <f>IF(COUNTIFS(Registros!$A$2:$A$6000,"MOV",Registros!$B$2:$B$6000,$A633)&gt;0,1,0)</f>
        <v>0</v>
      </c>
      <c r="H633">
        <f>IF($G633=1,SUMIFS(Registros!$F$2:$F$6000,Registros!$A$2:$A$6000,"MOV",Registros!$B$2:$B$6000,$A633),0)</f>
        <v>0</v>
      </c>
      <c r="I633">
        <f>IF(COUNTIFS(Registros!$A$2:$A$6000,"CS",Registros!$B$2:$B$6000,$A633)&gt;0,1,0)</f>
        <v>0</v>
      </c>
      <c r="J633">
        <f>IF($I633=1,SUMIFS(Registros!$I$2:$I$6000,Registros!$A$2:$A$6000,"CS",Registros!$B$2:$B$6000,$A633),0)</f>
        <v>0</v>
      </c>
      <c r="K633">
        <f>IF(COUNTIFS(Winback!$K$2:$K$300,$A633)&gt;0,1,0)</f>
        <v>0</v>
      </c>
      <c r="L633">
        <f>IF(AND($K633=1,LEFT($A633,3)="WB-"),SUMIFS(Winback!$D$2:$D$300,Winback!$K$2:$K$300,$A633),0)</f>
        <v>0</v>
      </c>
      <c r="M633">
        <f>IF(OR($E633=1,$G633=1,SUMIFS(Registros!$J$2:$J$6000,Registros!$B$2:$B$6000,$A633)&gt;0),1,0)</f>
        <v>1</v>
      </c>
      <c r="N633">
        <f>IF($J633&gt;0,1,IF(COUNTIFS(Registros!$A$2:$A$6000,"CS",Registros!$B$2:$B$6000,$A633,Registros!$K$2:$K$6000,"&lt;&gt;")&gt;0,1,0))</f>
        <v>0</v>
      </c>
      <c r="O633" t="str">
        <f t="shared" si="45"/>
        <v>SOLO MÓVIL</v>
      </c>
      <c r="P633" t="str">
        <f t="shared" si="46"/>
        <v>Ofrecer fijo + internet (FLBBTV)</v>
      </c>
      <c r="Q633">
        <f t="shared" si="47"/>
        <v>15</v>
      </c>
      <c r="R633" t="str">
        <f>IFERROR(VLOOKUP($A633,Registros!$B$2:$G$6000,6,0),IFERROR(INDEX(Winback!$C$2:$C$300,MATCH($A633,Winback!$K$2:$K$300,0)),""))</f>
        <v>Ines Lizbeth Trujillo</v>
      </c>
      <c r="S633" t="str">
        <f t="shared" si="48"/>
        <v>NP</v>
      </c>
      <c r="T633">
        <f t="shared" si="49"/>
        <v>1</v>
      </c>
    </row>
    <row r="634" spans="1:20" x14ac:dyDescent="0.35">
      <c r="A634" t="s">
        <v>3152</v>
      </c>
      <c r="B634" t="s">
        <v>3153</v>
      </c>
      <c r="C634" t="s">
        <v>3154</v>
      </c>
      <c r="D634" t="s">
        <v>3155</v>
      </c>
      <c r="E634">
        <f>IF(COUNTIFS(Registros!$A$2:$A$6000,"NP",Registros!$B$2:$B$6000,$A634)&gt;0,1,0)</f>
        <v>1</v>
      </c>
      <c r="F634">
        <f>IF($E634=1,SUMIFS(Registros!$F$2:$F$6000,Registros!$A$2:$A$6000,"NP",Registros!$B$2:$B$6000,$A634),0)</f>
        <v>15</v>
      </c>
      <c r="G634">
        <f>IF(COUNTIFS(Registros!$A$2:$A$6000,"MOV",Registros!$B$2:$B$6000,$A634)&gt;0,1,0)</f>
        <v>0</v>
      </c>
      <c r="H634">
        <f>IF($G634=1,SUMIFS(Registros!$F$2:$F$6000,Registros!$A$2:$A$6000,"MOV",Registros!$B$2:$B$6000,$A634),0)</f>
        <v>0</v>
      </c>
      <c r="I634">
        <f>IF(COUNTIFS(Registros!$A$2:$A$6000,"CS",Registros!$B$2:$B$6000,$A634)&gt;0,1,0)</f>
        <v>0</v>
      </c>
      <c r="J634">
        <f>IF($I634=1,SUMIFS(Registros!$I$2:$I$6000,Registros!$A$2:$A$6000,"CS",Registros!$B$2:$B$6000,$A634),0)</f>
        <v>0</v>
      </c>
      <c r="K634">
        <f>IF(COUNTIFS(Winback!$K$2:$K$300,$A634)&gt;0,1,0)</f>
        <v>0</v>
      </c>
      <c r="L634">
        <f>IF(AND($K634=1,LEFT($A634,3)="WB-"),SUMIFS(Winback!$D$2:$D$300,Winback!$K$2:$K$300,$A634),0)</f>
        <v>0</v>
      </c>
      <c r="M634">
        <f>IF(OR($E634=1,$G634=1,SUMIFS(Registros!$J$2:$J$6000,Registros!$B$2:$B$6000,$A634)&gt;0),1,0)</f>
        <v>1</v>
      </c>
      <c r="N634">
        <f>IF($J634&gt;0,1,IF(COUNTIFS(Registros!$A$2:$A$6000,"CS",Registros!$B$2:$B$6000,$A634,Registros!$K$2:$K$6000,"&lt;&gt;")&gt;0,1,0))</f>
        <v>0</v>
      </c>
      <c r="O634" t="str">
        <f t="shared" si="45"/>
        <v>SOLO MÓVIL</v>
      </c>
      <c r="P634" t="str">
        <f t="shared" si="46"/>
        <v>Ofrecer fijo + internet (FLBBTV)</v>
      </c>
      <c r="Q634">
        <f t="shared" si="47"/>
        <v>15</v>
      </c>
      <c r="R634" t="str">
        <f>IFERROR(VLOOKUP($A634,Registros!$B$2:$G$6000,6,0),IFERROR(INDEX(Winback!$C$2:$C$300,MATCH($A634,Winback!$K$2:$K$300,0)),""))</f>
        <v>Alejandra Mabel Hawkins</v>
      </c>
      <c r="S634" t="str">
        <f t="shared" si="48"/>
        <v>NP</v>
      </c>
      <c r="T634">
        <f t="shared" si="49"/>
        <v>1</v>
      </c>
    </row>
    <row r="635" spans="1:20" x14ac:dyDescent="0.35">
      <c r="A635" t="s">
        <v>3157</v>
      </c>
      <c r="B635" t="s">
        <v>3158</v>
      </c>
      <c r="C635" t="s">
        <v>3159</v>
      </c>
      <c r="D635" t="s">
        <v>3160</v>
      </c>
      <c r="E635">
        <f>IF(COUNTIFS(Registros!$A$2:$A$6000,"NP",Registros!$B$2:$B$6000,$A635)&gt;0,1,0)</f>
        <v>1</v>
      </c>
      <c r="F635">
        <f>IF($E635=1,SUMIFS(Registros!$F$2:$F$6000,Registros!$A$2:$A$6000,"NP",Registros!$B$2:$B$6000,$A635),0)</f>
        <v>36</v>
      </c>
      <c r="G635">
        <f>IF(COUNTIFS(Registros!$A$2:$A$6000,"MOV",Registros!$B$2:$B$6000,$A635)&gt;0,1,0)</f>
        <v>0</v>
      </c>
      <c r="H635">
        <f>IF($G635=1,SUMIFS(Registros!$F$2:$F$6000,Registros!$A$2:$A$6000,"MOV",Registros!$B$2:$B$6000,$A635),0)</f>
        <v>0</v>
      </c>
      <c r="I635">
        <f>IF(COUNTIFS(Registros!$A$2:$A$6000,"CS",Registros!$B$2:$B$6000,$A635)&gt;0,1,0)</f>
        <v>0</v>
      </c>
      <c r="J635">
        <f>IF($I635=1,SUMIFS(Registros!$I$2:$I$6000,Registros!$A$2:$A$6000,"CS",Registros!$B$2:$B$6000,$A635),0)</f>
        <v>0</v>
      </c>
      <c r="K635">
        <f>IF(COUNTIFS(Winback!$K$2:$K$300,$A635)&gt;0,1,0)</f>
        <v>0</v>
      </c>
      <c r="L635">
        <f>IF(AND($K635=1,LEFT($A635,3)="WB-"),SUMIFS(Winback!$D$2:$D$300,Winback!$K$2:$K$300,$A635),0)</f>
        <v>0</v>
      </c>
      <c r="M635">
        <f>IF(OR($E635=1,$G635=1,SUMIFS(Registros!$J$2:$J$6000,Registros!$B$2:$B$6000,$A635)&gt;0),1,0)</f>
        <v>1</v>
      </c>
      <c r="N635">
        <f>IF($J635&gt;0,1,IF(COUNTIFS(Registros!$A$2:$A$6000,"CS",Registros!$B$2:$B$6000,$A635,Registros!$K$2:$K$6000,"&lt;&gt;")&gt;0,1,0))</f>
        <v>0</v>
      </c>
      <c r="O635" t="str">
        <f t="shared" si="45"/>
        <v>SOLO MÓVIL</v>
      </c>
      <c r="P635" t="str">
        <f t="shared" si="46"/>
        <v>Ofrecer fijo + internet (FLBBTV)</v>
      </c>
      <c r="Q635">
        <f t="shared" si="47"/>
        <v>36</v>
      </c>
      <c r="R635" t="str">
        <f>IFERROR(VLOOKUP($A635,Registros!$B$2:$G$6000,6,0),IFERROR(INDEX(Winback!$C$2:$C$300,MATCH($A635,Winback!$K$2:$K$300,0)),""))</f>
        <v>Maria Fernanda</v>
      </c>
      <c r="S635" t="str">
        <f t="shared" si="48"/>
        <v>NP</v>
      </c>
      <c r="T635">
        <f t="shared" si="49"/>
        <v>1</v>
      </c>
    </row>
    <row r="636" spans="1:20" x14ac:dyDescent="0.35">
      <c r="A636" t="s">
        <v>3162</v>
      </c>
      <c r="B636" t="s">
        <v>3163</v>
      </c>
      <c r="C636" t="s">
        <v>3164</v>
      </c>
      <c r="D636" t="s">
        <v>3165</v>
      </c>
      <c r="E636">
        <f>IF(COUNTIFS(Registros!$A$2:$A$6000,"NP",Registros!$B$2:$B$6000,$A636)&gt;0,1,0)</f>
        <v>1</v>
      </c>
      <c r="F636">
        <f>IF($E636=1,SUMIFS(Registros!$F$2:$F$6000,Registros!$A$2:$A$6000,"NP",Registros!$B$2:$B$6000,$A636),0)</f>
        <v>11.6</v>
      </c>
      <c r="G636">
        <f>IF(COUNTIFS(Registros!$A$2:$A$6000,"MOV",Registros!$B$2:$B$6000,$A636)&gt;0,1,0)</f>
        <v>0</v>
      </c>
      <c r="H636">
        <f>IF($G636=1,SUMIFS(Registros!$F$2:$F$6000,Registros!$A$2:$A$6000,"MOV",Registros!$B$2:$B$6000,$A636),0)</f>
        <v>0</v>
      </c>
      <c r="I636">
        <f>IF(COUNTIFS(Registros!$A$2:$A$6000,"CS",Registros!$B$2:$B$6000,$A636)&gt;0,1,0)</f>
        <v>0</v>
      </c>
      <c r="J636">
        <f>IF($I636=1,SUMIFS(Registros!$I$2:$I$6000,Registros!$A$2:$A$6000,"CS",Registros!$B$2:$B$6000,$A636),0)</f>
        <v>0</v>
      </c>
      <c r="K636">
        <f>IF(COUNTIFS(Winback!$K$2:$K$300,$A636)&gt;0,1,0)</f>
        <v>0</v>
      </c>
      <c r="L636">
        <f>IF(AND($K636=1,LEFT($A636,3)="WB-"),SUMIFS(Winback!$D$2:$D$300,Winback!$K$2:$K$300,$A636),0)</f>
        <v>0</v>
      </c>
      <c r="M636">
        <f>IF(OR($E636=1,$G636=1,SUMIFS(Registros!$J$2:$J$6000,Registros!$B$2:$B$6000,$A636)&gt;0),1,0)</f>
        <v>1</v>
      </c>
      <c r="N636">
        <f>IF($J636&gt;0,1,IF(COUNTIFS(Registros!$A$2:$A$6000,"CS",Registros!$B$2:$B$6000,$A636,Registros!$K$2:$K$6000,"&lt;&gt;")&gt;0,1,0))</f>
        <v>0</v>
      </c>
      <c r="O636" t="str">
        <f t="shared" si="45"/>
        <v>SOLO MÓVIL</v>
      </c>
      <c r="P636" t="str">
        <f t="shared" si="46"/>
        <v>Ofrecer fijo + internet (FLBBTV)</v>
      </c>
      <c r="Q636">
        <f t="shared" si="47"/>
        <v>11.6</v>
      </c>
      <c r="R636" t="str">
        <f>IFERROR(VLOOKUP($A636,Registros!$B$2:$G$6000,6,0),IFERROR(INDEX(Winback!$C$2:$C$300,MATCH($A636,Winback!$K$2:$K$300,0)),""))</f>
        <v>Yarelis Tulloch</v>
      </c>
      <c r="S636" t="str">
        <f t="shared" si="48"/>
        <v>NP</v>
      </c>
      <c r="T636">
        <f t="shared" si="49"/>
        <v>1</v>
      </c>
    </row>
    <row r="637" spans="1:20" x14ac:dyDescent="0.35">
      <c r="A637" t="s">
        <v>3167</v>
      </c>
      <c r="B637" t="s">
        <v>3168</v>
      </c>
      <c r="C637" t="s">
        <v>3169</v>
      </c>
      <c r="D637" t="s">
        <v>3170</v>
      </c>
      <c r="E637">
        <f>IF(COUNTIFS(Registros!$A$2:$A$6000,"NP",Registros!$B$2:$B$6000,$A637)&gt;0,1,0)</f>
        <v>1</v>
      </c>
      <c r="F637">
        <f>IF($E637=1,SUMIFS(Registros!$F$2:$F$6000,Registros!$A$2:$A$6000,"NP",Registros!$B$2:$B$6000,$A637),0)</f>
        <v>15</v>
      </c>
      <c r="G637">
        <f>IF(COUNTIFS(Registros!$A$2:$A$6000,"MOV",Registros!$B$2:$B$6000,$A637)&gt;0,1,0)</f>
        <v>0</v>
      </c>
      <c r="H637">
        <f>IF($G637=1,SUMIFS(Registros!$F$2:$F$6000,Registros!$A$2:$A$6000,"MOV",Registros!$B$2:$B$6000,$A637),0)</f>
        <v>0</v>
      </c>
      <c r="I637">
        <f>IF(COUNTIFS(Registros!$A$2:$A$6000,"CS",Registros!$B$2:$B$6000,$A637)&gt;0,1,0)</f>
        <v>0</v>
      </c>
      <c r="J637">
        <f>IF($I637=1,SUMIFS(Registros!$I$2:$I$6000,Registros!$A$2:$A$6000,"CS",Registros!$B$2:$B$6000,$A637),0)</f>
        <v>0</v>
      </c>
      <c r="K637">
        <f>IF(COUNTIFS(Winback!$K$2:$K$300,$A637)&gt;0,1,0)</f>
        <v>0</v>
      </c>
      <c r="L637">
        <f>IF(AND($K637=1,LEFT($A637,3)="WB-"),SUMIFS(Winback!$D$2:$D$300,Winback!$K$2:$K$300,$A637),0)</f>
        <v>0</v>
      </c>
      <c r="M637">
        <f>IF(OR($E637=1,$G637=1,SUMIFS(Registros!$J$2:$J$6000,Registros!$B$2:$B$6000,$A637)&gt;0),1,0)</f>
        <v>1</v>
      </c>
      <c r="N637">
        <f>IF($J637&gt;0,1,IF(COUNTIFS(Registros!$A$2:$A$6000,"CS",Registros!$B$2:$B$6000,$A637,Registros!$K$2:$K$6000,"&lt;&gt;")&gt;0,1,0))</f>
        <v>0</v>
      </c>
      <c r="O637" t="str">
        <f t="shared" si="45"/>
        <v>SOLO MÓVIL</v>
      </c>
      <c r="P637" t="str">
        <f t="shared" si="46"/>
        <v>Ofrecer fijo + internet (FLBBTV)</v>
      </c>
      <c r="Q637">
        <f t="shared" si="47"/>
        <v>15</v>
      </c>
      <c r="R637" t="str">
        <f>IFERROR(VLOOKUP($A637,Registros!$B$2:$G$6000,6,0),IFERROR(INDEX(Winback!$C$2:$C$300,MATCH($A637,Winback!$K$2:$K$300,0)),""))</f>
        <v>Abril Aparicio</v>
      </c>
      <c r="S637" t="str">
        <f t="shared" si="48"/>
        <v>NP</v>
      </c>
      <c r="T637">
        <f t="shared" si="49"/>
        <v>1</v>
      </c>
    </row>
    <row r="638" spans="1:20" x14ac:dyDescent="0.35">
      <c r="A638" t="s">
        <v>3172</v>
      </c>
      <c r="B638" t="s">
        <v>3173</v>
      </c>
      <c r="C638" t="s">
        <v>3174</v>
      </c>
      <c r="D638" t="s">
        <v>3175</v>
      </c>
      <c r="E638">
        <f>IF(COUNTIFS(Registros!$A$2:$A$6000,"NP",Registros!$B$2:$B$6000,$A638)&gt;0,1,0)</f>
        <v>1</v>
      </c>
      <c r="F638">
        <f>IF($E638=1,SUMIFS(Registros!$F$2:$F$6000,Registros!$A$2:$A$6000,"NP",Registros!$B$2:$B$6000,$A638),0)</f>
        <v>20</v>
      </c>
      <c r="G638">
        <f>IF(COUNTIFS(Registros!$A$2:$A$6000,"MOV",Registros!$B$2:$B$6000,$A638)&gt;0,1,0)</f>
        <v>0</v>
      </c>
      <c r="H638">
        <f>IF($G638=1,SUMIFS(Registros!$F$2:$F$6000,Registros!$A$2:$A$6000,"MOV",Registros!$B$2:$B$6000,$A638),0)</f>
        <v>0</v>
      </c>
      <c r="I638">
        <f>IF(COUNTIFS(Registros!$A$2:$A$6000,"CS",Registros!$B$2:$B$6000,$A638)&gt;0,1,0)</f>
        <v>0</v>
      </c>
      <c r="J638">
        <f>IF($I638=1,SUMIFS(Registros!$I$2:$I$6000,Registros!$A$2:$A$6000,"CS",Registros!$B$2:$B$6000,$A638),0)</f>
        <v>0</v>
      </c>
      <c r="K638">
        <f>IF(COUNTIFS(Winback!$K$2:$K$300,$A638)&gt;0,1,0)</f>
        <v>0</v>
      </c>
      <c r="L638">
        <f>IF(AND($K638=1,LEFT($A638,3)="WB-"),SUMIFS(Winback!$D$2:$D$300,Winback!$K$2:$K$300,$A638),0)</f>
        <v>0</v>
      </c>
      <c r="M638">
        <f>IF(OR($E638=1,$G638=1,SUMIFS(Registros!$J$2:$J$6000,Registros!$B$2:$B$6000,$A638)&gt;0),1,0)</f>
        <v>1</v>
      </c>
      <c r="N638">
        <f>IF($J638&gt;0,1,IF(COUNTIFS(Registros!$A$2:$A$6000,"CS",Registros!$B$2:$B$6000,$A638,Registros!$K$2:$K$6000,"&lt;&gt;")&gt;0,1,0))</f>
        <v>0</v>
      </c>
      <c r="O638" t="str">
        <f t="shared" si="45"/>
        <v>SOLO MÓVIL</v>
      </c>
      <c r="P638" t="str">
        <f t="shared" si="46"/>
        <v>Ofrecer fijo + internet (FLBBTV)</v>
      </c>
      <c r="Q638">
        <f t="shared" si="47"/>
        <v>20</v>
      </c>
      <c r="R638" t="str">
        <f>IFERROR(VLOOKUP($A638,Registros!$B$2:$G$6000,6,0),IFERROR(INDEX(Winback!$C$2:$C$300,MATCH($A638,Winback!$K$2:$K$300,0)),""))</f>
        <v>Yariela Galarce</v>
      </c>
      <c r="S638" t="str">
        <f t="shared" si="48"/>
        <v>NP</v>
      </c>
      <c r="T638">
        <f t="shared" si="49"/>
        <v>1</v>
      </c>
    </row>
    <row r="639" spans="1:20" x14ac:dyDescent="0.35">
      <c r="A639" t="s">
        <v>3177</v>
      </c>
      <c r="B639" t="s">
        <v>3178</v>
      </c>
      <c r="C639" t="s">
        <v>3179</v>
      </c>
      <c r="D639" t="s">
        <v>3180</v>
      </c>
      <c r="E639">
        <f>IF(COUNTIFS(Registros!$A$2:$A$6000,"NP",Registros!$B$2:$B$6000,$A639)&gt;0,1,0)</f>
        <v>1</v>
      </c>
      <c r="F639">
        <f>IF($E639=1,SUMIFS(Registros!$F$2:$F$6000,Registros!$A$2:$A$6000,"NP",Registros!$B$2:$B$6000,$A639),0)</f>
        <v>44</v>
      </c>
      <c r="G639">
        <f>IF(COUNTIFS(Registros!$A$2:$A$6000,"MOV",Registros!$B$2:$B$6000,$A639)&gt;0,1,0)</f>
        <v>0</v>
      </c>
      <c r="H639">
        <f>IF($G639=1,SUMIFS(Registros!$F$2:$F$6000,Registros!$A$2:$A$6000,"MOV",Registros!$B$2:$B$6000,$A639),0)</f>
        <v>0</v>
      </c>
      <c r="I639">
        <f>IF(COUNTIFS(Registros!$A$2:$A$6000,"CS",Registros!$B$2:$B$6000,$A639)&gt;0,1,0)</f>
        <v>0</v>
      </c>
      <c r="J639">
        <f>IF($I639=1,SUMIFS(Registros!$I$2:$I$6000,Registros!$A$2:$A$6000,"CS",Registros!$B$2:$B$6000,$A639),0)</f>
        <v>0</v>
      </c>
      <c r="K639">
        <f>IF(COUNTIFS(Winback!$K$2:$K$300,$A639)&gt;0,1,0)</f>
        <v>0</v>
      </c>
      <c r="L639">
        <f>IF(AND($K639=1,LEFT($A639,3)="WB-"),SUMIFS(Winback!$D$2:$D$300,Winback!$K$2:$K$300,$A639),0)</f>
        <v>0</v>
      </c>
      <c r="M639">
        <f>IF(OR($E639=1,$G639=1,SUMIFS(Registros!$J$2:$J$6000,Registros!$B$2:$B$6000,$A639)&gt;0),1,0)</f>
        <v>1</v>
      </c>
      <c r="N639">
        <f>IF($J639&gt;0,1,IF(COUNTIFS(Registros!$A$2:$A$6000,"CS",Registros!$B$2:$B$6000,$A639,Registros!$K$2:$K$6000,"&lt;&gt;")&gt;0,1,0))</f>
        <v>0</v>
      </c>
      <c r="O639" t="str">
        <f t="shared" si="45"/>
        <v>SOLO MÓVIL</v>
      </c>
      <c r="P639" t="str">
        <f t="shared" si="46"/>
        <v>Ofrecer fijo + internet (FLBBTV)</v>
      </c>
      <c r="Q639">
        <f t="shared" si="47"/>
        <v>44</v>
      </c>
      <c r="R639" t="str">
        <f>IFERROR(VLOOKUP($A639,Registros!$B$2:$G$6000,6,0),IFERROR(INDEX(Winback!$C$2:$C$300,MATCH($A639,Winback!$K$2:$K$300,0)),""))</f>
        <v>Nailyn Martinez</v>
      </c>
      <c r="S639" t="str">
        <f t="shared" si="48"/>
        <v>NP</v>
      </c>
      <c r="T639">
        <f t="shared" si="49"/>
        <v>1</v>
      </c>
    </row>
    <row r="640" spans="1:20" x14ac:dyDescent="0.35">
      <c r="A640" t="s">
        <v>3182</v>
      </c>
      <c r="B640" t="s">
        <v>3183</v>
      </c>
      <c r="C640" t="s">
        <v>3184</v>
      </c>
      <c r="D640" t="s">
        <v>3185</v>
      </c>
      <c r="E640">
        <f>IF(COUNTIFS(Registros!$A$2:$A$6000,"NP",Registros!$B$2:$B$6000,$A640)&gt;0,1,0)</f>
        <v>1</v>
      </c>
      <c r="F640">
        <f>IF($E640=1,SUMIFS(Registros!$F$2:$F$6000,Registros!$A$2:$A$6000,"NP",Registros!$B$2:$B$6000,$A640),0)</f>
        <v>15</v>
      </c>
      <c r="G640">
        <f>IF(COUNTIFS(Registros!$A$2:$A$6000,"MOV",Registros!$B$2:$B$6000,$A640)&gt;0,1,0)</f>
        <v>0</v>
      </c>
      <c r="H640">
        <f>IF($G640=1,SUMIFS(Registros!$F$2:$F$6000,Registros!$A$2:$A$6000,"MOV",Registros!$B$2:$B$6000,$A640),0)</f>
        <v>0</v>
      </c>
      <c r="I640">
        <f>IF(COUNTIFS(Registros!$A$2:$A$6000,"CS",Registros!$B$2:$B$6000,$A640)&gt;0,1,0)</f>
        <v>0</v>
      </c>
      <c r="J640">
        <f>IF($I640=1,SUMIFS(Registros!$I$2:$I$6000,Registros!$A$2:$A$6000,"CS",Registros!$B$2:$B$6000,$A640),0)</f>
        <v>0</v>
      </c>
      <c r="K640">
        <f>IF(COUNTIFS(Winback!$K$2:$K$300,$A640)&gt;0,1,0)</f>
        <v>0</v>
      </c>
      <c r="L640">
        <f>IF(AND($K640=1,LEFT($A640,3)="WB-"),SUMIFS(Winback!$D$2:$D$300,Winback!$K$2:$K$300,$A640),0)</f>
        <v>0</v>
      </c>
      <c r="M640">
        <f>IF(OR($E640=1,$G640=1,SUMIFS(Registros!$J$2:$J$6000,Registros!$B$2:$B$6000,$A640)&gt;0),1,0)</f>
        <v>1</v>
      </c>
      <c r="N640">
        <f>IF($J640&gt;0,1,IF(COUNTIFS(Registros!$A$2:$A$6000,"CS",Registros!$B$2:$B$6000,$A640,Registros!$K$2:$K$6000,"&lt;&gt;")&gt;0,1,0))</f>
        <v>0</v>
      </c>
      <c r="O640" t="str">
        <f t="shared" si="45"/>
        <v>SOLO MÓVIL</v>
      </c>
      <c r="P640" t="str">
        <f t="shared" si="46"/>
        <v>Ofrecer fijo + internet (FLBBTV)</v>
      </c>
      <c r="Q640">
        <f t="shared" si="47"/>
        <v>15</v>
      </c>
      <c r="R640" t="str">
        <f>IFERROR(VLOOKUP($A640,Registros!$B$2:$G$6000,6,0),IFERROR(INDEX(Winback!$C$2:$C$300,MATCH($A640,Winback!$K$2:$K$300,0)),""))</f>
        <v>Yamali Rodriguez</v>
      </c>
      <c r="S640" t="str">
        <f t="shared" si="48"/>
        <v>NP</v>
      </c>
      <c r="T640">
        <f t="shared" si="49"/>
        <v>1</v>
      </c>
    </row>
    <row r="641" spans="1:20" x14ac:dyDescent="0.35">
      <c r="A641" t="s">
        <v>3187</v>
      </c>
      <c r="B641" t="s">
        <v>3188</v>
      </c>
      <c r="C641" t="s">
        <v>3189</v>
      </c>
      <c r="D641" t="s">
        <v>3190</v>
      </c>
      <c r="E641">
        <f>IF(COUNTIFS(Registros!$A$2:$A$6000,"NP",Registros!$B$2:$B$6000,$A641)&gt;0,1,0)</f>
        <v>1</v>
      </c>
      <c r="F641">
        <f>IF($E641=1,SUMIFS(Registros!$F$2:$F$6000,Registros!$A$2:$A$6000,"NP",Registros!$B$2:$B$6000,$A641),0)</f>
        <v>27.75</v>
      </c>
      <c r="G641">
        <f>IF(COUNTIFS(Registros!$A$2:$A$6000,"MOV",Registros!$B$2:$B$6000,$A641)&gt;0,1,0)</f>
        <v>0</v>
      </c>
      <c r="H641">
        <f>IF($G641=1,SUMIFS(Registros!$F$2:$F$6000,Registros!$A$2:$A$6000,"MOV",Registros!$B$2:$B$6000,$A641),0)</f>
        <v>0</v>
      </c>
      <c r="I641">
        <f>IF(COUNTIFS(Registros!$A$2:$A$6000,"CS",Registros!$B$2:$B$6000,$A641)&gt;0,1,0)</f>
        <v>0</v>
      </c>
      <c r="J641">
        <f>IF($I641=1,SUMIFS(Registros!$I$2:$I$6000,Registros!$A$2:$A$6000,"CS",Registros!$B$2:$B$6000,$A641),0)</f>
        <v>0</v>
      </c>
      <c r="K641">
        <f>IF(COUNTIFS(Winback!$K$2:$K$300,$A641)&gt;0,1,0)</f>
        <v>0</v>
      </c>
      <c r="L641">
        <f>IF(AND($K641=1,LEFT($A641,3)="WB-"),SUMIFS(Winback!$D$2:$D$300,Winback!$K$2:$K$300,$A641),0)</f>
        <v>0</v>
      </c>
      <c r="M641">
        <f>IF(OR($E641=1,$G641=1,SUMIFS(Registros!$J$2:$J$6000,Registros!$B$2:$B$6000,$A641)&gt;0),1,0)</f>
        <v>1</v>
      </c>
      <c r="N641">
        <f>IF($J641&gt;0,1,IF(COUNTIFS(Registros!$A$2:$A$6000,"CS",Registros!$B$2:$B$6000,$A641,Registros!$K$2:$K$6000,"&lt;&gt;")&gt;0,1,0))</f>
        <v>0</v>
      </c>
      <c r="O641" t="str">
        <f t="shared" si="45"/>
        <v>SOLO MÓVIL</v>
      </c>
      <c r="P641" t="str">
        <f t="shared" si="46"/>
        <v>Ofrecer fijo + internet (FLBBTV)</v>
      </c>
      <c r="Q641">
        <f t="shared" si="47"/>
        <v>27.75</v>
      </c>
      <c r="R641" t="str">
        <f>IFERROR(VLOOKUP($A641,Registros!$B$2:$G$6000,6,0),IFERROR(INDEX(Winback!$C$2:$C$300,MATCH($A641,Winback!$K$2:$K$300,0)),""))</f>
        <v>Osiris Aguilar</v>
      </c>
      <c r="S641" t="str">
        <f t="shared" si="48"/>
        <v>NP</v>
      </c>
      <c r="T641">
        <f t="shared" si="49"/>
        <v>1</v>
      </c>
    </row>
    <row r="642" spans="1:20" x14ac:dyDescent="0.35">
      <c r="A642" t="s">
        <v>3192</v>
      </c>
      <c r="B642" t="s">
        <v>3193</v>
      </c>
      <c r="C642" t="s">
        <v>3194</v>
      </c>
      <c r="D642" t="s">
        <v>3195</v>
      </c>
      <c r="E642">
        <f>IF(COUNTIFS(Registros!$A$2:$A$6000,"NP",Registros!$B$2:$B$6000,$A642)&gt;0,1,0)</f>
        <v>1</v>
      </c>
      <c r="F642">
        <f>IF($E642=1,SUMIFS(Registros!$F$2:$F$6000,Registros!$A$2:$A$6000,"NP",Registros!$B$2:$B$6000,$A642),0)</f>
        <v>39.04</v>
      </c>
      <c r="G642">
        <f>IF(COUNTIFS(Registros!$A$2:$A$6000,"MOV",Registros!$B$2:$B$6000,$A642)&gt;0,1,0)</f>
        <v>0</v>
      </c>
      <c r="H642">
        <f>IF($G642=1,SUMIFS(Registros!$F$2:$F$6000,Registros!$A$2:$A$6000,"MOV",Registros!$B$2:$B$6000,$A642),0)</f>
        <v>0</v>
      </c>
      <c r="I642">
        <f>IF(COUNTIFS(Registros!$A$2:$A$6000,"CS",Registros!$B$2:$B$6000,$A642)&gt;0,1,0)</f>
        <v>0</v>
      </c>
      <c r="J642">
        <f>IF($I642=1,SUMIFS(Registros!$I$2:$I$6000,Registros!$A$2:$A$6000,"CS",Registros!$B$2:$B$6000,$A642),0)</f>
        <v>0</v>
      </c>
      <c r="K642">
        <f>IF(COUNTIFS(Winback!$K$2:$K$300,$A642)&gt;0,1,0)</f>
        <v>0</v>
      </c>
      <c r="L642">
        <f>IF(AND($K642=1,LEFT($A642,3)="WB-"),SUMIFS(Winback!$D$2:$D$300,Winback!$K$2:$K$300,$A642),0)</f>
        <v>0</v>
      </c>
      <c r="M642">
        <f>IF(OR($E642=1,$G642=1,SUMIFS(Registros!$J$2:$J$6000,Registros!$B$2:$B$6000,$A642)&gt;0),1,0)</f>
        <v>1</v>
      </c>
      <c r="N642">
        <f>IF($J642&gt;0,1,IF(COUNTIFS(Registros!$A$2:$A$6000,"CS",Registros!$B$2:$B$6000,$A642,Registros!$K$2:$K$6000,"&lt;&gt;")&gt;0,1,0))</f>
        <v>0</v>
      </c>
      <c r="O642" t="str">
        <f t="shared" ref="O642:O705" si="50">IF(AND($K642=1,$E642=0,$G642=0,$I642=0),"WINBACK",IF(AND($M642=1,$N642&gt;0),"CONVERGENTE",IF($M642=1,"SOLO MÓVIL",IF($N642&gt;0,"SOLO FIJO / INTERNET","SIN SERVICIOS"))))</f>
        <v>SOLO MÓVIL</v>
      </c>
      <c r="P642" t="str">
        <f t="shared" ref="P642:P705" si="51">IF($O642="WINBACK","Recuperar (winback)",IF($O642="CONVERGENTE","Upgrade / más líneas",IF($O642="SOLO MÓVIL","Ofrecer fijo + internet (FLBBTV)",IF($O642="SOLO FIJO / INTERNET","Ofrecer línea móvil Nextphone","Oferta completa (móvil + fijo + internet)"))))</f>
        <v>Ofrecer fijo + internet (FLBBTV)</v>
      </c>
      <c r="Q642">
        <f t="shared" ref="Q642:Q705" si="52">$F642+$H642+$L642</f>
        <v>39.04</v>
      </c>
      <c r="R642" t="str">
        <f>IFERROR(VLOOKUP($A642,Registros!$B$2:$G$6000,6,0),IFERROR(INDEX(Winback!$C$2:$C$300,MATCH($A642,Winback!$K$2:$K$300,0)),""))</f>
        <v>Karla Mc Intryre</v>
      </c>
      <c r="S642" t="str">
        <f t="shared" ref="S642:S705" si="53">IF($E642=1,"NP","")&amp;IF($G642=1,"+MOV","")&amp;IF($I642=1,"+CS","")&amp;IF($K642=1,"+WB","")</f>
        <v>NP</v>
      </c>
      <c r="T642">
        <f t="shared" ref="T642:T705" si="54">$E642+$G642+$I642+$K642</f>
        <v>1</v>
      </c>
    </row>
    <row r="643" spans="1:20" x14ac:dyDescent="0.35">
      <c r="A643" t="s">
        <v>3197</v>
      </c>
      <c r="B643" t="s">
        <v>3198</v>
      </c>
      <c r="C643" t="s">
        <v>3199</v>
      </c>
      <c r="D643" t="s">
        <v>3200</v>
      </c>
      <c r="E643">
        <f>IF(COUNTIFS(Registros!$A$2:$A$6000,"NP",Registros!$B$2:$B$6000,$A643)&gt;0,1,0)</f>
        <v>1</v>
      </c>
      <c r="F643">
        <f>IF($E643=1,SUMIFS(Registros!$F$2:$F$6000,Registros!$A$2:$A$6000,"NP",Registros!$B$2:$B$6000,$A643),0)</f>
        <v>340.84</v>
      </c>
      <c r="G643">
        <f>IF(COUNTIFS(Registros!$A$2:$A$6000,"MOV",Registros!$B$2:$B$6000,$A643)&gt;0,1,0)</f>
        <v>0</v>
      </c>
      <c r="H643">
        <f>IF($G643=1,SUMIFS(Registros!$F$2:$F$6000,Registros!$A$2:$A$6000,"MOV",Registros!$B$2:$B$6000,$A643),0)</f>
        <v>0</v>
      </c>
      <c r="I643">
        <f>IF(COUNTIFS(Registros!$A$2:$A$6000,"CS",Registros!$B$2:$B$6000,$A643)&gt;0,1,0)</f>
        <v>0</v>
      </c>
      <c r="J643">
        <f>IF($I643=1,SUMIFS(Registros!$I$2:$I$6000,Registros!$A$2:$A$6000,"CS",Registros!$B$2:$B$6000,$A643),0)</f>
        <v>0</v>
      </c>
      <c r="K643">
        <f>IF(COUNTIFS(Winback!$K$2:$K$300,$A643)&gt;0,1,0)</f>
        <v>0</v>
      </c>
      <c r="L643">
        <f>IF(AND($K643=1,LEFT($A643,3)="WB-"),SUMIFS(Winback!$D$2:$D$300,Winback!$K$2:$K$300,$A643),0)</f>
        <v>0</v>
      </c>
      <c r="M643">
        <f>IF(OR($E643=1,$G643=1,SUMIFS(Registros!$J$2:$J$6000,Registros!$B$2:$B$6000,$A643)&gt;0),1,0)</f>
        <v>1</v>
      </c>
      <c r="N643">
        <f>IF($J643&gt;0,1,IF(COUNTIFS(Registros!$A$2:$A$6000,"CS",Registros!$B$2:$B$6000,$A643,Registros!$K$2:$K$6000,"&lt;&gt;")&gt;0,1,0))</f>
        <v>0</v>
      </c>
      <c r="O643" t="str">
        <f t="shared" si="50"/>
        <v>SOLO MÓVIL</v>
      </c>
      <c r="P643" t="str">
        <f t="shared" si="51"/>
        <v>Ofrecer fijo + internet (FLBBTV)</v>
      </c>
      <c r="Q643">
        <f t="shared" si="52"/>
        <v>340.84</v>
      </c>
      <c r="R643" t="str">
        <f>IFERROR(VLOOKUP($A643,Registros!$B$2:$G$6000,6,0),IFERROR(INDEX(Winback!$C$2:$C$300,MATCH($A643,Winback!$K$2:$K$300,0)),""))</f>
        <v>Solanye Acuña</v>
      </c>
      <c r="S643" t="str">
        <f t="shared" si="53"/>
        <v>NP</v>
      </c>
      <c r="T643">
        <f t="shared" si="54"/>
        <v>1</v>
      </c>
    </row>
    <row r="644" spans="1:20" x14ac:dyDescent="0.35">
      <c r="A644" t="s">
        <v>3202</v>
      </c>
      <c r="B644" t="s">
        <v>3203</v>
      </c>
      <c r="C644" t="s">
        <v>3204</v>
      </c>
      <c r="D644" t="s">
        <v>3205</v>
      </c>
      <c r="E644">
        <f>IF(COUNTIFS(Registros!$A$2:$A$6000,"NP",Registros!$B$2:$B$6000,$A644)&gt;0,1,0)</f>
        <v>1</v>
      </c>
      <c r="F644">
        <f>IF($E644=1,SUMIFS(Registros!$F$2:$F$6000,Registros!$A$2:$A$6000,"NP",Registros!$B$2:$B$6000,$A644),0)</f>
        <v>15</v>
      </c>
      <c r="G644">
        <f>IF(COUNTIFS(Registros!$A$2:$A$6000,"MOV",Registros!$B$2:$B$6000,$A644)&gt;0,1,0)</f>
        <v>0</v>
      </c>
      <c r="H644">
        <f>IF($G644=1,SUMIFS(Registros!$F$2:$F$6000,Registros!$A$2:$A$6000,"MOV",Registros!$B$2:$B$6000,$A644),0)</f>
        <v>0</v>
      </c>
      <c r="I644">
        <f>IF(COUNTIFS(Registros!$A$2:$A$6000,"CS",Registros!$B$2:$B$6000,$A644)&gt;0,1,0)</f>
        <v>0</v>
      </c>
      <c r="J644">
        <f>IF($I644=1,SUMIFS(Registros!$I$2:$I$6000,Registros!$A$2:$A$6000,"CS",Registros!$B$2:$B$6000,$A644),0)</f>
        <v>0</v>
      </c>
      <c r="K644">
        <f>IF(COUNTIFS(Winback!$K$2:$K$300,$A644)&gt;0,1,0)</f>
        <v>0</v>
      </c>
      <c r="L644">
        <f>IF(AND($K644=1,LEFT($A644,3)="WB-"),SUMIFS(Winback!$D$2:$D$300,Winback!$K$2:$K$300,$A644),0)</f>
        <v>0</v>
      </c>
      <c r="M644">
        <f>IF(OR($E644=1,$G644=1,SUMIFS(Registros!$J$2:$J$6000,Registros!$B$2:$B$6000,$A644)&gt;0),1,0)</f>
        <v>1</v>
      </c>
      <c r="N644">
        <f>IF($J644&gt;0,1,IF(COUNTIFS(Registros!$A$2:$A$6000,"CS",Registros!$B$2:$B$6000,$A644,Registros!$K$2:$K$6000,"&lt;&gt;")&gt;0,1,0))</f>
        <v>0</v>
      </c>
      <c r="O644" t="str">
        <f t="shared" si="50"/>
        <v>SOLO MÓVIL</v>
      </c>
      <c r="P644" t="str">
        <f t="shared" si="51"/>
        <v>Ofrecer fijo + internet (FLBBTV)</v>
      </c>
      <c r="Q644">
        <f t="shared" si="52"/>
        <v>15</v>
      </c>
      <c r="R644" t="str">
        <f>IFERROR(VLOOKUP($A644,Registros!$B$2:$G$6000,6,0),IFERROR(INDEX(Winback!$C$2:$C$300,MATCH($A644,Winback!$K$2:$K$300,0)),""))</f>
        <v>Michelle Zambrano</v>
      </c>
      <c r="S644" t="str">
        <f t="shared" si="53"/>
        <v>NP</v>
      </c>
      <c r="T644">
        <f t="shared" si="54"/>
        <v>1</v>
      </c>
    </row>
    <row r="645" spans="1:20" x14ac:dyDescent="0.35">
      <c r="A645" t="s">
        <v>3207</v>
      </c>
      <c r="B645" t="s">
        <v>3208</v>
      </c>
      <c r="C645" t="s">
        <v>3209</v>
      </c>
      <c r="D645" t="s">
        <v>3210</v>
      </c>
      <c r="E645">
        <f>IF(COUNTIFS(Registros!$A$2:$A$6000,"NP",Registros!$B$2:$B$6000,$A645)&gt;0,1,0)</f>
        <v>1</v>
      </c>
      <c r="F645">
        <f>IF($E645=1,SUMIFS(Registros!$F$2:$F$6000,Registros!$A$2:$A$6000,"NP",Registros!$B$2:$B$6000,$A645),0)</f>
        <v>15</v>
      </c>
      <c r="G645">
        <f>IF(COUNTIFS(Registros!$A$2:$A$6000,"MOV",Registros!$B$2:$B$6000,$A645)&gt;0,1,0)</f>
        <v>0</v>
      </c>
      <c r="H645">
        <f>IF($G645=1,SUMIFS(Registros!$F$2:$F$6000,Registros!$A$2:$A$6000,"MOV",Registros!$B$2:$B$6000,$A645),0)</f>
        <v>0</v>
      </c>
      <c r="I645">
        <f>IF(COUNTIFS(Registros!$A$2:$A$6000,"CS",Registros!$B$2:$B$6000,$A645)&gt;0,1,0)</f>
        <v>0</v>
      </c>
      <c r="J645">
        <f>IF($I645=1,SUMIFS(Registros!$I$2:$I$6000,Registros!$A$2:$A$6000,"CS",Registros!$B$2:$B$6000,$A645),0)</f>
        <v>0</v>
      </c>
      <c r="K645">
        <f>IF(COUNTIFS(Winback!$K$2:$K$300,$A645)&gt;0,1,0)</f>
        <v>0</v>
      </c>
      <c r="L645">
        <f>IF(AND($K645=1,LEFT($A645,3)="WB-"),SUMIFS(Winback!$D$2:$D$300,Winback!$K$2:$K$300,$A645),0)</f>
        <v>0</v>
      </c>
      <c r="M645">
        <f>IF(OR($E645=1,$G645=1,SUMIFS(Registros!$J$2:$J$6000,Registros!$B$2:$B$6000,$A645)&gt;0),1,0)</f>
        <v>1</v>
      </c>
      <c r="N645">
        <f>IF($J645&gt;0,1,IF(COUNTIFS(Registros!$A$2:$A$6000,"CS",Registros!$B$2:$B$6000,$A645,Registros!$K$2:$K$6000,"&lt;&gt;")&gt;0,1,0))</f>
        <v>0</v>
      </c>
      <c r="O645" t="str">
        <f t="shared" si="50"/>
        <v>SOLO MÓVIL</v>
      </c>
      <c r="P645" t="str">
        <f t="shared" si="51"/>
        <v>Ofrecer fijo + internet (FLBBTV)</v>
      </c>
      <c r="Q645">
        <f t="shared" si="52"/>
        <v>15</v>
      </c>
      <c r="R645" t="str">
        <f>IFERROR(VLOOKUP($A645,Registros!$B$2:$G$6000,6,0),IFERROR(INDEX(Winback!$C$2:$C$300,MATCH($A645,Winback!$K$2:$K$300,0)),""))</f>
        <v>Ines Lizbeth Trujillo</v>
      </c>
      <c r="S645" t="str">
        <f t="shared" si="53"/>
        <v>NP</v>
      </c>
      <c r="T645">
        <f t="shared" si="54"/>
        <v>1</v>
      </c>
    </row>
    <row r="646" spans="1:20" x14ac:dyDescent="0.35">
      <c r="A646" t="s">
        <v>3212</v>
      </c>
      <c r="B646" t="s">
        <v>3213</v>
      </c>
      <c r="C646" t="s">
        <v>3209</v>
      </c>
      <c r="D646" t="s">
        <v>3210</v>
      </c>
      <c r="E646">
        <f>IF(COUNTIFS(Registros!$A$2:$A$6000,"NP",Registros!$B$2:$B$6000,$A646)&gt;0,1,0)</f>
        <v>1</v>
      </c>
      <c r="F646">
        <f>IF($E646=1,SUMIFS(Registros!$F$2:$F$6000,Registros!$A$2:$A$6000,"NP",Registros!$B$2:$B$6000,$A646),0)</f>
        <v>15</v>
      </c>
      <c r="G646">
        <f>IF(COUNTIFS(Registros!$A$2:$A$6000,"MOV",Registros!$B$2:$B$6000,$A646)&gt;0,1,0)</f>
        <v>0</v>
      </c>
      <c r="H646">
        <f>IF($G646=1,SUMIFS(Registros!$F$2:$F$6000,Registros!$A$2:$A$6000,"MOV",Registros!$B$2:$B$6000,$A646),0)</f>
        <v>0</v>
      </c>
      <c r="I646">
        <f>IF(COUNTIFS(Registros!$A$2:$A$6000,"CS",Registros!$B$2:$B$6000,$A646)&gt;0,1,0)</f>
        <v>0</v>
      </c>
      <c r="J646">
        <f>IF($I646=1,SUMIFS(Registros!$I$2:$I$6000,Registros!$A$2:$A$6000,"CS",Registros!$B$2:$B$6000,$A646),0)</f>
        <v>0</v>
      </c>
      <c r="K646">
        <f>IF(COUNTIFS(Winback!$K$2:$K$300,$A646)&gt;0,1,0)</f>
        <v>0</v>
      </c>
      <c r="L646">
        <f>IF(AND($K646=1,LEFT($A646,3)="WB-"),SUMIFS(Winback!$D$2:$D$300,Winback!$K$2:$K$300,$A646),0)</f>
        <v>0</v>
      </c>
      <c r="M646">
        <f>IF(OR($E646=1,$G646=1,SUMIFS(Registros!$J$2:$J$6000,Registros!$B$2:$B$6000,$A646)&gt;0),1,0)</f>
        <v>1</v>
      </c>
      <c r="N646">
        <f>IF($J646&gt;0,1,IF(COUNTIFS(Registros!$A$2:$A$6000,"CS",Registros!$B$2:$B$6000,$A646,Registros!$K$2:$K$6000,"&lt;&gt;")&gt;0,1,0))</f>
        <v>0</v>
      </c>
      <c r="O646" t="str">
        <f t="shared" si="50"/>
        <v>SOLO MÓVIL</v>
      </c>
      <c r="P646" t="str">
        <f t="shared" si="51"/>
        <v>Ofrecer fijo + internet (FLBBTV)</v>
      </c>
      <c r="Q646">
        <f t="shared" si="52"/>
        <v>15</v>
      </c>
      <c r="R646" t="str">
        <f>IFERROR(VLOOKUP($A646,Registros!$B$2:$G$6000,6,0),IFERROR(INDEX(Winback!$C$2:$C$300,MATCH($A646,Winback!$K$2:$K$300,0)),""))</f>
        <v>Alejandra Mabel Hawkins</v>
      </c>
      <c r="S646" t="str">
        <f t="shared" si="53"/>
        <v>NP</v>
      </c>
      <c r="T646">
        <f t="shared" si="54"/>
        <v>1</v>
      </c>
    </row>
    <row r="647" spans="1:20" x14ac:dyDescent="0.35">
      <c r="A647" t="s">
        <v>3215</v>
      </c>
      <c r="B647" t="s">
        <v>3216</v>
      </c>
      <c r="C647" t="s">
        <v>3217</v>
      </c>
      <c r="D647" t="s">
        <v>3218</v>
      </c>
      <c r="E647">
        <f>IF(COUNTIFS(Registros!$A$2:$A$6000,"NP",Registros!$B$2:$B$6000,$A647)&gt;0,1,0)</f>
        <v>1</v>
      </c>
      <c r="F647">
        <f>IF($E647=1,SUMIFS(Registros!$F$2:$F$6000,Registros!$A$2:$A$6000,"NP",Registros!$B$2:$B$6000,$A647),0)</f>
        <v>15</v>
      </c>
      <c r="G647">
        <f>IF(COUNTIFS(Registros!$A$2:$A$6000,"MOV",Registros!$B$2:$B$6000,$A647)&gt;0,1,0)</f>
        <v>0</v>
      </c>
      <c r="H647">
        <f>IF($G647=1,SUMIFS(Registros!$F$2:$F$6000,Registros!$A$2:$A$6000,"MOV",Registros!$B$2:$B$6000,$A647),0)</f>
        <v>0</v>
      </c>
      <c r="I647">
        <f>IF(COUNTIFS(Registros!$A$2:$A$6000,"CS",Registros!$B$2:$B$6000,$A647)&gt;0,1,0)</f>
        <v>0</v>
      </c>
      <c r="J647">
        <f>IF($I647=1,SUMIFS(Registros!$I$2:$I$6000,Registros!$A$2:$A$6000,"CS",Registros!$B$2:$B$6000,$A647),0)</f>
        <v>0</v>
      </c>
      <c r="K647">
        <f>IF(COUNTIFS(Winback!$K$2:$K$300,$A647)&gt;0,1,0)</f>
        <v>0</v>
      </c>
      <c r="L647">
        <f>IF(AND($K647=1,LEFT($A647,3)="WB-"),SUMIFS(Winback!$D$2:$D$300,Winback!$K$2:$K$300,$A647),0)</f>
        <v>0</v>
      </c>
      <c r="M647">
        <f>IF(OR($E647=1,$G647=1,SUMIFS(Registros!$J$2:$J$6000,Registros!$B$2:$B$6000,$A647)&gt;0),1,0)</f>
        <v>1</v>
      </c>
      <c r="N647">
        <f>IF($J647&gt;0,1,IF(COUNTIFS(Registros!$A$2:$A$6000,"CS",Registros!$B$2:$B$6000,$A647,Registros!$K$2:$K$6000,"&lt;&gt;")&gt;0,1,0))</f>
        <v>0</v>
      </c>
      <c r="O647" t="str">
        <f t="shared" si="50"/>
        <v>SOLO MÓVIL</v>
      </c>
      <c r="P647" t="str">
        <f t="shared" si="51"/>
        <v>Ofrecer fijo + internet (FLBBTV)</v>
      </c>
      <c r="Q647">
        <f t="shared" si="52"/>
        <v>15</v>
      </c>
      <c r="R647" t="str">
        <f>IFERROR(VLOOKUP($A647,Registros!$B$2:$G$6000,6,0),IFERROR(INDEX(Winback!$C$2:$C$300,MATCH($A647,Winback!$K$2:$K$300,0)),""))</f>
        <v>Maria Fernanda</v>
      </c>
      <c r="S647" t="str">
        <f t="shared" si="53"/>
        <v>NP</v>
      </c>
      <c r="T647">
        <f t="shared" si="54"/>
        <v>1</v>
      </c>
    </row>
    <row r="648" spans="1:20" x14ac:dyDescent="0.35">
      <c r="A648" t="s">
        <v>3220</v>
      </c>
      <c r="B648" t="s">
        <v>3221</v>
      </c>
      <c r="C648" t="s">
        <v>3222</v>
      </c>
      <c r="D648" t="s">
        <v>3223</v>
      </c>
      <c r="E648">
        <f>IF(COUNTIFS(Registros!$A$2:$A$6000,"NP",Registros!$B$2:$B$6000,$A648)&gt;0,1,0)</f>
        <v>1</v>
      </c>
      <c r="F648">
        <f>IF($E648=1,SUMIFS(Registros!$F$2:$F$6000,Registros!$A$2:$A$6000,"NP",Registros!$B$2:$B$6000,$A648),0)</f>
        <v>15</v>
      </c>
      <c r="G648">
        <f>IF(COUNTIFS(Registros!$A$2:$A$6000,"MOV",Registros!$B$2:$B$6000,$A648)&gt;0,1,0)</f>
        <v>0</v>
      </c>
      <c r="H648">
        <f>IF($G648=1,SUMIFS(Registros!$F$2:$F$6000,Registros!$A$2:$A$6000,"MOV",Registros!$B$2:$B$6000,$A648),0)</f>
        <v>0</v>
      </c>
      <c r="I648">
        <f>IF(COUNTIFS(Registros!$A$2:$A$6000,"CS",Registros!$B$2:$B$6000,$A648)&gt;0,1,0)</f>
        <v>0</v>
      </c>
      <c r="J648">
        <f>IF($I648=1,SUMIFS(Registros!$I$2:$I$6000,Registros!$A$2:$A$6000,"CS",Registros!$B$2:$B$6000,$A648),0)</f>
        <v>0</v>
      </c>
      <c r="K648">
        <f>IF(COUNTIFS(Winback!$K$2:$K$300,$A648)&gt;0,1,0)</f>
        <v>0</v>
      </c>
      <c r="L648">
        <f>IF(AND($K648=1,LEFT($A648,3)="WB-"),SUMIFS(Winback!$D$2:$D$300,Winback!$K$2:$K$300,$A648),0)</f>
        <v>0</v>
      </c>
      <c r="M648">
        <f>IF(OR($E648=1,$G648=1,SUMIFS(Registros!$J$2:$J$6000,Registros!$B$2:$B$6000,$A648)&gt;0),1,0)</f>
        <v>1</v>
      </c>
      <c r="N648">
        <f>IF($J648&gt;0,1,IF(COUNTIFS(Registros!$A$2:$A$6000,"CS",Registros!$B$2:$B$6000,$A648,Registros!$K$2:$K$6000,"&lt;&gt;")&gt;0,1,0))</f>
        <v>0</v>
      </c>
      <c r="O648" t="str">
        <f t="shared" si="50"/>
        <v>SOLO MÓVIL</v>
      </c>
      <c r="P648" t="str">
        <f t="shared" si="51"/>
        <v>Ofrecer fijo + internet (FLBBTV)</v>
      </c>
      <c r="Q648">
        <f t="shared" si="52"/>
        <v>15</v>
      </c>
      <c r="R648" t="str">
        <f>IFERROR(VLOOKUP($A648,Registros!$B$2:$G$6000,6,0),IFERROR(INDEX(Winback!$C$2:$C$300,MATCH($A648,Winback!$K$2:$K$300,0)),""))</f>
        <v>Yarelis Tulloch</v>
      </c>
      <c r="S648" t="str">
        <f t="shared" si="53"/>
        <v>NP</v>
      </c>
      <c r="T648">
        <f t="shared" si="54"/>
        <v>1</v>
      </c>
    </row>
    <row r="649" spans="1:20" x14ac:dyDescent="0.35">
      <c r="A649" t="s">
        <v>3225</v>
      </c>
      <c r="B649" t="s">
        <v>3226</v>
      </c>
      <c r="C649" t="s">
        <v>3227</v>
      </c>
      <c r="D649" t="s">
        <v>3228</v>
      </c>
      <c r="E649">
        <f>IF(COUNTIFS(Registros!$A$2:$A$6000,"NP",Registros!$B$2:$B$6000,$A649)&gt;0,1,0)</f>
        <v>1</v>
      </c>
      <c r="F649">
        <f>IF($E649=1,SUMIFS(Registros!$F$2:$F$6000,Registros!$A$2:$A$6000,"NP",Registros!$B$2:$B$6000,$A649),0)</f>
        <v>15</v>
      </c>
      <c r="G649">
        <f>IF(COUNTIFS(Registros!$A$2:$A$6000,"MOV",Registros!$B$2:$B$6000,$A649)&gt;0,1,0)</f>
        <v>0</v>
      </c>
      <c r="H649">
        <f>IF($G649=1,SUMIFS(Registros!$F$2:$F$6000,Registros!$A$2:$A$6000,"MOV",Registros!$B$2:$B$6000,$A649),0)</f>
        <v>0</v>
      </c>
      <c r="I649">
        <f>IF(COUNTIFS(Registros!$A$2:$A$6000,"CS",Registros!$B$2:$B$6000,$A649)&gt;0,1,0)</f>
        <v>0</v>
      </c>
      <c r="J649">
        <f>IF($I649=1,SUMIFS(Registros!$I$2:$I$6000,Registros!$A$2:$A$6000,"CS",Registros!$B$2:$B$6000,$A649),0)</f>
        <v>0</v>
      </c>
      <c r="K649">
        <f>IF(COUNTIFS(Winback!$K$2:$K$300,$A649)&gt;0,1,0)</f>
        <v>0</v>
      </c>
      <c r="L649">
        <f>IF(AND($K649=1,LEFT($A649,3)="WB-"),SUMIFS(Winback!$D$2:$D$300,Winback!$K$2:$K$300,$A649),0)</f>
        <v>0</v>
      </c>
      <c r="M649">
        <f>IF(OR($E649=1,$G649=1,SUMIFS(Registros!$J$2:$J$6000,Registros!$B$2:$B$6000,$A649)&gt;0),1,0)</f>
        <v>1</v>
      </c>
      <c r="N649">
        <f>IF($J649&gt;0,1,IF(COUNTIFS(Registros!$A$2:$A$6000,"CS",Registros!$B$2:$B$6000,$A649,Registros!$K$2:$K$6000,"&lt;&gt;")&gt;0,1,0))</f>
        <v>0</v>
      </c>
      <c r="O649" t="str">
        <f t="shared" si="50"/>
        <v>SOLO MÓVIL</v>
      </c>
      <c r="P649" t="str">
        <f t="shared" si="51"/>
        <v>Ofrecer fijo + internet (FLBBTV)</v>
      </c>
      <c r="Q649">
        <f t="shared" si="52"/>
        <v>15</v>
      </c>
      <c r="R649" t="str">
        <f>IFERROR(VLOOKUP($A649,Registros!$B$2:$G$6000,6,0),IFERROR(INDEX(Winback!$C$2:$C$300,MATCH($A649,Winback!$K$2:$K$300,0)),""))</f>
        <v>Abril Aparicio</v>
      </c>
      <c r="S649" t="str">
        <f t="shared" si="53"/>
        <v>NP</v>
      </c>
      <c r="T649">
        <f t="shared" si="54"/>
        <v>1</v>
      </c>
    </row>
    <row r="650" spans="1:20" x14ac:dyDescent="0.35">
      <c r="A650" t="s">
        <v>3230</v>
      </c>
      <c r="B650" t="s">
        <v>3231</v>
      </c>
      <c r="C650" t="s">
        <v>3232</v>
      </c>
      <c r="D650" t="s">
        <v>3233</v>
      </c>
      <c r="E650">
        <f>IF(COUNTIFS(Registros!$A$2:$A$6000,"NP",Registros!$B$2:$B$6000,$A650)&gt;0,1,0)</f>
        <v>1</v>
      </c>
      <c r="F650">
        <f>IF($E650=1,SUMIFS(Registros!$F$2:$F$6000,Registros!$A$2:$A$6000,"NP",Registros!$B$2:$B$6000,$A650),0)</f>
        <v>22.74</v>
      </c>
      <c r="G650">
        <f>IF(COUNTIFS(Registros!$A$2:$A$6000,"MOV",Registros!$B$2:$B$6000,$A650)&gt;0,1,0)</f>
        <v>0</v>
      </c>
      <c r="H650">
        <f>IF($G650=1,SUMIFS(Registros!$F$2:$F$6000,Registros!$A$2:$A$6000,"MOV",Registros!$B$2:$B$6000,$A650),0)</f>
        <v>0</v>
      </c>
      <c r="I650">
        <f>IF(COUNTIFS(Registros!$A$2:$A$6000,"CS",Registros!$B$2:$B$6000,$A650)&gt;0,1,0)</f>
        <v>0</v>
      </c>
      <c r="J650">
        <f>IF($I650=1,SUMIFS(Registros!$I$2:$I$6000,Registros!$A$2:$A$6000,"CS",Registros!$B$2:$B$6000,$A650),0)</f>
        <v>0</v>
      </c>
      <c r="K650">
        <f>IF(COUNTIFS(Winback!$K$2:$K$300,$A650)&gt;0,1,0)</f>
        <v>0</v>
      </c>
      <c r="L650">
        <f>IF(AND($K650=1,LEFT($A650,3)="WB-"),SUMIFS(Winback!$D$2:$D$300,Winback!$K$2:$K$300,$A650),0)</f>
        <v>0</v>
      </c>
      <c r="M650">
        <f>IF(OR($E650=1,$G650=1,SUMIFS(Registros!$J$2:$J$6000,Registros!$B$2:$B$6000,$A650)&gt;0),1,0)</f>
        <v>1</v>
      </c>
      <c r="N650">
        <f>IF($J650&gt;0,1,IF(COUNTIFS(Registros!$A$2:$A$6000,"CS",Registros!$B$2:$B$6000,$A650,Registros!$K$2:$K$6000,"&lt;&gt;")&gt;0,1,0))</f>
        <v>0</v>
      </c>
      <c r="O650" t="str">
        <f t="shared" si="50"/>
        <v>SOLO MÓVIL</v>
      </c>
      <c r="P650" t="str">
        <f t="shared" si="51"/>
        <v>Ofrecer fijo + internet (FLBBTV)</v>
      </c>
      <c r="Q650">
        <f t="shared" si="52"/>
        <v>22.74</v>
      </c>
      <c r="R650" t="str">
        <f>IFERROR(VLOOKUP($A650,Registros!$B$2:$G$6000,6,0),IFERROR(INDEX(Winback!$C$2:$C$300,MATCH($A650,Winback!$K$2:$K$300,0)),""))</f>
        <v>Yariela Galarce</v>
      </c>
      <c r="S650" t="str">
        <f t="shared" si="53"/>
        <v>NP</v>
      </c>
      <c r="T650">
        <f t="shared" si="54"/>
        <v>1</v>
      </c>
    </row>
    <row r="651" spans="1:20" x14ac:dyDescent="0.35">
      <c r="A651" t="s">
        <v>3235</v>
      </c>
      <c r="B651" t="s">
        <v>3236</v>
      </c>
      <c r="C651" t="s">
        <v>3237</v>
      </c>
      <c r="D651" t="s">
        <v>3238</v>
      </c>
      <c r="E651">
        <f>IF(COUNTIFS(Registros!$A$2:$A$6000,"NP",Registros!$B$2:$B$6000,$A651)&gt;0,1,0)</f>
        <v>1</v>
      </c>
      <c r="F651">
        <f>IF($E651=1,SUMIFS(Registros!$F$2:$F$6000,Registros!$A$2:$A$6000,"NP",Registros!$B$2:$B$6000,$A651),0)</f>
        <v>16.25</v>
      </c>
      <c r="G651">
        <f>IF(COUNTIFS(Registros!$A$2:$A$6000,"MOV",Registros!$B$2:$B$6000,$A651)&gt;0,1,0)</f>
        <v>0</v>
      </c>
      <c r="H651">
        <f>IF($G651=1,SUMIFS(Registros!$F$2:$F$6000,Registros!$A$2:$A$6000,"MOV",Registros!$B$2:$B$6000,$A651),0)</f>
        <v>0</v>
      </c>
      <c r="I651">
        <f>IF(COUNTIFS(Registros!$A$2:$A$6000,"CS",Registros!$B$2:$B$6000,$A651)&gt;0,1,0)</f>
        <v>0</v>
      </c>
      <c r="J651">
        <f>IF($I651=1,SUMIFS(Registros!$I$2:$I$6000,Registros!$A$2:$A$6000,"CS",Registros!$B$2:$B$6000,$A651),0)</f>
        <v>0</v>
      </c>
      <c r="K651">
        <f>IF(COUNTIFS(Winback!$K$2:$K$300,$A651)&gt;0,1,0)</f>
        <v>0</v>
      </c>
      <c r="L651">
        <f>IF(AND($K651=1,LEFT($A651,3)="WB-"),SUMIFS(Winback!$D$2:$D$300,Winback!$K$2:$K$300,$A651),0)</f>
        <v>0</v>
      </c>
      <c r="M651">
        <f>IF(OR($E651=1,$G651=1,SUMIFS(Registros!$J$2:$J$6000,Registros!$B$2:$B$6000,$A651)&gt;0),1,0)</f>
        <v>1</v>
      </c>
      <c r="N651">
        <f>IF($J651&gt;0,1,IF(COUNTIFS(Registros!$A$2:$A$6000,"CS",Registros!$B$2:$B$6000,$A651,Registros!$K$2:$K$6000,"&lt;&gt;")&gt;0,1,0))</f>
        <v>0</v>
      </c>
      <c r="O651" t="str">
        <f t="shared" si="50"/>
        <v>SOLO MÓVIL</v>
      </c>
      <c r="P651" t="str">
        <f t="shared" si="51"/>
        <v>Ofrecer fijo + internet (FLBBTV)</v>
      </c>
      <c r="Q651">
        <f t="shared" si="52"/>
        <v>16.25</v>
      </c>
      <c r="R651" t="str">
        <f>IFERROR(VLOOKUP($A651,Registros!$B$2:$G$6000,6,0),IFERROR(INDEX(Winback!$C$2:$C$300,MATCH($A651,Winback!$K$2:$K$300,0)),""))</f>
        <v>Nailyn Martinez</v>
      </c>
      <c r="S651" t="str">
        <f t="shared" si="53"/>
        <v>NP</v>
      </c>
      <c r="T651">
        <f t="shared" si="54"/>
        <v>1</v>
      </c>
    </row>
    <row r="652" spans="1:20" x14ac:dyDescent="0.35">
      <c r="A652" t="s">
        <v>3240</v>
      </c>
      <c r="B652" t="s">
        <v>3241</v>
      </c>
      <c r="C652" t="s">
        <v>3242</v>
      </c>
      <c r="D652" t="s">
        <v>3243</v>
      </c>
      <c r="E652">
        <f>IF(COUNTIFS(Registros!$A$2:$A$6000,"NP",Registros!$B$2:$B$6000,$A652)&gt;0,1,0)</f>
        <v>1</v>
      </c>
      <c r="F652">
        <f>IF($E652=1,SUMIFS(Registros!$F$2:$F$6000,Registros!$A$2:$A$6000,"NP",Registros!$B$2:$B$6000,$A652),0)</f>
        <v>15</v>
      </c>
      <c r="G652">
        <f>IF(COUNTIFS(Registros!$A$2:$A$6000,"MOV",Registros!$B$2:$B$6000,$A652)&gt;0,1,0)</f>
        <v>0</v>
      </c>
      <c r="H652">
        <f>IF($G652=1,SUMIFS(Registros!$F$2:$F$6000,Registros!$A$2:$A$6000,"MOV",Registros!$B$2:$B$6000,$A652),0)</f>
        <v>0</v>
      </c>
      <c r="I652">
        <f>IF(COUNTIFS(Registros!$A$2:$A$6000,"CS",Registros!$B$2:$B$6000,$A652)&gt;0,1,0)</f>
        <v>0</v>
      </c>
      <c r="J652">
        <f>IF($I652=1,SUMIFS(Registros!$I$2:$I$6000,Registros!$A$2:$A$6000,"CS",Registros!$B$2:$B$6000,$A652),0)</f>
        <v>0</v>
      </c>
      <c r="K652">
        <f>IF(COUNTIFS(Winback!$K$2:$K$300,$A652)&gt;0,1,0)</f>
        <v>0</v>
      </c>
      <c r="L652">
        <f>IF(AND($K652=1,LEFT($A652,3)="WB-"),SUMIFS(Winback!$D$2:$D$300,Winback!$K$2:$K$300,$A652),0)</f>
        <v>0</v>
      </c>
      <c r="M652">
        <f>IF(OR($E652=1,$G652=1,SUMIFS(Registros!$J$2:$J$6000,Registros!$B$2:$B$6000,$A652)&gt;0),1,0)</f>
        <v>1</v>
      </c>
      <c r="N652">
        <f>IF($J652&gt;0,1,IF(COUNTIFS(Registros!$A$2:$A$6000,"CS",Registros!$B$2:$B$6000,$A652,Registros!$K$2:$K$6000,"&lt;&gt;")&gt;0,1,0))</f>
        <v>0</v>
      </c>
      <c r="O652" t="str">
        <f t="shared" si="50"/>
        <v>SOLO MÓVIL</v>
      </c>
      <c r="P652" t="str">
        <f t="shared" si="51"/>
        <v>Ofrecer fijo + internet (FLBBTV)</v>
      </c>
      <c r="Q652">
        <f t="shared" si="52"/>
        <v>15</v>
      </c>
      <c r="R652" t="str">
        <f>IFERROR(VLOOKUP($A652,Registros!$B$2:$G$6000,6,0),IFERROR(INDEX(Winback!$C$2:$C$300,MATCH($A652,Winback!$K$2:$K$300,0)),""))</f>
        <v>Yamali Rodriguez</v>
      </c>
      <c r="S652" t="str">
        <f t="shared" si="53"/>
        <v>NP</v>
      </c>
      <c r="T652">
        <f t="shared" si="54"/>
        <v>1</v>
      </c>
    </row>
    <row r="653" spans="1:20" x14ac:dyDescent="0.35">
      <c r="A653" t="s">
        <v>3245</v>
      </c>
      <c r="B653" t="s">
        <v>3246</v>
      </c>
      <c r="C653" t="s">
        <v>3247</v>
      </c>
      <c r="D653" t="s">
        <v>3248</v>
      </c>
      <c r="E653">
        <f>IF(COUNTIFS(Registros!$A$2:$A$6000,"NP",Registros!$B$2:$B$6000,$A653)&gt;0,1,0)</f>
        <v>1</v>
      </c>
      <c r="F653">
        <f>IF($E653=1,SUMIFS(Registros!$F$2:$F$6000,Registros!$A$2:$A$6000,"NP",Registros!$B$2:$B$6000,$A653),0)</f>
        <v>28.75</v>
      </c>
      <c r="G653">
        <f>IF(COUNTIFS(Registros!$A$2:$A$6000,"MOV",Registros!$B$2:$B$6000,$A653)&gt;0,1,0)</f>
        <v>0</v>
      </c>
      <c r="H653">
        <f>IF($G653=1,SUMIFS(Registros!$F$2:$F$6000,Registros!$A$2:$A$6000,"MOV",Registros!$B$2:$B$6000,$A653),0)</f>
        <v>0</v>
      </c>
      <c r="I653">
        <f>IF(COUNTIFS(Registros!$A$2:$A$6000,"CS",Registros!$B$2:$B$6000,$A653)&gt;0,1,0)</f>
        <v>0</v>
      </c>
      <c r="J653">
        <f>IF($I653=1,SUMIFS(Registros!$I$2:$I$6000,Registros!$A$2:$A$6000,"CS",Registros!$B$2:$B$6000,$A653),0)</f>
        <v>0</v>
      </c>
      <c r="K653">
        <f>IF(COUNTIFS(Winback!$K$2:$K$300,$A653)&gt;0,1,0)</f>
        <v>0</v>
      </c>
      <c r="L653">
        <f>IF(AND($K653=1,LEFT($A653,3)="WB-"),SUMIFS(Winback!$D$2:$D$300,Winback!$K$2:$K$300,$A653),0)</f>
        <v>0</v>
      </c>
      <c r="M653">
        <f>IF(OR($E653=1,$G653=1,SUMIFS(Registros!$J$2:$J$6000,Registros!$B$2:$B$6000,$A653)&gt;0),1,0)</f>
        <v>1</v>
      </c>
      <c r="N653">
        <f>IF($J653&gt;0,1,IF(COUNTIFS(Registros!$A$2:$A$6000,"CS",Registros!$B$2:$B$6000,$A653,Registros!$K$2:$K$6000,"&lt;&gt;")&gt;0,1,0))</f>
        <v>0</v>
      </c>
      <c r="O653" t="str">
        <f t="shared" si="50"/>
        <v>SOLO MÓVIL</v>
      </c>
      <c r="P653" t="str">
        <f t="shared" si="51"/>
        <v>Ofrecer fijo + internet (FLBBTV)</v>
      </c>
      <c r="Q653">
        <f t="shared" si="52"/>
        <v>28.75</v>
      </c>
      <c r="R653" t="str">
        <f>IFERROR(VLOOKUP($A653,Registros!$B$2:$G$6000,6,0),IFERROR(INDEX(Winback!$C$2:$C$300,MATCH($A653,Winback!$K$2:$K$300,0)),""))</f>
        <v>Osiris Aguilar</v>
      </c>
      <c r="S653" t="str">
        <f t="shared" si="53"/>
        <v>NP</v>
      </c>
      <c r="T653">
        <f t="shared" si="54"/>
        <v>1</v>
      </c>
    </row>
    <row r="654" spans="1:20" x14ac:dyDescent="0.35">
      <c r="A654" t="s">
        <v>3250</v>
      </c>
      <c r="B654" t="s">
        <v>3251</v>
      </c>
      <c r="C654" t="s">
        <v>3252</v>
      </c>
      <c r="D654" t="s">
        <v>3253</v>
      </c>
      <c r="E654">
        <f>IF(COUNTIFS(Registros!$A$2:$A$6000,"NP",Registros!$B$2:$B$6000,$A654)&gt;0,1,0)</f>
        <v>1</v>
      </c>
      <c r="F654">
        <f>IF($E654=1,SUMIFS(Registros!$F$2:$F$6000,Registros!$A$2:$A$6000,"NP",Registros!$B$2:$B$6000,$A654),0)</f>
        <v>42</v>
      </c>
      <c r="G654">
        <f>IF(COUNTIFS(Registros!$A$2:$A$6000,"MOV",Registros!$B$2:$B$6000,$A654)&gt;0,1,0)</f>
        <v>0</v>
      </c>
      <c r="H654">
        <f>IF($G654=1,SUMIFS(Registros!$F$2:$F$6000,Registros!$A$2:$A$6000,"MOV",Registros!$B$2:$B$6000,$A654),0)</f>
        <v>0</v>
      </c>
      <c r="I654">
        <f>IF(COUNTIFS(Registros!$A$2:$A$6000,"CS",Registros!$B$2:$B$6000,$A654)&gt;0,1,0)</f>
        <v>0</v>
      </c>
      <c r="J654">
        <f>IF($I654=1,SUMIFS(Registros!$I$2:$I$6000,Registros!$A$2:$A$6000,"CS",Registros!$B$2:$B$6000,$A654),0)</f>
        <v>0</v>
      </c>
      <c r="K654">
        <f>IF(COUNTIFS(Winback!$K$2:$K$300,$A654)&gt;0,1,0)</f>
        <v>0</v>
      </c>
      <c r="L654">
        <f>IF(AND($K654=1,LEFT($A654,3)="WB-"),SUMIFS(Winback!$D$2:$D$300,Winback!$K$2:$K$300,$A654),0)</f>
        <v>0</v>
      </c>
      <c r="M654">
        <f>IF(OR($E654=1,$G654=1,SUMIFS(Registros!$J$2:$J$6000,Registros!$B$2:$B$6000,$A654)&gt;0),1,0)</f>
        <v>1</v>
      </c>
      <c r="N654">
        <f>IF($J654&gt;0,1,IF(COUNTIFS(Registros!$A$2:$A$6000,"CS",Registros!$B$2:$B$6000,$A654,Registros!$K$2:$K$6000,"&lt;&gt;")&gt;0,1,0))</f>
        <v>0</v>
      </c>
      <c r="O654" t="str">
        <f t="shared" si="50"/>
        <v>SOLO MÓVIL</v>
      </c>
      <c r="P654" t="str">
        <f t="shared" si="51"/>
        <v>Ofrecer fijo + internet (FLBBTV)</v>
      </c>
      <c r="Q654">
        <f t="shared" si="52"/>
        <v>42</v>
      </c>
      <c r="R654" t="str">
        <f>IFERROR(VLOOKUP($A654,Registros!$B$2:$G$6000,6,0),IFERROR(INDEX(Winback!$C$2:$C$300,MATCH($A654,Winback!$K$2:$K$300,0)),""))</f>
        <v>Karla Mc Intryre</v>
      </c>
      <c r="S654" t="str">
        <f t="shared" si="53"/>
        <v>NP</v>
      </c>
      <c r="T654">
        <f t="shared" si="54"/>
        <v>1</v>
      </c>
    </row>
    <row r="655" spans="1:20" x14ac:dyDescent="0.35">
      <c r="A655" t="s">
        <v>3255</v>
      </c>
      <c r="B655" t="s">
        <v>3256</v>
      </c>
      <c r="C655" t="s">
        <v>3257</v>
      </c>
      <c r="D655" t="s">
        <v>3258</v>
      </c>
      <c r="E655">
        <f>IF(COUNTIFS(Registros!$A$2:$A$6000,"NP",Registros!$B$2:$B$6000,$A655)&gt;0,1,0)</f>
        <v>1</v>
      </c>
      <c r="F655">
        <f>IF($E655=1,SUMIFS(Registros!$F$2:$F$6000,Registros!$A$2:$A$6000,"NP",Registros!$B$2:$B$6000,$A655),0)</f>
        <v>94</v>
      </c>
      <c r="G655">
        <f>IF(COUNTIFS(Registros!$A$2:$A$6000,"MOV",Registros!$B$2:$B$6000,$A655)&gt;0,1,0)</f>
        <v>0</v>
      </c>
      <c r="H655">
        <f>IF($G655=1,SUMIFS(Registros!$F$2:$F$6000,Registros!$A$2:$A$6000,"MOV",Registros!$B$2:$B$6000,$A655),0)</f>
        <v>0</v>
      </c>
      <c r="I655">
        <f>IF(COUNTIFS(Registros!$A$2:$A$6000,"CS",Registros!$B$2:$B$6000,$A655)&gt;0,1,0)</f>
        <v>0</v>
      </c>
      <c r="J655">
        <f>IF($I655=1,SUMIFS(Registros!$I$2:$I$6000,Registros!$A$2:$A$6000,"CS",Registros!$B$2:$B$6000,$A655),0)</f>
        <v>0</v>
      </c>
      <c r="K655">
        <f>IF(COUNTIFS(Winback!$K$2:$K$300,$A655)&gt;0,1,0)</f>
        <v>0</v>
      </c>
      <c r="L655">
        <f>IF(AND($K655=1,LEFT($A655,3)="WB-"),SUMIFS(Winback!$D$2:$D$300,Winback!$K$2:$K$300,$A655),0)</f>
        <v>0</v>
      </c>
      <c r="M655">
        <f>IF(OR($E655=1,$G655=1,SUMIFS(Registros!$J$2:$J$6000,Registros!$B$2:$B$6000,$A655)&gt;0),1,0)</f>
        <v>1</v>
      </c>
      <c r="N655">
        <f>IF($J655&gt;0,1,IF(COUNTIFS(Registros!$A$2:$A$6000,"CS",Registros!$B$2:$B$6000,$A655,Registros!$K$2:$K$6000,"&lt;&gt;")&gt;0,1,0))</f>
        <v>0</v>
      </c>
      <c r="O655" t="str">
        <f t="shared" si="50"/>
        <v>SOLO MÓVIL</v>
      </c>
      <c r="P655" t="str">
        <f t="shared" si="51"/>
        <v>Ofrecer fijo + internet (FLBBTV)</v>
      </c>
      <c r="Q655">
        <f t="shared" si="52"/>
        <v>94</v>
      </c>
      <c r="R655" t="str">
        <f>IFERROR(VLOOKUP($A655,Registros!$B$2:$G$6000,6,0),IFERROR(INDEX(Winback!$C$2:$C$300,MATCH($A655,Winback!$K$2:$K$300,0)),""))</f>
        <v>Michelle Zambrano</v>
      </c>
      <c r="S655" t="str">
        <f t="shared" si="53"/>
        <v>NP</v>
      </c>
      <c r="T655">
        <f t="shared" si="54"/>
        <v>1</v>
      </c>
    </row>
    <row r="656" spans="1:20" x14ac:dyDescent="0.35">
      <c r="A656" t="s">
        <v>3260</v>
      </c>
      <c r="B656" t="s">
        <v>3261</v>
      </c>
      <c r="C656" t="s">
        <v>3262</v>
      </c>
      <c r="D656" t="s">
        <v>3263</v>
      </c>
      <c r="E656">
        <f>IF(COUNTIFS(Registros!$A$2:$A$6000,"NP",Registros!$B$2:$B$6000,$A656)&gt;0,1,0)</f>
        <v>1</v>
      </c>
      <c r="F656">
        <f>IF($E656=1,SUMIFS(Registros!$F$2:$F$6000,Registros!$A$2:$A$6000,"NP",Registros!$B$2:$B$6000,$A656),0)</f>
        <v>15</v>
      </c>
      <c r="G656">
        <f>IF(COUNTIFS(Registros!$A$2:$A$6000,"MOV",Registros!$B$2:$B$6000,$A656)&gt;0,1,0)</f>
        <v>0</v>
      </c>
      <c r="H656">
        <f>IF($G656=1,SUMIFS(Registros!$F$2:$F$6000,Registros!$A$2:$A$6000,"MOV",Registros!$B$2:$B$6000,$A656),0)</f>
        <v>0</v>
      </c>
      <c r="I656">
        <f>IF(COUNTIFS(Registros!$A$2:$A$6000,"CS",Registros!$B$2:$B$6000,$A656)&gt;0,1,0)</f>
        <v>0</v>
      </c>
      <c r="J656">
        <f>IF($I656=1,SUMIFS(Registros!$I$2:$I$6000,Registros!$A$2:$A$6000,"CS",Registros!$B$2:$B$6000,$A656),0)</f>
        <v>0</v>
      </c>
      <c r="K656">
        <f>IF(COUNTIFS(Winback!$K$2:$K$300,$A656)&gt;0,1,0)</f>
        <v>0</v>
      </c>
      <c r="L656">
        <f>IF(AND($K656=1,LEFT($A656,3)="WB-"),SUMIFS(Winback!$D$2:$D$300,Winback!$K$2:$K$300,$A656),0)</f>
        <v>0</v>
      </c>
      <c r="M656">
        <f>IF(OR($E656=1,$G656=1,SUMIFS(Registros!$J$2:$J$6000,Registros!$B$2:$B$6000,$A656)&gt;0),1,0)</f>
        <v>1</v>
      </c>
      <c r="N656">
        <f>IF($J656&gt;0,1,IF(COUNTIFS(Registros!$A$2:$A$6000,"CS",Registros!$B$2:$B$6000,$A656,Registros!$K$2:$K$6000,"&lt;&gt;")&gt;0,1,0))</f>
        <v>0</v>
      </c>
      <c r="O656" t="str">
        <f t="shared" si="50"/>
        <v>SOLO MÓVIL</v>
      </c>
      <c r="P656" t="str">
        <f t="shared" si="51"/>
        <v>Ofrecer fijo + internet (FLBBTV)</v>
      </c>
      <c r="Q656">
        <f t="shared" si="52"/>
        <v>15</v>
      </c>
      <c r="R656" t="str">
        <f>IFERROR(VLOOKUP($A656,Registros!$B$2:$G$6000,6,0),IFERROR(INDEX(Winback!$C$2:$C$300,MATCH($A656,Winback!$K$2:$K$300,0)),""))</f>
        <v>Ines Lizbeth Trujillo</v>
      </c>
      <c r="S656" t="str">
        <f t="shared" si="53"/>
        <v>NP</v>
      </c>
      <c r="T656">
        <f t="shared" si="54"/>
        <v>1</v>
      </c>
    </row>
    <row r="657" spans="1:20" x14ac:dyDescent="0.35">
      <c r="A657" t="s">
        <v>3265</v>
      </c>
      <c r="B657" t="s">
        <v>3266</v>
      </c>
      <c r="C657" t="s">
        <v>3267</v>
      </c>
      <c r="D657" t="s">
        <v>3268</v>
      </c>
      <c r="E657">
        <f>IF(COUNTIFS(Registros!$A$2:$A$6000,"NP",Registros!$B$2:$B$6000,$A657)&gt;0,1,0)</f>
        <v>1</v>
      </c>
      <c r="F657">
        <f>IF($E657=1,SUMIFS(Registros!$F$2:$F$6000,Registros!$A$2:$A$6000,"NP",Registros!$B$2:$B$6000,$A657),0)</f>
        <v>12</v>
      </c>
      <c r="G657">
        <f>IF(COUNTIFS(Registros!$A$2:$A$6000,"MOV",Registros!$B$2:$B$6000,$A657)&gt;0,1,0)</f>
        <v>0</v>
      </c>
      <c r="H657">
        <f>IF($G657=1,SUMIFS(Registros!$F$2:$F$6000,Registros!$A$2:$A$6000,"MOV",Registros!$B$2:$B$6000,$A657),0)</f>
        <v>0</v>
      </c>
      <c r="I657">
        <f>IF(COUNTIFS(Registros!$A$2:$A$6000,"CS",Registros!$B$2:$B$6000,$A657)&gt;0,1,0)</f>
        <v>0</v>
      </c>
      <c r="J657">
        <f>IF($I657=1,SUMIFS(Registros!$I$2:$I$6000,Registros!$A$2:$A$6000,"CS",Registros!$B$2:$B$6000,$A657),0)</f>
        <v>0</v>
      </c>
      <c r="K657">
        <f>IF(COUNTIFS(Winback!$K$2:$K$300,$A657)&gt;0,1,0)</f>
        <v>0</v>
      </c>
      <c r="L657">
        <f>IF(AND($K657=1,LEFT($A657,3)="WB-"),SUMIFS(Winback!$D$2:$D$300,Winback!$K$2:$K$300,$A657),0)</f>
        <v>0</v>
      </c>
      <c r="M657">
        <f>IF(OR($E657=1,$G657=1,SUMIFS(Registros!$J$2:$J$6000,Registros!$B$2:$B$6000,$A657)&gt;0),1,0)</f>
        <v>1</v>
      </c>
      <c r="N657">
        <f>IF($J657&gt;0,1,IF(COUNTIFS(Registros!$A$2:$A$6000,"CS",Registros!$B$2:$B$6000,$A657,Registros!$K$2:$K$6000,"&lt;&gt;")&gt;0,1,0))</f>
        <v>0</v>
      </c>
      <c r="O657" t="str">
        <f t="shared" si="50"/>
        <v>SOLO MÓVIL</v>
      </c>
      <c r="P657" t="str">
        <f t="shared" si="51"/>
        <v>Ofrecer fijo + internet (FLBBTV)</v>
      </c>
      <c r="Q657">
        <f t="shared" si="52"/>
        <v>12</v>
      </c>
      <c r="R657" t="str">
        <f>IFERROR(VLOOKUP($A657,Registros!$B$2:$G$6000,6,0),IFERROR(INDEX(Winback!$C$2:$C$300,MATCH($A657,Winback!$K$2:$K$300,0)),""))</f>
        <v>Alejandra Mabel Hawkins</v>
      </c>
      <c r="S657" t="str">
        <f t="shared" si="53"/>
        <v>NP</v>
      </c>
      <c r="T657">
        <f t="shared" si="54"/>
        <v>1</v>
      </c>
    </row>
    <row r="658" spans="1:20" x14ac:dyDescent="0.35">
      <c r="A658" t="s">
        <v>3270</v>
      </c>
      <c r="B658" t="s">
        <v>3271</v>
      </c>
      <c r="C658" t="s">
        <v>3272</v>
      </c>
      <c r="D658" t="s">
        <v>3273</v>
      </c>
      <c r="E658">
        <f>IF(COUNTIFS(Registros!$A$2:$A$6000,"NP",Registros!$B$2:$B$6000,$A658)&gt;0,1,0)</f>
        <v>1</v>
      </c>
      <c r="F658">
        <f>IF($E658=1,SUMIFS(Registros!$F$2:$F$6000,Registros!$A$2:$A$6000,"NP",Registros!$B$2:$B$6000,$A658),0)</f>
        <v>18</v>
      </c>
      <c r="G658">
        <f>IF(COUNTIFS(Registros!$A$2:$A$6000,"MOV",Registros!$B$2:$B$6000,$A658)&gt;0,1,0)</f>
        <v>0</v>
      </c>
      <c r="H658">
        <f>IF($G658=1,SUMIFS(Registros!$F$2:$F$6000,Registros!$A$2:$A$6000,"MOV",Registros!$B$2:$B$6000,$A658),0)</f>
        <v>0</v>
      </c>
      <c r="I658">
        <f>IF(COUNTIFS(Registros!$A$2:$A$6000,"CS",Registros!$B$2:$B$6000,$A658)&gt;0,1,0)</f>
        <v>0</v>
      </c>
      <c r="J658">
        <f>IF($I658=1,SUMIFS(Registros!$I$2:$I$6000,Registros!$A$2:$A$6000,"CS",Registros!$B$2:$B$6000,$A658),0)</f>
        <v>0</v>
      </c>
      <c r="K658">
        <f>IF(COUNTIFS(Winback!$K$2:$K$300,$A658)&gt;0,1,0)</f>
        <v>0</v>
      </c>
      <c r="L658">
        <f>IF(AND($K658=1,LEFT($A658,3)="WB-"),SUMIFS(Winback!$D$2:$D$300,Winback!$K$2:$K$300,$A658),0)</f>
        <v>0</v>
      </c>
      <c r="M658">
        <f>IF(OR($E658=1,$G658=1,SUMIFS(Registros!$J$2:$J$6000,Registros!$B$2:$B$6000,$A658)&gt;0),1,0)</f>
        <v>1</v>
      </c>
      <c r="N658">
        <f>IF($J658&gt;0,1,IF(COUNTIFS(Registros!$A$2:$A$6000,"CS",Registros!$B$2:$B$6000,$A658,Registros!$K$2:$K$6000,"&lt;&gt;")&gt;0,1,0))</f>
        <v>0</v>
      </c>
      <c r="O658" t="str">
        <f t="shared" si="50"/>
        <v>SOLO MÓVIL</v>
      </c>
      <c r="P658" t="str">
        <f t="shared" si="51"/>
        <v>Ofrecer fijo + internet (FLBBTV)</v>
      </c>
      <c r="Q658">
        <f t="shared" si="52"/>
        <v>18</v>
      </c>
      <c r="R658" t="str">
        <f>IFERROR(VLOOKUP($A658,Registros!$B$2:$G$6000,6,0),IFERROR(INDEX(Winback!$C$2:$C$300,MATCH($A658,Winback!$K$2:$K$300,0)),""))</f>
        <v>Maria Fernanda</v>
      </c>
      <c r="S658" t="str">
        <f t="shared" si="53"/>
        <v>NP</v>
      </c>
      <c r="T658">
        <f t="shared" si="54"/>
        <v>1</v>
      </c>
    </row>
    <row r="659" spans="1:20" x14ac:dyDescent="0.35">
      <c r="A659" t="s">
        <v>3275</v>
      </c>
      <c r="B659" t="s">
        <v>3276</v>
      </c>
      <c r="C659" t="s">
        <v>3277</v>
      </c>
      <c r="D659" t="s">
        <v>3278</v>
      </c>
      <c r="E659">
        <f>IF(COUNTIFS(Registros!$A$2:$A$6000,"NP",Registros!$B$2:$B$6000,$A659)&gt;0,1,0)</f>
        <v>1</v>
      </c>
      <c r="F659">
        <f>IF($E659=1,SUMIFS(Registros!$F$2:$F$6000,Registros!$A$2:$A$6000,"NP",Registros!$B$2:$B$6000,$A659),0)</f>
        <v>15</v>
      </c>
      <c r="G659">
        <f>IF(COUNTIFS(Registros!$A$2:$A$6000,"MOV",Registros!$B$2:$B$6000,$A659)&gt;0,1,0)</f>
        <v>0</v>
      </c>
      <c r="H659">
        <f>IF($G659=1,SUMIFS(Registros!$F$2:$F$6000,Registros!$A$2:$A$6000,"MOV",Registros!$B$2:$B$6000,$A659),0)</f>
        <v>0</v>
      </c>
      <c r="I659">
        <f>IF(COUNTIFS(Registros!$A$2:$A$6000,"CS",Registros!$B$2:$B$6000,$A659)&gt;0,1,0)</f>
        <v>0</v>
      </c>
      <c r="J659">
        <f>IF($I659=1,SUMIFS(Registros!$I$2:$I$6000,Registros!$A$2:$A$6000,"CS",Registros!$B$2:$B$6000,$A659),0)</f>
        <v>0</v>
      </c>
      <c r="K659">
        <f>IF(COUNTIFS(Winback!$K$2:$K$300,$A659)&gt;0,1,0)</f>
        <v>0</v>
      </c>
      <c r="L659">
        <f>IF(AND($K659=1,LEFT($A659,3)="WB-"),SUMIFS(Winback!$D$2:$D$300,Winback!$K$2:$K$300,$A659),0)</f>
        <v>0</v>
      </c>
      <c r="M659">
        <f>IF(OR($E659=1,$G659=1,SUMIFS(Registros!$J$2:$J$6000,Registros!$B$2:$B$6000,$A659)&gt;0),1,0)</f>
        <v>1</v>
      </c>
      <c r="N659">
        <f>IF($J659&gt;0,1,IF(COUNTIFS(Registros!$A$2:$A$6000,"CS",Registros!$B$2:$B$6000,$A659,Registros!$K$2:$K$6000,"&lt;&gt;")&gt;0,1,0))</f>
        <v>0</v>
      </c>
      <c r="O659" t="str">
        <f t="shared" si="50"/>
        <v>SOLO MÓVIL</v>
      </c>
      <c r="P659" t="str">
        <f t="shared" si="51"/>
        <v>Ofrecer fijo + internet (FLBBTV)</v>
      </c>
      <c r="Q659">
        <f t="shared" si="52"/>
        <v>15</v>
      </c>
      <c r="R659" t="str">
        <f>IFERROR(VLOOKUP($A659,Registros!$B$2:$G$6000,6,0),IFERROR(INDEX(Winback!$C$2:$C$300,MATCH($A659,Winback!$K$2:$K$300,0)),""))</f>
        <v>Yarelis Tulloch</v>
      </c>
      <c r="S659" t="str">
        <f t="shared" si="53"/>
        <v>NP</v>
      </c>
      <c r="T659">
        <f t="shared" si="54"/>
        <v>1</v>
      </c>
    </row>
    <row r="660" spans="1:20" x14ac:dyDescent="0.35">
      <c r="A660" t="s">
        <v>3280</v>
      </c>
      <c r="B660" t="s">
        <v>3281</v>
      </c>
      <c r="C660" t="s">
        <v>3282</v>
      </c>
      <c r="D660" t="s">
        <v>3283</v>
      </c>
      <c r="E660">
        <f>IF(COUNTIFS(Registros!$A$2:$A$6000,"NP",Registros!$B$2:$B$6000,$A660)&gt;0,1,0)</f>
        <v>1</v>
      </c>
      <c r="F660">
        <f>IF($E660=1,SUMIFS(Registros!$F$2:$F$6000,Registros!$A$2:$A$6000,"NP",Registros!$B$2:$B$6000,$A660),0)</f>
        <v>16.940000000000001</v>
      </c>
      <c r="G660">
        <f>IF(COUNTIFS(Registros!$A$2:$A$6000,"MOV",Registros!$B$2:$B$6000,$A660)&gt;0,1,0)</f>
        <v>0</v>
      </c>
      <c r="H660">
        <f>IF($G660=1,SUMIFS(Registros!$F$2:$F$6000,Registros!$A$2:$A$6000,"MOV",Registros!$B$2:$B$6000,$A660),0)</f>
        <v>0</v>
      </c>
      <c r="I660">
        <f>IF(COUNTIFS(Registros!$A$2:$A$6000,"CS",Registros!$B$2:$B$6000,$A660)&gt;0,1,0)</f>
        <v>0</v>
      </c>
      <c r="J660">
        <f>IF($I660=1,SUMIFS(Registros!$I$2:$I$6000,Registros!$A$2:$A$6000,"CS",Registros!$B$2:$B$6000,$A660),0)</f>
        <v>0</v>
      </c>
      <c r="K660">
        <f>IF(COUNTIFS(Winback!$K$2:$K$300,$A660)&gt;0,1,0)</f>
        <v>0</v>
      </c>
      <c r="L660">
        <f>IF(AND($K660=1,LEFT($A660,3)="WB-"),SUMIFS(Winback!$D$2:$D$300,Winback!$K$2:$K$300,$A660),0)</f>
        <v>0</v>
      </c>
      <c r="M660">
        <f>IF(OR($E660=1,$G660=1,SUMIFS(Registros!$J$2:$J$6000,Registros!$B$2:$B$6000,$A660)&gt;0),1,0)</f>
        <v>1</v>
      </c>
      <c r="N660">
        <f>IF($J660&gt;0,1,IF(COUNTIFS(Registros!$A$2:$A$6000,"CS",Registros!$B$2:$B$6000,$A660,Registros!$K$2:$K$6000,"&lt;&gt;")&gt;0,1,0))</f>
        <v>0</v>
      </c>
      <c r="O660" t="str">
        <f t="shared" si="50"/>
        <v>SOLO MÓVIL</v>
      </c>
      <c r="P660" t="str">
        <f t="shared" si="51"/>
        <v>Ofrecer fijo + internet (FLBBTV)</v>
      </c>
      <c r="Q660">
        <f t="shared" si="52"/>
        <v>16.940000000000001</v>
      </c>
      <c r="R660" t="str">
        <f>IFERROR(VLOOKUP($A660,Registros!$B$2:$G$6000,6,0),IFERROR(INDEX(Winback!$C$2:$C$300,MATCH($A660,Winback!$K$2:$K$300,0)),""))</f>
        <v>Abril Aparicio</v>
      </c>
      <c r="S660" t="str">
        <f t="shared" si="53"/>
        <v>NP</v>
      </c>
      <c r="T660">
        <f t="shared" si="54"/>
        <v>1</v>
      </c>
    </row>
    <row r="661" spans="1:20" x14ac:dyDescent="0.35">
      <c r="A661" t="s">
        <v>3284</v>
      </c>
      <c r="B661" t="s">
        <v>3285</v>
      </c>
      <c r="C661" t="s">
        <v>3286</v>
      </c>
      <c r="D661" t="s">
        <v>3287</v>
      </c>
      <c r="E661">
        <f>IF(COUNTIFS(Registros!$A$2:$A$6000,"NP",Registros!$B$2:$B$6000,$A661)&gt;0,1,0)</f>
        <v>1</v>
      </c>
      <c r="F661">
        <f>IF($E661=1,SUMIFS(Registros!$F$2:$F$6000,Registros!$A$2:$A$6000,"NP",Registros!$B$2:$B$6000,$A661),0)</f>
        <v>14.25</v>
      </c>
      <c r="G661">
        <f>IF(COUNTIFS(Registros!$A$2:$A$6000,"MOV",Registros!$B$2:$B$6000,$A661)&gt;0,1,0)</f>
        <v>0</v>
      </c>
      <c r="H661">
        <f>IF($G661=1,SUMIFS(Registros!$F$2:$F$6000,Registros!$A$2:$A$6000,"MOV",Registros!$B$2:$B$6000,$A661),0)</f>
        <v>0</v>
      </c>
      <c r="I661">
        <f>IF(COUNTIFS(Registros!$A$2:$A$6000,"CS",Registros!$B$2:$B$6000,$A661)&gt;0,1,0)</f>
        <v>0</v>
      </c>
      <c r="J661">
        <f>IF($I661=1,SUMIFS(Registros!$I$2:$I$6000,Registros!$A$2:$A$6000,"CS",Registros!$B$2:$B$6000,$A661),0)</f>
        <v>0</v>
      </c>
      <c r="K661">
        <f>IF(COUNTIFS(Winback!$K$2:$K$300,$A661)&gt;0,1,0)</f>
        <v>0</v>
      </c>
      <c r="L661">
        <f>IF(AND($K661=1,LEFT($A661,3)="WB-"),SUMIFS(Winback!$D$2:$D$300,Winback!$K$2:$K$300,$A661),0)</f>
        <v>0</v>
      </c>
      <c r="M661">
        <f>IF(OR($E661=1,$G661=1,SUMIFS(Registros!$J$2:$J$6000,Registros!$B$2:$B$6000,$A661)&gt;0),1,0)</f>
        <v>1</v>
      </c>
      <c r="N661">
        <f>IF($J661&gt;0,1,IF(COUNTIFS(Registros!$A$2:$A$6000,"CS",Registros!$B$2:$B$6000,$A661,Registros!$K$2:$K$6000,"&lt;&gt;")&gt;0,1,0))</f>
        <v>0</v>
      </c>
      <c r="O661" t="str">
        <f t="shared" si="50"/>
        <v>SOLO MÓVIL</v>
      </c>
      <c r="P661" t="str">
        <f t="shared" si="51"/>
        <v>Ofrecer fijo + internet (FLBBTV)</v>
      </c>
      <c r="Q661">
        <f t="shared" si="52"/>
        <v>14.25</v>
      </c>
      <c r="R661" t="str">
        <f>IFERROR(VLOOKUP($A661,Registros!$B$2:$G$6000,6,0),IFERROR(INDEX(Winback!$C$2:$C$300,MATCH($A661,Winback!$K$2:$K$300,0)),""))</f>
        <v>Yariela Galarce</v>
      </c>
      <c r="S661" t="str">
        <f t="shared" si="53"/>
        <v>NP</v>
      </c>
      <c r="T661">
        <f t="shared" si="54"/>
        <v>1</v>
      </c>
    </row>
    <row r="662" spans="1:20" x14ac:dyDescent="0.35">
      <c r="A662" t="s">
        <v>3289</v>
      </c>
      <c r="B662" t="s">
        <v>3290</v>
      </c>
      <c r="C662" t="s">
        <v>3291</v>
      </c>
      <c r="D662" t="s">
        <v>3292</v>
      </c>
      <c r="E662">
        <f>IF(COUNTIFS(Registros!$A$2:$A$6000,"NP",Registros!$B$2:$B$6000,$A662)&gt;0,1,0)</f>
        <v>1</v>
      </c>
      <c r="F662">
        <f>IF($E662=1,SUMIFS(Registros!$F$2:$F$6000,Registros!$A$2:$A$6000,"NP",Registros!$B$2:$B$6000,$A662),0)</f>
        <v>165.99</v>
      </c>
      <c r="G662">
        <f>IF(COUNTIFS(Registros!$A$2:$A$6000,"MOV",Registros!$B$2:$B$6000,$A662)&gt;0,1,0)</f>
        <v>0</v>
      </c>
      <c r="H662">
        <f>IF($G662=1,SUMIFS(Registros!$F$2:$F$6000,Registros!$A$2:$A$6000,"MOV",Registros!$B$2:$B$6000,$A662),0)</f>
        <v>0</v>
      </c>
      <c r="I662">
        <f>IF(COUNTIFS(Registros!$A$2:$A$6000,"CS",Registros!$B$2:$B$6000,$A662)&gt;0,1,0)</f>
        <v>0</v>
      </c>
      <c r="J662">
        <f>IF($I662=1,SUMIFS(Registros!$I$2:$I$6000,Registros!$A$2:$A$6000,"CS",Registros!$B$2:$B$6000,$A662),0)</f>
        <v>0</v>
      </c>
      <c r="K662">
        <f>IF(COUNTIFS(Winback!$K$2:$K$300,$A662)&gt;0,1,0)</f>
        <v>0</v>
      </c>
      <c r="L662">
        <f>IF(AND($K662=1,LEFT($A662,3)="WB-"),SUMIFS(Winback!$D$2:$D$300,Winback!$K$2:$K$300,$A662),0)</f>
        <v>0</v>
      </c>
      <c r="M662">
        <f>IF(OR($E662=1,$G662=1,SUMIFS(Registros!$J$2:$J$6000,Registros!$B$2:$B$6000,$A662)&gt;0),1,0)</f>
        <v>1</v>
      </c>
      <c r="N662">
        <f>IF($J662&gt;0,1,IF(COUNTIFS(Registros!$A$2:$A$6000,"CS",Registros!$B$2:$B$6000,$A662,Registros!$K$2:$K$6000,"&lt;&gt;")&gt;0,1,0))</f>
        <v>0</v>
      </c>
      <c r="O662" t="str">
        <f t="shared" si="50"/>
        <v>SOLO MÓVIL</v>
      </c>
      <c r="P662" t="str">
        <f t="shared" si="51"/>
        <v>Ofrecer fijo + internet (FLBBTV)</v>
      </c>
      <c r="Q662">
        <f t="shared" si="52"/>
        <v>165.99</v>
      </c>
      <c r="R662" t="str">
        <f>IFERROR(VLOOKUP($A662,Registros!$B$2:$G$6000,6,0),IFERROR(INDEX(Winback!$C$2:$C$300,MATCH($A662,Winback!$K$2:$K$300,0)),""))</f>
        <v>Nailyn Martinez</v>
      </c>
      <c r="S662" t="str">
        <f t="shared" si="53"/>
        <v>NP</v>
      </c>
      <c r="T662">
        <f t="shared" si="54"/>
        <v>1</v>
      </c>
    </row>
    <row r="663" spans="1:20" x14ac:dyDescent="0.35">
      <c r="A663" t="s">
        <v>3300</v>
      </c>
      <c r="B663" t="s">
        <v>3301</v>
      </c>
      <c r="C663" t="s">
        <v>3302</v>
      </c>
      <c r="D663" t="s">
        <v>3303</v>
      </c>
      <c r="E663">
        <f>IF(COUNTIFS(Registros!$A$2:$A$6000,"NP",Registros!$B$2:$B$6000,$A663)&gt;0,1,0)</f>
        <v>1</v>
      </c>
      <c r="F663">
        <f>IF($E663=1,SUMIFS(Registros!$F$2:$F$6000,Registros!$A$2:$A$6000,"NP",Registros!$B$2:$B$6000,$A663),0)</f>
        <v>77.19</v>
      </c>
      <c r="G663">
        <f>IF(COUNTIFS(Registros!$A$2:$A$6000,"MOV",Registros!$B$2:$B$6000,$A663)&gt;0,1,0)</f>
        <v>0</v>
      </c>
      <c r="H663">
        <f>IF($G663=1,SUMIFS(Registros!$F$2:$F$6000,Registros!$A$2:$A$6000,"MOV",Registros!$B$2:$B$6000,$A663),0)</f>
        <v>0</v>
      </c>
      <c r="I663">
        <f>IF(COUNTIFS(Registros!$A$2:$A$6000,"CS",Registros!$B$2:$B$6000,$A663)&gt;0,1,0)</f>
        <v>0</v>
      </c>
      <c r="J663">
        <f>IF($I663=1,SUMIFS(Registros!$I$2:$I$6000,Registros!$A$2:$A$6000,"CS",Registros!$B$2:$B$6000,$A663),0)</f>
        <v>0</v>
      </c>
      <c r="K663">
        <f>IF(COUNTIFS(Winback!$K$2:$K$300,$A663)&gt;0,1,0)</f>
        <v>0</v>
      </c>
      <c r="L663">
        <f>IF(AND($K663=1,LEFT($A663,3)="WB-"),SUMIFS(Winback!$D$2:$D$300,Winback!$K$2:$K$300,$A663),0)</f>
        <v>0</v>
      </c>
      <c r="M663">
        <f>IF(OR($E663=1,$G663=1,SUMIFS(Registros!$J$2:$J$6000,Registros!$B$2:$B$6000,$A663)&gt;0),1,0)</f>
        <v>1</v>
      </c>
      <c r="N663">
        <f>IF($J663&gt;0,1,IF(COUNTIFS(Registros!$A$2:$A$6000,"CS",Registros!$B$2:$B$6000,$A663,Registros!$K$2:$K$6000,"&lt;&gt;")&gt;0,1,0))</f>
        <v>0</v>
      </c>
      <c r="O663" t="str">
        <f t="shared" si="50"/>
        <v>SOLO MÓVIL</v>
      </c>
      <c r="P663" t="str">
        <f t="shared" si="51"/>
        <v>Ofrecer fijo + internet (FLBBTV)</v>
      </c>
      <c r="Q663">
        <f t="shared" si="52"/>
        <v>77.19</v>
      </c>
      <c r="R663" t="str">
        <f>IFERROR(VLOOKUP($A663,Registros!$B$2:$G$6000,6,0),IFERROR(INDEX(Winback!$C$2:$C$300,MATCH($A663,Winback!$K$2:$K$300,0)),""))</f>
        <v>Alejandra Mabel Hawkins</v>
      </c>
      <c r="S663" t="str">
        <f t="shared" si="53"/>
        <v>NP</v>
      </c>
      <c r="T663">
        <f t="shared" si="54"/>
        <v>1</v>
      </c>
    </row>
    <row r="664" spans="1:20" x14ac:dyDescent="0.35">
      <c r="A664" t="s">
        <v>3305</v>
      </c>
      <c r="B664" t="s">
        <v>3306</v>
      </c>
      <c r="C664" t="s">
        <v>3307</v>
      </c>
      <c r="D664" t="s">
        <v>3308</v>
      </c>
      <c r="E664">
        <f>IF(COUNTIFS(Registros!$A$2:$A$6000,"NP",Registros!$B$2:$B$6000,$A664)&gt;0,1,0)</f>
        <v>1</v>
      </c>
      <c r="F664">
        <f>IF($E664=1,SUMIFS(Registros!$F$2:$F$6000,Registros!$A$2:$A$6000,"NP",Registros!$B$2:$B$6000,$A664),0)</f>
        <v>15</v>
      </c>
      <c r="G664">
        <f>IF(COUNTIFS(Registros!$A$2:$A$6000,"MOV",Registros!$B$2:$B$6000,$A664)&gt;0,1,0)</f>
        <v>0</v>
      </c>
      <c r="H664">
        <f>IF($G664=1,SUMIFS(Registros!$F$2:$F$6000,Registros!$A$2:$A$6000,"MOV",Registros!$B$2:$B$6000,$A664),0)</f>
        <v>0</v>
      </c>
      <c r="I664">
        <f>IF(COUNTIFS(Registros!$A$2:$A$6000,"CS",Registros!$B$2:$B$6000,$A664)&gt;0,1,0)</f>
        <v>0</v>
      </c>
      <c r="J664">
        <f>IF($I664=1,SUMIFS(Registros!$I$2:$I$6000,Registros!$A$2:$A$6000,"CS",Registros!$B$2:$B$6000,$A664),0)</f>
        <v>0</v>
      </c>
      <c r="K664">
        <f>IF(COUNTIFS(Winback!$K$2:$K$300,$A664)&gt;0,1,0)</f>
        <v>0</v>
      </c>
      <c r="L664">
        <f>IF(AND($K664=1,LEFT($A664,3)="WB-"),SUMIFS(Winback!$D$2:$D$300,Winback!$K$2:$K$300,$A664),0)</f>
        <v>0</v>
      </c>
      <c r="M664">
        <f>IF(OR($E664=1,$G664=1,SUMIFS(Registros!$J$2:$J$6000,Registros!$B$2:$B$6000,$A664)&gt;0),1,0)</f>
        <v>1</v>
      </c>
      <c r="N664">
        <f>IF($J664&gt;0,1,IF(COUNTIFS(Registros!$A$2:$A$6000,"CS",Registros!$B$2:$B$6000,$A664,Registros!$K$2:$K$6000,"&lt;&gt;")&gt;0,1,0))</f>
        <v>0</v>
      </c>
      <c r="O664" t="str">
        <f t="shared" si="50"/>
        <v>SOLO MÓVIL</v>
      </c>
      <c r="P664" t="str">
        <f t="shared" si="51"/>
        <v>Ofrecer fijo + internet (FLBBTV)</v>
      </c>
      <c r="Q664">
        <f t="shared" si="52"/>
        <v>15</v>
      </c>
      <c r="R664" t="str">
        <f>IFERROR(VLOOKUP($A664,Registros!$B$2:$G$6000,6,0),IFERROR(INDEX(Winback!$C$2:$C$300,MATCH($A664,Winback!$K$2:$K$300,0)),""))</f>
        <v>Maria Fernanda</v>
      </c>
      <c r="S664" t="str">
        <f t="shared" si="53"/>
        <v>NP</v>
      </c>
      <c r="T664">
        <f t="shared" si="54"/>
        <v>1</v>
      </c>
    </row>
    <row r="665" spans="1:20" x14ac:dyDescent="0.35">
      <c r="A665" t="s">
        <v>3310</v>
      </c>
      <c r="B665" t="s">
        <v>3311</v>
      </c>
      <c r="C665" t="s">
        <v>3312</v>
      </c>
      <c r="D665" t="s">
        <v>3313</v>
      </c>
      <c r="E665">
        <f>IF(COUNTIFS(Registros!$A$2:$A$6000,"NP",Registros!$B$2:$B$6000,$A665)&gt;0,1,0)</f>
        <v>1</v>
      </c>
      <c r="F665">
        <f>IF($E665=1,SUMIFS(Registros!$F$2:$F$6000,Registros!$A$2:$A$6000,"NP",Registros!$B$2:$B$6000,$A665),0)</f>
        <v>16.25</v>
      </c>
      <c r="G665">
        <f>IF(COUNTIFS(Registros!$A$2:$A$6000,"MOV",Registros!$B$2:$B$6000,$A665)&gt;0,1,0)</f>
        <v>0</v>
      </c>
      <c r="H665">
        <f>IF($G665=1,SUMIFS(Registros!$F$2:$F$6000,Registros!$A$2:$A$6000,"MOV",Registros!$B$2:$B$6000,$A665),0)</f>
        <v>0</v>
      </c>
      <c r="I665">
        <f>IF(COUNTIFS(Registros!$A$2:$A$6000,"CS",Registros!$B$2:$B$6000,$A665)&gt;0,1,0)</f>
        <v>0</v>
      </c>
      <c r="J665">
        <f>IF($I665=1,SUMIFS(Registros!$I$2:$I$6000,Registros!$A$2:$A$6000,"CS",Registros!$B$2:$B$6000,$A665),0)</f>
        <v>0</v>
      </c>
      <c r="K665">
        <f>IF(COUNTIFS(Winback!$K$2:$K$300,$A665)&gt;0,1,0)</f>
        <v>0</v>
      </c>
      <c r="L665">
        <f>IF(AND($K665=1,LEFT($A665,3)="WB-"),SUMIFS(Winback!$D$2:$D$300,Winback!$K$2:$K$300,$A665),0)</f>
        <v>0</v>
      </c>
      <c r="M665">
        <f>IF(OR($E665=1,$G665=1,SUMIFS(Registros!$J$2:$J$6000,Registros!$B$2:$B$6000,$A665)&gt;0),1,0)</f>
        <v>1</v>
      </c>
      <c r="N665">
        <f>IF($J665&gt;0,1,IF(COUNTIFS(Registros!$A$2:$A$6000,"CS",Registros!$B$2:$B$6000,$A665,Registros!$K$2:$K$6000,"&lt;&gt;")&gt;0,1,0))</f>
        <v>0</v>
      </c>
      <c r="O665" t="str">
        <f t="shared" si="50"/>
        <v>SOLO MÓVIL</v>
      </c>
      <c r="P665" t="str">
        <f t="shared" si="51"/>
        <v>Ofrecer fijo + internet (FLBBTV)</v>
      </c>
      <c r="Q665">
        <f t="shared" si="52"/>
        <v>16.25</v>
      </c>
      <c r="R665" t="str">
        <f>IFERROR(VLOOKUP($A665,Registros!$B$2:$G$6000,6,0),IFERROR(INDEX(Winback!$C$2:$C$300,MATCH($A665,Winback!$K$2:$K$300,0)),""))</f>
        <v>Yarelis Tulloch</v>
      </c>
      <c r="S665" t="str">
        <f t="shared" si="53"/>
        <v>NP</v>
      </c>
      <c r="T665">
        <f t="shared" si="54"/>
        <v>1</v>
      </c>
    </row>
    <row r="666" spans="1:20" x14ac:dyDescent="0.35">
      <c r="A666" t="s">
        <v>3315</v>
      </c>
      <c r="B666" t="s">
        <v>3316</v>
      </c>
      <c r="C666" t="s">
        <v>3317</v>
      </c>
      <c r="D666" t="s">
        <v>3318</v>
      </c>
      <c r="E666">
        <f>IF(COUNTIFS(Registros!$A$2:$A$6000,"NP",Registros!$B$2:$B$6000,$A666)&gt;0,1,0)</f>
        <v>1</v>
      </c>
      <c r="F666">
        <f>IF($E666=1,SUMIFS(Registros!$F$2:$F$6000,Registros!$A$2:$A$6000,"NP",Registros!$B$2:$B$6000,$A666),0)</f>
        <v>15</v>
      </c>
      <c r="G666">
        <f>IF(COUNTIFS(Registros!$A$2:$A$6000,"MOV",Registros!$B$2:$B$6000,$A666)&gt;0,1,0)</f>
        <v>0</v>
      </c>
      <c r="H666">
        <f>IF($G666=1,SUMIFS(Registros!$F$2:$F$6000,Registros!$A$2:$A$6000,"MOV",Registros!$B$2:$B$6000,$A666),0)</f>
        <v>0</v>
      </c>
      <c r="I666">
        <f>IF(COUNTIFS(Registros!$A$2:$A$6000,"CS",Registros!$B$2:$B$6000,$A666)&gt;0,1,0)</f>
        <v>0</v>
      </c>
      <c r="J666">
        <f>IF($I666=1,SUMIFS(Registros!$I$2:$I$6000,Registros!$A$2:$A$6000,"CS",Registros!$B$2:$B$6000,$A666),0)</f>
        <v>0</v>
      </c>
      <c r="K666">
        <f>IF(COUNTIFS(Winback!$K$2:$K$300,$A666)&gt;0,1,0)</f>
        <v>0</v>
      </c>
      <c r="L666">
        <f>IF(AND($K666=1,LEFT($A666,3)="WB-"),SUMIFS(Winback!$D$2:$D$300,Winback!$K$2:$K$300,$A666),0)</f>
        <v>0</v>
      </c>
      <c r="M666">
        <f>IF(OR($E666=1,$G666=1,SUMIFS(Registros!$J$2:$J$6000,Registros!$B$2:$B$6000,$A666)&gt;0),1,0)</f>
        <v>1</v>
      </c>
      <c r="N666">
        <f>IF($J666&gt;0,1,IF(COUNTIFS(Registros!$A$2:$A$6000,"CS",Registros!$B$2:$B$6000,$A666,Registros!$K$2:$K$6000,"&lt;&gt;")&gt;0,1,0))</f>
        <v>0</v>
      </c>
      <c r="O666" t="str">
        <f t="shared" si="50"/>
        <v>SOLO MÓVIL</v>
      </c>
      <c r="P666" t="str">
        <f t="shared" si="51"/>
        <v>Ofrecer fijo + internet (FLBBTV)</v>
      </c>
      <c r="Q666">
        <f t="shared" si="52"/>
        <v>15</v>
      </c>
      <c r="R666" t="str">
        <f>IFERROR(VLOOKUP($A666,Registros!$B$2:$G$6000,6,0),IFERROR(INDEX(Winback!$C$2:$C$300,MATCH($A666,Winback!$K$2:$K$300,0)),""))</f>
        <v>Abril Aparicio</v>
      </c>
      <c r="S666" t="str">
        <f t="shared" si="53"/>
        <v>NP</v>
      </c>
      <c r="T666">
        <f t="shared" si="54"/>
        <v>1</v>
      </c>
    </row>
    <row r="667" spans="1:20" x14ac:dyDescent="0.35">
      <c r="A667" t="s">
        <v>3320</v>
      </c>
      <c r="B667" t="s">
        <v>3321</v>
      </c>
      <c r="C667" t="s">
        <v>3322</v>
      </c>
      <c r="D667" t="s">
        <v>3318</v>
      </c>
      <c r="E667">
        <f>IF(COUNTIFS(Registros!$A$2:$A$6000,"NP",Registros!$B$2:$B$6000,$A667)&gt;0,1,0)</f>
        <v>1</v>
      </c>
      <c r="F667">
        <f>IF($E667=1,SUMIFS(Registros!$F$2:$F$6000,Registros!$A$2:$A$6000,"NP",Registros!$B$2:$B$6000,$A667),0)</f>
        <v>15</v>
      </c>
      <c r="G667">
        <f>IF(COUNTIFS(Registros!$A$2:$A$6000,"MOV",Registros!$B$2:$B$6000,$A667)&gt;0,1,0)</f>
        <v>0</v>
      </c>
      <c r="H667">
        <f>IF($G667=1,SUMIFS(Registros!$F$2:$F$6000,Registros!$A$2:$A$6000,"MOV",Registros!$B$2:$B$6000,$A667),0)</f>
        <v>0</v>
      </c>
      <c r="I667">
        <f>IF(COUNTIFS(Registros!$A$2:$A$6000,"CS",Registros!$B$2:$B$6000,$A667)&gt;0,1,0)</f>
        <v>0</v>
      </c>
      <c r="J667">
        <f>IF($I667=1,SUMIFS(Registros!$I$2:$I$6000,Registros!$A$2:$A$6000,"CS",Registros!$B$2:$B$6000,$A667),0)</f>
        <v>0</v>
      </c>
      <c r="K667">
        <f>IF(COUNTIFS(Winback!$K$2:$K$300,$A667)&gt;0,1,0)</f>
        <v>0</v>
      </c>
      <c r="L667">
        <f>IF(AND($K667=1,LEFT($A667,3)="WB-"),SUMIFS(Winback!$D$2:$D$300,Winback!$K$2:$K$300,$A667),0)</f>
        <v>0</v>
      </c>
      <c r="M667">
        <f>IF(OR($E667=1,$G667=1,SUMIFS(Registros!$J$2:$J$6000,Registros!$B$2:$B$6000,$A667)&gt;0),1,0)</f>
        <v>1</v>
      </c>
      <c r="N667">
        <f>IF($J667&gt;0,1,IF(COUNTIFS(Registros!$A$2:$A$6000,"CS",Registros!$B$2:$B$6000,$A667,Registros!$K$2:$K$6000,"&lt;&gt;")&gt;0,1,0))</f>
        <v>0</v>
      </c>
      <c r="O667" t="str">
        <f t="shared" si="50"/>
        <v>SOLO MÓVIL</v>
      </c>
      <c r="P667" t="str">
        <f t="shared" si="51"/>
        <v>Ofrecer fijo + internet (FLBBTV)</v>
      </c>
      <c r="Q667">
        <f t="shared" si="52"/>
        <v>15</v>
      </c>
      <c r="R667" t="str">
        <f>IFERROR(VLOOKUP($A667,Registros!$B$2:$G$6000,6,0),IFERROR(INDEX(Winback!$C$2:$C$300,MATCH($A667,Winback!$K$2:$K$300,0)),""))</f>
        <v>Yariela Galarce</v>
      </c>
      <c r="S667" t="str">
        <f t="shared" si="53"/>
        <v>NP</v>
      </c>
      <c r="T667">
        <f t="shared" si="54"/>
        <v>1</v>
      </c>
    </row>
    <row r="668" spans="1:20" x14ac:dyDescent="0.35">
      <c r="A668" t="s">
        <v>3324</v>
      </c>
      <c r="B668" t="s">
        <v>3325</v>
      </c>
      <c r="C668" t="s">
        <v>3326</v>
      </c>
      <c r="D668" t="s">
        <v>3327</v>
      </c>
      <c r="E668">
        <f>IF(COUNTIFS(Registros!$A$2:$A$6000,"NP",Registros!$B$2:$B$6000,$A668)&gt;0,1,0)</f>
        <v>1</v>
      </c>
      <c r="F668">
        <f>IF($E668=1,SUMIFS(Registros!$F$2:$F$6000,Registros!$A$2:$A$6000,"NP",Registros!$B$2:$B$6000,$A668),0)</f>
        <v>240.48</v>
      </c>
      <c r="G668">
        <f>IF(COUNTIFS(Registros!$A$2:$A$6000,"MOV",Registros!$B$2:$B$6000,$A668)&gt;0,1,0)</f>
        <v>0</v>
      </c>
      <c r="H668">
        <f>IF($G668=1,SUMIFS(Registros!$F$2:$F$6000,Registros!$A$2:$A$6000,"MOV",Registros!$B$2:$B$6000,$A668),0)</f>
        <v>0</v>
      </c>
      <c r="I668">
        <f>IF(COUNTIFS(Registros!$A$2:$A$6000,"CS",Registros!$B$2:$B$6000,$A668)&gt;0,1,0)</f>
        <v>0</v>
      </c>
      <c r="J668">
        <f>IF($I668=1,SUMIFS(Registros!$I$2:$I$6000,Registros!$A$2:$A$6000,"CS",Registros!$B$2:$B$6000,$A668),0)</f>
        <v>0</v>
      </c>
      <c r="K668">
        <f>IF(COUNTIFS(Winback!$K$2:$K$300,$A668)&gt;0,1,0)</f>
        <v>0</v>
      </c>
      <c r="L668">
        <f>IF(AND($K668=1,LEFT($A668,3)="WB-"),SUMIFS(Winback!$D$2:$D$300,Winback!$K$2:$K$300,$A668),0)</f>
        <v>0</v>
      </c>
      <c r="M668">
        <f>IF(OR($E668=1,$G668=1,SUMIFS(Registros!$J$2:$J$6000,Registros!$B$2:$B$6000,$A668)&gt;0),1,0)</f>
        <v>1</v>
      </c>
      <c r="N668">
        <f>IF($J668&gt;0,1,IF(COUNTIFS(Registros!$A$2:$A$6000,"CS",Registros!$B$2:$B$6000,$A668,Registros!$K$2:$K$6000,"&lt;&gt;")&gt;0,1,0))</f>
        <v>0</v>
      </c>
      <c r="O668" t="str">
        <f t="shared" si="50"/>
        <v>SOLO MÓVIL</v>
      </c>
      <c r="P668" t="str">
        <f t="shared" si="51"/>
        <v>Ofrecer fijo + internet (FLBBTV)</v>
      </c>
      <c r="Q668">
        <f t="shared" si="52"/>
        <v>240.48</v>
      </c>
      <c r="R668" t="str">
        <f>IFERROR(VLOOKUP($A668,Registros!$B$2:$G$6000,6,0),IFERROR(INDEX(Winback!$C$2:$C$300,MATCH($A668,Winback!$K$2:$K$300,0)),""))</f>
        <v>Nailyn Martinez</v>
      </c>
      <c r="S668" t="str">
        <f t="shared" si="53"/>
        <v>NP</v>
      </c>
      <c r="T668">
        <f t="shared" si="54"/>
        <v>1</v>
      </c>
    </row>
    <row r="669" spans="1:20" x14ac:dyDescent="0.35">
      <c r="A669" t="s">
        <v>3329</v>
      </c>
      <c r="B669" t="s">
        <v>3330</v>
      </c>
      <c r="C669" t="s">
        <v>3331</v>
      </c>
      <c r="D669" t="s">
        <v>3332</v>
      </c>
      <c r="E669">
        <f>IF(COUNTIFS(Registros!$A$2:$A$6000,"NP",Registros!$B$2:$B$6000,$A669)&gt;0,1,0)</f>
        <v>1</v>
      </c>
      <c r="F669">
        <f>IF($E669=1,SUMIFS(Registros!$F$2:$F$6000,Registros!$A$2:$A$6000,"NP",Registros!$B$2:$B$6000,$A669),0)</f>
        <v>15</v>
      </c>
      <c r="G669">
        <f>IF(COUNTIFS(Registros!$A$2:$A$6000,"MOV",Registros!$B$2:$B$6000,$A669)&gt;0,1,0)</f>
        <v>0</v>
      </c>
      <c r="H669">
        <f>IF($G669=1,SUMIFS(Registros!$F$2:$F$6000,Registros!$A$2:$A$6000,"MOV",Registros!$B$2:$B$6000,$A669),0)</f>
        <v>0</v>
      </c>
      <c r="I669">
        <f>IF(COUNTIFS(Registros!$A$2:$A$6000,"CS",Registros!$B$2:$B$6000,$A669)&gt;0,1,0)</f>
        <v>0</v>
      </c>
      <c r="J669">
        <f>IF($I669=1,SUMIFS(Registros!$I$2:$I$6000,Registros!$A$2:$A$6000,"CS",Registros!$B$2:$B$6000,$A669),0)</f>
        <v>0</v>
      </c>
      <c r="K669">
        <f>IF(COUNTIFS(Winback!$K$2:$K$300,$A669)&gt;0,1,0)</f>
        <v>0</v>
      </c>
      <c r="L669">
        <f>IF(AND($K669=1,LEFT($A669,3)="WB-"),SUMIFS(Winback!$D$2:$D$300,Winback!$K$2:$K$300,$A669),0)</f>
        <v>0</v>
      </c>
      <c r="M669">
        <f>IF(OR($E669=1,$G669=1,SUMIFS(Registros!$J$2:$J$6000,Registros!$B$2:$B$6000,$A669)&gt;0),1,0)</f>
        <v>1</v>
      </c>
      <c r="N669">
        <f>IF($J669&gt;0,1,IF(COUNTIFS(Registros!$A$2:$A$6000,"CS",Registros!$B$2:$B$6000,$A669,Registros!$K$2:$K$6000,"&lt;&gt;")&gt;0,1,0))</f>
        <v>0</v>
      </c>
      <c r="O669" t="str">
        <f t="shared" si="50"/>
        <v>SOLO MÓVIL</v>
      </c>
      <c r="P669" t="str">
        <f t="shared" si="51"/>
        <v>Ofrecer fijo + internet (FLBBTV)</v>
      </c>
      <c r="Q669">
        <f t="shared" si="52"/>
        <v>15</v>
      </c>
      <c r="R669" t="str">
        <f>IFERROR(VLOOKUP($A669,Registros!$B$2:$G$6000,6,0),IFERROR(INDEX(Winback!$C$2:$C$300,MATCH($A669,Winback!$K$2:$K$300,0)),""))</f>
        <v>Yamali Rodriguez</v>
      </c>
      <c r="S669" t="str">
        <f t="shared" si="53"/>
        <v>NP</v>
      </c>
      <c r="T669">
        <f t="shared" si="54"/>
        <v>1</v>
      </c>
    </row>
    <row r="670" spans="1:20" x14ac:dyDescent="0.35">
      <c r="A670" t="s">
        <v>3334</v>
      </c>
      <c r="B670" t="s">
        <v>3335</v>
      </c>
      <c r="C670" t="s">
        <v>3336</v>
      </c>
      <c r="D670" t="s">
        <v>3337</v>
      </c>
      <c r="E670">
        <f>IF(COUNTIFS(Registros!$A$2:$A$6000,"NP",Registros!$B$2:$B$6000,$A670)&gt;0,1,0)</f>
        <v>1</v>
      </c>
      <c r="F670">
        <f>IF($E670=1,SUMIFS(Registros!$F$2:$F$6000,Registros!$A$2:$A$6000,"NP",Registros!$B$2:$B$6000,$A670),0)</f>
        <v>31</v>
      </c>
      <c r="G670">
        <f>IF(COUNTIFS(Registros!$A$2:$A$6000,"MOV",Registros!$B$2:$B$6000,$A670)&gt;0,1,0)</f>
        <v>0</v>
      </c>
      <c r="H670">
        <f>IF($G670=1,SUMIFS(Registros!$F$2:$F$6000,Registros!$A$2:$A$6000,"MOV",Registros!$B$2:$B$6000,$A670),0)</f>
        <v>0</v>
      </c>
      <c r="I670">
        <f>IF(COUNTIFS(Registros!$A$2:$A$6000,"CS",Registros!$B$2:$B$6000,$A670)&gt;0,1,0)</f>
        <v>0</v>
      </c>
      <c r="J670">
        <f>IF($I670=1,SUMIFS(Registros!$I$2:$I$6000,Registros!$A$2:$A$6000,"CS",Registros!$B$2:$B$6000,$A670),0)</f>
        <v>0</v>
      </c>
      <c r="K670">
        <f>IF(COUNTIFS(Winback!$K$2:$K$300,$A670)&gt;0,1,0)</f>
        <v>0</v>
      </c>
      <c r="L670">
        <f>IF(AND($K670=1,LEFT($A670,3)="WB-"),SUMIFS(Winback!$D$2:$D$300,Winback!$K$2:$K$300,$A670),0)</f>
        <v>0</v>
      </c>
      <c r="M670">
        <f>IF(OR($E670=1,$G670=1,SUMIFS(Registros!$J$2:$J$6000,Registros!$B$2:$B$6000,$A670)&gt;0),1,0)</f>
        <v>1</v>
      </c>
      <c r="N670">
        <f>IF($J670&gt;0,1,IF(COUNTIFS(Registros!$A$2:$A$6000,"CS",Registros!$B$2:$B$6000,$A670,Registros!$K$2:$K$6000,"&lt;&gt;")&gt;0,1,0))</f>
        <v>0</v>
      </c>
      <c r="O670" t="str">
        <f t="shared" si="50"/>
        <v>SOLO MÓVIL</v>
      </c>
      <c r="P670" t="str">
        <f t="shared" si="51"/>
        <v>Ofrecer fijo + internet (FLBBTV)</v>
      </c>
      <c r="Q670">
        <f t="shared" si="52"/>
        <v>31</v>
      </c>
      <c r="R670" t="str">
        <f>IFERROR(VLOOKUP($A670,Registros!$B$2:$G$6000,6,0),IFERROR(INDEX(Winback!$C$2:$C$300,MATCH($A670,Winback!$K$2:$K$300,0)),""))</f>
        <v>Osiris Aguilar</v>
      </c>
      <c r="S670" t="str">
        <f t="shared" si="53"/>
        <v>NP</v>
      </c>
      <c r="T670">
        <f t="shared" si="54"/>
        <v>1</v>
      </c>
    </row>
    <row r="671" spans="1:20" x14ac:dyDescent="0.35">
      <c r="A671" t="s">
        <v>3339</v>
      </c>
      <c r="B671" t="s">
        <v>3340</v>
      </c>
      <c r="C671" t="s">
        <v>3341</v>
      </c>
      <c r="D671" t="s">
        <v>3342</v>
      </c>
      <c r="E671">
        <f>IF(COUNTIFS(Registros!$A$2:$A$6000,"NP",Registros!$B$2:$B$6000,$A671)&gt;0,1,0)</f>
        <v>1</v>
      </c>
      <c r="F671">
        <f>IF($E671=1,SUMIFS(Registros!$F$2:$F$6000,Registros!$A$2:$A$6000,"NP",Registros!$B$2:$B$6000,$A671),0)</f>
        <v>19.52</v>
      </c>
      <c r="G671">
        <f>IF(COUNTIFS(Registros!$A$2:$A$6000,"MOV",Registros!$B$2:$B$6000,$A671)&gt;0,1,0)</f>
        <v>0</v>
      </c>
      <c r="H671">
        <f>IF($G671=1,SUMIFS(Registros!$F$2:$F$6000,Registros!$A$2:$A$6000,"MOV",Registros!$B$2:$B$6000,$A671),0)</f>
        <v>0</v>
      </c>
      <c r="I671">
        <f>IF(COUNTIFS(Registros!$A$2:$A$6000,"CS",Registros!$B$2:$B$6000,$A671)&gt;0,1,0)</f>
        <v>0</v>
      </c>
      <c r="J671">
        <f>IF($I671=1,SUMIFS(Registros!$I$2:$I$6000,Registros!$A$2:$A$6000,"CS",Registros!$B$2:$B$6000,$A671),0)</f>
        <v>0</v>
      </c>
      <c r="K671">
        <f>IF(COUNTIFS(Winback!$K$2:$K$300,$A671)&gt;0,1,0)</f>
        <v>0</v>
      </c>
      <c r="L671">
        <f>IF(AND($K671=1,LEFT($A671,3)="WB-"),SUMIFS(Winback!$D$2:$D$300,Winback!$K$2:$K$300,$A671),0)</f>
        <v>0</v>
      </c>
      <c r="M671">
        <f>IF(OR($E671=1,$G671=1,SUMIFS(Registros!$J$2:$J$6000,Registros!$B$2:$B$6000,$A671)&gt;0),1,0)</f>
        <v>1</v>
      </c>
      <c r="N671">
        <f>IF($J671&gt;0,1,IF(COUNTIFS(Registros!$A$2:$A$6000,"CS",Registros!$B$2:$B$6000,$A671,Registros!$K$2:$K$6000,"&lt;&gt;")&gt;0,1,0))</f>
        <v>0</v>
      </c>
      <c r="O671" t="str">
        <f t="shared" si="50"/>
        <v>SOLO MÓVIL</v>
      </c>
      <c r="P671" t="str">
        <f t="shared" si="51"/>
        <v>Ofrecer fijo + internet (FLBBTV)</v>
      </c>
      <c r="Q671">
        <f t="shared" si="52"/>
        <v>19.52</v>
      </c>
      <c r="R671" t="str">
        <f>IFERROR(VLOOKUP($A671,Registros!$B$2:$G$6000,6,0),IFERROR(INDEX(Winback!$C$2:$C$300,MATCH($A671,Winback!$K$2:$K$300,0)),""))</f>
        <v>Karla Mc Intryre</v>
      </c>
      <c r="S671" t="str">
        <f t="shared" si="53"/>
        <v>NP</v>
      </c>
      <c r="T671">
        <f t="shared" si="54"/>
        <v>1</v>
      </c>
    </row>
    <row r="672" spans="1:20" x14ac:dyDescent="0.35">
      <c r="A672" t="s">
        <v>3343</v>
      </c>
      <c r="B672" t="s">
        <v>3344</v>
      </c>
      <c r="C672" t="s">
        <v>3345</v>
      </c>
      <c r="D672" t="s">
        <v>3346</v>
      </c>
      <c r="E672">
        <f>IF(COUNTIFS(Registros!$A$2:$A$6000,"NP",Registros!$B$2:$B$6000,$A672)&gt;0,1,0)</f>
        <v>1</v>
      </c>
      <c r="F672">
        <f>IF($E672=1,SUMIFS(Registros!$F$2:$F$6000,Registros!$A$2:$A$6000,"NP",Registros!$B$2:$B$6000,$A672),0)</f>
        <v>15</v>
      </c>
      <c r="G672">
        <f>IF(COUNTIFS(Registros!$A$2:$A$6000,"MOV",Registros!$B$2:$B$6000,$A672)&gt;0,1,0)</f>
        <v>0</v>
      </c>
      <c r="H672">
        <f>IF($G672=1,SUMIFS(Registros!$F$2:$F$6000,Registros!$A$2:$A$6000,"MOV",Registros!$B$2:$B$6000,$A672),0)</f>
        <v>0</v>
      </c>
      <c r="I672">
        <f>IF(COUNTIFS(Registros!$A$2:$A$6000,"CS",Registros!$B$2:$B$6000,$A672)&gt;0,1,0)</f>
        <v>0</v>
      </c>
      <c r="J672">
        <f>IF($I672=1,SUMIFS(Registros!$I$2:$I$6000,Registros!$A$2:$A$6000,"CS",Registros!$B$2:$B$6000,$A672),0)</f>
        <v>0</v>
      </c>
      <c r="K672">
        <f>IF(COUNTIFS(Winback!$K$2:$K$300,$A672)&gt;0,1,0)</f>
        <v>0</v>
      </c>
      <c r="L672">
        <f>IF(AND($K672=1,LEFT($A672,3)="WB-"),SUMIFS(Winback!$D$2:$D$300,Winback!$K$2:$K$300,$A672),0)</f>
        <v>0</v>
      </c>
      <c r="M672">
        <f>IF(OR($E672=1,$G672=1,SUMIFS(Registros!$J$2:$J$6000,Registros!$B$2:$B$6000,$A672)&gt;0),1,0)</f>
        <v>1</v>
      </c>
      <c r="N672">
        <f>IF($J672&gt;0,1,IF(COUNTIFS(Registros!$A$2:$A$6000,"CS",Registros!$B$2:$B$6000,$A672,Registros!$K$2:$K$6000,"&lt;&gt;")&gt;0,1,0))</f>
        <v>0</v>
      </c>
      <c r="O672" t="str">
        <f t="shared" si="50"/>
        <v>SOLO MÓVIL</v>
      </c>
      <c r="P672" t="str">
        <f t="shared" si="51"/>
        <v>Ofrecer fijo + internet (FLBBTV)</v>
      </c>
      <c r="Q672">
        <f t="shared" si="52"/>
        <v>15</v>
      </c>
      <c r="R672" t="str">
        <f>IFERROR(VLOOKUP($A672,Registros!$B$2:$G$6000,6,0),IFERROR(INDEX(Winback!$C$2:$C$300,MATCH($A672,Winback!$K$2:$K$300,0)),""))</f>
        <v>Michelle Zambrano</v>
      </c>
      <c r="S672" t="str">
        <f t="shared" si="53"/>
        <v>NP</v>
      </c>
      <c r="T672">
        <f t="shared" si="54"/>
        <v>1</v>
      </c>
    </row>
    <row r="673" spans="1:20" x14ac:dyDescent="0.35">
      <c r="A673" t="s">
        <v>3348</v>
      </c>
      <c r="B673" t="s">
        <v>3349</v>
      </c>
      <c r="C673" t="s">
        <v>3345</v>
      </c>
      <c r="D673" t="s">
        <v>3346</v>
      </c>
      <c r="E673">
        <f>IF(COUNTIFS(Registros!$A$2:$A$6000,"NP",Registros!$B$2:$B$6000,$A673)&gt;0,1,0)</f>
        <v>1</v>
      </c>
      <c r="F673">
        <f>IF($E673=1,SUMIFS(Registros!$F$2:$F$6000,Registros!$A$2:$A$6000,"NP",Registros!$B$2:$B$6000,$A673),0)</f>
        <v>15</v>
      </c>
      <c r="G673">
        <f>IF(COUNTIFS(Registros!$A$2:$A$6000,"MOV",Registros!$B$2:$B$6000,$A673)&gt;0,1,0)</f>
        <v>0</v>
      </c>
      <c r="H673">
        <f>IF($G673=1,SUMIFS(Registros!$F$2:$F$6000,Registros!$A$2:$A$6000,"MOV",Registros!$B$2:$B$6000,$A673),0)</f>
        <v>0</v>
      </c>
      <c r="I673">
        <f>IF(COUNTIFS(Registros!$A$2:$A$6000,"CS",Registros!$B$2:$B$6000,$A673)&gt;0,1,0)</f>
        <v>0</v>
      </c>
      <c r="J673">
        <f>IF($I673=1,SUMIFS(Registros!$I$2:$I$6000,Registros!$A$2:$A$6000,"CS",Registros!$B$2:$B$6000,$A673),0)</f>
        <v>0</v>
      </c>
      <c r="K673">
        <f>IF(COUNTIFS(Winback!$K$2:$K$300,$A673)&gt;0,1,0)</f>
        <v>0</v>
      </c>
      <c r="L673">
        <f>IF(AND($K673=1,LEFT($A673,3)="WB-"),SUMIFS(Winback!$D$2:$D$300,Winback!$K$2:$K$300,$A673),0)</f>
        <v>0</v>
      </c>
      <c r="M673">
        <f>IF(OR($E673=1,$G673=1,SUMIFS(Registros!$J$2:$J$6000,Registros!$B$2:$B$6000,$A673)&gt;0),1,0)</f>
        <v>1</v>
      </c>
      <c r="N673">
        <f>IF($J673&gt;0,1,IF(COUNTIFS(Registros!$A$2:$A$6000,"CS",Registros!$B$2:$B$6000,$A673,Registros!$K$2:$K$6000,"&lt;&gt;")&gt;0,1,0))</f>
        <v>0</v>
      </c>
      <c r="O673" t="str">
        <f t="shared" si="50"/>
        <v>SOLO MÓVIL</v>
      </c>
      <c r="P673" t="str">
        <f t="shared" si="51"/>
        <v>Ofrecer fijo + internet (FLBBTV)</v>
      </c>
      <c r="Q673">
        <f t="shared" si="52"/>
        <v>15</v>
      </c>
      <c r="R673" t="str">
        <f>IFERROR(VLOOKUP($A673,Registros!$B$2:$G$6000,6,0),IFERROR(INDEX(Winback!$C$2:$C$300,MATCH($A673,Winback!$K$2:$K$300,0)),""))</f>
        <v>Ines Lizbeth Trujillo</v>
      </c>
      <c r="S673" t="str">
        <f t="shared" si="53"/>
        <v>NP</v>
      </c>
      <c r="T673">
        <f t="shared" si="54"/>
        <v>1</v>
      </c>
    </row>
    <row r="674" spans="1:20" x14ac:dyDescent="0.35">
      <c r="A674" t="s">
        <v>3351</v>
      </c>
      <c r="B674" t="s">
        <v>3352</v>
      </c>
      <c r="C674" t="s">
        <v>3353</v>
      </c>
      <c r="D674" t="s">
        <v>3354</v>
      </c>
      <c r="E674">
        <f>IF(COUNTIFS(Registros!$A$2:$A$6000,"NP",Registros!$B$2:$B$6000,$A674)&gt;0,1,0)</f>
        <v>1</v>
      </c>
      <c r="F674">
        <f>IF($E674=1,SUMIFS(Registros!$F$2:$F$6000,Registros!$A$2:$A$6000,"NP",Registros!$B$2:$B$6000,$A674),0)</f>
        <v>15</v>
      </c>
      <c r="G674">
        <f>IF(COUNTIFS(Registros!$A$2:$A$6000,"MOV",Registros!$B$2:$B$6000,$A674)&gt;0,1,0)</f>
        <v>0</v>
      </c>
      <c r="H674">
        <f>IF($G674=1,SUMIFS(Registros!$F$2:$F$6000,Registros!$A$2:$A$6000,"MOV",Registros!$B$2:$B$6000,$A674),0)</f>
        <v>0</v>
      </c>
      <c r="I674">
        <f>IF(COUNTIFS(Registros!$A$2:$A$6000,"CS",Registros!$B$2:$B$6000,$A674)&gt;0,1,0)</f>
        <v>0</v>
      </c>
      <c r="J674">
        <f>IF($I674=1,SUMIFS(Registros!$I$2:$I$6000,Registros!$A$2:$A$6000,"CS",Registros!$B$2:$B$6000,$A674),0)</f>
        <v>0</v>
      </c>
      <c r="K674">
        <f>IF(COUNTIFS(Winback!$K$2:$K$300,$A674)&gt;0,1,0)</f>
        <v>0</v>
      </c>
      <c r="L674">
        <f>IF(AND($K674=1,LEFT($A674,3)="WB-"),SUMIFS(Winback!$D$2:$D$300,Winback!$K$2:$K$300,$A674),0)</f>
        <v>0</v>
      </c>
      <c r="M674">
        <f>IF(OR($E674=1,$G674=1,SUMIFS(Registros!$J$2:$J$6000,Registros!$B$2:$B$6000,$A674)&gt;0),1,0)</f>
        <v>1</v>
      </c>
      <c r="N674">
        <f>IF($J674&gt;0,1,IF(COUNTIFS(Registros!$A$2:$A$6000,"CS",Registros!$B$2:$B$6000,$A674,Registros!$K$2:$K$6000,"&lt;&gt;")&gt;0,1,0))</f>
        <v>0</v>
      </c>
      <c r="O674" t="str">
        <f t="shared" si="50"/>
        <v>SOLO MÓVIL</v>
      </c>
      <c r="P674" t="str">
        <f t="shared" si="51"/>
        <v>Ofrecer fijo + internet (FLBBTV)</v>
      </c>
      <c r="Q674">
        <f t="shared" si="52"/>
        <v>15</v>
      </c>
      <c r="R674" t="str">
        <f>IFERROR(VLOOKUP($A674,Registros!$B$2:$G$6000,6,0),IFERROR(INDEX(Winback!$C$2:$C$300,MATCH($A674,Winback!$K$2:$K$300,0)),""))</f>
        <v>Alejandra Mabel Hawkins</v>
      </c>
      <c r="S674" t="str">
        <f t="shared" si="53"/>
        <v>NP</v>
      </c>
      <c r="T674">
        <f t="shared" si="54"/>
        <v>1</v>
      </c>
    </row>
    <row r="675" spans="1:20" x14ac:dyDescent="0.35">
      <c r="A675" t="s">
        <v>3356</v>
      </c>
      <c r="B675" t="s">
        <v>3357</v>
      </c>
      <c r="C675" t="s">
        <v>3358</v>
      </c>
      <c r="D675" t="s">
        <v>3359</v>
      </c>
      <c r="E675">
        <f>IF(COUNTIFS(Registros!$A$2:$A$6000,"NP",Registros!$B$2:$B$6000,$A675)&gt;0,1,0)</f>
        <v>1</v>
      </c>
      <c r="F675">
        <f>IF($E675=1,SUMIFS(Registros!$F$2:$F$6000,Registros!$A$2:$A$6000,"NP",Registros!$B$2:$B$6000,$A675),0)</f>
        <v>20</v>
      </c>
      <c r="G675">
        <f>IF(COUNTIFS(Registros!$A$2:$A$6000,"MOV",Registros!$B$2:$B$6000,$A675)&gt;0,1,0)</f>
        <v>0</v>
      </c>
      <c r="H675">
        <f>IF($G675=1,SUMIFS(Registros!$F$2:$F$6000,Registros!$A$2:$A$6000,"MOV",Registros!$B$2:$B$6000,$A675),0)</f>
        <v>0</v>
      </c>
      <c r="I675">
        <f>IF(COUNTIFS(Registros!$A$2:$A$6000,"CS",Registros!$B$2:$B$6000,$A675)&gt;0,1,0)</f>
        <v>0</v>
      </c>
      <c r="J675">
        <f>IF($I675=1,SUMIFS(Registros!$I$2:$I$6000,Registros!$A$2:$A$6000,"CS",Registros!$B$2:$B$6000,$A675),0)</f>
        <v>0</v>
      </c>
      <c r="K675">
        <f>IF(COUNTIFS(Winback!$K$2:$K$300,$A675)&gt;0,1,0)</f>
        <v>0</v>
      </c>
      <c r="L675">
        <f>IF(AND($K675=1,LEFT($A675,3)="WB-"),SUMIFS(Winback!$D$2:$D$300,Winback!$K$2:$K$300,$A675),0)</f>
        <v>0</v>
      </c>
      <c r="M675">
        <f>IF(OR($E675=1,$G675=1,SUMIFS(Registros!$J$2:$J$6000,Registros!$B$2:$B$6000,$A675)&gt;0),1,0)</f>
        <v>1</v>
      </c>
      <c r="N675">
        <f>IF($J675&gt;0,1,IF(COUNTIFS(Registros!$A$2:$A$6000,"CS",Registros!$B$2:$B$6000,$A675,Registros!$K$2:$K$6000,"&lt;&gt;")&gt;0,1,0))</f>
        <v>0</v>
      </c>
      <c r="O675" t="str">
        <f t="shared" si="50"/>
        <v>SOLO MÓVIL</v>
      </c>
      <c r="P675" t="str">
        <f t="shared" si="51"/>
        <v>Ofrecer fijo + internet (FLBBTV)</v>
      </c>
      <c r="Q675">
        <f t="shared" si="52"/>
        <v>20</v>
      </c>
      <c r="R675" t="str">
        <f>IFERROR(VLOOKUP($A675,Registros!$B$2:$G$6000,6,0),IFERROR(INDEX(Winback!$C$2:$C$300,MATCH($A675,Winback!$K$2:$K$300,0)),""))</f>
        <v>Maria Fernanda</v>
      </c>
      <c r="S675" t="str">
        <f t="shared" si="53"/>
        <v>NP</v>
      </c>
      <c r="T675">
        <f t="shared" si="54"/>
        <v>1</v>
      </c>
    </row>
    <row r="676" spans="1:20" x14ac:dyDescent="0.35">
      <c r="A676" t="s">
        <v>3361</v>
      </c>
      <c r="B676" t="s">
        <v>3362</v>
      </c>
      <c r="C676" t="s">
        <v>3363</v>
      </c>
      <c r="D676" t="s">
        <v>3364</v>
      </c>
      <c r="E676">
        <f>IF(COUNTIFS(Registros!$A$2:$A$6000,"NP",Registros!$B$2:$B$6000,$A676)&gt;0,1,0)</f>
        <v>1</v>
      </c>
      <c r="F676">
        <f>IF($E676=1,SUMIFS(Registros!$F$2:$F$6000,Registros!$A$2:$A$6000,"NP",Registros!$B$2:$B$6000,$A676),0)</f>
        <v>15</v>
      </c>
      <c r="G676">
        <f>IF(COUNTIFS(Registros!$A$2:$A$6000,"MOV",Registros!$B$2:$B$6000,$A676)&gt;0,1,0)</f>
        <v>0</v>
      </c>
      <c r="H676">
        <f>IF($G676=1,SUMIFS(Registros!$F$2:$F$6000,Registros!$A$2:$A$6000,"MOV",Registros!$B$2:$B$6000,$A676),0)</f>
        <v>0</v>
      </c>
      <c r="I676">
        <f>IF(COUNTIFS(Registros!$A$2:$A$6000,"CS",Registros!$B$2:$B$6000,$A676)&gt;0,1,0)</f>
        <v>0</v>
      </c>
      <c r="J676">
        <f>IF($I676=1,SUMIFS(Registros!$I$2:$I$6000,Registros!$A$2:$A$6000,"CS",Registros!$B$2:$B$6000,$A676),0)</f>
        <v>0</v>
      </c>
      <c r="K676">
        <f>IF(COUNTIFS(Winback!$K$2:$K$300,$A676)&gt;0,1,0)</f>
        <v>0</v>
      </c>
      <c r="L676">
        <f>IF(AND($K676=1,LEFT($A676,3)="WB-"),SUMIFS(Winback!$D$2:$D$300,Winback!$K$2:$K$300,$A676),0)</f>
        <v>0</v>
      </c>
      <c r="M676">
        <f>IF(OR($E676=1,$G676=1,SUMIFS(Registros!$J$2:$J$6000,Registros!$B$2:$B$6000,$A676)&gt;0),1,0)</f>
        <v>1</v>
      </c>
      <c r="N676">
        <f>IF($J676&gt;0,1,IF(COUNTIFS(Registros!$A$2:$A$6000,"CS",Registros!$B$2:$B$6000,$A676,Registros!$K$2:$K$6000,"&lt;&gt;")&gt;0,1,0))</f>
        <v>0</v>
      </c>
      <c r="O676" t="str">
        <f t="shared" si="50"/>
        <v>SOLO MÓVIL</v>
      </c>
      <c r="P676" t="str">
        <f t="shared" si="51"/>
        <v>Ofrecer fijo + internet (FLBBTV)</v>
      </c>
      <c r="Q676">
        <f t="shared" si="52"/>
        <v>15</v>
      </c>
      <c r="R676" t="str">
        <f>IFERROR(VLOOKUP($A676,Registros!$B$2:$G$6000,6,0),IFERROR(INDEX(Winback!$C$2:$C$300,MATCH($A676,Winback!$K$2:$K$300,0)),""))</f>
        <v>Yarelis Tulloch</v>
      </c>
      <c r="S676" t="str">
        <f t="shared" si="53"/>
        <v>NP</v>
      </c>
      <c r="T676">
        <f t="shared" si="54"/>
        <v>1</v>
      </c>
    </row>
    <row r="677" spans="1:20" x14ac:dyDescent="0.35">
      <c r="A677" t="s">
        <v>3366</v>
      </c>
      <c r="B677" t="s">
        <v>3367</v>
      </c>
      <c r="C677" t="s">
        <v>3368</v>
      </c>
      <c r="D677" t="s">
        <v>3369</v>
      </c>
      <c r="E677">
        <f>IF(COUNTIFS(Registros!$A$2:$A$6000,"NP",Registros!$B$2:$B$6000,$A677)&gt;0,1,0)</f>
        <v>1</v>
      </c>
      <c r="F677">
        <f>IF($E677=1,SUMIFS(Registros!$F$2:$F$6000,Registros!$A$2:$A$6000,"NP",Registros!$B$2:$B$6000,$A677),0)</f>
        <v>77.25</v>
      </c>
      <c r="G677">
        <f>IF(COUNTIFS(Registros!$A$2:$A$6000,"MOV",Registros!$B$2:$B$6000,$A677)&gt;0,1,0)</f>
        <v>0</v>
      </c>
      <c r="H677">
        <f>IF($G677=1,SUMIFS(Registros!$F$2:$F$6000,Registros!$A$2:$A$6000,"MOV",Registros!$B$2:$B$6000,$A677),0)</f>
        <v>0</v>
      </c>
      <c r="I677">
        <f>IF(COUNTIFS(Registros!$A$2:$A$6000,"CS",Registros!$B$2:$B$6000,$A677)&gt;0,1,0)</f>
        <v>0</v>
      </c>
      <c r="J677">
        <f>IF($I677=1,SUMIFS(Registros!$I$2:$I$6000,Registros!$A$2:$A$6000,"CS",Registros!$B$2:$B$6000,$A677),0)</f>
        <v>0</v>
      </c>
      <c r="K677">
        <f>IF(COUNTIFS(Winback!$K$2:$K$300,$A677)&gt;0,1,0)</f>
        <v>0</v>
      </c>
      <c r="L677">
        <f>IF(AND($K677=1,LEFT($A677,3)="WB-"),SUMIFS(Winback!$D$2:$D$300,Winback!$K$2:$K$300,$A677),0)</f>
        <v>0</v>
      </c>
      <c r="M677">
        <f>IF(OR($E677=1,$G677=1,SUMIFS(Registros!$J$2:$J$6000,Registros!$B$2:$B$6000,$A677)&gt;0),1,0)</f>
        <v>1</v>
      </c>
      <c r="N677">
        <f>IF($J677&gt;0,1,IF(COUNTIFS(Registros!$A$2:$A$6000,"CS",Registros!$B$2:$B$6000,$A677,Registros!$K$2:$K$6000,"&lt;&gt;")&gt;0,1,0))</f>
        <v>0</v>
      </c>
      <c r="O677" t="str">
        <f t="shared" si="50"/>
        <v>SOLO MÓVIL</v>
      </c>
      <c r="P677" t="str">
        <f t="shared" si="51"/>
        <v>Ofrecer fijo + internet (FLBBTV)</v>
      </c>
      <c r="Q677">
        <f t="shared" si="52"/>
        <v>77.25</v>
      </c>
      <c r="R677" t="str">
        <f>IFERROR(VLOOKUP($A677,Registros!$B$2:$G$6000,6,0),IFERROR(INDEX(Winback!$C$2:$C$300,MATCH($A677,Winback!$K$2:$K$300,0)),""))</f>
        <v>Abril Aparicio</v>
      </c>
      <c r="S677" t="str">
        <f t="shared" si="53"/>
        <v>NP</v>
      </c>
      <c r="T677">
        <f t="shared" si="54"/>
        <v>1</v>
      </c>
    </row>
    <row r="678" spans="1:20" x14ac:dyDescent="0.35">
      <c r="A678" t="s">
        <v>3371</v>
      </c>
      <c r="B678" t="s">
        <v>3372</v>
      </c>
      <c r="C678" t="s">
        <v>3373</v>
      </c>
      <c r="D678" t="s">
        <v>3374</v>
      </c>
      <c r="E678">
        <f>IF(COUNTIFS(Registros!$A$2:$A$6000,"NP",Registros!$B$2:$B$6000,$A678)&gt;0,1,0)</f>
        <v>1</v>
      </c>
      <c r="F678">
        <f>IF($E678=1,SUMIFS(Registros!$F$2:$F$6000,Registros!$A$2:$A$6000,"NP",Registros!$B$2:$B$6000,$A678),0)</f>
        <v>48.75</v>
      </c>
      <c r="G678">
        <f>IF(COUNTIFS(Registros!$A$2:$A$6000,"MOV",Registros!$B$2:$B$6000,$A678)&gt;0,1,0)</f>
        <v>0</v>
      </c>
      <c r="H678">
        <f>IF($G678=1,SUMIFS(Registros!$F$2:$F$6000,Registros!$A$2:$A$6000,"MOV",Registros!$B$2:$B$6000,$A678),0)</f>
        <v>0</v>
      </c>
      <c r="I678">
        <f>IF(COUNTIFS(Registros!$A$2:$A$6000,"CS",Registros!$B$2:$B$6000,$A678)&gt;0,1,0)</f>
        <v>0</v>
      </c>
      <c r="J678">
        <f>IF($I678=1,SUMIFS(Registros!$I$2:$I$6000,Registros!$A$2:$A$6000,"CS",Registros!$B$2:$B$6000,$A678),0)</f>
        <v>0</v>
      </c>
      <c r="K678">
        <f>IF(COUNTIFS(Winback!$K$2:$K$300,$A678)&gt;0,1,0)</f>
        <v>0</v>
      </c>
      <c r="L678">
        <f>IF(AND($K678=1,LEFT($A678,3)="WB-"),SUMIFS(Winback!$D$2:$D$300,Winback!$K$2:$K$300,$A678),0)</f>
        <v>0</v>
      </c>
      <c r="M678">
        <f>IF(OR($E678=1,$G678=1,SUMIFS(Registros!$J$2:$J$6000,Registros!$B$2:$B$6000,$A678)&gt;0),1,0)</f>
        <v>1</v>
      </c>
      <c r="N678">
        <f>IF($J678&gt;0,1,IF(COUNTIFS(Registros!$A$2:$A$6000,"CS",Registros!$B$2:$B$6000,$A678,Registros!$K$2:$K$6000,"&lt;&gt;")&gt;0,1,0))</f>
        <v>0</v>
      </c>
      <c r="O678" t="str">
        <f t="shared" si="50"/>
        <v>SOLO MÓVIL</v>
      </c>
      <c r="P678" t="str">
        <f t="shared" si="51"/>
        <v>Ofrecer fijo + internet (FLBBTV)</v>
      </c>
      <c r="Q678">
        <f t="shared" si="52"/>
        <v>48.75</v>
      </c>
      <c r="R678" t="str">
        <f>IFERROR(VLOOKUP($A678,Registros!$B$2:$G$6000,6,0),IFERROR(INDEX(Winback!$C$2:$C$300,MATCH($A678,Winback!$K$2:$K$300,0)),""))</f>
        <v>Yariela Galarce</v>
      </c>
      <c r="S678" t="str">
        <f t="shared" si="53"/>
        <v>NP</v>
      </c>
      <c r="T678">
        <f t="shared" si="54"/>
        <v>1</v>
      </c>
    </row>
    <row r="679" spans="1:20" x14ac:dyDescent="0.35">
      <c r="A679" t="s">
        <v>3376</v>
      </c>
      <c r="B679" t="s">
        <v>3377</v>
      </c>
      <c r="C679" t="s">
        <v>3378</v>
      </c>
      <c r="D679" t="s">
        <v>3379</v>
      </c>
      <c r="E679">
        <f>IF(COUNTIFS(Registros!$A$2:$A$6000,"NP",Registros!$B$2:$B$6000,$A679)&gt;0,1,0)</f>
        <v>1</v>
      </c>
      <c r="F679">
        <f>IF($E679=1,SUMIFS(Registros!$F$2:$F$6000,Registros!$A$2:$A$6000,"NP",Registros!$B$2:$B$6000,$A679),0)</f>
        <v>15</v>
      </c>
      <c r="G679">
        <f>IF(COUNTIFS(Registros!$A$2:$A$6000,"MOV",Registros!$B$2:$B$6000,$A679)&gt;0,1,0)</f>
        <v>0</v>
      </c>
      <c r="H679">
        <f>IF($G679=1,SUMIFS(Registros!$F$2:$F$6000,Registros!$A$2:$A$6000,"MOV",Registros!$B$2:$B$6000,$A679),0)</f>
        <v>0</v>
      </c>
      <c r="I679">
        <f>IF(COUNTIFS(Registros!$A$2:$A$6000,"CS",Registros!$B$2:$B$6000,$A679)&gt;0,1,0)</f>
        <v>0</v>
      </c>
      <c r="J679">
        <f>IF($I679=1,SUMIFS(Registros!$I$2:$I$6000,Registros!$A$2:$A$6000,"CS",Registros!$B$2:$B$6000,$A679),0)</f>
        <v>0</v>
      </c>
      <c r="K679">
        <f>IF(COUNTIFS(Winback!$K$2:$K$300,$A679)&gt;0,1,0)</f>
        <v>0</v>
      </c>
      <c r="L679">
        <f>IF(AND($K679=1,LEFT($A679,3)="WB-"),SUMIFS(Winback!$D$2:$D$300,Winback!$K$2:$K$300,$A679),0)</f>
        <v>0</v>
      </c>
      <c r="M679">
        <f>IF(OR($E679=1,$G679=1,SUMIFS(Registros!$J$2:$J$6000,Registros!$B$2:$B$6000,$A679)&gt;0),1,0)</f>
        <v>1</v>
      </c>
      <c r="N679">
        <f>IF($J679&gt;0,1,IF(COUNTIFS(Registros!$A$2:$A$6000,"CS",Registros!$B$2:$B$6000,$A679,Registros!$K$2:$K$6000,"&lt;&gt;")&gt;0,1,0))</f>
        <v>0</v>
      </c>
      <c r="O679" t="str">
        <f t="shared" si="50"/>
        <v>SOLO MÓVIL</v>
      </c>
      <c r="P679" t="str">
        <f t="shared" si="51"/>
        <v>Ofrecer fijo + internet (FLBBTV)</v>
      </c>
      <c r="Q679">
        <f t="shared" si="52"/>
        <v>15</v>
      </c>
      <c r="R679" t="str">
        <f>IFERROR(VLOOKUP($A679,Registros!$B$2:$G$6000,6,0),IFERROR(INDEX(Winback!$C$2:$C$300,MATCH($A679,Winback!$K$2:$K$300,0)),""))</f>
        <v>Nailyn Martinez</v>
      </c>
      <c r="S679" t="str">
        <f t="shared" si="53"/>
        <v>NP</v>
      </c>
      <c r="T679">
        <f t="shared" si="54"/>
        <v>1</v>
      </c>
    </row>
    <row r="680" spans="1:20" x14ac:dyDescent="0.35">
      <c r="A680" t="s">
        <v>3381</v>
      </c>
      <c r="B680" t="s">
        <v>3382</v>
      </c>
      <c r="C680" t="s">
        <v>3383</v>
      </c>
      <c r="D680" t="s">
        <v>3384</v>
      </c>
      <c r="E680">
        <f>IF(COUNTIFS(Registros!$A$2:$A$6000,"NP",Registros!$B$2:$B$6000,$A680)&gt;0,1,0)</f>
        <v>1</v>
      </c>
      <c r="F680">
        <f>IF($E680=1,SUMIFS(Registros!$F$2:$F$6000,Registros!$A$2:$A$6000,"NP",Registros!$B$2:$B$6000,$A680),0)</f>
        <v>44</v>
      </c>
      <c r="G680">
        <f>IF(COUNTIFS(Registros!$A$2:$A$6000,"MOV",Registros!$B$2:$B$6000,$A680)&gt;0,1,0)</f>
        <v>0</v>
      </c>
      <c r="H680">
        <f>IF($G680=1,SUMIFS(Registros!$F$2:$F$6000,Registros!$A$2:$A$6000,"MOV",Registros!$B$2:$B$6000,$A680),0)</f>
        <v>0</v>
      </c>
      <c r="I680">
        <f>IF(COUNTIFS(Registros!$A$2:$A$6000,"CS",Registros!$B$2:$B$6000,$A680)&gt;0,1,0)</f>
        <v>0</v>
      </c>
      <c r="J680">
        <f>IF($I680=1,SUMIFS(Registros!$I$2:$I$6000,Registros!$A$2:$A$6000,"CS",Registros!$B$2:$B$6000,$A680),0)</f>
        <v>0</v>
      </c>
      <c r="K680">
        <f>IF(COUNTIFS(Winback!$K$2:$K$300,$A680)&gt;0,1,0)</f>
        <v>0</v>
      </c>
      <c r="L680">
        <f>IF(AND($K680=1,LEFT($A680,3)="WB-"),SUMIFS(Winback!$D$2:$D$300,Winback!$K$2:$K$300,$A680),0)</f>
        <v>0</v>
      </c>
      <c r="M680">
        <f>IF(OR($E680=1,$G680=1,SUMIFS(Registros!$J$2:$J$6000,Registros!$B$2:$B$6000,$A680)&gt;0),1,0)</f>
        <v>1</v>
      </c>
      <c r="N680">
        <f>IF($J680&gt;0,1,IF(COUNTIFS(Registros!$A$2:$A$6000,"CS",Registros!$B$2:$B$6000,$A680,Registros!$K$2:$K$6000,"&lt;&gt;")&gt;0,1,0))</f>
        <v>0</v>
      </c>
      <c r="O680" t="str">
        <f t="shared" si="50"/>
        <v>SOLO MÓVIL</v>
      </c>
      <c r="P680" t="str">
        <f t="shared" si="51"/>
        <v>Ofrecer fijo + internet (FLBBTV)</v>
      </c>
      <c r="Q680">
        <f t="shared" si="52"/>
        <v>44</v>
      </c>
      <c r="R680" t="str">
        <f>IFERROR(VLOOKUP($A680,Registros!$B$2:$G$6000,6,0),IFERROR(INDEX(Winback!$C$2:$C$300,MATCH($A680,Winback!$K$2:$K$300,0)),""))</f>
        <v>Yamali Rodriguez</v>
      </c>
      <c r="S680" t="str">
        <f t="shared" si="53"/>
        <v>NP</v>
      </c>
      <c r="T680">
        <f t="shared" si="54"/>
        <v>1</v>
      </c>
    </row>
    <row r="681" spans="1:20" x14ac:dyDescent="0.35">
      <c r="A681" t="s">
        <v>3386</v>
      </c>
      <c r="B681" t="s">
        <v>3387</v>
      </c>
      <c r="C681" t="s">
        <v>3388</v>
      </c>
      <c r="D681" t="s">
        <v>3389</v>
      </c>
      <c r="E681">
        <f>IF(COUNTIFS(Registros!$A$2:$A$6000,"NP",Registros!$B$2:$B$6000,$A681)&gt;0,1,0)</f>
        <v>1</v>
      </c>
      <c r="F681">
        <f>IF($E681=1,SUMIFS(Registros!$F$2:$F$6000,Registros!$A$2:$A$6000,"NP",Registros!$B$2:$B$6000,$A681),0)</f>
        <v>100.5</v>
      </c>
      <c r="G681">
        <f>IF(COUNTIFS(Registros!$A$2:$A$6000,"MOV",Registros!$B$2:$B$6000,$A681)&gt;0,1,0)</f>
        <v>0</v>
      </c>
      <c r="H681">
        <f>IF($G681=1,SUMIFS(Registros!$F$2:$F$6000,Registros!$A$2:$A$6000,"MOV",Registros!$B$2:$B$6000,$A681),0)</f>
        <v>0</v>
      </c>
      <c r="I681">
        <f>IF(COUNTIFS(Registros!$A$2:$A$6000,"CS",Registros!$B$2:$B$6000,$A681)&gt;0,1,0)</f>
        <v>0</v>
      </c>
      <c r="J681">
        <f>IF($I681=1,SUMIFS(Registros!$I$2:$I$6000,Registros!$A$2:$A$6000,"CS",Registros!$B$2:$B$6000,$A681),0)</f>
        <v>0</v>
      </c>
      <c r="K681">
        <f>IF(COUNTIFS(Winback!$K$2:$K$300,$A681)&gt;0,1,0)</f>
        <v>0</v>
      </c>
      <c r="L681">
        <f>IF(AND($K681=1,LEFT($A681,3)="WB-"),SUMIFS(Winback!$D$2:$D$300,Winback!$K$2:$K$300,$A681),0)</f>
        <v>0</v>
      </c>
      <c r="M681">
        <f>IF(OR($E681=1,$G681=1,SUMIFS(Registros!$J$2:$J$6000,Registros!$B$2:$B$6000,$A681)&gt;0),1,0)</f>
        <v>1</v>
      </c>
      <c r="N681">
        <f>IF($J681&gt;0,1,IF(COUNTIFS(Registros!$A$2:$A$6000,"CS",Registros!$B$2:$B$6000,$A681,Registros!$K$2:$K$6000,"&lt;&gt;")&gt;0,1,0))</f>
        <v>0</v>
      </c>
      <c r="O681" t="str">
        <f t="shared" si="50"/>
        <v>SOLO MÓVIL</v>
      </c>
      <c r="P681" t="str">
        <f t="shared" si="51"/>
        <v>Ofrecer fijo + internet (FLBBTV)</v>
      </c>
      <c r="Q681">
        <f t="shared" si="52"/>
        <v>100.5</v>
      </c>
      <c r="R681" t="str">
        <f>IFERROR(VLOOKUP($A681,Registros!$B$2:$G$6000,6,0),IFERROR(INDEX(Winback!$C$2:$C$300,MATCH($A681,Winback!$K$2:$K$300,0)),""))</f>
        <v>Osiris Aguilar</v>
      </c>
      <c r="S681" t="str">
        <f t="shared" si="53"/>
        <v>NP</v>
      </c>
      <c r="T681">
        <f t="shared" si="54"/>
        <v>1</v>
      </c>
    </row>
    <row r="682" spans="1:20" x14ac:dyDescent="0.35">
      <c r="A682" t="s">
        <v>3391</v>
      </c>
      <c r="B682" t="s">
        <v>3392</v>
      </c>
      <c r="C682" t="s">
        <v>3393</v>
      </c>
      <c r="D682" t="s">
        <v>3394</v>
      </c>
      <c r="E682">
        <f>IF(COUNTIFS(Registros!$A$2:$A$6000,"NP",Registros!$B$2:$B$6000,$A682)&gt;0,1,0)</f>
        <v>1</v>
      </c>
      <c r="F682">
        <f>IF($E682=1,SUMIFS(Registros!$F$2:$F$6000,Registros!$A$2:$A$6000,"NP",Registros!$B$2:$B$6000,$A682),0)</f>
        <v>15.65</v>
      </c>
      <c r="G682">
        <f>IF(COUNTIFS(Registros!$A$2:$A$6000,"MOV",Registros!$B$2:$B$6000,$A682)&gt;0,1,0)</f>
        <v>0</v>
      </c>
      <c r="H682">
        <f>IF($G682=1,SUMIFS(Registros!$F$2:$F$6000,Registros!$A$2:$A$6000,"MOV",Registros!$B$2:$B$6000,$A682),0)</f>
        <v>0</v>
      </c>
      <c r="I682">
        <f>IF(COUNTIFS(Registros!$A$2:$A$6000,"CS",Registros!$B$2:$B$6000,$A682)&gt;0,1,0)</f>
        <v>0</v>
      </c>
      <c r="J682">
        <f>IF($I682=1,SUMIFS(Registros!$I$2:$I$6000,Registros!$A$2:$A$6000,"CS",Registros!$B$2:$B$6000,$A682),0)</f>
        <v>0</v>
      </c>
      <c r="K682">
        <f>IF(COUNTIFS(Winback!$K$2:$K$300,$A682)&gt;0,1,0)</f>
        <v>0</v>
      </c>
      <c r="L682">
        <f>IF(AND($K682=1,LEFT($A682,3)="WB-"),SUMIFS(Winback!$D$2:$D$300,Winback!$K$2:$K$300,$A682),0)</f>
        <v>0</v>
      </c>
      <c r="M682">
        <f>IF(OR($E682=1,$G682=1,SUMIFS(Registros!$J$2:$J$6000,Registros!$B$2:$B$6000,$A682)&gt;0),1,0)</f>
        <v>1</v>
      </c>
      <c r="N682">
        <f>IF($J682&gt;0,1,IF(COUNTIFS(Registros!$A$2:$A$6000,"CS",Registros!$B$2:$B$6000,$A682,Registros!$K$2:$K$6000,"&lt;&gt;")&gt;0,1,0))</f>
        <v>0</v>
      </c>
      <c r="O682" t="str">
        <f t="shared" si="50"/>
        <v>SOLO MÓVIL</v>
      </c>
      <c r="P682" t="str">
        <f t="shared" si="51"/>
        <v>Ofrecer fijo + internet (FLBBTV)</v>
      </c>
      <c r="Q682">
        <f t="shared" si="52"/>
        <v>15.65</v>
      </c>
      <c r="R682" t="str">
        <f>IFERROR(VLOOKUP($A682,Registros!$B$2:$G$6000,6,0),IFERROR(INDEX(Winback!$C$2:$C$300,MATCH($A682,Winback!$K$2:$K$300,0)),""))</f>
        <v>Karla Mc Intryre</v>
      </c>
      <c r="S682" t="str">
        <f t="shared" si="53"/>
        <v>NP</v>
      </c>
      <c r="T682">
        <f t="shared" si="54"/>
        <v>1</v>
      </c>
    </row>
    <row r="683" spans="1:20" x14ac:dyDescent="0.35">
      <c r="A683" t="s">
        <v>3395</v>
      </c>
      <c r="B683" t="s">
        <v>3396</v>
      </c>
      <c r="C683" t="s">
        <v>3397</v>
      </c>
      <c r="D683" t="s">
        <v>3398</v>
      </c>
      <c r="E683">
        <f>IF(COUNTIFS(Registros!$A$2:$A$6000,"NP",Registros!$B$2:$B$6000,$A683)&gt;0,1,0)</f>
        <v>1</v>
      </c>
      <c r="F683">
        <f>IF($E683=1,SUMIFS(Registros!$F$2:$F$6000,Registros!$A$2:$A$6000,"NP",Registros!$B$2:$B$6000,$A683),0)</f>
        <v>12</v>
      </c>
      <c r="G683">
        <f>IF(COUNTIFS(Registros!$A$2:$A$6000,"MOV",Registros!$B$2:$B$6000,$A683)&gt;0,1,0)</f>
        <v>0</v>
      </c>
      <c r="H683">
        <f>IF($G683=1,SUMIFS(Registros!$F$2:$F$6000,Registros!$A$2:$A$6000,"MOV",Registros!$B$2:$B$6000,$A683),0)</f>
        <v>0</v>
      </c>
      <c r="I683">
        <f>IF(COUNTIFS(Registros!$A$2:$A$6000,"CS",Registros!$B$2:$B$6000,$A683)&gt;0,1,0)</f>
        <v>0</v>
      </c>
      <c r="J683">
        <f>IF($I683=1,SUMIFS(Registros!$I$2:$I$6000,Registros!$A$2:$A$6000,"CS",Registros!$B$2:$B$6000,$A683),0)</f>
        <v>0</v>
      </c>
      <c r="K683">
        <f>IF(COUNTIFS(Winback!$K$2:$K$300,$A683)&gt;0,1,0)</f>
        <v>0</v>
      </c>
      <c r="L683">
        <f>IF(AND($K683=1,LEFT($A683,3)="WB-"),SUMIFS(Winback!$D$2:$D$300,Winback!$K$2:$K$300,$A683),0)</f>
        <v>0</v>
      </c>
      <c r="M683">
        <f>IF(OR($E683=1,$G683=1,SUMIFS(Registros!$J$2:$J$6000,Registros!$B$2:$B$6000,$A683)&gt;0),1,0)</f>
        <v>1</v>
      </c>
      <c r="N683">
        <f>IF($J683&gt;0,1,IF(COUNTIFS(Registros!$A$2:$A$6000,"CS",Registros!$B$2:$B$6000,$A683,Registros!$K$2:$K$6000,"&lt;&gt;")&gt;0,1,0))</f>
        <v>0</v>
      </c>
      <c r="O683" t="str">
        <f t="shared" si="50"/>
        <v>SOLO MÓVIL</v>
      </c>
      <c r="P683" t="str">
        <f t="shared" si="51"/>
        <v>Ofrecer fijo + internet (FLBBTV)</v>
      </c>
      <c r="Q683">
        <f t="shared" si="52"/>
        <v>12</v>
      </c>
      <c r="R683" t="str">
        <f>IFERROR(VLOOKUP($A683,Registros!$B$2:$G$6000,6,0),IFERROR(INDEX(Winback!$C$2:$C$300,MATCH($A683,Winback!$K$2:$K$300,0)),""))</f>
        <v>Solanye Acuña</v>
      </c>
      <c r="S683" t="str">
        <f t="shared" si="53"/>
        <v>NP</v>
      </c>
      <c r="T683">
        <f t="shared" si="54"/>
        <v>1</v>
      </c>
    </row>
    <row r="684" spans="1:20" x14ac:dyDescent="0.35">
      <c r="A684" t="s">
        <v>3400</v>
      </c>
      <c r="B684" t="s">
        <v>3401</v>
      </c>
      <c r="C684" t="s">
        <v>3402</v>
      </c>
      <c r="D684" t="s">
        <v>3403</v>
      </c>
      <c r="E684">
        <f>IF(COUNTIFS(Registros!$A$2:$A$6000,"NP",Registros!$B$2:$B$6000,$A684)&gt;0,1,0)</f>
        <v>1</v>
      </c>
      <c r="F684">
        <f>IF($E684=1,SUMIFS(Registros!$F$2:$F$6000,Registros!$A$2:$A$6000,"NP",Registros!$B$2:$B$6000,$A684),0)</f>
        <v>42</v>
      </c>
      <c r="G684">
        <f>IF(COUNTIFS(Registros!$A$2:$A$6000,"MOV",Registros!$B$2:$B$6000,$A684)&gt;0,1,0)</f>
        <v>0</v>
      </c>
      <c r="H684">
        <f>IF($G684=1,SUMIFS(Registros!$F$2:$F$6000,Registros!$A$2:$A$6000,"MOV",Registros!$B$2:$B$6000,$A684),0)</f>
        <v>0</v>
      </c>
      <c r="I684">
        <f>IF(COUNTIFS(Registros!$A$2:$A$6000,"CS",Registros!$B$2:$B$6000,$A684)&gt;0,1,0)</f>
        <v>0</v>
      </c>
      <c r="J684">
        <f>IF($I684=1,SUMIFS(Registros!$I$2:$I$6000,Registros!$A$2:$A$6000,"CS",Registros!$B$2:$B$6000,$A684),0)</f>
        <v>0</v>
      </c>
      <c r="K684">
        <f>IF(COUNTIFS(Winback!$K$2:$K$300,$A684)&gt;0,1,0)</f>
        <v>0</v>
      </c>
      <c r="L684">
        <f>IF(AND($K684=1,LEFT($A684,3)="WB-"),SUMIFS(Winback!$D$2:$D$300,Winback!$K$2:$K$300,$A684),0)</f>
        <v>0</v>
      </c>
      <c r="M684">
        <f>IF(OR($E684=1,$G684=1,SUMIFS(Registros!$J$2:$J$6000,Registros!$B$2:$B$6000,$A684)&gt;0),1,0)</f>
        <v>1</v>
      </c>
      <c r="N684">
        <f>IF($J684&gt;0,1,IF(COUNTIFS(Registros!$A$2:$A$6000,"CS",Registros!$B$2:$B$6000,$A684,Registros!$K$2:$K$6000,"&lt;&gt;")&gt;0,1,0))</f>
        <v>0</v>
      </c>
      <c r="O684" t="str">
        <f t="shared" si="50"/>
        <v>SOLO MÓVIL</v>
      </c>
      <c r="P684" t="str">
        <f t="shared" si="51"/>
        <v>Ofrecer fijo + internet (FLBBTV)</v>
      </c>
      <c r="Q684">
        <f t="shared" si="52"/>
        <v>42</v>
      </c>
      <c r="R684" t="str">
        <f>IFERROR(VLOOKUP($A684,Registros!$B$2:$G$6000,6,0),IFERROR(INDEX(Winback!$C$2:$C$300,MATCH($A684,Winback!$K$2:$K$300,0)),""))</f>
        <v>Michelle Zambrano</v>
      </c>
      <c r="S684" t="str">
        <f t="shared" si="53"/>
        <v>NP</v>
      </c>
      <c r="T684">
        <f t="shared" si="54"/>
        <v>1</v>
      </c>
    </row>
    <row r="685" spans="1:20" x14ac:dyDescent="0.35">
      <c r="A685" t="s">
        <v>3405</v>
      </c>
      <c r="B685" t="s">
        <v>3406</v>
      </c>
      <c r="C685" t="s">
        <v>3407</v>
      </c>
      <c r="D685" t="s">
        <v>3408</v>
      </c>
      <c r="E685">
        <f>IF(COUNTIFS(Registros!$A$2:$A$6000,"NP",Registros!$B$2:$B$6000,$A685)&gt;0,1,0)</f>
        <v>1</v>
      </c>
      <c r="F685">
        <f>IF($E685=1,SUMIFS(Registros!$F$2:$F$6000,Registros!$A$2:$A$6000,"NP",Registros!$B$2:$B$6000,$A685),0)</f>
        <v>15</v>
      </c>
      <c r="G685">
        <f>IF(COUNTIFS(Registros!$A$2:$A$6000,"MOV",Registros!$B$2:$B$6000,$A685)&gt;0,1,0)</f>
        <v>0</v>
      </c>
      <c r="H685">
        <f>IF($G685=1,SUMIFS(Registros!$F$2:$F$6000,Registros!$A$2:$A$6000,"MOV",Registros!$B$2:$B$6000,$A685),0)</f>
        <v>0</v>
      </c>
      <c r="I685">
        <f>IF(COUNTIFS(Registros!$A$2:$A$6000,"CS",Registros!$B$2:$B$6000,$A685)&gt;0,1,0)</f>
        <v>0</v>
      </c>
      <c r="J685">
        <f>IF($I685=1,SUMIFS(Registros!$I$2:$I$6000,Registros!$A$2:$A$6000,"CS",Registros!$B$2:$B$6000,$A685),0)</f>
        <v>0</v>
      </c>
      <c r="K685">
        <f>IF(COUNTIFS(Winback!$K$2:$K$300,$A685)&gt;0,1,0)</f>
        <v>0</v>
      </c>
      <c r="L685">
        <f>IF(AND($K685=1,LEFT($A685,3)="WB-"),SUMIFS(Winback!$D$2:$D$300,Winback!$K$2:$K$300,$A685),0)</f>
        <v>0</v>
      </c>
      <c r="M685">
        <f>IF(OR($E685=1,$G685=1,SUMIFS(Registros!$J$2:$J$6000,Registros!$B$2:$B$6000,$A685)&gt;0),1,0)</f>
        <v>1</v>
      </c>
      <c r="N685">
        <f>IF($J685&gt;0,1,IF(COUNTIFS(Registros!$A$2:$A$6000,"CS",Registros!$B$2:$B$6000,$A685,Registros!$K$2:$K$6000,"&lt;&gt;")&gt;0,1,0))</f>
        <v>0</v>
      </c>
      <c r="O685" t="str">
        <f t="shared" si="50"/>
        <v>SOLO MÓVIL</v>
      </c>
      <c r="P685" t="str">
        <f t="shared" si="51"/>
        <v>Ofrecer fijo + internet (FLBBTV)</v>
      </c>
      <c r="Q685">
        <f t="shared" si="52"/>
        <v>15</v>
      </c>
      <c r="R685" t="str">
        <f>IFERROR(VLOOKUP($A685,Registros!$B$2:$G$6000,6,0),IFERROR(INDEX(Winback!$C$2:$C$300,MATCH($A685,Winback!$K$2:$K$300,0)),""))</f>
        <v>Ines Lizbeth Trujillo</v>
      </c>
      <c r="S685" t="str">
        <f t="shared" si="53"/>
        <v>NP</v>
      </c>
      <c r="T685">
        <f t="shared" si="54"/>
        <v>1</v>
      </c>
    </row>
    <row r="686" spans="1:20" x14ac:dyDescent="0.35">
      <c r="A686" t="s">
        <v>3410</v>
      </c>
      <c r="B686" t="s">
        <v>3411</v>
      </c>
      <c r="C686" t="s">
        <v>3412</v>
      </c>
      <c r="D686" t="s">
        <v>3413</v>
      </c>
      <c r="E686">
        <f>IF(COUNTIFS(Registros!$A$2:$A$6000,"NP",Registros!$B$2:$B$6000,$A686)&gt;0,1,0)</f>
        <v>1</v>
      </c>
      <c r="F686">
        <f>IF($E686=1,SUMIFS(Registros!$F$2:$F$6000,Registros!$A$2:$A$6000,"NP",Registros!$B$2:$B$6000,$A686),0)</f>
        <v>15</v>
      </c>
      <c r="G686">
        <f>IF(COUNTIFS(Registros!$A$2:$A$6000,"MOV",Registros!$B$2:$B$6000,$A686)&gt;0,1,0)</f>
        <v>0</v>
      </c>
      <c r="H686">
        <f>IF($G686=1,SUMIFS(Registros!$F$2:$F$6000,Registros!$A$2:$A$6000,"MOV",Registros!$B$2:$B$6000,$A686),0)</f>
        <v>0</v>
      </c>
      <c r="I686">
        <f>IF(COUNTIFS(Registros!$A$2:$A$6000,"CS",Registros!$B$2:$B$6000,$A686)&gt;0,1,0)</f>
        <v>0</v>
      </c>
      <c r="J686">
        <f>IF($I686=1,SUMIFS(Registros!$I$2:$I$6000,Registros!$A$2:$A$6000,"CS",Registros!$B$2:$B$6000,$A686),0)</f>
        <v>0</v>
      </c>
      <c r="K686">
        <f>IF(COUNTIFS(Winback!$K$2:$K$300,$A686)&gt;0,1,0)</f>
        <v>0</v>
      </c>
      <c r="L686">
        <f>IF(AND($K686=1,LEFT($A686,3)="WB-"),SUMIFS(Winback!$D$2:$D$300,Winback!$K$2:$K$300,$A686),0)</f>
        <v>0</v>
      </c>
      <c r="M686">
        <f>IF(OR($E686=1,$G686=1,SUMIFS(Registros!$J$2:$J$6000,Registros!$B$2:$B$6000,$A686)&gt;0),1,0)</f>
        <v>1</v>
      </c>
      <c r="N686">
        <f>IF($J686&gt;0,1,IF(COUNTIFS(Registros!$A$2:$A$6000,"CS",Registros!$B$2:$B$6000,$A686,Registros!$K$2:$K$6000,"&lt;&gt;")&gt;0,1,0))</f>
        <v>0</v>
      </c>
      <c r="O686" t="str">
        <f t="shared" si="50"/>
        <v>SOLO MÓVIL</v>
      </c>
      <c r="P686" t="str">
        <f t="shared" si="51"/>
        <v>Ofrecer fijo + internet (FLBBTV)</v>
      </c>
      <c r="Q686">
        <f t="shared" si="52"/>
        <v>15</v>
      </c>
      <c r="R686" t="str">
        <f>IFERROR(VLOOKUP($A686,Registros!$B$2:$G$6000,6,0),IFERROR(INDEX(Winback!$C$2:$C$300,MATCH($A686,Winback!$K$2:$K$300,0)),""))</f>
        <v>Alejandra Mabel Hawkins</v>
      </c>
      <c r="S686" t="str">
        <f t="shared" si="53"/>
        <v>NP</v>
      </c>
      <c r="T686">
        <f t="shared" si="54"/>
        <v>1</v>
      </c>
    </row>
    <row r="687" spans="1:20" x14ac:dyDescent="0.35">
      <c r="A687" t="s">
        <v>3415</v>
      </c>
      <c r="B687" t="s">
        <v>3416</v>
      </c>
      <c r="C687" t="s">
        <v>3417</v>
      </c>
      <c r="D687" t="s">
        <v>3418</v>
      </c>
      <c r="E687">
        <f>IF(COUNTIFS(Registros!$A$2:$A$6000,"NP",Registros!$B$2:$B$6000,$A687)&gt;0,1,0)</f>
        <v>1</v>
      </c>
      <c r="F687">
        <f>IF($E687=1,SUMIFS(Registros!$F$2:$F$6000,Registros!$A$2:$A$6000,"NP",Registros!$B$2:$B$6000,$A687),0)</f>
        <v>15</v>
      </c>
      <c r="G687">
        <f>IF(COUNTIFS(Registros!$A$2:$A$6000,"MOV",Registros!$B$2:$B$6000,$A687)&gt;0,1,0)</f>
        <v>0</v>
      </c>
      <c r="H687">
        <f>IF($G687=1,SUMIFS(Registros!$F$2:$F$6000,Registros!$A$2:$A$6000,"MOV",Registros!$B$2:$B$6000,$A687),0)</f>
        <v>0</v>
      </c>
      <c r="I687">
        <f>IF(COUNTIFS(Registros!$A$2:$A$6000,"CS",Registros!$B$2:$B$6000,$A687)&gt;0,1,0)</f>
        <v>0</v>
      </c>
      <c r="J687">
        <f>IF($I687=1,SUMIFS(Registros!$I$2:$I$6000,Registros!$A$2:$A$6000,"CS",Registros!$B$2:$B$6000,$A687),0)</f>
        <v>0</v>
      </c>
      <c r="K687">
        <f>IF(COUNTIFS(Winback!$K$2:$K$300,$A687)&gt;0,1,0)</f>
        <v>0</v>
      </c>
      <c r="L687">
        <f>IF(AND($K687=1,LEFT($A687,3)="WB-"),SUMIFS(Winback!$D$2:$D$300,Winback!$K$2:$K$300,$A687),0)</f>
        <v>0</v>
      </c>
      <c r="M687">
        <f>IF(OR($E687=1,$G687=1,SUMIFS(Registros!$J$2:$J$6000,Registros!$B$2:$B$6000,$A687)&gt;0),1,0)</f>
        <v>1</v>
      </c>
      <c r="N687">
        <f>IF($J687&gt;0,1,IF(COUNTIFS(Registros!$A$2:$A$6000,"CS",Registros!$B$2:$B$6000,$A687,Registros!$K$2:$K$6000,"&lt;&gt;")&gt;0,1,0))</f>
        <v>0</v>
      </c>
      <c r="O687" t="str">
        <f t="shared" si="50"/>
        <v>SOLO MÓVIL</v>
      </c>
      <c r="P687" t="str">
        <f t="shared" si="51"/>
        <v>Ofrecer fijo + internet (FLBBTV)</v>
      </c>
      <c r="Q687">
        <f t="shared" si="52"/>
        <v>15</v>
      </c>
      <c r="R687" t="str">
        <f>IFERROR(VLOOKUP($A687,Registros!$B$2:$G$6000,6,0),IFERROR(INDEX(Winback!$C$2:$C$300,MATCH($A687,Winback!$K$2:$K$300,0)),""))</f>
        <v>Maria Fernanda</v>
      </c>
      <c r="S687" t="str">
        <f t="shared" si="53"/>
        <v>NP</v>
      </c>
      <c r="T687">
        <f t="shared" si="54"/>
        <v>1</v>
      </c>
    </row>
    <row r="688" spans="1:20" x14ac:dyDescent="0.35">
      <c r="A688" t="s">
        <v>3420</v>
      </c>
      <c r="B688" t="s">
        <v>3421</v>
      </c>
      <c r="C688" t="s">
        <v>3422</v>
      </c>
      <c r="D688" t="s">
        <v>3423</v>
      </c>
      <c r="E688">
        <f>IF(COUNTIFS(Registros!$A$2:$A$6000,"NP",Registros!$B$2:$B$6000,$A688)&gt;0,1,0)</f>
        <v>1</v>
      </c>
      <c r="F688">
        <f>IF($E688=1,SUMIFS(Registros!$F$2:$F$6000,Registros!$A$2:$A$6000,"NP",Registros!$B$2:$B$6000,$A688),0)</f>
        <v>15</v>
      </c>
      <c r="G688">
        <f>IF(COUNTIFS(Registros!$A$2:$A$6000,"MOV",Registros!$B$2:$B$6000,$A688)&gt;0,1,0)</f>
        <v>0</v>
      </c>
      <c r="H688">
        <f>IF($G688=1,SUMIFS(Registros!$F$2:$F$6000,Registros!$A$2:$A$6000,"MOV",Registros!$B$2:$B$6000,$A688),0)</f>
        <v>0</v>
      </c>
      <c r="I688">
        <f>IF(COUNTIFS(Registros!$A$2:$A$6000,"CS",Registros!$B$2:$B$6000,$A688)&gt;0,1,0)</f>
        <v>0</v>
      </c>
      <c r="J688">
        <f>IF($I688=1,SUMIFS(Registros!$I$2:$I$6000,Registros!$A$2:$A$6000,"CS",Registros!$B$2:$B$6000,$A688),0)</f>
        <v>0</v>
      </c>
      <c r="K688">
        <f>IF(COUNTIFS(Winback!$K$2:$K$300,$A688)&gt;0,1,0)</f>
        <v>0</v>
      </c>
      <c r="L688">
        <f>IF(AND($K688=1,LEFT($A688,3)="WB-"),SUMIFS(Winback!$D$2:$D$300,Winback!$K$2:$K$300,$A688),0)</f>
        <v>0</v>
      </c>
      <c r="M688">
        <f>IF(OR($E688=1,$G688=1,SUMIFS(Registros!$J$2:$J$6000,Registros!$B$2:$B$6000,$A688)&gt;0),1,0)</f>
        <v>1</v>
      </c>
      <c r="N688">
        <f>IF($J688&gt;0,1,IF(COUNTIFS(Registros!$A$2:$A$6000,"CS",Registros!$B$2:$B$6000,$A688,Registros!$K$2:$K$6000,"&lt;&gt;")&gt;0,1,0))</f>
        <v>0</v>
      </c>
      <c r="O688" t="str">
        <f t="shared" si="50"/>
        <v>SOLO MÓVIL</v>
      </c>
      <c r="P688" t="str">
        <f t="shared" si="51"/>
        <v>Ofrecer fijo + internet (FLBBTV)</v>
      </c>
      <c r="Q688">
        <f t="shared" si="52"/>
        <v>15</v>
      </c>
      <c r="R688" t="str">
        <f>IFERROR(VLOOKUP($A688,Registros!$B$2:$G$6000,6,0),IFERROR(INDEX(Winback!$C$2:$C$300,MATCH($A688,Winback!$K$2:$K$300,0)),""))</f>
        <v>Yarelis Tulloch</v>
      </c>
      <c r="S688" t="str">
        <f t="shared" si="53"/>
        <v>NP</v>
      </c>
      <c r="T688">
        <f t="shared" si="54"/>
        <v>1</v>
      </c>
    </row>
    <row r="689" spans="1:20" x14ac:dyDescent="0.35">
      <c r="A689" t="s">
        <v>3425</v>
      </c>
      <c r="B689" t="s">
        <v>3426</v>
      </c>
      <c r="C689" t="s">
        <v>3427</v>
      </c>
      <c r="D689" t="s">
        <v>3428</v>
      </c>
      <c r="E689">
        <f>IF(COUNTIFS(Registros!$A$2:$A$6000,"NP",Registros!$B$2:$B$6000,$A689)&gt;0,1,0)</f>
        <v>1</v>
      </c>
      <c r="F689">
        <f>IF($E689=1,SUMIFS(Registros!$F$2:$F$6000,Registros!$A$2:$A$6000,"NP",Registros!$B$2:$B$6000,$A689),0)</f>
        <v>16.25</v>
      </c>
      <c r="G689">
        <f>IF(COUNTIFS(Registros!$A$2:$A$6000,"MOV",Registros!$B$2:$B$6000,$A689)&gt;0,1,0)</f>
        <v>0</v>
      </c>
      <c r="H689">
        <f>IF($G689=1,SUMIFS(Registros!$F$2:$F$6000,Registros!$A$2:$A$6000,"MOV",Registros!$B$2:$B$6000,$A689),0)</f>
        <v>0</v>
      </c>
      <c r="I689">
        <f>IF(COUNTIFS(Registros!$A$2:$A$6000,"CS",Registros!$B$2:$B$6000,$A689)&gt;0,1,0)</f>
        <v>0</v>
      </c>
      <c r="J689">
        <f>IF($I689=1,SUMIFS(Registros!$I$2:$I$6000,Registros!$A$2:$A$6000,"CS",Registros!$B$2:$B$6000,$A689),0)</f>
        <v>0</v>
      </c>
      <c r="K689">
        <f>IF(COUNTIFS(Winback!$K$2:$K$300,$A689)&gt;0,1,0)</f>
        <v>0</v>
      </c>
      <c r="L689">
        <f>IF(AND($K689=1,LEFT($A689,3)="WB-"),SUMIFS(Winback!$D$2:$D$300,Winback!$K$2:$K$300,$A689),0)</f>
        <v>0</v>
      </c>
      <c r="M689">
        <f>IF(OR($E689=1,$G689=1,SUMIFS(Registros!$J$2:$J$6000,Registros!$B$2:$B$6000,$A689)&gt;0),1,0)</f>
        <v>1</v>
      </c>
      <c r="N689">
        <f>IF($J689&gt;0,1,IF(COUNTIFS(Registros!$A$2:$A$6000,"CS",Registros!$B$2:$B$6000,$A689,Registros!$K$2:$K$6000,"&lt;&gt;")&gt;0,1,0))</f>
        <v>0</v>
      </c>
      <c r="O689" t="str">
        <f t="shared" si="50"/>
        <v>SOLO MÓVIL</v>
      </c>
      <c r="P689" t="str">
        <f t="shared" si="51"/>
        <v>Ofrecer fijo + internet (FLBBTV)</v>
      </c>
      <c r="Q689">
        <f t="shared" si="52"/>
        <v>16.25</v>
      </c>
      <c r="R689" t="str">
        <f>IFERROR(VLOOKUP($A689,Registros!$B$2:$G$6000,6,0),IFERROR(INDEX(Winback!$C$2:$C$300,MATCH($A689,Winback!$K$2:$K$300,0)),""))</f>
        <v>Abril Aparicio</v>
      </c>
      <c r="S689" t="str">
        <f t="shared" si="53"/>
        <v>NP</v>
      </c>
      <c r="T689">
        <f t="shared" si="54"/>
        <v>1</v>
      </c>
    </row>
    <row r="690" spans="1:20" x14ac:dyDescent="0.35">
      <c r="A690" t="s">
        <v>3430</v>
      </c>
      <c r="B690" t="s">
        <v>3431</v>
      </c>
      <c r="C690" t="s">
        <v>3432</v>
      </c>
      <c r="D690" t="s">
        <v>3433</v>
      </c>
      <c r="E690">
        <f>IF(COUNTIFS(Registros!$A$2:$A$6000,"NP",Registros!$B$2:$B$6000,$A690)&gt;0,1,0)</f>
        <v>1</v>
      </c>
      <c r="F690">
        <f>IF($E690=1,SUMIFS(Registros!$F$2:$F$6000,Registros!$A$2:$A$6000,"NP",Registros!$B$2:$B$6000,$A690),0)</f>
        <v>290.5</v>
      </c>
      <c r="G690">
        <f>IF(COUNTIFS(Registros!$A$2:$A$6000,"MOV",Registros!$B$2:$B$6000,$A690)&gt;0,1,0)</f>
        <v>0</v>
      </c>
      <c r="H690">
        <f>IF($G690=1,SUMIFS(Registros!$F$2:$F$6000,Registros!$A$2:$A$6000,"MOV",Registros!$B$2:$B$6000,$A690),0)</f>
        <v>0</v>
      </c>
      <c r="I690">
        <f>IF(COUNTIFS(Registros!$A$2:$A$6000,"CS",Registros!$B$2:$B$6000,$A690)&gt;0,1,0)</f>
        <v>0</v>
      </c>
      <c r="J690">
        <f>IF($I690=1,SUMIFS(Registros!$I$2:$I$6000,Registros!$A$2:$A$6000,"CS",Registros!$B$2:$B$6000,$A690),0)</f>
        <v>0</v>
      </c>
      <c r="K690">
        <f>IF(COUNTIFS(Winback!$K$2:$K$300,$A690)&gt;0,1,0)</f>
        <v>0</v>
      </c>
      <c r="L690">
        <f>IF(AND($K690=1,LEFT($A690,3)="WB-"),SUMIFS(Winback!$D$2:$D$300,Winback!$K$2:$K$300,$A690),0)</f>
        <v>0</v>
      </c>
      <c r="M690">
        <f>IF(OR($E690=1,$G690=1,SUMIFS(Registros!$J$2:$J$6000,Registros!$B$2:$B$6000,$A690)&gt;0),1,0)</f>
        <v>1</v>
      </c>
      <c r="N690">
        <f>IF($J690&gt;0,1,IF(COUNTIFS(Registros!$A$2:$A$6000,"CS",Registros!$B$2:$B$6000,$A690,Registros!$K$2:$K$6000,"&lt;&gt;")&gt;0,1,0))</f>
        <v>0</v>
      </c>
      <c r="O690" t="str">
        <f t="shared" si="50"/>
        <v>SOLO MÓVIL</v>
      </c>
      <c r="P690" t="str">
        <f t="shared" si="51"/>
        <v>Ofrecer fijo + internet (FLBBTV)</v>
      </c>
      <c r="Q690">
        <f t="shared" si="52"/>
        <v>290.5</v>
      </c>
      <c r="R690" t="str">
        <f>IFERROR(VLOOKUP($A690,Registros!$B$2:$G$6000,6,0),IFERROR(INDEX(Winback!$C$2:$C$300,MATCH($A690,Winback!$K$2:$K$300,0)),""))</f>
        <v>Yariela Galarce</v>
      </c>
      <c r="S690" t="str">
        <f t="shared" si="53"/>
        <v>NP</v>
      </c>
      <c r="T690">
        <f t="shared" si="54"/>
        <v>1</v>
      </c>
    </row>
    <row r="691" spans="1:20" x14ac:dyDescent="0.35">
      <c r="A691" t="s">
        <v>3435</v>
      </c>
      <c r="B691" t="s">
        <v>3436</v>
      </c>
      <c r="C691" t="s">
        <v>3437</v>
      </c>
      <c r="D691" t="s">
        <v>3438</v>
      </c>
      <c r="E691">
        <f>IF(COUNTIFS(Registros!$A$2:$A$6000,"NP",Registros!$B$2:$B$6000,$A691)&gt;0,1,0)</f>
        <v>1</v>
      </c>
      <c r="F691">
        <f>IF($E691=1,SUMIFS(Registros!$F$2:$F$6000,Registros!$A$2:$A$6000,"NP",Registros!$B$2:$B$6000,$A691),0)</f>
        <v>15</v>
      </c>
      <c r="G691">
        <f>IF(COUNTIFS(Registros!$A$2:$A$6000,"MOV",Registros!$B$2:$B$6000,$A691)&gt;0,1,0)</f>
        <v>0</v>
      </c>
      <c r="H691">
        <f>IF($G691=1,SUMIFS(Registros!$F$2:$F$6000,Registros!$A$2:$A$6000,"MOV",Registros!$B$2:$B$6000,$A691),0)</f>
        <v>0</v>
      </c>
      <c r="I691">
        <f>IF(COUNTIFS(Registros!$A$2:$A$6000,"CS",Registros!$B$2:$B$6000,$A691)&gt;0,1,0)</f>
        <v>0</v>
      </c>
      <c r="J691">
        <f>IF($I691=1,SUMIFS(Registros!$I$2:$I$6000,Registros!$A$2:$A$6000,"CS",Registros!$B$2:$B$6000,$A691),0)</f>
        <v>0</v>
      </c>
      <c r="K691">
        <f>IF(COUNTIFS(Winback!$K$2:$K$300,$A691)&gt;0,1,0)</f>
        <v>0</v>
      </c>
      <c r="L691">
        <f>IF(AND($K691=1,LEFT($A691,3)="WB-"),SUMIFS(Winback!$D$2:$D$300,Winback!$K$2:$K$300,$A691),0)</f>
        <v>0</v>
      </c>
      <c r="M691">
        <f>IF(OR($E691=1,$G691=1,SUMIFS(Registros!$J$2:$J$6000,Registros!$B$2:$B$6000,$A691)&gt;0),1,0)</f>
        <v>1</v>
      </c>
      <c r="N691">
        <f>IF($J691&gt;0,1,IF(COUNTIFS(Registros!$A$2:$A$6000,"CS",Registros!$B$2:$B$6000,$A691,Registros!$K$2:$K$6000,"&lt;&gt;")&gt;0,1,0))</f>
        <v>0</v>
      </c>
      <c r="O691" t="str">
        <f t="shared" si="50"/>
        <v>SOLO MÓVIL</v>
      </c>
      <c r="P691" t="str">
        <f t="shared" si="51"/>
        <v>Ofrecer fijo + internet (FLBBTV)</v>
      </c>
      <c r="Q691">
        <f t="shared" si="52"/>
        <v>15</v>
      </c>
      <c r="R691" t="str">
        <f>IFERROR(VLOOKUP($A691,Registros!$B$2:$G$6000,6,0),IFERROR(INDEX(Winback!$C$2:$C$300,MATCH($A691,Winback!$K$2:$K$300,0)),""))</f>
        <v>Nailyn Martinez</v>
      </c>
      <c r="S691" t="str">
        <f t="shared" si="53"/>
        <v>NP</v>
      </c>
      <c r="T691">
        <f t="shared" si="54"/>
        <v>1</v>
      </c>
    </row>
    <row r="692" spans="1:20" x14ac:dyDescent="0.35">
      <c r="A692" t="s">
        <v>3440</v>
      </c>
      <c r="B692" t="s">
        <v>3441</v>
      </c>
      <c r="C692" t="s">
        <v>3442</v>
      </c>
      <c r="D692" t="s">
        <v>3443</v>
      </c>
      <c r="E692">
        <f>IF(COUNTIFS(Registros!$A$2:$A$6000,"NP",Registros!$B$2:$B$6000,$A692)&gt;0,1,0)</f>
        <v>1</v>
      </c>
      <c r="F692">
        <f>IF($E692=1,SUMIFS(Registros!$F$2:$F$6000,Registros!$A$2:$A$6000,"NP",Registros!$B$2:$B$6000,$A692),0)</f>
        <v>20</v>
      </c>
      <c r="G692">
        <f>IF(COUNTIFS(Registros!$A$2:$A$6000,"MOV",Registros!$B$2:$B$6000,$A692)&gt;0,1,0)</f>
        <v>0</v>
      </c>
      <c r="H692">
        <f>IF($G692=1,SUMIFS(Registros!$F$2:$F$6000,Registros!$A$2:$A$6000,"MOV",Registros!$B$2:$B$6000,$A692),0)</f>
        <v>0</v>
      </c>
      <c r="I692">
        <f>IF(COUNTIFS(Registros!$A$2:$A$6000,"CS",Registros!$B$2:$B$6000,$A692)&gt;0,1,0)</f>
        <v>0</v>
      </c>
      <c r="J692">
        <f>IF($I692=1,SUMIFS(Registros!$I$2:$I$6000,Registros!$A$2:$A$6000,"CS",Registros!$B$2:$B$6000,$A692),0)</f>
        <v>0</v>
      </c>
      <c r="K692">
        <f>IF(COUNTIFS(Winback!$K$2:$K$300,$A692)&gt;0,1,0)</f>
        <v>0</v>
      </c>
      <c r="L692">
        <f>IF(AND($K692=1,LEFT($A692,3)="WB-"),SUMIFS(Winback!$D$2:$D$300,Winback!$K$2:$K$300,$A692),0)</f>
        <v>0</v>
      </c>
      <c r="M692">
        <f>IF(OR($E692=1,$G692=1,SUMIFS(Registros!$J$2:$J$6000,Registros!$B$2:$B$6000,$A692)&gt;0),1,0)</f>
        <v>1</v>
      </c>
      <c r="N692">
        <f>IF($J692&gt;0,1,IF(COUNTIFS(Registros!$A$2:$A$6000,"CS",Registros!$B$2:$B$6000,$A692,Registros!$K$2:$K$6000,"&lt;&gt;")&gt;0,1,0))</f>
        <v>0</v>
      </c>
      <c r="O692" t="str">
        <f t="shared" si="50"/>
        <v>SOLO MÓVIL</v>
      </c>
      <c r="P692" t="str">
        <f t="shared" si="51"/>
        <v>Ofrecer fijo + internet (FLBBTV)</v>
      </c>
      <c r="Q692">
        <f t="shared" si="52"/>
        <v>20</v>
      </c>
      <c r="R692" t="str">
        <f>IFERROR(VLOOKUP($A692,Registros!$B$2:$G$6000,6,0),IFERROR(INDEX(Winback!$C$2:$C$300,MATCH($A692,Winback!$K$2:$K$300,0)),""))</f>
        <v>Yamali Rodriguez</v>
      </c>
      <c r="S692" t="str">
        <f t="shared" si="53"/>
        <v>NP</v>
      </c>
      <c r="T692">
        <f t="shared" si="54"/>
        <v>1</v>
      </c>
    </row>
    <row r="693" spans="1:20" x14ac:dyDescent="0.35">
      <c r="A693" t="s">
        <v>3445</v>
      </c>
      <c r="B693" t="s">
        <v>3446</v>
      </c>
      <c r="C693" t="s">
        <v>3447</v>
      </c>
      <c r="D693" t="s">
        <v>3448</v>
      </c>
      <c r="E693">
        <f>IF(COUNTIFS(Registros!$A$2:$A$6000,"NP",Registros!$B$2:$B$6000,$A693)&gt;0,1,0)</f>
        <v>1</v>
      </c>
      <c r="F693">
        <f>IF($E693=1,SUMIFS(Registros!$F$2:$F$6000,Registros!$A$2:$A$6000,"NP",Registros!$B$2:$B$6000,$A693),0)</f>
        <v>35</v>
      </c>
      <c r="G693">
        <f>IF(COUNTIFS(Registros!$A$2:$A$6000,"MOV",Registros!$B$2:$B$6000,$A693)&gt;0,1,0)</f>
        <v>0</v>
      </c>
      <c r="H693">
        <f>IF($G693=1,SUMIFS(Registros!$F$2:$F$6000,Registros!$A$2:$A$6000,"MOV",Registros!$B$2:$B$6000,$A693),0)</f>
        <v>0</v>
      </c>
      <c r="I693">
        <f>IF(COUNTIFS(Registros!$A$2:$A$6000,"CS",Registros!$B$2:$B$6000,$A693)&gt;0,1,0)</f>
        <v>0</v>
      </c>
      <c r="J693">
        <f>IF($I693=1,SUMIFS(Registros!$I$2:$I$6000,Registros!$A$2:$A$6000,"CS",Registros!$B$2:$B$6000,$A693),0)</f>
        <v>0</v>
      </c>
      <c r="K693">
        <f>IF(COUNTIFS(Winback!$K$2:$K$300,$A693)&gt;0,1,0)</f>
        <v>0</v>
      </c>
      <c r="L693">
        <f>IF(AND($K693=1,LEFT($A693,3)="WB-"),SUMIFS(Winback!$D$2:$D$300,Winback!$K$2:$K$300,$A693),0)</f>
        <v>0</v>
      </c>
      <c r="M693">
        <f>IF(OR($E693=1,$G693=1,SUMIFS(Registros!$J$2:$J$6000,Registros!$B$2:$B$6000,$A693)&gt;0),1,0)</f>
        <v>1</v>
      </c>
      <c r="N693">
        <f>IF($J693&gt;0,1,IF(COUNTIFS(Registros!$A$2:$A$6000,"CS",Registros!$B$2:$B$6000,$A693,Registros!$K$2:$K$6000,"&lt;&gt;")&gt;0,1,0))</f>
        <v>0</v>
      </c>
      <c r="O693" t="str">
        <f t="shared" si="50"/>
        <v>SOLO MÓVIL</v>
      </c>
      <c r="P693" t="str">
        <f t="shared" si="51"/>
        <v>Ofrecer fijo + internet (FLBBTV)</v>
      </c>
      <c r="Q693">
        <f t="shared" si="52"/>
        <v>35</v>
      </c>
      <c r="R693" t="str">
        <f>IFERROR(VLOOKUP($A693,Registros!$B$2:$G$6000,6,0),IFERROR(INDEX(Winback!$C$2:$C$300,MATCH($A693,Winback!$K$2:$K$300,0)),""))</f>
        <v>Osiris Aguilar</v>
      </c>
      <c r="S693" t="str">
        <f t="shared" si="53"/>
        <v>NP</v>
      </c>
      <c r="T693">
        <f t="shared" si="54"/>
        <v>1</v>
      </c>
    </row>
    <row r="694" spans="1:20" x14ac:dyDescent="0.35">
      <c r="A694" t="s">
        <v>3450</v>
      </c>
      <c r="B694" t="s">
        <v>3451</v>
      </c>
      <c r="C694" t="s">
        <v>3452</v>
      </c>
      <c r="D694" t="s">
        <v>3453</v>
      </c>
      <c r="E694">
        <f>IF(COUNTIFS(Registros!$A$2:$A$6000,"NP",Registros!$B$2:$B$6000,$A694)&gt;0,1,0)</f>
        <v>1</v>
      </c>
      <c r="F694">
        <f>IF($E694=1,SUMIFS(Registros!$F$2:$F$6000,Registros!$A$2:$A$6000,"NP",Registros!$B$2:$B$6000,$A694),0)</f>
        <v>42</v>
      </c>
      <c r="G694">
        <f>IF(COUNTIFS(Registros!$A$2:$A$6000,"MOV",Registros!$B$2:$B$6000,$A694)&gt;0,1,0)</f>
        <v>0</v>
      </c>
      <c r="H694">
        <f>IF($G694=1,SUMIFS(Registros!$F$2:$F$6000,Registros!$A$2:$A$6000,"MOV",Registros!$B$2:$B$6000,$A694),0)</f>
        <v>0</v>
      </c>
      <c r="I694">
        <f>IF(COUNTIFS(Registros!$A$2:$A$6000,"CS",Registros!$B$2:$B$6000,$A694)&gt;0,1,0)</f>
        <v>0</v>
      </c>
      <c r="J694">
        <f>IF($I694=1,SUMIFS(Registros!$I$2:$I$6000,Registros!$A$2:$A$6000,"CS",Registros!$B$2:$B$6000,$A694),0)</f>
        <v>0</v>
      </c>
      <c r="K694">
        <f>IF(COUNTIFS(Winback!$K$2:$K$300,$A694)&gt;0,1,0)</f>
        <v>0</v>
      </c>
      <c r="L694">
        <f>IF(AND($K694=1,LEFT($A694,3)="WB-"),SUMIFS(Winback!$D$2:$D$300,Winback!$K$2:$K$300,$A694),0)</f>
        <v>0</v>
      </c>
      <c r="M694">
        <f>IF(OR($E694=1,$G694=1,SUMIFS(Registros!$J$2:$J$6000,Registros!$B$2:$B$6000,$A694)&gt;0),1,0)</f>
        <v>1</v>
      </c>
      <c r="N694">
        <f>IF($J694&gt;0,1,IF(COUNTIFS(Registros!$A$2:$A$6000,"CS",Registros!$B$2:$B$6000,$A694,Registros!$K$2:$K$6000,"&lt;&gt;")&gt;0,1,0))</f>
        <v>0</v>
      </c>
      <c r="O694" t="str">
        <f t="shared" si="50"/>
        <v>SOLO MÓVIL</v>
      </c>
      <c r="P694" t="str">
        <f t="shared" si="51"/>
        <v>Ofrecer fijo + internet (FLBBTV)</v>
      </c>
      <c r="Q694">
        <f t="shared" si="52"/>
        <v>42</v>
      </c>
      <c r="R694" t="str">
        <f>IFERROR(VLOOKUP($A694,Registros!$B$2:$G$6000,6,0),IFERROR(INDEX(Winback!$C$2:$C$300,MATCH($A694,Winback!$K$2:$K$300,0)),""))</f>
        <v>Karla Mc Intryre</v>
      </c>
      <c r="S694" t="str">
        <f t="shared" si="53"/>
        <v>NP</v>
      </c>
      <c r="T694">
        <f t="shared" si="54"/>
        <v>1</v>
      </c>
    </row>
    <row r="695" spans="1:20" x14ac:dyDescent="0.35">
      <c r="A695" t="s">
        <v>3455</v>
      </c>
      <c r="B695" t="s">
        <v>3456</v>
      </c>
      <c r="C695" t="s">
        <v>3457</v>
      </c>
      <c r="D695" t="s">
        <v>3458</v>
      </c>
      <c r="E695">
        <f>IF(COUNTIFS(Registros!$A$2:$A$6000,"NP",Registros!$B$2:$B$6000,$A695)&gt;0,1,0)</f>
        <v>1</v>
      </c>
      <c r="F695">
        <f>IF($E695=1,SUMIFS(Registros!$F$2:$F$6000,Registros!$A$2:$A$6000,"NP",Registros!$B$2:$B$6000,$A695),0)</f>
        <v>108</v>
      </c>
      <c r="G695">
        <f>IF(COUNTIFS(Registros!$A$2:$A$6000,"MOV",Registros!$B$2:$B$6000,$A695)&gt;0,1,0)</f>
        <v>0</v>
      </c>
      <c r="H695">
        <f>IF($G695=1,SUMIFS(Registros!$F$2:$F$6000,Registros!$A$2:$A$6000,"MOV",Registros!$B$2:$B$6000,$A695),0)</f>
        <v>0</v>
      </c>
      <c r="I695">
        <f>IF(COUNTIFS(Registros!$A$2:$A$6000,"CS",Registros!$B$2:$B$6000,$A695)&gt;0,1,0)</f>
        <v>0</v>
      </c>
      <c r="J695">
        <f>IF($I695=1,SUMIFS(Registros!$I$2:$I$6000,Registros!$A$2:$A$6000,"CS",Registros!$B$2:$B$6000,$A695),0)</f>
        <v>0</v>
      </c>
      <c r="K695">
        <f>IF(COUNTIFS(Winback!$K$2:$K$300,$A695)&gt;0,1,0)</f>
        <v>0</v>
      </c>
      <c r="L695">
        <f>IF(AND($K695=1,LEFT($A695,3)="WB-"),SUMIFS(Winback!$D$2:$D$300,Winback!$K$2:$K$300,$A695),0)</f>
        <v>0</v>
      </c>
      <c r="M695">
        <f>IF(OR($E695=1,$G695=1,SUMIFS(Registros!$J$2:$J$6000,Registros!$B$2:$B$6000,$A695)&gt;0),1,0)</f>
        <v>1</v>
      </c>
      <c r="N695">
        <f>IF($J695&gt;0,1,IF(COUNTIFS(Registros!$A$2:$A$6000,"CS",Registros!$B$2:$B$6000,$A695,Registros!$K$2:$K$6000,"&lt;&gt;")&gt;0,1,0))</f>
        <v>0</v>
      </c>
      <c r="O695" t="str">
        <f t="shared" si="50"/>
        <v>SOLO MÓVIL</v>
      </c>
      <c r="P695" t="str">
        <f t="shared" si="51"/>
        <v>Ofrecer fijo + internet (FLBBTV)</v>
      </c>
      <c r="Q695">
        <f t="shared" si="52"/>
        <v>108</v>
      </c>
      <c r="R695" t="str">
        <f>IFERROR(VLOOKUP($A695,Registros!$B$2:$G$6000,6,0),IFERROR(INDEX(Winback!$C$2:$C$300,MATCH($A695,Winback!$K$2:$K$300,0)),""))</f>
        <v>Michelle Zambrano</v>
      </c>
      <c r="S695" t="str">
        <f t="shared" si="53"/>
        <v>NP</v>
      </c>
      <c r="T695">
        <f t="shared" si="54"/>
        <v>1</v>
      </c>
    </row>
    <row r="696" spans="1:20" x14ac:dyDescent="0.35">
      <c r="A696" t="s">
        <v>3460</v>
      </c>
      <c r="B696" t="s">
        <v>3461</v>
      </c>
      <c r="C696" t="s">
        <v>3462</v>
      </c>
      <c r="D696" t="s">
        <v>3463</v>
      </c>
      <c r="E696">
        <f>IF(COUNTIFS(Registros!$A$2:$A$6000,"NP",Registros!$B$2:$B$6000,$A696)&gt;0,1,0)</f>
        <v>1</v>
      </c>
      <c r="F696">
        <f>IF($E696=1,SUMIFS(Registros!$F$2:$F$6000,Registros!$A$2:$A$6000,"NP",Registros!$B$2:$B$6000,$A696),0)</f>
        <v>71.989999999999995</v>
      </c>
      <c r="G696">
        <f>IF(COUNTIFS(Registros!$A$2:$A$6000,"MOV",Registros!$B$2:$B$6000,$A696)&gt;0,1,0)</f>
        <v>0</v>
      </c>
      <c r="H696">
        <f>IF($G696=1,SUMIFS(Registros!$F$2:$F$6000,Registros!$A$2:$A$6000,"MOV",Registros!$B$2:$B$6000,$A696),0)</f>
        <v>0</v>
      </c>
      <c r="I696">
        <f>IF(COUNTIFS(Registros!$A$2:$A$6000,"CS",Registros!$B$2:$B$6000,$A696)&gt;0,1,0)</f>
        <v>0</v>
      </c>
      <c r="J696">
        <f>IF($I696=1,SUMIFS(Registros!$I$2:$I$6000,Registros!$A$2:$A$6000,"CS",Registros!$B$2:$B$6000,$A696),0)</f>
        <v>0</v>
      </c>
      <c r="K696">
        <f>IF(COUNTIFS(Winback!$K$2:$K$300,$A696)&gt;0,1,0)</f>
        <v>0</v>
      </c>
      <c r="L696">
        <f>IF(AND($K696=1,LEFT($A696,3)="WB-"),SUMIFS(Winback!$D$2:$D$300,Winback!$K$2:$K$300,$A696),0)</f>
        <v>0</v>
      </c>
      <c r="M696">
        <f>IF(OR($E696=1,$G696=1,SUMIFS(Registros!$J$2:$J$6000,Registros!$B$2:$B$6000,$A696)&gt;0),1,0)</f>
        <v>1</v>
      </c>
      <c r="N696">
        <f>IF($J696&gt;0,1,IF(COUNTIFS(Registros!$A$2:$A$6000,"CS",Registros!$B$2:$B$6000,$A696,Registros!$K$2:$K$6000,"&lt;&gt;")&gt;0,1,0))</f>
        <v>0</v>
      </c>
      <c r="O696" t="str">
        <f t="shared" si="50"/>
        <v>SOLO MÓVIL</v>
      </c>
      <c r="P696" t="str">
        <f t="shared" si="51"/>
        <v>Ofrecer fijo + internet (FLBBTV)</v>
      </c>
      <c r="Q696">
        <f t="shared" si="52"/>
        <v>71.989999999999995</v>
      </c>
      <c r="R696" t="str">
        <f>IFERROR(VLOOKUP($A696,Registros!$B$2:$G$6000,6,0),IFERROR(INDEX(Winback!$C$2:$C$300,MATCH($A696,Winback!$K$2:$K$300,0)),""))</f>
        <v>Ines Lizbeth Trujillo</v>
      </c>
      <c r="S696" t="str">
        <f t="shared" si="53"/>
        <v>NP</v>
      </c>
      <c r="T696">
        <f t="shared" si="54"/>
        <v>1</v>
      </c>
    </row>
    <row r="697" spans="1:20" x14ac:dyDescent="0.35">
      <c r="A697" t="s">
        <v>3465</v>
      </c>
      <c r="B697" t="s">
        <v>3466</v>
      </c>
      <c r="C697" t="s">
        <v>3467</v>
      </c>
      <c r="D697" t="s">
        <v>3468</v>
      </c>
      <c r="E697">
        <f>IF(COUNTIFS(Registros!$A$2:$A$6000,"NP",Registros!$B$2:$B$6000,$A697)&gt;0,1,0)</f>
        <v>1</v>
      </c>
      <c r="F697">
        <f>IF($E697=1,SUMIFS(Registros!$F$2:$F$6000,Registros!$A$2:$A$6000,"NP",Registros!$B$2:$B$6000,$A697),0)</f>
        <v>80.5</v>
      </c>
      <c r="G697">
        <f>IF(COUNTIFS(Registros!$A$2:$A$6000,"MOV",Registros!$B$2:$B$6000,$A697)&gt;0,1,0)</f>
        <v>0</v>
      </c>
      <c r="H697">
        <f>IF($G697=1,SUMIFS(Registros!$F$2:$F$6000,Registros!$A$2:$A$6000,"MOV",Registros!$B$2:$B$6000,$A697),0)</f>
        <v>0</v>
      </c>
      <c r="I697">
        <f>IF(COUNTIFS(Registros!$A$2:$A$6000,"CS",Registros!$B$2:$B$6000,$A697)&gt;0,1,0)</f>
        <v>0</v>
      </c>
      <c r="J697">
        <f>IF($I697=1,SUMIFS(Registros!$I$2:$I$6000,Registros!$A$2:$A$6000,"CS",Registros!$B$2:$B$6000,$A697),0)</f>
        <v>0</v>
      </c>
      <c r="K697">
        <f>IF(COUNTIFS(Winback!$K$2:$K$300,$A697)&gt;0,1,0)</f>
        <v>0</v>
      </c>
      <c r="L697">
        <f>IF(AND($K697=1,LEFT($A697,3)="WB-"),SUMIFS(Winback!$D$2:$D$300,Winback!$K$2:$K$300,$A697),0)</f>
        <v>0</v>
      </c>
      <c r="M697">
        <f>IF(OR($E697=1,$G697=1,SUMIFS(Registros!$J$2:$J$6000,Registros!$B$2:$B$6000,$A697)&gt;0),1,0)</f>
        <v>1</v>
      </c>
      <c r="N697">
        <f>IF($J697&gt;0,1,IF(COUNTIFS(Registros!$A$2:$A$6000,"CS",Registros!$B$2:$B$6000,$A697,Registros!$K$2:$K$6000,"&lt;&gt;")&gt;0,1,0))</f>
        <v>0</v>
      </c>
      <c r="O697" t="str">
        <f t="shared" si="50"/>
        <v>SOLO MÓVIL</v>
      </c>
      <c r="P697" t="str">
        <f t="shared" si="51"/>
        <v>Ofrecer fijo + internet (FLBBTV)</v>
      </c>
      <c r="Q697">
        <f t="shared" si="52"/>
        <v>80.5</v>
      </c>
      <c r="R697" t="str">
        <f>IFERROR(VLOOKUP($A697,Registros!$B$2:$G$6000,6,0),IFERROR(INDEX(Winback!$C$2:$C$300,MATCH($A697,Winback!$K$2:$K$300,0)),""))</f>
        <v>Alejandra Mabel Hawkins</v>
      </c>
      <c r="S697" t="str">
        <f t="shared" si="53"/>
        <v>NP</v>
      </c>
      <c r="T697">
        <f t="shared" si="54"/>
        <v>1</v>
      </c>
    </row>
    <row r="698" spans="1:20" x14ac:dyDescent="0.35">
      <c r="A698" t="s">
        <v>3472</v>
      </c>
      <c r="B698" t="s">
        <v>3473</v>
      </c>
      <c r="C698" t="s">
        <v>3474</v>
      </c>
      <c r="D698" t="s">
        <v>3475</v>
      </c>
      <c r="E698">
        <f>IF(COUNTIFS(Registros!$A$2:$A$6000,"NP",Registros!$B$2:$B$6000,$A698)&gt;0,1,0)</f>
        <v>1</v>
      </c>
      <c r="F698">
        <f>IF($E698=1,SUMIFS(Registros!$F$2:$F$6000,Registros!$A$2:$A$6000,"NP",Registros!$B$2:$B$6000,$A698),0)</f>
        <v>15</v>
      </c>
      <c r="G698">
        <f>IF(COUNTIFS(Registros!$A$2:$A$6000,"MOV",Registros!$B$2:$B$6000,$A698)&gt;0,1,0)</f>
        <v>0</v>
      </c>
      <c r="H698">
        <f>IF($G698=1,SUMIFS(Registros!$F$2:$F$6000,Registros!$A$2:$A$6000,"MOV",Registros!$B$2:$B$6000,$A698),0)</f>
        <v>0</v>
      </c>
      <c r="I698">
        <f>IF(COUNTIFS(Registros!$A$2:$A$6000,"CS",Registros!$B$2:$B$6000,$A698)&gt;0,1,0)</f>
        <v>0</v>
      </c>
      <c r="J698">
        <f>IF($I698=1,SUMIFS(Registros!$I$2:$I$6000,Registros!$A$2:$A$6000,"CS",Registros!$B$2:$B$6000,$A698),0)</f>
        <v>0</v>
      </c>
      <c r="K698">
        <f>IF(COUNTIFS(Winback!$K$2:$K$300,$A698)&gt;0,1,0)</f>
        <v>0</v>
      </c>
      <c r="L698">
        <f>IF(AND($K698=1,LEFT($A698,3)="WB-"),SUMIFS(Winback!$D$2:$D$300,Winback!$K$2:$K$300,$A698),0)</f>
        <v>0</v>
      </c>
      <c r="M698">
        <f>IF(OR($E698=1,$G698=1,SUMIFS(Registros!$J$2:$J$6000,Registros!$B$2:$B$6000,$A698)&gt;0),1,0)</f>
        <v>1</v>
      </c>
      <c r="N698">
        <f>IF($J698&gt;0,1,IF(COUNTIFS(Registros!$A$2:$A$6000,"CS",Registros!$B$2:$B$6000,$A698,Registros!$K$2:$K$6000,"&lt;&gt;")&gt;0,1,0))</f>
        <v>0</v>
      </c>
      <c r="O698" t="str">
        <f t="shared" si="50"/>
        <v>SOLO MÓVIL</v>
      </c>
      <c r="P698" t="str">
        <f t="shared" si="51"/>
        <v>Ofrecer fijo + internet (FLBBTV)</v>
      </c>
      <c r="Q698">
        <f t="shared" si="52"/>
        <v>15</v>
      </c>
      <c r="R698" t="str">
        <f>IFERROR(VLOOKUP($A698,Registros!$B$2:$G$6000,6,0),IFERROR(INDEX(Winback!$C$2:$C$300,MATCH($A698,Winback!$K$2:$K$300,0)),""))</f>
        <v>Yarelis Tulloch</v>
      </c>
      <c r="S698" t="str">
        <f t="shared" si="53"/>
        <v>NP</v>
      </c>
      <c r="T698">
        <f t="shared" si="54"/>
        <v>1</v>
      </c>
    </row>
    <row r="699" spans="1:20" x14ac:dyDescent="0.35">
      <c r="A699" t="s">
        <v>3477</v>
      </c>
      <c r="B699" t="s">
        <v>3478</v>
      </c>
      <c r="C699" t="s">
        <v>3479</v>
      </c>
      <c r="D699" t="s">
        <v>3480</v>
      </c>
      <c r="E699">
        <f>IF(COUNTIFS(Registros!$A$2:$A$6000,"NP",Registros!$B$2:$B$6000,$A699)&gt;0,1,0)</f>
        <v>1</v>
      </c>
      <c r="F699">
        <f>IF($E699=1,SUMIFS(Registros!$F$2:$F$6000,Registros!$A$2:$A$6000,"NP",Registros!$B$2:$B$6000,$A699),0)</f>
        <v>63</v>
      </c>
      <c r="G699">
        <f>IF(COUNTIFS(Registros!$A$2:$A$6000,"MOV",Registros!$B$2:$B$6000,$A699)&gt;0,1,0)</f>
        <v>0</v>
      </c>
      <c r="H699">
        <f>IF($G699=1,SUMIFS(Registros!$F$2:$F$6000,Registros!$A$2:$A$6000,"MOV",Registros!$B$2:$B$6000,$A699),0)</f>
        <v>0</v>
      </c>
      <c r="I699">
        <f>IF(COUNTIFS(Registros!$A$2:$A$6000,"CS",Registros!$B$2:$B$6000,$A699)&gt;0,1,0)</f>
        <v>0</v>
      </c>
      <c r="J699">
        <f>IF($I699=1,SUMIFS(Registros!$I$2:$I$6000,Registros!$A$2:$A$6000,"CS",Registros!$B$2:$B$6000,$A699),0)</f>
        <v>0</v>
      </c>
      <c r="K699">
        <f>IF(COUNTIFS(Winback!$K$2:$K$300,$A699)&gt;0,1,0)</f>
        <v>0</v>
      </c>
      <c r="L699">
        <f>IF(AND($K699=1,LEFT($A699,3)="WB-"),SUMIFS(Winback!$D$2:$D$300,Winback!$K$2:$K$300,$A699),0)</f>
        <v>0</v>
      </c>
      <c r="M699">
        <f>IF(OR($E699=1,$G699=1,SUMIFS(Registros!$J$2:$J$6000,Registros!$B$2:$B$6000,$A699)&gt;0),1,0)</f>
        <v>1</v>
      </c>
      <c r="N699">
        <f>IF($J699&gt;0,1,IF(COUNTIFS(Registros!$A$2:$A$6000,"CS",Registros!$B$2:$B$6000,$A699,Registros!$K$2:$K$6000,"&lt;&gt;")&gt;0,1,0))</f>
        <v>0</v>
      </c>
      <c r="O699" t="str">
        <f t="shared" si="50"/>
        <v>SOLO MÓVIL</v>
      </c>
      <c r="P699" t="str">
        <f t="shared" si="51"/>
        <v>Ofrecer fijo + internet (FLBBTV)</v>
      </c>
      <c r="Q699">
        <f t="shared" si="52"/>
        <v>63</v>
      </c>
      <c r="R699" t="str">
        <f>IFERROR(VLOOKUP($A699,Registros!$B$2:$G$6000,6,0),IFERROR(INDEX(Winback!$C$2:$C$300,MATCH($A699,Winback!$K$2:$K$300,0)),""))</f>
        <v>Abril Aparicio</v>
      </c>
      <c r="S699" t="str">
        <f t="shared" si="53"/>
        <v>NP</v>
      </c>
      <c r="T699">
        <f t="shared" si="54"/>
        <v>1</v>
      </c>
    </row>
    <row r="700" spans="1:20" x14ac:dyDescent="0.35">
      <c r="A700" t="s">
        <v>3482</v>
      </c>
      <c r="B700" t="s">
        <v>3483</v>
      </c>
      <c r="C700" t="s">
        <v>3484</v>
      </c>
      <c r="D700" t="s">
        <v>3485</v>
      </c>
      <c r="E700">
        <f>IF(COUNTIFS(Registros!$A$2:$A$6000,"NP",Registros!$B$2:$B$6000,$A700)&gt;0,1,0)</f>
        <v>1</v>
      </c>
      <c r="F700">
        <f>IF($E700=1,SUMIFS(Registros!$F$2:$F$6000,Registros!$A$2:$A$6000,"NP",Registros!$B$2:$B$6000,$A700),0)</f>
        <v>192</v>
      </c>
      <c r="G700">
        <f>IF(COUNTIFS(Registros!$A$2:$A$6000,"MOV",Registros!$B$2:$B$6000,$A700)&gt;0,1,0)</f>
        <v>0</v>
      </c>
      <c r="H700">
        <f>IF($G700=1,SUMIFS(Registros!$F$2:$F$6000,Registros!$A$2:$A$6000,"MOV",Registros!$B$2:$B$6000,$A700),0)</f>
        <v>0</v>
      </c>
      <c r="I700">
        <f>IF(COUNTIFS(Registros!$A$2:$A$6000,"CS",Registros!$B$2:$B$6000,$A700)&gt;0,1,0)</f>
        <v>0</v>
      </c>
      <c r="J700">
        <f>IF($I700=1,SUMIFS(Registros!$I$2:$I$6000,Registros!$A$2:$A$6000,"CS",Registros!$B$2:$B$6000,$A700),0)</f>
        <v>0</v>
      </c>
      <c r="K700">
        <f>IF(COUNTIFS(Winback!$K$2:$K$300,$A700)&gt;0,1,0)</f>
        <v>0</v>
      </c>
      <c r="L700">
        <f>IF(AND($K700=1,LEFT($A700,3)="WB-"),SUMIFS(Winback!$D$2:$D$300,Winback!$K$2:$K$300,$A700),0)</f>
        <v>0</v>
      </c>
      <c r="M700">
        <f>IF(OR($E700=1,$G700=1,SUMIFS(Registros!$J$2:$J$6000,Registros!$B$2:$B$6000,$A700)&gt;0),1,0)</f>
        <v>1</v>
      </c>
      <c r="N700">
        <f>IF($J700&gt;0,1,IF(COUNTIFS(Registros!$A$2:$A$6000,"CS",Registros!$B$2:$B$6000,$A700,Registros!$K$2:$K$6000,"&lt;&gt;")&gt;0,1,0))</f>
        <v>0</v>
      </c>
      <c r="O700" t="str">
        <f t="shared" si="50"/>
        <v>SOLO MÓVIL</v>
      </c>
      <c r="P700" t="str">
        <f t="shared" si="51"/>
        <v>Ofrecer fijo + internet (FLBBTV)</v>
      </c>
      <c r="Q700">
        <f t="shared" si="52"/>
        <v>192</v>
      </c>
      <c r="R700" t="str">
        <f>IFERROR(VLOOKUP($A700,Registros!$B$2:$G$6000,6,0),IFERROR(INDEX(Winback!$C$2:$C$300,MATCH($A700,Winback!$K$2:$K$300,0)),""))</f>
        <v>Yariela Galarce</v>
      </c>
      <c r="S700" t="str">
        <f t="shared" si="53"/>
        <v>NP</v>
      </c>
      <c r="T700">
        <f t="shared" si="54"/>
        <v>1</v>
      </c>
    </row>
    <row r="701" spans="1:20" x14ac:dyDescent="0.35">
      <c r="A701" t="s">
        <v>3487</v>
      </c>
      <c r="B701" t="s">
        <v>3488</v>
      </c>
      <c r="C701" t="s">
        <v>3489</v>
      </c>
      <c r="D701" t="s">
        <v>3490</v>
      </c>
      <c r="E701">
        <f>IF(COUNTIFS(Registros!$A$2:$A$6000,"NP",Registros!$B$2:$B$6000,$A701)&gt;0,1,0)</f>
        <v>1</v>
      </c>
      <c r="F701">
        <f>IF($E701=1,SUMIFS(Registros!$F$2:$F$6000,Registros!$A$2:$A$6000,"NP",Registros!$B$2:$B$6000,$A701),0)</f>
        <v>15</v>
      </c>
      <c r="G701">
        <f>IF(COUNTIFS(Registros!$A$2:$A$6000,"MOV",Registros!$B$2:$B$6000,$A701)&gt;0,1,0)</f>
        <v>0</v>
      </c>
      <c r="H701">
        <f>IF($G701=1,SUMIFS(Registros!$F$2:$F$6000,Registros!$A$2:$A$6000,"MOV",Registros!$B$2:$B$6000,$A701),0)</f>
        <v>0</v>
      </c>
      <c r="I701">
        <f>IF(COUNTIFS(Registros!$A$2:$A$6000,"CS",Registros!$B$2:$B$6000,$A701)&gt;0,1,0)</f>
        <v>0</v>
      </c>
      <c r="J701">
        <f>IF($I701=1,SUMIFS(Registros!$I$2:$I$6000,Registros!$A$2:$A$6000,"CS",Registros!$B$2:$B$6000,$A701),0)</f>
        <v>0</v>
      </c>
      <c r="K701">
        <f>IF(COUNTIFS(Winback!$K$2:$K$300,$A701)&gt;0,1,0)</f>
        <v>0</v>
      </c>
      <c r="L701">
        <f>IF(AND($K701=1,LEFT($A701,3)="WB-"),SUMIFS(Winback!$D$2:$D$300,Winback!$K$2:$K$300,$A701),0)</f>
        <v>0</v>
      </c>
      <c r="M701">
        <f>IF(OR($E701=1,$G701=1,SUMIFS(Registros!$J$2:$J$6000,Registros!$B$2:$B$6000,$A701)&gt;0),1,0)</f>
        <v>1</v>
      </c>
      <c r="N701">
        <f>IF($J701&gt;0,1,IF(COUNTIFS(Registros!$A$2:$A$6000,"CS",Registros!$B$2:$B$6000,$A701,Registros!$K$2:$K$6000,"&lt;&gt;")&gt;0,1,0))</f>
        <v>0</v>
      </c>
      <c r="O701" t="str">
        <f t="shared" si="50"/>
        <v>SOLO MÓVIL</v>
      </c>
      <c r="P701" t="str">
        <f t="shared" si="51"/>
        <v>Ofrecer fijo + internet (FLBBTV)</v>
      </c>
      <c r="Q701">
        <f t="shared" si="52"/>
        <v>15</v>
      </c>
      <c r="R701" t="str">
        <f>IFERROR(VLOOKUP($A701,Registros!$B$2:$G$6000,6,0),IFERROR(INDEX(Winback!$C$2:$C$300,MATCH($A701,Winback!$K$2:$K$300,0)),""))</f>
        <v>Nailyn Martinez</v>
      </c>
      <c r="S701" t="str">
        <f t="shared" si="53"/>
        <v>NP</v>
      </c>
      <c r="T701">
        <f t="shared" si="54"/>
        <v>1</v>
      </c>
    </row>
    <row r="702" spans="1:20" x14ac:dyDescent="0.35">
      <c r="A702" t="s">
        <v>3492</v>
      </c>
      <c r="B702" t="s">
        <v>3493</v>
      </c>
      <c r="C702" t="s">
        <v>3494</v>
      </c>
      <c r="D702" t="s">
        <v>3495</v>
      </c>
      <c r="E702">
        <f>IF(COUNTIFS(Registros!$A$2:$A$6000,"NP",Registros!$B$2:$B$6000,$A702)&gt;0,1,0)</f>
        <v>1</v>
      </c>
      <c r="F702">
        <f>IF($E702=1,SUMIFS(Registros!$F$2:$F$6000,Registros!$A$2:$A$6000,"NP",Registros!$B$2:$B$6000,$A702),0)</f>
        <v>15</v>
      </c>
      <c r="G702">
        <f>IF(COUNTIFS(Registros!$A$2:$A$6000,"MOV",Registros!$B$2:$B$6000,$A702)&gt;0,1,0)</f>
        <v>0</v>
      </c>
      <c r="H702">
        <f>IF($G702=1,SUMIFS(Registros!$F$2:$F$6000,Registros!$A$2:$A$6000,"MOV",Registros!$B$2:$B$6000,$A702),0)</f>
        <v>0</v>
      </c>
      <c r="I702">
        <f>IF(COUNTIFS(Registros!$A$2:$A$6000,"CS",Registros!$B$2:$B$6000,$A702)&gt;0,1,0)</f>
        <v>0</v>
      </c>
      <c r="J702">
        <f>IF($I702=1,SUMIFS(Registros!$I$2:$I$6000,Registros!$A$2:$A$6000,"CS",Registros!$B$2:$B$6000,$A702),0)</f>
        <v>0</v>
      </c>
      <c r="K702">
        <f>IF(COUNTIFS(Winback!$K$2:$K$300,$A702)&gt;0,1,0)</f>
        <v>0</v>
      </c>
      <c r="L702">
        <f>IF(AND($K702=1,LEFT($A702,3)="WB-"),SUMIFS(Winback!$D$2:$D$300,Winback!$K$2:$K$300,$A702),0)</f>
        <v>0</v>
      </c>
      <c r="M702">
        <f>IF(OR($E702=1,$G702=1,SUMIFS(Registros!$J$2:$J$6000,Registros!$B$2:$B$6000,$A702)&gt;0),1,0)</f>
        <v>1</v>
      </c>
      <c r="N702">
        <f>IF($J702&gt;0,1,IF(COUNTIFS(Registros!$A$2:$A$6000,"CS",Registros!$B$2:$B$6000,$A702,Registros!$K$2:$K$6000,"&lt;&gt;")&gt;0,1,0))</f>
        <v>0</v>
      </c>
      <c r="O702" t="str">
        <f t="shared" si="50"/>
        <v>SOLO MÓVIL</v>
      </c>
      <c r="P702" t="str">
        <f t="shared" si="51"/>
        <v>Ofrecer fijo + internet (FLBBTV)</v>
      </c>
      <c r="Q702">
        <f t="shared" si="52"/>
        <v>15</v>
      </c>
      <c r="R702" t="str">
        <f>IFERROR(VLOOKUP($A702,Registros!$B$2:$G$6000,6,0),IFERROR(INDEX(Winback!$C$2:$C$300,MATCH($A702,Winback!$K$2:$K$300,0)),""))</f>
        <v>Yamali Rodriguez</v>
      </c>
      <c r="S702" t="str">
        <f t="shared" si="53"/>
        <v>NP</v>
      </c>
      <c r="T702">
        <f t="shared" si="54"/>
        <v>1</v>
      </c>
    </row>
    <row r="703" spans="1:20" x14ac:dyDescent="0.35">
      <c r="A703" t="s">
        <v>3497</v>
      </c>
      <c r="B703" t="s">
        <v>3498</v>
      </c>
      <c r="C703" t="s">
        <v>3499</v>
      </c>
      <c r="D703" t="s">
        <v>3500</v>
      </c>
      <c r="E703">
        <f>IF(COUNTIFS(Registros!$A$2:$A$6000,"NP",Registros!$B$2:$B$6000,$A703)&gt;0,1,0)</f>
        <v>1</v>
      </c>
      <c r="F703">
        <f>IF($E703=1,SUMIFS(Registros!$F$2:$F$6000,Registros!$A$2:$A$6000,"NP",Registros!$B$2:$B$6000,$A703),0)</f>
        <v>28.75</v>
      </c>
      <c r="G703">
        <f>IF(COUNTIFS(Registros!$A$2:$A$6000,"MOV",Registros!$B$2:$B$6000,$A703)&gt;0,1,0)</f>
        <v>0</v>
      </c>
      <c r="H703">
        <f>IF($G703=1,SUMIFS(Registros!$F$2:$F$6000,Registros!$A$2:$A$6000,"MOV",Registros!$B$2:$B$6000,$A703),0)</f>
        <v>0</v>
      </c>
      <c r="I703">
        <f>IF(COUNTIFS(Registros!$A$2:$A$6000,"CS",Registros!$B$2:$B$6000,$A703)&gt;0,1,0)</f>
        <v>0</v>
      </c>
      <c r="J703">
        <f>IF($I703=1,SUMIFS(Registros!$I$2:$I$6000,Registros!$A$2:$A$6000,"CS",Registros!$B$2:$B$6000,$A703),0)</f>
        <v>0</v>
      </c>
      <c r="K703">
        <f>IF(COUNTIFS(Winback!$K$2:$K$300,$A703)&gt;0,1,0)</f>
        <v>0</v>
      </c>
      <c r="L703">
        <f>IF(AND($K703=1,LEFT($A703,3)="WB-"),SUMIFS(Winback!$D$2:$D$300,Winback!$K$2:$K$300,$A703),0)</f>
        <v>0</v>
      </c>
      <c r="M703">
        <f>IF(OR($E703=1,$G703=1,SUMIFS(Registros!$J$2:$J$6000,Registros!$B$2:$B$6000,$A703)&gt;0),1,0)</f>
        <v>1</v>
      </c>
      <c r="N703">
        <f>IF($J703&gt;0,1,IF(COUNTIFS(Registros!$A$2:$A$6000,"CS",Registros!$B$2:$B$6000,$A703,Registros!$K$2:$K$6000,"&lt;&gt;")&gt;0,1,0))</f>
        <v>0</v>
      </c>
      <c r="O703" t="str">
        <f t="shared" si="50"/>
        <v>SOLO MÓVIL</v>
      </c>
      <c r="P703" t="str">
        <f t="shared" si="51"/>
        <v>Ofrecer fijo + internet (FLBBTV)</v>
      </c>
      <c r="Q703">
        <f t="shared" si="52"/>
        <v>28.75</v>
      </c>
      <c r="R703" t="str">
        <f>IFERROR(VLOOKUP($A703,Registros!$B$2:$G$6000,6,0),IFERROR(INDEX(Winback!$C$2:$C$300,MATCH($A703,Winback!$K$2:$K$300,0)),""))</f>
        <v>Osiris Aguilar</v>
      </c>
      <c r="S703" t="str">
        <f t="shared" si="53"/>
        <v>NP</v>
      </c>
      <c r="T703">
        <f t="shared" si="54"/>
        <v>1</v>
      </c>
    </row>
    <row r="704" spans="1:20" x14ac:dyDescent="0.35">
      <c r="A704" t="s">
        <v>3502</v>
      </c>
      <c r="B704" t="s">
        <v>3503</v>
      </c>
      <c r="C704" t="s">
        <v>3504</v>
      </c>
      <c r="D704" t="s">
        <v>3505</v>
      </c>
      <c r="E704">
        <f>IF(COUNTIFS(Registros!$A$2:$A$6000,"NP",Registros!$B$2:$B$6000,$A704)&gt;0,1,0)</f>
        <v>1</v>
      </c>
      <c r="F704">
        <f>IF($E704=1,SUMIFS(Registros!$F$2:$F$6000,Registros!$A$2:$A$6000,"NP",Registros!$B$2:$B$6000,$A704),0)</f>
        <v>108.5</v>
      </c>
      <c r="G704">
        <f>IF(COUNTIFS(Registros!$A$2:$A$6000,"MOV",Registros!$B$2:$B$6000,$A704)&gt;0,1,0)</f>
        <v>0</v>
      </c>
      <c r="H704">
        <f>IF($G704=1,SUMIFS(Registros!$F$2:$F$6000,Registros!$A$2:$A$6000,"MOV",Registros!$B$2:$B$6000,$A704),0)</f>
        <v>0</v>
      </c>
      <c r="I704">
        <f>IF(COUNTIFS(Registros!$A$2:$A$6000,"CS",Registros!$B$2:$B$6000,$A704)&gt;0,1,0)</f>
        <v>0</v>
      </c>
      <c r="J704">
        <f>IF($I704=1,SUMIFS(Registros!$I$2:$I$6000,Registros!$A$2:$A$6000,"CS",Registros!$B$2:$B$6000,$A704),0)</f>
        <v>0</v>
      </c>
      <c r="K704">
        <f>IF(COUNTIFS(Winback!$K$2:$K$300,$A704)&gt;0,1,0)</f>
        <v>0</v>
      </c>
      <c r="L704">
        <f>IF(AND($K704=1,LEFT($A704,3)="WB-"),SUMIFS(Winback!$D$2:$D$300,Winback!$K$2:$K$300,$A704),0)</f>
        <v>0</v>
      </c>
      <c r="M704">
        <f>IF(OR($E704=1,$G704=1,SUMIFS(Registros!$J$2:$J$6000,Registros!$B$2:$B$6000,$A704)&gt;0),1,0)</f>
        <v>1</v>
      </c>
      <c r="N704">
        <f>IF($J704&gt;0,1,IF(COUNTIFS(Registros!$A$2:$A$6000,"CS",Registros!$B$2:$B$6000,$A704,Registros!$K$2:$K$6000,"&lt;&gt;")&gt;0,1,0))</f>
        <v>0</v>
      </c>
      <c r="O704" t="str">
        <f t="shared" si="50"/>
        <v>SOLO MÓVIL</v>
      </c>
      <c r="P704" t="str">
        <f t="shared" si="51"/>
        <v>Ofrecer fijo + internet (FLBBTV)</v>
      </c>
      <c r="Q704">
        <f t="shared" si="52"/>
        <v>108.5</v>
      </c>
      <c r="R704" t="str">
        <f>IFERROR(VLOOKUP($A704,Registros!$B$2:$G$6000,6,0),IFERROR(INDEX(Winback!$C$2:$C$300,MATCH($A704,Winback!$K$2:$K$300,0)),""))</f>
        <v>Karla Mc Intryre</v>
      </c>
      <c r="S704" t="str">
        <f t="shared" si="53"/>
        <v>NP</v>
      </c>
      <c r="T704">
        <f t="shared" si="54"/>
        <v>1</v>
      </c>
    </row>
    <row r="705" spans="1:20" x14ac:dyDescent="0.35">
      <c r="A705" t="s">
        <v>3507</v>
      </c>
      <c r="B705" t="s">
        <v>3508</v>
      </c>
      <c r="C705" t="s">
        <v>3509</v>
      </c>
      <c r="D705" t="s">
        <v>3510</v>
      </c>
      <c r="E705">
        <f>IF(COUNTIFS(Registros!$A$2:$A$6000,"NP",Registros!$B$2:$B$6000,$A705)&gt;0,1,0)</f>
        <v>1</v>
      </c>
      <c r="F705">
        <f>IF($E705=1,SUMIFS(Registros!$F$2:$F$6000,Registros!$A$2:$A$6000,"NP",Registros!$B$2:$B$6000,$A705),0)</f>
        <v>60</v>
      </c>
      <c r="G705">
        <f>IF(COUNTIFS(Registros!$A$2:$A$6000,"MOV",Registros!$B$2:$B$6000,$A705)&gt;0,1,0)</f>
        <v>0</v>
      </c>
      <c r="H705">
        <f>IF($G705=1,SUMIFS(Registros!$F$2:$F$6000,Registros!$A$2:$A$6000,"MOV",Registros!$B$2:$B$6000,$A705),0)</f>
        <v>0</v>
      </c>
      <c r="I705">
        <f>IF(COUNTIFS(Registros!$A$2:$A$6000,"CS",Registros!$B$2:$B$6000,$A705)&gt;0,1,0)</f>
        <v>0</v>
      </c>
      <c r="J705">
        <f>IF($I705=1,SUMIFS(Registros!$I$2:$I$6000,Registros!$A$2:$A$6000,"CS",Registros!$B$2:$B$6000,$A705),0)</f>
        <v>0</v>
      </c>
      <c r="K705">
        <f>IF(COUNTIFS(Winback!$K$2:$K$300,$A705)&gt;0,1,0)</f>
        <v>0</v>
      </c>
      <c r="L705">
        <f>IF(AND($K705=1,LEFT($A705,3)="WB-"),SUMIFS(Winback!$D$2:$D$300,Winback!$K$2:$K$300,$A705),0)</f>
        <v>0</v>
      </c>
      <c r="M705">
        <f>IF(OR($E705=1,$G705=1,SUMIFS(Registros!$J$2:$J$6000,Registros!$B$2:$B$6000,$A705)&gt;0),1,0)</f>
        <v>1</v>
      </c>
      <c r="N705">
        <f>IF($J705&gt;0,1,IF(COUNTIFS(Registros!$A$2:$A$6000,"CS",Registros!$B$2:$B$6000,$A705,Registros!$K$2:$K$6000,"&lt;&gt;")&gt;0,1,0))</f>
        <v>0</v>
      </c>
      <c r="O705" t="str">
        <f t="shared" si="50"/>
        <v>SOLO MÓVIL</v>
      </c>
      <c r="P705" t="str">
        <f t="shared" si="51"/>
        <v>Ofrecer fijo + internet (FLBBTV)</v>
      </c>
      <c r="Q705">
        <f t="shared" si="52"/>
        <v>60</v>
      </c>
      <c r="R705" t="str">
        <f>IFERROR(VLOOKUP($A705,Registros!$B$2:$G$6000,6,0),IFERROR(INDEX(Winback!$C$2:$C$300,MATCH($A705,Winback!$K$2:$K$300,0)),""))</f>
        <v>Solanye Acuña</v>
      </c>
      <c r="S705" t="str">
        <f t="shared" si="53"/>
        <v>NP</v>
      </c>
      <c r="T705">
        <f t="shared" si="54"/>
        <v>1</v>
      </c>
    </row>
    <row r="706" spans="1:20" x14ac:dyDescent="0.35">
      <c r="A706" t="s">
        <v>3512</v>
      </c>
      <c r="B706" t="s">
        <v>3513</v>
      </c>
      <c r="C706" t="s">
        <v>3514</v>
      </c>
      <c r="D706" t="s">
        <v>3515</v>
      </c>
      <c r="E706">
        <f>IF(COUNTIFS(Registros!$A$2:$A$6000,"NP",Registros!$B$2:$B$6000,$A706)&gt;0,1,0)</f>
        <v>1</v>
      </c>
      <c r="F706">
        <f>IF($E706=1,SUMIFS(Registros!$F$2:$F$6000,Registros!$A$2:$A$6000,"NP",Registros!$B$2:$B$6000,$A706),0)</f>
        <v>22.74</v>
      </c>
      <c r="G706">
        <f>IF(COUNTIFS(Registros!$A$2:$A$6000,"MOV",Registros!$B$2:$B$6000,$A706)&gt;0,1,0)</f>
        <v>0</v>
      </c>
      <c r="H706">
        <f>IF($G706=1,SUMIFS(Registros!$F$2:$F$6000,Registros!$A$2:$A$6000,"MOV",Registros!$B$2:$B$6000,$A706),0)</f>
        <v>0</v>
      </c>
      <c r="I706">
        <f>IF(COUNTIFS(Registros!$A$2:$A$6000,"CS",Registros!$B$2:$B$6000,$A706)&gt;0,1,0)</f>
        <v>0</v>
      </c>
      <c r="J706">
        <f>IF($I706=1,SUMIFS(Registros!$I$2:$I$6000,Registros!$A$2:$A$6000,"CS",Registros!$B$2:$B$6000,$A706),0)</f>
        <v>0</v>
      </c>
      <c r="K706">
        <f>IF(COUNTIFS(Winback!$K$2:$K$300,$A706)&gt;0,1,0)</f>
        <v>0</v>
      </c>
      <c r="L706">
        <f>IF(AND($K706=1,LEFT($A706,3)="WB-"),SUMIFS(Winback!$D$2:$D$300,Winback!$K$2:$K$300,$A706),0)</f>
        <v>0</v>
      </c>
      <c r="M706">
        <f>IF(OR($E706=1,$G706=1,SUMIFS(Registros!$J$2:$J$6000,Registros!$B$2:$B$6000,$A706)&gt;0),1,0)</f>
        <v>1</v>
      </c>
      <c r="N706">
        <f>IF($J706&gt;0,1,IF(COUNTIFS(Registros!$A$2:$A$6000,"CS",Registros!$B$2:$B$6000,$A706,Registros!$K$2:$K$6000,"&lt;&gt;")&gt;0,1,0))</f>
        <v>0</v>
      </c>
      <c r="O706" t="str">
        <f t="shared" ref="O706:O769" si="55">IF(AND($K706=1,$E706=0,$G706=0,$I706=0),"WINBACK",IF(AND($M706=1,$N706&gt;0),"CONVERGENTE",IF($M706=1,"SOLO MÓVIL",IF($N706&gt;0,"SOLO FIJO / INTERNET","SIN SERVICIOS"))))</f>
        <v>SOLO MÓVIL</v>
      </c>
      <c r="P706" t="str">
        <f t="shared" ref="P706:P769" si="56">IF($O706="WINBACK","Recuperar (winback)",IF($O706="CONVERGENTE","Upgrade / más líneas",IF($O706="SOLO MÓVIL","Ofrecer fijo + internet (FLBBTV)",IF($O706="SOLO FIJO / INTERNET","Ofrecer línea móvil Nextphone","Oferta completa (móvil + fijo + internet)"))))</f>
        <v>Ofrecer fijo + internet (FLBBTV)</v>
      </c>
      <c r="Q706">
        <f t="shared" ref="Q706:Q769" si="57">$F706+$H706+$L706</f>
        <v>22.74</v>
      </c>
      <c r="R706" t="str">
        <f>IFERROR(VLOOKUP($A706,Registros!$B$2:$G$6000,6,0),IFERROR(INDEX(Winback!$C$2:$C$300,MATCH($A706,Winback!$K$2:$K$300,0)),""))</f>
        <v>Michelle Zambrano</v>
      </c>
      <c r="S706" t="str">
        <f t="shared" ref="S706:S769" si="58">IF($E706=1,"NP","")&amp;IF($G706=1,"+MOV","")&amp;IF($I706=1,"+CS","")&amp;IF($K706=1,"+WB","")</f>
        <v>NP</v>
      </c>
      <c r="T706">
        <f t="shared" ref="T706:T769" si="59">$E706+$G706+$I706+$K706</f>
        <v>1</v>
      </c>
    </row>
    <row r="707" spans="1:20" x14ac:dyDescent="0.35">
      <c r="A707" t="s">
        <v>3517</v>
      </c>
      <c r="B707" t="s">
        <v>3518</v>
      </c>
      <c r="C707" t="s">
        <v>3519</v>
      </c>
      <c r="D707" t="s">
        <v>3519</v>
      </c>
      <c r="E707">
        <f>IF(COUNTIFS(Registros!$A$2:$A$6000,"NP",Registros!$B$2:$B$6000,$A707)&gt;0,1,0)</f>
        <v>1</v>
      </c>
      <c r="F707">
        <f>IF($E707=1,SUMIFS(Registros!$F$2:$F$6000,Registros!$A$2:$A$6000,"NP",Registros!$B$2:$B$6000,$A707),0)</f>
        <v>15</v>
      </c>
      <c r="G707">
        <f>IF(COUNTIFS(Registros!$A$2:$A$6000,"MOV",Registros!$B$2:$B$6000,$A707)&gt;0,1,0)</f>
        <v>0</v>
      </c>
      <c r="H707">
        <f>IF($G707=1,SUMIFS(Registros!$F$2:$F$6000,Registros!$A$2:$A$6000,"MOV",Registros!$B$2:$B$6000,$A707),0)</f>
        <v>0</v>
      </c>
      <c r="I707">
        <f>IF(COUNTIFS(Registros!$A$2:$A$6000,"CS",Registros!$B$2:$B$6000,$A707)&gt;0,1,0)</f>
        <v>0</v>
      </c>
      <c r="J707">
        <f>IF($I707=1,SUMIFS(Registros!$I$2:$I$6000,Registros!$A$2:$A$6000,"CS",Registros!$B$2:$B$6000,$A707),0)</f>
        <v>0</v>
      </c>
      <c r="K707">
        <f>IF(COUNTIFS(Winback!$K$2:$K$300,$A707)&gt;0,1,0)</f>
        <v>0</v>
      </c>
      <c r="L707">
        <f>IF(AND($K707=1,LEFT($A707,3)="WB-"),SUMIFS(Winback!$D$2:$D$300,Winback!$K$2:$K$300,$A707),0)</f>
        <v>0</v>
      </c>
      <c r="M707">
        <f>IF(OR($E707=1,$G707=1,SUMIFS(Registros!$J$2:$J$6000,Registros!$B$2:$B$6000,$A707)&gt;0),1,0)</f>
        <v>1</v>
      </c>
      <c r="N707">
        <f>IF($J707&gt;0,1,IF(COUNTIFS(Registros!$A$2:$A$6000,"CS",Registros!$B$2:$B$6000,$A707,Registros!$K$2:$K$6000,"&lt;&gt;")&gt;0,1,0))</f>
        <v>0</v>
      </c>
      <c r="O707" t="str">
        <f t="shared" si="55"/>
        <v>SOLO MÓVIL</v>
      </c>
      <c r="P707" t="str">
        <f t="shared" si="56"/>
        <v>Ofrecer fijo + internet (FLBBTV)</v>
      </c>
      <c r="Q707">
        <f t="shared" si="57"/>
        <v>15</v>
      </c>
      <c r="R707" t="str">
        <f>IFERROR(VLOOKUP($A707,Registros!$B$2:$G$6000,6,0),IFERROR(INDEX(Winback!$C$2:$C$300,MATCH($A707,Winback!$K$2:$K$300,0)),""))</f>
        <v>Ines Lizbeth Trujillo</v>
      </c>
      <c r="S707" t="str">
        <f t="shared" si="58"/>
        <v>NP</v>
      </c>
      <c r="T707">
        <f t="shared" si="59"/>
        <v>1</v>
      </c>
    </row>
    <row r="708" spans="1:20" x14ac:dyDescent="0.35">
      <c r="A708" t="s">
        <v>3521</v>
      </c>
      <c r="B708" t="s">
        <v>3522</v>
      </c>
      <c r="C708" t="s">
        <v>3523</v>
      </c>
      <c r="D708" t="s">
        <v>3524</v>
      </c>
      <c r="E708">
        <f>IF(COUNTIFS(Registros!$A$2:$A$6000,"NP",Registros!$B$2:$B$6000,$A708)&gt;0,1,0)</f>
        <v>1</v>
      </c>
      <c r="F708">
        <f>IF($E708=1,SUMIFS(Registros!$F$2:$F$6000,Registros!$A$2:$A$6000,"NP",Registros!$B$2:$B$6000,$A708),0)</f>
        <v>19.52</v>
      </c>
      <c r="G708">
        <f>IF(COUNTIFS(Registros!$A$2:$A$6000,"MOV",Registros!$B$2:$B$6000,$A708)&gt;0,1,0)</f>
        <v>0</v>
      </c>
      <c r="H708">
        <f>IF($G708=1,SUMIFS(Registros!$F$2:$F$6000,Registros!$A$2:$A$6000,"MOV",Registros!$B$2:$B$6000,$A708),0)</f>
        <v>0</v>
      </c>
      <c r="I708">
        <f>IF(COUNTIFS(Registros!$A$2:$A$6000,"CS",Registros!$B$2:$B$6000,$A708)&gt;0,1,0)</f>
        <v>0</v>
      </c>
      <c r="J708">
        <f>IF($I708=1,SUMIFS(Registros!$I$2:$I$6000,Registros!$A$2:$A$6000,"CS",Registros!$B$2:$B$6000,$A708),0)</f>
        <v>0</v>
      </c>
      <c r="K708">
        <f>IF(COUNTIFS(Winback!$K$2:$K$300,$A708)&gt;0,1,0)</f>
        <v>0</v>
      </c>
      <c r="L708">
        <f>IF(AND($K708=1,LEFT($A708,3)="WB-"),SUMIFS(Winback!$D$2:$D$300,Winback!$K$2:$K$300,$A708),0)</f>
        <v>0</v>
      </c>
      <c r="M708">
        <f>IF(OR($E708=1,$G708=1,SUMIFS(Registros!$J$2:$J$6000,Registros!$B$2:$B$6000,$A708)&gt;0),1,0)</f>
        <v>1</v>
      </c>
      <c r="N708">
        <f>IF($J708&gt;0,1,IF(COUNTIFS(Registros!$A$2:$A$6000,"CS",Registros!$B$2:$B$6000,$A708,Registros!$K$2:$K$6000,"&lt;&gt;")&gt;0,1,0))</f>
        <v>0</v>
      </c>
      <c r="O708" t="str">
        <f t="shared" si="55"/>
        <v>SOLO MÓVIL</v>
      </c>
      <c r="P708" t="str">
        <f t="shared" si="56"/>
        <v>Ofrecer fijo + internet (FLBBTV)</v>
      </c>
      <c r="Q708">
        <f t="shared" si="57"/>
        <v>19.52</v>
      </c>
      <c r="R708" t="str">
        <f>IFERROR(VLOOKUP($A708,Registros!$B$2:$G$6000,6,0),IFERROR(INDEX(Winback!$C$2:$C$300,MATCH($A708,Winback!$K$2:$K$300,0)),""))</f>
        <v>Alejandra Mabel Hawkins</v>
      </c>
      <c r="S708" t="str">
        <f t="shared" si="58"/>
        <v>NP</v>
      </c>
      <c r="T708">
        <f t="shared" si="59"/>
        <v>1</v>
      </c>
    </row>
    <row r="709" spans="1:20" x14ac:dyDescent="0.35">
      <c r="A709" t="s">
        <v>3525</v>
      </c>
      <c r="B709" t="s">
        <v>3526</v>
      </c>
      <c r="C709" t="s">
        <v>3527</v>
      </c>
      <c r="D709" t="s">
        <v>3527</v>
      </c>
      <c r="E709">
        <f>IF(COUNTIFS(Registros!$A$2:$A$6000,"NP",Registros!$B$2:$B$6000,$A709)&gt;0,1,0)</f>
        <v>1</v>
      </c>
      <c r="F709">
        <f>IF($E709=1,SUMIFS(Registros!$F$2:$F$6000,Registros!$A$2:$A$6000,"NP",Registros!$B$2:$B$6000,$A709),0)</f>
        <v>85.5</v>
      </c>
      <c r="G709">
        <f>IF(COUNTIFS(Registros!$A$2:$A$6000,"MOV",Registros!$B$2:$B$6000,$A709)&gt;0,1,0)</f>
        <v>0</v>
      </c>
      <c r="H709">
        <f>IF($G709=1,SUMIFS(Registros!$F$2:$F$6000,Registros!$A$2:$A$6000,"MOV",Registros!$B$2:$B$6000,$A709),0)</f>
        <v>0</v>
      </c>
      <c r="I709">
        <f>IF(COUNTIFS(Registros!$A$2:$A$6000,"CS",Registros!$B$2:$B$6000,$A709)&gt;0,1,0)</f>
        <v>0</v>
      </c>
      <c r="J709">
        <f>IF($I709=1,SUMIFS(Registros!$I$2:$I$6000,Registros!$A$2:$A$6000,"CS",Registros!$B$2:$B$6000,$A709),0)</f>
        <v>0</v>
      </c>
      <c r="K709">
        <f>IF(COUNTIFS(Winback!$K$2:$K$300,$A709)&gt;0,1,0)</f>
        <v>1</v>
      </c>
      <c r="L709">
        <f>IF(AND($K709=1,LEFT($A709,3)="WB-"),SUMIFS(Winback!$D$2:$D$300,Winback!$K$2:$K$300,$A709),0)</f>
        <v>0</v>
      </c>
      <c r="M709">
        <f>IF(OR($E709=1,$G709=1,SUMIFS(Registros!$J$2:$J$6000,Registros!$B$2:$B$6000,$A709)&gt;0),1,0)</f>
        <v>1</v>
      </c>
      <c r="N709">
        <f>IF($J709&gt;0,1,IF(COUNTIFS(Registros!$A$2:$A$6000,"CS",Registros!$B$2:$B$6000,$A709,Registros!$K$2:$K$6000,"&lt;&gt;")&gt;0,1,0))</f>
        <v>0</v>
      </c>
      <c r="O709" t="str">
        <f t="shared" si="55"/>
        <v>SOLO MÓVIL</v>
      </c>
      <c r="P709" t="str">
        <f t="shared" si="56"/>
        <v>Ofrecer fijo + internet (FLBBTV)</v>
      </c>
      <c r="Q709">
        <f t="shared" si="57"/>
        <v>85.5</v>
      </c>
      <c r="R709" t="str">
        <f>IFERROR(VLOOKUP($A709,Registros!$B$2:$G$6000,6,0),IFERROR(INDEX(Winback!$C$2:$C$300,MATCH($A709,Winback!$K$2:$K$300,0)),""))</f>
        <v>Maria Fernanda</v>
      </c>
      <c r="S709" t="str">
        <f t="shared" si="58"/>
        <v>NP+WB</v>
      </c>
      <c r="T709">
        <f t="shared" si="59"/>
        <v>2</v>
      </c>
    </row>
    <row r="710" spans="1:20" x14ac:dyDescent="0.35">
      <c r="A710" t="s">
        <v>3531</v>
      </c>
      <c r="B710" t="s">
        <v>3532</v>
      </c>
      <c r="C710" t="s">
        <v>3533</v>
      </c>
      <c r="D710" t="s">
        <v>3534</v>
      </c>
      <c r="E710">
        <f>IF(COUNTIFS(Registros!$A$2:$A$6000,"NP",Registros!$B$2:$B$6000,$A710)&gt;0,1,0)</f>
        <v>1</v>
      </c>
      <c r="F710">
        <f>IF($E710=1,SUMIFS(Registros!$F$2:$F$6000,Registros!$A$2:$A$6000,"NP",Registros!$B$2:$B$6000,$A710),0)</f>
        <v>20.75</v>
      </c>
      <c r="G710">
        <f>IF(COUNTIFS(Registros!$A$2:$A$6000,"MOV",Registros!$B$2:$B$6000,$A710)&gt;0,1,0)</f>
        <v>0</v>
      </c>
      <c r="H710">
        <f>IF($G710=1,SUMIFS(Registros!$F$2:$F$6000,Registros!$A$2:$A$6000,"MOV",Registros!$B$2:$B$6000,$A710),0)</f>
        <v>0</v>
      </c>
      <c r="I710">
        <f>IF(COUNTIFS(Registros!$A$2:$A$6000,"CS",Registros!$B$2:$B$6000,$A710)&gt;0,1,0)</f>
        <v>0</v>
      </c>
      <c r="J710">
        <f>IF($I710=1,SUMIFS(Registros!$I$2:$I$6000,Registros!$A$2:$A$6000,"CS",Registros!$B$2:$B$6000,$A710),0)</f>
        <v>0</v>
      </c>
      <c r="K710">
        <f>IF(COUNTIFS(Winback!$K$2:$K$300,$A710)&gt;0,1,0)</f>
        <v>0</v>
      </c>
      <c r="L710">
        <f>IF(AND($K710=1,LEFT($A710,3)="WB-"),SUMIFS(Winback!$D$2:$D$300,Winback!$K$2:$K$300,$A710),0)</f>
        <v>0</v>
      </c>
      <c r="M710">
        <f>IF(OR($E710=1,$G710=1,SUMIFS(Registros!$J$2:$J$6000,Registros!$B$2:$B$6000,$A710)&gt;0),1,0)</f>
        <v>1</v>
      </c>
      <c r="N710">
        <f>IF($J710&gt;0,1,IF(COUNTIFS(Registros!$A$2:$A$6000,"CS",Registros!$B$2:$B$6000,$A710,Registros!$K$2:$K$6000,"&lt;&gt;")&gt;0,1,0))</f>
        <v>0</v>
      </c>
      <c r="O710" t="str">
        <f t="shared" si="55"/>
        <v>SOLO MÓVIL</v>
      </c>
      <c r="P710" t="str">
        <f t="shared" si="56"/>
        <v>Ofrecer fijo + internet (FLBBTV)</v>
      </c>
      <c r="Q710">
        <f t="shared" si="57"/>
        <v>20.75</v>
      </c>
      <c r="R710" t="str">
        <f>IFERROR(VLOOKUP($A710,Registros!$B$2:$G$6000,6,0),IFERROR(INDEX(Winback!$C$2:$C$300,MATCH($A710,Winback!$K$2:$K$300,0)),""))</f>
        <v>Abril Aparicio</v>
      </c>
      <c r="S710" t="str">
        <f t="shared" si="58"/>
        <v>NP</v>
      </c>
      <c r="T710">
        <f t="shared" si="59"/>
        <v>1</v>
      </c>
    </row>
    <row r="711" spans="1:20" x14ac:dyDescent="0.35">
      <c r="A711" t="s">
        <v>3536</v>
      </c>
      <c r="B711" t="s">
        <v>3537</v>
      </c>
      <c r="C711" t="s">
        <v>3538</v>
      </c>
      <c r="D711" t="s">
        <v>3539</v>
      </c>
      <c r="E711">
        <f>IF(COUNTIFS(Registros!$A$2:$A$6000,"NP",Registros!$B$2:$B$6000,$A711)&gt;0,1,0)</f>
        <v>1</v>
      </c>
      <c r="F711">
        <f>IF($E711=1,SUMIFS(Registros!$F$2:$F$6000,Registros!$A$2:$A$6000,"NP",Registros!$B$2:$B$6000,$A711),0)</f>
        <v>15</v>
      </c>
      <c r="G711">
        <f>IF(COUNTIFS(Registros!$A$2:$A$6000,"MOV",Registros!$B$2:$B$6000,$A711)&gt;0,1,0)</f>
        <v>0</v>
      </c>
      <c r="H711">
        <f>IF($G711=1,SUMIFS(Registros!$F$2:$F$6000,Registros!$A$2:$A$6000,"MOV",Registros!$B$2:$B$6000,$A711),0)</f>
        <v>0</v>
      </c>
      <c r="I711">
        <f>IF(COUNTIFS(Registros!$A$2:$A$6000,"CS",Registros!$B$2:$B$6000,$A711)&gt;0,1,0)</f>
        <v>0</v>
      </c>
      <c r="J711">
        <f>IF($I711=1,SUMIFS(Registros!$I$2:$I$6000,Registros!$A$2:$A$6000,"CS",Registros!$B$2:$B$6000,$A711),0)</f>
        <v>0</v>
      </c>
      <c r="K711">
        <f>IF(COUNTIFS(Winback!$K$2:$K$300,$A711)&gt;0,1,0)</f>
        <v>0</v>
      </c>
      <c r="L711">
        <f>IF(AND($K711=1,LEFT($A711,3)="WB-"),SUMIFS(Winback!$D$2:$D$300,Winback!$K$2:$K$300,$A711),0)</f>
        <v>0</v>
      </c>
      <c r="M711">
        <f>IF(OR($E711=1,$G711=1,SUMIFS(Registros!$J$2:$J$6000,Registros!$B$2:$B$6000,$A711)&gt;0),1,0)</f>
        <v>1</v>
      </c>
      <c r="N711">
        <f>IF($J711&gt;0,1,IF(COUNTIFS(Registros!$A$2:$A$6000,"CS",Registros!$B$2:$B$6000,$A711,Registros!$K$2:$K$6000,"&lt;&gt;")&gt;0,1,0))</f>
        <v>0</v>
      </c>
      <c r="O711" t="str">
        <f t="shared" si="55"/>
        <v>SOLO MÓVIL</v>
      </c>
      <c r="P711" t="str">
        <f t="shared" si="56"/>
        <v>Ofrecer fijo + internet (FLBBTV)</v>
      </c>
      <c r="Q711">
        <f t="shared" si="57"/>
        <v>15</v>
      </c>
      <c r="R711" t="str">
        <f>IFERROR(VLOOKUP($A711,Registros!$B$2:$G$6000,6,0),IFERROR(INDEX(Winback!$C$2:$C$300,MATCH($A711,Winback!$K$2:$K$300,0)),""))</f>
        <v>Yariela Galarce</v>
      </c>
      <c r="S711" t="str">
        <f t="shared" si="58"/>
        <v>NP</v>
      </c>
      <c r="T711">
        <f t="shared" si="59"/>
        <v>1</v>
      </c>
    </row>
    <row r="712" spans="1:20" x14ac:dyDescent="0.35">
      <c r="A712" t="s">
        <v>3541</v>
      </c>
      <c r="B712" t="s">
        <v>3542</v>
      </c>
      <c r="C712" t="s">
        <v>3543</v>
      </c>
      <c r="D712" t="s">
        <v>3544</v>
      </c>
      <c r="E712">
        <f>IF(COUNTIFS(Registros!$A$2:$A$6000,"NP",Registros!$B$2:$B$6000,$A712)&gt;0,1,0)</f>
        <v>1</v>
      </c>
      <c r="F712">
        <f>IF($E712=1,SUMIFS(Registros!$F$2:$F$6000,Registros!$A$2:$A$6000,"NP",Registros!$B$2:$B$6000,$A712),0)</f>
        <v>15</v>
      </c>
      <c r="G712">
        <f>IF(COUNTIFS(Registros!$A$2:$A$6000,"MOV",Registros!$B$2:$B$6000,$A712)&gt;0,1,0)</f>
        <v>0</v>
      </c>
      <c r="H712">
        <f>IF($G712=1,SUMIFS(Registros!$F$2:$F$6000,Registros!$A$2:$A$6000,"MOV",Registros!$B$2:$B$6000,$A712),0)</f>
        <v>0</v>
      </c>
      <c r="I712">
        <f>IF(COUNTIFS(Registros!$A$2:$A$6000,"CS",Registros!$B$2:$B$6000,$A712)&gt;0,1,0)</f>
        <v>0</v>
      </c>
      <c r="J712">
        <f>IF($I712=1,SUMIFS(Registros!$I$2:$I$6000,Registros!$A$2:$A$6000,"CS",Registros!$B$2:$B$6000,$A712),0)</f>
        <v>0</v>
      </c>
      <c r="K712">
        <f>IF(COUNTIFS(Winback!$K$2:$K$300,$A712)&gt;0,1,0)</f>
        <v>0</v>
      </c>
      <c r="L712">
        <f>IF(AND($K712=1,LEFT($A712,3)="WB-"),SUMIFS(Winback!$D$2:$D$300,Winback!$K$2:$K$300,$A712),0)</f>
        <v>0</v>
      </c>
      <c r="M712">
        <f>IF(OR($E712=1,$G712=1,SUMIFS(Registros!$J$2:$J$6000,Registros!$B$2:$B$6000,$A712)&gt;0),1,0)</f>
        <v>1</v>
      </c>
      <c r="N712">
        <f>IF($J712&gt;0,1,IF(COUNTIFS(Registros!$A$2:$A$6000,"CS",Registros!$B$2:$B$6000,$A712,Registros!$K$2:$K$6000,"&lt;&gt;")&gt;0,1,0))</f>
        <v>0</v>
      </c>
      <c r="O712" t="str">
        <f t="shared" si="55"/>
        <v>SOLO MÓVIL</v>
      </c>
      <c r="P712" t="str">
        <f t="shared" si="56"/>
        <v>Ofrecer fijo + internet (FLBBTV)</v>
      </c>
      <c r="Q712">
        <f t="shared" si="57"/>
        <v>15</v>
      </c>
      <c r="R712" t="str">
        <f>IFERROR(VLOOKUP($A712,Registros!$B$2:$G$6000,6,0),IFERROR(INDEX(Winback!$C$2:$C$300,MATCH($A712,Winback!$K$2:$K$300,0)),""))</f>
        <v>Nailyn Martinez</v>
      </c>
      <c r="S712" t="str">
        <f t="shared" si="58"/>
        <v>NP</v>
      </c>
      <c r="T712">
        <f t="shared" si="59"/>
        <v>1</v>
      </c>
    </row>
    <row r="713" spans="1:20" x14ac:dyDescent="0.35">
      <c r="A713" t="s">
        <v>3546</v>
      </c>
      <c r="B713" t="s">
        <v>3547</v>
      </c>
      <c r="C713" t="s">
        <v>3548</v>
      </c>
      <c r="D713" t="s">
        <v>3549</v>
      </c>
      <c r="E713">
        <f>IF(COUNTIFS(Registros!$A$2:$A$6000,"NP",Registros!$B$2:$B$6000,$A713)&gt;0,1,0)</f>
        <v>1</v>
      </c>
      <c r="F713">
        <f>IF($E713=1,SUMIFS(Registros!$F$2:$F$6000,Registros!$A$2:$A$6000,"NP",Registros!$B$2:$B$6000,$A713),0)</f>
        <v>22.75</v>
      </c>
      <c r="G713">
        <f>IF(COUNTIFS(Registros!$A$2:$A$6000,"MOV",Registros!$B$2:$B$6000,$A713)&gt;0,1,0)</f>
        <v>0</v>
      </c>
      <c r="H713">
        <f>IF($G713=1,SUMIFS(Registros!$F$2:$F$6000,Registros!$A$2:$A$6000,"MOV",Registros!$B$2:$B$6000,$A713),0)</f>
        <v>0</v>
      </c>
      <c r="I713">
        <f>IF(COUNTIFS(Registros!$A$2:$A$6000,"CS",Registros!$B$2:$B$6000,$A713)&gt;0,1,0)</f>
        <v>0</v>
      </c>
      <c r="J713">
        <f>IF($I713=1,SUMIFS(Registros!$I$2:$I$6000,Registros!$A$2:$A$6000,"CS",Registros!$B$2:$B$6000,$A713),0)</f>
        <v>0</v>
      </c>
      <c r="K713">
        <f>IF(COUNTIFS(Winback!$K$2:$K$300,$A713)&gt;0,1,0)</f>
        <v>0</v>
      </c>
      <c r="L713">
        <f>IF(AND($K713=1,LEFT($A713,3)="WB-"),SUMIFS(Winback!$D$2:$D$300,Winback!$K$2:$K$300,$A713),0)</f>
        <v>0</v>
      </c>
      <c r="M713">
        <f>IF(OR($E713=1,$G713=1,SUMIFS(Registros!$J$2:$J$6000,Registros!$B$2:$B$6000,$A713)&gt;0),1,0)</f>
        <v>1</v>
      </c>
      <c r="N713">
        <f>IF($J713&gt;0,1,IF(COUNTIFS(Registros!$A$2:$A$6000,"CS",Registros!$B$2:$B$6000,$A713,Registros!$K$2:$K$6000,"&lt;&gt;")&gt;0,1,0))</f>
        <v>0</v>
      </c>
      <c r="O713" t="str">
        <f t="shared" si="55"/>
        <v>SOLO MÓVIL</v>
      </c>
      <c r="P713" t="str">
        <f t="shared" si="56"/>
        <v>Ofrecer fijo + internet (FLBBTV)</v>
      </c>
      <c r="Q713">
        <f t="shared" si="57"/>
        <v>22.75</v>
      </c>
      <c r="R713" t="str">
        <f>IFERROR(VLOOKUP($A713,Registros!$B$2:$G$6000,6,0),IFERROR(INDEX(Winback!$C$2:$C$300,MATCH($A713,Winback!$K$2:$K$300,0)),""))</f>
        <v>Yamali Rodriguez</v>
      </c>
      <c r="S713" t="str">
        <f t="shared" si="58"/>
        <v>NP</v>
      </c>
      <c r="T713">
        <f t="shared" si="59"/>
        <v>1</v>
      </c>
    </row>
    <row r="714" spans="1:20" x14ac:dyDescent="0.35">
      <c r="A714" t="s">
        <v>3551</v>
      </c>
      <c r="B714" t="s">
        <v>3552</v>
      </c>
      <c r="C714" t="s">
        <v>3553</v>
      </c>
      <c r="D714" t="s">
        <v>3554</v>
      </c>
      <c r="E714">
        <f>IF(COUNTIFS(Registros!$A$2:$A$6000,"NP",Registros!$B$2:$B$6000,$A714)&gt;0,1,0)</f>
        <v>1</v>
      </c>
      <c r="F714">
        <f>IF($E714=1,SUMIFS(Registros!$F$2:$F$6000,Registros!$A$2:$A$6000,"NP",Registros!$B$2:$B$6000,$A714),0)</f>
        <v>15</v>
      </c>
      <c r="G714">
        <f>IF(COUNTIFS(Registros!$A$2:$A$6000,"MOV",Registros!$B$2:$B$6000,$A714)&gt;0,1,0)</f>
        <v>0</v>
      </c>
      <c r="H714">
        <f>IF($G714=1,SUMIFS(Registros!$F$2:$F$6000,Registros!$A$2:$A$6000,"MOV",Registros!$B$2:$B$6000,$A714),0)</f>
        <v>0</v>
      </c>
      <c r="I714">
        <f>IF(COUNTIFS(Registros!$A$2:$A$6000,"CS",Registros!$B$2:$B$6000,$A714)&gt;0,1,0)</f>
        <v>0</v>
      </c>
      <c r="J714">
        <f>IF($I714=1,SUMIFS(Registros!$I$2:$I$6000,Registros!$A$2:$A$6000,"CS",Registros!$B$2:$B$6000,$A714),0)</f>
        <v>0</v>
      </c>
      <c r="K714">
        <f>IF(COUNTIFS(Winback!$K$2:$K$300,$A714)&gt;0,1,0)</f>
        <v>0</v>
      </c>
      <c r="L714">
        <f>IF(AND($K714=1,LEFT($A714,3)="WB-"),SUMIFS(Winback!$D$2:$D$300,Winback!$K$2:$K$300,$A714),0)</f>
        <v>0</v>
      </c>
      <c r="M714">
        <f>IF(OR($E714=1,$G714=1,SUMIFS(Registros!$J$2:$J$6000,Registros!$B$2:$B$6000,$A714)&gt;0),1,0)</f>
        <v>1</v>
      </c>
      <c r="N714">
        <f>IF($J714&gt;0,1,IF(COUNTIFS(Registros!$A$2:$A$6000,"CS",Registros!$B$2:$B$6000,$A714,Registros!$K$2:$K$6000,"&lt;&gt;")&gt;0,1,0))</f>
        <v>0</v>
      </c>
      <c r="O714" t="str">
        <f t="shared" si="55"/>
        <v>SOLO MÓVIL</v>
      </c>
      <c r="P714" t="str">
        <f t="shared" si="56"/>
        <v>Ofrecer fijo + internet (FLBBTV)</v>
      </c>
      <c r="Q714">
        <f t="shared" si="57"/>
        <v>15</v>
      </c>
      <c r="R714" t="str">
        <f>IFERROR(VLOOKUP($A714,Registros!$B$2:$G$6000,6,0),IFERROR(INDEX(Winback!$C$2:$C$300,MATCH($A714,Winback!$K$2:$K$300,0)),""))</f>
        <v>Osiris Aguilar</v>
      </c>
      <c r="S714" t="str">
        <f t="shared" si="58"/>
        <v>NP</v>
      </c>
      <c r="T714">
        <f t="shared" si="59"/>
        <v>1</v>
      </c>
    </row>
    <row r="715" spans="1:20" x14ac:dyDescent="0.35">
      <c r="A715" t="s">
        <v>3556</v>
      </c>
      <c r="B715" t="s">
        <v>3557</v>
      </c>
      <c r="C715" t="s">
        <v>3558</v>
      </c>
      <c r="D715" t="s">
        <v>3559</v>
      </c>
      <c r="E715">
        <f>IF(COUNTIFS(Registros!$A$2:$A$6000,"NP",Registros!$B$2:$B$6000,$A715)&gt;0,1,0)</f>
        <v>1</v>
      </c>
      <c r="F715">
        <f>IF($E715=1,SUMIFS(Registros!$F$2:$F$6000,Registros!$A$2:$A$6000,"NP",Registros!$B$2:$B$6000,$A715),0)</f>
        <v>16.25</v>
      </c>
      <c r="G715">
        <f>IF(COUNTIFS(Registros!$A$2:$A$6000,"MOV",Registros!$B$2:$B$6000,$A715)&gt;0,1,0)</f>
        <v>0</v>
      </c>
      <c r="H715">
        <f>IF($G715=1,SUMIFS(Registros!$F$2:$F$6000,Registros!$A$2:$A$6000,"MOV",Registros!$B$2:$B$6000,$A715),0)</f>
        <v>0</v>
      </c>
      <c r="I715">
        <f>IF(COUNTIFS(Registros!$A$2:$A$6000,"CS",Registros!$B$2:$B$6000,$A715)&gt;0,1,0)</f>
        <v>0</v>
      </c>
      <c r="J715">
        <f>IF($I715=1,SUMIFS(Registros!$I$2:$I$6000,Registros!$A$2:$A$6000,"CS",Registros!$B$2:$B$6000,$A715),0)</f>
        <v>0</v>
      </c>
      <c r="K715">
        <f>IF(COUNTIFS(Winback!$K$2:$K$300,$A715)&gt;0,1,0)</f>
        <v>0</v>
      </c>
      <c r="L715">
        <f>IF(AND($K715=1,LEFT($A715,3)="WB-"),SUMIFS(Winback!$D$2:$D$300,Winback!$K$2:$K$300,$A715),0)</f>
        <v>0</v>
      </c>
      <c r="M715">
        <f>IF(OR($E715=1,$G715=1,SUMIFS(Registros!$J$2:$J$6000,Registros!$B$2:$B$6000,$A715)&gt;0),1,0)</f>
        <v>1</v>
      </c>
      <c r="N715">
        <f>IF($J715&gt;0,1,IF(COUNTIFS(Registros!$A$2:$A$6000,"CS",Registros!$B$2:$B$6000,$A715,Registros!$K$2:$K$6000,"&lt;&gt;")&gt;0,1,0))</f>
        <v>0</v>
      </c>
      <c r="O715" t="str">
        <f t="shared" si="55"/>
        <v>SOLO MÓVIL</v>
      </c>
      <c r="P715" t="str">
        <f t="shared" si="56"/>
        <v>Ofrecer fijo + internet (FLBBTV)</v>
      </c>
      <c r="Q715">
        <f t="shared" si="57"/>
        <v>16.25</v>
      </c>
      <c r="R715" t="str">
        <f>IFERROR(VLOOKUP($A715,Registros!$B$2:$G$6000,6,0),IFERROR(INDEX(Winback!$C$2:$C$300,MATCH($A715,Winback!$K$2:$K$300,0)),""))</f>
        <v>Karla Mc Intryre</v>
      </c>
      <c r="S715" t="str">
        <f t="shared" si="58"/>
        <v>NP</v>
      </c>
      <c r="T715">
        <f t="shared" si="59"/>
        <v>1</v>
      </c>
    </row>
    <row r="716" spans="1:20" x14ac:dyDescent="0.35">
      <c r="A716" t="s">
        <v>3561</v>
      </c>
      <c r="B716" t="s">
        <v>3562</v>
      </c>
      <c r="C716" t="s">
        <v>3563</v>
      </c>
      <c r="D716" t="s">
        <v>3564</v>
      </c>
      <c r="E716">
        <f>IF(COUNTIFS(Registros!$A$2:$A$6000,"NP",Registros!$B$2:$B$6000,$A716)&gt;0,1,0)</f>
        <v>1</v>
      </c>
      <c r="F716">
        <f>IF($E716=1,SUMIFS(Registros!$F$2:$F$6000,Registros!$A$2:$A$6000,"NP",Registros!$B$2:$B$6000,$A716),0)</f>
        <v>15</v>
      </c>
      <c r="G716">
        <f>IF(COUNTIFS(Registros!$A$2:$A$6000,"MOV",Registros!$B$2:$B$6000,$A716)&gt;0,1,0)</f>
        <v>0</v>
      </c>
      <c r="H716">
        <f>IF($G716=1,SUMIFS(Registros!$F$2:$F$6000,Registros!$A$2:$A$6000,"MOV",Registros!$B$2:$B$6000,$A716),0)</f>
        <v>0</v>
      </c>
      <c r="I716">
        <f>IF(COUNTIFS(Registros!$A$2:$A$6000,"CS",Registros!$B$2:$B$6000,$A716)&gt;0,1,0)</f>
        <v>0</v>
      </c>
      <c r="J716">
        <f>IF($I716=1,SUMIFS(Registros!$I$2:$I$6000,Registros!$A$2:$A$6000,"CS",Registros!$B$2:$B$6000,$A716),0)</f>
        <v>0</v>
      </c>
      <c r="K716">
        <f>IF(COUNTIFS(Winback!$K$2:$K$300,$A716)&gt;0,1,0)</f>
        <v>0</v>
      </c>
      <c r="L716">
        <f>IF(AND($K716=1,LEFT($A716,3)="WB-"),SUMIFS(Winback!$D$2:$D$300,Winback!$K$2:$K$300,$A716),0)</f>
        <v>0</v>
      </c>
      <c r="M716">
        <f>IF(OR($E716=1,$G716=1,SUMIFS(Registros!$J$2:$J$6000,Registros!$B$2:$B$6000,$A716)&gt;0),1,0)</f>
        <v>1</v>
      </c>
      <c r="N716">
        <f>IF($J716&gt;0,1,IF(COUNTIFS(Registros!$A$2:$A$6000,"CS",Registros!$B$2:$B$6000,$A716,Registros!$K$2:$K$6000,"&lt;&gt;")&gt;0,1,0))</f>
        <v>0</v>
      </c>
      <c r="O716" t="str">
        <f t="shared" si="55"/>
        <v>SOLO MÓVIL</v>
      </c>
      <c r="P716" t="str">
        <f t="shared" si="56"/>
        <v>Ofrecer fijo + internet (FLBBTV)</v>
      </c>
      <c r="Q716">
        <f t="shared" si="57"/>
        <v>15</v>
      </c>
      <c r="R716" t="str">
        <f>IFERROR(VLOOKUP($A716,Registros!$B$2:$G$6000,6,0),IFERROR(INDEX(Winback!$C$2:$C$300,MATCH($A716,Winback!$K$2:$K$300,0)),""))</f>
        <v>Michelle Zambrano</v>
      </c>
      <c r="S716" t="str">
        <f t="shared" si="58"/>
        <v>NP</v>
      </c>
      <c r="T716">
        <f t="shared" si="59"/>
        <v>1</v>
      </c>
    </row>
    <row r="717" spans="1:20" x14ac:dyDescent="0.35">
      <c r="A717" t="s">
        <v>3566</v>
      </c>
      <c r="B717" t="s">
        <v>3567</v>
      </c>
      <c r="C717" t="s">
        <v>3568</v>
      </c>
      <c r="D717" t="s">
        <v>3569</v>
      </c>
      <c r="E717">
        <f>IF(COUNTIFS(Registros!$A$2:$A$6000,"NP",Registros!$B$2:$B$6000,$A717)&gt;0,1,0)</f>
        <v>1</v>
      </c>
      <c r="F717">
        <f>IF($E717=1,SUMIFS(Registros!$F$2:$F$6000,Registros!$A$2:$A$6000,"NP",Registros!$B$2:$B$6000,$A717),0)</f>
        <v>15</v>
      </c>
      <c r="G717">
        <f>IF(COUNTIFS(Registros!$A$2:$A$6000,"MOV",Registros!$B$2:$B$6000,$A717)&gt;0,1,0)</f>
        <v>0</v>
      </c>
      <c r="H717">
        <f>IF($G717=1,SUMIFS(Registros!$F$2:$F$6000,Registros!$A$2:$A$6000,"MOV",Registros!$B$2:$B$6000,$A717),0)</f>
        <v>0</v>
      </c>
      <c r="I717">
        <f>IF(COUNTIFS(Registros!$A$2:$A$6000,"CS",Registros!$B$2:$B$6000,$A717)&gt;0,1,0)</f>
        <v>0</v>
      </c>
      <c r="J717">
        <f>IF($I717=1,SUMIFS(Registros!$I$2:$I$6000,Registros!$A$2:$A$6000,"CS",Registros!$B$2:$B$6000,$A717),0)</f>
        <v>0</v>
      </c>
      <c r="K717">
        <f>IF(COUNTIFS(Winback!$K$2:$K$300,$A717)&gt;0,1,0)</f>
        <v>0</v>
      </c>
      <c r="L717">
        <f>IF(AND($K717=1,LEFT($A717,3)="WB-"),SUMIFS(Winback!$D$2:$D$300,Winback!$K$2:$K$300,$A717),0)</f>
        <v>0</v>
      </c>
      <c r="M717">
        <f>IF(OR($E717=1,$G717=1,SUMIFS(Registros!$J$2:$J$6000,Registros!$B$2:$B$6000,$A717)&gt;0),1,0)</f>
        <v>1</v>
      </c>
      <c r="N717">
        <f>IF($J717&gt;0,1,IF(COUNTIFS(Registros!$A$2:$A$6000,"CS",Registros!$B$2:$B$6000,$A717,Registros!$K$2:$K$6000,"&lt;&gt;")&gt;0,1,0))</f>
        <v>0</v>
      </c>
      <c r="O717" t="str">
        <f t="shared" si="55"/>
        <v>SOLO MÓVIL</v>
      </c>
      <c r="P717" t="str">
        <f t="shared" si="56"/>
        <v>Ofrecer fijo + internet (FLBBTV)</v>
      </c>
      <c r="Q717">
        <f t="shared" si="57"/>
        <v>15</v>
      </c>
      <c r="R717" t="str">
        <f>IFERROR(VLOOKUP($A717,Registros!$B$2:$G$6000,6,0),IFERROR(INDEX(Winback!$C$2:$C$300,MATCH($A717,Winback!$K$2:$K$300,0)),""))</f>
        <v>Ines Lizbeth Trujillo</v>
      </c>
      <c r="S717" t="str">
        <f t="shared" si="58"/>
        <v>NP</v>
      </c>
      <c r="T717">
        <f t="shared" si="59"/>
        <v>1</v>
      </c>
    </row>
    <row r="718" spans="1:20" x14ac:dyDescent="0.35">
      <c r="A718" t="s">
        <v>3571</v>
      </c>
      <c r="B718" t="s">
        <v>3572</v>
      </c>
      <c r="C718" t="s">
        <v>3573</v>
      </c>
      <c r="D718" t="s">
        <v>3574</v>
      </c>
      <c r="E718">
        <f>IF(COUNTIFS(Registros!$A$2:$A$6000,"NP",Registros!$B$2:$B$6000,$A718)&gt;0,1,0)</f>
        <v>1</v>
      </c>
      <c r="F718">
        <f>IF($E718=1,SUMIFS(Registros!$F$2:$F$6000,Registros!$A$2:$A$6000,"NP",Registros!$B$2:$B$6000,$A718),0)</f>
        <v>160</v>
      </c>
      <c r="G718">
        <f>IF(COUNTIFS(Registros!$A$2:$A$6000,"MOV",Registros!$B$2:$B$6000,$A718)&gt;0,1,0)</f>
        <v>0</v>
      </c>
      <c r="H718">
        <f>IF($G718=1,SUMIFS(Registros!$F$2:$F$6000,Registros!$A$2:$A$6000,"MOV",Registros!$B$2:$B$6000,$A718),0)</f>
        <v>0</v>
      </c>
      <c r="I718">
        <f>IF(COUNTIFS(Registros!$A$2:$A$6000,"CS",Registros!$B$2:$B$6000,$A718)&gt;0,1,0)</f>
        <v>0</v>
      </c>
      <c r="J718">
        <f>IF($I718=1,SUMIFS(Registros!$I$2:$I$6000,Registros!$A$2:$A$6000,"CS",Registros!$B$2:$B$6000,$A718),0)</f>
        <v>0</v>
      </c>
      <c r="K718">
        <f>IF(COUNTIFS(Winback!$K$2:$K$300,$A718)&gt;0,1,0)</f>
        <v>0</v>
      </c>
      <c r="L718">
        <f>IF(AND($K718=1,LEFT($A718,3)="WB-"),SUMIFS(Winback!$D$2:$D$300,Winback!$K$2:$K$300,$A718),0)</f>
        <v>0</v>
      </c>
      <c r="M718">
        <f>IF(OR($E718=1,$G718=1,SUMIFS(Registros!$J$2:$J$6000,Registros!$B$2:$B$6000,$A718)&gt;0),1,0)</f>
        <v>1</v>
      </c>
      <c r="N718">
        <f>IF($J718&gt;0,1,IF(COUNTIFS(Registros!$A$2:$A$6000,"CS",Registros!$B$2:$B$6000,$A718,Registros!$K$2:$K$6000,"&lt;&gt;")&gt;0,1,0))</f>
        <v>0</v>
      </c>
      <c r="O718" t="str">
        <f t="shared" si="55"/>
        <v>SOLO MÓVIL</v>
      </c>
      <c r="P718" t="str">
        <f t="shared" si="56"/>
        <v>Ofrecer fijo + internet (FLBBTV)</v>
      </c>
      <c r="Q718">
        <f t="shared" si="57"/>
        <v>160</v>
      </c>
      <c r="R718" t="str">
        <f>IFERROR(VLOOKUP($A718,Registros!$B$2:$G$6000,6,0),IFERROR(INDEX(Winback!$C$2:$C$300,MATCH($A718,Winback!$K$2:$K$300,0)),""))</f>
        <v>Alejandra Mabel Hawkins</v>
      </c>
      <c r="S718" t="str">
        <f t="shared" si="58"/>
        <v>NP</v>
      </c>
      <c r="T718">
        <f t="shared" si="59"/>
        <v>1</v>
      </c>
    </row>
    <row r="719" spans="1:20" x14ac:dyDescent="0.35">
      <c r="A719" t="s">
        <v>3576</v>
      </c>
      <c r="B719" t="s">
        <v>3577</v>
      </c>
      <c r="C719" t="s">
        <v>3578</v>
      </c>
      <c r="D719" t="s">
        <v>3579</v>
      </c>
      <c r="E719">
        <f>IF(COUNTIFS(Registros!$A$2:$A$6000,"NP",Registros!$B$2:$B$6000,$A719)&gt;0,1,0)</f>
        <v>1</v>
      </c>
      <c r="F719">
        <f>IF($E719=1,SUMIFS(Registros!$F$2:$F$6000,Registros!$A$2:$A$6000,"NP",Registros!$B$2:$B$6000,$A719),0)</f>
        <v>16.25</v>
      </c>
      <c r="G719">
        <f>IF(COUNTIFS(Registros!$A$2:$A$6000,"MOV",Registros!$B$2:$B$6000,$A719)&gt;0,1,0)</f>
        <v>0</v>
      </c>
      <c r="H719">
        <f>IF($G719=1,SUMIFS(Registros!$F$2:$F$6000,Registros!$A$2:$A$6000,"MOV",Registros!$B$2:$B$6000,$A719),0)</f>
        <v>0</v>
      </c>
      <c r="I719">
        <f>IF(COUNTIFS(Registros!$A$2:$A$6000,"CS",Registros!$B$2:$B$6000,$A719)&gt;0,1,0)</f>
        <v>0</v>
      </c>
      <c r="J719">
        <f>IF($I719=1,SUMIFS(Registros!$I$2:$I$6000,Registros!$A$2:$A$6000,"CS",Registros!$B$2:$B$6000,$A719),0)</f>
        <v>0</v>
      </c>
      <c r="K719">
        <f>IF(COUNTIFS(Winback!$K$2:$K$300,$A719)&gt;0,1,0)</f>
        <v>0</v>
      </c>
      <c r="L719">
        <f>IF(AND($K719=1,LEFT($A719,3)="WB-"),SUMIFS(Winback!$D$2:$D$300,Winback!$K$2:$K$300,$A719),0)</f>
        <v>0</v>
      </c>
      <c r="M719">
        <f>IF(OR($E719=1,$G719=1,SUMIFS(Registros!$J$2:$J$6000,Registros!$B$2:$B$6000,$A719)&gt;0),1,0)</f>
        <v>1</v>
      </c>
      <c r="N719">
        <f>IF($J719&gt;0,1,IF(COUNTIFS(Registros!$A$2:$A$6000,"CS",Registros!$B$2:$B$6000,$A719,Registros!$K$2:$K$6000,"&lt;&gt;")&gt;0,1,0))</f>
        <v>0</v>
      </c>
      <c r="O719" t="str">
        <f t="shared" si="55"/>
        <v>SOLO MÓVIL</v>
      </c>
      <c r="P719" t="str">
        <f t="shared" si="56"/>
        <v>Ofrecer fijo + internet (FLBBTV)</v>
      </c>
      <c r="Q719">
        <f t="shared" si="57"/>
        <v>16.25</v>
      </c>
      <c r="R719" t="str">
        <f>IFERROR(VLOOKUP($A719,Registros!$B$2:$G$6000,6,0),IFERROR(INDEX(Winback!$C$2:$C$300,MATCH($A719,Winback!$K$2:$K$300,0)),""))</f>
        <v>Maria Fernanda</v>
      </c>
      <c r="S719" t="str">
        <f t="shared" si="58"/>
        <v>NP</v>
      </c>
      <c r="T719">
        <f t="shared" si="59"/>
        <v>1</v>
      </c>
    </row>
    <row r="720" spans="1:20" x14ac:dyDescent="0.35">
      <c r="A720" t="s">
        <v>3581</v>
      </c>
      <c r="B720" t="s">
        <v>3582</v>
      </c>
      <c r="C720" t="s">
        <v>3583</v>
      </c>
      <c r="D720" t="s">
        <v>3584</v>
      </c>
      <c r="E720">
        <f>IF(COUNTIFS(Registros!$A$2:$A$6000,"NP",Registros!$B$2:$B$6000,$A720)&gt;0,1,0)</f>
        <v>1</v>
      </c>
      <c r="F720">
        <f>IF($E720=1,SUMIFS(Registros!$F$2:$F$6000,Registros!$A$2:$A$6000,"NP",Registros!$B$2:$B$6000,$A720),0)</f>
        <v>18.25</v>
      </c>
      <c r="G720">
        <f>IF(COUNTIFS(Registros!$A$2:$A$6000,"MOV",Registros!$B$2:$B$6000,$A720)&gt;0,1,0)</f>
        <v>0</v>
      </c>
      <c r="H720">
        <f>IF($G720=1,SUMIFS(Registros!$F$2:$F$6000,Registros!$A$2:$A$6000,"MOV",Registros!$B$2:$B$6000,$A720),0)</f>
        <v>0</v>
      </c>
      <c r="I720">
        <f>IF(COUNTIFS(Registros!$A$2:$A$6000,"CS",Registros!$B$2:$B$6000,$A720)&gt;0,1,0)</f>
        <v>0</v>
      </c>
      <c r="J720">
        <f>IF($I720=1,SUMIFS(Registros!$I$2:$I$6000,Registros!$A$2:$A$6000,"CS",Registros!$B$2:$B$6000,$A720),0)</f>
        <v>0</v>
      </c>
      <c r="K720">
        <f>IF(COUNTIFS(Winback!$K$2:$K$300,$A720)&gt;0,1,0)</f>
        <v>0</v>
      </c>
      <c r="L720">
        <f>IF(AND($K720=1,LEFT($A720,3)="WB-"),SUMIFS(Winback!$D$2:$D$300,Winback!$K$2:$K$300,$A720),0)</f>
        <v>0</v>
      </c>
      <c r="M720">
        <f>IF(OR($E720=1,$G720=1,SUMIFS(Registros!$J$2:$J$6000,Registros!$B$2:$B$6000,$A720)&gt;0),1,0)</f>
        <v>1</v>
      </c>
      <c r="N720">
        <f>IF($J720&gt;0,1,IF(COUNTIFS(Registros!$A$2:$A$6000,"CS",Registros!$B$2:$B$6000,$A720,Registros!$K$2:$K$6000,"&lt;&gt;")&gt;0,1,0))</f>
        <v>0</v>
      </c>
      <c r="O720" t="str">
        <f t="shared" si="55"/>
        <v>SOLO MÓVIL</v>
      </c>
      <c r="P720" t="str">
        <f t="shared" si="56"/>
        <v>Ofrecer fijo + internet (FLBBTV)</v>
      </c>
      <c r="Q720">
        <f t="shared" si="57"/>
        <v>18.25</v>
      </c>
      <c r="R720" t="str">
        <f>IFERROR(VLOOKUP($A720,Registros!$B$2:$G$6000,6,0),IFERROR(INDEX(Winback!$C$2:$C$300,MATCH($A720,Winback!$K$2:$K$300,0)),""))</f>
        <v>Yarelis Tulloch</v>
      </c>
      <c r="S720" t="str">
        <f t="shared" si="58"/>
        <v>NP</v>
      </c>
      <c r="T720">
        <f t="shared" si="59"/>
        <v>1</v>
      </c>
    </row>
    <row r="721" spans="1:20" x14ac:dyDescent="0.35">
      <c r="A721" t="s">
        <v>3586</v>
      </c>
      <c r="B721" t="s">
        <v>3587</v>
      </c>
      <c r="C721" t="s">
        <v>3588</v>
      </c>
      <c r="D721" t="s">
        <v>3589</v>
      </c>
      <c r="E721">
        <f>IF(COUNTIFS(Registros!$A$2:$A$6000,"NP",Registros!$B$2:$B$6000,$A721)&gt;0,1,0)</f>
        <v>1</v>
      </c>
      <c r="F721">
        <f>IF($E721=1,SUMIFS(Registros!$F$2:$F$6000,Registros!$A$2:$A$6000,"NP",Registros!$B$2:$B$6000,$A721),0)</f>
        <v>41.5</v>
      </c>
      <c r="G721">
        <f>IF(COUNTIFS(Registros!$A$2:$A$6000,"MOV",Registros!$B$2:$B$6000,$A721)&gt;0,1,0)</f>
        <v>0</v>
      </c>
      <c r="H721">
        <f>IF($G721=1,SUMIFS(Registros!$F$2:$F$6000,Registros!$A$2:$A$6000,"MOV",Registros!$B$2:$B$6000,$A721),0)</f>
        <v>0</v>
      </c>
      <c r="I721">
        <f>IF(COUNTIFS(Registros!$A$2:$A$6000,"CS",Registros!$B$2:$B$6000,$A721)&gt;0,1,0)</f>
        <v>0</v>
      </c>
      <c r="J721">
        <f>IF($I721=1,SUMIFS(Registros!$I$2:$I$6000,Registros!$A$2:$A$6000,"CS",Registros!$B$2:$B$6000,$A721),0)</f>
        <v>0</v>
      </c>
      <c r="K721">
        <f>IF(COUNTIFS(Winback!$K$2:$K$300,$A721)&gt;0,1,0)</f>
        <v>0</v>
      </c>
      <c r="L721">
        <f>IF(AND($K721=1,LEFT($A721,3)="WB-"),SUMIFS(Winback!$D$2:$D$300,Winback!$K$2:$K$300,$A721),0)</f>
        <v>0</v>
      </c>
      <c r="M721">
        <f>IF(OR($E721=1,$G721=1,SUMIFS(Registros!$J$2:$J$6000,Registros!$B$2:$B$6000,$A721)&gt;0),1,0)</f>
        <v>1</v>
      </c>
      <c r="N721">
        <f>IF($J721&gt;0,1,IF(COUNTIFS(Registros!$A$2:$A$6000,"CS",Registros!$B$2:$B$6000,$A721,Registros!$K$2:$K$6000,"&lt;&gt;")&gt;0,1,0))</f>
        <v>0</v>
      </c>
      <c r="O721" t="str">
        <f t="shared" si="55"/>
        <v>SOLO MÓVIL</v>
      </c>
      <c r="P721" t="str">
        <f t="shared" si="56"/>
        <v>Ofrecer fijo + internet (FLBBTV)</v>
      </c>
      <c r="Q721">
        <f t="shared" si="57"/>
        <v>41.5</v>
      </c>
      <c r="R721" t="str">
        <f>IFERROR(VLOOKUP($A721,Registros!$B$2:$G$6000,6,0),IFERROR(INDEX(Winback!$C$2:$C$300,MATCH($A721,Winback!$K$2:$K$300,0)),""))</f>
        <v>Abril Aparicio</v>
      </c>
      <c r="S721" t="str">
        <f t="shared" si="58"/>
        <v>NP</v>
      </c>
      <c r="T721">
        <f t="shared" si="59"/>
        <v>1</v>
      </c>
    </row>
    <row r="722" spans="1:20" x14ac:dyDescent="0.35">
      <c r="A722" t="s">
        <v>3591</v>
      </c>
      <c r="B722" t="s">
        <v>3592</v>
      </c>
      <c r="C722" t="s">
        <v>3593</v>
      </c>
      <c r="D722" t="s">
        <v>3594</v>
      </c>
      <c r="E722">
        <f>IF(COUNTIFS(Registros!$A$2:$A$6000,"NP",Registros!$B$2:$B$6000,$A722)&gt;0,1,0)</f>
        <v>1</v>
      </c>
      <c r="F722">
        <f>IF($E722=1,SUMIFS(Registros!$F$2:$F$6000,Registros!$A$2:$A$6000,"NP",Registros!$B$2:$B$6000,$A722),0)</f>
        <v>15</v>
      </c>
      <c r="G722">
        <f>IF(COUNTIFS(Registros!$A$2:$A$6000,"MOV",Registros!$B$2:$B$6000,$A722)&gt;0,1,0)</f>
        <v>0</v>
      </c>
      <c r="H722">
        <f>IF($G722=1,SUMIFS(Registros!$F$2:$F$6000,Registros!$A$2:$A$6000,"MOV",Registros!$B$2:$B$6000,$A722),0)</f>
        <v>0</v>
      </c>
      <c r="I722">
        <f>IF(COUNTIFS(Registros!$A$2:$A$6000,"CS",Registros!$B$2:$B$6000,$A722)&gt;0,1,0)</f>
        <v>0</v>
      </c>
      <c r="J722">
        <f>IF($I722=1,SUMIFS(Registros!$I$2:$I$6000,Registros!$A$2:$A$6000,"CS",Registros!$B$2:$B$6000,$A722),0)</f>
        <v>0</v>
      </c>
      <c r="K722">
        <f>IF(COUNTIFS(Winback!$K$2:$K$300,$A722)&gt;0,1,0)</f>
        <v>0</v>
      </c>
      <c r="L722">
        <f>IF(AND($K722=1,LEFT($A722,3)="WB-"),SUMIFS(Winback!$D$2:$D$300,Winback!$K$2:$K$300,$A722),0)</f>
        <v>0</v>
      </c>
      <c r="M722">
        <f>IF(OR($E722=1,$G722=1,SUMIFS(Registros!$J$2:$J$6000,Registros!$B$2:$B$6000,$A722)&gt;0),1,0)</f>
        <v>1</v>
      </c>
      <c r="N722">
        <f>IF($J722&gt;0,1,IF(COUNTIFS(Registros!$A$2:$A$6000,"CS",Registros!$B$2:$B$6000,$A722,Registros!$K$2:$K$6000,"&lt;&gt;")&gt;0,1,0))</f>
        <v>0</v>
      </c>
      <c r="O722" t="str">
        <f t="shared" si="55"/>
        <v>SOLO MÓVIL</v>
      </c>
      <c r="P722" t="str">
        <f t="shared" si="56"/>
        <v>Ofrecer fijo + internet (FLBBTV)</v>
      </c>
      <c r="Q722">
        <f t="shared" si="57"/>
        <v>15</v>
      </c>
      <c r="R722" t="str">
        <f>IFERROR(VLOOKUP($A722,Registros!$B$2:$G$6000,6,0),IFERROR(INDEX(Winback!$C$2:$C$300,MATCH($A722,Winback!$K$2:$K$300,0)),""))</f>
        <v>Yariela Galarce</v>
      </c>
      <c r="S722" t="str">
        <f t="shared" si="58"/>
        <v>NP</v>
      </c>
      <c r="T722">
        <f t="shared" si="59"/>
        <v>1</v>
      </c>
    </row>
    <row r="723" spans="1:20" x14ac:dyDescent="0.35">
      <c r="A723" t="s">
        <v>3596</v>
      </c>
      <c r="B723" t="s">
        <v>3597</v>
      </c>
      <c r="C723" t="s">
        <v>3598</v>
      </c>
      <c r="D723" t="s">
        <v>3599</v>
      </c>
      <c r="E723">
        <f>IF(COUNTIFS(Registros!$A$2:$A$6000,"NP",Registros!$B$2:$B$6000,$A723)&gt;0,1,0)</f>
        <v>1</v>
      </c>
      <c r="F723">
        <f>IF($E723=1,SUMIFS(Registros!$F$2:$F$6000,Registros!$A$2:$A$6000,"NP",Registros!$B$2:$B$6000,$A723),0)</f>
        <v>16</v>
      </c>
      <c r="G723">
        <f>IF(COUNTIFS(Registros!$A$2:$A$6000,"MOV",Registros!$B$2:$B$6000,$A723)&gt;0,1,0)</f>
        <v>0</v>
      </c>
      <c r="H723">
        <f>IF($G723=1,SUMIFS(Registros!$F$2:$F$6000,Registros!$A$2:$A$6000,"MOV",Registros!$B$2:$B$6000,$A723),0)</f>
        <v>0</v>
      </c>
      <c r="I723">
        <f>IF(COUNTIFS(Registros!$A$2:$A$6000,"CS",Registros!$B$2:$B$6000,$A723)&gt;0,1,0)</f>
        <v>0</v>
      </c>
      <c r="J723">
        <f>IF($I723=1,SUMIFS(Registros!$I$2:$I$6000,Registros!$A$2:$A$6000,"CS",Registros!$B$2:$B$6000,$A723),0)</f>
        <v>0</v>
      </c>
      <c r="K723">
        <f>IF(COUNTIFS(Winback!$K$2:$K$300,$A723)&gt;0,1,0)</f>
        <v>0</v>
      </c>
      <c r="L723">
        <f>IF(AND($K723=1,LEFT($A723,3)="WB-"),SUMIFS(Winback!$D$2:$D$300,Winback!$K$2:$K$300,$A723),0)</f>
        <v>0</v>
      </c>
      <c r="M723">
        <f>IF(OR($E723=1,$G723=1,SUMIFS(Registros!$J$2:$J$6000,Registros!$B$2:$B$6000,$A723)&gt;0),1,0)</f>
        <v>1</v>
      </c>
      <c r="N723">
        <f>IF($J723&gt;0,1,IF(COUNTIFS(Registros!$A$2:$A$6000,"CS",Registros!$B$2:$B$6000,$A723,Registros!$K$2:$K$6000,"&lt;&gt;")&gt;0,1,0))</f>
        <v>0</v>
      </c>
      <c r="O723" t="str">
        <f t="shared" si="55"/>
        <v>SOLO MÓVIL</v>
      </c>
      <c r="P723" t="str">
        <f t="shared" si="56"/>
        <v>Ofrecer fijo + internet (FLBBTV)</v>
      </c>
      <c r="Q723">
        <f t="shared" si="57"/>
        <v>16</v>
      </c>
      <c r="R723" t="str">
        <f>IFERROR(VLOOKUP($A723,Registros!$B$2:$G$6000,6,0),IFERROR(INDEX(Winback!$C$2:$C$300,MATCH($A723,Winback!$K$2:$K$300,0)),""))</f>
        <v>Nailyn Martinez</v>
      </c>
      <c r="S723" t="str">
        <f t="shared" si="58"/>
        <v>NP</v>
      </c>
      <c r="T723">
        <f t="shared" si="59"/>
        <v>1</v>
      </c>
    </row>
    <row r="724" spans="1:20" x14ac:dyDescent="0.35">
      <c r="A724" t="s">
        <v>3601</v>
      </c>
      <c r="B724" t="s">
        <v>3602</v>
      </c>
      <c r="C724" t="s">
        <v>3603</v>
      </c>
      <c r="D724" t="s">
        <v>3604</v>
      </c>
      <c r="E724">
        <f>IF(COUNTIFS(Registros!$A$2:$A$6000,"NP",Registros!$B$2:$B$6000,$A724)&gt;0,1,0)</f>
        <v>1</v>
      </c>
      <c r="F724">
        <f>IF($E724=1,SUMIFS(Registros!$F$2:$F$6000,Registros!$A$2:$A$6000,"NP",Registros!$B$2:$B$6000,$A724),0)</f>
        <v>85.49</v>
      </c>
      <c r="G724">
        <f>IF(COUNTIFS(Registros!$A$2:$A$6000,"MOV",Registros!$B$2:$B$6000,$A724)&gt;0,1,0)</f>
        <v>0</v>
      </c>
      <c r="H724">
        <f>IF($G724=1,SUMIFS(Registros!$F$2:$F$6000,Registros!$A$2:$A$6000,"MOV",Registros!$B$2:$B$6000,$A724),0)</f>
        <v>0</v>
      </c>
      <c r="I724">
        <f>IF(COUNTIFS(Registros!$A$2:$A$6000,"CS",Registros!$B$2:$B$6000,$A724)&gt;0,1,0)</f>
        <v>0</v>
      </c>
      <c r="J724">
        <f>IF($I724=1,SUMIFS(Registros!$I$2:$I$6000,Registros!$A$2:$A$6000,"CS",Registros!$B$2:$B$6000,$A724),0)</f>
        <v>0</v>
      </c>
      <c r="K724">
        <f>IF(COUNTIFS(Winback!$K$2:$K$300,$A724)&gt;0,1,0)</f>
        <v>0</v>
      </c>
      <c r="L724">
        <f>IF(AND($K724=1,LEFT($A724,3)="WB-"),SUMIFS(Winback!$D$2:$D$300,Winback!$K$2:$K$300,$A724),0)</f>
        <v>0</v>
      </c>
      <c r="M724">
        <f>IF(OR($E724=1,$G724=1,SUMIFS(Registros!$J$2:$J$6000,Registros!$B$2:$B$6000,$A724)&gt;0),1,0)</f>
        <v>1</v>
      </c>
      <c r="N724">
        <f>IF($J724&gt;0,1,IF(COUNTIFS(Registros!$A$2:$A$6000,"CS",Registros!$B$2:$B$6000,$A724,Registros!$K$2:$K$6000,"&lt;&gt;")&gt;0,1,0))</f>
        <v>0</v>
      </c>
      <c r="O724" t="str">
        <f t="shared" si="55"/>
        <v>SOLO MÓVIL</v>
      </c>
      <c r="P724" t="str">
        <f t="shared" si="56"/>
        <v>Ofrecer fijo + internet (FLBBTV)</v>
      </c>
      <c r="Q724">
        <f t="shared" si="57"/>
        <v>85.49</v>
      </c>
      <c r="R724" t="str">
        <f>IFERROR(VLOOKUP($A724,Registros!$B$2:$G$6000,6,0),IFERROR(INDEX(Winback!$C$2:$C$300,MATCH($A724,Winback!$K$2:$K$300,0)),""))</f>
        <v>Yamali Rodriguez</v>
      </c>
      <c r="S724" t="str">
        <f t="shared" si="58"/>
        <v>NP</v>
      </c>
      <c r="T724">
        <f t="shared" si="59"/>
        <v>1</v>
      </c>
    </row>
    <row r="725" spans="1:20" x14ac:dyDescent="0.35">
      <c r="A725" t="s">
        <v>3606</v>
      </c>
      <c r="B725" t="s">
        <v>3607</v>
      </c>
      <c r="C725" t="s">
        <v>3608</v>
      </c>
      <c r="D725" t="s">
        <v>3609</v>
      </c>
      <c r="E725">
        <f>IF(COUNTIFS(Registros!$A$2:$A$6000,"NP",Registros!$B$2:$B$6000,$A725)&gt;0,1,0)</f>
        <v>1</v>
      </c>
      <c r="F725">
        <f>IF($E725=1,SUMIFS(Registros!$F$2:$F$6000,Registros!$A$2:$A$6000,"NP",Registros!$B$2:$B$6000,$A725),0)</f>
        <v>16.5</v>
      </c>
      <c r="G725">
        <f>IF(COUNTIFS(Registros!$A$2:$A$6000,"MOV",Registros!$B$2:$B$6000,$A725)&gt;0,1,0)</f>
        <v>0</v>
      </c>
      <c r="H725">
        <f>IF($G725=1,SUMIFS(Registros!$F$2:$F$6000,Registros!$A$2:$A$6000,"MOV",Registros!$B$2:$B$6000,$A725),0)</f>
        <v>0</v>
      </c>
      <c r="I725">
        <f>IF(COUNTIFS(Registros!$A$2:$A$6000,"CS",Registros!$B$2:$B$6000,$A725)&gt;0,1,0)</f>
        <v>0</v>
      </c>
      <c r="J725">
        <f>IF($I725=1,SUMIFS(Registros!$I$2:$I$6000,Registros!$A$2:$A$6000,"CS",Registros!$B$2:$B$6000,$A725),0)</f>
        <v>0</v>
      </c>
      <c r="K725">
        <f>IF(COUNTIFS(Winback!$K$2:$K$300,$A725)&gt;0,1,0)</f>
        <v>0</v>
      </c>
      <c r="L725">
        <f>IF(AND($K725=1,LEFT($A725,3)="WB-"),SUMIFS(Winback!$D$2:$D$300,Winback!$K$2:$K$300,$A725),0)</f>
        <v>0</v>
      </c>
      <c r="M725">
        <f>IF(OR($E725=1,$G725=1,SUMIFS(Registros!$J$2:$J$6000,Registros!$B$2:$B$6000,$A725)&gt;0),1,0)</f>
        <v>1</v>
      </c>
      <c r="N725">
        <f>IF($J725&gt;0,1,IF(COUNTIFS(Registros!$A$2:$A$6000,"CS",Registros!$B$2:$B$6000,$A725,Registros!$K$2:$K$6000,"&lt;&gt;")&gt;0,1,0))</f>
        <v>0</v>
      </c>
      <c r="O725" t="str">
        <f t="shared" si="55"/>
        <v>SOLO MÓVIL</v>
      </c>
      <c r="P725" t="str">
        <f t="shared" si="56"/>
        <v>Ofrecer fijo + internet (FLBBTV)</v>
      </c>
      <c r="Q725">
        <f t="shared" si="57"/>
        <v>16.5</v>
      </c>
      <c r="R725" t="str">
        <f>IFERROR(VLOOKUP($A725,Registros!$B$2:$G$6000,6,0),IFERROR(INDEX(Winback!$C$2:$C$300,MATCH($A725,Winback!$K$2:$K$300,0)),""))</f>
        <v>Osiris Aguilar</v>
      </c>
      <c r="S725" t="str">
        <f t="shared" si="58"/>
        <v>NP</v>
      </c>
      <c r="T725">
        <f t="shared" si="59"/>
        <v>1</v>
      </c>
    </row>
    <row r="726" spans="1:20" x14ac:dyDescent="0.35">
      <c r="A726" t="s">
        <v>3611</v>
      </c>
      <c r="B726" t="s">
        <v>3612</v>
      </c>
      <c r="C726" t="s">
        <v>3613</v>
      </c>
      <c r="D726" t="s">
        <v>3614</v>
      </c>
      <c r="E726">
        <f>IF(COUNTIFS(Registros!$A$2:$A$6000,"NP",Registros!$B$2:$B$6000,$A726)&gt;0,1,0)</f>
        <v>1</v>
      </c>
      <c r="F726">
        <f>IF($E726=1,SUMIFS(Registros!$F$2:$F$6000,Registros!$A$2:$A$6000,"NP",Registros!$B$2:$B$6000,$A726),0)</f>
        <v>25.71</v>
      </c>
      <c r="G726">
        <f>IF(COUNTIFS(Registros!$A$2:$A$6000,"MOV",Registros!$B$2:$B$6000,$A726)&gt;0,1,0)</f>
        <v>0</v>
      </c>
      <c r="H726">
        <f>IF($G726=1,SUMIFS(Registros!$F$2:$F$6000,Registros!$A$2:$A$6000,"MOV",Registros!$B$2:$B$6000,$A726),0)</f>
        <v>0</v>
      </c>
      <c r="I726">
        <f>IF(COUNTIFS(Registros!$A$2:$A$6000,"CS",Registros!$B$2:$B$6000,$A726)&gt;0,1,0)</f>
        <v>0</v>
      </c>
      <c r="J726">
        <f>IF($I726=1,SUMIFS(Registros!$I$2:$I$6000,Registros!$A$2:$A$6000,"CS",Registros!$B$2:$B$6000,$A726),0)</f>
        <v>0</v>
      </c>
      <c r="K726">
        <f>IF(COUNTIFS(Winback!$K$2:$K$300,$A726)&gt;0,1,0)</f>
        <v>0</v>
      </c>
      <c r="L726">
        <f>IF(AND($K726=1,LEFT($A726,3)="WB-"),SUMIFS(Winback!$D$2:$D$300,Winback!$K$2:$K$300,$A726),0)</f>
        <v>0</v>
      </c>
      <c r="M726">
        <f>IF(OR($E726=1,$G726=1,SUMIFS(Registros!$J$2:$J$6000,Registros!$B$2:$B$6000,$A726)&gt;0),1,0)</f>
        <v>1</v>
      </c>
      <c r="N726">
        <f>IF($J726&gt;0,1,IF(COUNTIFS(Registros!$A$2:$A$6000,"CS",Registros!$B$2:$B$6000,$A726,Registros!$K$2:$K$6000,"&lt;&gt;")&gt;0,1,0))</f>
        <v>0</v>
      </c>
      <c r="O726" t="str">
        <f t="shared" si="55"/>
        <v>SOLO MÓVIL</v>
      </c>
      <c r="P726" t="str">
        <f t="shared" si="56"/>
        <v>Ofrecer fijo + internet (FLBBTV)</v>
      </c>
      <c r="Q726">
        <f t="shared" si="57"/>
        <v>25.71</v>
      </c>
      <c r="R726" t="str">
        <f>IFERROR(VLOOKUP($A726,Registros!$B$2:$G$6000,6,0),IFERROR(INDEX(Winback!$C$2:$C$300,MATCH($A726,Winback!$K$2:$K$300,0)),""))</f>
        <v>Karla Mc Intryre</v>
      </c>
      <c r="S726" t="str">
        <f t="shared" si="58"/>
        <v>NP</v>
      </c>
      <c r="T726">
        <f t="shared" si="59"/>
        <v>1</v>
      </c>
    </row>
    <row r="727" spans="1:20" x14ac:dyDescent="0.35">
      <c r="A727" t="s">
        <v>3616</v>
      </c>
      <c r="B727" t="s">
        <v>3617</v>
      </c>
      <c r="C727" t="s">
        <v>3618</v>
      </c>
      <c r="D727" t="s">
        <v>3619</v>
      </c>
      <c r="E727">
        <f>IF(COUNTIFS(Registros!$A$2:$A$6000,"NP",Registros!$B$2:$B$6000,$A727)&gt;0,1,0)</f>
        <v>1</v>
      </c>
      <c r="F727">
        <f>IF($E727=1,SUMIFS(Registros!$F$2:$F$6000,Registros!$A$2:$A$6000,"NP",Registros!$B$2:$B$6000,$A727),0)</f>
        <v>40.5</v>
      </c>
      <c r="G727">
        <f>IF(COUNTIFS(Registros!$A$2:$A$6000,"MOV",Registros!$B$2:$B$6000,$A727)&gt;0,1,0)</f>
        <v>0</v>
      </c>
      <c r="H727">
        <f>IF($G727=1,SUMIFS(Registros!$F$2:$F$6000,Registros!$A$2:$A$6000,"MOV",Registros!$B$2:$B$6000,$A727),0)</f>
        <v>0</v>
      </c>
      <c r="I727">
        <f>IF(COUNTIFS(Registros!$A$2:$A$6000,"CS",Registros!$B$2:$B$6000,$A727)&gt;0,1,0)</f>
        <v>0</v>
      </c>
      <c r="J727">
        <f>IF($I727=1,SUMIFS(Registros!$I$2:$I$6000,Registros!$A$2:$A$6000,"CS",Registros!$B$2:$B$6000,$A727),0)</f>
        <v>0</v>
      </c>
      <c r="K727">
        <f>IF(COUNTIFS(Winback!$K$2:$K$300,$A727)&gt;0,1,0)</f>
        <v>0</v>
      </c>
      <c r="L727">
        <f>IF(AND($K727=1,LEFT($A727,3)="WB-"),SUMIFS(Winback!$D$2:$D$300,Winback!$K$2:$K$300,$A727),0)</f>
        <v>0</v>
      </c>
      <c r="M727">
        <f>IF(OR($E727=1,$G727=1,SUMIFS(Registros!$J$2:$J$6000,Registros!$B$2:$B$6000,$A727)&gt;0),1,0)</f>
        <v>1</v>
      </c>
      <c r="N727">
        <f>IF($J727&gt;0,1,IF(COUNTIFS(Registros!$A$2:$A$6000,"CS",Registros!$B$2:$B$6000,$A727,Registros!$K$2:$K$6000,"&lt;&gt;")&gt;0,1,0))</f>
        <v>0</v>
      </c>
      <c r="O727" t="str">
        <f t="shared" si="55"/>
        <v>SOLO MÓVIL</v>
      </c>
      <c r="P727" t="str">
        <f t="shared" si="56"/>
        <v>Ofrecer fijo + internet (FLBBTV)</v>
      </c>
      <c r="Q727">
        <f t="shared" si="57"/>
        <v>40.5</v>
      </c>
      <c r="R727" t="str">
        <f>IFERROR(VLOOKUP($A727,Registros!$B$2:$G$6000,6,0),IFERROR(INDEX(Winback!$C$2:$C$300,MATCH($A727,Winback!$K$2:$K$300,0)),""))</f>
        <v>Solanye Acuña</v>
      </c>
      <c r="S727" t="str">
        <f t="shared" si="58"/>
        <v>NP</v>
      </c>
      <c r="T727">
        <f t="shared" si="59"/>
        <v>1</v>
      </c>
    </row>
    <row r="728" spans="1:20" x14ac:dyDescent="0.35">
      <c r="A728" t="s">
        <v>3621</v>
      </c>
      <c r="B728" t="s">
        <v>3622</v>
      </c>
      <c r="C728" t="s">
        <v>3623</v>
      </c>
      <c r="D728" t="s">
        <v>3624</v>
      </c>
      <c r="E728">
        <f>IF(COUNTIFS(Registros!$A$2:$A$6000,"NP",Registros!$B$2:$B$6000,$A728)&gt;0,1,0)</f>
        <v>1</v>
      </c>
      <c r="F728">
        <f>IF($E728=1,SUMIFS(Registros!$F$2:$F$6000,Registros!$A$2:$A$6000,"NP",Registros!$B$2:$B$6000,$A728),0)</f>
        <v>12</v>
      </c>
      <c r="G728">
        <f>IF(COUNTIFS(Registros!$A$2:$A$6000,"MOV",Registros!$B$2:$B$6000,$A728)&gt;0,1,0)</f>
        <v>0</v>
      </c>
      <c r="H728">
        <f>IF($G728=1,SUMIFS(Registros!$F$2:$F$6000,Registros!$A$2:$A$6000,"MOV",Registros!$B$2:$B$6000,$A728),0)</f>
        <v>0</v>
      </c>
      <c r="I728">
        <f>IF(COUNTIFS(Registros!$A$2:$A$6000,"CS",Registros!$B$2:$B$6000,$A728)&gt;0,1,0)</f>
        <v>0</v>
      </c>
      <c r="J728">
        <f>IF($I728=1,SUMIFS(Registros!$I$2:$I$6000,Registros!$A$2:$A$6000,"CS",Registros!$B$2:$B$6000,$A728),0)</f>
        <v>0</v>
      </c>
      <c r="K728">
        <f>IF(COUNTIFS(Winback!$K$2:$K$300,$A728)&gt;0,1,0)</f>
        <v>0</v>
      </c>
      <c r="L728">
        <f>IF(AND($K728=1,LEFT($A728,3)="WB-"),SUMIFS(Winback!$D$2:$D$300,Winback!$K$2:$K$300,$A728),0)</f>
        <v>0</v>
      </c>
      <c r="M728">
        <f>IF(OR($E728=1,$G728=1,SUMIFS(Registros!$J$2:$J$6000,Registros!$B$2:$B$6000,$A728)&gt;0),1,0)</f>
        <v>1</v>
      </c>
      <c r="N728">
        <f>IF($J728&gt;0,1,IF(COUNTIFS(Registros!$A$2:$A$6000,"CS",Registros!$B$2:$B$6000,$A728,Registros!$K$2:$K$6000,"&lt;&gt;")&gt;0,1,0))</f>
        <v>0</v>
      </c>
      <c r="O728" t="str">
        <f t="shared" si="55"/>
        <v>SOLO MÓVIL</v>
      </c>
      <c r="P728" t="str">
        <f t="shared" si="56"/>
        <v>Ofrecer fijo + internet (FLBBTV)</v>
      </c>
      <c r="Q728">
        <f t="shared" si="57"/>
        <v>12</v>
      </c>
      <c r="R728" t="str">
        <f>IFERROR(VLOOKUP($A728,Registros!$B$2:$G$6000,6,0),IFERROR(INDEX(Winback!$C$2:$C$300,MATCH($A728,Winback!$K$2:$K$300,0)),""))</f>
        <v>Michelle Zambrano</v>
      </c>
      <c r="S728" t="str">
        <f t="shared" si="58"/>
        <v>NP</v>
      </c>
      <c r="T728">
        <f t="shared" si="59"/>
        <v>1</v>
      </c>
    </row>
    <row r="729" spans="1:20" x14ac:dyDescent="0.35">
      <c r="A729" t="s">
        <v>3626</v>
      </c>
      <c r="B729" t="s">
        <v>3627</v>
      </c>
      <c r="C729" t="s">
        <v>3628</v>
      </c>
      <c r="D729" t="s">
        <v>3629</v>
      </c>
      <c r="E729">
        <f>IF(COUNTIFS(Registros!$A$2:$A$6000,"NP",Registros!$B$2:$B$6000,$A729)&gt;0,1,0)</f>
        <v>1</v>
      </c>
      <c r="F729">
        <f>IF($E729=1,SUMIFS(Registros!$F$2:$F$6000,Registros!$A$2:$A$6000,"NP",Registros!$B$2:$B$6000,$A729),0)</f>
        <v>98.5</v>
      </c>
      <c r="G729">
        <f>IF(COUNTIFS(Registros!$A$2:$A$6000,"MOV",Registros!$B$2:$B$6000,$A729)&gt;0,1,0)</f>
        <v>0</v>
      </c>
      <c r="H729">
        <f>IF($G729=1,SUMIFS(Registros!$F$2:$F$6000,Registros!$A$2:$A$6000,"MOV",Registros!$B$2:$B$6000,$A729),0)</f>
        <v>0</v>
      </c>
      <c r="I729">
        <f>IF(COUNTIFS(Registros!$A$2:$A$6000,"CS",Registros!$B$2:$B$6000,$A729)&gt;0,1,0)</f>
        <v>0</v>
      </c>
      <c r="J729">
        <f>IF($I729=1,SUMIFS(Registros!$I$2:$I$6000,Registros!$A$2:$A$6000,"CS",Registros!$B$2:$B$6000,$A729),0)</f>
        <v>0</v>
      </c>
      <c r="K729">
        <f>IF(COUNTIFS(Winback!$K$2:$K$300,$A729)&gt;0,1,0)</f>
        <v>0</v>
      </c>
      <c r="L729">
        <f>IF(AND($K729=1,LEFT($A729,3)="WB-"),SUMIFS(Winback!$D$2:$D$300,Winback!$K$2:$K$300,$A729),0)</f>
        <v>0</v>
      </c>
      <c r="M729">
        <f>IF(OR($E729=1,$G729=1,SUMIFS(Registros!$J$2:$J$6000,Registros!$B$2:$B$6000,$A729)&gt;0),1,0)</f>
        <v>1</v>
      </c>
      <c r="N729">
        <f>IF($J729&gt;0,1,IF(COUNTIFS(Registros!$A$2:$A$6000,"CS",Registros!$B$2:$B$6000,$A729,Registros!$K$2:$K$6000,"&lt;&gt;")&gt;0,1,0))</f>
        <v>0</v>
      </c>
      <c r="O729" t="str">
        <f t="shared" si="55"/>
        <v>SOLO MÓVIL</v>
      </c>
      <c r="P729" t="str">
        <f t="shared" si="56"/>
        <v>Ofrecer fijo + internet (FLBBTV)</v>
      </c>
      <c r="Q729">
        <f t="shared" si="57"/>
        <v>98.5</v>
      </c>
      <c r="R729" t="str">
        <f>IFERROR(VLOOKUP($A729,Registros!$B$2:$G$6000,6,0),IFERROR(INDEX(Winback!$C$2:$C$300,MATCH($A729,Winback!$K$2:$K$300,0)),""))</f>
        <v>Ines Lizbeth Trujillo</v>
      </c>
      <c r="S729" t="str">
        <f t="shared" si="58"/>
        <v>NP</v>
      </c>
      <c r="T729">
        <f t="shared" si="59"/>
        <v>1</v>
      </c>
    </row>
    <row r="730" spans="1:20" x14ac:dyDescent="0.35">
      <c r="A730" t="s">
        <v>3631</v>
      </c>
      <c r="B730" t="s">
        <v>3632</v>
      </c>
      <c r="C730" t="s">
        <v>3633</v>
      </c>
      <c r="D730" t="s">
        <v>3634</v>
      </c>
      <c r="E730">
        <f>IF(COUNTIFS(Registros!$A$2:$A$6000,"NP",Registros!$B$2:$B$6000,$A730)&gt;0,1,0)</f>
        <v>1</v>
      </c>
      <c r="F730">
        <f>IF($E730=1,SUMIFS(Registros!$F$2:$F$6000,Registros!$A$2:$A$6000,"NP",Registros!$B$2:$B$6000,$A730),0)</f>
        <v>25</v>
      </c>
      <c r="G730">
        <f>IF(COUNTIFS(Registros!$A$2:$A$6000,"MOV",Registros!$B$2:$B$6000,$A730)&gt;0,1,0)</f>
        <v>0</v>
      </c>
      <c r="H730">
        <f>IF($G730=1,SUMIFS(Registros!$F$2:$F$6000,Registros!$A$2:$A$6000,"MOV",Registros!$B$2:$B$6000,$A730),0)</f>
        <v>0</v>
      </c>
      <c r="I730">
        <f>IF(COUNTIFS(Registros!$A$2:$A$6000,"CS",Registros!$B$2:$B$6000,$A730)&gt;0,1,0)</f>
        <v>0</v>
      </c>
      <c r="J730">
        <f>IF($I730=1,SUMIFS(Registros!$I$2:$I$6000,Registros!$A$2:$A$6000,"CS",Registros!$B$2:$B$6000,$A730),0)</f>
        <v>0</v>
      </c>
      <c r="K730">
        <f>IF(COUNTIFS(Winback!$K$2:$K$300,$A730)&gt;0,1,0)</f>
        <v>0</v>
      </c>
      <c r="L730">
        <f>IF(AND($K730=1,LEFT($A730,3)="WB-"),SUMIFS(Winback!$D$2:$D$300,Winback!$K$2:$K$300,$A730),0)</f>
        <v>0</v>
      </c>
      <c r="M730">
        <f>IF(OR($E730=1,$G730=1,SUMIFS(Registros!$J$2:$J$6000,Registros!$B$2:$B$6000,$A730)&gt;0),1,0)</f>
        <v>1</v>
      </c>
      <c r="N730">
        <f>IF($J730&gt;0,1,IF(COUNTIFS(Registros!$A$2:$A$6000,"CS",Registros!$B$2:$B$6000,$A730,Registros!$K$2:$K$6000,"&lt;&gt;")&gt;0,1,0))</f>
        <v>0</v>
      </c>
      <c r="O730" t="str">
        <f t="shared" si="55"/>
        <v>SOLO MÓVIL</v>
      </c>
      <c r="P730" t="str">
        <f t="shared" si="56"/>
        <v>Ofrecer fijo + internet (FLBBTV)</v>
      </c>
      <c r="Q730">
        <f t="shared" si="57"/>
        <v>25</v>
      </c>
      <c r="R730" t="str">
        <f>IFERROR(VLOOKUP($A730,Registros!$B$2:$G$6000,6,0),IFERROR(INDEX(Winback!$C$2:$C$300,MATCH($A730,Winback!$K$2:$K$300,0)),""))</f>
        <v>Alejandra Mabel Hawkins</v>
      </c>
      <c r="S730" t="str">
        <f t="shared" si="58"/>
        <v>NP</v>
      </c>
      <c r="T730">
        <f t="shared" si="59"/>
        <v>1</v>
      </c>
    </row>
    <row r="731" spans="1:20" x14ac:dyDescent="0.35">
      <c r="A731" t="s">
        <v>3636</v>
      </c>
      <c r="B731" t="s">
        <v>3637</v>
      </c>
      <c r="C731" t="s">
        <v>3638</v>
      </c>
      <c r="D731" t="s">
        <v>3639</v>
      </c>
      <c r="E731">
        <f>IF(COUNTIFS(Registros!$A$2:$A$6000,"NP",Registros!$B$2:$B$6000,$A731)&gt;0,1,0)</f>
        <v>1</v>
      </c>
      <c r="F731">
        <f>IF($E731=1,SUMIFS(Registros!$F$2:$F$6000,Registros!$A$2:$A$6000,"NP",Registros!$B$2:$B$6000,$A731),0)</f>
        <v>15</v>
      </c>
      <c r="G731">
        <f>IF(COUNTIFS(Registros!$A$2:$A$6000,"MOV",Registros!$B$2:$B$6000,$A731)&gt;0,1,0)</f>
        <v>0</v>
      </c>
      <c r="H731">
        <f>IF($G731=1,SUMIFS(Registros!$F$2:$F$6000,Registros!$A$2:$A$6000,"MOV",Registros!$B$2:$B$6000,$A731),0)</f>
        <v>0</v>
      </c>
      <c r="I731">
        <f>IF(COUNTIFS(Registros!$A$2:$A$6000,"CS",Registros!$B$2:$B$6000,$A731)&gt;0,1,0)</f>
        <v>0</v>
      </c>
      <c r="J731">
        <f>IF($I731=1,SUMIFS(Registros!$I$2:$I$6000,Registros!$A$2:$A$6000,"CS",Registros!$B$2:$B$6000,$A731),0)</f>
        <v>0</v>
      </c>
      <c r="K731">
        <f>IF(COUNTIFS(Winback!$K$2:$K$300,$A731)&gt;0,1,0)</f>
        <v>0</v>
      </c>
      <c r="L731">
        <f>IF(AND($K731=1,LEFT($A731,3)="WB-"),SUMIFS(Winback!$D$2:$D$300,Winback!$K$2:$K$300,$A731),0)</f>
        <v>0</v>
      </c>
      <c r="M731">
        <f>IF(OR($E731=1,$G731=1,SUMIFS(Registros!$J$2:$J$6000,Registros!$B$2:$B$6000,$A731)&gt;0),1,0)</f>
        <v>1</v>
      </c>
      <c r="N731">
        <f>IF($J731&gt;0,1,IF(COUNTIFS(Registros!$A$2:$A$6000,"CS",Registros!$B$2:$B$6000,$A731,Registros!$K$2:$K$6000,"&lt;&gt;")&gt;0,1,0))</f>
        <v>0</v>
      </c>
      <c r="O731" t="str">
        <f t="shared" si="55"/>
        <v>SOLO MÓVIL</v>
      </c>
      <c r="P731" t="str">
        <f t="shared" si="56"/>
        <v>Ofrecer fijo + internet (FLBBTV)</v>
      </c>
      <c r="Q731">
        <f t="shared" si="57"/>
        <v>15</v>
      </c>
      <c r="R731" t="str">
        <f>IFERROR(VLOOKUP($A731,Registros!$B$2:$G$6000,6,0),IFERROR(INDEX(Winback!$C$2:$C$300,MATCH($A731,Winback!$K$2:$K$300,0)),""))</f>
        <v>Maria Fernanda</v>
      </c>
      <c r="S731" t="str">
        <f t="shared" si="58"/>
        <v>NP</v>
      </c>
      <c r="T731">
        <f t="shared" si="59"/>
        <v>1</v>
      </c>
    </row>
    <row r="732" spans="1:20" x14ac:dyDescent="0.35">
      <c r="A732" t="s">
        <v>3641</v>
      </c>
      <c r="B732" t="s">
        <v>3642</v>
      </c>
      <c r="C732" t="s">
        <v>3643</v>
      </c>
      <c r="D732" t="s">
        <v>3644</v>
      </c>
      <c r="E732">
        <f>IF(COUNTIFS(Registros!$A$2:$A$6000,"NP",Registros!$B$2:$B$6000,$A732)&gt;0,1,0)</f>
        <v>1</v>
      </c>
      <c r="F732">
        <f>IF($E732=1,SUMIFS(Registros!$F$2:$F$6000,Registros!$A$2:$A$6000,"NP",Registros!$B$2:$B$6000,$A732),0)</f>
        <v>15</v>
      </c>
      <c r="G732">
        <f>IF(COUNTIFS(Registros!$A$2:$A$6000,"MOV",Registros!$B$2:$B$6000,$A732)&gt;0,1,0)</f>
        <v>0</v>
      </c>
      <c r="H732">
        <f>IF($G732=1,SUMIFS(Registros!$F$2:$F$6000,Registros!$A$2:$A$6000,"MOV",Registros!$B$2:$B$6000,$A732),0)</f>
        <v>0</v>
      </c>
      <c r="I732">
        <f>IF(COUNTIFS(Registros!$A$2:$A$6000,"CS",Registros!$B$2:$B$6000,$A732)&gt;0,1,0)</f>
        <v>0</v>
      </c>
      <c r="J732">
        <f>IF($I732=1,SUMIFS(Registros!$I$2:$I$6000,Registros!$A$2:$A$6000,"CS",Registros!$B$2:$B$6000,$A732),0)</f>
        <v>0</v>
      </c>
      <c r="K732">
        <f>IF(COUNTIFS(Winback!$K$2:$K$300,$A732)&gt;0,1,0)</f>
        <v>0</v>
      </c>
      <c r="L732">
        <f>IF(AND($K732=1,LEFT($A732,3)="WB-"),SUMIFS(Winback!$D$2:$D$300,Winback!$K$2:$K$300,$A732),0)</f>
        <v>0</v>
      </c>
      <c r="M732">
        <f>IF(OR($E732=1,$G732=1,SUMIFS(Registros!$J$2:$J$6000,Registros!$B$2:$B$6000,$A732)&gt;0),1,0)</f>
        <v>1</v>
      </c>
      <c r="N732">
        <f>IF($J732&gt;0,1,IF(COUNTIFS(Registros!$A$2:$A$6000,"CS",Registros!$B$2:$B$6000,$A732,Registros!$K$2:$K$6000,"&lt;&gt;")&gt;0,1,0))</f>
        <v>0</v>
      </c>
      <c r="O732" t="str">
        <f t="shared" si="55"/>
        <v>SOLO MÓVIL</v>
      </c>
      <c r="P732" t="str">
        <f t="shared" si="56"/>
        <v>Ofrecer fijo + internet (FLBBTV)</v>
      </c>
      <c r="Q732">
        <f t="shared" si="57"/>
        <v>15</v>
      </c>
      <c r="R732" t="str">
        <f>IFERROR(VLOOKUP($A732,Registros!$B$2:$G$6000,6,0),IFERROR(INDEX(Winback!$C$2:$C$300,MATCH($A732,Winback!$K$2:$K$300,0)),""))</f>
        <v>Yarelis Tulloch</v>
      </c>
      <c r="S732" t="str">
        <f t="shared" si="58"/>
        <v>NP</v>
      </c>
      <c r="T732">
        <f t="shared" si="59"/>
        <v>1</v>
      </c>
    </row>
    <row r="733" spans="1:20" x14ac:dyDescent="0.35">
      <c r="A733" t="s">
        <v>3646</v>
      </c>
      <c r="B733" t="s">
        <v>3647</v>
      </c>
      <c r="C733" t="s">
        <v>3648</v>
      </c>
      <c r="D733" t="s">
        <v>3649</v>
      </c>
      <c r="E733">
        <f>IF(COUNTIFS(Registros!$A$2:$A$6000,"NP",Registros!$B$2:$B$6000,$A733)&gt;0,1,0)</f>
        <v>1</v>
      </c>
      <c r="F733">
        <f>IF($E733=1,SUMIFS(Registros!$F$2:$F$6000,Registros!$A$2:$A$6000,"NP",Registros!$B$2:$B$6000,$A733),0)</f>
        <v>10</v>
      </c>
      <c r="G733">
        <f>IF(COUNTIFS(Registros!$A$2:$A$6000,"MOV",Registros!$B$2:$B$6000,$A733)&gt;0,1,0)</f>
        <v>0</v>
      </c>
      <c r="H733">
        <f>IF($G733=1,SUMIFS(Registros!$F$2:$F$6000,Registros!$A$2:$A$6000,"MOV",Registros!$B$2:$B$6000,$A733),0)</f>
        <v>0</v>
      </c>
      <c r="I733">
        <f>IF(COUNTIFS(Registros!$A$2:$A$6000,"CS",Registros!$B$2:$B$6000,$A733)&gt;0,1,0)</f>
        <v>0</v>
      </c>
      <c r="J733">
        <f>IF($I733=1,SUMIFS(Registros!$I$2:$I$6000,Registros!$A$2:$A$6000,"CS",Registros!$B$2:$B$6000,$A733),0)</f>
        <v>0</v>
      </c>
      <c r="K733">
        <f>IF(COUNTIFS(Winback!$K$2:$K$300,$A733)&gt;0,1,0)</f>
        <v>0</v>
      </c>
      <c r="L733">
        <f>IF(AND($K733=1,LEFT($A733,3)="WB-"),SUMIFS(Winback!$D$2:$D$300,Winback!$K$2:$K$300,$A733),0)</f>
        <v>0</v>
      </c>
      <c r="M733">
        <f>IF(OR($E733=1,$G733=1,SUMIFS(Registros!$J$2:$J$6000,Registros!$B$2:$B$6000,$A733)&gt;0),1,0)</f>
        <v>1</v>
      </c>
      <c r="N733">
        <f>IF($J733&gt;0,1,IF(COUNTIFS(Registros!$A$2:$A$6000,"CS",Registros!$B$2:$B$6000,$A733,Registros!$K$2:$K$6000,"&lt;&gt;")&gt;0,1,0))</f>
        <v>0</v>
      </c>
      <c r="O733" t="str">
        <f t="shared" si="55"/>
        <v>SOLO MÓVIL</v>
      </c>
      <c r="P733" t="str">
        <f t="shared" si="56"/>
        <v>Ofrecer fijo + internet (FLBBTV)</v>
      </c>
      <c r="Q733">
        <f t="shared" si="57"/>
        <v>10</v>
      </c>
      <c r="R733" t="str">
        <f>IFERROR(VLOOKUP($A733,Registros!$B$2:$G$6000,6,0),IFERROR(INDEX(Winback!$C$2:$C$300,MATCH($A733,Winback!$K$2:$K$300,0)),""))</f>
        <v>Abril Aparicio</v>
      </c>
      <c r="S733" t="str">
        <f t="shared" si="58"/>
        <v>NP</v>
      </c>
      <c r="T733">
        <f t="shared" si="59"/>
        <v>1</v>
      </c>
    </row>
    <row r="734" spans="1:20" x14ac:dyDescent="0.35">
      <c r="A734" t="s">
        <v>3651</v>
      </c>
      <c r="B734" t="s">
        <v>3652</v>
      </c>
      <c r="C734" t="s">
        <v>3653</v>
      </c>
      <c r="D734" t="s">
        <v>3654</v>
      </c>
      <c r="E734">
        <f>IF(COUNTIFS(Registros!$A$2:$A$6000,"NP",Registros!$B$2:$B$6000,$A734)&gt;0,1,0)</f>
        <v>1</v>
      </c>
      <c r="F734">
        <f>IF($E734=1,SUMIFS(Registros!$F$2:$F$6000,Registros!$A$2:$A$6000,"NP",Registros!$B$2:$B$6000,$A734),0)</f>
        <v>16</v>
      </c>
      <c r="G734">
        <f>IF(COUNTIFS(Registros!$A$2:$A$6000,"MOV",Registros!$B$2:$B$6000,$A734)&gt;0,1,0)</f>
        <v>0</v>
      </c>
      <c r="H734">
        <f>IF($G734=1,SUMIFS(Registros!$F$2:$F$6000,Registros!$A$2:$A$6000,"MOV",Registros!$B$2:$B$6000,$A734),0)</f>
        <v>0</v>
      </c>
      <c r="I734">
        <f>IF(COUNTIFS(Registros!$A$2:$A$6000,"CS",Registros!$B$2:$B$6000,$A734)&gt;0,1,0)</f>
        <v>0</v>
      </c>
      <c r="J734">
        <f>IF($I734=1,SUMIFS(Registros!$I$2:$I$6000,Registros!$A$2:$A$6000,"CS",Registros!$B$2:$B$6000,$A734),0)</f>
        <v>0</v>
      </c>
      <c r="K734">
        <f>IF(COUNTIFS(Winback!$K$2:$K$300,$A734)&gt;0,1,0)</f>
        <v>0</v>
      </c>
      <c r="L734">
        <f>IF(AND($K734=1,LEFT($A734,3)="WB-"),SUMIFS(Winback!$D$2:$D$300,Winback!$K$2:$K$300,$A734),0)</f>
        <v>0</v>
      </c>
      <c r="M734">
        <f>IF(OR($E734=1,$G734=1,SUMIFS(Registros!$J$2:$J$6000,Registros!$B$2:$B$6000,$A734)&gt;0),1,0)</f>
        <v>1</v>
      </c>
      <c r="N734">
        <f>IF($J734&gt;0,1,IF(COUNTIFS(Registros!$A$2:$A$6000,"CS",Registros!$B$2:$B$6000,$A734,Registros!$K$2:$K$6000,"&lt;&gt;")&gt;0,1,0))</f>
        <v>0</v>
      </c>
      <c r="O734" t="str">
        <f t="shared" si="55"/>
        <v>SOLO MÓVIL</v>
      </c>
      <c r="P734" t="str">
        <f t="shared" si="56"/>
        <v>Ofrecer fijo + internet (FLBBTV)</v>
      </c>
      <c r="Q734">
        <f t="shared" si="57"/>
        <v>16</v>
      </c>
      <c r="R734" t="str">
        <f>IFERROR(VLOOKUP($A734,Registros!$B$2:$G$6000,6,0),IFERROR(INDEX(Winback!$C$2:$C$300,MATCH($A734,Winback!$K$2:$K$300,0)),""))</f>
        <v>Yariela Galarce</v>
      </c>
      <c r="S734" t="str">
        <f t="shared" si="58"/>
        <v>NP</v>
      </c>
      <c r="T734">
        <f t="shared" si="59"/>
        <v>1</v>
      </c>
    </row>
    <row r="735" spans="1:20" x14ac:dyDescent="0.35">
      <c r="A735" t="s">
        <v>3656</v>
      </c>
      <c r="B735" t="s">
        <v>3657</v>
      </c>
      <c r="C735" t="s">
        <v>3658</v>
      </c>
      <c r="D735" t="s">
        <v>3658</v>
      </c>
      <c r="E735">
        <f>IF(COUNTIFS(Registros!$A$2:$A$6000,"NP",Registros!$B$2:$B$6000,$A735)&gt;0,1,0)</f>
        <v>1</v>
      </c>
      <c r="F735">
        <f>IF($E735=1,SUMIFS(Registros!$F$2:$F$6000,Registros!$A$2:$A$6000,"NP",Registros!$B$2:$B$6000,$A735),0)</f>
        <v>240.28</v>
      </c>
      <c r="G735">
        <f>IF(COUNTIFS(Registros!$A$2:$A$6000,"MOV",Registros!$B$2:$B$6000,$A735)&gt;0,1,0)</f>
        <v>0</v>
      </c>
      <c r="H735">
        <f>IF($G735=1,SUMIFS(Registros!$F$2:$F$6000,Registros!$A$2:$A$6000,"MOV",Registros!$B$2:$B$6000,$A735),0)</f>
        <v>0</v>
      </c>
      <c r="I735">
        <f>IF(COUNTIFS(Registros!$A$2:$A$6000,"CS",Registros!$B$2:$B$6000,$A735)&gt;0,1,0)</f>
        <v>0</v>
      </c>
      <c r="J735">
        <f>IF($I735=1,SUMIFS(Registros!$I$2:$I$6000,Registros!$A$2:$A$6000,"CS",Registros!$B$2:$B$6000,$A735),0)</f>
        <v>0</v>
      </c>
      <c r="K735">
        <f>IF(COUNTIFS(Winback!$K$2:$K$300,$A735)&gt;0,1,0)</f>
        <v>0</v>
      </c>
      <c r="L735">
        <f>IF(AND($K735=1,LEFT($A735,3)="WB-"),SUMIFS(Winback!$D$2:$D$300,Winback!$K$2:$K$300,$A735),0)</f>
        <v>0</v>
      </c>
      <c r="M735">
        <f>IF(OR($E735=1,$G735=1,SUMIFS(Registros!$J$2:$J$6000,Registros!$B$2:$B$6000,$A735)&gt;0),1,0)</f>
        <v>1</v>
      </c>
      <c r="N735">
        <f>IF($J735&gt;0,1,IF(COUNTIFS(Registros!$A$2:$A$6000,"CS",Registros!$B$2:$B$6000,$A735,Registros!$K$2:$K$6000,"&lt;&gt;")&gt;0,1,0))</f>
        <v>0</v>
      </c>
      <c r="O735" t="str">
        <f t="shared" si="55"/>
        <v>SOLO MÓVIL</v>
      </c>
      <c r="P735" t="str">
        <f t="shared" si="56"/>
        <v>Ofrecer fijo + internet (FLBBTV)</v>
      </c>
      <c r="Q735">
        <f t="shared" si="57"/>
        <v>240.28</v>
      </c>
      <c r="R735" t="str">
        <f>IFERROR(VLOOKUP($A735,Registros!$B$2:$G$6000,6,0),IFERROR(INDEX(Winback!$C$2:$C$300,MATCH($A735,Winback!$K$2:$K$300,0)),""))</f>
        <v>Nailyn Martinez</v>
      </c>
      <c r="S735" t="str">
        <f t="shared" si="58"/>
        <v>NP</v>
      </c>
      <c r="T735">
        <f t="shared" si="59"/>
        <v>1</v>
      </c>
    </row>
    <row r="736" spans="1:20" x14ac:dyDescent="0.35">
      <c r="A736" t="s">
        <v>3660</v>
      </c>
      <c r="B736" t="s">
        <v>3661</v>
      </c>
      <c r="C736" t="s">
        <v>3662</v>
      </c>
      <c r="D736" t="s">
        <v>3663</v>
      </c>
      <c r="E736">
        <f>IF(COUNTIFS(Registros!$A$2:$A$6000,"NP",Registros!$B$2:$B$6000,$A736)&gt;0,1,0)</f>
        <v>1</v>
      </c>
      <c r="F736">
        <f>IF($E736=1,SUMIFS(Registros!$F$2:$F$6000,Registros!$A$2:$A$6000,"NP",Registros!$B$2:$B$6000,$A736),0)</f>
        <v>15</v>
      </c>
      <c r="G736">
        <f>IF(COUNTIFS(Registros!$A$2:$A$6000,"MOV",Registros!$B$2:$B$6000,$A736)&gt;0,1,0)</f>
        <v>0</v>
      </c>
      <c r="H736">
        <f>IF($G736=1,SUMIFS(Registros!$F$2:$F$6000,Registros!$A$2:$A$6000,"MOV",Registros!$B$2:$B$6000,$A736),0)</f>
        <v>0</v>
      </c>
      <c r="I736">
        <f>IF(COUNTIFS(Registros!$A$2:$A$6000,"CS",Registros!$B$2:$B$6000,$A736)&gt;0,1,0)</f>
        <v>0</v>
      </c>
      <c r="J736">
        <f>IF($I736=1,SUMIFS(Registros!$I$2:$I$6000,Registros!$A$2:$A$6000,"CS",Registros!$B$2:$B$6000,$A736),0)</f>
        <v>0</v>
      </c>
      <c r="K736">
        <f>IF(COUNTIFS(Winback!$K$2:$K$300,$A736)&gt;0,1,0)</f>
        <v>0</v>
      </c>
      <c r="L736">
        <f>IF(AND($K736=1,LEFT($A736,3)="WB-"),SUMIFS(Winback!$D$2:$D$300,Winback!$K$2:$K$300,$A736),0)</f>
        <v>0</v>
      </c>
      <c r="M736">
        <f>IF(OR($E736=1,$G736=1,SUMIFS(Registros!$J$2:$J$6000,Registros!$B$2:$B$6000,$A736)&gt;0),1,0)</f>
        <v>1</v>
      </c>
      <c r="N736">
        <f>IF($J736&gt;0,1,IF(COUNTIFS(Registros!$A$2:$A$6000,"CS",Registros!$B$2:$B$6000,$A736,Registros!$K$2:$K$6000,"&lt;&gt;")&gt;0,1,0))</f>
        <v>0</v>
      </c>
      <c r="O736" t="str">
        <f t="shared" si="55"/>
        <v>SOLO MÓVIL</v>
      </c>
      <c r="P736" t="str">
        <f t="shared" si="56"/>
        <v>Ofrecer fijo + internet (FLBBTV)</v>
      </c>
      <c r="Q736">
        <f t="shared" si="57"/>
        <v>15</v>
      </c>
      <c r="R736" t="str">
        <f>IFERROR(VLOOKUP($A736,Registros!$B$2:$G$6000,6,0),IFERROR(INDEX(Winback!$C$2:$C$300,MATCH($A736,Winback!$K$2:$K$300,0)),""))</f>
        <v>Yamali Rodriguez</v>
      </c>
      <c r="S736" t="str">
        <f t="shared" si="58"/>
        <v>NP</v>
      </c>
      <c r="T736">
        <f t="shared" si="59"/>
        <v>1</v>
      </c>
    </row>
    <row r="737" spans="1:20" x14ac:dyDescent="0.35">
      <c r="A737" t="s">
        <v>3665</v>
      </c>
      <c r="B737" t="s">
        <v>3666</v>
      </c>
      <c r="C737" t="s">
        <v>3667</v>
      </c>
      <c r="D737" t="s">
        <v>3668</v>
      </c>
      <c r="E737">
        <f>IF(COUNTIFS(Registros!$A$2:$A$6000,"NP",Registros!$B$2:$B$6000,$A737)&gt;0,1,0)</f>
        <v>1</v>
      </c>
      <c r="F737">
        <f>IF($E737=1,SUMIFS(Registros!$F$2:$F$6000,Registros!$A$2:$A$6000,"NP",Registros!$B$2:$B$6000,$A737),0)</f>
        <v>15</v>
      </c>
      <c r="G737">
        <f>IF(COUNTIFS(Registros!$A$2:$A$6000,"MOV",Registros!$B$2:$B$6000,$A737)&gt;0,1,0)</f>
        <v>0</v>
      </c>
      <c r="H737">
        <f>IF($G737=1,SUMIFS(Registros!$F$2:$F$6000,Registros!$A$2:$A$6000,"MOV",Registros!$B$2:$B$6000,$A737),0)</f>
        <v>0</v>
      </c>
      <c r="I737">
        <f>IF(COUNTIFS(Registros!$A$2:$A$6000,"CS",Registros!$B$2:$B$6000,$A737)&gt;0,1,0)</f>
        <v>0</v>
      </c>
      <c r="J737">
        <f>IF($I737=1,SUMIFS(Registros!$I$2:$I$6000,Registros!$A$2:$A$6000,"CS",Registros!$B$2:$B$6000,$A737),0)</f>
        <v>0</v>
      </c>
      <c r="K737">
        <f>IF(COUNTIFS(Winback!$K$2:$K$300,$A737)&gt;0,1,0)</f>
        <v>0</v>
      </c>
      <c r="L737">
        <f>IF(AND($K737=1,LEFT($A737,3)="WB-"),SUMIFS(Winback!$D$2:$D$300,Winback!$K$2:$K$300,$A737),0)</f>
        <v>0</v>
      </c>
      <c r="M737">
        <f>IF(OR($E737=1,$G737=1,SUMIFS(Registros!$J$2:$J$6000,Registros!$B$2:$B$6000,$A737)&gt;0),1,0)</f>
        <v>1</v>
      </c>
      <c r="N737">
        <f>IF($J737&gt;0,1,IF(COUNTIFS(Registros!$A$2:$A$6000,"CS",Registros!$B$2:$B$6000,$A737,Registros!$K$2:$K$6000,"&lt;&gt;")&gt;0,1,0))</f>
        <v>0</v>
      </c>
      <c r="O737" t="str">
        <f t="shared" si="55"/>
        <v>SOLO MÓVIL</v>
      </c>
      <c r="P737" t="str">
        <f t="shared" si="56"/>
        <v>Ofrecer fijo + internet (FLBBTV)</v>
      </c>
      <c r="Q737">
        <f t="shared" si="57"/>
        <v>15</v>
      </c>
      <c r="R737" t="str">
        <f>IFERROR(VLOOKUP($A737,Registros!$B$2:$G$6000,6,0),IFERROR(INDEX(Winback!$C$2:$C$300,MATCH($A737,Winback!$K$2:$K$300,0)),""))</f>
        <v>Osiris Aguilar</v>
      </c>
      <c r="S737" t="str">
        <f t="shared" si="58"/>
        <v>NP</v>
      </c>
      <c r="T737">
        <f t="shared" si="59"/>
        <v>1</v>
      </c>
    </row>
    <row r="738" spans="1:20" x14ac:dyDescent="0.35">
      <c r="A738" t="s">
        <v>3670</v>
      </c>
      <c r="B738" t="s">
        <v>3671</v>
      </c>
      <c r="C738" t="s">
        <v>3672</v>
      </c>
      <c r="D738" t="s">
        <v>3673</v>
      </c>
      <c r="E738">
        <f>IF(COUNTIFS(Registros!$A$2:$A$6000,"NP",Registros!$B$2:$B$6000,$A738)&gt;0,1,0)</f>
        <v>1</v>
      </c>
      <c r="F738">
        <f>IF($E738=1,SUMIFS(Registros!$F$2:$F$6000,Registros!$A$2:$A$6000,"NP",Registros!$B$2:$B$6000,$A738),0)</f>
        <v>15</v>
      </c>
      <c r="G738">
        <f>IF(COUNTIFS(Registros!$A$2:$A$6000,"MOV",Registros!$B$2:$B$6000,$A738)&gt;0,1,0)</f>
        <v>0</v>
      </c>
      <c r="H738">
        <f>IF($G738=1,SUMIFS(Registros!$F$2:$F$6000,Registros!$A$2:$A$6000,"MOV",Registros!$B$2:$B$6000,$A738),0)</f>
        <v>0</v>
      </c>
      <c r="I738">
        <f>IF(COUNTIFS(Registros!$A$2:$A$6000,"CS",Registros!$B$2:$B$6000,$A738)&gt;0,1,0)</f>
        <v>0</v>
      </c>
      <c r="J738">
        <f>IF($I738=1,SUMIFS(Registros!$I$2:$I$6000,Registros!$A$2:$A$6000,"CS",Registros!$B$2:$B$6000,$A738),0)</f>
        <v>0</v>
      </c>
      <c r="K738">
        <f>IF(COUNTIFS(Winback!$K$2:$K$300,$A738)&gt;0,1,0)</f>
        <v>0</v>
      </c>
      <c r="L738">
        <f>IF(AND($K738=1,LEFT($A738,3)="WB-"),SUMIFS(Winback!$D$2:$D$300,Winback!$K$2:$K$300,$A738),0)</f>
        <v>0</v>
      </c>
      <c r="M738">
        <f>IF(OR($E738=1,$G738=1,SUMIFS(Registros!$J$2:$J$6000,Registros!$B$2:$B$6000,$A738)&gt;0),1,0)</f>
        <v>1</v>
      </c>
      <c r="N738">
        <f>IF($J738&gt;0,1,IF(COUNTIFS(Registros!$A$2:$A$6000,"CS",Registros!$B$2:$B$6000,$A738,Registros!$K$2:$K$6000,"&lt;&gt;")&gt;0,1,0))</f>
        <v>0</v>
      </c>
      <c r="O738" t="str">
        <f t="shared" si="55"/>
        <v>SOLO MÓVIL</v>
      </c>
      <c r="P738" t="str">
        <f t="shared" si="56"/>
        <v>Ofrecer fijo + internet (FLBBTV)</v>
      </c>
      <c r="Q738">
        <f t="shared" si="57"/>
        <v>15</v>
      </c>
      <c r="R738" t="str">
        <f>IFERROR(VLOOKUP($A738,Registros!$B$2:$G$6000,6,0),IFERROR(INDEX(Winback!$C$2:$C$300,MATCH($A738,Winback!$K$2:$K$300,0)),""))</f>
        <v>Karla Mc Intryre</v>
      </c>
      <c r="S738" t="str">
        <f t="shared" si="58"/>
        <v>NP</v>
      </c>
      <c r="T738">
        <f t="shared" si="59"/>
        <v>1</v>
      </c>
    </row>
    <row r="739" spans="1:20" x14ac:dyDescent="0.35">
      <c r="A739" t="s">
        <v>3675</v>
      </c>
      <c r="B739" t="s">
        <v>3676</v>
      </c>
      <c r="C739" t="s">
        <v>3677</v>
      </c>
      <c r="D739" t="s">
        <v>3678</v>
      </c>
      <c r="E739">
        <f>IF(COUNTIFS(Registros!$A$2:$A$6000,"NP",Registros!$B$2:$B$6000,$A739)&gt;0,1,0)</f>
        <v>1</v>
      </c>
      <c r="F739">
        <f>IF($E739=1,SUMIFS(Registros!$F$2:$F$6000,Registros!$A$2:$A$6000,"NP",Registros!$B$2:$B$6000,$A739),0)</f>
        <v>25</v>
      </c>
      <c r="G739">
        <f>IF(COUNTIFS(Registros!$A$2:$A$6000,"MOV",Registros!$B$2:$B$6000,$A739)&gt;0,1,0)</f>
        <v>0</v>
      </c>
      <c r="H739">
        <f>IF($G739=1,SUMIFS(Registros!$F$2:$F$6000,Registros!$A$2:$A$6000,"MOV",Registros!$B$2:$B$6000,$A739),0)</f>
        <v>0</v>
      </c>
      <c r="I739">
        <f>IF(COUNTIFS(Registros!$A$2:$A$6000,"CS",Registros!$B$2:$B$6000,$A739)&gt;0,1,0)</f>
        <v>0</v>
      </c>
      <c r="J739">
        <f>IF($I739=1,SUMIFS(Registros!$I$2:$I$6000,Registros!$A$2:$A$6000,"CS",Registros!$B$2:$B$6000,$A739),0)</f>
        <v>0</v>
      </c>
      <c r="K739">
        <f>IF(COUNTIFS(Winback!$K$2:$K$300,$A739)&gt;0,1,0)</f>
        <v>0</v>
      </c>
      <c r="L739">
        <f>IF(AND($K739=1,LEFT($A739,3)="WB-"),SUMIFS(Winback!$D$2:$D$300,Winback!$K$2:$K$300,$A739),0)</f>
        <v>0</v>
      </c>
      <c r="M739">
        <f>IF(OR($E739=1,$G739=1,SUMIFS(Registros!$J$2:$J$6000,Registros!$B$2:$B$6000,$A739)&gt;0),1,0)</f>
        <v>1</v>
      </c>
      <c r="N739">
        <f>IF($J739&gt;0,1,IF(COUNTIFS(Registros!$A$2:$A$6000,"CS",Registros!$B$2:$B$6000,$A739,Registros!$K$2:$K$6000,"&lt;&gt;")&gt;0,1,0))</f>
        <v>0</v>
      </c>
      <c r="O739" t="str">
        <f t="shared" si="55"/>
        <v>SOLO MÓVIL</v>
      </c>
      <c r="P739" t="str">
        <f t="shared" si="56"/>
        <v>Ofrecer fijo + internet (FLBBTV)</v>
      </c>
      <c r="Q739">
        <f t="shared" si="57"/>
        <v>25</v>
      </c>
      <c r="R739" t="str">
        <f>IFERROR(VLOOKUP($A739,Registros!$B$2:$G$6000,6,0),IFERROR(INDEX(Winback!$C$2:$C$300,MATCH($A739,Winback!$K$2:$K$300,0)),""))</f>
        <v>Michelle Zambrano</v>
      </c>
      <c r="S739" t="str">
        <f t="shared" si="58"/>
        <v>NP</v>
      </c>
      <c r="T739">
        <f t="shared" si="59"/>
        <v>1</v>
      </c>
    </row>
    <row r="740" spans="1:20" x14ac:dyDescent="0.35">
      <c r="A740" t="s">
        <v>3680</v>
      </c>
      <c r="B740" t="s">
        <v>3681</v>
      </c>
      <c r="C740" t="s">
        <v>3682</v>
      </c>
      <c r="D740" t="s">
        <v>3683</v>
      </c>
      <c r="E740">
        <f>IF(COUNTIFS(Registros!$A$2:$A$6000,"NP",Registros!$B$2:$B$6000,$A740)&gt;0,1,0)</f>
        <v>1</v>
      </c>
      <c r="F740">
        <f>IF($E740=1,SUMIFS(Registros!$F$2:$F$6000,Registros!$A$2:$A$6000,"NP",Registros!$B$2:$B$6000,$A740),0)</f>
        <v>96</v>
      </c>
      <c r="G740">
        <f>IF(COUNTIFS(Registros!$A$2:$A$6000,"MOV",Registros!$B$2:$B$6000,$A740)&gt;0,1,0)</f>
        <v>0</v>
      </c>
      <c r="H740">
        <f>IF($G740=1,SUMIFS(Registros!$F$2:$F$6000,Registros!$A$2:$A$6000,"MOV",Registros!$B$2:$B$6000,$A740),0)</f>
        <v>0</v>
      </c>
      <c r="I740">
        <f>IF(COUNTIFS(Registros!$A$2:$A$6000,"CS",Registros!$B$2:$B$6000,$A740)&gt;0,1,0)</f>
        <v>0</v>
      </c>
      <c r="J740">
        <f>IF($I740=1,SUMIFS(Registros!$I$2:$I$6000,Registros!$A$2:$A$6000,"CS",Registros!$B$2:$B$6000,$A740),0)</f>
        <v>0</v>
      </c>
      <c r="K740">
        <f>IF(COUNTIFS(Winback!$K$2:$K$300,$A740)&gt;0,1,0)</f>
        <v>0</v>
      </c>
      <c r="L740">
        <f>IF(AND($K740=1,LEFT($A740,3)="WB-"),SUMIFS(Winback!$D$2:$D$300,Winback!$K$2:$K$300,$A740),0)</f>
        <v>0</v>
      </c>
      <c r="M740">
        <f>IF(OR($E740=1,$G740=1,SUMIFS(Registros!$J$2:$J$6000,Registros!$B$2:$B$6000,$A740)&gt;0),1,0)</f>
        <v>1</v>
      </c>
      <c r="N740">
        <f>IF($J740&gt;0,1,IF(COUNTIFS(Registros!$A$2:$A$6000,"CS",Registros!$B$2:$B$6000,$A740,Registros!$K$2:$K$6000,"&lt;&gt;")&gt;0,1,0))</f>
        <v>0</v>
      </c>
      <c r="O740" t="str">
        <f t="shared" si="55"/>
        <v>SOLO MÓVIL</v>
      </c>
      <c r="P740" t="str">
        <f t="shared" si="56"/>
        <v>Ofrecer fijo + internet (FLBBTV)</v>
      </c>
      <c r="Q740">
        <f t="shared" si="57"/>
        <v>96</v>
      </c>
      <c r="R740" t="str">
        <f>IFERROR(VLOOKUP($A740,Registros!$B$2:$G$6000,6,0),IFERROR(INDEX(Winback!$C$2:$C$300,MATCH($A740,Winback!$K$2:$K$300,0)),""))</f>
        <v>Ines Lizbeth Trujillo</v>
      </c>
      <c r="S740" t="str">
        <f t="shared" si="58"/>
        <v>NP</v>
      </c>
      <c r="T740">
        <f t="shared" si="59"/>
        <v>1</v>
      </c>
    </row>
    <row r="741" spans="1:20" x14ac:dyDescent="0.35">
      <c r="A741" t="s">
        <v>3690</v>
      </c>
      <c r="B741" t="s">
        <v>3691</v>
      </c>
      <c r="C741" t="s">
        <v>3692</v>
      </c>
      <c r="D741" t="s">
        <v>3693</v>
      </c>
      <c r="E741">
        <f>IF(COUNTIFS(Registros!$A$2:$A$6000,"NP",Registros!$B$2:$B$6000,$A741)&gt;0,1,0)</f>
        <v>1</v>
      </c>
      <c r="F741">
        <f>IF($E741=1,SUMIFS(Registros!$F$2:$F$6000,Registros!$A$2:$A$6000,"NP",Registros!$B$2:$B$6000,$A741),0)</f>
        <v>128</v>
      </c>
      <c r="G741">
        <f>IF(COUNTIFS(Registros!$A$2:$A$6000,"MOV",Registros!$B$2:$B$6000,$A741)&gt;0,1,0)</f>
        <v>0</v>
      </c>
      <c r="H741">
        <f>IF($G741=1,SUMIFS(Registros!$F$2:$F$6000,Registros!$A$2:$A$6000,"MOV",Registros!$B$2:$B$6000,$A741),0)</f>
        <v>0</v>
      </c>
      <c r="I741">
        <f>IF(COUNTIFS(Registros!$A$2:$A$6000,"CS",Registros!$B$2:$B$6000,$A741)&gt;0,1,0)</f>
        <v>0</v>
      </c>
      <c r="J741">
        <f>IF($I741=1,SUMIFS(Registros!$I$2:$I$6000,Registros!$A$2:$A$6000,"CS",Registros!$B$2:$B$6000,$A741),0)</f>
        <v>0</v>
      </c>
      <c r="K741">
        <f>IF(COUNTIFS(Winback!$K$2:$K$300,$A741)&gt;0,1,0)</f>
        <v>0</v>
      </c>
      <c r="L741">
        <f>IF(AND($K741=1,LEFT($A741,3)="WB-"),SUMIFS(Winback!$D$2:$D$300,Winback!$K$2:$K$300,$A741),0)</f>
        <v>0</v>
      </c>
      <c r="M741">
        <f>IF(OR($E741=1,$G741=1,SUMIFS(Registros!$J$2:$J$6000,Registros!$B$2:$B$6000,$A741)&gt;0),1,0)</f>
        <v>1</v>
      </c>
      <c r="N741">
        <f>IF($J741&gt;0,1,IF(COUNTIFS(Registros!$A$2:$A$6000,"CS",Registros!$B$2:$B$6000,$A741,Registros!$K$2:$K$6000,"&lt;&gt;")&gt;0,1,0))</f>
        <v>0</v>
      </c>
      <c r="O741" t="str">
        <f t="shared" si="55"/>
        <v>SOLO MÓVIL</v>
      </c>
      <c r="P741" t="str">
        <f t="shared" si="56"/>
        <v>Ofrecer fijo + internet (FLBBTV)</v>
      </c>
      <c r="Q741">
        <f t="shared" si="57"/>
        <v>128</v>
      </c>
      <c r="R741" t="str">
        <f>IFERROR(VLOOKUP($A741,Registros!$B$2:$G$6000,6,0),IFERROR(INDEX(Winback!$C$2:$C$300,MATCH($A741,Winback!$K$2:$K$300,0)),""))</f>
        <v>Abril Aparicio</v>
      </c>
      <c r="S741" t="str">
        <f t="shared" si="58"/>
        <v>NP</v>
      </c>
      <c r="T741">
        <f t="shared" si="59"/>
        <v>1</v>
      </c>
    </row>
    <row r="742" spans="1:20" x14ac:dyDescent="0.35">
      <c r="A742" t="s">
        <v>3695</v>
      </c>
      <c r="B742" t="s">
        <v>3696</v>
      </c>
      <c r="C742" t="s">
        <v>3697</v>
      </c>
      <c r="D742" t="s">
        <v>3698</v>
      </c>
      <c r="E742">
        <f>IF(COUNTIFS(Registros!$A$2:$A$6000,"NP",Registros!$B$2:$B$6000,$A742)&gt;0,1,0)</f>
        <v>1</v>
      </c>
      <c r="F742">
        <f>IF($E742=1,SUMIFS(Registros!$F$2:$F$6000,Registros!$A$2:$A$6000,"NP",Registros!$B$2:$B$6000,$A742),0)</f>
        <v>75</v>
      </c>
      <c r="G742">
        <f>IF(COUNTIFS(Registros!$A$2:$A$6000,"MOV",Registros!$B$2:$B$6000,$A742)&gt;0,1,0)</f>
        <v>0</v>
      </c>
      <c r="H742">
        <f>IF($G742=1,SUMIFS(Registros!$F$2:$F$6000,Registros!$A$2:$A$6000,"MOV",Registros!$B$2:$B$6000,$A742),0)</f>
        <v>0</v>
      </c>
      <c r="I742">
        <f>IF(COUNTIFS(Registros!$A$2:$A$6000,"CS",Registros!$B$2:$B$6000,$A742)&gt;0,1,0)</f>
        <v>0</v>
      </c>
      <c r="J742">
        <f>IF($I742=1,SUMIFS(Registros!$I$2:$I$6000,Registros!$A$2:$A$6000,"CS",Registros!$B$2:$B$6000,$A742),0)</f>
        <v>0</v>
      </c>
      <c r="K742">
        <f>IF(COUNTIFS(Winback!$K$2:$K$300,$A742)&gt;0,1,0)</f>
        <v>0</v>
      </c>
      <c r="L742">
        <f>IF(AND($K742=1,LEFT($A742,3)="WB-"),SUMIFS(Winback!$D$2:$D$300,Winback!$K$2:$K$300,$A742),0)</f>
        <v>0</v>
      </c>
      <c r="M742">
        <f>IF(OR($E742=1,$G742=1,SUMIFS(Registros!$J$2:$J$6000,Registros!$B$2:$B$6000,$A742)&gt;0),1,0)</f>
        <v>1</v>
      </c>
      <c r="N742">
        <f>IF($J742&gt;0,1,IF(COUNTIFS(Registros!$A$2:$A$6000,"CS",Registros!$B$2:$B$6000,$A742,Registros!$K$2:$K$6000,"&lt;&gt;")&gt;0,1,0))</f>
        <v>0</v>
      </c>
      <c r="O742" t="str">
        <f t="shared" si="55"/>
        <v>SOLO MÓVIL</v>
      </c>
      <c r="P742" t="str">
        <f t="shared" si="56"/>
        <v>Ofrecer fijo + internet (FLBBTV)</v>
      </c>
      <c r="Q742">
        <f t="shared" si="57"/>
        <v>75</v>
      </c>
      <c r="R742" t="str">
        <f>IFERROR(VLOOKUP($A742,Registros!$B$2:$G$6000,6,0),IFERROR(INDEX(Winback!$C$2:$C$300,MATCH($A742,Winback!$K$2:$K$300,0)),""))</f>
        <v>Yariela Galarce</v>
      </c>
      <c r="S742" t="str">
        <f t="shared" si="58"/>
        <v>NP</v>
      </c>
      <c r="T742">
        <f t="shared" si="59"/>
        <v>1</v>
      </c>
    </row>
    <row r="743" spans="1:20" x14ac:dyDescent="0.35">
      <c r="A743" t="s">
        <v>3700</v>
      </c>
      <c r="B743" t="s">
        <v>3701</v>
      </c>
      <c r="C743" t="s">
        <v>3702</v>
      </c>
      <c r="D743" t="s">
        <v>3703</v>
      </c>
      <c r="E743">
        <f>IF(COUNTIFS(Registros!$A$2:$A$6000,"NP",Registros!$B$2:$B$6000,$A743)&gt;0,1,0)</f>
        <v>1</v>
      </c>
      <c r="F743">
        <f>IF($E743=1,SUMIFS(Registros!$F$2:$F$6000,Registros!$A$2:$A$6000,"NP",Registros!$B$2:$B$6000,$A743),0)</f>
        <v>15</v>
      </c>
      <c r="G743">
        <f>IF(COUNTIFS(Registros!$A$2:$A$6000,"MOV",Registros!$B$2:$B$6000,$A743)&gt;0,1,0)</f>
        <v>0</v>
      </c>
      <c r="H743">
        <f>IF($G743=1,SUMIFS(Registros!$F$2:$F$6000,Registros!$A$2:$A$6000,"MOV",Registros!$B$2:$B$6000,$A743),0)</f>
        <v>0</v>
      </c>
      <c r="I743">
        <f>IF(COUNTIFS(Registros!$A$2:$A$6000,"CS",Registros!$B$2:$B$6000,$A743)&gt;0,1,0)</f>
        <v>0</v>
      </c>
      <c r="J743">
        <f>IF($I743=1,SUMIFS(Registros!$I$2:$I$6000,Registros!$A$2:$A$6000,"CS",Registros!$B$2:$B$6000,$A743),0)</f>
        <v>0</v>
      </c>
      <c r="K743">
        <f>IF(COUNTIFS(Winback!$K$2:$K$300,$A743)&gt;0,1,0)</f>
        <v>0</v>
      </c>
      <c r="L743">
        <f>IF(AND($K743=1,LEFT($A743,3)="WB-"),SUMIFS(Winback!$D$2:$D$300,Winback!$K$2:$K$300,$A743),0)</f>
        <v>0</v>
      </c>
      <c r="M743">
        <f>IF(OR($E743=1,$G743=1,SUMIFS(Registros!$J$2:$J$6000,Registros!$B$2:$B$6000,$A743)&gt;0),1,0)</f>
        <v>1</v>
      </c>
      <c r="N743">
        <f>IF($J743&gt;0,1,IF(COUNTIFS(Registros!$A$2:$A$6000,"CS",Registros!$B$2:$B$6000,$A743,Registros!$K$2:$K$6000,"&lt;&gt;")&gt;0,1,0))</f>
        <v>0</v>
      </c>
      <c r="O743" t="str">
        <f t="shared" si="55"/>
        <v>SOLO MÓVIL</v>
      </c>
      <c r="P743" t="str">
        <f t="shared" si="56"/>
        <v>Ofrecer fijo + internet (FLBBTV)</v>
      </c>
      <c r="Q743">
        <f t="shared" si="57"/>
        <v>15</v>
      </c>
      <c r="R743" t="str">
        <f>IFERROR(VLOOKUP($A743,Registros!$B$2:$G$6000,6,0),IFERROR(INDEX(Winback!$C$2:$C$300,MATCH($A743,Winback!$K$2:$K$300,0)),""))</f>
        <v>Nailyn Martinez</v>
      </c>
      <c r="S743" t="str">
        <f t="shared" si="58"/>
        <v>NP</v>
      </c>
      <c r="T743">
        <f t="shared" si="59"/>
        <v>1</v>
      </c>
    </row>
    <row r="744" spans="1:20" x14ac:dyDescent="0.35">
      <c r="A744" t="s">
        <v>3705</v>
      </c>
      <c r="B744" t="s">
        <v>3706</v>
      </c>
      <c r="C744" t="s">
        <v>3707</v>
      </c>
      <c r="D744" t="s">
        <v>3708</v>
      </c>
      <c r="E744">
        <f>IF(COUNTIFS(Registros!$A$2:$A$6000,"NP",Registros!$B$2:$B$6000,$A744)&gt;0,1,0)</f>
        <v>1</v>
      </c>
      <c r="F744">
        <f>IF($E744=1,SUMIFS(Registros!$F$2:$F$6000,Registros!$A$2:$A$6000,"NP",Registros!$B$2:$B$6000,$A744),0)</f>
        <v>20.75</v>
      </c>
      <c r="G744">
        <f>IF(COUNTIFS(Registros!$A$2:$A$6000,"MOV",Registros!$B$2:$B$6000,$A744)&gt;0,1,0)</f>
        <v>0</v>
      </c>
      <c r="H744">
        <f>IF($G744=1,SUMIFS(Registros!$F$2:$F$6000,Registros!$A$2:$A$6000,"MOV",Registros!$B$2:$B$6000,$A744),0)</f>
        <v>0</v>
      </c>
      <c r="I744">
        <f>IF(COUNTIFS(Registros!$A$2:$A$6000,"CS",Registros!$B$2:$B$6000,$A744)&gt;0,1,0)</f>
        <v>0</v>
      </c>
      <c r="J744">
        <f>IF($I744=1,SUMIFS(Registros!$I$2:$I$6000,Registros!$A$2:$A$6000,"CS",Registros!$B$2:$B$6000,$A744),0)</f>
        <v>0</v>
      </c>
      <c r="K744">
        <f>IF(COUNTIFS(Winback!$K$2:$K$300,$A744)&gt;0,1,0)</f>
        <v>0</v>
      </c>
      <c r="L744">
        <f>IF(AND($K744=1,LEFT($A744,3)="WB-"),SUMIFS(Winback!$D$2:$D$300,Winback!$K$2:$K$300,$A744),0)</f>
        <v>0</v>
      </c>
      <c r="M744">
        <f>IF(OR($E744=1,$G744=1,SUMIFS(Registros!$J$2:$J$6000,Registros!$B$2:$B$6000,$A744)&gt;0),1,0)</f>
        <v>1</v>
      </c>
      <c r="N744">
        <f>IF($J744&gt;0,1,IF(COUNTIFS(Registros!$A$2:$A$6000,"CS",Registros!$B$2:$B$6000,$A744,Registros!$K$2:$K$6000,"&lt;&gt;")&gt;0,1,0))</f>
        <v>0</v>
      </c>
      <c r="O744" t="str">
        <f t="shared" si="55"/>
        <v>SOLO MÓVIL</v>
      </c>
      <c r="P744" t="str">
        <f t="shared" si="56"/>
        <v>Ofrecer fijo + internet (FLBBTV)</v>
      </c>
      <c r="Q744">
        <f t="shared" si="57"/>
        <v>20.75</v>
      </c>
      <c r="R744" t="str">
        <f>IFERROR(VLOOKUP($A744,Registros!$B$2:$G$6000,6,0),IFERROR(INDEX(Winback!$C$2:$C$300,MATCH($A744,Winback!$K$2:$K$300,0)),""))</f>
        <v>Yamali Rodriguez</v>
      </c>
      <c r="S744" t="str">
        <f t="shared" si="58"/>
        <v>NP</v>
      </c>
      <c r="T744">
        <f t="shared" si="59"/>
        <v>1</v>
      </c>
    </row>
    <row r="745" spans="1:20" x14ac:dyDescent="0.35">
      <c r="A745" t="s">
        <v>3710</v>
      </c>
      <c r="B745" t="s">
        <v>3711</v>
      </c>
      <c r="C745" t="s">
        <v>3712</v>
      </c>
      <c r="D745" t="s">
        <v>3713</v>
      </c>
      <c r="E745">
        <f>IF(COUNTIFS(Registros!$A$2:$A$6000,"NP",Registros!$B$2:$B$6000,$A745)&gt;0,1,0)</f>
        <v>1</v>
      </c>
      <c r="F745">
        <f>IF($E745=1,SUMIFS(Registros!$F$2:$F$6000,Registros!$A$2:$A$6000,"NP",Registros!$B$2:$B$6000,$A745),0)</f>
        <v>30</v>
      </c>
      <c r="G745">
        <f>IF(COUNTIFS(Registros!$A$2:$A$6000,"MOV",Registros!$B$2:$B$6000,$A745)&gt;0,1,0)</f>
        <v>0</v>
      </c>
      <c r="H745">
        <f>IF($G745=1,SUMIFS(Registros!$F$2:$F$6000,Registros!$A$2:$A$6000,"MOV",Registros!$B$2:$B$6000,$A745),0)</f>
        <v>0</v>
      </c>
      <c r="I745">
        <f>IF(COUNTIFS(Registros!$A$2:$A$6000,"CS",Registros!$B$2:$B$6000,$A745)&gt;0,1,0)</f>
        <v>0</v>
      </c>
      <c r="J745">
        <f>IF($I745=1,SUMIFS(Registros!$I$2:$I$6000,Registros!$A$2:$A$6000,"CS",Registros!$B$2:$B$6000,$A745),0)</f>
        <v>0</v>
      </c>
      <c r="K745">
        <f>IF(COUNTIFS(Winback!$K$2:$K$300,$A745)&gt;0,1,0)</f>
        <v>0</v>
      </c>
      <c r="L745">
        <f>IF(AND($K745=1,LEFT($A745,3)="WB-"),SUMIFS(Winback!$D$2:$D$300,Winback!$K$2:$K$300,$A745),0)</f>
        <v>0</v>
      </c>
      <c r="M745">
        <f>IF(OR($E745=1,$G745=1,SUMIFS(Registros!$J$2:$J$6000,Registros!$B$2:$B$6000,$A745)&gt;0),1,0)</f>
        <v>1</v>
      </c>
      <c r="N745">
        <f>IF($J745&gt;0,1,IF(COUNTIFS(Registros!$A$2:$A$6000,"CS",Registros!$B$2:$B$6000,$A745,Registros!$K$2:$K$6000,"&lt;&gt;")&gt;0,1,0))</f>
        <v>0</v>
      </c>
      <c r="O745" t="str">
        <f t="shared" si="55"/>
        <v>SOLO MÓVIL</v>
      </c>
      <c r="P745" t="str">
        <f t="shared" si="56"/>
        <v>Ofrecer fijo + internet (FLBBTV)</v>
      </c>
      <c r="Q745">
        <f t="shared" si="57"/>
        <v>30</v>
      </c>
      <c r="R745" t="str">
        <f>IFERROR(VLOOKUP($A745,Registros!$B$2:$G$6000,6,0),IFERROR(INDEX(Winback!$C$2:$C$300,MATCH($A745,Winback!$K$2:$K$300,0)),""))</f>
        <v>Osiris Aguilar</v>
      </c>
      <c r="S745" t="str">
        <f t="shared" si="58"/>
        <v>NP</v>
      </c>
      <c r="T745">
        <f t="shared" si="59"/>
        <v>1</v>
      </c>
    </row>
    <row r="746" spans="1:20" x14ac:dyDescent="0.35">
      <c r="A746" t="s">
        <v>3715</v>
      </c>
      <c r="B746" t="s">
        <v>3716</v>
      </c>
      <c r="C746" t="s">
        <v>3717</v>
      </c>
      <c r="D746" t="s">
        <v>3718</v>
      </c>
      <c r="E746">
        <f>IF(COUNTIFS(Registros!$A$2:$A$6000,"NP",Registros!$B$2:$B$6000,$A746)&gt;0,1,0)</f>
        <v>1</v>
      </c>
      <c r="F746">
        <f>IF($E746=1,SUMIFS(Registros!$F$2:$F$6000,Registros!$A$2:$A$6000,"NP",Registros!$B$2:$B$6000,$A746),0)</f>
        <v>20.75</v>
      </c>
      <c r="G746">
        <f>IF(COUNTIFS(Registros!$A$2:$A$6000,"MOV",Registros!$B$2:$B$6000,$A746)&gt;0,1,0)</f>
        <v>0</v>
      </c>
      <c r="H746">
        <f>IF($G746=1,SUMIFS(Registros!$F$2:$F$6000,Registros!$A$2:$A$6000,"MOV",Registros!$B$2:$B$6000,$A746),0)</f>
        <v>0</v>
      </c>
      <c r="I746">
        <f>IF(COUNTIFS(Registros!$A$2:$A$6000,"CS",Registros!$B$2:$B$6000,$A746)&gt;0,1,0)</f>
        <v>0</v>
      </c>
      <c r="J746">
        <f>IF($I746=1,SUMIFS(Registros!$I$2:$I$6000,Registros!$A$2:$A$6000,"CS",Registros!$B$2:$B$6000,$A746),0)</f>
        <v>0</v>
      </c>
      <c r="K746">
        <f>IF(COUNTIFS(Winback!$K$2:$K$300,$A746)&gt;0,1,0)</f>
        <v>0</v>
      </c>
      <c r="L746">
        <f>IF(AND($K746=1,LEFT($A746,3)="WB-"),SUMIFS(Winback!$D$2:$D$300,Winback!$K$2:$K$300,$A746),0)</f>
        <v>0</v>
      </c>
      <c r="M746">
        <f>IF(OR($E746=1,$G746=1,SUMIFS(Registros!$J$2:$J$6000,Registros!$B$2:$B$6000,$A746)&gt;0),1,0)</f>
        <v>1</v>
      </c>
      <c r="N746">
        <f>IF($J746&gt;0,1,IF(COUNTIFS(Registros!$A$2:$A$6000,"CS",Registros!$B$2:$B$6000,$A746,Registros!$K$2:$K$6000,"&lt;&gt;")&gt;0,1,0))</f>
        <v>0</v>
      </c>
      <c r="O746" t="str">
        <f t="shared" si="55"/>
        <v>SOLO MÓVIL</v>
      </c>
      <c r="P746" t="str">
        <f t="shared" si="56"/>
        <v>Ofrecer fijo + internet (FLBBTV)</v>
      </c>
      <c r="Q746">
        <f t="shared" si="57"/>
        <v>20.75</v>
      </c>
      <c r="R746" t="str">
        <f>IFERROR(VLOOKUP($A746,Registros!$B$2:$G$6000,6,0),IFERROR(INDEX(Winback!$C$2:$C$300,MATCH($A746,Winback!$K$2:$K$300,0)),""))</f>
        <v>Karla Mc Intryre</v>
      </c>
      <c r="S746" t="str">
        <f t="shared" si="58"/>
        <v>NP</v>
      </c>
      <c r="T746">
        <f t="shared" si="59"/>
        <v>1</v>
      </c>
    </row>
    <row r="747" spans="1:20" x14ac:dyDescent="0.35">
      <c r="A747" t="s">
        <v>3720</v>
      </c>
      <c r="B747" t="s">
        <v>3721</v>
      </c>
      <c r="C747" t="s">
        <v>3722</v>
      </c>
      <c r="D747" t="s">
        <v>3723</v>
      </c>
      <c r="E747">
        <f>IF(COUNTIFS(Registros!$A$2:$A$6000,"NP",Registros!$B$2:$B$6000,$A747)&gt;0,1,0)</f>
        <v>1</v>
      </c>
      <c r="F747">
        <f>IF($E747=1,SUMIFS(Registros!$F$2:$F$6000,Registros!$A$2:$A$6000,"NP",Registros!$B$2:$B$6000,$A747),0)</f>
        <v>20</v>
      </c>
      <c r="G747">
        <f>IF(COUNTIFS(Registros!$A$2:$A$6000,"MOV",Registros!$B$2:$B$6000,$A747)&gt;0,1,0)</f>
        <v>0</v>
      </c>
      <c r="H747">
        <f>IF($G747=1,SUMIFS(Registros!$F$2:$F$6000,Registros!$A$2:$A$6000,"MOV",Registros!$B$2:$B$6000,$A747),0)</f>
        <v>0</v>
      </c>
      <c r="I747">
        <f>IF(COUNTIFS(Registros!$A$2:$A$6000,"CS",Registros!$B$2:$B$6000,$A747)&gt;0,1,0)</f>
        <v>0</v>
      </c>
      <c r="J747">
        <f>IF($I747=1,SUMIFS(Registros!$I$2:$I$6000,Registros!$A$2:$A$6000,"CS",Registros!$B$2:$B$6000,$A747),0)</f>
        <v>0</v>
      </c>
      <c r="K747">
        <f>IF(COUNTIFS(Winback!$K$2:$K$300,$A747)&gt;0,1,0)</f>
        <v>0</v>
      </c>
      <c r="L747">
        <f>IF(AND($K747=1,LEFT($A747,3)="WB-"),SUMIFS(Winback!$D$2:$D$300,Winback!$K$2:$K$300,$A747),0)</f>
        <v>0</v>
      </c>
      <c r="M747">
        <f>IF(OR($E747=1,$G747=1,SUMIFS(Registros!$J$2:$J$6000,Registros!$B$2:$B$6000,$A747)&gt;0),1,0)</f>
        <v>1</v>
      </c>
      <c r="N747">
        <f>IF($J747&gt;0,1,IF(COUNTIFS(Registros!$A$2:$A$6000,"CS",Registros!$B$2:$B$6000,$A747,Registros!$K$2:$K$6000,"&lt;&gt;")&gt;0,1,0))</f>
        <v>0</v>
      </c>
      <c r="O747" t="str">
        <f t="shared" si="55"/>
        <v>SOLO MÓVIL</v>
      </c>
      <c r="P747" t="str">
        <f t="shared" si="56"/>
        <v>Ofrecer fijo + internet (FLBBTV)</v>
      </c>
      <c r="Q747">
        <f t="shared" si="57"/>
        <v>20</v>
      </c>
      <c r="R747" t="str">
        <f>IFERROR(VLOOKUP($A747,Registros!$B$2:$G$6000,6,0),IFERROR(INDEX(Winback!$C$2:$C$300,MATCH($A747,Winback!$K$2:$K$300,0)),""))</f>
        <v>Solanye Acuña</v>
      </c>
      <c r="S747" t="str">
        <f t="shared" si="58"/>
        <v>NP</v>
      </c>
      <c r="T747">
        <f t="shared" si="59"/>
        <v>1</v>
      </c>
    </row>
    <row r="748" spans="1:20" x14ac:dyDescent="0.35">
      <c r="A748" t="s">
        <v>3725</v>
      </c>
      <c r="B748" t="s">
        <v>3726</v>
      </c>
      <c r="C748" t="s">
        <v>3727</v>
      </c>
      <c r="D748" t="s">
        <v>3728</v>
      </c>
      <c r="E748">
        <f>IF(COUNTIFS(Registros!$A$2:$A$6000,"NP",Registros!$B$2:$B$6000,$A748)&gt;0,1,0)</f>
        <v>1</v>
      </c>
      <c r="F748">
        <f>IF($E748=1,SUMIFS(Registros!$F$2:$F$6000,Registros!$A$2:$A$6000,"NP",Registros!$B$2:$B$6000,$A748),0)</f>
        <v>30</v>
      </c>
      <c r="G748">
        <f>IF(COUNTIFS(Registros!$A$2:$A$6000,"MOV",Registros!$B$2:$B$6000,$A748)&gt;0,1,0)</f>
        <v>0</v>
      </c>
      <c r="H748">
        <f>IF($G748=1,SUMIFS(Registros!$F$2:$F$6000,Registros!$A$2:$A$6000,"MOV",Registros!$B$2:$B$6000,$A748),0)</f>
        <v>0</v>
      </c>
      <c r="I748">
        <f>IF(COUNTIFS(Registros!$A$2:$A$6000,"CS",Registros!$B$2:$B$6000,$A748)&gt;0,1,0)</f>
        <v>0</v>
      </c>
      <c r="J748">
        <f>IF($I748=1,SUMIFS(Registros!$I$2:$I$6000,Registros!$A$2:$A$6000,"CS",Registros!$B$2:$B$6000,$A748),0)</f>
        <v>0</v>
      </c>
      <c r="K748">
        <f>IF(COUNTIFS(Winback!$K$2:$K$300,$A748)&gt;0,1,0)</f>
        <v>0</v>
      </c>
      <c r="L748">
        <f>IF(AND($K748=1,LEFT($A748,3)="WB-"),SUMIFS(Winback!$D$2:$D$300,Winback!$K$2:$K$300,$A748),0)</f>
        <v>0</v>
      </c>
      <c r="M748">
        <f>IF(OR($E748=1,$G748=1,SUMIFS(Registros!$J$2:$J$6000,Registros!$B$2:$B$6000,$A748)&gt;0),1,0)</f>
        <v>1</v>
      </c>
      <c r="N748">
        <f>IF($J748&gt;0,1,IF(COUNTIFS(Registros!$A$2:$A$6000,"CS",Registros!$B$2:$B$6000,$A748,Registros!$K$2:$K$6000,"&lt;&gt;")&gt;0,1,0))</f>
        <v>0</v>
      </c>
      <c r="O748" t="str">
        <f t="shared" si="55"/>
        <v>SOLO MÓVIL</v>
      </c>
      <c r="P748" t="str">
        <f t="shared" si="56"/>
        <v>Ofrecer fijo + internet (FLBBTV)</v>
      </c>
      <c r="Q748">
        <f t="shared" si="57"/>
        <v>30</v>
      </c>
      <c r="R748" t="str">
        <f>IFERROR(VLOOKUP($A748,Registros!$B$2:$G$6000,6,0),IFERROR(INDEX(Winback!$C$2:$C$300,MATCH($A748,Winback!$K$2:$K$300,0)),""))</f>
        <v>Michelle Zambrano</v>
      </c>
      <c r="S748" t="str">
        <f t="shared" si="58"/>
        <v>NP</v>
      </c>
      <c r="T748">
        <f t="shared" si="59"/>
        <v>1</v>
      </c>
    </row>
    <row r="749" spans="1:20" x14ac:dyDescent="0.35">
      <c r="A749" t="s">
        <v>3730</v>
      </c>
      <c r="B749" t="s">
        <v>3731</v>
      </c>
      <c r="C749" t="s">
        <v>3732</v>
      </c>
      <c r="D749" t="s">
        <v>3733</v>
      </c>
      <c r="E749">
        <f>IF(COUNTIFS(Registros!$A$2:$A$6000,"NP",Registros!$B$2:$B$6000,$A749)&gt;0,1,0)</f>
        <v>1</v>
      </c>
      <c r="F749">
        <f>IF($E749=1,SUMIFS(Registros!$F$2:$F$6000,Registros!$A$2:$A$6000,"NP",Registros!$B$2:$B$6000,$A749),0)</f>
        <v>15</v>
      </c>
      <c r="G749">
        <f>IF(COUNTIFS(Registros!$A$2:$A$6000,"MOV",Registros!$B$2:$B$6000,$A749)&gt;0,1,0)</f>
        <v>0</v>
      </c>
      <c r="H749">
        <f>IF($G749=1,SUMIFS(Registros!$F$2:$F$6000,Registros!$A$2:$A$6000,"MOV",Registros!$B$2:$B$6000,$A749),0)</f>
        <v>0</v>
      </c>
      <c r="I749">
        <f>IF(COUNTIFS(Registros!$A$2:$A$6000,"CS",Registros!$B$2:$B$6000,$A749)&gt;0,1,0)</f>
        <v>0</v>
      </c>
      <c r="J749">
        <f>IF($I749=1,SUMIFS(Registros!$I$2:$I$6000,Registros!$A$2:$A$6000,"CS",Registros!$B$2:$B$6000,$A749),0)</f>
        <v>0</v>
      </c>
      <c r="K749">
        <f>IF(COUNTIFS(Winback!$K$2:$K$300,$A749)&gt;0,1,0)</f>
        <v>0</v>
      </c>
      <c r="L749">
        <f>IF(AND($K749=1,LEFT($A749,3)="WB-"),SUMIFS(Winback!$D$2:$D$300,Winback!$K$2:$K$300,$A749),0)</f>
        <v>0</v>
      </c>
      <c r="M749">
        <f>IF(OR($E749=1,$G749=1,SUMIFS(Registros!$J$2:$J$6000,Registros!$B$2:$B$6000,$A749)&gt;0),1,0)</f>
        <v>1</v>
      </c>
      <c r="N749">
        <f>IF($J749&gt;0,1,IF(COUNTIFS(Registros!$A$2:$A$6000,"CS",Registros!$B$2:$B$6000,$A749,Registros!$K$2:$K$6000,"&lt;&gt;")&gt;0,1,0))</f>
        <v>0</v>
      </c>
      <c r="O749" t="str">
        <f t="shared" si="55"/>
        <v>SOLO MÓVIL</v>
      </c>
      <c r="P749" t="str">
        <f t="shared" si="56"/>
        <v>Ofrecer fijo + internet (FLBBTV)</v>
      </c>
      <c r="Q749">
        <f t="shared" si="57"/>
        <v>15</v>
      </c>
      <c r="R749" t="str">
        <f>IFERROR(VLOOKUP($A749,Registros!$B$2:$G$6000,6,0),IFERROR(INDEX(Winback!$C$2:$C$300,MATCH($A749,Winback!$K$2:$K$300,0)),""))</f>
        <v>Ines Lizbeth Trujillo</v>
      </c>
      <c r="S749" t="str">
        <f t="shared" si="58"/>
        <v>NP</v>
      </c>
      <c r="T749">
        <f t="shared" si="59"/>
        <v>1</v>
      </c>
    </row>
    <row r="750" spans="1:20" x14ac:dyDescent="0.35">
      <c r="A750" t="s">
        <v>3735</v>
      </c>
      <c r="B750" t="s">
        <v>3736</v>
      </c>
      <c r="C750" t="s">
        <v>3737</v>
      </c>
      <c r="D750" t="s">
        <v>3738</v>
      </c>
      <c r="E750">
        <f>IF(COUNTIFS(Registros!$A$2:$A$6000,"NP",Registros!$B$2:$B$6000,$A750)&gt;0,1,0)</f>
        <v>1</v>
      </c>
      <c r="F750">
        <f>IF($E750=1,SUMIFS(Registros!$F$2:$F$6000,Registros!$A$2:$A$6000,"NP",Registros!$B$2:$B$6000,$A750),0)</f>
        <v>199.36</v>
      </c>
      <c r="G750">
        <f>IF(COUNTIFS(Registros!$A$2:$A$6000,"MOV",Registros!$B$2:$B$6000,$A750)&gt;0,1,0)</f>
        <v>0</v>
      </c>
      <c r="H750">
        <f>IF($G750=1,SUMIFS(Registros!$F$2:$F$6000,Registros!$A$2:$A$6000,"MOV",Registros!$B$2:$B$6000,$A750),0)</f>
        <v>0</v>
      </c>
      <c r="I750">
        <f>IF(COUNTIFS(Registros!$A$2:$A$6000,"CS",Registros!$B$2:$B$6000,$A750)&gt;0,1,0)</f>
        <v>0</v>
      </c>
      <c r="J750">
        <f>IF($I750=1,SUMIFS(Registros!$I$2:$I$6000,Registros!$A$2:$A$6000,"CS",Registros!$B$2:$B$6000,$A750),0)</f>
        <v>0</v>
      </c>
      <c r="K750">
        <f>IF(COUNTIFS(Winback!$K$2:$K$300,$A750)&gt;0,1,0)</f>
        <v>0</v>
      </c>
      <c r="L750">
        <f>IF(AND($K750=1,LEFT($A750,3)="WB-"),SUMIFS(Winback!$D$2:$D$300,Winback!$K$2:$K$300,$A750),0)</f>
        <v>0</v>
      </c>
      <c r="M750">
        <f>IF(OR($E750=1,$G750=1,SUMIFS(Registros!$J$2:$J$6000,Registros!$B$2:$B$6000,$A750)&gt;0),1,0)</f>
        <v>1</v>
      </c>
      <c r="N750">
        <f>IF($J750&gt;0,1,IF(COUNTIFS(Registros!$A$2:$A$6000,"CS",Registros!$B$2:$B$6000,$A750,Registros!$K$2:$K$6000,"&lt;&gt;")&gt;0,1,0))</f>
        <v>0</v>
      </c>
      <c r="O750" t="str">
        <f t="shared" si="55"/>
        <v>SOLO MÓVIL</v>
      </c>
      <c r="P750" t="str">
        <f t="shared" si="56"/>
        <v>Ofrecer fijo + internet (FLBBTV)</v>
      </c>
      <c r="Q750">
        <f t="shared" si="57"/>
        <v>199.36</v>
      </c>
      <c r="R750" t="str">
        <f>IFERROR(VLOOKUP($A750,Registros!$B$2:$G$6000,6,0),IFERROR(INDEX(Winback!$C$2:$C$300,MATCH($A750,Winback!$K$2:$K$300,0)),""))</f>
        <v>Alejandra Mabel Hawkins</v>
      </c>
      <c r="S750" t="str">
        <f t="shared" si="58"/>
        <v>NP</v>
      </c>
      <c r="T750">
        <f t="shared" si="59"/>
        <v>1</v>
      </c>
    </row>
    <row r="751" spans="1:20" x14ac:dyDescent="0.35">
      <c r="A751" t="s">
        <v>3744</v>
      </c>
      <c r="B751" t="s">
        <v>3745</v>
      </c>
      <c r="C751" t="s">
        <v>3746</v>
      </c>
      <c r="D751" t="s">
        <v>3747</v>
      </c>
      <c r="E751">
        <f>IF(COUNTIFS(Registros!$A$2:$A$6000,"NP",Registros!$B$2:$B$6000,$A751)&gt;0,1,0)</f>
        <v>1</v>
      </c>
      <c r="F751">
        <f>IF($E751=1,SUMIFS(Registros!$F$2:$F$6000,Registros!$A$2:$A$6000,"NP",Registros!$B$2:$B$6000,$A751),0)</f>
        <v>50</v>
      </c>
      <c r="G751">
        <f>IF(COUNTIFS(Registros!$A$2:$A$6000,"MOV",Registros!$B$2:$B$6000,$A751)&gt;0,1,0)</f>
        <v>0</v>
      </c>
      <c r="H751">
        <f>IF($G751=1,SUMIFS(Registros!$F$2:$F$6000,Registros!$A$2:$A$6000,"MOV",Registros!$B$2:$B$6000,$A751),0)</f>
        <v>0</v>
      </c>
      <c r="I751">
        <f>IF(COUNTIFS(Registros!$A$2:$A$6000,"CS",Registros!$B$2:$B$6000,$A751)&gt;0,1,0)</f>
        <v>0</v>
      </c>
      <c r="J751">
        <f>IF($I751=1,SUMIFS(Registros!$I$2:$I$6000,Registros!$A$2:$A$6000,"CS",Registros!$B$2:$B$6000,$A751),0)</f>
        <v>0</v>
      </c>
      <c r="K751">
        <f>IF(COUNTIFS(Winback!$K$2:$K$300,$A751)&gt;0,1,0)</f>
        <v>0</v>
      </c>
      <c r="L751">
        <f>IF(AND($K751=1,LEFT($A751,3)="WB-"),SUMIFS(Winback!$D$2:$D$300,Winback!$K$2:$K$300,$A751),0)</f>
        <v>0</v>
      </c>
      <c r="M751">
        <f>IF(OR($E751=1,$G751=1,SUMIFS(Registros!$J$2:$J$6000,Registros!$B$2:$B$6000,$A751)&gt;0),1,0)</f>
        <v>1</v>
      </c>
      <c r="N751">
        <f>IF($J751&gt;0,1,IF(COUNTIFS(Registros!$A$2:$A$6000,"CS",Registros!$B$2:$B$6000,$A751,Registros!$K$2:$K$6000,"&lt;&gt;")&gt;0,1,0))</f>
        <v>0</v>
      </c>
      <c r="O751" t="str">
        <f t="shared" si="55"/>
        <v>SOLO MÓVIL</v>
      </c>
      <c r="P751" t="str">
        <f t="shared" si="56"/>
        <v>Ofrecer fijo + internet (FLBBTV)</v>
      </c>
      <c r="Q751">
        <f t="shared" si="57"/>
        <v>50</v>
      </c>
      <c r="R751" t="str">
        <f>IFERROR(VLOOKUP($A751,Registros!$B$2:$G$6000,6,0),IFERROR(INDEX(Winback!$C$2:$C$300,MATCH($A751,Winback!$K$2:$K$300,0)),""))</f>
        <v>Abril Aparicio</v>
      </c>
      <c r="S751" t="str">
        <f t="shared" si="58"/>
        <v>NP</v>
      </c>
      <c r="T751">
        <f t="shared" si="59"/>
        <v>1</v>
      </c>
    </row>
    <row r="752" spans="1:20" x14ac:dyDescent="0.35">
      <c r="A752" t="s">
        <v>3749</v>
      </c>
      <c r="B752" t="s">
        <v>3750</v>
      </c>
      <c r="C752" t="s">
        <v>3751</v>
      </c>
      <c r="D752" t="s">
        <v>3752</v>
      </c>
      <c r="E752">
        <f>IF(COUNTIFS(Registros!$A$2:$A$6000,"NP",Registros!$B$2:$B$6000,$A752)&gt;0,1,0)</f>
        <v>1</v>
      </c>
      <c r="F752">
        <f>IF($E752=1,SUMIFS(Registros!$F$2:$F$6000,Registros!$A$2:$A$6000,"NP",Registros!$B$2:$B$6000,$A752),0)</f>
        <v>794.41</v>
      </c>
      <c r="G752">
        <f>IF(COUNTIFS(Registros!$A$2:$A$6000,"MOV",Registros!$B$2:$B$6000,$A752)&gt;0,1,0)</f>
        <v>0</v>
      </c>
      <c r="H752">
        <f>IF($G752=1,SUMIFS(Registros!$F$2:$F$6000,Registros!$A$2:$A$6000,"MOV",Registros!$B$2:$B$6000,$A752),0)</f>
        <v>0</v>
      </c>
      <c r="I752">
        <f>IF(COUNTIFS(Registros!$A$2:$A$6000,"CS",Registros!$B$2:$B$6000,$A752)&gt;0,1,0)</f>
        <v>0</v>
      </c>
      <c r="J752">
        <f>IF($I752=1,SUMIFS(Registros!$I$2:$I$6000,Registros!$A$2:$A$6000,"CS",Registros!$B$2:$B$6000,$A752),0)</f>
        <v>0</v>
      </c>
      <c r="K752">
        <f>IF(COUNTIFS(Winback!$K$2:$K$300,$A752)&gt;0,1,0)</f>
        <v>0</v>
      </c>
      <c r="L752">
        <f>IF(AND($K752=1,LEFT($A752,3)="WB-"),SUMIFS(Winback!$D$2:$D$300,Winback!$K$2:$K$300,$A752),0)</f>
        <v>0</v>
      </c>
      <c r="M752">
        <f>IF(OR($E752=1,$G752=1,SUMIFS(Registros!$J$2:$J$6000,Registros!$B$2:$B$6000,$A752)&gt;0),1,0)</f>
        <v>1</v>
      </c>
      <c r="N752">
        <f>IF($J752&gt;0,1,IF(COUNTIFS(Registros!$A$2:$A$6000,"CS",Registros!$B$2:$B$6000,$A752,Registros!$K$2:$K$6000,"&lt;&gt;")&gt;0,1,0))</f>
        <v>0</v>
      </c>
      <c r="O752" t="str">
        <f t="shared" si="55"/>
        <v>SOLO MÓVIL</v>
      </c>
      <c r="P752" t="str">
        <f t="shared" si="56"/>
        <v>Ofrecer fijo + internet (FLBBTV)</v>
      </c>
      <c r="Q752">
        <f t="shared" si="57"/>
        <v>794.41</v>
      </c>
      <c r="R752" t="str">
        <f>IFERROR(VLOOKUP($A752,Registros!$B$2:$G$6000,6,0),IFERROR(INDEX(Winback!$C$2:$C$300,MATCH($A752,Winback!$K$2:$K$300,0)),""))</f>
        <v>Yariela Galarce</v>
      </c>
      <c r="S752" t="str">
        <f t="shared" si="58"/>
        <v>NP</v>
      </c>
      <c r="T752">
        <f t="shared" si="59"/>
        <v>1</v>
      </c>
    </row>
    <row r="753" spans="1:20" x14ac:dyDescent="0.35">
      <c r="A753" t="s">
        <v>3758</v>
      </c>
      <c r="B753" t="s">
        <v>3759</v>
      </c>
      <c r="C753" t="s">
        <v>3760</v>
      </c>
      <c r="D753" t="s">
        <v>3761</v>
      </c>
      <c r="E753">
        <f>IF(COUNTIFS(Registros!$A$2:$A$6000,"NP",Registros!$B$2:$B$6000,$A753)&gt;0,1,0)</f>
        <v>1</v>
      </c>
      <c r="F753">
        <f>IF($E753=1,SUMIFS(Registros!$F$2:$F$6000,Registros!$A$2:$A$6000,"NP",Registros!$B$2:$B$6000,$A753),0)</f>
        <v>66</v>
      </c>
      <c r="G753">
        <f>IF(COUNTIFS(Registros!$A$2:$A$6000,"MOV",Registros!$B$2:$B$6000,$A753)&gt;0,1,0)</f>
        <v>0</v>
      </c>
      <c r="H753">
        <f>IF($G753=1,SUMIFS(Registros!$F$2:$F$6000,Registros!$A$2:$A$6000,"MOV",Registros!$B$2:$B$6000,$A753),0)</f>
        <v>0</v>
      </c>
      <c r="I753">
        <f>IF(COUNTIFS(Registros!$A$2:$A$6000,"CS",Registros!$B$2:$B$6000,$A753)&gt;0,1,0)</f>
        <v>0</v>
      </c>
      <c r="J753">
        <f>IF($I753=1,SUMIFS(Registros!$I$2:$I$6000,Registros!$A$2:$A$6000,"CS",Registros!$B$2:$B$6000,$A753),0)</f>
        <v>0</v>
      </c>
      <c r="K753">
        <f>IF(COUNTIFS(Winback!$K$2:$K$300,$A753)&gt;0,1,0)</f>
        <v>0</v>
      </c>
      <c r="L753">
        <f>IF(AND($K753=1,LEFT($A753,3)="WB-"),SUMIFS(Winback!$D$2:$D$300,Winback!$K$2:$K$300,$A753),0)</f>
        <v>0</v>
      </c>
      <c r="M753">
        <f>IF(OR($E753=1,$G753=1,SUMIFS(Registros!$J$2:$J$6000,Registros!$B$2:$B$6000,$A753)&gt;0),1,0)</f>
        <v>1</v>
      </c>
      <c r="N753">
        <f>IF($J753&gt;0,1,IF(COUNTIFS(Registros!$A$2:$A$6000,"CS",Registros!$B$2:$B$6000,$A753,Registros!$K$2:$K$6000,"&lt;&gt;")&gt;0,1,0))</f>
        <v>0</v>
      </c>
      <c r="O753" t="str">
        <f t="shared" si="55"/>
        <v>SOLO MÓVIL</v>
      </c>
      <c r="P753" t="str">
        <f t="shared" si="56"/>
        <v>Ofrecer fijo + internet (FLBBTV)</v>
      </c>
      <c r="Q753">
        <f t="shared" si="57"/>
        <v>66</v>
      </c>
      <c r="R753" t="str">
        <f>IFERROR(VLOOKUP($A753,Registros!$B$2:$G$6000,6,0),IFERROR(INDEX(Winback!$C$2:$C$300,MATCH($A753,Winback!$K$2:$K$300,0)),""))</f>
        <v>Karla Mc Intryre</v>
      </c>
      <c r="S753" t="str">
        <f t="shared" si="58"/>
        <v>NP</v>
      </c>
      <c r="T753">
        <f t="shared" si="59"/>
        <v>1</v>
      </c>
    </row>
    <row r="754" spans="1:20" x14ac:dyDescent="0.35">
      <c r="A754" t="s">
        <v>3767</v>
      </c>
      <c r="B754" t="s">
        <v>3768</v>
      </c>
      <c r="C754" t="s">
        <v>3769</v>
      </c>
      <c r="D754" t="s">
        <v>3770</v>
      </c>
      <c r="E754">
        <f>IF(COUNTIFS(Registros!$A$2:$A$6000,"NP",Registros!$B$2:$B$6000,$A754)&gt;0,1,0)</f>
        <v>1</v>
      </c>
      <c r="F754">
        <f>IF($E754=1,SUMIFS(Registros!$F$2:$F$6000,Registros!$A$2:$A$6000,"NP",Registros!$B$2:$B$6000,$A754),0)</f>
        <v>15</v>
      </c>
      <c r="G754">
        <f>IF(COUNTIFS(Registros!$A$2:$A$6000,"MOV",Registros!$B$2:$B$6000,$A754)&gt;0,1,0)</f>
        <v>0</v>
      </c>
      <c r="H754">
        <f>IF($G754=1,SUMIFS(Registros!$F$2:$F$6000,Registros!$A$2:$A$6000,"MOV",Registros!$B$2:$B$6000,$A754),0)</f>
        <v>0</v>
      </c>
      <c r="I754">
        <f>IF(COUNTIFS(Registros!$A$2:$A$6000,"CS",Registros!$B$2:$B$6000,$A754)&gt;0,1,0)</f>
        <v>0</v>
      </c>
      <c r="J754">
        <f>IF($I754=1,SUMIFS(Registros!$I$2:$I$6000,Registros!$A$2:$A$6000,"CS",Registros!$B$2:$B$6000,$A754),0)</f>
        <v>0</v>
      </c>
      <c r="K754">
        <f>IF(COUNTIFS(Winback!$K$2:$K$300,$A754)&gt;0,1,0)</f>
        <v>0</v>
      </c>
      <c r="L754">
        <f>IF(AND($K754=1,LEFT($A754,3)="WB-"),SUMIFS(Winback!$D$2:$D$300,Winback!$K$2:$K$300,$A754),0)</f>
        <v>0</v>
      </c>
      <c r="M754">
        <f>IF(OR($E754=1,$G754=1,SUMIFS(Registros!$J$2:$J$6000,Registros!$B$2:$B$6000,$A754)&gt;0),1,0)</f>
        <v>1</v>
      </c>
      <c r="N754">
        <f>IF($J754&gt;0,1,IF(COUNTIFS(Registros!$A$2:$A$6000,"CS",Registros!$B$2:$B$6000,$A754,Registros!$K$2:$K$6000,"&lt;&gt;")&gt;0,1,0))</f>
        <v>0</v>
      </c>
      <c r="O754" t="str">
        <f t="shared" si="55"/>
        <v>SOLO MÓVIL</v>
      </c>
      <c r="P754" t="str">
        <f t="shared" si="56"/>
        <v>Ofrecer fijo + internet (FLBBTV)</v>
      </c>
      <c r="Q754">
        <f t="shared" si="57"/>
        <v>15</v>
      </c>
      <c r="R754" t="str">
        <f>IFERROR(VLOOKUP($A754,Registros!$B$2:$G$6000,6,0),IFERROR(INDEX(Winback!$C$2:$C$300,MATCH($A754,Winback!$K$2:$K$300,0)),""))</f>
        <v>Alejandra Mabel Hawkins</v>
      </c>
      <c r="S754" t="str">
        <f t="shared" si="58"/>
        <v>NP</v>
      </c>
      <c r="T754">
        <f t="shared" si="59"/>
        <v>1</v>
      </c>
    </row>
    <row r="755" spans="1:20" x14ac:dyDescent="0.35">
      <c r="A755" t="s">
        <v>3772</v>
      </c>
      <c r="B755" t="s">
        <v>3773</v>
      </c>
      <c r="C755" t="s">
        <v>3774</v>
      </c>
      <c r="D755" t="s">
        <v>3775</v>
      </c>
      <c r="E755">
        <f>IF(COUNTIFS(Registros!$A$2:$A$6000,"NP",Registros!$B$2:$B$6000,$A755)&gt;0,1,0)</f>
        <v>1</v>
      </c>
      <c r="F755">
        <f>IF($E755=1,SUMIFS(Registros!$F$2:$F$6000,Registros!$A$2:$A$6000,"NP",Registros!$B$2:$B$6000,$A755),0)</f>
        <v>20.75</v>
      </c>
      <c r="G755">
        <f>IF(COUNTIFS(Registros!$A$2:$A$6000,"MOV",Registros!$B$2:$B$6000,$A755)&gt;0,1,0)</f>
        <v>0</v>
      </c>
      <c r="H755">
        <f>IF($G755=1,SUMIFS(Registros!$F$2:$F$6000,Registros!$A$2:$A$6000,"MOV",Registros!$B$2:$B$6000,$A755),0)</f>
        <v>0</v>
      </c>
      <c r="I755">
        <f>IF(COUNTIFS(Registros!$A$2:$A$6000,"CS",Registros!$B$2:$B$6000,$A755)&gt;0,1,0)</f>
        <v>0</v>
      </c>
      <c r="J755">
        <f>IF($I755=1,SUMIFS(Registros!$I$2:$I$6000,Registros!$A$2:$A$6000,"CS",Registros!$B$2:$B$6000,$A755),0)</f>
        <v>0</v>
      </c>
      <c r="K755">
        <f>IF(COUNTIFS(Winback!$K$2:$K$300,$A755)&gt;0,1,0)</f>
        <v>0</v>
      </c>
      <c r="L755">
        <f>IF(AND($K755=1,LEFT($A755,3)="WB-"),SUMIFS(Winback!$D$2:$D$300,Winback!$K$2:$K$300,$A755),0)</f>
        <v>0</v>
      </c>
      <c r="M755">
        <f>IF(OR($E755=1,$G755=1,SUMIFS(Registros!$J$2:$J$6000,Registros!$B$2:$B$6000,$A755)&gt;0),1,0)</f>
        <v>1</v>
      </c>
      <c r="N755">
        <f>IF($J755&gt;0,1,IF(COUNTIFS(Registros!$A$2:$A$6000,"CS",Registros!$B$2:$B$6000,$A755,Registros!$K$2:$K$6000,"&lt;&gt;")&gt;0,1,0))</f>
        <v>0</v>
      </c>
      <c r="O755" t="str">
        <f t="shared" si="55"/>
        <v>SOLO MÓVIL</v>
      </c>
      <c r="P755" t="str">
        <f t="shared" si="56"/>
        <v>Ofrecer fijo + internet (FLBBTV)</v>
      </c>
      <c r="Q755">
        <f t="shared" si="57"/>
        <v>20.75</v>
      </c>
      <c r="R755" t="str">
        <f>IFERROR(VLOOKUP($A755,Registros!$B$2:$G$6000,6,0),IFERROR(INDEX(Winback!$C$2:$C$300,MATCH($A755,Winback!$K$2:$K$300,0)),""))</f>
        <v>Maria Fernanda</v>
      </c>
      <c r="S755" t="str">
        <f t="shared" si="58"/>
        <v>NP</v>
      </c>
      <c r="T755">
        <f t="shared" si="59"/>
        <v>1</v>
      </c>
    </row>
    <row r="756" spans="1:20" x14ac:dyDescent="0.35">
      <c r="A756" t="s">
        <v>3777</v>
      </c>
      <c r="B756" t="s">
        <v>3778</v>
      </c>
      <c r="C756" t="s">
        <v>3779</v>
      </c>
      <c r="D756" t="s">
        <v>3780</v>
      </c>
      <c r="E756">
        <f>IF(COUNTIFS(Registros!$A$2:$A$6000,"NP",Registros!$B$2:$B$6000,$A756)&gt;0,1,0)</f>
        <v>1</v>
      </c>
      <c r="F756">
        <f>IF($E756=1,SUMIFS(Registros!$F$2:$F$6000,Registros!$A$2:$A$6000,"NP",Registros!$B$2:$B$6000,$A756),0)</f>
        <v>20.75</v>
      </c>
      <c r="G756">
        <f>IF(COUNTIFS(Registros!$A$2:$A$6000,"MOV",Registros!$B$2:$B$6000,$A756)&gt;0,1,0)</f>
        <v>0</v>
      </c>
      <c r="H756">
        <f>IF($G756=1,SUMIFS(Registros!$F$2:$F$6000,Registros!$A$2:$A$6000,"MOV",Registros!$B$2:$B$6000,$A756),0)</f>
        <v>0</v>
      </c>
      <c r="I756">
        <f>IF(COUNTIFS(Registros!$A$2:$A$6000,"CS",Registros!$B$2:$B$6000,$A756)&gt;0,1,0)</f>
        <v>0</v>
      </c>
      <c r="J756">
        <f>IF($I756=1,SUMIFS(Registros!$I$2:$I$6000,Registros!$A$2:$A$6000,"CS",Registros!$B$2:$B$6000,$A756),0)</f>
        <v>0</v>
      </c>
      <c r="K756">
        <f>IF(COUNTIFS(Winback!$K$2:$K$300,$A756)&gt;0,1,0)</f>
        <v>0</v>
      </c>
      <c r="L756">
        <f>IF(AND($K756=1,LEFT($A756,3)="WB-"),SUMIFS(Winback!$D$2:$D$300,Winback!$K$2:$K$300,$A756),0)</f>
        <v>0</v>
      </c>
      <c r="M756">
        <f>IF(OR($E756=1,$G756=1,SUMIFS(Registros!$J$2:$J$6000,Registros!$B$2:$B$6000,$A756)&gt;0),1,0)</f>
        <v>1</v>
      </c>
      <c r="N756">
        <f>IF($J756&gt;0,1,IF(COUNTIFS(Registros!$A$2:$A$6000,"CS",Registros!$B$2:$B$6000,$A756,Registros!$K$2:$K$6000,"&lt;&gt;")&gt;0,1,0))</f>
        <v>0</v>
      </c>
      <c r="O756" t="str">
        <f t="shared" si="55"/>
        <v>SOLO MÓVIL</v>
      </c>
      <c r="P756" t="str">
        <f t="shared" si="56"/>
        <v>Ofrecer fijo + internet (FLBBTV)</v>
      </c>
      <c r="Q756">
        <f t="shared" si="57"/>
        <v>20.75</v>
      </c>
      <c r="R756" t="str">
        <f>IFERROR(VLOOKUP($A756,Registros!$B$2:$G$6000,6,0),IFERROR(INDEX(Winback!$C$2:$C$300,MATCH($A756,Winback!$K$2:$K$300,0)),""))</f>
        <v>Yarelis Tulloch</v>
      </c>
      <c r="S756" t="str">
        <f t="shared" si="58"/>
        <v>NP</v>
      </c>
      <c r="T756">
        <f t="shared" si="59"/>
        <v>1</v>
      </c>
    </row>
    <row r="757" spans="1:20" x14ac:dyDescent="0.35">
      <c r="A757" t="s">
        <v>3782</v>
      </c>
      <c r="B757" t="s">
        <v>3783</v>
      </c>
      <c r="C757" t="s">
        <v>3784</v>
      </c>
      <c r="D757" t="s">
        <v>3785</v>
      </c>
      <c r="E757">
        <f>IF(COUNTIFS(Registros!$A$2:$A$6000,"NP",Registros!$B$2:$B$6000,$A757)&gt;0,1,0)</f>
        <v>1</v>
      </c>
      <c r="F757">
        <f>IF($E757=1,SUMIFS(Registros!$F$2:$F$6000,Registros!$A$2:$A$6000,"NP",Registros!$B$2:$B$6000,$A757),0)</f>
        <v>30</v>
      </c>
      <c r="G757">
        <f>IF(COUNTIFS(Registros!$A$2:$A$6000,"MOV",Registros!$B$2:$B$6000,$A757)&gt;0,1,0)</f>
        <v>0</v>
      </c>
      <c r="H757">
        <f>IF($G757=1,SUMIFS(Registros!$F$2:$F$6000,Registros!$A$2:$A$6000,"MOV",Registros!$B$2:$B$6000,$A757),0)</f>
        <v>0</v>
      </c>
      <c r="I757">
        <f>IF(COUNTIFS(Registros!$A$2:$A$6000,"CS",Registros!$B$2:$B$6000,$A757)&gt;0,1,0)</f>
        <v>0</v>
      </c>
      <c r="J757">
        <f>IF($I757=1,SUMIFS(Registros!$I$2:$I$6000,Registros!$A$2:$A$6000,"CS",Registros!$B$2:$B$6000,$A757),0)</f>
        <v>0</v>
      </c>
      <c r="K757">
        <f>IF(COUNTIFS(Winback!$K$2:$K$300,$A757)&gt;0,1,0)</f>
        <v>0</v>
      </c>
      <c r="L757">
        <f>IF(AND($K757=1,LEFT($A757,3)="WB-"),SUMIFS(Winback!$D$2:$D$300,Winback!$K$2:$K$300,$A757),0)</f>
        <v>0</v>
      </c>
      <c r="M757">
        <f>IF(OR($E757=1,$G757=1,SUMIFS(Registros!$J$2:$J$6000,Registros!$B$2:$B$6000,$A757)&gt;0),1,0)</f>
        <v>1</v>
      </c>
      <c r="N757">
        <f>IF($J757&gt;0,1,IF(COUNTIFS(Registros!$A$2:$A$6000,"CS",Registros!$B$2:$B$6000,$A757,Registros!$K$2:$K$6000,"&lt;&gt;")&gt;0,1,0))</f>
        <v>0</v>
      </c>
      <c r="O757" t="str">
        <f t="shared" si="55"/>
        <v>SOLO MÓVIL</v>
      </c>
      <c r="P757" t="str">
        <f t="shared" si="56"/>
        <v>Ofrecer fijo + internet (FLBBTV)</v>
      </c>
      <c r="Q757">
        <f t="shared" si="57"/>
        <v>30</v>
      </c>
      <c r="R757" t="str">
        <f>IFERROR(VLOOKUP($A757,Registros!$B$2:$G$6000,6,0),IFERROR(INDEX(Winback!$C$2:$C$300,MATCH($A757,Winback!$K$2:$K$300,0)),""))</f>
        <v>Abril Aparicio</v>
      </c>
      <c r="S757" t="str">
        <f t="shared" si="58"/>
        <v>NP</v>
      </c>
      <c r="T757">
        <f t="shared" si="59"/>
        <v>1</v>
      </c>
    </row>
    <row r="758" spans="1:20" x14ac:dyDescent="0.35">
      <c r="A758" t="s">
        <v>3787</v>
      </c>
      <c r="B758" t="s">
        <v>3788</v>
      </c>
      <c r="C758" t="s">
        <v>3789</v>
      </c>
      <c r="D758" t="s">
        <v>3790</v>
      </c>
      <c r="E758">
        <f>IF(COUNTIFS(Registros!$A$2:$A$6000,"NP",Registros!$B$2:$B$6000,$A758)&gt;0,1,0)</f>
        <v>1</v>
      </c>
      <c r="F758">
        <f>IF($E758=1,SUMIFS(Registros!$F$2:$F$6000,Registros!$A$2:$A$6000,"NP",Registros!$B$2:$B$6000,$A758),0)</f>
        <v>18.87</v>
      </c>
      <c r="G758">
        <f>IF(COUNTIFS(Registros!$A$2:$A$6000,"MOV",Registros!$B$2:$B$6000,$A758)&gt;0,1,0)</f>
        <v>0</v>
      </c>
      <c r="H758">
        <f>IF($G758=1,SUMIFS(Registros!$F$2:$F$6000,Registros!$A$2:$A$6000,"MOV",Registros!$B$2:$B$6000,$A758),0)</f>
        <v>0</v>
      </c>
      <c r="I758">
        <f>IF(COUNTIFS(Registros!$A$2:$A$6000,"CS",Registros!$B$2:$B$6000,$A758)&gt;0,1,0)</f>
        <v>0</v>
      </c>
      <c r="J758">
        <f>IF($I758=1,SUMIFS(Registros!$I$2:$I$6000,Registros!$A$2:$A$6000,"CS",Registros!$B$2:$B$6000,$A758),0)</f>
        <v>0</v>
      </c>
      <c r="K758">
        <f>IF(COUNTIFS(Winback!$K$2:$K$300,$A758)&gt;0,1,0)</f>
        <v>0</v>
      </c>
      <c r="L758">
        <f>IF(AND($K758=1,LEFT($A758,3)="WB-"),SUMIFS(Winback!$D$2:$D$300,Winback!$K$2:$K$300,$A758),0)</f>
        <v>0</v>
      </c>
      <c r="M758">
        <f>IF(OR($E758=1,$G758=1,SUMIFS(Registros!$J$2:$J$6000,Registros!$B$2:$B$6000,$A758)&gt;0),1,0)</f>
        <v>1</v>
      </c>
      <c r="N758">
        <f>IF($J758&gt;0,1,IF(COUNTIFS(Registros!$A$2:$A$6000,"CS",Registros!$B$2:$B$6000,$A758,Registros!$K$2:$K$6000,"&lt;&gt;")&gt;0,1,0))</f>
        <v>0</v>
      </c>
      <c r="O758" t="str">
        <f t="shared" si="55"/>
        <v>SOLO MÓVIL</v>
      </c>
      <c r="P758" t="str">
        <f t="shared" si="56"/>
        <v>Ofrecer fijo + internet (FLBBTV)</v>
      </c>
      <c r="Q758">
        <f t="shared" si="57"/>
        <v>18.87</v>
      </c>
      <c r="R758" t="str">
        <f>IFERROR(VLOOKUP($A758,Registros!$B$2:$G$6000,6,0),IFERROR(INDEX(Winback!$C$2:$C$300,MATCH($A758,Winback!$K$2:$K$300,0)),""))</f>
        <v>Yariela Galarce</v>
      </c>
      <c r="S758" t="str">
        <f t="shared" si="58"/>
        <v>NP</v>
      </c>
      <c r="T758">
        <f t="shared" si="59"/>
        <v>1</v>
      </c>
    </row>
    <row r="759" spans="1:20" x14ac:dyDescent="0.35">
      <c r="A759" t="s">
        <v>3791</v>
      </c>
      <c r="B759" t="s">
        <v>3792</v>
      </c>
      <c r="C759" t="s">
        <v>3793</v>
      </c>
      <c r="D759" t="s">
        <v>3794</v>
      </c>
      <c r="E759">
        <f>IF(COUNTIFS(Registros!$A$2:$A$6000,"NP",Registros!$B$2:$B$6000,$A759)&gt;0,1,0)</f>
        <v>1</v>
      </c>
      <c r="F759">
        <f>IF($E759=1,SUMIFS(Registros!$F$2:$F$6000,Registros!$A$2:$A$6000,"NP",Registros!$B$2:$B$6000,$A759),0)</f>
        <v>20.75</v>
      </c>
      <c r="G759">
        <f>IF(COUNTIFS(Registros!$A$2:$A$6000,"MOV",Registros!$B$2:$B$6000,$A759)&gt;0,1,0)</f>
        <v>0</v>
      </c>
      <c r="H759">
        <f>IF($G759=1,SUMIFS(Registros!$F$2:$F$6000,Registros!$A$2:$A$6000,"MOV",Registros!$B$2:$B$6000,$A759),0)</f>
        <v>0</v>
      </c>
      <c r="I759">
        <f>IF(COUNTIFS(Registros!$A$2:$A$6000,"CS",Registros!$B$2:$B$6000,$A759)&gt;0,1,0)</f>
        <v>0</v>
      </c>
      <c r="J759">
        <f>IF($I759=1,SUMIFS(Registros!$I$2:$I$6000,Registros!$A$2:$A$6000,"CS",Registros!$B$2:$B$6000,$A759),0)</f>
        <v>0</v>
      </c>
      <c r="K759">
        <f>IF(COUNTIFS(Winback!$K$2:$K$300,$A759)&gt;0,1,0)</f>
        <v>0</v>
      </c>
      <c r="L759">
        <f>IF(AND($K759=1,LEFT($A759,3)="WB-"),SUMIFS(Winback!$D$2:$D$300,Winback!$K$2:$K$300,$A759),0)</f>
        <v>0</v>
      </c>
      <c r="M759">
        <f>IF(OR($E759=1,$G759=1,SUMIFS(Registros!$J$2:$J$6000,Registros!$B$2:$B$6000,$A759)&gt;0),1,0)</f>
        <v>1</v>
      </c>
      <c r="N759">
        <f>IF($J759&gt;0,1,IF(COUNTIFS(Registros!$A$2:$A$6000,"CS",Registros!$B$2:$B$6000,$A759,Registros!$K$2:$K$6000,"&lt;&gt;")&gt;0,1,0))</f>
        <v>0</v>
      </c>
      <c r="O759" t="str">
        <f t="shared" si="55"/>
        <v>SOLO MÓVIL</v>
      </c>
      <c r="P759" t="str">
        <f t="shared" si="56"/>
        <v>Ofrecer fijo + internet (FLBBTV)</v>
      </c>
      <c r="Q759">
        <f t="shared" si="57"/>
        <v>20.75</v>
      </c>
      <c r="R759" t="str">
        <f>IFERROR(VLOOKUP($A759,Registros!$B$2:$G$6000,6,0),IFERROR(INDEX(Winback!$C$2:$C$300,MATCH($A759,Winback!$K$2:$K$300,0)),""))</f>
        <v>Nailyn Martinez</v>
      </c>
      <c r="S759" t="str">
        <f t="shared" si="58"/>
        <v>NP</v>
      </c>
      <c r="T759">
        <f t="shared" si="59"/>
        <v>1</v>
      </c>
    </row>
    <row r="760" spans="1:20" x14ac:dyDescent="0.35">
      <c r="A760" t="s">
        <v>3796</v>
      </c>
      <c r="B760" t="s">
        <v>3797</v>
      </c>
      <c r="C760" t="s">
        <v>3798</v>
      </c>
      <c r="D760" t="s">
        <v>3799</v>
      </c>
      <c r="E760">
        <f>IF(COUNTIFS(Registros!$A$2:$A$6000,"NP",Registros!$B$2:$B$6000,$A760)&gt;0,1,0)</f>
        <v>1</v>
      </c>
      <c r="F760">
        <f>IF($E760=1,SUMIFS(Registros!$F$2:$F$6000,Registros!$A$2:$A$6000,"NP",Registros!$B$2:$B$6000,$A760),0)</f>
        <v>15</v>
      </c>
      <c r="G760">
        <f>IF(COUNTIFS(Registros!$A$2:$A$6000,"MOV",Registros!$B$2:$B$6000,$A760)&gt;0,1,0)</f>
        <v>0</v>
      </c>
      <c r="H760">
        <f>IF($G760=1,SUMIFS(Registros!$F$2:$F$6000,Registros!$A$2:$A$6000,"MOV",Registros!$B$2:$B$6000,$A760),0)</f>
        <v>0</v>
      </c>
      <c r="I760">
        <f>IF(COUNTIFS(Registros!$A$2:$A$6000,"CS",Registros!$B$2:$B$6000,$A760)&gt;0,1,0)</f>
        <v>0</v>
      </c>
      <c r="J760">
        <f>IF($I760=1,SUMIFS(Registros!$I$2:$I$6000,Registros!$A$2:$A$6000,"CS",Registros!$B$2:$B$6000,$A760),0)</f>
        <v>0</v>
      </c>
      <c r="K760">
        <f>IF(COUNTIFS(Winback!$K$2:$K$300,$A760)&gt;0,1,0)</f>
        <v>0</v>
      </c>
      <c r="L760">
        <f>IF(AND($K760=1,LEFT($A760,3)="WB-"),SUMIFS(Winback!$D$2:$D$300,Winback!$K$2:$K$300,$A760),0)</f>
        <v>0</v>
      </c>
      <c r="M760">
        <f>IF(OR($E760=1,$G760=1,SUMIFS(Registros!$J$2:$J$6000,Registros!$B$2:$B$6000,$A760)&gt;0),1,0)</f>
        <v>1</v>
      </c>
      <c r="N760">
        <f>IF($J760&gt;0,1,IF(COUNTIFS(Registros!$A$2:$A$6000,"CS",Registros!$B$2:$B$6000,$A760,Registros!$K$2:$K$6000,"&lt;&gt;")&gt;0,1,0))</f>
        <v>0</v>
      </c>
      <c r="O760" t="str">
        <f t="shared" si="55"/>
        <v>SOLO MÓVIL</v>
      </c>
      <c r="P760" t="str">
        <f t="shared" si="56"/>
        <v>Ofrecer fijo + internet (FLBBTV)</v>
      </c>
      <c r="Q760">
        <f t="shared" si="57"/>
        <v>15</v>
      </c>
      <c r="R760" t="str">
        <f>IFERROR(VLOOKUP($A760,Registros!$B$2:$G$6000,6,0),IFERROR(INDEX(Winback!$C$2:$C$300,MATCH($A760,Winback!$K$2:$K$300,0)),""))</f>
        <v>Yamali Rodriguez</v>
      </c>
      <c r="S760" t="str">
        <f t="shared" si="58"/>
        <v>NP</v>
      </c>
      <c r="T760">
        <f t="shared" si="59"/>
        <v>1</v>
      </c>
    </row>
    <row r="761" spans="1:20" x14ac:dyDescent="0.35">
      <c r="A761" t="s">
        <v>3801</v>
      </c>
      <c r="B761" t="s">
        <v>3802</v>
      </c>
      <c r="C761" t="s">
        <v>3803</v>
      </c>
      <c r="D761" t="s">
        <v>3804</v>
      </c>
      <c r="E761">
        <f>IF(COUNTIFS(Registros!$A$2:$A$6000,"NP",Registros!$B$2:$B$6000,$A761)&gt;0,1,0)</f>
        <v>1</v>
      </c>
      <c r="F761">
        <f>IF($E761=1,SUMIFS(Registros!$F$2:$F$6000,Registros!$A$2:$A$6000,"NP",Registros!$B$2:$B$6000,$A761),0)</f>
        <v>20.75</v>
      </c>
      <c r="G761">
        <f>IF(COUNTIFS(Registros!$A$2:$A$6000,"MOV",Registros!$B$2:$B$6000,$A761)&gt;0,1,0)</f>
        <v>0</v>
      </c>
      <c r="H761">
        <f>IF($G761=1,SUMIFS(Registros!$F$2:$F$6000,Registros!$A$2:$A$6000,"MOV",Registros!$B$2:$B$6000,$A761),0)</f>
        <v>0</v>
      </c>
      <c r="I761">
        <f>IF(COUNTIFS(Registros!$A$2:$A$6000,"CS",Registros!$B$2:$B$6000,$A761)&gt;0,1,0)</f>
        <v>0</v>
      </c>
      <c r="J761">
        <f>IF($I761=1,SUMIFS(Registros!$I$2:$I$6000,Registros!$A$2:$A$6000,"CS",Registros!$B$2:$B$6000,$A761),0)</f>
        <v>0</v>
      </c>
      <c r="K761">
        <f>IF(COUNTIFS(Winback!$K$2:$K$300,$A761)&gt;0,1,0)</f>
        <v>0</v>
      </c>
      <c r="L761">
        <f>IF(AND($K761=1,LEFT($A761,3)="WB-"),SUMIFS(Winback!$D$2:$D$300,Winback!$K$2:$K$300,$A761),0)</f>
        <v>0</v>
      </c>
      <c r="M761">
        <f>IF(OR($E761=1,$G761=1,SUMIFS(Registros!$J$2:$J$6000,Registros!$B$2:$B$6000,$A761)&gt;0),1,0)</f>
        <v>1</v>
      </c>
      <c r="N761">
        <f>IF($J761&gt;0,1,IF(COUNTIFS(Registros!$A$2:$A$6000,"CS",Registros!$B$2:$B$6000,$A761,Registros!$K$2:$K$6000,"&lt;&gt;")&gt;0,1,0))</f>
        <v>0</v>
      </c>
      <c r="O761" t="str">
        <f t="shared" si="55"/>
        <v>SOLO MÓVIL</v>
      </c>
      <c r="P761" t="str">
        <f t="shared" si="56"/>
        <v>Ofrecer fijo + internet (FLBBTV)</v>
      </c>
      <c r="Q761">
        <f t="shared" si="57"/>
        <v>20.75</v>
      </c>
      <c r="R761" t="str">
        <f>IFERROR(VLOOKUP($A761,Registros!$B$2:$G$6000,6,0),IFERROR(INDEX(Winback!$C$2:$C$300,MATCH($A761,Winback!$K$2:$K$300,0)),""))</f>
        <v>Osiris Aguilar</v>
      </c>
      <c r="S761" t="str">
        <f t="shared" si="58"/>
        <v>NP</v>
      </c>
      <c r="T761">
        <f t="shared" si="59"/>
        <v>1</v>
      </c>
    </row>
    <row r="762" spans="1:20" x14ac:dyDescent="0.35">
      <c r="A762" t="s">
        <v>3806</v>
      </c>
      <c r="B762" t="s">
        <v>3807</v>
      </c>
      <c r="C762" t="s">
        <v>3808</v>
      </c>
      <c r="D762" t="s">
        <v>3809</v>
      </c>
      <c r="E762">
        <f>IF(COUNTIFS(Registros!$A$2:$A$6000,"NP",Registros!$B$2:$B$6000,$A762)&gt;0,1,0)</f>
        <v>1</v>
      </c>
      <c r="F762">
        <f>IF($E762=1,SUMIFS(Registros!$F$2:$F$6000,Registros!$A$2:$A$6000,"NP",Registros!$B$2:$B$6000,$A762),0)</f>
        <v>15</v>
      </c>
      <c r="G762">
        <f>IF(COUNTIFS(Registros!$A$2:$A$6000,"MOV",Registros!$B$2:$B$6000,$A762)&gt;0,1,0)</f>
        <v>0</v>
      </c>
      <c r="H762">
        <f>IF($G762=1,SUMIFS(Registros!$F$2:$F$6000,Registros!$A$2:$A$6000,"MOV",Registros!$B$2:$B$6000,$A762),0)</f>
        <v>0</v>
      </c>
      <c r="I762">
        <f>IF(COUNTIFS(Registros!$A$2:$A$6000,"CS",Registros!$B$2:$B$6000,$A762)&gt;0,1,0)</f>
        <v>0</v>
      </c>
      <c r="J762">
        <f>IF($I762=1,SUMIFS(Registros!$I$2:$I$6000,Registros!$A$2:$A$6000,"CS",Registros!$B$2:$B$6000,$A762),0)</f>
        <v>0</v>
      </c>
      <c r="K762">
        <f>IF(COUNTIFS(Winback!$K$2:$K$300,$A762)&gt;0,1,0)</f>
        <v>0</v>
      </c>
      <c r="L762">
        <f>IF(AND($K762=1,LEFT($A762,3)="WB-"),SUMIFS(Winback!$D$2:$D$300,Winback!$K$2:$K$300,$A762),0)</f>
        <v>0</v>
      </c>
      <c r="M762">
        <f>IF(OR($E762=1,$G762=1,SUMIFS(Registros!$J$2:$J$6000,Registros!$B$2:$B$6000,$A762)&gt;0),1,0)</f>
        <v>1</v>
      </c>
      <c r="N762">
        <f>IF($J762&gt;0,1,IF(COUNTIFS(Registros!$A$2:$A$6000,"CS",Registros!$B$2:$B$6000,$A762,Registros!$K$2:$K$6000,"&lt;&gt;")&gt;0,1,0))</f>
        <v>0</v>
      </c>
      <c r="O762" t="str">
        <f t="shared" si="55"/>
        <v>SOLO MÓVIL</v>
      </c>
      <c r="P762" t="str">
        <f t="shared" si="56"/>
        <v>Ofrecer fijo + internet (FLBBTV)</v>
      </c>
      <c r="Q762">
        <f t="shared" si="57"/>
        <v>15</v>
      </c>
      <c r="R762" t="str">
        <f>IFERROR(VLOOKUP($A762,Registros!$B$2:$G$6000,6,0),IFERROR(INDEX(Winback!$C$2:$C$300,MATCH($A762,Winback!$K$2:$K$300,0)),""))</f>
        <v>Karla Mc Intryre</v>
      </c>
      <c r="S762" t="str">
        <f t="shared" si="58"/>
        <v>NP</v>
      </c>
      <c r="T762">
        <f t="shared" si="59"/>
        <v>1</v>
      </c>
    </row>
    <row r="763" spans="1:20" x14ac:dyDescent="0.35">
      <c r="A763" t="s">
        <v>3811</v>
      </c>
      <c r="B763" t="s">
        <v>3812</v>
      </c>
      <c r="C763" t="s">
        <v>3813</v>
      </c>
      <c r="D763" t="s">
        <v>3814</v>
      </c>
      <c r="E763">
        <f>IF(COUNTIFS(Registros!$A$2:$A$6000,"NP",Registros!$B$2:$B$6000,$A763)&gt;0,1,0)</f>
        <v>1</v>
      </c>
      <c r="F763">
        <f>IF($E763=1,SUMIFS(Registros!$F$2:$F$6000,Registros!$A$2:$A$6000,"NP",Registros!$B$2:$B$6000,$A763),0)</f>
        <v>15</v>
      </c>
      <c r="G763">
        <f>IF(COUNTIFS(Registros!$A$2:$A$6000,"MOV",Registros!$B$2:$B$6000,$A763)&gt;0,1,0)</f>
        <v>0</v>
      </c>
      <c r="H763">
        <f>IF($G763=1,SUMIFS(Registros!$F$2:$F$6000,Registros!$A$2:$A$6000,"MOV",Registros!$B$2:$B$6000,$A763),0)</f>
        <v>0</v>
      </c>
      <c r="I763">
        <f>IF(COUNTIFS(Registros!$A$2:$A$6000,"CS",Registros!$B$2:$B$6000,$A763)&gt;0,1,0)</f>
        <v>0</v>
      </c>
      <c r="J763">
        <f>IF($I763=1,SUMIFS(Registros!$I$2:$I$6000,Registros!$A$2:$A$6000,"CS",Registros!$B$2:$B$6000,$A763),0)</f>
        <v>0</v>
      </c>
      <c r="K763">
        <f>IF(COUNTIFS(Winback!$K$2:$K$300,$A763)&gt;0,1,0)</f>
        <v>0</v>
      </c>
      <c r="L763">
        <f>IF(AND($K763=1,LEFT($A763,3)="WB-"),SUMIFS(Winback!$D$2:$D$300,Winback!$K$2:$K$300,$A763),0)</f>
        <v>0</v>
      </c>
      <c r="M763">
        <f>IF(OR($E763=1,$G763=1,SUMIFS(Registros!$J$2:$J$6000,Registros!$B$2:$B$6000,$A763)&gt;0),1,0)</f>
        <v>1</v>
      </c>
      <c r="N763">
        <f>IF($J763&gt;0,1,IF(COUNTIFS(Registros!$A$2:$A$6000,"CS",Registros!$B$2:$B$6000,$A763,Registros!$K$2:$K$6000,"&lt;&gt;")&gt;0,1,0))</f>
        <v>0</v>
      </c>
      <c r="O763" t="str">
        <f t="shared" si="55"/>
        <v>SOLO MÓVIL</v>
      </c>
      <c r="P763" t="str">
        <f t="shared" si="56"/>
        <v>Ofrecer fijo + internet (FLBBTV)</v>
      </c>
      <c r="Q763">
        <f t="shared" si="57"/>
        <v>15</v>
      </c>
      <c r="R763" t="str">
        <f>IFERROR(VLOOKUP($A763,Registros!$B$2:$G$6000,6,0),IFERROR(INDEX(Winback!$C$2:$C$300,MATCH($A763,Winback!$K$2:$K$300,0)),""))</f>
        <v>Solanye Acuña</v>
      </c>
      <c r="S763" t="str">
        <f t="shared" si="58"/>
        <v>NP</v>
      </c>
      <c r="T763">
        <f t="shared" si="59"/>
        <v>1</v>
      </c>
    </row>
    <row r="764" spans="1:20" x14ac:dyDescent="0.35">
      <c r="A764" t="s">
        <v>3816</v>
      </c>
      <c r="B764" t="s">
        <v>3817</v>
      </c>
      <c r="C764" t="s">
        <v>3818</v>
      </c>
      <c r="D764" t="s">
        <v>3819</v>
      </c>
      <c r="E764">
        <f>IF(COUNTIFS(Registros!$A$2:$A$6000,"NP",Registros!$B$2:$B$6000,$A764)&gt;0,1,0)</f>
        <v>1</v>
      </c>
      <c r="F764">
        <f>IF($E764=1,SUMIFS(Registros!$F$2:$F$6000,Registros!$A$2:$A$6000,"NP",Registros!$B$2:$B$6000,$A764),0)</f>
        <v>16.25</v>
      </c>
      <c r="G764">
        <f>IF(COUNTIFS(Registros!$A$2:$A$6000,"MOV",Registros!$B$2:$B$6000,$A764)&gt;0,1,0)</f>
        <v>0</v>
      </c>
      <c r="H764">
        <f>IF($G764=1,SUMIFS(Registros!$F$2:$F$6000,Registros!$A$2:$A$6000,"MOV",Registros!$B$2:$B$6000,$A764),0)</f>
        <v>0</v>
      </c>
      <c r="I764">
        <f>IF(COUNTIFS(Registros!$A$2:$A$6000,"CS",Registros!$B$2:$B$6000,$A764)&gt;0,1,0)</f>
        <v>0</v>
      </c>
      <c r="J764">
        <f>IF($I764=1,SUMIFS(Registros!$I$2:$I$6000,Registros!$A$2:$A$6000,"CS",Registros!$B$2:$B$6000,$A764),0)</f>
        <v>0</v>
      </c>
      <c r="K764">
        <f>IF(COUNTIFS(Winback!$K$2:$K$300,$A764)&gt;0,1,0)</f>
        <v>0</v>
      </c>
      <c r="L764">
        <f>IF(AND($K764=1,LEFT($A764,3)="WB-"),SUMIFS(Winback!$D$2:$D$300,Winback!$K$2:$K$300,$A764),0)</f>
        <v>0</v>
      </c>
      <c r="M764">
        <f>IF(OR($E764=1,$G764=1,SUMIFS(Registros!$J$2:$J$6000,Registros!$B$2:$B$6000,$A764)&gt;0),1,0)</f>
        <v>1</v>
      </c>
      <c r="N764">
        <f>IF($J764&gt;0,1,IF(COUNTIFS(Registros!$A$2:$A$6000,"CS",Registros!$B$2:$B$6000,$A764,Registros!$K$2:$K$6000,"&lt;&gt;")&gt;0,1,0))</f>
        <v>0</v>
      </c>
      <c r="O764" t="str">
        <f t="shared" si="55"/>
        <v>SOLO MÓVIL</v>
      </c>
      <c r="P764" t="str">
        <f t="shared" si="56"/>
        <v>Ofrecer fijo + internet (FLBBTV)</v>
      </c>
      <c r="Q764">
        <f t="shared" si="57"/>
        <v>16.25</v>
      </c>
      <c r="R764" t="str">
        <f>IFERROR(VLOOKUP($A764,Registros!$B$2:$G$6000,6,0),IFERROR(INDEX(Winback!$C$2:$C$300,MATCH($A764,Winback!$K$2:$K$300,0)),""))</f>
        <v>Michelle Zambrano</v>
      </c>
      <c r="S764" t="str">
        <f t="shared" si="58"/>
        <v>NP</v>
      </c>
      <c r="T764">
        <f t="shared" si="59"/>
        <v>1</v>
      </c>
    </row>
    <row r="765" spans="1:20" x14ac:dyDescent="0.35">
      <c r="A765" t="s">
        <v>3821</v>
      </c>
      <c r="B765" t="s">
        <v>3822</v>
      </c>
      <c r="C765" t="s">
        <v>3823</v>
      </c>
      <c r="D765" t="s">
        <v>3824</v>
      </c>
      <c r="E765">
        <f>IF(COUNTIFS(Registros!$A$2:$A$6000,"NP",Registros!$B$2:$B$6000,$A765)&gt;0,1,0)</f>
        <v>1</v>
      </c>
      <c r="F765">
        <f>IF($E765=1,SUMIFS(Registros!$F$2:$F$6000,Registros!$A$2:$A$6000,"NP",Registros!$B$2:$B$6000,$A765),0)</f>
        <v>30</v>
      </c>
      <c r="G765">
        <f>IF(COUNTIFS(Registros!$A$2:$A$6000,"MOV",Registros!$B$2:$B$6000,$A765)&gt;0,1,0)</f>
        <v>0</v>
      </c>
      <c r="H765">
        <f>IF($G765=1,SUMIFS(Registros!$F$2:$F$6000,Registros!$A$2:$A$6000,"MOV",Registros!$B$2:$B$6000,$A765),0)</f>
        <v>0</v>
      </c>
      <c r="I765">
        <f>IF(COUNTIFS(Registros!$A$2:$A$6000,"CS",Registros!$B$2:$B$6000,$A765)&gt;0,1,0)</f>
        <v>0</v>
      </c>
      <c r="J765">
        <f>IF($I765=1,SUMIFS(Registros!$I$2:$I$6000,Registros!$A$2:$A$6000,"CS",Registros!$B$2:$B$6000,$A765),0)</f>
        <v>0</v>
      </c>
      <c r="K765">
        <f>IF(COUNTIFS(Winback!$K$2:$K$300,$A765)&gt;0,1,0)</f>
        <v>0</v>
      </c>
      <c r="L765">
        <f>IF(AND($K765=1,LEFT($A765,3)="WB-"),SUMIFS(Winback!$D$2:$D$300,Winback!$K$2:$K$300,$A765),0)</f>
        <v>0</v>
      </c>
      <c r="M765">
        <f>IF(OR($E765=1,$G765=1,SUMIFS(Registros!$J$2:$J$6000,Registros!$B$2:$B$6000,$A765)&gt;0),1,0)</f>
        <v>1</v>
      </c>
      <c r="N765">
        <f>IF($J765&gt;0,1,IF(COUNTIFS(Registros!$A$2:$A$6000,"CS",Registros!$B$2:$B$6000,$A765,Registros!$K$2:$K$6000,"&lt;&gt;")&gt;0,1,0))</f>
        <v>0</v>
      </c>
      <c r="O765" t="str">
        <f t="shared" si="55"/>
        <v>SOLO MÓVIL</v>
      </c>
      <c r="P765" t="str">
        <f t="shared" si="56"/>
        <v>Ofrecer fijo + internet (FLBBTV)</v>
      </c>
      <c r="Q765">
        <f t="shared" si="57"/>
        <v>30</v>
      </c>
      <c r="R765" t="str">
        <f>IFERROR(VLOOKUP($A765,Registros!$B$2:$G$6000,6,0),IFERROR(INDEX(Winback!$C$2:$C$300,MATCH($A765,Winback!$K$2:$K$300,0)),""))</f>
        <v>Ines Lizbeth Trujillo</v>
      </c>
      <c r="S765" t="str">
        <f t="shared" si="58"/>
        <v>NP</v>
      </c>
      <c r="T765">
        <f t="shared" si="59"/>
        <v>1</v>
      </c>
    </row>
    <row r="766" spans="1:20" x14ac:dyDescent="0.35">
      <c r="A766" t="s">
        <v>3826</v>
      </c>
      <c r="B766" t="s">
        <v>3827</v>
      </c>
      <c r="C766" t="s">
        <v>3828</v>
      </c>
      <c r="D766" t="s">
        <v>3829</v>
      </c>
      <c r="E766">
        <f>IF(COUNTIFS(Registros!$A$2:$A$6000,"NP",Registros!$B$2:$B$6000,$A766)&gt;0,1,0)</f>
        <v>1</v>
      </c>
      <c r="F766">
        <f>IF($E766=1,SUMIFS(Registros!$F$2:$F$6000,Registros!$A$2:$A$6000,"NP",Registros!$B$2:$B$6000,$A766),0)</f>
        <v>15</v>
      </c>
      <c r="G766">
        <f>IF(COUNTIFS(Registros!$A$2:$A$6000,"MOV",Registros!$B$2:$B$6000,$A766)&gt;0,1,0)</f>
        <v>0</v>
      </c>
      <c r="H766">
        <f>IF($G766=1,SUMIFS(Registros!$F$2:$F$6000,Registros!$A$2:$A$6000,"MOV",Registros!$B$2:$B$6000,$A766),0)</f>
        <v>0</v>
      </c>
      <c r="I766">
        <f>IF(COUNTIFS(Registros!$A$2:$A$6000,"CS",Registros!$B$2:$B$6000,$A766)&gt;0,1,0)</f>
        <v>0</v>
      </c>
      <c r="J766">
        <f>IF($I766=1,SUMIFS(Registros!$I$2:$I$6000,Registros!$A$2:$A$6000,"CS",Registros!$B$2:$B$6000,$A766),0)</f>
        <v>0</v>
      </c>
      <c r="K766">
        <f>IF(COUNTIFS(Winback!$K$2:$K$300,$A766)&gt;0,1,0)</f>
        <v>0</v>
      </c>
      <c r="L766">
        <f>IF(AND($K766=1,LEFT($A766,3)="WB-"),SUMIFS(Winback!$D$2:$D$300,Winback!$K$2:$K$300,$A766),0)</f>
        <v>0</v>
      </c>
      <c r="M766">
        <f>IF(OR($E766=1,$G766=1,SUMIFS(Registros!$J$2:$J$6000,Registros!$B$2:$B$6000,$A766)&gt;0),1,0)</f>
        <v>1</v>
      </c>
      <c r="N766">
        <f>IF($J766&gt;0,1,IF(COUNTIFS(Registros!$A$2:$A$6000,"CS",Registros!$B$2:$B$6000,$A766,Registros!$K$2:$K$6000,"&lt;&gt;")&gt;0,1,0))</f>
        <v>0</v>
      </c>
      <c r="O766" t="str">
        <f t="shared" si="55"/>
        <v>SOLO MÓVIL</v>
      </c>
      <c r="P766" t="str">
        <f t="shared" si="56"/>
        <v>Ofrecer fijo + internet (FLBBTV)</v>
      </c>
      <c r="Q766">
        <f t="shared" si="57"/>
        <v>15</v>
      </c>
      <c r="R766" t="str">
        <f>IFERROR(VLOOKUP($A766,Registros!$B$2:$G$6000,6,0),IFERROR(INDEX(Winback!$C$2:$C$300,MATCH($A766,Winback!$K$2:$K$300,0)),""))</f>
        <v>Alejandra Mabel Hawkins</v>
      </c>
      <c r="S766" t="str">
        <f t="shared" si="58"/>
        <v>NP</v>
      </c>
      <c r="T766">
        <f t="shared" si="59"/>
        <v>1</v>
      </c>
    </row>
    <row r="767" spans="1:20" x14ac:dyDescent="0.35">
      <c r="A767" t="s">
        <v>3831</v>
      </c>
      <c r="B767" t="s">
        <v>3832</v>
      </c>
      <c r="C767" t="s">
        <v>3833</v>
      </c>
      <c r="D767" t="s">
        <v>3834</v>
      </c>
      <c r="E767">
        <f>IF(COUNTIFS(Registros!$A$2:$A$6000,"NP",Registros!$B$2:$B$6000,$A767)&gt;0,1,0)</f>
        <v>1</v>
      </c>
      <c r="F767">
        <f>IF($E767=1,SUMIFS(Registros!$F$2:$F$6000,Registros!$A$2:$A$6000,"NP",Registros!$B$2:$B$6000,$A767),0)</f>
        <v>15</v>
      </c>
      <c r="G767">
        <f>IF(COUNTIFS(Registros!$A$2:$A$6000,"MOV",Registros!$B$2:$B$6000,$A767)&gt;0,1,0)</f>
        <v>0</v>
      </c>
      <c r="H767">
        <f>IF($G767=1,SUMIFS(Registros!$F$2:$F$6000,Registros!$A$2:$A$6000,"MOV",Registros!$B$2:$B$6000,$A767),0)</f>
        <v>0</v>
      </c>
      <c r="I767">
        <f>IF(COUNTIFS(Registros!$A$2:$A$6000,"CS",Registros!$B$2:$B$6000,$A767)&gt;0,1,0)</f>
        <v>0</v>
      </c>
      <c r="J767">
        <f>IF($I767=1,SUMIFS(Registros!$I$2:$I$6000,Registros!$A$2:$A$6000,"CS",Registros!$B$2:$B$6000,$A767),0)</f>
        <v>0</v>
      </c>
      <c r="K767">
        <f>IF(COUNTIFS(Winback!$K$2:$K$300,$A767)&gt;0,1,0)</f>
        <v>0</v>
      </c>
      <c r="L767">
        <f>IF(AND($K767=1,LEFT($A767,3)="WB-"),SUMIFS(Winback!$D$2:$D$300,Winback!$K$2:$K$300,$A767),0)</f>
        <v>0</v>
      </c>
      <c r="M767">
        <f>IF(OR($E767=1,$G767=1,SUMIFS(Registros!$J$2:$J$6000,Registros!$B$2:$B$6000,$A767)&gt;0),1,0)</f>
        <v>1</v>
      </c>
      <c r="N767">
        <f>IF($J767&gt;0,1,IF(COUNTIFS(Registros!$A$2:$A$6000,"CS",Registros!$B$2:$B$6000,$A767,Registros!$K$2:$K$6000,"&lt;&gt;")&gt;0,1,0))</f>
        <v>0</v>
      </c>
      <c r="O767" t="str">
        <f t="shared" si="55"/>
        <v>SOLO MÓVIL</v>
      </c>
      <c r="P767" t="str">
        <f t="shared" si="56"/>
        <v>Ofrecer fijo + internet (FLBBTV)</v>
      </c>
      <c r="Q767">
        <f t="shared" si="57"/>
        <v>15</v>
      </c>
      <c r="R767" t="str">
        <f>IFERROR(VLOOKUP($A767,Registros!$B$2:$G$6000,6,0),IFERROR(INDEX(Winback!$C$2:$C$300,MATCH($A767,Winback!$K$2:$K$300,0)),""))</f>
        <v>Maria Fernanda</v>
      </c>
      <c r="S767" t="str">
        <f t="shared" si="58"/>
        <v>NP</v>
      </c>
      <c r="T767">
        <f t="shared" si="59"/>
        <v>1</v>
      </c>
    </row>
    <row r="768" spans="1:20" x14ac:dyDescent="0.35">
      <c r="A768" t="s">
        <v>3836</v>
      </c>
      <c r="B768" t="s">
        <v>3837</v>
      </c>
      <c r="C768" t="s">
        <v>3838</v>
      </c>
      <c r="D768" t="s">
        <v>3839</v>
      </c>
      <c r="E768">
        <f>IF(COUNTIFS(Registros!$A$2:$A$6000,"NP",Registros!$B$2:$B$6000,$A768)&gt;0,1,0)</f>
        <v>1</v>
      </c>
      <c r="F768">
        <f>IF($E768=1,SUMIFS(Registros!$F$2:$F$6000,Registros!$A$2:$A$6000,"NP",Registros!$B$2:$B$6000,$A768),0)</f>
        <v>20</v>
      </c>
      <c r="G768">
        <f>IF(COUNTIFS(Registros!$A$2:$A$6000,"MOV",Registros!$B$2:$B$6000,$A768)&gt;0,1,0)</f>
        <v>0</v>
      </c>
      <c r="H768">
        <f>IF($G768=1,SUMIFS(Registros!$F$2:$F$6000,Registros!$A$2:$A$6000,"MOV",Registros!$B$2:$B$6000,$A768),0)</f>
        <v>0</v>
      </c>
      <c r="I768">
        <f>IF(COUNTIFS(Registros!$A$2:$A$6000,"CS",Registros!$B$2:$B$6000,$A768)&gt;0,1,0)</f>
        <v>0</v>
      </c>
      <c r="J768">
        <f>IF($I768=1,SUMIFS(Registros!$I$2:$I$6000,Registros!$A$2:$A$6000,"CS",Registros!$B$2:$B$6000,$A768),0)</f>
        <v>0</v>
      </c>
      <c r="K768">
        <f>IF(COUNTIFS(Winback!$K$2:$K$300,$A768)&gt;0,1,0)</f>
        <v>0</v>
      </c>
      <c r="L768">
        <f>IF(AND($K768=1,LEFT($A768,3)="WB-"),SUMIFS(Winback!$D$2:$D$300,Winback!$K$2:$K$300,$A768),0)</f>
        <v>0</v>
      </c>
      <c r="M768">
        <f>IF(OR($E768=1,$G768=1,SUMIFS(Registros!$J$2:$J$6000,Registros!$B$2:$B$6000,$A768)&gt;0),1,0)</f>
        <v>1</v>
      </c>
      <c r="N768">
        <f>IF($J768&gt;0,1,IF(COUNTIFS(Registros!$A$2:$A$6000,"CS",Registros!$B$2:$B$6000,$A768,Registros!$K$2:$K$6000,"&lt;&gt;")&gt;0,1,0))</f>
        <v>0</v>
      </c>
      <c r="O768" t="str">
        <f t="shared" si="55"/>
        <v>SOLO MÓVIL</v>
      </c>
      <c r="P768" t="str">
        <f t="shared" si="56"/>
        <v>Ofrecer fijo + internet (FLBBTV)</v>
      </c>
      <c r="Q768">
        <f t="shared" si="57"/>
        <v>20</v>
      </c>
      <c r="R768" t="str">
        <f>IFERROR(VLOOKUP($A768,Registros!$B$2:$G$6000,6,0),IFERROR(INDEX(Winback!$C$2:$C$300,MATCH($A768,Winback!$K$2:$K$300,0)),""))</f>
        <v>Yarelis Tulloch</v>
      </c>
      <c r="S768" t="str">
        <f t="shared" si="58"/>
        <v>NP</v>
      </c>
      <c r="T768">
        <f t="shared" si="59"/>
        <v>1</v>
      </c>
    </row>
    <row r="769" spans="1:20" x14ac:dyDescent="0.35">
      <c r="A769" t="s">
        <v>3841</v>
      </c>
      <c r="B769" t="s">
        <v>3842</v>
      </c>
      <c r="C769" t="s">
        <v>3843</v>
      </c>
      <c r="D769" t="s">
        <v>3844</v>
      </c>
      <c r="E769">
        <f>IF(COUNTIFS(Registros!$A$2:$A$6000,"NP",Registros!$B$2:$B$6000,$A769)&gt;0,1,0)</f>
        <v>1</v>
      </c>
      <c r="F769">
        <f>IF($E769=1,SUMIFS(Registros!$F$2:$F$6000,Registros!$A$2:$A$6000,"NP",Registros!$B$2:$B$6000,$A769),0)</f>
        <v>15</v>
      </c>
      <c r="G769">
        <f>IF(COUNTIFS(Registros!$A$2:$A$6000,"MOV",Registros!$B$2:$B$6000,$A769)&gt;0,1,0)</f>
        <v>0</v>
      </c>
      <c r="H769">
        <f>IF($G769=1,SUMIFS(Registros!$F$2:$F$6000,Registros!$A$2:$A$6000,"MOV",Registros!$B$2:$B$6000,$A769),0)</f>
        <v>0</v>
      </c>
      <c r="I769">
        <f>IF(COUNTIFS(Registros!$A$2:$A$6000,"CS",Registros!$B$2:$B$6000,$A769)&gt;0,1,0)</f>
        <v>0</v>
      </c>
      <c r="J769">
        <f>IF($I769=1,SUMIFS(Registros!$I$2:$I$6000,Registros!$A$2:$A$6000,"CS",Registros!$B$2:$B$6000,$A769),0)</f>
        <v>0</v>
      </c>
      <c r="K769">
        <f>IF(COUNTIFS(Winback!$K$2:$K$300,$A769)&gt;0,1,0)</f>
        <v>0</v>
      </c>
      <c r="L769">
        <f>IF(AND($K769=1,LEFT($A769,3)="WB-"),SUMIFS(Winback!$D$2:$D$300,Winback!$K$2:$K$300,$A769),0)</f>
        <v>0</v>
      </c>
      <c r="M769">
        <f>IF(OR($E769=1,$G769=1,SUMIFS(Registros!$J$2:$J$6000,Registros!$B$2:$B$6000,$A769)&gt;0),1,0)</f>
        <v>1</v>
      </c>
      <c r="N769">
        <f>IF($J769&gt;0,1,IF(COUNTIFS(Registros!$A$2:$A$6000,"CS",Registros!$B$2:$B$6000,$A769,Registros!$K$2:$K$6000,"&lt;&gt;")&gt;0,1,0))</f>
        <v>0</v>
      </c>
      <c r="O769" t="str">
        <f t="shared" si="55"/>
        <v>SOLO MÓVIL</v>
      </c>
      <c r="P769" t="str">
        <f t="shared" si="56"/>
        <v>Ofrecer fijo + internet (FLBBTV)</v>
      </c>
      <c r="Q769">
        <f t="shared" si="57"/>
        <v>15</v>
      </c>
      <c r="R769" t="str">
        <f>IFERROR(VLOOKUP($A769,Registros!$B$2:$G$6000,6,0),IFERROR(INDEX(Winback!$C$2:$C$300,MATCH($A769,Winback!$K$2:$K$300,0)),""))</f>
        <v>Abril Aparicio</v>
      </c>
      <c r="S769" t="str">
        <f t="shared" si="58"/>
        <v>NP</v>
      </c>
      <c r="T769">
        <f t="shared" si="59"/>
        <v>1</v>
      </c>
    </row>
    <row r="770" spans="1:20" x14ac:dyDescent="0.35">
      <c r="A770" t="s">
        <v>3846</v>
      </c>
      <c r="B770" t="s">
        <v>3847</v>
      </c>
      <c r="C770" t="s">
        <v>3848</v>
      </c>
      <c r="D770" t="s">
        <v>3849</v>
      </c>
      <c r="E770">
        <f>IF(COUNTIFS(Registros!$A$2:$A$6000,"NP",Registros!$B$2:$B$6000,$A770)&gt;0,1,0)</f>
        <v>1</v>
      </c>
      <c r="F770">
        <f>IF($E770=1,SUMIFS(Registros!$F$2:$F$6000,Registros!$A$2:$A$6000,"NP",Registros!$B$2:$B$6000,$A770),0)</f>
        <v>15</v>
      </c>
      <c r="G770">
        <f>IF(COUNTIFS(Registros!$A$2:$A$6000,"MOV",Registros!$B$2:$B$6000,$A770)&gt;0,1,0)</f>
        <v>0</v>
      </c>
      <c r="H770">
        <f>IF($G770=1,SUMIFS(Registros!$F$2:$F$6000,Registros!$A$2:$A$6000,"MOV",Registros!$B$2:$B$6000,$A770),0)</f>
        <v>0</v>
      </c>
      <c r="I770">
        <f>IF(COUNTIFS(Registros!$A$2:$A$6000,"CS",Registros!$B$2:$B$6000,$A770)&gt;0,1,0)</f>
        <v>0</v>
      </c>
      <c r="J770">
        <f>IF($I770=1,SUMIFS(Registros!$I$2:$I$6000,Registros!$A$2:$A$6000,"CS",Registros!$B$2:$B$6000,$A770),0)</f>
        <v>0</v>
      </c>
      <c r="K770">
        <f>IF(COUNTIFS(Winback!$K$2:$K$300,$A770)&gt;0,1,0)</f>
        <v>0</v>
      </c>
      <c r="L770">
        <f>IF(AND($K770=1,LEFT($A770,3)="WB-"),SUMIFS(Winback!$D$2:$D$300,Winback!$K$2:$K$300,$A770),0)</f>
        <v>0</v>
      </c>
      <c r="M770">
        <f>IF(OR($E770=1,$G770=1,SUMIFS(Registros!$J$2:$J$6000,Registros!$B$2:$B$6000,$A770)&gt;0),1,0)</f>
        <v>1</v>
      </c>
      <c r="N770">
        <f>IF($J770&gt;0,1,IF(COUNTIFS(Registros!$A$2:$A$6000,"CS",Registros!$B$2:$B$6000,$A770,Registros!$K$2:$K$6000,"&lt;&gt;")&gt;0,1,0))</f>
        <v>0</v>
      </c>
      <c r="O770" t="str">
        <f t="shared" ref="O770:O833" si="60">IF(AND($K770=1,$E770=0,$G770=0,$I770=0),"WINBACK",IF(AND($M770=1,$N770&gt;0),"CONVERGENTE",IF($M770=1,"SOLO MÓVIL",IF($N770&gt;0,"SOLO FIJO / INTERNET","SIN SERVICIOS"))))</f>
        <v>SOLO MÓVIL</v>
      </c>
      <c r="P770" t="str">
        <f t="shared" ref="P770:P833" si="61">IF($O770="WINBACK","Recuperar (winback)",IF($O770="CONVERGENTE","Upgrade / más líneas",IF($O770="SOLO MÓVIL","Ofrecer fijo + internet (FLBBTV)",IF($O770="SOLO FIJO / INTERNET","Ofrecer línea móvil Nextphone","Oferta completa (móvil + fijo + internet)"))))</f>
        <v>Ofrecer fijo + internet (FLBBTV)</v>
      </c>
      <c r="Q770">
        <f t="shared" ref="Q770:Q833" si="62">$F770+$H770+$L770</f>
        <v>15</v>
      </c>
      <c r="R770" t="str">
        <f>IFERROR(VLOOKUP($A770,Registros!$B$2:$G$6000,6,0),IFERROR(INDEX(Winback!$C$2:$C$300,MATCH($A770,Winback!$K$2:$K$300,0)),""))</f>
        <v>Yariela Galarce</v>
      </c>
      <c r="S770" t="str">
        <f t="shared" ref="S770:S833" si="63">IF($E770=1,"NP","")&amp;IF($G770=1,"+MOV","")&amp;IF($I770=1,"+CS","")&amp;IF($K770=1,"+WB","")</f>
        <v>NP</v>
      </c>
      <c r="T770">
        <f t="shared" ref="T770:T833" si="64">$E770+$G770+$I770+$K770</f>
        <v>1</v>
      </c>
    </row>
    <row r="771" spans="1:20" x14ac:dyDescent="0.35">
      <c r="A771" t="s">
        <v>3851</v>
      </c>
      <c r="B771" t="s">
        <v>3852</v>
      </c>
      <c r="C771" t="s">
        <v>3853</v>
      </c>
      <c r="D771" t="s">
        <v>3854</v>
      </c>
      <c r="E771">
        <f>IF(COUNTIFS(Registros!$A$2:$A$6000,"NP",Registros!$B$2:$B$6000,$A771)&gt;0,1,0)</f>
        <v>1</v>
      </c>
      <c r="F771">
        <f>IF($E771=1,SUMIFS(Registros!$F$2:$F$6000,Registros!$A$2:$A$6000,"NP",Registros!$B$2:$B$6000,$A771),0)</f>
        <v>15</v>
      </c>
      <c r="G771">
        <f>IF(COUNTIFS(Registros!$A$2:$A$6000,"MOV",Registros!$B$2:$B$6000,$A771)&gt;0,1,0)</f>
        <v>0</v>
      </c>
      <c r="H771">
        <f>IF($G771=1,SUMIFS(Registros!$F$2:$F$6000,Registros!$A$2:$A$6000,"MOV",Registros!$B$2:$B$6000,$A771),0)</f>
        <v>0</v>
      </c>
      <c r="I771">
        <f>IF(COUNTIFS(Registros!$A$2:$A$6000,"CS",Registros!$B$2:$B$6000,$A771)&gt;0,1,0)</f>
        <v>0</v>
      </c>
      <c r="J771">
        <f>IF($I771=1,SUMIFS(Registros!$I$2:$I$6000,Registros!$A$2:$A$6000,"CS",Registros!$B$2:$B$6000,$A771),0)</f>
        <v>0</v>
      </c>
      <c r="K771">
        <f>IF(COUNTIFS(Winback!$K$2:$K$300,$A771)&gt;0,1,0)</f>
        <v>0</v>
      </c>
      <c r="L771">
        <f>IF(AND($K771=1,LEFT($A771,3)="WB-"),SUMIFS(Winback!$D$2:$D$300,Winback!$K$2:$K$300,$A771),0)</f>
        <v>0</v>
      </c>
      <c r="M771">
        <f>IF(OR($E771=1,$G771=1,SUMIFS(Registros!$J$2:$J$6000,Registros!$B$2:$B$6000,$A771)&gt;0),1,0)</f>
        <v>1</v>
      </c>
      <c r="N771">
        <f>IF($J771&gt;0,1,IF(COUNTIFS(Registros!$A$2:$A$6000,"CS",Registros!$B$2:$B$6000,$A771,Registros!$K$2:$K$6000,"&lt;&gt;")&gt;0,1,0))</f>
        <v>0</v>
      </c>
      <c r="O771" t="str">
        <f t="shared" si="60"/>
        <v>SOLO MÓVIL</v>
      </c>
      <c r="P771" t="str">
        <f t="shared" si="61"/>
        <v>Ofrecer fijo + internet (FLBBTV)</v>
      </c>
      <c r="Q771">
        <f t="shared" si="62"/>
        <v>15</v>
      </c>
      <c r="R771" t="str">
        <f>IFERROR(VLOOKUP($A771,Registros!$B$2:$G$6000,6,0),IFERROR(INDEX(Winback!$C$2:$C$300,MATCH($A771,Winback!$K$2:$K$300,0)),""))</f>
        <v>Nailyn Martinez</v>
      </c>
      <c r="S771" t="str">
        <f t="shared" si="63"/>
        <v>NP</v>
      </c>
      <c r="T771">
        <f t="shared" si="64"/>
        <v>1</v>
      </c>
    </row>
    <row r="772" spans="1:20" x14ac:dyDescent="0.35">
      <c r="A772" t="s">
        <v>3856</v>
      </c>
      <c r="B772" t="s">
        <v>3857</v>
      </c>
      <c r="C772" t="s">
        <v>3858</v>
      </c>
      <c r="D772" t="s">
        <v>3859</v>
      </c>
      <c r="E772">
        <f>IF(COUNTIFS(Registros!$A$2:$A$6000,"NP",Registros!$B$2:$B$6000,$A772)&gt;0,1,0)</f>
        <v>1</v>
      </c>
      <c r="F772">
        <f>IF($E772=1,SUMIFS(Registros!$F$2:$F$6000,Registros!$A$2:$A$6000,"NP",Registros!$B$2:$B$6000,$A772),0)</f>
        <v>15</v>
      </c>
      <c r="G772">
        <f>IF(COUNTIFS(Registros!$A$2:$A$6000,"MOV",Registros!$B$2:$B$6000,$A772)&gt;0,1,0)</f>
        <v>0</v>
      </c>
      <c r="H772">
        <f>IF($G772=1,SUMIFS(Registros!$F$2:$F$6000,Registros!$A$2:$A$6000,"MOV",Registros!$B$2:$B$6000,$A772),0)</f>
        <v>0</v>
      </c>
      <c r="I772">
        <f>IF(COUNTIFS(Registros!$A$2:$A$6000,"CS",Registros!$B$2:$B$6000,$A772)&gt;0,1,0)</f>
        <v>0</v>
      </c>
      <c r="J772">
        <f>IF($I772=1,SUMIFS(Registros!$I$2:$I$6000,Registros!$A$2:$A$6000,"CS",Registros!$B$2:$B$6000,$A772),0)</f>
        <v>0</v>
      </c>
      <c r="K772">
        <f>IF(COUNTIFS(Winback!$K$2:$K$300,$A772)&gt;0,1,0)</f>
        <v>0</v>
      </c>
      <c r="L772">
        <f>IF(AND($K772=1,LEFT($A772,3)="WB-"),SUMIFS(Winback!$D$2:$D$300,Winback!$K$2:$K$300,$A772),0)</f>
        <v>0</v>
      </c>
      <c r="M772">
        <f>IF(OR($E772=1,$G772=1,SUMIFS(Registros!$J$2:$J$6000,Registros!$B$2:$B$6000,$A772)&gt;0),1,0)</f>
        <v>1</v>
      </c>
      <c r="N772">
        <f>IF($J772&gt;0,1,IF(COUNTIFS(Registros!$A$2:$A$6000,"CS",Registros!$B$2:$B$6000,$A772,Registros!$K$2:$K$6000,"&lt;&gt;")&gt;0,1,0))</f>
        <v>0</v>
      </c>
      <c r="O772" t="str">
        <f t="shared" si="60"/>
        <v>SOLO MÓVIL</v>
      </c>
      <c r="P772" t="str">
        <f t="shared" si="61"/>
        <v>Ofrecer fijo + internet (FLBBTV)</v>
      </c>
      <c r="Q772">
        <f t="shared" si="62"/>
        <v>15</v>
      </c>
      <c r="R772" t="str">
        <f>IFERROR(VLOOKUP($A772,Registros!$B$2:$G$6000,6,0),IFERROR(INDEX(Winback!$C$2:$C$300,MATCH($A772,Winback!$K$2:$K$300,0)),""))</f>
        <v>Yamali Rodriguez</v>
      </c>
      <c r="S772" t="str">
        <f t="shared" si="63"/>
        <v>NP</v>
      </c>
      <c r="T772">
        <f t="shared" si="64"/>
        <v>1</v>
      </c>
    </row>
    <row r="773" spans="1:20" x14ac:dyDescent="0.35">
      <c r="A773" t="s">
        <v>3861</v>
      </c>
      <c r="B773" t="s">
        <v>3862</v>
      </c>
      <c r="C773" t="s">
        <v>3863</v>
      </c>
      <c r="D773" t="s">
        <v>3864</v>
      </c>
      <c r="E773">
        <f>IF(COUNTIFS(Registros!$A$2:$A$6000,"NP",Registros!$B$2:$B$6000,$A773)&gt;0,1,0)</f>
        <v>1</v>
      </c>
      <c r="F773">
        <f>IF($E773=1,SUMIFS(Registros!$F$2:$F$6000,Registros!$A$2:$A$6000,"NP",Registros!$B$2:$B$6000,$A773),0)</f>
        <v>15</v>
      </c>
      <c r="G773">
        <f>IF(COUNTIFS(Registros!$A$2:$A$6000,"MOV",Registros!$B$2:$B$6000,$A773)&gt;0,1,0)</f>
        <v>0</v>
      </c>
      <c r="H773">
        <f>IF($G773=1,SUMIFS(Registros!$F$2:$F$6000,Registros!$A$2:$A$6000,"MOV",Registros!$B$2:$B$6000,$A773),0)</f>
        <v>0</v>
      </c>
      <c r="I773">
        <f>IF(COUNTIFS(Registros!$A$2:$A$6000,"CS",Registros!$B$2:$B$6000,$A773)&gt;0,1,0)</f>
        <v>0</v>
      </c>
      <c r="J773">
        <f>IF($I773=1,SUMIFS(Registros!$I$2:$I$6000,Registros!$A$2:$A$6000,"CS",Registros!$B$2:$B$6000,$A773),0)</f>
        <v>0</v>
      </c>
      <c r="K773">
        <f>IF(COUNTIFS(Winback!$K$2:$K$300,$A773)&gt;0,1,0)</f>
        <v>0</v>
      </c>
      <c r="L773">
        <f>IF(AND($K773=1,LEFT($A773,3)="WB-"),SUMIFS(Winback!$D$2:$D$300,Winback!$K$2:$K$300,$A773),0)</f>
        <v>0</v>
      </c>
      <c r="M773">
        <f>IF(OR($E773=1,$G773=1,SUMIFS(Registros!$J$2:$J$6000,Registros!$B$2:$B$6000,$A773)&gt;0),1,0)</f>
        <v>1</v>
      </c>
      <c r="N773">
        <f>IF($J773&gt;0,1,IF(COUNTIFS(Registros!$A$2:$A$6000,"CS",Registros!$B$2:$B$6000,$A773,Registros!$K$2:$K$6000,"&lt;&gt;")&gt;0,1,0))</f>
        <v>0</v>
      </c>
      <c r="O773" t="str">
        <f t="shared" si="60"/>
        <v>SOLO MÓVIL</v>
      </c>
      <c r="P773" t="str">
        <f t="shared" si="61"/>
        <v>Ofrecer fijo + internet (FLBBTV)</v>
      </c>
      <c r="Q773">
        <f t="shared" si="62"/>
        <v>15</v>
      </c>
      <c r="R773" t="str">
        <f>IFERROR(VLOOKUP($A773,Registros!$B$2:$G$6000,6,0),IFERROR(INDEX(Winback!$C$2:$C$300,MATCH($A773,Winback!$K$2:$K$300,0)),""))</f>
        <v>Osiris Aguilar</v>
      </c>
      <c r="S773" t="str">
        <f t="shared" si="63"/>
        <v>NP</v>
      </c>
      <c r="T773">
        <f t="shared" si="64"/>
        <v>1</v>
      </c>
    </row>
    <row r="774" spans="1:20" x14ac:dyDescent="0.35">
      <c r="A774" t="s">
        <v>3866</v>
      </c>
      <c r="B774" t="s">
        <v>3867</v>
      </c>
      <c r="C774" t="s">
        <v>3868</v>
      </c>
      <c r="D774" t="s">
        <v>3869</v>
      </c>
      <c r="E774">
        <f>IF(COUNTIFS(Registros!$A$2:$A$6000,"NP",Registros!$B$2:$B$6000,$A774)&gt;0,1,0)</f>
        <v>1</v>
      </c>
      <c r="F774">
        <f>IF($E774=1,SUMIFS(Registros!$F$2:$F$6000,Registros!$A$2:$A$6000,"NP",Registros!$B$2:$B$6000,$A774),0)</f>
        <v>144</v>
      </c>
      <c r="G774">
        <f>IF(COUNTIFS(Registros!$A$2:$A$6000,"MOV",Registros!$B$2:$B$6000,$A774)&gt;0,1,0)</f>
        <v>0</v>
      </c>
      <c r="H774">
        <f>IF($G774=1,SUMIFS(Registros!$F$2:$F$6000,Registros!$A$2:$A$6000,"MOV",Registros!$B$2:$B$6000,$A774),0)</f>
        <v>0</v>
      </c>
      <c r="I774">
        <f>IF(COUNTIFS(Registros!$A$2:$A$6000,"CS",Registros!$B$2:$B$6000,$A774)&gt;0,1,0)</f>
        <v>0</v>
      </c>
      <c r="J774">
        <f>IF($I774=1,SUMIFS(Registros!$I$2:$I$6000,Registros!$A$2:$A$6000,"CS",Registros!$B$2:$B$6000,$A774),0)</f>
        <v>0</v>
      </c>
      <c r="K774">
        <f>IF(COUNTIFS(Winback!$K$2:$K$300,$A774)&gt;0,1,0)</f>
        <v>0</v>
      </c>
      <c r="L774">
        <f>IF(AND($K774=1,LEFT($A774,3)="WB-"),SUMIFS(Winback!$D$2:$D$300,Winback!$K$2:$K$300,$A774),0)</f>
        <v>0</v>
      </c>
      <c r="M774">
        <f>IF(OR($E774=1,$G774=1,SUMIFS(Registros!$J$2:$J$6000,Registros!$B$2:$B$6000,$A774)&gt;0),1,0)</f>
        <v>1</v>
      </c>
      <c r="N774">
        <f>IF($J774&gt;0,1,IF(COUNTIFS(Registros!$A$2:$A$6000,"CS",Registros!$B$2:$B$6000,$A774,Registros!$K$2:$K$6000,"&lt;&gt;")&gt;0,1,0))</f>
        <v>0</v>
      </c>
      <c r="O774" t="str">
        <f t="shared" si="60"/>
        <v>SOLO MÓVIL</v>
      </c>
      <c r="P774" t="str">
        <f t="shared" si="61"/>
        <v>Ofrecer fijo + internet (FLBBTV)</v>
      </c>
      <c r="Q774">
        <f t="shared" si="62"/>
        <v>144</v>
      </c>
      <c r="R774" t="str">
        <f>IFERROR(VLOOKUP($A774,Registros!$B$2:$G$6000,6,0),IFERROR(INDEX(Winback!$C$2:$C$300,MATCH($A774,Winback!$K$2:$K$300,0)),""))</f>
        <v>Karla Mc Intryre</v>
      </c>
      <c r="S774" t="str">
        <f t="shared" si="63"/>
        <v>NP</v>
      </c>
      <c r="T774">
        <f t="shared" si="64"/>
        <v>1</v>
      </c>
    </row>
    <row r="775" spans="1:20" x14ac:dyDescent="0.35">
      <c r="A775" t="s">
        <v>3871</v>
      </c>
      <c r="B775" t="s">
        <v>3872</v>
      </c>
      <c r="C775" t="s">
        <v>3873</v>
      </c>
      <c r="D775" t="s">
        <v>3874</v>
      </c>
      <c r="E775">
        <f>IF(COUNTIFS(Registros!$A$2:$A$6000,"NP",Registros!$B$2:$B$6000,$A775)&gt;0,1,0)</f>
        <v>1</v>
      </c>
      <c r="F775">
        <f>IF($E775=1,SUMIFS(Registros!$F$2:$F$6000,Registros!$A$2:$A$6000,"NP",Registros!$B$2:$B$6000,$A775),0)</f>
        <v>55.81</v>
      </c>
      <c r="G775">
        <f>IF(COUNTIFS(Registros!$A$2:$A$6000,"MOV",Registros!$B$2:$B$6000,$A775)&gt;0,1,0)</f>
        <v>0</v>
      </c>
      <c r="H775">
        <f>IF($G775=1,SUMIFS(Registros!$F$2:$F$6000,Registros!$A$2:$A$6000,"MOV",Registros!$B$2:$B$6000,$A775),0)</f>
        <v>0</v>
      </c>
      <c r="I775">
        <f>IF(COUNTIFS(Registros!$A$2:$A$6000,"CS",Registros!$B$2:$B$6000,$A775)&gt;0,1,0)</f>
        <v>0</v>
      </c>
      <c r="J775">
        <f>IF($I775=1,SUMIFS(Registros!$I$2:$I$6000,Registros!$A$2:$A$6000,"CS",Registros!$B$2:$B$6000,$A775),0)</f>
        <v>0</v>
      </c>
      <c r="K775">
        <f>IF(COUNTIFS(Winback!$K$2:$K$300,$A775)&gt;0,1,0)</f>
        <v>0</v>
      </c>
      <c r="L775">
        <f>IF(AND($K775=1,LEFT($A775,3)="WB-"),SUMIFS(Winback!$D$2:$D$300,Winback!$K$2:$K$300,$A775),0)</f>
        <v>0</v>
      </c>
      <c r="M775">
        <f>IF(OR($E775=1,$G775=1,SUMIFS(Registros!$J$2:$J$6000,Registros!$B$2:$B$6000,$A775)&gt;0),1,0)</f>
        <v>1</v>
      </c>
      <c r="N775">
        <f>IF($J775&gt;0,1,IF(COUNTIFS(Registros!$A$2:$A$6000,"CS",Registros!$B$2:$B$6000,$A775,Registros!$K$2:$K$6000,"&lt;&gt;")&gt;0,1,0))</f>
        <v>0</v>
      </c>
      <c r="O775" t="str">
        <f t="shared" si="60"/>
        <v>SOLO MÓVIL</v>
      </c>
      <c r="P775" t="str">
        <f t="shared" si="61"/>
        <v>Ofrecer fijo + internet (FLBBTV)</v>
      </c>
      <c r="Q775">
        <f t="shared" si="62"/>
        <v>55.81</v>
      </c>
      <c r="R775" t="str">
        <f>IFERROR(VLOOKUP($A775,Registros!$B$2:$G$6000,6,0),IFERROR(INDEX(Winback!$C$2:$C$300,MATCH($A775,Winback!$K$2:$K$300,0)),""))</f>
        <v>Michelle Zambrano</v>
      </c>
      <c r="S775" t="str">
        <f t="shared" si="63"/>
        <v>NP</v>
      </c>
      <c r="T775">
        <f t="shared" si="64"/>
        <v>1</v>
      </c>
    </row>
    <row r="776" spans="1:20" x14ac:dyDescent="0.35">
      <c r="A776" t="s">
        <v>3876</v>
      </c>
      <c r="B776" t="s">
        <v>3877</v>
      </c>
      <c r="C776" t="s">
        <v>3878</v>
      </c>
      <c r="D776" t="s">
        <v>3879</v>
      </c>
      <c r="E776">
        <f>IF(COUNTIFS(Registros!$A$2:$A$6000,"NP",Registros!$B$2:$B$6000,$A776)&gt;0,1,0)</f>
        <v>1</v>
      </c>
      <c r="F776">
        <f>IF($E776=1,SUMIFS(Registros!$F$2:$F$6000,Registros!$A$2:$A$6000,"NP",Registros!$B$2:$B$6000,$A776),0)</f>
        <v>20.75</v>
      </c>
      <c r="G776">
        <f>IF(COUNTIFS(Registros!$A$2:$A$6000,"MOV",Registros!$B$2:$B$6000,$A776)&gt;0,1,0)</f>
        <v>0</v>
      </c>
      <c r="H776">
        <f>IF($G776=1,SUMIFS(Registros!$F$2:$F$6000,Registros!$A$2:$A$6000,"MOV",Registros!$B$2:$B$6000,$A776),0)</f>
        <v>0</v>
      </c>
      <c r="I776">
        <f>IF(COUNTIFS(Registros!$A$2:$A$6000,"CS",Registros!$B$2:$B$6000,$A776)&gt;0,1,0)</f>
        <v>0</v>
      </c>
      <c r="J776">
        <f>IF($I776=1,SUMIFS(Registros!$I$2:$I$6000,Registros!$A$2:$A$6000,"CS",Registros!$B$2:$B$6000,$A776),0)</f>
        <v>0</v>
      </c>
      <c r="K776">
        <f>IF(COUNTIFS(Winback!$K$2:$K$300,$A776)&gt;0,1,0)</f>
        <v>0</v>
      </c>
      <c r="L776">
        <f>IF(AND($K776=1,LEFT($A776,3)="WB-"),SUMIFS(Winback!$D$2:$D$300,Winback!$K$2:$K$300,$A776),0)</f>
        <v>0</v>
      </c>
      <c r="M776">
        <f>IF(OR($E776=1,$G776=1,SUMIFS(Registros!$J$2:$J$6000,Registros!$B$2:$B$6000,$A776)&gt;0),1,0)</f>
        <v>1</v>
      </c>
      <c r="N776">
        <f>IF($J776&gt;0,1,IF(COUNTIFS(Registros!$A$2:$A$6000,"CS",Registros!$B$2:$B$6000,$A776,Registros!$K$2:$K$6000,"&lt;&gt;")&gt;0,1,0))</f>
        <v>0</v>
      </c>
      <c r="O776" t="str">
        <f t="shared" si="60"/>
        <v>SOLO MÓVIL</v>
      </c>
      <c r="P776" t="str">
        <f t="shared" si="61"/>
        <v>Ofrecer fijo + internet (FLBBTV)</v>
      </c>
      <c r="Q776">
        <f t="shared" si="62"/>
        <v>20.75</v>
      </c>
      <c r="R776" t="str">
        <f>IFERROR(VLOOKUP($A776,Registros!$B$2:$G$6000,6,0),IFERROR(INDEX(Winback!$C$2:$C$300,MATCH($A776,Winback!$K$2:$K$300,0)),""))</f>
        <v>Ines Lizbeth Trujillo</v>
      </c>
      <c r="S776" t="str">
        <f t="shared" si="63"/>
        <v>NP</v>
      </c>
      <c r="T776">
        <f t="shared" si="64"/>
        <v>1</v>
      </c>
    </row>
    <row r="777" spans="1:20" x14ac:dyDescent="0.35">
      <c r="A777" t="s">
        <v>3881</v>
      </c>
      <c r="B777" t="s">
        <v>3882</v>
      </c>
      <c r="C777" t="s">
        <v>3883</v>
      </c>
      <c r="D777" t="s">
        <v>3884</v>
      </c>
      <c r="E777">
        <f>IF(COUNTIFS(Registros!$A$2:$A$6000,"NP",Registros!$B$2:$B$6000,$A777)&gt;0,1,0)</f>
        <v>1</v>
      </c>
      <c r="F777">
        <f>IF($E777=1,SUMIFS(Registros!$F$2:$F$6000,Registros!$A$2:$A$6000,"NP",Registros!$B$2:$B$6000,$A777),0)</f>
        <v>15.65</v>
      </c>
      <c r="G777">
        <f>IF(COUNTIFS(Registros!$A$2:$A$6000,"MOV",Registros!$B$2:$B$6000,$A777)&gt;0,1,0)</f>
        <v>0</v>
      </c>
      <c r="H777">
        <f>IF($G777=1,SUMIFS(Registros!$F$2:$F$6000,Registros!$A$2:$A$6000,"MOV",Registros!$B$2:$B$6000,$A777),0)</f>
        <v>0</v>
      </c>
      <c r="I777">
        <f>IF(COUNTIFS(Registros!$A$2:$A$6000,"CS",Registros!$B$2:$B$6000,$A777)&gt;0,1,0)</f>
        <v>0</v>
      </c>
      <c r="J777">
        <f>IF($I777=1,SUMIFS(Registros!$I$2:$I$6000,Registros!$A$2:$A$6000,"CS",Registros!$B$2:$B$6000,$A777),0)</f>
        <v>0</v>
      </c>
      <c r="K777">
        <f>IF(COUNTIFS(Winback!$K$2:$K$300,$A777)&gt;0,1,0)</f>
        <v>0</v>
      </c>
      <c r="L777">
        <f>IF(AND($K777=1,LEFT($A777,3)="WB-"),SUMIFS(Winback!$D$2:$D$300,Winback!$K$2:$K$300,$A777),0)</f>
        <v>0</v>
      </c>
      <c r="M777">
        <f>IF(OR($E777=1,$G777=1,SUMIFS(Registros!$J$2:$J$6000,Registros!$B$2:$B$6000,$A777)&gt;0),1,0)</f>
        <v>1</v>
      </c>
      <c r="N777">
        <f>IF($J777&gt;0,1,IF(COUNTIFS(Registros!$A$2:$A$6000,"CS",Registros!$B$2:$B$6000,$A777,Registros!$K$2:$K$6000,"&lt;&gt;")&gt;0,1,0))</f>
        <v>0</v>
      </c>
      <c r="O777" t="str">
        <f t="shared" si="60"/>
        <v>SOLO MÓVIL</v>
      </c>
      <c r="P777" t="str">
        <f t="shared" si="61"/>
        <v>Ofrecer fijo + internet (FLBBTV)</v>
      </c>
      <c r="Q777">
        <f t="shared" si="62"/>
        <v>15.65</v>
      </c>
      <c r="R777" t="str">
        <f>IFERROR(VLOOKUP($A777,Registros!$B$2:$G$6000,6,0),IFERROR(INDEX(Winback!$C$2:$C$300,MATCH($A777,Winback!$K$2:$K$300,0)),""))</f>
        <v>Alejandra Mabel Hawkins</v>
      </c>
      <c r="S777" t="str">
        <f t="shared" si="63"/>
        <v>NP</v>
      </c>
      <c r="T777">
        <f t="shared" si="64"/>
        <v>1</v>
      </c>
    </row>
    <row r="778" spans="1:20" x14ac:dyDescent="0.35">
      <c r="A778" t="s">
        <v>3885</v>
      </c>
      <c r="B778" t="s">
        <v>3886</v>
      </c>
      <c r="C778" t="s">
        <v>3887</v>
      </c>
      <c r="D778" t="s">
        <v>3888</v>
      </c>
      <c r="E778">
        <f>IF(COUNTIFS(Registros!$A$2:$A$6000,"NP",Registros!$B$2:$B$6000,$A778)&gt;0,1,0)</f>
        <v>1</v>
      </c>
      <c r="F778">
        <f>IF($E778=1,SUMIFS(Registros!$F$2:$F$6000,Registros!$A$2:$A$6000,"NP",Registros!$B$2:$B$6000,$A778),0)</f>
        <v>15</v>
      </c>
      <c r="G778">
        <f>IF(COUNTIFS(Registros!$A$2:$A$6000,"MOV",Registros!$B$2:$B$6000,$A778)&gt;0,1,0)</f>
        <v>0</v>
      </c>
      <c r="H778">
        <f>IF($G778=1,SUMIFS(Registros!$F$2:$F$6000,Registros!$A$2:$A$6000,"MOV",Registros!$B$2:$B$6000,$A778),0)</f>
        <v>0</v>
      </c>
      <c r="I778">
        <f>IF(COUNTIFS(Registros!$A$2:$A$6000,"CS",Registros!$B$2:$B$6000,$A778)&gt;0,1,0)</f>
        <v>0</v>
      </c>
      <c r="J778">
        <f>IF($I778=1,SUMIFS(Registros!$I$2:$I$6000,Registros!$A$2:$A$6000,"CS",Registros!$B$2:$B$6000,$A778),0)</f>
        <v>0</v>
      </c>
      <c r="K778">
        <f>IF(COUNTIFS(Winback!$K$2:$K$300,$A778)&gt;0,1,0)</f>
        <v>0</v>
      </c>
      <c r="L778">
        <f>IF(AND($K778=1,LEFT($A778,3)="WB-"),SUMIFS(Winback!$D$2:$D$300,Winback!$K$2:$K$300,$A778),0)</f>
        <v>0</v>
      </c>
      <c r="M778">
        <f>IF(OR($E778=1,$G778=1,SUMIFS(Registros!$J$2:$J$6000,Registros!$B$2:$B$6000,$A778)&gt;0),1,0)</f>
        <v>1</v>
      </c>
      <c r="N778">
        <f>IF($J778&gt;0,1,IF(COUNTIFS(Registros!$A$2:$A$6000,"CS",Registros!$B$2:$B$6000,$A778,Registros!$K$2:$K$6000,"&lt;&gt;")&gt;0,1,0))</f>
        <v>0</v>
      </c>
      <c r="O778" t="str">
        <f t="shared" si="60"/>
        <v>SOLO MÓVIL</v>
      </c>
      <c r="P778" t="str">
        <f t="shared" si="61"/>
        <v>Ofrecer fijo + internet (FLBBTV)</v>
      </c>
      <c r="Q778">
        <f t="shared" si="62"/>
        <v>15</v>
      </c>
      <c r="R778" t="str">
        <f>IFERROR(VLOOKUP($A778,Registros!$B$2:$G$6000,6,0),IFERROR(INDEX(Winback!$C$2:$C$300,MATCH($A778,Winback!$K$2:$K$300,0)),""))</f>
        <v>Maria Fernanda</v>
      </c>
      <c r="S778" t="str">
        <f t="shared" si="63"/>
        <v>NP</v>
      </c>
      <c r="T778">
        <f t="shared" si="64"/>
        <v>1</v>
      </c>
    </row>
    <row r="779" spans="1:20" x14ac:dyDescent="0.35">
      <c r="A779" t="s">
        <v>3890</v>
      </c>
      <c r="B779" t="s">
        <v>3891</v>
      </c>
      <c r="C779" t="s">
        <v>3892</v>
      </c>
      <c r="D779" t="s">
        <v>3893</v>
      </c>
      <c r="E779">
        <f>IF(COUNTIFS(Registros!$A$2:$A$6000,"NP",Registros!$B$2:$B$6000,$A779)&gt;0,1,0)</f>
        <v>1</v>
      </c>
      <c r="F779">
        <f>IF($E779=1,SUMIFS(Registros!$F$2:$F$6000,Registros!$A$2:$A$6000,"NP",Registros!$B$2:$B$6000,$A779),0)</f>
        <v>12</v>
      </c>
      <c r="G779">
        <f>IF(COUNTIFS(Registros!$A$2:$A$6000,"MOV",Registros!$B$2:$B$6000,$A779)&gt;0,1,0)</f>
        <v>0</v>
      </c>
      <c r="H779">
        <f>IF($G779=1,SUMIFS(Registros!$F$2:$F$6000,Registros!$A$2:$A$6000,"MOV",Registros!$B$2:$B$6000,$A779),0)</f>
        <v>0</v>
      </c>
      <c r="I779">
        <f>IF(COUNTIFS(Registros!$A$2:$A$6000,"CS",Registros!$B$2:$B$6000,$A779)&gt;0,1,0)</f>
        <v>0</v>
      </c>
      <c r="J779">
        <f>IF($I779=1,SUMIFS(Registros!$I$2:$I$6000,Registros!$A$2:$A$6000,"CS",Registros!$B$2:$B$6000,$A779),0)</f>
        <v>0</v>
      </c>
      <c r="K779">
        <f>IF(COUNTIFS(Winback!$K$2:$K$300,$A779)&gt;0,1,0)</f>
        <v>0</v>
      </c>
      <c r="L779">
        <f>IF(AND($K779=1,LEFT($A779,3)="WB-"),SUMIFS(Winback!$D$2:$D$300,Winback!$K$2:$K$300,$A779),0)</f>
        <v>0</v>
      </c>
      <c r="M779">
        <f>IF(OR($E779=1,$G779=1,SUMIFS(Registros!$J$2:$J$6000,Registros!$B$2:$B$6000,$A779)&gt;0),1,0)</f>
        <v>1</v>
      </c>
      <c r="N779">
        <f>IF($J779&gt;0,1,IF(COUNTIFS(Registros!$A$2:$A$6000,"CS",Registros!$B$2:$B$6000,$A779,Registros!$K$2:$K$6000,"&lt;&gt;")&gt;0,1,0))</f>
        <v>0</v>
      </c>
      <c r="O779" t="str">
        <f t="shared" si="60"/>
        <v>SOLO MÓVIL</v>
      </c>
      <c r="P779" t="str">
        <f t="shared" si="61"/>
        <v>Ofrecer fijo + internet (FLBBTV)</v>
      </c>
      <c r="Q779">
        <f t="shared" si="62"/>
        <v>12</v>
      </c>
      <c r="R779" t="str">
        <f>IFERROR(VLOOKUP($A779,Registros!$B$2:$G$6000,6,0),IFERROR(INDEX(Winback!$C$2:$C$300,MATCH($A779,Winback!$K$2:$K$300,0)),""))</f>
        <v>Yarelis Tulloch</v>
      </c>
      <c r="S779" t="str">
        <f t="shared" si="63"/>
        <v>NP</v>
      </c>
      <c r="T779">
        <f t="shared" si="64"/>
        <v>1</v>
      </c>
    </row>
    <row r="780" spans="1:20" x14ac:dyDescent="0.35">
      <c r="A780" t="s">
        <v>3895</v>
      </c>
      <c r="B780" t="s">
        <v>3896</v>
      </c>
      <c r="C780" t="s">
        <v>3897</v>
      </c>
      <c r="D780" t="s">
        <v>3898</v>
      </c>
      <c r="E780">
        <f>IF(COUNTIFS(Registros!$A$2:$A$6000,"NP",Registros!$B$2:$B$6000,$A780)&gt;0,1,0)</f>
        <v>1</v>
      </c>
      <c r="F780">
        <f>IF($E780=1,SUMIFS(Registros!$F$2:$F$6000,Registros!$A$2:$A$6000,"NP",Registros!$B$2:$B$6000,$A780),0)</f>
        <v>15</v>
      </c>
      <c r="G780">
        <f>IF(COUNTIFS(Registros!$A$2:$A$6000,"MOV",Registros!$B$2:$B$6000,$A780)&gt;0,1,0)</f>
        <v>0</v>
      </c>
      <c r="H780">
        <f>IF($G780=1,SUMIFS(Registros!$F$2:$F$6000,Registros!$A$2:$A$6000,"MOV",Registros!$B$2:$B$6000,$A780),0)</f>
        <v>0</v>
      </c>
      <c r="I780">
        <f>IF(COUNTIFS(Registros!$A$2:$A$6000,"CS",Registros!$B$2:$B$6000,$A780)&gt;0,1,0)</f>
        <v>0</v>
      </c>
      <c r="J780">
        <f>IF($I780=1,SUMIFS(Registros!$I$2:$I$6000,Registros!$A$2:$A$6000,"CS",Registros!$B$2:$B$6000,$A780),0)</f>
        <v>0</v>
      </c>
      <c r="K780">
        <f>IF(COUNTIFS(Winback!$K$2:$K$300,$A780)&gt;0,1,0)</f>
        <v>0</v>
      </c>
      <c r="L780">
        <f>IF(AND($K780=1,LEFT($A780,3)="WB-"),SUMIFS(Winback!$D$2:$D$300,Winback!$K$2:$K$300,$A780),0)</f>
        <v>0</v>
      </c>
      <c r="M780">
        <f>IF(OR($E780=1,$G780=1,SUMIFS(Registros!$J$2:$J$6000,Registros!$B$2:$B$6000,$A780)&gt;0),1,0)</f>
        <v>1</v>
      </c>
      <c r="N780">
        <f>IF($J780&gt;0,1,IF(COUNTIFS(Registros!$A$2:$A$6000,"CS",Registros!$B$2:$B$6000,$A780,Registros!$K$2:$K$6000,"&lt;&gt;")&gt;0,1,0))</f>
        <v>0</v>
      </c>
      <c r="O780" t="str">
        <f t="shared" si="60"/>
        <v>SOLO MÓVIL</v>
      </c>
      <c r="P780" t="str">
        <f t="shared" si="61"/>
        <v>Ofrecer fijo + internet (FLBBTV)</v>
      </c>
      <c r="Q780">
        <f t="shared" si="62"/>
        <v>15</v>
      </c>
      <c r="R780" t="str">
        <f>IFERROR(VLOOKUP($A780,Registros!$B$2:$G$6000,6,0),IFERROR(INDEX(Winback!$C$2:$C$300,MATCH($A780,Winback!$K$2:$K$300,0)),""))</f>
        <v>Abril Aparicio</v>
      </c>
      <c r="S780" t="str">
        <f t="shared" si="63"/>
        <v>NP</v>
      </c>
      <c r="T780">
        <f t="shared" si="64"/>
        <v>1</v>
      </c>
    </row>
    <row r="781" spans="1:20" x14ac:dyDescent="0.35">
      <c r="A781" t="s">
        <v>3900</v>
      </c>
      <c r="B781" t="s">
        <v>3901</v>
      </c>
      <c r="C781" t="s">
        <v>3902</v>
      </c>
      <c r="D781" t="s">
        <v>3903</v>
      </c>
      <c r="E781">
        <f>IF(COUNTIFS(Registros!$A$2:$A$6000,"NP",Registros!$B$2:$B$6000,$A781)&gt;0,1,0)</f>
        <v>1</v>
      </c>
      <c r="F781">
        <f>IF($E781=1,SUMIFS(Registros!$F$2:$F$6000,Registros!$A$2:$A$6000,"NP",Registros!$B$2:$B$6000,$A781),0)</f>
        <v>15</v>
      </c>
      <c r="G781">
        <f>IF(COUNTIFS(Registros!$A$2:$A$6000,"MOV",Registros!$B$2:$B$6000,$A781)&gt;0,1,0)</f>
        <v>0</v>
      </c>
      <c r="H781">
        <f>IF($G781=1,SUMIFS(Registros!$F$2:$F$6000,Registros!$A$2:$A$6000,"MOV",Registros!$B$2:$B$6000,$A781),0)</f>
        <v>0</v>
      </c>
      <c r="I781">
        <f>IF(COUNTIFS(Registros!$A$2:$A$6000,"CS",Registros!$B$2:$B$6000,$A781)&gt;0,1,0)</f>
        <v>0</v>
      </c>
      <c r="J781">
        <f>IF($I781=1,SUMIFS(Registros!$I$2:$I$6000,Registros!$A$2:$A$6000,"CS",Registros!$B$2:$B$6000,$A781),0)</f>
        <v>0</v>
      </c>
      <c r="K781">
        <f>IF(COUNTIFS(Winback!$K$2:$K$300,$A781)&gt;0,1,0)</f>
        <v>0</v>
      </c>
      <c r="L781">
        <f>IF(AND($K781=1,LEFT($A781,3)="WB-"),SUMIFS(Winback!$D$2:$D$300,Winback!$K$2:$K$300,$A781),0)</f>
        <v>0</v>
      </c>
      <c r="M781">
        <f>IF(OR($E781=1,$G781=1,SUMIFS(Registros!$J$2:$J$6000,Registros!$B$2:$B$6000,$A781)&gt;0),1,0)</f>
        <v>1</v>
      </c>
      <c r="N781">
        <f>IF($J781&gt;0,1,IF(COUNTIFS(Registros!$A$2:$A$6000,"CS",Registros!$B$2:$B$6000,$A781,Registros!$K$2:$K$6000,"&lt;&gt;")&gt;0,1,0))</f>
        <v>0</v>
      </c>
      <c r="O781" t="str">
        <f t="shared" si="60"/>
        <v>SOLO MÓVIL</v>
      </c>
      <c r="P781" t="str">
        <f t="shared" si="61"/>
        <v>Ofrecer fijo + internet (FLBBTV)</v>
      </c>
      <c r="Q781">
        <f t="shared" si="62"/>
        <v>15</v>
      </c>
      <c r="R781" t="str">
        <f>IFERROR(VLOOKUP($A781,Registros!$B$2:$G$6000,6,0),IFERROR(INDEX(Winback!$C$2:$C$300,MATCH($A781,Winback!$K$2:$K$300,0)),""))</f>
        <v>Yariela Galarce</v>
      </c>
      <c r="S781" t="str">
        <f t="shared" si="63"/>
        <v>NP</v>
      </c>
      <c r="T781">
        <f t="shared" si="64"/>
        <v>1</v>
      </c>
    </row>
    <row r="782" spans="1:20" x14ac:dyDescent="0.35">
      <c r="A782" t="s">
        <v>3905</v>
      </c>
      <c r="B782" t="s">
        <v>3906</v>
      </c>
      <c r="C782" t="s">
        <v>3907</v>
      </c>
      <c r="D782" t="s">
        <v>3908</v>
      </c>
      <c r="E782">
        <f>IF(COUNTIFS(Registros!$A$2:$A$6000,"NP",Registros!$B$2:$B$6000,$A782)&gt;0,1,0)</f>
        <v>1</v>
      </c>
      <c r="F782">
        <f>IF($E782=1,SUMIFS(Registros!$F$2:$F$6000,Registros!$A$2:$A$6000,"NP",Registros!$B$2:$B$6000,$A782),0)</f>
        <v>16.25</v>
      </c>
      <c r="G782">
        <f>IF(COUNTIFS(Registros!$A$2:$A$6000,"MOV",Registros!$B$2:$B$6000,$A782)&gt;0,1,0)</f>
        <v>0</v>
      </c>
      <c r="H782">
        <f>IF($G782=1,SUMIFS(Registros!$F$2:$F$6000,Registros!$A$2:$A$6000,"MOV",Registros!$B$2:$B$6000,$A782),0)</f>
        <v>0</v>
      </c>
      <c r="I782">
        <f>IF(COUNTIFS(Registros!$A$2:$A$6000,"CS",Registros!$B$2:$B$6000,$A782)&gt;0,1,0)</f>
        <v>0</v>
      </c>
      <c r="J782">
        <f>IF($I782=1,SUMIFS(Registros!$I$2:$I$6000,Registros!$A$2:$A$6000,"CS",Registros!$B$2:$B$6000,$A782),0)</f>
        <v>0</v>
      </c>
      <c r="K782">
        <f>IF(COUNTIFS(Winback!$K$2:$K$300,$A782)&gt;0,1,0)</f>
        <v>0</v>
      </c>
      <c r="L782">
        <f>IF(AND($K782=1,LEFT($A782,3)="WB-"),SUMIFS(Winback!$D$2:$D$300,Winback!$K$2:$K$300,$A782),0)</f>
        <v>0</v>
      </c>
      <c r="M782">
        <f>IF(OR($E782=1,$G782=1,SUMIFS(Registros!$J$2:$J$6000,Registros!$B$2:$B$6000,$A782)&gt;0),1,0)</f>
        <v>1</v>
      </c>
      <c r="N782">
        <f>IF($J782&gt;0,1,IF(COUNTIFS(Registros!$A$2:$A$6000,"CS",Registros!$B$2:$B$6000,$A782,Registros!$K$2:$K$6000,"&lt;&gt;")&gt;0,1,0))</f>
        <v>0</v>
      </c>
      <c r="O782" t="str">
        <f t="shared" si="60"/>
        <v>SOLO MÓVIL</v>
      </c>
      <c r="P782" t="str">
        <f t="shared" si="61"/>
        <v>Ofrecer fijo + internet (FLBBTV)</v>
      </c>
      <c r="Q782">
        <f t="shared" si="62"/>
        <v>16.25</v>
      </c>
      <c r="R782" t="str">
        <f>IFERROR(VLOOKUP($A782,Registros!$B$2:$G$6000,6,0),IFERROR(INDEX(Winback!$C$2:$C$300,MATCH($A782,Winback!$K$2:$K$300,0)),""))</f>
        <v>Nailyn Martinez</v>
      </c>
      <c r="S782" t="str">
        <f t="shared" si="63"/>
        <v>NP</v>
      </c>
      <c r="T782">
        <f t="shared" si="64"/>
        <v>1</v>
      </c>
    </row>
    <row r="783" spans="1:20" x14ac:dyDescent="0.35">
      <c r="A783" t="s">
        <v>3910</v>
      </c>
      <c r="B783" t="s">
        <v>3911</v>
      </c>
      <c r="C783" t="s">
        <v>3912</v>
      </c>
      <c r="D783" t="s">
        <v>3913</v>
      </c>
      <c r="E783">
        <f>IF(COUNTIFS(Registros!$A$2:$A$6000,"NP",Registros!$B$2:$B$6000,$A783)&gt;0,1,0)</f>
        <v>1</v>
      </c>
      <c r="F783">
        <f>IF($E783=1,SUMIFS(Registros!$F$2:$F$6000,Registros!$A$2:$A$6000,"NP",Registros!$B$2:$B$6000,$A783),0)</f>
        <v>15</v>
      </c>
      <c r="G783">
        <f>IF(COUNTIFS(Registros!$A$2:$A$6000,"MOV",Registros!$B$2:$B$6000,$A783)&gt;0,1,0)</f>
        <v>0</v>
      </c>
      <c r="H783">
        <f>IF($G783=1,SUMIFS(Registros!$F$2:$F$6000,Registros!$A$2:$A$6000,"MOV",Registros!$B$2:$B$6000,$A783),0)</f>
        <v>0</v>
      </c>
      <c r="I783">
        <f>IF(COUNTIFS(Registros!$A$2:$A$6000,"CS",Registros!$B$2:$B$6000,$A783)&gt;0,1,0)</f>
        <v>0</v>
      </c>
      <c r="J783">
        <f>IF($I783=1,SUMIFS(Registros!$I$2:$I$6000,Registros!$A$2:$A$6000,"CS",Registros!$B$2:$B$6000,$A783),0)</f>
        <v>0</v>
      </c>
      <c r="K783">
        <f>IF(COUNTIFS(Winback!$K$2:$K$300,$A783)&gt;0,1,0)</f>
        <v>0</v>
      </c>
      <c r="L783">
        <f>IF(AND($K783=1,LEFT($A783,3)="WB-"),SUMIFS(Winback!$D$2:$D$300,Winback!$K$2:$K$300,$A783),0)</f>
        <v>0</v>
      </c>
      <c r="M783">
        <f>IF(OR($E783=1,$G783=1,SUMIFS(Registros!$J$2:$J$6000,Registros!$B$2:$B$6000,$A783)&gt;0),1,0)</f>
        <v>1</v>
      </c>
      <c r="N783">
        <f>IF($J783&gt;0,1,IF(COUNTIFS(Registros!$A$2:$A$6000,"CS",Registros!$B$2:$B$6000,$A783,Registros!$K$2:$K$6000,"&lt;&gt;")&gt;0,1,0))</f>
        <v>0</v>
      </c>
      <c r="O783" t="str">
        <f t="shared" si="60"/>
        <v>SOLO MÓVIL</v>
      </c>
      <c r="P783" t="str">
        <f t="shared" si="61"/>
        <v>Ofrecer fijo + internet (FLBBTV)</v>
      </c>
      <c r="Q783">
        <f t="shared" si="62"/>
        <v>15</v>
      </c>
      <c r="R783" t="str">
        <f>IFERROR(VLOOKUP($A783,Registros!$B$2:$G$6000,6,0),IFERROR(INDEX(Winback!$C$2:$C$300,MATCH($A783,Winback!$K$2:$K$300,0)),""))</f>
        <v>Yamali Rodriguez</v>
      </c>
      <c r="S783" t="str">
        <f t="shared" si="63"/>
        <v>NP</v>
      </c>
      <c r="T783">
        <f t="shared" si="64"/>
        <v>1</v>
      </c>
    </row>
    <row r="784" spans="1:20" x14ac:dyDescent="0.35">
      <c r="A784" t="s">
        <v>3915</v>
      </c>
      <c r="B784" t="s">
        <v>3916</v>
      </c>
      <c r="C784" t="s">
        <v>3917</v>
      </c>
      <c r="D784" t="s">
        <v>3918</v>
      </c>
      <c r="E784">
        <f>IF(COUNTIFS(Registros!$A$2:$A$6000,"NP",Registros!$B$2:$B$6000,$A784)&gt;0,1,0)</f>
        <v>1</v>
      </c>
      <c r="F784">
        <f>IF($E784=1,SUMIFS(Registros!$F$2:$F$6000,Registros!$A$2:$A$6000,"NP",Registros!$B$2:$B$6000,$A784),0)</f>
        <v>15</v>
      </c>
      <c r="G784">
        <f>IF(COUNTIFS(Registros!$A$2:$A$6000,"MOV",Registros!$B$2:$B$6000,$A784)&gt;0,1,0)</f>
        <v>0</v>
      </c>
      <c r="H784">
        <f>IF($G784=1,SUMIFS(Registros!$F$2:$F$6000,Registros!$A$2:$A$6000,"MOV",Registros!$B$2:$B$6000,$A784),0)</f>
        <v>0</v>
      </c>
      <c r="I784">
        <f>IF(COUNTIFS(Registros!$A$2:$A$6000,"CS",Registros!$B$2:$B$6000,$A784)&gt;0,1,0)</f>
        <v>0</v>
      </c>
      <c r="J784">
        <f>IF($I784=1,SUMIFS(Registros!$I$2:$I$6000,Registros!$A$2:$A$6000,"CS",Registros!$B$2:$B$6000,$A784),0)</f>
        <v>0</v>
      </c>
      <c r="K784">
        <f>IF(COUNTIFS(Winback!$K$2:$K$300,$A784)&gt;0,1,0)</f>
        <v>0</v>
      </c>
      <c r="L784">
        <f>IF(AND($K784=1,LEFT($A784,3)="WB-"),SUMIFS(Winback!$D$2:$D$300,Winback!$K$2:$K$300,$A784),0)</f>
        <v>0</v>
      </c>
      <c r="M784">
        <f>IF(OR($E784=1,$G784=1,SUMIFS(Registros!$J$2:$J$6000,Registros!$B$2:$B$6000,$A784)&gt;0),1,0)</f>
        <v>1</v>
      </c>
      <c r="N784">
        <f>IF($J784&gt;0,1,IF(COUNTIFS(Registros!$A$2:$A$6000,"CS",Registros!$B$2:$B$6000,$A784,Registros!$K$2:$K$6000,"&lt;&gt;")&gt;0,1,0))</f>
        <v>0</v>
      </c>
      <c r="O784" t="str">
        <f t="shared" si="60"/>
        <v>SOLO MÓVIL</v>
      </c>
      <c r="P784" t="str">
        <f t="shared" si="61"/>
        <v>Ofrecer fijo + internet (FLBBTV)</v>
      </c>
      <c r="Q784">
        <f t="shared" si="62"/>
        <v>15</v>
      </c>
      <c r="R784" t="str">
        <f>IFERROR(VLOOKUP($A784,Registros!$B$2:$G$6000,6,0),IFERROR(INDEX(Winback!$C$2:$C$300,MATCH($A784,Winback!$K$2:$K$300,0)),""))</f>
        <v>Osiris Aguilar</v>
      </c>
      <c r="S784" t="str">
        <f t="shared" si="63"/>
        <v>NP</v>
      </c>
      <c r="T784">
        <f t="shared" si="64"/>
        <v>1</v>
      </c>
    </row>
    <row r="785" spans="1:20" x14ac:dyDescent="0.35">
      <c r="A785" t="s">
        <v>3920</v>
      </c>
      <c r="B785" t="s">
        <v>3921</v>
      </c>
      <c r="C785" t="s">
        <v>3922</v>
      </c>
      <c r="D785" t="s">
        <v>3923</v>
      </c>
      <c r="E785">
        <f>IF(COUNTIFS(Registros!$A$2:$A$6000,"NP",Registros!$B$2:$B$6000,$A785)&gt;0,1,0)</f>
        <v>1</v>
      </c>
      <c r="F785">
        <f>IF($E785=1,SUMIFS(Registros!$F$2:$F$6000,Registros!$A$2:$A$6000,"NP",Registros!$B$2:$B$6000,$A785),0)</f>
        <v>15</v>
      </c>
      <c r="G785">
        <f>IF(COUNTIFS(Registros!$A$2:$A$6000,"MOV",Registros!$B$2:$B$6000,$A785)&gt;0,1,0)</f>
        <v>0</v>
      </c>
      <c r="H785">
        <f>IF($G785=1,SUMIFS(Registros!$F$2:$F$6000,Registros!$A$2:$A$6000,"MOV",Registros!$B$2:$B$6000,$A785),0)</f>
        <v>0</v>
      </c>
      <c r="I785">
        <f>IF(COUNTIFS(Registros!$A$2:$A$6000,"CS",Registros!$B$2:$B$6000,$A785)&gt;0,1,0)</f>
        <v>0</v>
      </c>
      <c r="J785">
        <f>IF($I785=1,SUMIFS(Registros!$I$2:$I$6000,Registros!$A$2:$A$6000,"CS",Registros!$B$2:$B$6000,$A785),0)</f>
        <v>0</v>
      </c>
      <c r="K785">
        <f>IF(COUNTIFS(Winback!$K$2:$K$300,$A785)&gt;0,1,0)</f>
        <v>0</v>
      </c>
      <c r="L785">
        <f>IF(AND($K785=1,LEFT($A785,3)="WB-"),SUMIFS(Winback!$D$2:$D$300,Winback!$K$2:$K$300,$A785),0)</f>
        <v>0</v>
      </c>
      <c r="M785">
        <f>IF(OR($E785=1,$G785=1,SUMIFS(Registros!$J$2:$J$6000,Registros!$B$2:$B$6000,$A785)&gt;0),1,0)</f>
        <v>1</v>
      </c>
      <c r="N785">
        <f>IF($J785&gt;0,1,IF(COUNTIFS(Registros!$A$2:$A$6000,"CS",Registros!$B$2:$B$6000,$A785,Registros!$K$2:$K$6000,"&lt;&gt;")&gt;0,1,0))</f>
        <v>0</v>
      </c>
      <c r="O785" t="str">
        <f t="shared" si="60"/>
        <v>SOLO MÓVIL</v>
      </c>
      <c r="P785" t="str">
        <f t="shared" si="61"/>
        <v>Ofrecer fijo + internet (FLBBTV)</v>
      </c>
      <c r="Q785">
        <f t="shared" si="62"/>
        <v>15</v>
      </c>
      <c r="R785" t="str">
        <f>IFERROR(VLOOKUP($A785,Registros!$B$2:$G$6000,6,0),IFERROR(INDEX(Winback!$C$2:$C$300,MATCH($A785,Winback!$K$2:$K$300,0)),""))</f>
        <v>Karla Mc Intryre</v>
      </c>
      <c r="S785" t="str">
        <f t="shared" si="63"/>
        <v>NP</v>
      </c>
      <c r="T785">
        <f t="shared" si="64"/>
        <v>1</v>
      </c>
    </row>
    <row r="786" spans="1:20" x14ac:dyDescent="0.35">
      <c r="A786" t="s">
        <v>3925</v>
      </c>
      <c r="B786" t="s">
        <v>3926</v>
      </c>
      <c r="C786" t="s">
        <v>3927</v>
      </c>
      <c r="D786" t="s">
        <v>3928</v>
      </c>
      <c r="E786">
        <f>IF(COUNTIFS(Registros!$A$2:$A$6000,"NP",Registros!$B$2:$B$6000,$A786)&gt;0,1,0)</f>
        <v>1</v>
      </c>
      <c r="F786">
        <f>IF($E786=1,SUMIFS(Registros!$F$2:$F$6000,Registros!$A$2:$A$6000,"NP",Registros!$B$2:$B$6000,$A786),0)</f>
        <v>15</v>
      </c>
      <c r="G786">
        <f>IF(COUNTIFS(Registros!$A$2:$A$6000,"MOV",Registros!$B$2:$B$6000,$A786)&gt;0,1,0)</f>
        <v>0</v>
      </c>
      <c r="H786">
        <f>IF($G786=1,SUMIFS(Registros!$F$2:$F$6000,Registros!$A$2:$A$6000,"MOV",Registros!$B$2:$B$6000,$A786),0)</f>
        <v>0</v>
      </c>
      <c r="I786">
        <f>IF(COUNTIFS(Registros!$A$2:$A$6000,"CS",Registros!$B$2:$B$6000,$A786)&gt;0,1,0)</f>
        <v>0</v>
      </c>
      <c r="J786">
        <f>IF($I786=1,SUMIFS(Registros!$I$2:$I$6000,Registros!$A$2:$A$6000,"CS",Registros!$B$2:$B$6000,$A786),0)</f>
        <v>0</v>
      </c>
      <c r="K786">
        <f>IF(COUNTIFS(Winback!$K$2:$K$300,$A786)&gt;0,1,0)</f>
        <v>0</v>
      </c>
      <c r="L786">
        <f>IF(AND($K786=1,LEFT($A786,3)="WB-"),SUMIFS(Winback!$D$2:$D$300,Winback!$K$2:$K$300,$A786),0)</f>
        <v>0</v>
      </c>
      <c r="M786">
        <f>IF(OR($E786=1,$G786=1,SUMIFS(Registros!$J$2:$J$6000,Registros!$B$2:$B$6000,$A786)&gt;0),1,0)</f>
        <v>1</v>
      </c>
      <c r="N786">
        <f>IF($J786&gt;0,1,IF(COUNTIFS(Registros!$A$2:$A$6000,"CS",Registros!$B$2:$B$6000,$A786,Registros!$K$2:$K$6000,"&lt;&gt;")&gt;0,1,0))</f>
        <v>0</v>
      </c>
      <c r="O786" t="str">
        <f t="shared" si="60"/>
        <v>SOLO MÓVIL</v>
      </c>
      <c r="P786" t="str">
        <f t="shared" si="61"/>
        <v>Ofrecer fijo + internet (FLBBTV)</v>
      </c>
      <c r="Q786">
        <f t="shared" si="62"/>
        <v>15</v>
      </c>
      <c r="R786" t="str">
        <f>IFERROR(VLOOKUP($A786,Registros!$B$2:$G$6000,6,0),IFERROR(INDEX(Winback!$C$2:$C$300,MATCH($A786,Winback!$K$2:$K$300,0)),""))</f>
        <v>Solanye Acuña</v>
      </c>
      <c r="S786" t="str">
        <f t="shared" si="63"/>
        <v>NP</v>
      </c>
      <c r="T786">
        <f t="shared" si="64"/>
        <v>1</v>
      </c>
    </row>
    <row r="787" spans="1:20" x14ac:dyDescent="0.35">
      <c r="A787" t="s">
        <v>3930</v>
      </c>
      <c r="B787" t="s">
        <v>3931</v>
      </c>
      <c r="C787" t="s">
        <v>3932</v>
      </c>
      <c r="D787" t="s">
        <v>3933</v>
      </c>
      <c r="E787">
        <f>IF(COUNTIFS(Registros!$A$2:$A$6000,"NP",Registros!$B$2:$B$6000,$A787)&gt;0,1,0)</f>
        <v>1</v>
      </c>
      <c r="F787">
        <f>IF($E787=1,SUMIFS(Registros!$F$2:$F$6000,Registros!$A$2:$A$6000,"NP",Registros!$B$2:$B$6000,$A787),0)</f>
        <v>15</v>
      </c>
      <c r="G787">
        <f>IF(COUNTIFS(Registros!$A$2:$A$6000,"MOV",Registros!$B$2:$B$6000,$A787)&gt;0,1,0)</f>
        <v>0</v>
      </c>
      <c r="H787">
        <f>IF($G787=1,SUMIFS(Registros!$F$2:$F$6000,Registros!$A$2:$A$6000,"MOV",Registros!$B$2:$B$6000,$A787),0)</f>
        <v>0</v>
      </c>
      <c r="I787">
        <f>IF(COUNTIFS(Registros!$A$2:$A$6000,"CS",Registros!$B$2:$B$6000,$A787)&gt;0,1,0)</f>
        <v>0</v>
      </c>
      <c r="J787">
        <f>IF($I787=1,SUMIFS(Registros!$I$2:$I$6000,Registros!$A$2:$A$6000,"CS",Registros!$B$2:$B$6000,$A787),0)</f>
        <v>0</v>
      </c>
      <c r="K787">
        <f>IF(COUNTIFS(Winback!$K$2:$K$300,$A787)&gt;0,1,0)</f>
        <v>0</v>
      </c>
      <c r="L787">
        <f>IF(AND($K787=1,LEFT($A787,3)="WB-"),SUMIFS(Winback!$D$2:$D$300,Winback!$K$2:$K$300,$A787),0)</f>
        <v>0</v>
      </c>
      <c r="M787">
        <f>IF(OR($E787=1,$G787=1,SUMIFS(Registros!$J$2:$J$6000,Registros!$B$2:$B$6000,$A787)&gt;0),1,0)</f>
        <v>1</v>
      </c>
      <c r="N787">
        <f>IF($J787&gt;0,1,IF(COUNTIFS(Registros!$A$2:$A$6000,"CS",Registros!$B$2:$B$6000,$A787,Registros!$K$2:$K$6000,"&lt;&gt;")&gt;0,1,0))</f>
        <v>0</v>
      </c>
      <c r="O787" t="str">
        <f t="shared" si="60"/>
        <v>SOLO MÓVIL</v>
      </c>
      <c r="P787" t="str">
        <f t="shared" si="61"/>
        <v>Ofrecer fijo + internet (FLBBTV)</v>
      </c>
      <c r="Q787">
        <f t="shared" si="62"/>
        <v>15</v>
      </c>
      <c r="R787" t="str">
        <f>IFERROR(VLOOKUP($A787,Registros!$B$2:$G$6000,6,0),IFERROR(INDEX(Winback!$C$2:$C$300,MATCH($A787,Winback!$K$2:$K$300,0)),""))</f>
        <v>Michelle Zambrano</v>
      </c>
      <c r="S787" t="str">
        <f t="shared" si="63"/>
        <v>NP</v>
      </c>
      <c r="T787">
        <f t="shared" si="64"/>
        <v>1</v>
      </c>
    </row>
    <row r="788" spans="1:20" x14ac:dyDescent="0.35">
      <c r="A788" t="s">
        <v>3935</v>
      </c>
      <c r="B788" t="s">
        <v>3936</v>
      </c>
      <c r="C788" t="s">
        <v>3937</v>
      </c>
      <c r="D788" t="s">
        <v>3938</v>
      </c>
      <c r="E788">
        <f>IF(COUNTIFS(Registros!$A$2:$A$6000,"NP",Registros!$B$2:$B$6000,$A788)&gt;0,1,0)</f>
        <v>1</v>
      </c>
      <c r="F788">
        <f>IF($E788=1,SUMIFS(Registros!$F$2:$F$6000,Registros!$A$2:$A$6000,"NP",Registros!$B$2:$B$6000,$A788),0)</f>
        <v>20.75</v>
      </c>
      <c r="G788">
        <f>IF(COUNTIFS(Registros!$A$2:$A$6000,"MOV",Registros!$B$2:$B$6000,$A788)&gt;0,1,0)</f>
        <v>0</v>
      </c>
      <c r="H788">
        <f>IF($G788=1,SUMIFS(Registros!$F$2:$F$6000,Registros!$A$2:$A$6000,"MOV",Registros!$B$2:$B$6000,$A788),0)</f>
        <v>0</v>
      </c>
      <c r="I788">
        <f>IF(COUNTIFS(Registros!$A$2:$A$6000,"CS",Registros!$B$2:$B$6000,$A788)&gt;0,1,0)</f>
        <v>0</v>
      </c>
      <c r="J788">
        <f>IF($I788=1,SUMIFS(Registros!$I$2:$I$6000,Registros!$A$2:$A$6000,"CS",Registros!$B$2:$B$6000,$A788),0)</f>
        <v>0</v>
      </c>
      <c r="K788">
        <f>IF(COUNTIFS(Winback!$K$2:$K$300,$A788)&gt;0,1,0)</f>
        <v>0</v>
      </c>
      <c r="L788">
        <f>IF(AND($K788=1,LEFT($A788,3)="WB-"),SUMIFS(Winback!$D$2:$D$300,Winback!$K$2:$K$300,$A788),0)</f>
        <v>0</v>
      </c>
      <c r="M788">
        <f>IF(OR($E788=1,$G788=1,SUMIFS(Registros!$J$2:$J$6000,Registros!$B$2:$B$6000,$A788)&gt;0),1,0)</f>
        <v>1</v>
      </c>
      <c r="N788">
        <f>IF($J788&gt;0,1,IF(COUNTIFS(Registros!$A$2:$A$6000,"CS",Registros!$B$2:$B$6000,$A788,Registros!$K$2:$K$6000,"&lt;&gt;")&gt;0,1,0))</f>
        <v>0</v>
      </c>
      <c r="O788" t="str">
        <f t="shared" si="60"/>
        <v>SOLO MÓVIL</v>
      </c>
      <c r="P788" t="str">
        <f t="shared" si="61"/>
        <v>Ofrecer fijo + internet (FLBBTV)</v>
      </c>
      <c r="Q788">
        <f t="shared" si="62"/>
        <v>20.75</v>
      </c>
      <c r="R788" t="str">
        <f>IFERROR(VLOOKUP($A788,Registros!$B$2:$G$6000,6,0),IFERROR(INDEX(Winback!$C$2:$C$300,MATCH($A788,Winback!$K$2:$K$300,0)),""))</f>
        <v>Ines Lizbeth Trujillo</v>
      </c>
      <c r="S788" t="str">
        <f t="shared" si="63"/>
        <v>NP</v>
      </c>
      <c r="T788">
        <f t="shared" si="64"/>
        <v>1</v>
      </c>
    </row>
    <row r="789" spans="1:20" x14ac:dyDescent="0.35">
      <c r="A789" t="s">
        <v>3940</v>
      </c>
      <c r="B789" t="s">
        <v>3941</v>
      </c>
      <c r="C789" t="s">
        <v>3942</v>
      </c>
      <c r="D789" t="s">
        <v>3943</v>
      </c>
      <c r="E789">
        <f>IF(COUNTIFS(Registros!$A$2:$A$6000,"NP",Registros!$B$2:$B$6000,$A789)&gt;0,1,0)</f>
        <v>1</v>
      </c>
      <c r="F789">
        <f>IF($E789=1,SUMIFS(Registros!$F$2:$F$6000,Registros!$A$2:$A$6000,"NP",Registros!$B$2:$B$6000,$A789),0)</f>
        <v>42</v>
      </c>
      <c r="G789">
        <f>IF(COUNTIFS(Registros!$A$2:$A$6000,"MOV",Registros!$B$2:$B$6000,$A789)&gt;0,1,0)</f>
        <v>0</v>
      </c>
      <c r="H789">
        <f>IF($G789=1,SUMIFS(Registros!$F$2:$F$6000,Registros!$A$2:$A$6000,"MOV",Registros!$B$2:$B$6000,$A789),0)</f>
        <v>0</v>
      </c>
      <c r="I789">
        <f>IF(COUNTIFS(Registros!$A$2:$A$6000,"CS",Registros!$B$2:$B$6000,$A789)&gt;0,1,0)</f>
        <v>0</v>
      </c>
      <c r="J789">
        <f>IF($I789=1,SUMIFS(Registros!$I$2:$I$6000,Registros!$A$2:$A$6000,"CS",Registros!$B$2:$B$6000,$A789),0)</f>
        <v>0</v>
      </c>
      <c r="K789">
        <f>IF(COUNTIFS(Winback!$K$2:$K$300,$A789)&gt;0,1,0)</f>
        <v>0</v>
      </c>
      <c r="L789">
        <f>IF(AND($K789=1,LEFT($A789,3)="WB-"),SUMIFS(Winback!$D$2:$D$300,Winback!$K$2:$K$300,$A789),0)</f>
        <v>0</v>
      </c>
      <c r="M789">
        <f>IF(OR($E789=1,$G789=1,SUMIFS(Registros!$J$2:$J$6000,Registros!$B$2:$B$6000,$A789)&gt;0),1,0)</f>
        <v>1</v>
      </c>
      <c r="N789">
        <f>IF($J789&gt;0,1,IF(COUNTIFS(Registros!$A$2:$A$6000,"CS",Registros!$B$2:$B$6000,$A789,Registros!$K$2:$K$6000,"&lt;&gt;")&gt;0,1,0))</f>
        <v>0</v>
      </c>
      <c r="O789" t="str">
        <f t="shared" si="60"/>
        <v>SOLO MÓVIL</v>
      </c>
      <c r="P789" t="str">
        <f t="shared" si="61"/>
        <v>Ofrecer fijo + internet (FLBBTV)</v>
      </c>
      <c r="Q789">
        <f t="shared" si="62"/>
        <v>42</v>
      </c>
      <c r="R789" t="str">
        <f>IFERROR(VLOOKUP($A789,Registros!$B$2:$G$6000,6,0),IFERROR(INDEX(Winback!$C$2:$C$300,MATCH($A789,Winback!$K$2:$K$300,0)),""))</f>
        <v>Alejandra Mabel Hawkins</v>
      </c>
      <c r="S789" t="str">
        <f t="shared" si="63"/>
        <v>NP</v>
      </c>
      <c r="T789">
        <f t="shared" si="64"/>
        <v>1</v>
      </c>
    </row>
    <row r="790" spans="1:20" x14ac:dyDescent="0.35">
      <c r="A790" t="s">
        <v>3945</v>
      </c>
      <c r="B790" t="s">
        <v>3946</v>
      </c>
      <c r="C790" t="s">
        <v>3947</v>
      </c>
      <c r="D790" t="s">
        <v>3948</v>
      </c>
      <c r="E790">
        <f>IF(COUNTIFS(Registros!$A$2:$A$6000,"NP",Registros!$B$2:$B$6000,$A790)&gt;0,1,0)</f>
        <v>1</v>
      </c>
      <c r="F790">
        <f>IF($E790=1,SUMIFS(Registros!$F$2:$F$6000,Registros!$A$2:$A$6000,"NP",Registros!$B$2:$B$6000,$A790),0)</f>
        <v>41.5</v>
      </c>
      <c r="G790">
        <f>IF(COUNTIFS(Registros!$A$2:$A$6000,"MOV",Registros!$B$2:$B$6000,$A790)&gt;0,1,0)</f>
        <v>0</v>
      </c>
      <c r="H790">
        <f>IF($G790=1,SUMIFS(Registros!$F$2:$F$6000,Registros!$A$2:$A$6000,"MOV",Registros!$B$2:$B$6000,$A790),0)</f>
        <v>0</v>
      </c>
      <c r="I790">
        <f>IF(COUNTIFS(Registros!$A$2:$A$6000,"CS",Registros!$B$2:$B$6000,$A790)&gt;0,1,0)</f>
        <v>0</v>
      </c>
      <c r="J790">
        <f>IF($I790=1,SUMIFS(Registros!$I$2:$I$6000,Registros!$A$2:$A$6000,"CS",Registros!$B$2:$B$6000,$A790),0)</f>
        <v>0</v>
      </c>
      <c r="K790">
        <f>IF(COUNTIFS(Winback!$K$2:$K$300,$A790)&gt;0,1,0)</f>
        <v>0</v>
      </c>
      <c r="L790">
        <f>IF(AND($K790=1,LEFT($A790,3)="WB-"),SUMIFS(Winback!$D$2:$D$300,Winback!$K$2:$K$300,$A790),0)</f>
        <v>0</v>
      </c>
      <c r="M790">
        <f>IF(OR($E790=1,$G790=1,SUMIFS(Registros!$J$2:$J$6000,Registros!$B$2:$B$6000,$A790)&gt;0),1,0)</f>
        <v>1</v>
      </c>
      <c r="N790">
        <f>IF($J790&gt;0,1,IF(COUNTIFS(Registros!$A$2:$A$6000,"CS",Registros!$B$2:$B$6000,$A790,Registros!$K$2:$K$6000,"&lt;&gt;")&gt;0,1,0))</f>
        <v>0</v>
      </c>
      <c r="O790" t="str">
        <f t="shared" si="60"/>
        <v>SOLO MÓVIL</v>
      </c>
      <c r="P790" t="str">
        <f t="shared" si="61"/>
        <v>Ofrecer fijo + internet (FLBBTV)</v>
      </c>
      <c r="Q790">
        <f t="shared" si="62"/>
        <v>41.5</v>
      </c>
      <c r="R790" t="str">
        <f>IFERROR(VLOOKUP($A790,Registros!$B$2:$G$6000,6,0),IFERROR(INDEX(Winback!$C$2:$C$300,MATCH($A790,Winback!$K$2:$K$300,0)),""))</f>
        <v>Maria Fernanda</v>
      </c>
      <c r="S790" t="str">
        <f t="shared" si="63"/>
        <v>NP</v>
      </c>
      <c r="T790">
        <f t="shared" si="64"/>
        <v>1</v>
      </c>
    </row>
    <row r="791" spans="1:20" x14ac:dyDescent="0.35">
      <c r="A791" t="s">
        <v>3950</v>
      </c>
      <c r="B791" t="s">
        <v>3951</v>
      </c>
      <c r="C791" t="s">
        <v>3952</v>
      </c>
      <c r="D791" t="s">
        <v>3953</v>
      </c>
      <c r="E791">
        <f>IF(COUNTIFS(Registros!$A$2:$A$6000,"NP",Registros!$B$2:$B$6000,$A791)&gt;0,1,0)</f>
        <v>1</v>
      </c>
      <c r="F791">
        <f>IF($E791=1,SUMIFS(Registros!$F$2:$F$6000,Registros!$A$2:$A$6000,"NP",Registros!$B$2:$B$6000,$A791),0)</f>
        <v>62</v>
      </c>
      <c r="G791">
        <f>IF(COUNTIFS(Registros!$A$2:$A$6000,"MOV",Registros!$B$2:$B$6000,$A791)&gt;0,1,0)</f>
        <v>0</v>
      </c>
      <c r="H791">
        <f>IF($G791=1,SUMIFS(Registros!$F$2:$F$6000,Registros!$A$2:$A$6000,"MOV",Registros!$B$2:$B$6000,$A791),0)</f>
        <v>0</v>
      </c>
      <c r="I791">
        <f>IF(COUNTIFS(Registros!$A$2:$A$6000,"CS",Registros!$B$2:$B$6000,$A791)&gt;0,1,0)</f>
        <v>0</v>
      </c>
      <c r="J791">
        <f>IF($I791=1,SUMIFS(Registros!$I$2:$I$6000,Registros!$A$2:$A$6000,"CS",Registros!$B$2:$B$6000,$A791),0)</f>
        <v>0</v>
      </c>
      <c r="K791">
        <f>IF(COUNTIFS(Winback!$K$2:$K$300,$A791)&gt;0,1,0)</f>
        <v>0</v>
      </c>
      <c r="L791">
        <f>IF(AND($K791=1,LEFT($A791,3)="WB-"),SUMIFS(Winback!$D$2:$D$300,Winback!$K$2:$K$300,$A791),0)</f>
        <v>0</v>
      </c>
      <c r="M791">
        <f>IF(OR($E791=1,$G791=1,SUMIFS(Registros!$J$2:$J$6000,Registros!$B$2:$B$6000,$A791)&gt;0),1,0)</f>
        <v>1</v>
      </c>
      <c r="N791">
        <f>IF($J791&gt;0,1,IF(COUNTIFS(Registros!$A$2:$A$6000,"CS",Registros!$B$2:$B$6000,$A791,Registros!$K$2:$K$6000,"&lt;&gt;")&gt;0,1,0))</f>
        <v>0</v>
      </c>
      <c r="O791" t="str">
        <f t="shared" si="60"/>
        <v>SOLO MÓVIL</v>
      </c>
      <c r="P791" t="str">
        <f t="shared" si="61"/>
        <v>Ofrecer fijo + internet (FLBBTV)</v>
      </c>
      <c r="Q791">
        <f t="shared" si="62"/>
        <v>62</v>
      </c>
      <c r="R791" t="str">
        <f>IFERROR(VLOOKUP($A791,Registros!$B$2:$G$6000,6,0),IFERROR(INDEX(Winback!$C$2:$C$300,MATCH($A791,Winback!$K$2:$K$300,0)),""))</f>
        <v>Yarelis Tulloch</v>
      </c>
      <c r="S791" t="str">
        <f t="shared" si="63"/>
        <v>NP</v>
      </c>
      <c r="T791">
        <f t="shared" si="64"/>
        <v>1</v>
      </c>
    </row>
    <row r="792" spans="1:20" x14ac:dyDescent="0.35">
      <c r="A792" t="s">
        <v>3955</v>
      </c>
      <c r="B792" t="s">
        <v>3956</v>
      </c>
      <c r="C792" t="s">
        <v>3957</v>
      </c>
      <c r="D792" t="s">
        <v>3958</v>
      </c>
      <c r="E792">
        <f>IF(COUNTIFS(Registros!$A$2:$A$6000,"NP",Registros!$B$2:$B$6000,$A792)&gt;0,1,0)</f>
        <v>1</v>
      </c>
      <c r="F792">
        <f>IF($E792=1,SUMIFS(Registros!$F$2:$F$6000,Registros!$A$2:$A$6000,"NP",Registros!$B$2:$B$6000,$A792),0)</f>
        <v>37.5</v>
      </c>
      <c r="G792">
        <f>IF(COUNTIFS(Registros!$A$2:$A$6000,"MOV",Registros!$B$2:$B$6000,$A792)&gt;0,1,0)</f>
        <v>0</v>
      </c>
      <c r="H792">
        <f>IF($G792=1,SUMIFS(Registros!$F$2:$F$6000,Registros!$A$2:$A$6000,"MOV",Registros!$B$2:$B$6000,$A792),0)</f>
        <v>0</v>
      </c>
      <c r="I792">
        <f>IF(COUNTIFS(Registros!$A$2:$A$6000,"CS",Registros!$B$2:$B$6000,$A792)&gt;0,1,0)</f>
        <v>0</v>
      </c>
      <c r="J792">
        <f>IF($I792=1,SUMIFS(Registros!$I$2:$I$6000,Registros!$A$2:$A$6000,"CS",Registros!$B$2:$B$6000,$A792),0)</f>
        <v>0</v>
      </c>
      <c r="K792">
        <f>IF(COUNTIFS(Winback!$K$2:$K$300,$A792)&gt;0,1,0)</f>
        <v>0</v>
      </c>
      <c r="L792">
        <f>IF(AND($K792=1,LEFT($A792,3)="WB-"),SUMIFS(Winback!$D$2:$D$300,Winback!$K$2:$K$300,$A792),0)</f>
        <v>0</v>
      </c>
      <c r="M792">
        <f>IF(OR($E792=1,$G792=1,SUMIFS(Registros!$J$2:$J$6000,Registros!$B$2:$B$6000,$A792)&gt;0),1,0)</f>
        <v>1</v>
      </c>
      <c r="N792">
        <f>IF($J792&gt;0,1,IF(COUNTIFS(Registros!$A$2:$A$6000,"CS",Registros!$B$2:$B$6000,$A792,Registros!$K$2:$K$6000,"&lt;&gt;")&gt;0,1,0))</f>
        <v>0</v>
      </c>
      <c r="O792" t="str">
        <f t="shared" si="60"/>
        <v>SOLO MÓVIL</v>
      </c>
      <c r="P792" t="str">
        <f t="shared" si="61"/>
        <v>Ofrecer fijo + internet (FLBBTV)</v>
      </c>
      <c r="Q792">
        <f t="shared" si="62"/>
        <v>37.5</v>
      </c>
      <c r="R792" t="str">
        <f>IFERROR(VLOOKUP($A792,Registros!$B$2:$G$6000,6,0),IFERROR(INDEX(Winback!$C$2:$C$300,MATCH($A792,Winback!$K$2:$K$300,0)),""))</f>
        <v>Yariela Galarce</v>
      </c>
      <c r="S792" t="str">
        <f t="shared" si="63"/>
        <v>NP</v>
      </c>
      <c r="T792">
        <f t="shared" si="64"/>
        <v>1</v>
      </c>
    </row>
    <row r="793" spans="1:20" x14ac:dyDescent="0.35">
      <c r="A793" t="s">
        <v>3960</v>
      </c>
      <c r="B793" t="s">
        <v>3961</v>
      </c>
      <c r="C793" t="s">
        <v>3962</v>
      </c>
      <c r="D793" t="s">
        <v>3963</v>
      </c>
      <c r="E793">
        <f>IF(COUNTIFS(Registros!$A$2:$A$6000,"NP",Registros!$B$2:$B$6000,$A793)&gt;0,1,0)</f>
        <v>1</v>
      </c>
      <c r="F793">
        <f>IF($E793=1,SUMIFS(Registros!$F$2:$F$6000,Registros!$A$2:$A$6000,"NP",Registros!$B$2:$B$6000,$A793),0)</f>
        <v>12</v>
      </c>
      <c r="G793">
        <f>IF(COUNTIFS(Registros!$A$2:$A$6000,"MOV",Registros!$B$2:$B$6000,$A793)&gt;0,1,0)</f>
        <v>0</v>
      </c>
      <c r="H793">
        <f>IF($G793=1,SUMIFS(Registros!$F$2:$F$6000,Registros!$A$2:$A$6000,"MOV",Registros!$B$2:$B$6000,$A793),0)</f>
        <v>0</v>
      </c>
      <c r="I793">
        <f>IF(COUNTIFS(Registros!$A$2:$A$6000,"CS",Registros!$B$2:$B$6000,$A793)&gt;0,1,0)</f>
        <v>0</v>
      </c>
      <c r="J793">
        <f>IF($I793=1,SUMIFS(Registros!$I$2:$I$6000,Registros!$A$2:$A$6000,"CS",Registros!$B$2:$B$6000,$A793),0)</f>
        <v>0</v>
      </c>
      <c r="K793">
        <f>IF(COUNTIFS(Winback!$K$2:$K$300,$A793)&gt;0,1,0)</f>
        <v>0</v>
      </c>
      <c r="L793">
        <f>IF(AND($K793=1,LEFT($A793,3)="WB-"),SUMIFS(Winback!$D$2:$D$300,Winback!$K$2:$K$300,$A793),0)</f>
        <v>0</v>
      </c>
      <c r="M793">
        <f>IF(OR($E793=1,$G793=1,SUMIFS(Registros!$J$2:$J$6000,Registros!$B$2:$B$6000,$A793)&gt;0),1,0)</f>
        <v>1</v>
      </c>
      <c r="N793">
        <f>IF($J793&gt;0,1,IF(COUNTIFS(Registros!$A$2:$A$6000,"CS",Registros!$B$2:$B$6000,$A793,Registros!$K$2:$K$6000,"&lt;&gt;")&gt;0,1,0))</f>
        <v>0</v>
      </c>
      <c r="O793" t="str">
        <f t="shared" si="60"/>
        <v>SOLO MÓVIL</v>
      </c>
      <c r="P793" t="str">
        <f t="shared" si="61"/>
        <v>Ofrecer fijo + internet (FLBBTV)</v>
      </c>
      <c r="Q793">
        <f t="shared" si="62"/>
        <v>12</v>
      </c>
      <c r="R793" t="str">
        <f>IFERROR(VLOOKUP($A793,Registros!$B$2:$G$6000,6,0),IFERROR(INDEX(Winback!$C$2:$C$300,MATCH($A793,Winback!$K$2:$K$300,0)),""))</f>
        <v>Nailyn Martinez</v>
      </c>
      <c r="S793" t="str">
        <f t="shared" si="63"/>
        <v>NP</v>
      </c>
      <c r="T793">
        <f t="shared" si="64"/>
        <v>1</v>
      </c>
    </row>
    <row r="794" spans="1:20" x14ac:dyDescent="0.35">
      <c r="A794" t="s">
        <v>3965</v>
      </c>
      <c r="B794" t="s">
        <v>3966</v>
      </c>
      <c r="C794" t="s">
        <v>3967</v>
      </c>
      <c r="D794" t="s">
        <v>3968</v>
      </c>
      <c r="E794">
        <f>IF(COUNTIFS(Registros!$A$2:$A$6000,"NP",Registros!$B$2:$B$6000,$A794)&gt;0,1,0)</f>
        <v>1</v>
      </c>
      <c r="F794">
        <f>IF($E794=1,SUMIFS(Registros!$F$2:$F$6000,Registros!$A$2:$A$6000,"NP",Registros!$B$2:$B$6000,$A794),0)</f>
        <v>85.5</v>
      </c>
      <c r="G794">
        <f>IF(COUNTIFS(Registros!$A$2:$A$6000,"MOV",Registros!$B$2:$B$6000,$A794)&gt;0,1,0)</f>
        <v>0</v>
      </c>
      <c r="H794">
        <f>IF($G794=1,SUMIFS(Registros!$F$2:$F$6000,Registros!$A$2:$A$6000,"MOV",Registros!$B$2:$B$6000,$A794),0)</f>
        <v>0</v>
      </c>
      <c r="I794">
        <f>IF(COUNTIFS(Registros!$A$2:$A$6000,"CS",Registros!$B$2:$B$6000,$A794)&gt;0,1,0)</f>
        <v>0</v>
      </c>
      <c r="J794">
        <f>IF($I794=1,SUMIFS(Registros!$I$2:$I$6000,Registros!$A$2:$A$6000,"CS",Registros!$B$2:$B$6000,$A794),0)</f>
        <v>0</v>
      </c>
      <c r="K794">
        <f>IF(COUNTIFS(Winback!$K$2:$K$300,$A794)&gt;0,1,0)</f>
        <v>0</v>
      </c>
      <c r="L794">
        <f>IF(AND($K794=1,LEFT($A794,3)="WB-"),SUMIFS(Winback!$D$2:$D$300,Winback!$K$2:$K$300,$A794),0)</f>
        <v>0</v>
      </c>
      <c r="M794">
        <f>IF(OR($E794=1,$G794=1,SUMIFS(Registros!$J$2:$J$6000,Registros!$B$2:$B$6000,$A794)&gt;0),1,0)</f>
        <v>1</v>
      </c>
      <c r="N794">
        <f>IF($J794&gt;0,1,IF(COUNTIFS(Registros!$A$2:$A$6000,"CS",Registros!$B$2:$B$6000,$A794,Registros!$K$2:$K$6000,"&lt;&gt;")&gt;0,1,0))</f>
        <v>0</v>
      </c>
      <c r="O794" t="str">
        <f t="shared" si="60"/>
        <v>SOLO MÓVIL</v>
      </c>
      <c r="P794" t="str">
        <f t="shared" si="61"/>
        <v>Ofrecer fijo + internet (FLBBTV)</v>
      </c>
      <c r="Q794">
        <f t="shared" si="62"/>
        <v>85.5</v>
      </c>
      <c r="R794" t="str">
        <f>IFERROR(VLOOKUP($A794,Registros!$B$2:$G$6000,6,0),IFERROR(INDEX(Winback!$C$2:$C$300,MATCH($A794,Winback!$K$2:$K$300,0)),""))</f>
        <v>Yamali Rodriguez</v>
      </c>
      <c r="S794" t="str">
        <f t="shared" si="63"/>
        <v>NP</v>
      </c>
      <c r="T794">
        <f t="shared" si="64"/>
        <v>1</v>
      </c>
    </row>
    <row r="795" spans="1:20" x14ac:dyDescent="0.35">
      <c r="A795" t="s">
        <v>3970</v>
      </c>
      <c r="B795" t="s">
        <v>3971</v>
      </c>
      <c r="C795" t="s">
        <v>3972</v>
      </c>
      <c r="D795" t="s">
        <v>3973</v>
      </c>
      <c r="E795">
        <f>IF(COUNTIFS(Registros!$A$2:$A$6000,"NP",Registros!$B$2:$B$6000,$A795)&gt;0,1,0)</f>
        <v>1</v>
      </c>
      <c r="F795">
        <f>IF($E795=1,SUMIFS(Registros!$F$2:$F$6000,Registros!$A$2:$A$6000,"NP",Registros!$B$2:$B$6000,$A795),0)</f>
        <v>12</v>
      </c>
      <c r="G795">
        <f>IF(COUNTIFS(Registros!$A$2:$A$6000,"MOV",Registros!$B$2:$B$6000,$A795)&gt;0,1,0)</f>
        <v>0</v>
      </c>
      <c r="H795">
        <f>IF($G795=1,SUMIFS(Registros!$F$2:$F$6000,Registros!$A$2:$A$6000,"MOV",Registros!$B$2:$B$6000,$A795),0)</f>
        <v>0</v>
      </c>
      <c r="I795">
        <f>IF(COUNTIFS(Registros!$A$2:$A$6000,"CS",Registros!$B$2:$B$6000,$A795)&gt;0,1,0)</f>
        <v>0</v>
      </c>
      <c r="J795">
        <f>IF($I795=1,SUMIFS(Registros!$I$2:$I$6000,Registros!$A$2:$A$6000,"CS",Registros!$B$2:$B$6000,$A795),0)</f>
        <v>0</v>
      </c>
      <c r="K795">
        <f>IF(COUNTIFS(Winback!$K$2:$K$300,$A795)&gt;0,1,0)</f>
        <v>0</v>
      </c>
      <c r="L795">
        <f>IF(AND($K795=1,LEFT($A795,3)="WB-"),SUMIFS(Winback!$D$2:$D$300,Winback!$K$2:$K$300,$A795),0)</f>
        <v>0</v>
      </c>
      <c r="M795">
        <f>IF(OR($E795=1,$G795=1,SUMIFS(Registros!$J$2:$J$6000,Registros!$B$2:$B$6000,$A795)&gt;0),1,0)</f>
        <v>1</v>
      </c>
      <c r="N795">
        <f>IF($J795&gt;0,1,IF(COUNTIFS(Registros!$A$2:$A$6000,"CS",Registros!$B$2:$B$6000,$A795,Registros!$K$2:$K$6000,"&lt;&gt;")&gt;0,1,0))</f>
        <v>0</v>
      </c>
      <c r="O795" t="str">
        <f t="shared" si="60"/>
        <v>SOLO MÓVIL</v>
      </c>
      <c r="P795" t="str">
        <f t="shared" si="61"/>
        <v>Ofrecer fijo + internet (FLBBTV)</v>
      </c>
      <c r="Q795">
        <f t="shared" si="62"/>
        <v>12</v>
      </c>
      <c r="R795" t="str">
        <f>IFERROR(VLOOKUP($A795,Registros!$B$2:$G$6000,6,0),IFERROR(INDEX(Winback!$C$2:$C$300,MATCH($A795,Winback!$K$2:$K$300,0)),""))</f>
        <v>Osiris Aguilar</v>
      </c>
      <c r="S795" t="str">
        <f t="shared" si="63"/>
        <v>NP</v>
      </c>
      <c r="T795">
        <f t="shared" si="64"/>
        <v>1</v>
      </c>
    </row>
    <row r="796" spans="1:20" x14ac:dyDescent="0.35">
      <c r="A796" t="s">
        <v>3975</v>
      </c>
      <c r="B796" t="s">
        <v>3976</v>
      </c>
      <c r="C796" t="s">
        <v>3977</v>
      </c>
      <c r="D796" t="s">
        <v>3978</v>
      </c>
      <c r="E796">
        <f>IF(COUNTIFS(Registros!$A$2:$A$6000,"NP",Registros!$B$2:$B$6000,$A796)&gt;0,1,0)</f>
        <v>1</v>
      </c>
      <c r="F796">
        <f>IF($E796=1,SUMIFS(Registros!$F$2:$F$6000,Registros!$A$2:$A$6000,"NP",Registros!$B$2:$B$6000,$A796),0)</f>
        <v>15</v>
      </c>
      <c r="G796">
        <f>IF(COUNTIFS(Registros!$A$2:$A$6000,"MOV",Registros!$B$2:$B$6000,$A796)&gt;0,1,0)</f>
        <v>0</v>
      </c>
      <c r="H796">
        <f>IF($G796=1,SUMIFS(Registros!$F$2:$F$6000,Registros!$A$2:$A$6000,"MOV",Registros!$B$2:$B$6000,$A796),0)</f>
        <v>0</v>
      </c>
      <c r="I796">
        <f>IF(COUNTIFS(Registros!$A$2:$A$6000,"CS",Registros!$B$2:$B$6000,$A796)&gt;0,1,0)</f>
        <v>0</v>
      </c>
      <c r="J796">
        <f>IF($I796=1,SUMIFS(Registros!$I$2:$I$6000,Registros!$A$2:$A$6000,"CS",Registros!$B$2:$B$6000,$A796),0)</f>
        <v>0</v>
      </c>
      <c r="K796">
        <f>IF(COUNTIFS(Winback!$K$2:$K$300,$A796)&gt;0,1,0)</f>
        <v>0</v>
      </c>
      <c r="L796">
        <f>IF(AND($K796=1,LEFT($A796,3)="WB-"),SUMIFS(Winback!$D$2:$D$300,Winback!$K$2:$K$300,$A796),0)</f>
        <v>0</v>
      </c>
      <c r="M796">
        <f>IF(OR($E796=1,$G796=1,SUMIFS(Registros!$J$2:$J$6000,Registros!$B$2:$B$6000,$A796)&gt;0),1,0)</f>
        <v>1</v>
      </c>
      <c r="N796">
        <f>IF($J796&gt;0,1,IF(COUNTIFS(Registros!$A$2:$A$6000,"CS",Registros!$B$2:$B$6000,$A796,Registros!$K$2:$K$6000,"&lt;&gt;")&gt;0,1,0))</f>
        <v>0</v>
      </c>
      <c r="O796" t="str">
        <f t="shared" si="60"/>
        <v>SOLO MÓVIL</v>
      </c>
      <c r="P796" t="str">
        <f t="shared" si="61"/>
        <v>Ofrecer fijo + internet (FLBBTV)</v>
      </c>
      <c r="Q796">
        <f t="shared" si="62"/>
        <v>15</v>
      </c>
      <c r="R796" t="str">
        <f>IFERROR(VLOOKUP($A796,Registros!$B$2:$G$6000,6,0),IFERROR(INDEX(Winback!$C$2:$C$300,MATCH($A796,Winback!$K$2:$K$300,0)),""))</f>
        <v>Karla Mc Intryre</v>
      </c>
      <c r="S796" t="str">
        <f t="shared" si="63"/>
        <v>NP</v>
      </c>
      <c r="T796">
        <f t="shared" si="64"/>
        <v>1</v>
      </c>
    </row>
    <row r="797" spans="1:20" x14ac:dyDescent="0.35">
      <c r="A797" t="s">
        <v>3980</v>
      </c>
      <c r="B797" t="s">
        <v>3981</v>
      </c>
      <c r="C797" t="s">
        <v>3982</v>
      </c>
      <c r="D797" t="s">
        <v>3983</v>
      </c>
      <c r="E797">
        <f>IF(COUNTIFS(Registros!$A$2:$A$6000,"NP",Registros!$B$2:$B$6000,$A797)&gt;0,1,0)</f>
        <v>1</v>
      </c>
      <c r="F797">
        <f>IF($E797=1,SUMIFS(Registros!$F$2:$F$6000,Registros!$A$2:$A$6000,"NP",Registros!$B$2:$B$6000,$A797),0)</f>
        <v>5</v>
      </c>
      <c r="G797">
        <f>IF(COUNTIFS(Registros!$A$2:$A$6000,"MOV",Registros!$B$2:$B$6000,$A797)&gt;0,1,0)</f>
        <v>0</v>
      </c>
      <c r="H797">
        <f>IF($G797=1,SUMIFS(Registros!$F$2:$F$6000,Registros!$A$2:$A$6000,"MOV",Registros!$B$2:$B$6000,$A797),0)</f>
        <v>0</v>
      </c>
      <c r="I797">
        <f>IF(COUNTIFS(Registros!$A$2:$A$6000,"CS",Registros!$B$2:$B$6000,$A797)&gt;0,1,0)</f>
        <v>0</v>
      </c>
      <c r="J797">
        <f>IF($I797=1,SUMIFS(Registros!$I$2:$I$6000,Registros!$A$2:$A$6000,"CS",Registros!$B$2:$B$6000,$A797),0)</f>
        <v>0</v>
      </c>
      <c r="K797">
        <f>IF(COUNTIFS(Winback!$K$2:$K$300,$A797)&gt;0,1,0)</f>
        <v>0</v>
      </c>
      <c r="L797">
        <f>IF(AND($K797=1,LEFT($A797,3)="WB-"),SUMIFS(Winback!$D$2:$D$300,Winback!$K$2:$K$300,$A797),0)</f>
        <v>0</v>
      </c>
      <c r="M797">
        <f>IF(OR($E797=1,$G797=1,SUMIFS(Registros!$J$2:$J$6000,Registros!$B$2:$B$6000,$A797)&gt;0),1,0)</f>
        <v>1</v>
      </c>
      <c r="N797">
        <f>IF($J797&gt;0,1,IF(COUNTIFS(Registros!$A$2:$A$6000,"CS",Registros!$B$2:$B$6000,$A797,Registros!$K$2:$K$6000,"&lt;&gt;")&gt;0,1,0))</f>
        <v>0</v>
      </c>
      <c r="O797" t="str">
        <f t="shared" si="60"/>
        <v>SOLO MÓVIL</v>
      </c>
      <c r="P797" t="str">
        <f t="shared" si="61"/>
        <v>Ofrecer fijo + internet (FLBBTV)</v>
      </c>
      <c r="Q797">
        <f t="shared" si="62"/>
        <v>5</v>
      </c>
      <c r="R797" t="str">
        <f>IFERROR(VLOOKUP($A797,Registros!$B$2:$G$6000,6,0),IFERROR(INDEX(Winback!$C$2:$C$300,MATCH($A797,Winback!$K$2:$K$300,0)),""))</f>
        <v>Michelle Zambrano</v>
      </c>
      <c r="S797" t="str">
        <f t="shared" si="63"/>
        <v>NP</v>
      </c>
      <c r="T797">
        <f t="shared" si="64"/>
        <v>1</v>
      </c>
    </row>
    <row r="798" spans="1:20" x14ac:dyDescent="0.35">
      <c r="A798" t="s">
        <v>3985</v>
      </c>
      <c r="B798" t="s">
        <v>3986</v>
      </c>
      <c r="C798" t="s">
        <v>3987</v>
      </c>
      <c r="D798" t="s">
        <v>3988</v>
      </c>
      <c r="E798">
        <f>IF(COUNTIFS(Registros!$A$2:$A$6000,"NP",Registros!$B$2:$B$6000,$A798)&gt;0,1,0)</f>
        <v>1</v>
      </c>
      <c r="F798">
        <f>IF($E798=1,SUMIFS(Registros!$F$2:$F$6000,Registros!$A$2:$A$6000,"NP",Registros!$B$2:$B$6000,$A798),0)</f>
        <v>15</v>
      </c>
      <c r="G798">
        <f>IF(COUNTIFS(Registros!$A$2:$A$6000,"MOV",Registros!$B$2:$B$6000,$A798)&gt;0,1,0)</f>
        <v>0</v>
      </c>
      <c r="H798">
        <f>IF($G798=1,SUMIFS(Registros!$F$2:$F$6000,Registros!$A$2:$A$6000,"MOV",Registros!$B$2:$B$6000,$A798),0)</f>
        <v>0</v>
      </c>
      <c r="I798">
        <f>IF(COUNTIFS(Registros!$A$2:$A$6000,"CS",Registros!$B$2:$B$6000,$A798)&gt;0,1,0)</f>
        <v>0</v>
      </c>
      <c r="J798">
        <f>IF($I798=1,SUMIFS(Registros!$I$2:$I$6000,Registros!$A$2:$A$6000,"CS",Registros!$B$2:$B$6000,$A798),0)</f>
        <v>0</v>
      </c>
      <c r="K798">
        <f>IF(COUNTIFS(Winback!$K$2:$K$300,$A798)&gt;0,1,0)</f>
        <v>0</v>
      </c>
      <c r="L798">
        <f>IF(AND($K798=1,LEFT($A798,3)="WB-"),SUMIFS(Winback!$D$2:$D$300,Winback!$K$2:$K$300,$A798),0)</f>
        <v>0</v>
      </c>
      <c r="M798">
        <f>IF(OR($E798=1,$G798=1,SUMIFS(Registros!$J$2:$J$6000,Registros!$B$2:$B$6000,$A798)&gt;0),1,0)</f>
        <v>1</v>
      </c>
      <c r="N798">
        <f>IF($J798&gt;0,1,IF(COUNTIFS(Registros!$A$2:$A$6000,"CS",Registros!$B$2:$B$6000,$A798,Registros!$K$2:$K$6000,"&lt;&gt;")&gt;0,1,0))</f>
        <v>0</v>
      </c>
      <c r="O798" t="str">
        <f t="shared" si="60"/>
        <v>SOLO MÓVIL</v>
      </c>
      <c r="P798" t="str">
        <f t="shared" si="61"/>
        <v>Ofrecer fijo + internet (FLBBTV)</v>
      </c>
      <c r="Q798">
        <f t="shared" si="62"/>
        <v>15</v>
      </c>
      <c r="R798" t="str">
        <f>IFERROR(VLOOKUP($A798,Registros!$B$2:$G$6000,6,0),IFERROR(INDEX(Winback!$C$2:$C$300,MATCH($A798,Winback!$K$2:$K$300,0)),""))</f>
        <v>Ines Lizbeth Trujillo</v>
      </c>
      <c r="S798" t="str">
        <f t="shared" si="63"/>
        <v>NP</v>
      </c>
      <c r="T798">
        <f t="shared" si="64"/>
        <v>1</v>
      </c>
    </row>
    <row r="799" spans="1:20" x14ac:dyDescent="0.35">
      <c r="A799" t="s">
        <v>3990</v>
      </c>
      <c r="B799" t="s">
        <v>3991</v>
      </c>
      <c r="C799" t="s">
        <v>3992</v>
      </c>
      <c r="D799" t="s">
        <v>3993</v>
      </c>
      <c r="E799">
        <f>IF(COUNTIFS(Registros!$A$2:$A$6000,"NP",Registros!$B$2:$B$6000,$A799)&gt;0,1,0)</f>
        <v>1</v>
      </c>
      <c r="F799">
        <f>IF($E799=1,SUMIFS(Registros!$F$2:$F$6000,Registros!$A$2:$A$6000,"NP",Registros!$B$2:$B$6000,$A799),0)</f>
        <v>45</v>
      </c>
      <c r="G799">
        <f>IF(COUNTIFS(Registros!$A$2:$A$6000,"MOV",Registros!$B$2:$B$6000,$A799)&gt;0,1,0)</f>
        <v>0</v>
      </c>
      <c r="H799">
        <f>IF($G799=1,SUMIFS(Registros!$F$2:$F$6000,Registros!$A$2:$A$6000,"MOV",Registros!$B$2:$B$6000,$A799),0)</f>
        <v>0</v>
      </c>
      <c r="I799">
        <f>IF(COUNTIFS(Registros!$A$2:$A$6000,"CS",Registros!$B$2:$B$6000,$A799)&gt;0,1,0)</f>
        <v>0</v>
      </c>
      <c r="J799">
        <f>IF($I799=1,SUMIFS(Registros!$I$2:$I$6000,Registros!$A$2:$A$6000,"CS",Registros!$B$2:$B$6000,$A799),0)</f>
        <v>0</v>
      </c>
      <c r="K799">
        <f>IF(COUNTIFS(Winback!$K$2:$K$300,$A799)&gt;0,1,0)</f>
        <v>0</v>
      </c>
      <c r="L799">
        <f>IF(AND($K799=1,LEFT($A799,3)="WB-"),SUMIFS(Winback!$D$2:$D$300,Winback!$K$2:$K$300,$A799),0)</f>
        <v>0</v>
      </c>
      <c r="M799">
        <f>IF(OR($E799=1,$G799=1,SUMIFS(Registros!$J$2:$J$6000,Registros!$B$2:$B$6000,$A799)&gt;0),1,0)</f>
        <v>1</v>
      </c>
      <c r="N799">
        <f>IF($J799&gt;0,1,IF(COUNTIFS(Registros!$A$2:$A$6000,"CS",Registros!$B$2:$B$6000,$A799,Registros!$K$2:$K$6000,"&lt;&gt;")&gt;0,1,0))</f>
        <v>0</v>
      </c>
      <c r="O799" t="str">
        <f t="shared" si="60"/>
        <v>SOLO MÓVIL</v>
      </c>
      <c r="P799" t="str">
        <f t="shared" si="61"/>
        <v>Ofrecer fijo + internet (FLBBTV)</v>
      </c>
      <c r="Q799">
        <f t="shared" si="62"/>
        <v>45</v>
      </c>
      <c r="R799" t="str">
        <f>IFERROR(VLOOKUP($A799,Registros!$B$2:$G$6000,6,0),IFERROR(INDEX(Winback!$C$2:$C$300,MATCH($A799,Winback!$K$2:$K$300,0)),""))</f>
        <v>Alejandra Mabel Hawkins</v>
      </c>
      <c r="S799" t="str">
        <f t="shared" si="63"/>
        <v>NP</v>
      </c>
      <c r="T799">
        <f t="shared" si="64"/>
        <v>1</v>
      </c>
    </row>
    <row r="800" spans="1:20" x14ac:dyDescent="0.35">
      <c r="A800" t="s">
        <v>3995</v>
      </c>
      <c r="B800" t="s">
        <v>3996</v>
      </c>
      <c r="C800" t="s">
        <v>3997</v>
      </c>
      <c r="D800" t="s">
        <v>3998</v>
      </c>
      <c r="E800">
        <f>IF(COUNTIFS(Registros!$A$2:$A$6000,"NP",Registros!$B$2:$B$6000,$A800)&gt;0,1,0)</f>
        <v>1</v>
      </c>
      <c r="F800">
        <f>IF($E800=1,SUMIFS(Registros!$F$2:$F$6000,Registros!$A$2:$A$6000,"NP",Registros!$B$2:$B$6000,$A800),0)</f>
        <v>20.16</v>
      </c>
      <c r="G800">
        <f>IF(COUNTIFS(Registros!$A$2:$A$6000,"MOV",Registros!$B$2:$B$6000,$A800)&gt;0,1,0)</f>
        <v>0</v>
      </c>
      <c r="H800">
        <f>IF($G800=1,SUMIFS(Registros!$F$2:$F$6000,Registros!$A$2:$A$6000,"MOV",Registros!$B$2:$B$6000,$A800),0)</f>
        <v>0</v>
      </c>
      <c r="I800">
        <f>IF(COUNTIFS(Registros!$A$2:$A$6000,"CS",Registros!$B$2:$B$6000,$A800)&gt;0,1,0)</f>
        <v>0</v>
      </c>
      <c r="J800">
        <f>IF($I800=1,SUMIFS(Registros!$I$2:$I$6000,Registros!$A$2:$A$6000,"CS",Registros!$B$2:$B$6000,$A800),0)</f>
        <v>0</v>
      </c>
      <c r="K800">
        <f>IF(COUNTIFS(Winback!$K$2:$K$300,$A800)&gt;0,1,0)</f>
        <v>0</v>
      </c>
      <c r="L800">
        <f>IF(AND($K800=1,LEFT($A800,3)="WB-"),SUMIFS(Winback!$D$2:$D$300,Winback!$K$2:$K$300,$A800),0)</f>
        <v>0</v>
      </c>
      <c r="M800">
        <f>IF(OR($E800=1,$G800=1,SUMIFS(Registros!$J$2:$J$6000,Registros!$B$2:$B$6000,$A800)&gt;0),1,0)</f>
        <v>1</v>
      </c>
      <c r="N800">
        <f>IF($J800&gt;0,1,IF(COUNTIFS(Registros!$A$2:$A$6000,"CS",Registros!$B$2:$B$6000,$A800,Registros!$K$2:$K$6000,"&lt;&gt;")&gt;0,1,0))</f>
        <v>0</v>
      </c>
      <c r="O800" t="str">
        <f t="shared" si="60"/>
        <v>SOLO MÓVIL</v>
      </c>
      <c r="P800" t="str">
        <f t="shared" si="61"/>
        <v>Ofrecer fijo + internet (FLBBTV)</v>
      </c>
      <c r="Q800">
        <f t="shared" si="62"/>
        <v>20.16</v>
      </c>
      <c r="R800" t="str">
        <f>IFERROR(VLOOKUP($A800,Registros!$B$2:$G$6000,6,0),IFERROR(INDEX(Winback!$C$2:$C$300,MATCH($A800,Winback!$K$2:$K$300,0)),""))</f>
        <v>Maria Fernanda</v>
      </c>
      <c r="S800" t="str">
        <f t="shared" si="63"/>
        <v>NP</v>
      </c>
      <c r="T800">
        <f t="shared" si="64"/>
        <v>1</v>
      </c>
    </row>
    <row r="801" spans="1:20" x14ac:dyDescent="0.35">
      <c r="A801" t="s">
        <v>3999</v>
      </c>
      <c r="B801" t="s">
        <v>4000</v>
      </c>
      <c r="C801" t="s">
        <v>4001</v>
      </c>
      <c r="D801" t="s">
        <v>4002</v>
      </c>
      <c r="E801">
        <f>IF(COUNTIFS(Registros!$A$2:$A$6000,"NP",Registros!$B$2:$B$6000,$A801)&gt;0,1,0)</f>
        <v>1</v>
      </c>
      <c r="F801">
        <f>IF($E801=1,SUMIFS(Registros!$F$2:$F$6000,Registros!$A$2:$A$6000,"NP",Registros!$B$2:$B$6000,$A801),0)</f>
        <v>15</v>
      </c>
      <c r="G801">
        <f>IF(COUNTIFS(Registros!$A$2:$A$6000,"MOV",Registros!$B$2:$B$6000,$A801)&gt;0,1,0)</f>
        <v>0</v>
      </c>
      <c r="H801">
        <f>IF($G801=1,SUMIFS(Registros!$F$2:$F$6000,Registros!$A$2:$A$6000,"MOV",Registros!$B$2:$B$6000,$A801),0)</f>
        <v>0</v>
      </c>
      <c r="I801">
        <f>IF(COUNTIFS(Registros!$A$2:$A$6000,"CS",Registros!$B$2:$B$6000,$A801)&gt;0,1,0)</f>
        <v>0</v>
      </c>
      <c r="J801">
        <f>IF($I801=1,SUMIFS(Registros!$I$2:$I$6000,Registros!$A$2:$A$6000,"CS",Registros!$B$2:$B$6000,$A801),0)</f>
        <v>0</v>
      </c>
      <c r="K801">
        <f>IF(COUNTIFS(Winback!$K$2:$K$300,$A801)&gt;0,1,0)</f>
        <v>0</v>
      </c>
      <c r="L801">
        <f>IF(AND($K801=1,LEFT($A801,3)="WB-"),SUMIFS(Winback!$D$2:$D$300,Winback!$K$2:$K$300,$A801),0)</f>
        <v>0</v>
      </c>
      <c r="M801">
        <f>IF(OR($E801=1,$G801=1,SUMIFS(Registros!$J$2:$J$6000,Registros!$B$2:$B$6000,$A801)&gt;0),1,0)</f>
        <v>1</v>
      </c>
      <c r="N801">
        <f>IF($J801&gt;0,1,IF(COUNTIFS(Registros!$A$2:$A$6000,"CS",Registros!$B$2:$B$6000,$A801,Registros!$K$2:$K$6000,"&lt;&gt;")&gt;0,1,0))</f>
        <v>0</v>
      </c>
      <c r="O801" t="str">
        <f t="shared" si="60"/>
        <v>SOLO MÓVIL</v>
      </c>
      <c r="P801" t="str">
        <f t="shared" si="61"/>
        <v>Ofrecer fijo + internet (FLBBTV)</v>
      </c>
      <c r="Q801">
        <f t="shared" si="62"/>
        <v>15</v>
      </c>
      <c r="R801" t="str">
        <f>IFERROR(VLOOKUP($A801,Registros!$B$2:$G$6000,6,0),IFERROR(INDEX(Winback!$C$2:$C$300,MATCH($A801,Winback!$K$2:$K$300,0)),""))</f>
        <v>Yarelis Tulloch</v>
      </c>
      <c r="S801" t="str">
        <f t="shared" si="63"/>
        <v>NP</v>
      </c>
      <c r="T801">
        <f t="shared" si="64"/>
        <v>1</v>
      </c>
    </row>
    <row r="802" spans="1:20" x14ac:dyDescent="0.35">
      <c r="A802" t="s">
        <v>4004</v>
      </c>
      <c r="B802" t="s">
        <v>4005</v>
      </c>
      <c r="C802" t="s">
        <v>4006</v>
      </c>
      <c r="D802" t="s">
        <v>4007</v>
      </c>
      <c r="E802">
        <f>IF(COUNTIFS(Registros!$A$2:$A$6000,"NP",Registros!$B$2:$B$6000,$A802)&gt;0,1,0)</f>
        <v>1</v>
      </c>
      <c r="F802">
        <f>IF($E802=1,SUMIFS(Registros!$F$2:$F$6000,Registros!$A$2:$A$6000,"NP",Registros!$B$2:$B$6000,$A802),0)</f>
        <v>83.87</v>
      </c>
      <c r="G802">
        <f>IF(COUNTIFS(Registros!$A$2:$A$6000,"MOV",Registros!$B$2:$B$6000,$A802)&gt;0,1,0)</f>
        <v>0</v>
      </c>
      <c r="H802">
        <f>IF($G802=1,SUMIFS(Registros!$F$2:$F$6000,Registros!$A$2:$A$6000,"MOV",Registros!$B$2:$B$6000,$A802),0)</f>
        <v>0</v>
      </c>
      <c r="I802">
        <f>IF(COUNTIFS(Registros!$A$2:$A$6000,"CS",Registros!$B$2:$B$6000,$A802)&gt;0,1,0)</f>
        <v>0</v>
      </c>
      <c r="J802">
        <f>IF($I802=1,SUMIFS(Registros!$I$2:$I$6000,Registros!$A$2:$A$6000,"CS",Registros!$B$2:$B$6000,$A802),0)</f>
        <v>0</v>
      </c>
      <c r="K802">
        <f>IF(COUNTIFS(Winback!$K$2:$K$300,$A802)&gt;0,1,0)</f>
        <v>0</v>
      </c>
      <c r="L802">
        <f>IF(AND($K802=1,LEFT($A802,3)="WB-"),SUMIFS(Winback!$D$2:$D$300,Winback!$K$2:$K$300,$A802),0)</f>
        <v>0</v>
      </c>
      <c r="M802">
        <f>IF(OR($E802=1,$G802=1,SUMIFS(Registros!$J$2:$J$6000,Registros!$B$2:$B$6000,$A802)&gt;0),1,0)</f>
        <v>1</v>
      </c>
      <c r="N802">
        <f>IF($J802&gt;0,1,IF(COUNTIFS(Registros!$A$2:$A$6000,"CS",Registros!$B$2:$B$6000,$A802,Registros!$K$2:$K$6000,"&lt;&gt;")&gt;0,1,0))</f>
        <v>0</v>
      </c>
      <c r="O802" t="str">
        <f t="shared" si="60"/>
        <v>SOLO MÓVIL</v>
      </c>
      <c r="P802" t="str">
        <f t="shared" si="61"/>
        <v>Ofrecer fijo + internet (FLBBTV)</v>
      </c>
      <c r="Q802">
        <f t="shared" si="62"/>
        <v>83.87</v>
      </c>
      <c r="R802" t="str">
        <f>IFERROR(VLOOKUP($A802,Registros!$B$2:$G$6000,6,0),IFERROR(INDEX(Winback!$C$2:$C$300,MATCH($A802,Winback!$K$2:$K$300,0)),""))</f>
        <v>Abril Aparicio</v>
      </c>
      <c r="S802" t="str">
        <f t="shared" si="63"/>
        <v>NP</v>
      </c>
      <c r="T802">
        <f t="shared" si="64"/>
        <v>1</v>
      </c>
    </row>
    <row r="803" spans="1:20" x14ac:dyDescent="0.35">
      <c r="A803" t="s">
        <v>4009</v>
      </c>
      <c r="B803" t="s">
        <v>4010</v>
      </c>
      <c r="C803" t="s">
        <v>4011</v>
      </c>
      <c r="D803" t="s">
        <v>4012</v>
      </c>
      <c r="E803">
        <f>IF(COUNTIFS(Registros!$A$2:$A$6000,"NP",Registros!$B$2:$B$6000,$A803)&gt;0,1,0)</f>
        <v>1</v>
      </c>
      <c r="F803">
        <f>IF($E803=1,SUMIFS(Registros!$F$2:$F$6000,Registros!$A$2:$A$6000,"NP",Registros!$B$2:$B$6000,$A803),0)</f>
        <v>77</v>
      </c>
      <c r="G803">
        <f>IF(COUNTIFS(Registros!$A$2:$A$6000,"MOV",Registros!$B$2:$B$6000,$A803)&gt;0,1,0)</f>
        <v>0</v>
      </c>
      <c r="H803">
        <f>IF($G803=1,SUMIFS(Registros!$F$2:$F$6000,Registros!$A$2:$A$6000,"MOV",Registros!$B$2:$B$6000,$A803),0)</f>
        <v>0</v>
      </c>
      <c r="I803">
        <f>IF(COUNTIFS(Registros!$A$2:$A$6000,"CS",Registros!$B$2:$B$6000,$A803)&gt;0,1,0)</f>
        <v>0</v>
      </c>
      <c r="J803">
        <f>IF($I803=1,SUMIFS(Registros!$I$2:$I$6000,Registros!$A$2:$A$6000,"CS",Registros!$B$2:$B$6000,$A803),0)</f>
        <v>0</v>
      </c>
      <c r="K803">
        <f>IF(COUNTIFS(Winback!$K$2:$K$300,$A803)&gt;0,1,0)</f>
        <v>0</v>
      </c>
      <c r="L803">
        <f>IF(AND($K803=1,LEFT($A803,3)="WB-"),SUMIFS(Winback!$D$2:$D$300,Winback!$K$2:$K$300,$A803),0)</f>
        <v>0</v>
      </c>
      <c r="M803">
        <f>IF(OR($E803=1,$G803=1,SUMIFS(Registros!$J$2:$J$6000,Registros!$B$2:$B$6000,$A803)&gt;0),1,0)</f>
        <v>1</v>
      </c>
      <c r="N803">
        <f>IF($J803&gt;0,1,IF(COUNTIFS(Registros!$A$2:$A$6000,"CS",Registros!$B$2:$B$6000,$A803,Registros!$K$2:$K$6000,"&lt;&gt;")&gt;0,1,0))</f>
        <v>0</v>
      </c>
      <c r="O803" t="str">
        <f t="shared" si="60"/>
        <v>SOLO MÓVIL</v>
      </c>
      <c r="P803" t="str">
        <f t="shared" si="61"/>
        <v>Ofrecer fijo + internet (FLBBTV)</v>
      </c>
      <c r="Q803">
        <f t="shared" si="62"/>
        <v>77</v>
      </c>
      <c r="R803" t="str">
        <f>IFERROR(VLOOKUP($A803,Registros!$B$2:$G$6000,6,0),IFERROR(INDEX(Winback!$C$2:$C$300,MATCH($A803,Winback!$K$2:$K$300,0)),""))</f>
        <v>Nailyn Martinez</v>
      </c>
      <c r="S803" t="str">
        <f t="shared" si="63"/>
        <v>NP</v>
      </c>
      <c r="T803">
        <f t="shared" si="64"/>
        <v>1</v>
      </c>
    </row>
    <row r="804" spans="1:20" x14ac:dyDescent="0.35">
      <c r="A804" t="s">
        <v>4014</v>
      </c>
      <c r="B804" t="s">
        <v>4015</v>
      </c>
      <c r="C804" t="s">
        <v>4016</v>
      </c>
      <c r="D804" t="s">
        <v>4017</v>
      </c>
      <c r="E804">
        <f>IF(COUNTIFS(Registros!$A$2:$A$6000,"NP",Registros!$B$2:$B$6000,$A804)&gt;0,1,0)</f>
        <v>1</v>
      </c>
      <c r="F804">
        <f>IF($E804=1,SUMIFS(Registros!$F$2:$F$6000,Registros!$A$2:$A$6000,"NP",Registros!$B$2:$B$6000,$A804),0)</f>
        <v>36</v>
      </c>
      <c r="G804">
        <f>IF(COUNTIFS(Registros!$A$2:$A$6000,"MOV",Registros!$B$2:$B$6000,$A804)&gt;0,1,0)</f>
        <v>0</v>
      </c>
      <c r="H804">
        <f>IF($G804=1,SUMIFS(Registros!$F$2:$F$6000,Registros!$A$2:$A$6000,"MOV",Registros!$B$2:$B$6000,$A804),0)</f>
        <v>0</v>
      </c>
      <c r="I804">
        <f>IF(COUNTIFS(Registros!$A$2:$A$6000,"CS",Registros!$B$2:$B$6000,$A804)&gt;0,1,0)</f>
        <v>0</v>
      </c>
      <c r="J804">
        <f>IF($I804=1,SUMIFS(Registros!$I$2:$I$6000,Registros!$A$2:$A$6000,"CS",Registros!$B$2:$B$6000,$A804),0)</f>
        <v>0</v>
      </c>
      <c r="K804">
        <f>IF(COUNTIFS(Winback!$K$2:$K$300,$A804)&gt;0,1,0)</f>
        <v>0</v>
      </c>
      <c r="L804">
        <f>IF(AND($K804=1,LEFT($A804,3)="WB-"),SUMIFS(Winback!$D$2:$D$300,Winback!$K$2:$K$300,$A804),0)</f>
        <v>0</v>
      </c>
      <c r="M804">
        <f>IF(OR($E804=1,$G804=1,SUMIFS(Registros!$J$2:$J$6000,Registros!$B$2:$B$6000,$A804)&gt;0),1,0)</f>
        <v>1</v>
      </c>
      <c r="N804">
        <f>IF($J804&gt;0,1,IF(COUNTIFS(Registros!$A$2:$A$6000,"CS",Registros!$B$2:$B$6000,$A804,Registros!$K$2:$K$6000,"&lt;&gt;")&gt;0,1,0))</f>
        <v>0</v>
      </c>
      <c r="O804" t="str">
        <f t="shared" si="60"/>
        <v>SOLO MÓVIL</v>
      </c>
      <c r="P804" t="str">
        <f t="shared" si="61"/>
        <v>Ofrecer fijo + internet (FLBBTV)</v>
      </c>
      <c r="Q804">
        <f t="shared" si="62"/>
        <v>36</v>
      </c>
      <c r="R804" t="str">
        <f>IFERROR(VLOOKUP($A804,Registros!$B$2:$G$6000,6,0),IFERROR(INDEX(Winback!$C$2:$C$300,MATCH($A804,Winback!$K$2:$K$300,0)),""))</f>
        <v>Yamali Rodriguez</v>
      </c>
      <c r="S804" t="str">
        <f t="shared" si="63"/>
        <v>NP</v>
      </c>
      <c r="T804">
        <f t="shared" si="64"/>
        <v>1</v>
      </c>
    </row>
    <row r="805" spans="1:20" x14ac:dyDescent="0.35">
      <c r="A805" t="s">
        <v>4019</v>
      </c>
      <c r="B805" t="s">
        <v>4020</v>
      </c>
      <c r="C805" t="s">
        <v>4021</v>
      </c>
      <c r="D805" t="s">
        <v>4022</v>
      </c>
      <c r="E805">
        <f>IF(COUNTIFS(Registros!$A$2:$A$6000,"NP",Registros!$B$2:$B$6000,$A805)&gt;0,1,0)</f>
        <v>1</v>
      </c>
      <c r="F805">
        <f>IF($E805=1,SUMIFS(Registros!$F$2:$F$6000,Registros!$A$2:$A$6000,"NP",Registros!$B$2:$B$6000,$A805),0)</f>
        <v>12</v>
      </c>
      <c r="G805">
        <f>IF(COUNTIFS(Registros!$A$2:$A$6000,"MOV",Registros!$B$2:$B$6000,$A805)&gt;0,1,0)</f>
        <v>0</v>
      </c>
      <c r="H805">
        <f>IF($G805=1,SUMIFS(Registros!$F$2:$F$6000,Registros!$A$2:$A$6000,"MOV",Registros!$B$2:$B$6000,$A805),0)</f>
        <v>0</v>
      </c>
      <c r="I805">
        <f>IF(COUNTIFS(Registros!$A$2:$A$6000,"CS",Registros!$B$2:$B$6000,$A805)&gt;0,1,0)</f>
        <v>0</v>
      </c>
      <c r="J805">
        <f>IF($I805=1,SUMIFS(Registros!$I$2:$I$6000,Registros!$A$2:$A$6000,"CS",Registros!$B$2:$B$6000,$A805),0)</f>
        <v>0</v>
      </c>
      <c r="K805">
        <f>IF(COUNTIFS(Winback!$K$2:$K$300,$A805)&gt;0,1,0)</f>
        <v>0</v>
      </c>
      <c r="L805">
        <f>IF(AND($K805=1,LEFT($A805,3)="WB-"),SUMIFS(Winback!$D$2:$D$300,Winback!$K$2:$K$300,$A805),0)</f>
        <v>0</v>
      </c>
      <c r="M805">
        <f>IF(OR($E805=1,$G805=1,SUMIFS(Registros!$J$2:$J$6000,Registros!$B$2:$B$6000,$A805)&gt;0),1,0)</f>
        <v>1</v>
      </c>
      <c r="N805">
        <f>IF($J805&gt;0,1,IF(COUNTIFS(Registros!$A$2:$A$6000,"CS",Registros!$B$2:$B$6000,$A805,Registros!$K$2:$K$6000,"&lt;&gt;")&gt;0,1,0))</f>
        <v>0</v>
      </c>
      <c r="O805" t="str">
        <f t="shared" si="60"/>
        <v>SOLO MÓVIL</v>
      </c>
      <c r="P805" t="str">
        <f t="shared" si="61"/>
        <v>Ofrecer fijo + internet (FLBBTV)</v>
      </c>
      <c r="Q805">
        <f t="shared" si="62"/>
        <v>12</v>
      </c>
      <c r="R805" t="str">
        <f>IFERROR(VLOOKUP($A805,Registros!$B$2:$G$6000,6,0),IFERROR(INDEX(Winback!$C$2:$C$300,MATCH($A805,Winback!$K$2:$K$300,0)),""))</f>
        <v>Osiris Aguilar</v>
      </c>
      <c r="S805" t="str">
        <f t="shared" si="63"/>
        <v>NP</v>
      </c>
      <c r="T805">
        <f t="shared" si="64"/>
        <v>1</v>
      </c>
    </row>
    <row r="806" spans="1:20" x14ac:dyDescent="0.35">
      <c r="A806" t="s">
        <v>4024</v>
      </c>
      <c r="B806" t="s">
        <v>4025</v>
      </c>
      <c r="C806" t="s">
        <v>4026</v>
      </c>
      <c r="D806" t="s">
        <v>4027</v>
      </c>
      <c r="E806">
        <f>IF(COUNTIFS(Registros!$A$2:$A$6000,"NP",Registros!$B$2:$B$6000,$A806)&gt;0,1,0)</f>
        <v>1</v>
      </c>
      <c r="F806">
        <f>IF($E806=1,SUMIFS(Registros!$F$2:$F$6000,Registros!$A$2:$A$6000,"NP",Registros!$B$2:$B$6000,$A806),0)</f>
        <v>16.29</v>
      </c>
      <c r="G806">
        <f>IF(COUNTIFS(Registros!$A$2:$A$6000,"MOV",Registros!$B$2:$B$6000,$A806)&gt;0,1,0)</f>
        <v>0</v>
      </c>
      <c r="H806">
        <f>IF($G806=1,SUMIFS(Registros!$F$2:$F$6000,Registros!$A$2:$A$6000,"MOV",Registros!$B$2:$B$6000,$A806),0)</f>
        <v>0</v>
      </c>
      <c r="I806">
        <f>IF(COUNTIFS(Registros!$A$2:$A$6000,"CS",Registros!$B$2:$B$6000,$A806)&gt;0,1,0)</f>
        <v>0</v>
      </c>
      <c r="J806">
        <f>IF($I806=1,SUMIFS(Registros!$I$2:$I$6000,Registros!$A$2:$A$6000,"CS",Registros!$B$2:$B$6000,$A806),0)</f>
        <v>0</v>
      </c>
      <c r="K806">
        <f>IF(COUNTIFS(Winback!$K$2:$K$300,$A806)&gt;0,1,0)</f>
        <v>0</v>
      </c>
      <c r="L806">
        <f>IF(AND($K806=1,LEFT($A806,3)="WB-"),SUMIFS(Winback!$D$2:$D$300,Winback!$K$2:$K$300,$A806),0)</f>
        <v>0</v>
      </c>
      <c r="M806">
        <f>IF(OR($E806=1,$G806=1,SUMIFS(Registros!$J$2:$J$6000,Registros!$B$2:$B$6000,$A806)&gt;0),1,0)</f>
        <v>1</v>
      </c>
      <c r="N806">
        <f>IF($J806&gt;0,1,IF(COUNTIFS(Registros!$A$2:$A$6000,"CS",Registros!$B$2:$B$6000,$A806,Registros!$K$2:$K$6000,"&lt;&gt;")&gt;0,1,0))</f>
        <v>0</v>
      </c>
      <c r="O806" t="str">
        <f t="shared" si="60"/>
        <v>SOLO MÓVIL</v>
      </c>
      <c r="P806" t="str">
        <f t="shared" si="61"/>
        <v>Ofrecer fijo + internet (FLBBTV)</v>
      </c>
      <c r="Q806">
        <f t="shared" si="62"/>
        <v>16.29</v>
      </c>
      <c r="R806" t="str">
        <f>IFERROR(VLOOKUP($A806,Registros!$B$2:$G$6000,6,0),IFERROR(INDEX(Winback!$C$2:$C$300,MATCH($A806,Winback!$K$2:$K$300,0)),""))</f>
        <v>Karla Mc Intryre</v>
      </c>
      <c r="S806" t="str">
        <f t="shared" si="63"/>
        <v>NP</v>
      </c>
      <c r="T806">
        <f t="shared" si="64"/>
        <v>1</v>
      </c>
    </row>
    <row r="807" spans="1:20" x14ac:dyDescent="0.35">
      <c r="A807" t="s">
        <v>4028</v>
      </c>
      <c r="B807" t="s">
        <v>4029</v>
      </c>
      <c r="C807" t="s">
        <v>4030</v>
      </c>
      <c r="D807" t="s">
        <v>4031</v>
      </c>
      <c r="E807">
        <f>IF(COUNTIFS(Registros!$A$2:$A$6000,"NP",Registros!$B$2:$B$6000,$A807)&gt;0,1,0)</f>
        <v>1</v>
      </c>
      <c r="F807">
        <f>IF($E807=1,SUMIFS(Registros!$F$2:$F$6000,Registros!$A$2:$A$6000,"NP",Registros!$B$2:$B$6000,$A807),0)</f>
        <v>15</v>
      </c>
      <c r="G807">
        <f>IF(COUNTIFS(Registros!$A$2:$A$6000,"MOV",Registros!$B$2:$B$6000,$A807)&gt;0,1,0)</f>
        <v>0</v>
      </c>
      <c r="H807">
        <f>IF($G807=1,SUMIFS(Registros!$F$2:$F$6000,Registros!$A$2:$A$6000,"MOV",Registros!$B$2:$B$6000,$A807),0)</f>
        <v>0</v>
      </c>
      <c r="I807">
        <f>IF(COUNTIFS(Registros!$A$2:$A$6000,"CS",Registros!$B$2:$B$6000,$A807)&gt;0,1,0)</f>
        <v>0</v>
      </c>
      <c r="J807">
        <f>IF($I807=1,SUMIFS(Registros!$I$2:$I$6000,Registros!$A$2:$A$6000,"CS",Registros!$B$2:$B$6000,$A807),0)</f>
        <v>0</v>
      </c>
      <c r="K807">
        <f>IF(COUNTIFS(Winback!$K$2:$K$300,$A807)&gt;0,1,0)</f>
        <v>0</v>
      </c>
      <c r="L807">
        <f>IF(AND($K807=1,LEFT($A807,3)="WB-"),SUMIFS(Winback!$D$2:$D$300,Winback!$K$2:$K$300,$A807),0)</f>
        <v>0</v>
      </c>
      <c r="M807">
        <f>IF(OR($E807=1,$G807=1,SUMIFS(Registros!$J$2:$J$6000,Registros!$B$2:$B$6000,$A807)&gt;0),1,0)</f>
        <v>1</v>
      </c>
      <c r="N807">
        <f>IF($J807&gt;0,1,IF(COUNTIFS(Registros!$A$2:$A$6000,"CS",Registros!$B$2:$B$6000,$A807,Registros!$K$2:$K$6000,"&lt;&gt;")&gt;0,1,0))</f>
        <v>0</v>
      </c>
      <c r="O807" t="str">
        <f t="shared" si="60"/>
        <v>SOLO MÓVIL</v>
      </c>
      <c r="P807" t="str">
        <f t="shared" si="61"/>
        <v>Ofrecer fijo + internet (FLBBTV)</v>
      </c>
      <c r="Q807">
        <f t="shared" si="62"/>
        <v>15</v>
      </c>
      <c r="R807" t="str">
        <f>IFERROR(VLOOKUP($A807,Registros!$B$2:$G$6000,6,0),IFERROR(INDEX(Winback!$C$2:$C$300,MATCH($A807,Winback!$K$2:$K$300,0)),""))</f>
        <v>Solanye Acuña</v>
      </c>
      <c r="S807" t="str">
        <f t="shared" si="63"/>
        <v>NP</v>
      </c>
      <c r="T807">
        <f t="shared" si="64"/>
        <v>1</v>
      </c>
    </row>
    <row r="808" spans="1:20" x14ac:dyDescent="0.35">
      <c r="A808" t="s">
        <v>4033</v>
      </c>
      <c r="B808" t="s">
        <v>4034</v>
      </c>
      <c r="C808" t="s">
        <v>4035</v>
      </c>
      <c r="D808" t="s">
        <v>4036</v>
      </c>
      <c r="E808">
        <f>IF(COUNTIFS(Registros!$A$2:$A$6000,"NP",Registros!$B$2:$B$6000,$A808)&gt;0,1,0)</f>
        <v>1</v>
      </c>
      <c r="F808">
        <f>IF($E808=1,SUMIFS(Registros!$F$2:$F$6000,Registros!$A$2:$A$6000,"NP",Registros!$B$2:$B$6000,$A808),0)</f>
        <v>16.25</v>
      </c>
      <c r="G808">
        <f>IF(COUNTIFS(Registros!$A$2:$A$6000,"MOV",Registros!$B$2:$B$6000,$A808)&gt;0,1,0)</f>
        <v>0</v>
      </c>
      <c r="H808">
        <f>IF($G808=1,SUMIFS(Registros!$F$2:$F$6000,Registros!$A$2:$A$6000,"MOV",Registros!$B$2:$B$6000,$A808),0)</f>
        <v>0</v>
      </c>
      <c r="I808">
        <f>IF(COUNTIFS(Registros!$A$2:$A$6000,"CS",Registros!$B$2:$B$6000,$A808)&gt;0,1,0)</f>
        <v>0</v>
      </c>
      <c r="J808">
        <f>IF($I808=1,SUMIFS(Registros!$I$2:$I$6000,Registros!$A$2:$A$6000,"CS",Registros!$B$2:$B$6000,$A808),0)</f>
        <v>0</v>
      </c>
      <c r="K808">
        <f>IF(COUNTIFS(Winback!$K$2:$K$300,$A808)&gt;0,1,0)</f>
        <v>0</v>
      </c>
      <c r="L808">
        <f>IF(AND($K808=1,LEFT($A808,3)="WB-"),SUMIFS(Winback!$D$2:$D$300,Winback!$K$2:$K$300,$A808),0)</f>
        <v>0</v>
      </c>
      <c r="M808">
        <f>IF(OR($E808=1,$G808=1,SUMIFS(Registros!$J$2:$J$6000,Registros!$B$2:$B$6000,$A808)&gt;0),1,0)</f>
        <v>1</v>
      </c>
      <c r="N808">
        <f>IF($J808&gt;0,1,IF(COUNTIFS(Registros!$A$2:$A$6000,"CS",Registros!$B$2:$B$6000,$A808,Registros!$K$2:$K$6000,"&lt;&gt;")&gt;0,1,0))</f>
        <v>0</v>
      </c>
      <c r="O808" t="str">
        <f t="shared" si="60"/>
        <v>SOLO MÓVIL</v>
      </c>
      <c r="P808" t="str">
        <f t="shared" si="61"/>
        <v>Ofrecer fijo + internet (FLBBTV)</v>
      </c>
      <c r="Q808">
        <f t="shared" si="62"/>
        <v>16.25</v>
      </c>
      <c r="R808" t="str">
        <f>IFERROR(VLOOKUP($A808,Registros!$B$2:$G$6000,6,0),IFERROR(INDEX(Winback!$C$2:$C$300,MATCH($A808,Winback!$K$2:$K$300,0)),""))</f>
        <v>Michelle Zambrano</v>
      </c>
      <c r="S808" t="str">
        <f t="shared" si="63"/>
        <v>NP</v>
      </c>
      <c r="T808">
        <f t="shared" si="64"/>
        <v>1</v>
      </c>
    </row>
    <row r="809" spans="1:20" x14ac:dyDescent="0.35">
      <c r="A809" t="s">
        <v>4038</v>
      </c>
      <c r="B809" t="s">
        <v>4039</v>
      </c>
      <c r="C809" t="s">
        <v>4040</v>
      </c>
      <c r="D809" t="s">
        <v>4041</v>
      </c>
      <c r="E809">
        <f>IF(COUNTIFS(Registros!$A$2:$A$6000,"NP",Registros!$B$2:$B$6000,$A809)&gt;0,1,0)</f>
        <v>1</v>
      </c>
      <c r="F809">
        <f>IF($E809=1,SUMIFS(Registros!$F$2:$F$6000,Registros!$A$2:$A$6000,"NP",Registros!$B$2:$B$6000,$A809),0)</f>
        <v>16.25</v>
      </c>
      <c r="G809">
        <f>IF(COUNTIFS(Registros!$A$2:$A$6000,"MOV",Registros!$B$2:$B$6000,$A809)&gt;0,1,0)</f>
        <v>0</v>
      </c>
      <c r="H809">
        <f>IF($G809=1,SUMIFS(Registros!$F$2:$F$6000,Registros!$A$2:$A$6000,"MOV",Registros!$B$2:$B$6000,$A809),0)</f>
        <v>0</v>
      </c>
      <c r="I809">
        <f>IF(COUNTIFS(Registros!$A$2:$A$6000,"CS",Registros!$B$2:$B$6000,$A809)&gt;0,1,0)</f>
        <v>0</v>
      </c>
      <c r="J809">
        <f>IF($I809=1,SUMIFS(Registros!$I$2:$I$6000,Registros!$A$2:$A$6000,"CS",Registros!$B$2:$B$6000,$A809),0)</f>
        <v>0</v>
      </c>
      <c r="K809">
        <f>IF(COUNTIFS(Winback!$K$2:$K$300,$A809)&gt;0,1,0)</f>
        <v>0</v>
      </c>
      <c r="L809">
        <f>IF(AND($K809=1,LEFT($A809,3)="WB-"),SUMIFS(Winback!$D$2:$D$300,Winback!$K$2:$K$300,$A809),0)</f>
        <v>0</v>
      </c>
      <c r="M809">
        <f>IF(OR($E809=1,$G809=1,SUMIFS(Registros!$J$2:$J$6000,Registros!$B$2:$B$6000,$A809)&gt;0),1,0)</f>
        <v>1</v>
      </c>
      <c r="N809">
        <f>IF($J809&gt;0,1,IF(COUNTIFS(Registros!$A$2:$A$6000,"CS",Registros!$B$2:$B$6000,$A809,Registros!$K$2:$K$6000,"&lt;&gt;")&gt;0,1,0))</f>
        <v>0</v>
      </c>
      <c r="O809" t="str">
        <f t="shared" si="60"/>
        <v>SOLO MÓVIL</v>
      </c>
      <c r="P809" t="str">
        <f t="shared" si="61"/>
        <v>Ofrecer fijo + internet (FLBBTV)</v>
      </c>
      <c r="Q809">
        <f t="shared" si="62"/>
        <v>16.25</v>
      </c>
      <c r="R809" t="str">
        <f>IFERROR(VLOOKUP($A809,Registros!$B$2:$G$6000,6,0),IFERROR(INDEX(Winback!$C$2:$C$300,MATCH($A809,Winback!$K$2:$K$300,0)),""))</f>
        <v>Ines Lizbeth Trujillo</v>
      </c>
      <c r="S809" t="str">
        <f t="shared" si="63"/>
        <v>NP</v>
      </c>
      <c r="T809">
        <f t="shared" si="64"/>
        <v>1</v>
      </c>
    </row>
    <row r="810" spans="1:20" x14ac:dyDescent="0.35">
      <c r="A810" t="s">
        <v>4043</v>
      </c>
      <c r="B810" t="s">
        <v>4044</v>
      </c>
      <c r="C810" t="s">
        <v>4045</v>
      </c>
      <c r="D810" t="s">
        <v>4046</v>
      </c>
      <c r="E810">
        <f>IF(COUNTIFS(Registros!$A$2:$A$6000,"NP",Registros!$B$2:$B$6000,$A810)&gt;0,1,0)</f>
        <v>1</v>
      </c>
      <c r="F810">
        <f>IF($E810=1,SUMIFS(Registros!$F$2:$F$6000,Registros!$A$2:$A$6000,"NP",Registros!$B$2:$B$6000,$A810),0)</f>
        <v>15</v>
      </c>
      <c r="G810">
        <f>IF(COUNTIFS(Registros!$A$2:$A$6000,"MOV",Registros!$B$2:$B$6000,$A810)&gt;0,1,0)</f>
        <v>0</v>
      </c>
      <c r="H810">
        <f>IF($G810=1,SUMIFS(Registros!$F$2:$F$6000,Registros!$A$2:$A$6000,"MOV",Registros!$B$2:$B$6000,$A810),0)</f>
        <v>0</v>
      </c>
      <c r="I810">
        <f>IF(COUNTIFS(Registros!$A$2:$A$6000,"CS",Registros!$B$2:$B$6000,$A810)&gt;0,1,0)</f>
        <v>0</v>
      </c>
      <c r="J810">
        <f>IF($I810=1,SUMIFS(Registros!$I$2:$I$6000,Registros!$A$2:$A$6000,"CS",Registros!$B$2:$B$6000,$A810),0)</f>
        <v>0</v>
      </c>
      <c r="K810">
        <f>IF(COUNTIFS(Winback!$K$2:$K$300,$A810)&gt;0,1,0)</f>
        <v>0</v>
      </c>
      <c r="L810">
        <f>IF(AND($K810=1,LEFT($A810,3)="WB-"),SUMIFS(Winback!$D$2:$D$300,Winback!$K$2:$K$300,$A810),0)</f>
        <v>0</v>
      </c>
      <c r="M810">
        <f>IF(OR($E810=1,$G810=1,SUMIFS(Registros!$J$2:$J$6000,Registros!$B$2:$B$6000,$A810)&gt;0),1,0)</f>
        <v>1</v>
      </c>
      <c r="N810">
        <f>IF($J810&gt;0,1,IF(COUNTIFS(Registros!$A$2:$A$6000,"CS",Registros!$B$2:$B$6000,$A810,Registros!$K$2:$K$6000,"&lt;&gt;")&gt;0,1,0))</f>
        <v>0</v>
      </c>
      <c r="O810" t="str">
        <f t="shared" si="60"/>
        <v>SOLO MÓVIL</v>
      </c>
      <c r="P810" t="str">
        <f t="shared" si="61"/>
        <v>Ofrecer fijo + internet (FLBBTV)</v>
      </c>
      <c r="Q810">
        <f t="shared" si="62"/>
        <v>15</v>
      </c>
      <c r="R810" t="str">
        <f>IFERROR(VLOOKUP($A810,Registros!$B$2:$G$6000,6,0),IFERROR(INDEX(Winback!$C$2:$C$300,MATCH($A810,Winback!$K$2:$K$300,0)),""))</f>
        <v>Alejandra Mabel Hawkins</v>
      </c>
      <c r="S810" t="str">
        <f t="shared" si="63"/>
        <v>NP</v>
      </c>
      <c r="T810">
        <f t="shared" si="64"/>
        <v>1</v>
      </c>
    </row>
    <row r="811" spans="1:20" x14ac:dyDescent="0.35">
      <c r="A811" t="s">
        <v>4048</v>
      </c>
      <c r="B811" t="s">
        <v>4049</v>
      </c>
      <c r="C811" t="s">
        <v>4050</v>
      </c>
      <c r="D811" t="s">
        <v>4051</v>
      </c>
      <c r="E811">
        <f>IF(COUNTIFS(Registros!$A$2:$A$6000,"NP",Registros!$B$2:$B$6000,$A811)&gt;0,1,0)</f>
        <v>1</v>
      </c>
      <c r="F811">
        <f>IF($E811=1,SUMIFS(Registros!$F$2:$F$6000,Registros!$A$2:$A$6000,"NP",Registros!$B$2:$B$6000,$A811),0)</f>
        <v>15</v>
      </c>
      <c r="G811">
        <f>IF(COUNTIFS(Registros!$A$2:$A$6000,"MOV",Registros!$B$2:$B$6000,$A811)&gt;0,1,0)</f>
        <v>0</v>
      </c>
      <c r="H811">
        <f>IF($G811=1,SUMIFS(Registros!$F$2:$F$6000,Registros!$A$2:$A$6000,"MOV",Registros!$B$2:$B$6000,$A811),0)</f>
        <v>0</v>
      </c>
      <c r="I811">
        <f>IF(COUNTIFS(Registros!$A$2:$A$6000,"CS",Registros!$B$2:$B$6000,$A811)&gt;0,1,0)</f>
        <v>0</v>
      </c>
      <c r="J811">
        <f>IF($I811=1,SUMIFS(Registros!$I$2:$I$6000,Registros!$A$2:$A$6000,"CS",Registros!$B$2:$B$6000,$A811),0)</f>
        <v>0</v>
      </c>
      <c r="K811">
        <f>IF(COUNTIFS(Winback!$K$2:$K$300,$A811)&gt;0,1,0)</f>
        <v>0</v>
      </c>
      <c r="L811">
        <f>IF(AND($K811=1,LEFT($A811,3)="WB-"),SUMIFS(Winback!$D$2:$D$300,Winback!$K$2:$K$300,$A811),0)</f>
        <v>0</v>
      </c>
      <c r="M811">
        <f>IF(OR($E811=1,$G811=1,SUMIFS(Registros!$J$2:$J$6000,Registros!$B$2:$B$6000,$A811)&gt;0),1,0)</f>
        <v>1</v>
      </c>
      <c r="N811">
        <f>IF($J811&gt;0,1,IF(COUNTIFS(Registros!$A$2:$A$6000,"CS",Registros!$B$2:$B$6000,$A811,Registros!$K$2:$K$6000,"&lt;&gt;")&gt;0,1,0))</f>
        <v>0</v>
      </c>
      <c r="O811" t="str">
        <f t="shared" si="60"/>
        <v>SOLO MÓVIL</v>
      </c>
      <c r="P811" t="str">
        <f t="shared" si="61"/>
        <v>Ofrecer fijo + internet (FLBBTV)</v>
      </c>
      <c r="Q811">
        <f t="shared" si="62"/>
        <v>15</v>
      </c>
      <c r="R811" t="str">
        <f>IFERROR(VLOOKUP($A811,Registros!$B$2:$G$6000,6,0),IFERROR(INDEX(Winback!$C$2:$C$300,MATCH($A811,Winback!$K$2:$K$300,0)),""))</f>
        <v>Maria Fernanda</v>
      </c>
      <c r="S811" t="str">
        <f t="shared" si="63"/>
        <v>NP</v>
      </c>
      <c r="T811">
        <f t="shared" si="64"/>
        <v>1</v>
      </c>
    </row>
    <row r="812" spans="1:20" x14ac:dyDescent="0.35">
      <c r="A812" t="s">
        <v>4053</v>
      </c>
      <c r="B812" t="s">
        <v>4054</v>
      </c>
      <c r="C812" t="s">
        <v>4055</v>
      </c>
      <c r="D812" t="s">
        <v>4056</v>
      </c>
      <c r="E812">
        <f>IF(COUNTIFS(Registros!$A$2:$A$6000,"NP",Registros!$B$2:$B$6000,$A812)&gt;0,1,0)</f>
        <v>1</v>
      </c>
      <c r="F812">
        <f>IF($E812=1,SUMIFS(Registros!$F$2:$F$6000,Registros!$A$2:$A$6000,"NP",Registros!$B$2:$B$6000,$A812),0)</f>
        <v>45</v>
      </c>
      <c r="G812">
        <f>IF(COUNTIFS(Registros!$A$2:$A$6000,"MOV",Registros!$B$2:$B$6000,$A812)&gt;0,1,0)</f>
        <v>0</v>
      </c>
      <c r="H812">
        <f>IF($G812=1,SUMIFS(Registros!$F$2:$F$6000,Registros!$A$2:$A$6000,"MOV",Registros!$B$2:$B$6000,$A812),0)</f>
        <v>0</v>
      </c>
      <c r="I812">
        <f>IF(COUNTIFS(Registros!$A$2:$A$6000,"CS",Registros!$B$2:$B$6000,$A812)&gt;0,1,0)</f>
        <v>0</v>
      </c>
      <c r="J812">
        <f>IF($I812=1,SUMIFS(Registros!$I$2:$I$6000,Registros!$A$2:$A$6000,"CS",Registros!$B$2:$B$6000,$A812),0)</f>
        <v>0</v>
      </c>
      <c r="K812">
        <f>IF(COUNTIFS(Winback!$K$2:$K$300,$A812)&gt;0,1,0)</f>
        <v>0</v>
      </c>
      <c r="L812">
        <f>IF(AND($K812=1,LEFT($A812,3)="WB-"),SUMIFS(Winback!$D$2:$D$300,Winback!$K$2:$K$300,$A812),0)</f>
        <v>0</v>
      </c>
      <c r="M812">
        <f>IF(OR($E812=1,$G812=1,SUMIFS(Registros!$J$2:$J$6000,Registros!$B$2:$B$6000,$A812)&gt;0),1,0)</f>
        <v>1</v>
      </c>
      <c r="N812">
        <f>IF($J812&gt;0,1,IF(COUNTIFS(Registros!$A$2:$A$6000,"CS",Registros!$B$2:$B$6000,$A812,Registros!$K$2:$K$6000,"&lt;&gt;")&gt;0,1,0))</f>
        <v>0</v>
      </c>
      <c r="O812" t="str">
        <f t="shared" si="60"/>
        <v>SOLO MÓVIL</v>
      </c>
      <c r="P812" t="str">
        <f t="shared" si="61"/>
        <v>Ofrecer fijo + internet (FLBBTV)</v>
      </c>
      <c r="Q812">
        <f t="shared" si="62"/>
        <v>45</v>
      </c>
      <c r="R812" t="str">
        <f>IFERROR(VLOOKUP($A812,Registros!$B$2:$G$6000,6,0),IFERROR(INDEX(Winback!$C$2:$C$300,MATCH($A812,Winback!$K$2:$K$300,0)),""))</f>
        <v>Yarelis Tulloch</v>
      </c>
      <c r="S812" t="str">
        <f t="shared" si="63"/>
        <v>NP</v>
      </c>
      <c r="T812">
        <f t="shared" si="64"/>
        <v>1</v>
      </c>
    </row>
    <row r="813" spans="1:20" x14ac:dyDescent="0.35">
      <c r="A813" t="s">
        <v>4058</v>
      </c>
      <c r="B813" t="s">
        <v>4059</v>
      </c>
      <c r="C813" t="s">
        <v>4060</v>
      </c>
      <c r="D813" t="s">
        <v>4061</v>
      </c>
      <c r="E813">
        <f>IF(COUNTIFS(Registros!$A$2:$A$6000,"NP",Registros!$B$2:$B$6000,$A813)&gt;0,1,0)</f>
        <v>1</v>
      </c>
      <c r="F813">
        <f>IF($E813=1,SUMIFS(Registros!$F$2:$F$6000,Registros!$A$2:$A$6000,"NP",Registros!$B$2:$B$6000,$A813),0)</f>
        <v>159.75</v>
      </c>
      <c r="G813">
        <f>IF(COUNTIFS(Registros!$A$2:$A$6000,"MOV",Registros!$B$2:$B$6000,$A813)&gt;0,1,0)</f>
        <v>0</v>
      </c>
      <c r="H813">
        <f>IF($G813=1,SUMIFS(Registros!$F$2:$F$6000,Registros!$A$2:$A$6000,"MOV",Registros!$B$2:$B$6000,$A813),0)</f>
        <v>0</v>
      </c>
      <c r="I813">
        <f>IF(COUNTIFS(Registros!$A$2:$A$6000,"CS",Registros!$B$2:$B$6000,$A813)&gt;0,1,0)</f>
        <v>0</v>
      </c>
      <c r="J813">
        <f>IF($I813=1,SUMIFS(Registros!$I$2:$I$6000,Registros!$A$2:$A$6000,"CS",Registros!$B$2:$B$6000,$A813),0)</f>
        <v>0</v>
      </c>
      <c r="K813">
        <f>IF(COUNTIFS(Winback!$K$2:$K$300,$A813)&gt;0,1,0)</f>
        <v>0</v>
      </c>
      <c r="L813">
        <f>IF(AND($K813=1,LEFT($A813,3)="WB-"),SUMIFS(Winback!$D$2:$D$300,Winback!$K$2:$K$300,$A813),0)</f>
        <v>0</v>
      </c>
      <c r="M813">
        <f>IF(OR($E813=1,$G813=1,SUMIFS(Registros!$J$2:$J$6000,Registros!$B$2:$B$6000,$A813)&gt;0),1,0)</f>
        <v>1</v>
      </c>
      <c r="N813">
        <f>IF($J813&gt;0,1,IF(COUNTIFS(Registros!$A$2:$A$6000,"CS",Registros!$B$2:$B$6000,$A813,Registros!$K$2:$K$6000,"&lt;&gt;")&gt;0,1,0))</f>
        <v>0</v>
      </c>
      <c r="O813" t="str">
        <f t="shared" si="60"/>
        <v>SOLO MÓVIL</v>
      </c>
      <c r="P813" t="str">
        <f t="shared" si="61"/>
        <v>Ofrecer fijo + internet (FLBBTV)</v>
      </c>
      <c r="Q813">
        <f t="shared" si="62"/>
        <v>159.75</v>
      </c>
      <c r="R813" t="str">
        <f>IFERROR(VLOOKUP($A813,Registros!$B$2:$G$6000,6,0),IFERROR(INDEX(Winback!$C$2:$C$300,MATCH($A813,Winback!$K$2:$K$300,0)),""))</f>
        <v>Abril Aparicio</v>
      </c>
      <c r="S813" t="str">
        <f t="shared" si="63"/>
        <v>NP</v>
      </c>
      <c r="T813">
        <f t="shared" si="64"/>
        <v>1</v>
      </c>
    </row>
    <row r="814" spans="1:20" x14ac:dyDescent="0.35">
      <c r="A814" t="s">
        <v>4063</v>
      </c>
      <c r="B814" t="s">
        <v>4064</v>
      </c>
      <c r="C814" t="s">
        <v>4065</v>
      </c>
      <c r="D814" t="s">
        <v>4066</v>
      </c>
      <c r="E814">
        <f>IF(COUNTIFS(Registros!$A$2:$A$6000,"NP",Registros!$B$2:$B$6000,$A814)&gt;0,1,0)</f>
        <v>1</v>
      </c>
      <c r="F814">
        <f>IF($E814=1,SUMIFS(Registros!$F$2:$F$6000,Registros!$A$2:$A$6000,"NP",Registros!$B$2:$B$6000,$A814),0)</f>
        <v>21.6</v>
      </c>
      <c r="G814">
        <f>IF(COUNTIFS(Registros!$A$2:$A$6000,"MOV",Registros!$B$2:$B$6000,$A814)&gt;0,1,0)</f>
        <v>0</v>
      </c>
      <c r="H814">
        <f>IF($G814=1,SUMIFS(Registros!$F$2:$F$6000,Registros!$A$2:$A$6000,"MOV",Registros!$B$2:$B$6000,$A814),0)</f>
        <v>0</v>
      </c>
      <c r="I814">
        <f>IF(COUNTIFS(Registros!$A$2:$A$6000,"CS",Registros!$B$2:$B$6000,$A814)&gt;0,1,0)</f>
        <v>0</v>
      </c>
      <c r="J814">
        <f>IF($I814=1,SUMIFS(Registros!$I$2:$I$6000,Registros!$A$2:$A$6000,"CS",Registros!$B$2:$B$6000,$A814),0)</f>
        <v>0</v>
      </c>
      <c r="K814">
        <f>IF(COUNTIFS(Winback!$K$2:$K$300,$A814)&gt;0,1,0)</f>
        <v>0</v>
      </c>
      <c r="L814">
        <f>IF(AND($K814=1,LEFT($A814,3)="WB-"),SUMIFS(Winback!$D$2:$D$300,Winback!$K$2:$K$300,$A814),0)</f>
        <v>0</v>
      </c>
      <c r="M814">
        <f>IF(OR($E814=1,$G814=1,SUMIFS(Registros!$J$2:$J$6000,Registros!$B$2:$B$6000,$A814)&gt;0),1,0)</f>
        <v>1</v>
      </c>
      <c r="N814">
        <f>IF($J814&gt;0,1,IF(COUNTIFS(Registros!$A$2:$A$6000,"CS",Registros!$B$2:$B$6000,$A814,Registros!$K$2:$K$6000,"&lt;&gt;")&gt;0,1,0))</f>
        <v>0</v>
      </c>
      <c r="O814" t="str">
        <f t="shared" si="60"/>
        <v>SOLO MÓVIL</v>
      </c>
      <c r="P814" t="str">
        <f t="shared" si="61"/>
        <v>Ofrecer fijo + internet (FLBBTV)</v>
      </c>
      <c r="Q814">
        <f t="shared" si="62"/>
        <v>21.6</v>
      </c>
      <c r="R814" t="str">
        <f>IFERROR(VLOOKUP($A814,Registros!$B$2:$G$6000,6,0),IFERROR(INDEX(Winback!$C$2:$C$300,MATCH($A814,Winback!$K$2:$K$300,0)),""))</f>
        <v>Yariela Galarce</v>
      </c>
      <c r="S814" t="str">
        <f t="shared" si="63"/>
        <v>NP</v>
      </c>
      <c r="T814">
        <f t="shared" si="64"/>
        <v>1</v>
      </c>
    </row>
    <row r="815" spans="1:20" x14ac:dyDescent="0.35">
      <c r="A815" t="s">
        <v>4068</v>
      </c>
      <c r="B815" t="s">
        <v>4069</v>
      </c>
      <c r="C815" t="s">
        <v>4070</v>
      </c>
      <c r="D815" t="s">
        <v>4071</v>
      </c>
      <c r="E815">
        <f>IF(COUNTIFS(Registros!$A$2:$A$6000,"NP",Registros!$B$2:$B$6000,$A815)&gt;0,1,0)</f>
        <v>1</v>
      </c>
      <c r="F815">
        <f>IF($E815=1,SUMIFS(Registros!$F$2:$F$6000,Registros!$A$2:$A$6000,"NP",Registros!$B$2:$B$6000,$A815),0)</f>
        <v>90</v>
      </c>
      <c r="G815">
        <f>IF(COUNTIFS(Registros!$A$2:$A$6000,"MOV",Registros!$B$2:$B$6000,$A815)&gt;0,1,0)</f>
        <v>0</v>
      </c>
      <c r="H815">
        <f>IF($G815=1,SUMIFS(Registros!$F$2:$F$6000,Registros!$A$2:$A$6000,"MOV",Registros!$B$2:$B$6000,$A815),0)</f>
        <v>0</v>
      </c>
      <c r="I815">
        <f>IF(COUNTIFS(Registros!$A$2:$A$6000,"CS",Registros!$B$2:$B$6000,$A815)&gt;0,1,0)</f>
        <v>0</v>
      </c>
      <c r="J815">
        <f>IF($I815=1,SUMIFS(Registros!$I$2:$I$6000,Registros!$A$2:$A$6000,"CS",Registros!$B$2:$B$6000,$A815),0)</f>
        <v>0</v>
      </c>
      <c r="K815">
        <f>IF(COUNTIFS(Winback!$K$2:$K$300,$A815)&gt;0,1,0)</f>
        <v>0</v>
      </c>
      <c r="L815">
        <f>IF(AND($K815=1,LEFT($A815,3)="WB-"),SUMIFS(Winback!$D$2:$D$300,Winback!$K$2:$K$300,$A815),0)</f>
        <v>0</v>
      </c>
      <c r="M815">
        <f>IF(OR($E815=1,$G815=1,SUMIFS(Registros!$J$2:$J$6000,Registros!$B$2:$B$6000,$A815)&gt;0),1,0)</f>
        <v>1</v>
      </c>
      <c r="N815">
        <f>IF($J815&gt;0,1,IF(COUNTIFS(Registros!$A$2:$A$6000,"CS",Registros!$B$2:$B$6000,$A815,Registros!$K$2:$K$6000,"&lt;&gt;")&gt;0,1,0))</f>
        <v>0</v>
      </c>
      <c r="O815" t="str">
        <f t="shared" si="60"/>
        <v>SOLO MÓVIL</v>
      </c>
      <c r="P815" t="str">
        <f t="shared" si="61"/>
        <v>Ofrecer fijo + internet (FLBBTV)</v>
      </c>
      <c r="Q815">
        <f t="shared" si="62"/>
        <v>90</v>
      </c>
      <c r="R815" t="str">
        <f>IFERROR(VLOOKUP($A815,Registros!$B$2:$G$6000,6,0),IFERROR(INDEX(Winback!$C$2:$C$300,MATCH($A815,Winback!$K$2:$K$300,0)),""))</f>
        <v>Nailyn Martinez</v>
      </c>
      <c r="S815" t="str">
        <f t="shared" si="63"/>
        <v>NP</v>
      </c>
      <c r="T815">
        <f t="shared" si="64"/>
        <v>1</v>
      </c>
    </row>
    <row r="816" spans="1:20" x14ac:dyDescent="0.35">
      <c r="A816" t="s">
        <v>4073</v>
      </c>
      <c r="B816" t="s">
        <v>4074</v>
      </c>
      <c r="C816" t="s">
        <v>4075</v>
      </c>
      <c r="D816" t="s">
        <v>4076</v>
      </c>
      <c r="E816">
        <f>IF(COUNTIFS(Registros!$A$2:$A$6000,"NP",Registros!$B$2:$B$6000,$A816)&gt;0,1,0)</f>
        <v>1</v>
      </c>
      <c r="F816">
        <f>IF($E816=1,SUMIFS(Registros!$F$2:$F$6000,Registros!$A$2:$A$6000,"NP",Registros!$B$2:$B$6000,$A816),0)</f>
        <v>10</v>
      </c>
      <c r="G816">
        <f>IF(COUNTIFS(Registros!$A$2:$A$6000,"MOV",Registros!$B$2:$B$6000,$A816)&gt;0,1,0)</f>
        <v>0</v>
      </c>
      <c r="H816">
        <f>IF($G816=1,SUMIFS(Registros!$F$2:$F$6000,Registros!$A$2:$A$6000,"MOV",Registros!$B$2:$B$6000,$A816),0)</f>
        <v>0</v>
      </c>
      <c r="I816">
        <f>IF(COUNTIFS(Registros!$A$2:$A$6000,"CS",Registros!$B$2:$B$6000,$A816)&gt;0,1,0)</f>
        <v>0</v>
      </c>
      <c r="J816">
        <f>IF($I816=1,SUMIFS(Registros!$I$2:$I$6000,Registros!$A$2:$A$6000,"CS",Registros!$B$2:$B$6000,$A816),0)</f>
        <v>0</v>
      </c>
      <c r="K816">
        <f>IF(COUNTIFS(Winback!$K$2:$K$300,$A816)&gt;0,1,0)</f>
        <v>0</v>
      </c>
      <c r="L816">
        <f>IF(AND($K816=1,LEFT($A816,3)="WB-"),SUMIFS(Winback!$D$2:$D$300,Winback!$K$2:$K$300,$A816),0)</f>
        <v>0</v>
      </c>
      <c r="M816">
        <f>IF(OR($E816=1,$G816=1,SUMIFS(Registros!$J$2:$J$6000,Registros!$B$2:$B$6000,$A816)&gt;0),1,0)</f>
        <v>1</v>
      </c>
      <c r="N816">
        <f>IF($J816&gt;0,1,IF(COUNTIFS(Registros!$A$2:$A$6000,"CS",Registros!$B$2:$B$6000,$A816,Registros!$K$2:$K$6000,"&lt;&gt;")&gt;0,1,0))</f>
        <v>0</v>
      </c>
      <c r="O816" t="str">
        <f t="shared" si="60"/>
        <v>SOLO MÓVIL</v>
      </c>
      <c r="P816" t="str">
        <f t="shared" si="61"/>
        <v>Ofrecer fijo + internet (FLBBTV)</v>
      </c>
      <c r="Q816">
        <f t="shared" si="62"/>
        <v>10</v>
      </c>
      <c r="R816" t="str">
        <f>IFERROR(VLOOKUP($A816,Registros!$B$2:$G$6000,6,0),IFERROR(INDEX(Winback!$C$2:$C$300,MATCH($A816,Winback!$K$2:$K$300,0)),""))</f>
        <v>Yamali Rodriguez</v>
      </c>
      <c r="S816" t="str">
        <f t="shared" si="63"/>
        <v>NP</v>
      </c>
      <c r="T816">
        <f t="shared" si="64"/>
        <v>1</v>
      </c>
    </row>
    <row r="817" spans="1:20" x14ac:dyDescent="0.35">
      <c r="A817" t="s">
        <v>4078</v>
      </c>
      <c r="B817" t="s">
        <v>4079</v>
      </c>
      <c r="C817" t="s">
        <v>1754</v>
      </c>
      <c r="D817" t="s">
        <v>1755</v>
      </c>
      <c r="E817">
        <f>IF(COUNTIFS(Registros!$A$2:$A$6000,"NP",Registros!$B$2:$B$6000,$A817)&gt;0,1,0)</f>
        <v>1</v>
      </c>
      <c r="F817">
        <f>IF($E817=1,SUMIFS(Registros!$F$2:$F$6000,Registros!$A$2:$A$6000,"NP",Registros!$B$2:$B$6000,$A817),0)</f>
        <v>15</v>
      </c>
      <c r="G817">
        <f>IF(COUNTIFS(Registros!$A$2:$A$6000,"MOV",Registros!$B$2:$B$6000,$A817)&gt;0,1,0)</f>
        <v>0</v>
      </c>
      <c r="H817">
        <f>IF($G817=1,SUMIFS(Registros!$F$2:$F$6000,Registros!$A$2:$A$6000,"MOV",Registros!$B$2:$B$6000,$A817),0)</f>
        <v>0</v>
      </c>
      <c r="I817">
        <f>IF(COUNTIFS(Registros!$A$2:$A$6000,"CS",Registros!$B$2:$B$6000,$A817)&gt;0,1,0)</f>
        <v>0</v>
      </c>
      <c r="J817">
        <f>IF($I817=1,SUMIFS(Registros!$I$2:$I$6000,Registros!$A$2:$A$6000,"CS",Registros!$B$2:$B$6000,$A817),0)</f>
        <v>0</v>
      </c>
      <c r="K817">
        <f>IF(COUNTIFS(Winback!$K$2:$K$300,$A817)&gt;0,1,0)</f>
        <v>0</v>
      </c>
      <c r="L817">
        <f>IF(AND($K817=1,LEFT($A817,3)="WB-"),SUMIFS(Winback!$D$2:$D$300,Winback!$K$2:$K$300,$A817),0)</f>
        <v>0</v>
      </c>
      <c r="M817">
        <f>IF(OR($E817=1,$G817=1,SUMIFS(Registros!$J$2:$J$6000,Registros!$B$2:$B$6000,$A817)&gt;0),1,0)</f>
        <v>1</v>
      </c>
      <c r="N817">
        <f>IF($J817&gt;0,1,IF(COUNTIFS(Registros!$A$2:$A$6000,"CS",Registros!$B$2:$B$6000,$A817,Registros!$K$2:$K$6000,"&lt;&gt;")&gt;0,1,0))</f>
        <v>0</v>
      </c>
      <c r="O817" t="str">
        <f t="shared" si="60"/>
        <v>SOLO MÓVIL</v>
      </c>
      <c r="P817" t="str">
        <f t="shared" si="61"/>
        <v>Ofrecer fijo + internet (FLBBTV)</v>
      </c>
      <c r="Q817">
        <f t="shared" si="62"/>
        <v>15</v>
      </c>
      <c r="R817" t="str">
        <f>IFERROR(VLOOKUP($A817,Registros!$B$2:$G$6000,6,0),IFERROR(INDEX(Winback!$C$2:$C$300,MATCH($A817,Winback!$K$2:$K$300,0)),""))</f>
        <v>Osiris Aguilar</v>
      </c>
      <c r="S817" t="str">
        <f t="shared" si="63"/>
        <v>NP</v>
      </c>
      <c r="T817">
        <f t="shared" si="64"/>
        <v>1</v>
      </c>
    </row>
    <row r="818" spans="1:20" x14ac:dyDescent="0.35">
      <c r="A818" t="s">
        <v>4081</v>
      </c>
      <c r="B818" t="s">
        <v>4082</v>
      </c>
      <c r="C818" t="s">
        <v>4083</v>
      </c>
      <c r="D818" t="s">
        <v>4084</v>
      </c>
      <c r="E818">
        <f>IF(COUNTIFS(Registros!$A$2:$A$6000,"NP",Registros!$B$2:$B$6000,$A818)&gt;0,1,0)</f>
        <v>1</v>
      </c>
      <c r="F818">
        <f>IF($E818=1,SUMIFS(Registros!$F$2:$F$6000,Registros!$A$2:$A$6000,"NP",Registros!$B$2:$B$6000,$A818),0)</f>
        <v>15</v>
      </c>
      <c r="G818">
        <f>IF(COUNTIFS(Registros!$A$2:$A$6000,"MOV",Registros!$B$2:$B$6000,$A818)&gt;0,1,0)</f>
        <v>0</v>
      </c>
      <c r="H818">
        <f>IF($G818=1,SUMIFS(Registros!$F$2:$F$6000,Registros!$A$2:$A$6000,"MOV",Registros!$B$2:$B$6000,$A818),0)</f>
        <v>0</v>
      </c>
      <c r="I818">
        <f>IF(COUNTIFS(Registros!$A$2:$A$6000,"CS",Registros!$B$2:$B$6000,$A818)&gt;0,1,0)</f>
        <v>0</v>
      </c>
      <c r="J818">
        <f>IF($I818=1,SUMIFS(Registros!$I$2:$I$6000,Registros!$A$2:$A$6000,"CS",Registros!$B$2:$B$6000,$A818),0)</f>
        <v>0</v>
      </c>
      <c r="K818">
        <f>IF(COUNTIFS(Winback!$K$2:$K$300,$A818)&gt;0,1,0)</f>
        <v>0</v>
      </c>
      <c r="L818">
        <f>IF(AND($K818=1,LEFT($A818,3)="WB-"),SUMIFS(Winback!$D$2:$D$300,Winback!$K$2:$K$300,$A818),0)</f>
        <v>0</v>
      </c>
      <c r="M818">
        <f>IF(OR($E818=1,$G818=1,SUMIFS(Registros!$J$2:$J$6000,Registros!$B$2:$B$6000,$A818)&gt;0),1,0)</f>
        <v>1</v>
      </c>
      <c r="N818">
        <f>IF($J818&gt;0,1,IF(COUNTIFS(Registros!$A$2:$A$6000,"CS",Registros!$B$2:$B$6000,$A818,Registros!$K$2:$K$6000,"&lt;&gt;")&gt;0,1,0))</f>
        <v>0</v>
      </c>
      <c r="O818" t="str">
        <f t="shared" si="60"/>
        <v>SOLO MÓVIL</v>
      </c>
      <c r="P818" t="str">
        <f t="shared" si="61"/>
        <v>Ofrecer fijo + internet (FLBBTV)</v>
      </c>
      <c r="Q818">
        <f t="shared" si="62"/>
        <v>15</v>
      </c>
      <c r="R818" t="str">
        <f>IFERROR(VLOOKUP($A818,Registros!$B$2:$G$6000,6,0),IFERROR(INDEX(Winback!$C$2:$C$300,MATCH($A818,Winback!$K$2:$K$300,0)),""))</f>
        <v>Karla Mc Intryre</v>
      </c>
      <c r="S818" t="str">
        <f t="shared" si="63"/>
        <v>NP</v>
      </c>
      <c r="T818">
        <f t="shared" si="64"/>
        <v>1</v>
      </c>
    </row>
    <row r="819" spans="1:20" x14ac:dyDescent="0.35">
      <c r="A819" t="s">
        <v>4086</v>
      </c>
      <c r="B819" t="s">
        <v>4087</v>
      </c>
      <c r="C819" t="s">
        <v>4088</v>
      </c>
      <c r="D819" t="s">
        <v>4089</v>
      </c>
      <c r="E819">
        <f>IF(COUNTIFS(Registros!$A$2:$A$6000,"NP",Registros!$B$2:$B$6000,$A819)&gt;0,1,0)</f>
        <v>1</v>
      </c>
      <c r="F819">
        <f>IF($E819=1,SUMIFS(Registros!$F$2:$F$6000,Registros!$A$2:$A$6000,"NP",Registros!$B$2:$B$6000,$A819),0)</f>
        <v>15</v>
      </c>
      <c r="G819">
        <f>IF(COUNTIFS(Registros!$A$2:$A$6000,"MOV",Registros!$B$2:$B$6000,$A819)&gt;0,1,0)</f>
        <v>0</v>
      </c>
      <c r="H819">
        <f>IF($G819=1,SUMIFS(Registros!$F$2:$F$6000,Registros!$A$2:$A$6000,"MOV",Registros!$B$2:$B$6000,$A819),0)</f>
        <v>0</v>
      </c>
      <c r="I819">
        <f>IF(COUNTIFS(Registros!$A$2:$A$6000,"CS",Registros!$B$2:$B$6000,$A819)&gt;0,1,0)</f>
        <v>0</v>
      </c>
      <c r="J819">
        <f>IF($I819=1,SUMIFS(Registros!$I$2:$I$6000,Registros!$A$2:$A$6000,"CS",Registros!$B$2:$B$6000,$A819),0)</f>
        <v>0</v>
      </c>
      <c r="K819">
        <f>IF(COUNTIFS(Winback!$K$2:$K$300,$A819)&gt;0,1,0)</f>
        <v>0</v>
      </c>
      <c r="L819">
        <f>IF(AND($K819=1,LEFT($A819,3)="WB-"),SUMIFS(Winback!$D$2:$D$300,Winback!$K$2:$K$300,$A819),0)</f>
        <v>0</v>
      </c>
      <c r="M819">
        <f>IF(OR($E819=1,$G819=1,SUMIFS(Registros!$J$2:$J$6000,Registros!$B$2:$B$6000,$A819)&gt;0),1,0)</f>
        <v>1</v>
      </c>
      <c r="N819">
        <f>IF($J819&gt;0,1,IF(COUNTIFS(Registros!$A$2:$A$6000,"CS",Registros!$B$2:$B$6000,$A819,Registros!$K$2:$K$6000,"&lt;&gt;")&gt;0,1,0))</f>
        <v>0</v>
      </c>
      <c r="O819" t="str">
        <f t="shared" si="60"/>
        <v>SOLO MÓVIL</v>
      </c>
      <c r="P819" t="str">
        <f t="shared" si="61"/>
        <v>Ofrecer fijo + internet (FLBBTV)</v>
      </c>
      <c r="Q819">
        <f t="shared" si="62"/>
        <v>15</v>
      </c>
      <c r="R819" t="str">
        <f>IFERROR(VLOOKUP($A819,Registros!$B$2:$G$6000,6,0),IFERROR(INDEX(Winback!$C$2:$C$300,MATCH($A819,Winback!$K$2:$K$300,0)),""))</f>
        <v>Michelle Zambrano</v>
      </c>
      <c r="S819" t="str">
        <f t="shared" si="63"/>
        <v>NP</v>
      </c>
      <c r="T819">
        <f t="shared" si="64"/>
        <v>1</v>
      </c>
    </row>
    <row r="820" spans="1:20" x14ac:dyDescent="0.35">
      <c r="A820" t="s">
        <v>4091</v>
      </c>
      <c r="B820" t="s">
        <v>4092</v>
      </c>
      <c r="C820" t="s">
        <v>4093</v>
      </c>
      <c r="D820" t="s">
        <v>4094</v>
      </c>
      <c r="E820">
        <f>IF(COUNTIFS(Registros!$A$2:$A$6000,"NP",Registros!$B$2:$B$6000,$A820)&gt;0,1,0)</f>
        <v>1</v>
      </c>
      <c r="F820">
        <f>IF($E820=1,SUMIFS(Registros!$F$2:$F$6000,Registros!$A$2:$A$6000,"NP",Registros!$B$2:$B$6000,$A820),0)</f>
        <v>15</v>
      </c>
      <c r="G820">
        <f>IF(COUNTIFS(Registros!$A$2:$A$6000,"MOV",Registros!$B$2:$B$6000,$A820)&gt;0,1,0)</f>
        <v>0</v>
      </c>
      <c r="H820">
        <f>IF($G820=1,SUMIFS(Registros!$F$2:$F$6000,Registros!$A$2:$A$6000,"MOV",Registros!$B$2:$B$6000,$A820),0)</f>
        <v>0</v>
      </c>
      <c r="I820">
        <f>IF(COUNTIFS(Registros!$A$2:$A$6000,"CS",Registros!$B$2:$B$6000,$A820)&gt;0,1,0)</f>
        <v>0</v>
      </c>
      <c r="J820">
        <f>IF($I820=1,SUMIFS(Registros!$I$2:$I$6000,Registros!$A$2:$A$6000,"CS",Registros!$B$2:$B$6000,$A820),0)</f>
        <v>0</v>
      </c>
      <c r="K820">
        <f>IF(COUNTIFS(Winback!$K$2:$K$300,$A820)&gt;0,1,0)</f>
        <v>0</v>
      </c>
      <c r="L820">
        <f>IF(AND($K820=1,LEFT($A820,3)="WB-"),SUMIFS(Winback!$D$2:$D$300,Winback!$K$2:$K$300,$A820),0)</f>
        <v>0</v>
      </c>
      <c r="M820">
        <f>IF(OR($E820=1,$G820=1,SUMIFS(Registros!$J$2:$J$6000,Registros!$B$2:$B$6000,$A820)&gt;0),1,0)</f>
        <v>1</v>
      </c>
      <c r="N820">
        <f>IF($J820&gt;0,1,IF(COUNTIFS(Registros!$A$2:$A$6000,"CS",Registros!$B$2:$B$6000,$A820,Registros!$K$2:$K$6000,"&lt;&gt;")&gt;0,1,0))</f>
        <v>0</v>
      </c>
      <c r="O820" t="str">
        <f t="shared" si="60"/>
        <v>SOLO MÓVIL</v>
      </c>
      <c r="P820" t="str">
        <f t="shared" si="61"/>
        <v>Ofrecer fijo + internet (FLBBTV)</v>
      </c>
      <c r="Q820">
        <f t="shared" si="62"/>
        <v>15</v>
      </c>
      <c r="R820" t="str">
        <f>IFERROR(VLOOKUP($A820,Registros!$B$2:$G$6000,6,0),IFERROR(INDEX(Winback!$C$2:$C$300,MATCH($A820,Winback!$K$2:$K$300,0)),""))</f>
        <v>Ines Lizbeth Trujillo</v>
      </c>
      <c r="S820" t="str">
        <f t="shared" si="63"/>
        <v>NP</v>
      </c>
      <c r="T820">
        <f t="shared" si="64"/>
        <v>1</v>
      </c>
    </row>
    <row r="821" spans="1:20" x14ac:dyDescent="0.35">
      <c r="A821" t="s">
        <v>4096</v>
      </c>
      <c r="B821" t="s">
        <v>4097</v>
      </c>
      <c r="C821" t="s">
        <v>4098</v>
      </c>
      <c r="D821" t="s">
        <v>4099</v>
      </c>
      <c r="E821">
        <f>IF(COUNTIFS(Registros!$A$2:$A$6000,"NP",Registros!$B$2:$B$6000,$A821)&gt;0,1,0)</f>
        <v>1</v>
      </c>
      <c r="F821">
        <f>IF($E821=1,SUMIFS(Registros!$F$2:$F$6000,Registros!$A$2:$A$6000,"NP",Registros!$B$2:$B$6000,$A821),0)</f>
        <v>15</v>
      </c>
      <c r="G821">
        <f>IF(COUNTIFS(Registros!$A$2:$A$6000,"MOV",Registros!$B$2:$B$6000,$A821)&gt;0,1,0)</f>
        <v>0</v>
      </c>
      <c r="H821">
        <f>IF($G821=1,SUMIFS(Registros!$F$2:$F$6000,Registros!$A$2:$A$6000,"MOV",Registros!$B$2:$B$6000,$A821),0)</f>
        <v>0</v>
      </c>
      <c r="I821">
        <f>IF(COUNTIFS(Registros!$A$2:$A$6000,"CS",Registros!$B$2:$B$6000,$A821)&gt;0,1,0)</f>
        <v>0</v>
      </c>
      <c r="J821">
        <f>IF($I821=1,SUMIFS(Registros!$I$2:$I$6000,Registros!$A$2:$A$6000,"CS",Registros!$B$2:$B$6000,$A821),0)</f>
        <v>0</v>
      </c>
      <c r="K821">
        <f>IF(COUNTIFS(Winback!$K$2:$K$300,$A821)&gt;0,1,0)</f>
        <v>0</v>
      </c>
      <c r="L821">
        <f>IF(AND($K821=1,LEFT($A821,3)="WB-"),SUMIFS(Winback!$D$2:$D$300,Winback!$K$2:$K$300,$A821),0)</f>
        <v>0</v>
      </c>
      <c r="M821">
        <f>IF(OR($E821=1,$G821=1,SUMIFS(Registros!$J$2:$J$6000,Registros!$B$2:$B$6000,$A821)&gt;0),1,0)</f>
        <v>1</v>
      </c>
      <c r="N821">
        <f>IF($J821&gt;0,1,IF(COUNTIFS(Registros!$A$2:$A$6000,"CS",Registros!$B$2:$B$6000,$A821,Registros!$K$2:$K$6000,"&lt;&gt;")&gt;0,1,0))</f>
        <v>0</v>
      </c>
      <c r="O821" t="str">
        <f t="shared" si="60"/>
        <v>SOLO MÓVIL</v>
      </c>
      <c r="P821" t="str">
        <f t="shared" si="61"/>
        <v>Ofrecer fijo + internet (FLBBTV)</v>
      </c>
      <c r="Q821">
        <f t="shared" si="62"/>
        <v>15</v>
      </c>
      <c r="R821" t="str">
        <f>IFERROR(VLOOKUP($A821,Registros!$B$2:$G$6000,6,0),IFERROR(INDEX(Winback!$C$2:$C$300,MATCH($A821,Winback!$K$2:$K$300,0)),""))</f>
        <v>Alejandra Mabel Hawkins</v>
      </c>
      <c r="S821" t="str">
        <f t="shared" si="63"/>
        <v>NP</v>
      </c>
      <c r="T821">
        <f t="shared" si="64"/>
        <v>1</v>
      </c>
    </row>
    <row r="822" spans="1:20" x14ac:dyDescent="0.35">
      <c r="A822" t="s">
        <v>4101</v>
      </c>
      <c r="B822" t="s">
        <v>4102</v>
      </c>
      <c r="C822" t="s">
        <v>4103</v>
      </c>
      <c r="D822" t="s">
        <v>4104</v>
      </c>
      <c r="E822">
        <f>IF(COUNTIFS(Registros!$A$2:$A$6000,"NP",Registros!$B$2:$B$6000,$A822)&gt;0,1,0)</f>
        <v>1</v>
      </c>
      <c r="F822">
        <f>IF($E822=1,SUMIFS(Registros!$F$2:$F$6000,Registros!$A$2:$A$6000,"NP",Registros!$B$2:$B$6000,$A822),0)</f>
        <v>25</v>
      </c>
      <c r="G822">
        <f>IF(COUNTIFS(Registros!$A$2:$A$6000,"MOV",Registros!$B$2:$B$6000,$A822)&gt;0,1,0)</f>
        <v>0</v>
      </c>
      <c r="H822">
        <f>IF($G822=1,SUMIFS(Registros!$F$2:$F$6000,Registros!$A$2:$A$6000,"MOV",Registros!$B$2:$B$6000,$A822),0)</f>
        <v>0</v>
      </c>
      <c r="I822">
        <f>IF(COUNTIFS(Registros!$A$2:$A$6000,"CS",Registros!$B$2:$B$6000,$A822)&gt;0,1,0)</f>
        <v>0</v>
      </c>
      <c r="J822">
        <f>IF($I822=1,SUMIFS(Registros!$I$2:$I$6000,Registros!$A$2:$A$6000,"CS",Registros!$B$2:$B$6000,$A822),0)</f>
        <v>0</v>
      </c>
      <c r="K822">
        <f>IF(COUNTIFS(Winback!$K$2:$K$300,$A822)&gt;0,1,0)</f>
        <v>0</v>
      </c>
      <c r="L822">
        <f>IF(AND($K822=1,LEFT($A822,3)="WB-"),SUMIFS(Winback!$D$2:$D$300,Winback!$K$2:$K$300,$A822),0)</f>
        <v>0</v>
      </c>
      <c r="M822">
        <f>IF(OR($E822=1,$G822=1,SUMIFS(Registros!$J$2:$J$6000,Registros!$B$2:$B$6000,$A822)&gt;0),1,0)</f>
        <v>1</v>
      </c>
      <c r="N822">
        <f>IF($J822&gt;0,1,IF(COUNTIFS(Registros!$A$2:$A$6000,"CS",Registros!$B$2:$B$6000,$A822,Registros!$K$2:$K$6000,"&lt;&gt;")&gt;0,1,0))</f>
        <v>0</v>
      </c>
      <c r="O822" t="str">
        <f t="shared" si="60"/>
        <v>SOLO MÓVIL</v>
      </c>
      <c r="P822" t="str">
        <f t="shared" si="61"/>
        <v>Ofrecer fijo + internet (FLBBTV)</v>
      </c>
      <c r="Q822">
        <f t="shared" si="62"/>
        <v>25</v>
      </c>
      <c r="R822" t="str">
        <f>IFERROR(VLOOKUP($A822,Registros!$B$2:$G$6000,6,0),IFERROR(INDEX(Winback!$C$2:$C$300,MATCH($A822,Winback!$K$2:$K$300,0)),""))</f>
        <v>Maria Fernanda</v>
      </c>
      <c r="S822" t="str">
        <f t="shared" si="63"/>
        <v>NP</v>
      </c>
      <c r="T822">
        <f t="shared" si="64"/>
        <v>1</v>
      </c>
    </row>
    <row r="823" spans="1:20" x14ac:dyDescent="0.35">
      <c r="A823" t="s">
        <v>4106</v>
      </c>
      <c r="B823" t="s">
        <v>4107</v>
      </c>
      <c r="C823" t="s">
        <v>4108</v>
      </c>
      <c r="D823" t="s">
        <v>4109</v>
      </c>
      <c r="E823">
        <f>IF(COUNTIFS(Registros!$A$2:$A$6000,"NP",Registros!$B$2:$B$6000,$A823)&gt;0,1,0)</f>
        <v>1</v>
      </c>
      <c r="F823">
        <f>IF($E823=1,SUMIFS(Registros!$F$2:$F$6000,Registros!$A$2:$A$6000,"NP",Registros!$B$2:$B$6000,$A823),0)</f>
        <v>15</v>
      </c>
      <c r="G823">
        <f>IF(COUNTIFS(Registros!$A$2:$A$6000,"MOV",Registros!$B$2:$B$6000,$A823)&gt;0,1,0)</f>
        <v>0</v>
      </c>
      <c r="H823">
        <f>IF($G823=1,SUMIFS(Registros!$F$2:$F$6000,Registros!$A$2:$A$6000,"MOV",Registros!$B$2:$B$6000,$A823),0)</f>
        <v>0</v>
      </c>
      <c r="I823">
        <f>IF(COUNTIFS(Registros!$A$2:$A$6000,"CS",Registros!$B$2:$B$6000,$A823)&gt;0,1,0)</f>
        <v>0</v>
      </c>
      <c r="J823">
        <f>IF($I823=1,SUMIFS(Registros!$I$2:$I$6000,Registros!$A$2:$A$6000,"CS",Registros!$B$2:$B$6000,$A823),0)</f>
        <v>0</v>
      </c>
      <c r="K823">
        <f>IF(COUNTIFS(Winback!$K$2:$K$300,$A823)&gt;0,1,0)</f>
        <v>0</v>
      </c>
      <c r="L823">
        <f>IF(AND($K823=1,LEFT($A823,3)="WB-"),SUMIFS(Winback!$D$2:$D$300,Winback!$K$2:$K$300,$A823),0)</f>
        <v>0</v>
      </c>
      <c r="M823">
        <f>IF(OR($E823=1,$G823=1,SUMIFS(Registros!$J$2:$J$6000,Registros!$B$2:$B$6000,$A823)&gt;0),1,0)</f>
        <v>1</v>
      </c>
      <c r="N823">
        <f>IF($J823&gt;0,1,IF(COUNTIFS(Registros!$A$2:$A$6000,"CS",Registros!$B$2:$B$6000,$A823,Registros!$K$2:$K$6000,"&lt;&gt;")&gt;0,1,0))</f>
        <v>0</v>
      </c>
      <c r="O823" t="str">
        <f t="shared" si="60"/>
        <v>SOLO MÓVIL</v>
      </c>
      <c r="P823" t="str">
        <f t="shared" si="61"/>
        <v>Ofrecer fijo + internet (FLBBTV)</v>
      </c>
      <c r="Q823">
        <f t="shared" si="62"/>
        <v>15</v>
      </c>
      <c r="R823" t="str">
        <f>IFERROR(VLOOKUP($A823,Registros!$B$2:$G$6000,6,0),IFERROR(INDEX(Winback!$C$2:$C$300,MATCH($A823,Winback!$K$2:$K$300,0)),""))</f>
        <v>Yarelis Tulloch</v>
      </c>
      <c r="S823" t="str">
        <f t="shared" si="63"/>
        <v>NP</v>
      </c>
      <c r="T823">
        <f t="shared" si="64"/>
        <v>1</v>
      </c>
    </row>
    <row r="824" spans="1:20" x14ac:dyDescent="0.35">
      <c r="A824" t="s">
        <v>4111</v>
      </c>
      <c r="B824" t="s">
        <v>4112</v>
      </c>
      <c r="C824" t="s">
        <v>4113</v>
      </c>
      <c r="D824" t="s">
        <v>4114</v>
      </c>
      <c r="E824">
        <f>IF(COUNTIFS(Registros!$A$2:$A$6000,"NP",Registros!$B$2:$B$6000,$A824)&gt;0,1,0)</f>
        <v>1</v>
      </c>
      <c r="F824">
        <f>IF($E824=1,SUMIFS(Registros!$F$2:$F$6000,Registros!$A$2:$A$6000,"NP",Registros!$B$2:$B$6000,$A824),0)</f>
        <v>40</v>
      </c>
      <c r="G824">
        <f>IF(COUNTIFS(Registros!$A$2:$A$6000,"MOV",Registros!$B$2:$B$6000,$A824)&gt;0,1,0)</f>
        <v>0</v>
      </c>
      <c r="H824">
        <f>IF($G824=1,SUMIFS(Registros!$F$2:$F$6000,Registros!$A$2:$A$6000,"MOV",Registros!$B$2:$B$6000,$A824),0)</f>
        <v>0</v>
      </c>
      <c r="I824">
        <f>IF(COUNTIFS(Registros!$A$2:$A$6000,"CS",Registros!$B$2:$B$6000,$A824)&gt;0,1,0)</f>
        <v>0</v>
      </c>
      <c r="J824">
        <f>IF($I824=1,SUMIFS(Registros!$I$2:$I$6000,Registros!$A$2:$A$6000,"CS",Registros!$B$2:$B$6000,$A824),0)</f>
        <v>0</v>
      </c>
      <c r="K824">
        <f>IF(COUNTIFS(Winback!$K$2:$K$300,$A824)&gt;0,1,0)</f>
        <v>0</v>
      </c>
      <c r="L824">
        <f>IF(AND($K824=1,LEFT($A824,3)="WB-"),SUMIFS(Winback!$D$2:$D$300,Winback!$K$2:$K$300,$A824),0)</f>
        <v>0</v>
      </c>
      <c r="M824">
        <f>IF(OR($E824=1,$G824=1,SUMIFS(Registros!$J$2:$J$6000,Registros!$B$2:$B$6000,$A824)&gt;0),1,0)</f>
        <v>1</v>
      </c>
      <c r="N824">
        <f>IF($J824&gt;0,1,IF(COUNTIFS(Registros!$A$2:$A$6000,"CS",Registros!$B$2:$B$6000,$A824,Registros!$K$2:$K$6000,"&lt;&gt;")&gt;0,1,0))</f>
        <v>0</v>
      </c>
      <c r="O824" t="str">
        <f t="shared" si="60"/>
        <v>SOLO MÓVIL</v>
      </c>
      <c r="P824" t="str">
        <f t="shared" si="61"/>
        <v>Ofrecer fijo + internet (FLBBTV)</v>
      </c>
      <c r="Q824">
        <f t="shared" si="62"/>
        <v>40</v>
      </c>
      <c r="R824" t="str">
        <f>IFERROR(VLOOKUP($A824,Registros!$B$2:$G$6000,6,0),IFERROR(INDEX(Winback!$C$2:$C$300,MATCH($A824,Winback!$K$2:$K$300,0)),""))</f>
        <v>Abril Aparicio</v>
      </c>
      <c r="S824" t="str">
        <f t="shared" si="63"/>
        <v>NP</v>
      </c>
      <c r="T824">
        <f t="shared" si="64"/>
        <v>1</v>
      </c>
    </row>
    <row r="825" spans="1:20" x14ac:dyDescent="0.35">
      <c r="A825" t="s">
        <v>4116</v>
      </c>
      <c r="B825" t="s">
        <v>4117</v>
      </c>
      <c r="C825" t="s">
        <v>4118</v>
      </c>
      <c r="D825" t="s">
        <v>4119</v>
      </c>
      <c r="E825">
        <f>IF(COUNTIFS(Registros!$A$2:$A$6000,"NP",Registros!$B$2:$B$6000,$A825)&gt;0,1,0)</f>
        <v>1</v>
      </c>
      <c r="F825">
        <f>IF($E825=1,SUMIFS(Registros!$F$2:$F$6000,Registros!$A$2:$A$6000,"NP",Registros!$B$2:$B$6000,$A825),0)</f>
        <v>42</v>
      </c>
      <c r="G825">
        <f>IF(COUNTIFS(Registros!$A$2:$A$6000,"MOV",Registros!$B$2:$B$6000,$A825)&gt;0,1,0)</f>
        <v>0</v>
      </c>
      <c r="H825">
        <f>IF($G825=1,SUMIFS(Registros!$F$2:$F$6000,Registros!$A$2:$A$6000,"MOV",Registros!$B$2:$B$6000,$A825),0)</f>
        <v>0</v>
      </c>
      <c r="I825">
        <f>IF(COUNTIFS(Registros!$A$2:$A$6000,"CS",Registros!$B$2:$B$6000,$A825)&gt;0,1,0)</f>
        <v>0</v>
      </c>
      <c r="J825">
        <f>IF($I825=1,SUMIFS(Registros!$I$2:$I$6000,Registros!$A$2:$A$6000,"CS",Registros!$B$2:$B$6000,$A825),0)</f>
        <v>0</v>
      </c>
      <c r="K825">
        <f>IF(COUNTIFS(Winback!$K$2:$K$300,$A825)&gt;0,1,0)</f>
        <v>0</v>
      </c>
      <c r="L825">
        <f>IF(AND($K825=1,LEFT($A825,3)="WB-"),SUMIFS(Winback!$D$2:$D$300,Winback!$K$2:$K$300,$A825),0)</f>
        <v>0</v>
      </c>
      <c r="M825">
        <f>IF(OR($E825=1,$G825=1,SUMIFS(Registros!$J$2:$J$6000,Registros!$B$2:$B$6000,$A825)&gt;0),1,0)</f>
        <v>1</v>
      </c>
      <c r="N825">
        <f>IF($J825&gt;0,1,IF(COUNTIFS(Registros!$A$2:$A$6000,"CS",Registros!$B$2:$B$6000,$A825,Registros!$K$2:$K$6000,"&lt;&gt;")&gt;0,1,0))</f>
        <v>0</v>
      </c>
      <c r="O825" t="str">
        <f t="shared" si="60"/>
        <v>SOLO MÓVIL</v>
      </c>
      <c r="P825" t="str">
        <f t="shared" si="61"/>
        <v>Ofrecer fijo + internet (FLBBTV)</v>
      </c>
      <c r="Q825">
        <f t="shared" si="62"/>
        <v>42</v>
      </c>
      <c r="R825" t="str">
        <f>IFERROR(VLOOKUP($A825,Registros!$B$2:$G$6000,6,0),IFERROR(INDEX(Winback!$C$2:$C$300,MATCH($A825,Winback!$K$2:$K$300,0)),""))</f>
        <v>Yariela Galarce</v>
      </c>
      <c r="S825" t="str">
        <f t="shared" si="63"/>
        <v>NP</v>
      </c>
      <c r="T825">
        <f t="shared" si="64"/>
        <v>1</v>
      </c>
    </row>
    <row r="826" spans="1:20" x14ac:dyDescent="0.35">
      <c r="A826" t="s">
        <v>4121</v>
      </c>
      <c r="B826" t="s">
        <v>4122</v>
      </c>
      <c r="C826" t="s">
        <v>4123</v>
      </c>
      <c r="D826" t="s">
        <v>4124</v>
      </c>
      <c r="E826">
        <f>IF(COUNTIFS(Registros!$A$2:$A$6000,"NP",Registros!$B$2:$B$6000,$A826)&gt;0,1,0)</f>
        <v>1</v>
      </c>
      <c r="F826">
        <f>IF($E826=1,SUMIFS(Registros!$F$2:$F$6000,Registros!$A$2:$A$6000,"NP",Registros!$B$2:$B$6000,$A826),0)</f>
        <v>48</v>
      </c>
      <c r="G826">
        <f>IF(COUNTIFS(Registros!$A$2:$A$6000,"MOV",Registros!$B$2:$B$6000,$A826)&gt;0,1,0)</f>
        <v>0</v>
      </c>
      <c r="H826">
        <f>IF($G826=1,SUMIFS(Registros!$F$2:$F$6000,Registros!$A$2:$A$6000,"MOV",Registros!$B$2:$B$6000,$A826),0)</f>
        <v>0</v>
      </c>
      <c r="I826">
        <f>IF(COUNTIFS(Registros!$A$2:$A$6000,"CS",Registros!$B$2:$B$6000,$A826)&gt;0,1,0)</f>
        <v>0</v>
      </c>
      <c r="J826">
        <f>IF($I826=1,SUMIFS(Registros!$I$2:$I$6000,Registros!$A$2:$A$6000,"CS",Registros!$B$2:$B$6000,$A826),0)</f>
        <v>0</v>
      </c>
      <c r="K826">
        <f>IF(COUNTIFS(Winback!$K$2:$K$300,$A826)&gt;0,1,0)</f>
        <v>0</v>
      </c>
      <c r="L826">
        <f>IF(AND($K826=1,LEFT($A826,3)="WB-"),SUMIFS(Winback!$D$2:$D$300,Winback!$K$2:$K$300,$A826),0)</f>
        <v>0</v>
      </c>
      <c r="M826">
        <f>IF(OR($E826=1,$G826=1,SUMIFS(Registros!$J$2:$J$6000,Registros!$B$2:$B$6000,$A826)&gt;0),1,0)</f>
        <v>1</v>
      </c>
      <c r="N826">
        <f>IF($J826&gt;0,1,IF(COUNTIFS(Registros!$A$2:$A$6000,"CS",Registros!$B$2:$B$6000,$A826,Registros!$K$2:$K$6000,"&lt;&gt;")&gt;0,1,0))</f>
        <v>0</v>
      </c>
      <c r="O826" t="str">
        <f t="shared" si="60"/>
        <v>SOLO MÓVIL</v>
      </c>
      <c r="P826" t="str">
        <f t="shared" si="61"/>
        <v>Ofrecer fijo + internet (FLBBTV)</v>
      </c>
      <c r="Q826">
        <f t="shared" si="62"/>
        <v>48</v>
      </c>
      <c r="R826" t="str">
        <f>IFERROR(VLOOKUP($A826,Registros!$B$2:$G$6000,6,0),IFERROR(INDEX(Winback!$C$2:$C$300,MATCH($A826,Winback!$K$2:$K$300,0)),""))</f>
        <v>Nailyn Martinez</v>
      </c>
      <c r="S826" t="str">
        <f t="shared" si="63"/>
        <v>NP</v>
      </c>
      <c r="T826">
        <f t="shared" si="64"/>
        <v>1</v>
      </c>
    </row>
    <row r="827" spans="1:20" x14ac:dyDescent="0.35">
      <c r="A827" t="s">
        <v>4126</v>
      </c>
      <c r="B827" t="s">
        <v>4127</v>
      </c>
      <c r="C827" t="s">
        <v>4128</v>
      </c>
      <c r="D827" t="s">
        <v>4129</v>
      </c>
      <c r="E827">
        <f>IF(COUNTIFS(Registros!$A$2:$A$6000,"NP",Registros!$B$2:$B$6000,$A827)&gt;0,1,0)</f>
        <v>1</v>
      </c>
      <c r="F827">
        <f>IF($E827=1,SUMIFS(Registros!$F$2:$F$6000,Registros!$A$2:$A$6000,"NP",Registros!$B$2:$B$6000,$A827),0)</f>
        <v>15</v>
      </c>
      <c r="G827">
        <f>IF(COUNTIFS(Registros!$A$2:$A$6000,"MOV",Registros!$B$2:$B$6000,$A827)&gt;0,1,0)</f>
        <v>0</v>
      </c>
      <c r="H827">
        <f>IF($G827=1,SUMIFS(Registros!$F$2:$F$6000,Registros!$A$2:$A$6000,"MOV",Registros!$B$2:$B$6000,$A827),0)</f>
        <v>0</v>
      </c>
      <c r="I827">
        <f>IF(COUNTIFS(Registros!$A$2:$A$6000,"CS",Registros!$B$2:$B$6000,$A827)&gt;0,1,0)</f>
        <v>0</v>
      </c>
      <c r="J827">
        <f>IF($I827=1,SUMIFS(Registros!$I$2:$I$6000,Registros!$A$2:$A$6000,"CS",Registros!$B$2:$B$6000,$A827),0)</f>
        <v>0</v>
      </c>
      <c r="K827">
        <f>IF(COUNTIFS(Winback!$K$2:$K$300,$A827)&gt;0,1,0)</f>
        <v>0</v>
      </c>
      <c r="L827">
        <f>IF(AND($K827=1,LEFT($A827,3)="WB-"),SUMIFS(Winback!$D$2:$D$300,Winback!$K$2:$K$300,$A827),0)</f>
        <v>0</v>
      </c>
      <c r="M827">
        <f>IF(OR($E827=1,$G827=1,SUMIFS(Registros!$J$2:$J$6000,Registros!$B$2:$B$6000,$A827)&gt;0),1,0)</f>
        <v>1</v>
      </c>
      <c r="N827">
        <f>IF($J827&gt;0,1,IF(COUNTIFS(Registros!$A$2:$A$6000,"CS",Registros!$B$2:$B$6000,$A827,Registros!$K$2:$K$6000,"&lt;&gt;")&gt;0,1,0))</f>
        <v>0</v>
      </c>
      <c r="O827" t="str">
        <f t="shared" si="60"/>
        <v>SOLO MÓVIL</v>
      </c>
      <c r="P827" t="str">
        <f t="shared" si="61"/>
        <v>Ofrecer fijo + internet (FLBBTV)</v>
      </c>
      <c r="Q827">
        <f t="shared" si="62"/>
        <v>15</v>
      </c>
      <c r="R827" t="str">
        <f>IFERROR(VLOOKUP($A827,Registros!$B$2:$G$6000,6,0),IFERROR(INDEX(Winback!$C$2:$C$300,MATCH($A827,Winback!$K$2:$K$300,0)),""))</f>
        <v>Yamali Rodriguez</v>
      </c>
      <c r="S827" t="str">
        <f t="shared" si="63"/>
        <v>NP</v>
      </c>
      <c r="T827">
        <f t="shared" si="64"/>
        <v>1</v>
      </c>
    </row>
    <row r="828" spans="1:20" x14ac:dyDescent="0.35">
      <c r="A828" t="s">
        <v>4131</v>
      </c>
      <c r="B828" t="s">
        <v>4132</v>
      </c>
      <c r="C828" t="s">
        <v>4133</v>
      </c>
      <c r="D828" t="s">
        <v>4134</v>
      </c>
      <c r="E828">
        <f>IF(COUNTIFS(Registros!$A$2:$A$6000,"NP",Registros!$B$2:$B$6000,$A828)&gt;0,1,0)</f>
        <v>1</v>
      </c>
      <c r="F828">
        <f>IF($E828=1,SUMIFS(Registros!$F$2:$F$6000,Registros!$A$2:$A$6000,"NP",Registros!$B$2:$B$6000,$A828),0)</f>
        <v>32.5</v>
      </c>
      <c r="G828">
        <f>IF(COUNTIFS(Registros!$A$2:$A$6000,"MOV",Registros!$B$2:$B$6000,$A828)&gt;0,1,0)</f>
        <v>0</v>
      </c>
      <c r="H828">
        <f>IF($G828=1,SUMIFS(Registros!$F$2:$F$6000,Registros!$A$2:$A$6000,"MOV",Registros!$B$2:$B$6000,$A828),0)</f>
        <v>0</v>
      </c>
      <c r="I828">
        <f>IF(COUNTIFS(Registros!$A$2:$A$6000,"CS",Registros!$B$2:$B$6000,$A828)&gt;0,1,0)</f>
        <v>0</v>
      </c>
      <c r="J828">
        <f>IF($I828=1,SUMIFS(Registros!$I$2:$I$6000,Registros!$A$2:$A$6000,"CS",Registros!$B$2:$B$6000,$A828),0)</f>
        <v>0</v>
      </c>
      <c r="K828">
        <f>IF(COUNTIFS(Winback!$K$2:$K$300,$A828)&gt;0,1,0)</f>
        <v>0</v>
      </c>
      <c r="L828">
        <f>IF(AND($K828=1,LEFT($A828,3)="WB-"),SUMIFS(Winback!$D$2:$D$300,Winback!$K$2:$K$300,$A828),0)</f>
        <v>0</v>
      </c>
      <c r="M828">
        <f>IF(OR($E828=1,$G828=1,SUMIFS(Registros!$J$2:$J$6000,Registros!$B$2:$B$6000,$A828)&gt;0),1,0)</f>
        <v>1</v>
      </c>
      <c r="N828">
        <f>IF($J828&gt;0,1,IF(COUNTIFS(Registros!$A$2:$A$6000,"CS",Registros!$B$2:$B$6000,$A828,Registros!$K$2:$K$6000,"&lt;&gt;")&gt;0,1,0))</f>
        <v>0</v>
      </c>
      <c r="O828" t="str">
        <f t="shared" si="60"/>
        <v>SOLO MÓVIL</v>
      </c>
      <c r="P828" t="str">
        <f t="shared" si="61"/>
        <v>Ofrecer fijo + internet (FLBBTV)</v>
      </c>
      <c r="Q828">
        <f t="shared" si="62"/>
        <v>32.5</v>
      </c>
      <c r="R828" t="str">
        <f>IFERROR(VLOOKUP($A828,Registros!$B$2:$G$6000,6,0),IFERROR(INDEX(Winback!$C$2:$C$300,MATCH($A828,Winback!$K$2:$K$300,0)),""))</f>
        <v>Osiris Aguilar</v>
      </c>
      <c r="S828" t="str">
        <f t="shared" si="63"/>
        <v>NP</v>
      </c>
      <c r="T828">
        <f t="shared" si="64"/>
        <v>1</v>
      </c>
    </row>
    <row r="829" spans="1:20" x14ac:dyDescent="0.35">
      <c r="A829" t="s">
        <v>4136</v>
      </c>
      <c r="B829" t="s">
        <v>4137</v>
      </c>
      <c r="C829" t="s">
        <v>4138</v>
      </c>
      <c r="D829" t="s">
        <v>4139</v>
      </c>
      <c r="E829">
        <f>IF(COUNTIFS(Registros!$A$2:$A$6000,"NP",Registros!$B$2:$B$6000,$A829)&gt;0,1,0)</f>
        <v>1</v>
      </c>
      <c r="F829">
        <f>IF($E829=1,SUMIFS(Registros!$F$2:$F$6000,Registros!$A$2:$A$6000,"NP",Registros!$B$2:$B$6000,$A829),0)</f>
        <v>15</v>
      </c>
      <c r="G829">
        <f>IF(COUNTIFS(Registros!$A$2:$A$6000,"MOV",Registros!$B$2:$B$6000,$A829)&gt;0,1,0)</f>
        <v>0</v>
      </c>
      <c r="H829">
        <f>IF($G829=1,SUMIFS(Registros!$F$2:$F$6000,Registros!$A$2:$A$6000,"MOV",Registros!$B$2:$B$6000,$A829),0)</f>
        <v>0</v>
      </c>
      <c r="I829">
        <f>IF(COUNTIFS(Registros!$A$2:$A$6000,"CS",Registros!$B$2:$B$6000,$A829)&gt;0,1,0)</f>
        <v>0</v>
      </c>
      <c r="J829">
        <f>IF($I829=1,SUMIFS(Registros!$I$2:$I$6000,Registros!$A$2:$A$6000,"CS",Registros!$B$2:$B$6000,$A829),0)</f>
        <v>0</v>
      </c>
      <c r="K829">
        <f>IF(COUNTIFS(Winback!$K$2:$K$300,$A829)&gt;0,1,0)</f>
        <v>0</v>
      </c>
      <c r="L829">
        <f>IF(AND($K829=1,LEFT($A829,3)="WB-"),SUMIFS(Winback!$D$2:$D$300,Winback!$K$2:$K$300,$A829),0)</f>
        <v>0</v>
      </c>
      <c r="M829">
        <f>IF(OR($E829=1,$G829=1,SUMIFS(Registros!$J$2:$J$6000,Registros!$B$2:$B$6000,$A829)&gt;0),1,0)</f>
        <v>1</v>
      </c>
      <c r="N829">
        <f>IF($J829&gt;0,1,IF(COUNTIFS(Registros!$A$2:$A$6000,"CS",Registros!$B$2:$B$6000,$A829,Registros!$K$2:$K$6000,"&lt;&gt;")&gt;0,1,0))</f>
        <v>0</v>
      </c>
      <c r="O829" t="str">
        <f t="shared" si="60"/>
        <v>SOLO MÓVIL</v>
      </c>
      <c r="P829" t="str">
        <f t="shared" si="61"/>
        <v>Ofrecer fijo + internet (FLBBTV)</v>
      </c>
      <c r="Q829">
        <f t="shared" si="62"/>
        <v>15</v>
      </c>
      <c r="R829" t="str">
        <f>IFERROR(VLOOKUP($A829,Registros!$B$2:$G$6000,6,0),IFERROR(INDEX(Winback!$C$2:$C$300,MATCH($A829,Winback!$K$2:$K$300,0)),""))</f>
        <v>Karla Mc Intryre</v>
      </c>
      <c r="S829" t="str">
        <f t="shared" si="63"/>
        <v>NP</v>
      </c>
      <c r="T829">
        <f t="shared" si="64"/>
        <v>1</v>
      </c>
    </row>
    <row r="830" spans="1:20" x14ac:dyDescent="0.35">
      <c r="A830" t="s">
        <v>4141</v>
      </c>
      <c r="B830" t="s">
        <v>4142</v>
      </c>
      <c r="C830" t="s">
        <v>4143</v>
      </c>
      <c r="D830" t="s">
        <v>4144</v>
      </c>
      <c r="E830">
        <f>IF(COUNTIFS(Registros!$A$2:$A$6000,"NP",Registros!$B$2:$B$6000,$A830)&gt;0,1,0)</f>
        <v>1</v>
      </c>
      <c r="F830">
        <f>IF($E830=1,SUMIFS(Registros!$F$2:$F$6000,Registros!$A$2:$A$6000,"NP",Registros!$B$2:$B$6000,$A830),0)</f>
        <v>16.25</v>
      </c>
      <c r="G830">
        <f>IF(COUNTIFS(Registros!$A$2:$A$6000,"MOV",Registros!$B$2:$B$6000,$A830)&gt;0,1,0)</f>
        <v>0</v>
      </c>
      <c r="H830">
        <f>IF($G830=1,SUMIFS(Registros!$F$2:$F$6000,Registros!$A$2:$A$6000,"MOV",Registros!$B$2:$B$6000,$A830),0)</f>
        <v>0</v>
      </c>
      <c r="I830">
        <f>IF(COUNTIFS(Registros!$A$2:$A$6000,"CS",Registros!$B$2:$B$6000,$A830)&gt;0,1,0)</f>
        <v>0</v>
      </c>
      <c r="J830">
        <f>IF($I830=1,SUMIFS(Registros!$I$2:$I$6000,Registros!$A$2:$A$6000,"CS",Registros!$B$2:$B$6000,$A830),0)</f>
        <v>0</v>
      </c>
      <c r="K830">
        <f>IF(COUNTIFS(Winback!$K$2:$K$300,$A830)&gt;0,1,0)</f>
        <v>0</v>
      </c>
      <c r="L830">
        <f>IF(AND($K830=1,LEFT($A830,3)="WB-"),SUMIFS(Winback!$D$2:$D$300,Winback!$K$2:$K$300,$A830),0)</f>
        <v>0</v>
      </c>
      <c r="M830">
        <f>IF(OR($E830=1,$G830=1,SUMIFS(Registros!$J$2:$J$6000,Registros!$B$2:$B$6000,$A830)&gt;0),1,0)</f>
        <v>1</v>
      </c>
      <c r="N830">
        <f>IF($J830&gt;0,1,IF(COUNTIFS(Registros!$A$2:$A$6000,"CS",Registros!$B$2:$B$6000,$A830,Registros!$K$2:$K$6000,"&lt;&gt;")&gt;0,1,0))</f>
        <v>0</v>
      </c>
      <c r="O830" t="str">
        <f t="shared" si="60"/>
        <v>SOLO MÓVIL</v>
      </c>
      <c r="P830" t="str">
        <f t="shared" si="61"/>
        <v>Ofrecer fijo + internet (FLBBTV)</v>
      </c>
      <c r="Q830">
        <f t="shared" si="62"/>
        <v>16.25</v>
      </c>
      <c r="R830" t="str">
        <f>IFERROR(VLOOKUP($A830,Registros!$B$2:$G$6000,6,0),IFERROR(INDEX(Winback!$C$2:$C$300,MATCH($A830,Winback!$K$2:$K$300,0)),""))</f>
        <v>Solanye Acuña</v>
      </c>
      <c r="S830" t="str">
        <f t="shared" si="63"/>
        <v>NP</v>
      </c>
      <c r="T830">
        <f t="shared" si="64"/>
        <v>1</v>
      </c>
    </row>
    <row r="831" spans="1:20" x14ac:dyDescent="0.35">
      <c r="A831" t="s">
        <v>4146</v>
      </c>
      <c r="B831" t="s">
        <v>4147</v>
      </c>
      <c r="C831" t="s">
        <v>4148</v>
      </c>
      <c r="D831" t="s">
        <v>4149</v>
      </c>
      <c r="E831">
        <f>IF(COUNTIFS(Registros!$A$2:$A$6000,"NP",Registros!$B$2:$B$6000,$A831)&gt;0,1,0)</f>
        <v>1</v>
      </c>
      <c r="F831">
        <f>IF($E831=1,SUMIFS(Registros!$F$2:$F$6000,Registros!$A$2:$A$6000,"NP",Registros!$B$2:$B$6000,$A831),0)</f>
        <v>100</v>
      </c>
      <c r="G831">
        <f>IF(COUNTIFS(Registros!$A$2:$A$6000,"MOV",Registros!$B$2:$B$6000,$A831)&gt;0,1,0)</f>
        <v>0</v>
      </c>
      <c r="H831">
        <f>IF($G831=1,SUMIFS(Registros!$F$2:$F$6000,Registros!$A$2:$A$6000,"MOV",Registros!$B$2:$B$6000,$A831),0)</f>
        <v>0</v>
      </c>
      <c r="I831">
        <f>IF(COUNTIFS(Registros!$A$2:$A$6000,"CS",Registros!$B$2:$B$6000,$A831)&gt;0,1,0)</f>
        <v>0</v>
      </c>
      <c r="J831">
        <f>IF($I831=1,SUMIFS(Registros!$I$2:$I$6000,Registros!$A$2:$A$6000,"CS",Registros!$B$2:$B$6000,$A831),0)</f>
        <v>0</v>
      </c>
      <c r="K831">
        <f>IF(COUNTIFS(Winback!$K$2:$K$300,$A831)&gt;0,1,0)</f>
        <v>0</v>
      </c>
      <c r="L831">
        <f>IF(AND($K831=1,LEFT($A831,3)="WB-"),SUMIFS(Winback!$D$2:$D$300,Winback!$K$2:$K$300,$A831),0)</f>
        <v>0</v>
      </c>
      <c r="M831">
        <f>IF(OR($E831=1,$G831=1,SUMIFS(Registros!$J$2:$J$6000,Registros!$B$2:$B$6000,$A831)&gt;0),1,0)</f>
        <v>1</v>
      </c>
      <c r="N831">
        <f>IF($J831&gt;0,1,IF(COUNTIFS(Registros!$A$2:$A$6000,"CS",Registros!$B$2:$B$6000,$A831,Registros!$K$2:$K$6000,"&lt;&gt;")&gt;0,1,0))</f>
        <v>0</v>
      </c>
      <c r="O831" t="str">
        <f t="shared" si="60"/>
        <v>SOLO MÓVIL</v>
      </c>
      <c r="P831" t="str">
        <f t="shared" si="61"/>
        <v>Ofrecer fijo + internet (FLBBTV)</v>
      </c>
      <c r="Q831">
        <f t="shared" si="62"/>
        <v>100</v>
      </c>
      <c r="R831" t="str">
        <f>IFERROR(VLOOKUP($A831,Registros!$B$2:$G$6000,6,0),IFERROR(INDEX(Winback!$C$2:$C$300,MATCH($A831,Winback!$K$2:$K$300,0)),""))</f>
        <v>Michelle Zambrano</v>
      </c>
      <c r="S831" t="str">
        <f t="shared" si="63"/>
        <v>NP</v>
      </c>
      <c r="T831">
        <f t="shared" si="64"/>
        <v>1</v>
      </c>
    </row>
    <row r="832" spans="1:20" x14ac:dyDescent="0.35">
      <c r="A832" t="s">
        <v>4151</v>
      </c>
      <c r="B832" t="s">
        <v>4152</v>
      </c>
      <c r="C832" t="s">
        <v>4153</v>
      </c>
      <c r="D832" t="s">
        <v>4154</v>
      </c>
      <c r="E832">
        <f>IF(COUNTIFS(Registros!$A$2:$A$6000,"NP",Registros!$B$2:$B$6000,$A832)&gt;0,1,0)</f>
        <v>1</v>
      </c>
      <c r="F832">
        <f>IF($E832=1,SUMIFS(Registros!$F$2:$F$6000,Registros!$A$2:$A$6000,"NP",Registros!$B$2:$B$6000,$A832),0)</f>
        <v>15</v>
      </c>
      <c r="G832">
        <f>IF(COUNTIFS(Registros!$A$2:$A$6000,"MOV",Registros!$B$2:$B$6000,$A832)&gt;0,1,0)</f>
        <v>0</v>
      </c>
      <c r="H832">
        <f>IF($G832=1,SUMIFS(Registros!$F$2:$F$6000,Registros!$A$2:$A$6000,"MOV",Registros!$B$2:$B$6000,$A832),0)</f>
        <v>0</v>
      </c>
      <c r="I832">
        <f>IF(COUNTIFS(Registros!$A$2:$A$6000,"CS",Registros!$B$2:$B$6000,$A832)&gt;0,1,0)</f>
        <v>0</v>
      </c>
      <c r="J832">
        <f>IF($I832=1,SUMIFS(Registros!$I$2:$I$6000,Registros!$A$2:$A$6000,"CS",Registros!$B$2:$B$6000,$A832),0)</f>
        <v>0</v>
      </c>
      <c r="K832">
        <f>IF(COUNTIFS(Winback!$K$2:$K$300,$A832)&gt;0,1,0)</f>
        <v>0</v>
      </c>
      <c r="L832">
        <f>IF(AND($K832=1,LEFT($A832,3)="WB-"),SUMIFS(Winback!$D$2:$D$300,Winback!$K$2:$K$300,$A832),0)</f>
        <v>0</v>
      </c>
      <c r="M832">
        <f>IF(OR($E832=1,$G832=1,SUMIFS(Registros!$J$2:$J$6000,Registros!$B$2:$B$6000,$A832)&gt;0),1,0)</f>
        <v>1</v>
      </c>
      <c r="N832">
        <f>IF($J832&gt;0,1,IF(COUNTIFS(Registros!$A$2:$A$6000,"CS",Registros!$B$2:$B$6000,$A832,Registros!$K$2:$K$6000,"&lt;&gt;")&gt;0,1,0))</f>
        <v>0</v>
      </c>
      <c r="O832" t="str">
        <f t="shared" si="60"/>
        <v>SOLO MÓVIL</v>
      </c>
      <c r="P832" t="str">
        <f t="shared" si="61"/>
        <v>Ofrecer fijo + internet (FLBBTV)</v>
      </c>
      <c r="Q832">
        <f t="shared" si="62"/>
        <v>15</v>
      </c>
      <c r="R832" t="str">
        <f>IFERROR(VLOOKUP($A832,Registros!$B$2:$G$6000,6,0),IFERROR(INDEX(Winback!$C$2:$C$300,MATCH($A832,Winback!$K$2:$K$300,0)),""))</f>
        <v>Ines Lizbeth Trujillo</v>
      </c>
      <c r="S832" t="str">
        <f t="shared" si="63"/>
        <v>NP</v>
      </c>
      <c r="T832">
        <f t="shared" si="64"/>
        <v>1</v>
      </c>
    </row>
    <row r="833" spans="1:20" x14ac:dyDescent="0.35">
      <c r="A833" t="s">
        <v>4156</v>
      </c>
      <c r="B833" t="s">
        <v>4157</v>
      </c>
      <c r="C833" t="s">
        <v>4158</v>
      </c>
      <c r="D833" t="s">
        <v>4159</v>
      </c>
      <c r="E833">
        <f>IF(COUNTIFS(Registros!$A$2:$A$6000,"NP",Registros!$B$2:$B$6000,$A833)&gt;0,1,0)</f>
        <v>1</v>
      </c>
      <c r="F833">
        <f>IF($E833=1,SUMIFS(Registros!$F$2:$F$6000,Registros!$A$2:$A$6000,"NP",Registros!$B$2:$B$6000,$A833),0)</f>
        <v>21.75</v>
      </c>
      <c r="G833">
        <f>IF(COUNTIFS(Registros!$A$2:$A$6000,"MOV",Registros!$B$2:$B$6000,$A833)&gt;0,1,0)</f>
        <v>0</v>
      </c>
      <c r="H833">
        <f>IF($G833=1,SUMIFS(Registros!$F$2:$F$6000,Registros!$A$2:$A$6000,"MOV",Registros!$B$2:$B$6000,$A833),0)</f>
        <v>0</v>
      </c>
      <c r="I833">
        <f>IF(COUNTIFS(Registros!$A$2:$A$6000,"CS",Registros!$B$2:$B$6000,$A833)&gt;0,1,0)</f>
        <v>0</v>
      </c>
      <c r="J833">
        <f>IF($I833=1,SUMIFS(Registros!$I$2:$I$6000,Registros!$A$2:$A$6000,"CS",Registros!$B$2:$B$6000,$A833),0)</f>
        <v>0</v>
      </c>
      <c r="K833">
        <f>IF(COUNTIFS(Winback!$K$2:$K$300,$A833)&gt;0,1,0)</f>
        <v>0</v>
      </c>
      <c r="L833">
        <f>IF(AND($K833=1,LEFT($A833,3)="WB-"),SUMIFS(Winback!$D$2:$D$300,Winback!$K$2:$K$300,$A833),0)</f>
        <v>0</v>
      </c>
      <c r="M833">
        <f>IF(OR($E833=1,$G833=1,SUMIFS(Registros!$J$2:$J$6000,Registros!$B$2:$B$6000,$A833)&gt;0),1,0)</f>
        <v>1</v>
      </c>
      <c r="N833">
        <f>IF($J833&gt;0,1,IF(COUNTIFS(Registros!$A$2:$A$6000,"CS",Registros!$B$2:$B$6000,$A833,Registros!$K$2:$K$6000,"&lt;&gt;")&gt;0,1,0))</f>
        <v>0</v>
      </c>
      <c r="O833" t="str">
        <f t="shared" si="60"/>
        <v>SOLO MÓVIL</v>
      </c>
      <c r="P833" t="str">
        <f t="shared" si="61"/>
        <v>Ofrecer fijo + internet (FLBBTV)</v>
      </c>
      <c r="Q833">
        <f t="shared" si="62"/>
        <v>21.75</v>
      </c>
      <c r="R833" t="str">
        <f>IFERROR(VLOOKUP($A833,Registros!$B$2:$G$6000,6,0),IFERROR(INDEX(Winback!$C$2:$C$300,MATCH($A833,Winback!$K$2:$K$300,0)),""))</f>
        <v>Alejandra Mabel Hawkins</v>
      </c>
      <c r="S833" t="str">
        <f t="shared" si="63"/>
        <v>NP</v>
      </c>
      <c r="T833">
        <f t="shared" si="64"/>
        <v>1</v>
      </c>
    </row>
    <row r="834" spans="1:20" x14ac:dyDescent="0.35">
      <c r="A834" t="s">
        <v>4161</v>
      </c>
      <c r="B834" t="s">
        <v>4162</v>
      </c>
      <c r="C834" t="s">
        <v>4163</v>
      </c>
      <c r="D834" t="s">
        <v>4164</v>
      </c>
      <c r="E834">
        <f>IF(COUNTIFS(Registros!$A$2:$A$6000,"NP",Registros!$B$2:$B$6000,$A834)&gt;0,1,0)</f>
        <v>1</v>
      </c>
      <c r="F834">
        <f>IF($E834=1,SUMIFS(Registros!$F$2:$F$6000,Registros!$A$2:$A$6000,"NP",Registros!$B$2:$B$6000,$A834),0)</f>
        <v>77.5</v>
      </c>
      <c r="G834">
        <f>IF(COUNTIFS(Registros!$A$2:$A$6000,"MOV",Registros!$B$2:$B$6000,$A834)&gt;0,1,0)</f>
        <v>0</v>
      </c>
      <c r="H834">
        <f>IF($G834=1,SUMIFS(Registros!$F$2:$F$6000,Registros!$A$2:$A$6000,"MOV",Registros!$B$2:$B$6000,$A834),0)</f>
        <v>0</v>
      </c>
      <c r="I834">
        <f>IF(COUNTIFS(Registros!$A$2:$A$6000,"CS",Registros!$B$2:$B$6000,$A834)&gt;0,1,0)</f>
        <v>0</v>
      </c>
      <c r="J834">
        <f>IF($I834=1,SUMIFS(Registros!$I$2:$I$6000,Registros!$A$2:$A$6000,"CS",Registros!$B$2:$B$6000,$A834),0)</f>
        <v>0</v>
      </c>
      <c r="K834">
        <f>IF(COUNTIFS(Winback!$K$2:$K$300,$A834)&gt;0,1,0)</f>
        <v>0</v>
      </c>
      <c r="L834">
        <f>IF(AND($K834=1,LEFT($A834,3)="WB-"),SUMIFS(Winback!$D$2:$D$300,Winback!$K$2:$K$300,$A834),0)</f>
        <v>0</v>
      </c>
      <c r="M834">
        <f>IF(OR($E834=1,$G834=1,SUMIFS(Registros!$J$2:$J$6000,Registros!$B$2:$B$6000,$A834)&gt;0),1,0)</f>
        <v>1</v>
      </c>
      <c r="N834">
        <f>IF($J834&gt;0,1,IF(COUNTIFS(Registros!$A$2:$A$6000,"CS",Registros!$B$2:$B$6000,$A834,Registros!$K$2:$K$6000,"&lt;&gt;")&gt;0,1,0))</f>
        <v>0</v>
      </c>
      <c r="O834" t="str">
        <f t="shared" ref="O834:O897" si="65">IF(AND($K834=1,$E834=0,$G834=0,$I834=0),"WINBACK",IF(AND($M834=1,$N834&gt;0),"CONVERGENTE",IF($M834=1,"SOLO MÓVIL",IF($N834&gt;0,"SOLO FIJO / INTERNET","SIN SERVICIOS"))))</f>
        <v>SOLO MÓVIL</v>
      </c>
      <c r="P834" t="str">
        <f t="shared" ref="P834:P897" si="66">IF($O834="WINBACK","Recuperar (winback)",IF($O834="CONVERGENTE","Upgrade / más líneas",IF($O834="SOLO MÓVIL","Ofrecer fijo + internet (FLBBTV)",IF($O834="SOLO FIJO / INTERNET","Ofrecer línea móvil Nextphone","Oferta completa (móvil + fijo + internet)"))))</f>
        <v>Ofrecer fijo + internet (FLBBTV)</v>
      </c>
      <c r="Q834">
        <f t="shared" ref="Q834:Q897" si="67">$F834+$H834+$L834</f>
        <v>77.5</v>
      </c>
      <c r="R834" t="str">
        <f>IFERROR(VLOOKUP($A834,Registros!$B$2:$G$6000,6,0),IFERROR(INDEX(Winback!$C$2:$C$300,MATCH($A834,Winback!$K$2:$K$300,0)),""))</f>
        <v>Maria Fernanda</v>
      </c>
      <c r="S834" t="str">
        <f t="shared" ref="S834:S897" si="68">IF($E834=1,"NP","")&amp;IF($G834=1,"+MOV","")&amp;IF($I834=1,"+CS","")&amp;IF($K834=1,"+WB","")</f>
        <v>NP</v>
      </c>
      <c r="T834">
        <f t="shared" ref="T834:T897" si="69">$E834+$G834+$I834+$K834</f>
        <v>1</v>
      </c>
    </row>
    <row r="835" spans="1:20" x14ac:dyDescent="0.35">
      <c r="A835" t="s">
        <v>4166</v>
      </c>
      <c r="B835" t="s">
        <v>4167</v>
      </c>
      <c r="C835" t="s">
        <v>4168</v>
      </c>
      <c r="D835" t="s">
        <v>4169</v>
      </c>
      <c r="E835">
        <f>IF(COUNTIFS(Registros!$A$2:$A$6000,"NP",Registros!$B$2:$B$6000,$A835)&gt;0,1,0)</f>
        <v>1</v>
      </c>
      <c r="F835">
        <f>IF($E835=1,SUMIFS(Registros!$F$2:$F$6000,Registros!$A$2:$A$6000,"NP",Registros!$B$2:$B$6000,$A835),0)</f>
        <v>15</v>
      </c>
      <c r="G835">
        <f>IF(COUNTIFS(Registros!$A$2:$A$6000,"MOV",Registros!$B$2:$B$6000,$A835)&gt;0,1,0)</f>
        <v>0</v>
      </c>
      <c r="H835">
        <f>IF($G835=1,SUMIFS(Registros!$F$2:$F$6000,Registros!$A$2:$A$6000,"MOV",Registros!$B$2:$B$6000,$A835),0)</f>
        <v>0</v>
      </c>
      <c r="I835">
        <f>IF(COUNTIFS(Registros!$A$2:$A$6000,"CS",Registros!$B$2:$B$6000,$A835)&gt;0,1,0)</f>
        <v>0</v>
      </c>
      <c r="J835">
        <f>IF($I835=1,SUMIFS(Registros!$I$2:$I$6000,Registros!$A$2:$A$6000,"CS",Registros!$B$2:$B$6000,$A835),0)</f>
        <v>0</v>
      </c>
      <c r="K835">
        <f>IF(COUNTIFS(Winback!$K$2:$K$300,$A835)&gt;0,1,0)</f>
        <v>0</v>
      </c>
      <c r="L835">
        <f>IF(AND($K835=1,LEFT($A835,3)="WB-"),SUMIFS(Winback!$D$2:$D$300,Winback!$K$2:$K$300,$A835),0)</f>
        <v>0</v>
      </c>
      <c r="M835">
        <f>IF(OR($E835=1,$G835=1,SUMIFS(Registros!$J$2:$J$6000,Registros!$B$2:$B$6000,$A835)&gt;0),1,0)</f>
        <v>1</v>
      </c>
      <c r="N835">
        <f>IF($J835&gt;0,1,IF(COUNTIFS(Registros!$A$2:$A$6000,"CS",Registros!$B$2:$B$6000,$A835,Registros!$K$2:$K$6000,"&lt;&gt;")&gt;0,1,0))</f>
        <v>0</v>
      </c>
      <c r="O835" t="str">
        <f t="shared" si="65"/>
        <v>SOLO MÓVIL</v>
      </c>
      <c r="P835" t="str">
        <f t="shared" si="66"/>
        <v>Ofrecer fijo + internet (FLBBTV)</v>
      </c>
      <c r="Q835">
        <f t="shared" si="67"/>
        <v>15</v>
      </c>
      <c r="R835" t="str">
        <f>IFERROR(VLOOKUP($A835,Registros!$B$2:$G$6000,6,0),IFERROR(INDEX(Winback!$C$2:$C$300,MATCH($A835,Winback!$K$2:$K$300,0)),""))</f>
        <v>Yarelis Tulloch</v>
      </c>
      <c r="S835" t="str">
        <f t="shared" si="68"/>
        <v>NP</v>
      </c>
      <c r="T835">
        <f t="shared" si="69"/>
        <v>1</v>
      </c>
    </row>
    <row r="836" spans="1:20" x14ac:dyDescent="0.35">
      <c r="A836" t="s">
        <v>4171</v>
      </c>
      <c r="B836" t="s">
        <v>4172</v>
      </c>
      <c r="C836" t="s">
        <v>4173</v>
      </c>
      <c r="D836" t="s">
        <v>4174</v>
      </c>
      <c r="E836">
        <f>IF(COUNTIFS(Registros!$A$2:$A$6000,"NP",Registros!$B$2:$B$6000,$A836)&gt;0,1,0)</f>
        <v>1</v>
      </c>
      <c r="F836">
        <f>IF($E836=1,SUMIFS(Registros!$F$2:$F$6000,Registros!$A$2:$A$6000,"NP",Registros!$B$2:$B$6000,$A836),0)</f>
        <v>36</v>
      </c>
      <c r="G836">
        <f>IF(COUNTIFS(Registros!$A$2:$A$6000,"MOV",Registros!$B$2:$B$6000,$A836)&gt;0,1,0)</f>
        <v>0</v>
      </c>
      <c r="H836">
        <f>IF($G836=1,SUMIFS(Registros!$F$2:$F$6000,Registros!$A$2:$A$6000,"MOV",Registros!$B$2:$B$6000,$A836),0)</f>
        <v>0</v>
      </c>
      <c r="I836">
        <f>IF(COUNTIFS(Registros!$A$2:$A$6000,"CS",Registros!$B$2:$B$6000,$A836)&gt;0,1,0)</f>
        <v>0</v>
      </c>
      <c r="J836">
        <f>IF($I836=1,SUMIFS(Registros!$I$2:$I$6000,Registros!$A$2:$A$6000,"CS",Registros!$B$2:$B$6000,$A836),0)</f>
        <v>0</v>
      </c>
      <c r="K836">
        <f>IF(COUNTIFS(Winback!$K$2:$K$300,$A836)&gt;0,1,0)</f>
        <v>0</v>
      </c>
      <c r="L836">
        <f>IF(AND($K836=1,LEFT($A836,3)="WB-"),SUMIFS(Winback!$D$2:$D$300,Winback!$K$2:$K$300,$A836),0)</f>
        <v>0</v>
      </c>
      <c r="M836">
        <f>IF(OR($E836=1,$G836=1,SUMIFS(Registros!$J$2:$J$6000,Registros!$B$2:$B$6000,$A836)&gt;0),1,0)</f>
        <v>1</v>
      </c>
      <c r="N836">
        <f>IF($J836&gt;0,1,IF(COUNTIFS(Registros!$A$2:$A$6000,"CS",Registros!$B$2:$B$6000,$A836,Registros!$K$2:$K$6000,"&lt;&gt;")&gt;0,1,0))</f>
        <v>0</v>
      </c>
      <c r="O836" t="str">
        <f t="shared" si="65"/>
        <v>SOLO MÓVIL</v>
      </c>
      <c r="P836" t="str">
        <f t="shared" si="66"/>
        <v>Ofrecer fijo + internet (FLBBTV)</v>
      </c>
      <c r="Q836">
        <f t="shared" si="67"/>
        <v>36</v>
      </c>
      <c r="R836" t="str">
        <f>IFERROR(VLOOKUP($A836,Registros!$B$2:$G$6000,6,0),IFERROR(INDEX(Winback!$C$2:$C$300,MATCH($A836,Winback!$K$2:$K$300,0)),""))</f>
        <v>Abril Aparicio</v>
      </c>
      <c r="S836" t="str">
        <f t="shared" si="68"/>
        <v>NP</v>
      </c>
      <c r="T836">
        <f t="shared" si="69"/>
        <v>1</v>
      </c>
    </row>
    <row r="837" spans="1:20" x14ac:dyDescent="0.35">
      <c r="A837" t="s">
        <v>4176</v>
      </c>
      <c r="B837" t="s">
        <v>4177</v>
      </c>
      <c r="C837" t="s">
        <v>4178</v>
      </c>
      <c r="D837" t="s">
        <v>4179</v>
      </c>
      <c r="E837">
        <f>IF(COUNTIFS(Registros!$A$2:$A$6000,"NP",Registros!$B$2:$B$6000,$A837)&gt;0,1,0)</f>
        <v>1</v>
      </c>
      <c r="F837">
        <f>IF($E837=1,SUMIFS(Registros!$F$2:$F$6000,Registros!$A$2:$A$6000,"NP",Registros!$B$2:$B$6000,$A837),0)</f>
        <v>50</v>
      </c>
      <c r="G837">
        <f>IF(COUNTIFS(Registros!$A$2:$A$6000,"MOV",Registros!$B$2:$B$6000,$A837)&gt;0,1,0)</f>
        <v>0</v>
      </c>
      <c r="H837">
        <f>IF($G837=1,SUMIFS(Registros!$F$2:$F$6000,Registros!$A$2:$A$6000,"MOV",Registros!$B$2:$B$6000,$A837),0)</f>
        <v>0</v>
      </c>
      <c r="I837">
        <f>IF(COUNTIFS(Registros!$A$2:$A$6000,"CS",Registros!$B$2:$B$6000,$A837)&gt;0,1,0)</f>
        <v>0</v>
      </c>
      <c r="J837">
        <f>IF($I837=1,SUMIFS(Registros!$I$2:$I$6000,Registros!$A$2:$A$6000,"CS",Registros!$B$2:$B$6000,$A837),0)</f>
        <v>0</v>
      </c>
      <c r="K837">
        <f>IF(COUNTIFS(Winback!$K$2:$K$300,$A837)&gt;0,1,0)</f>
        <v>0</v>
      </c>
      <c r="L837">
        <f>IF(AND($K837=1,LEFT($A837,3)="WB-"),SUMIFS(Winback!$D$2:$D$300,Winback!$K$2:$K$300,$A837),0)</f>
        <v>0</v>
      </c>
      <c r="M837">
        <f>IF(OR($E837=1,$G837=1,SUMIFS(Registros!$J$2:$J$6000,Registros!$B$2:$B$6000,$A837)&gt;0),1,0)</f>
        <v>1</v>
      </c>
      <c r="N837">
        <f>IF($J837&gt;0,1,IF(COUNTIFS(Registros!$A$2:$A$6000,"CS",Registros!$B$2:$B$6000,$A837,Registros!$K$2:$K$6000,"&lt;&gt;")&gt;0,1,0))</f>
        <v>0</v>
      </c>
      <c r="O837" t="str">
        <f t="shared" si="65"/>
        <v>SOLO MÓVIL</v>
      </c>
      <c r="P837" t="str">
        <f t="shared" si="66"/>
        <v>Ofrecer fijo + internet (FLBBTV)</v>
      </c>
      <c r="Q837">
        <f t="shared" si="67"/>
        <v>50</v>
      </c>
      <c r="R837" t="str">
        <f>IFERROR(VLOOKUP($A837,Registros!$B$2:$G$6000,6,0),IFERROR(INDEX(Winback!$C$2:$C$300,MATCH($A837,Winback!$K$2:$K$300,0)),""))</f>
        <v>Yariela Galarce</v>
      </c>
      <c r="S837" t="str">
        <f t="shared" si="68"/>
        <v>NP</v>
      </c>
      <c r="T837">
        <f t="shared" si="69"/>
        <v>1</v>
      </c>
    </row>
    <row r="838" spans="1:20" x14ac:dyDescent="0.35">
      <c r="A838" t="s">
        <v>4181</v>
      </c>
      <c r="B838" t="s">
        <v>4182</v>
      </c>
      <c r="C838" t="s">
        <v>4183</v>
      </c>
      <c r="D838" t="s">
        <v>4184</v>
      </c>
      <c r="E838">
        <f>IF(COUNTIFS(Registros!$A$2:$A$6000,"NP",Registros!$B$2:$B$6000,$A838)&gt;0,1,0)</f>
        <v>1</v>
      </c>
      <c r="F838">
        <f>IF($E838=1,SUMIFS(Registros!$F$2:$F$6000,Registros!$A$2:$A$6000,"NP",Registros!$B$2:$B$6000,$A838),0)</f>
        <v>10</v>
      </c>
      <c r="G838">
        <f>IF(COUNTIFS(Registros!$A$2:$A$6000,"MOV",Registros!$B$2:$B$6000,$A838)&gt;0,1,0)</f>
        <v>0</v>
      </c>
      <c r="H838">
        <f>IF($G838=1,SUMIFS(Registros!$F$2:$F$6000,Registros!$A$2:$A$6000,"MOV",Registros!$B$2:$B$6000,$A838),0)</f>
        <v>0</v>
      </c>
      <c r="I838">
        <f>IF(COUNTIFS(Registros!$A$2:$A$6000,"CS",Registros!$B$2:$B$6000,$A838)&gt;0,1,0)</f>
        <v>0</v>
      </c>
      <c r="J838">
        <f>IF($I838=1,SUMIFS(Registros!$I$2:$I$6000,Registros!$A$2:$A$6000,"CS",Registros!$B$2:$B$6000,$A838),0)</f>
        <v>0</v>
      </c>
      <c r="K838">
        <f>IF(COUNTIFS(Winback!$K$2:$K$300,$A838)&gt;0,1,0)</f>
        <v>0</v>
      </c>
      <c r="L838">
        <f>IF(AND($K838=1,LEFT($A838,3)="WB-"),SUMIFS(Winback!$D$2:$D$300,Winback!$K$2:$K$300,$A838),0)</f>
        <v>0</v>
      </c>
      <c r="M838">
        <f>IF(OR($E838=1,$G838=1,SUMIFS(Registros!$J$2:$J$6000,Registros!$B$2:$B$6000,$A838)&gt;0),1,0)</f>
        <v>1</v>
      </c>
      <c r="N838">
        <f>IF($J838&gt;0,1,IF(COUNTIFS(Registros!$A$2:$A$6000,"CS",Registros!$B$2:$B$6000,$A838,Registros!$K$2:$K$6000,"&lt;&gt;")&gt;0,1,0))</f>
        <v>0</v>
      </c>
      <c r="O838" t="str">
        <f t="shared" si="65"/>
        <v>SOLO MÓVIL</v>
      </c>
      <c r="P838" t="str">
        <f t="shared" si="66"/>
        <v>Ofrecer fijo + internet (FLBBTV)</v>
      </c>
      <c r="Q838">
        <f t="shared" si="67"/>
        <v>10</v>
      </c>
      <c r="R838" t="str">
        <f>IFERROR(VLOOKUP($A838,Registros!$B$2:$G$6000,6,0),IFERROR(INDEX(Winback!$C$2:$C$300,MATCH($A838,Winback!$K$2:$K$300,0)),""))</f>
        <v>Nailyn Martinez</v>
      </c>
      <c r="S838" t="str">
        <f t="shared" si="68"/>
        <v>NP</v>
      </c>
      <c r="T838">
        <f t="shared" si="69"/>
        <v>1</v>
      </c>
    </row>
    <row r="839" spans="1:20" x14ac:dyDescent="0.35">
      <c r="A839" t="s">
        <v>4186</v>
      </c>
      <c r="B839" t="s">
        <v>4187</v>
      </c>
      <c r="C839" t="s">
        <v>4188</v>
      </c>
      <c r="D839" t="s">
        <v>4189</v>
      </c>
      <c r="E839">
        <f>IF(COUNTIFS(Registros!$A$2:$A$6000,"NP",Registros!$B$2:$B$6000,$A839)&gt;0,1,0)</f>
        <v>1</v>
      </c>
      <c r="F839">
        <f>IF($E839=1,SUMIFS(Registros!$F$2:$F$6000,Registros!$A$2:$A$6000,"NP",Registros!$B$2:$B$6000,$A839),0)</f>
        <v>15</v>
      </c>
      <c r="G839">
        <f>IF(COUNTIFS(Registros!$A$2:$A$6000,"MOV",Registros!$B$2:$B$6000,$A839)&gt;0,1,0)</f>
        <v>0</v>
      </c>
      <c r="H839">
        <f>IF($G839=1,SUMIFS(Registros!$F$2:$F$6000,Registros!$A$2:$A$6000,"MOV",Registros!$B$2:$B$6000,$A839),0)</f>
        <v>0</v>
      </c>
      <c r="I839">
        <f>IF(COUNTIFS(Registros!$A$2:$A$6000,"CS",Registros!$B$2:$B$6000,$A839)&gt;0,1,0)</f>
        <v>0</v>
      </c>
      <c r="J839">
        <f>IF($I839=1,SUMIFS(Registros!$I$2:$I$6000,Registros!$A$2:$A$6000,"CS",Registros!$B$2:$B$6000,$A839),0)</f>
        <v>0</v>
      </c>
      <c r="K839">
        <f>IF(COUNTIFS(Winback!$K$2:$K$300,$A839)&gt;0,1,0)</f>
        <v>0</v>
      </c>
      <c r="L839">
        <f>IF(AND($K839=1,LEFT($A839,3)="WB-"),SUMIFS(Winback!$D$2:$D$300,Winback!$K$2:$K$300,$A839),0)</f>
        <v>0</v>
      </c>
      <c r="M839">
        <f>IF(OR($E839=1,$G839=1,SUMIFS(Registros!$J$2:$J$6000,Registros!$B$2:$B$6000,$A839)&gt;0),1,0)</f>
        <v>1</v>
      </c>
      <c r="N839">
        <f>IF($J839&gt;0,1,IF(COUNTIFS(Registros!$A$2:$A$6000,"CS",Registros!$B$2:$B$6000,$A839,Registros!$K$2:$K$6000,"&lt;&gt;")&gt;0,1,0))</f>
        <v>0</v>
      </c>
      <c r="O839" t="str">
        <f t="shared" si="65"/>
        <v>SOLO MÓVIL</v>
      </c>
      <c r="P839" t="str">
        <f t="shared" si="66"/>
        <v>Ofrecer fijo + internet (FLBBTV)</v>
      </c>
      <c r="Q839">
        <f t="shared" si="67"/>
        <v>15</v>
      </c>
      <c r="R839" t="str">
        <f>IFERROR(VLOOKUP($A839,Registros!$B$2:$G$6000,6,0),IFERROR(INDEX(Winback!$C$2:$C$300,MATCH($A839,Winback!$K$2:$K$300,0)),""))</f>
        <v>Yamali Rodriguez</v>
      </c>
      <c r="S839" t="str">
        <f t="shared" si="68"/>
        <v>NP</v>
      </c>
      <c r="T839">
        <f t="shared" si="69"/>
        <v>1</v>
      </c>
    </row>
    <row r="840" spans="1:20" x14ac:dyDescent="0.35">
      <c r="A840" t="s">
        <v>4191</v>
      </c>
      <c r="B840" t="s">
        <v>4192</v>
      </c>
      <c r="C840" t="s">
        <v>4193</v>
      </c>
      <c r="D840" t="s">
        <v>4194</v>
      </c>
      <c r="E840">
        <f>IF(COUNTIFS(Registros!$A$2:$A$6000,"NP",Registros!$B$2:$B$6000,$A840)&gt;0,1,0)</f>
        <v>1</v>
      </c>
      <c r="F840">
        <f>IF($E840=1,SUMIFS(Registros!$F$2:$F$6000,Registros!$A$2:$A$6000,"NP",Registros!$B$2:$B$6000,$A840),0)</f>
        <v>15</v>
      </c>
      <c r="G840">
        <f>IF(COUNTIFS(Registros!$A$2:$A$6000,"MOV",Registros!$B$2:$B$6000,$A840)&gt;0,1,0)</f>
        <v>0</v>
      </c>
      <c r="H840">
        <f>IF($G840=1,SUMIFS(Registros!$F$2:$F$6000,Registros!$A$2:$A$6000,"MOV",Registros!$B$2:$B$6000,$A840),0)</f>
        <v>0</v>
      </c>
      <c r="I840">
        <f>IF(COUNTIFS(Registros!$A$2:$A$6000,"CS",Registros!$B$2:$B$6000,$A840)&gt;0,1,0)</f>
        <v>0</v>
      </c>
      <c r="J840">
        <f>IF($I840=1,SUMIFS(Registros!$I$2:$I$6000,Registros!$A$2:$A$6000,"CS",Registros!$B$2:$B$6000,$A840),0)</f>
        <v>0</v>
      </c>
      <c r="K840">
        <f>IF(COUNTIFS(Winback!$K$2:$K$300,$A840)&gt;0,1,0)</f>
        <v>0</v>
      </c>
      <c r="L840">
        <f>IF(AND($K840=1,LEFT($A840,3)="WB-"),SUMIFS(Winback!$D$2:$D$300,Winback!$K$2:$K$300,$A840),0)</f>
        <v>0</v>
      </c>
      <c r="M840">
        <f>IF(OR($E840=1,$G840=1,SUMIFS(Registros!$J$2:$J$6000,Registros!$B$2:$B$6000,$A840)&gt;0),1,0)</f>
        <v>1</v>
      </c>
      <c r="N840">
        <f>IF($J840&gt;0,1,IF(COUNTIFS(Registros!$A$2:$A$6000,"CS",Registros!$B$2:$B$6000,$A840,Registros!$K$2:$K$6000,"&lt;&gt;")&gt;0,1,0))</f>
        <v>0</v>
      </c>
      <c r="O840" t="str">
        <f t="shared" si="65"/>
        <v>SOLO MÓVIL</v>
      </c>
      <c r="P840" t="str">
        <f t="shared" si="66"/>
        <v>Ofrecer fijo + internet (FLBBTV)</v>
      </c>
      <c r="Q840">
        <f t="shared" si="67"/>
        <v>15</v>
      </c>
      <c r="R840" t="str">
        <f>IFERROR(VLOOKUP($A840,Registros!$B$2:$G$6000,6,0),IFERROR(INDEX(Winback!$C$2:$C$300,MATCH($A840,Winback!$K$2:$K$300,0)),""))</f>
        <v>Osiris Aguilar</v>
      </c>
      <c r="S840" t="str">
        <f t="shared" si="68"/>
        <v>NP</v>
      </c>
      <c r="T840">
        <f t="shared" si="69"/>
        <v>1</v>
      </c>
    </row>
    <row r="841" spans="1:20" x14ac:dyDescent="0.35">
      <c r="A841" t="s">
        <v>4196</v>
      </c>
      <c r="B841" t="s">
        <v>4197</v>
      </c>
      <c r="C841" t="s">
        <v>4198</v>
      </c>
      <c r="D841" t="s">
        <v>4199</v>
      </c>
      <c r="E841">
        <f>IF(COUNTIFS(Registros!$A$2:$A$6000,"NP",Registros!$B$2:$B$6000,$A841)&gt;0,1,0)</f>
        <v>1</v>
      </c>
      <c r="F841">
        <f>IF($E841=1,SUMIFS(Registros!$F$2:$F$6000,Registros!$A$2:$A$6000,"NP",Registros!$B$2:$B$6000,$A841),0)</f>
        <v>15</v>
      </c>
      <c r="G841">
        <f>IF(COUNTIFS(Registros!$A$2:$A$6000,"MOV",Registros!$B$2:$B$6000,$A841)&gt;0,1,0)</f>
        <v>0</v>
      </c>
      <c r="H841">
        <f>IF($G841=1,SUMIFS(Registros!$F$2:$F$6000,Registros!$A$2:$A$6000,"MOV",Registros!$B$2:$B$6000,$A841),0)</f>
        <v>0</v>
      </c>
      <c r="I841">
        <f>IF(COUNTIFS(Registros!$A$2:$A$6000,"CS",Registros!$B$2:$B$6000,$A841)&gt;0,1,0)</f>
        <v>0</v>
      </c>
      <c r="J841">
        <f>IF($I841=1,SUMIFS(Registros!$I$2:$I$6000,Registros!$A$2:$A$6000,"CS",Registros!$B$2:$B$6000,$A841),0)</f>
        <v>0</v>
      </c>
      <c r="K841">
        <f>IF(COUNTIFS(Winback!$K$2:$K$300,$A841)&gt;0,1,0)</f>
        <v>0</v>
      </c>
      <c r="L841">
        <f>IF(AND($K841=1,LEFT($A841,3)="WB-"),SUMIFS(Winback!$D$2:$D$300,Winback!$K$2:$K$300,$A841),0)</f>
        <v>0</v>
      </c>
      <c r="M841">
        <f>IF(OR($E841=1,$G841=1,SUMIFS(Registros!$J$2:$J$6000,Registros!$B$2:$B$6000,$A841)&gt;0),1,0)</f>
        <v>1</v>
      </c>
      <c r="N841">
        <f>IF($J841&gt;0,1,IF(COUNTIFS(Registros!$A$2:$A$6000,"CS",Registros!$B$2:$B$6000,$A841,Registros!$K$2:$K$6000,"&lt;&gt;")&gt;0,1,0))</f>
        <v>0</v>
      </c>
      <c r="O841" t="str">
        <f t="shared" si="65"/>
        <v>SOLO MÓVIL</v>
      </c>
      <c r="P841" t="str">
        <f t="shared" si="66"/>
        <v>Ofrecer fijo + internet (FLBBTV)</v>
      </c>
      <c r="Q841">
        <f t="shared" si="67"/>
        <v>15</v>
      </c>
      <c r="R841" t="str">
        <f>IFERROR(VLOOKUP($A841,Registros!$B$2:$G$6000,6,0),IFERROR(INDEX(Winback!$C$2:$C$300,MATCH($A841,Winback!$K$2:$K$300,0)),""))</f>
        <v>Karla Mc Intryre</v>
      </c>
      <c r="S841" t="str">
        <f t="shared" si="68"/>
        <v>NP</v>
      </c>
      <c r="T841">
        <f t="shared" si="69"/>
        <v>1</v>
      </c>
    </row>
    <row r="842" spans="1:20" x14ac:dyDescent="0.35">
      <c r="A842" t="s">
        <v>4201</v>
      </c>
      <c r="B842" t="s">
        <v>4202</v>
      </c>
      <c r="C842" t="s">
        <v>4203</v>
      </c>
      <c r="D842" t="s">
        <v>4204</v>
      </c>
      <c r="E842">
        <f>IF(COUNTIFS(Registros!$A$2:$A$6000,"NP",Registros!$B$2:$B$6000,$A842)&gt;0,1,0)</f>
        <v>1</v>
      </c>
      <c r="F842">
        <f>IF($E842=1,SUMIFS(Registros!$F$2:$F$6000,Registros!$A$2:$A$6000,"NP",Registros!$B$2:$B$6000,$A842),0)</f>
        <v>75</v>
      </c>
      <c r="G842">
        <f>IF(COUNTIFS(Registros!$A$2:$A$6000,"MOV",Registros!$B$2:$B$6000,$A842)&gt;0,1,0)</f>
        <v>0</v>
      </c>
      <c r="H842">
        <f>IF($G842=1,SUMIFS(Registros!$F$2:$F$6000,Registros!$A$2:$A$6000,"MOV",Registros!$B$2:$B$6000,$A842),0)</f>
        <v>0</v>
      </c>
      <c r="I842">
        <f>IF(COUNTIFS(Registros!$A$2:$A$6000,"CS",Registros!$B$2:$B$6000,$A842)&gt;0,1,0)</f>
        <v>0</v>
      </c>
      <c r="J842">
        <f>IF($I842=1,SUMIFS(Registros!$I$2:$I$6000,Registros!$A$2:$A$6000,"CS",Registros!$B$2:$B$6000,$A842),0)</f>
        <v>0</v>
      </c>
      <c r="K842">
        <f>IF(COUNTIFS(Winback!$K$2:$K$300,$A842)&gt;0,1,0)</f>
        <v>0</v>
      </c>
      <c r="L842">
        <f>IF(AND($K842=1,LEFT($A842,3)="WB-"),SUMIFS(Winback!$D$2:$D$300,Winback!$K$2:$K$300,$A842),0)</f>
        <v>0</v>
      </c>
      <c r="M842">
        <f>IF(OR($E842=1,$G842=1,SUMIFS(Registros!$J$2:$J$6000,Registros!$B$2:$B$6000,$A842)&gt;0),1,0)</f>
        <v>1</v>
      </c>
      <c r="N842">
        <f>IF($J842&gt;0,1,IF(COUNTIFS(Registros!$A$2:$A$6000,"CS",Registros!$B$2:$B$6000,$A842,Registros!$K$2:$K$6000,"&lt;&gt;")&gt;0,1,0))</f>
        <v>0</v>
      </c>
      <c r="O842" t="str">
        <f t="shared" si="65"/>
        <v>SOLO MÓVIL</v>
      </c>
      <c r="P842" t="str">
        <f t="shared" si="66"/>
        <v>Ofrecer fijo + internet (FLBBTV)</v>
      </c>
      <c r="Q842">
        <f t="shared" si="67"/>
        <v>75</v>
      </c>
      <c r="R842" t="str">
        <f>IFERROR(VLOOKUP($A842,Registros!$B$2:$G$6000,6,0),IFERROR(INDEX(Winback!$C$2:$C$300,MATCH($A842,Winback!$K$2:$K$300,0)),""))</f>
        <v>Michelle Zambrano</v>
      </c>
      <c r="S842" t="str">
        <f t="shared" si="68"/>
        <v>NP</v>
      </c>
      <c r="T842">
        <f t="shared" si="69"/>
        <v>1</v>
      </c>
    </row>
    <row r="843" spans="1:20" x14ac:dyDescent="0.35">
      <c r="A843" t="s">
        <v>4206</v>
      </c>
      <c r="B843" t="s">
        <v>4207</v>
      </c>
      <c r="C843" t="s">
        <v>4208</v>
      </c>
      <c r="D843" t="s">
        <v>4209</v>
      </c>
      <c r="E843">
        <f>IF(COUNTIFS(Registros!$A$2:$A$6000,"NP",Registros!$B$2:$B$6000,$A843)&gt;0,1,0)</f>
        <v>1</v>
      </c>
      <c r="F843">
        <f>IF($E843=1,SUMIFS(Registros!$F$2:$F$6000,Registros!$A$2:$A$6000,"NP",Registros!$B$2:$B$6000,$A843),0)</f>
        <v>15</v>
      </c>
      <c r="G843">
        <f>IF(COUNTIFS(Registros!$A$2:$A$6000,"MOV",Registros!$B$2:$B$6000,$A843)&gt;0,1,0)</f>
        <v>0</v>
      </c>
      <c r="H843">
        <f>IF($G843=1,SUMIFS(Registros!$F$2:$F$6000,Registros!$A$2:$A$6000,"MOV",Registros!$B$2:$B$6000,$A843),0)</f>
        <v>0</v>
      </c>
      <c r="I843">
        <f>IF(COUNTIFS(Registros!$A$2:$A$6000,"CS",Registros!$B$2:$B$6000,$A843)&gt;0,1,0)</f>
        <v>0</v>
      </c>
      <c r="J843">
        <f>IF($I843=1,SUMIFS(Registros!$I$2:$I$6000,Registros!$A$2:$A$6000,"CS",Registros!$B$2:$B$6000,$A843),0)</f>
        <v>0</v>
      </c>
      <c r="K843">
        <f>IF(COUNTIFS(Winback!$K$2:$K$300,$A843)&gt;0,1,0)</f>
        <v>0</v>
      </c>
      <c r="L843">
        <f>IF(AND($K843=1,LEFT($A843,3)="WB-"),SUMIFS(Winback!$D$2:$D$300,Winback!$K$2:$K$300,$A843),0)</f>
        <v>0</v>
      </c>
      <c r="M843">
        <f>IF(OR($E843=1,$G843=1,SUMIFS(Registros!$J$2:$J$6000,Registros!$B$2:$B$6000,$A843)&gt;0),1,0)</f>
        <v>1</v>
      </c>
      <c r="N843">
        <f>IF($J843&gt;0,1,IF(COUNTIFS(Registros!$A$2:$A$6000,"CS",Registros!$B$2:$B$6000,$A843,Registros!$K$2:$K$6000,"&lt;&gt;")&gt;0,1,0))</f>
        <v>0</v>
      </c>
      <c r="O843" t="str">
        <f t="shared" si="65"/>
        <v>SOLO MÓVIL</v>
      </c>
      <c r="P843" t="str">
        <f t="shared" si="66"/>
        <v>Ofrecer fijo + internet (FLBBTV)</v>
      </c>
      <c r="Q843">
        <f t="shared" si="67"/>
        <v>15</v>
      </c>
      <c r="R843" t="str">
        <f>IFERROR(VLOOKUP($A843,Registros!$B$2:$G$6000,6,0),IFERROR(INDEX(Winback!$C$2:$C$300,MATCH($A843,Winback!$K$2:$K$300,0)),""))</f>
        <v>Ines Lizbeth Trujillo</v>
      </c>
      <c r="S843" t="str">
        <f t="shared" si="68"/>
        <v>NP</v>
      </c>
      <c r="T843">
        <f t="shared" si="69"/>
        <v>1</v>
      </c>
    </row>
    <row r="844" spans="1:20" x14ac:dyDescent="0.35">
      <c r="A844" t="s">
        <v>4211</v>
      </c>
      <c r="B844" t="s">
        <v>4212</v>
      </c>
      <c r="C844" t="s">
        <v>4213</v>
      </c>
      <c r="D844" t="s">
        <v>4214</v>
      </c>
      <c r="E844">
        <f>IF(COUNTIFS(Registros!$A$2:$A$6000,"NP",Registros!$B$2:$B$6000,$A844)&gt;0,1,0)</f>
        <v>1</v>
      </c>
      <c r="F844">
        <f>IF($E844=1,SUMIFS(Registros!$F$2:$F$6000,Registros!$A$2:$A$6000,"NP",Registros!$B$2:$B$6000,$A844),0)</f>
        <v>151.63</v>
      </c>
      <c r="G844">
        <f>IF(COUNTIFS(Registros!$A$2:$A$6000,"MOV",Registros!$B$2:$B$6000,$A844)&gt;0,1,0)</f>
        <v>0</v>
      </c>
      <c r="H844">
        <f>IF($G844=1,SUMIFS(Registros!$F$2:$F$6000,Registros!$A$2:$A$6000,"MOV",Registros!$B$2:$B$6000,$A844),0)</f>
        <v>0</v>
      </c>
      <c r="I844">
        <f>IF(COUNTIFS(Registros!$A$2:$A$6000,"CS",Registros!$B$2:$B$6000,$A844)&gt;0,1,0)</f>
        <v>0</v>
      </c>
      <c r="J844">
        <f>IF($I844=1,SUMIFS(Registros!$I$2:$I$6000,Registros!$A$2:$A$6000,"CS",Registros!$B$2:$B$6000,$A844),0)</f>
        <v>0</v>
      </c>
      <c r="K844">
        <f>IF(COUNTIFS(Winback!$K$2:$K$300,$A844)&gt;0,1,0)</f>
        <v>0</v>
      </c>
      <c r="L844">
        <f>IF(AND($K844=1,LEFT($A844,3)="WB-"),SUMIFS(Winback!$D$2:$D$300,Winback!$K$2:$K$300,$A844),0)</f>
        <v>0</v>
      </c>
      <c r="M844">
        <f>IF(OR($E844=1,$G844=1,SUMIFS(Registros!$J$2:$J$6000,Registros!$B$2:$B$6000,$A844)&gt;0),1,0)</f>
        <v>1</v>
      </c>
      <c r="N844">
        <f>IF($J844&gt;0,1,IF(COUNTIFS(Registros!$A$2:$A$6000,"CS",Registros!$B$2:$B$6000,$A844,Registros!$K$2:$K$6000,"&lt;&gt;")&gt;0,1,0))</f>
        <v>0</v>
      </c>
      <c r="O844" t="str">
        <f t="shared" si="65"/>
        <v>SOLO MÓVIL</v>
      </c>
      <c r="P844" t="str">
        <f t="shared" si="66"/>
        <v>Ofrecer fijo + internet (FLBBTV)</v>
      </c>
      <c r="Q844">
        <f t="shared" si="67"/>
        <v>151.63</v>
      </c>
      <c r="R844" t="str">
        <f>IFERROR(VLOOKUP($A844,Registros!$B$2:$G$6000,6,0),IFERROR(INDEX(Winback!$C$2:$C$300,MATCH($A844,Winback!$K$2:$K$300,0)),""))</f>
        <v>Alejandra Mabel Hawkins</v>
      </c>
      <c r="S844" t="str">
        <f t="shared" si="68"/>
        <v>NP</v>
      </c>
      <c r="T844">
        <f t="shared" si="69"/>
        <v>1</v>
      </c>
    </row>
    <row r="845" spans="1:20" x14ac:dyDescent="0.35">
      <c r="A845" t="s">
        <v>4216</v>
      </c>
      <c r="B845" t="s">
        <v>4217</v>
      </c>
      <c r="C845" t="s">
        <v>4218</v>
      </c>
      <c r="D845" t="s">
        <v>4219</v>
      </c>
      <c r="E845">
        <f>IF(COUNTIFS(Registros!$A$2:$A$6000,"NP",Registros!$B$2:$B$6000,$A845)&gt;0,1,0)</f>
        <v>1</v>
      </c>
      <c r="F845">
        <f>IF($E845=1,SUMIFS(Registros!$F$2:$F$6000,Registros!$A$2:$A$6000,"NP",Registros!$B$2:$B$6000,$A845),0)</f>
        <v>32.5</v>
      </c>
      <c r="G845">
        <f>IF(COUNTIFS(Registros!$A$2:$A$6000,"MOV",Registros!$B$2:$B$6000,$A845)&gt;0,1,0)</f>
        <v>0</v>
      </c>
      <c r="H845">
        <f>IF($G845=1,SUMIFS(Registros!$F$2:$F$6000,Registros!$A$2:$A$6000,"MOV",Registros!$B$2:$B$6000,$A845),0)</f>
        <v>0</v>
      </c>
      <c r="I845">
        <f>IF(COUNTIFS(Registros!$A$2:$A$6000,"CS",Registros!$B$2:$B$6000,$A845)&gt;0,1,0)</f>
        <v>0</v>
      </c>
      <c r="J845">
        <f>IF($I845=1,SUMIFS(Registros!$I$2:$I$6000,Registros!$A$2:$A$6000,"CS",Registros!$B$2:$B$6000,$A845),0)</f>
        <v>0</v>
      </c>
      <c r="K845">
        <f>IF(COUNTIFS(Winback!$K$2:$K$300,$A845)&gt;0,1,0)</f>
        <v>0</v>
      </c>
      <c r="L845">
        <f>IF(AND($K845=1,LEFT($A845,3)="WB-"),SUMIFS(Winback!$D$2:$D$300,Winback!$K$2:$K$300,$A845),0)</f>
        <v>0</v>
      </c>
      <c r="M845">
        <f>IF(OR($E845=1,$G845=1,SUMIFS(Registros!$J$2:$J$6000,Registros!$B$2:$B$6000,$A845)&gt;0),1,0)</f>
        <v>1</v>
      </c>
      <c r="N845">
        <f>IF($J845&gt;0,1,IF(COUNTIFS(Registros!$A$2:$A$6000,"CS",Registros!$B$2:$B$6000,$A845,Registros!$K$2:$K$6000,"&lt;&gt;")&gt;0,1,0))</f>
        <v>0</v>
      </c>
      <c r="O845" t="str">
        <f t="shared" si="65"/>
        <v>SOLO MÓVIL</v>
      </c>
      <c r="P845" t="str">
        <f t="shared" si="66"/>
        <v>Ofrecer fijo + internet (FLBBTV)</v>
      </c>
      <c r="Q845">
        <f t="shared" si="67"/>
        <v>32.5</v>
      </c>
      <c r="R845" t="str">
        <f>IFERROR(VLOOKUP($A845,Registros!$B$2:$G$6000,6,0),IFERROR(INDEX(Winback!$C$2:$C$300,MATCH($A845,Winback!$K$2:$K$300,0)),""))</f>
        <v>Maria Fernanda</v>
      </c>
      <c r="S845" t="str">
        <f t="shared" si="68"/>
        <v>NP</v>
      </c>
      <c r="T845">
        <f t="shared" si="69"/>
        <v>1</v>
      </c>
    </row>
    <row r="846" spans="1:20" x14ac:dyDescent="0.35">
      <c r="A846" t="s">
        <v>4221</v>
      </c>
      <c r="B846" t="s">
        <v>4222</v>
      </c>
      <c r="C846" t="s">
        <v>4223</v>
      </c>
      <c r="D846" t="s">
        <v>4224</v>
      </c>
      <c r="E846">
        <f>IF(COUNTIFS(Registros!$A$2:$A$6000,"NP",Registros!$B$2:$B$6000,$A846)&gt;0,1,0)</f>
        <v>1</v>
      </c>
      <c r="F846">
        <f>IF($E846=1,SUMIFS(Registros!$F$2:$F$6000,Registros!$A$2:$A$6000,"NP",Registros!$B$2:$B$6000,$A846),0)</f>
        <v>81.25</v>
      </c>
      <c r="G846">
        <f>IF(COUNTIFS(Registros!$A$2:$A$6000,"MOV",Registros!$B$2:$B$6000,$A846)&gt;0,1,0)</f>
        <v>0</v>
      </c>
      <c r="H846">
        <f>IF($G846=1,SUMIFS(Registros!$F$2:$F$6000,Registros!$A$2:$A$6000,"MOV",Registros!$B$2:$B$6000,$A846),0)</f>
        <v>0</v>
      </c>
      <c r="I846">
        <f>IF(COUNTIFS(Registros!$A$2:$A$6000,"CS",Registros!$B$2:$B$6000,$A846)&gt;0,1,0)</f>
        <v>0</v>
      </c>
      <c r="J846">
        <f>IF($I846=1,SUMIFS(Registros!$I$2:$I$6000,Registros!$A$2:$A$6000,"CS",Registros!$B$2:$B$6000,$A846),0)</f>
        <v>0</v>
      </c>
      <c r="K846">
        <f>IF(COUNTIFS(Winback!$K$2:$K$300,$A846)&gt;0,1,0)</f>
        <v>0</v>
      </c>
      <c r="L846">
        <f>IF(AND($K846=1,LEFT($A846,3)="WB-"),SUMIFS(Winback!$D$2:$D$300,Winback!$K$2:$K$300,$A846),0)</f>
        <v>0</v>
      </c>
      <c r="M846">
        <f>IF(OR($E846=1,$G846=1,SUMIFS(Registros!$J$2:$J$6000,Registros!$B$2:$B$6000,$A846)&gt;0),1,0)</f>
        <v>1</v>
      </c>
      <c r="N846">
        <f>IF($J846&gt;0,1,IF(COUNTIFS(Registros!$A$2:$A$6000,"CS",Registros!$B$2:$B$6000,$A846,Registros!$K$2:$K$6000,"&lt;&gt;")&gt;0,1,0))</f>
        <v>0</v>
      </c>
      <c r="O846" t="str">
        <f t="shared" si="65"/>
        <v>SOLO MÓVIL</v>
      </c>
      <c r="P846" t="str">
        <f t="shared" si="66"/>
        <v>Ofrecer fijo + internet (FLBBTV)</v>
      </c>
      <c r="Q846">
        <f t="shared" si="67"/>
        <v>81.25</v>
      </c>
      <c r="R846" t="str">
        <f>IFERROR(VLOOKUP($A846,Registros!$B$2:$G$6000,6,0),IFERROR(INDEX(Winback!$C$2:$C$300,MATCH($A846,Winback!$K$2:$K$300,0)),""))</f>
        <v>Yarelis Tulloch</v>
      </c>
      <c r="S846" t="str">
        <f t="shared" si="68"/>
        <v>NP</v>
      </c>
      <c r="T846">
        <f t="shared" si="69"/>
        <v>1</v>
      </c>
    </row>
    <row r="847" spans="1:20" x14ac:dyDescent="0.35">
      <c r="A847" t="s">
        <v>4226</v>
      </c>
      <c r="B847" t="s">
        <v>4227</v>
      </c>
      <c r="C847" t="s">
        <v>4228</v>
      </c>
      <c r="D847" t="s">
        <v>4229</v>
      </c>
      <c r="E847">
        <f>IF(COUNTIFS(Registros!$A$2:$A$6000,"NP",Registros!$B$2:$B$6000,$A847)&gt;0,1,0)</f>
        <v>1</v>
      </c>
      <c r="F847">
        <f>IF($E847=1,SUMIFS(Registros!$F$2:$F$6000,Registros!$A$2:$A$6000,"NP",Registros!$B$2:$B$6000,$A847),0)</f>
        <v>20.75</v>
      </c>
      <c r="G847">
        <f>IF(COUNTIFS(Registros!$A$2:$A$6000,"MOV",Registros!$B$2:$B$6000,$A847)&gt;0,1,0)</f>
        <v>0</v>
      </c>
      <c r="H847">
        <f>IF($G847=1,SUMIFS(Registros!$F$2:$F$6000,Registros!$A$2:$A$6000,"MOV",Registros!$B$2:$B$6000,$A847),0)</f>
        <v>0</v>
      </c>
      <c r="I847">
        <f>IF(COUNTIFS(Registros!$A$2:$A$6000,"CS",Registros!$B$2:$B$6000,$A847)&gt;0,1,0)</f>
        <v>0</v>
      </c>
      <c r="J847">
        <f>IF($I847=1,SUMIFS(Registros!$I$2:$I$6000,Registros!$A$2:$A$6000,"CS",Registros!$B$2:$B$6000,$A847),0)</f>
        <v>0</v>
      </c>
      <c r="K847">
        <f>IF(COUNTIFS(Winback!$K$2:$K$300,$A847)&gt;0,1,0)</f>
        <v>0</v>
      </c>
      <c r="L847">
        <f>IF(AND($K847=1,LEFT($A847,3)="WB-"),SUMIFS(Winback!$D$2:$D$300,Winback!$K$2:$K$300,$A847),0)</f>
        <v>0</v>
      </c>
      <c r="M847">
        <f>IF(OR($E847=1,$G847=1,SUMIFS(Registros!$J$2:$J$6000,Registros!$B$2:$B$6000,$A847)&gt;0),1,0)</f>
        <v>1</v>
      </c>
      <c r="N847">
        <f>IF($J847&gt;0,1,IF(COUNTIFS(Registros!$A$2:$A$6000,"CS",Registros!$B$2:$B$6000,$A847,Registros!$K$2:$K$6000,"&lt;&gt;")&gt;0,1,0))</f>
        <v>0</v>
      </c>
      <c r="O847" t="str">
        <f t="shared" si="65"/>
        <v>SOLO MÓVIL</v>
      </c>
      <c r="P847" t="str">
        <f t="shared" si="66"/>
        <v>Ofrecer fijo + internet (FLBBTV)</v>
      </c>
      <c r="Q847">
        <f t="shared" si="67"/>
        <v>20.75</v>
      </c>
      <c r="R847" t="str">
        <f>IFERROR(VLOOKUP($A847,Registros!$B$2:$G$6000,6,0),IFERROR(INDEX(Winback!$C$2:$C$300,MATCH($A847,Winback!$K$2:$K$300,0)),""))</f>
        <v>Abril Aparicio</v>
      </c>
      <c r="S847" t="str">
        <f t="shared" si="68"/>
        <v>NP</v>
      </c>
      <c r="T847">
        <f t="shared" si="69"/>
        <v>1</v>
      </c>
    </row>
    <row r="848" spans="1:20" x14ac:dyDescent="0.35">
      <c r="A848" t="s">
        <v>4231</v>
      </c>
      <c r="B848" t="s">
        <v>4232</v>
      </c>
      <c r="C848" t="s">
        <v>4233</v>
      </c>
      <c r="D848" t="s">
        <v>4234</v>
      </c>
      <c r="E848">
        <f>IF(COUNTIFS(Registros!$A$2:$A$6000,"NP",Registros!$B$2:$B$6000,$A848)&gt;0,1,0)</f>
        <v>1</v>
      </c>
      <c r="F848">
        <f>IF($E848=1,SUMIFS(Registros!$F$2:$F$6000,Registros!$A$2:$A$6000,"NP",Registros!$B$2:$B$6000,$A848),0)</f>
        <v>24</v>
      </c>
      <c r="G848">
        <f>IF(COUNTIFS(Registros!$A$2:$A$6000,"MOV",Registros!$B$2:$B$6000,$A848)&gt;0,1,0)</f>
        <v>0</v>
      </c>
      <c r="H848">
        <f>IF($G848=1,SUMIFS(Registros!$F$2:$F$6000,Registros!$A$2:$A$6000,"MOV",Registros!$B$2:$B$6000,$A848),0)</f>
        <v>0</v>
      </c>
      <c r="I848">
        <f>IF(COUNTIFS(Registros!$A$2:$A$6000,"CS",Registros!$B$2:$B$6000,$A848)&gt;0,1,0)</f>
        <v>0</v>
      </c>
      <c r="J848">
        <f>IF($I848=1,SUMIFS(Registros!$I$2:$I$6000,Registros!$A$2:$A$6000,"CS",Registros!$B$2:$B$6000,$A848),0)</f>
        <v>0</v>
      </c>
      <c r="K848">
        <f>IF(COUNTIFS(Winback!$K$2:$K$300,$A848)&gt;0,1,0)</f>
        <v>0</v>
      </c>
      <c r="L848">
        <f>IF(AND($K848=1,LEFT($A848,3)="WB-"),SUMIFS(Winback!$D$2:$D$300,Winback!$K$2:$K$300,$A848),0)</f>
        <v>0</v>
      </c>
      <c r="M848">
        <f>IF(OR($E848=1,$G848=1,SUMIFS(Registros!$J$2:$J$6000,Registros!$B$2:$B$6000,$A848)&gt;0),1,0)</f>
        <v>1</v>
      </c>
      <c r="N848">
        <f>IF($J848&gt;0,1,IF(COUNTIFS(Registros!$A$2:$A$6000,"CS",Registros!$B$2:$B$6000,$A848,Registros!$K$2:$K$6000,"&lt;&gt;")&gt;0,1,0))</f>
        <v>0</v>
      </c>
      <c r="O848" t="str">
        <f t="shared" si="65"/>
        <v>SOLO MÓVIL</v>
      </c>
      <c r="P848" t="str">
        <f t="shared" si="66"/>
        <v>Ofrecer fijo + internet (FLBBTV)</v>
      </c>
      <c r="Q848">
        <f t="shared" si="67"/>
        <v>24</v>
      </c>
      <c r="R848" t="str">
        <f>IFERROR(VLOOKUP($A848,Registros!$B$2:$G$6000,6,0),IFERROR(INDEX(Winback!$C$2:$C$300,MATCH($A848,Winback!$K$2:$K$300,0)),""))</f>
        <v>Yariela Galarce</v>
      </c>
      <c r="S848" t="str">
        <f t="shared" si="68"/>
        <v>NP</v>
      </c>
      <c r="T848">
        <f t="shared" si="69"/>
        <v>1</v>
      </c>
    </row>
    <row r="849" spans="1:20" x14ac:dyDescent="0.35">
      <c r="A849" t="s">
        <v>4236</v>
      </c>
      <c r="B849" t="s">
        <v>4237</v>
      </c>
      <c r="C849" t="s">
        <v>4238</v>
      </c>
      <c r="D849" t="s">
        <v>4239</v>
      </c>
      <c r="E849">
        <f>IF(COUNTIFS(Registros!$A$2:$A$6000,"NP",Registros!$B$2:$B$6000,$A849)&gt;0,1,0)</f>
        <v>1</v>
      </c>
      <c r="F849">
        <f>IF($E849=1,SUMIFS(Registros!$F$2:$F$6000,Registros!$A$2:$A$6000,"NP",Registros!$B$2:$B$6000,$A849),0)</f>
        <v>15</v>
      </c>
      <c r="G849">
        <f>IF(COUNTIFS(Registros!$A$2:$A$6000,"MOV",Registros!$B$2:$B$6000,$A849)&gt;0,1,0)</f>
        <v>0</v>
      </c>
      <c r="H849">
        <f>IF($G849=1,SUMIFS(Registros!$F$2:$F$6000,Registros!$A$2:$A$6000,"MOV",Registros!$B$2:$B$6000,$A849),0)</f>
        <v>0</v>
      </c>
      <c r="I849">
        <f>IF(COUNTIFS(Registros!$A$2:$A$6000,"CS",Registros!$B$2:$B$6000,$A849)&gt;0,1,0)</f>
        <v>0</v>
      </c>
      <c r="J849">
        <f>IF($I849=1,SUMIFS(Registros!$I$2:$I$6000,Registros!$A$2:$A$6000,"CS",Registros!$B$2:$B$6000,$A849),0)</f>
        <v>0</v>
      </c>
      <c r="K849">
        <f>IF(COUNTIFS(Winback!$K$2:$K$300,$A849)&gt;0,1,0)</f>
        <v>0</v>
      </c>
      <c r="L849">
        <f>IF(AND($K849=1,LEFT($A849,3)="WB-"),SUMIFS(Winback!$D$2:$D$300,Winback!$K$2:$K$300,$A849),0)</f>
        <v>0</v>
      </c>
      <c r="M849">
        <f>IF(OR($E849=1,$G849=1,SUMIFS(Registros!$J$2:$J$6000,Registros!$B$2:$B$6000,$A849)&gt;0),1,0)</f>
        <v>1</v>
      </c>
      <c r="N849">
        <f>IF($J849&gt;0,1,IF(COUNTIFS(Registros!$A$2:$A$6000,"CS",Registros!$B$2:$B$6000,$A849,Registros!$K$2:$K$6000,"&lt;&gt;")&gt;0,1,0))</f>
        <v>0</v>
      </c>
      <c r="O849" t="str">
        <f t="shared" si="65"/>
        <v>SOLO MÓVIL</v>
      </c>
      <c r="P849" t="str">
        <f t="shared" si="66"/>
        <v>Ofrecer fijo + internet (FLBBTV)</v>
      </c>
      <c r="Q849">
        <f t="shared" si="67"/>
        <v>15</v>
      </c>
      <c r="R849" t="str">
        <f>IFERROR(VLOOKUP($A849,Registros!$B$2:$G$6000,6,0),IFERROR(INDEX(Winback!$C$2:$C$300,MATCH($A849,Winback!$K$2:$K$300,0)),""))</f>
        <v>Nailyn Martinez</v>
      </c>
      <c r="S849" t="str">
        <f t="shared" si="68"/>
        <v>NP</v>
      </c>
      <c r="T849">
        <f t="shared" si="69"/>
        <v>1</v>
      </c>
    </row>
    <row r="850" spans="1:20" x14ac:dyDescent="0.35">
      <c r="A850" t="s">
        <v>4241</v>
      </c>
      <c r="B850" t="s">
        <v>4242</v>
      </c>
      <c r="C850" t="s">
        <v>4243</v>
      </c>
      <c r="D850" t="s">
        <v>4244</v>
      </c>
      <c r="E850">
        <f>IF(COUNTIFS(Registros!$A$2:$A$6000,"NP",Registros!$B$2:$B$6000,$A850)&gt;0,1,0)</f>
        <v>1</v>
      </c>
      <c r="F850">
        <f>IF($E850=1,SUMIFS(Registros!$F$2:$F$6000,Registros!$A$2:$A$6000,"NP",Registros!$B$2:$B$6000,$A850),0)</f>
        <v>16.25</v>
      </c>
      <c r="G850">
        <f>IF(COUNTIFS(Registros!$A$2:$A$6000,"MOV",Registros!$B$2:$B$6000,$A850)&gt;0,1,0)</f>
        <v>0</v>
      </c>
      <c r="H850">
        <f>IF($G850=1,SUMIFS(Registros!$F$2:$F$6000,Registros!$A$2:$A$6000,"MOV",Registros!$B$2:$B$6000,$A850),0)</f>
        <v>0</v>
      </c>
      <c r="I850">
        <f>IF(COUNTIFS(Registros!$A$2:$A$6000,"CS",Registros!$B$2:$B$6000,$A850)&gt;0,1,0)</f>
        <v>0</v>
      </c>
      <c r="J850">
        <f>IF($I850=1,SUMIFS(Registros!$I$2:$I$6000,Registros!$A$2:$A$6000,"CS",Registros!$B$2:$B$6000,$A850),0)</f>
        <v>0</v>
      </c>
      <c r="K850">
        <f>IF(COUNTIFS(Winback!$K$2:$K$300,$A850)&gt;0,1,0)</f>
        <v>0</v>
      </c>
      <c r="L850">
        <f>IF(AND($K850=1,LEFT($A850,3)="WB-"),SUMIFS(Winback!$D$2:$D$300,Winback!$K$2:$K$300,$A850),0)</f>
        <v>0</v>
      </c>
      <c r="M850">
        <f>IF(OR($E850=1,$G850=1,SUMIFS(Registros!$J$2:$J$6000,Registros!$B$2:$B$6000,$A850)&gt;0),1,0)</f>
        <v>1</v>
      </c>
      <c r="N850">
        <f>IF($J850&gt;0,1,IF(COUNTIFS(Registros!$A$2:$A$6000,"CS",Registros!$B$2:$B$6000,$A850,Registros!$K$2:$K$6000,"&lt;&gt;")&gt;0,1,0))</f>
        <v>0</v>
      </c>
      <c r="O850" t="str">
        <f t="shared" si="65"/>
        <v>SOLO MÓVIL</v>
      </c>
      <c r="P850" t="str">
        <f t="shared" si="66"/>
        <v>Ofrecer fijo + internet (FLBBTV)</v>
      </c>
      <c r="Q850">
        <f t="shared" si="67"/>
        <v>16.25</v>
      </c>
      <c r="R850" t="str">
        <f>IFERROR(VLOOKUP($A850,Registros!$B$2:$G$6000,6,0),IFERROR(INDEX(Winback!$C$2:$C$300,MATCH($A850,Winback!$K$2:$K$300,0)),""))</f>
        <v>Yamali Rodriguez</v>
      </c>
      <c r="S850" t="str">
        <f t="shared" si="68"/>
        <v>NP</v>
      </c>
      <c r="T850">
        <f t="shared" si="69"/>
        <v>1</v>
      </c>
    </row>
    <row r="851" spans="1:20" x14ac:dyDescent="0.35">
      <c r="A851" t="s">
        <v>4246</v>
      </c>
      <c r="B851" t="s">
        <v>4247</v>
      </c>
      <c r="C851" t="s">
        <v>4248</v>
      </c>
      <c r="D851" t="s">
        <v>4249</v>
      </c>
      <c r="E851">
        <f>IF(COUNTIFS(Registros!$A$2:$A$6000,"NP",Registros!$B$2:$B$6000,$A851)&gt;0,1,0)</f>
        <v>1</v>
      </c>
      <c r="F851">
        <f>IF($E851=1,SUMIFS(Registros!$F$2:$F$6000,Registros!$A$2:$A$6000,"NP",Registros!$B$2:$B$6000,$A851),0)</f>
        <v>6.61</v>
      </c>
      <c r="G851">
        <f>IF(COUNTIFS(Registros!$A$2:$A$6000,"MOV",Registros!$B$2:$B$6000,$A851)&gt;0,1,0)</f>
        <v>0</v>
      </c>
      <c r="H851">
        <f>IF($G851=1,SUMIFS(Registros!$F$2:$F$6000,Registros!$A$2:$A$6000,"MOV",Registros!$B$2:$B$6000,$A851),0)</f>
        <v>0</v>
      </c>
      <c r="I851">
        <f>IF(COUNTIFS(Registros!$A$2:$A$6000,"CS",Registros!$B$2:$B$6000,$A851)&gt;0,1,0)</f>
        <v>0</v>
      </c>
      <c r="J851">
        <f>IF($I851=1,SUMIFS(Registros!$I$2:$I$6000,Registros!$A$2:$A$6000,"CS",Registros!$B$2:$B$6000,$A851),0)</f>
        <v>0</v>
      </c>
      <c r="K851">
        <f>IF(COUNTIFS(Winback!$K$2:$K$300,$A851)&gt;0,1,0)</f>
        <v>0</v>
      </c>
      <c r="L851">
        <f>IF(AND($K851=1,LEFT($A851,3)="WB-"),SUMIFS(Winback!$D$2:$D$300,Winback!$K$2:$K$300,$A851),0)</f>
        <v>0</v>
      </c>
      <c r="M851">
        <f>IF(OR($E851=1,$G851=1,SUMIFS(Registros!$J$2:$J$6000,Registros!$B$2:$B$6000,$A851)&gt;0),1,0)</f>
        <v>1</v>
      </c>
      <c r="N851">
        <f>IF($J851&gt;0,1,IF(COUNTIFS(Registros!$A$2:$A$6000,"CS",Registros!$B$2:$B$6000,$A851,Registros!$K$2:$K$6000,"&lt;&gt;")&gt;0,1,0))</f>
        <v>0</v>
      </c>
      <c r="O851" t="str">
        <f t="shared" si="65"/>
        <v>SOLO MÓVIL</v>
      </c>
      <c r="P851" t="str">
        <f t="shared" si="66"/>
        <v>Ofrecer fijo + internet (FLBBTV)</v>
      </c>
      <c r="Q851">
        <f t="shared" si="67"/>
        <v>6.61</v>
      </c>
      <c r="R851" t="str">
        <f>IFERROR(VLOOKUP($A851,Registros!$B$2:$G$6000,6,0),IFERROR(INDEX(Winback!$C$2:$C$300,MATCH($A851,Winback!$K$2:$K$300,0)),""))</f>
        <v>Osiris Aguilar</v>
      </c>
      <c r="S851" t="str">
        <f t="shared" si="68"/>
        <v>NP</v>
      </c>
      <c r="T851">
        <f t="shared" si="69"/>
        <v>1</v>
      </c>
    </row>
    <row r="852" spans="1:20" x14ac:dyDescent="0.35">
      <c r="A852" t="s">
        <v>4251</v>
      </c>
      <c r="B852" t="s">
        <v>4252</v>
      </c>
      <c r="C852" t="s">
        <v>4253</v>
      </c>
      <c r="D852" t="s">
        <v>4254</v>
      </c>
      <c r="E852">
        <f>IF(COUNTIFS(Registros!$A$2:$A$6000,"NP",Registros!$B$2:$B$6000,$A852)&gt;0,1,0)</f>
        <v>1</v>
      </c>
      <c r="F852">
        <f>IF($E852=1,SUMIFS(Registros!$F$2:$F$6000,Registros!$A$2:$A$6000,"NP",Registros!$B$2:$B$6000,$A852),0)</f>
        <v>45</v>
      </c>
      <c r="G852">
        <f>IF(COUNTIFS(Registros!$A$2:$A$6000,"MOV",Registros!$B$2:$B$6000,$A852)&gt;0,1,0)</f>
        <v>0</v>
      </c>
      <c r="H852">
        <f>IF($G852=1,SUMIFS(Registros!$F$2:$F$6000,Registros!$A$2:$A$6000,"MOV",Registros!$B$2:$B$6000,$A852),0)</f>
        <v>0</v>
      </c>
      <c r="I852">
        <f>IF(COUNTIFS(Registros!$A$2:$A$6000,"CS",Registros!$B$2:$B$6000,$A852)&gt;0,1,0)</f>
        <v>0</v>
      </c>
      <c r="J852">
        <f>IF($I852=1,SUMIFS(Registros!$I$2:$I$6000,Registros!$A$2:$A$6000,"CS",Registros!$B$2:$B$6000,$A852),0)</f>
        <v>0</v>
      </c>
      <c r="K852">
        <f>IF(COUNTIFS(Winback!$K$2:$K$300,$A852)&gt;0,1,0)</f>
        <v>0</v>
      </c>
      <c r="L852">
        <f>IF(AND($K852=1,LEFT($A852,3)="WB-"),SUMIFS(Winback!$D$2:$D$300,Winback!$K$2:$K$300,$A852),0)</f>
        <v>0</v>
      </c>
      <c r="M852">
        <f>IF(OR($E852=1,$G852=1,SUMIFS(Registros!$J$2:$J$6000,Registros!$B$2:$B$6000,$A852)&gt;0),1,0)</f>
        <v>1</v>
      </c>
      <c r="N852">
        <f>IF($J852&gt;0,1,IF(COUNTIFS(Registros!$A$2:$A$6000,"CS",Registros!$B$2:$B$6000,$A852,Registros!$K$2:$K$6000,"&lt;&gt;")&gt;0,1,0))</f>
        <v>0</v>
      </c>
      <c r="O852" t="str">
        <f t="shared" si="65"/>
        <v>SOLO MÓVIL</v>
      </c>
      <c r="P852" t="str">
        <f t="shared" si="66"/>
        <v>Ofrecer fijo + internet (FLBBTV)</v>
      </c>
      <c r="Q852">
        <f t="shared" si="67"/>
        <v>45</v>
      </c>
      <c r="R852" t="str">
        <f>IFERROR(VLOOKUP($A852,Registros!$B$2:$G$6000,6,0),IFERROR(INDEX(Winback!$C$2:$C$300,MATCH($A852,Winback!$K$2:$K$300,0)),""))</f>
        <v>Karla Mc Intryre</v>
      </c>
      <c r="S852" t="str">
        <f t="shared" si="68"/>
        <v>NP</v>
      </c>
      <c r="T852">
        <f t="shared" si="69"/>
        <v>1</v>
      </c>
    </row>
    <row r="853" spans="1:20" x14ac:dyDescent="0.35">
      <c r="A853" t="s">
        <v>4256</v>
      </c>
      <c r="B853" t="s">
        <v>4257</v>
      </c>
      <c r="C853" t="s">
        <v>4258</v>
      </c>
      <c r="D853" t="s">
        <v>4259</v>
      </c>
      <c r="E853">
        <f>IF(COUNTIFS(Registros!$A$2:$A$6000,"NP",Registros!$B$2:$B$6000,$A853)&gt;0,1,0)</f>
        <v>1</v>
      </c>
      <c r="F853">
        <f>IF($E853=1,SUMIFS(Registros!$F$2:$F$6000,Registros!$A$2:$A$6000,"NP",Registros!$B$2:$B$6000,$A853),0)</f>
        <v>15</v>
      </c>
      <c r="G853">
        <f>IF(COUNTIFS(Registros!$A$2:$A$6000,"MOV",Registros!$B$2:$B$6000,$A853)&gt;0,1,0)</f>
        <v>0</v>
      </c>
      <c r="H853">
        <f>IF($G853=1,SUMIFS(Registros!$F$2:$F$6000,Registros!$A$2:$A$6000,"MOV",Registros!$B$2:$B$6000,$A853),0)</f>
        <v>0</v>
      </c>
      <c r="I853">
        <f>IF(COUNTIFS(Registros!$A$2:$A$6000,"CS",Registros!$B$2:$B$6000,$A853)&gt;0,1,0)</f>
        <v>0</v>
      </c>
      <c r="J853">
        <f>IF($I853=1,SUMIFS(Registros!$I$2:$I$6000,Registros!$A$2:$A$6000,"CS",Registros!$B$2:$B$6000,$A853),0)</f>
        <v>0</v>
      </c>
      <c r="K853">
        <f>IF(COUNTIFS(Winback!$K$2:$K$300,$A853)&gt;0,1,0)</f>
        <v>0</v>
      </c>
      <c r="L853">
        <f>IF(AND($K853=1,LEFT($A853,3)="WB-"),SUMIFS(Winback!$D$2:$D$300,Winback!$K$2:$K$300,$A853),0)</f>
        <v>0</v>
      </c>
      <c r="M853">
        <f>IF(OR($E853=1,$G853=1,SUMIFS(Registros!$J$2:$J$6000,Registros!$B$2:$B$6000,$A853)&gt;0),1,0)</f>
        <v>1</v>
      </c>
      <c r="N853">
        <f>IF($J853&gt;0,1,IF(COUNTIFS(Registros!$A$2:$A$6000,"CS",Registros!$B$2:$B$6000,$A853,Registros!$K$2:$K$6000,"&lt;&gt;")&gt;0,1,0))</f>
        <v>0</v>
      </c>
      <c r="O853" t="str">
        <f t="shared" si="65"/>
        <v>SOLO MÓVIL</v>
      </c>
      <c r="P853" t="str">
        <f t="shared" si="66"/>
        <v>Ofrecer fijo + internet (FLBBTV)</v>
      </c>
      <c r="Q853">
        <f t="shared" si="67"/>
        <v>15</v>
      </c>
      <c r="R853" t="str">
        <f>IFERROR(VLOOKUP($A853,Registros!$B$2:$G$6000,6,0),IFERROR(INDEX(Winback!$C$2:$C$300,MATCH($A853,Winback!$K$2:$K$300,0)),""))</f>
        <v>Solanye Acuña</v>
      </c>
      <c r="S853" t="str">
        <f t="shared" si="68"/>
        <v>NP</v>
      </c>
      <c r="T853">
        <f t="shared" si="69"/>
        <v>1</v>
      </c>
    </row>
    <row r="854" spans="1:20" x14ac:dyDescent="0.35">
      <c r="A854" t="s">
        <v>4261</v>
      </c>
      <c r="B854" t="s">
        <v>4262</v>
      </c>
      <c r="C854" t="s">
        <v>4263</v>
      </c>
      <c r="D854" t="s">
        <v>4264</v>
      </c>
      <c r="E854">
        <f>IF(COUNTIFS(Registros!$A$2:$A$6000,"NP",Registros!$B$2:$B$6000,$A854)&gt;0,1,0)</f>
        <v>1</v>
      </c>
      <c r="F854">
        <f>IF($E854=1,SUMIFS(Registros!$F$2:$F$6000,Registros!$A$2:$A$6000,"NP",Registros!$B$2:$B$6000,$A854),0)</f>
        <v>20.75</v>
      </c>
      <c r="G854">
        <f>IF(COUNTIFS(Registros!$A$2:$A$6000,"MOV",Registros!$B$2:$B$6000,$A854)&gt;0,1,0)</f>
        <v>0</v>
      </c>
      <c r="H854">
        <f>IF($G854=1,SUMIFS(Registros!$F$2:$F$6000,Registros!$A$2:$A$6000,"MOV",Registros!$B$2:$B$6000,$A854),0)</f>
        <v>0</v>
      </c>
      <c r="I854">
        <f>IF(COUNTIFS(Registros!$A$2:$A$6000,"CS",Registros!$B$2:$B$6000,$A854)&gt;0,1,0)</f>
        <v>0</v>
      </c>
      <c r="J854">
        <f>IF($I854=1,SUMIFS(Registros!$I$2:$I$6000,Registros!$A$2:$A$6000,"CS",Registros!$B$2:$B$6000,$A854),0)</f>
        <v>0</v>
      </c>
      <c r="K854">
        <f>IF(COUNTIFS(Winback!$K$2:$K$300,$A854)&gt;0,1,0)</f>
        <v>0</v>
      </c>
      <c r="L854">
        <f>IF(AND($K854=1,LEFT($A854,3)="WB-"),SUMIFS(Winback!$D$2:$D$300,Winback!$K$2:$K$300,$A854),0)</f>
        <v>0</v>
      </c>
      <c r="M854">
        <f>IF(OR($E854=1,$G854=1,SUMIFS(Registros!$J$2:$J$6000,Registros!$B$2:$B$6000,$A854)&gt;0),1,0)</f>
        <v>1</v>
      </c>
      <c r="N854">
        <f>IF($J854&gt;0,1,IF(COUNTIFS(Registros!$A$2:$A$6000,"CS",Registros!$B$2:$B$6000,$A854,Registros!$K$2:$K$6000,"&lt;&gt;")&gt;0,1,0))</f>
        <v>0</v>
      </c>
      <c r="O854" t="str">
        <f t="shared" si="65"/>
        <v>SOLO MÓVIL</v>
      </c>
      <c r="P854" t="str">
        <f t="shared" si="66"/>
        <v>Ofrecer fijo + internet (FLBBTV)</v>
      </c>
      <c r="Q854">
        <f t="shared" si="67"/>
        <v>20.75</v>
      </c>
      <c r="R854" t="str">
        <f>IFERROR(VLOOKUP($A854,Registros!$B$2:$G$6000,6,0),IFERROR(INDEX(Winback!$C$2:$C$300,MATCH($A854,Winback!$K$2:$K$300,0)),""))</f>
        <v>Michelle Zambrano</v>
      </c>
      <c r="S854" t="str">
        <f t="shared" si="68"/>
        <v>NP</v>
      </c>
      <c r="T854">
        <f t="shared" si="69"/>
        <v>1</v>
      </c>
    </row>
    <row r="855" spans="1:20" x14ac:dyDescent="0.35">
      <c r="A855" t="s">
        <v>4266</v>
      </c>
      <c r="B855" t="s">
        <v>4267</v>
      </c>
      <c r="C855" t="s">
        <v>4268</v>
      </c>
      <c r="D855" t="s">
        <v>4269</v>
      </c>
      <c r="E855">
        <f>IF(COUNTIFS(Registros!$A$2:$A$6000,"NP",Registros!$B$2:$B$6000,$A855)&gt;0,1,0)</f>
        <v>1</v>
      </c>
      <c r="F855">
        <f>IF($E855=1,SUMIFS(Registros!$F$2:$F$6000,Registros!$A$2:$A$6000,"NP",Registros!$B$2:$B$6000,$A855),0)</f>
        <v>29</v>
      </c>
      <c r="G855">
        <f>IF(COUNTIFS(Registros!$A$2:$A$6000,"MOV",Registros!$B$2:$B$6000,$A855)&gt;0,1,0)</f>
        <v>0</v>
      </c>
      <c r="H855">
        <f>IF($G855=1,SUMIFS(Registros!$F$2:$F$6000,Registros!$A$2:$A$6000,"MOV",Registros!$B$2:$B$6000,$A855),0)</f>
        <v>0</v>
      </c>
      <c r="I855">
        <f>IF(COUNTIFS(Registros!$A$2:$A$6000,"CS",Registros!$B$2:$B$6000,$A855)&gt;0,1,0)</f>
        <v>0</v>
      </c>
      <c r="J855">
        <f>IF($I855=1,SUMIFS(Registros!$I$2:$I$6000,Registros!$A$2:$A$6000,"CS",Registros!$B$2:$B$6000,$A855),0)</f>
        <v>0</v>
      </c>
      <c r="K855">
        <f>IF(COUNTIFS(Winback!$K$2:$K$300,$A855)&gt;0,1,0)</f>
        <v>0</v>
      </c>
      <c r="L855">
        <f>IF(AND($K855=1,LEFT($A855,3)="WB-"),SUMIFS(Winback!$D$2:$D$300,Winback!$K$2:$K$300,$A855),0)</f>
        <v>0</v>
      </c>
      <c r="M855">
        <f>IF(OR($E855=1,$G855=1,SUMIFS(Registros!$J$2:$J$6000,Registros!$B$2:$B$6000,$A855)&gt;0),1,0)</f>
        <v>1</v>
      </c>
      <c r="N855">
        <f>IF($J855&gt;0,1,IF(COUNTIFS(Registros!$A$2:$A$6000,"CS",Registros!$B$2:$B$6000,$A855,Registros!$K$2:$K$6000,"&lt;&gt;")&gt;0,1,0))</f>
        <v>0</v>
      </c>
      <c r="O855" t="str">
        <f t="shared" si="65"/>
        <v>SOLO MÓVIL</v>
      </c>
      <c r="P855" t="str">
        <f t="shared" si="66"/>
        <v>Ofrecer fijo + internet (FLBBTV)</v>
      </c>
      <c r="Q855">
        <f t="shared" si="67"/>
        <v>29</v>
      </c>
      <c r="R855" t="str">
        <f>IFERROR(VLOOKUP($A855,Registros!$B$2:$G$6000,6,0),IFERROR(INDEX(Winback!$C$2:$C$300,MATCH($A855,Winback!$K$2:$K$300,0)),""))</f>
        <v>Ines Lizbeth Trujillo</v>
      </c>
      <c r="S855" t="str">
        <f t="shared" si="68"/>
        <v>NP</v>
      </c>
      <c r="T855">
        <f t="shared" si="69"/>
        <v>1</v>
      </c>
    </row>
    <row r="856" spans="1:20" x14ac:dyDescent="0.35">
      <c r="A856" t="s">
        <v>4271</v>
      </c>
      <c r="B856" t="s">
        <v>4272</v>
      </c>
      <c r="C856" t="s">
        <v>4273</v>
      </c>
      <c r="D856" t="s">
        <v>4274</v>
      </c>
      <c r="E856">
        <f>IF(COUNTIFS(Registros!$A$2:$A$6000,"NP",Registros!$B$2:$B$6000,$A856)&gt;0,1,0)</f>
        <v>1</v>
      </c>
      <c r="F856">
        <f>IF($E856=1,SUMIFS(Registros!$F$2:$F$6000,Registros!$A$2:$A$6000,"NP",Registros!$B$2:$B$6000,$A856),0)</f>
        <v>30</v>
      </c>
      <c r="G856">
        <f>IF(COUNTIFS(Registros!$A$2:$A$6000,"MOV",Registros!$B$2:$B$6000,$A856)&gt;0,1,0)</f>
        <v>0</v>
      </c>
      <c r="H856">
        <f>IF($G856=1,SUMIFS(Registros!$F$2:$F$6000,Registros!$A$2:$A$6000,"MOV",Registros!$B$2:$B$6000,$A856),0)</f>
        <v>0</v>
      </c>
      <c r="I856">
        <f>IF(COUNTIFS(Registros!$A$2:$A$6000,"CS",Registros!$B$2:$B$6000,$A856)&gt;0,1,0)</f>
        <v>0</v>
      </c>
      <c r="J856">
        <f>IF($I856=1,SUMIFS(Registros!$I$2:$I$6000,Registros!$A$2:$A$6000,"CS",Registros!$B$2:$B$6000,$A856),0)</f>
        <v>0</v>
      </c>
      <c r="K856">
        <f>IF(COUNTIFS(Winback!$K$2:$K$300,$A856)&gt;0,1,0)</f>
        <v>0</v>
      </c>
      <c r="L856">
        <f>IF(AND($K856=1,LEFT($A856,3)="WB-"),SUMIFS(Winback!$D$2:$D$300,Winback!$K$2:$K$300,$A856),0)</f>
        <v>0</v>
      </c>
      <c r="M856">
        <f>IF(OR($E856=1,$G856=1,SUMIFS(Registros!$J$2:$J$6000,Registros!$B$2:$B$6000,$A856)&gt;0),1,0)</f>
        <v>1</v>
      </c>
      <c r="N856">
        <f>IF($J856&gt;0,1,IF(COUNTIFS(Registros!$A$2:$A$6000,"CS",Registros!$B$2:$B$6000,$A856,Registros!$K$2:$K$6000,"&lt;&gt;")&gt;0,1,0))</f>
        <v>0</v>
      </c>
      <c r="O856" t="str">
        <f t="shared" si="65"/>
        <v>SOLO MÓVIL</v>
      </c>
      <c r="P856" t="str">
        <f t="shared" si="66"/>
        <v>Ofrecer fijo + internet (FLBBTV)</v>
      </c>
      <c r="Q856">
        <f t="shared" si="67"/>
        <v>30</v>
      </c>
      <c r="R856" t="str">
        <f>IFERROR(VLOOKUP($A856,Registros!$B$2:$G$6000,6,0),IFERROR(INDEX(Winback!$C$2:$C$300,MATCH($A856,Winback!$K$2:$K$300,0)),""))</f>
        <v>Alejandra Mabel Hawkins</v>
      </c>
      <c r="S856" t="str">
        <f t="shared" si="68"/>
        <v>NP</v>
      </c>
      <c r="T856">
        <f t="shared" si="69"/>
        <v>1</v>
      </c>
    </row>
    <row r="857" spans="1:20" x14ac:dyDescent="0.35">
      <c r="A857" t="s">
        <v>4276</v>
      </c>
      <c r="B857" t="s">
        <v>4277</v>
      </c>
      <c r="C857" t="s">
        <v>4278</v>
      </c>
      <c r="D857" t="s">
        <v>4279</v>
      </c>
      <c r="E857">
        <f>IF(COUNTIFS(Registros!$A$2:$A$6000,"NP",Registros!$B$2:$B$6000,$A857)&gt;0,1,0)</f>
        <v>1</v>
      </c>
      <c r="F857">
        <f>IF($E857=1,SUMIFS(Registros!$F$2:$F$6000,Registros!$A$2:$A$6000,"NP",Registros!$B$2:$B$6000,$A857),0)</f>
        <v>16.25</v>
      </c>
      <c r="G857">
        <f>IF(COUNTIFS(Registros!$A$2:$A$6000,"MOV",Registros!$B$2:$B$6000,$A857)&gt;0,1,0)</f>
        <v>0</v>
      </c>
      <c r="H857">
        <f>IF($G857=1,SUMIFS(Registros!$F$2:$F$6000,Registros!$A$2:$A$6000,"MOV",Registros!$B$2:$B$6000,$A857),0)</f>
        <v>0</v>
      </c>
      <c r="I857">
        <f>IF(COUNTIFS(Registros!$A$2:$A$6000,"CS",Registros!$B$2:$B$6000,$A857)&gt;0,1,0)</f>
        <v>0</v>
      </c>
      <c r="J857">
        <f>IF($I857=1,SUMIFS(Registros!$I$2:$I$6000,Registros!$A$2:$A$6000,"CS",Registros!$B$2:$B$6000,$A857),0)</f>
        <v>0</v>
      </c>
      <c r="K857">
        <f>IF(COUNTIFS(Winback!$K$2:$K$300,$A857)&gt;0,1,0)</f>
        <v>0</v>
      </c>
      <c r="L857">
        <f>IF(AND($K857=1,LEFT($A857,3)="WB-"),SUMIFS(Winback!$D$2:$D$300,Winback!$K$2:$K$300,$A857),0)</f>
        <v>0</v>
      </c>
      <c r="M857">
        <f>IF(OR($E857=1,$G857=1,SUMIFS(Registros!$J$2:$J$6000,Registros!$B$2:$B$6000,$A857)&gt;0),1,0)</f>
        <v>1</v>
      </c>
      <c r="N857">
        <f>IF($J857&gt;0,1,IF(COUNTIFS(Registros!$A$2:$A$6000,"CS",Registros!$B$2:$B$6000,$A857,Registros!$K$2:$K$6000,"&lt;&gt;")&gt;0,1,0))</f>
        <v>0</v>
      </c>
      <c r="O857" t="str">
        <f t="shared" si="65"/>
        <v>SOLO MÓVIL</v>
      </c>
      <c r="P857" t="str">
        <f t="shared" si="66"/>
        <v>Ofrecer fijo + internet (FLBBTV)</v>
      </c>
      <c r="Q857">
        <f t="shared" si="67"/>
        <v>16.25</v>
      </c>
      <c r="R857" t="str">
        <f>IFERROR(VLOOKUP($A857,Registros!$B$2:$G$6000,6,0),IFERROR(INDEX(Winback!$C$2:$C$300,MATCH($A857,Winback!$K$2:$K$300,0)),""))</f>
        <v>Maria Fernanda</v>
      </c>
      <c r="S857" t="str">
        <f t="shared" si="68"/>
        <v>NP</v>
      </c>
      <c r="T857">
        <f t="shared" si="69"/>
        <v>1</v>
      </c>
    </row>
    <row r="858" spans="1:20" x14ac:dyDescent="0.35">
      <c r="A858" t="s">
        <v>4281</v>
      </c>
      <c r="B858" t="s">
        <v>4282</v>
      </c>
      <c r="C858" t="s">
        <v>4283</v>
      </c>
      <c r="D858" t="s">
        <v>4284</v>
      </c>
      <c r="E858">
        <f>IF(COUNTIFS(Registros!$A$2:$A$6000,"NP",Registros!$B$2:$B$6000,$A858)&gt;0,1,0)</f>
        <v>1</v>
      </c>
      <c r="F858">
        <f>IF($E858=1,SUMIFS(Registros!$F$2:$F$6000,Registros!$A$2:$A$6000,"NP",Registros!$B$2:$B$6000,$A858),0)</f>
        <v>22.75</v>
      </c>
      <c r="G858">
        <f>IF(COUNTIFS(Registros!$A$2:$A$6000,"MOV",Registros!$B$2:$B$6000,$A858)&gt;0,1,0)</f>
        <v>0</v>
      </c>
      <c r="H858">
        <f>IF($G858=1,SUMIFS(Registros!$F$2:$F$6000,Registros!$A$2:$A$6000,"MOV",Registros!$B$2:$B$6000,$A858),0)</f>
        <v>0</v>
      </c>
      <c r="I858">
        <f>IF(COUNTIFS(Registros!$A$2:$A$6000,"CS",Registros!$B$2:$B$6000,$A858)&gt;0,1,0)</f>
        <v>0</v>
      </c>
      <c r="J858">
        <f>IF($I858=1,SUMIFS(Registros!$I$2:$I$6000,Registros!$A$2:$A$6000,"CS",Registros!$B$2:$B$6000,$A858),0)</f>
        <v>0</v>
      </c>
      <c r="K858">
        <f>IF(COUNTIFS(Winback!$K$2:$K$300,$A858)&gt;0,1,0)</f>
        <v>0</v>
      </c>
      <c r="L858">
        <f>IF(AND($K858=1,LEFT($A858,3)="WB-"),SUMIFS(Winback!$D$2:$D$300,Winback!$K$2:$K$300,$A858),0)</f>
        <v>0</v>
      </c>
      <c r="M858">
        <f>IF(OR($E858=1,$G858=1,SUMIFS(Registros!$J$2:$J$6000,Registros!$B$2:$B$6000,$A858)&gt;0),1,0)</f>
        <v>1</v>
      </c>
      <c r="N858">
        <f>IF($J858&gt;0,1,IF(COUNTIFS(Registros!$A$2:$A$6000,"CS",Registros!$B$2:$B$6000,$A858,Registros!$K$2:$K$6000,"&lt;&gt;")&gt;0,1,0))</f>
        <v>0</v>
      </c>
      <c r="O858" t="str">
        <f t="shared" si="65"/>
        <v>SOLO MÓVIL</v>
      </c>
      <c r="P858" t="str">
        <f t="shared" si="66"/>
        <v>Ofrecer fijo + internet (FLBBTV)</v>
      </c>
      <c r="Q858">
        <f t="shared" si="67"/>
        <v>22.75</v>
      </c>
      <c r="R858" t="str">
        <f>IFERROR(VLOOKUP($A858,Registros!$B$2:$G$6000,6,0),IFERROR(INDEX(Winback!$C$2:$C$300,MATCH($A858,Winback!$K$2:$K$300,0)),""))</f>
        <v>Yarelis Tulloch</v>
      </c>
      <c r="S858" t="str">
        <f t="shared" si="68"/>
        <v>NP</v>
      </c>
      <c r="T858">
        <f t="shared" si="69"/>
        <v>1</v>
      </c>
    </row>
    <row r="859" spans="1:20" x14ac:dyDescent="0.35">
      <c r="A859" t="s">
        <v>4286</v>
      </c>
      <c r="B859" t="s">
        <v>4287</v>
      </c>
      <c r="C859" t="s">
        <v>4288</v>
      </c>
      <c r="D859" t="s">
        <v>4289</v>
      </c>
      <c r="E859">
        <f>IF(COUNTIFS(Registros!$A$2:$A$6000,"NP",Registros!$B$2:$B$6000,$A859)&gt;0,1,0)</f>
        <v>1</v>
      </c>
      <c r="F859">
        <f>IF($E859=1,SUMIFS(Registros!$F$2:$F$6000,Registros!$A$2:$A$6000,"NP",Registros!$B$2:$B$6000,$A859),0)</f>
        <v>36</v>
      </c>
      <c r="G859">
        <f>IF(COUNTIFS(Registros!$A$2:$A$6000,"MOV",Registros!$B$2:$B$6000,$A859)&gt;0,1,0)</f>
        <v>0</v>
      </c>
      <c r="H859">
        <f>IF($G859=1,SUMIFS(Registros!$F$2:$F$6000,Registros!$A$2:$A$6000,"MOV",Registros!$B$2:$B$6000,$A859),0)</f>
        <v>0</v>
      </c>
      <c r="I859">
        <f>IF(COUNTIFS(Registros!$A$2:$A$6000,"CS",Registros!$B$2:$B$6000,$A859)&gt;0,1,0)</f>
        <v>0</v>
      </c>
      <c r="J859">
        <f>IF($I859=1,SUMIFS(Registros!$I$2:$I$6000,Registros!$A$2:$A$6000,"CS",Registros!$B$2:$B$6000,$A859),0)</f>
        <v>0</v>
      </c>
      <c r="K859">
        <f>IF(COUNTIFS(Winback!$K$2:$K$300,$A859)&gt;0,1,0)</f>
        <v>0</v>
      </c>
      <c r="L859">
        <f>IF(AND($K859=1,LEFT($A859,3)="WB-"),SUMIFS(Winback!$D$2:$D$300,Winback!$K$2:$K$300,$A859),0)</f>
        <v>0</v>
      </c>
      <c r="M859">
        <f>IF(OR($E859=1,$G859=1,SUMIFS(Registros!$J$2:$J$6000,Registros!$B$2:$B$6000,$A859)&gt;0),1,0)</f>
        <v>1</v>
      </c>
      <c r="N859">
        <f>IF($J859&gt;0,1,IF(COUNTIFS(Registros!$A$2:$A$6000,"CS",Registros!$B$2:$B$6000,$A859,Registros!$K$2:$K$6000,"&lt;&gt;")&gt;0,1,0))</f>
        <v>0</v>
      </c>
      <c r="O859" t="str">
        <f t="shared" si="65"/>
        <v>SOLO MÓVIL</v>
      </c>
      <c r="P859" t="str">
        <f t="shared" si="66"/>
        <v>Ofrecer fijo + internet (FLBBTV)</v>
      </c>
      <c r="Q859">
        <f t="shared" si="67"/>
        <v>36</v>
      </c>
      <c r="R859" t="str">
        <f>IFERROR(VLOOKUP($A859,Registros!$B$2:$G$6000,6,0),IFERROR(INDEX(Winback!$C$2:$C$300,MATCH($A859,Winback!$K$2:$K$300,0)),""))</f>
        <v>Abril Aparicio</v>
      </c>
      <c r="S859" t="str">
        <f t="shared" si="68"/>
        <v>NP</v>
      </c>
      <c r="T859">
        <f t="shared" si="69"/>
        <v>1</v>
      </c>
    </row>
    <row r="860" spans="1:20" x14ac:dyDescent="0.35">
      <c r="A860" t="s">
        <v>4291</v>
      </c>
      <c r="B860" t="s">
        <v>4292</v>
      </c>
      <c r="C860" t="s">
        <v>4293</v>
      </c>
      <c r="D860" t="s">
        <v>4294</v>
      </c>
      <c r="E860">
        <f>IF(COUNTIFS(Registros!$A$2:$A$6000,"NP",Registros!$B$2:$B$6000,$A860)&gt;0,1,0)</f>
        <v>1</v>
      </c>
      <c r="F860">
        <f>IF($E860=1,SUMIFS(Registros!$F$2:$F$6000,Registros!$A$2:$A$6000,"NP",Registros!$B$2:$B$6000,$A860),0)</f>
        <v>40</v>
      </c>
      <c r="G860">
        <f>IF(COUNTIFS(Registros!$A$2:$A$6000,"MOV",Registros!$B$2:$B$6000,$A860)&gt;0,1,0)</f>
        <v>0</v>
      </c>
      <c r="H860">
        <f>IF($G860=1,SUMIFS(Registros!$F$2:$F$6000,Registros!$A$2:$A$6000,"MOV",Registros!$B$2:$B$6000,$A860),0)</f>
        <v>0</v>
      </c>
      <c r="I860">
        <f>IF(COUNTIFS(Registros!$A$2:$A$6000,"CS",Registros!$B$2:$B$6000,$A860)&gt;0,1,0)</f>
        <v>0</v>
      </c>
      <c r="J860">
        <f>IF($I860=1,SUMIFS(Registros!$I$2:$I$6000,Registros!$A$2:$A$6000,"CS",Registros!$B$2:$B$6000,$A860),0)</f>
        <v>0</v>
      </c>
      <c r="K860">
        <f>IF(COUNTIFS(Winback!$K$2:$K$300,$A860)&gt;0,1,0)</f>
        <v>0</v>
      </c>
      <c r="L860">
        <f>IF(AND($K860=1,LEFT($A860,3)="WB-"),SUMIFS(Winback!$D$2:$D$300,Winback!$K$2:$K$300,$A860),0)</f>
        <v>0</v>
      </c>
      <c r="M860">
        <f>IF(OR($E860=1,$G860=1,SUMIFS(Registros!$J$2:$J$6000,Registros!$B$2:$B$6000,$A860)&gt;0),1,0)</f>
        <v>1</v>
      </c>
      <c r="N860">
        <f>IF($J860&gt;0,1,IF(COUNTIFS(Registros!$A$2:$A$6000,"CS",Registros!$B$2:$B$6000,$A860,Registros!$K$2:$K$6000,"&lt;&gt;")&gt;0,1,0))</f>
        <v>0</v>
      </c>
      <c r="O860" t="str">
        <f t="shared" si="65"/>
        <v>SOLO MÓVIL</v>
      </c>
      <c r="P860" t="str">
        <f t="shared" si="66"/>
        <v>Ofrecer fijo + internet (FLBBTV)</v>
      </c>
      <c r="Q860">
        <f t="shared" si="67"/>
        <v>40</v>
      </c>
      <c r="R860" t="str">
        <f>IFERROR(VLOOKUP($A860,Registros!$B$2:$G$6000,6,0),IFERROR(INDEX(Winback!$C$2:$C$300,MATCH($A860,Winback!$K$2:$K$300,0)),""))</f>
        <v>Yariela Galarce</v>
      </c>
      <c r="S860" t="str">
        <f t="shared" si="68"/>
        <v>NP</v>
      </c>
      <c r="T860">
        <f t="shared" si="69"/>
        <v>1</v>
      </c>
    </row>
    <row r="861" spans="1:20" x14ac:dyDescent="0.35">
      <c r="A861" t="s">
        <v>4296</v>
      </c>
      <c r="B861" t="s">
        <v>4297</v>
      </c>
      <c r="C861" t="s">
        <v>4298</v>
      </c>
      <c r="D861" t="s">
        <v>4299</v>
      </c>
      <c r="E861">
        <f>IF(COUNTIFS(Registros!$A$2:$A$6000,"NP",Registros!$B$2:$B$6000,$A861)&gt;0,1,0)</f>
        <v>1</v>
      </c>
      <c r="F861">
        <f>IF($E861=1,SUMIFS(Registros!$F$2:$F$6000,Registros!$A$2:$A$6000,"NP",Registros!$B$2:$B$6000,$A861),0)</f>
        <v>44</v>
      </c>
      <c r="G861">
        <f>IF(COUNTIFS(Registros!$A$2:$A$6000,"MOV",Registros!$B$2:$B$6000,$A861)&gt;0,1,0)</f>
        <v>0</v>
      </c>
      <c r="H861">
        <f>IF($G861=1,SUMIFS(Registros!$F$2:$F$6000,Registros!$A$2:$A$6000,"MOV",Registros!$B$2:$B$6000,$A861),0)</f>
        <v>0</v>
      </c>
      <c r="I861">
        <f>IF(COUNTIFS(Registros!$A$2:$A$6000,"CS",Registros!$B$2:$B$6000,$A861)&gt;0,1,0)</f>
        <v>0</v>
      </c>
      <c r="J861">
        <f>IF($I861=1,SUMIFS(Registros!$I$2:$I$6000,Registros!$A$2:$A$6000,"CS",Registros!$B$2:$B$6000,$A861),0)</f>
        <v>0</v>
      </c>
      <c r="K861">
        <f>IF(COUNTIFS(Winback!$K$2:$K$300,$A861)&gt;0,1,0)</f>
        <v>0</v>
      </c>
      <c r="L861">
        <f>IF(AND($K861=1,LEFT($A861,3)="WB-"),SUMIFS(Winback!$D$2:$D$300,Winback!$K$2:$K$300,$A861),0)</f>
        <v>0</v>
      </c>
      <c r="M861">
        <f>IF(OR($E861=1,$G861=1,SUMIFS(Registros!$J$2:$J$6000,Registros!$B$2:$B$6000,$A861)&gt;0),1,0)</f>
        <v>1</v>
      </c>
      <c r="N861">
        <f>IF($J861&gt;0,1,IF(COUNTIFS(Registros!$A$2:$A$6000,"CS",Registros!$B$2:$B$6000,$A861,Registros!$K$2:$K$6000,"&lt;&gt;")&gt;0,1,0))</f>
        <v>0</v>
      </c>
      <c r="O861" t="str">
        <f t="shared" si="65"/>
        <v>SOLO MÓVIL</v>
      </c>
      <c r="P861" t="str">
        <f t="shared" si="66"/>
        <v>Ofrecer fijo + internet (FLBBTV)</v>
      </c>
      <c r="Q861">
        <f t="shared" si="67"/>
        <v>44</v>
      </c>
      <c r="R861" t="str">
        <f>IFERROR(VLOOKUP($A861,Registros!$B$2:$G$6000,6,0),IFERROR(INDEX(Winback!$C$2:$C$300,MATCH($A861,Winback!$K$2:$K$300,0)),""))</f>
        <v>Nailyn Martinez</v>
      </c>
      <c r="S861" t="str">
        <f t="shared" si="68"/>
        <v>NP</v>
      </c>
      <c r="T861">
        <f t="shared" si="69"/>
        <v>1</v>
      </c>
    </row>
    <row r="862" spans="1:20" x14ac:dyDescent="0.35">
      <c r="A862" t="s">
        <v>4301</v>
      </c>
      <c r="B862" t="s">
        <v>4302</v>
      </c>
      <c r="C862" t="s">
        <v>4303</v>
      </c>
      <c r="D862" t="s">
        <v>4304</v>
      </c>
      <c r="E862">
        <f>IF(COUNTIFS(Registros!$A$2:$A$6000,"NP",Registros!$B$2:$B$6000,$A862)&gt;0,1,0)</f>
        <v>1</v>
      </c>
      <c r="F862">
        <f>IF($E862=1,SUMIFS(Registros!$F$2:$F$6000,Registros!$A$2:$A$6000,"NP",Registros!$B$2:$B$6000,$A862),0)</f>
        <v>15</v>
      </c>
      <c r="G862">
        <f>IF(COUNTIFS(Registros!$A$2:$A$6000,"MOV",Registros!$B$2:$B$6000,$A862)&gt;0,1,0)</f>
        <v>0</v>
      </c>
      <c r="H862">
        <f>IF($G862=1,SUMIFS(Registros!$F$2:$F$6000,Registros!$A$2:$A$6000,"MOV",Registros!$B$2:$B$6000,$A862),0)</f>
        <v>0</v>
      </c>
      <c r="I862">
        <f>IF(COUNTIFS(Registros!$A$2:$A$6000,"CS",Registros!$B$2:$B$6000,$A862)&gt;0,1,0)</f>
        <v>0</v>
      </c>
      <c r="J862">
        <f>IF($I862=1,SUMIFS(Registros!$I$2:$I$6000,Registros!$A$2:$A$6000,"CS",Registros!$B$2:$B$6000,$A862),0)</f>
        <v>0</v>
      </c>
      <c r="K862">
        <f>IF(COUNTIFS(Winback!$K$2:$K$300,$A862)&gt;0,1,0)</f>
        <v>0</v>
      </c>
      <c r="L862">
        <f>IF(AND($K862=1,LEFT($A862,3)="WB-"),SUMIFS(Winback!$D$2:$D$300,Winback!$K$2:$K$300,$A862),0)</f>
        <v>0</v>
      </c>
      <c r="M862">
        <f>IF(OR($E862=1,$G862=1,SUMIFS(Registros!$J$2:$J$6000,Registros!$B$2:$B$6000,$A862)&gt;0),1,0)</f>
        <v>1</v>
      </c>
      <c r="N862">
        <f>IF($J862&gt;0,1,IF(COUNTIFS(Registros!$A$2:$A$6000,"CS",Registros!$B$2:$B$6000,$A862,Registros!$K$2:$K$6000,"&lt;&gt;")&gt;0,1,0))</f>
        <v>0</v>
      </c>
      <c r="O862" t="str">
        <f t="shared" si="65"/>
        <v>SOLO MÓVIL</v>
      </c>
      <c r="P862" t="str">
        <f t="shared" si="66"/>
        <v>Ofrecer fijo + internet (FLBBTV)</v>
      </c>
      <c r="Q862">
        <f t="shared" si="67"/>
        <v>15</v>
      </c>
      <c r="R862" t="str">
        <f>IFERROR(VLOOKUP($A862,Registros!$B$2:$G$6000,6,0),IFERROR(INDEX(Winback!$C$2:$C$300,MATCH($A862,Winback!$K$2:$K$300,0)),""))</f>
        <v>Yamali Rodriguez</v>
      </c>
      <c r="S862" t="str">
        <f t="shared" si="68"/>
        <v>NP</v>
      </c>
      <c r="T862">
        <f t="shared" si="69"/>
        <v>1</v>
      </c>
    </row>
    <row r="863" spans="1:20" x14ac:dyDescent="0.35">
      <c r="A863" t="s">
        <v>4306</v>
      </c>
      <c r="B863" t="s">
        <v>4307</v>
      </c>
      <c r="C863" t="s">
        <v>4308</v>
      </c>
      <c r="D863" t="s">
        <v>4309</v>
      </c>
      <c r="E863">
        <f>IF(COUNTIFS(Registros!$A$2:$A$6000,"NP",Registros!$B$2:$B$6000,$A863)&gt;0,1,0)</f>
        <v>1</v>
      </c>
      <c r="F863">
        <f>IF($E863=1,SUMIFS(Registros!$F$2:$F$6000,Registros!$A$2:$A$6000,"NP",Registros!$B$2:$B$6000,$A863),0)</f>
        <v>20</v>
      </c>
      <c r="G863">
        <f>IF(COUNTIFS(Registros!$A$2:$A$6000,"MOV",Registros!$B$2:$B$6000,$A863)&gt;0,1,0)</f>
        <v>0</v>
      </c>
      <c r="H863">
        <f>IF($G863=1,SUMIFS(Registros!$F$2:$F$6000,Registros!$A$2:$A$6000,"MOV",Registros!$B$2:$B$6000,$A863),0)</f>
        <v>0</v>
      </c>
      <c r="I863">
        <f>IF(COUNTIFS(Registros!$A$2:$A$6000,"CS",Registros!$B$2:$B$6000,$A863)&gt;0,1,0)</f>
        <v>0</v>
      </c>
      <c r="J863">
        <f>IF($I863=1,SUMIFS(Registros!$I$2:$I$6000,Registros!$A$2:$A$6000,"CS",Registros!$B$2:$B$6000,$A863),0)</f>
        <v>0</v>
      </c>
      <c r="K863">
        <f>IF(COUNTIFS(Winback!$K$2:$K$300,$A863)&gt;0,1,0)</f>
        <v>0</v>
      </c>
      <c r="L863">
        <f>IF(AND($K863=1,LEFT($A863,3)="WB-"),SUMIFS(Winback!$D$2:$D$300,Winback!$K$2:$K$300,$A863),0)</f>
        <v>0</v>
      </c>
      <c r="M863">
        <f>IF(OR($E863=1,$G863=1,SUMIFS(Registros!$J$2:$J$6000,Registros!$B$2:$B$6000,$A863)&gt;0),1,0)</f>
        <v>1</v>
      </c>
      <c r="N863">
        <f>IF($J863&gt;0,1,IF(COUNTIFS(Registros!$A$2:$A$6000,"CS",Registros!$B$2:$B$6000,$A863,Registros!$K$2:$K$6000,"&lt;&gt;")&gt;0,1,0))</f>
        <v>0</v>
      </c>
      <c r="O863" t="str">
        <f t="shared" si="65"/>
        <v>SOLO MÓVIL</v>
      </c>
      <c r="P863" t="str">
        <f t="shared" si="66"/>
        <v>Ofrecer fijo + internet (FLBBTV)</v>
      </c>
      <c r="Q863">
        <f t="shared" si="67"/>
        <v>20</v>
      </c>
      <c r="R863" t="str">
        <f>IFERROR(VLOOKUP($A863,Registros!$B$2:$G$6000,6,0),IFERROR(INDEX(Winback!$C$2:$C$300,MATCH($A863,Winback!$K$2:$K$300,0)),""))</f>
        <v>Osiris Aguilar</v>
      </c>
      <c r="S863" t="str">
        <f t="shared" si="68"/>
        <v>NP</v>
      </c>
      <c r="T863">
        <f t="shared" si="69"/>
        <v>1</v>
      </c>
    </row>
    <row r="864" spans="1:20" x14ac:dyDescent="0.35">
      <c r="A864" t="s">
        <v>4311</v>
      </c>
      <c r="B864" t="s">
        <v>4312</v>
      </c>
      <c r="C864" t="s">
        <v>4313</v>
      </c>
      <c r="D864" t="s">
        <v>4314</v>
      </c>
      <c r="E864">
        <f>IF(COUNTIFS(Registros!$A$2:$A$6000,"NP",Registros!$B$2:$B$6000,$A864)&gt;0,1,0)</f>
        <v>1</v>
      </c>
      <c r="F864">
        <f>IF($E864=1,SUMIFS(Registros!$F$2:$F$6000,Registros!$A$2:$A$6000,"NP",Registros!$B$2:$B$6000,$A864),0)</f>
        <v>148.5</v>
      </c>
      <c r="G864">
        <f>IF(COUNTIFS(Registros!$A$2:$A$6000,"MOV",Registros!$B$2:$B$6000,$A864)&gt;0,1,0)</f>
        <v>0</v>
      </c>
      <c r="H864">
        <f>IF($G864=1,SUMIFS(Registros!$F$2:$F$6000,Registros!$A$2:$A$6000,"MOV",Registros!$B$2:$B$6000,$A864),0)</f>
        <v>0</v>
      </c>
      <c r="I864">
        <f>IF(COUNTIFS(Registros!$A$2:$A$6000,"CS",Registros!$B$2:$B$6000,$A864)&gt;0,1,0)</f>
        <v>0</v>
      </c>
      <c r="J864">
        <f>IF($I864=1,SUMIFS(Registros!$I$2:$I$6000,Registros!$A$2:$A$6000,"CS",Registros!$B$2:$B$6000,$A864),0)</f>
        <v>0</v>
      </c>
      <c r="K864">
        <f>IF(COUNTIFS(Winback!$K$2:$K$300,$A864)&gt;0,1,0)</f>
        <v>0</v>
      </c>
      <c r="L864">
        <f>IF(AND($K864=1,LEFT($A864,3)="WB-"),SUMIFS(Winback!$D$2:$D$300,Winback!$K$2:$K$300,$A864),0)</f>
        <v>0</v>
      </c>
      <c r="M864">
        <f>IF(OR($E864=1,$G864=1,SUMIFS(Registros!$J$2:$J$6000,Registros!$B$2:$B$6000,$A864)&gt;0),1,0)</f>
        <v>1</v>
      </c>
      <c r="N864">
        <f>IF($J864&gt;0,1,IF(COUNTIFS(Registros!$A$2:$A$6000,"CS",Registros!$B$2:$B$6000,$A864,Registros!$K$2:$K$6000,"&lt;&gt;")&gt;0,1,0))</f>
        <v>0</v>
      </c>
      <c r="O864" t="str">
        <f t="shared" si="65"/>
        <v>SOLO MÓVIL</v>
      </c>
      <c r="P864" t="str">
        <f t="shared" si="66"/>
        <v>Ofrecer fijo + internet (FLBBTV)</v>
      </c>
      <c r="Q864">
        <f t="shared" si="67"/>
        <v>148.5</v>
      </c>
      <c r="R864" t="str">
        <f>IFERROR(VLOOKUP($A864,Registros!$B$2:$G$6000,6,0),IFERROR(INDEX(Winback!$C$2:$C$300,MATCH($A864,Winback!$K$2:$K$300,0)),""))</f>
        <v>Karla Mc Intryre</v>
      </c>
      <c r="S864" t="str">
        <f t="shared" si="68"/>
        <v>NP</v>
      </c>
      <c r="T864">
        <f t="shared" si="69"/>
        <v>1</v>
      </c>
    </row>
    <row r="865" spans="1:20" x14ac:dyDescent="0.35">
      <c r="A865" t="s">
        <v>4316</v>
      </c>
      <c r="B865" t="s">
        <v>4317</v>
      </c>
      <c r="C865" t="s">
        <v>4318</v>
      </c>
      <c r="D865" t="s">
        <v>4319</v>
      </c>
      <c r="E865">
        <f>IF(COUNTIFS(Registros!$A$2:$A$6000,"NP",Registros!$B$2:$B$6000,$A865)&gt;0,1,0)</f>
        <v>1</v>
      </c>
      <c r="F865">
        <f>IF($E865=1,SUMIFS(Registros!$F$2:$F$6000,Registros!$A$2:$A$6000,"NP",Registros!$B$2:$B$6000,$A865),0)</f>
        <v>15</v>
      </c>
      <c r="G865">
        <f>IF(COUNTIFS(Registros!$A$2:$A$6000,"MOV",Registros!$B$2:$B$6000,$A865)&gt;0,1,0)</f>
        <v>0</v>
      </c>
      <c r="H865">
        <f>IF($G865=1,SUMIFS(Registros!$F$2:$F$6000,Registros!$A$2:$A$6000,"MOV",Registros!$B$2:$B$6000,$A865),0)</f>
        <v>0</v>
      </c>
      <c r="I865">
        <f>IF(COUNTIFS(Registros!$A$2:$A$6000,"CS",Registros!$B$2:$B$6000,$A865)&gt;0,1,0)</f>
        <v>0</v>
      </c>
      <c r="J865">
        <f>IF($I865=1,SUMIFS(Registros!$I$2:$I$6000,Registros!$A$2:$A$6000,"CS",Registros!$B$2:$B$6000,$A865),0)</f>
        <v>0</v>
      </c>
      <c r="K865">
        <f>IF(COUNTIFS(Winback!$K$2:$K$300,$A865)&gt;0,1,0)</f>
        <v>0</v>
      </c>
      <c r="L865">
        <f>IF(AND($K865=1,LEFT($A865,3)="WB-"),SUMIFS(Winback!$D$2:$D$300,Winback!$K$2:$K$300,$A865),0)</f>
        <v>0</v>
      </c>
      <c r="M865">
        <f>IF(OR($E865=1,$G865=1,SUMIFS(Registros!$J$2:$J$6000,Registros!$B$2:$B$6000,$A865)&gt;0),1,0)</f>
        <v>1</v>
      </c>
      <c r="N865">
        <f>IF($J865&gt;0,1,IF(COUNTIFS(Registros!$A$2:$A$6000,"CS",Registros!$B$2:$B$6000,$A865,Registros!$K$2:$K$6000,"&lt;&gt;")&gt;0,1,0))</f>
        <v>0</v>
      </c>
      <c r="O865" t="str">
        <f t="shared" si="65"/>
        <v>SOLO MÓVIL</v>
      </c>
      <c r="P865" t="str">
        <f t="shared" si="66"/>
        <v>Ofrecer fijo + internet (FLBBTV)</v>
      </c>
      <c r="Q865">
        <f t="shared" si="67"/>
        <v>15</v>
      </c>
      <c r="R865" t="str">
        <f>IFERROR(VLOOKUP($A865,Registros!$B$2:$G$6000,6,0),IFERROR(INDEX(Winback!$C$2:$C$300,MATCH($A865,Winback!$K$2:$K$300,0)),""))</f>
        <v>Michelle Zambrano</v>
      </c>
      <c r="S865" t="str">
        <f t="shared" si="68"/>
        <v>NP</v>
      </c>
      <c r="T865">
        <f t="shared" si="69"/>
        <v>1</v>
      </c>
    </row>
    <row r="866" spans="1:20" x14ac:dyDescent="0.35">
      <c r="A866" t="s">
        <v>4321</v>
      </c>
      <c r="B866" t="s">
        <v>4322</v>
      </c>
      <c r="C866" t="s">
        <v>4323</v>
      </c>
      <c r="D866" t="s">
        <v>4324</v>
      </c>
      <c r="E866">
        <f>IF(COUNTIFS(Registros!$A$2:$A$6000,"NP",Registros!$B$2:$B$6000,$A866)&gt;0,1,0)</f>
        <v>1</v>
      </c>
      <c r="F866">
        <f>IF($E866=1,SUMIFS(Registros!$F$2:$F$6000,Registros!$A$2:$A$6000,"NP",Registros!$B$2:$B$6000,$A866),0)</f>
        <v>98.75</v>
      </c>
      <c r="G866">
        <f>IF(COUNTIFS(Registros!$A$2:$A$6000,"MOV",Registros!$B$2:$B$6000,$A866)&gt;0,1,0)</f>
        <v>0</v>
      </c>
      <c r="H866">
        <f>IF($G866=1,SUMIFS(Registros!$F$2:$F$6000,Registros!$A$2:$A$6000,"MOV",Registros!$B$2:$B$6000,$A866),0)</f>
        <v>0</v>
      </c>
      <c r="I866">
        <f>IF(COUNTIFS(Registros!$A$2:$A$6000,"CS",Registros!$B$2:$B$6000,$A866)&gt;0,1,0)</f>
        <v>0</v>
      </c>
      <c r="J866">
        <f>IF($I866=1,SUMIFS(Registros!$I$2:$I$6000,Registros!$A$2:$A$6000,"CS",Registros!$B$2:$B$6000,$A866),0)</f>
        <v>0</v>
      </c>
      <c r="K866">
        <f>IF(COUNTIFS(Winback!$K$2:$K$300,$A866)&gt;0,1,0)</f>
        <v>0</v>
      </c>
      <c r="L866">
        <f>IF(AND($K866=1,LEFT($A866,3)="WB-"),SUMIFS(Winback!$D$2:$D$300,Winback!$K$2:$K$300,$A866),0)</f>
        <v>0</v>
      </c>
      <c r="M866">
        <f>IF(OR($E866=1,$G866=1,SUMIFS(Registros!$J$2:$J$6000,Registros!$B$2:$B$6000,$A866)&gt;0),1,0)</f>
        <v>1</v>
      </c>
      <c r="N866">
        <f>IF($J866&gt;0,1,IF(COUNTIFS(Registros!$A$2:$A$6000,"CS",Registros!$B$2:$B$6000,$A866,Registros!$K$2:$K$6000,"&lt;&gt;")&gt;0,1,0))</f>
        <v>0</v>
      </c>
      <c r="O866" t="str">
        <f t="shared" si="65"/>
        <v>SOLO MÓVIL</v>
      </c>
      <c r="P866" t="str">
        <f t="shared" si="66"/>
        <v>Ofrecer fijo + internet (FLBBTV)</v>
      </c>
      <c r="Q866">
        <f t="shared" si="67"/>
        <v>98.75</v>
      </c>
      <c r="R866" t="str">
        <f>IFERROR(VLOOKUP($A866,Registros!$B$2:$G$6000,6,0),IFERROR(INDEX(Winback!$C$2:$C$300,MATCH($A866,Winback!$K$2:$K$300,0)),""))</f>
        <v>Ines Lizbeth Trujillo</v>
      </c>
      <c r="S866" t="str">
        <f t="shared" si="68"/>
        <v>NP</v>
      </c>
      <c r="T866">
        <f t="shared" si="69"/>
        <v>1</v>
      </c>
    </row>
    <row r="867" spans="1:20" x14ac:dyDescent="0.35">
      <c r="A867" t="s">
        <v>4326</v>
      </c>
      <c r="B867" t="s">
        <v>4327</v>
      </c>
      <c r="C867" t="s">
        <v>4328</v>
      </c>
      <c r="D867" t="s">
        <v>4329</v>
      </c>
      <c r="E867">
        <f>IF(COUNTIFS(Registros!$A$2:$A$6000,"NP",Registros!$B$2:$B$6000,$A867)&gt;0,1,0)</f>
        <v>1</v>
      </c>
      <c r="F867">
        <f>IF($E867=1,SUMIFS(Registros!$F$2:$F$6000,Registros!$A$2:$A$6000,"NP",Registros!$B$2:$B$6000,$A867),0)</f>
        <v>15</v>
      </c>
      <c r="G867">
        <f>IF(COUNTIFS(Registros!$A$2:$A$6000,"MOV",Registros!$B$2:$B$6000,$A867)&gt;0,1,0)</f>
        <v>0</v>
      </c>
      <c r="H867">
        <f>IF($G867=1,SUMIFS(Registros!$F$2:$F$6000,Registros!$A$2:$A$6000,"MOV",Registros!$B$2:$B$6000,$A867),0)</f>
        <v>0</v>
      </c>
      <c r="I867">
        <f>IF(COUNTIFS(Registros!$A$2:$A$6000,"CS",Registros!$B$2:$B$6000,$A867)&gt;0,1,0)</f>
        <v>0</v>
      </c>
      <c r="J867">
        <f>IF($I867=1,SUMIFS(Registros!$I$2:$I$6000,Registros!$A$2:$A$6000,"CS",Registros!$B$2:$B$6000,$A867),0)</f>
        <v>0</v>
      </c>
      <c r="K867">
        <f>IF(COUNTIFS(Winback!$K$2:$K$300,$A867)&gt;0,1,0)</f>
        <v>0</v>
      </c>
      <c r="L867">
        <f>IF(AND($K867=1,LEFT($A867,3)="WB-"),SUMIFS(Winback!$D$2:$D$300,Winback!$K$2:$K$300,$A867),0)</f>
        <v>0</v>
      </c>
      <c r="M867">
        <f>IF(OR($E867=1,$G867=1,SUMIFS(Registros!$J$2:$J$6000,Registros!$B$2:$B$6000,$A867)&gt;0),1,0)</f>
        <v>1</v>
      </c>
      <c r="N867">
        <f>IF($J867&gt;0,1,IF(COUNTIFS(Registros!$A$2:$A$6000,"CS",Registros!$B$2:$B$6000,$A867,Registros!$K$2:$K$6000,"&lt;&gt;")&gt;0,1,0))</f>
        <v>0</v>
      </c>
      <c r="O867" t="str">
        <f t="shared" si="65"/>
        <v>SOLO MÓVIL</v>
      </c>
      <c r="P867" t="str">
        <f t="shared" si="66"/>
        <v>Ofrecer fijo + internet (FLBBTV)</v>
      </c>
      <c r="Q867">
        <f t="shared" si="67"/>
        <v>15</v>
      </c>
      <c r="R867" t="str">
        <f>IFERROR(VLOOKUP($A867,Registros!$B$2:$G$6000,6,0),IFERROR(INDEX(Winback!$C$2:$C$300,MATCH($A867,Winback!$K$2:$K$300,0)),""))</f>
        <v>Alejandra Mabel Hawkins</v>
      </c>
      <c r="S867" t="str">
        <f t="shared" si="68"/>
        <v>NP</v>
      </c>
      <c r="T867">
        <f t="shared" si="69"/>
        <v>1</v>
      </c>
    </row>
    <row r="868" spans="1:20" x14ac:dyDescent="0.35">
      <c r="A868" t="s">
        <v>4331</v>
      </c>
      <c r="B868" t="s">
        <v>4332</v>
      </c>
      <c r="C868" t="s">
        <v>4333</v>
      </c>
      <c r="D868" t="s">
        <v>4334</v>
      </c>
      <c r="E868">
        <f>IF(COUNTIFS(Registros!$A$2:$A$6000,"NP",Registros!$B$2:$B$6000,$A868)&gt;0,1,0)</f>
        <v>1</v>
      </c>
      <c r="F868">
        <f>IF($E868=1,SUMIFS(Registros!$F$2:$F$6000,Registros!$A$2:$A$6000,"NP",Registros!$B$2:$B$6000,$A868),0)</f>
        <v>16.25</v>
      </c>
      <c r="G868">
        <f>IF(COUNTIFS(Registros!$A$2:$A$6000,"MOV",Registros!$B$2:$B$6000,$A868)&gt;0,1,0)</f>
        <v>0</v>
      </c>
      <c r="H868">
        <f>IF($G868=1,SUMIFS(Registros!$F$2:$F$6000,Registros!$A$2:$A$6000,"MOV",Registros!$B$2:$B$6000,$A868),0)</f>
        <v>0</v>
      </c>
      <c r="I868">
        <f>IF(COUNTIFS(Registros!$A$2:$A$6000,"CS",Registros!$B$2:$B$6000,$A868)&gt;0,1,0)</f>
        <v>0</v>
      </c>
      <c r="J868">
        <f>IF($I868=1,SUMIFS(Registros!$I$2:$I$6000,Registros!$A$2:$A$6000,"CS",Registros!$B$2:$B$6000,$A868),0)</f>
        <v>0</v>
      </c>
      <c r="K868">
        <f>IF(COUNTIFS(Winback!$K$2:$K$300,$A868)&gt;0,1,0)</f>
        <v>0</v>
      </c>
      <c r="L868">
        <f>IF(AND($K868=1,LEFT($A868,3)="WB-"),SUMIFS(Winback!$D$2:$D$300,Winback!$K$2:$K$300,$A868),0)</f>
        <v>0</v>
      </c>
      <c r="M868">
        <f>IF(OR($E868=1,$G868=1,SUMIFS(Registros!$J$2:$J$6000,Registros!$B$2:$B$6000,$A868)&gt;0),1,0)</f>
        <v>1</v>
      </c>
      <c r="N868">
        <f>IF($J868&gt;0,1,IF(COUNTIFS(Registros!$A$2:$A$6000,"CS",Registros!$B$2:$B$6000,$A868,Registros!$K$2:$K$6000,"&lt;&gt;")&gt;0,1,0))</f>
        <v>0</v>
      </c>
      <c r="O868" t="str">
        <f t="shared" si="65"/>
        <v>SOLO MÓVIL</v>
      </c>
      <c r="P868" t="str">
        <f t="shared" si="66"/>
        <v>Ofrecer fijo + internet (FLBBTV)</v>
      </c>
      <c r="Q868">
        <f t="shared" si="67"/>
        <v>16.25</v>
      </c>
      <c r="R868" t="str">
        <f>IFERROR(VLOOKUP($A868,Registros!$B$2:$G$6000,6,0),IFERROR(INDEX(Winback!$C$2:$C$300,MATCH($A868,Winback!$K$2:$K$300,0)),""))</f>
        <v>Maria Fernanda</v>
      </c>
      <c r="S868" t="str">
        <f t="shared" si="68"/>
        <v>NP</v>
      </c>
      <c r="T868">
        <f t="shared" si="69"/>
        <v>1</v>
      </c>
    </row>
    <row r="869" spans="1:20" x14ac:dyDescent="0.35">
      <c r="A869" t="s">
        <v>4336</v>
      </c>
      <c r="B869" t="s">
        <v>4337</v>
      </c>
      <c r="C869" t="s">
        <v>4338</v>
      </c>
      <c r="D869" t="s">
        <v>4339</v>
      </c>
      <c r="E869">
        <f>IF(COUNTIFS(Registros!$A$2:$A$6000,"NP",Registros!$B$2:$B$6000,$A869)&gt;0,1,0)</f>
        <v>1</v>
      </c>
      <c r="F869">
        <f>IF($E869=1,SUMIFS(Registros!$F$2:$F$6000,Registros!$A$2:$A$6000,"NP",Registros!$B$2:$B$6000,$A869),0)</f>
        <v>15</v>
      </c>
      <c r="G869">
        <f>IF(COUNTIFS(Registros!$A$2:$A$6000,"MOV",Registros!$B$2:$B$6000,$A869)&gt;0,1,0)</f>
        <v>0</v>
      </c>
      <c r="H869">
        <f>IF($G869=1,SUMIFS(Registros!$F$2:$F$6000,Registros!$A$2:$A$6000,"MOV",Registros!$B$2:$B$6000,$A869),0)</f>
        <v>0</v>
      </c>
      <c r="I869">
        <f>IF(COUNTIFS(Registros!$A$2:$A$6000,"CS",Registros!$B$2:$B$6000,$A869)&gt;0,1,0)</f>
        <v>0</v>
      </c>
      <c r="J869">
        <f>IF($I869=1,SUMIFS(Registros!$I$2:$I$6000,Registros!$A$2:$A$6000,"CS",Registros!$B$2:$B$6000,$A869),0)</f>
        <v>0</v>
      </c>
      <c r="K869">
        <f>IF(COUNTIFS(Winback!$K$2:$K$300,$A869)&gt;0,1,0)</f>
        <v>0</v>
      </c>
      <c r="L869">
        <f>IF(AND($K869=1,LEFT($A869,3)="WB-"),SUMIFS(Winback!$D$2:$D$300,Winback!$K$2:$K$300,$A869),0)</f>
        <v>0</v>
      </c>
      <c r="M869">
        <f>IF(OR($E869=1,$G869=1,SUMIFS(Registros!$J$2:$J$6000,Registros!$B$2:$B$6000,$A869)&gt;0),1,0)</f>
        <v>1</v>
      </c>
      <c r="N869">
        <f>IF($J869&gt;0,1,IF(COUNTIFS(Registros!$A$2:$A$6000,"CS",Registros!$B$2:$B$6000,$A869,Registros!$K$2:$K$6000,"&lt;&gt;")&gt;0,1,0))</f>
        <v>0</v>
      </c>
      <c r="O869" t="str">
        <f t="shared" si="65"/>
        <v>SOLO MÓVIL</v>
      </c>
      <c r="P869" t="str">
        <f t="shared" si="66"/>
        <v>Ofrecer fijo + internet (FLBBTV)</v>
      </c>
      <c r="Q869">
        <f t="shared" si="67"/>
        <v>15</v>
      </c>
      <c r="R869" t="str">
        <f>IFERROR(VLOOKUP($A869,Registros!$B$2:$G$6000,6,0),IFERROR(INDEX(Winback!$C$2:$C$300,MATCH($A869,Winback!$K$2:$K$300,0)),""))</f>
        <v>Yarelis Tulloch</v>
      </c>
      <c r="S869" t="str">
        <f t="shared" si="68"/>
        <v>NP</v>
      </c>
      <c r="T869">
        <f t="shared" si="69"/>
        <v>1</v>
      </c>
    </row>
    <row r="870" spans="1:20" x14ac:dyDescent="0.35">
      <c r="A870" t="s">
        <v>4341</v>
      </c>
      <c r="B870" t="s">
        <v>4342</v>
      </c>
      <c r="C870" t="s">
        <v>4343</v>
      </c>
      <c r="D870" t="s">
        <v>4344</v>
      </c>
      <c r="E870">
        <f>IF(COUNTIFS(Registros!$A$2:$A$6000,"NP",Registros!$B$2:$B$6000,$A870)&gt;0,1,0)</f>
        <v>1</v>
      </c>
      <c r="F870">
        <f>IF($E870=1,SUMIFS(Registros!$F$2:$F$6000,Registros!$A$2:$A$6000,"NP",Registros!$B$2:$B$6000,$A870),0)</f>
        <v>15</v>
      </c>
      <c r="G870">
        <f>IF(COUNTIFS(Registros!$A$2:$A$6000,"MOV",Registros!$B$2:$B$6000,$A870)&gt;0,1,0)</f>
        <v>0</v>
      </c>
      <c r="H870">
        <f>IF($G870=1,SUMIFS(Registros!$F$2:$F$6000,Registros!$A$2:$A$6000,"MOV",Registros!$B$2:$B$6000,$A870),0)</f>
        <v>0</v>
      </c>
      <c r="I870">
        <f>IF(COUNTIFS(Registros!$A$2:$A$6000,"CS",Registros!$B$2:$B$6000,$A870)&gt;0,1,0)</f>
        <v>0</v>
      </c>
      <c r="J870">
        <f>IF($I870=1,SUMIFS(Registros!$I$2:$I$6000,Registros!$A$2:$A$6000,"CS",Registros!$B$2:$B$6000,$A870),0)</f>
        <v>0</v>
      </c>
      <c r="K870">
        <f>IF(COUNTIFS(Winback!$K$2:$K$300,$A870)&gt;0,1,0)</f>
        <v>0</v>
      </c>
      <c r="L870">
        <f>IF(AND($K870=1,LEFT($A870,3)="WB-"),SUMIFS(Winback!$D$2:$D$300,Winback!$K$2:$K$300,$A870),0)</f>
        <v>0</v>
      </c>
      <c r="M870">
        <f>IF(OR($E870=1,$G870=1,SUMIFS(Registros!$J$2:$J$6000,Registros!$B$2:$B$6000,$A870)&gt;0),1,0)</f>
        <v>1</v>
      </c>
      <c r="N870">
        <f>IF($J870&gt;0,1,IF(COUNTIFS(Registros!$A$2:$A$6000,"CS",Registros!$B$2:$B$6000,$A870,Registros!$K$2:$K$6000,"&lt;&gt;")&gt;0,1,0))</f>
        <v>0</v>
      </c>
      <c r="O870" t="str">
        <f t="shared" si="65"/>
        <v>SOLO MÓVIL</v>
      </c>
      <c r="P870" t="str">
        <f t="shared" si="66"/>
        <v>Ofrecer fijo + internet (FLBBTV)</v>
      </c>
      <c r="Q870">
        <f t="shared" si="67"/>
        <v>15</v>
      </c>
      <c r="R870" t="str">
        <f>IFERROR(VLOOKUP($A870,Registros!$B$2:$G$6000,6,0),IFERROR(INDEX(Winback!$C$2:$C$300,MATCH($A870,Winback!$K$2:$K$300,0)),""))</f>
        <v>Abril Aparicio</v>
      </c>
      <c r="S870" t="str">
        <f t="shared" si="68"/>
        <v>NP</v>
      </c>
      <c r="T870">
        <f t="shared" si="69"/>
        <v>1</v>
      </c>
    </row>
    <row r="871" spans="1:20" x14ac:dyDescent="0.35">
      <c r="A871" t="s">
        <v>4346</v>
      </c>
      <c r="B871" t="s">
        <v>4347</v>
      </c>
      <c r="C871" t="s">
        <v>4348</v>
      </c>
      <c r="D871" t="s">
        <v>4349</v>
      </c>
      <c r="E871">
        <f>IF(COUNTIFS(Registros!$A$2:$A$6000,"NP",Registros!$B$2:$B$6000,$A871)&gt;0,1,0)</f>
        <v>1</v>
      </c>
      <c r="F871">
        <f>IF($E871=1,SUMIFS(Registros!$F$2:$F$6000,Registros!$A$2:$A$6000,"NP",Registros!$B$2:$B$6000,$A871),0)</f>
        <v>16.940000000000001</v>
      </c>
      <c r="G871">
        <f>IF(COUNTIFS(Registros!$A$2:$A$6000,"MOV",Registros!$B$2:$B$6000,$A871)&gt;0,1,0)</f>
        <v>0</v>
      </c>
      <c r="H871">
        <f>IF($G871=1,SUMIFS(Registros!$F$2:$F$6000,Registros!$A$2:$A$6000,"MOV",Registros!$B$2:$B$6000,$A871),0)</f>
        <v>0</v>
      </c>
      <c r="I871">
        <f>IF(COUNTIFS(Registros!$A$2:$A$6000,"CS",Registros!$B$2:$B$6000,$A871)&gt;0,1,0)</f>
        <v>0</v>
      </c>
      <c r="J871">
        <f>IF($I871=1,SUMIFS(Registros!$I$2:$I$6000,Registros!$A$2:$A$6000,"CS",Registros!$B$2:$B$6000,$A871),0)</f>
        <v>0</v>
      </c>
      <c r="K871">
        <f>IF(COUNTIFS(Winback!$K$2:$K$300,$A871)&gt;0,1,0)</f>
        <v>0</v>
      </c>
      <c r="L871">
        <f>IF(AND($K871=1,LEFT($A871,3)="WB-"),SUMIFS(Winback!$D$2:$D$300,Winback!$K$2:$K$300,$A871),0)</f>
        <v>0</v>
      </c>
      <c r="M871">
        <f>IF(OR($E871=1,$G871=1,SUMIFS(Registros!$J$2:$J$6000,Registros!$B$2:$B$6000,$A871)&gt;0),1,0)</f>
        <v>1</v>
      </c>
      <c r="N871">
        <f>IF($J871&gt;0,1,IF(COUNTIFS(Registros!$A$2:$A$6000,"CS",Registros!$B$2:$B$6000,$A871,Registros!$K$2:$K$6000,"&lt;&gt;")&gt;0,1,0))</f>
        <v>0</v>
      </c>
      <c r="O871" t="str">
        <f t="shared" si="65"/>
        <v>SOLO MÓVIL</v>
      </c>
      <c r="P871" t="str">
        <f t="shared" si="66"/>
        <v>Ofrecer fijo + internet (FLBBTV)</v>
      </c>
      <c r="Q871">
        <f t="shared" si="67"/>
        <v>16.940000000000001</v>
      </c>
      <c r="R871" t="str">
        <f>IFERROR(VLOOKUP($A871,Registros!$B$2:$G$6000,6,0),IFERROR(INDEX(Winback!$C$2:$C$300,MATCH($A871,Winback!$K$2:$K$300,0)),""))</f>
        <v>Yariela Galarce</v>
      </c>
      <c r="S871" t="str">
        <f t="shared" si="68"/>
        <v>NP</v>
      </c>
      <c r="T871">
        <f t="shared" si="69"/>
        <v>1</v>
      </c>
    </row>
    <row r="872" spans="1:20" x14ac:dyDescent="0.35">
      <c r="A872" t="s">
        <v>4351</v>
      </c>
      <c r="B872" t="s">
        <v>4352</v>
      </c>
      <c r="C872" t="s">
        <v>4353</v>
      </c>
      <c r="D872" t="s">
        <v>4354</v>
      </c>
      <c r="E872">
        <f>IF(COUNTIFS(Registros!$A$2:$A$6000,"NP",Registros!$B$2:$B$6000,$A872)&gt;0,1,0)</f>
        <v>1</v>
      </c>
      <c r="F872">
        <f>IF($E872=1,SUMIFS(Registros!$F$2:$F$6000,Registros!$A$2:$A$6000,"NP",Registros!$B$2:$B$6000,$A872),0)</f>
        <v>15</v>
      </c>
      <c r="G872">
        <f>IF(COUNTIFS(Registros!$A$2:$A$6000,"MOV",Registros!$B$2:$B$6000,$A872)&gt;0,1,0)</f>
        <v>0</v>
      </c>
      <c r="H872">
        <f>IF($G872=1,SUMIFS(Registros!$F$2:$F$6000,Registros!$A$2:$A$6000,"MOV",Registros!$B$2:$B$6000,$A872),0)</f>
        <v>0</v>
      </c>
      <c r="I872">
        <f>IF(COUNTIFS(Registros!$A$2:$A$6000,"CS",Registros!$B$2:$B$6000,$A872)&gt;0,1,0)</f>
        <v>0</v>
      </c>
      <c r="J872">
        <f>IF($I872=1,SUMIFS(Registros!$I$2:$I$6000,Registros!$A$2:$A$6000,"CS",Registros!$B$2:$B$6000,$A872),0)</f>
        <v>0</v>
      </c>
      <c r="K872">
        <f>IF(COUNTIFS(Winback!$K$2:$K$300,$A872)&gt;0,1,0)</f>
        <v>0</v>
      </c>
      <c r="L872">
        <f>IF(AND($K872=1,LEFT($A872,3)="WB-"),SUMIFS(Winback!$D$2:$D$300,Winback!$K$2:$K$300,$A872),0)</f>
        <v>0</v>
      </c>
      <c r="M872">
        <f>IF(OR($E872=1,$G872=1,SUMIFS(Registros!$J$2:$J$6000,Registros!$B$2:$B$6000,$A872)&gt;0),1,0)</f>
        <v>1</v>
      </c>
      <c r="N872">
        <f>IF($J872&gt;0,1,IF(COUNTIFS(Registros!$A$2:$A$6000,"CS",Registros!$B$2:$B$6000,$A872,Registros!$K$2:$K$6000,"&lt;&gt;")&gt;0,1,0))</f>
        <v>0</v>
      </c>
      <c r="O872" t="str">
        <f t="shared" si="65"/>
        <v>SOLO MÓVIL</v>
      </c>
      <c r="P872" t="str">
        <f t="shared" si="66"/>
        <v>Ofrecer fijo + internet (FLBBTV)</v>
      </c>
      <c r="Q872">
        <f t="shared" si="67"/>
        <v>15</v>
      </c>
      <c r="R872" t="str">
        <f>IFERROR(VLOOKUP($A872,Registros!$B$2:$G$6000,6,0),IFERROR(INDEX(Winback!$C$2:$C$300,MATCH($A872,Winback!$K$2:$K$300,0)),""))</f>
        <v>Nailyn Martinez</v>
      </c>
      <c r="S872" t="str">
        <f t="shared" si="68"/>
        <v>NP</v>
      </c>
      <c r="T872">
        <f t="shared" si="69"/>
        <v>1</v>
      </c>
    </row>
    <row r="873" spans="1:20" x14ac:dyDescent="0.35">
      <c r="A873" t="s">
        <v>4356</v>
      </c>
      <c r="B873" t="s">
        <v>4357</v>
      </c>
      <c r="C873" t="s">
        <v>4358</v>
      </c>
      <c r="D873" t="s">
        <v>4359</v>
      </c>
      <c r="E873">
        <f>IF(COUNTIFS(Registros!$A$2:$A$6000,"NP",Registros!$B$2:$B$6000,$A873)&gt;0,1,0)</f>
        <v>1</v>
      </c>
      <c r="F873">
        <f>IF($E873=1,SUMIFS(Registros!$F$2:$F$6000,Registros!$A$2:$A$6000,"NP",Registros!$B$2:$B$6000,$A873),0)</f>
        <v>21.75</v>
      </c>
      <c r="G873">
        <f>IF(COUNTIFS(Registros!$A$2:$A$6000,"MOV",Registros!$B$2:$B$6000,$A873)&gt;0,1,0)</f>
        <v>0</v>
      </c>
      <c r="H873">
        <f>IF($G873=1,SUMIFS(Registros!$F$2:$F$6000,Registros!$A$2:$A$6000,"MOV",Registros!$B$2:$B$6000,$A873),0)</f>
        <v>0</v>
      </c>
      <c r="I873">
        <f>IF(COUNTIFS(Registros!$A$2:$A$6000,"CS",Registros!$B$2:$B$6000,$A873)&gt;0,1,0)</f>
        <v>0</v>
      </c>
      <c r="J873">
        <f>IF($I873=1,SUMIFS(Registros!$I$2:$I$6000,Registros!$A$2:$A$6000,"CS",Registros!$B$2:$B$6000,$A873),0)</f>
        <v>0</v>
      </c>
      <c r="K873">
        <f>IF(COUNTIFS(Winback!$K$2:$K$300,$A873)&gt;0,1,0)</f>
        <v>0</v>
      </c>
      <c r="L873">
        <f>IF(AND($K873=1,LEFT($A873,3)="WB-"),SUMIFS(Winback!$D$2:$D$300,Winback!$K$2:$K$300,$A873),0)</f>
        <v>0</v>
      </c>
      <c r="M873">
        <f>IF(OR($E873=1,$G873=1,SUMIFS(Registros!$J$2:$J$6000,Registros!$B$2:$B$6000,$A873)&gt;0),1,0)</f>
        <v>1</v>
      </c>
      <c r="N873">
        <f>IF($J873&gt;0,1,IF(COUNTIFS(Registros!$A$2:$A$6000,"CS",Registros!$B$2:$B$6000,$A873,Registros!$K$2:$K$6000,"&lt;&gt;")&gt;0,1,0))</f>
        <v>0</v>
      </c>
      <c r="O873" t="str">
        <f t="shared" si="65"/>
        <v>SOLO MÓVIL</v>
      </c>
      <c r="P873" t="str">
        <f t="shared" si="66"/>
        <v>Ofrecer fijo + internet (FLBBTV)</v>
      </c>
      <c r="Q873">
        <f t="shared" si="67"/>
        <v>21.75</v>
      </c>
      <c r="R873" t="str">
        <f>IFERROR(VLOOKUP($A873,Registros!$B$2:$G$6000,6,0),IFERROR(INDEX(Winback!$C$2:$C$300,MATCH($A873,Winback!$K$2:$K$300,0)),""))</f>
        <v>Yamali Rodriguez</v>
      </c>
      <c r="S873" t="str">
        <f t="shared" si="68"/>
        <v>NP</v>
      </c>
      <c r="T873">
        <f t="shared" si="69"/>
        <v>1</v>
      </c>
    </row>
    <row r="874" spans="1:20" x14ac:dyDescent="0.35">
      <c r="A874" t="s">
        <v>4361</v>
      </c>
      <c r="B874" t="s">
        <v>4362</v>
      </c>
      <c r="C874" t="s">
        <v>4363</v>
      </c>
      <c r="D874" t="s">
        <v>4364</v>
      </c>
      <c r="E874">
        <f>IF(COUNTIFS(Registros!$A$2:$A$6000,"NP",Registros!$B$2:$B$6000,$A874)&gt;0,1,0)</f>
        <v>1</v>
      </c>
      <c r="F874">
        <f>IF($E874=1,SUMIFS(Registros!$F$2:$F$6000,Registros!$A$2:$A$6000,"NP",Registros!$B$2:$B$6000,$A874),0)</f>
        <v>15</v>
      </c>
      <c r="G874">
        <f>IF(COUNTIFS(Registros!$A$2:$A$6000,"MOV",Registros!$B$2:$B$6000,$A874)&gt;0,1,0)</f>
        <v>0</v>
      </c>
      <c r="H874">
        <f>IF($G874=1,SUMIFS(Registros!$F$2:$F$6000,Registros!$A$2:$A$6000,"MOV",Registros!$B$2:$B$6000,$A874),0)</f>
        <v>0</v>
      </c>
      <c r="I874">
        <f>IF(COUNTIFS(Registros!$A$2:$A$6000,"CS",Registros!$B$2:$B$6000,$A874)&gt;0,1,0)</f>
        <v>0</v>
      </c>
      <c r="J874">
        <f>IF($I874=1,SUMIFS(Registros!$I$2:$I$6000,Registros!$A$2:$A$6000,"CS",Registros!$B$2:$B$6000,$A874),0)</f>
        <v>0</v>
      </c>
      <c r="K874">
        <f>IF(COUNTIFS(Winback!$K$2:$K$300,$A874)&gt;0,1,0)</f>
        <v>0</v>
      </c>
      <c r="L874">
        <f>IF(AND($K874=1,LEFT($A874,3)="WB-"),SUMIFS(Winback!$D$2:$D$300,Winback!$K$2:$K$300,$A874),0)</f>
        <v>0</v>
      </c>
      <c r="M874">
        <f>IF(OR($E874=1,$G874=1,SUMIFS(Registros!$J$2:$J$6000,Registros!$B$2:$B$6000,$A874)&gt;0),1,0)</f>
        <v>1</v>
      </c>
      <c r="N874">
        <f>IF($J874&gt;0,1,IF(COUNTIFS(Registros!$A$2:$A$6000,"CS",Registros!$B$2:$B$6000,$A874,Registros!$K$2:$K$6000,"&lt;&gt;")&gt;0,1,0))</f>
        <v>0</v>
      </c>
      <c r="O874" t="str">
        <f t="shared" si="65"/>
        <v>SOLO MÓVIL</v>
      </c>
      <c r="P874" t="str">
        <f t="shared" si="66"/>
        <v>Ofrecer fijo + internet (FLBBTV)</v>
      </c>
      <c r="Q874">
        <f t="shared" si="67"/>
        <v>15</v>
      </c>
      <c r="R874" t="str">
        <f>IFERROR(VLOOKUP($A874,Registros!$B$2:$G$6000,6,0),IFERROR(INDEX(Winback!$C$2:$C$300,MATCH($A874,Winback!$K$2:$K$300,0)),""))</f>
        <v>Osiris Aguilar</v>
      </c>
      <c r="S874" t="str">
        <f t="shared" si="68"/>
        <v>NP</v>
      </c>
      <c r="T874">
        <f t="shared" si="69"/>
        <v>1</v>
      </c>
    </row>
    <row r="875" spans="1:20" x14ac:dyDescent="0.35">
      <c r="A875" t="s">
        <v>4366</v>
      </c>
      <c r="B875" t="s">
        <v>4367</v>
      </c>
      <c r="C875" t="s">
        <v>4368</v>
      </c>
      <c r="D875" t="s">
        <v>4369</v>
      </c>
      <c r="E875">
        <f>IF(COUNTIFS(Registros!$A$2:$A$6000,"NP",Registros!$B$2:$B$6000,$A875)&gt;0,1,0)</f>
        <v>1</v>
      </c>
      <c r="F875">
        <f>IF($E875=1,SUMIFS(Registros!$F$2:$F$6000,Registros!$A$2:$A$6000,"NP",Registros!$B$2:$B$6000,$A875),0)</f>
        <v>15</v>
      </c>
      <c r="G875">
        <f>IF(COUNTIFS(Registros!$A$2:$A$6000,"MOV",Registros!$B$2:$B$6000,$A875)&gt;0,1,0)</f>
        <v>0</v>
      </c>
      <c r="H875">
        <f>IF($G875=1,SUMIFS(Registros!$F$2:$F$6000,Registros!$A$2:$A$6000,"MOV",Registros!$B$2:$B$6000,$A875),0)</f>
        <v>0</v>
      </c>
      <c r="I875">
        <f>IF(COUNTIFS(Registros!$A$2:$A$6000,"CS",Registros!$B$2:$B$6000,$A875)&gt;0,1,0)</f>
        <v>0</v>
      </c>
      <c r="J875">
        <f>IF($I875=1,SUMIFS(Registros!$I$2:$I$6000,Registros!$A$2:$A$6000,"CS",Registros!$B$2:$B$6000,$A875),0)</f>
        <v>0</v>
      </c>
      <c r="K875">
        <f>IF(COUNTIFS(Winback!$K$2:$K$300,$A875)&gt;0,1,0)</f>
        <v>0</v>
      </c>
      <c r="L875">
        <f>IF(AND($K875=1,LEFT($A875,3)="WB-"),SUMIFS(Winback!$D$2:$D$300,Winback!$K$2:$K$300,$A875),0)</f>
        <v>0</v>
      </c>
      <c r="M875">
        <f>IF(OR($E875=1,$G875=1,SUMIFS(Registros!$J$2:$J$6000,Registros!$B$2:$B$6000,$A875)&gt;0),1,0)</f>
        <v>1</v>
      </c>
      <c r="N875">
        <f>IF($J875&gt;0,1,IF(COUNTIFS(Registros!$A$2:$A$6000,"CS",Registros!$B$2:$B$6000,$A875,Registros!$K$2:$K$6000,"&lt;&gt;")&gt;0,1,0))</f>
        <v>0</v>
      </c>
      <c r="O875" t="str">
        <f t="shared" si="65"/>
        <v>SOLO MÓVIL</v>
      </c>
      <c r="P875" t="str">
        <f t="shared" si="66"/>
        <v>Ofrecer fijo + internet (FLBBTV)</v>
      </c>
      <c r="Q875">
        <f t="shared" si="67"/>
        <v>15</v>
      </c>
      <c r="R875" t="str">
        <f>IFERROR(VLOOKUP($A875,Registros!$B$2:$G$6000,6,0),IFERROR(INDEX(Winback!$C$2:$C$300,MATCH($A875,Winback!$K$2:$K$300,0)),""))</f>
        <v>Karla Mc Intryre</v>
      </c>
      <c r="S875" t="str">
        <f t="shared" si="68"/>
        <v>NP</v>
      </c>
      <c r="T875">
        <f t="shared" si="69"/>
        <v>1</v>
      </c>
    </row>
    <row r="876" spans="1:20" x14ac:dyDescent="0.35">
      <c r="A876" t="s">
        <v>4371</v>
      </c>
      <c r="B876" t="s">
        <v>4372</v>
      </c>
      <c r="C876" t="s">
        <v>4373</v>
      </c>
      <c r="D876" t="s">
        <v>4374</v>
      </c>
      <c r="E876">
        <f>IF(COUNTIFS(Registros!$A$2:$A$6000,"NP",Registros!$B$2:$B$6000,$A876)&gt;0,1,0)</f>
        <v>1</v>
      </c>
      <c r="F876">
        <f>IF($E876=1,SUMIFS(Registros!$F$2:$F$6000,Registros!$A$2:$A$6000,"NP",Registros!$B$2:$B$6000,$A876),0)</f>
        <v>15</v>
      </c>
      <c r="G876">
        <f>IF(COUNTIFS(Registros!$A$2:$A$6000,"MOV",Registros!$B$2:$B$6000,$A876)&gt;0,1,0)</f>
        <v>0</v>
      </c>
      <c r="H876">
        <f>IF($G876=1,SUMIFS(Registros!$F$2:$F$6000,Registros!$A$2:$A$6000,"MOV",Registros!$B$2:$B$6000,$A876),0)</f>
        <v>0</v>
      </c>
      <c r="I876">
        <f>IF(COUNTIFS(Registros!$A$2:$A$6000,"CS",Registros!$B$2:$B$6000,$A876)&gt;0,1,0)</f>
        <v>0</v>
      </c>
      <c r="J876">
        <f>IF($I876=1,SUMIFS(Registros!$I$2:$I$6000,Registros!$A$2:$A$6000,"CS",Registros!$B$2:$B$6000,$A876),0)</f>
        <v>0</v>
      </c>
      <c r="K876">
        <f>IF(COUNTIFS(Winback!$K$2:$K$300,$A876)&gt;0,1,0)</f>
        <v>0</v>
      </c>
      <c r="L876">
        <f>IF(AND($K876=1,LEFT($A876,3)="WB-"),SUMIFS(Winback!$D$2:$D$300,Winback!$K$2:$K$300,$A876),0)</f>
        <v>0</v>
      </c>
      <c r="M876">
        <f>IF(OR($E876=1,$G876=1,SUMIFS(Registros!$J$2:$J$6000,Registros!$B$2:$B$6000,$A876)&gt;0),1,0)</f>
        <v>1</v>
      </c>
      <c r="N876">
        <f>IF($J876&gt;0,1,IF(COUNTIFS(Registros!$A$2:$A$6000,"CS",Registros!$B$2:$B$6000,$A876,Registros!$K$2:$K$6000,"&lt;&gt;")&gt;0,1,0))</f>
        <v>0</v>
      </c>
      <c r="O876" t="str">
        <f t="shared" si="65"/>
        <v>SOLO MÓVIL</v>
      </c>
      <c r="P876" t="str">
        <f t="shared" si="66"/>
        <v>Ofrecer fijo + internet (FLBBTV)</v>
      </c>
      <c r="Q876">
        <f t="shared" si="67"/>
        <v>15</v>
      </c>
      <c r="R876" t="str">
        <f>IFERROR(VLOOKUP($A876,Registros!$B$2:$G$6000,6,0),IFERROR(INDEX(Winback!$C$2:$C$300,MATCH($A876,Winback!$K$2:$K$300,0)),""))</f>
        <v>Solanye Acuña</v>
      </c>
      <c r="S876" t="str">
        <f t="shared" si="68"/>
        <v>NP</v>
      </c>
      <c r="T876">
        <f t="shared" si="69"/>
        <v>1</v>
      </c>
    </row>
    <row r="877" spans="1:20" x14ac:dyDescent="0.35">
      <c r="A877" t="s">
        <v>4376</v>
      </c>
      <c r="B877" t="s">
        <v>4377</v>
      </c>
      <c r="C877" t="s">
        <v>4378</v>
      </c>
      <c r="D877" t="s">
        <v>4379</v>
      </c>
      <c r="E877">
        <f>IF(COUNTIFS(Registros!$A$2:$A$6000,"NP",Registros!$B$2:$B$6000,$A877)&gt;0,1,0)</f>
        <v>1</v>
      </c>
      <c r="F877">
        <f>IF($E877=1,SUMIFS(Registros!$F$2:$F$6000,Registros!$A$2:$A$6000,"NP",Registros!$B$2:$B$6000,$A877),0)</f>
        <v>12</v>
      </c>
      <c r="G877">
        <f>IF(COUNTIFS(Registros!$A$2:$A$6000,"MOV",Registros!$B$2:$B$6000,$A877)&gt;0,1,0)</f>
        <v>0</v>
      </c>
      <c r="H877">
        <f>IF($G877=1,SUMIFS(Registros!$F$2:$F$6000,Registros!$A$2:$A$6000,"MOV",Registros!$B$2:$B$6000,$A877),0)</f>
        <v>0</v>
      </c>
      <c r="I877">
        <f>IF(COUNTIFS(Registros!$A$2:$A$6000,"CS",Registros!$B$2:$B$6000,$A877)&gt;0,1,0)</f>
        <v>0</v>
      </c>
      <c r="J877">
        <f>IF($I877=1,SUMIFS(Registros!$I$2:$I$6000,Registros!$A$2:$A$6000,"CS",Registros!$B$2:$B$6000,$A877),0)</f>
        <v>0</v>
      </c>
      <c r="K877">
        <f>IF(COUNTIFS(Winback!$K$2:$K$300,$A877)&gt;0,1,0)</f>
        <v>0</v>
      </c>
      <c r="L877">
        <f>IF(AND($K877=1,LEFT($A877,3)="WB-"),SUMIFS(Winback!$D$2:$D$300,Winback!$K$2:$K$300,$A877),0)</f>
        <v>0</v>
      </c>
      <c r="M877">
        <f>IF(OR($E877=1,$G877=1,SUMIFS(Registros!$J$2:$J$6000,Registros!$B$2:$B$6000,$A877)&gt;0),1,0)</f>
        <v>1</v>
      </c>
      <c r="N877">
        <f>IF($J877&gt;0,1,IF(COUNTIFS(Registros!$A$2:$A$6000,"CS",Registros!$B$2:$B$6000,$A877,Registros!$K$2:$K$6000,"&lt;&gt;")&gt;0,1,0))</f>
        <v>0</v>
      </c>
      <c r="O877" t="str">
        <f t="shared" si="65"/>
        <v>SOLO MÓVIL</v>
      </c>
      <c r="P877" t="str">
        <f t="shared" si="66"/>
        <v>Ofrecer fijo + internet (FLBBTV)</v>
      </c>
      <c r="Q877">
        <f t="shared" si="67"/>
        <v>12</v>
      </c>
      <c r="R877" t="str">
        <f>IFERROR(VLOOKUP($A877,Registros!$B$2:$G$6000,6,0),IFERROR(INDEX(Winback!$C$2:$C$300,MATCH($A877,Winback!$K$2:$K$300,0)),""))</f>
        <v>Michelle Zambrano</v>
      </c>
      <c r="S877" t="str">
        <f t="shared" si="68"/>
        <v>NP</v>
      </c>
      <c r="T877">
        <f t="shared" si="69"/>
        <v>1</v>
      </c>
    </row>
    <row r="878" spans="1:20" x14ac:dyDescent="0.35">
      <c r="A878" t="s">
        <v>4381</v>
      </c>
      <c r="B878" t="s">
        <v>4382</v>
      </c>
      <c r="C878" t="s">
        <v>4383</v>
      </c>
      <c r="D878" t="s">
        <v>4384</v>
      </c>
      <c r="E878">
        <f>IF(COUNTIFS(Registros!$A$2:$A$6000,"NP",Registros!$B$2:$B$6000,$A878)&gt;0,1,0)</f>
        <v>1</v>
      </c>
      <c r="F878">
        <f>IF($E878=1,SUMIFS(Registros!$F$2:$F$6000,Registros!$A$2:$A$6000,"NP",Registros!$B$2:$B$6000,$A878),0)</f>
        <v>29.99</v>
      </c>
      <c r="G878">
        <f>IF(COUNTIFS(Registros!$A$2:$A$6000,"MOV",Registros!$B$2:$B$6000,$A878)&gt;0,1,0)</f>
        <v>0</v>
      </c>
      <c r="H878">
        <f>IF($G878=1,SUMIFS(Registros!$F$2:$F$6000,Registros!$A$2:$A$6000,"MOV",Registros!$B$2:$B$6000,$A878),0)</f>
        <v>0</v>
      </c>
      <c r="I878">
        <f>IF(COUNTIFS(Registros!$A$2:$A$6000,"CS",Registros!$B$2:$B$6000,$A878)&gt;0,1,0)</f>
        <v>0</v>
      </c>
      <c r="J878">
        <f>IF($I878=1,SUMIFS(Registros!$I$2:$I$6000,Registros!$A$2:$A$6000,"CS",Registros!$B$2:$B$6000,$A878),0)</f>
        <v>0</v>
      </c>
      <c r="K878">
        <f>IF(COUNTIFS(Winback!$K$2:$K$300,$A878)&gt;0,1,0)</f>
        <v>0</v>
      </c>
      <c r="L878">
        <f>IF(AND($K878=1,LEFT($A878,3)="WB-"),SUMIFS(Winback!$D$2:$D$300,Winback!$K$2:$K$300,$A878),0)</f>
        <v>0</v>
      </c>
      <c r="M878">
        <f>IF(OR($E878=1,$G878=1,SUMIFS(Registros!$J$2:$J$6000,Registros!$B$2:$B$6000,$A878)&gt;0),1,0)</f>
        <v>1</v>
      </c>
      <c r="N878">
        <f>IF($J878&gt;0,1,IF(COUNTIFS(Registros!$A$2:$A$6000,"CS",Registros!$B$2:$B$6000,$A878,Registros!$K$2:$K$6000,"&lt;&gt;")&gt;0,1,0))</f>
        <v>0</v>
      </c>
      <c r="O878" t="str">
        <f t="shared" si="65"/>
        <v>SOLO MÓVIL</v>
      </c>
      <c r="P878" t="str">
        <f t="shared" si="66"/>
        <v>Ofrecer fijo + internet (FLBBTV)</v>
      </c>
      <c r="Q878">
        <f t="shared" si="67"/>
        <v>29.99</v>
      </c>
      <c r="R878" t="str">
        <f>IFERROR(VLOOKUP($A878,Registros!$B$2:$G$6000,6,0),IFERROR(INDEX(Winback!$C$2:$C$300,MATCH($A878,Winback!$K$2:$K$300,0)),""))</f>
        <v>Ines Lizbeth Trujillo</v>
      </c>
      <c r="S878" t="str">
        <f t="shared" si="68"/>
        <v>NP</v>
      </c>
      <c r="T878">
        <f t="shared" si="69"/>
        <v>1</v>
      </c>
    </row>
    <row r="879" spans="1:20" x14ac:dyDescent="0.35">
      <c r="A879" t="s">
        <v>4386</v>
      </c>
      <c r="B879" t="s">
        <v>4387</v>
      </c>
      <c r="C879" t="s">
        <v>4388</v>
      </c>
      <c r="D879" t="s">
        <v>4389</v>
      </c>
      <c r="E879">
        <f>IF(COUNTIFS(Registros!$A$2:$A$6000,"NP",Registros!$B$2:$B$6000,$A879)&gt;0,1,0)</f>
        <v>1</v>
      </c>
      <c r="F879">
        <f>IF($E879=1,SUMIFS(Registros!$F$2:$F$6000,Registros!$A$2:$A$6000,"NP",Registros!$B$2:$B$6000,$A879),0)</f>
        <v>240</v>
      </c>
      <c r="G879">
        <f>IF(COUNTIFS(Registros!$A$2:$A$6000,"MOV",Registros!$B$2:$B$6000,$A879)&gt;0,1,0)</f>
        <v>0</v>
      </c>
      <c r="H879">
        <f>IF($G879=1,SUMIFS(Registros!$F$2:$F$6000,Registros!$A$2:$A$6000,"MOV",Registros!$B$2:$B$6000,$A879),0)</f>
        <v>0</v>
      </c>
      <c r="I879">
        <f>IF(COUNTIFS(Registros!$A$2:$A$6000,"CS",Registros!$B$2:$B$6000,$A879)&gt;0,1,0)</f>
        <v>0</v>
      </c>
      <c r="J879">
        <f>IF($I879=1,SUMIFS(Registros!$I$2:$I$6000,Registros!$A$2:$A$6000,"CS",Registros!$B$2:$B$6000,$A879),0)</f>
        <v>0</v>
      </c>
      <c r="K879">
        <f>IF(COUNTIFS(Winback!$K$2:$K$300,$A879)&gt;0,1,0)</f>
        <v>0</v>
      </c>
      <c r="L879">
        <f>IF(AND($K879=1,LEFT($A879,3)="WB-"),SUMIFS(Winback!$D$2:$D$300,Winback!$K$2:$K$300,$A879),0)</f>
        <v>0</v>
      </c>
      <c r="M879">
        <f>IF(OR($E879=1,$G879=1,SUMIFS(Registros!$J$2:$J$6000,Registros!$B$2:$B$6000,$A879)&gt;0),1,0)</f>
        <v>1</v>
      </c>
      <c r="N879">
        <f>IF($J879&gt;0,1,IF(COUNTIFS(Registros!$A$2:$A$6000,"CS",Registros!$B$2:$B$6000,$A879,Registros!$K$2:$K$6000,"&lt;&gt;")&gt;0,1,0))</f>
        <v>0</v>
      </c>
      <c r="O879" t="str">
        <f t="shared" si="65"/>
        <v>SOLO MÓVIL</v>
      </c>
      <c r="P879" t="str">
        <f t="shared" si="66"/>
        <v>Ofrecer fijo + internet (FLBBTV)</v>
      </c>
      <c r="Q879">
        <f t="shared" si="67"/>
        <v>240</v>
      </c>
      <c r="R879" t="str">
        <f>IFERROR(VLOOKUP($A879,Registros!$B$2:$G$6000,6,0),IFERROR(INDEX(Winback!$C$2:$C$300,MATCH($A879,Winback!$K$2:$K$300,0)),""))</f>
        <v>Alejandra Mabel Hawkins</v>
      </c>
      <c r="S879" t="str">
        <f t="shared" si="68"/>
        <v>NP</v>
      </c>
      <c r="T879">
        <f t="shared" si="69"/>
        <v>1</v>
      </c>
    </row>
    <row r="880" spans="1:20" x14ac:dyDescent="0.35">
      <c r="A880" t="s">
        <v>4391</v>
      </c>
      <c r="B880" t="s">
        <v>4392</v>
      </c>
      <c r="C880" t="s">
        <v>4393</v>
      </c>
      <c r="D880" t="s">
        <v>4394</v>
      </c>
      <c r="E880">
        <f>IF(COUNTIFS(Registros!$A$2:$A$6000,"NP",Registros!$B$2:$B$6000,$A880)&gt;0,1,0)</f>
        <v>1</v>
      </c>
      <c r="F880">
        <f>IF($E880=1,SUMIFS(Registros!$F$2:$F$6000,Registros!$A$2:$A$6000,"NP",Registros!$B$2:$B$6000,$A880),0)</f>
        <v>25</v>
      </c>
      <c r="G880">
        <f>IF(COUNTIFS(Registros!$A$2:$A$6000,"MOV",Registros!$B$2:$B$6000,$A880)&gt;0,1,0)</f>
        <v>0</v>
      </c>
      <c r="H880">
        <f>IF($G880=1,SUMIFS(Registros!$F$2:$F$6000,Registros!$A$2:$A$6000,"MOV",Registros!$B$2:$B$6000,$A880),0)</f>
        <v>0</v>
      </c>
      <c r="I880">
        <f>IF(COUNTIFS(Registros!$A$2:$A$6000,"CS",Registros!$B$2:$B$6000,$A880)&gt;0,1,0)</f>
        <v>0</v>
      </c>
      <c r="J880">
        <f>IF($I880=1,SUMIFS(Registros!$I$2:$I$6000,Registros!$A$2:$A$6000,"CS",Registros!$B$2:$B$6000,$A880),0)</f>
        <v>0</v>
      </c>
      <c r="K880">
        <f>IF(COUNTIFS(Winback!$K$2:$K$300,$A880)&gt;0,1,0)</f>
        <v>0</v>
      </c>
      <c r="L880">
        <f>IF(AND($K880=1,LEFT($A880,3)="WB-"),SUMIFS(Winback!$D$2:$D$300,Winback!$K$2:$K$300,$A880),0)</f>
        <v>0</v>
      </c>
      <c r="M880">
        <f>IF(OR($E880=1,$G880=1,SUMIFS(Registros!$J$2:$J$6000,Registros!$B$2:$B$6000,$A880)&gt;0),1,0)</f>
        <v>1</v>
      </c>
      <c r="N880">
        <f>IF($J880&gt;0,1,IF(COUNTIFS(Registros!$A$2:$A$6000,"CS",Registros!$B$2:$B$6000,$A880,Registros!$K$2:$K$6000,"&lt;&gt;")&gt;0,1,0))</f>
        <v>0</v>
      </c>
      <c r="O880" t="str">
        <f t="shared" si="65"/>
        <v>SOLO MÓVIL</v>
      </c>
      <c r="P880" t="str">
        <f t="shared" si="66"/>
        <v>Ofrecer fijo + internet (FLBBTV)</v>
      </c>
      <c r="Q880">
        <f t="shared" si="67"/>
        <v>25</v>
      </c>
      <c r="R880" t="str">
        <f>IFERROR(VLOOKUP($A880,Registros!$B$2:$G$6000,6,0),IFERROR(INDEX(Winback!$C$2:$C$300,MATCH($A880,Winback!$K$2:$K$300,0)),""))</f>
        <v>Maria Fernanda</v>
      </c>
      <c r="S880" t="str">
        <f t="shared" si="68"/>
        <v>NP</v>
      </c>
      <c r="T880">
        <f t="shared" si="69"/>
        <v>1</v>
      </c>
    </row>
    <row r="881" spans="1:20" x14ac:dyDescent="0.35">
      <c r="A881" t="s">
        <v>4396</v>
      </c>
      <c r="B881" t="s">
        <v>4397</v>
      </c>
      <c r="C881" t="s">
        <v>4398</v>
      </c>
      <c r="D881" t="s">
        <v>4399</v>
      </c>
      <c r="E881">
        <f>IF(COUNTIFS(Registros!$A$2:$A$6000,"NP",Registros!$B$2:$B$6000,$A881)&gt;0,1,0)</f>
        <v>1</v>
      </c>
      <c r="F881">
        <f>IF($E881=1,SUMIFS(Registros!$F$2:$F$6000,Registros!$A$2:$A$6000,"NP",Registros!$B$2:$B$6000,$A881),0)</f>
        <v>20.75</v>
      </c>
      <c r="G881">
        <f>IF(COUNTIFS(Registros!$A$2:$A$6000,"MOV",Registros!$B$2:$B$6000,$A881)&gt;0,1,0)</f>
        <v>0</v>
      </c>
      <c r="H881">
        <f>IF($G881=1,SUMIFS(Registros!$F$2:$F$6000,Registros!$A$2:$A$6000,"MOV",Registros!$B$2:$B$6000,$A881),0)</f>
        <v>0</v>
      </c>
      <c r="I881">
        <f>IF(COUNTIFS(Registros!$A$2:$A$6000,"CS",Registros!$B$2:$B$6000,$A881)&gt;0,1,0)</f>
        <v>0</v>
      </c>
      <c r="J881">
        <f>IF($I881=1,SUMIFS(Registros!$I$2:$I$6000,Registros!$A$2:$A$6000,"CS",Registros!$B$2:$B$6000,$A881),0)</f>
        <v>0</v>
      </c>
      <c r="K881">
        <f>IF(COUNTIFS(Winback!$K$2:$K$300,$A881)&gt;0,1,0)</f>
        <v>0</v>
      </c>
      <c r="L881">
        <f>IF(AND($K881=1,LEFT($A881,3)="WB-"),SUMIFS(Winback!$D$2:$D$300,Winback!$K$2:$K$300,$A881),0)</f>
        <v>0</v>
      </c>
      <c r="M881">
        <f>IF(OR($E881=1,$G881=1,SUMIFS(Registros!$J$2:$J$6000,Registros!$B$2:$B$6000,$A881)&gt;0),1,0)</f>
        <v>1</v>
      </c>
      <c r="N881">
        <f>IF($J881&gt;0,1,IF(COUNTIFS(Registros!$A$2:$A$6000,"CS",Registros!$B$2:$B$6000,$A881,Registros!$K$2:$K$6000,"&lt;&gt;")&gt;0,1,0))</f>
        <v>0</v>
      </c>
      <c r="O881" t="str">
        <f t="shared" si="65"/>
        <v>SOLO MÓVIL</v>
      </c>
      <c r="P881" t="str">
        <f t="shared" si="66"/>
        <v>Ofrecer fijo + internet (FLBBTV)</v>
      </c>
      <c r="Q881">
        <f t="shared" si="67"/>
        <v>20.75</v>
      </c>
      <c r="R881" t="str">
        <f>IFERROR(VLOOKUP($A881,Registros!$B$2:$G$6000,6,0),IFERROR(INDEX(Winback!$C$2:$C$300,MATCH($A881,Winback!$K$2:$K$300,0)),""))</f>
        <v>Yarelis Tulloch</v>
      </c>
      <c r="S881" t="str">
        <f t="shared" si="68"/>
        <v>NP</v>
      </c>
      <c r="T881">
        <f t="shared" si="69"/>
        <v>1</v>
      </c>
    </row>
    <row r="882" spans="1:20" x14ac:dyDescent="0.35">
      <c r="A882" t="s">
        <v>4401</v>
      </c>
      <c r="B882" t="s">
        <v>4402</v>
      </c>
      <c r="C882" t="s">
        <v>4403</v>
      </c>
      <c r="D882" t="s">
        <v>4404</v>
      </c>
      <c r="E882">
        <f>IF(COUNTIFS(Registros!$A$2:$A$6000,"NP",Registros!$B$2:$B$6000,$A882)&gt;0,1,0)</f>
        <v>1</v>
      </c>
      <c r="F882">
        <f>IF($E882=1,SUMIFS(Registros!$F$2:$F$6000,Registros!$A$2:$A$6000,"NP",Registros!$B$2:$B$6000,$A882),0)</f>
        <v>12</v>
      </c>
      <c r="G882">
        <f>IF(COUNTIFS(Registros!$A$2:$A$6000,"MOV",Registros!$B$2:$B$6000,$A882)&gt;0,1,0)</f>
        <v>0</v>
      </c>
      <c r="H882">
        <f>IF($G882=1,SUMIFS(Registros!$F$2:$F$6000,Registros!$A$2:$A$6000,"MOV",Registros!$B$2:$B$6000,$A882),0)</f>
        <v>0</v>
      </c>
      <c r="I882">
        <f>IF(COUNTIFS(Registros!$A$2:$A$6000,"CS",Registros!$B$2:$B$6000,$A882)&gt;0,1,0)</f>
        <v>0</v>
      </c>
      <c r="J882">
        <f>IF($I882=1,SUMIFS(Registros!$I$2:$I$6000,Registros!$A$2:$A$6000,"CS",Registros!$B$2:$B$6000,$A882),0)</f>
        <v>0</v>
      </c>
      <c r="K882">
        <f>IF(COUNTIFS(Winback!$K$2:$K$300,$A882)&gt;0,1,0)</f>
        <v>0</v>
      </c>
      <c r="L882">
        <f>IF(AND($K882=1,LEFT($A882,3)="WB-"),SUMIFS(Winback!$D$2:$D$300,Winback!$K$2:$K$300,$A882),0)</f>
        <v>0</v>
      </c>
      <c r="M882">
        <f>IF(OR($E882=1,$G882=1,SUMIFS(Registros!$J$2:$J$6000,Registros!$B$2:$B$6000,$A882)&gt;0),1,0)</f>
        <v>1</v>
      </c>
      <c r="N882">
        <f>IF($J882&gt;0,1,IF(COUNTIFS(Registros!$A$2:$A$6000,"CS",Registros!$B$2:$B$6000,$A882,Registros!$K$2:$K$6000,"&lt;&gt;")&gt;0,1,0))</f>
        <v>0</v>
      </c>
      <c r="O882" t="str">
        <f t="shared" si="65"/>
        <v>SOLO MÓVIL</v>
      </c>
      <c r="P882" t="str">
        <f t="shared" si="66"/>
        <v>Ofrecer fijo + internet (FLBBTV)</v>
      </c>
      <c r="Q882">
        <f t="shared" si="67"/>
        <v>12</v>
      </c>
      <c r="R882" t="str">
        <f>IFERROR(VLOOKUP($A882,Registros!$B$2:$G$6000,6,0),IFERROR(INDEX(Winback!$C$2:$C$300,MATCH($A882,Winback!$K$2:$K$300,0)),""))</f>
        <v>Abril Aparicio</v>
      </c>
      <c r="S882" t="str">
        <f t="shared" si="68"/>
        <v>NP</v>
      </c>
      <c r="T882">
        <f t="shared" si="69"/>
        <v>1</v>
      </c>
    </row>
    <row r="883" spans="1:20" x14ac:dyDescent="0.35">
      <c r="A883" t="s">
        <v>4406</v>
      </c>
      <c r="B883" t="s">
        <v>4407</v>
      </c>
      <c r="C883" t="s">
        <v>4408</v>
      </c>
      <c r="D883" t="s">
        <v>4409</v>
      </c>
      <c r="E883">
        <f>IF(COUNTIFS(Registros!$A$2:$A$6000,"NP",Registros!$B$2:$B$6000,$A883)&gt;0,1,0)</f>
        <v>1</v>
      </c>
      <c r="F883">
        <f>IF($E883=1,SUMIFS(Registros!$F$2:$F$6000,Registros!$A$2:$A$6000,"NP",Registros!$B$2:$B$6000,$A883),0)</f>
        <v>16.25</v>
      </c>
      <c r="G883">
        <f>IF(COUNTIFS(Registros!$A$2:$A$6000,"MOV",Registros!$B$2:$B$6000,$A883)&gt;0,1,0)</f>
        <v>0</v>
      </c>
      <c r="H883">
        <f>IF($G883=1,SUMIFS(Registros!$F$2:$F$6000,Registros!$A$2:$A$6000,"MOV",Registros!$B$2:$B$6000,$A883),0)</f>
        <v>0</v>
      </c>
      <c r="I883">
        <f>IF(COUNTIFS(Registros!$A$2:$A$6000,"CS",Registros!$B$2:$B$6000,$A883)&gt;0,1,0)</f>
        <v>0</v>
      </c>
      <c r="J883">
        <f>IF($I883=1,SUMIFS(Registros!$I$2:$I$6000,Registros!$A$2:$A$6000,"CS",Registros!$B$2:$B$6000,$A883),0)</f>
        <v>0</v>
      </c>
      <c r="K883">
        <f>IF(COUNTIFS(Winback!$K$2:$K$300,$A883)&gt;0,1,0)</f>
        <v>0</v>
      </c>
      <c r="L883">
        <f>IF(AND($K883=1,LEFT($A883,3)="WB-"),SUMIFS(Winback!$D$2:$D$300,Winback!$K$2:$K$300,$A883),0)</f>
        <v>0</v>
      </c>
      <c r="M883">
        <f>IF(OR($E883=1,$G883=1,SUMIFS(Registros!$J$2:$J$6000,Registros!$B$2:$B$6000,$A883)&gt;0),1,0)</f>
        <v>1</v>
      </c>
      <c r="N883">
        <f>IF($J883&gt;0,1,IF(COUNTIFS(Registros!$A$2:$A$6000,"CS",Registros!$B$2:$B$6000,$A883,Registros!$K$2:$K$6000,"&lt;&gt;")&gt;0,1,0))</f>
        <v>0</v>
      </c>
      <c r="O883" t="str">
        <f t="shared" si="65"/>
        <v>SOLO MÓVIL</v>
      </c>
      <c r="P883" t="str">
        <f t="shared" si="66"/>
        <v>Ofrecer fijo + internet (FLBBTV)</v>
      </c>
      <c r="Q883">
        <f t="shared" si="67"/>
        <v>16.25</v>
      </c>
      <c r="R883" t="str">
        <f>IFERROR(VLOOKUP($A883,Registros!$B$2:$G$6000,6,0),IFERROR(INDEX(Winback!$C$2:$C$300,MATCH($A883,Winback!$K$2:$K$300,0)),""))</f>
        <v>Yariela Galarce</v>
      </c>
      <c r="S883" t="str">
        <f t="shared" si="68"/>
        <v>NP</v>
      </c>
      <c r="T883">
        <f t="shared" si="69"/>
        <v>1</v>
      </c>
    </row>
    <row r="884" spans="1:20" x14ac:dyDescent="0.35">
      <c r="A884" t="s">
        <v>4411</v>
      </c>
      <c r="B884" t="s">
        <v>4412</v>
      </c>
      <c r="C884" t="s">
        <v>4413</v>
      </c>
      <c r="D884" t="s">
        <v>4414</v>
      </c>
      <c r="E884">
        <f>IF(COUNTIFS(Registros!$A$2:$A$6000,"NP",Registros!$B$2:$B$6000,$A884)&gt;0,1,0)</f>
        <v>1</v>
      </c>
      <c r="F884">
        <f>IF($E884=1,SUMIFS(Registros!$F$2:$F$6000,Registros!$A$2:$A$6000,"NP",Registros!$B$2:$B$6000,$A884),0)</f>
        <v>18.25</v>
      </c>
      <c r="G884">
        <f>IF(COUNTIFS(Registros!$A$2:$A$6000,"MOV",Registros!$B$2:$B$6000,$A884)&gt;0,1,0)</f>
        <v>0</v>
      </c>
      <c r="H884">
        <f>IF($G884=1,SUMIFS(Registros!$F$2:$F$6000,Registros!$A$2:$A$6000,"MOV",Registros!$B$2:$B$6000,$A884),0)</f>
        <v>0</v>
      </c>
      <c r="I884">
        <f>IF(COUNTIFS(Registros!$A$2:$A$6000,"CS",Registros!$B$2:$B$6000,$A884)&gt;0,1,0)</f>
        <v>0</v>
      </c>
      <c r="J884">
        <f>IF($I884=1,SUMIFS(Registros!$I$2:$I$6000,Registros!$A$2:$A$6000,"CS",Registros!$B$2:$B$6000,$A884),0)</f>
        <v>0</v>
      </c>
      <c r="K884">
        <f>IF(COUNTIFS(Winback!$K$2:$K$300,$A884)&gt;0,1,0)</f>
        <v>0</v>
      </c>
      <c r="L884">
        <f>IF(AND($K884=1,LEFT($A884,3)="WB-"),SUMIFS(Winback!$D$2:$D$300,Winback!$K$2:$K$300,$A884),0)</f>
        <v>0</v>
      </c>
      <c r="M884">
        <f>IF(OR($E884=1,$G884=1,SUMIFS(Registros!$J$2:$J$6000,Registros!$B$2:$B$6000,$A884)&gt;0),1,0)</f>
        <v>1</v>
      </c>
      <c r="N884">
        <f>IF($J884&gt;0,1,IF(COUNTIFS(Registros!$A$2:$A$6000,"CS",Registros!$B$2:$B$6000,$A884,Registros!$K$2:$K$6000,"&lt;&gt;")&gt;0,1,0))</f>
        <v>0</v>
      </c>
      <c r="O884" t="str">
        <f t="shared" si="65"/>
        <v>SOLO MÓVIL</v>
      </c>
      <c r="P884" t="str">
        <f t="shared" si="66"/>
        <v>Ofrecer fijo + internet (FLBBTV)</v>
      </c>
      <c r="Q884">
        <f t="shared" si="67"/>
        <v>18.25</v>
      </c>
      <c r="R884" t="str">
        <f>IFERROR(VLOOKUP($A884,Registros!$B$2:$G$6000,6,0),IFERROR(INDEX(Winback!$C$2:$C$300,MATCH($A884,Winback!$K$2:$K$300,0)),""))</f>
        <v>Nailyn Martinez</v>
      </c>
      <c r="S884" t="str">
        <f t="shared" si="68"/>
        <v>NP</v>
      </c>
      <c r="T884">
        <f t="shared" si="69"/>
        <v>1</v>
      </c>
    </row>
    <row r="885" spans="1:20" x14ac:dyDescent="0.35">
      <c r="A885" t="s">
        <v>4416</v>
      </c>
      <c r="B885" t="s">
        <v>4417</v>
      </c>
      <c r="C885" t="s">
        <v>4418</v>
      </c>
      <c r="D885" t="s">
        <v>4419</v>
      </c>
      <c r="E885">
        <f>IF(COUNTIFS(Registros!$A$2:$A$6000,"NP",Registros!$B$2:$B$6000,$A885)&gt;0,1,0)</f>
        <v>1</v>
      </c>
      <c r="F885">
        <f>IF($E885=1,SUMIFS(Registros!$F$2:$F$6000,Registros!$A$2:$A$6000,"NP",Registros!$B$2:$B$6000,$A885),0)</f>
        <v>16.25</v>
      </c>
      <c r="G885">
        <f>IF(COUNTIFS(Registros!$A$2:$A$6000,"MOV",Registros!$B$2:$B$6000,$A885)&gt;0,1,0)</f>
        <v>0</v>
      </c>
      <c r="H885">
        <f>IF($G885=1,SUMIFS(Registros!$F$2:$F$6000,Registros!$A$2:$A$6000,"MOV",Registros!$B$2:$B$6000,$A885),0)</f>
        <v>0</v>
      </c>
      <c r="I885">
        <f>IF(COUNTIFS(Registros!$A$2:$A$6000,"CS",Registros!$B$2:$B$6000,$A885)&gt;0,1,0)</f>
        <v>0</v>
      </c>
      <c r="J885">
        <f>IF($I885=1,SUMIFS(Registros!$I$2:$I$6000,Registros!$A$2:$A$6000,"CS",Registros!$B$2:$B$6000,$A885),0)</f>
        <v>0</v>
      </c>
      <c r="K885">
        <f>IF(COUNTIFS(Winback!$K$2:$K$300,$A885)&gt;0,1,0)</f>
        <v>0</v>
      </c>
      <c r="L885">
        <f>IF(AND($K885=1,LEFT($A885,3)="WB-"),SUMIFS(Winback!$D$2:$D$300,Winback!$K$2:$K$300,$A885),0)</f>
        <v>0</v>
      </c>
      <c r="M885">
        <f>IF(OR($E885=1,$G885=1,SUMIFS(Registros!$J$2:$J$6000,Registros!$B$2:$B$6000,$A885)&gt;0),1,0)</f>
        <v>1</v>
      </c>
      <c r="N885">
        <f>IF($J885&gt;0,1,IF(COUNTIFS(Registros!$A$2:$A$6000,"CS",Registros!$B$2:$B$6000,$A885,Registros!$K$2:$K$6000,"&lt;&gt;")&gt;0,1,0))</f>
        <v>0</v>
      </c>
      <c r="O885" t="str">
        <f t="shared" si="65"/>
        <v>SOLO MÓVIL</v>
      </c>
      <c r="P885" t="str">
        <f t="shared" si="66"/>
        <v>Ofrecer fijo + internet (FLBBTV)</v>
      </c>
      <c r="Q885">
        <f t="shared" si="67"/>
        <v>16.25</v>
      </c>
      <c r="R885" t="str">
        <f>IFERROR(VLOOKUP($A885,Registros!$B$2:$G$6000,6,0),IFERROR(INDEX(Winback!$C$2:$C$300,MATCH($A885,Winback!$K$2:$K$300,0)),""))</f>
        <v>Yamali Rodriguez</v>
      </c>
      <c r="S885" t="str">
        <f t="shared" si="68"/>
        <v>NP</v>
      </c>
      <c r="T885">
        <f t="shared" si="69"/>
        <v>1</v>
      </c>
    </row>
    <row r="886" spans="1:20" x14ac:dyDescent="0.35">
      <c r="A886" t="s">
        <v>4421</v>
      </c>
      <c r="B886" t="s">
        <v>4422</v>
      </c>
      <c r="C886" t="s">
        <v>4423</v>
      </c>
      <c r="D886" t="s">
        <v>4424</v>
      </c>
      <c r="E886">
        <f>IF(COUNTIFS(Registros!$A$2:$A$6000,"NP",Registros!$B$2:$B$6000,$A886)&gt;0,1,0)</f>
        <v>1</v>
      </c>
      <c r="F886">
        <f>IF($E886=1,SUMIFS(Registros!$F$2:$F$6000,Registros!$A$2:$A$6000,"NP",Registros!$B$2:$B$6000,$A886),0)</f>
        <v>20</v>
      </c>
      <c r="G886">
        <f>IF(COUNTIFS(Registros!$A$2:$A$6000,"MOV",Registros!$B$2:$B$6000,$A886)&gt;0,1,0)</f>
        <v>0</v>
      </c>
      <c r="H886">
        <f>IF($G886=1,SUMIFS(Registros!$F$2:$F$6000,Registros!$A$2:$A$6000,"MOV",Registros!$B$2:$B$6000,$A886),0)</f>
        <v>0</v>
      </c>
      <c r="I886">
        <f>IF(COUNTIFS(Registros!$A$2:$A$6000,"CS",Registros!$B$2:$B$6000,$A886)&gt;0,1,0)</f>
        <v>0</v>
      </c>
      <c r="J886">
        <f>IF($I886=1,SUMIFS(Registros!$I$2:$I$6000,Registros!$A$2:$A$6000,"CS",Registros!$B$2:$B$6000,$A886),0)</f>
        <v>0</v>
      </c>
      <c r="K886">
        <f>IF(COUNTIFS(Winback!$K$2:$K$300,$A886)&gt;0,1,0)</f>
        <v>0</v>
      </c>
      <c r="L886">
        <f>IF(AND($K886=1,LEFT($A886,3)="WB-"),SUMIFS(Winback!$D$2:$D$300,Winback!$K$2:$K$300,$A886),0)</f>
        <v>0</v>
      </c>
      <c r="M886">
        <f>IF(OR($E886=1,$G886=1,SUMIFS(Registros!$J$2:$J$6000,Registros!$B$2:$B$6000,$A886)&gt;0),1,0)</f>
        <v>1</v>
      </c>
      <c r="N886">
        <f>IF($J886&gt;0,1,IF(COUNTIFS(Registros!$A$2:$A$6000,"CS",Registros!$B$2:$B$6000,$A886,Registros!$K$2:$K$6000,"&lt;&gt;")&gt;0,1,0))</f>
        <v>0</v>
      </c>
      <c r="O886" t="str">
        <f t="shared" si="65"/>
        <v>SOLO MÓVIL</v>
      </c>
      <c r="P886" t="str">
        <f t="shared" si="66"/>
        <v>Ofrecer fijo + internet (FLBBTV)</v>
      </c>
      <c r="Q886">
        <f t="shared" si="67"/>
        <v>20</v>
      </c>
      <c r="R886" t="str">
        <f>IFERROR(VLOOKUP($A886,Registros!$B$2:$G$6000,6,0),IFERROR(INDEX(Winback!$C$2:$C$300,MATCH($A886,Winback!$K$2:$K$300,0)),""))</f>
        <v>Osiris Aguilar</v>
      </c>
      <c r="S886" t="str">
        <f t="shared" si="68"/>
        <v>NP</v>
      </c>
      <c r="T886">
        <f t="shared" si="69"/>
        <v>1</v>
      </c>
    </row>
    <row r="887" spans="1:20" x14ac:dyDescent="0.35">
      <c r="A887" t="s">
        <v>4426</v>
      </c>
      <c r="B887" t="s">
        <v>4427</v>
      </c>
      <c r="C887" t="s">
        <v>4428</v>
      </c>
      <c r="D887" t="s">
        <v>4429</v>
      </c>
      <c r="E887">
        <f>IF(COUNTIFS(Registros!$A$2:$A$6000,"NP",Registros!$B$2:$B$6000,$A887)&gt;0,1,0)</f>
        <v>1</v>
      </c>
      <c r="F887">
        <f>IF($E887=1,SUMIFS(Registros!$F$2:$F$6000,Registros!$A$2:$A$6000,"NP",Registros!$B$2:$B$6000,$A887),0)</f>
        <v>12</v>
      </c>
      <c r="G887">
        <f>IF(COUNTIFS(Registros!$A$2:$A$6000,"MOV",Registros!$B$2:$B$6000,$A887)&gt;0,1,0)</f>
        <v>0</v>
      </c>
      <c r="H887">
        <f>IF($G887=1,SUMIFS(Registros!$F$2:$F$6000,Registros!$A$2:$A$6000,"MOV",Registros!$B$2:$B$6000,$A887),0)</f>
        <v>0</v>
      </c>
      <c r="I887">
        <f>IF(COUNTIFS(Registros!$A$2:$A$6000,"CS",Registros!$B$2:$B$6000,$A887)&gt;0,1,0)</f>
        <v>0</v>
      </c>
      <c r="J887">
        <f>IF($I887=1,SUMIFS(Registros!$I$2:$I$6000,Registros!$A$2:$A$6000,"CS",Registros!$B$2:$B$6000,$A887),0)</f>
        <v>0</v>
      </c>
      <c r="K887">
        <f>IF(COUNTIFS(Winback!$K$2:$K$300,$A887)&gt;0,1,0)</f>
        <v>0</v>
      </c>
      <c r="L887">
        <f>IF(AND($K887=1,LEFT($A887,3)="WB-"),SUMIFS(Winback!$D$2:$D$300,Winback!$K$2:$K$300,$A887),0)</f>
        <v>0</v>
      </c>
      <c r="M887">
        <f>IF(OR($E887=1,$G887=1,SUMIFS(Registros!$J$2:$J$6000,Registros!$B$2:$B$6000,$A887)&gt;0),1,0)</f>
        <v>1</v>
      </c>
      <c r="N887">
        <f>IF($J887&gt;0,1,IF(COUNTIFS(Registros!$A$2:$A$6000,"CS",Registros!$B$2:$B$6000,$A887,Registros!$K$2:$K$6000,"&lt;&gt;")&gt;0,1,0))</f>
        <v>0</v>
      </c>
      <c r="O887" t="str">
        <f t="shared" si="65"/>
        <v>SOLO MÓVIL</v>
      </c>
      <c r="P887" t="str">
        <f t="shared" si="66"/>
        <v>Ofrecer fijo + internet (FLBBTV)</v>
      </c>
      <c r="Q887">
        <f t="shared" si="67"/>
        <v>12</v>
      </c>
      <c r="R887" t="str">
        <f>IFERROR(VLOOKUP($A887,Registros!$B$2:$G$6000,6,0),IFERROR(INDEX(Winback!$C$2:$C$300,MATCH($A887,Winback!$K$2:$K$300,0)),""))</f>
        <v>Karla Mc Intryre</v>
      </c>
      <c r="S887" t="str">
        <f t="shared" si="68"/>
        <v>NP</v>
      </c>
      <c r="T887">
        <f t="shared" si="69"/>
        <v>1</v>
      </c>
    </row>
    <row r="888" spans="1:20" x14ac:dyDescent="0.35">
      <c r="A888" t="s">
        <v>4431</v>
      </c>
      <c r="B888" t="s">
        <v>4432</v>
      </c>
      <c r="C888" t="s">
        <v>4433</v>
      </c>
      <c r="D888" t="s">
        <v>4434</v>
      </c>
      <c r="E888">
        <f>IF(COUNTIFS(Registros!$A$2:$A$6000,"NP",Registros!$B$2:$B$6000,$A888)&gt;0,1,0)</f>
        <v>1</v>
      </c>
      <c r="F888">
        <f>IF($E888=1,SUMIFS(Registros!$F$2:$F$6000,Registros!$A$2:$A$6000,"NP",Registros!$B$2:$B$6000,$A888),0)</f>
        <v>12</v>
      </c>
      <c r="G888">
        <f>IF(COUNTIFS(Registros!$A$2:$A$6000,"MOV",Registros!$B$2:$B$6000,$A888)&gt;0,1,0)</f>
        <v>0</v>
      </c>
      <c r="H888">
        <f>IF($G888=1,SUMIFS(Registros!$F$2:$F$6000,Registros!$A$2:$A$6000,"MOV",Registros!$B$2:$B$6000,$A888),0)</f>
        <v>0</v>
      </c>
      <c r="I888">
        <f>IF(COUNTIFS(Registros!$A$2:$A$6000,"CS",Registros!$B$2:$B$6000,$A888)&gt;0,1,0)</f>
        <v>0</v>
      </c>
      <c r="J888">
        <f>IF($I888=1,SUMIFS(Registros!$I$2:$I$6000,Registros!$A$2:$A$6000,"CS",Registros!$B$2:$B$6000,$A888),0)</f>
        <v>0</v>
      </c>
      <c r="K888">
        <f>IF(COUNTIFS(Winback!$K$2:$K$300,$A888)&gt;0,1,0)</f>
        <v>0</v>
      </c>
      <c r="L888">
        <f>IF(AND($K888=1,LEFT($A888,3)="WB-"),SUMIFS(Winback!$D$2:$D$300,Winback!$K$2:$K$300,$A888),0)</f>
        <v>0</v>
      </c>
      <c r="M888">
        <f>IF(OR($E888=1,$G888=1,SUMIFS(Registros!$J$2:$J$6000,Registros!$B$2:$B$6000,$A888)&gt;0),1,0)</f>
        <v>1</v>
      </c>
      <c r="N888">
        <f>IF($J888&gt;0,1,IF(COUNTIFS(Registros!$A$2:$A$6000,"CS",Registros!$B$2:$B$6000,$A888,Registros!$K$2:$K$6000,"&lt;&gt;")&gt;0,1,0))</f>
        <v>0</v>
      </c>
      <c r="O888" t="str">
        <f t="shared" si="65"/>
        <v>SOLO MÓVIL</v>
      </c>
      <c r="P888" t="str">
        <f t="shared" si="66"/>
        <v>Ofrecer fijo + internet (FLBBTV)</v>
      </c>
      <c r="Q888">
        <f t="shared" si="67"/>
        <v>12</v>
      </c>
      <c r="R888" t="str">
        <f>IFERROR(VLOOKUP($A888,Registros!$B$2:$G$6000,6,0),IFERROR(INDEX(Winback!$C$2:$C$300,MATCH($A888,Winback!$K$2:$K$300,0)),""))</f>
        <v>Michelle Zambrano</v>
      </c>
      <c r="S888" t="str">
        <f t="shared" si="68"/>
        <v>NP</v>
      </c>
      <c r="T888">
        <f t="shared" si="69"/>
        <v>1</v>
      </c>
    </row>
    <row r="889" spans="1:20" x14ac:dyDescent="0.35">
      <c r="A889" t="s">
        <v>4436</v>
      </c>
      <c r="B889" t="s">
        <v>4437</v>
      </c>
      <c r="C889" t="s">
        <v>4438</v>
      </c>
      <c r="D889" t="s">
        <v>4439</v>
      </c>
      <c r="E889">
        <f>IF(COUNTIFS(Registros!$A$2:$A$6000,"NP",Registros!$B$2:$B$6000,$A889)&gt;0,1,0)</f>
        <v>1</v>
      </c>
      <c r="F889">
        <f>IF($E889=1,SUMIFS(Registros!$F$2:$F$6000,Registros!$A$2:$A$6000,"NP",Registros!$B$2:$B$6000,$A889),0)</f>
        <v>32.5</v>
      </c>
      <c r="G889">
        <f>IF(COUNTIFS(Registros!$A$2:$A$6000,"MOV",Registros!$B$2:$B$6000,$A889)&gt;0,1,0)</f>
        <v>0</v>
      </c>
      <c r="H889">
        <f>IF($G889=1,SUMIFS(Registros!$F$2:$F$6000,Registros!$A$2:$A$6000,"MOV",Registros!$B$2:$B$6000,$A889),0)</f>
        <v>0</v>
      </c>
      <c r="I889">
        <f>IF(COUNTIFS(Registros!$A$2:$A$6000,"CS",Registros!$B$2:$B$6000,$A889)&gt;0,1,0)</f>
        <v>0</v>
      </c>
      <c r="J889">
        <f>IF($I889=1,SUMIFS(Registros!$I$2:$I$6000,Registros!$A$2:$A$6000,"CS",Registros!$B$2:$B$6000,$A889),0)</f>
        <v>0</v>
      </c>
      <c r="K889">
        <f>IF(COUNTIFS(Winback!$K$2:$K$300,$A889)&gt;0,1,0)</f>
        <v>0</v>
      </c>
      <c r="L889">
        <f>IF(AND($K889=1,LEFT($A889,3)="WB-"),SUMIFS(Winback!$D$2:$D$300,Winback!$K$2:$K$300,$A889),0)</f>
        <v>0</v>
      </c>
      <c r="M889">
        <f>IF(OR($E889=1,$G889=1,SUMIFS(Registros!$J$2:$J$6000,Registros!$B$2:$B$6000,$A889)&gt;0),1,0)</f>
        <v>1</v>
      </c>
      <c r="N889">
        <f>IF($J889&gt;0,1,IF(COUNTIFS(Registros!$A$2:$A$6000,"CS",Registros!$B$2:$B$6000,$A889,Registros!$K$2:$K$6000,"&lt;&gt;")&gt;0,1,0))</f>
        <v>0</v>
      </c>
      <c r="O889" t="str">
        <f t="shared" si="65"/>
        <v>SOLO MÓVIL</v>
      </c>
      <c r="P889" t="str">
        <f t="shared" si="66"/>
        <v>Ofrecer fijo + internet (FLBBTV)</v>
      </c>
      <c r="Q889">
        <f t="shared" si="67"/>
        <v>32.5</v>
      </c>
      <c r="R889" t="str">
        <f>IFERROR(VLOOKUP($A889,Registros!$B$2:$G$6000,6,0),IFERROR(INDEX(Winback!$C$2:$C$300,MATCH($A889,Winback!$K$2:$K$300,0)),""))</f>
        <v>Ines Lizbeth Trujillo</v>
      </c>
      <c r="S889" t="str">
        <f t="shared" si="68"/>
        <v>NP</v>
      </c>
      <c r="T889">
        <f t="shared" si="69"/>
        <v>1</v>
      </c>
    </row>
    <row r="890" spans="1:20" x14ac:dyDescent="0.35">
      <c r="A890" t="s">
        <v>4441</v>
      </c>
      <c r="B890" t="s">
        <v>4442</v>
      </c>
      <c r="C890" t="s">
        <v>4443</v>
      </c>
      <c r="D890" t="s">
        <v>4444</v>
      </c>
      <c r="E890">
        <f>IF(COUNTIFS(Registros!$A$2:$A$6000,"NP",Registros!$B$2:$B$6000,$A890)&gt;0,1,0)</f>
        <v>1</v>
      </c>
      <c r="F890">
        <f>IF($E890=1,SUMIFS(Registros!$F$2:$F$6000,Registros!$A$2:$A$6000,"NP",Registros!$B$2:$B$6000,$A890),0)</f>
        <v>15</v>
      </c>
      <c r="G890">
        <f>IF(COUNTIFS(Registros!$A$2:$A$6000,"MOV",Registros!$B$2:$B$6000,$A890)&gt;0,1,0)</f>
        <v>0</v>
      </c>
      <c r="H890">
        <f>IF($G890=1,SUMIFS(Registros!$F$2:$F$6000,Registros!$A$2:$A$6000,"MOV",Registros!$B$2:$B$6000,$A890),0)</f>
        <v>0</v>
      </c>
      <c r="I890">
        <f>IF(COUNTIFS(Registros!$A$2:$A$6000,"CS",Registros!$B$2:$B$6000,$A890)&gt;0,1,0)</f>
        <v>0</v>
      </c>
      <c r="J890">
        <f>IF($I890=1,SUMIFS(Registros!$I$2:$I$6000,Registros!$A$2:$A$6000,"CS",Registros!$B$2:$B$6000,$A890),0)</f>
        <v>0</v>
      </c>
      <c r="K890">
        <f>IF(COUNTIFS(Winback!$K$2:$K$300,$A890)&gt;0,1,0)</f>
        <v>0</v>
      </c>
      <c r="L890">
        <f>IF(AND($K890=1,LEFT($A890,3)="WB-"),SUMIFS(Winback!$D$2:$D$300,Winback!$K$2:$K$300,$A890),0)</f>
        <v>0</v>
      </c>
      <c r="M890">
        <f>IF(OR($E890=1,$G890=1,SUMIFS(Registros!$J$2:$J$6000,Registros!$B$2:$B$6000,$A890)&gt;0),1,0)</f>
        <v>1</v>
      </c>
      <c r="N890">
        <f>IF($J890&gt;0,1,IF(COUNTIFS(Registros!$A$2:$A$6000,"CS",Registros!$B$2:$B$6000,$A890,Registros!$K$2:$K$6000,"&lt;&gt;")&gt;0,1,0))</f>
        <v>0</v>
      </c>
      <c r="O890" t="str">
        <f t="shared" si="65"/>
        <v>SOLO MÓVIL</v>
      </c>
      <c r="P890" t="str">
        <f t="shared" si="66"/>
        <v>Ofrecer fijo + internet (FLBBTV)</v>
      </c>
      <c r="Q890">
        <f t="shared" si="67"/>
        <v>15</v>
      </c>
      <c r="R890" t="str">
        <f>IFERROR(VLOOKUP($A890,Registros!$B$2:$G$6000,6,0),IFERROR(INDEX(Winback!$C$2:$C$300,MATCH($A890,Winback!$K$2:$K$300,0)),""))</f>
        <v>Alejandra Mabel Hawkins</v>
      </c>
      <c r="S890" t="str">
        <f t="shared" si="68"/>
        <v>NP</v>
      </c>
      <c r="T890">
        <f t="shared" si="69"/>
        <v>1</v>
      </c>
    </row>
    <row r="891" spans="1:20" x14ac:dyDescent="0.35">
      <c r="A891" t="s">
        <v>4446</v>
      </c>
      <c r="B891" t="s">
        <v>4447</v>
      </c>
      <c r="C891" t="s">
        <v>4448</v>
      </c>
      <c r="D891" t="s">
        <v>4449</v>
      </c>
      <c r="E891">
        <f>IF(COUNTIFS(Registros!$A$2:$A$6000,"NP",Registros!$B$2:$B$6000,$A891)&gt;0,1,0)</f>
        <v>1</v>
      </c>
      <c r="F891">
        <f>IF($E891=1,SUMIFS(Registros!$F$2:$F$6000,Registros!$A$2:$A$6000,"NP",Registros!$B$2:$B$6000,$A891),0)</f>
        <v>37.75</v>
      </c>
      <c r="G891">
        <f>IF(COUNTIFS(Registros!$A$2:$A$6000,"MOV",Registros!$B$2:$B$6000,$A891)&gt;0,1,0)</f>
        <v>0</v>
      </c>
      <c r="H891">
        <f>IF($G891=1,SUMIFS(Registros!$F$2:$F$6000,Registros!$A$2:$A$6000,"MOV",Registros!$B$2:$B$6000,$A891),0)</f>
        <v>0</v>
      </c>
      <c r="I891">
        <f>IF(COUNTIFS(Registros!$A$2:$A$6000,"CS",Registros!$B$2:$B$6000,$A891)&gt;0,1,0)</f>
        <v>0</v>
      </c>
      <c r="J891">
        <f>IF($I891=1,SUMIFS(Registros!$I$2:$I$6000,Registros!$A$2:$A$6000,"CS",Registros!$B$2:$B$6000,$A891),0)</f>
        <v>0</v>
      </c>
      <c r="K891">
        <f>IF(COUNTIFS(Winback!$K$2:$K$300,$A891)&gt;0,1,0)</f>
        <v>0</v>
      </c>
      <c r="L891">
        <f>IF(AND($K891=1,LEFT($A891,3)="WB-"),SUMIFS(Winback!$D$2:$D$300,Winback!$K$2:$K$300,$A891),0)</f>
        <v>0</v>
      </c>
      <c r="M891">
        <f>IF(OR($E891=1,$G891=1,SUMIFS(Registros!$J$2:$J$6000,Registros!$B$2:$B$6000,$A891)&gt;0),1,0)</f>
        <v>1</v>
      </c>
      <c r="N891">
        <f>IF($J891&gt;0,1,IF(COUNTIFS(Registros!$A$2:$A$6000,"CS",Registros!$B$2:$B$6000,$A891,Registros!$K$2:$K$6000,"&lt;&gt;")&gt;0,1,0))</f>
        <v>0</v>
      </c>
      <c r="O891" t="str">
        <f t="shared" si="65"/>
        <v>SOLO MÓVIL</v>
      </c>
      <c r="P891" t="str">
        <f t="shared" si="66"/>
        <v>Ofrecer fijo + internet (FLBBTV)</v>
      </c>
      <c r="Q891">
        <f t="shared" si="67"/>
        <v>37.75</v>
      </c>
      <c r="R891" t="str">
        <f>IFERROR(VLOOKUP($A891,Registros!$B$2:$G$6000,6,0),IFERROR(INDEX(Winback!$C$2:$C$300,MATCH($A891,Winback!$K$2:$K$300,0)),""))</f>
        <v>Maria Fernanda</v>
      </c>
      <c r="S891" t="str">
        <f t="shared" si="68"/>
        <v>NP</v>
      </c>
      <c r="T891">
        <f t="shared" si="69"/>
        <v>1</v>
      </c>
    </row>
    <row r="892" spans="1:20" x14ac:dyDescent="0.35">
      <c r="A892" t="s">
        <v>4451</v>
      </c>
      <c r="B892" t="s">
        <v>4452</v>
      </c>
      <c r="C892" t="s">
        <v>4453</v>
      </c>
      <c r="D892" t="s">
        <v>4454</v>
      </c>
      <c r="E892">
        <f>IF(COUNTIFS(Registros!$A$2:$A$6000,"NP",Registros!$B$2:$B$6000,$A892)&gt;0,1,0)</f>
        <v>1</v>
      </c>
      <c r="F892">
        <f>IF($E892=1,SUMIFS(Registros!$F$2:$F$6000,Registros!$A$2:$A$6000,"NP",Registros!$B$2:$B$6000,$A892),0)</f>
        <v>30</v>
      </c>
      <c r="G892">
        <f>IF(COUNTIFS(Registros!$A$2:$A$6000,"MOV",Registros!$B$2:$B$6000,$A892)&gt;0,1,0)</f>
        <v>0</v>
      </c>
      <c r="H892">
        <f>IF($G892=1,SUMIFS(Registros!$F$2:$F$6000,Registros!$A$2:$A$6000,"MOV",Registros!$B$2:$B$6000,$A892),0)</f>
        <v>0</v>
      </c>
      <c r="I892">
        <f>IF(COUNTIFS(Registros!$A$2:$A$6000,"CS",Registros!$B$2:$B$6000,$A892)&gt;0,1,0)</f>
        <v>0</v>
      </c>
      <c r="J892">
        <f>IF($I892=1,SUMIFS(Registros!$I$2:$I$6000,Registros!$A$2:$A$6000,"CS",Registros!$B$2:$B$6000,$A892),0)</f>
        <v>0</v>
      </c>
      <c r="K892">
        <f>IF(COUNTIFS(Winback!$K$2:$K$300,$A892)&gt;0,1,0)</f>
        <v>0</v>
      </c>
      <c r="L892">
        <f>IF(AND($K892=1,LEFT($A892,3)="WB-"),SUMIFS(Winback!$D$2:$D$300,Winback!$K$2:$K$300,$A892),0)</f>
        <v>0</v>
      </c>
      <c r="M892">
        <f>IF(OR($E892=1,$G892=1,SUMIFS(Registros!$J$2:$J$6000,Registros!$B$2:$B$6000,$A892)&gt;0),1,0)</f>
        <v>1</v>
      </c>
      <c r="N892">
        <f>IF($J892&gt;0,1,IF(COUNTIFS(Registros!$A$2:$A$6000,"CS",Registros!$B$2:$B$6000,$A892,Registros!$K$2:$K$6000,"&lt;&gt;")&gt;0,1,0))</f>
        <v>0</v>
      </c>
      <c r="O892" t="str">
        <f t="shared" si="65"/>
        <v>SOLO MÓVIL</v>
      </c>
      <c r="P892" t="str">
        <f t="shared" si="66"/>
        <v>Ofrecer fijo + internet (FLBBTV)</v>
      </c>
      <c r="Q892">
        <f t="shared" si="67"/>
        <v>30</v>
      </c>
      <c r="R892" t="str">
        <f>IFERROR(VLOOKUP($A892,Registros!$B$2:$G$6000,6,0),IFERROR(INDEX(Winback!$C$2:$C$300,MATCH($A892,Winback!$K$2:$K$300,0)),""))</f>
        <v>Yarelis Tulloch</v>
      </c>
      <c r="S892" t="str">
        <f t="shared" si="68"/>
        <v>NP</v>
      </c>
      <c r="T892">
        <f t="shared" si="69"/>
        <v>1</v>
      </c>
    </row>
    <row r="893" spans="1:20" x14ac:dyDescent="0.35">
      <c r="A893" t="s">
        <v>4456</v>
      </c>
      <c r="B893" t="s">
        <v>4457</v>
      </c>
      <c r="C893" t="s">
        <v>4458</v>
      </c>
      <c r="D893" t="s">
        <v>4459</v>
      </c>
      <c r="E893">
        <f>IF(COUNTIFS(Registros!$A$2:$A$6000,"NP",Registros!$B$2:$B$6000,$A893)&gt;0,1,0)</f>
        <v>1</v>
      </c>
      <c r="F893">
        <f>IF($E893=1,SUMIFS(Registros!$F$2:$F$6000,Registros!$A$2:$A$6000,"NP",Registros!$B$2:$B$6000,$A893),0)</f>
        <v>5.5</v>
      </c>
      <c r="G893">
        <f>IF(COUNTIFS(Registros!$A$2:$A$6000,"MOV",Registros!$B$2:$B$6000,$A893)&gt;0,1,0)</f>
        <v>0</v>
      </c>
      <c r="H893">
        <f>IF($G893=1,SUMIFS(Registros!$F$2:$F$6000,Registros!$A$2:$A$6000,"MOV",Registros!$B$2:$B$6000,$A893),0)</f>
        <v>0</v>
      </c>
      <c r="I893">
        <f>IF(COUNTIFS(Registros!$A$2:$A$6000,"CS",Registros!$B$2:$B$6000,$A893)&gt;0,1,0)</f>
        <v>0</v>
      </c>
      <c r="J893">
        <f>IF($I893=1,SUMIFS(Registros!$I$2:$I$6000,Registros!$A$2:$A$6000,"CS",Registros!$B$2:$B$6000,$A893),0)</f>
        <v>0</v>
      </c>
      <c r="K893">
        <f>IF(COUNTIFS(Winback!$K$2:$K$300,$A893)&gt;0,1,0)</f>
        <v>0</v>
      </c>
      <c r="L893">
        <f>IF(AND($K893=1,LEFT($A893,3)="WB-"),SUMIFS(Winback!$D$2:$D$300,Winback!$K$2:$K$300,$A893),0)</f>
        <v>0</v>
      </c>
      <c r="M893">
        <f>IF(OR($E893=1,$G893=1,SUMIFS(Registros!$J$2:$J$6000,Registros!$B$2:$B$6000,$A893)&gt;0),1,0)</f>
        <v>1</v>
      </c>
      <c r="N893">
        <f>IF($J893&gt;0,1,IF(COUNTIFS(Registros!$A$2:$A$6000,"CS",Registros!$B$2:$B$6000,$A893,Registros!$K$2:$K$6000,"&lt;&gt;")&gt;0,1,0))</f>
        <v>0</v>
      </c>
      <c r="O893" t="str">
        <f t="shared" si="65"/>
        <v>SOLO MÓVIL</v>
      </c>
      <c r="P893" t="str">
        <f t="shared" si="66"/>
        <v>Ofrecer fijo + internet (FLBBTV)</v>
      </c>
      <c r="Q893">
        <f t="shared" si="67"/>
        <v>5.5</v>
      </c>
      <c r="R893" t="str">
        <f>IFERROR(VLOOKUP($A893,Registros!$B$2:$G$6000,6,0),IFERROR(INDEX(Winback!$C$2:$C$300,MATCH($A893,Winback!$K$2:$K$300,0)),""))</f>
        <v>Abril Aparicio</v>
      </c>
      <c r="S893" t="str">
        <f t="shared" si="68"/>
        <v>NP</v>
      </c>
      <c r="T893">
        <f t="shared" si="69"/>
        <v>1</v>
      </c>
    </row>
    <row r="894" spans="1:20" x14ac:dyDescent="0.35">
      <c r="A894" t="s">
        <v>4461</v>
      </c>
      <c r="B894" t="s">
        <v>4462</v>
      </c>
      <c r="C894" t="s">
        <v>4458</v>
      </c>
      <c r="D894" t="s">
        <v>4459</v>
      </c>
      <c r="E894">
        <f>IF(COUNTIFS(Registros!$A$2:$A$6000,"NP",Registros!$B$2:$B$6000,$A894)&gt;0,1,0)</f>
        <v>1</v>
      </c>
      <c r="F894">
        <f>IF($E894=1,SUMIFS(Registros!$F$2:$F$6000,Registros!$A$2:$A$6000,"NP",Registros!$B$2:$B$6000,$A894),0)</f>
        <v>12</v>
      </c>
      <c r="G894">
        <f>IF(COUNTIFS(Registros!$A$2:$A$6000,"MOV",Registros!$B$2:$B$6000,$A894)&gt;0,1,0)</f>
        <v>0</v>
      </c>
      <c r="H894">
        <f>IF($G894=1,SUMIFS(Registros!$F$2:$F$6000,Registros!$A$2:$A$6000,"MOV",Registros!$B$2:$B$6000,$A894),0)</f>
        <v>0</v>
      </c>
      <c r="I894">
        <f>IF(COUNTIFS(Registros!$A$2:$A$6000,"CS",Registros!$B$2:$B$6000,$A894)&gt;0,1,0)</f>
        <v>0</v>
      </c>
      <c r="J894">
        <f>IF($I894=1,SUMIFS(Registros!$I$2:$I$6000,Registros!$A$2:$A$6000,"CS",Registros!$B$2:$B$6000,$A894),0)</f>
        <v>0</v>
      </c>
      <c r="K894">
        <f>IF(COUNTIFS(Winback!$K$2:$K$300,$A894)&gt;0,1,0)</f>
        <v>0</v>
      </c>
      <c r="L894">
        <f>IF(AND($K894=1,LEFT($A894,3)="WB-"),SUMIFS(Winback!$D$2:$D$300,Winback!$K$2:$K$300,$A894),0)</f>
        <v>0</v>
      </c>
      <c r="M894">
        <f>IF(OR($E894=1,$G894=1,SUMIFS(Registros!$J$2:$J$6000,Registros!$B$2:$B$6000,$A894)&gt;0),1,0)</f>
        <v>1</v>
      </c>
      <c r="N894">
        <f>IF($J894&gt;0,1,IF(COUNTIFS(Registros!$A$2:$A$6000,"CS",Registros!$B$2:$B$6000,$A894,Registros!$K$2:$K$6000,"&lt;&gt;")&gt;0,1,0))</f>
        <v>0</v>
      </c>
      <c r="O894" t="str">
        <f t="shared" si="65"/>
        <v>SOLO MÓVIL</v>
      </c>
      <c r="P894" t="str">
        <f t="shared" si="66"/>
        <v>Ofrecer fijo + internet (FLBBTV)</v>
      </c>
      <c r="Q894">
        <f t="shared" si="67"/>
        <v>12</v>
      </c>
      <c r="R894" t="str">
        <f>IFERROR(VLOOKUP($A894,Registros!$B$2:$G$6000,6,0),IFERROR(INDEX(Winback!$C$2:$C$300,MATCH($A894,Winback!$K$2:$K$300,0)),""))</f>
        <v>Yariela Galarce</v>
      </c>
      <c r="S894" t="str">
        <f t="shared" si="68"/>
        <v>NP</v>
      </c>
      <c r="T894">
        <f t="shared" si="69"/>
        <v>1</v>
      </c>
    </row>
    <row r="895" spans="1:20" x14ac:dyDescent="0.35">
      <c r="A895" t="s">
        <v>4464</v>
      </c>
      <c r="B895" t="s">
        <v>4465</v>
      </c>
      <c r="C895" t="s">
        <v>4466</v>
      </c>
      <c r="D895" t="s">
        <v>4467</v>
      </c>
      <c r="E895">
        <f>IF(COUNTIFS(Registros!$A$2:$A$6000,"NP",Registros!$B$2:$B$6000,$A895)&gt;0,1,0)</f>
        <v>1</v>
      </c>
      <c r="F895">
        <f>IF($E895=1,SUMIFS(Registros!$F$2:$F$6000,Registros!$A$2:$A$6000,"NP",Registros!$B$2:$B$6000,$A895),0)</f>
        <v>31</v>
      </c>
      <c r="G895">
        <f>IF(COUNTIFS(Registros!$A$2:$A$6000,"MOV",Registros!$B$2:$B$6000,$A895)&gt;0,1,0)</f>
        <v>0</v>
      </c>
      <c r="H895">
        <f>IF($G895=1,SUMIFS(Registros!$F$2:$F$6000,Registros!$A$2:$A$6000,"MOV",Registros!$B$2:$B$6000,$A895),0)</f>
        <v>0</v>
      </c>
      <c r="I895">
        <f>IF(COUNTIFS(Registros!$A$2:$A$6000,"CS",Registros!$B$2:$B$6000,$A895)&gt;0,1,0)</f>
        <v>0</v>
      </c>
      <c r="J895">
        <f>IF($I895=1,SUMIFS(Registros!$I$2:$I$6000,Registros!$A$2:$A$6000,"CS",Registros!$B$2:$B$6000,$A895),0)</f>
        <v>0</v>
      </c>
      <c r="K895">
        <f>IF(COUNTIFS(Winback!$K$2:$K$300,$A895)&gt;0,1,0)</f>
        <v>0</v>
      </c>
      <c r="L895">
        <f>IF(AND($K895=1,LEFT($A895,3)="WB-"),SUMIFS(Winback!$D$2:$D$300,Winback!$K$2:$K$300,$A895),0)</f>
        <v>0</v>
      </c>
      <c r="M895">
        <f>IF(OR($E895=1,$G895=1,SUMIFS(Registros!$J$2:$J$6000,Registros!$B$2:$B$6000,$A895)&gt;0),1,0)</f>
        <v>1</v>
      </c>
      <c r="N895">
        <f>IF($J895&gt;0,1,IF(COUNTIFS(Registros!$A$2:$A$6000,"CS",Registros!$B$2:$B$6000,$A895,Registros!$K$2:$K$6000,"&lt;&gt;")&gt;0,1,0))</f>
        <v>0</v>
      </c>
      <c r="O895" t="str">
        <f t="shared" si="65"/>
        <v>SOLO MÓVIL</v>
      </c>
      <c r="P895" t="str">
        <f t="shared" si="66"/>
        <v>Ofrecer fijo + internet (FLBBTV)</v>
      </c>
      <c r="Q895">
        <f t="shared" si="67"/>
        <v>31</v>
      </c>
      <c r="R895" t="str">
        <f>IFERROR(VLOOKUP($A895,Registros!$B$2:$G$6000,6,0),IFERROR(INDEX(Winback!$C$2:$C$300,MATCH($A895,Winback!$K$2:$K$300,0)),""))</f>
        <v>Nailyn Martinez</v>
      </c>
      <c r="S895" t="str">
        <f t="shared" si="68"/>
        <v>NP</v>
      </c>
      <c r="T895">
        <f t="shared" si="69"/>
        <v>1</v>
      </c>
    </row>
    <row r="896" spans="1:20" x14ac:dyDescent="0.35">
      <c r="A896" t="s">
        <v>4469</v>
      </c>
      <c r="B896" t="s">
        <v>4470</v>
      </c>
      <c r="C896" t="s">
        <v>4471</v>
      </c>
      <c r="D896" t="s">
        <v>4467</v>
      </c>
      <c r="E896">
        <f>IF(COUNTIFS(Registros!$A$2:$A$6000,"NP",Registros!$B$2:$B$6000,$A896)&gt;0,1,0)</f>
        <v>1</v>
      </c>
      <c r="F896">
        <f>IF($E896=1,SUMIFS(Registros!$F$2:$F$6000,Registros!$A$2:$A$6000,"NP",Registros!$B$2:$B$6000,$A896),0)</f>
        <v>9.99</v>
      </c>
      <c r="G896">
        <f>IF(COUNTIFS(Registros!$A$2:$A$6000,"MOV",Registros!$B$2:$B$6000,$A896)&gt;0,1,0)</f>
        <v>0</v>
      </c>
      <c r="H896">
        <f>IF($G896=1,SUMIFS(Registros!$F$2:$F$6000,Registros!$A$2:$A$6000,"MOV",Registros!$B$2:$B$6000,$A896),0)</f>
        <v>0</v>
      </c>
      <c r="I896">
        <f>IF(COUNTIFS(Registros!$A$2:$A$6000,"CS",Registros!$B$2:$B$6000,$A896)&gt;0,1,0)</f>
        <v>0</v>
      </c>
      <c r="J896">
        <f>IF($I896=1,SUMIFS(Registros!$I$2:$I$6000,Registros!$A$2:$A$6000,"CS",Registros!$B$2:$B$6000,$A896),0)</f>
        <v>0</v>
      </c>
      <c r="K896">
        <f>IF(COUNTIFS(Winback!$K$2:$K$300,$A896)&gt;0,1,0)</f>
        <v>0</v>
      </c>
      <c r="L896">
        <f>IF(AND($K896=1,LEFT($A896,3)="WB-"),SUMIFS(Winback!$D$2:$D$300,Winback!$K$2:$K$300,$A896),0)</f>
        <v>0</v>
      </c>
      <c r="M896">
        <f>IF(OR($E896=1,$G896=1,SUMIFS(Registros!$J$2:$J$6000,Registros!$B$2:$B$6000,$A896)&gt;0),1,0)</f>
        <v>1</v>
      </c>
      <c r="N896">
        <f>IF($J896&gt;0,1,IF(COUNTIFS(Registros!$A$2:$A$6000,"CS",Registros!$B$2:$B$6000,$A896,Registros!$K$2:$K$6000,"&lt;&gt;")&gt;0,1,0))</f>
        <v>0</v>
      </c>
      <c r="O896" t="str">
        <f t="shared" si="65"/>
        <v>SOLO MÓVIL</v>
      </c>
      <c r="P896" t="str">
        <f t="shared" si="66"/>
        <v>Ofrecer fijo + internet (FLBBTV)</v>
      </c>
      <c r="Q896">
        <f t="shared" si="67"/>
        <v>9.99</v>
      </c>
      <c r="R896" t="str">
        <f>IFERROR(VLOOKUP($A896,Registros!$B$2:$G$6000,6,0),IFERROR(INDEX(Winback!$C$2:$C$300,MATCH($A896,Winback!$K$2:$K$300,0)),""))</f>
        <v>Yamali Rodriguez</v>
      </c>
      <c r="S896" t="str">
        <f t="shared" si="68"/>
        <v>NP</v>
      </c>
      <c r="T896">
        <f t="shared" si="69"/>
        <v>1</v>
      </c>
    </row>
    <row r="897" spans="1:20" x14ac:dyDescent="0.35">
      <c r="A897" t="s">
        <v>4473</v>
      </c>
      <c r="B897" t="s">
        <v>4474</v>
      </c>
      <c r="C897" t="s">
        <v>4475</v>
      </c>
      <c r="D897" t="s">
        <v>4476</v>
      </c>
      <c r="E897">
        <f>IF(COUNTIFS(Registros!$A$2:$A$6000,"NP",Registros!$B$2:$B$6000,$A897)&gt;0,1,0)</f>
        <v>1</v>
      </c>
      <c r="F897">
        <f>IF($E897=1,SUMIFS(Registros!$F$2:$F$6000,Registros!$A$2:$A$6000,"NP",Registros!$B$2:$B$6000,$A897),0)</f>
        <v>42</v>
      </c>
      <c r="G897">
        <f>IF(COUNTIFS(Registros!$A$2:$A$6000,"MOV",Registros!$B$2:$B$6000,$A897)&gt;0,1,0)</f>
        <v>0</v>
      </c>
      <c r="H897">
        <f>IF($G897=1,SUMIFS(Registros!$F$2:$F$6000,Registros!$A$2:$A$6000,"MOV",Registros!$B$2:$B$6000,$A897),0)</f>
        <v>0</v>
      </c>
      <c r="I897">
        <f>IF(COUNTIFS(Registros!$A$2:$A$6000,"CS",Registros!$B$2:$B$6000,$A897)&gt;0,1,0)</f>
        <v>0</v>
      </c>
      <c r="J897">
        <f>IF($I897=1,SUMIFS(Registros!$I$2:$I$6000,Registros!$A$2:$A$6000,"CS",Registros!$B$2:$B$6000,$A897),0)</f>
        <v>0</v>
      </c>
      <c r="K897">
        <f>IF(COUNTIFS(Winback!$K$2:$K$300,$A897)&gt;0,1,0)</f>
        <v>0</v>
      </c>
      <c r="L897">
        <f>IF(AND($K897=1,LEFT($A897,3)="WB-"),SUMIFS(Winback!$D$2:$D$300,Winback!$K$2:$K$300,$A897),0)</f>
        <v>0</v>
      </c>
      <c r="M897">
        <f>IF(OR($E897=1,$G897=1,SUMIFS(Registros!$J$2:$J$6000,Registros!$B$2:$B$6000,$A897)&gt;0),1,0)</f>
        <v>1</v>
      </c>
      <c r="N897">
        <f>IF($J897&gt;0,1,IF(COUNTIFS(Registros!$A$2:$A$6000,"CS",Registros!$B$2:$B$6000,$A897,Registros!$K$2:$K$6000,"&lt;&gt;")&gt;0,1,0))</f>
        <v>0</v>
      </c>
      <c r="O897" t="str">
        <f t="shared" si="65"/>
        <v>SOLO MÓVIL</v>
      </c>
      <c r="P897" t="str">
        <f t="shared" si="66"/>
        <v>Ofrecer fijo + internet (FLBBTV)</v>
      </c>
      <c r="Q897">
        <f t="shared" si="67"/>
        <v>42</v>
      </c>
      <c r="R897" t="str">
        <f>IFERROR(VLOOKUP($A897,Registros!$B$2:$G$6000,6,0),IFERROR(INDEX(Winback!$C$2:$C$300,MATCH($A897,Winback!$K$2:$K$300,0)),""))</f>
        <v>Osiris Aguilar</v>
      </c>
      <c r="S897" t="str">
        <f t="shared" si="68"/>
        <v>NP</v>
      </c>
      <c r="T897">
        <f t="shared" si="69"/>
        <v>1</v>
      </c>
    </row>
    <row r="898" spans="1:20" x14ac:dyDescent="0.35">
      <c r="A898" t="s">
        <v>4478</v>
      </c>
      <c r="B898" t="s">
        <v>4479</v>
      </c>
      <c r="C898" t="s">
        <v>4480</v>
      </c>
      <c r="D898" t="s">
        <v>4481</v>
      </c>
      <c r="E898">
        <f>IF(COUNTIFS(Registros!$A$2:$A$6000,"NP",Registros!$B$2:$B$6000,$A898)&gt;0,1,0)</f>
        <v>1</v>
      </c>
      <c r="F898">
        <f>IF($E898=1,SUMIFS(Registros!$F$2:$F$6000,Registros!$A$2:$A$6000,"NP",Registros!$B$2:$B$6000,$A898),0)</f>
        <v>16.25</v>
      </c>
      <c r="G898">
        <f>IF(COUNTIFS(Registros!$A$2:$A$6000,"MOV",Registros!$B$2:$B$6000,$A898)&gt;0,1,0)</f>
        <v>0</v>
      </c>
      <c r="H898">
        <f>IF($G898=1,SUMIFS(Registros!$F$2:$F$6000,Registros!$A$2:$A$6000,"MOV",Registros!$B$2:$B$6000,$A898),0)</f>
        <v>0</v>
      </c>
      <c r="I898">
        <f>IF(COUNTIFS(Registros!$A$2:$A$6000,"CS",Registros!$B$2:$B$6000,$A898)&gt;0,1,0)</f>
        <v>0</v>
      </c>
      <c r="J898">
        <f>IF($I898=1,SUMIFS(Registros!$I$2:$I$6000,Registros!$A$2:$A$6000,"CS",Registros!$B$2:$B$6000,$A898),0)</f>
        <v>0</v>
      </c>
      <c r="K898">
        <f>IF(COUNTIFS(Winback!$K$2:$K$300,$A898)&gt;0,1,0)</f>
        <v>0</v>
      </c>
      <c r="L898">
        <f>IF(AND($K898=1,LEFT($A898,3)="WB-"),SUMIFS(Winback!$D$2:$D$300,Winback!$K$2:$K$300,$A898),0)</f>
        <v>0</v>
      </c>
      <c r="M898">
        <f>IF(OR($E898=1,$G898=1,SUMIFS(Registros!$J$2:$J$6000,Registros!$B$2:$B$6000,$A898)&gt;0),1,0)</f>
        <v>1</v>
      </c>
      <c r="N898">
        <f>IF($J898&gt;0,1,IF(COUNTIFS(Registros!$A$2:$A$6000,"CS",Registros!$B$2:$B$6000,$A898,Registros!$K$2:$K$6000,"&lt;&gt;")&gt;0,1,0))</f>
        <v>0</v>
      </c>
      <c r="O898" t="str">
        <f t="shared" ref="O898:O961" si="70">IF(AND($K898=1,$E898=0,$G898=0,$I898=0),"WINBACK",IF(AND($M898=1,$N898&gt;0),"CONVERGENTE",IF($M898=1,"SOLO MÓVIL",IF($N898&gt;0,"SOLO FIJO / INTERNET","SIN SERVICIOS"))))</f>
        <v>SOLO MÓVIL</v>
      </c>
      <c r="P898" t="str">
        <f t="shared" ref="P898:P961" si="71">IF($O898="WINBACK","Recuperar (winback)",IF($O898="CONVERGENTE","Upgrade / más líneas",IF($O898="SOLO MÓVIL","Ofrecer fijo + internet (FLBBTV)",IF($O898="SOLO FIJO / INTERNET","Ofrecer línea móvil Nextphone","Oferta completa (móvil + fijo + internet)"))))</f>
        <v>Ofrecer fijo + internet (FLBBTV)</v>
      </c>
      <c r="Q898">
        <f t="shared" ref="Q898:Q961" si="72">$F898+$H898+$L898</f>
        <v>16.25</v>
      </c>
      <c r="R898" t="str">
        <f>IFERROR(VLOOKUP($A898,Registros!$B$2:$G$6000,6,0),IFERROR(INDEX(Winback!$C$2:$C$300,MATCH($A898,Winback!$K$2:$K$300,0)),""))</f>
        <v>Karla Mc Intryre</v>
      </c>
      <c r="S898" t="str">
        <f t="shared" ref="S898:S961" si="73">IF($E898=1,"NP","")&amp;IF($G898=1,"+MOV","")&amp;IF($I898=1,"+CS","")&amp;IF($K898=1,"+WB","")</f>
        <v>NP</v>
      </c>
      <c r="T898">
        <f t="shared" ref="T898:T961" si="74">$E898+$G898+$I898+$K898</f>
        <v>1</v>
      </c>
    </row>
    <row r="899" spans="1:20" x14ac:dyDescent="0.35">
      <c r="A899" t="s">
        <v>4483</v>
      </c>
      <c r="B899" t="s">
        <v>4484</v>
      </c>
      <c r="C899" t="s">
        <v>4485</v>
      </c>
      <c r="D899" t="s">
        <v>4486</v>
      </c>
      <c r="E899">
        <f>IF(COUNTIFS(Registros!$A$2:$A$6000,"NP",Registros!$B$2:$B$6000,$A899)&gt;0,1,0)</f>
        <v>1</v>
      </c>
      <c r="F899">
        <f>IF($E899=1,SUMIFS(Registros!$F$2:$F$6000,Registros!$A$2:$A$6000,"NP",Registros!$B$2:$B$6000,$A899),0)</f>
        <v>22.75</v>
      </c>
      <c r="G899">
        <f>IF(COUNTIFS(Registros!$A$2:$A$6000,"MOV",Registros!$B$2:$B$6000,$A899)&gt;0,1,0)</f>
        <v>0</v>
      </c>
      <c r="H899">
        <f>IF($G899=1,SUMIFS(Registros!$F$2:$F$6000,Registros!$A$2:$A$6000,"MOV",Registros!$B$2:$B$6000,$A899),0)</f>
        <v>0</v>
      </c>
      <c r="I899">
        <f>IF(COUNTIFS(Registros!$A$2:$A$6000,"CS",Registros!$B$2:$B$6000,$A899)&gt;0,1,0)</f>
        <v>0</v>
      </c>
      <c r="J899">
        <f>IF($I899=1,SUMIFS(Registros!$I$2:$I$6000,Registros!$A$2:$A$6000,"CS",Registros!$B$2:$B$6000,$A899),0)</f>
        <v>0</v>
      </c>
      <c r="K899">
        <f>IF(COUNTIFS(Winback!$K$2:$K$300,$A899)&gt;0,1,0)</f>
        <v>0</v>
      </c>
      <c r="L899">
        <f>IF(AND($K899=1,LEFT($A899,3)="WB-"),SUMIFS(Winback!$D$2:$D$300,Winback!$K$2:$K$300,$A899),0)</f>
        <v>0</v>
      </c>
      <c r="M899">
        <f>IF(OR($E899=1,$G899=1,SUMIFS(Registros!$J$2:$J$6000,Registros!$B$2:$B$6000,$A899)&gt;0),1,0)</f>
        <v>1</v>
      </c>
      <c r="N899">
        <f>IF($J899&gt;0,1,IF(COUNTIFS(Registros!$A$2:$A$6000,"CS",Registros!$B$2:$B$6000,$A899,Registros!$K$2:$K$6000,"&lt;&gt;")&gt;0,1,0))</f>
        <v>0</v>
      </c>
      <c r="O899" t="str">
        <f t="shared" si="70"/>
        <v>SOLO MÓVIL</v>
      </c>
      <c r="P899" t="str">
        <f t="shared" si="71"/>
        <v>Ofrecer fijo + internet (FLBBTV)</v>
      </c>
      <c r="Q899">
        <f t="shared" si="72"/>
        <v>22.75</v>
      </c>
      <c r="R899" t="str">
        <f>IFERROR(VLOOKUP($A899,Registros!$B$2:$G$6000,6,0),IFERROR(INDEX(Winback!$C$2:$C$300,MATCH($A899,Winback!$K$2:$K$300,0)),""))</f>
        <v>Solanye Acuña</v>
      </c>
      <c r="S899" t="str">
        <f t="shared" si="73"/>
        <v>NP</v>
      </c>
      <c r="T899">
        <f t="shared" si="74"/>
        <v>1</v>
      </c>
    </row>
    <row r="900" spans="1:20" x14ac:dyDescent="0.35">
      <c r="A900" t="s">
        <v>4488</v>
      </c>
      <c r="B900" t="s">
        <v>4489</v>
      </c>
      <c r="C900" t="s">
        <v>4490</v>
      </c>
      <c r="D900" t="s">
        <v>4491</v>
      </c>
      <c r="E900">
        <f>IF(COUNTIFS(Registros!$A$2:$A$6000,"NP",Registros!$B$2:$B$6000,$A900)&gt;0,1,0)</f>
        <v>1</v>
      </c>
      <c r="F900">
        <f>IF($E900=1,SUMIFS(Registros!$F$2:$F$6000,Registros!$A$2:$A$6000,"NP",Registros!$B$2:$B$6000,$A900),0)</f>
        <v>15</v>
      </c>
      <c r="G900">
        <f>IF(COUNTIFS(Registros!$A$2:$A$6000,"MOV",Registros!$B$2:$B$6000,$A900)&gt;0,1,0)</f>
        <v>0</v>
      </c>
      <c r="H900">
        <f>IF($G900=1,SUMIFS(Registros!$F$2:$F$6000,Registros!$A$2:$A$6000,"MOV",Registros!$B$2:$B$6000,$A900),0)</f>
        <v>0</v>
      </c>
      <c r="I900">
        <f>IF(COUNTIFS(Registros!$A$2:$A$6000,"CS",Registros!$B$2:$B$6000,$A900)&gt;0,1,0)</f>
        <v>0</v>
      </c>
      <c r="J900">
        <f>IF($I900=1,SUMIFS(Registros!$I$2:$I$6000,Registros!$A$2:$A$6000,"CS",Registros!$B$2:$B$6000,$A900),0)</f>
        <v>0</v>
      </c>
      <c r="K900">
        <f>IF(COUNTIFS(Winback!$K$2:$K$300,$A900)&gt;0,1,0)</f>
        <v>0</v>
      </c>
      <c r="L900">
        <f>IF(AND($K900=1,LEFT($A900,3)="WB-"),SUMIFS(Winback!$D$2:$D$300,Winback!$K$2:$K$300,$A900),0)</f>
        <v>0</v>
      </c>
      <c r="M900">
        <f>IF(OR($E900=1,$G900=1,SUMIFS(Registros!$J$2:$J$6000,Registros!$B$2:$B$6000,$A900)&gt;0),1,0)</f>
        <v>1</v>
      </c>
      <c r="N900">
        <f>IF($J900&gt;0,1,IF(COUNTIFS(Registros!$A$2:$A$6000,"CS",Registros!$B$2:$B$6000,$A900,Registros!$K$2:$K$6000,"&lt;&gt;")&gt;0,1,0))</f>
        <v>0</v>
      </c>
      <c r="O900" t="str">
        <f t="shared" si="70"/>
        <v>SOLO MÓVIL</v>
      </c>
      <c r="P900" t="str">
        <f t="shared" si="71"/>
        <v>Ofrecer fijo + internet (FLBBTV)</v>
      </c>
      <c r="Q900">
        <f t="shared" si="72"/>
        <v>15</v>
      </c>
      <c r="R900" t="str">
        <f>IFERROR(VLOOKUP($A900,Registros!$B$2:$G$6000,6,0),IFERROR(INDEX(Winback!$C$2:$C$300,MATCH($A900,Winback!$K$2:$K$300,0)),""))</f>
        <v>Michelle Zambrano</v>
      </c>
      <c r="S900" t="str">
        <f t="shared" si="73"/>
        <v>NP</v>
      </c>
      <c r="T900">
        <f t="shared" si="74"/>
        <v>1</v>
      </c>
    </row>
    <row r="901" spans="1:20" x14ac:dyDescent="0.35">
      <c r="A901" t="s">
        <v>4493</v>
      </c>
      <c r="B901" t="s">
        <v>4494</v>
      </c>
      <c r="C901" t="s">
        <v>4495</v>
      </c>
      <c r="D901" t="s">
        <v>4496</v>
      </c>
      <c r="E901">
        <f>IF(COUNTIFS(Registros!$A$2:$A$6000,"NP",Registros!$B$2:$B$6000,$A901)&gt;0,1,0)</f>
        <v>1</v>
      </c>
      <c r="F901">
        <f>IF($E901=1,SUMIFS(Registros!$F$2:$F$6000,Registros!$A$2:$A$6000,"NP",Registros!$B$2:$B$6000,$A901),0)</f>
        <v>16.25</v>
      </c>
      <c r="G901">
        <f>IF(COUNTIFS(Registros!$A$2:$A$6000,"MOV",Registros!$B$2:$B$6000,$A901)&gt;0,1,0)</f>
        <v>0</v>
      </c>
      <c r="H901">
        <f>IF($G901=1,SUMIFS(Registros!$F$2:$F$6000,Registros!$A$2:$A$6000,"MOV",Registros!$B$2:$B$6000,$A901),0)</f>
        <v>0</v>
      </c>
      <c r="I901">
        <f>IF(COUNTIFS(Registros!$A$2:$A$6000,"CS",Registros!$B$2:$B$6000,$A901)&gt;0,1,0)</f>
        <v>0</v>
      </c>
      <c r="J901">
        <f>IF($I901=1,SUMIFS(Registros!$I$2:$I$6000,Registros!$A$2:$A$6000,"CS",Registros!$B$2:$B$6000,$A901),0)</f>
        <v>0</v>
      </c>
      <c r="K901">
        <f>IF(COUNTIFS(Winback!$K$2:$K$300,$A901)&gt;0,1,0)</f>
        <v>0</v>
      </c>
      <c r="L901">
        <f>IF(AND($K901=1,LEFT($A901,3)="WB-"),SUMIFS(Winback!$D$2:$D$300,Winback!$K$2:$K$300,$A901),0)</f>
        <v>0</v>
      </c>
      <c r="M901">
        <f>IF(OR($E901=1,$G901=1,SUMIFS(Registros!$J$2:$J$6000,Registros!$B$2:$B$6000,$A901)&gt;0),1,0)</f>
        <v>1</v>
      </c>
      <c r="N901">
        <f>IF($J901&gt;0,1,IF(COUNTIFS(Registros!$A$2:$A$6000,"CS",Registros!$B$2:$B$6000,$A901,Registros!$K$2:$K$6000,"&lt;&gt;")&gt;0,1,0))</f>
        <v>0</v>
      </c>
      <c r="O901" t="str">
        <f t="shared" si="70"/>
        <v>SOLO MÓVIL</v>
      </c>
      <c r="P901" t="str">
        <f t="shared" si="71"/>
        <v>Ofrecer fijo + internet (FLBBTV)</v>
      </c>
      <c r="Q901">
        <f t="shared" si="72"/>
        <v>16.25</v>
      </c>
      <c r="R901" t="str">
        <f>IFERROR(VLOOKUP($A901,Registros!$B$2:$G$6000,6,0),IFERROR(INDEX(Winback!$C$2:$C$300,MATCH($A901,Winback!$K$2:$K$300,0)),""))</f>
        <v>Ines Lizbeth Trujillo</v>
      </c>
      <c r="S901" t="str">
        <f t="shared" si="73"/>
        <v>NP</v>
      </c>
      <c r="T901">
        <f t="shared" si="74"/>
        <v>1</v>
      </c>
    </row>
    <row r="902" spans="1:20" x14ac:dyDescent="0.35">
      <c r="A902" t="s">
        <v>4498</v>
      </c>
      <c r="B902" t="s">
        <v>4499</v>
      </c>
      <c r="C902" t="s">
        <v>4500</v>
      </c>
      <c r="D902" t="s">
        <v>4501</v>
      </c>
      <c r="E902">
        <f>IF(COUNTIFS(Registros!$A$2:$A$6000,"NP",Registros!$B$2:$B$6000,$A902)&gt;0,1,0)</f>
        <v>1</v>
      </c>
      <c r="F902">
        <f>IF($E902=1,SUMIFS(Registros!$F$2:$F$6000,Registros!$A$2:$A$6000,"NP",Registros!$B$2:$B$6000,$A902),0)</f>
        <v>16.25</v>
      </c>
      <c r="G902">
        <f>IF(COUNTIFS(Registros!$A$2:$A$6000,"MOV",Registros!$B$2:$B$6000,$A902)&gt;0,1,0)</f>
        <v>0</v>
      </c>
      <c r="H902">
        <f>IF($G902=1,SUMIFS(Registros!$F$2:$F$6000,Registros!$A$2:$A$6000,"MOV",Registros!$B$2:$B$6000,$A902),0)</f>
        <v>0</v>
      </c>
      <c r="I902">
        <f>IF(COUNTIFS(Registros!$A$2:$A$6000,"CS",Registros!$B$2:$B$6000,$A902)&gt;0,1,0)</f>
        <v>0</v>
      </c>
      <c r="J902">
        <f>IF($I902=1,SUMIFS(Registros!$I$2:$I$6000,Registros!$A$2:$A$6000,"CS",Registros!$B$2:$B$6000,$A902),0)</f>
        <v>0</v>
      </c>
      <c r="K902">
        <f>IF(COUNTIFS(Winback!$K$2:$K$300,$A902)&gt;0,1,0)</f>
        <v>0</v>
      </c>
      <c r="L902">
        <f>IF(AND($K902=1,LEFT($A902,3)="WB-"),SUMIFS(Winback!$D$2:$D$300,Winback!$K$2:$K$300,$A902),0)</f>
        <v>0</v>
      </c>
      <c r="M902">
        <f>IF(OR($E902=1,$G902=1,SUMIFS(Registros!$J$2:$J$6000,Registros!$B$2:$B$6000,$A902)&gt;0),1,0)</f>
        <v>1</v>
      </c>
      <c r="N902">
        <f>IF($J902&gt;0,1,IF(COUNTIFS(Registros!$A$2:$A$6000,"CS",Registros!$B$2:$B$6000,$A902,Registros!$K$2:$K$6000,"&lt;&gt;")&gt;0,1,0))</f>
        <v>0</v>
      </c>
      <c r="O902" t="str">
        <f t="shared" si="70"/>
        <v>SOLO MÓVIL</v>
      </c>
      <c r="P902" t="str">
        <f t="shared" si="71"/>
        <v>Ofrecer fijo + internet (FLBBTV)</v>
      </c>
      <c r="Q902">
        <f t="shared" si="72"/>
        <v>16.25</v>
      </c>
      <c r="R902" t="str">
        <f>IFERROR(VLOOKUP($A902,Registros!$B$2:$G$6000,6,0),IFERROR(INDEX(Winback!$C$2:$C$300,MATCH($A902,Winback!$K$2:$K$300,0)),""))</f>
        <v>Alejandra Mabel Hawkins</v>
      </c>
      <c r="S902" t="str">
        <f t="shared" si="73"/>
        <v>NP</v>
      </c>
      <c r="T902">
        <f t="shared" si="74"/>
        <v>1</v>
      </c>
    </row>
    <row r="903" spans="1:20" x14ac:dyDescent="0.35">
      <c r="A903" t="s">
        <v>4503</v>
      </c>
      <c r="B903" t="s">
        <v>4504</v>
      </c>
      <c r="C903" t="s">
        <v>4505</v>
      </c>
      <c r="D903" t="s">
        <v>4506</v>
      </c>
      <c r="E903">
        <f>IF(COUNTIFS(Registros!$A$2:$A$6000,"NP",Registros!$B$2:$B$6000,$A903)&gt;0,1,0)</f>
        <v>1</v>
      </c>
      <c r="F903">
        <f>IF($E903=1,SUMIFS(Registros!$F$2:$F$6000,Registros!$A$2:$A$6000,"NP",Registros!$B$2:$B$6000,$A903),0)</f>
        <v>16.29</v>
      </c>
      <c r="G903">
        <f>IF(COUNTIFS(Registros!$A$2:$A$6000,"MOV",Registros!$B$2:$B$6000,$A903)&gt;0,1,0)</f>
        <v>0</v>
      </c>
      <c r="H903">
        <f>IF($G903=1,SUMIFS(Registros!$F$2:$F$6000,Registros!$A$2:$A$6000,"MOV",Registros!$B$2:$B$6000,$A903),0)</f>
        <v>0</v>
      </c>
      <c r="I903">
        <f>IF(COUNTIFS(Registros!$A$2:$A$6000,"CS",Registros!$B$2:$B$6000,$A903)&gt;0,1,0)</f>
        <v>0</v>
      </c>
      <c r="J903">
        <f>IF($I903=1,SUMIFS(Registros!$I$2:$I$6000,Registros!$A$2:$A$6000,"CS",Registros!$B$2:$B$6000,$A903),0)</f>
        <v>0</v>
      </c>
      <c r="K903">
        <f>IF(COUNTIFS(Winback!$K$2:$K$300,$A903)&gt;0,1,0)</f>
        <v>0</v>
      </c>
      <c r="L903">
        <f>IF(AND($K903=1,LEFT($A903,3)="WB-"),SUMIFS(Winback!$D$2:$D$300,Winback!$K$2:$K$300,$A903),0)</f>
        <v>0</v>
      </c>
      <c r="M903">
        <f>IF(OR($E903=1,$G903=1,SUMIFS(Registros!$J$2:$J$6000,Registros!$B$2:$B$6000,$A903)&gt;0),1,0)</f>
        <v>1</v>
      </c>
      <c r="N903">
        <f>IF($J903&gt;0,1,IF(COUNTIFS(Registros!$A$2:$A$6000,"CS",Registros!$B$2:$B$6000,$A903,Registros!$K$2:$K$6000,"&lt;&gt;")&gt;0,1,0))</f>
        <v>0</v>
      </c>
      <c r="O903" t="str">
        <f t="shared" si="70"/>
        <v>SOLO MÓVIL</v>
      </c>
      <c r="P903" t="str">
        <f t="shared" si="71"/>
        <v>Ofrecer fijo + internet (FLBBTV)</v>
      </c>
      <c r="Q903">
        <f t="shared" si="72"/>
        <v>16.29</v>
      </c>
      <c r="R903" t="str">
        <f>IFERROR(VLOOKUP($A903,Registros!$B$2:$G$6000,6,0),IFERROR(INDEX(Winback!$C$2:$C$300,MATCH($A903,Winback!$K$2:$K$300,0)),""))</f>
        <v>Maria Fernanda</v>
      </c>
      <c r="S903" t="str">
        <f t="shared" si="73"/>
        <v>NP</v>
      </c>
      <c r="T903">
        <f t="shared" si="74"/>
        <v>1</v>
      </c>
    </row>
    <row r="904" spans="1:20" x14ac:dyDescent="0.35">
      <c r="A904" t="s">
        <v>4508</v>
      </c>
      <c r="B904" t="s">
        <v>4509</v>
      </c>
      <c r="C904" t="s">
        <v>4510</v>
      </c>
      <c r="D904" t="s">
        <v>4511</v>
      </c>
      <c r="E904">
        <f>IF(COUNTIFS(Registros!$A$2:$A$6000,"NP",Registros!$B$2:$B$6000,$A904)&gt;0,1,0)</f>
        <v>1</v>
      </c>
      <c r="F904">
        <f>IF($E904=1,SUMIFS(Registros!$F$2:$F$6000,Registros!$A$2:$A$6000,"NP",Registros!$B$2:$B$6000,$A904),0)</f>
        <v>30</v>
      </c>
      <c r="G904">
        <f>IF(COUNTIFS(Registros!$A$2:$A$6000,"MOV",Registros!$B$2:$B$6000,$A904)&gt;0,1,0)</f>
        <v>0</v>
      </c>
      <c r="H904">
        <f>IF($G904=1,SUMIFS(Registros!$F$2:$F$6000,Registros!$A$2:$A$6000,"MOV",Registros!$B$2:$B$6000,$A904),0)</f>
        <v>0</v>
      </c>
      <c r="I904">
        <f>IF(COUNTIFS(Registros!$A$2:$A$6000,"CS",Registros!$B$2:$B$6000,$A904)&gt;0,1,0)</f>
        <v>0</v>
      </c>
      <c r="J904">
        <f>IF($I904=1,SUMIFS(Registros!$I$2:$I$6000,Registros!$A$2:$A$6000,"CS",Registros!$B$2:$B$6000,$A904),0)</f>
        <v>0</v>
      </c>
      <c r="K904">
        <f>IF(COUNTIFS(Winback!$K$2:$K$300,$A904)&gt;0,1,0)</f>
        <v>0</v>
      </c>
      <c r="L904">
        <f>IF(AND($K904=1,LEFT($A904,3)="WB-"),SUMIFS(Winback!$D$2:$D$300,Winback!$K$2:$K$300,$A904),0)</f>
        <v>0</v>
      </c>
      <c r="M904">
        <f>IF(OR($E904=1,$G904=1,SUMIFS(Registros!$J$2:$J$6000,Registros!$B$2:$B$6000,$A904)&gt;0),1,0)</f>
        <v>1</v>
      </c>
      <c r="N904">
        <f>IF($J904&gt;0,1,IF(COUNTIFS(Registros!$A$2:$A$6000,"CS",Registros!$B$2:$B$6000,$A904,Registros!$K$2:$K$6000,"&lt;&gt;")&gt;0,1,0))</f>
        <v>0</v>
      </c>
      <c r="O904" t="str">
        <f t="shared" si="70"/>
        <v>SOLO MÓVIL</v>
      </c>
      <c r="P904" t="str">
        <f t="shared" si="71"/>
        <v>Ofrecer fijo + internet (FLBBTV)</v>
      </c>
      <c r="Q904">
        <f t="shared" si="72"/>
        <v>30</v>
      </c>
      <c r="R904" t="str">
        <f>IFERROR(VLOOKUP($A904,Registros!$B$2:$G$6000,6,0),IFERROR(INDEX(Winback!$C$2:$C$300,MATCH($A904,Winback!$K$2:$K$300,0)),""))</f>
        <v>Yarelis Tulloch</v>
      </c>
      <c r="S904" t="str">
        <f t="shared" si="73"/>
        <v>NP</v>
      </c>
      <c r="T904">
        <f t="shared" si="74"/>
        <v>1</v>
      </c>
    </row>
    <row r="905" spans="1:20" x14ac:dyDescent="0.35">
      <c r="A905" t="s">
        <v>4513</v>
      </c>
      <c r="B905" t="s">
        <v>4514</v>
      </c>
      <c r="C905" t="s">
        <v>4515</v>
      </c>
      <c r="D905" t="s">
        <v>4516</v>
      </c>
      <c r="E905">
        <f>IF(COUNTIFS(Registros!$A$2:$A$6000,"NP",Registros!$B$2:$B$6000,$A905)&gt;0,1,0)</f>
        <v>1</v>
      </c>
      <c r="F905">
        <f>IF($E905=1,SUMIFS(Registros!$F$2:$F$6000,Registros!$A$2:$A$6000,"NP",Registros!$B$2:$B$6000,$A905),0)</f>
        <v>215.03</v>
      </c>
      <c r="G905">
        <f>IF(COUNTIFS(Registros!$A$2:$A$6000,"MOV",Registros!$B$2:$B$6000,$A905)&gt;0,1,0)</f>
        <v>0</v>
      </c>
      <c r="H905">
        <f>IF($G905=1,SUMIFS(Registros!$F$2:$F$6000,Registros!$A$2:$A$6000,"MOV",Registros!$B$2:$B$6000,$A905),0)</f>
        <v>0</v>
      </c>
      <c r="I905">
        <f>IF(COUNTIFS(Registros!$A$2:$A$6000,"CS",Registros!$B$2:$B$6000,$A905)&gt;0,1,0)</f>
        <v>0</v>
      </c>
      <c r="J905">
        <f>IF($I905=1,SUMIFS(Registros!$I$2:$I$6000,Registros!$A$2:$A$6000,"CS",Registros!$B$2:$B$6000,$A905),0)</f>
        <v>0</v>
      </c>
      <c r="K905">
        <f>IF(COUNTIFS(Winback!$K$2:$K$300,$A905)&gt;0,1,0)</f>
        <v>0</v>
      </c>
      <c r="L905">
        <f>IF(AND($K905=1,LEFT($A905,3)="WB-"),SUMIFS(Winback!$D$2:$D$300,Winback!$K$2:$K$300,$A905),0)</f>
        <v>0</v>
      </c>
      <c r="M905">
        <f>IF(OR($E905=1,$G905=1,SUMIFS(Registros!$J$2:$J$6000,Registros!$B$2:$B$6000,$A905)&gt;0),1,0)</f>
        <v>1</v>
      </c>
      <c r="N905">
        <f>IF($J905&gt;0,1,IF(COUNTIFS(Registros!$A$2:$A$6000,"CS",Registros!$B$2:$B$6000,$A905,Registros!$K$2:$K$6000,"&lt;&gt;")&gt;0,1,0))</f>
        <v>0</v>
      </c>
      <c r="O905" t="str">
        <f t="shared" si="70"/>
        <v>SOLO MÓVIL</v>
      </c>
      <c r="P905" t="str">
        <f t="shared" si="71"/>
        <v>Ofrecer fijo + internet (FLBBTV)</v>
      </c>
      <c r="Q905">
        <f t="shared" si="72"/>
        <v>215.03</v>
      </c>
      <c r="R905" t="str">
        <f>IFERROR(VLOOKUP($A905,Registros!$B$2:$G$6000,6,0),IFERROR(INDEX(Winback!$C$2:$C$300,MATCH($A905,Winback!$K$2:$K$300,0)),""))</f>
        <v>Abril Aparicio</v>
      </c>
      <c r="S905" t="str">
        <f t="shared" si="73"/>
        <v>NP</v>
      </c>
      <c r="T905">
        <f t="shared" si="74"/>
        <v>1</v>
      </c>
    </row>
    <row r="906" spans="1:20" x14ac:dyDescent="0.35">
      <c r="A906" t="s">
        <v>4518</v>
      </c>
      <c r="B906" t="s">
        <v>4519</v>
      </c>
      <c r="C906" t="s">
        <v>4520</v>
      </c>
      <c r="D906" t="s">
        <v>4521</v>
      </c>
      <c r="E906">
        <f>IF(COUNTIFS(Registros!$A$2:$A$6000,"NP",Registros!$B$2:$B$6000,$A906)&gt;0,1,0)</f>
        <v>1</v>
      </c>
      <c r="F906">
        <f>IF($E906=1,SUMIFS(Registros!$F$2:$F$6000,Registros!$A$2:$A$6000,"NP",Registros!$B$2:$B$6000,$A906),0)</f>
        <v>30</v>
      </c>
      <c r="G906">
        <f>IF(COUNTIFS(Registros!$A$2:$A$6000,"MOV",Registros!$B$2:$B$6000,$A906)&gt;0,1,0)</f>
        <v>0</v>
      </c>
      <c r="H906">
        <f>IF($G906=1,SUMIFS(Registros!$F$2:$F$6000,Registros!$A$2:$A$6000,"MOV",Registros!$B$2:$B$6000,$A906),0)</f>
        <v>0</v>
      </c>
      <c r="I906">
        <f>IF(COUNTIFS(Registros!$A$2:$A$6000,"CS",Registros!$B$2:$B$6000,$A906)&gt;0,1,0)</f>
        <v>0</v>
      </c>
      <c r="J906">
        <f>IF($I906=1,SUMIFS(Registros!$I$2:$I$6000,Registros!$A$2:$A$6000,"CS",Registros!$B$2:$B$6000,$A906),0)</f>
        <v>0</v>
      </c>
      <c r="K906">
        <f>IF(COUNTIFS(Winback!$K$2:$K$300,$A906)&gt;0,1,0)</f>
        <v>0</v>
      </c>
      <c r="L906">
        <f>IF(AND($K906=1,LEFT($A906,3)="WB-"),SUMIFS(Winback!$D$2:$D$300,Winback!$K$2:$K$300,$A906),0)</f>
        <v>0</v>
      </c>
      <c r="M906">
        <f>IF(OR($E906=1,$G906=1,SUMIFS(Registros!$J$2:$J$6000,Registros!$B$2:$B$6000,$A906)&gt;0),1,0)</f>
        <v>1</v>
      </c>
      <c r="N906">
        <f>IF($J906&gt;0,1,IF(COUNTIFS(Registros!$A$2:$A$6000,"CS",Registros!$B$2:$B$6000,$A906,Registros!$K$2:$K$6000,"&lt;&gt;")&gt;0,1,0))</f>
        <v>0</v>
      </c>
      <c r="O906" t="str">
        <f t="shared" si="70"/>
        <v>SOLO MÓVIL</v>
      </c>
      <c r="P906" t="str">
        <f t="shared" si="71"/>
        <v>Ofrecer fijo + internet (FLBBTV)</v>
      </c>
      <c r="Q906">
        <f t="shared" si="72"/>
        <v>30</v>
      </c>
      <c r="R906" t="str">
        <f>IFERROR(VLOOKUP($A906,Registros!$B$2:$G$6000,6,0),IFERROR(INDEX(Winback!$C$2:$C$300,MATCH($A906,Winback!$K$2:$K$300,0)),""))</f>
        <v>Yariela Galarce</v>
      </c>
      <c r="S906" t="str">
        <f t="shared" si="73"/>
        <v>NP</v>
      </c>
      <c r="T906">
        <f t="shared" si="74"/>
        <v>1</v>
      </c>
    </row>
    <row r="907" spans="1:20" x14ac:dyDescent="0.35">
      <c r="A907" t="s">
        <v>4523</v>
      </c>
      <c r="B907" t="s">
        <v>4524</v>
      </c>
      <c r="C907" t="s">
        <v>4525</v>
      </c>
      <c r="D907" t="s">
        <v>4526</v>
      </c>
      <c r="E907">
        <f>IF(COUNTIFS(Registros!$A$2:$A$6000,"NP",Registros!$B$2:$B$6000,$A907)&gt;0,1,0)</f>
        <v>1</v>
      </c>
      <c r="F907">
        <f>IF($E907=1,SUMIFS(Registros!$F$2:$F$6000,Registros!$A$2:$A$6000,"NP",Registros!$B$2:$B$6000,$A907),0)</f>
        <v>30</v>
      </c>
      <c r="G907">
        <f>IF(COUNTIFS(Registros!$A$2:$A$6000,"MOV",Registros!$B$2:$B$6000,$A907)&gt;0,1,0)</f>
        <v>0</v>
      </c>
      <c r="H907">
        <f>IF($G907=1,SUMIFS(Registros!$F$2:$F$6000,Registros!$A$2:$A$6000,"MOV",Registros!$B$2:$B$6000,$A907),0)</f>
        <v>0</v>
      </c>
      <c r="I907">
        <f>IF(COUNTIFS(Registros!$A$2:$A$6000,"CS",Registros!$B$2:$B$6000,$A907)&gt;0,1,0)</f>
        <v>0</v>
      </c>
      <c r="J907">
        <f>IF($I907=1,SUMIFS(Registros!$I$2:$I$6000,Registros!$A$2:$A$6000,"CS",Registros!$B$2:$B$6000,$A907),0)</f>
        <v>0</v>
      </c>
      <c r="K907">
        <f>IF(COUNTIFS(Winback!$K$2:$K$300,$A907)&gt;0,1,0)</f>
        <v>0</v>
      </c>
      <c r="L907">
        <f>IF(AND($K907=1,LEFT($A907,3)="WB-"),SUMIFS(Winback!$D$2:$D$300,Winback!$K$2:$K$300,$A907),0)</f>
        <v>0</v>
      </c>
      <c r="M907">
        <f>IF(OR($E907=1,$G907=1,SUMIFS(Registros!$J$2:$J$6000,Registros!$B$2:$B$6000,$A907)&gt;0),1,0)</f>
        <v>1</v>
      </c>
      <c r="N907">
        <f>IF($J907&gt;0,1,IF(COUNTIFS(Registros!$A$2:$A$6000,"CS",Registros!$B$2:$B$6000,$A907,Registros!$K$2:$K$6000,"&lt;&gt;")&gt;0,1,0))</f>
        <v>0</v>
      </c>
      <c r="O907" t="str">
        <f t="shared" si="70"/>
        <v>SOLO MÓVIL</v>
      </c>
      <c r="P907" t="str">
        <f t="shared" si="71"/>
        <v>Ofrecer fijo + internet (FLBBTV)</v>
      </c>
      <c r="Q907">
        <f t="shared" si="72"/>
        <v>30</v>
      </c>
      <c r="R907" t="str">
        <f>IFERROR(VLOOKUP($A907,Registros!$B$2:$G$6000,6,0),IFERROR(INDEX(Winback!$C$2:$C$300,MATCH($A907,Winback!$K$2:$K$300,0)),""))</f>
        <v>Nailyn Martinez</v>
      </c>
      <c r="S907" t="str">
        <f t="shared" si="73"/>
        <v>NP</v>
      </c>
      <c r="T907">
        <f t="shared" si="74"/>
        <v>1</v>
      </c>
    </row>
    <row r="908" spans="1:20" x14ac:dyDescent="0.35">
      <c r="A908" t="s">
        <v>4528</v>
      </c>
      <c r="B908" t="s">
        <v>4529</v>
      </c>
      <c r="C908" t="s">
        <v>4530</v>
      </c>
      <c r="D908" t="s">
        <v>4531</v>
      </c>
      <c r="E908">
        <f>IF(COUNTIFS(Registros!$A$2:$A$6000,"NP",Registros!$B$2:$B$6000,$A908)&gt;0,1,0)</f>
        <v>1</v>
      </c>
      <c r="F908">
        <f>IF($E908=1,SUMIFS(Registros!$F$2:$F$6000,Registros!$A$2:$A$6000,"NP",Registros!$B$2:$B$6000,$A908),0)</f>
        <v>15</v>
      </c>
      <c r="G908">
        <f>IF(COUNTIFS(Registros!$A$2:$A$6000,"MOV",Registros!$B$2:$B$6000,$A908)&gt;0,1,0)</f>
        <v>0</v>
      </c>
      <c r="H908">
        <f>IF($G908=1,SUMIFS(Registros!$F$2:$F$6000,Registros!$A$2:$A$6000,"MOV",Registros!$B$2:$B$6000,$A908),0)</f>
        <v>0</v>
      </c>
      <c r="I908">
        <f>IF(COUNTIFS(Registros!$A$2:$A$6000,"CS",Registros!$B$2:$B$6000,$A908)&gt;0,1,0)</f>
        <v>0</v>
      </c>
      <c r="J908">
        <f>IF($I908=1,SUMIFS(Registros!$I$2:$I$6000,Registros!$A$2:$A$6000,"CS",Registros!$B$2:$B$6000,$A908),0)</f>
        <v>0</v>
      </c>
      <c r="K908">
        <f>IF(COUNTIFS(Winback!$K$2:$K$300,$A908)&gt;0,1,0)</f>
        <v>0</v>
      </c>
      <c r="L908">
        <f>IF(AND($K908=1,LEFT($A908,3)="WB-"),SUMIFS(Winback!$D$2:$D$300,Winback!$K$2:$K$300,$A908),0)</f>
        <v>0</v>
      </c>
      <c r="M908">
        <f>IF(OR($E908=1,$G908=1,SUMIFS(Registros!$J$2:$J$6000,Registros!$B$2:$B$6000,$A908)&gt;0),1,0)</f>
        <v>1</v>
      </c>
      <c r="N908">
        <f>IF($J908&gt;0,1,IF(COUNTIFS(Registros!$A$2:$A$6000,"CS",Registros!$B$2:$B$6000,$A908,Registros!$K$2:$K$6000,"&lt;&gt;")&gt;0,1,0))</f>
        <v>0</v>
      </c>
      <c r="O908" t="str">
        <f t="shared" si="70"/>
        <v>SOLO MÓVIL</v>
      </c>
      <c r="P908" t="str">
        <f t="shared" si="71"/>
        <v>Ofrecer fijo + internet (FLBBTV)</v>
      </c>
      <c r="Q908">
        <f t="shared" si="72"/>
        <v>15</v>
      </c>
      <c r="R908" t="str">
        <f>IFERROR(VLOOKUP($A908,Registros!$B$2:$G$6000,6,0),IFERROR(INDEX(Winback!$C$2:$C$300,MATCH($A908,Winback!$K$2:$K$300,0)),""))</f>
        <v>Yamali Rodriguez</v>
      </c>
      <c r="S908" t="str">
        <f t="shared" si="73"/>
        <v>NP</v>
      </c>
      <c r="T908">
        <f t="shared" si="74"/>
        <v>1</v>
      </c>
    </row>
    <row r="909" spans="1:20" x14ac:dyDescent="0.35">
      <c r="A909" t="s">
        <v>4533</v>
      </c>
      <c r="B909" t="s">
        <v>4534</v>
      </c>
      <c r="C909" t="s">
        <v>4535</v>
      </c>
      <c r="D909" t="s">
        <v>4536</v>
      </c>
      <c r="E909">
        <f>IF(COUNTIFS(Registros!$A$2:$A$6000,"NP",Registros!$B$2:$B$6000,$A909)&gt;0,1,0)</f>
        <v>1</v>
      </c>
      <c r="F909">
        <f>IF($E909=1,SUMIFS(Registros!$F$2:$F$6000,Registros!$A$2:$A$6000,"NP",Registros!$B$2:$B$6000,$A909),0)</f>
        <v>15</v>
      </c>
      <c r="G909">
        <f>IF(COUNTIFS(Registros!$A$2:$A$6000,"MOV",Registros!$B$2:$B$6000,$A909)&gt;0,1,0)</f>
        <v>0</v>
      </c>
      <c r="H909">
        <f>IF($G909=1,SUMIFS(Registros!$F$2:$F$6000,Registros!$A$2:$A$6000,"MOV",Registros!$B$2:$B$6000,$A909),0)</f>
        <v>0</v>
      </c>
      <c r="I909">
        <f>IF(COUNTIFS(Registros!$A$2:$A$6000,"CS",Registros!$B$2:$B$6000,$A909)&gt;0,1,0)</f>
        <v>0</v>
      </c>
      <c r="J909">
        <f>IF($I909=1,SUMIFS(Registros!$I$2:$I$6000,Registros!$A$2:$A$6000,"CS",Registros!$B$2:$B$6000,$A909),0)</f>
        <v>0</v>
      </c>
      <c r="K909">
        <f>IF(COUNTIFS(Winback!$K$2:$K$300,$A909)&gt;0,1,0)</f>
        <v>0</v>
      </c>
      <c r="L909">
        <f>IF(AND($K909=1,LEFT($A909,3)="WB-"),SUMIFS(Winback!$D$2:$D$300,Winback!$K$2:$K$300,$A909),0)</f>
        <v>0</v>
      </c>
      <c r="M909">
        <f>IF(OR($E909=1,$G909=1,SUMIFS(Registros!$J$2:$J$6000,Registros!$B$2:$B$6000,$A909)&gt;0),1,0)</f>
        <v>1</v>
      </c>
      <c r="N909">
        <f>IF($J909&gt;0,1,IF(COUNTIFS(Registros!$A$2:$A$6000,"CS",Registros!$B$2:$B$6000,$A909,Registros!$K$2:$K$6000,"&lt;&gt;")&gt;0,1,0))</f>
        <v>0</v>
      </c>
      <c r="O909" t="str">
        <f t="shared" si="70"/>
        <v>SOLO MÓVIL</v>
      </c>
      <c r="P909" t="str">
        <f t="shared" si="71"/>
        <v>Ofrecer fijo + internet (FLBBTV)</v>
      </c>
      <c r="Q909">
        <f t="shared" si="72"/>
        <v>15</v>
      </c>
      <c r="R909" t="str">
        <f>IFERROR(VLOOKUP($A909,Registros!$B$2:$G$6000,6,0),IFERROR(INDEX(Winback!$C$2:$C$300,MATCH($A909,Winback!$K$2:$K$300,0)),""))</f>
        <v>Osiris Aguilar</v>
      </c>
      <c r="S909" t="str">
        <f t="shared" si="73"/>
        <v>NP</v>
      </c>
      <c r="T909">
        <f t="shared" si="74"/>
        <v>1</v>
      </c>
    </row>
    <row r="910" spans="1:20" x14ac:dyDescent="0.35">
      <c r="A910" t="s">
        <v>4538</v>
      </c>
      <c r="B910" t="s">
        <v>4539</v>
      </c>
      <c r="C910" t="s">
        <v>4388</v>
      </c>
      <c r="D910" t="s">
        <v>4389</v>
      </c>
      <c r="E910">
        <f>IF(COUNTIFS(Registros!$A$2:$A$6000,"NP",Registros!$B$2:$B$6000,$A910)&gt;0,1,0)</f>
        <v>1</v>
      </c>
      <c r="F910">
        <f>IF($E910=1,SUMIFS(Registros!$F$2:$F$6000,Registros!$A$2:$A$6000,"NP",Registros!$B$2:$B$6000,$A910),0)</f>
        <v>15</v>
      </c>
      <c r="G910">
        <f>IF(COUNTIFS(Registros!$A$2:$A$6000,"MOV",Registros!$B$2:$B$6000,$A910)&gt;0,1,0)</f>
        <v>0</v>
      </c>
      <c r="H910">
        <f>IF($G910=1,SUMIFS(Registros!$F$2:$F$6000,Registros!$A$2:$A$6000,"MOV",Registros!$B$2:$B$6000,$A910),0)</f>
        <v>0</v>
      </c>
      <c r="I910">
        <f>IF(COUNTIFS(Registros!$A$2:$A$6000,"CS",Registros!$B$2:$B$6000,$A910)&gt;0,1,0)</f>
        <v>0</v>
      </c>
      <c r="J910">
        <f>IF($I910=1,SUMIFS(Registros!$I$2:$I$6000,Registros!$A$2:$A$6000,"CS",Registros!$B$2:$B$6000,$A910),0)</f>
        <v>0</v>
      </c>
      <c r="K910">
        <f>IF(COUNTIFS(Winback!$K$2:$K$300,$A910)&gt;0,1,0)</f>
        <v>0</v>
      </c>
      <c r="L910">
        <f>IF(AND($K910=1,LEFT($A910,3)="WB-"),SUMIFS(Winback!$D$2:$D$300,Winback!$K$2:$K$300,$A910),0)</f>
        <v>0</v>
      </c>
      <c r="M910">
        <f>IF(OR($E910=1,$G910=1,SUMIFS(Registros!$J$2:$J$6000,Registros!$B$2:$B$6000,$A910)&gt;0),1,0)</f>
        <v>1</v>
      </c>
      <c r="N910">
        <f>IF($J910&gt;0,1,IF(COUNTIFS(Registros!$A$2:$A$6000,"CS",Registros!$B$2:$B$6000,$A910,Registros!$K$2:$K$6000,"&lt;&gt;")&gt;0,1,0))</f>
        <v>0</v>
      </c>
      <c r="O910" t="str">
        <f t="shared" si="70"/>
        <v>SOLO MÓVIL</v>
      </c>
      <c r="P910" t="str">
        <f t="shared" si="71"/>
        <v>Ofrecer fijo + internet (FLBBTV)</v>
      </c>
      <c r="Q910">
        <f t="shared" si="72"/>
        <v>15</v>
      </c>
      <c r="R910" t="str">
        <f>IFERROR(VLOOKUP($A910,Registros!$B$2:$G$6000,6,0),IFERROR(INDEX(Winback!$C$2:$C$300,MATCH($A910,Winback!$K$2:$K$300,0)),""))</f>
        <v>Karla Mc Intryre</v>
      </c>
      <c r="S910" t="str">
        <f t="shared" si="73"/>
        <v>NP</v>
      </c>
      <c r="T910">
        <f t="shared" si="74"/>
        <v>1</v>
      </c>
    </row>
    <row r="911" spans="1:20" x14ac:dyDescent="0.35">
      <c r="A911" t="s">
        <v>4541</v>
      </c>
      <c r="B911" t="s">
        <v>4542</v>
      </c>
      <c r="C911" t="s">
        <v>4543</v>
      </c>
      <c r="D911" t="s">
        <v>4544</v>
      </c>
      <c r="E911">
        <f>IF(COUNTIFS(Registros!$A$2:$A$6000,"NP",Registros!$B$2:$B$6000,$A911)&gt;0,1,0)</f>
        <v>1</v>
      </c>
      <c r="F911">
        <f>IF($E911=1,SUMIFS(Registros!$F$2:$F$6000,Registros!$A$2:$A$6000,"NP",Registros!$B$2:$B$6000,$A911),0)</f>
        <v>15</v>
      </c>
      <c r="G911">
        <f>IF(COUNTIFS(Registros!$A$2:$A$6000,"MOV",Registros!$B$2:$B$6000,$A911)&gt;0,1,0)</f>
        <v>0</v>
      </c>
      <c r="H911">
        <f>IF($G911=1,SUMIFS(Registros!$F$2:$F$6000,Registros!$A$2:$A$6000,"MOV",Registros!$B$2:$B$6000,$A911),0)</f>
        <v>0</v>
      </c>
      <c r="I911">
        <f>IF(COUNTIFS(Registros!$A$2:$A$6000,"CS",Registros!$B$2:$B$6000,$A911)&gt;0,1,0)</f>
        <v>0</v>
      </c>
      <c r="J911">
        <f>IF($I911=1,SUMIFS(Registros!$I$2:$I$6000,Registros!$A$2:$A$6000,"CS",Registros!$B$2:$B$6000,$A911),0)</f>
        <v>0</v>
      </c>
      <c r="K911">
        <f>IF(COUNTIFS(Winback!$K$2:$K$300,$A911)&gt;0,1,0)</f>
        <v>0</v>
      </c>
      <c r="L911">
        <f>IF(AND($K911=1,LEFT($A911,3)="WB-"),SUMIFS(Winback!$D$2:$D$300,Winback!$K$2:$K$300,$A911),0)</f>
        <v>0</v>
      </c>
      <c r="M911">
        <f>IF(OR($E911=1,$G911=1,SUMIFS(Registros!$J$2:$J$6000,Registros!$B$2:$B$6000,$A911)&gt;0),1,0)</f>
        <v>1</v>
      </c>
      <c r="N911">
        <f>IF($J911&gt;0,1,IF(COUNTIFS(Registros!$A$2:$A$6000,"CS",Registros!$B$2:$B$6000,$A911,Registros!$K$2:$K$6000,"&lt;&gt;")&gt;0,1,0))</f>
        <v>0</v>
      </c>
      <c r="O911" t="str">
        <f t="shared" si="70"/>
        <v>SOLO MÓVIL</v>
      </c>
      <c r="P911" t="str">
        <f t="shared" si="71"/>
        <v>Ofrecer fijo + internet (FLBBTV)</v>
      </c>
      <c r="Q911">
        <f t="shared" si="72"/>
        <v>15</v>
      </c>
      <c r="R911" t="str">
        <f>IFERROR(VLOOKUP($A911,Registros!$B$2:$G$6000,6,0),IFERROR(INDEX(Winback!$C$2:$C$300,MATCH($A911,Winback!$K$2:$K$300,0)),""))</f>
        <v>Michelle Zambrano</v>
      </c>
      <c r="S911" t="str">
        <f t="shared" si="73"/>
        <v>NP</v>
      </c>
      <c r="T911">
        <f t="shared" si="74"/>
        <v>1</v>
      </c>
    </row>
    <row r="912" spans="1:20" x14ac:dyDescent="0.35">
      <c r="A912" t="s">
        <v>4546</v>
      </c>
      <c r="B912" t="s">
        <v>4547</v>
      </c>
      <c r="C912" t="s">
        <v>4548</v>
      </c>
      <c r="D912" t="s">
        <v>4549</v>
      </c>
      <c r="E912">
        <f>IF(COUNTIFS(Registros!$A$2:$A$6000,"NP",Registros!$B$2:$B$6000,$A912)&gt;0,1,0)</f>
        <v>1</v>
      </c>
      <c r="F912">
        <f>IF($E912=1,SUMIFS(Registros!$F$2:$F$6000,Registros!$A$2:$A$6000,"NP",Registros!$B$2:$B$6000,$A912),0)</f>
        <v>15</v>
      </c>
      <c r="G912">
        <f>IF(COUNTIFS(Registros!$A$2:$A$6000,"MOV",Registros!$B$2:$B$6000,$A912)&gt;0,1,0)</f>
        <v>0</v>
      </c>
      <c r="H912">
        <f>IF($G912=1,SUMIFS(Registros!$F$2:$F$6000,Registros!$A$2:$A$6000,"MOV",Registros!$B$2:$B$6000,$A912),0)</f>
        <v>0</v>
      </c>
      <c r="I912">
        <f>IF(COUNTIFS(Registros!$A$2:$A$6000,"CS",Registros!$B$2:$B$6000,$A912)&gt;0,1,0)</f>
        <v>0</v>
      </c>
      <c r="J912">
        <f>IF($I912=1,SUMIFS(Registros!$I$2:$I$6000,Registros!$A$2:$A$6000,"CS",Registros!$B$2:$B$6000,$A912),0)</f>
        <v>0</v>
      </c>
      <c r="K912">
        <f>IF(COUNTIFS(Winback!$K$2:$K$300,$A912)&gt;0,1,0)</f>
        <v>0</v>
      </c>
      <c r="L912">
        <f>IF(AND($K912=1,LEFT($A912,3)="WB-"),SUMIFS(Winback!$D$2:$D$300,Winback!$K$2:$K$300,$A912),0)</f>
        <v>0</v>
      </c>
      <c r="M912">
        <f>IF(OR($E912=1,$G912=1,SUMIFS(Registros!$J$2:$J$6000,Registros!$B$2:$B$6000,$A912)&gt;0),1,0)</f>
        <v>1</v>
      </c>
      <c r="N912">
        <f>IF($J912&gt;0,1,IF(COUNTIFS(Registros!$A$2:$A$6000,"CS",Registros!$B$2:$B$6000,$A912,Registros!$K$2:$K$6000,"&lt;&gt;")&gt;0,1,0))</f>
        <v>0</v>
      </c>
      <c r="O912" t="str">
        <f t="shared" si="70"/>
        <v>SOLO MÓVIL</v>
      </c>
      <c r="P912" t="str">
        <f t="shared" si="71"/>
        <v>Ofrecer fijo + internet (FLBBTV)</v>
      </c>
      <c r="Q912">
        <f t="shared" si="72"/>
        <v>15</v>
      </c>
      <c r="R912" t="str">
        <f>IFERROR(VLOOKUP($A912,Registros!$B$2:$G$6000,6,0),IFERROR(INDEX(Winback!$C$2:$C$300,MATCH($A912,Winback!$K$2:$K$300,0)),""))</f>
        <v>Ines Lizbeth Trujillo</v>
      </c>
      <c r="S912" t="str">
        <f t="shared" si="73"/>
        <v>NP</v>
      </c>
      <c r="T912">
        <f t="shared" si="74"/>
        <v>1</v>
      </c>
    </row>
    <row r="913" spans="1:20" x14ac:dyDescent="0.35">
      <c r="A913" t="s">
        <v>4551</v>
      </c>
      <c r="B913" t="s">
        <v>4552</v>
      </c>
      <c r="C913" t="s">
        <v>4553</v>
      </c>
      <c r="D913" t="s">
        <v>4554</v>
      </c>
      <c r="E913">
        <f>IF(COUNTIFS(Registros!$A$2:$A$6000,"NP",Registros!$B$2:$B$6000,$A913)&gt;0,1,0)</f>
        <v>1</v>
      </c>
      <c r="F913">
        <f>IF($E913=1,SUMIFS(Registros!$F$2:$F$6000,Registros!$A$2:$A$6000,"NP",Registros!$B$2:$B$6000,$A913),0)</f>
        <v>15</v>
      </c>
      <c r="G913">
        <f>IF(COUNTIFS(Registros!$A$2:$A$6000,"MOV",Registros!$B$2:$B$6000,$A913)&gt;0,1,0)</f>
        <v>0</v>
      </c>
      <c r="H913">
        <f>IF($G913=1,SUMIFS(Registros!$F$2:$F$6000,Registros!$A$2:$A$6000,"MOV",Registros!$B$2:$B$6000,$A913),0)</f>
        <v>0</v>
      </c>
      <c r="I913">
        <f>IF(COUNTIFS(Registros!$A$2:$A$6000,"CS",Registros!$B$2:$B$6000,$A913)&gt;0,1,0)</f>
        <v>0</v>
      </c>
      <c r="J913">
        <f>IF($I913=1,SUMIFS(Registros!$I$2:$I$6000,Registros!$A$2:$A$6000,"CS",Registros!$B$2:$B$6000,$A913),0)</f>
        <v>0</v>
      </c>
      <c r="K913">
        <f>IF(COUNTIFS(Winback!$K$2:$K$300,$A913)&gt;0,1,0)</f>
        <v>0</v>
      </c>
      <c r="L913">
        <f>IF(AND($K913=1,LEFT($A913,3)="WB-"),SUMIFS(Winback!$D$2:$D$300,Winback!$K$2:$K$300,$A913),0)</f>
        <v>0</v>
      </c>
      <c r="M913">
        <f>IF(OR($E913=1,$G913=1,SUMIFS(Registros!$J$2:$J$6000,Registros!$B$2:$B$6000,$A913)&gt;0),1,0)</f>
        <v>1</v>
      </c>
      <c r="N913">
        <f>IF($J913&gt;0,1,IF(COUNTIFS(Registros!$A$2:$A$6000,"CS",Registros!$B$2:$B$6000,$A913,Registros!$K$2:$K$6000,"&lt;&gt;")&gt;0,1,0))</f>
        <v>0</v>
      </c>
      <c r="O913" t="str">
        <f t="shared" si="70"/>
        <v>SOLO MÓVIL</v>
      </c>
      <c r="P913" t="str">
        <f t="shared" si="71"/>
        <v>Ofrecer fijo + internet (FLBBTV)</v>
      </c>
      <c r="Q913">
        <f t="shared" si="72"/>
        <v>15</v>
      </c>
      <c r="R913" t="str">
        <f>IFERROR(VLOOKUP($A913,Registros!$B$2:$G$6000,6,0),IFERROR(INDEX(Winback!$C$2:$C$300,MATCH($A913,Winback!$K$2:$K$300,0)),""))</f>
        <v>Alejandra Mabel Hawkins</v>
      </c>
      <c r="S913" t="str">
        <f t="shared" si="73"/>
        <v>NP</v>
      </c>
      <c r="T913">
        <f t="shared" si="74"/>
        <v>1</v>
      </c>
    </row>
    <row r="914" spans="1:20" x14ac:dyDescent="0.35">
      <c r="A914" t="s">
        <v>4556</v>
      </c>
      <c r="B914" t="s">
        <v>4557</v>
      </c>
      <c r="C914" t="s">
        <v>4558</v>
      </c>
      <c r="D914" t="s">
        <v>4559</v>
      </c>
      <c r="E914">
        <f>IF(COUNTIFS(Registros!$A$2:$A$6000,"NP",Registros!$B$2:$B$6000,$A914)&gt;0,1,0)</f>
        <v>1</v>
      </c>
      <c r="F914">
        <f>IF($E914=1,SUMIFS(Registros!$F$2:$F$6000,Registros!$A$2:$A$6000,"NP",Registros!$B$2:$B$6000,$A914),0)</f>
        <v>15</v>
      </c>
      <c r="G914">
        <f>IF(COUNTIFS(Registros!$A$2:$A$6000,"MOV",Registros!$B$2:$B$6000,$A914)&gt;0,1,0)</f>
        <v>0</v>
      </c>
      <c r="H914">
        <f>IF($G914=1,SUMIFS(Registros!$F$2:$F$6000,Registros!$A$2:$A$6000,"MOV",Registros!$B$2:$B$6000,$A914),0)</f>
        <v>0</v>
      </c>
      <c r="I914">
        <f>IF(COUNTIFS(Registros!$A$2:$A$6000,"CS",Registros!$B$2:$B$6000,$A914)&gt;0,1,0)</f>
        <v>0</v>
      </c>
      <c r="J914">
        <f>IF($I914=1,SUMIFS(Registros!$I$2:$I$6000,Registros!$A$2:$A$6000,"CS",Registros!$B$2:$B$6000,$A914),0)</f>
        <v>0</v>
      </c>
      <c r="K914">
        <f>IF(COUNTIFS(Winback!$K$2:$K$300,$A914)&gt;0,1,0)</f>
        <v>0</v>
      </c>
      <c r="L914">
        <f>IF(AND($K914=1,LEFT($A914,3)="WB-"),SUMIFS(Winback!$D$2:$D$300,Winback!$K$2:$K$300,$A914),0)</f>
        <v>0</v>
      </c>
      <c r="M914">
        <f>IF(OR($E914=1,$G914=1,SUMIFS(Registros!$J$2:$J$6000,Registros!$B$2:$B$6000,$A914)&gt;0),1,0)</f>
        <v>1</v>
      </c>
      <c r="N914">
        <f>IF($J914&gt;0,1,IF(COUNTIFS(Registros!$A$2:$A$6000,"CS",Registros!$B$2:$B$6000,$A914,Registros!$K$2:$K$6000,"&lt;&gt;")&gt;0,1,0))</f>
        <v>0</v>
      </c>
      <c r="O914" t="str">
        <f t="shared" si="70"/>
        <v>SOLO MÓVIL</v>
      </c>
      <c r="P914" t="str">
        <f t="shared" si="71"/>
        <v>Ofrecer fijo + internet (FLBBTV)</v>
      </c>
      <c r="Q914">
        <f t="shared" si="72"/>
        <v>15</v>
      </c>
      <c r="R914" t="str">
        <f>IFERROR(VLOOKUP($A914,Registros!$B$2:$G$6000,6,0),IFERROR(INDEX(Winback!$C$2:$C$300,MATCH($A914,Winback!$K$2:$K$300,0)),""))</f>
        <v>Maria Fernanda</v>
      </c>
      <c r="S914" t="str">
        <f t="shared" si="73"/>
        <v>NP</v>
      </c>
      <c r="T914">
        <f t="shared" si="74"/>
        <v>1</v>
      </c>
    </row>
    <row r="915" spans="1:20" x14ac:dyDescent="0.35">
      <c r="A915" t="s">
        <v>4561</v>
      </c>
      <c r="B915" t="s">
        <v>4562</v>
      </c>
      <c r="C915" t="s">
        <v>4563</v>
      </c>
      <c r="D915" t="s">
        <v>4564</v>
      </c>
      <c r="E915">
        <f>IF(COUNTIFS(Registros!$A$2:$A$6000,"NP",Registros!$B$2:$B$6000,$A915)&gt;0,1,0)</f>
        <v>1</v>
      </c>
      <c r="F915">
        <f>IF($E915=1,SUMIFS(Registros!$F$2:$F$6000,Registros!$A$2:$A$6000,"NP",Registros!$B$2:$B$6000,$A915),0)</f>
        <v>22.42</v>
      </c>
      <c r="G915">
        <f>IF(COUNTIFS(Registros!$A$2:$A$6000,"MOV",Registros!$B$2:$B$6000,$A915)&gt;0,1,0)</f>
        <v>0</v>
      </c>
      <c r="H915">
        <f>IF($G915=1,SUMIFS(Registros!$F$2:$F$6000,Registros!$A$2:$A$6000,"MOV",Registros!$B$2:$B$6000,$A915),0)</f>
        <v>0</v>
      </c>
      <c r="I915">
        <f>IF(COUNTIFS(Registros!$A$2:$A$6000,"CS",Registros!$B$2:$B$6000,$A915)&gt;0,1,0)</f>
        <v>0</v>
      </c>
      <c r="J915">
        <f>IF($I915=1,SUMIFS(Registros!$I$2:$I$6000,Registros!$A$2:$A$6000,"CS",Registros!$B$2:$B$6000,$A915),0)</f>
        <v>0</v>
      </c>
      <c r="K915">
        <f>IF(COUNTIFS(Winback!$K$2:$K$300,$A915)&gt;0,1,0)</f>
        <v>0</v>
      </c>
      <c r="L915">
        <f>IF(AND($K915=1,LEFT($A915,3)="WB-"),SUMIFS(Winback!$D$2:$D$300,Winback!$K$2:$K$300,$A915),0)</f>
        <v>0</v>
      </c>
      <c r="M915">
        <f>IF(OR($E915=1,$G915=1,SUMIFS(Registros!$J$2:$J$6000,Registros!$B$2:$B$6000,$A915)&gt;0),1,0)</f>
        <v>1</v>
      </c>
      <c r="N915">
        <f>IF($J915&gt;0,1,IF(COUNTIFS(Registros!$A$2:$A$6000,"CS",Registros!$B$2:$B$6000,$A915,Registros!$K$2:$K$6000,"&lt;&gt;")&gt;0,1,0))</f>
        <v>0</v>
      </c>
      <c r="O915" t="str">
        <f t="shared" si="70"/>
        <v>SOLO MÓVIL</v>
      </c>
      <c r="P915" t="str">
        <f t="shared" si="71"/>
        <v>Ofrecer fijo + internet (FLBBTV)</v>
      </c>
      <c r="Q915">
        <f t="shared" si="72"/>
        <v>22.42</v>
      </c>
      <c r="R915" t="str">
        <f>IFERROR(VLOOKUP($A915,Registros!$B$2:$G$6000,6,0),IFERROR(INDEX(Winback!$C$2:$C$300,MATCH($A915,Winback!$K$2:$K$300,0)),""))</f>
        <v>Yarelis Tulloch</v>
      </c>
      <c r="S915" t="str">
        <f t="shared" si="73"/>
        <v>NP</v>
      </c>
      <c r="T915">
        <f t="shared" si="74"/>
        <v>1</v>
      </c>
    </row>
    <row r="916" spans="1:20" x14ac:dyDescent="0.35">
      <c r="A916" t="s">
        <v>4565</v>
      </c>
      <c r="B916" t="s">
        <v>4566</v>
      </c>
      <c r="C916" t="s">
        <v>4567</v>
      </c>
      <c r="D916" t="s">
        <v>4568</v>
      </c>
      <c r="E916">
        <f>IF(COUNTIFS(Registros!$A$2:$A$6000,"NP",Registros!$B$2:$B$6000,$A916)&gt;0,1,0)</f>
        <v>1</v>
      </c>
      <c r="F916">
        <f>IF($E916=1,SUMIFS(Registros!$F$2:$F$6000,Registros!$A$2:$A$6000,"NP",Registros!$B$2:$B$6000,$A916),0)</f>
        <v>15</v>
      </c>
      <c r="G916">
        <f>IF(COUNTIFS(Registros!$A$2:$A$6000,"MOV",Registros!$B$2:$B$6000,$A916)&gt;0,1,0)</f>
        <v>0</v>
      </c>
      <c r="H916">
        <f>IF($G916=1,SUMIFS(Registros!$F$2:$F$6000,Registros!$A$2:$A$6000,"MOV",Registros!$B$2:$B$6000,$A916),0)</f>
        <v>0</v>
      </c>
      <c r="I916">
        <f>IF(COUNTIFS(Registros!$A$2:$A$6000,"CS",Registros!$B$2:$B$6000,$A916)&gt;0,1,0)</f>
        <v>0</v>
      </c>
      <c r="J916">
        <f>IF($I916=1,SUMIFS(Registros!$I$2:$I$6000,Registros!$A$2:$A$6000,"CS",Registros!$B$2:$B$6000,$A916),0)</f>
        <v>0</v>
      </c>
      <c r="K916">
        <f>IF(COUNTIFS(Winback!$K$2:$K$300,$A916)&gt;0,1,0)</f>
        <v>0</v>
      </c>
      <c r="L916">
        <f>IF(AND($K916=1,LEFT($A916,3)="WB-"),SUMIFS(Winback!$D$2:$D$300,Winback!$K$2:$K$300,$A916),0)</f>
        <v>0</v>
      </c>
      <c r="M916">
        <f>IF(OR($E916=1,$G916=1,SUMIFS(Registros!$J$2:$J$6000,Registros!$B$2:$B$6000,$A916)&gt;0),1,0)</f>
        <v>1</v>
      </c>
      <c r="N916">
        <f>IF($J916&gt;0,1,IF(COUNTIFS(Registros!$A$2:$A$6000,"CS",Registros!$B$2:$B$6000,$A916,Registros!$K$2:$K$6000,"&lt;&gt;")&gt;0,1,0))</f>
        <v>0</v>
      </c>
      <c r="O916" t="str">
        <f t="shared" si="70"/>
        <v>SOLO MÓVIL</v>
      </c>
      <c r="P916" t="str">
        <f t="shared" si="71"/>
        <v>Ofrecer fijo + internet (FLBBTV)</v>
      </c>
      <c r="Q916">
        <f t="shared" si="72"/>
        <v>15</v>
      </c>
      <c r="R916" t="str">
        <f>IFERROR(VLOOKUP($A916,Registros!$B$2:$G$6000,6,0),IFERROR(INDEX(Winback!$C$2:$C$300,MATCH($A916,Winback!$K$2:$K$300,0)),""))</f>
        <v>Abril Aparicio</v>
      </c>
      <c r="S916" t="str">
        <f t="shared" si="73"/>
        <v>NP</v>
      </c>
      <c r="T916">
        <f t="shared" si="74"/>
        <v>1</v>
      </c>
    </row>
    <row r="917" spans="1:20" x14ac:dyDescent="0.35">
      <c r="A917" t="s">
        <v>4570</v>
      </c>
      <c r="B917" t="s">
        <v>4571</v>
      </c>
      <c r="C917" t="s">
        <v>941</v>
      </c>
      <c r="D917" t="s">
        <v>941</v>
      </c>
      <c r="E917">
        <f>IF(COUNTIFS(Registros!$A$2:$A$6000,"NP",Registros!$B$2:$B$6000,$A917)&gt;0,1,0)</f>
        <v>1</v>
      </c>
      <c r="F917">
        <f>IF($E917=1,SUMIFS(Registros!$F$2:$F$6000,Registros!$A$2:$A$6000,"NP",Registros!$B$2:$B$6000,$A917),0)</f>
        <v>25</v>
      </c>
      <c r="G917">
        <f>IF(COUNTIFS(Registros!$A$2:$A$6000,"MOV",Registros!$B$2:$B$6000,$A917)&gt;0,1,0)</f>
        <v>0</v>
      </c>
      <c r="H917">
        <f>IF($G917=1,SUMIFS(Registros!$F$2:$F$6000,Registros!$A$2:$A$6000,"MOV",Registros!$B$2:$B$6000,$A917),0)</f>
        <v>0</v>
      </c>
      <c r="I917">
        <f>IF(COUNTIFS(Registros!$A$2:$A$6000,"CS",Registros!$B$2:$B$6000,$A917)&gt;0,1,0)</f>
        <v>0</v>
      </c>
      <c r="J917">
        <f>IF($I917=1,SUMIFS(Registros!$I$2:$I$6000,Registros!$A$2:$A$6000,"CS",Registros!$B$2:$B$6000,$A917),0)</f>
        <v>0</v>
      </c>
      <c r="K917">
        <f>IF(COUNTIFS(Winback!$K$2:$K$300,$A917)&gt;0,1,0)</f>
        <v>0</v>
      </c>
      <c r="L917">
        <f>IF(AND($K917=1,LEFT($A917,3)="WB-"),SUMIFS(Winback!$D$2:$D$300,Winback!$K$2:$K$300,$A917),0)</f>
        <v>0</v>
      </c>
      <c r="M917">
        <f>IF(OR($E917=1,$G917=1,SUMIFS(Registros!$J$2:$J$6000,Registros!$B$2:$B$6000,$A917)&gt;0),1,0)</f>
        <v>1</v>
      </c>
      <c r="N917">
        <f>IF($J917&gt;0,1,IF(COUNTIFS(Registros!$A$2:$A$6000,"CS",Registros!$B$2:$B$6000,$A917,Registros!$K$2:$K$6000,"&lt;&gt;")&gt;0,1,0))</f>
        <v>0</v>
      </c>
      <c r="O917" t="str">
        <f t="shared" si="70"/>
        <v>SOLO MÓVIL</v>
      </c>
      <c r="P917" t="str">
        <f t="shared" si="71"/>
        <v>Ofrecer fijo + internet (FLBBTV)</v>
      </c>
      <c r="Q917">
        <f t="shared" si="72"/>
        <v>25</v>
      </c>
      <c r="R917" t="str">
        <f>IFERROR(VLOOKUP($A917,Registros!$B$2:$G$6000,6,0),IFERROR(INDEX(Winback!$C$2:$C$300,MATCH($A917,Winback!$K$2:$K$300,0)),""))</f>
        <v>Yariela Galarce</v>
      </c>
      <c r="S917" t="str">
        <f t="shared" si="73"/>
        <v>NP</v>
      </c>
      <c r="T917">
        <f t="shared" si="74"/>
        <v>1</v>
      </c>
    </row>
    <row r="918" spans="1:20" x14ac:dyDescent="0.35">
      <c r="A918" t="s">
        <v>4573</v>
      </c>
      <c r="B918" t="s">
        <v>4574</v>
      </c>
      <c r="C918" t="s">
        <v>4575</v>
      </c>
      <c r="D918" t="s">
        <v>4576</v>
      </c>
      <c r="E918">
        <f>IF(COUNTIFS(Registros!$A$2:$A$6000,"NP",Registros!$B$2:$B$6000,$A918)&gt;0,1,0)</f>
        <v>1</v>
      </c>
      <c r="F918">
        <f>IF($E918=1,SUMIFS(Registros!$F$2:$F$6000,Registros!$A$2:$A$6000,"NP",Registros!$B$2:$B$6000,$A918),0)</f>
        <v>16.25</v>
      </c>
      <c r="G918">
        <f>IF(COUNTIFS(Registros!$A$2:$A$6000,"MOV",Registros!$B$2:$B$6000,$A918)&gt;0,1,0)</f>
        <v>0</v>
      </c>
      <c r="H918">
        <f>IF($G918=1,SUMIFS(Registros!$F$2:$F$6000,Registros!$A$2:$A$6000,"MOV",Registros!$B$2:$B$6000,$A918),0)</f>
        <v>0</v>
      </c>
      <c r="I918">
        <f>IF(COUNTIFS(Registros!$A$2:$A$6000,"CS",Registros!$B$2:$B$6000,$A918)&gt;0,1,0)</f>
        <v>0</v>
      </c>
      <c r="J918">
        <f>IF($I918=1,SUMIFS(Registros!$I$2:$I$6000,Registros!$A$2:$A$6000,"CS",Registros!$B$2:$B$6000,$A918),0)</f>
        <v>0</v>
      </c>
      <c r="K918">
        <f>IF(COUNTIFS(Winback!$K$2:$K$300,$A918)&gt;0,1,0)</f>
        <v>0</v>
      </c>
      <c r="L918">
        <f>IF(AND($K918=1,LEFT($A918,3)="WB-"),SUMIFS(Winback!$D$2:$D$300,Winback!$K$2:$K$300,$A918),0)</f>
        <v>0</v>
      </c>
      <c r="M918">
        <f>IF(OR($E918=1,$G918=1,SUMIFS(Registros!$J$2:$J$6000,Registros!$B$2:$B$6000,$A918)&gt;0),1,0)</f>
        <v>1</v>
      </c>
      <c r="N918">
        <f>IF($J918&gt;0,1,IF(COUNTIFS(Registros!$A$2:$A$6000,"CS",Registros!$B$2:$B$6000,$A918,Registros!$K$2:$K$6000,"&lt;&gt;")&gt;0,1,0))</f>
        <v>0</v>
      </c>
      <c r="O918" t="str">
        <f t="shared" si="70"/>
        <v>SOLO MÓVIL</v>
      </c>
      <c r="P918" t="str">
        <f t="shared" si="71"/>
        <v>Ofrecer fijo + internet (FLBBTV)</v>
      </c>
      <c r="Q918">
        <f t="shared" si="72"/>
        <v>16.25</v>
      </c>
      <c r="R918" t="str">
        <f>IFERROR(VLOOKUP($A918,Registros!$B$2:$G$6000,6,0),IFERROR(INDEX(Winback!$C$2:$C$300,MATCH($A918,Winback!$K$2:$K$300,0)),""))</f>
        <v>Nailyn Martinez</v>
      </c>
      <c r="S918" t="str">
        <f t="shared" si="73"/>
        <v>NP</v>
      </c>
      <c r="T918">
        <f t="shared" si="74"/>
        <v>1</v>
      </c>
    </row>
    <row r="919" spans="1:20" x14ac:dyDescent="0.35">
      <c r="A919" t="s">
        <v>4578</v>
      </c>
      <c r="B919" t="s">
        <v>4579</v>
      </c>
      <c r="C919" t="s">
        <v>4580</v>
      </c>
      <c r="D919" t="s">
        <v>4581</v>
      </c>
      <c r="E919">
        <f>IF(COUNTIFS(Registros!$A$2:$A$6000,"NP",Registros!$B$2:$B$6000,$A919)&gt;0,1,0)</f>
        <v>1</v>
      </c>
      <c r="F919">
        <f>IF($E919=1,SUMIFS(Registros!$F$2:$F$6000,Registros!$A$2:$A$6000,"NP",Registros!$B$2:$B$6000,$A919),0)</f>
        <v>15</v>
      </c>
      <c r="G919">
        <f>IF(COUNTIFS(Registros!$A$2:$A$6000,"MOV",Registros!$B$2:$B$6000,$A919)&gt;0,1,0)</f>
        <v>0</v>
      </c>
      <c r="H919">
        <f>IF($G919=1,SUMIFS(Registros!$F$2:$F$6000,Registros!$A$2:$A$6000,"MOV",Registros!$B$2:$B$6000,$A919),0)</f>
        <v>0</v>
      </c>
      <c r="I919">
        <f>IF(COUNTIFS(Registros!$A$2:$A$6000,"CS",Registros!$B$2:$B$6000,$A919)&gt;0,1,0)</f>
        <v>0</v>
      </c>
      <c r="J919">
        <f>IF($I919=1,SUMIFS(Registros!$I$2:$I$6000,Registros!$A$2:$A$6000,"CS",Registros!$B$2:$B$6000,$A919),0)</f>
        <v>0</v>
      </c>
      <c r="K919">
        <f>IF(COUNTIFS(Winback!$K$2:$K$300,$A919)&gt;0,1,0)</f>
        <v>0</v>
      </c>
      <c r="L919">
        <f>IF(AND($K919=1,LEFT($A919,3)="WB-"),SUMIFS(Winback!$D$2:$D$300,Winback!$K$2:$K$300,$A919),0)</f>
        <v>0</v>
      </c>
      <c r="M919">
        <f>IF(OR($E919=1,$G919=1,SUMIFS(Registros!$J$2:$J$6000,Registros!$B$2:$B$6000,$A919)&gt;0),1,0)</f>
        <v>1</v>
      </c>
      <c r="N919">
        <f>IF($J919&gt;0,1,IF(COUNTIFS(Registros!$A$2:$A$6000,"CS",Registros!$B$2:$B$6000,$A919,Registros!$K$2:$K$6000,"&lt;&gt;")&gt;0,1,0))</f>
        <v>0</v>
      </c>
      <c r="O919" t="str">
        <f t="shared" si="70"/>
        <v>SOLO MÓVIL</v>
      </c>
      <c r="P919" t="str">
        <f t="shared" si="71"/>
        <v>Ofrecer fijo + internet (FLBBTV)</v>
      </c>
      <c r="Q919">
        <f t="shared" si="72"/>
        <v>15</v>
      </c>
      <c r="R919" t="str">
        <f>IFERROR(VLOOKUP($A919,Registros!$B$2:$G$6000,6,0),IFERROR(INDEX(Winback!$C$2:$C$300,MATCH($A919,Winback!$K$2:$K$300,0)),""))</f>
        <v>Yamali Rodriguez</v>
      </c>
      <c r="S919" t="str">
        <f t="shared" si="73"/>
        <v>NP</v>
      </c>
      <c r="T919">
        <f t="shared" si="74"/>
        <v>1</v>
      </c>
    </row>
    <row r="920" spans="1:20" x14ac:dyDescent="0.35">
      <c r="A920" t="s">
        <v>4583</v>
      </c>
      <c r="B920" t="s">
        <v>4584</v>
      </c>
      <c r="C920" t="s">
        <v>4585</v>
      </c>
      <c r="D920" t="s">
        <v>4586</v>
      </c>
      <c r="E920">
        <f>IF(COUNTIFS(Registros!$A$2:$A$6000,"NP",Registros!$B$2:$B$6000,$A920)&gt;0,1,0)</f>
        <v>1</v>
      </c>
      <c r="F920">
        <f>IF($E920=1,SUMIFS(Registros!$F$2:$F$6000,Registros!$A$2:$A$6000,"NP",Registros!$B$2:$B$6000,$A920),0)</f>
        <v>31.25</v>
      </c>
      <c r="G920">
        <f>IF(COUNTIFS(Registros!$A$2:$A$6000,"MOV",Registros!$B$2:$B$6000,$A920)&gt;0,1,0)</f>
        <v>0</v>
      </c>
      <c r="H920">
        <f>IF($G920=1,SUMIFS(Registros!$F$2:$F$6000,Registros!$A$2:$A$6000,"MOV",Registros!$B$2:$B$6000,$A920),0)</f>
        <v>0</v>
      </c>
      <c r="I920">
        <f>IF(COUNTIFS(Registros!$A$2:$A$6000,"CS",Registros!$B$2:$B$6000,$A920)&gt;0,1,0)</f>
        <v>0</v>
      </c>
      <c r="J920">
        <f>IF($I920=1,SUMIFS(Registros!$I$2:$I$6000,Registros!$A$2:$A$6000,"CS",Registros!$B$2:$B$6000,$A920),0)</f>
        <v>0</v>
      </c>
      <c r="K920">
        <f>IF(COUNTIFS(Winback!$K$2:$K$300,$A920)&gt;0,1,0)</f>
        <v>0</v>
      </c>
      <c r="L920">
        <f>IF(AND($K920=1,LEFT($A920,3)="WB-"),SUMIFS(Winback!$D$2:$D$300,Winback!$K$2:$K$300,$A920),0)</f>
        <v>0</v>
      </c>
      <c r="M920">
        <f>IF(OR($E920=1,$G920=1,SUMIFS(Registros!$J$2:$J$6000,Registros!$B$2:$B$6000,$A920)&gt;0),1,0)</f>
        <v>1</v>
      </c>
      <c r="N920">
        <f>IF($J920&gt;0,1,IF(COUNTIFS(Registros!$A$2:$A$6000,"CS",Registros!$B$2:$B$6000,$A920,Registros!$K$2:$K$6000,"&lt;&gt;")&gt;0,1,0))</f>
        <v>0</v>
      </c>
      <c r="O920" t="str">
        <f t="shared" si="70"/>
        <v>SOLO MÓVIL</v>
      </c>
      <c r="P920" t="str">
        <f t="shared" si="71"/>
        <v>Ofrecer fijo + internet (FLBBTV)</v>
      </c>
      <c r="Q920">
        <f t="shared" si="72"/>
        <v>31.25</v>
      </c>
      <c r="R920" t="str">
        <f>IFERROR(VLOOKUP($A920,Registros!$B$2:$G$6000,6,0),IFERROR(INDEX(Winback!$C$2:$C$300,MATCH($A920,Winback!$K$2:$K$300,0)),""))</f>
        <v>Osiris Aguilar</v>
      </c>
      <c r="S920" t="str">
        <f t="shared" si="73"/>
        <v>NP</v>
      </c>
      <c r="T920">
        <f t="shared" si="74"/>
        <v>1</v>
      </c>
    </row>
    <row r="921" spans="1:20" x14ac:dyDescent="0.35">
      <c r="A921" t="s">
        <v>4588</v>
      </c>
      <c r="B921" t="s">
        <v>4589</v>
      </c>
      <c r="C921" t="s">
        <v>4590</v>
      </c>
      <c r="D921" t="s">
        <v>4591</v>
      </c>
      <c r="E921">
        <f>IF(COUNTIFS(Registros!$A$2:$A$6000,"NP",Registros!$B$2:$B$6000,$A921)&gt;0,1,0)</f>
        <v>1</v>
      </c>
      <c r="F921">
        <f>IF($E921=1,SUMIFS(Registros!$F$2:$F$6000,Registros!$A$2:$A$6000,"NP",Registros!$B$2:$B$6000,$A921),0)</f>
        <v>15</v>
      </c>
      <c r="G921">
        <f>IF(COUNTIFS(Registros!$A$2:$A$6000,"MOV",Registros!$B$2:$B$6000,$A921)&gt;0,1,0)</f>
        <v>0</v>
      </c>
      <c r="H921">
        <f>IF($G921=1,SUMIFS(Registros!$F$2:$F$6000,Registros!$A$2:$A$6000,"MOV",Registros!$B$2:$B$6000,$A921),0)</f>
        <v>0</v>
      </c>
      <c r="I921">
        <f>IF(COUNTIFS(Registros!$A$2:$A$6000,"CS",Registros!$B$2:$B$6000,$A921)&gt;0,1,0)</f>
        <v>0</v>
      </c>
      <c r="J921">
        <f>IF($I921=1,SUMIFS(Registros!$I$2:$I$6000,Registros!$A$2:$A$6000,"CS",Registros!$B$2:$B$6000,$A921),0)</f>
        <v>0</v>
      </c>
      <c r="K921">
        <f>IF(COUNTIFS(Winback!$K$2:$K$300,$A921)&gt;0,1,0)</f>
        <v>0</v>
      </c>
      <c r="L921">
        <f>IF(AND($K921=1,LEFT($A921,3)="WB-"),SUMIFS(Winback!$D$2:$D$300,Winback!$K$2:$K$300,$A921),0)</f>
        <v>0</v>
      </c>
      <c r="M921">
        <f>IF(OR($E921=1,$G921=1,SUMIFS(Registros!$J$2:$J$6000,Registros!$B$2:$B$6000,$A921)&gt;0),1,0)</f>
        <v>1</v>
      </c>
      <c r="N921">
        <f>IF($J921&gt;0,1,IF(COUNTIFS(Registros!$A$2:$A$6000,"CS",Registros!$B$2:$B$6000,$A921,Registros!$K$2:$K$6000,"&lt;&gt;")&gt;0,1,0))</f>
        <v>0</v>
      </c>
      <c r="O921" t="str">
        <f t="shared" si="70"/>
        <v>SOLO MÓVIL</v>
      </c>
      <c r="P921" t="str">
        <f t="shared" si="71"/>
        <v>Ofrecer fijo + internet (FLBBTV)</v>
      </c>
      <c r="Q921">
        <f t="shared" si="72"/>
        <v>15</v>
      </c>
      <c r="R921" t="str">
        <f>IFERROR(VLOOKUP($A921,Registros!$B$2:$G$6000,6,0),IFERROR(INDEX(Winback!$C$2:$C$300,MATCH($A921,Winback!$K$2:$K$300,0)),""))</f>
        <v>Karla Mc Intryre</v>
      </c>
      <c r="S921" t="str">
        <f t="shared" si="73"/>
        <v>NP</v>
      </c>
      <c r="T921">
        <f t="shared" si="74"/>
        <v>1</v>
      </c>
    </row>
    <row r="922" spans="1:20" x14ac:dyDescent="0.35">
      <c r="A922" t="s">
        <v>4593</v>
      </c>
      <c r="B922" t="s">
        <v>4594</v>
      </c>
      <c r="C922" t="s">
        <v>4595</v>
      </c>
      <c r="D922" t="s">
        <v>4596</v>
      </c>
      <c r="E922">
        <f>IF(COUNTIFS(Registros!$A$2:$A$6000,"NP",Registros!$B$2:$B$6000,$A922)&gt;0,1,0)</f>
        <v>1</v>
      </c>
      <c r="F922">
        <f>IF($E922=1,SUMIFS(Registros!$F$2:$F$6000,Registros!$A$2:$A$6000,"NP",Registros!$B$2:$B$6000,$A922),0)</f>
        <v>16.940000000000001</v>
      </c>
      <c r="G922">
        <f>IF(COUNTIFS(Registros!$A$2:$A$6000,"MOV",Registros!$B$2:$B$6000,$A922)&gt;0,1,0)</f>
        <v>0</v>
      </c>
      <c r="H922">
        <f>IF($G922=1,SUMIFS(Registros!$F$2:$F$6000,Registros!$A$2:$A$6000,"MOV",Registros!$B$2:$B$6000,$A922),0)</f>
        <v>0</v>
      </c>
      <c r="I922">
        <f>IF(COUNTIFS(Registros!$A$2:$A$6000,"CS",Registros!$B$2:$B$6000,$A922)&gt;0,1,0)</f>
        <v>0</v>
      </c>
      <c r="J922">
        <f>IF($I922=1,SUMIFS(Registros!$I$2:$I$6000,Registros!$A$2:$A$6000,"CS",Registros!$B$2:$B$6000,$A922),0)</f>
        <v>0</v>
      </c>
      <c r="K922">
        <f>IF(COUNTIFS(Winback!$K$2:$K$300,$A922)&gt;0,1,0)</f>
        <v>0</v>
      </c>
      <c r="L922">
        <f>IF(AND($K922=1,LEFT($A922,3)="WB-"),SUMIFS(Winback!$D$2:$D$300,Winback!$K$2:$K$300,$A922),0)</f>
        <v>0</v>
      </c>
      <c r="M922">
        <f>IF(OR($E922=1,$G922=1,SUMIFS(Registros!$J$2:$J$6000,Registros!$B$2:$B$6000,$A922)&gt;0),1,0)</f>
        <v>1</v>
      </c>
      <c r="N922">
        <f>IF($J922&gt;0,1,IF(COUNTIFS(Registros!$A$2:$A$6000,"CS",Registros!$B$2:$B$6000,$A922,Registros!$K$2:$K$6000,"&lt;&gt;")&gt;0,1,0))</f>
        <v>0</v>
      </c>
      <c r="O922" t="str">
        <f t="shared" si="70"/>
        <v>SOLO MÓVIL</v>
      </c>
      <c r="P922" t="str">
        <f t="shared" si="71"/>
        <v>Ofrecer fijo + internet (FLBBTV)</v>
      </c>
      <c r="Q922">
        <f t="shared" si="72"/>
        <v>16.940000000000001</v>
      </c>
      <c r="R922" t="str">
        <f>IFERROR(VLOOKUP($A922,Registros!$B$2:$G$6000,6,0),IFERROR(INDEX(Winback!$C$2:$C$300,MATCH($A922,Winback!$K$2:$K$300,0)),""))</f>
        <v>Solanye Acuña</v>
      </c>
      <c r="S922" t="str">
        <f t="shared" si="73"/>
        <v>NP</v>
      </c>
      <c r="T922">
        <f t="shared" si="74"/>
        <v>1</v>
      </c>
    </row>
    <row r="923" spans="1:20" x14ac:dyDescent="0.35">
      <c r="A923" t="s">
        <v>4597</v>
      </c>
      <c r="B923" t="s">
        <v>4598</v>
      </c>
      <c r="C923" t="s">
        <v>4599</v>
      </c>
      <c r="D923" t="s">
        <v>4600</v>
      </c>
      <c r="E923">
        <f>IF(COUNTIFS(Registros!$A$2:$A$6000,"NP",Registros!$B$2:$B$6000,$A923)&gt;0,1,0)</f>
        <v>1</v>
      </c>
      <c r="F923">
        <f>IF($E923=1,SUMIFS(Registros!$F$2:$F$6000,Registros!$A$2:$A$6000,"NP",Registros!$B$2:$B$6000,$A923),0)</f>
        <v>16.25</v>
      </c>
      <c r="G923">
        <f>IF(COUNTIFS(Registros!$A$2:$A$6000,"MOV",Registros!$B$2:$B$6000,$A923)&gt;0,1,0)</f>
        <v>0</v>
      </c>
      <c r="H923">
        <f>IF($G923=1,SUMIFS(Registros!$F$2:$F$6000,Registros!$A$2:$A$6000,"MOV",Registros!$B$2:$B$6000,$A923),0)</f>
        <v>0</v>
      </c>
      <c r="I923">
        <f>IF(COUNTIFS(Registros!$A$2:$A$6000,"CS",Registros!$B$2:$B$6000,$A923)&gt;0,1,0)</f>
        <v>0</v>
      </c>
      <c r="J923">
        <f>IF($I923=1,SUMIFS(Registros!$I$2:$I$6000,Registros!$A$2:$A$6000,"CS",Registros!$B$2:$B$6000,$A923),0)</f>
        <v>0</v>
      </c>
      <c r="K923">
        <f>IF(COUNTIFS(Winback!$K$2:$K$300,$A923)&gt;0,1,0)</f>
        <v>0</v>
      </c>
      <c r="L923">
        <f>IF(AND($K923=1,LEFT($A923,3)="WB-"),SUMIFS(Winback!$D$2:$D$300,Winback!$K$2:$K$300,$A923),0)</f>
        <v>0</v>
      </c>
      <c r="M923">
        <f>IF(OR($E923=1,$G923=1,SUMIFS(Registros!$J$2:$J$6000,Registros!$B$2:$B$6000,$A923)&gt;0),1,0)</f>
        <v>1</v>
      </c>
      <c r="N923">
        <f>IF($J923&gt;0,1,IF(COUNTIFS(Registros!$A$2:$A$6000,"CS",Registros!$B$2:$B$6000,$A923,Registros!$K$2:$K$6000,"&lt;&gt;")&gt;0,1,0))</f>
        <v>0</v>
      </c>
      <c r="O923" t="str">
        <f t="shared" si="70"/>
        <v>SOLO MÓVIL</v>
      </c>
      <c r="P923" t="str">
        <f t="shared" si="71"/>
        <v>Ofrecer fijo + internet (FLBBTV)</v>
      </c>
      <c r="Q923">
        <f t="shared" si="72"/>
        <v>16.25</v>
      </c>
      <c r="R923" t="str">
        <f>IFERROR(VLOOKUP($A923,Registros!$B$2:$G$6000,6,0),IFERROR(INDEX(Winback!$C$2:$C$300,MATCH($A923,Winback!$K$2:$K$300,0)),""))</f>
        <v>Michelle Zambrano</v>
      </c>
      <c r="S923" t="str">
        <f t="shared" si="73"/>
        <v>NP</v>
      </c>
      <c r="T923">
        <f t="shared" si="74"/>
        <v>1</v>
      </c>
    </row>
    <row r="924" spans="1:20" x14ac:dyDescent="0.35">
      <c r="A924" t="s">
        <v>4602</v>
      </c>
      <c r="B924" t="s">
        <v>4603</v>
      </c>
      <c r="C924" t="s">
        <v>4604</v>
      </c>
      <c r="D924" t="s">
        <v>4605</v>
      </c>
      <c r="E924">
        <f>IF(COUNTIFS(Registros!$A$2:$A$6000,"NP",Registros!$B$2:$B$6000,$A924)&gt;0,1,0)</f>
        <v>1</v>
      </c>
      <c r="F924">
        <f>IF($E924=1,SUMIFS(Registros!$F$2:$F$6000,Registros!$A$2:$A$6000,"NP",Registros!$B$2:$B$6000,$A924),0)</f>
        <v>16.25</v>
      </c>
      <c r="G924">
        <f>IF(COUNTIFS(Registros!$A$2:$A$6000,"MOV",Registros!$B$2:$B$6000,$A924)&gt;0,1,0)</f>
        <v>0</v>
      </c>
      <c r="H924">
        <f>IF($G924=1,SUMIFS(Registros!$F$2:$F$6000,Registros!$A$2:$A$6000,"MOV",Registros!$B$2:$B$6000,$A924),0)</f>
        <v>0</v>
      </c>
      <c r="I924">
        <f>IF(COUNTIFS(Registros!$A$2:$A$6000,"CS",Registros!$B$2:$B$6000,$A924)&gt;0,1,0)</f>
        <v>0</v>
      </c>
      <c r="J924">
        <f>IF($I924=1,SUMIFS(Registros!$I$2:$I$6000,Registros!$A$2:$A$6000,"CS",Registros!$B$2:$B$6000,$A924),0)</f>
        <v>0</v>
      </c>
      <c r="K924">
        <f>IF(COUNTIFS(Winback!$K$2:$K$300,$A924)&gt;0,1,0)</f>
        <v>0</v>
      </c>
      <c r="L924">
        <f>IF(AND($K924=1,LEFT($A924,3)="WB-"),SUMIFS(Winback!$D$2:$D$300,Winback!$K$2:$K$300,$A924),0)</f>
        <v>0</v>
      </c>
      <c r="M924">
        <f>IF(OR($E924=1,$G924=1,SUMIFS(Registros!$J$2:$J$6000,Registros!$B$2:$B$6000,$A924)&gt;0),1,0)</f>
        <v>1</v>
      </c>
      <c r="N924">
        <f>IF($J924&gt;0,1,IF(COUNTIFS(Registros!$A$2:$A$6000,"CS",Registros!$B$2:$B$6000,$A924,Registros!$K$2:$K$6000,"&lt;&gt;")&gt;0,1,0))</f>
        <v>0</v>
      </c>
      <c r="O924" t="str">
        <f t="shared" si="70"/>
        <v>SOLO MÓVIL</v>
      </c>
      <c r="P924" t="str">
        <f t="shared" si="71"/>
        <v>Ofrecer fijo + internet (FLBBTV)</v>
      </c>
      <c r="Q924">
        <f t="shared" si="72"/>
        <v>16.25</v>
      </c>
      <c r="R924" t="str">
        <f>IFERROR(VLOOKUP($A924,Registros!$B$2:$G$6000,6,0),IFERROR(INDEX(Winback!$C$2:$C$300,MATCH($A924,Winback!$K$2:$K$300,0)),""))</f>
        <v>Ines Lizbeth Trujillo</v>
      </c>
      <c r="S924" t="str">
        <f t="shared" si="73"/>
        <v>NP</v>
      </c>
      <c r="T924">
        <f t="shared" si="74"/>
        <v>1</v>
      </c>
    </row>
    <row r="925" spans="1:20" x14ac:dyDescent="0.35">
      <c r="A925" t="s">
        <v>4607</v>
      </c>
      <c r="B925" t="s">
        <v>4608</v>
      </c>
      <c r="C925" t="s">
        <v>4609</v>
      </c>
      <c r="D925" t="s">
        <v>4610</v>
      </c>
      <c r="E925">
        <f>IF(COUNTIFS(Registros!$A$2:$A$6000,"NP",Registros!$B$2:$B$6000,$A925)&gt;0,1,0)</f>
        <v>1</v>
      </c>
      <c r="F925">
        <f>IF($E925=1,SUMIFS(Registros!$F$2:$F$6000,Registros!$A$2:$A$6000,"NP",Registros!$B$2:$B$6000,$A925),0)</f>
        <v>10</v>
      </c>
      <c r="G925">
        <f>IF(COUNTIFS(Registros!$A$2:$A$6000,"MOV",Registros!$B$2:$B$6000,$A925)&gt;0,1,0)</f>
        <v>0</v>
      </c>
      <c r="H925">
        <f>IF($G925=1,SUMIFS(Registros!$F$2:$F$6000,Registros!$A$2:$A$6000,"MOV",Registros!$B$2:$B$6000,$A925),0)</f>
        <v>0</v>
      </c>
      <c r="I925">
        <f>IF(COUNTIFS(Registros!$A$2:$A$6000,"CS",Registros!$B$2:$B$6000,$A925)&gt;0,1,0)</f>
        <v>0</v>
      </c>
      <c r="J925">
        <f>IF($I925=1,SUMIFS(Registros!$I$2:$I$6000,Registros!$A$2:$A$6000,"CS",Registros!$B$2:$B$6000,$A925),0)</f>
        <v>0</v>
      </c>
      <c r="K925">
        <f>IF(COUNTIFS(Winback!$K$2:$K$300,$A925)&gt;0,1,0)</f>
        <v>0</v>
      </c>
      <c r="L925">
        <f>IF(AND($K925=1,LEFT($A925,3)="WB-"),SUMIFS(Winback!$D$2:$D$300,Winback!$K$2:$K$300,$A925),0)</f>
        <v>0</v>
      </c>
      <c r="M925">
        <f>IF(OR($E925=1,$G925=1,SUMIFS(Registros!$J$2:$J$6000,Registros!$B$2:$B$6000,$A925)&gt;0),1,0)</f>
        <v>1</v>
      </c>
      <c r="N925">
        <f>IF($J925&gt;0,1,IF(COUNTIFS(Registros!$A$2:$A$6000,"CS",Registros!$B$2:$B$6000,$A925,Registros!$K$2:$K$6000,"&lt;&gt;")&gt;0,1,0))</f>
        <v>0</v>
      </c>
      <c r="O925" t="str">
        <f t="shared" si="70"/>
        <v>SOLO MÓVIL</v>
      </c>
      <c r="P925" t="str">
        <f t="shared" si="71"/>
        <v>Ofrecer fijo + internet (FLBBTV)</v>
      </c>
      <c r="Q925">
        <f t="shared" si="72"/>
        <v>10</v>
      </c>
      <c r="R925" t="str">
        <f>IFERROR(VLOOKUP($A925,Registros!$B$2:$G$6000,6,0),IFERROR(INDEX(Winback!$C$2:$C$300,MATCH($A925,Winback!$K$2:$K$300,0)),""))</f>
        <v>Alejandra Mabel Hawkins</v>
      </c>
      <c r="S925" t="str">
        <f t="shared" si="73"/>
        <v>NP</v>
      </c>
      <c r="T925">
        <f t="shared" si="74"/>
        <v>1</v>
      </c>
    </row>
    <row r="926" spans="1:20" x14ac:dyDescent="0.35">
      <c r="A926" t="s">
        <v>4612</v>
      </c>
      <c r="B926" t="s">
        <v>4613</v>
      </c>
      <c r="C926" t="s">
        <v>4614</v>
      </c>
      <c r="D926" t="s">
        <v>4615</v>
      </c>
      <c r="E926">
        <f>IF(COUNTIFS(Registros!$A$2:$A$6000,"NP",Registros!$B$2:$B$6000,$A926)&gt;0,1,0)</f>
        <v>1</v>
      </c>
      <c r="F926">
        <f>IF($E926=1,SUMIFS(Registros!$F$2:$F$6000,Registros!$A$2:$A$6000,"NP",Registros!$B$2:$B$6000,$A926),0)</f>
        <v>16.25</v>
      </c>
      <c r="G926">
        <f>IF(COUNTIFS(Registros!$A$2:$A$6000,"MOV",Registros!$B$2:$B$6000,$A926)&gt;0,1,0)</f>
        <v>0</v>
      </c>
      <c r="H926">
        <f>IF($G926=1,SUMIFS(Registros!$F$2:$F$6000,Registros!$A$2:$A$6000,"MOV",Registros!$B$2:$B$6000,$A926),0)</f>
        <v>0</v>
      </c>
      <c r="I926">
        <f>IF(COUNTIFS(Registros!$A$2:$A$6000,"CS",Registros!$B$2:$B$6000,$A926)&gt;0,1,0)</f>
        <v>0</v>
      </c>
      <c r="J926">
        <f>IF($I926=1,SUMIFS(Registros!$I$2:$I$6000,Registros!$A$2:$A$6000,"CS",Registros!$B$2:$B$6000,$A926),0)</f>
        <v>0</v>
      </c>
      <c r="K926">
        <f>IF(COUNTIFS(Winback!$K$2:$K$300,$A926)&gt;0,1,0)</f>
        <v>0</v>
      </c>
      <c r="L926">
        <f>IF(AND($K926=1,LEFT($A926,3)="WB-"),SUMIFS(Winback!$D$2:$D$300,Winback!$K$2:$K$300,$A926),0)</f>
        <v>0</v>
      </c>
      <c r="M926">
        <f>IF(OR($E926=1,$G926=1,SUMIFS(Registros!$J$2:$J$6000,Registros!$B$2:$B$6000,$A926)&gt;0),1,0)</f>
        <v>1</v>
      </c>
      <c r="N926">
        <f>IF($J926&gt;0,1,IF(COUNTIFS(Registros!$A$2:$A$6000,"CS",Registros!$B$2:$B$6000,$A926,Registros!$K$2:$K$6000,"&lt;&gt;")&gt;0,1,0))</f>
        <v>0</v>
      </c>
      <c r="O926" t="str">
        <f t="shared" si="70"/>
        <v>SOLO MÓVIL</v>
      </c>
      <c r="P926" t="str">
        <f t="shared" si="71"/>
        <v>Ofrecer fijo + internet (FLBBTV)</v>
      </c>
      <c r="Q926">
        <f t="shared" si="72"/>
        <v>16.25</v>
      </c>
      <c r="R926" t="str">
        <f>IFERROR(VLOOKUP($A926,Registros!$B$2:$G$6000,6,0),IFERROR(INDEX(Winback!$C$2:$C$300,MATCH($A926,Winback!$K$2:$K$300,0)),""))</f>
        <v>Maria Fernanda</v>
      </c>
      <c r="S926" t="str">
        <f t="shared" si="73"/>
        <v>NP</v>
      </c>
      <c r="T926">
        <f t="shared" si="74"/>
        <v>1</v>
      </c>
    </row>
    <row r="927" spans="1:20" x14ac:dyDescent="0.35">
      <c r="A927" t="s">
        <v>4617</v>
      </c>
      <c r="B927" t="s">
        <v>4618</v>
      </c>
      <c r="C927" t="s">
        <v>4619</v>
      </c>
      <c r="D927" t="s">
        <v>4620</v>
      </c>
      <c r="E927">
        <f>IF(COUNTIFS(Registros!$A$2:$A$6000,"NP",Registros!$B$2:$B$6000,$A927)&gt;0,1,0)</f>
        <v>1</v>
      </c>
      <c r="F927">
        <f>IF($E927=1,SUMIFS(Registros!$F$2:$F$6000,Registros!$A$2:$A$6000,"NP",Registros!$B$2:$B$6000,$A927),0)</f>
        <v>10</v>
      </c>
      <c r="G927">
        <f>IF(COUNTIFS(Registros!$A$2:$A$6000,"MOV",Registros!$B$2:$B$6000,$A927)&gt;0,1,0)</f>
        <v>0</v>
      </c>
      <c r="H927">
        <f>IF($G927=1,SUMIFS(Registros!$F$2:$F$6000,Registros!$A$2:$A$6000,"MOV",Registros!$B$2:$B$6000,$A927),0)</f>
        <v>0</v>
      </c>
      <c r="I927">
        <f>IF(COUNTIFS(Registros!$A$2:$A$6000,"CS",Registros!$B$2:$B$6000,$A927)&gt;0,1,0)</f>
        <v>0</v>
      </c>
      <c r="J927">
        <f>IF($I927=1,SUMIFS(Registros!$I$2:$I$6000,Registros!$A$2:$A$6000,"CS",Registros!$B$2:$B$6000,$A927),0)</f>
        <v>0</v>
      </c>
      <c r="K927">
        <f>IF(COUNTIFS(Winback!$K$2:$K$300,$A927)&gt;0,1,0)</f>
        <v>0</v>
      </c>
      <c r="L927">
        <f>IF(AND($K927=1,LEFT($A927,3)="WB-"),SUMIFS(Winback!$D$2:$D$300,Winback!$K$2:$K$300,$A927),0)</f>
        <v>0</v>
      </c>
      <c r="M927">
        <f>IF(OR($E927=1,$G927=1,SUMIFS(Registros!$J$2:$J$6000,Registros!$B$2:$B$6000,$A927)&gt;0),1,0)</f>
        <v>1</v>
      </c>
      <c r="N927">
        <f>IF($J927&gt;0,1,IF(COUNTIFS(Registros!$A$2:$A$6000,"CS",Registros!$B$2:$B$6000,$A927,Registros!$K$2:$K$6000,"&lt;&gt;")&gt;0,1,0))</f>
        <v>0</v>
      </c>
      <c r="O927" t="str">
        <f t="shared" si="70"/>
        <v>SOLO MÓVIL</v>
      </c>
      <c r="P927" t="str">
        <f t="shared" si="71"/>
        <v>Ofrecer fijo + internet (FLBBTV)</v>
      </c>
      <c r="Q927">
        <f t="shared" si="72"/>
        <v>10</v>
      </c>
      <c r="R927" t="str">
        <f>IFERROR(VLOOKUP($A927,Registros!$B$2:$G$6000,6,0),IFERROR(INDEX(Winback!$C$2:$C$300,MATCH($A927,Winback!$K$2:$K$300,0)),""))</f>
        <v>Yarelis Tulloch</v>
      </c>
      <c r="S927" t="str">
        <f t="shared" si="73"/>
        <v>NP</v>
      </c>
      <c r="T927">
        <f t="shared" si="74"/>
        <v>1</v>
      </c>
    </row>
    <row r="928" spans="1:20" x14ac:dyDescent="0.35">
      <c r="A928" t="s">
        <v>4622</v>
      </c>
      <c r="B928" t="s">
        <v>4623</v>
      </c>
      <c r="C928" t="s">
        <v>4624</v>
      </c>
      <c r="D928" t="s">
        <v>4625</v>
      </c>
      <c r="E928">
        <f>IF(COUNTIFS(Registros!$A$2:$A$6000,"NP",Registros!$B$2:$B$6000,$A928)&gt;0,1,0)</f>
        <v>1</v>
      </c>
      <c r="F928">
        <f>IF($E928=1,SUMIFS(Registros!$F$2:$F$6000,Registros!$A$2:$A$6000,"NP",Registros!$B$2:$B$6000,$A928),0)</f>
        <v>30</v>
      </c>
      <c r="G928">
        <f>IF(COUNTIFS(Registros!$A$2:$A$6000,"MOV",Registros!$B$2:$B$6000,$A928)&gt;0,1,0)</f>
        <v>0</v>
      </c>
      <c r="H928">
        <f>IF($G928=1,SUMIFS(Registros!$F$2:$F$6000,Registros!$A$2:$A$6000,"MOV",Registros!$B$2:$B$6000,$A928),0)</f>
        <v>0</v>
      </c>
      <c r="I928">
        <f>IF(COUNTIFS(Registros!$A$2:$A$6000,"CS",Registros!$B$2:$B$6000,$A928)&gt;0,1,0)</f>
        <v>0</v>
      </c>
      <c r="J928">
        <f>IF($I928=1,SUMIFS(Registros!$I$2:$I$6000,Registros!$A$2:$A$6000,"CS",Registros!$B$2:$B$6000,$A928),0)</f>
        <v>0</v>
      </c>
      <c r="K928">
        <f>IF(COUNTIFS(Winback!$K$2:$K$300,$A928)&gt;0,1,0)</f>
        <v>0</v>
      </c>
      <c r="L928">
        <f>IF(AND($K928=1,LEFT($A928,3)="WB-"),SUMIFS(Winback!$D$2:$D$300,Winback!$K$2:$K$300,$A928),0)</f>
        <v>0</v>
      </c>
      <c r="M928">
        <f>IF(OR($E928=1,$G928=1,SUMIFS(Registros!$J$2:$J$6000,Registros!$B$2:$B$6000,$A928)&gt;0),1,0)</f>
        <v>1</v>
      </c>
      <c r="N928">
        <f>IF($J928&gt;0,1,IF(COUNTIFS(Registros!$A$2:$A$6000,"CS",Registros!$B$2:$B$6000,$A928,Registros!$K$2:$K$6000,"&lt;&gt;")&gt;0,1,0))</f>
        <v>0</v>
      </c>
      <c r="O928" t="str">
        <f t="shared" si="70"/>
        <v>SOLO MÓVIL</v>
      </c>
      <c r="P928" t="str">
        <f t="shared" si="71"/>
        <v>Ofrecer fijo + internet (FLBBTV)</v>
      </c>
      <c r="Q928">
        <f t="shared" si="72"/>
        <v>30</v>
      </c>
      <c r="R928" t="str">
        <f>IFERROR(VLOOKUP($A928,Registros!$B$2:$G$6000,6,0),IFERROR(INDEX(Winback!$C$2:$C$300,MATCH($A928,Winback!$K$2:$K$300,0)),""))</f>
        <v>Abril Aparicio</v>
      </c>
      <c r="S928" t="str">
        <f t="shared" si="73"/>
        <v>NP</v>
      </c>
      <c r="T928">
        <f t="shared" si="74"/>
        <v>1</v>
      </c>
    </row>
    <row r="929" spans="1:20" x14ac:dyDescent="0.35">
      <c r="A929" t="s">
        <v>4627</v>
      </c>
      <c r="B929" t="s">
        <v>4628</v>
      </c>
      <c r="C929" t="s">
        <v>4629</v>
      </c>
      <c r="D929" t="s">
        <v>4630</v>
      </c>
      <c r="E929">
        <f>IF(COUNTIFS(Registros!$A$2:$A$6000,"NP",Registros!$B$2:$B$6000,$A929)&gt;0,1,0)</f>
        <v>1</v>
      </c>
      <c r="F929">
        <f>IF($E929=1,SUMIFS(Registros!$F$2:$F$6000,Registros!$A$2:$A$6000,"NP",Registros!$B$2:$B$6000,$A929),0)</f>
        <v>18.25</v>
      </c>
      <c r="G929">
        <f>IF(COUNTIFS(Registros!$A$2:$A$6000,"MOV",Registros!$B$2:$B$6000,$A929)&gt;0,1,0)</f>
        <v>0</v>
      </c>
      <c r="H929">
        <f>IF($G929=1,SUMIFS(Registros!$F$2:$F$6000,Registros!$A$2:$A$6000,"MOV",Registros!$B$2:$B$6000,$A929),0)</f>
        <v>0</v>
      </c>
      <c r="I929">
        <f>IF(COUNTIFS(Registros!$A$2:$A$6000,"CS",Registros!$B$2:$B$6000,$A929)&gt;0,1,0)</f>
        <v>0</v>
      </c>
      <c r="J929">
        <f>IF($I929=1,SUMIFS(Registros!$I$2:$I$6000,Registros!$A$2:$A$6000,"CS",Registros!$B$2:$B$6000,$A929),0)</f>
        <v>0</v>
      </c>
      <c r="K929">
        <f>IF(COUNTIFS(Winback!$K$2:$K$300,$A929)&gt;0,1,0)</f>
        <v>0</v>
      </c>
      <c r="L929">
        <f>IF(AND($K929=1,LEFT($A929,3)="WB-"),SUMIFS(Winback!$D$2:$D$300,Winback!$K$2:$K$300,$A929),0)</f>
        <v>0</v>
      </c>
      <c r="M929">
        <f>IF(OR($E929=1,$G929=1,SUMIFS(Registros!$J$2:$J$6000,Registros!$B$2:$B$6000,$A929)&gt;0),1,0)</f>
        <v>1</v>
      </c>
      <c r="N929">
        <f>IF($J929&gt;0,1,IF(COUNTIFS(Registros!$A$2:$A$6000,"CS",Registros!$B$2:$B$6000,$A929,Registros!$K$2:$K$6000,"&lt;&gt;")&gt;0,1,0))</f>
        <v>0</v>
      </c>
      <c r="O929" t="str">
        <f t="shared" si="70"/>
        <v>SOLO MÓVIL</v>
      </c>
      <c r="P929" t="str">
        <f t="shared" si="71"/>
        <v>Ofrecer fijo + internet (FLBBTV)</v>
      </c>
      <c r="Q929">
        <f t="shared" si="72"/>
        <v>18.25</v>
      </c>
      <c r="R929" t="str">
        <f>IFERROR(VLOOKUP($A929,Registros!$B$2:$G$6000,6,0),IFERROR(INDEX(Winback!$C$2:$C$300,MATCH($A929,Winback!$K$2:$K$300,0)),""))</f>
        <v>Yariela Galarce</v>
      </c>
      <c r="S929" t="str">
        <f t="shared" si="73"/>
        <v>NP</v>
      </c>
      <c r="T929">
        <f t="shared" si="74"/>
        <v>1</v>
      </c>
    </row>
    <row r="930" spans="1:20" x14ac:dyDescent="0.35">
      <c r="A930" t="s">
        <v>4632</v>
      </c>
      <c r="B930" t="s">
        <v>4633</v>
      </c>
      <c r="C930" t="s">
        <v>4634</v>
      </c>
      <c r="D930" t="s">
        <v>4635</v>
      </c>
      <c r="E930">
        <f>IF(COUNTIFS(Registros!$A$2:$A$6000,"NP",Registros!$B$2:$B$6000,$A930)&gt;0,1,0)</f>
        <v>1</v>
      </c>
      <c r="F930">
        <f>IF($E930=1,SUMIFS(Registros!$F$2:$F$6000,Registros!$A$2:$A$6000,"NP",Registros!$B$2:$B$6000,$A930),0)</f>
        <v>15</v>
      </c>
      <c r="G930">
        <f>IF(COUNTIFS(Registros!$A$2:$A$6000,"MOV",Registros!$B$2:$B$6000,$A930)&gt;0,1,0)</f>
        <v>0</v>
      </c>
      <c r="H930">
        <f>IF($G930=1,SUMIFS(Registros!$F$2:$F$6000,Registros!$A$2:$A$6000,"MOV",Registros!$B$2:$B$6000,$A930),0)</f>
        <v>0</v>
      </c>
      <c r="I930">
        <f>IF(COUNTIFS(Registros!$A$2:$A$6000,"CS",Registros!$B$2:$B$6000,$A930)&gt;0,1,0)</f>
        <v>0</v>
      </c>
      <c r="J930">
        <f>IF($I930=1,SUMIFS(Registros!$I$2:$I$6000,Registros!$A$2:$A$6000,"CS",Registros!$B$2:$B$6000,$A930),0)</f>
        <v>0</v>
      </c>
      <c r="K930">
        <f>IF(COUNTIFS(Winback!$K$2:$K$300,$A930)&gt;0,1,0)</f>
        <v>0</v>
      </c>
      <c r="L930">
        <f>IF(AND($K930=1,LEFT($A930,3)="WB-"),SUMIFS(Winback!$D$2:$D$300,Winback!$K$2:$K$300,$A930),0)</f>
        <v>0</v>
      </c>
      <c r="M930">
        <f>IF(OR($E930=1,$G930=1,SUMIFS(Registros!$J$2:$J$6000,Registros!$B$2:$B$6000,$A930)&gt;0),1,0)</f>
        <v>1</v>
      </c>
      <c r="N930">
        <f>IF($J930&gt;0,1,IF(COUNTIFS(Registros!$A$2:$A$6000,"CS",Registros!$B$2:$B$6000,$A930,Registros!$K$2:$K$6000,"&lt;&gt;")&gt;0,1,0))</f>
        <v>0</v>
      </c>
      <c r="O930" t="str">
        <f t="shared" si="70"/>
        <v>SOLO MÓVIL</v>
      </c>
      <c r="P930" t="str">
        <f t="shared" si="71"/>
        <v>Ofrecer fijo + internet (FLBBTV)</v>
      </c>
      <c r="Q930">
        <f t="shared" si="72"/>
        <v>15</v>
      </c>
      <c r="R930" t="str">
        <f>IFERROR(VLOOKUP($A930,Registros!$B$2:$G$6000,6,0),IFERROR(INDEX(Winback!$C$2:$C$300,MATCH($A930,Winback!$K$2:$K$300,0)),""))</f>
        <v>Nailyn Martinez</v>
      </c>
      <c r="S930" t="str">
        <f t="shared" si="73"/>
        <v>NP</v>
      </c>
      <c r="T930">
        <f t="shared" si="74"/>
        <v>1</v>
      </c>
    </row>
    <row r="931" spans="1:20" x14ac:dyDescent="0.35">
      <c r="A931" t="s">
        <v>4637</v>
      </c>
      <c r="B931" t="s">
        <v>4638</v>
      </c>
      <c r="C931" t="s">
        <v>4639</v>
      </c>
      <c r="D931" t="s">
        <v>4640</v>
      </c>
      <c r="E931">
        <f>IF(COUNTIFS(Registros!$A$2:$A$6000,"NP",Registros!$B$2:$B$6000,$A931)&gt;0,1,0)</f>
        <v>1</v>
      </c>
      <c r="F931">
        <f>IF($E931=1,SUMIFS(Registros!$F$2:$F$6000,Registros!$A$2:$A$6000,"NP",Registros!$B$2:$B$6000,$A931),0)</f>
        <v>25.65</v>
      </c>
      <c r="G931">
        <f>IF(COUNTIFS(Registros!$A$2:$A$6000,"MOV",Registros!$B$2:$B$6000,$A931)&gt;0,1,0)</f>
        <v>0</v>
      </c>
      <c r="H931">
        <f>IF($G931=1,SUMIFS(Registros!$F$2:$F$6000,Registros!$A$2:$A$6000,"MOV",Registros!$B$2:$B$6000,$A931),0)</f>
        <v>0</v>
      </c>
      <c r="I931">
        <f>IF(COUNTIFS(Registros!$A$2:$A$6000,"CS",Registros!$B$2:$B$6000,$A931)&gt;0,1,0)</f>
        <v>0</v>
      </c>
      <c r="J931">
        <f>IF($I931=1,SUMIFS(Registros!$I$2:$I$6000,Registros!$A$2:$A$6000,"CS",Registros!$B$2:$B$6000,$A931),0)</f>
        <v>0</v>
      </c>
      <c r="K931">
        <f>IF(COUNTIFS(Winback!$K$2:$K$300,$A931)&gt;0,1,0)</f>
        <v>0</v>
      </c>
      <c r="L931">
        <f>IF(AND($K931=1,LEFT($A931,3)="WB-"),SUMIFS(Winback!$D$2:$D$300,Winback!$K$2:$K$300,$A931),0)</f>
        <v>0</v>
      </c>
      <c r="M931">
        <f>IF(OR($E931=1,$G931=1,SUMIFS(Registros!$J$2:$J$6000,Registros!$B$2:$B$6000,$A931)&gt;0),1,0)</f>
        <v>1</v>
      </c>
      <c r="N931">
        <f>IF($J931&gt;0,1,IF(COUNTIFS(Registros!$A$2:$A$6000,"CS",Registros!$B$2:$B$6000,$A931,Registros!$K$2:$K$6000,"&lt;&gt;")&gt;0,1,0))</f>
        <v>0</v>
      </c>
      <c r="O931" t="str">
        <f t="shared" si="70"/>
        <v>SOLO MÓVIL</v>
      </c>
      <c r="P931" t="str">
        <f t="shared" si="71"/>
        <v>Ofrecer fijo + internet (FLBBTV)</v>
      </c>
      <c r="Q931">
        <f t="shared" si="72"/>
        <v>25.65</v>
      </c>
      <c r="R931" t="str">
        <f>IFERROR(VLOOKUP($A931,Registros!$B$2:$G$6000,6,0),IFERROR(INDEX(Winback!$C$2:$C$300,MATCH($A931,Winback!$K$2:$K$300,0)),""))</f>
        <v>Yamali Rodriguez</v>
      </c>
      <c r="S931" t="str">
        <f t="shared" si="73"/>
        <v>NP</v>
      </c>
      <c r="T931">
        <f t="shared" si="74"/>
        <v>1</v>
      </c>
    </row>
    <row r="932" spans="1:20" x14ac:dyDescent="0.35">
      <c r="A932" t="s">
        <v>4642</v>
      </c>
      <c r="B932" t="s">
        <v>4643</v>
      </c>
      <c r="C932" t="s">
        <v>4644</v>
      </c>
      <c r="D932" t="s">
        <v>4645</v>
      </c>
      <c r="E932">
        <f>IF(COUNTIFS(Registros!$A$2:$A$6000,"NP",Registros!$B$2:$B$6000,$A932)&gt;0,1,0)</f>
        <v>1</v>
      </c>
      <c r="F932">
        <f>IF($E932=1,SUMIFS(Registros!$F$2:$F$6000,Registros!$A$2:$A$6000,"NP",Registros!$B$2:$B$6000,$A932),0)</f>
        <v>189</v>
      </c>
      <c r="G932">
        <f>IF(COUNTIFS(Registros!$A$2:$A$6000,"MOV",Registros!$B$2:$B$6000,$A932)&gt;0,1,0)</f>
        <v>0</v>
      </c>
      <c r="H932">
        <f>IF($G932=1,SUMIFS(Registros!$F$2:$F$6000,Registros!$A$2:$A$6000,"MOV",Registros!$B$2:$B$6000,$A932),0)</f>
        <v>0</v>
      </c>
      <c r="I932">
        <f>IF(COUNTIFS(Registros!$A$2:$A$6000,"CS",Registros!$B$2:$B$6000,$A932)&gt;0,1,0)</f>
        <v>0</v>
      </c>
      <c r="J932">
        <f>IF($I932=1,SUMIFS(Registros!$I$2:$I$6000,Registros!$A$2:$A$6000,"CS",Registros!$B$2:$B$6000,$A932),0)</f>
        <v>0</v>
      </c>
      <c r="K932">
        <f>IF(COUNTIFS(Winback!$K$2:$K$300,$A932)&gt;0,1,0)</f>
        <v>0</v>
      </c>
      <c r="L932">
        <f>IF(AND($K932=1,LEFT($A932,3)="WB-"),SUMIFS(Winback!$D$2:$D$300,Winback!$K$2:$K$300,$A932),0)</f>
        <v>0</v>
      </c>
      <c r="M932">
        <f>IF(OR($E932=1,$G932=1,SUMIFS(Registros!$J$2:$J$6000,Registros!$B$2:$B$6000,$A932)&gt;0),1,0)</f>
        <v>1</v>
      </c>
      <c r="N932">
        <f>IF($J932&gt;0,1,IF(COUNTIFS(Registros!$A$2:$A$6000,"CS",Registros!$B$2:$B$6000,$A932,Registros!$K$2:$K$6000,"&lt;&gt;")&gt;0,1,0))</f>
        <v>0</v>
      </c>
      <c r="O932" t="str">
        <f t="shared" si="70"/>
        <v>SOLO MÓVIL</v>
      </c>
      <c r="P932" t="str">
        <f t="shared" si="71"/>
        <v>Ofrecer fijo + internet (FLBBTV)</v>
      </c>
      <c r="Q932">
        <f t="shared" si="72"/>
        <v>189</v>
      </c>
      <c r="R932" t="str">
        <f>IFERROR(VLOOKUP($A932,Registros!$B$2:$G$6000,6,0),IFERROR(INDEX(Winback!$C$2:$C$300,MATCH($A932,Winback!$K$2:$K$300,0)),""))</f>
        <v>Osiris Aguilar</v>
      </c>
      <c r="S932" t="str">
        <f t="shared" si="73"/>
        <v>NP</v>
      </c>
      <c r="T932">
        <f t="shared" si="74"/>
        <v>1</v>
      </c>
    </row>
    <row r="933" spans="1:20" x14ac:dyDescent="0.35">
      <c r="A933" t="s">
        <v>4647</v>
      </c>
      <c r="B933" t="s">
        <v>4648</v>
      </c>
      <c r="C933" t="s">
        <v>4649</v>
      </c>
      <c r="D933" t="s">
        <v>4650</v>
      </c>
      <c r="E933">
        <f>IF(COUNTIFS(Registros!$A$2:$A$6000,"NP",Registros!$B$2:$B$6000,$A933)&gt;0,1,0)</f>
        <v>1</v>
      </c>
      <c r="F933">
        <f>IF($E933=1,SUMIFS(Registros!$F$2:$F$6000,Registros!$A$2:$A$6000,"NP",Registros!$B$2:$B$6000,$A933),0)</f>
        <v>15</v>
      </c>
      <c r="G933">
        <f>IF(COUNTIFS(Registros!$A$2:$A$6000,"MOV",Registros!$B$2:$B$6000,$A933)&gt;0,1,0)</f>
        <v>0</v>
      </c>
      <c r="H933">
        <f>IF($G933=1,SUMIFS(Registros!$F$2:$F$6000,Registros!$A$2:$A$6000,"MOV",Registros!$B$2:$B$6000,$A933),0)</f>
        <v>0</v>
      </c>
      <c r="I933">
        <f>IF(COUNTIFS(Registros!$A$2:$A$6000,"CS",Registros!$B$2:$B$6000,$A933)&gt;0,1,0)</f>
        <v>0</v>
      </c>
      <c r="J933">
        <f>IF($I933=1,SUMIFS(Registros!$I$2:$I$6000,Registros!$A$2:$A$6000,"CS",Registros!$B$2:$B$6000,$A933),0)</f>
        <v>0</v>
      </c>
      <c r="K933">
        <f>IF(COUNTIFS(Winback!$K$2:$K$300,$A933)&gt;0,1,0)</f>
        <v>0</v>
      </c>
      <c r="L933">
        <f>IF(AND($K933=1,LEFT($A933,3)="WB-"),SUMIFS(Winback!$D$2:$D$300,Winback!$K$2:$K$300,$A933),0)</f>
        <v>0</v>
      </c>
      <c r="M933">
        <f>IF(OR($E933=1,$G933=1,SUMIFS(Registros!$J$2:$J$6000,Registros!$B$2:$B$6000,$A933)&gt;0),1,0)</f>
        <v>1</v>
      </c>
      <c r="N933">
        <f>IF($J933&gt;0,1,IF(COUNTIFS(Registros!$A$2:$A$6000,"CS",Registros!$B$2:$B$6000,$A933,Registros!$K$2:$K$6000,"&lt;&gt;")&gt;0,1,0))</f>
        <v>0</v>
      </c>
      <c r="O933" t="str">
        <f t="shared" si="70"/>
        <v>SOLO MÓVIL</v>
      </c>
      <c r="P933" t="str">
        <f t="shared" si="71"/>
        <v>Ofrecer fijo + internet (FLBBTV)</v>
      </c>
      <c r="Q933">
        <f t="shared" si="72"/>
        <v>15</v>
      </c>
      <c r="R933" t="str">
        <f>IFERROR(VLOOKUP($A933,Registros!$B$2:$G$6000,6,0),IFERROR(INDEX(Winback!$C$2:$C$300,MATCH($A933,Winback!$K$2:$K$300,0)),""))</f>
        <v>Karla Mc Intryre</v>
      </c>
      <c r="S933" t="str">
        <f t="shared" si="73"/>
        <v>NP</v>
      </c>
      <c r="T933">
        <f t="shared" si="74"/>
        <v>1</v>
      </c>
    </row>
    <row r="934" spans="1:20" x14ac:dyDescent="0.35">
      <c r="A934" t="s">
        <v>4652</v>
      </c>
      <c r="B934" t="s">
        <v>4653</v>
      </c>
      <c r="C934" t="s">
        <v>4654</v>
      </c>
      <c r="D934" t="s">
        <v>4655</v>
      </c>
      <c r="E934">
        <f>IF(COUNTIFS(Registros!$A$2:$A$6000,"NP",Registros!$B$2:$B$6000,$A934)&gt;0,1,0)</f>
        <v>1</v>
      </c>
      <c r="F934">
        <f>IF($E934=1,SUMIFS(Registros!$F$2:$F$6000,Registros!$A$2:$A$6000,"NP",Registros!$B$2:$B$6000,$A934),0)</f>
        <v>15</v>
      </c>
      <c r="G934">
        <f>IF(COUNTIFS(Registros!$A$2:$A$6000,"MOV",Registros!$B$2:$B$6000,$A934)&gt;0,1,0)</f>
        <v>0</v>
      </c>
      <c r="H934">
        <f>IF($G934=1,SUMIFS(Registros!$F$2:$F$6000,Registros!$A$2:$A$6000,"MOV",Registros!$B$2:$B$6000,$A934),0)</f>
        <v>0</v>
      </c>
      <c r="I934">
        <f>IF(COUNTIFS(Registros!$A$2:$A$6000,"CS",Registros!$B$2:$B$6000,$A934)&gt;0,1,0)</f>
        <v>0</v>
      </c>
      <c r="J934">
        <f>IF($I934=1,SUMIFS(Registros!$I$2:$I$6000,Registros!$A$2:$A$6000,"CS",Registros!$B$2:$B$6000,$A934),0)</f>
        <v>0</v>
      </c>
      <c r="K934">
        <f>IF(COUNTIFS(Winback!$K$2:$K$300,$A934)&gt;0,1,0)</f>
        <v>0</v>
      </c>
      <c r="L934">
        <f>IF(AND($K934=1,LEFT($A934,3)="WB-"),SUMIFS(Winback!$D$2:$D$300,Winback!$K$2:$K$300,$A934),0)</f>
        <v>0</v>
      </c>
      <c r="M934">
        <f>IF(OR($E934=1,$G934=1,SUMIFS(Registros!$J$2:$J$6000,Registros!$B$2:$B$6000,$A934)&gt;0),1,0)</f>
        <v>1</v>
      </c>
      <c r="N934">
        <f>IF($J934&gt;0,1,IF(COUNTIFS(Registros!$A$2:$A$6000,"CS",Registros!$B$2:$B$6000,$A934,Registros!$K$2:$K$6000,"&lt;&gt;")&gt;0,1,0))</f>
        <v>0</v>
      </c>
      <c r="O934" t="str">
        <f t="shared" si="70"/>
        <v>SOLO MÓVIL</v>
      </c>
      <c r="P934" t="str">
        <f t="shared" si="71"/>
        <v>Ofrecer fijo + internet (FLBBTV)</v>
      </c>
      <c r="Q934">
        <f t="shared" si="72"/>
        <v>15</v>
      </c>
      <c r="R934" t="str">
        <f>IFERROR(VLOOKUP($A934,Registros!$B$2:$G$6000,6,0),IFERROR(INDEX(Winback!$C$2:$C$300,MATCH($A934,Winback!$K$2:$K$300,0)),""))</f>
        <v>Michelle Zambrano</v>
      </c>
      <c r="S934" t="str">
        <f t="shared" si="73"/>
        <v>NP</v>
      </c>
      <c r="T934">
        <f t="shared" si="74"/>
        <v>1</v>
      </c>
    </row>
    <row r="935" spans="1:20" x14ac:dyDescent="0.35">
      <c r="A935" t="s">
        <v>4657</v>
      </c>
      <c r="B935" t="s">
        <v>4658</v>
      </c>
      <c r="C935" t="s">
        <v>4659</v>
      </c>
      <c r="D935" t="s">
        <v>4660</v>
      </c>
      <c r="E935">
        <f>IF(COUNTIFS(Registros!$A$2:$A$6000,"NP",Registros!$B$2:$B$6000,$A935)&gt;0,1,0)</f>
        <v>1</v>
      </c>
      <c r="F935">
        <f>IF($E935=1,SUMIFS(Registros!$F$2:$F$6000,Registros!$A$2:$A$6000,"NP",Registros!$B$2:$B$6000,$A935),0)</f>
        <v>10.8</v>
      </c>
      <c r="G935">
        <f>IF(COUNTIFS(Registros!$A$2:$A$6000,"MOV",Registros!$B$2:$B$6000,$A935)&gt;0,1,0)</f>
        <v>0</v>
      </c>
      <c r="H935">
        <f>IF($G935=1,SUMIFS(Registros!$F$2:$F$6000,Registros!$A$2:$A$6000,"MOV",Registros!$B$2:$B$6000,$A935),0)</f>
        <v>0</v>
      </c>
      <c r="I935">
        <f>IF(COUNTIFS(Registros!$A$2:$A$6000,"CS",Registros!$B$2:$B$6000,$A935)&gt;0,1,0)</f>
        <v>0</v>
      </c>
      <c r="J935">
        <f>IF($I935=1,SUMIFS(Registros!$I$2:$I$6000,Registros!$A$2:$A$6000,"CS",Registros!$B$2:$B$6000,$A935),0)</f>
        <v>0</v>
      </c>
      <c r="K935">
        <f>IF(COUNTIFS(Winback!$K$2:$K$300,$A935)&gt;0,1,0)</f>
        <v>0</v>
      </c>
      <c r="L935">
        <f>IF(AND($K935=1,LEFT($A935,3)="WB-"),SUMIFS(Winback!$D$2:$D$300,Winback!$K$2:$K$300,$A935),0)</f>
        <v>0</v>
      </c>
      <c r="M935">
        <f>IF(OR($E935=1,$G935=1,SUMIFS(Registros!$J$2:$J$6000,Registros!$B$2:$B$6000,$A935)&gt;0),1,0)</f>
        <v>1</v>
      </c>
      <c r="N935">
        <f>IF($J935&gt;0,1,IF(COUNTIFS(Registros!$A$2:$A$6000,"CS",Registros!$B$2:$B$6000,$A935,Registros!$K$2:$K$6000,"&lt;&gt;")&gt;0,1,0))</f>
        <v>0</v>
      </c>
      <c r="O935" t="str">
        <f t="shared" si="70"/>
        <v>SOLO MÓVIL</v>
      </c>
      <c r="P935" t="str">
        <f t="shared" si="71"/>
        <v>Ofrecer fijo + internet (FLBBTV)</v>
      </c>
      <c r="Q935">
        <f t="shared" si="72"/>
        <v>10.8</v>
      </c>
      <c r="R935" t="str">
        <f>IFERROR(VLOOKUP($A935,Registros!$B$2:$G$6000,6,0),IFERROR(INDEX(Winback!$C$2:$C$300,MATCH($A935,Winback!$K$2:$K$300,0)),""))</f>
        <v>Ines Lizbeth Trujillo</v>
      </c>
      <c r="S935" t="str">
        <f t="shared" si="73"/>
        <v>NP</v>
      </c>
      <c r="T935">
        <f t="shared" si="74"/>
        <v>1</v>
      </c>
    </row>
    <row r="936" spans="1:20" x14ac:dyDescent="0.35">
      <c r="A936" t="s">
        <v>4662</v>
      </c>
      <c r="B936" t="s">
        <v>4663</v>
      </c>
      <c r="C936" t="s">
        <v>4664</v>
      </c>
      <c r="D936" t="s">
        <v>4665</v>
      </c>
      <c r="E936">
        <f>IF(COUNTIFS(Registros!$A$2:$A$6000,"NP",Registros!$B$2:$B$6000,$A936)&gt;0,1,0)</f>
        <v>1</v>
      </c>
      <c r="F936">
        <f>IF($E936=1,SUMIFS(Registros!$F$2:$F$6000,Registros!$A$2:$A$6000,"NP",Registros!$B$2:$B$6000,$A936),0)</f>
        <v>30</v>
      </c>
      <c r="G936">
        <f>IF(COUNTIFS(Registros!$A$2:$A$6000,"MOV",Registros!$B$2:$B$6000,$A936)&gt;0,1,0)</f>
        <v>0</v>
      </c>
      <c r="H936">
        <f>IF($G936=1,SUMIFS(Registros!$F$2:$F$6000,Registros!$A$2:$A$6000,"MOV",Registros!$B$2:$B$6000,$A936),0)</f>
        <v>0</v>
      </c>
      <c r="I936">
        <f>IF(COUNTIFS(Registros!$A$2:$A$6000,"CS",Registros!$B$2:$B$6000,$A936)&gt;0,1,0)</f>
        <v>0</v>
      </c>
      <c r="J936">
        <f>IF($I936=1,SUMIFS(Registros!$I$2:$I$6000,Registros!$A$2:$A$6000,"CS",Registros!$B$2:$B$6000,$A936),0)</f>
        <v>0</v>
      </c>
      <c r="K936">
        <f>IF(COUNTIFS(Winback!$K$2:$K$300,$A936)&gt;0,1,0)</f>
        <v>0</v>
      </c>
      <c r="L936">
        <f>IF(AND($K936=1,LEFT($A936,3)="WB-"),SUMIFS(Winback!$D$2:$D$300,Winback!$K$2:$K$300,$A936),0)</f>
        <v>0</v>
      </c>
      <c r="M936">
        <f>IF(OR($E936=1,$G936=1,SUMIFS(Registros!$J$2:$J$6000,Registros!$B$2:$B$6000,$A936)&gt;0),1,0)</f>
        <v>1</v>
      </c>
      <c r="N936">
        <f>IF($J936&gt;0,1,IF(COUNTIFS(Registros!$A$2:$A$6000,"CS",Registros!$B$2:$B$6000,$A936,Registros!$K$2:$K$6000,"&lt;&gt;")&gt;0,1,0))</f>
        <v>0</v>
      </c>
      <c r="O936" t="str">
        <f t="shared" si="70"/>
        <v>SOLO MÓVIL</v>
      </c>
      <c r="P936" t="str">
        <f t="shared" si="71"/>
        <v>Ofrecer fijo + internet (FLBBTV)</v>
      </c>
      <c r="Q936">
        <f t="shared" si="72"/>
        <v>30</v>
      </c>
      <c r="R936" t="str">
        <f>IFERROR(VLOOKUP($A936,Registros!$B$2:$G$6000,6,0),IFERROR(INDEX(Winback!$C$2:$C$300,MATCH($A936,Winback!$K$2:$K$300,0)),""))</f>
        <v>Alejandra Mabel Hawkins</v>
      </c>
      <c r="S936" t="str">
        <f t="shared" si="73"/>
        <v>NP</v>
      </c>
      <c r="T936">
        <f t="shared" si="74"/>
        <v>1</v>
      </c>
    </row>
    <row r="937" spans="1:20" x14ac:dyDescent="0.35">
      <c r="A937" t="s">
        <v>4667</v>
      </c>
      <c r="B937" t="s">
        <v>4668</v>
      </c>
      <c r="C937" t="s">
        <v>4669</v>
      </c>
      <c r="D937" t="s">
        <v>4670</v>
      </c>
      <c r="E937">
        <f>IF(COUNTIFS(Registros!$A$2:$A$6000,"NP",Registros!$B$2:$B$6000,$A937)&gt;0,1,0)</f>
        <v>1</v>
      </c>
      <c r="F937">
        <f>IF($E937=1,SUMIFS(Registros!$F$2:$F$6000,Registros!$A$2:$A$6000,"NP",Registros!$B$2:$B$6000,$A937),0)</f>
        <v>15</v>
      </c>
      <c r="G937">
        <f>IF(COUNTIFS(Registros!$A$2:$A$6000,"MOV",Registros!$B$2:$B$6000,$A937)&gt;0,1,0)</f>
        <v>0</v>
      </c>
      <c r="H937">
        <f>IF($G937=1,SUMIFS(Registros!$F$2:$F$6000,Registros!$A$2:$A$6000,"MOV",Registros!$B$2:$B$6000,$A937),0)</f>
        <v>0</v>
      </c>
      <c r="I937">
        <f>IF(COUNTIFS(Registros!$A$2:$A$6000,"CS",Registros!$B$2:$B$6000,$A937)&gt;0,1,0)</f>
        <v>0</v>
      </c>
      <c r="J937">
        <f>IF($I937=1,SUMIFS(Registros!$I$2:$I$6000,Registros!$A$2:$A$6000,"CS",Registros!$B$2:$B$6000,$A937),0)</f>
        <v>0</v>
      </c>
      <c r="K937">
        <f>IF(COUNTIFS(Winback!$K$2:$K$300,$A937)&gt;0,1,0)</f>
        <v>0</v>
      </c>
      <c r="L937">
        <f>IF(AND($K937=1,LEFT($A937,3)="WB-"),SUMIFS(Winback!$D$2:$D$300,Winback!$K$2:$K$300,$A937),0)</f>
        <v>0</v>
      </c>
      <c r="M937">
        <f>IF(OR($E937=1,$G937=1,SUMIFS(Registros!$J$2:$J$6000,Registros!$B$2:$B$6000,$A937)&gt;0),1,0)</f>
        <v>1</v>
      </c>
      <c r="N937">
        <f>IF($J937&gt;0,1,IF(COUNTIFS(Registros!$A$2:$A$6000,"CS",Registros!$B$2:$B$6000,$A937,Registros!$K$2:$K$6000,"&lt;&gt;")&gt;0,1,0))</f>
        <v>0</v>
      </c>
      <c r="O937" t="str">
        <f t="shared" si="70"/>
        <v>SOLO MÓVIL</v>
      </c>
      <c r="P937" t="str">
        <f t="shared" si="71"/>
        <v>Ofrecer fijo + internet (FLBBTV)</v>
      </c>
      <c r="Q937">
        <f t="shared" si="72"/>
        <v>15</v>
      </c>
      <c r="R937" t="str">
        <f>IFERROR(VLOOKUP($A937,Registros!$B$2:$G$6000,6,0),IFERROR(INDEX(Winback!$C$2:$C$300,MATCH($A937,Winback!$K$2:$K$300,0)),""))</f>
        <v>Maria Fernanda</v>
      </c>
      <c r="S937" t="str">
        <f t="shared" si="73"/>
        <v>NP</v>
      </c>
      <c r="T937">
        <f t="shared" si="74"/>
        <v>1</v>
      </c>
    </row>
    <row r="938" spans="1:20" x14ac:dyDescent="0.35">
      <c r="A938" t="s">
        <v>4672</v>
      </c>
      <c r="B938" t="s">
        <v>4673</v>
      </c>
      <c r="C938" t="s">
        <v>4674</v>
      </c>
      <c r="D938" t="s">
        <v>4675</v>
      </c>
      <c r="E938">
        <f>IF(COUNTIFS(Registros!$A$2:$A$6000,"NP",Registros!$B$2:$B$6000,$A938)&gt;0,1,0)</f>
        <v>1</v>
      </c>
      <c r="F938">
        <f>IF($E938=1,SUMIFS(Registros!$F$2:$F$6000,Registros!$A$2:$A$6000,"NP",Registros!$B$2:$B$6000,$A938),0)</f>
        <v>0</v>
      </c>
      <c r="G938">
        <f>IF(COUNTIFS(Registros!$A$2:$A$6000,"MOV",Registros!$B$2:$B$6000,$A938)&gt;0,1,0)</f>
        <v>0</v>
      </c>
      <c r="H938">
        <f>IF($G938=1,SUMIFS(Registros!$F$2:$F$6000,Registros!$A$2:$A$6000,"MOV",Registros!$B$2:$B$6000,$A938),0)</f>
        <v>0</v>
      </c>
      <c r="I938">
        <f>IF(COUNTIFS(Registros!$A$2:$A$6000,"CS",Registros!$B$2:$B$6000,$A938)&gt;0,1,0)</f>
        <v>0</v>
      </c>
      <c r="J938">
        <f>IF($I938=1,SUMIFS(Registros!$I$2:$I$6000,Registros!$A$2:$A$6000,"CS",Registros!$B$2:$B$6000,$A938),0)</f>
        <v>0</v>
      </c>
      <c r="K938">
        <f>IF(COUNTIFS(Winback!$K$2:$K$300,$A938)&gt;0,1,0)</f>
        <v>0</v>
      </c>
      <c r="L938">
        <f>IF(AND($K938=1,LEFT($A938,3)="WB-"),SUMIFS(Winback!$D$2:$D$300,Winback!$K$2:$K$300,$A938),0)</f>
        <v>0</v>
      </c>
      <c r="M938">
        <f>IF(OR($E938=1,$G938=1,SUMIFS(Registros!$J$2:$J$6000,Registros!$B$2:$B$6000,$A938)&gt;0),1,0)</f>
        <v>1</v>
      </c>
      <c r="N938">
        <f>IF($J938&gt;0,1,IF(COUNTIFS(Registros!$A$2:$A$6000,"CS",Registros!$B$2:$B$6000,$A938,Registros!$K$2:$K$6000,"&lt;&gt;")&gt;0,1,0))</f>
        <v>0</v>
      </c>
      <c r="O938" t="str">
        <f t="shared" si="70"/>
        <v>SOLO MÓVIL</v>
      </c>
      <c r="P938" t="str">
        <f t="shared" si="71"/>
        <v>Ofrecer fijo + internet (FLBBTV)</v>
      </c>
      <c r="Q938">
        <f t="shared" si="72"/>
        <v>0</v>
      </c>
      <c r="R938" t="str">
        <f>IFERROR(VLOOKUP($A938,Registros!$B$2:$G$6000,6,0),IFERROR(INDEX(Winback!$C$2:$C$300,MATCH($A938,Winback!$K$2:$K$300,0)),""))</f>
        <v>Yarelis Tulloch</v>
      </c>
      <c r="S938" t="str">
        <f t="shared" si="73"/>
        <v>NP</v>
      </c>
      <c r="T938">
        <f t="shared" si="74"/>
        <v>1</v>
      </c>
    </row>
    <row r="939" spans="1:20" x14ac:dyDescent="0.35">
      <c r="A939" t="s">
        <v>4676</v>
      </c>
      <c r="B939" t="s">
        <v>4677</v>
      </c>
      <c r="C939" t="s">
        <v>4678</v>
      </c>
      <c r="D939" t="s">
        <v>4679</v>
      </c>
      <c r="E939">
        <f>IF(COUNTIFS(Registros!$A$2:$A$6000,"NP",Registros!$B$2:$B$6000,$A939)&gt;0,1,0)</f>
        <v>1</v>
      </c>
      <c r="F939">
        <f>IF($E939=1,SUMIFS(Registros!$F$2:$F$6000,Registros!$A$2:$A$6000,"NP",Registros!$B$2:$B$6000,$A939),0)</f>
        <v>15</v>
      </c>
      <c r="G939">
        <f>IF(COUNTIFS(Registros!$A$2:$A$6000,"MOV",Registros!$B$2:$B$6000,$A939)&gt;0,1,0)</f>
        <v>0</v>
      </c>
      <c r="H939">
        <f>IF($G939=1,SUMIFS(Registros!$F$2:$F$6000,Registros!$A$2:$A$6000,"MOV",Registros!$B$2:$B$6000,$A939),0)</f>
        <v>0</v>
      </c>
      <c r="I939">
        <f>IF(COUNTIFS(Registros!$A$2:$A$6000,"CS",Registros!$B$2:$B$6000,$A939)&gt;0,1,0)</f>
        <v>0</v>
      </c>
      <c r="J939">
        <f>IF($I939=1,SUMIFS(Registros!$I$2:$I$6000,Registros!$A$2:$A$6000,"CS",Registros!$B$2:$B$6000,$A939),0)</f>
        <v>0</v>
      </c>
      <c r="K939">
        <f>IF(COUNTIFS(Winback!$K$2:$K$300,$A939)&gt;0,1,0)</f>
        <v>0</v>
      </c>
      <c r="L939">
        <f>IF(AND($K939=1,LEFT($A939,3)="WB-"),SUMIFS(Winback!$D$2:$D$300,Winback!$K$2:$K$300,$A939),0)</f>
        <v>0</v>
      </c>
      <c r="M939">
        <f>IF(OR($E939=1,$G939=1,SUMIFS(Registros!$J$2:$J$6000,Registros!$B$2:$B$6000,$A939)&gt;0),1,0)</f>
        <v>1</v>
      </c>
      <c r="N939">
        <f>IF($J939&gt;0,1,IF(COUNTIFS(Registros!$A$2:$A$6000,"CS",Registros!$B$2:$B$6000,$A939,Registros!$K$2:$K$6000,"&lt;&gt;")&gt;0,1,0))</f>
        <v>0</v>
      </c>
      <c r="O939" t="str">
        <f t="shared" si="70"/>
        <v>SOLO MÓVIL</v>
      </c>
      <c r="P939" t="str">
        <f t="shared" si="71"/>
        <v>Ofrecer fijo + internet (FLBBTV)</v>
      </c>
      <c r="Q939">
        <f t="shared" si="72"/>
        <v>15</v>
      </c>
      <c r="R939" t="str">
        <f>IFERROR(VLOOKUP($A939,Registros!$B$2:$G$6000,6,0),IFERROR(INDEX(Winback!$C$2:$C$300,MATCH($A939,Winback!$K$2:$K$300,0)),""))</f>
        <v>Abril Aparicio</v>
      </c>
      <c r="S939" t="str">
        <f t="shared" si="73"/>
        <v>NP</v>
      </c>
      <c r="T939">
        <f t="shared" si="74"/>
        <v>1</v>
      </c>
    </row>
    <row r="940" spans="1:20" x14ac:dyDescent="0.35">
      <c r="A940" t="s">
        <v>4681</v>
      </c>
      <c r="B940" t="s">
        <v>4682</v>
      </c>
      <c r="C940" t="s">
        <v>4683</v>
      </c>
      <c r="D940" t="s">
        <v>4684</v>
      </c>
      <c r="E940">
        <f>IF(COUNTIFS(Registros!$A$2:$A$6000,"NP",Registros!$B$2:$B$6000,$A940)&gt;0,1,0)</f>
        <v>1</v>
      </c>
      <c r="F940">
        <f>IF($E940=1,SUMIFS(Registros!$F$2:$F$6000,Registros!$A$2:$A$6000,"NP",Registros!$B$2:$B$6000,$A940),0)</f>
        <v>22.75</v>
      </c>
      <c r="G940">
        <f>IF(COUNTIFS(Registros!$A$2:$A$6000,"MOV",Registros!$B$2:$B$6000,$A940)&gt;0,1,0)</f>
        <v>0</v>
      </c>
      <c r="H940">
        <f>IF($G940=1,SUMIFS(Registros!$F$2:$F$6000,Registros!$A$2:$A$6000,"MOV",Registros!$B$2:$B$6000,$A940),0)</f>
        <v>0</v>
      </c>
      <c r="I940">
        <f>IF(COUNTIFS(Registros!$A$2:$A$6000,"CS",Registros!$B$2:$B$6000,$A940)&gt;0,1,0)</f>
        <v>0</v>
      </c>
      <c r="J940">
        <f>IF($I940=1,SUMIFS(Registros!$I$2:$I$6000,Registros!$A$2:$A$6000,"CS",Registros!$B$2:$B$6000,$A940),0)</f>
        <v>0</v>
      </c>
      <c r="K940">
        <f>IF(COUNTIFS(Winback!$K$2:$K$300,$A940)&gt;0,1,0)</f>
        <v>0</v>
      </c>
      <c r="L940">
        <f>IF(AND($K940=1,LEFT($A940,3)="WB-"),SUMIFS(Winback!$D$2:$D$300,Winback!$K$2:$K$300,$A940),0)</f>
        <v>0</v>
      </c>
      <c r="M940">
        <f>IF(OR($E940=1,$G940=1,SUMIFS(Registros!$J$2:$J$6000,Registros!$B$2:$B$6000,$A940)&gt;0),1,0)</f>
        <v>1</v>
      </c>
      <c r="N940">
        <f>IF($J940&gt;0,1,IF(COUNTIFS(Registros!$A$2:$A$6000,"CS",Registros!$B$2:$B$6000,$A940,Registros!$K$2:$K$6000,"&lt;&gt;")&gt;0,1,0))</f>
        <v>0</v>
      </c>
      <c r="O940" t="str">
        <f t="shared" si="70"/>
        <v>SOLO MÓVIL</v>
      </c>
      <c r="P940" t="str">
        <f t="shared" si="71"/>
        <v>Ofrecer fijo + internet (FLBBTV)</v>
      </c>
      <c r="Q940">
        <f t="shared" si="72"/>
        <v>22.75</v>
      </c>
      <c r="R940" t="str">
        <f>IFERROR(VLOOKUP($A940,Registros!$B$2:$G$6000,6,0),IFERROR(INDEX(Winback!$C$2:$C$300,MATCH($A940,Winback!$K$2:$K$300,0)),""))</f>
        <v>Yariela Galarce</v>
      </c>
      <c r="S940" t="str">
        <f t="shared" si="73"/>
        <v>NP</v>
      </c>
      <c r="T940">
        <f t="shared" si="74"/>
        <v>1</v>
      </c>
    </row>
    <row r="941" spans="1:20" x14ac:dyDescent="0.35">
      <c r="A941" t="s">
        <v>4686</v>
      </c>
      <c r="B941" t="s">
        <v>4687</v>
      </c>
      <c r="C941" t="s">
        <v>4688</v>
      </c>
      <c r="D941" t="s">
        <v>4689</v>
      </c>
      <c r="E941">
        <f>IF(COUNTIFS(Registros!$A$2:$A$6000,"NP",Registros!$B$2:$B$6000,$A941)&gt;0,1,0)</f>
        <v>1</v>
      </c>
      <c r="F941">
        <f>IF($E941=1,SUMIFS(Registros!$F$2:$F$6000,Registros!$A$2:$A$6000,"NP",Registros!$B$2:$B$6000,$A941),0)</f>
        <v>15</v>
      </c>
      <c r="G941">
        <f>IF(COUNTIFS(Registros!$A$2:$A$6000,"MOV",Registros!$B$2:$B$6000,$A941)&gt;0,1,0)</f>
        <v>0</v>
      </c>
      <c r="H941">
        <f>IF($G941=1,SUMIFS(Registros!$F$2:$F$6000,Registros!$A$2:$A$6000,"MOV",Registros!$B$2:$B$6000,$A941),0)</f>
        <v>0</v>
      </c>
      <c r="I941">
        <f>IF(COUNTIFS(Registros!$A$2:$A$6000,"CS",Registros!$B$2:$B$6000,$A941)&gt;0,1,0)</f>
        <v>0</v>
      </c>
      <c r="J941">
        <f>IF($I941=1,SUMIFS(Registros!$I$2:$I$6000,Registros!$A$2:$A$6000,"CS",Registros!$B$2:$B$6000,$A941),0)</f>
        <v>0</v>
      </c>
      <c r="K941">
        <f>IF(COUNTIFS(Winback!$K$2:$K$300,$A941)&gt;0,1,0)</f>
        <v>0</v>
      </c>
      <c r="L941">
        <f>IF(AND($K941=1,LEFT($A941,3)="WB-"),SUMIFS(Winback!$D$2:$D$300,Winback!$K$2:$K$300,$A941),0)</f>
        <v>0</v>
      </c>
      <c r="M941">
        <f>IF(OR($E941=1,$G941=1,SUMIFS(Registros!$J$2:$J$6000,Registros!$B$2:$B$6000,$A941)&gt;0),1,0)</f>
        <v>1</v>
      </c>
      <c r="N941">
        <f>IF($J941&gt;0,1,IF(COUNTIFS(Registros!$A$2:$A$6000,"CS",Registros!$B$2:$B$6000,$A941,Registros!$K$2:$K$6000,"&lt;&gt;")&gt;0,1,0))</f>
        <v>0</v>
      </c>
      <c r="O941" t="str">
        <f t="shared" si="70"/>
        <v>SOLO MÓVIL</v>
      </c>
      <c r="P941" t="str">
        <f t="shared" si="71"/>
        <v>Ofrecer fijo + internet (FLBBTV)</v>
      </c>
      <c r="Q941">
        <f t="shared" si="72"/>
        <v>15</v>
      </c>
      <c r="R941" t="str">
        <f>IFERROR(VLOOKUP($A941,Registros!$B$2:$G$6000,6,0),IFERROR(INDEX(Winback!$C$2:$C$300,MATCH($A941,Winback!$K$2:$K$300,0)),""))</f>
        <v>Nailyn Martinez</v>
      </c>
      <c r="S941" t="str">
        <f t="shared" si="73"/>
        <v>NP</v>
      </c>
      <c r="T941">
        <f t="shared" si="74"/>
        <v>1</v>
      </c>
    </row>
    <row r="942" spans="1:20" x14ac:dyDescent="0.35">
      <c r="A942" t="s">
        <v>4691</v>
      </c>
      <c r="B942" t="s">
        <v>4692</v>
      </c>
      <c r="C942" t="s">
        <v>4693</v>
      </c>
      <c r="D942" t="s">
        <v>4694</v>
      </c>
      <c r="E942">
        <f>IF(COUNTIFS(Registros!$A$2:$A$6000,"NP",Registros!$B$2:$B$6000,$A942)&gt;0,1,0)</f>
        <v>1</v>
      </c>
      <c r="F942">
        <f>IF($E942=1,SUMIFS(Registros!$F$2:$F$6000,Registros!$A$2:$A$6000,"NP",Registros!$B$2:$B$6000,$A942),0)</f>
        <v>110</v>
      </c>
      <c r="G942">
        <f>IF(COUNTIFS(Registros!$A$2:$A$6000,"MOV",Registros!$B$2:$B$6000,$A942)&gt;0,1,0)</f>
        <v>0</v>
      </c>
      <c r="H942">
        <f>IF($G942=1,SUMIFS(Registros!$F$2:$F$6000,Registros!$A$2:$A$6000,"MOV",Registros!$B$2:$B$6000,$A942),0)</f>
        <v>0</v>
      </c>
      <c r="I942">
        <f>IF(COUNTIFS(Registros!$A$2:$A$6000,"CS",Registros!$B$2:$B$6000,$A942)&gt;0,1,0)</f>
        <v>0</v>
      </c>
      <c r="J942">
        <f>IF($I942=1,SUMIFS(Registros!$I$2:$I$6000,Registros!$A$2:$A$6000,"CS",Registros!$B$2:$B$6000,$A942),0)</f>
        <v>0</v>
      </c>
      <c r="K942">
        <f>IF(COUNTIFS(Winback!$K$2:$K$300,$A942)&gt;0,1,0)</f>
        <v>0</v>
      </c>
      <c r="L942">
        <f>IF(AND($K942=1,LEFT($A942,3)="WB-"),SUMIFS(Winback!$D$2:$D$300,Winback!$K$2:$K$300,$A942),0)</f>
        <v>0</v>
      </c>
      <c r="M942">
        <f>IF(OR($E942=1,$G942=1,SUMIFS(Registros!$J$2:$J$6000,Registros!$B$2:$B$6000,$A942)&gt;0),1,0)</f>
        <v>1</v>
      </c>
      <c r="N942">
        <f>IF($J942&gt;0,1,IF(COUNTIFS(Registros!$A$2:$A$6000,"CS",Registros!$B$2:$B$6000,$A942,Registros!$K$2:$K$6000,"&lt;&gt;")&gt;0,1,0))</f>
        <v>0</v>
      </c>
      <c r="O942" t="str">
        <f t="shared" si="70"/>
        <v>SOLO MÓVIL</v>
      </c>
      <c r="P942" t="str">
        <f t="shared" si="71"/>
        <v>Ofrecer fijo + internet (FLBBTV)</v>
      </c>
      <c r="Q942">
        <f t="shared" si="72"/>
        <v>110</v>
      </c>
      <c r="R942" t="str">
        <f>IFERROR(VLOOKUP($A942,Registros!$B$2:$G$6000,6,0),IFERROR(INDEX(Winback!$C$2:$C$300,MATCH($A942,Winback!$K$2:$K$300,0)),""))</f>
        <v>Yamali Rodriguez</v>
      </c>
      <c r="S942" t="str">
        <f t="shared" si="73"/>
        <v>NP</v>
      </c>
      <c r="T942">
        <f t="shared" si="74"/>
        <v>1</v>
      </c>
    </row>
    <row r="943" spans="1:20" x14ac:dyDescent="0.35">
      <c r="A943" t="s">
        <v>4696</v>
      </c>
      <c r="B943" t="s">
        <v>4697</v>
      </c>
      <c r="C943" t="s">
        <v>4698</v>
      </c>
      <c r="D943" t="s">
        <v>4699</v>
      </c>
      <c r="E943">
        <f>IF(COUNTIFS(Registros!$A$2:$A$6000,"NP",Registros!$B$2:$B$6000,$A943)&gt;0,1,0)</f>
        <v>1</v>
      </c>
      <c r="F943">
        <f>IF($E943=1,SUMIFS(Registros!$F$2:$F$6000,Registros!$A$2:$A$6000,"NP",Registros!$B$2:$B$6000,$A943),0)</f>
        <v>25</v>
      </c>
      <c r="G943">
        <f>IF(COUNTIFS(Registros!$A$2:$A$6000,"MOV",Registros!$B$2:$B$6000,$A943)&gt;0,1,0)</f>
        <v>0</v>
      </c>
      <c r="H943">
        <f>IF($G943=1,SUMIFS(Registros!$F$2:$F$6000,Registros!$A$2:$A$6000,"MOV",Registros!$B$2:$B$6000,$A943),0)</f>
        <v>0</v>
      </c>
      <c r="I943">
        <f>IF(COUNTIFS(Registros!$A$2:$A$6000,"CS",Registros!$B$2:$B$6000,$A943)&gt;0,1,0)</f>
        <v>0</v>
      </c>
      <c r="J943">
        <f>IF($I943=1,SUMIFS(Registros!$I$2:$I$6000,Registros!$A$2:$A$6000,"CS",Registros!$B$2:$B$6000,$A943),0)</f>
        <v>0</v>
      </c>
      <c r="K943">
        <f>IF(COUNTIFS(Winback!$K$2:$K$300,$A943)&gt;0,1,0)</f>
        <v>0</v>
      </c>
      <c r="L943">
        <f>IF(AND($K943=1,LEFT($A943,3)="WB-"),SUMIFS(Winback!$D$2:$D$300,Winback!$K$2:$K$300,$A943),0)</f>
        <v>0</v>
      </c>
      <c r="M943">
        <f>IF(OR($E943=1,$G943=1,SUMIFS(Registros!$J$2:$J$6000,Registros!$B$2:$B$6000,$A943)&gt;0),1,0)</f>
        <v>1</v>
      </c>
      <c r="N943">
        <f>IF($J943&gt;0,1,IF(COUNTIFS(Registros!$A$2:$A$6000,"CS",Registros!$B$2:$B$6000,$A943,Registros!$K$2:$K$6000,"&lt;&gt;")&gt;0,1,0))</f>
        <v>0</v>
      </c>
      <c r="O943" t="str">
        <f t="shared" si="70"/>
        <v>SOLO MÓVIL</v>
      </c>
      <c r="P943" t="str">
        <f t="shared" si="71"/>
        <v>Ofrecer fijo + internet (FLBBTV)</v>
      </c>
      <c r="Q943">
        <f t="shared" si="72"/>
        <v>25</v>
      </c>
      <c r="R943" t="str">
        <f>IFERROR(VLOOKUP($A943,Registros!$B$2:$G$6000,6,0),IFERROR(INDEX(Winback!$C$2:$C$300,MATCH($A943,Winback!$K$2:$K$300,0)),""))</f>
        <v>Osiris Aguilar</v>
      </c>
      <c r="S943" t="str">
        <f t="shared" si="73"/>
        <v>NP</v>
      </c>
      <c r="T943">
        <f t="shared" si="74"/>
        <v>1</v>
      </c>
    </row>
    <row r="944" spans="1:20" x14ac:dyDescent="0.35">
      <c r="A944" t="s">
        <v>4701</v>
      </c>
      <c r="B944" t="s">
        <v>4702</v>
      </c>
      <c r="C944" t="s">
        <v>4703</v>
      </c>
      <c r="D944" t="s">
        <v>4704</v>
      </c>
      <c r="E944">
        <f>IF(COUNTIFS(Registros!$A$2:$A$6000,"NP",Registros!$B$2:$B$6000,$A944)&gt;0,1,0)</f>
        <v>1</v>
      </c>
      <c r="F944">
        <f>IF($E944=1,SUMIFS(Registros!$F$2:$F$6000,Registros!$A$2:$A$6000,"NP",Registros!$B$2:$B$6000,$A944),0)</f>
        <v>63.75</v>
      </c>
      <c r="G944">
        <f>IF(COUNTIFS(Registros!$A$2:$A$6000,"MOV",Registros!$B$2:$B$6000,$A944)&gt;0,1,0)</f>
        <v>0</v>
      </c>
      <c r="H944">
        <f>IF($G944=1,SUMIFS(Registros!$F$2:$F$6000,Registros!$A$2:$A$6000,"MOV",Registros!$B$2:$B$6000,$A944),0)</f>
        <v>0</v>
      </c>
      <c r="I944">
        <f>IF(COUNTIFS(Registros!$A$2:$A$6000,"CS",Registros!$B$2:$B$6000,$A944)&gt;0,1,0)</f>
        <v>0</v>
      </c>
      <c r="J944">
        <f>IF($I944=1,SUMIFS(Registros!$I$2:$I$6000,Registros!$A$2:$A$6000,"CS",Registros!$B$2:$B$6000,$A944),0)</f>
        <v>0</v>
      </c>
      <c r="K944">
        <f>IF(COUNTIFS(Winback!$K$2:$K$300,$A944)&gt;0,1,0)</f>
        <v>0</v>
      </c>
      <c r="L944">
        <f>IF(AND($K944=1,LEFT($A944,3)="WB-"),SUMIFS(Winback!$D$2:$D$300,Winback!$K$2:$K$300,$A944),0)</f>
        <v>0</v>
      </c>
      <c r="M944">
        <f>IF(OR($E944=1,$G944=1,SUMIFS(Registros!$J$2:$J$6000,Registros!$B$2:$B$6000,$A944)&gt;0),1,0)</f>
        <v>1</v>
      </c>
      <c r="N944">
        <f>IF($J944&gt;0,1,IF(COUNTIFS(Registros!$A$2:$A$6000,"CS",Registros!$B$2:$B$6000,$A944,Registros!$K$2:$K$6000,"&lt;&gt;")&gt;0,1,0))</f>
        <v>0</v>
      </c>
      <c r="O944" t="str">
        <f t="shared" si="70"/>
        <v>SOLO MÓVIL</v>
      </c>
      <c r="P944" t="str">
        <f t="shared" si="71"/>
        <v>Ofrecer fijo + internet (FLBBTV)</v>
      </c>
      <c r="Q944">
        <f t="shared" si="72"/>
        <v>63.75</v>
      </c>
      <c r="R944" t="str">
        <f>IFERROR(VLOOKUP($A944,Registros!$B$2:$G$6000,6,0),IFERROR(INDEX(Winback!$C$2:$C$300,MATCH($A944,Winback!$K$2:$K$300,0)),""))</f>
        <v>Karla Mc Intryre</v>
      </c>
      <c r="S944" t="str">
        <f t="shared" si="73"/>
        <v>NP</v>
      </c>
      <c r="T944">
        <f t="shared" si="74"/>
        <v>1</v>
      </c>
    </row>
    <row r="945" spans="1:20" x14ac:dyDescent="0.35">
      <c r="A945" t="s">
        <v>4706</v>
      </c>
      <c r="B945" t="s">
        <v>4707</v>
      </c>
      <c r="C945" t="s">
        <v>4708</v>
      </c>
      <c r="D945" t="s">
        <v>4709</v>
      </c>
      <c r="E945">
        <f>IF(COUNTIFS(Registros!$A$2:$A$6000,"NP",Registros!$B$2:$B$6000,$A945)&gt;0,1,0)</f>
        <v>1</v>
      </c>
      <c r="F945">
        <f>IF($E945=1,SUMIFS(Registros!$F$2:$F$6000,Registros!$A$2:$A$6000,"NP",Registros!$B$2:$B$6000,$A945),0)</f>
        <v>61.25</v>
      </c>
      <c r="G945">
        <f>IF(COUNTIFS(Registros!$A$2:$A$6000,"MOV",Registros!$B$2:$B$6000,$A945)&gt;0,1,0)</f>
        <v>0</v>
      </c>
      <c r="H945">
        <f>IF($G945=1,SUMIFS(Registros!$F$2:$F$6000,Registros!$A$2:$A$6000,"MOV",Registros!$B$2:$B$6000,$A945),0)</f>
        <v>0</v>
      </c>
      <c r="I945">
        <f>IF(COUNTIFS(Registros!$A$2:$A$6000,"CS",Registros!$B$2:$B$6000,$A945)&gt;0,1,0)</f>
        <v>0</v>
      </c>
      <c r="J945">
        <f>IF($I945=1,SUMIFS(Registros!$I$2:$I$6000,Registros!$A$2:$A$6000,"CS",Registros!$B$2:$B$6000,$A945),0)</f>
        <v>0</v>
      </c>
      <c r="K945">
        <f>IF(COUNTIFS(Winback!$K$2:$K$300,$A945)&gt;0,1,0)</f>
        <v>0</v>
      </c>
      <c r="L945">
        <f>IF(AND($K945=1,LEFT($A945,3)="WB-"),SUMIFS(Winback!$D$2:$D$300,Winback!$K$2:$K$300,$A945),0)</f>
        <v>0</v>
      </c>
      <c r="M945">
        <f>IF(OR($E945=1,$G945=1,SUMIFS(Registros!$J$2:$J$6000,Registros!$B$2:$B$6000,$A945)&gt;0),1,0)</f>
        <v>1</v>
      </c>
      <c r="N945">
        <f>IF($J945&gt;0,1,IF(COUNTIFS(Registros!$A$2:$A$6000,"CS",Registros!$B$2:$B$6000,$A945,Registros!$K$2:$K$6000,"&lt;&gt;")&gt;0,1,0))</f>
        <v>0</v>
      </c>
      <c r="O945" t="str">
        <f t="shared" si="70"/>
        <v>SOLO MÓVIL</v>
      </c>
      <c r="P945" t="str">
        <f t="shared" si="71"/>
        <v>Ofrecer fijo + internet (FLBBTV)</v>
      </c>
      <c r="Q945">
        <f t="shared" si="72"/>
        <v>61.25</v>
      </c>
      <c r="R945" t="str">
        <f>IFERROR(VLOOKUP($A945,Registros!$B$2:$G$6000,6,0),IFERROR(INDEX(Winback!$C$2:$C$300,MATCH($A945,Winback!$K$2:$K$300,0)),""))</f>
        <v>Solanye Acuña</v>
      </c>
      <c r="S945" t="str">
        <f t="shared" si="73"/>
        <v>NP</v>
      </c>
      <c r="T945">
        <f t="shared" si="74"/>
        <v>1</v>
      </c>
    </row>
    <row r="946" spans="1:20" x14ac:dyDescent="0.35">
      <c r="A946" t="s">
        <v>4711</v>
      </c>
      <c r="B946" t="s">
        <v>4712</v>
      </c>
      <c r="C946" t="s">
        <v>4713</v>
      </c>
      <c r="D946" t="s">
        <v>4714</v>
      </c>
      <c r="E946">
        <f>IF(COUNTIFS(Registros!$A$2:$A$6000,"NP",Registros!$B$2:$B$6000,$A946)&gt;0,1,0)</f>
        <v>1</v>
      </c>
      <c r="F946">
        <f>IF($E946=1,SUMIFS(Registros!$F$2:$F$6000,Registros!$A$2:$A$6000,"NP",Registros!$B$2:$B$6000,$A946),0)</f>
        <v>16.25</v>
      </c>
      <c r="G946">
        <f>IF(COUNTIFS(Registros!$A$2:$A$6000,"MOV",Registros!$B$2:$B$6000,$A946)&gt;0,1,0)</f>
        <v>0</v>
      </c>
      <c r="H946">
        <f>IF($G946=1,SUMIFS(Registros!$F$2:$F$6000,Registros!$A$2:$A$6000,"MOV",Registros!$B$2:$B$6000,$A946),0)</f>
        <v>0</v>
      </c>
      <c r="I946">
        <f>IF(COUNTIFS(Registros!$A$2:$A$6000,"CS",Registros!$B$2:$B$6000,$A946)&gt;0,1,0)</f>
        <v>0</v>
      </c>
      <c r="J946">
        <f>IF($I946=1,SUMIFS(Registros!$I$2:$I$6000,Registros!$A$2:$A$6000,"CS",Registros!$B$2:$B$6000,$A946),0)</f>
        <v>0</v>
      </c>
      <c r="K946">
        <f>IF(COUNTIFS(Winback!$K$2:$K$300,$A946)&gt;0,1,0)</f>
        <v>0</v>
      </c>
      <c r="L946">
        <f>IF(AND($K946=1,LEFT($A946,3)="WB-"),SUMIFS(Winback!$D$2:$D$300,Winback!$K$2:$K$300,$A946),0)</f>
        <v>0</v>
      </c>
      <c r="M946">
        <f>IF(OR($E946=1,$G946=1,SUMIFS(Registros!$J$2:$J$6000,Registros!$B$2:$B$6000,$A946)&gt;0),1,0)</f>
        <v>1</v>
      </c>
      <c r="N946">
        <f>IF($J946&gt;0,1,IF(COUNTIFS(Registros!$A$2:$A$6000,"CS",Registros!$B$2:$B$6000,$A946,Registros!$K$2:$K$6000,"&lt;&gt;")&gt;0,1,0))</f>
        <v>0</v>
      </c>
      <c r="O946" t="str">
        <f t="shared" si="70"/>
        <v>SOLO MÓVIL</v>
      </c>
      <c r="P946" t="str">
        <f t="shared" si="71"/>
        <v>Ofrecer fijo + internet (FLBBTV)</v>
      </c>
      <c r="Q946">
        <f t="shared" si="72"/>
        <v>16.25</v>
      </c>
      <c r="R946" t="str">
        <f>IFERROR(VLOOKUP($A946,Registros!$B$2:$G$6000,6,0),IFERROR(INDEX(Winback!$C$2:$C$300,MATCH($A946,Winback!$K$2:$K$300,0)),""))</f>
        <v>Michelle Zambrano</v>
      </c>
      <c r="S946" t="str">
        <f t="shared" si="73"/>
        <v>NP</v>
      </c>
      <c r="T946">
        <f t="shared" si="74"/>
        <v>1</v>
      </c>
    </row>
    <row r="947" spans="1:20" x14ac:dyDescent="0.35">
      <c r="A947" t="s">
        <v>4716</v>
      </c>
      <c r="B947" t="s">
        <v>4717</v>
      </c>
      <c r="C947" t="s">
        <v>4718</v>
      </c>
      <c r="D947" t="s">
        <v>4719</v>
      </c>
      <c r="E947">
        <f>IF(COUNTIFS(Registros!$A$2:$A$6000,"NP",Registros!$B$2:$B$6000,$A947)&gt;0,1,0)</f>
        <v>1</v>
      </c>
      <c r="F947">
        <f>IF($E947=1,SUMIFS(Registros!$F$2:$F$6000,Registros!$A$2:$A$6000,"NP",Registros!$B$2:$B$6000,$A947),0)</f>
        <v>15</v>
      </c>
      <c r="G947">
        <f>IF(COUNTIFS(Registros!$A$2:$A$6000,"MOV",Registros!$B$2:$B$6000,$A947)&gt;0,1,0)</f>
        <v>0</v>
      </c>
      <c r="H947">
        <f>IF($G947=1,SUMIFS(Registros!$F$2:$F$6000,Registros!$A$2:$A$6000,"MOV",Registros!$B$2:$B$6000,$A947),0)</f>
        <v>0</v>
      </c>
      <c r="I947">
        <f>IF(COUNTIFS(Registros!$A$2:$A$6000,"CS",Registros!$B$2:$B$6000,$A947)&gt;0,1,0)</f>
        <v>0</v>
      </c>
      <c r="J947">
        <f>IF($I947=1,SUMIFS(Registros!$I$2:$I$6000,Registros!$A$2:$A$6000,"CS",Registros!$B$2:$B$6000,$A947),0)</f>
        <v>0</v>
      </c>
      <c r="K947">
        <f>IF(COUNTIFS(Winback!$K$2:$K$300,$A947)&gt;0,1,0)</f>
        <v>0</v>
      </c>
      <c r="L947">
        <f>IF(AND($K947=1,LEFT($A947,3)="WB-"),SUMIFS(Winback!$D$2:$D$300,Winback!$K$2:$K$300,$A947),0)</f>
        <v>0</v>
      </c>
      <c r="M947">
        <f>IF(OR($E947=1,$G947=1,SUMIFS(Registros!$J$2:$J$6000,Registros!$B$2:$B$6000,$A947)&gt;0),1,0)</f>
        <v>1</v>
      </c>
      <c r="N947">
        <f>IF($J947&gt;0,1,IF(COUNTIFS(Registros!$A$2:$A$6000,"CS",Registros!$B$2:$B$6000,$A947,Registros!$K$2:$K$6000,"&lt;&gt;")&gt;0,1,0))</f>
        <v>0</v>
      </c>
      <c r="O947" t="str">
        <f t="shared" si="70"/>
        <v>SOLO MÓVIL</v>
      </c>
      <c r="P947" t="str">
        <f t="shared" si="71"/>
        <v>Ofrecer fijo + internet (FLBBTV)</v>
      </c>
      <c r="Q947">
        <f t="shared" si="72"/>
        <v>15</v>
      </c>
      <c r="R947" t="str">
        <f>IFERROR(VLOOKUP($A947,Registros!$B$2:$G$6000,6,0),IFERROR(INDEX(Winback!$C$2:$C$300,MATCH($A947,Winback!$K$2:$K$300,0)),""))</f>
        <v>Ines Lizbeth Trujillo</v>
      </c>
      <c r="S947" t="str">
        <f t="shared" si="73"/>
        <v>NP</v>
      </c>
      <c r="T947">
        <f t="shared" si="74"/>
        <v>1</v>
      </c>
    </row>
    <row r="948" spans="1:20" x14ac:dyDescent="0.35">
      <c r="A948" t="s">
        <v>4721</v>
      </c>
      <c r="B948" t="s">
        <v>4722</v>
      </c>
      <c r="C948" t="s">
        <v>4718</v>
      </c>
      <c r="D948" t="s">
        <v>4719</v>
      </c>
      <c r="E948">
        <f>IF(COUNTIFS(Registros!$A$2:$A$6000,"NP",Registros!$B$2:$B$6000,$A948)&gt;0,1,0)</f>
        <v>1</v>
      </c>
      <c r="F948">
        <f>IF($E948=1,SUMIFS(Registros!$F$2:$F$6000,Registros!$A$2:$A$6000,"NP",Registros!$B$2:$B$6000,$A948),0)</f>
        <v>15</v>
      </c>
      <c r="G948">
        <f>IF(COUNTIFS(Registros!$A$2:$A$6000,"MOV",Registros!$B$2:$B$6000,$A948)&gt;0,1,0)</f>
        <v>0</v>
      </c>
      <c r="H948">
        <f>IF($G948=1,SUMIFS(Registros!$F$2:$F$6000,Registros!$A$2:$A$6000,"MOV",Registros!$B$2:$B$6000,$A948),0)</f>
        <v>0</v>
      </c>
      <c r="I948">
        <f>IF(COUNTIFS(Registros!$A$2:$A$6000,"CS",Registros!$B$2:$B$6000,$A948)&gt;0,1,0)</f>
        <v>0</v>
      </c>
      <c r="J948">
        <f>IF($I948=1,SUMIFS(Registros!$I$2:$I$6000,Registros!$A$2:$A$6000,"CS",Registros!$B$2:$B$6000,$A948),0)</f>
        <v>0</v>
      </c>
      <c r="K948">
        <f>IF(COUNTIFS(Winback!$K$2:$K$300,$A948)&gt;0,1,0)</f>
        <v>0</v>
      </c>
      <c r="L948">
        <f>IF(AND($K948=1,LEFT($A948,3)="WB-"),SUMIFS(Winback!$D$2:$D$300,Winback!$K$2:$K$300,$A948),0)</f>
        <v>0</v>
      </c>
      <c r="M948">
        <f>IF(OR($E948=1,$G948=1,SUMIFS(Registros!$J$2:$J$6000,Registros!$B$2:$B$6000,$A948)&gt;0),1,0)</f>
        <v>1</v>
      </c>
      <c r="N948">
        <f>IF($J948&gt;0,1,IF(COUNTIFS(Registros!$A$2:$A$6000,"CS",Registros!$B$2:$B$6000,$A948,Registros!$K$2:$K$6000,"&lt;&gt;")&gt;0,1,0))</f>
        <v>0</v>
      </c>
      <c r="O948" t="str">
        <f t="shared" si="70"/>
        <v>SOLO MÓVIL</v>
      </c>
      <c r="P948" t="str">
        <f t="shared" si="71"/>
        <v>Ofrecer fijo + internet (FLBBTV)</v>
      </c>
      <c r="Q948">
        <f t="shared" si="72"/>
        <v>15</v>
      </c>
      <c r="R948" t="str">
        <f>IFERROR(VLOOKUP($A948,Registros!$B$2:$G$6000,6,0),IFERROR(INDEX(Winback!$C$2:$C$300,MATCH($A948,Winback!$K$2:$K$300,0)),""))</f>
        <v>Alejandra Mabel Hawkins</v>
      </c>
      <c r="S948" t="str">
        <f t="shared" si="73"/>
        <v>NP</v>
      </c>
      <c r="T948">
        <f t="shared" si="74"/>
        <v>1</v>
      </c>
    </row>
    <row r="949" spans="1:20" x14ac:dyDescent="0.35">
      <c r="A949" t="s">
        <v>4724</v>
      </c>
      <c r="B949" t="s">
        <v>4725</v>
      </c>
      <c r="C949" t="s">
        <v>4718</v>
      </c>
      <c r="D949" t="s">
        <v>4719</v>
      </c>
      <c r="E949">
        <f>IF(COUNTIFS(Registros!$A$2:$A$6000,"NP",Registros!$B$2:$B$6000,$A949)&gt;0,1,0)</f>
        <v>1</v>
      </c>
      <c r="F949">
        <f>IF($E949=1,SUMIFS(Registros!$F$2:$F$6000,Registros!$A$2:$A$6000,"NP",Registros!$B$2:$B$6000,$A949),0)</f>
        <v>15</v>
      </c>
      <c r="G949">
        <f>IF(COUNTIFS(Registros!$A$2:$A$6000,"MOV",Registros!$B$2:$B$6000,$A949)&gt;0,1,0)</f>
        <v>0</v>
      </c>
      <c r="H949">
        <f>IF($G949=1,SUMIFS(Registros!$F$2:$F$6000,Registros!$A$2:$A$6000,"MOV",Registros!$B$2:$B$6000,$A949),0)</f>
        <v>0</v>
      </c>
      <c r="I949">
        <f>IF(COUNTIFS(Registros!$A$2:$A$6000,"CS",Registros!$B$2:$B$6000,$A949)&gt;0,1,0)</f>
        <v>0</v>
      </c>
      <c r="J949">
        <f>IF($I949=1,SUMIFS(Registros!$I$2:$I$6000,Registros!$A$2:$A$6000,"CS",Registros!$B$2:$B$6000,$A949),0)</f>
        <v>0</v>
      </c>
      <c r="K949">
        <f>IF(COUNTIFS(Winback!$K$2:$K$300,$A949)&gt;0,1,0)</f>
        <v>0</v>
      </c>
      <c r="L949">
        <f>IF(AND($K949=1,LEFT($A949,3)="WB-"),SUMIFS(Winback!$D$2:$D$300,Winback!$K$2:$K$300,$A949),0)</f>
        <v>0</v>
      </c>
      <c r="M949">
        <f>IF(OR($E949=1,$G949=1,SUMIFS(Registros!$J$2:$J$6000,Registros!$B$2:$B$6000,$A949)&gt;0),1,0)</f>
        <v>1</v>
      </c>
      <c r="N949">
        <f>IF($J949&gt;0,1,IF(COUNTIFS(Registros!$A$2:$A$6000,"CS",Registros!$B$2:$B$6000,$A949,Registros!$K$2:$K$6000,"&lt;&gt;")&gt;0,1,0))</f>
        <v>0</v>
      </c>
      <c r="O949" t="str">
        <f t="shared" si="70"/>
        <v>SOLO MÓVIL</v>
      </c>
      <c r="P949" t="str">
        <f t="shared" si="71"/>
        <v>Ofrecer fijo + internet (FLBBTV)</v>
      </c>
      <c r="Q949">
        <f t="shared" si="72"/>
        <v>15</v>
      </c>
      <c r="R949" t="str">
        <f>IFERROR(VLOOKUP($A949,Registros!$B$2:$G$6000,6,0),IFERROR(INDEX(Winback!$C$2:$C$300,MATCH($A949,Winback!$K$2:$K$300,0)),""))</f>
        <v>Maria Fernanda</v>
      </c>
      <c r="S949" t="str">
        <f t="shared" si="73"/>
        <v>NP</v>
      </c>
      <c r="T949">
        <f t="shared" si="74"/>
        <v>1</v>
      </c>
    </row>
    <row r="950" spans="1:20" x14ac:dyDescent="0.35">
      <c r="A950" t="s">
        <v>4727</v>
      </c>
      <c r="B950" t="s">
        <v>4728</v>
      </c>
      <c r="C950" t="s">
        <v>4729</v>
      </c>
      <c r="D950" t="s">
        <v>4730</v>
      </c>
      <c r="E950">
        <f>IF(COUNTIFS(Registros!$A$2:$A$6000,"NP",Registros!$B$2:$B$6000,$A950)&gt;0,1,0)</f>
        <v>1</v>
      </c>
      <c r="F950">
        <f>IF($E950=1,SUMIFS(Registros!$F$2:$F$6000,Registros!$A$2:$A$6000,"NP",Registros!$B$2:$B$6000,$A950),0)</f>
        <v>15</v>
      </c>
      <c r="G950">
        <f>IF(COUNTIFS(Registros!$A$2:$A$6000,"MOV",Registros!$B$2:$B$6000,$A950)&gt;0,1,0)</f>
        <v>0</v>
      </c>
      <c r="H950">
        <f>IF($G950=1,SUMIFS(Registros!$F$2:$F$6000,Registros!$A$2:$A$6000,"MOV",Registros!$B$2:$B$6000,$A950),0)</f>
        <v>0</v>
      </c>
      <c r="I950">
        <f>IF(COUNTIFS(Registros!$A$2:$A$6000,"CS",Registros!$B$2:$B$6000,$A950)&gt;0,1,0)</f>
        <v>0</v>
      </c>
      <c r="J950">
        <f>IF($I950=1,SUMIFS(Registros!$I$2:$I$6000,Registros!$A$2:$A$6000,"CS",Registros!$B$2:$B$6000,$A950),0)</f>
        <v>0</v>
      </c>
      <c r="K950">
        <f>IF(COUNTIFS(Winback!$K$2:$K$300,$A950)&gt;0,1,0)</f>
        <v>0</v>
      </c>
      <c r="L950">
        <f>IF(AND($K950=1,LEFT($A950,3)="WB-"),SUMIFS(Winback!$D$2:$D$300,Winback!$K$2:$K$300,$A950),0)</f>
        <v>0</v>
      </c>
      <c r="M950">
        <f>IF(OR($E950=1,$G950=1,SUMIFS(Registros!$J$2:$J$6000,Registros!$B$2:$B$6000,$A950)&gt;0),1,0)</f>
        <v>1</v>
      </c>
      <c r="N950">
        <f>IF($J950&gt;0,1,IF(COUNTIFS(Registros!$A$2:$A$6000,"CS",Registros!$B$2:$B$6000,$A950,Registros!$K$2:$K$6000,"&lt;&gt;")&gt;0,1,0))</f>
        <v>0</v>
      </c>
      <c r="O950" t="str">
        <f t="shared" si="70"/>
        <v>SOLO MÓVIL</v>
      </c>
      <c r="P950" t="str">
        <f t="shared" si="71"/>
        <v>Ofrecer fijo + internet (FLBBTV)</v>
      </c>
      <c r="Q950">
        <f t="shared" si="72"/>
        <v>15</v>
      </c>
      <c r="R950" t="str">
        <f>IFERROR(VLOOKUP($A950,Registros!$B$2:$G$6000,6,0),IFERROR(INDEX(Winback!$C$2:$C$300,MATCH($A950,Winback!$K$2:$K$300,0)),""))</f>
        <v>Yarelis Tulloch</v>
      </c>
      <c r="S950" t="str">
        <f t="shared" si="73"/>
        <v>NP</v>
      </c>
      <c r="T950">
        <f t="shared" si="74"/>
        <v>1</v>
      </c>
    </row>
    <row r="951" spans="1:20" x14ac:dyDescent="0.35">
      <c r="A951" t="s">
        <v>4732</v>
      </c>
      <c r="B951" t="s">
        <v>4733</v>
      </c>
      <c r="C951" t="s">
        <v>4734</v>
      </c>
      <c r="D951" t="s">
        <v>4735</v>
      </c>
      <c r="E951">
        <f>IF(COUNTIFS(Registros!$A$2:$A$6000,"NP",Registros!$B$2:$B$6000,$A951)&gt;0,1,0)</f>
        <v>1</v>
      </c>
      <c r="F951">
        <f>IF($E951=1,SUMIFS(Registros!$F$2:$F$6000,Registros!$A$2:$A$6000,"NP",Registros!$B$2:$B$6000,$A951),0)</f>
        <v>136.94</v>
      </c>
      <c r="G951">
        <f>IF(COUNTIFS(Registros!$A$2:$A$6000,"MOV",Registros!$B$2:$B$6000,$A951)&gt;0,1,0)</f>
        <v>0</v>
      </c>
      <c r="H951">
        <f>IF($G951=1,SUMIFS(Registros!$F$2:$F$6000,Registros!$A$2:$A$6000,"MOV",Registros!$B$2:$B$6000,$A951),0)</f>
        <v>0</v>
      </c>
      <c r="I951">
        <f>IF(COUNTIFS(Registros!$A$2:$A$6000,"CS",Registros!$B$2:$B$6000,$A951)&gt;0,1,0)</f>
        <v>0</v>
      </c>
      <c r="J951">
        <f>IF($I951=1,SUMIFS(Registros!$I$2:$I$6000,Registros!$A$2:$A$6000,"CS",Registros!$B$2:$B$6000,$A951),0)</f>
        <v>0</v>
      </c>
      <c r="K951">
        <f>IF(COUNTIFS(Winback!$K$2:$K$300,$A951)&gt;0,1,0)</f>
        <v>0</v>
      </c>
      <c r="L951">
        <f>IF(AND($K951=1,LEFT($A951,3)="WB-"),SUMIFS(Winback!$D$2:$D$300,Winback!$K$2:$K$300,$A951),0)</f>
        <v>0</v>
      </c>
      <c r="M951">
        <f>IF(OR($E951=1,$G951=1,SUMIFS(Registros!$J$2:$J$6000,Registros!$B$2:$B$6000,$A951)&gt;0),1,0)</f>
        <v>1</v>
      </c>
      <c r="N951">
        <f>IF($J951&gt;0,1,IF(COUNTIFS(Registros!$A$2:$A$6000,"CS",Registros!$B$2:$B$6000,$A951,Registros!$K$2:$K$6000,"&lt;&gt;")&gt;0,1,0))</f>
        <v>0</v>
      </c>
      <c r="O951" t="str">
        <f t="shared" si="70"/>
        <v>SOLO MÓVIL</v>
      </c>
      <c r="P951" t="str">
        <f t="shared" si="71"/>
        <v>Ofrecer fijo + internet (FLBBTV)</v>
      </c>
      <c r="Q951">
        <f t="shared" si="72"/>
        <v>136.94</v>
      </c>
      <c r="R951" t="str">
        <f>IFERROR(VLOOKUP($A951,Registros!$B$2:$G$6000,6,0),IFERROR(INDEX(Winback!$C$2:$C$300,MATCH($A951,Winback!$K$2:$K$300,0)),""))</f>
        <v>Abril Aparicio</v>
      </c>
      <c r="S951" t="str">
        <f t="shared" si="73"/>
        <v>NP</v>
      </c>
      <c r="T951">
        <f t="shared" si="74"/>
        <v>1</v>
      </c>
    </row>
    <row r="952" spans="1:20" x14ac:dyDescent="0.35">
      <c r="A952" t="s">
        <v>4736</v>
      </c>
      <c r="B952" t="s">
        <v>4737</v>
      </c>
      <c r="C952" t="s">
        <v>4738</v>
      </c>
      <c r="D952" t="s">
        <v>4739</v>
      </c>
      <c r="E952">
        <f>IF(COUNTIFS(Registros!$A$2:$A$6000,"NP",Registros!$B$2:$B$6000,$A952)&gt;0,1,0)</f>
        <v>1</v>
      </c>
      <c r="F952">
        <f>IF($E952=1,SUMIFS(Registros!$F$2:$F$6000,Registros!$A$2:$A$6000,"NP",Registros!$B$2:$B$6000,$A952),0)</f>
        <v>15</v>
      </c>
      <c r="G952">
        <f>IF(COUNTIFS(Registros!$A$2:$A$6000,"MOV",Registros!$B$2:$B$6000,$A952)&gt;0,1,0)</f>
        <v>0</v>
      </c>
      <c r="H952">
        <f>IF($G952=1,SUMIFS(Registros!$F$2:$F$6000,Registros!$A$2:$A$6000,"MOV",Registros!$B$2:$B$6000,$A952),0)</f>
        <v>0</v>
      </c>
      <c r="I952">
        <f>IF(COUNTIFS(Registros!$A$2:$A$6000,"CS",Registros!$B$2:$B$6000,$A952)&gt;0,1,0)</f>
        <v>0</v>
      </c>
      <c r="J952">
        <f>IF($I952=1,SUMIFS(Registros!$I$2:$I$6000,Registros!$A$2:$A$6000,"CS",Registros!$B$2:$B$6000,$A952),0)</f>
        <v>0</v>
      </c>
      <c r="K952">
        <f>IF(COUNTIFS(Winback!$K$2:$K$300,$A952)&gt;0,1,0)</f>
        <v>0</v>
      </c>
      <c r="L952">
        <f>IF(AND($K952=1,LEFT($A952,3)="WB-"),SUMIFS(Winback!$D$2:$D$300,Winback!$K$2:$K$300,$A952),0)</f>
        <v>0</v>
      </c>
      <c r="M952">
        <f>IF(OR($E952=1,$G952=1,SUMIFS(Registros!$J$2:$J$6000,Registros!$B$2:$B$6000,$A952)&gt;0),1,0)</f>
        <v>1</v>
      </c>
      <c r="N952">
        <f>IF($J952&gt;0,1,IF(COUNTIFS(Registros!$A$2:$A$6000,"CS",Registros!$B$2:$B$6000,$A952,Registros!$K$2:$K$6000,"&lt;&gt;")&gt;0,1,0))</f>
        <v>0</v>
      </c>
      <c r="O952" t="str">
        <f t="shared" si="70"/>
        <v>SOLO MÓVIL</v>
      </c>
      <c r="P952" t="str">
        <f t="shared" si="71"/>
        <v>Ofrecer fijo + internet (FLBBTV)</v>
      </c>
      <c r="Q952">
        <f t="shared" si="72"/>
        <v>15</v>
      </c>
      <c r="R952" t="str">
        <f>IFERROR(VLOOKUP($A952,Registros!$B$2:$G$6000,6,0),IFERROR(INDEX(Winback!$C$2:$C$300,MATCH($A952,Winback!$K$2:$K$300,0)),""))</f>
        <v>Yariela Galarce</v>
      </c>
      <c r="S952" t="str">
        <f t="shared" si="73"/>
        <v>NP</v>
      </c>
      <c r="T952">
        <f t="shared" si="74"/>
        <v>1</v>
      </c>
    </row>
    <row r="953" spans="1:20" x14ac:dyDescent="0.35">
      <c r="A953" t="s">
        <v>4741</v>
      </c>
      <c r="B953" t="s">
        <v>4742</v>
      </c>
      <c r="C953" t="s">
        <v>4743</v>
      </c>
      <c r="D953" t="s">
        <v>4744</v>
      </c>
      <c r="E953">
        <f>IF(COUNTIFS(Registros!$A$2:$A$6000,"NP",Registros!$B$2:$B$6000,$A953)&gt;0,1,0)</f>
        <v>1</v>
      </c>
      <c r="F953">
        <f>IF($E953=1,SUMIFS(Registros!$F$2:$F$6000,Registros!$A$2:$A$6000,"NP",Registros!$B$2:$B$6000,$A953),0)</f>
        <v>75</v>
      </c>
      <c r="G953">
        <f>IF(COUNTIFS(Registros!$A$2:$A$6000,"MOV",Registros!$B$2:$B$6000,$A953)&gt;0,1,0)</f>
        <v>0</v>
      </c>
      <c r="H953">
        <f>IF($G953=1,SUMIFS(Registros!$F$2:$F$6000,Registros!$A$2:$A$6000,"MOV",Registros!$B$2:$B$6000,$A953),0)</f>
        <v>0</v>
      </c>
      <c r="I953">
        <f>IF(COUNTIFS(Registros!$A$2:$A$6000,"CS",Registros!$B$2:$B$6000,$A953)&gt;0,1,0)</f>
        <v>0</v>
      </c>
      <c r="J953">
        <f>IF($I953=1,SUMIFS(Registros!$I$2:$I$6000,Registros!$A$2:$A$6000,"CS",Registros!$B$2:$B$6000,$A953),0)</f>
        <v>0</v>
      </c>
      <c r="K953">
        <f>IF(COUNTIFS(Winback!$K$2:$K$300,$A953)&gt;0,1,0)</f>
        <v>0</v>
      </c>
      <c r="L953">
        <f>IF(AND($K953=1,LEFT($A953,3)="WB-"),SUMIFS(Winback!$D$2:$D$300,Winback!$K$2:$K$300,$A953),0)</f>
        <v>0</v>
      </c>
      <c r="M953">
        <f>IF(OR($E953=1,$G953=1,SUMIFS(Registros!$J$2:$J$6000,Registros!$B$2:$B$6000,$A953)&gt;0),1,0)</f>
        <v>1</v>
      </c>
      <c r="N953">
        <f>IF($J953&gt;0,1,IF(COUNTIFS(Registros!$A$2:$A$6000,"CS",Registros!$B$2:$B$6000,$A953,Registros!$K$2:$K$6000,"&lt;&gt;")&gt;0,1,0))</f>
        <v>0</v>
      </c>
      <c r="O953" t="str">
        <f t="shared" si="70"/>
        <v>SOLO MÓVIL</v>
      </c>
      <c r="P953" t="str">
        <f t="shared" si="71"/>
        <v>Ofrecer fijo + internet (FLBBTV)</v>
      </c>
      <c r="Q953">
        <f t="shared" si="72"/>
        <v>75</v>
      </c>
      <c r="R953" t="str">
        <f>IFERROR(VLOOKUP($A953,Registros!$B$2:$G$6000,6,0),IFERROR(INDEX(Winback!$C$2:$C$300,MATCH($A953,Winback!$K$2:$K$300,0)),""))</f>
        <v>Nailyn Martinez</v>
      </c>
      <c r="S953" t="str">
        <f t="shared" si="73"/>
        <v>NP</v>
      </c>
      <c r="T953">
        <f t="shared" si="74"/>
        <v>1</v>
      </c>
    </row>
    <row r="954" spans="1:20" x14ac:dyDescent="0.35">
      <c r="A954" t="s">
        <v>4746</v>
      </c>
      <c r="B954" t="s">
        <v>4747</v>
      </c>
      <c r="C954" t="s">
        <v>4743</v>
      </c>
      <c r="D954" t="s">
        <v>4744</v>
      </c>
      <c r="E954">
        <f>IF(COUNTIFS(Registros!$A$2:$A$6000,"NP",Registros!$B$2:$B$6000,$A954)&gt;0,1,0)</f>
        <v>1</v>
      </c>
      <c r="F954">
        <f>IF($E954=1,SUMIFS(Registros!$F$2:$F$6000,Registros!$A$2:$A$6000,"NP",Registros!$B$2:$B$6000,$A954),0)</f>
        <v>18.23</v>
      </c>
      <c r="G954">
        <f>IF(COUNTIFS(Registros!$A$2:$A$6000,"MOV",Registros!$B$2:$B$6000,$A954)&gt;0,1,0)</f>
        <v>0</v>
      </c>
      <c r="H954">
        <f>IF($G954=1,SUMIFS(Registros!$F$2:$F$6000,Registros!$A$2:$A$6000,"MOV",Registros!$B$2:$B$6000,$A954),0)</f>
        <v>0</v>
      </c>
      <c r="I954">
        <f>IF(COUNTIFS(Registros!$A$2:$A$6000,"CS",Registros!$B$2:$B$6000,$A954)&gt;0,1,0)</f>
        <v>0</v>
      </c>
      <c r="J954">
        <f>IF($I954=1,SUMIFS(Registros!$I$2:$I$6000,Registros!$A$2:$A$6000,"CS",Registros!$B$2:$B$6000,$A954),0)</f>
        <v>0</v>
      </c>
      <c r="K954">
        <f>IF(COUNTIFS(Winback!$K$2:$K$300,$A954)&gt;0,1,0)</f>
        <v>0</v>
      </c>
      <c r="L954">
        <f>IF(AND($K954=1,LEFT($A954,3)="WB-"),SUMIFS(Winback!$D$2:$D$300,Winback!$K$2:$K$300,$A954),0)</f>
        <v>0</v>
      </c>
      <c r="M954">
        <f>IF(OR($E954=1,$G954=1,SUMIFS(Registros!$J$2:$J$6000,Registros!$B$2:$B$6000,$A954)&gt;0),1,0)</f>
        <v>1</v>
      </c>
      <c r="N954">
        <f>IF($J954&gt;0,1,IF(COUNTIFS(Registros!$A$2:$A$6000,"CS",Registros!$B$2:$B$6000,$A954,Registros!$K$2:$K$6000,"&lt;&gt;")&gt;0,1,0))</f>
        <v>0</v>
      </c>
      <c r="O954" t="str">
        <f t="shared" si="70"/>
        <v>SOLO MÓVIL</v>
      </c>
      <c r="P954" t="str">
        <f t="shared" si="71"/>
        <v>Ofrecer fijo + internet (FLBBTV)</v>
      </c>
      <c r="Q954">
        <f t="shared" si="72"/>
        <v>18.23</v>
      </c>
      <c r="R954" t="str">
        <f>IFERROR(VLOOKUP($A954,Registros!$B$2:$G$6000,6,0),IFERROR(INDEX(Winback!$C$2:$C$300,MATCH($A954,Winback!$K$2:$K$300,0)),""))</f>
        <v>Yamali Rodriguez</v>
      </c>
      <c r="S954" t="str">
        <f t="shared" si="73"/>
        <v>NP</v>
      </c>
      <c r="T954">
        <f t="shared" si="74"/>
        <v>1</v>
      </c>
    </row>
    <row r="955" spans="1:20" x14ac:dyDescent="0.35">
      <c r="A955" t="s">
        <v>4749</v>
      </c>
      <c r="B955" t="s">
        <v>4750</v>
      </c>
      <c r="C955" t="s">
        <v>4751</v>
      </c>
      <c r="D955" t="s">
        <v>4752</v>
      </c>
      <c r="E955">
        <f>IF(COUNTIFS(Registros!$A$2:$A$6000,"NP",Registros!$B$2:$B$6000,$A955)&gt;0,1,0)</f>
        <v>1</v>
      </c>
      <c r="F955">
        <f>IF($E955=1,SUMIFS(Registros!$F$2:$F$6000,Registros!$A$2:$A$6000,"NP",Registros!$B$2:$B$6000,$A955),0)</f>
        <v>15</v>
      </c>
      <c r="G955">
        <f>IF(COUNTIFS(Registros!$A$2:$A$6000,"MOV",Registros!$B$2:$B$6000,$A955)&gt;0,1,0)</f>
        <v>0</v>
      </c>
      <c r="H955">
        <f>IF($G955=1,SUMIFS(Registros!$F$2:$F$6000,Registros!$A$2:$A$6000,"MOV",Registros!$B$2:$B$6000,$A955),0)</f>
        <v>0</v>
      </c>
      <c r="I955">
        <f>IF(COUNTIFS(Registros!$A$2:$A$6000,"CS",Registros!$B$2:$B$6000,$A955)&gt;0,1,0)</f>
        <v>0</v>
      </c>
      <c r="J955">
        <f>IF($I955=1,SUMIFS(Registros!$I$2:$I$6000,Registros!$A$2:$A$6000,"CS",Registros!$B$2:$B$6000,$A955),0)</f>
        <v>0</v>
      </c>
      <c r="K955">
        <f>IF(COUNTIFS(Winback!$K$2:$K$300,$A955)&gt;0,1,0)</f>
        <v>0</v>
      </c>
      <c r="L955">
        <f>IF(AND($K955=1,LEFT($A955,3)="WB-"),SUMIFS(Winback!$D$2:$D$300,Winback!$K$2:$K$300,$A955),0)</f>
        <v>0</v>
      </c>
      <c r="M955">
        <f>IF(OR($E955=1,$G955=1,SUMIFS(Registros!$J$2:$J$6000,Registros!$B$2:$B$6000,$A955)&gt;0),1,0)</f>
        <v>1</v>
      </c>
      <c r="N955">
        <f>IF($J955&gt;0,1,IF(COUNTIFS(Registros!$A$2:$A$6000,"CS",Registros!$B$2:$B$6000,$A955,Registros!$K$2:$K$6000,"&lt;&gt;")&gt;0,1,0))</f>
        <v>0</v>
      </c>
      <c r="O955" t="str">
        <f t="shared" si="70"/>
        <v>SOLO MÓVIL</v>
      </c>
      <c r="P955" t="str">
        <f t="shared" si="71"/>
        <v>Ofrecer fijo + internet (FLBBTV)</v>
      </c>
      <c r="Q955">
        <f t="shared" si="72"/>
        <v>15</v>
      </c>
      <c r="R955" t="str">
        <f>IFERROR(VLOOKUP($A955,Registros!$B$2:$G$6000,6,0),IFERROR(INDEX(Winback!$C$2:$C$300,MATCH($A955,Winback!$K$2:$K$300,0)),""))</f>
        <v>Osiris Aguilar</v>
      </c>
      <c r="S955" t="str">
        <f t="shared" si="73"/>
        <v>NP</v>
      </c>
      <c r="T955">
        <f t="shared" si="74"/>
        <v>1</v>
      </c>
    </row>
    <row r="956" spans="1:20" x14ac:dyDescent="0.35">
      <c r="A956" t="s">
        <v>4754</v>
      </c>
      <c r="B956" t="s">
        <v>4755</v>
      </c>
      <c r="C956" t="s">
        <v>4756</v>
      </c>
      <c r="D956" t="s">
        <v>4757</v>
      </c>
      <c r="E956">
        <f>IF(COUNTIFS(Registros!$A$2:$A$6000,"NP",Registros!$B$2:$B$6000,$A956)&gt;0,1,0)</f>
        <v>1</v>
      </c>
      <c r="F956">
        <f>IF($E956=1,SUMIFS(Registros!$F$2:$F$6000,Registros!$A$2:$A$6000,"NP",Registros!$B$2:$B$6000,$A956),0)</f>
        <v>15</v>
      </c>
      <c r="G956">
        <f>IF(COUNTIFS(Registros!$A$2:$A$6000,"MOV",Registros!$B$2:$B$6000,$A956)&gt;0,1,0)</f>
        <v>0</v>
      </c>
      <c r="H956">
        <f>IF($G956=1,SUMIFS(Registros!$F$2:$F$6000,Registros!$A$2:$A$6000,"MOV",Registros!$B$2:$B$6000,$A956),0)</f>
        <v>0</v>
      </c>
      <c r="I956">
        <f>IF(COUNTIFS(Registros!$A$2:$A$6000,"CS",Registros!$B$2:$B$6000,$A956)&gt;0,1,0)</f>
        <v>0</v>
      </c>
      <c r="J956">
        <f>IF($I956=1,SUMIFS(Registros!$I$2:$I$6000,Registros!$A$2:$A$6000,"CS",Registros!$B$2:$B$6000,$A956),0)</f>
        <v>0</v>
      </c>
      <c r="K956">
        <f>IF(COUNTIFS(Winback!$K$2:$K$300,$A956)&gt;0,1,0)</f>
        <v>0</v>
      </c>
      <c r="L956">
        <f>IF(AND($K956=1,LEFT($A956,3)="WB-"),SUMIFS(Winback!$D$2:$D$300,Winback!$K$2:$K$300,$A956),0)</f>
        <v>0</v>
      </c>
      <c r="M956">
        <f>IF(OR($E956=1,$G956=1,SUMIFS(Registros!$J$2:$J$6000,Registros!$B$2:$B$6000,$A956)&gt;0),1,0)</f>
        <v>1</v>
      </c>
      <c r="N956">
        <f>IF($J956&gt;0,1,IF(COUNTIFS(Registros!$A$2:$A$6000,"CS",Registros!$B$2:$B$6000,$A956,Registros!$K$2:$K$6000,"&lt;&gt;")&gt;0,1,0))</f>
        <v>0</v>
      </c>
      <c r="O956" t="str">
        <f t="shared" si="70"/>
        <v>SOLO MÓVIL</v>
      </c>
      <c r="P956" t="str">
        <f t="shared" si="71"/>
        <v>Ofrecer fijo + internet (FLBBTV)</v>
      </c>
      <c r="Q956">
        <f t="shared" si="72"/>
        <v>15</v>
      </c>
      <c r="R956" t="str">
        <f>IFERROR(VLOOKUP($A956,Registros!$B$2:$G$6000,6,0),IFERROR(INDEX(Winback!$C$2:$C$300,MATCH($A956,Winback!$K$2:$K$300,0)),""))</f>
        <v>Karla Mc Intryre</v>
      </c>
      <c r="S956" t="str">
        <f t="shared" si="73"/>
        <v>NP</v>
      </c>
      <c r="T956">
        <f t="shared" si="74"/>
        <v>1</v>
      </c>
    </row>
    <row r="957" spans="1:20" x14ac:dyDescent="0.35">
      <c r="A957" t="s">
        <v>4759</v>
      </c>
      <c r="B957" t="s">
        <v>4760</v>
      </c>
      <c r="C957" t="s">
        <v>4761</v>
      </c>
      <c r="D957" t="s">
        <v>4762</v>
      </c>
      <c r="E957">
        <f>IF(COUNTIFS(Registros!$A$2:$A$6000,"NP",Registros!$B$2:$B$6000,$A957)&gt;0,1,0)</f>
        <v>1</v>
      </c>
      <c r="F957">
        <f>IF($E957=1,SUMIFS(Registros!$F$2:$F$6000,Registros!$A$2:$A$6000,"NP",Registros!$B$2:$B$6000,$A957),0)</f>
        <v>28</v>
      </c>
      <c r="G957">
        <f>IF(COUNTIFS(Registros!$A$2:$A$6000,"MOV",Registros!$B$2:$B$6000,$A957)&gt;0,1,0)</f>
        <v>0</v>
      </c>
      <c r="H957">
        <f>IF($G957=1,SUMIFS(Registros!$F$2:$F$6000,Registros!$A$2:$A$6000,"MOV",Registros!$B$2:$B$6000,$A957),0)</f>
        <v>0</v>
      </c>
      <c r="I957">
        <f>IF(COUNTIFS(Registros!$A$2:$A$6000,"CS",Registros!$B$2:$B$6000,$A957)&gt;0,1,0)</f>
        <v>0</v>
      </c>
      <c r="J957">
        <f>IF($I957=1,SUMIFS(Registros!$I$2:$I$6000,Registros!$A$2:$A$6000,"CS",Registros!$B$2:$B$6000,$A957),0)</f>
        <v>0</v>
      </c>
      <c r="K957">
        <f>IF(COUNTIFS(Winback!$K$2:$K$300,$A957)&gt;0,1,0)</f>
        <v>0</v>
      </c>
      <c r="L957">
        <f>IF(AND($K957=1,LEFT($A957,3)="WB-"),SUMIFS(Winback!$D$2:$D$300,Winback!$K$2:$K$300,$A957),0)</f>
        <v>0</v>
      </c>
      <c r="M957">
        <f>IF(OR($E957=1,$G957=1,SUMIFS(Registros!$J$2:$J$6000,Registros!$B$2:$B$6000,$A957)&gt;0),1,0)</f>
        <v>1</v>
      </c>
      <c r="N957">
        <f>IF($J957&gt;0,1,IF(COUNTIFS(Registros!$A$2:$A$6000,"CS",Registros!$B$2:$B$6000,$A957,Registros!$K$2:$K$6000,"&lt;&gt;")&gt;0,1,0))</f>
        <v>0</v>
      </c>
      <c r="O957" t="str">
        <f t="shared" si="70"/>
        <v>SOLO MÓVIL</v>
      </c>
      <c r="P957" t="str">
        <f t="shared" si="71"/>
        <v>Ofrecer fijo + internet (FLBBTV)</v>
      </c>
      <c r="Q957">
        <f t="shared" si="72"/>
        <v>28</v>
      </c>
      <c r="R957" t="str">
        <f>IFERROR(VLOOKUP($A957,Registros!$B$2:$G$6000,6,0),IFERROR(INDEX(Winback!$C$2:$C$300,MATCH($A957,Winback!$K$2:$K$300,0)),""))</f>
        <v>Michelle Zambrano</v>
      </c>
      <c r="S957" t="str">
        <f t="shared" si="73"/>
        <v>NP</v>
      </c>
      <c r="T957">
        <f t="shared" si="74"/>
        <v>1</v>
      </c>
    </row>
    <row r="958" spans="1:20" x14ac:dyDescent="0.35">
      <c r="A958" t="s">
        <v>4764</v>
      </c>
      <c r="B958" t="s">
        <v>4765</v>
      </c>
      <c r="C958" t="s">
        <v>4766</v>
      </c>
      <c r="D958" t="s">
        <v>4767</v>
      </c>
      <c r="E958">
        <f>IF(COUNTIFS(Registros!$A$2:$A$6000,"NP",Registros!$B$2:$B$6000,$A958)&gt;0,1,0)</f>
        <v>1</v>
      </c>
      <c r="F958">
        <f>IF($E958=1,SUMIFS(Registros!$F$2:$F$6000,Registros!$A$2:$A$6000,"NP",Registros!$B$2:$B$6000,$A958),0)</f>
        <v>47.5</v>
      </c>
      <c r="G958">
        <f>IF(COUNTIFS(Registros!$A$2:$A$6000,"MOV",Registros!$B$2:$B$6000,$A958)&gt;0,1,0)</f>
        <v>0</v>
      </c>
      <c r="H958">
        <f>IF($G958=1,SUMIFS(Registros!$F$2:$F$6000,Registros!$A$2:$A$6000,"MOV",Registros!$B$2:$B$6000,$A958),0)</f>
        <v>0</v>
      </c>
      <c r="I958">
        <f>IF(COUNTIFS(Registros!$A$2:$A$6000,"CS",Registros!$B$2:$B$6000,$A958)&gt;0,1,0)</f>
        <v>0</v>
      </c>
      <c r="J958">
        <f>IF($I958=1,SUMIFS(Registros!$I$2:$I$6000,Registros!$A$2:$A$6000,"CS",Registros!$B$2:$B$6000,$A958),0)</f>
        <v>0</v>
      </c>
      <c r="K958">
        <f>IF(COUNTIFS(Winback!$K$2:$K$300,$A958)&gt;0,1,0)</f>
        <v>0</v>
      </c>
      <c r="L958">
        <f>IF(AND($K958=1,LEFT($A958,3)="WB-"),SUMIFS(Winback!$D$2:$D$300,Winback!$K$2:$K$300,$A958),0)</f>
        <v>0</v>
      </c>
      <c r="M958">
        <f>IF(OR($E958=1,$G958=1,SUMIFS(Registros!$J$2:$J$6000,Registros!$B$2:$B$6000,$A958)&gt;0),1,0)</f>
        <v>1</v>
      </c>
      <c r="N958">
        <f>IF($J958&gt;0,1,IF(COUNTIFS(Registros!$A$2:$A$6000,"CS",Registros!$B$2:$B$6000,$A958,Registros!$K$2:$K$6000,"&lt;&gt;")&gt;0,1,0))</f>
        <v>0</v>
      </c>
      <c r="O958" t="str">
        <f t="shared" si="70"/>
        <v>SOLO MÓVIL</v>
      </c>
      <c r="P958" t="str">
        <f t="shared" si="71"/>
        <v>Ofrecer fijo + internet (FLBBTV)</v>
      </c>
      <c r="Q958">
        <f t="shared" si="72"/>
        <v>47.5</v>
      </c>
      <c r="R958" t="str">
        <f>IFERROR(VLOOKUP($A958,Registros!$B$2:$G$6000,6,0),IFERROR(INDEX(Winback!$C$2:$C$300,MATCH($A958,Winback!$K$2:$K$300,0)),""))</f>
        <v>Ines Lizbeth Trujillo</v>
      </c>
      <c r="S958" t="str">
        <f t="shared" si="73"/>
        <v>NP</v>
      </c>
      <c r="T958">
        <f t="shared" si="74"/>
        <v>1</v>
      </c>
    </row>
    <row r="959" spans="1:20" x14ac:dyDescent="0.35">
      <c r="A959" t="s">
        <v>4769</v>
      </c>
      <c r="B959" t="s">
        <v>4770</v>
      </c>
      <c r="C959" t="s">
        <v>4766</v>
      </c>
      <c r="D959" t="s">
        <v>4767</v>
      </c>
      <c r="E959">
        <f>IF(COUNTIFS(Registros!$A$2:$A$6000,"NP",Registros!$B$2:$B$6000,$A959)&gt;0,1,0)</f>
        <v>1</v>
      </c>
      <c r="F959">
        <f>IF($E959=1,SUMIFS(Registros!$F$2:$F$6000,Registros!$A$2:$A$6000,"NP",Registros!$B$2:$B$6000,$A959),0)</f>
        <v>28.75</v>
      </c>
      <c r="G959">
        <f>IF(COUNTIFS(Registros!$A$2:$A$6000,"MOV",Registros!$B$2:$B$6000,$A959)&gt;0,1,0)</f>
        <v>0</v>
      </c>
      <c r="H959">
        <f>IF($G959=1,SUMIFS(Registros!$F$2:$F$6000,Registros!$A$2:$A$6000,"MOV",Registros!$B$2:$B$6000,$A959),0)</f>
        <v>0</v>
      </c>
      <c r="I959">
        <f>IF(COUNTIFS(Registros!$A$2:$A$6000,"CS",Registros!$B$2:$B$6000,$A959)&gt;0,1,0)</f>
        <v>0</v>
      </c>
      <c r="J959">
        <f>IF($I959=1,SUMIFS(Registros!$I$2:$I$6000,Registros!$A$2:$A$6000,"CS",Registros!$B$2:$B$6000,$A959),0)</f>
        <v>0</v>
      </c>
      <c r="K959">
        <f>IF(COUNTIFS(Winback!$K$2:$K$300,$A959)&gt;0,1,0)</f>
        <v>0</v>
      </c>
      <c r="L959">
        <f>IF(AND($K959=1,LEFT($A959,3)="WB-"),SUMIFS(Winback!$D$2:$D$300,Winback!$K$2:$K$300,$A959),0)</f>
        <v>0</v>
      </c>
      <c r="M959">
        <f>IF(OR($E959=1,$G959=1,SUMIFS(Registros!$J$2:$J$6000,Registros!$B$2:$B$6000,$A959)&gt;0),1,0)</f>
        <v>1</v>
      </c>
      <c r="N959">
        <f>IF($J959&gt;0,1,IF(COUNTIFS(Registros!$A$2:$A$6000,"CS",Registros!$B$2:$B$6000,$A959,Registros!$K$2:$K$6000,"&lt;&gt;")&gt;0,1,0))</f>
        <v>0</v>
      </c>
      <c r="O959" t="str">
        <f t="shared" si="70"/>
        <v>SOLO MÓVIL</v>
      </c>
      <c r="P959" t="str">
        <f t="shared" si="71"/>
        <v>Ofrecer fijo + internet (FLBBTV)</v>
      </c>
      <c r="Q959">
        <f t="shared" si="72"/>
        <v>28.75</v>
      </c>
      <c r="R959" t="str">
        <f>IFERROR(VLOOKUP($A959,Registros!$B$2:$G$6000,6,0),IFERROR(INDEX(Winback!$C$2:$C$300,MATCH($A959,Winback!$K$2:$K$300,0)),""))</f>
        <v>Alejandra Mabel Hawkins</v>
      </c>
      <c r="S959" t="str">
        <f t="shared" si="73"/>
        <v>NP</v>
      </c>
      <c r="T959">
        <f t="shared" si="74"/>
        <v>1</v>
      </c>
    </row>
    <row r="960" spans="1:20" x14ac:dyDescent="0.35">
      <c r="A960" t="s">
        <v>4772</v>
      </c>
      <c r="B960" t="s">
        <v>4773</v>
      </c>
      <c r="C960" t="s">
        <v>4766</v>
      </c>
      <c r="D960" t="s">
        <v>4767</v>
      </c>
      <c r="E960">
        <f>IF(COUNTIFS(Registros!$A$2:$A$6000,"NP",Registros!$B$2:$B$6000,$A960)&gt;0,1,0)</f>
        <v>1</v>
      </c>
      <c r="F960">
        <f>IF($E960=1,SUMIFS(Registros!$F$2:$F$6000,Registros!$A$2:$A$6000,"NP",Registros!$B$2:$B$6000,$A960),0)</f>
        <v>25</v>
      </c>
      <c r="G960">
        <f>IF(COUNTIFS(Registros!$A$2:$A$6000,"MOV",Registros!$B$2:$B$6000,$A960)&gt;0,1,0)</f>
        <v>0</v>
      </c>
      <c r="H960">
        <f>IF($G960=1,SUMIFS(Registros!$F$2:$F$6000,Registros!$A$2:$A$6000,"MOV",Registros!$B$2:$B$6000,$A960),0)</f>
        <v>0</v>
      </c>
      <c r="I960">
        <f>IF(COUNTIFS(Registros!$A$2:$A$6000,"CS",Registros!$B$2:$B$6000,$A960)&gt;0,1,0)</f>
        <v>0</v>
      </c>
      <c r="J960">
        <f>IF($I960=1,SUMIFS(Registros!$I$2:$I$6000,Registros!$A$2:$A$6000,"CS",Registros!$B$2:$B$6000,$A960),0)</f>
        <v>0</v>
      </c>
      <c r="K960">
        <f>IF(COUNTIFS(Winback!$K$2:$K$300,$A960)&gt;0,1,0)</f>
        <v>0</v>
      </c>
      <c r="L960">
        <f>IF(AND($K960=1,LEFT($A960,3)="WB-"),SUMIFS(Winback!$D$2:$D$300,Winback!$K$2:$K$300,$A960),0)</f>
        <v>0</v>
      </c>
      <c r="M960">
        <f>IF(OR($E960=1,$G960=1,SUMIFS(Registros!$J$2:$J$6000,Registros!$B$2:$B$6000,$A960)&gt;0),1,0)</f>
        <v>1</v>
      </c>
      <c r="N960">
        <f>IF($J960&gt;0,1,IF(COUNTIFS(Registros!$A$2:$A$6000,"CS",Registros!$B$2:$B$6000,$A960,Registros!$K$2:$K$6000,"&lt;&gt;")&gt;0,1,0))</f>
        <v>0</v>
      </c>
      <c r="O960" t="str">
        <f t="shared" si="70"/>
        <v>SOLO MÓVIL</v>
      </c>
      <c r="P960" t="str">
        <f t="shared" si="71"/>
        <v>Ofrecer fijo + internet (FLBBTV)</v>
      </c>
      <c r="Q960">
        <f t="shared" si="72"/>
        <v>25</v>
      </c>
      <c r="R960" t="str">
        <f>IFERROR(VLOOKUP($A960,Registros!$B$2:$G$6000,6,0),IFERROR(INDEX(Winback!$C$2:$C$300,MATCH($A960,Winback!$K$2:$K$300,0)),""))</f>
        <v>Maria Fernanda</v>
      </c>
      <c r="S960" t="str">
        <f t="shared" si="73"/>
        <v>NP</v>
      </c>
      <c r="T960">
        <f t="shared" si="74"/>
        <v>1</v>
      </c>
    </row>
    <row r="961" spans="1:20" x14ac:dyDescent="0.35">
      <c r="A961" t="s">
        <v>4775</v>
      </c>
      <c r="B961" t="s">
        <v>4776</v>
      </c>
      <c r="C961" t="s">
        <v>4777</v>
      </c>
      <c r="D961" t="s">
        <v>4778</v>
      </c>
      <c r="E961">
        <f>IF(COUNTIFS(Registros!$A$2:$A$6000,"NP",Registros!$B$2:$B$6000,$A961)&gt;0,1,0)</f>
        <v>1</v>
      </c>
      <c r="F961">
        <f>IF($E961=1,SUMIFS(Registros!$F$2:$F$6000,Registros!$A$2:$A$6000,"NP",Registros!$B$2:$B$6000,$A961),0)</f>
        <v>60.91</v>
      </c>
      <c r="G961">
        <f>IF(COUNTIFS(Registros!$A$2:$A$6000,"MOV",Registros!$B$2:$B$6000,$A961)&gt;0,1,0)</f>
        <v>0</v>
      </c>
      <c r="H961">
        <f>IF($G961=1,SUMIFS(Registros!$F$2:$F$6000,Registros!$A$2:$A$6000,"MOV",Registros!$B$2:$B$6000,$A961),0)</f>
        <v>0</v>
      </c>
      <c r="I961">
        <f>IF(COUNTIFS(Registros!$A$2:$A$6000,"CS",Registros!$B$2:$B$6000,$A961)&gt;0,1,0)</f>
        <v>0</v>
      </c>
      <c r="J961">
        <f>IF($I961=1,SUMIFS(Registros!$I$2:$I$6000,Registros!$A$2:$A$6000,"CS",Registros!$B$2:$B$6000,$A961),0)</f>
        <v>0</v>
      </c>
      <c r="K961">
        <f>IF(COUNTIFS(Winback!$K$2:$K$300,$A961)&gt;0,1,0)</f>
        <v>0</v>
      </c>
      <c r="L961">
        <f>IF(AND($K961=1,LEFT($A961,3)="WB-"),SUMIFS(Winback!$D$2:$D$300,Winback!$K$2:$K$300,$A961),0)</f>
        <v>0</v>
      </c>
      <c r="M961">
        <f>IF(OR($E961=1,$G961=1,SUMIFS(Registros!$J$2:$J$6000,Registros!$B$2:$B$6000,$A961)&gt;0),1,0)</f>
        <v>1</v>
      </c>
      <c r="N961">
        <f>IF($J961&gt;0,1,IF(COUNTIFS(Registros!$A$2:$A$6000,"CS",Registros!$B$2:$B$6000,$A961,Registros!$K$2:$K$6000,"&lt;&gt;")&gt;0,1,0))</f>
        <v>0</v>
      </c>
      <c r="O961" t="str">
        <f t="shared" si="70"/>
        <v>SOLO MÓVIL</v>
      </c>
      <c r="P961" t="str">
        <f t="shared" si="71"/>
        <v>Ofrecer fijo + internet (FLBBTV)</v>
      </c>
      <c r="Q961">
        <f t="shared" si="72"/>
        <v>60.91</v>
      </c>
      <c r="R961" t="str">
        <f>IFERROR(VLOOKUP($A961,Registros!$B$2:$G$6000,6,0),IFERROR(INDEX(Winback!$C$2:$C$300,MATCH($A961,Winback!$K$2:$K$300,0)),""))</f>
        <v>Yarelis Tulloch</v>
      </c>
      <c r="S961" t="str">
        <f t="shared" si="73"/>
        <v>NP</v>
      </c>
      <c r="T961">
        <f t="shared" si="74"/>
        <v>1</v>
      </c>
    </row>
    <row r="962" spans="1:20" x14ac:dyDescent="0.35">
      <c r="A962" t="s">
        <v>4780</v>
      </c>
      <c r="B962" t="s">
        <v>4781</v>
      </c>
      <c r="C962" t="s">
        <v>4782</v>
      </c>
      <c r="D962" t="s">
        <v>4783</v>
      </c>
      <c r="E962">
        <f>IF(COUNTIFS(Registros!$A$2:$A$6000,"NP",Registros!$B$2:$B$6000,$A962)&gt;0,1,0)</f>
        <v>1</v>
      </c>
      <c r="F962">
        <f>IF($E962=1,SUMIFS(Registros!$F$2:$F$6000,Registros!$A$2:$A$6000,"NP",Registros!$B$2:$B$6000,$A962),0)</f>
        <v>16.25</v>
      </c>
      <c r="G962">
        <f>IF(COUNTIFS(Registros!$A$2:$A$6000,"MOV",Registros!$B$2:$B$6000,$A962)&gt;0,1,0)</f>
        <v>0</v>
      </c>
      <c r="H962">
        <f>IF($G962=1,SUMIFS(Registros!$F$2:$F$6000,Registros!$A$2:$A$6000,"MOV",Registros!$B$2:$B$6000,$A962),0)</f>
        <v>0</v>
      </c>
      <c r="I962">
        <f>IF(COUNTIFS(Registros!$A$2:$A$6000,"CS",Registros!$B$2:$B$6000,$A962)&gt;0,1,0)</f>
        <v>0</v>
      </c>
      <c r="J962">
        <f>IF($I962=1,SUMIFS(Registros!$I$2:$I$6000,Registros!$A$2:$A$6000,"CS",Registros!$B$2:$B$6000,$A962),0)</f>
        <v>0</v>
      </c>
      <c r="K962">
        <f>IF(COUNTIFS(Winback!$K$2:$K$300,$A962)&gt;0,1,0)</f>
        <v>0</v>
      </c>
      <c r="L962">
        <f>IF(AND($K962=1,LEFT($A962,3)="WB-"),SUMIFS(Winback!$D$2:$D$300,Winback!$K$2:$K$300,$A962),0)</f>
        <v>0</v>
      </c>
      <c r="M962">
        <f>IF(OR($E962=1,$G962=1,SUMIFS(Registros!$J$2:$J$6000,Registros!$B$2:$B$6000,$A962)&gt;0),1,0)</f>
        <v>1</v>
      </c>
      <c r="N962">
        <f>IF($J962&gt;0,1,IF(COUNTIFS(Registros!$A$2:$A$6000,"CS",Registros!$B$2:$B$6000,$A962,Registros!$K$2:$K$6000,"&lt;&gt;")&gt;0,1,0))</f>
        <v>0</v>
      </c>
      <c r="O962" t="str">
        <f t="shared" ref="O962:O1025" si="75">IF(AND($K962=1,$E962=0,$G962=0,$I962=0),"WINBACK",IF(AND($M962=1,$N962&gt;0),"CONVERGENTE",IF($M962=1,"SOLO MÓVIL",IF($N962&gt;0,"SOLO FIJO / INTERNET","SIN SERVICIOS"))))</f>
        <v>SOLO MÓVIL</v>
      </c>
      <c r="P962" t="str">
        <f t="shared" ref="P962:P1025" si="76">IF($O962="WINBACK","Recuperar (winback)",IF($O962="CONVERGENTE","Upgrade / más líneas",IF($O962="SOLO MÓVIL","Ofrecer fijo + internet (FLBBTV)",IF($O962="SOLO FIJO / INTERNET","Ofrecer línea móvil Nextphone","Oferta completa (móvil + fijo + internet)"))))</f>
        <v>Ofrecer fijo + internet (FLBBTV)</v>
      </c>
      <c r="Q962">
        <f t="shared" ref="Q962:Q1025" si="77">$F962+$H962+$L962</f>
        <v>16.25</v>
      </c>
      <c r="R962" t="str">
        <f>IFERROR(VLOOKUP($A962,Registros!$B$2:$G$6000,6,0),IFERROR(INDEX(Winback!$C$2:$C$300,MATCH($A962,Winback!$K$2:$K$300,0)),""))</f>
        <v>Abril Aparicio</v>
      </c>
      <c r="S962" t="str">
        <f t="shared" ref="S962:S1025" si="78">IF($E962=1,"NP","")&amp;IF($G962=1,"+MOV","")&amp;IF($I962=1,"+CS","")&amp;IF($K962=1,"+WB","")</f>
        <v>NP</v>
      </c>
      <c r="T962">
        <f t="shared" ref="T962:T1025" si="79">$E962+$G962+$I962+$K962</f>
        <v>1</v>
      </c>
    </row>
    <row r="963" spans="1:20" x14ac:dyDescent="0.35">
      <c r="A963" t="s">
        <v>4785</v>
      </c>
      <c r="B963" t="s">
        <v>4786</v>
      </c>
      <c r="C963" t="s">
        <v>4787</v>
      </c>
      <c r="D963" t="s">
        <v>4788</v>
      </c>
      <c r="E963">
        <f>IF(COUNTIFS(Registros!$A$2:$A$6000,"NP",Registros!$B$2:$B$6000,$A963)&gt;0,1,0)</f>
        <v>1</v>
      </c>
      <c r="F963">
        <f>IF($E963=1,SUMIFS(Registros!$F$2:$F$6000,Registros!$A$2:$A$6000,"NP",Registros!$B$2:$B$6000,$A963),0)</f>
        <v>65</v>
      </c>
      <c r="G963">
        <f>IF(COUNTIFS(Registros!$A$2:$A$6000,"MOV",Registros!$B$2:$B$6000,$A963)&gt;0,1,0)</f>
        <v>0</v>
      </c>
      <c r="H963">
        <f>IF($G963=1,SUMIFS(Registros!$F$2:$F$6000,Registros!$A$2:$A$6000,"MOV",Registros!$B$2:$B$6000,$A963),0)</f>
        <v>0</v>
      </c>
      <c r="I963">
        <f>IF(COUNTIFS(Registros!$A$2:$A$6000,"CS",Registros!$B$2:$B$6000,$A963)&gt;0,1,0)</f>
        <v>0</v>
      </c>
      <c r="J963">
        <f>IF($I963=1,SUMIFS(Registros!$I$2:$I$6000,Registros!$A$2:$A$6000,"CS",Registros!$B$2:$B$6000,$A963),0)</f>
        <v>0</v>
      </c>
      <c r="K963">
        <f>IF(COUNTIFS(Winback!$K$2:$K$300,$A963)&gt;0,1,0)</f>
        <v>0</v>
      </c>
      <c r="L963">
        <f>IF(AND($K963=1,LEFT($A963,3)="WB-"),SUMIFS(Winback!$D$2:$D$300,Winback!$K$2:$K$300,$A963),0)</f>
        <v>0</v>
      </c>
      <c r="M963">
        <f>IF(OR($E963=1,$G963=1,SUMIFS(Registros!$J$2:$J$6000,Registros!$B$2:$B$6000,$A963)&gt;0),1,0)</f>
        <v>1</v>
      </c>
      <c r="N963">
        <f>IF($J963&gt;0,1,IF(COUNTIFS(Registros!$A$2:$A$6000,"CS",Registros!$B$2:$B$6000,$A963,Registros!$K$2:$K$6000,"&lt;&gt;")&gt;0,1,0))</f>
        <v>0</v>
      </c>
      <c r="O963" t="str">
        <f t="shared" si="75"/>
        <v>SOLO MÓVIL</v>
      </c>
      <c r="P963" t="str">
        <f t="shared" si="76"/>
        <v>Ofrecer fijo + internet (FLBBTV)</v>
      </c>
      <c r="Q963">
        <f t="shared" si="77"/>
        <v>65</v>
      </c>
      <c r="R963" t="str">
        <f>IFERROR(VLOOKUP($A963,Registros!$B$2:$G$6000,6,0),IFERROR(INDEX(Winback!$C$2:$C$300,MATCH($A963,Winback!$K$2:$K$300,0)),""))</f>
        <v>Yariela Galarce</v>
      </c>
      <c r="S963" t="str">
        <f t="shared" si="78"/>
        <v>NP</v>
      </c>
      <c r="T963">
        <f t="shared" si="79"/>
        <v>1</v>
      </c>
    </row>
    <row r="964" spans="1:20" x14ac:dyDescent="0.35">
      <c r="A964" t="s">
        <v>4790</v>
      </c>
      <c r="B964" t="s">
        <v>4791</v>
      </c>
      <c r="C964" t="s">
        <v>4792</v>
      </c>
      <c r="D964" t="s">
        <v>4793</v>
      </c>
      <c r="E964">
        <f>IF(COUNTIFS(Registros!$A$2:$A$6000,"NP",Registros!$B$2:$B$6000,$A964)&gt;0,1,0)</f>
        <v>1</v>
      </c>
      <c r="F964">
        <f>IF($E964=1,SUMIFS(Registros!$F$2:$F$6000,Registros!$A$2:$A$6000,"NP",Registros!$B$2:$B$6000,$A964),0)</f>
        <v>31.29</v>
      </c>
      <c r="G964">
        <f>IF(COUNTIFS(Registros!$A$2:$A$6000,"MOV",Registros!$B$2:$B$6000,$A964)&gt;0,1,0)</f>
        <v>0</v>
      </c>
      <c r="H964">
        <f>IF($G964=1,SUMIFS(Registros!$F$2:$F$6000,Registros!$A$2:$A$6000,"MOV",Registros!$B$2:$B$6000,$A964),0)</f>
        <v>0</v>
      </c>
      <c r="I964">
        <f>IF(COUNTIFS(Registros!$A$2:$A$6000,"CS",Registros!$B$2:$B$6000,$A964)&gt;0,1,0)</f>
        <v>0</v>
      </c>
      <c r="J964">
        <f>IF($I964=1,SUMIFS(Registros!$I$2:$I$6000,Registros!$A$2:$A$6000,"CS",Registros!$B$2:$B$6000,$A964),0)</f>
        <v>0</v>
      </c>
      <c r="K964">
        <f>IF(COUNTIFS(Winback!$K$2:$K$300,$A964)&gt;0,1,0)</f>
        <v>0</v>
      </c>
      <c r="L964">
        <f>IF(AND($K964=1,LEFT($A964,3)="WB-"),SUMIFS(Winback!$D$2:$D$300,Winback!$K$2:$K$300,$A964),0)</f>
        <v>0</v>
      </c>
      <c r="M964">
        <f>IF(OR($E964=1,$G964=1,SUMIFS(Registros!$J$2:$J$6000,Registros!$B$2:$B$6000,$A964)&gt;0),1,0)</f>
        <v>1</v>
      </c>
      <c r="N964">
        <f>IF($J964&gt;0,1,IF(COUNTIFS(Registros!$A$2:$A$6000,"CS",Registros!$B$2:$B$6000,$A964,Registros!$K$2:$K$6000,"&lt;&gt;")&gt;0,1,0))</f>
        <v>0</v>
      </c>
      <c r="O964" t="str">
        <f t="shared" si="75"/>
        <v>SOLO MÓVIL</v>
      </c>
      <c r="P964" t="str">
        <f t="shared" si="76"/>
        <v>Ofrecer fijo + internet (FLBBTV)</v>
      </c>
      <c r="Q964">
        <f t="shared" si="77"/>
        <v>31.29</v>
      </c>
      <c r="R964" t="str">
        <f>IFERROR(VLOOKUP($A964,Registros!$B$2:$G$6000,6,0),IFERROR(INDEX(Winback!$C$2:$C$300,MATCH($A964,Winback!$K$2:$K$300,0)),""))</f>
        <v>Nailyn Martinez</v>
      </c>
      <c r="S964" t="str">
        <f t="shared" si="78"/>
        <v>NP</v>
      </c>
      <c r="T964">
        <f t="shared" si="79"/>
        <v>1</v>
      </c>
    </row>
    <row r="965" spans="1:20" x14ac:dyDescent="0.35">
      <c r="A965" t="s">
        <v>4795</v>
      </c>
      <c r="B965" t="s">
        <v>4796</v>
      </c>
      <c r="C965" t="s">
        <v>4797</v>
      </c>
      <c r="D965" t="s">
        <v>4798</v>
      </c>
      <c r="E965">
        <f>IF(COUNTIFS(Registros!$A$2:$A$6000,"NP",Registros!$B$2:$B$6000,$A965)&gt;0,1,0)</f>
        <v>1</v>
      </c>
      <c r="F965">
        <f>IF($E965=1,SUMIFS(Registros!$F$2:$F$6000,Registros!$A$2:$A$6000,"NP",Registros!$B$2:$B$6000,$A965),0)</f>
        <v>15</v>
      </c>
      <c r="G965">
        <f>IF(COUNTIFS(Registros!$A$2:$A$6000,"MOV",Registros!$B$2:$B$6000,$A965)&gt;0,1,0)</f>
        <v>0</v>
      </c>
      <c r="H965">
        <f>IF($G965=1,SUMIFS(Registros!$F$2:$F$6000,Registros!$A$2:$A$6000,"MOV",Registros!$B$2:$B$6000,$A965),0)</f>
        <v>0</v>
      </c>
      <c r="I965">
        <f>IF(COUNTIFS(Registros!$A$2:$A$6000,"CS",Registros!$B$2:$B$6000,$A965)&gt;0,1,0)</f>
        <v>0</v>
      </c>
      <c r="J965">
        <f>IF($I965=1,SUMIFS(Registros!$I$2:$I$6000,Registros!$A$2:$A$6000,"CS",Registros!$B$2:$B$6000,$A965),0)</f>
        <v>0</v>
      </c>
      <c r="K965">
        <f>IF(COUNTIFS(Winback!$K$2:$K$300,$A965)&gt;0,1,0)</f>
        <v>0</v>
      </c>
      <c r="L965">
        <f>IF(AND($K965=1,LEFT($A965,3)="WB-"),SUMIFS(Winback!$D$2:$D$300,Winback!$K$2:$K$300,$A965),0)</f>
        <v>0</v>
      </c>
      <c r="M965">
        <f>IF(OR($E965=1,$G965=1,SUMIFS(Registros!$J$2:$J$6000,Registros!$B$2:$B$6000,$A965)&gt;0),1,0)</f>
        <v>1</v>
      </c>
      <c r="N965">
        <f>IF($J965&gt;0,1,IF(COUNTIFS(Registros!$A$2:$A$6000,"CS",Registros!$B$2:$B$6000,$A965,Registros!$K$2:$K$6000,"&lt;&gt;")&gt;0,1,0))</f>
        <v>0</v>
      </c>
      <c r="O965" t="str">
        <f t="shared" si="75"/>
        <v>SOLO MÓVIL</v>
      </c>
      <c r="P965" t="str">
        <f t="shared" si="76"/>
        <v>Ofrecer fijo + internet (FLBBTV)</v>
      </c>
      <c r="Q965">
        <f t="shared" si="77"/>
        <v>15</v>
      </c>
      <c r="R965" t="str">
        <f>IFERROR(VLOOKUP($A965,Registros!$B$2:$G$6000,6,0),IFERROR(INDEX(Winback!$C$2:$C$300,MATCH($A965,Winback!$K$2:$K$300,0)),""))</f>
        <v>Yamali Rodriguez</v>
      </c>
      <c r="S965" t="str">
        <f t="shared" si="78"/>
        <v>NP</v>
      </c>
      <c r="T965">
        <f t="shared" si="79"/>
        <v>1</v>
      </c>
    </row>
    <row r="966" spans="1:20" x14ac:dyDescent="0.35">
      <c r="A966" t="s">
        <v>4800</v>
      </c>
      <c r="B966" t="s">
        <v>4801</v>
      </c>
      <c r="C966" t="s">
        <v>4802</v>
      </c>
      <c r="D966" t="s">
        <v>4803</v>
      </c>
      <c r="E966">
        <f>IF(COUNTIFS(Registros!$A$2:$A$6000,"NP",Registros!$B$2:$B$6000,$A966)&gt;0,1,0)</f>
        <v>1</v>
      </c>
      <c r="F966">
        <f>IF($E966=1,SUMIFS(Registros!$F$2:$F$6000,Registros!$A$2:$A$6000,"NP",Registros!$B$2:$B$6000,$A966),0)</f>
        <v>23.25</v>
      </c>
      <c r="G966">
        <f>IF(COUNTIFS(Registros!$A$2:$A$6000,"MOV",Registros!$B$2:$B$6000,$A966)&gt;0,1,0)</f>
        <v>0</v>
      </c>
      <c r="H966">
        <f>IF($G966=1,SUMIFS(Registros!$F$2:$F$6000,Registros!$A$2:$A$6000,"MOV",Registros!$B$2:$B$6000,$A966),0)</f>
        <v>0</v>
      </c>
      <c r="I966">
        <f>IF(COUNTIFS(Registros!$A$2:$A$6000,"CS",Registros!$B$2:$B$6000,$A966)&gt;0,1,0)</f>
        <v>0</v>
      </c>
      <c r="J966">
        <f>IF($I966=1,SUMIFS(Registros!$I$2:$I$6000,Registros!$A$2:$A$6000,"CS",Registros!$B$2:$B$6000,$A966),0)</f>
        <v>0</v>
      </c>
      <c r="K966">
        <f>IF(COUNTIFS(Winback!$K$2:$K$300,$A966)&gt;0,1,0)</f>
        <v>0</v>
      </c>
      <c r="L966">
        <f>IF(AND($K966=1,LEFT($A966,3)="WB-"),SUMIFS(Winback!$D$2:$D$300,Winback!$K$2:$K$300,$A966),0)</f>
        <v>0</v>
      </c>
      <c r="M966">
        <f>IF(OR($E966=1,$G966=1,SUMIFS(Registros!$J$2:$J$6000,Registros!$B$2:$B$6000,$A966)&gt;0),1,0)</f>
        <v>1</v>
      </c>
      <c r="N966">
        <f>IF($J966&gt;0,1,IF(COUNTIFS(Registros!$A$2:$A$6000,"CS",Registros!$B$2:$B$6000,$A966,Registros!$K$2:$K$6000,"&lt;&gt;")&gt;0,1,0))</f>
        <v>0</v>
      </c>
      <c r="O966" t="str">
        <f t="shared" si="75"/>
        <v>SOLO MÓVIL</v>
      </c>
      <c r="P966" t="str">
        <f t="shared" si="76"/>
        <v>Ofrecer fijo + internet (FLBBTV)</v>
      </c>
      <c r="Q966">
        <f t="shared" si="77"/>
        <v>23.25</v>
      </c>
      <c r="R966" t="str">
        <f>IFERROR(VLOOKUP($A966,Registros!$B$2:$G$6000,6,0),IFERROR(INDEX(Winback!$C$2:$C$300,MATCH($A966,Winback!$K$2:$K$300,0)),""))</f>
        <v>Osiris Aguilar</v>
      </c>
      <c r="S966" t="str">
        <f t="shared" si="78"/>
        <v>NP</v>
      </c>
      <c r="T966">
        <f t="shared" si="79"/>
        <v>1</v>
      </c>
    </row>
    <row r="967" spans="1:20" x14ac:dyDescent="0.35">
      <c r="A967" t="s">
        <v>4805</v>
      </c>
      <c r="B967" t="s">
        <v>4806</v>
      </c>
      <c r="C967" t="s">
        <v>4807</v>
      </c>
      <c r="D967" t="s">
        <v>4808</v>
      </c>
      <c r="E967">
        <f>IF(COUNTIFS(Registros!$A$2:$A$6000,"NP",Registros!$B$2:$B$6000,$A967)&gt;0,1,0)</f>
        <v>1</v>
      </c>
      <c r="F967">
        <f>IF($E967=1,SUMIFS(Registros!$F$2:$F$6000,Registros!$A$2:$A$6000,"NP",Registros!$B$2:$B$6000,$A967),0)</f>
        <v>15</v>
      </c>
      <c r="G967">
        <f>IF(COUNTIFS(Registros!$A$2:$A$6000,"MOV",Registros!$B$2:$B$6000,$A967)&gt;0,1,0)</f>
        <v>0</v>
      </c>
      <c r="H967">
        <f>IF($G967=1,SUMIFS(Registros!$F$2:$F$6000,Registros!$A$2:$A$6000,"MOV",Registros!$B$2:$B$6000,$A967),0)</f>
        <v>0</v>
      </c>
      <c r="I967">
        <f>IF(COUNTIFS(Registros!$A$2:$A$6000,"CS",Registros!$B$2:$B$6000,$A967)&gt;0,1,0)</f>
        <v>0</v>
      </c>
      <c r="J967">
        <f>IF($I967=1,SUMIFS(Registros!$I$2:$I$6000,Registros!$A$2:$A$6000,"CS",Registros!$B$2:$B$6000,$A967),0)</f>
        <v>0</v>
      </c>
      <c r="K967">
        <f>IF(COUNTIFS(Winback!$K$2:$K$300,$A967)&gt;0,1,0)</f>
        <v>0</v>
      </c>
      <c r="L967">
        <f>IF(AND($K967=1,LEFT($A967,3)="WB-"),SUMIFS(Winback!$D$2:$D$300,Winback!$K$2:$K$300,$A967),0)</f>
        <v>0</v>
      </c>
      <c r="M967">
        <f>IF(OR($E967=1,$G967=1,SUMIFS(Registros!$J$2:$J$6000,Registros!$B$2:$B$6000,$A967)&gt;0),1,0)</f>
        <v>1</v>
      </c>
      <c r="N967">
        <f>IF($J967&gt;0,1,IF(COUNTIFS(Registros!$A$2:$A$6000,"CS",Registros!$B$2:$B$6000,$A967,Registros!$K$2:$K$6000,"&lt;&gt;")&gt;0,1,0))</f>
        <v>0</v>
      </c>
      <c r="O967" t="str">
        <f t="shared" si="75"/>
        <v>SOLO MÓVIL</v>
      </c>
      <c r="P967" t="str">
        <f t="shared" si="76"/>
        <v>Ofrecer fijo + internet (FLBBTV)</v>
      </c>
      <c r="Q967">
        <f t="shared" si="77"/>
        <v>15</v>
      </c>
      <c r="R967" t="str">
        <f>IFERROR(VLOOKUP($A967,Registros!$B$2:$G$6000,6,0),IFERROR(INDEX(Winback!$C$2:$C$300,MATCH($A967,Winback!$K$2:$K$300,0)),""))</f>
        <v>Karla Mc Intryre</v>
      </c>
      <c r="S967" t="str">
        <f t="shared" si="78"/>
        <v>NP</v>
      </c>
      <c r="T967">
        <f t="shared" si="79"/>
        <v>1</v>
      </c>
    </row>
    <row r="968" spans="1:20" x14ac:dyDescent="0.35">
      <c r="A968" t="s">
        <v>4810</v>
      </c>
      <c r="B968" t="s">
        <v>4811</v>
      </c>
      <c r="C968" t="s">
        <v>4812</v>
      </c>
      <c r="D968" t="s">
        <v>4813</v>
      </c>
      <c r="E968">
        <f>IF(COUNTIFS(Registros!$A$2:$A$6000,"NP",Registros!$B$2:$B$6000,$A968)&gt;0,1,0)</f>
        <v>1</v>
      </c>
      <c r="F968">
        <f>IF($E968=1,SUMIFS(Registros!$F$2:$F$6000,Registros!$A$2:$A$6000,"NP",Registros!$B$2:$B$6000,$A968),0)</f>
        <v>18.23</v>
      </c>
      <c r="G968">
        <f>IF(COUNTIFS(Registros!$A$2:$A$6000,"MOV",Registros!$B$2:$B$6000,$A968)&gt;0,1,0)</f>
        <v>0</v>
      </c>
      <c r="H968">
        <f>IF($G968=1,SUMIFS(Registros!$F$2:$F$6000,Registros!$A$2:$A$6000,"MOV",Registros!$B$2:$B$6000,$A968),0)</f>
        <v>0</v>
      </c>
      <c r="I968">
        <f>IF(COUNTIFS(Registros!$A$2:$A$6000,"CS",Registros!$B$2:$B$6000,$A968)&gt;0,1,0)</f>
        <v>0</v>
      </c>
      <c r="J968">
        <f>IF($I968=1,SUMIFS(Registros!$I$2:$I$6000,Registros!$A$2:$A$6000,"CS",Registros!$B$2:$B$6000,$A968),0)</f>
        <v>0</v>
      </c>
      <c r="K968">
        <f>IF(COUNTIFS(Winback!$K$2:$K$300,$A968)&gt;0,1,0)</f>
        <v>0</v>
      </c>
      <c r="L968">
        <f>IF(AND($K968=1,LEFT($A968,3)="WB-"),SUMIFS(Winback!$D$2:$D$300,Winback!$K$2:$K$300,$A968),0)</f>
        <v>0</v>
      </c>
      <c r="M968">
        <f>IF(OR($E968=1,$G968=1,SUMIFS(Registros!$J$2:$J$6000,Registros!$B$2:$B$6000,$A968)&gt;0),1,0)</f>
        <v>1</v>
      </c>
      <c r="N968">
        <f>IF($J968&gt;0,1,IF(COUNTIFS(Registros!$A$2:$A$6000,"CS",Registros!$B$2:$B$6000,$A968,Registros!$K$2:$K$6000,"&lt;&gt;")&gt;0,1,0))</f>
        <v>0</v>
      </c>
      <c r="O968" t="str">
        <f t="shared" si="75"/>
        <v>SOLO MÓVIL</v>
      </c>
      <c r="P968" t="str">
        <f t="shared" si="76"/>
        <v>Ofrecer fijo + internet (FLBBTV)</v>
      </c>
      <c r="Q968">
        <f t="shared" si="77"/>
        <v>18.23</v>
      </c>
      <c r="R968" t="str">
        <f>IFERROR(VLOOKUP($A968,Registros!$B$2:$G$6000,6,0),IFERROR(INDEX(Winback!$C$2:$C$300,MATCH($A968,Winback!$K$2:$K$300,0)),""))</f>
        <v>Solanye Acuña</v>
      </c>
      <c r="S968" t="str">
        <f t="shared" si="78"/>
        <v>NP</v>
      </c>
      <c r="T968">
        <f t="shared" si="79"/>
        <v>1</v>
      </c>
    </row>
    <row r="969" spans="1:20" x14ac:dyDescent="0.35">
      <c r="A969" t="s">
        <v>4815</v>
      </c>
      <c r="B969" t="s">
        <v>4816</v>
      </c>
      <c r="C969" t="s">
        <v>4817</v>
      </c>
      <c r="D969" t="s">
        <v>4818</v>
      </c>
      <c r="E969">
        <f>IF(COUNTIFS(Registros!$A$2:$A$6000,"NP",Registros!$B$2:$B$6000,$A969)&gt;0,1,0)</f>
        <v>1</v>
      </c>
      <c r="F969">
        <f>IF($E969=1,SUMIFS(Registros!$F$2:$F$6000,Registros!$A$2:$A$6000,"NP",Registros!$B$2:$B$6000,$A969),0)</f>
        <v>15</v>
      </c>
      <c r="G969">
        <f>IF(COUNTIFS(Registros!$A$2:$A$6000,"MOV",Registros!$B$2:$B$6000,$A969)&gt;0,1,0)</f>
        <v>0</v>
      </c>
      <c r="H969">
        <f>IF($G969=1,SUMIFS(Registros!$F$2:$F$6000,Registros!$A$2:$A$6000,"MOV",Registros!$B$2:$B$6000,$A969),0)</f>
        <v>0</v>
      </c>
      <c r="I969">
        <f>IF(COUNTIFS(Registros!$A$2:$A$6000,"CS",Registros!$B$2:$B$6000,$A969)&gt;0,1,0)</f>
        <v>0</v>
      </c>
      <c r="J969">
        <f>IF($I969=1,SUMIFS(Registros!$I$2:$I$6000,Registros!$A$2:$A$6000,"CS",Registros!$B$2:$B$6000,$A969),0)</f>
        <v>0</v>
      </c>
      <c r="K969">
        <f>IF(COUNTIFS(Winback!$K$2:$K$300,$A969)&gt;0,1,0)</f>
        <v>0</v>
      </c>
      <c r="L969">
        <f>IF(AND($K969=1,LEFT($A969,3)="WB-"),SUMIFS(Winback!$D$2:$D$300,Winback!$K$2:$K$300,$A969),0)</f>
        <v>0</v>
      </c>
      <c r="M969">
        <f>IF(OR($E969=1,$G969=1,SUMIFS(Registros!$J$2:$J$6000,Registros!$B$2:$B$6000,$A969)&gt;0),1,0)</f>
        <v>1</v>
      </c>
      <c r="N969">
        <f>IF($J969&gt;0,1,IF(COUNTIFS(Registros!$A$2:$A$6000,"CS",Registros!$B$2:$B$6000,$A969,Registros!$K$2:$K$6000,"&lt;&gt;")&gt;0,1,0))</f>
        <v>0</v>
      </c>
      <c r="O969" t="str">
        <f t="shared" si="75"/>
        <v>SOLO MÓVIL</v>
      </c>
      <c r="P969" t="str">
        <f t="shared" si="76"/>
        <v>Ofrecer fijo + internet (FLBBTV)</v>
      </c>
      <c r="Q969">
        <f t="shared" si="77"/>
        <v>15</v>
      </c>
      <c r="R969" t="str">
        <f>IFERROR(VLOOKUP($A969,Registros!$B$2:$G$6000,6,0),IFERROR(INDEX(Winback!$C$2:$C$300,MATCH($A969,Winback!$K$2:$K$300,0)),""))</f>
        <v>Michelle Zambrano</v>
      </c>
      <c r="S969" t="str">
        <f t="shared" si="78"/>
        <v>NP</v>
      </c>
      <c r="T969">
        <f t="shared" si="79"/>
        <v>1</v>
      </c>
    </row>
    <row r="970" spans="1:20" x14ac:dyDescent="0.35">
      <c r="A970" t="s">
        <v>4820</v>
      </c>
      <c r="B970" t="s">
        <v>4821</v>
      </c>
      <c r="C970" t="s">
        <v>4822</v>
      </c>
      <c r="D970" t="s">
        <v>4823</v>
      </c>
      <c r="E970">
        <f>IF(COUNTIFS(Registros!$A$2:$A$6000,"NP",Registros!$B$2:$B$6000,$A970)&gt;0,1,0)</f>
        <v>1</v>
      </c>
      <c r="F970">
        <f>IF($E970=1,SUMIFS(Registros!$F$2:$F$6000,Registros!$A$2:$A$6000,"NP",Registros!$B$2:$B$6000,$A970),0)</f>
        <v>15</v>
      </c>
      <c r="G970">
        <f>IF(COUNTIFS(Registros!$A$2:$A$6000,"MOV",Registros!$B$2:$B$6000,$A970)&gt;0,1,0)</f>
        <v>0</v>
      </c>
      <c r="H970">
        <f>IF($G970=1,SUMIFS(Registros!$F$2:$F$6000,Registros!$A$2:$A$6000,"MOV",Registros!$B$2:$B$6000,$A970),0)</f>
        <v>0</v>
      </c>
      <c r="I970">
        <f>IF(COUNTIFS(Registros!$A$2:$A$6000,"CS",Registros!$B$2:$B$6000,$A970)&gt;0,1,0)</f>
        <v>0</v>
      </c>
      <c r="J970">
        <f>IF($I970=1,SUMIFS(Registros!$I$2:$I$6000,Registros!$A$2:$A$6000,"CS",Registros!$B$2:$B$6000,$A970),0)</f>
        <v>0</v>
      </c>
      <c r="K970">
        <f>IF(COUNTIFS(Winback!$K$2:$K$300,$A970)&gt;0,1,0)</f>
        <v>0</v>
      </c>
      <c r="L970">
        <f>IF(AND($K970=1,LEFT($A970,3)="WB-"),SUMIFS(Winback!$D$2:$D$300,Winback!$K$2:$K$300,$A970),0)</f>
        <v>0</v>
      </c>
      <c r="M970">
        <f>IF(OR($E970=1,$G970=1,SUMIFS(Registros!$J$2:$J$6000,Registros!$B$2:$B$6000,$A970)&gt;0),1,0)</f>
        <v>1</v>
      </c>
      <c r="N970">
        <f>IF($J970&gt;0,1,IF(COUNTIFS(Registros!$A$2:$A$6000,"CS",Registros!$B$2:$B$6000,$A970,Registros!$K$2:$K$6000,"&lt;&gt;")&gt;0,1,0))</f>
        <v>0</v>
      </c>
      <c r="O970" t="str">
        <f t="shared" si="75"/>
        <v>SOLO MÓVIL</v>
      </c>
      <c r="P970" t="str">
        <f t="shared" si="76"/>
        <v>Ofrecer fijo + internet (FLBBTV)</v>
      </c>
      <c r="Q970">
        <f t="shared" si="77"/>
        <v>15</v>
      </c>
      <c r="R970" t="str">
        <f>IFERROR(VLOOKUP($A970,Registros!$B$2:$G$6000,6,0),IFERROR(INDEX(Winback!$C$2:$C$300,MATCH($A970,Winback!$K$2:$K$300,0)),""))</f>
        <v>Ines Lizbeth Trujillo</v>
      </c>
      <c r="S970" t="str">
        <f t="shared" si="78"/>
        <v>NP</v>
      </c>
      <c r="T970">
        <f t="shared" si="79"/>
        <v>1</v>
      </c>
    </row>
    <row r="971" spans="1:20" x14ac:dyDescent="0.35">
      <c r="A971" t="s">
        <v>4825</v>
      </c>
      <c r="B971" t="s">
        <v>4826</v>
      </c>
      <c r="C971" t="s">
        <v>4827</v>
      </c>
      <c r="D971" t="s">
        <v>4828</v>
      </c>
      <c r="E971">
        <f>IF(COUNTIFS(Registros!$A$2:$A$6000,"NP",Registros!$B$2:$B$6000,$A971)&gt;0,1,0)</f>
        <v>1</v>
      </c>
      <c r="F971">
        <f>IF($E971=1,SUMIFS(Registros!$F$2:$F$6000,Registros!$A$2:$A$6000,"NP",Registros!$B$2:$B$6000,$A971),0)</f>
        <v>40.5</v>
      </c>
      <c r="G971">
        <f>IF(COUNTIFS(Registros!$A$2:$A$6000,"MOV",Registros!$B$2:$B$6000,$A971)&gt;0,1,0)</f>
        <v>0</v>
      </c>
      <c r="H971">
        <f>IF($G971=1,SUMIFS(Registros!$F$2:$F$6000,Registros!$A$2:$A$6000,"MOV",Registros!$B$2:$B$6000,$A971),0)</f>
        <v>0</v>
      </c>
      <c r="I971">
        <f>IF(COUNTIFS(Registros!$A$2:$A$6000,"CS",Registros!$B$2:$B$6000,$A971)&gt;0,1,0)</f>
        <v>0</v>
      </c>
      <c r="J971">
        <f>IF($I971=1,SUMIFS(Registros!$I$2:$I$6000,Registros!$A$2:$A$6000,"CS",Registros!$B$2:$B$6000,$A971),0)</f>
        <v>0</v>
      </c>
      <c r="K971">
        <f>IF(COUNTIFS(Winback!$K$2:$K$300,$A971)&gt;0,1,0)</f>
        <v>0</v>
      </c>
      <c r="L971">
        <f>IF(AND($K971=1,LEFT($A971,3)="WB-"),SUMIFS(Winback!$D$2:$D$300,Winback!$K$2:$K$300,$A971),0)</f>
        <v>0</v>
      </c>
      <c r="M971">
        <f>IF(OR($E971=1,$G971=1,SUMIFS(Registros!$J$2:$J$6000,Registros!$B$2:$B$6000,$A971)&gt;0),1,0)</f>
        <v>1</v>
      </c>
      <c r="N971">
        <f>IF($J971&gt;0,1,IF(COUNTIFS(Registros!$A$2:$A$6000,"CS",Registros!$B$2:$B$6000,$A971,Registros!$K$2:$K$6000,"&lt;&gt;")&gt;0,1,0))</f>
        <v>0</v>
      </c>
      <c r="O971" t="str">
        <f t="shared" si="75"/>
        <v>SOLO MÓVIL</v>
      </c>
      <c r="P971" t="str">
        <f t="shared" si="76"/>
        <v>Ofrecer fijo + internet (FLBBTV)</v>
      </c>
      <c r="Q971">
        <f t="shared" si="77"/>
        <v>40.5</v>
      </c>
      <c r="R971" t="str">
        <f>IFERROR(VLOOKUP($A971,Registros!$B$2:$G$6000,6,0),IFERROR(INDEX(Winback!$C$2:$C$300,MATCH($A971,Winback!$K$2:$K$300,0)),""))</f>
        <v>Alejandra Mabel Hawkins</v>
      </c>
      <c r="S971" t="str">
        <f t="shared" si="78"/>
        <v>NP</v>
      </c>
      <c r="T971">
        <f t="shared" si="79"/>
        <v>1</v>
      </c>
    </row>
    <row r="972" spans="1:20" x14ac:dyDescent="0.35">
      <c r="A972" t="s">
        <v>4830</v>
      </c>
      <c r="B972" t="s">
        <v>4831</v>
      </c>
      <c r="C972" t="s">
        <v>4832</v>
      </c>
      <c r="D972" t="s">
        <v>4833</v>
      </c>
      <c r="E972">
        <f>IF(COUNTIFS(Registros!$A$2:$A$6000,"NP",Registros!$B$2:$B$6000,$A972)&gt;0,1,0)</f>
        <v>1</v>
      </c>
      <c r="F972">
        <f>IF($E972=1,SUMIFS(Registros!$F$2:$F$6000,Registros!$A$2:$A$6000,"NP",Registros!$B$2:$B$6000,$A972),0)</f>
        <v>15</v>
      </c>
      <c r="G972">
        <f>IF(COUNTIFS(Registros!$A$2:$A$6000,"MOV",Registros!$B$2:$B$6000,$A972)&gt;0,1,0)</f>
        <v>0</v>
      </c>
      <c r="H972">
        <f>IF($G972=1,SUMIFS(Registros!$F$2:$F$6000,Registros!$A$2:$A$6000,"MOV",Registros!$B$2:$B$6000,$A972),0)</f>
        <v>0</v>
      </c>
      <c r="I972">
        <f>IF(COUNTIFS(Registros!$A$2:$A$6000,"CS",Registros!$B$2:$B$6000,$A972)&gt;0,1,0)</f>
        <v>0</v>
      </c>
      <c r="J972">
        <f>IF($I972=1,SUMIFS(Registros!$I$2:$I$6000,Registros!$A$2:$A$6000,"CS",Registros!$B$2:$B$6000,$A972),0)</f>
        <v>0</v>
      </c>
      <c r="K972">
        <f>IF(COUNTIFS(Winback!$K$2:$K$300,$A972)&gt;0,1,0)</f>
        <v>0</v>
      </c>
      <c r="L972">
        <f>IF(AND($K972=1,LEFT($A972,3)="WB-"),SUMIFS(Winback!$D$2:$D$300,Winback!$K$2:$K$300,$A972),0)</f>
        <v>0</v>
      </c>
      <c r="M972">
        <f>IF(OR($E972=1,$G972=1,SUMIFS(Registros!$J$2:$J$6000,Registros!$B$2:$B$6000,$A972)&gt;0),1,0)</f>
        <v>1</v>
      </c>
      <c r="N972">
        <f>IF($J972&gt;0,1,IF(COUNTIFS(Registros!$A$2:$A$6000,"CS",Registros!$B$2:$B$6000,$A972,Registros!$K$2:$K$6000,"&lt;&gt;")&gt;0,1,0))</f>
        <v>0</v>
      </c>
      <c r="O972" t="str">
        <f t="shared" si="75"/>
        <v>SOLO MÓVIL</v>
      </c>
      <c r="P972" t="str">
        <f t="shared" si="76"/>
        <v>Ofrecer fijo + internet (FLBBTV)</v>
      </c>
      <c r="Q972">
        <f t="shared" si="77"/>
        <v>15</v>
      </c>
      <c r="R972" t="str">
        <f>IFERROR(VLOOKUP($A972,Registros!$B$2:$G$6000,6,0),IFERROR(INDEX(Winback!$C$2:$C$300,MATCH($A972,Winback!$K$2:$K$300,0)),""))</f>
        <v>Maria Fernanda</v>
      </c>
      <c r="S972" t="str">
        <f t="shared" si="78"/>
        <v>NP</v>
      </c>
      <c r="T972">
        <f t="shared" si="79"/>
        <v>1</v>
      </c>
    </row>
    <row r="973" spans="1:20" x14ac:dyDescent="0.35">
      <c r="A973" t="s">
        <v>4835</v>
      </c>
      <c r="B973" t="s">
        <v>4836</v>
      </c>
      <c r="C973" t="s">
        <v>4837</v>
      </c>
      <c r="D973" t="s">
        <v>4838</v>
      </c>
      <c r="E973">
        <f>IF(COUNTIFS(Registros!$A$2:$A$6000,"NP",Registros!$B$2:$B$6000,$A973)&gt;0,1,0)</f>
        <v>1</v>
      </c>
      <c r="F973">
        <f>IF($E973=1,SUMIFS(Registros!$F$2:$F$6000,Registros!$A$2:$A$6000,"NP",Registros!$B$2:$B$6000,$A973),0)</f>
        <v>16.940000000000001</v>
      </c>
      <c r="G973">
        <f>IF(COUNTIFS(Registros!$A$2:$A$6000,"MOV",Registros!$B$2:$B$6000,$A973)&gt;0,1,0)</f>
        <v>0</v>
      </c>
      <c r="H973">
        <f>IF($G973=1,SUMIFS(Registros!$F$2:$F$6000,Registros!$A$2:$A$6000,"MOV",Registros!$B$2:$B$6000,$A973),0)</f>
        <v>0</v>
      </c>
      <c r="I973">
        <f>IF(COUNTIFS(Registros!$A$2:$A$6000,"CS",Registros!$B$2:$B$6000,$A973)&gt;0,1,0)</f>
        <v>0</v>
      </c>
      <c r="J973">
        <f>IF($I973=1,SUMIFS(Registros!$I$2:$I$6000,Registros!$A$2:$A$6000,"CS",Registros!$B$2:$B$6000,$A973),0)</f>
        <v>0</v>
      </c>
      <c r="K973">
        <f>IF(COUNTIFS(Winback!$K$2:$K$300,$A973)&gt;0,1,0)</f>
        <v>0</v>
      </c>
      <c r="L973">
        <f>IF(AND($K973=1,LEFT($A973,3)="WB-"),SUMIFS(Winback!$D$2:$D$300,Winback!$K$2:$K$300,$A973),0)</f>
        <v>0</v>
      </c>
      <c r="M973">
        <f>IF(OR($E973=1,$G973=1,SUMIFS(Registros!$J$2:$J$6000,Registros!$B$2:$B$6000,$A973)&gt;0),1,0)</f>
        <v>1</v>
      </c>
      <c r="N973">
        <f>IF($J973&gt;0,1,IF(COUNTIFS(Registros!$A$2:$A$6000,"CS",Registros!$B$2:$B$6000,$A973,Registros!$K$2:$K$6000,"&lt;&gt;")&gt;0,1,0))</f>
        <v>0</v>
      </c>
      <c r="O973" t="str">
        <f t="shared" si="75"/>
        <v>SOLO MÓVIL</v>
      </c>
      <c r="P973" t="str">
        <f t="shared" si="76"/>
        <v>Ofrecer fijo + internet (FLBBTV)</v>
      </c>
      <c r="Q973">
        <f t="shared" si="77"/>
        <v>16.940000000000001</v>
      </c>
      <c r="R973" t="str">
        <f>IFERROR(VLOOKUP($A973,Registros!$B$2:$G$6000,6,0),IFERROR(INDEX(Winback!$C$2:$C$300,MATCH($A973,Winback!$K$2:$K$300,0)),""))</f>
        <v>Yarelis Tulloch</v>
      </c>
      <c r="S973" t="str">
        <f t="shared" si="78"/>
        <v>NP</v>
      </c>
      <c r="T973">
        <f t="shared" si="79"/>
        <v>1</v>
      </c>
    </row>
    <row r="974" spans="1:20" x14ac:dyDescent="0.35">
      <c r="A974" t="s">
        <v>4839</v>
      </c>
      <c r="B974" t="s">
        <v>4840</v>
      </c>
      <c r="C974" t="s">
        <v>4841</v>
      </c>
      <c r="D974" t="s">
        <v>4842</v>
      </c>
      <c r="E974">
        <f>IF(COUNTIFS(Registros!$A$2:$A$6000,"NP",Registros!$B$2:$B$6000,$A974)&gt;0,1,0)</f>
        <v>1</v>
      </c>
      <c r="F974">
        <f>IF($E974=1,SUMIFS(Registros!$F$2:$F$6000,Registros!$A$2:$A$6000,"NP",Registros!$B$2:$B$6000,$A974),0)</f>
        <v>16.25</v>
      </c>
      <c r="G974">
        <f>IF(COUNTIFS(Registros!$A$2:$A$6000,"MOV",Registros!$B$2:$B$6000,$A974)&gt;0,1,0)</f>
        <v>0</v>
      </c>
      <c r="H974">
        <f>IF($G974=1,SUMIFS(Registros!$F$2:$F$6000,Registros!$A$2:$A$6000,"MOV",Registros!$B$2:$B$6000,$A974),0)</f>
        <v>0</v>
      </c>
      <c r="I974">
        <f>IF(COUNTIFS(Registros!$A$2:$A$6000,"CS",Registros!$B$2:$B$6000,$A974)&gt;0,1,0)</f>
        <v>0</v>
      </c>
      <c r="J974">
        <f>IF($I974=1,SUMIFS(Registros!$I$2:$I$6000,Registros!$A$2:$A$6000,"CS",Registros!$B$2:$B$6000,$A974),0)</f>
        <v>0</v>
      </c>
      <c r="K974">
        <f>IF(COUNTIFS(Winback!$K$2:$K$300,$A974)&gt;0,1,0)</f>
        <v>0</v>
      </c>
      <c r="L974">
        <f>IF(AND($K974=1,LEFT($A974,3)="WB-"),SUMIFS(Winback!$D$2:$D$300,Winback!$K$2:$K$300,$A974),0)</f>
        <v>0</v>
      </c>
      <c r="M974">
        <f>IF(OR($E974=1,$G974=1,SUMIFS(Registros!$J$2:$J$6000,Registros!$B$2:$B$6000,$A974)&gt;0),1,0)</f>
        <v>1</v>
      </c>
      <c r="N974">
        <f>IF($J974&gt;0,1,IF(COUNTIFS(Registros!$A$2:$A$6000,"CS",Registros!$B$2:$B$6000,$A974,Registros!$K$2:$K$6000,"&lt;&gt;")&gt;0,1,0))</f>
        <v>0</v>
      </c>
      <c r="O974" t="str">
        <f t="shared" si="75"/>
        <v>SOLO MÓVIL</v>
      </c>
      <c r="P974" t="str">
        <f t="shared" si="76"/>
        <v>Ofrecer fijo + internet (FLBBTV)</v>
      </c>
      <c r="Q974">
        <f t="shared" si="77"/>
        <v>16.25</v>
      </c>
      <c r="R974" t="str">
        <f>IFERROR(VLOOKUP($A974,Registros!$B$2:$G$6000,6,0),IFERROR(INDEX(Winback!$C$2:$C$300,MATCH($A974,Winback!$K$2:$K$300,0)),""))</f>
        <v>Abril Aparicio</v>
      </c>
      <c r="S974" t="str">
        <f t="shared" si="78"/>
        <v>NP</v>
      </c>
      <c r="T974">
        <f t="shared" si="79"/>
        <v>1</v>
      </c>
    </row>
    <row r="975" spans="1:20" x14ac:dyDescent="0.35">
      <c r="A975" t="s">
        <v>4844</v>
      </c>
      <c r="B975" t="s">
        <v>4845</v>
      </c>
      <c r="C975" t="s">
        <v>4846</v>
      </c>
      <c r="D975" t="s">
        <v>4847</v>
      </c>
      <c r="E975">
        <f>IF(COUNTIFS(Registros!$A$2:$A$6000,"NP",Registros!$B$2:$B$6000,$A975)&gt;0,1,0)</f>
        <v>1</v>
      </c>
      <c r="F975">
        <f>IF($E975=1,SUMIFS(Registros!$F$2:$F$6000,Registros!$A$2:$A$6000,"NP",Registros!$B$2:$B$6000,$A975),0)</f>
        <v>15</v>
      </c>
      <c r="G975">
        <f>IF(COUNTIFS(Registros!$A$2:$A$6000,"MOV",Registros!$B$2:$B$6000,$A975)&gt;0,1,0)</f>
        <v>0</v>
      </c>
      <c r="H975">
        <f>IF($G975=1,SUMIFS(Registros!$F$2:$F$6000,Registros!$A$2:$A$6000,"MOV",Registros!$B$2:$B$6000,$A975),0)</f>
        <v>0</v>
      </c>
      <c r="I975">
        <f>IF(COUNTIFS(Registros!$A$2:$A$6000,"CS",Registros!$B$2:$B$6000,$A975)&gt;0,1,0)</f>
        <v>0</v>
      </c>
      <c r="J975">
        <f>IF($I975=1,SUMIFS(Registros!$I$2:$I$6000,Registros!$A$2:$A$6000,"CS",Registros!$B$2:$B$6000,$A975),0)</f>
        <v>0</v>
      </c>
      <c r="K975">
        <f>IF(COUNTIFS(Winback!$K$2:$K$300,$A975)&gt;0,1,0)</f>
        <v>0</v>
      </c>
      <c r="L975">
        <f>IF(AND($K975=1,LEFT($A975,3)="WB-"),SUMIFS(Winback!$D$2:$D$300,Winback!$K$2:$K$300,$A975),0)</f>
        <v>0</v>
      </c>
      <c r="M975">
        <f>IF(OR($E975=1,$G975=1,SUMIFS(Registros!$J$2:$J$6000,Registros!$B$2:$B$6000,$A975)&gt;0),1,0)</f>
        <v>1</v>
      </c>
      <c r="N975">
        <f>IF($J975&gt;0,1,IF(COUNTIFS(Registros!$A$2:$A$6000,"CS",Registros!$B$2:$B$6000,$A975,Registros!$K$2:$K$6000,"&lt;&gt;")&gt;0,1,0))</f>
        <v>0</v>
      </c>
      <c r="O975" t="str">
        <f t="shared" si="75"/>
        <v>SOLO MÓVIL</v>
      </c>
      <c r="P975" t="str">
        <f t="shared" si="76"/>
        <v>Ofrecer fijo + internet (FLBBTV)</v>
      </c>
      <c r="Q975">
        <f t="shared" si="77"/>
        <v>15</v>
      </c>
      <c r="R975" t="str">
        <f>IFERROR(VLOOKUP($A975,Registros!$B$2:$G$6000,6,0),IFERROR(INDEX(Winback!$C$2:$C$300,MATCH($A975,Winback!$K$2:$K$300,0)),""))</f>
        <v>Yariela Galarce</v>
      </c>
      <c r="S975" t="str">
        <f t="shared" si="78"/>
        <v>NP</v>
      </c>
      <c r="T975">
        <f t="shared" si="79"/>
        <v>1</v>
      </c>
    </row>
    <row r="976" spans="1:20" x14ac:dyDescent="0.35">
      <c r="A976" t="s">
        <v>4849</v>
      </c>
      <c r="B976" t="s">
        <v>4850</v>
      </c>
      <c r="C976" t="s">
        <v>4851</v>
      </c>
      <c r="D976" t="s">
        <v>4852</v>
      </c>
      <c r="E976">
        <f>IF(COUNTIFS(Registros!$A$2:$A$6000,"NP",Registros!$B$2:$B$6000,$A976)&gt;0,1,0)</f>
        <v>1</v>
      </c>
      <c r="F976">
        <f>IF($E976=1,SUMIFS(Registros!$F$2:$F$6000,Registros!$A$2:$A$6000,"NP",Registros!$B$2:$B$6000,$A976),0)</f>
        <v>20</v>
      </c>
      <c r="G976">
        <f>IF(COUNTIFS(Registros!$A$2:$A$6000,"MOV",Registros!$B$2:$B$6000,$A976)&gt;0,1,0)</f>
        <v>0</v>
      </c>
      <c r="H976">
        <f>IF($G976=1,SUMIFS(Registros!$F$2:$F$6000,Registros!$A$2:$A$6000,"MOV",Registros!$B$2:$B$6000,$A976),0)</f>
        <v>0</v>
      </c>
      <c r="I976">
        <f>IF(COUNTIFS(Registros!$A$2:$A$6000,"CS",Registros!$B$2:$B$6000,$A976)&gt;0,1,0)</f>
        <v>0</v>
      </c>
      <c r="J976">
        <f>IF($I976=1,SUMIFS(Registros!$I$2:$I$6000,Registros!$A$2:$A$6000,"CS",Registros!$B$2:$B$6000,$A976),0)</f>
        <v>0</v>
      </c>
      <c r="K976">
        <f>IF(COUNTIFS(Winback!$K$2:$K$300,$A976)&gt;0,1,0)</f>
        <v>0</v>
      </c>
      <c r="L976">
        <f>IF(AND($K976=1,LEFT($A976,3)="WB-"),SUMIFS(Winback!$D$2:$D$300,Winback!$K$2:$K$300,$A976),0)</f>
        <v>0</v>
      </c>
      <c r="M976">
        <f>IF(OR($E976=1,$G976=1,SUMIFS(Registros!$J$2:$J$6000,Registros!$B$2:$B$6000,$A976)&gt;0),1,0)</f>
        <v>1</v>
      </c>
      <c r="N976">
        <f>IF($J976&gt;0,1,IF(COUNTIFS(Registros!$A$2:$A$6000,"CS",Registros!$B$2:$B$6000,$A976,Registros!$K$2:$K$6000,"&lt;&gt;")&gt;0,1,0))</f>
        <v>0</v>
      </c>
      <c r="O976" t="str">
        <f t="shared" si="75"/>
        <v>SOLO MÓVIL</v>
      </c>
      <c r="P976" t="str">
        <f t="shared" si="76"/>
        <v>Ofrecer fijo + internet (FLBBTV)</v>
      </c>
      <c r="Q976">
        <f t="shared" si="77"/>
        <v>20</v>
      </c>
      <c r="R976" t="str">
        <f>IFERROR(VLOOKUP($A976,Registros!$B$2:$G$6000,6,0),IFERROR(INDEX(Winback!$C$2:$C$300,MATCH($A976,Winback!$K$2:$K$300,0)),""))</f>
        <v>Nailyn Martinez</v>
      </c>
      <c r="S976" t="str">
        <f t="shared" si="78"/>
        <v>NP</v>
      </c>
      <c r="T976">
        <f t="shared" si="79"/>
        <v>1</v>
      </c>
    </row>
    <row r="977" spans="1:20" x14ac:dyDescent="0.35">
      <c r="A977" t="s">
        <v>4854</v>
      </c>
      <c r="B977" t="s">
        <v>4855</v>
      </c>
      <c r="C977" t="s">
        <v>4856</v>
      </c>
      <c r="D977" t="s">
        <v>4857</v>
      </c>
      <c r="E977">
        <f>IF(COUNTIFS(Registros!$A$2:$A$6000,"NP",Registros!$B$2:$B$6000,$A977)&gt;0,1,0)</f>
        <v>1</v>
      </c>
      <c r="F977">
        <f>IF($E977=1,SUMIFS(Registros!$F$2:$F$6000,Registros!$A$2:$A$6000,"NP",Registros!$B$2:$B$6000,$A977),0)</f>
        <v>12</v>
      </c>
      <c r="G977">
        <f>IF(COUNTIFS(Registros!$A$2:$A$6000,"MOV",Registros!$B$2:$B$6000,$A977)&gt;0,1,0)</f>
        <v>0</v>
      </c>
      <c r="H977">
        <f>IF($G977=1,SUMIFS(Registros!$F$2:$F$6000,Registros!$A$2:$A$6000,"MOV",Registros!$B$2:$B$6000,$A977),0)</f>
        <v>0</v>
      </c>
      <c r="I977">
        <f>IF(COUNTIFS(Registros!$A$2:$A$6000,"CS",Registros!$B$2:$B$6000,$A977)&gt;0,1,0)</f>
        <v>0</v>
      </c>
      <c r="J977">
        <f>IF($I977=1,SUMIFS(Registros!$I$2:$I$6000,Registros!$A$2:$A$6000,"CS",Registros!$B$2:$B$6000,$A977),0)</f>
        <v>0</v>
      </c>
      <c r="K977">
        <f>IF(COUNTIFS(Winback!$K$2:$K$300,$A977)&gt;0,1,0)</f>
        <v>0</v>
      </c>
      <c r="L977">
        <f>IF(AND($K977=1,LEFT($A977,3)="WB-"),SUMIFS(Winback!$D$2:$D$300,Winback!$K$2:$K$300,$A977),0)</f>
        <v>0</v>
      </c>
      <c r="M977">
        <f>IF(OR($E977=1,$G977=1,SUMIFS(Registros!$J$2:$J$6000,Registros!$B$2:$B$6000,$A977)&gt;0),1,0)</f>
        <v>1</v>
      </c>
      <c r="N977">
        <f>IF($J977&gt;0,1,IF(COUNTIFS(Registros!$A$2:$A$6000,"CS",Registros!$B$2:$B$6000,$A977,Registros!$K$2:$K$6000,"&lt;&gt;")&gt;0,1,0))</f>
        <v>0</v>
      </c>
      <c r="O977" t="str">
        <f t="shared" si="75"/>
        <v>SOLO MÓVIL</v>
      </c>
      <c r="P977" t="str">
        <f t="shared" si="76"/>
        <v>Ofrecer fijo + internet (FLBBTV)</v>
      </c>
      <c r="Q977">
        <f t="shared" si="77"/>
        <v>12</v>
      </c>
      <c r="R977" t="str">
        <f>IFERROR(VLOOKUP($A977,Registros!$B$2:$G$6000,6,0),IFERROR(INDEX(Winback!$C$2:$C$300,MATCH($A977,Winback!$K$2:$K$300,0)),""))</f>
        <v>Yamali Rodriguez</v>
      </c>
      <c r="S977" t="str">
        <f t="shared" si="78"/>
        <v>NP</v>
      </c>
      <c r="T977">
        <f t="shared" si="79"/>
        <v>1</v>
      </c>
    </row>
    <row r="978" spans="1:20" x14ac:dyDescent="0.35">
      <c r="A978" t="s">
        <v>4859</v>
      </c>
      <c r="B978" t="s">
        <v>4860</v>
      </c>
      <c r="C978" t="s">
        <v>4861</v>
      </c>
      <c r="D978" t="s">
        <v>4862</v>
      </c>
      <c r="E978">
        <f>IF(COUNTIFS(Registros!$A$2:$A$6000,"NP",Registros!$B$2:$B$6000,$A978)&gt;0,1,0)</f>
        <v>1</v>
      </c>
      <c r="F978">
        <f>IF($E978=1,SUMIFS(Registros!$F$2:$F$6000,Registros!$A$2:$A$6000,"NP",Registros!$B$2:$B$6000,$A978),0)</f>
        <v>15</v>
      </c>
      <c r="G978">
        <f>IF(COUNTIFS(Registros!$A$2:$A$6000,"MOV",Registros!$B$2:$B$6000,$A978)&gt;0,1,0)</f>
        <v>0</v>
      </c>
      <c r="H978">
        <f>IF($G978=1,SUMIFS(Registros!$F$2:$F$6000,Registros!$A$2:$A$6000,"MOV",Registros!$B$2:$B$6000,$A978),0)</f>
        <v>0</v>
      </c>
      <c r="I978">
        <f>IF(COUNTIFS(Registros!$A$2:$A$6000,"CS",Registros!$B$2:$B$6000,$A978)&gt;0,1,0)</f>
        <v>0</v>
      </c>
      <c r="J978">
        <f>IF($I978=1,SUMIFS(Registros!$I$2:$I$6000,Registros!$A$2:$A$6000,"CS",Registros!$B$2:$B$6000,$A978),0)</f>
        <v>0</v>
      </c>
      <c r="K978">
        <f>IF(COUNTIFS(Winback!$K$2:$K$300,$A978)&gt;0,1,0)</f>
        <v>0</v>
      </c>
      <c r="L978">
        <f>IF(AND($K978=1,LEFT($A978,3)="WB-"),SUMIFS(Winback!$D$2:$D$300,Winback!$K$2:$K$300,$A978),0)</f>
        <v>0</v>
      </c>
      <c r="M978">
        <f>IF(OR($E978=1,$G978=1,SUMIFS(Registros!$J$2:$J$6000,Registros!$B$2:$B$6000,$A978)&gt;0),1,0)</f>
        <v>1</v>
      </c>
      <c r="N978">
        <f>IF($J978&gt;0,1,IF(COUNTIFS(Registros!$A$2:$A$6000,"CS",Registros!$B$2:$B$6000,$A978,Registros!$K$2:$K$6000,"&lt;&gt;")&gt;0,1,0))</f>
        <v>0</v>
      </c>
      <c r="O978" t="str">
        <f t="shared" si="75"/>
        <v>SOLO MÓVIL</v>
      </c>
      <c r="P978" t="str">
        <f t="shared" si="76"/>
        <v>Ofrecer fijo + internet (FLBBTV)</v>
      </c>
      <c r="Q978">
        <f t="shared" si="77"/>
        <v>15</v>
      </c>
      <c r="R978" t="str">
        <f>IFERROR(VLOOKUP($A978,Registros!$B$2:$G$6000,6,0),IFERROR(INDEX(Winback!$C$2:$C$300,MATCH($A978,Winback!$K$2:$K$300,0)),""))</f>
        <v>Osiris Aguilar</v>
      </c>
      <c r="S978" t="str">
        <f t="shared" si="78"/>
        <v>NP</v>
      </c>
      <c r="T978">
        <f t="shared" si="79"/>
        <v>1</v>
      </c>
    </row>
    <row r="979" spans="1:20" x14ac:dyDescent="0.35">
      <c r="A979" t="s">
        <v>4864</v>
      </c>
      <c r="B979" t="s">
        <v>4865</v>
      </c>
      <c r="C979" t="s">
        <v>4866</v>
      </c>
      <c r="D979" t="s">
        <v>4867</v>
      </c>
      <c r="E979">
        <f>IF(COUNTIFS(Registros!$A$2:$A$6000,"NP",Registros!$B$2:$B$6000,$A979)&gt;0,1,0)</f>
        <v>1</v>
      </c>
      <c r="F979">
        <f>IF($E979=1,SUMIFS(Registros!$F$2:$F$6000,Registros!$A$2:$A$6000,"NP",Registros!$B$2:$B$6000,$A979),0)</f>
        <v>18.87</v>
      </c>
      <c r="G979">
        <f>IF(COUNTIFS(Registros!$A$2:$A$6000,"MOV",Registros!$B$2:$B$6000,$A979)&gt;0,1,0)</f>
        <v>0</v>
      </c>
      <c r="H979">
        <f>IF($G979=1,SUMIFS(Registros!$F$2:$F$6000,Registros!$A$2:$A$6000,"MOV",Registros!$B$2:$B$6000,$A979),0)</f>
        <v>0</v>
      </c>
      <c r="I979">
        <f>IF(COUNTIFS(Registros!$A$2:$A$6000,"CS",Registros!$B$2:$B$6000,$A979)&gt;0,1,0)</f>
        <v>0</v>
      </c>
      <c r="J979">
        <f>IF($I979=1,SUMIFS(Registros!$I$2:$I$6000,Registros!$A$2:$A$6000,"CS",Registros!$B$2:$B$6000,$A979),0)</f>
        <v>0</v>
      </c>
      <c r="K979">
        <f>IF(COUNTIFS(Winback!$K$2:$K$300,$A979)&gt;0,1,0)</f>
        <v>0</v>
      </c>
      <c r="L979">
        <f>IF(AND($K979=1,LEFT($A979,3)="WB-"),SUMIFS(Winback!$D$2:$D$300,Winback!$K$2:$K$300,$A979),0)</f>
        <v>0</v>
      </c>
      <c r="M979">
        <f>IF(OR($E979=1,$G979=1,SUMIFS(Registros!$J$2:$J$6000,Registros!$B$2:$B$6000,$A979)&gt;0),1,0)</f>
        <v>1</v>
      </c>
      <c r="N979">
        <f>IF($J979&gt;0,1,IF(COUNTIFS(Registros!$A$2:$A$6000,"CS",Registros!$B$2:$B$6000,$A979,Registros!$K$2:$K$6000,"&lt;&gt;")&gt;0,1,0))</f>
        <v>0</v>
      </c>
      <c r="O979" t="str">
        <f t="shared" si="75"/>
        <v>SOLO MÓVIL</v>
      </c>
      <c r="P979" t="str">
        <f t="shared" si="76"/>
        <v>Ofrecer fijo + internet (FLBBTV)</v>
      </c>
      <c r="Q979">
        <f t="shared" si="77"/>
        <v>18.87</v>
      </c>
      <c r="R979" t="str">
        <f>IFERROR(VLOOKUP($A979,Registros!$B$2:$G$6000,6,0),IFERROR(INDEX(Winback!$C$2:$C$300,MATCH($A979,Winback!$K$2:$K$300,0)),""))</f>
        <v>Karla Mc Intryre</v>
      </c>
      <c r="S979" t="str">
        <f t="shared" si="78"/>
        <v>NP</v>
      </c>
      <c r="T979">
        <f t="shared" si="79"/>
        <v>1</v>
      </c>
    </row>
    <row r="980" spans="1:20" x14ac:dyDescent="0.35">
      <c r="A980" t="s">
        <v>4869</v>
      </c>
      <c r="B980" t="s">
        <v>4870</v>
      </c>
      <c r="C980" t="s">
        <v>4871</v>
      </c>
      <c r="D980" t="s">
        <v>4872</v>
      </c>
      <c r="E980">
        <f>IF(COUNTIFS(Registros!$A$2:$A$6000,"NP",Registros!$B$2:$B$6000,$A980)&gt;0,1,0)</f>
        <v>1</v>
      </c>
      <c r="F980">
        <f>IF($E980=1,SUMIFS(Registros!$F$2:$F$6000,Registros!$A$2:$A$6000,"NP",Registros!$B$2:$B$6000,$A980),0)</f>
        <v>18.87</v>
      </c>
      <c r="G980">
        <f>IF(COUNTIFS(Registros!$A$2:$A$6000,"MOV",Registros!$B$2:$B$6000,$A980)&gt;0,1,0)</f>
        <v>0</v>
      </c>
      <c r="H980">
        <f>IF($G980=1,SUMIFS(Registros!$F$2:$F$6000,Registros!$A$2:$A$6000,"MOV",Registros!$B$2:$B$6000,$A980),0)</f>
        <v>0</v>
      </c>
      <c r="I980">
        <f>IF(COUNTIFS(Registros!$A$2:$A$6000,"CS",Registros!$B$2:$B$6000,$A980)&gt;0,1,0)</f>
        <v>0</v>
      </c>
      <c r="J980">
        <f>IF($I980=1,SUMIFS(Registros!$I$2:$I$6000,Registros!$A$2:$A$6000,"CS",Registros!$B$2:$B$6000,$A980),0)</f>
        <v>0</v>
      </c>
      <c r="K980">
        <f>IF(COUNTIFS(Winback!$K$2:$K$300,$A980)&gt;0,1,0)</f>
        <v>0</v>
      </c>
      <c r="L980">
        <f>IF(AND($K980=1,LEFT($A980,3)="WB-"),SUMIFS(Winback!$D$2:$D$300,Winback!$K$2:$K$300,$A980),0)</f>
        <v>0</v>
      </c>
      <c r="M980">
        <f>IF(OR($E980=1,$G980=1,SUMIFS(Registros!$J$2:$J$6000,Registros!$B$2:$B$6000,$A980)&gt;0),1,0)</f>
        <v>1</v>
      </c>
      <c r="N980">
        <f>IF($J980&gt;0,1,IF(COUNTIFS(Registros!$A$2:$A$6000,"CS",Registros!$B$2:$B$6000,$A980,Registros!$K$2:$K$6000,"&lt;&gt;")&gt;0,1,0))</f>
        <v>0</v>
      </c>
      <c r="O980" t="str">
        <f t="shared" si="75"/>
        <v>SOLO MÓVIL</v>
      </c>
      <c r="P980" t="str">
        <f t="shared" si="76"/>
        <v>Ofrecer fijo + internet (FLBBTV)</v>
      </c>
      <c r="Q980">
        <f t="shared" si="77"/>
        <v>18.87</v>
      </c>
      <c r="R980" t="str">
        <f>IFERROR(VLOOKUP($A980,Registros!$B$2:$G$6000,6,0),IFERROR(INDEX(Winback!$C$2:$C$300,MATCH($A980,Winback!$K$2:$K$300,0)),""))</f>
        <v>Michelle Zambrano</v>
      </c>
      <c r="S980" t="str">
        <f t="shared" si="78"/>
        <v>NP</v>
      </c>
      <c r="T980">
        <f t="shared" si="79"/>
        <v>1</v>
      </c>
    </row>
    <row r="981" spans="1:20" x14ac:dyDescent="0.35">
      <c r="A981" t="s">
        <v>4874</v>
      </c>
      <c r="B981" t="s">
        <v>4875</v>
      </c>
      <c r="C981" t="s">
        <v>4876</v>
      </c>
      <c r="D981" t="s">
        <v>4877</v>
      </c>
      <c r="E981">
        <f>IF(COUNTIFS(Registros!$A$2:$A$6000,"NP",Registros!$B$2:$B$6000,$A981)&gt;0,1,0)</f>
        <v>1</v>
      </c>
      <c r="F981">
        <f>IF($E981=1,SUMIFS(Registros!$F$2:$F$6000,Registros!$A$2:$A$6000,"NP",Registros!$B$2:$B$6000,$A981),0)</f>
        <v>16.25</v>
      </c>
      <c r="G981">
        <f>IF(COUNTIFS(Registros!$A$2:$A$6000,"MOV",Registros!$B$2:$B$6000,$A981)&gt;0,1,0)</f>
        <v>0</v>
      </c>
      <c r="H981">
        <f>IF($G981=1,SUMIFS(Registros!$F$2:$F$6000,Registros!$A$2:$A$6000,"MOV",Registros!$B$2:$B$6000,$A981),0)</f>
        <v>0</v>
      </c>
      <c r="I981">
        <f>IF(COUNTIFS(Registros!$A$2:$A$6000,"CS",Registros!$B$2:$B$6000,$A981)&gt;0,1,0)</f>
        <v>0</v>
      </c>
      <c r="J981">
        <f>IF($I981=1,SUMIFS(Registros!$I$2:$I$6000,Registros!$A$2:$A$6000,"CS",Registros!$B$2:$B$6000,$A981),0)</f>
        <v>0</v>
      </c>
      <c r="K981">
        <f>IF(COUNTIFS(Winback!$K$2:$K$300,$A981)&gt;0,1,0)</f>
        <v>0</v>
      </c>
      <c r="L981">
        <f>IF(AND($K981=1,LEFT($A981,3)="WB-"),SUMIFS(Winback!$D$2:$D$300,Winback!$K$2:$K$300,$A981),0)</f>
        <v>0</v>
      </c>
      <c r="M981">
        <f>IF(OR($E981=1,$G981=1,SUMIFS(Registros!$J$2:$J$6000,Registros!$B$2:$B$6000,$A981)&gt;0),1,0)</f>
        <v>1</v>
      </c>
      <c r="N981">
        <f>IF($J981&gt;0,1,IF(COUNTIFS(Registros!$A$2:$A$6000,"CS",Registros!$B$2:$B$6000,$A981,Registros!$K$2:$K$6000,"&lt;&gt;")&gt;0,1,0))</f>
        <v>0</v>
      </c>
      <c r="O981" t="str">
        <f t="shared" si="75"/>
        <v>SOLO MÓVIL</v>
      </c>
      <c r="P981" t="str">
        <f t="shared" si="76"/>
        <v>Ofrecer fijo + internet (FLBBTV)</v>
      </c>
      <c r="Q981">
        <f t="shared" si="77"/>
        <v>16.25</v>
      </c>
      <c r="R981" t="str">
        <f>IFERROR(VLOOKUP($A981,Registros!$B$2:$G$6000,6,0),IFERROR(INDEX(Winback!$C$2:$C$300,MATCH($A981,Winback!$K$2:$K$300,0)),""))</f>
        <v>Ines Lizbeth Trujillo</v>
      </c>
      <c r="S981" t="str">
        <f t="shared" si="78"/>
        <v>NP</v>
      </c>
      <c r="T981">
        <f t="shared" si="79"/>
        <v>1</v>
      </c>
    </row>
    <row r="982" spans="1:20" x14ac:dyDescent="0.35">
      <c r="A982" t="s">
        <v>4879</v>
      </c>
      <c r="B982" t="s">
        <v>4880</v>
      </c>
      <c r="C982" t="s">
        <v>4881</v>
      </c>
      <c r="D982" t="s">
        <v>4882</v>
      </c>
      <c r="E982">
        <f>IF(COUNTIFS(Registros!$A$2:$A$6000,"NP",Registros!$B$2:$B$6000,$A982)&gt;0,1,0)</f>
        <v>1</v>
      </c>
      <c r="F982">
        <f>IF($E982=1,SUMIFS(Registros!$F$2:$F$6000,Registros!$A$2:$A$6000,"NP",Registros!$B$2:$B$6000,$A982),0)</f>
        <v>0</v>
      </c>
      <c r="G982">
        <f>IF(COUNTIFS(Registros!$A$2:$A$6000,"MOV",Registros!$B$2:$B$6000,$A982)&gt;0,1,0)</f>
        <v>0</v>
      </c>
      <c r="H982">
        <f>IF($G982=1,SUMIFS(Registros!$F$2:$F$6000,Registros!$A$2:$A$6000,"MOV",Registros!$B$2:$B$6000,$A982),0)</f>
        <v>0</v>
      </c>
      <c r="I982">
        <f>IF(COUNTIFS(Registros!$A$2:$A$6000,"CS",Registros!$B$2:$B$6000,$A982)&gt;0,1,0)</f>
        <v>0</v>
      </c>
      <c r="J982">
        <f>IF($I982=1,SUMIFS(Registros!$I$2:$I$6000,Registros!$A$2:$A$6000,"CS",Registros!$B$2:$B$6000,$A982),0)</f>
        <v>0</v>
      </c>
      <c r="K982">
        <f>IF(COUNTIFS(Winback!$K$2:$K$300,$A982)&gt;0,1,0)</f>
        <v>0</v>
      </c>
      <c r="L982">
        <f>IF(AND($K982=1,LEFT($A982,3)="WB-"),SUMIFS(Winback!$D$2:$D$300,Winback!$K$2:$K$300,$A982),0)</f>
        <v>0</v>
      </c>
      <c r="M982">
        <f>IF(OR($E982=1,$G982=1,SUMIFS(Registros!$J$2:$J$6000,Registros!$B$2:$B$6000,$A982)&gt;0),1,0)</f>
        <v>1</v>
      </c>
      <c r="N982">
        <f>IF($J982&gt;0,1,IF(COUNTIFS(Registros!$A$2:$A$6000,"CS",Registros!$B$2:$B$6000,$A982,Registros!$K$2:$K$6000,"&lt;&gt;")&gt;0,1,0))</f>
        <v>0</v>
      </c>
      <c r="O982" t="str">
        <f t="shared" si="75"/>
        <v>SOLO MÓVIL</v>
      </c>
      <c r="P982" t="str">
        <f t="shared" si="76"/>
        <v>Ofrecer fijo + internet (FLBBTV)</v>
      </c>
      <c r="Q982">
        <f t="shared" si="77"/>
        <v>0</v>
      </c>
      <c r="R982" t="str">
        <f>IFERROR(VLOOKUP($A982,Registros!$B$2:$G$6000,6,0),IFERROR(INDEX(Winback!$C$2:$C$300,MATCH($A982,Winback!$K$2:$K$300,0)),""))</f>
        <v>Alejandra Mabel Hawkins</v>
      </c>
      <c r="S982" t="str">
        <f t="shared" si="78"/>
        <v>NP</v>
      </c>
      <c r="T982">
        <f t="shared" si="79"/>
        <v>1</v>
      </c>
    </row>
    <row r="983" spans="1:20" x14ac:dyDescent="0.35">
      <c r="A983" t="s">
        <v>4883</v>
      </c>
      <c r="B983" t="s">
        <v>4884</v>
      </c>
      <c r="C983" t="s">
        <v>4885</v>
      </c>
      <c r="D983" t="s">
        <v>4886</v>
      </c>
      <c r="E983">
        <f>IF(COUNTIFS(Registros!$A$2:$A$6000,"NP",Registros!$B$2:$B$6000,$A983)&gt;0,1,0)</f>
        <v>1</v>
      </c>
      <c r="F983">
        <f>IF($E983=1,SUMIFS(Registros!$F$2:$F$6000,Registros!$A$2:$A$6000,"NP",Registros!$B$2:$B$6000,$A983),0)</f>
        <v>16.940000000000001</v>
      </c>
      <c r="G983">
        <f>IF(COUNTIFS(Registros!$A$2:$A$6000,"MOV",Registros!$B$2:$B$6000,$A983)&gt;0,1,0)</f>
        <v>0</v>
      </c>
      <c r="H983">
        <f>IF($G983=1,SUMIFS(Registros!$F$2:$F$6000,Registros!$A$2:$A$6000,"MOV",Registros!$B$2:$B$6000,$A983),0)</f>
        <v>0</v>
      </c>
      <c r="I983">
        <f>IF(COUNTIFS(Registros!$A$2:$A$6000,"CS",Registros!$B$2:$B$6000,$A983)&gt;0,1,0)</f>
        <v>0</v>
      </c>
      <c r="J983">
        <f>IF($I983=1,SUMIFS(Registros!$I$2:$I$6000,Registros!$A$2:$A$6000,"CS",Registros!$B$2:$B$6000,$A983),0)</f>
        <v>0</v>
      </c>
      <c r="K983">
        <f>IF(COUNTIFS(Winback!$K$2:$K$300,$A983)&gt;0,1,0)</f>
        <v>0</v>
      </c>
      <c r="L983">
        <f>IF(AND($K983=1,LEFT($A983,3)="WB-"),SUMIFS(Winback!$D$2:$D$300,Winback!$K$2:$K$300,$A983),0)</f>
        <v>0</v>
      </c>
      <c r="M983">
        <f>IF(OR($E983=1,$G983=1,SUMIFS(Registros!$J$2:$J$6000,Registros!$B$2:$B$6000,$A983)&gt;0),1,0)</f>
        <v>1</v>
      </c>
      <c r="N983">
        <f>IF($J983&gt;0,1,IF(COUNTIFS(Registros!$A$2:$A$6000,"CS",Registros!$B$2:$B$6000,$A983,Registros!$K$2:$K$6000,"&lt;&gt;")&gt;0,1,0))</f>
        <v>0</v>
      </c>
      <c r="O983" t="str">
        <f t="shared" si="75"/>
        <v>SOLO MÓVIL</v>
      </c>
      <c r="P983" t="str">
        <f t="shared" si="76"/>
        <v>Ofrecer fijo + internet (FLBBTV)</v>
      </c>
      <c r="Q983">
        <f t="shared" si="77"/>
        <v>16.940000000000001</v>
      </c>
      <c r="R983" t="str">
        <f>IFERROR(VLOOKUP($A983,Registros!$B$2:$G$6000,6,0),IFERROR(INDEX(Winback!$C$2:$C$300,MATCH($A983,Winback!$K$2:$K$300,0)),""))</f>
        <v>Maria Fernanda</v>
      </c>
      <c r="S983" t="str">
        <f t="shared" si="78"/>
        <v>NP</v>
      </c>
      <c r="T983">
        <f t="shared" si="79"/>
        <v>1</v>
      </c>
    </row>
    <row r="984" spans="1:20" x14ac:dyDescent="0.35">
      <c r="A984" t="s">
        <v>4887</v>
      </c>
      <c r="B984" t="s">
        <v>4888</v>
      </c>
      <c r="C984" t="s">
        <v>4889</v>
      </c>
      <c r="D984" t="s">
        <v>4890</v>
      </c>
      <c r="E984">
        <f>IF(COUNTIFS(Registros!$A$2:$A$6000,"NP",Registros!$B$2:$B$6000,$A984)&gt;0,1,0)</f>
        <v>1</v>
      </c>
      <c r="F984">
        <f>IF($E984=1,SUMIFS(Registros!$F$2:$F$6000,Registros!$A$2:$A$6000,"NP",Registros!$B$2:$B$6000,$A984),0)</f>
        <v>20.75</v>
      </c>
      <c r="G984">
        <f>IF(COUNTIFS(Registros!$A$2:$A$6000,"MOV",Registros!$B$2:$B$6000,$A984)&gt;0,1,0)</f>
        <v>0</v>
      </c>
      <c r="H984">
        <f>IF($G984=1,SUMIFS(Registros!$F$2:$F$6000,Registros!$A$2:$A$6000,"MOV",Registros!$B$2:$B$6000,$A984),0)</f>
        <v>0</v>
      </c>
      <c r="I984">
        <f>IF(COUNTIFS(Registros!$A$2:$A$6000,"CS",Registros!$B$2:$B$6000,$A984)&gt;0,1,0)</f>
        <v>0</v>
      </c>
      <c r="J984">
        <f>IF($I984=1,SUMIFS(Registros!$I$2:$I$6000,Registros!$A$2:$A$6000,"CS",Registros!$B$2:$B$6000,$A984),0)</f>
        <v>0</v>
      </c>
      <c r="K984">
        <f>IF(COUNTIFS(Winback!$K$2:$K$300,$A984)&gt;0,1,0)</f>
        <v>0</v>
      </c>
      <c r="L984">
        <f>IF(AND($K984=1,LEFT($A984,3)="WB-"),SUMIFS(Winback!$D$2:$D$300,Winback!$K$2:$K$300,$A984),0)</f>
        <v>0</v>
      </c>
      <c r="M984">
        <f>IF(OR($E984=1,$G984=1,SUMIFS(Registros!$J$2:$J$6000,Registros!$B$2:$B$6000,$A984)&gt;0),1,0)</f>
        <v>1</v>
      </c>
      <c r="N984">
        <f>IF($J984&gt;0,1,IF(COUNTIFS(Registros!$A$2:$A$6000,"CS",Registros!$B$2:$B$6000,$A984,Registros!$K$2:$K$6000,"&lt;&gt;")&gt;0,1,0))</f>
        <v>0</v>
      </c>
      <c r="O984" t="str">
        <f t="shared" si="75"/>
        <v>SOLO MÓVIL</v>
      </c>
      <c r="P984" t="str">
        <f t="shared" si="76"/>
        <v>Ofrecer fijo + internet (FLBBTV)</v>
      </c>
      <c r="Q984">
        <f t="shared" si="77"/>
        <v>20.75</v>
      </c>
      <c r="R984" t="str">
        <f>IFERROR(VLOOKUP($A984,Registros!$B$2:$G$6000,6,0),IFERROR(INDEX(Winback!$C$2:$C$300,MATCH($A984,Winback!$K$2:$K$300,0)),""))</f>
        <v>Yarelis Tulloch</v>
      </c>
      <c r="S984" t="str">
        <f t="shared" si="78"/>
        <v>NP</v>
      </c>
      <c r="T984">
        <f t="shared" si="79"/>
        <v>1</v>
      </c>
    </row>
    <row r="985" spans="1:20" x14ac:dyDescent="0.35">
      <c r="A985" t="s">
        <v>4892</v>
      </c>
      <c r="B985" t="s">
        <v>4893</v>
      </c>
      <c r="C985" t="s">
        <v>4894</v>
      </c>
      <c r="D985" t="s">
        <v>4895</v>
      </c>
      <c r="E985">
        <f>IF(COUNTIFS(Registros!$A$2:$A$6000,"NP",Registros!$B$2:$B$6000,$A985)&gt;0,1,0)</f>
        <v>1</v>
      </c>
      <c r="F985">
        <f>IF($E985=1,SUMIFS(Registros!$F$2:$F$6000,Registros!$A$2:$A$6000,"NP",Registros!$B$2:$B$6000,$A985),0)</f>
        <v>15</v>
      </c>
      <c r="G985">
        <f>IF(COUNTIFS(Registros!$A$2:$A$6000,"MOV",Registros!$B$2:$B$6000,$A985)&gt;0,1,0)</f>
        <v>0</v>
      </c>
      <c r="H985">
        <f>IF($G985=1,SUMIFS(Registros!$F$2:$F$6000,Registros!$A$2:$A$6000,"MOV",Registros!$B$2:$B$6000,$A985),0)</f>
        <v>0</v>
      </c>
      <c r="I985">
        <f>IF(COUNTIFS(Registros!$A$2:$A$6000,"CS",Registros!$B$2:$B$6000,$A985)&gt;0,1,0)</f>
        <v>0</v>
      </c>
      <c r="J985">
        <f>IF($I985=1,SUMIFS(Registros!$I$2:$I$6000,Registros!$A$2:$A$6000,"CS",Registros!$B$2:$B$6000,$A985),0)</f>
        <v>0</v>
      </c>
      <c r="K985">
        <f>IF(COUNTIFS(Winback!$K$2:$K$300,$A985)&gt;0,1,0)</f>
        <v>0</v>
      </c>
      <c r="L985">
        <f>IF(AND($K985=1,LEFT($A985,3)="WB-"),SUMIFS(Winback!$D$2:$D$300,Winback!$K$2:$K$300,$A985),0)</f>
        <v>0</v>
      </c>
      <c r="M985">
        <f>IF(OR($E985=1,$G985=1,SUMIFS(Registros!$J$2:$J$6000,Registros!$B$2:$B$6000,$A985)&gt;0),1,0)</f>
        <v>1</v>
      </c>
      <c r="N985">
        <f>IF($J985&gt;0,1,IF(COUNTIFS(Registros!$A$2:$A$6000,"CS",Registros!$B$2:$B$6000,$A985,Registros!$K$2:$K$6000,"&lt;&gt;")&gt;0,1,0))</f>
        <v>0</v>
      </c>
      <c r="O985" t="str">
        <f t="shared" si="75"/>
        <v>SOLO MÓVIL</v>
      </c>
      <c r="P985" t="str">
        <f t="shared" si="76"/>
        <v>Ofrecer fijo + internet (FLBBTV)</v>
      </c>
      <c r="Q985">
        <f t="shared" si="77"/>
        <v>15</v>
      </c>
      <c r="R985" t="str">
        <f>IFERROR(VLOOKUP($A985,Registros!$B$2:$G$6000,6,0),IFERROR(INDEX(Winback!$C$2:$C$300,MATCH($A985,Winback!$K$2:$K$300,0)),""))</f>
        <v>Abril Aparicio</v>
      </c>
      <c r="S985" t="str">
        <f t="shared" si="78"/>
        <v>NP</v>
      </c>
      <c r="T985">
        <f t="shared" si="79"/>
        <v>1</v>
      </c>
    </row>
    <row r="986" spans="1:20" x14ac:dyDescent="0.35">
      <c r="A986" t="s">
        <v>4897</v>
      </c>
      <c r="B986" t="s">
        <v>4898</v>
      </c>
      <c r="C986" t="s">
        <v>4899</v>
      </c>
      <c r="D986" t="s">
        <v>4900</v>
      </c>
      <c r="E986">
        <f>IF(COUNTIFS(Registros!$A$2:$A$6000,"NP",Registros!$B$2:$B$6000,$A986)&gt;0,1,0)</f>
        <v>1</v>
      </c>
      <c r="F986">
        <f>IF($E986=1,SUMIFS(Registros!$F$2:$F$6000,Registros!$A$2:$A$6000,"NP",Registros!$B$2:$B$6000,$A986),0)</f>
        <v>12</v>
      </c>
      <c r="G986">
        <f>IF(COUNTIFS(Registros!$A$2:$A$6000,"MOV",Registros!$B$2:$B$6000,$A986)&gt;0,1,0)</f>
        <v>0</v>
      </c>
      <c r="H986">
        <f>IF($G986=1,SUMIFS(Registros!$F$2:$F$6000,Registros!$A$2:$A$6000,"MOV",Registros!$B$2:$B$6000,$A986),0)</f>
        <v>0</v>
      </c>
      <c r="I986">
        <f>IF(COUNTIFS(Registros!$A$2:$A$6000,"CS",Registros!$B$2:$B$6000,$A986)&gt;0,1,0)</f>
        <v>0</v>
      </c>
      <c r="J986">
        <f>IF($I986=1,SUMIFS(Registros!$I$2:$I$6000,Registros!$A$2:$A$6000,"CS",Registros!$B$2:$B$6000,$A986),0)</f>
        <v>0</v>
      </c>
      <c r="K986">
        <f>IF(COUNTIFS(Winback!$K$2:$K$300,$A986)&gt;0,1,0)</f>
        <v>0</v>
      </c>
      <c r="L986">
        <f>IF(AND($K986=1,LEFT($A986,3)="WB-"),SUMIFS(Winback!$D$2:$D$300,Winback!$K$2:$K$300,$A986),0)</f>
        <v>0</v>
      </c>
      <c r="M986">
        <f>IF(OR($E986=1,$G986=1,SUMIFS(Registros!$J$2:$J$6000,Registros!$B$2:$B$6000,$A986)&gt;0),1,0)</f>
        <v>1</v>
      </c>
      <c r="N986">
        <f>IF($J986&gt;0,1,IF(COUNTIFS(Registros!$A$2:$A$6000,"CS",Registros!$B$2:$B$6000,$A986,Registros!$K$2:$K$6000,"&lt;&gt;")&gt;0,1,0))</f>
        <v>0</v>
      </c>
      <c r="O986" t="str">
        <f t="shared" si="75"/>
        <v>SOLO MÓVIL</v>
      </c>
      <c r="P986" t="str">
        <f t="shared" si="76"/>
        <v>Ofrecer fijo + internet (FLBBTV)</v>
      </c>
      <c r="Q986">
        <f t="shared" si="77"/>
        <v>12</v>
      </c>
      <c r="R986" t="str">
        <f>IFERROR(VLOOKUP($A986,Registros!$B$2:$G$6000,6,0),IFERROR(INDEX(Winback!$C$2:$C$300,MATCH($A986,Winback!$K$2:$K$300,0)),""))</f>
        <v>Yariela Galarce</v>
      </c>
      <c r="S986" t="str">
        <f t="shared" si="78"/>
        <v>NP</v>
      </c>
      <c r="T986">
        <f t="shared" si="79"/>
        <v>1</v>
      </c>
    </row>
    <row r="987" spans="1:20" x14ac:dyDescent="0.35">
      <c r="A987" t="s">
        <v>4902</v>
      </c>
      <c r="B987" t="s">
        <v>4903</v>
      </c>
      <c r="C987" t="s">
        <v>4904</v>
      </c>
      <c r="D987" t="s">
        <v>4905</v>
      </c>
      <c r="E987">
        <f>IF(COUNTIFS(Registros!$A$2:$A$6000,"NP",Registros!$B$2:$B$6000,$A987)&gt;0,1,0)</f>
        <v>1</v>
      </c>
      <c r="F987">
        <f>IF($E987=1,SUMIFS(Registros!$F$2:$F$6000,Registros!$A$2:$A$6000,"NP",Registros!$B$2:$B$6000,$A987),0)</f>
        <v>12</v>
      </c>
      <c r="G987">
        <f>IF(COUNTIFS(Registros!$A$2:$A$6000,"MOV",Registros!$B$2:$B$6000,$A987)&gt;0,1,0)</f>
        <v>0</v>
      </c>
      <c r="H987">
        <f>IF($G987=1,SUMIFS(Registros!$F$2:$F$6000,Registros!$A$2:$A$6000,"MOV",Registros!$B$2:$B$6000,$A987),0)</f>
        <v>0</v>
      </c>
      <c r="I987">
        <f>IF(COUNTIFS(Registros!$A$2:$A$6000,"CS",Registros!$B$2:$B$6000,$A987)&gt;0,1,0)</f>
        <v>0</v>
      </c>
      <c r="J987">
        <f>IF($I987=1,SUMIFS(Registros!$I$2:$I$6000,Registros!$A$2:$A$6000,"CS",Registros!$B$2:$B$6000,$A987),0)</f>
        <v>0</v>
      </c>
      <c r="K987">
        <f>IF(COUNTIFS(Winback!$K$2:$K$300,$A987)&gt;0,1,0)</f>
        <v>0</v>
      </c>
      <c r="L987">
        <f>IF(AND($K987=1,LEFT($A987,3)="WB-"),SUMIFS(Winback!$D$2:$D$300,Winback!$K$2:$K$300,$A987),0)</f>
        <v>0</v>
      </c>
      <c r="M987">
        <f>IF(OR($E987=1,$G987=1,SUMIFS(Registros!$J$2:$J$6000,Registros!$B$2:$B$6000,$A987)&gt;0),1,0)</f>
        <v>1</v>
      </c>
      <c r="N987">
        <f>IF($J987&gt;0,1,IF(COUNTIFS(Registros!$A$2:$A$6000,"CS",Registros!$B$2:$B$6000,$A987,Registros!$K$2:$K$6000,"&lt;&gt;")&gt;0,1,0))</f>
        <v>0</v>
      </c>
      <c r="O987" t="str">
        <f t="shared" si="75"/>
        <v>SOLO MÓVIL</v>
      </c>
      <c r="P987" t="str">
        <f t="shared" si="76"/>
        <v>Ofrecer fijo + internet (FLBBTV)</v>
      </c>
      <c r="Q987">
        <f t="shared" si="77"/>
        <v>12</v>
      </c>
      <c r="R987" t="str">
        <f>IFERROR(VLOOKUP($A987,Registros!$B$2:$G$6000,6,0),IFERROR(INDEX(Winback!$C$2:$C$300,MATCH($A987,Winback!$K$2:$K$300,0)),""))</f>
        <v>Nailyn Martinez</v>
      </c>
      <c r="S987" t="str">
        <f t="shared" si="78"/>
        <v>NP</v>
      </c>
      <c r="T987">
        <f t="shared" si="79"/>
        <v>1</v>
      </c>
    </row>
    <row r="988" spans="1:20" x14ac:dyDescent="0.35">
      <c r="A988" t="s">
        <v>4907</v>
      </c>
      <c r="B988" t="s">
        <v>4908</v>
      </c>
      <c r="C988" t="s">
        <v>4909</v>
      </c>
      <c r="D988" t="s">
        <v>4910</v>
      </c>
      <c r="E988">
        <f>IF(COUNTIFS(Registros!$A$2:$A$6000,"NP",Registros!$B$2:$B$6000,$A988)&gt;0,1,0)</f>
        <v>1</v>
      </c>
      <c r="F988">
        <f>IF($E988=1,SUMIFS(Registros!$F$2:$F$6000,Registros!$A$2:$A$6000,"NP",Registros!$B$2:$B$6000,$A988),0)</f>
        <v>16.25</v>
      </c>
      <c r="G988">
        <f>IF(COUNTIFS(Registros!$A$2:$A$6000,"MOV",Registros!$B$2:$B$6000,$A988)&gt;0,1,0)</f>
        <v>0</v>
      </c>
      <c r="H988">
        <f>IF($G988=1,SUMIFS(Registros!$F$2:$F$6000,Registros!$A$2:$A$6000,"MOV",Registros!$B$2:$B$6000,$A988),0)</f>
        <v>0</v>
      </c>
      <c r="I988">
        <f>IF(COUNTIFS(Registros!$A$2:$A$6000,"CS",Registros!$B$2:$B$6000,$A988)&gt;0,1,0)</f>
        <v>0</v>
      </c>
      <c r="J988">
        <f>IF($I988=1,SUMIFS(Registros!$I$2:$I$6000,Registros!$A$2:$A$6000,"CS",Registros!$B$2:$B$6000,$A988),0)</f>
        <v>0</v>
      </c>
      <c r="K988">
        <f>IF(COUNTIFS(Winback!$K$2:$K$300,$A988)&gt;0,1,0)</f>
        <v>0</v>
      </c>
      <c r="L988">
        <f>IF(AND($K988=1,LEFT($A988,3)="WB-"),SUMIFS(Winback!$D$2:$D$300,Winback!$K$2:$K$300,$A988),0)</f>
        <v>0</v>
      </c>
      <c r="M988">
        <f>IF(OR($E988=1,$G988=1,SUMIFS(Registros!$J$2:$J$6000,Registros!$B$2:$B$6000,$A988)&gt;0),1,0)</f>
        <v>1</v>
      </c>
      <c r="N988">
        <f>IF($J988&gt;0,1,IF(COUNTIFS(Registros!$A$2:$A$6000,"CS",Registros!$B$2:$B$6000,$A988,Registros!$K$2:$K$6000,"&lt;&gt;")&gt;0,1,0))</f>
        <v>0</v>
      </c>
      <c r="O988" t="str">
        <f t="shared" si="75"/>
        <v>SOLO MÓVIL</v>
      </c>
      <c r="P988" t="str">
        <f t="shared" si="76"/>
        <v>Ofrecer fijo + internet (FLBBTV)</v>
      </c>
      <c r="Q988">
        <f t="shared" si="77"/>
        <v>16.25</v>
      </c>
      <c r="R988" t="str">
        <f>IFERROR(VLOOKUP($A988,Registros!$B$2:$G$6000,6,0),IFERROR(INDEX(Winback!$C$2:$C$300,MATCH($A988,Winback!$K$2:$K$300,0)),""))</f>
        <v>Yamali Rodriguez</v>
      </c>
      <c r="S988" t="str">
        <f t="shared" si="78"/>
        <v>NP</v>
      </c>
      <c r="T988">
        <f t="shared" si="79"/>
        <v>1</v>
      </c>
    </row>
    <row r="989" spans="1:20" x14ac:dyDescent="0.35">
      <c r="A989" t="s">
        <v>4912</v>
      </c>
      <c r="B989" t="s">
        <v>4913</v>
      </c>
      <c r="C989" t="s">
        <v>4914</v>
      </c>
      <c r="D989" t="s">
        <v>4915</v>
      </c>
      <c r="E989">
        <f>IF(COUNTIFS(Registros!$A$2:$A$6000,"NP",Registros!$B$2:$B$6000,$A989)&gt;0,1,0)</f>
        <v>1</v>
      </c>
      <c r="F989">
        <f>IF($E989=1,SUMIFS(Registros!$F$2:$F$6000,Registros!$A$2:$A$6000,"NP",Registros!$B$2:$B$6000,$A989),0)</f>
        <v>14.9</v>
      </c>
      <c r="G989">
        <f>IF(COUNTIFS(Registros!$A$2:$A$6000,"MOV",Registros!$B$2:$B$6000,$A989)&gt;0,1,0)</f>
        <v>0</v>
      </c>
      <c r="H989">
        <f>IF($G989=1,SUMIFS(Registros!$F$2:$F$6000,Registros!$A$2:$A$6000,"MOV",Registros!$B$2:$B$6000,$A989),0)</f>
        <v>0</v>
      </c>
      <c r="I989">
        <f>IF(COUNTIFS(Registros!$A$2:$A$6000,"CS",Registros!$B$2:$B$6000,$A989)&gt;0,1,0)</f>
        <v>0</v>
      </c>
      <c r="J989">
        <f>IF($I989=1,SUMIFS(Registros!$I$2:$I$6000,Registros!$A$2:$A$6000,"CS",Registros!$B$2:$B$6000,$A989),0)</f>
        <v>0</v>
      </c>
      <c r="K989">
        <f>IF(COUNTIFS(Winback!$K$2:$K$300,$A989)&gt;0,1,0)</f>
        <v>0</v>
      </c>
      <c r="L989">
        <f>IF(AND($K989=1,LEFT($A989,3)="WB-"),SUMIFS(Winback!$D$2:$D$300,Winback!$K$2:$K$300,$A989),0)</f>
        <v>0</v>
      </c>
      <c r="M989">
        <f>IF(OR($E989=1,$G989=1,SUMIFS(Registros!$J$2:$J$6000,Registros!$B$2:$B$6000,$A989)&gt;0),1,0)</f>
        <v>1</v>
      </c>
      <c r="N989">
        <f>IF($J989&gt;0,1,IF(COUNTIFS(Registros!$A$2:$A$6000,"CS",Registros!$B$2:$B$6000,$A989,Registros!$K$2:$K$6000,"&lt;&gt;")&gt;0,1,0))</f>
        <v>0</v>
      </c>
      <c r="O989" t="str">
        <f t="shared" si="75"/>
        <v>SOLO MÓVIL</v>
      </c>
      <c r="P989" t="str">
        <f t="shared" si="76"/>
        <v>Ofrecer fijo + internet (FLBBTV)</v>
      </c>
      <c r="Q989">
        <f t="shared" si="77"/>
        <v>14.9</v>
      </c>
      <c r="R989" t="str">
        <f>IFERROR(VLOOKUP($A989,Registros!$B$2:$G$6000,6,0),IFERROR(INDEX(Winback!$C$2:$C$300,MATCH($A989,Winback!$K$2:$K$300,0)),""))</f>
        <v>Osiris Aguilar</v>
      </c>
      <c r="S989" t="str">
        <f t="shared" si="78"/>
        <v>NP</v>
      </c>
      <c r="T989">
        <f t="shared" si="79"/>
        <v>1</v>
      </c>
    </row>
    <row r="990" spans="1:20" x14ac:dyDescent="0.35">
      <c r="A990" t="s">
        <v>4917</v>
      </c>
      <c r="B990" t="s">
        <v>4918</v>
      </c>
      <c r="C990" t="s">
        <v>4919</v>
      </c>
      <c r="D990" t="s">
        <v>4920</v>
      </c>
      <c r="E990">
        <f>IF(COUNTIFS(Registros!$A$2:$A$6000,"NP",Registros!$B$2:$B$6000,$A990)&gt;0,1,0)</f>
        <v>1</v>
      </c>
      <c r="F990">
        <f>IF($E990=1,SUMIFS(Registros!$F$2:$F$6000,Registros!$A$2:$A$6000,"NP",Registros!$B$2:$B$6000,$A990),0)</f>
        <v>125.5</v>
      </c>
      <c r="G990">
        <f>IF(COUNTIFS(Registros!$A$2:$A$6000,"MOV",Registros!$B$2:$B$6000,$A990)&gt;0,1,0)</f>
        <v>0</v>
      </c>
      <c r="H990">
        <f>IF($G990=1,SUMIFS(Registros!$F$2:$F$6000,Registros!$A$2:$A$6000,"MOV",Registros!$B$2:$B$6000,$A990),0)</f>
        <v>0</v>
      </c>
      <c r="I990">
        <f>IF(COUNTIFS(Registros!$A$2:$A$6000,"CS",Registros!$B$2:$B$6000,$A990)&gt;0,1,0)</f>
        <v>0</v>
      </c>
      <c r="J990">
        <f>IF($I990=1,SUMIFS(Registros!$I$2:$I$6000,Registros!$A$2:$A$6000,"CS",Registros!$B$2:$B$6000,$A990),0)</f>
        <v>0</v>
      </c>
      <c r="K990">
        <f>IF(COUNTIFS(Winback!$K$2:$K$300,$A990)&gt;0,1,0)</f>
        <v>0</v>
      </c>
      <c r="L990">
        <f>IF(AND($K990=1,LEFT($A990,3)="WB-"),SUMIFS(Winback!$D$2:$D$300,Winback!$K$2:$K$300,$A990),0)</f>
        <v>0</v>
      </c>
      <c r="M990">
        <f>IF(OR($E990=1,$G990=1,SUMIFS(Registros!$J$2:$J$6000,Registros!$B$2:$B$6000,$A990)&gt;0),1,0)</f>
        <v>1</v>
      </c>
      <c r="N990">
        <f>IF($J990&gt;0,1,IF(COUNTIFS(Registros!$A$2:$A$6000,"CS",Registros!$B$2:$B$6000,$A990,Registros!$K$2:$K$6000,"&lt;&gt;")&gt;0,1,0))</f>
        <v>0</v>
      </c>
      <c r="O990" t="str">
        <f t="shared" si="75"/>
        <v>SOLO MÓVIL</v>
      </c>
      <c r="P990" t="str">
        <f t="shared" si="76"/>
        <v>Ofrecer fijo + internet (FLBBTV)</v>
      </c>
      <c r="Q990">
        <f t="shared" si="77"/>
        <v>125.5</v>
      </c>
      <c r="R990" t="str">
        <f>IFERROR(VLOOKUP($A990,Registros!$B$2:$G$6000,6,0),IFERROR(INDEX(Winback!$C$2:$C$300,MATCH($A990,Winback!$K$2:$K$300,0)),""))</f>
        <v>Karla Mc Intryre</v>
      </c>
      <c r="S990" t="str">
        <f t="shared" si="78"/>
        <v>NP</v>
      </c>
      <c r="T990">
        <f t="shared" si="79"/>
        <v>1</v>
      </c>
    </row>
    <row r="991" spans="1:20" x14ac:dyDescent="0.35">
      <c r="A991" t="s">
        <v>4922</v>
      </c>
      <c r="B991" t="s">
        <v>4923</v>
      </c>
      <c r="C991" t="s">
        <v>4924</v>
      </c>
      <c r="D991" t="s">
        <v>4925</v>
      </c>
      <c r="E991">
        <f>IF(COUNTIFS(Registros!$A$2:$A$6000,"NP",Registros!$B$2:$B$6000,$A991)&gt;0,1,0)</f>
        <v>1</v>
      </c>
      <c r="F991">
        <f>IF($E991=1,SUMIFS(Registros!$F$2:$F$6000,Registros!$A$2:$A$6000,"NP",Registros!$B$2:$B$6000,$A991),0)</f>
        <v>15</v>
      </c>
      <c r="G991">
        <f>IF(COUNTIFS(Registros!$A$2:$A$6000,"MOV",Registros!$B$2:$B$6000,$A991)&gt;0,1,0)</f>
        <v>0</v>
      </c>
      <c r="H991">
        <f>IF($G991=1,SUMIFS(Registros!$F$2:$F$6000,Registros!$A$2:$A$6000,"MOV",Registros!$B$2:$B$6000,$A991),0)</f>
        <v>0</v>
      </c>
      <c r="I991">
        <f>IF(COUNTIFS(Registros!$A$2:$A$6000,"CS",Registros!$B$2:$B$6000,$A991)&gt;0,1,0)</f>
        <v>0</v>
      </c>
      <c r="J991">
        <f>IF($I991=1,SUMIFS(Registros!$I$2:$I$6000,Registros!$A$2:$A$6000,"CS",Registros!$B$2:$B$6000,$A991),0)</f>
        <v>0</v>
      </c>
      <c r="K991">
        <f>IF(COUNTIFS(Winback!$K$2:$K$300,$A991)&gt;0,1,0)</f>
        <v>0</v>
      </c>
      <c r="L991">
        <f>IF(AND($K991=1,LEFT($A991,3)="WB-"),SUMIFS(Winback!$D$2:$D$300,Winback!$K$2:$K$300,$A991),0)</f>
        <v>0</v>
      </c>
      <c r="M991">
        <f>IF(OR($E991=1,$G991=1,SUMIFS(Registros!$J$2:$J$6000,Registros!$B$2:$B$6000,$A991)&gt;0),1,0)</f>
        <v>1</v>
      </c>
      <c r="N991">
        <f>IF($J991&gt;0,1,IF(COUNTIFS(Registros!$A$2:$A$6000,"CS",Registros!$B$2:$B$6000,$A991,Registros!$K$2:$K$6000,"&lt;&gt;")&gt;0,1,0))</f>
        <v>0</v>
      </c>
      <c r="O991" t="str">
        <f t="shared" si="75"/>
        <v>SOLO MÓVIL</v>
      </c>
      <c r="P991" t="str">
        <f t="shared" si="76"/>
        <v>Ofrecer fijo + internet (FLBBTV)</v>
      </c>
      <c r="Q991">
        <f t="shared" si="77"/>
        <v>15</v>
      </c>
      <c r="R991" t="str">
        <f>IFERROR(VLOOKUP($A991,Registros!$B$2:$G$6000,6,0),IFERROR(INDEX(Winback!$C$2:$C$300,MATCH($A991,Winback!$K$2:$K$300,0)),""))</f>
        <v>Solanye Acuña</v>
      </c>
      <c r="S991" t="str">
        <f t="shared" si="78"/>
        <v>NP</v>
      </c>
      <c r="T991">
        <f t="shared" si="79"/>
        <v>1</v>
      </c>
    </row>
    <row r="992" spans="1:20" x14ac:dyDescent="0.35">
      <c r="A992" t="s">
        <v>4927</v>
      </c>
      <c r="B992" t="s">
        <v>4928</v>
      </c>
      <c r="C992" t="s">
        <v>4929</v>
      </c>
      <c r="D992" t="s">
        <v>4930</v>
      </c>
      <c r="E992">
        <f>IF(COUNTIFS(Registros!$A$2:$A$6000,"NP",Registros!$B$2:$B$6000,$A992)&gt;0,1,0)</f>
        <v>1</v>
      </c>
      <c r="F992">
        <f>IF($E992=1,SUMIFS(Registros!$F$2:$F$6000,Registros!$A$2:$A$6000,"NP",Registros!$B$2:$B$6000,$A992),0)</f>
        <v>38</v>
      </c>
      <c r="G992">
        <f>IF(COUNTIFS(Registros!$A$2:$A$6000,"MOV",Registros!$B$2:$B$6000,$A992)&gt;0,1,0)</f>
        <v>0</v>
      </c>
      <c r="H992">
        <f>IF($G992=1,SUMIFS(Registros!$F$2:$F$6000,Registros!$A$2:$A$6000,"MOV",Registros!$B$2:$B$6000,$A992),0)</f>
        <v>0</v>
      </c>
      <c r="I992">
        <f>IF(COUNTIFS(Registros!$A$2:$A$6000,"CS",Registros!$B$2:$B$6000,$A992)&gt;0,1,0)</f>
        <v>0</v>
      </c>
      <c r="J992">
        <f>IF($I992=1,SUMIFS(Registros!$I$2:$I$6000,Registros!$A$2:$A$6000,"CS",Registros!$B$2:$B$6000,$A992),0)</f>
        <v>0</v>
      </c>
      <c r="K992">
        <f>IF(COUNTIFS(Winback!$K$2:$K$300,$A992)&gt;0,1,0)</f>
        <v>0</v>
      </c>
      <c r="L992">
        <f>IF(AND($K992=1,LEFT($A992,3)="WB-"),SUMIFS(Winback!$D$2:$D$300,Winback!$K$2:$K$300,$A992),0)</f>
        <v>0</v>
      </c>
      <c r="M992">
        <f>IF(OR($E992=1,$G992=1,SUMIFS(Registros!$J$2:$J$6000,Registros!$B$2:$B$6000,$A992)&gt;0),1,0)</f>
        <v>1</v>
      </c>
      <c r="N992">
        <f>IF($J992&gt;0,1,IF(COUNTIFS(Registros!$A$2:$A$6000,"CS",Registros!$B$2:$B$6000,$A992,Registros!$K$2:$K$6000,"&lt;&gt;")&gt;0,1,0))</f>
        <v>0</v>
      </c>
      <c r="O992" t="str">
        <f t="shared" si="75"/>
        <v>SOLO MÓVIL</v>
      </c>
      <c r="P992" t="str">
        <f t="shared" si="76"/>
        <v>Ofrecer fijo + internet (FLBBTV)</v>
      </c>
      <c r="Q992">
        <f t="shared" si="77"/>
        <v>38</v>
      </c>
      <c r="R992" t="str">
        <f>IFERROR(VLOOKUP($A992,Registros!$B$2:$G$6000,6,0),IFERROR(INDEX(Winback!$C$2:$C$300,MATCH($A992,Winback!$K$2:$K$300,0)),""))</f>
        <v>Michelle Zambrano</v>
      </c>
      <c r="S992" t="str">
        <f t="shared" si="78"/>
        <v>NP</v>
      </c>
      <c r="T992">
        <f t="shared" si="79"/>
        <v>1</v>
      </c>
    </row>
    <row r="993" spans="1:20" x14ac:dyDescent="0.35">
      <c r="A993" t="s">
        <v>4935</v>
      </c>
      <c r="B993" t="s">
        <v>4936</v>
      </c>
      <c r="C993" t="s">
        <v>4937</v>
      </c>
      <c r="D993" t="s">
        <v>4938</v>
      </c>
      <c r="E993">
        <f>IF(COUNTIFS(Registros!$A$2:$A$6000,"NP",Registros!$B$2:$B$6000,$A993)&gt;0,1,0)</f>
        <v>1</v>
      </c>
      <c r="F993">
        <f>IF($E993=1,SUMIFS(Registros!$F$2:$F$6000,Registros!$A$2:$A$6000,"NP",Registros!$B$2:$B$6000,$A993),0)</f>
        <v>20.75</v>
      </c>
      <c r="G993">
        <f>IF(COUNTIFS(Registros!$A$2:$A$6000,"MOV",Registros!$B$2:$B$6000,$A993)&gt;0,1,0)</f>
        <v>0</v>
      </c>
      <c r="H993">
        <f>IF($G993=1,SUMIFS(Registros!$F$2:$F$6000,Registros!$A$2:$A$6000,"MOV",Registros!$B$2:$B$6000,$A993),0)</f>
        <v>0</v>
      </c>
      <c r="I993">
        <f>IF(COUNTIFS(Registros!$A$2:$A$6000,"CS",Registros!$B$2:$B$6000,$A993)&gt;0,1,0)</f>
        <v>0</v>
      </c>
      <c r="J993">
        <f>IF($I993=1,SUMIFS(Registros!$I$2:$I$6000,Registros!$A$2:$A$6000,"CS",Registros!$B$2:$B$6000,$A993),0)</f>
        <v>0</v>
      </c>
      <c r="K993">
        <f>IF(COUNTIFS(Winback!$K$2:$K$300,$A993)&gt;0,1,0)</f>
        <v>0</v>
      </c>
      <c r="L993">
        <f>IF(AND($K993=1,LEFT($A993,3)="WB-"),SUMIFS(Winback!$D$2:$D$300,Winback!$K$2:$K$300,$A993),0)</f>
        <v>0</v>
      </c>
      <c r="M993">
        <f>IF(OR($E993=1,$G993=1,SUMIFS(Registros!$J$2:$J$6000,Registros!$B$2:$B$6000,$A993)&gt;0),1,0)</f>
        <v>1</v>
      </c>
      <c r="N993">
        <f>IF($J993&gt;0,1,IF(COUNTIFS(Registros!$A$2:$A$6000,"CS",Registros!$B$2:$B$6000,$A993,Registros!$K$2:$K$6000,"&lt;&gt;")&gt;0,1,0))</f>
        <v>0</v>
      </c>
      <c r="O993" t="str">
        <f t="shared" si="75"/>
        <v>SOLO MÓVIL</v>
      </c>
      <c r="P993" t="str">
        <f t="shared" si="76"/>
        <v>Ofrecer fijo + internet (FLBBTV)</v>
      </c>
      <c r="Q993">
        <f t="shared" si="77"/>
        <v>20.75</v>
      </c>
      <c r="R993" t="str">
        <f>IFERROR(VLOOKUP($A993,Registros!$B$2:$G$6000,6,0),IFERROR(INDEX(Winback!$C$2:$C$300,MATCH($A993,Winback!$K$2:$K$300,0)),""))</f>
        <v>Alejandra Mabel Hawkins</v>
      </c>
      <c r="S993" t="str">
        <f t="shared" si="78"/>
        <v>NP</v>
      </c>
      <c r="T993">
        <f t="shared" si="79"/>
        <v>1</v>
      </c>
    </row>
    <row r="994" spans="1:20" x14ac:dyDescent="0.35">
      <c r="A994" t="s">
        <v>4940</v>
      </c>
      <c r="B994" t="s">
        <v>4941</v>
      </c>
      <c r="C994" t="s">
        <v>4942</v>
      </c>
      <c r="D994" t="s">
        <v>4943</v>
      </c>
      <c r="E994">
        <f>IF(COUNTIFS(Registros!$A$2:$A$6000,"NP",Registros!$B$2:$B$6000,$A994)&gt;0,1,0)</f>
        <v>1</v>
      </c>
      <c r="F994">
        <f>IF($E994=1,SUMIFS(Registros!$F$2:$F$6000,Registros!$A$2:$A$6000,"NP",Registros!$B$2:$B$6000,$A994),0)</f>
        <v>30</v>
      </c>
      <c r="G994">
        <f>IF(COUNTIFS(Registros!$A$2:$A$6000,"MOV",Registros!$B$2:$B$6000,$A994)&gt;0,1,0)</f>
        <v>0</v>
      </c>
      <c r="H994">
        <f>IF($G994=1,SUMIFS(Registros!$F$2:$F$6000,Registros!$A$2:$A$6000,"MOV",Registros!$B$2:$B$6000,$A994),0)</f>
        <v>0</v>
      </c>
      <c r="I994">
        <f>IF(COUNTIFS(Registros!$A$2:$A$6000,"CS",Registros!$B$2:$B$6000,$A994)&gt;0,1,0)</f>
        <v>0</v>
      </c>
      <c r="J994">
        <f>IF($I994=1,SUMIFS(Registros!$I$2:$I$6000,Registros!$A$2:$A$6000,"CS",Registros!$B$2:$B$6000,$A994),0)</f>
        <v>0</v>
      </c>
      <c r="K994">
        <f>IF(COUNTIFS(Winback!$K$2:$K$300,$A994)&gt;0,1,0)</f>
        <v>0</v>
      </c>
      <c r="L994">
        <f>IF(AND($K994=1,LEFT($A994,3)="WB-"),SUMIFS(Winback!$D$2:$D$300,Winback!$K$2:$K$300,$A994),0)</f>
        <v>0</v>
      </c>
      <c r="M994">
        <f>IF(OR($E994=1,$G994=1,SUMIFS(Registros!$J$2:$J$6000,Registros!$B$2:$B$6000,$A994)&gt;0),1,0)</f>
        <v>1</v>
      </c>
      <c r="N994">
        <f>IF($J994&gt;0,1,IF(COUNTIFS(Registros!$A$2:$A$6000,"CS",Registros!$B$2:$B$6000,$A994,Registros!$K$2:$K$6000,"&lt;&gt;")&gt;0,1,0))</f>
        <v>0</v>
      </c>
      <c r="O994" t="str">
        <f t="shared" si="75"/>
        <v>SOLO MÓVIL</v>
      </c>
      <c r="P994" t="str">
        <f t="shared" si="76"/>
        <v>Ofrecer fijo + internet (FLBBTV)</v>
      </c>
      <c r="Q994">
        <f t="shared" si="77"/>
        <v>30</v>
      </c>
      <c r="R994" t="str">
        <f>IFERROR(VLOOKUP($A994,Registros!$B$2:$G$6000,6,0),IFERROR(INDEX(Winback!$C$2:$C$300,MATCH($A994,Winback!$K$2:$K$300,0)),""))</f>
        <v>Maria Fernanda</v>
      </c>
      <c r="S994" t="str">
        <f t="shared" si="78"/>
        <v>NP</v>
      </c>
      <c r="T994">
        <f t="shared" si="79"/>
        <v>1</v>
      </c>
    </row>
    <row r="995" spans="1:20" x14ac:dyDescent="0.35">
      <c r="A995" t="s">
        <v>4945</v>
      </c>
      <c r="B995" t="s">
        <v>4946</v>
      </c>
      <c r="C995" t="s">
        <v>4947</v>
      </c>
      <c r="D995" t="s">
        <v>4948</v>
      </c>
      <c r="E995">
        <f>IF(COUNTIFS(Registros!$A$2:$A$6000,"NP",Registros!$B$2:$B$6000,$A995)&gt;0,1,0)</f>
        <v>1</v>
      </c>
      <c r="F995">
        <f>IF($E995=1,SUMIFS(Registros!$F$2:$F$6000,Registros!$A$2:$A$6000,"NP",Registros!$B$2:$B$6000,$A995),0)</f>
        <v>16.940000000000001</v>
      </c>
      <c r="G995">
        <f>IF(COUNTIFS(Registros!$A$2:$A$6000,"MOV",Registros!$B$2:$B$6000,$A995)&gt;0,1,0)</f>
        <v>0</v>
      </c>
      <c r="H995">
        <f>IF($G995=1,SUMIFS(Registros!$F$2:$F$6000,Registros!$A$2:$A$6000,"MOV",Registros!$B$2:$B$6000,$A995),0)</f>
        <v>0</v>
      </c>
      <c r="I995">
        <f>IF(COUNTIFS(Registros!$A$2:$A$6000,"CS",Registros!$B$2:$B$6000,$A995)&gt;0,1,0)</f>
        <v>0</v>
      </c>
      <c r="J995">
        <f>IF($I995=1,SUMIFS(Registros!$I$2:$I$6000,Registros!$A$2:$A$6000,"CS",Registros!$B$2:$B$6000,$A995),0)</f>
        <v>0</v>
      </c>
      <c r="K995">
        <f>IF(COUNTIFS(Winback!$K$2:$K$300,$A995)&gt;0,1,0)</f>
        <v>0</v>
      </c>
      <c r="L995">
        <f>IF(AND($K995=1,LEFT($A995,3)="WB-"),SUMIFS(Winback!$D$2:$D$300,Winback!$K$2:$K$300,$A995),0)</f>
        <v>0</v>
      </c>
      <c r="M995">
        <f>IF(OR($E995=1,$G995=1,SUMIFS(Registros!$J$2:$J$6000,Registros!$B$2:$B$6000,$A995)&gt;0),1,0)</f>
        <v>1</v>
      </c>
      <c r="N995">
        <f>IF($J995&gt;0,1,IF(COUNTIFS(Registros!$A$2:$A$6000,"CS",Registros!$B$2:$B$6000,$A995,Registros!$K$2:$K$6000,"&lt;&gt;")&gt;0,1,0))</f>
        <v>0</v>
      </c>
      <c r="O995" t="str">
        <f t="shared" si="75"/>
        <v>SOLO MÓVIL</v>
      </c>
      <c r="P995" t="str">
        <f t="shared" si="76"/>
        <v>Ofrecer fijo + internet (FLBBTV)</v>
      </c>
      <c r="Q995">
        <f t="shared" si="77"/>
        <v>16.940000000000001</v>
      </c>
      <c r="R995" t="str">
        <f>IFERROR(VLOOKUP($A995,Registros!$B$2:$G$6000,6,0),IFERROR(INDEX(Winback!$C$2:$C$300,MATCH($A995,Winback!$K$2:$K$300,0)),""))</f>
        <v>Yarelis Tulloch</v>
      </c>
      <c r="S995" t="str">
        <f t="shared" si="78"/>
        <v>NP</v>
      </c>
      <c r="T995">
        <f t="shared" si="79"/>
        <v>1</v>
      </c>
    </row>
    <row r="996" spans="1:20" x14ac:dyDescent="0.35">
      <c r="A996" t="s">
        <v>4950</v>
      </c>
      <c r="B996" t="s">
        <v>4951</v>
      </c>
      <c r="C996" t="s">
        <v>4952</v>
      </c>
      <c r="D996" t="s">
        <v>4953</v>
      </c>
      <c r="E996">
        <f>IF(COUNTIFS(Registros!$A$2:$A$6000,"NP",Registros!$B$2:$B$6000,$A996)&gt;0,1,0)</f>
        <v>1</v>
      </c>
      <c r="F996">
        <f>IF($E996=1,SUMIFS(Registros!$F$2:$F$6000,Registros!$A$2:$A$6000,"NP",Registros!$B$2:$B$6000,$A996),0)</f>
        <v>36</v>
      </c>
      <c r="G996">
        <f>IF(COUNTIFS(Registros!$A$2:$A$6000,"MOV",Registros!$B$2:$B$6000,$A996)&gt;0,1,0)</f>
        <v>0</v>
      </c>
      <c r="H996">
        <f>IF($G996=1,SUMIFS(Registros!$F$2:$F$6000,Registros!$A$2:$A$6000,"MOV",Registros!$B$2:$B$6000,$A996),0)</f>
        <v>0</v>
      </c>
      <c r="I996">
        <f>IF(COUNTIFS(Registros!$A$2:$A$6000,"CS",Registros!$B$2:$B$6000,$A996)&gt;0,1,0)</f>
        <v>0</v>
      </c>
      <c r="J996">
        <f>IF($I996=1,SUMIFS(Registros!$I$2:$I$6000,Registros!$A$2:$A$6000,"CS",Registros!$B$2:$B$6000,$A996),0)</f>
        <v>0</v>
      </c>
      <c r="K996">
        <f>IF(COUNTIFS(Winback!$K$2:$K$300,$A996)&gt;0,1,0)</f>
        <v>0</v>
      </c>
      <c r="L996">
        <f>IF(AND($K996=1,LEFT($A996,3)="WB-"),SUMIFS(Winback!$D$2:$D$300,Winback!$K$2:$K$300,$A996),0)</f>
        <v>0</v>
      </c>
      <c r="M996">
        <f>IF(OR($E996=1,$G996=1,SUMIFS(Registros!$J$2:$J$6000,Registros!$B$2:$B$6000,$A996)&gt;0),1,0)</f>
        <v>1</v>
      </c>
      <c r="N996">
        <f>IF($J996&gt;0,1,IF(COUNTIFS(Registros!$A$2:$A$6000,"CS",Registros!$B$2:$B$6000,$A996,Registros!$K$2:$K$6000,"&lt;&gt;")&gt;0,1,0))</f>
        <v>0</v>
      </c>
      <c r="O996" t="str">
        <f t="shared" si="75"/>
        <v>SOLO MÓVIL</v>
      </c>
      <c r="P996" t="str">
        <f t="shared" si="76"/>
        <v>Ofrecer fijo + internet (FLBBTV)</v>
      </c>
      <c r="Q996">
        <f t="shared" si="77"/>
        <v>36</v>
      </c>
      <c r="R996" t="str">
        <f>IFERROR(VLOOKUP($A996,Registros!$B$2:$G$6000,6,0),IFERROR(INDEX(Winback!$C$2:$C$300,MATCH($A996,Winback!$K$2:$K$300,0)),""))</f>
        <v>Abril Aparicio</v>
      </c>
      <c r="S996" t="str">
        <f t="shared" si="78"/>
        <v>NP</v>
      </c>
      <c r="T996">
        <f t="shared" si="79"/>
        <v>1</v>
      </c>
    </row>
    <row r="997" spans="1:20" x14ac:dyDescent="0.35">
      <c r="A997" t="s">
        <v>4955</v>
      </c>
      <c r="B997" t="s">
        <v>4956</v>
      </c>
      <c r="C997" t="s">
        <v>4957</v>
      </c>
      <c r="D997" t="s">
        <v>4958</v>
      </c>
      <c r="E997">
        <f>IF(COUNTIFS(Registros!$A$2:$A$6000,"NP",Registros!$B$2:$B$6000,$A997)&gt;0,1,0)</f>
        <v>1</v>
      </c>
      <c r="F997">
        <f>IF($E997=1,SUMIFS(Registros!$F$2:$F$6000,Registros!$A$2:$A$6000,"NP",Registros!$B$2:$B$6000,$A997),0)</f>
        <v>0</v>
      </c>
      <c r="G997">
        <f>IF(COUNTIFS(Registros!$A$2:$A$6000,"MOV",Registros!$B$2:$B$6000,$A997)&gt;0,1,0)</f>
        <v>0</v>
      </c>
      <c r="H997">
        <f>IF($G997=1,SUMIFS(Registros!$F$2:$F$6000,Registros!$A$2:$A$6000,"MOV",Registros!$B$2:$B$6000,$A997),0)</f>
        <v>0</v>
      </c>
      <c r="I997">
        <f>IF(COUNTIFS(Registros!$A$2:$A$6000,"CS",Registros!$B$2:$B$6000,$A997)&gt;0,1,0)</f>
        <v>0</v>
      </c>
      <c r="J997">
        <f>IF($I997=1,SUMIFS(Registros!$I$2:$I$6000,Registros!$A$2:$A$6000,"CS",Registros!$B$2:$B$6000,$A997),0)</f>
        <v>0</v>
      </c>
      <c r="K997">
        <f>IF(COUNTIFS(Winback!$K$2:$K$300,$A997)&gt;0,1,0)</f>
        <v>0</v>
      </c>
      <c r="L997">
        <f>IF(AND($K997=1,LEFT($A997,3)="WB-"),SUMIFS(Winback!$D$2:$D$300,Winback!$K$2:$K$300,$A997),0)</f>
        <v>0</v>
      </c>
      <c r="M997">
        <f>IF(OR($E997=1,$G997=1,SUMIFS(Registros!$J$2:$J$6000,Registros!$B$2:$B$6000,$A997)&gt;0),1,0)</f>
        <v>1</v>
      </c>
      <c r="N997">
        <f>IF($J997&gt;0,1,IF(COUNTIFS(Registros!$A$2:$A$6000,"CS",Registros!$B$2:$B$6000,$A997,Registros!$K$2:$K$6000,"&lt;&gt;")&gt;0,1,0))</f>
        <v>0</v>
      </c>
      <c r="O997" t="str">
        <f t="shared" si="75"/>
        <v>SOLO MÓVIL</v>
      </c>
      <c r="P997" t="str">
        <f t="shared" si="76"/>
        <v>Ofrecer fijo + internet (FLBBTV)</v>
      </c>
      <c r="Q997">
        <f t="shared" si="77"/>
        <v>0</v>
      </c>
      <c r="R997" t="str">
        <f>IFERROR(VLOOKUP($A997,Registros!$B$2:$G$6000,6,0),IFERROR(INDEX(Winback!$C$2:$C$300,MATCH($A997,Winback!$K$2:$K$300,0)),""))</f>
        <v>Yariela Galarce</v>
      </c>
      <c r="S997" t="str">
        <f t="shared" si="78"/>
        <v>NP</v>
      </c>
      <c r="T997">
        <f t="shared" si="79"/>
        <v>1</v>
      </c>
    </row>
    <row r="998" spans="1:20" x14ac:dyDescent="0.35">
      <c r="A998" t="s">
        <v>4959</v>
      </c>
      <c r="B998" t="s">
        <v>4960</v>
      </c>
      <c r="C998" t="s">
        <v>4961</v>
      </c>
      <c r="D998" t="s">
        <v>4962</v>
      </c>
      <c r="E998">
        <f>IF(COUNTIFS(Registros!$A$2:$A$6000,"NP",Registros!$B$2:$B$6000,$A998)&gt;0,1,0)</f>
        <v>1</v>
      </c>
      <c r="F998">
        <f>IF($E998=1,SUMIFS(Registros!$F$2:$F$6000,Registros!$A$2:$A$6000,"NP",Registros!$B$2:$B$6000,$A998),0)</f>
        <v>64.25</v>
      </c>
      <c r="G998">
        <f>IF(COUNTIFS(Registros!$A$2:$A$6000,"MOV",Registros!$B$2:$B$6000,$A998)&gt;0,1,0)</f>
        <v>0</v>
      </c>
      <c r="H998">
        <f>IF($G998=1,SUMIFS(Registros!$F$2:$F$6000,Registros!$A$2:$A$6000,"MOV",Registros!$B$2:$B$6000,$A998),0)</f>
        <v>0</v>
      </c>
      <c r="I998">
        <f>IF(COUNTIFS(Registros!$A$2:$A$6000,"CS",Registros!$B$2:$B$6000,$A998)&gt;0,1,0)</f>
        <v>0</v>
      </c>
      <c r="J998">
        <f>IF($I998=1,SUMIFS(Registros!$I$2:$I$6000,Registros!$A$2:$A$6000,"CS",Registros!$B$2:$B$6000,$A998),0)</f>
        <v>0</v>
      </c>
      <c r="K998">
        <f>IF(COUNTIFS(Winback!$K$2:$K$300,$A998)&gt;0,1,0)</f>
        <v>0</v>
      </c>
      <c r="L998">
        <f>IF(AND($K998=1,LEFT($A998,3)="WB-"),SUMIFS(Winback!$D$2:$D$300,Winback!$K$2:$K$300,$A998),0)</f>
        <v>0</v>
      </c>
      <c r="M998">
        <f>IF(OR($E998=1,$G998=1,SUMIFS(Registros!$J$2:$J$6000,Registros!$B$2:$B$6000,$A998)&gt;0),1,0)</f>
        <v>1</v>
      </c>
      <c r="N998">
        <f>IF($J998&gt;0,1,IF(COUNTIFS(Registros!$A$2:$A$6000,"CS",Registros!$B$2:$B$6000,$A998,Registros!$K$2:$K$6000,"&lt;&gt;")&gt;0,1,0))</f>
        <v>0</v>
      </c>
      <c r="O998" t="str">
        <f t="shared" si="75"/>
        <v>SOLO MÓVIL</v>
      </c>
      <c r="P998" t="str">
        <f t="shared" si="76"/>
        <v>Ofrecer fijo + internet (FLBBTV)</v>
      </c>
      <c r="Q998">
        <f t="shared" si="77"/>
        <v>64.25</v>
      </c>
      <c r="R998" t="str">
        <f>IFERROR(VLOOKUP($A998,Registros!$B$2:$G$6000,6,0),IFERROR(INDEX(Winback!$C$2:$C$300,MATCH($A998,Winback!$K$2:$K$300,0)),""))</f>
        <v>Nailyn Martinez</v>
      </c>
      <c r="S998" t="str">
        <f t="shared" si="78"/>
        <v>NP</v>
      </c>
      <c r="T998">
        <f t="shared" si="79"/>
        <v>1</v>
      </c>
    </row>
    <row r="999" spans="1:20" x14ac:dyDescent="0.35">
      <c r="A999" t="s">
        <v>4964</v>
      </c>
      <c r="B999" t="s">
        <v>4965</v>
      </c>
      <c r="C999" t="s">
        <v>841</v>
      </c>
      <c r="D999" t="s">
        <v>841</v>
      </c>
      <c r="E999">
        <f>IF(COUNTIFS(Registros!$A$2:$A$6000,"NP",Registros!$B$2:$B$6000,$A999)&gt;0,1,0)</f>
        <v>1</v>
      </c>
      <c r="F999">
        <f>IF($E999=1,SUMIFS(Registros!$F$2:$F$6000,Registros!$A$2:$A$6000,"NP",Registros!$B$2:$B$6000,$A999),0)</f>
        <v>123.76</v>
      </c>
      <c r="G999">
        <f>IF(COUNTIFS(Registros!$A$2:$A$6000,"MOV",Registros!$B$2:$B$6000,$A999)&gt;0,1,0)</f>
        <v>0</v>
      </c>
      <c r="H999">
        <f>IF($G999=1,SUMIFS(Registros!$F$2:$F$6000,Registros!$A$2:$A$6000,"MOV",Registros!$B$2:$B$6000,$A999),0)</f>
        <v>0</v>
      </c>
      <c r="I999">
        <f>IF(COUNTIFS(Registros!$A$2:$A$6000,"CS",Registros!$B$2:$B$6000,$A999)&gt;0,1,0)</f>
        <v>0</v>
      </c>
      <c r="J999">
        <f>IF($I999=1,SUMIFS(Registros!$I$2:$I$6000,Registros!$A$2:$A$6000,"CS",Registros!$B$2:$B$6000,$A999),0)</f>
        <v>0</v>
      </c>
      <c r="K999">
        <f>IF(COUNTIFS(Winback!$K$2:$K$300,$A999)&gt;0,1,0)</f>
        <v>0</v>
      </c>
      <c r="L999">
        <f>IF(AND($K999=1,LEFT($A999,3)="WB-"),SUMIFS(Winback!$D$2:$D$300,Winback!$K$2:$K$300,$A999),0)</f>
        <v>0</v>
      </c>
      <c r="M999">
        <f>IF(OR($E999=1,$G999=1,SUMIFS(Registros!$J$2:$J$6000,Registros!$B$2:$B$6000,$A999)&gt;0),1,0)</f>
        <v>1</v>
      </c>
      <c r="N999">
        <f>IF($J999&gt;0,1,IF(COUNTIFS(Registros!$A$2:$A$6000,"CS",Registros!$B$2:$B$6000,$A999,Registros!$K$2:$K$6000,"&lt;&gt;")&gt;0,1,0))</f>
        <v>0</v>
      </c>
      <c r="O999" t="str">
        <f t="shared" si="75"/>
        <v>SOLO MÓVIL</v>
      </c>
      <c r="P999" t="str">
        <f t="shared" si="76"/>
        <v>Ofrecer fijo + internet (FLBBTV)</v>
      </c>
      <c r="Q999">
        <f t="shared" si="77"/>
        <v>123.76</v>
      </c>
      <c r="R999" t="str">
        <f>IFERROR(VLOOKUP($A999,Registros!$B$2:$G$6000,6,0),IFERROR(INDEX(Winback!$C$2:$C$300,MATCH($A999,Winback!$K$2:$K$300,0)),""))</f>
        <v>Yamali Rodriguez</v>
      </c>
      <c r="S999" t="str">
        <f t="shared" si="78"/>
        <v>NP</v>
      </c>
      <c r="T999">
        <f t="shared" si="79"/>
        <v>1</v>
      </c>
    </row>
    <row r="1000" spans="1:20" x14ac:dyDescent="0.35">
      <c r="A1000" t="s">
        <v>4967</v>
      </c>
      <c r="B1000" t="s">
        <v>4968</v>
      </c>
      <c r="C1000" t="s">
        <v>4969</v>
      </c>
      <c r="D1000" t="s">
        <v>4970</v>
      </c>
      <c r="E1000">
        <f>IF(COUNTIFS(Registros!$A$2:$A$6000,"NP",Registros!$B$2:$B$6000,$A1000)&gt;0,1,0)</f>
        <v>1</v>
      </c>
      <c r="F1000">
        <f>IF($E1000=1,SUMIFS(Registros!$F$2:$F$6000,Registros!$A$2:$A$6000,"NP",Registros!$B$2:$B$6000,$A1000),0)</f>
        <v>27.74</v>
      </c>
      <c r="G1000">
        <f>IF(COUNTIFS(Registros!$A$2:$A$6000,"MOV",Registros!$B$2:$B$6000,$A1000)&gt;0,1,0)</f>
        <v>0</v>
      </c>
      <c r="H1000">
        <f>IF($G1000=1,SUMIFS(Registros!$F$2:$F$6000,Registros!$A$2:$A$6000,"MOV",Registros!$B$2:$B$6000,$A1000),0)</f>
        <v>0</v>
      </c>
      <c r="I1000">
        <f>IF(COUNTIFS(Registros!$A$2:$A$6000,"CS",Registros!$B$2:$B$6000,$A1000)&gt;0,1,0)</f>
        <v>0</v>
      </c>
      <c r="J1000">
        <f>IF($I1000=1,SUMIFS(Registros!$I$2:$I$6000,Registros!$A$2:$A$6000,"CS",Registros!$B$2:$B$6000,$A1000),0)</f>
        <v>0</v>
      </c>
      <c r="K1000">
        <f>IF(COUNTIFS(Winback!$K$2:$K$300,$A1000)&gt;0,1,0)</f>
        <v>0</v>
      </c>
      <c r="L1000">
        <f>IF(AND($K1000=1,LEFT($A1000,3)="WB-"),SUMIFS(Winback!$D$2:$D$300,Winback!$K$2:$K$300,$A1000),0)</f>
        <v>0</v>
      </c>
      <c r="M1000">
        <f>IF(OR($E1000=1,$G1000=1,SUMIFS(Registros!$J$2:$J$6000,Registros!$B$2:$B$6000,$A1000)&gt;0),1,0)</f>
        <v>1</v>
      </c>
      <c r="N1000">
        <f>IF($J1000&gt;0,1,IF(COUNTIFS(Registros!$A$2:$A$6000,"CS",Registros!$B$2:$B$6000,$A1000,Registros!$K$2:$K$6000,"&lt;&gt;")&gt;0,1,0))</f>
        <v>0</v>
      </c>
      <c r="O1000" t="str">
        <f t="shared" si="75"/>
        <v>SOLO MÓVIL</v>
      </c>
      <c r="P1000" t="str">
        <f t="shared" si="76"/>
        <v>Ofrecer fijo + internet (FLBBTV)</v>
      </c>
      <c r="Q1000">
        <f t="shared" si="77"/>
        <v>27.74</v>
      </c>
      <c r="R1000" t="str">
        <f>IFERROR(VLOOKUP($A1000,Registros!$B$2:$G$6000,6,0),IFERROR(INDEX(Winback!$C$2:$C$300,MATCH($A1000,Winback!$K$2:$K$300,0)),""))</f>
        <v>Osiris Aguilar</v>
      </c>
      <c r="S1000" t="str">
        <f t="shared" si="78"/>
        <v>NP</v>
      </c>
      <c r="T1000">
        <f t="shared" si="79"/>
        <v>1</v>
      </c>
    </row>
    <row r="1001" spans="1:20" x14ac:dyDescent="0.35">
      <c r="A1001" t="s">
        <v>4972</v>
      </c>
      <c r="B1001" t="s">
        <v>4973</v>
      </c>
      <c r="C1001" t="s">
        <v>4974</v>
      </c>
      <c r="D1001" t="s">
        <v>4975</v>
      </c>
      <c r="E1001">
        <f>IF(COUNTIFS(Registros!$A$2:$A$6000,"NP",Registros!$B$2:$B$6000,$A1001)&gt;0,1,0)</f>
        <v>1</v>
      </c>
      <c r="F1001">
        <f>IF($E1001=1,SUMIFS(Registros!$F$2:$F$6000,Registros!$A$2:$A$6000,"NP",Registros!$B$2:$B$6000,$A1001),0)</f>
        <v>15</v>
      </c>
      <c r="G1001">
        <f>IF(COUNTIFS(Registros!$A$2:$A$6000,"MOV",Registros!$B$2:$B$6000,$A1001)&gt;0,1,0)</f>
        <v>0</v>
      </c>
      <c r="H1001">
        <f>IF($G1001=1,SUMIFS(Registros!$F$2:$F$6000,Registros!$A$2:$A$6000,"MOV",Registros!$B$2:$B$6000,$A1001),0)</f>
        <v>0</v>
      </c>
      <c r="I1001">
        <f>IF(COUNTIFS(Registros!$A$2:$A$6000,"CS",Registros!$B$2:$B$6000,$A1001)&gt;0,1,0)</f>
        <v>0</v>
      </c>
      <c r="J1001">
        <f>IF($I1001=1,SUMIFS(Registros!$I$2:$I$6000,Registros!$A$2:$A$6000,"CS",Registros!$B$2:$B$6000,$A1001),0)</f>
        <v>0</v>
      </c>
      <c r="K1001">
        <f>IF(COUNTIFS(Winback!$K$2:$K$300,$A1001)&gt;0,1,0)</f>
        <v>0</v>
      </c>
      <c r="L1001">
        <f>IF(AND($K1001=1,LEFT($A1001,3)="WB-"),SUMIFS(Winback!$D$2:$D$300,Winback!$K$2:$K$300,$A1001),0)</f>
        <v>0</v>
      </c>
      <c r="M1001">
        <f>IF(OR($E1001=1,$G1001=1,SUMIFS(Registros!$J$2:$J$6000,Registros!$B$2:$B$6000,$A1001)&gt;0),1,0)</f>
        <v>1</v>
      </c>
      <c r="N1001">
        <f>IF($J1001&gt;0,1,IF(COUNTIFS(Registros!$A$2:$A$6000,"CS",Registros!$B$2:$B$6000,$A1001,Registros!$K$2:$K$6000,"&lt;&gt;")&gt;0,1,0))</f>
        <v>0</v>
      </c>
      <c r="O1001" t="str">
        <f t="shared" si="75"/>
        <v>SOLO MÓVIL</v>
      </c>
      <c r="P1001" t="str">
        <f t="shared" si="76"/>
        <v>Ofrecer fijo + internet (FLBBTV)</v>
      </c>
      <c r="Q1001">
        <f t="shared" si="77"/>
        <v>15</v>
      </c>
      <c r="R1001" t="str">
        <f>IFERROR(VLOOKUP($A1001,Registros!$B$2:$G$6000,6,0),IFERROR(INDEX(Winback!$C$2:$C$300,MATCH($A1001,Winback!$K$2:$K$300,0)),""))</f>
        <v>Karla Mc Intryre</v>
      </c>
      <c r="S1001" t="str">
        <f t="shared" si="78"/>
        <v>NP</v>
      </c>
      <c r="T1001">
        <f t="shared" si="79"/>
        <v>1</v>
      </c>
    </row>
    <row r="1002" spans="1:20" x14ac:dyDescent="0.35">
      <c r="A1002" t="s">
        <v>4977</v>
      </c>
      <c r="B1002" t="s">
        <v>4978</v>
      </c>
      <c r="C1002" t="s">
        <v>4979</v>
      </c>
      <c r="D1002" t="s">
        <v>4980</v>
      </c>
      <c r="E1002">
        <f>IF(COUNTIFS(Registros!$A$2:$A$6000,"NP",Registros!$B$2:$B$6000,$A1002)&gt;0,1,0)</f>
        <v>1</v>
      </c>
      <c r="F1002">
        <f>IF($E1002=1,SUMIFS(Registros!$F$2:$F$6000,Registros!$A$2:$A$6000,"NP",Registros!$B$2:$B$6000,$A1002),0)</f>
        <v>15</v>
      </c>
      <c r="G1002">
        <f>IF(COUNTIFS(Registros!$A$2:$A$6000,"MOV",Registros!$B$2:$B$6000,$A1002)&gt;0,1,0)</f>
        <v>0</v>
      </c>
      <c r="H1002">
        <f>IF($G1002=1,SUMIFS(Registros!$F$2:$F$6000,Registros!$A$2:$A$6000,"MOV",Registros!$B$2:$B$6000,$A1002),0)</f>
        <v>0</v>
      </c>
      <c r="I1002">
        <f>IF(COUNTIFS(Registros!$A$2:$A$6000,"CS",Registros!$B$2:$B$6000,$A1002)&gt;0,1,0)</f>
        <v>0</v>
      </c>
      <c r="J1002">
        <f>IF($I1002=1,SUMIFS(Registros!$I$2:$I$6000,Registros!$A$2:$A$6000,"CS",Registros!$B$2:$B$6000,$A1002),0)</f>
        <v>0</v>
      </c>
      <c r="K1002">
        <f>IF(COUNTIFS(Winback!$K$2:$K$300,$A1002)&gt;0,1,0)</f>
        <v>0</v>
      </c>
      <c r="L1002">
        <f>IF(AND($K1002=1,LEFT($A1002,3)="WB-"),SUMIFS(Winback!$D$2:$D$300,Winback!$K$2:$K$300,$A1002),0)</f>
        <v>0</v>
      </c>
      <c r="M1002">
        <f>IF(OR($E1002=1,$G1002=1,SUMIFS(Registros!$J$2:$J$6000,Registros!$B$2:$B$6000,$A1002)&gt;0),1,0)</f>
        <v>1</v>
      </c>
      <c r="N1002">
        <f>IF($J1002&gt;0,1,IF(COUNTIFS(Registros!$A$2:$A$6000,"CS",Registros!$B$2:$B$6000,$A1002,Registros!$K$2:$K$6000,"&lt;&gt;")&gt;0,1,0))</f>
        <v>0</v>
      </c>
      <c r="O1002" t="str">
        <f t="shared" si="75"/>
        <v>SOLO MÓVIL</v>
      </c>
      <c r="P1002" t="str">
        <f t="shared" si="76"/>
        <v>Ofrecer fijo + internet (FLBBTV)</v>
      </c>
      <c r="Q1002">
        <f t="shared" si="77"/>
        <v>15</v>
      </c>
      <c r="R1002" t="str">
        <f>IFERROR(VLOOKUP($A1002,Registros!$B$2:$G$6000,6,0),IFERROR(INDEX(Winback!$C$2:$C$300,MATCH($A1002,Winback!$K$2:$K$300,0)),""))</f>
        <v>Michelle Zambrano</v>
      </c>
      <c r="S1002" t="str">
        <f t="shared" si="78"/>
        <v>NP</v>
      </c>
      <c r="T1002">
        <f t="shared" si="79"/>
        <v>1</v>
      </c>
    </row>
    <row r="1003" spans="1:20" x14ac:dyDescent="0.35">
      <c r="A1003" t="s">
        <v>4982</v>
      </c>
      <c r="B1003" t="s">
        <v>4983</v>
      </c>
      <c r="C1003" t="s">
        <v>4984</v>
      </c>
      <c r="D1003" t="s">
        <v>4985</v>
      </c>
      <c r="E1003">
        <f>IF(COUNTIFS(Registros!$A$2:$A$6000,"NP",Registros!$B$2:$B$6000,$A1003)&gt;0,1,0)</f>
        <v>1</v>
      </c>
      <c r="F1003">
        <f>IF($E1003=1,SUMIFS(Registros!$F$2:$F$6000,Registros!$A$2:$A$6000,"NP",Registros!$B$2:$B$6000,$A1003),0)</f>
        <v>12</v>
      </c>
      <c r="G1003">
        <f>IF(COUNTIFS(Registros!$A$2:$A$6000,"MOV",Registros!$B$2:$B$6000,$A1003)&gt;0,1,0)</f>
        <v>0</v>
      </c>
      <c r="H1003">
        <f>IF($G1003=1,SUMIFS(Registros!$F$2:$F$6000,Registros!$A$2:$A$6000,"MOV",Registros!$B$2:$B$6000,$A1003),0)</f>
        <v>0</v>
      </c>
      <c r="I1003">
        <f>IF(COUNTIFS(Registros!$A$2:$A$6000,"CS",Registros!$B$2:$B$6000,$A1003)&gt;0,1,0)</f>
        <v>0</v>
      </c>
      <c r="J1003">
        <f>IF($I1003=1,SUMIFS(Registros!$I$2:$I$6000,Registros!$A$2:$A$6000,"CS",Registros!$B$2:$B$6000,$A1003),0)</f>
        <v>0</v>
      </c>
      <c r="K1003">
        <f>IF(COUNTIFS(Winback!$K$2:$K$300,$A1003)&gt;0,1,0)</f>
        <v>0</v>
      </c>
      <c r="L1003">
        <f>IF(AND($K1003=1,LEFT($A1003,3)="WB-"),SUMIFS(Winback!$D$2:$D$300,Winback!$K$2:$K$300,$A1003),0)</f>
        <v>0</v>
      </c>
      <c r="M1003">
        <f>IF(OR($E1003=1,$G1003=1,SUMIFS(Registros!$J$2:$J$6000,Registros!$B$2:$B$6000,$A1003)&gt;0),1,0)</f>
        <v>1</v>
      </c>
      <c r="N1003">
        <f>IF($J1003&gt;0,1,IF(COUNTIFS(Registros!$A$2:$A$6000,"CS",Registros!$B$2:$B$6000,$A1003,Registros!$K$2:$K$6000,"&lt;&gt;")&gt;0,1,0))</f>
        <v>0</v>
      </c>
      <c r="O1003" t="str">
        <f t="shared" si="75"/>
        <v>SOLO MÓVIL</v>
      </c>
      <c r="P1003" t="str">
        <f t="shared" si="76"/>
        <v>Ofrecer fijo + internet (FLBBTV)</v>
      </c>
      <c r="Q1003">
        <f t="shared" si="77"/>
        <v>12</v>
      </c>
      <c r="R1003" t="str">
        <f>IFERROR(VLOOKUP($A1003,Registros!$B$2:$G$6000,6,0),IFERROR(INDEX(Winback!$C$2:$C$300,MATCH($A1003,Winback!$K$2:$K$300,0)),""))</f>
        <v>Ines Lizbeth Trujillo</v>
      </c>
      <c r="S1003" t="str">
        <f t="shared" si="78"/>
        <v>NP</v>
      </c>
      <c r="T1003">
        <f t="shared" si="79"/>
        <v>1</v>
      </c>
    </row>
    <row r="1004" spans="1:20" x14ac:dyDescent="0.35">
      <c r="A1004" t="s">
        <v>4987</v>
      </c>
      <c r="B1004" t="s">
        <v>4988</v>
      </c>
      <c r="C1004" t="s">
        <v>4989</v>
      </c>
      <c r="D1004" t="s">
        <v>4990</v>
      </c>
      <c r="E1004">
        <f>IF(COUNTIFS(Registros!$A$2:$A$6000,"NP",Registros!$B$2:$B$6000,$A1004)&gt;0,1,0)</f>
        <v>1</v>
      </c>
      <c r="F1004">
        <f>IF($E1004=1,SUMIFS(Registros!$F$2:$F$6000,Registros!$A$2:$A$6000,"NP",Registros!$B$2:$B$6000,$A1004),0)</f>
        <v>12</v>
      </c>
      <c r="G1004">
        <f>IF(COUNTIFS(Registros!$A$2:$A$6000,"MOV",Registros!$B$2:$B$6000,$A1004)&gt;0,1,0)</f>
        <v>0</v>
      </c>
      <c r="H1004">
        <f>IF($G1004=1,SUMIFS(Registros!$F$2:$F$6000,Registros!$A$2:$A$6000,"MOV",Registros!$B$2:$B$6000,$A1004),0)</f>
        <v>0</v>
      </c>
      <c r="I1004">
        <f>IF(COUNTIFS(Registros!$A$2:$A$6000,"CS",Registros!$B$2:$B$6000,$A1004)&gt;0,1,0)</f>
        <v>0</v>
      </c>
      <c r="J1004">
        <f>IF($I1004=1,SUMIFS(Registros!$I$2:$I$6000,Registros!$A$2:$A$6000,"CS",Registros!$B$2:$B$6000,$A1004),0)</f>
        <v>0</v>
      </c>
      <c r="K1004">
        <f>IF(COUNTIFS(Winback!$K$2:$K$300,$A1004)&gt;0,1,0)</f>
        <v>0</v>
      </c>
      <c r="L1004">
        <f>IF(AND($K1004=1,LEFT($A1004,3)="WB-"),SUMIFS(Winback!$D$2:$D$300,Winback!$K$2:$K$300,$A1004),0)</f>
        <v>0</v>
      </c>
      <c r="M1004">
        <f>IF(OR($E1004=1,$G1004=1,SUMIFS(Registros!$J$2:$J$6000,Registros!$B$2:$B$6000,$A1004)&gt;0),1,0)</f>
        <v>1</v>
      </c>
      <c r="N1004">
        <f>IF($J1004&gt;0,1,IF(COUNTIFS(Registros!$A$2:$A$6000,"CS",Registros!$B$2:$B$6000,$A1004,Registros!$K$2:$K$6000,"&lt;&gt;")&gt;0,1,0))</f>
        <v>0</v>
      </c>
      <c r="O1004" t="str">
        <f t="shared" si="75"/>
        <v>SOLO MÓVIL</v>
      </c>
      <c r="P1004" t="str">
        <f t="shared" si="76"/>
        <v>Ofrecer fijo + internet (FLBBTV)</v>
      </c>
      <c r="Q1004">
        <f t="shared" si="77"/>
        <v>12</v>
      </c>
      <c r="R1004" t="str">
        <f>IFERROR(VLOOKUP($A1004,Registros!$B$2:$G$6000,6,0),IFERROR(INDEX(Winback!$C$2:$C$300,MATCH($A1004,Winback!$K$2:$K$300,0)),""))</f>
        <v>Alejandra Mabel Hawkins</v>
      </c>
      <c r="S1004" t="str">
        <f t="shared" si="78"/>
        <v>NP</v>
      </c>
      <c r="T1004">
        <f t="shared" si="79"/>
        <v>1</v>
      </c>
    </row>
    <row r="1005" spans="1:20" x14ac:dyDescent="0.35">
      <c r="A1005" t="s">
        <v>4992</v>
      </c>
      <c r="B1005" t="s">
        <v>4993</v>
      </c>
      <c r="C1005" t="s">
        <v>4994</v>
      </c>
      <c r="D1005" t="s">
        <v>4995</v>
      </c>
      <c r="E1005">
        <f>IF(COUNTIFS(Registros!$A$2:$A$6000,"NP",Registros!$B$2:$B$6000,$A1005)&gt;0,1,0)</f>
        <v>1</v>
      </c>
      <c r="F1005">
        <f>IF($E1005=1,SUMIFS(Registros!$F$2:$F$6000,Registros!$A$2:$A$6000,"NP",Registros!$B$2:$B$6000,$A1005),0)</f>
        <v>18</v>
      </c>
      <c r="G1005">
        <f>IF(COUNTIFS(Registros!$A$2:$A$6000,"MOV",Registros!$B$2:$B$6000,$A1005)&gt;0,1,0)</f>
        <v>0</v>
      </c>
      <c r="H1005">
        <f>IF($G1005=1,SUMIFS(Registros!$F$2:$F$6000,Registros!$A$2:$A$6000,"MOV",Registros!$B$2:$B$6000,$A1005),0)</f>
        <v>0</v>
      </c>
      <c r="I1005">
        <f>IF(COUNTIFS(Registros!$A$2:$A$6000,"CS",Registros!$B$2:$B$6000,$A1005)&gt;0,1,0)</f>
        <v>0</v>
      </c>
      <c r="J1005">
        <f>IF($I1005=1,SUMIFS(Registros!$I$2:$I$6000,Registros!$A$2:$A$6000,"CS",Registros!$B$2:$B$6000,$A1005),0)</f>
        <v>0</v>
      </c>
      <c r="K1005">
        <f>IF(COUNTIFS(Winback!$K$2:$K$300,$A1005)&gt;0,1,0)</f>
        <v>0</v>
      </c>
      <c r="L1005">
        <f>IF(AND($K1005=1,LEFT($A1005,3)="WB-"),SUMIFS(Winback!$D$2:$D$300,Winback!$K$2:$K$300,$A1005),0)</f>
        <v>0</v>
      </c>
      <c r="M1005">
        <f>IF(OR($E1005=1,$G1005=1,SUMIFS(Registros!$J$2:$J$6000,Registros!$B$2:$B$6000,$A1005)&gt;0),1,0)</f>
        <v>1</v>
      </c>
      <c r="N1005">
        <f>IF($J1005&gt;0,1,IF(COUNTIFS(Registros!$A$2:$A$6000,"CS",Registros!$B$2:$B$6000,$A1005,Registros!$K$2:$K$6000,"&lt;&gt;")&gt;0,1,0))</f>
        <v>0</v>
      </c>
      <c r="O1005" t="str">
        <f t="shared" si="75"/>
        <v>SOLO MÓVIL</v>
      </c>
      <c r="P1005" t="str">
        <f t="shared" si="76"/>
        <v>Ofrecer fijo + internet (FLBBTV)</v>
      </c>
      <c r="Q1005">
        <f t="shared" si="77"/>
        <v>18</v>
      </c>
      <c r="R1005" t="str">
        <f>IFERROR(VLOOKUP($A1005,Registros!$B$2:$G$6000,6,0),IFERROR(INDEX(Winback!$C$2:$C$300,MATCH($A1005,Winback!$K$2:$K$300,0)),""))</f>
        <v>Maria Fernanda</v>
      </c>
      <c r="S1005" t="str">
        <f t="shared" si="78"/>
        <v>NP</v>
      </c>
      <c r="T1005">
        <f t="shared" si="79"/>
        <v>1</v>
      </c>
    </row>
    <row r="1006" spans="1:20" x14ac:dyDescent="0.35">
      <c r="A1006" t="s">
        <v>4997</v>
      </c>
      <c r="B1006" t="s">
        <v>4998</v>
      </c>
      <c r="C1006" t="s">
        <v>4999</v>
      </c>
      <c r="D1006" t="s">
        <v>5000</v>
      </c>
      <c r="E1006">
        <f>IF(COUNTIFS(Registros!$A$2:$A$6000,"NP",Registros!$B$2:$B$6000,$A1006)&gt;0,1,0)</f>
        <v>1</v>
      </c>
      <c r="F1006">
        <f>IF($E1006=1,SUMIFS(Registros!$F$2:$F$6000,Registros!$A$2:$A$6000,"NP",Registros!$B$2:$B$6000,$A1006),0)</f>
        <v>85</v>
      </c>
      <c r="G1006">
        <f>IF(COUNTIFS(Registros!$A$2:$A$6000,"MOV",Registros!$B$2:$B$6000,$A1006)&gt;0,1,0)</f>
        <v>0</v>
      </c>
      <c r="H1006">
        <f>IF($G1006=1,SUMIFS(Registros!$F$2:$F$6000,Registros!$A$2:$A$6000,"MOV",Registros!$B$2:$B$6000,$A1006),0)</f>
        <v>0</v>
      </c>
      <c r="I1006">
        <f>IF(COUNTIFS(Registros!$A$2:$A$6000,"CS",Registros!$B$2:$B$6000,$A1006)&gt;0,1,0)</f>
        <v>0</v>
      </c>
      <c r="J1006">
        <f>IF($I1006=1,SUMIFS(Registros!$I$2:$I$6000,Registros!$A$2:$A$6000,"CS",Registros!$B$2:$B$6000,$A1006),0)</f>
        <v>0</v>
      </c>
      <c r="K1006">
        <f>IF(COUNTIFS(Winback!$K$2:$K$300,$A1006)&gt;0,1,0)</f>
        <v>0</v>
      </c>
      <c r="L1006">
        <f>IF(AND($K1006=1,LEFT($A1006,3)="WB-"),SUMIFS(Winback!$D$2:$D$300,Winback!$K$2:$K$300,$A1006),0)</f>
        <v>0</v>
      </c>
      <c r="M1006">
        <f>IF(OR($E1006=1,$G1006=1,SUMIFS(Registros!$J$2:$J$6000,Registros!$B$2:$B$6000,$A1006)&gt;0),1,0)</f>
        <v>1</v>
      </c>
      <c r="N1006">
        <f>IF($J1006&gt;0,1,IF(COUNTIFS(Registros!$A$2:$A$6000,"CS",Registros!$B$2:$B$6000,$A1006,Registros!$K$2:$K$6000,"&lt;&gt;")&gt;0,1,0))</f>
        <v>0</v>
      </c>
      <c r="O1006" t="str">
        <f t="shared" si="75"/>
        <v>SOLO MÓVIL</v>
      </c>
      <c r="P1006" t="str">
        <f t="shared" si="76"/>
        <v>Ofrecer fijo + internet (FLBBTV)</v>
      </c>
      <c r="Q1006">
        <f t="shared" si="77"/>
        <v>85</v>
      </c>
      <c r="R1006" t="str">
        <f>IFERROR(VLOOKUP($A1006,Registros!$B$2:$G$6000,6,0),IFERROR(INDEX(Winback!$C$2:$C$300,MATCH($A1006,Winback!$K$2:$K$300,0)),""))</f>
        <v>Yarelis Tulloch</v>
      </c>
      <c r="S1006" t="str">
        <f t="shared" si="78"/>
        <v>NP</v>
      </c>
      <c r="T1006">
        <f t="shared" si="79"/>
        <v>1</v>
      </c>
    </row>
    <row r="1007" spans="1:20" x14ac:dyDescent="0.35">
      <c r="A1007" t="s">
        <v>5002</v>
      </c>
      <c r="B1007" t="s">
        <v>5003</v>
      </c>
      <c r="C1007" t="s">
        <v>5004</v>
      </c>
      <c r="D1007" t="s">
        <v>5005</v>
      </c>
      <c r="E1007">
        <f>IF(COUNTIFS(Registros!$A$2:$A$6000,"NP",Registros!$B$2:$B$6000,$A1007)&gt;0,1,0)</f>
        <v>1</v>
      </c>
      <c r="F1007">
        <f>IF($E1007=1,SUMIFS(Registros!$F$2:$F$6000,Registros!$A$2:$A$6000,"NP",Registros!$B$2:$B$6000,$A1007),0)</f>
        <v>16.29</v>
      </c>
      <c r="G1007">
        <f>IF(COUNTIFS(Registros!$A$2:$A$6000,"MOV",Registros!$B$2:$B$6000,$A1007)&gt;0,1,0)</f>
        <v>0</v>
      </c>
      <c r="H1007">
        <f>IF($G1007=1,SUMIFS(Registros!$F$2:$F$6000,Registros!$A$2:$A$6000,"MOV",Registros!$B$2:$B$6000,$A1007),0)</f>
        <v>0</v>
      </c>
      <c r="I1007">
        <f>IF(COUNTIFS(Registros!$A$2:$A$6000,"CS",Registros!$B$2:$B$6000,$A1007)&gt;0,1,0)</f>
        <v>0</v>
      </c>
      <c r="J1007">
        <f>IF($I1007=1,SUMIFS(Registros!$I$2:$I$6000,Registros!$A$2:$A$6000,"CS",Registros!$B$2:$B$6000,$A1007),0)</f>
        <v>0</v>
      </c>
      <c r="K1007">
        <f>IF(COUNTIFS(Winback!$K$2:$K$300,$A1007)&gt;0,1,0)</f>
        <v>0</v>
      </c>
      <c r="L1007">
        <f>IF(AND($K1007=1,LEFT($A1007,3)="WB-"),SUMIFS(Winback!$D$2:$D$300,Winback!$K$2:$K$300,$A1007),0)</f>
        <v>0</v>
      </c>
      <c r="M1007">
        <f>IF(OR($E1007=1,$G1007=1,SUMIFS(Registros!$J$2:$J$6000,Registros!$B$2:$B$6000,$A1007)&gt;0),1,0)</f>
        <v>1</v>
      </c>
      <c r="N1007">
        <f>IF($J1007&gt;0,1,IF(COUNTIFS(Registros!$A$2:$A$6000,"CS",Registros!$B$2:$B$6000,$A1007,Registros!$K$2:$K$6000,"&lt;&gt;")&gt;0,1,0))</f>
        <v>0</v>
      </c>
      <c r="O1007" t="str">
        <f t="shared" si="75"/>
        <v>SOLO MÓVIL</v>
      </c>
      <c r="P1007" t="str">
        <f t="shared" si="76"/>
        <v>Ofrecer fijo + internet (FLBBTV)</v>
      </c>
      <c r="Q1007">
        <f t="shared" si="77"/>
        <v>16.29</v>
      </c>
      <c r="R1007" t="str">
        <f>IFERROR(VLOOKUP($A1007,Registros!$B$2:$G$6000,6,0),IFERROR(INDEX(Winback!$C$2:$C$300,MATCH($A1007,Winback!$K$2:$K$300,0)),""))</f>
        <v>Abril Aparicio</v>
      </c>
      <c r="S1007" t="str">
        <f t="shared" si="78"/>
        <v>NP</v>
      </c>
      <c r="T1007">
        <f t="shared" si="79"/>
        <v>1</v>
      </c>
    </row>
    <row r="1008" spans="1:20" x14ac:dyDescent="0.35">
      <c r="A1008" t="s">
        <v>5006</v>
      </c>
      <c r="B1008" t="s">
        <v>5007</v>
      </c>
      <c r="C1008" t="s">
        <v>5008</v>
      </c>
      <c r="D1008" t="s">
        <v>5009</v>
      </c>
      <c r="E1008">
        <f>IF(COUNTIFS(Registros!$A$2:$A$6000,"NP",Registros!$B$2:$B$6000,$A1008)&gt;0,1,0)</f>
        <v>1</v>
      </c>
      <c r="F1008">
        <f>IF($E1008=1,SUMIFS(Registros!$F$2:$F$6000,Registros!$A$2:$A$6000,"NP",Registros!$B$2:$B$6000,$A1008),0)</f>
        <v>16.940000000000001</v>
      </c>
      <c r="G1008">
        <f>IF(COUNTIFS(Registros!$A$2:$A$6000,"MOV",Registros!$B$2:$B$6000,$A1008)&gt;0,1,0)</f>
        <v>0</v>
      </c>
      <c r="H1008">
        <f>IF($G1008=1,SUMIFS(Registros!$F$2:$F$6000,Registros!$A$2:$A$6000,"MOV",Registros!$B$2:$B$6000,$A1008),0)</f>
        <v>0</v>
      </c>
      <c r="I1008">
        <f>IF(COUNTIFS(Registros!$A$2:$A$6000,"CS",Registros!$B$2:$B$6000,$A1008)&gt;0,1,0)</f>
        <v>0</v>
      </c>
      <c r="J1008">
        <f>IF($I1008=1,SUMIFS(Registros!$I$2:$I$6000,Registros!$A$2:$A$6000,"CS",Registros!$B$2:$B$6000,$A1008),0)</f>
        <v>0</v>
      </c>
      <c r="K1008">
        <f>IF(COUNTIFS(Winback!$K$2:$K$300,$A1008)&gt;0,1,0)</f>
        <v>0</v>
      </c>
      <c r="L1008">
        <f>IF(AND($K1008=1,LEFT($A1008,3)="WB-"),SUMIFS(Winback!$D$2:$D$300,Winback!$K$2:$K$300,$A1008),0)</f>
        <v>0</v>
      </c>
      <c r="M1008">
        <f>IF(OR($E1008=1,$G1008=1,SUMIFS(Registros!$J$2:$J$6000,Registros!$B$2:$B$6000,$A1008)&gt;0),1,0)</f>
        <v>1</v>
      </c>
      <c r="N1008">
        <f>IF($J1008&gt;0,1,IF(COUNTIFS(Registros!$A$2:$A$6000,"CS",Registros!$B$2:$B$6000,$A1008,Registros!$K$2:$K$6000,"&lt;&gt;")&gt;0,1,0))</f>
        <v>0</v>
      </c>
      <c r="O1008" t="str">
        <f t="shared" si="75"/>
        <v>SOLO MÓVIL</v>
      </c>
      <c r="P1008" t="str">
        <f t="shared" si="76"/>
        <v>Ofrecer fijo + internet (FLBBTV)</v>
      </c>
      <c r="Q1008">
        <f t="shared" si="77"/>
        <v>16.940000000000001</v>
      </c>
      <c r="R1008" t="str">
        <f>IFERROR(VLOOKUP($A1008,Registros!$B$2:$G$6000,6,0),IFERROR(INDEX(Winback!$C$2:$C$300,MATCH($A1008,Winback!$K$2:$K$300,0)),""))</f>
        <v>Yariela Galarce</v>
      </c>
      <c r="S1008" t="str">
        <f t="shared" si="78"/>
        <v>NP</v>
      </c>
      <c r="T1008">
        <f t="shared" si="79"/>
        <v>1</v>
      </c>
    </row>
    <row r="1009" spans="1:20" x14ac:dyDescent="0.35">
      <c r="A1009" t="s">
        <v>5010</v>
      </c>
      <c r="B1009" t="s">
        <v>5011</v>
      </c>
      <c r="C1009" t="s">
        <v>5012</v>
      </c>
      <c r="D1009" t="s">
        <v>5013</v>
      </c>
      <c r="E1009">
        <f>IF(COUNTIFS(Registros!$A$2:$A$6000,"NP",Registros!$B$2:$B$6000,$A1009)&gt;0,1,0)</f>
        <v>1</v>
      </c>
      <c r="F1009">
        <f>IF($E1009=1,SUMIFS(Registros!$F$2:$F$6000,Registros!$A$2:$A$6000,"NP",Registros!$B$2:$B$6000,$A1009),0)</f>
        <v>15</v>
      </c>
      <c r="G1009">
        <f>IF(COUNTIFS(Registros!$A$2:$A$6000,"MOV",Registros!$B$2:$B$6000,$A1009)&gt;0,1,0)</f>
        <v>0</v>
      </c>
      <c r="H1009">
        <f>IF($G1009=1,SUMIFS(Registros!$F$2:$F$6000,Registros!$A$2:$A$6000,"MOV",Registros!$B$2:$B$6000,$A1009),0)</f>
        <v>0</v>
      </c>
      <c r="I1009">
        <f>IF(COUNTIFS(Registros!$A$2:$A$6000,"CS",Registros!$B$2:$B$6000,$A1009)&gt;0,1,0)</f>
        <v>0</v>
      </c>
      <c r="J1009">
        <f>IF($I1009=1,SUMIFS(Registros!$I$2:$I$6000,Registros!$A$2:$A$6000,"CS",Registros!$B$2:$B$6000,$A1009),0)</f>
        <v>0</v>
      </c>
      <c r="K1009">
        <f>IF(COUNTIFS(Winback!$K$2:$K$300,$A1009)&gt;0,1,0)</f>
        <v>0</v>
      </c>
      <c r="L1009">
        <f>IF(AND($K1009=1,LEFT($A1009,3)="WB-"),SUMIFS(Winback!$D$2:$D$300,Winback!$K$2:$K$300,$A1009),0)</f>
        <v>0</v>
      </c>
      <c r="M1009">
        <f>IF(OR($E1009=1,$G1009=1,SUMIFS(Registros!$J$2:$J$6000,Registros!$B$2:$B$6000,$A1009)&gt;0),1,0)</f>
        <v>1</v>
      </c>
      <c r="N1009">
        <f>IF($J1009&gt;0,1,IF(COUNTIFS(Registros!$A$2:$A$6000,"CS",Registros!$B$2:$B$6000,$A1009,Registros!$K$2:$K$6000,"&lt;&gt;")&gt;0,1,0))</f>
        <v>0</v>
      </c>
      <c r="O1009" t="str">
        <f t="shared" si="75"/>
        <v>SOLO MÓVIL</v>
      </c>
      <c r="P1009" t="str">
        <f t="shared" si="76"/>
        <v>Ofrecer fijo + internet (FLBBTV)</v>
      </c>
      <c r="Q1009">
        <f t="shared" si="77"/>
        <v>15</v>
      </c>
      <c r="R1009" t="str">
        <f>IFERROR(VLOOKUP($A1009,Registros!$B$2:$G$6000,6,0),IFERROR(INDEX(Winback!$C$2:$C$300,MATCH($A1009,Winback!$K$2:$K$300,0)),""))</f>
        <v>Nailyn Martinez</v>
      </c>
      <c r="S1009" t="str">
        <f t="shared" si="78"/>
        <v>NP</v>
      </c>
      <c r="T1009">
        <f t="shared" si="79"/>
        <v>1</v>
      </c>
    </row>
    <row r="1010" spans="1:20" x14ac:dyDescent="0.35">
      <c r="A1010" t="s">
        <v>5015</v>
      </c>
      <c r="B1010" t="s">
        <v>5016</v>
      </c>
      <c r="C1010" t="s">
        <v>5017</v>
      </c>
      <c r="D1010" t="s">
        <v>5018</v>
      </c>
      <c r="E1010">
        <f>IF(COUNTIFS(Registros!$A$2:$A$6000,"NP",Registros!$B$2:$B$6000,$A1010)&gt;0,1,0)</f>
        <v>1</v>
      </c>
      <c r="F1010">
        <f>IF($E1010=1,SUMIFS(Registros!$F$2:$F$6000,Registros!$A$2:$A$6000,"NP",Registros!$B$2:$B$6000,$A1010),0)</f>
        <v>15</v>
      </c>
      <c r="G1010">
        <f>IF(COUNTIFS(Registros!$A$2:$A$6000,"MOV",Registros!$B$2:$B$6000,$A1010)&gt;0,1,0)</f>
        <v>0</v>
      </c>
      <c r="H1010">
        <f>IF($G1010=1,SUMIFS(Registros!$F$2:$F$6000,Registros!$A$2:$A$6000,"MOV",Registros!$B$2:$B$6000,$A1010),0)</f>
        <v>0</v>
      </c>
      <c r="I1010">
        <f>IF(COUNTIFS(Registros!$A$2:$A$6000,"CS",Registros!$B$2:$B$6000,$A1010)&gt;0,1,0)</f>
        <v>0</v>
      </c>
      <c r="J1010">
        <f>IF($I1010=1,SUMIFS(Registros!$I$2:$I$6000,Registros!$A$2:$A$6000,"CS",Registros!$B$2:$B$6000,$A1010),0)</f>
        <v>0</v>
      </c>
      <c r="K1010">
        <f>IF(COUNTIFS(Winback!$K$2:$K$300,$A1010)&gt;0,1,0)</f>
        <v>0</v>
      </c>
      <c r="L1010">
        <f>IF(AND($K1010=1,LEFT($A1010,3)="WB-"),SUMIFS(Winback!$D$2:$D$300,Winback!$K$2:$K$300,$A1010),0)</f>
        <v>0</v>
      </c>
      <c r="M1010">
        <f>IF(OR($E1010=1,$G1010=1,SUMIFS(Registros!$J$2:$J$6000,Registros!$B$2:$B$6000,$A1010)&gt;0),1,0)</f>
        <v>1</v>
      </c>
      <c r="N1010">
        <f>IF($J1010&gt;0,1,IF(COUNTIFS(Registros!$A$2:$A$6000,"CS",Registros!$B$2:$B$6000,$A1010,Registros!$K$2:$K$6000,"&lt;&gt;")&gt;0,1,0))</f>
        <v>0</v>
      </c>
      <c r="O1010" t="str">
        <f t="shared" si="75"/>
        <v>SOLO MÓVIL</v>
      </c>
      <c r="P1010" t="str">
        <f t="shared" si="76"/>
        <v>Ofrecer fijo + internet (FLBBTV)</v>
      </c>
      <c r="Q1010">
        <f t="shared" si="77"/>
        <v>15</v>
      </c>
      <c r="R1010" t="str">
        <f>IFERROR(VLOOKUP($A1010,Registros!$B$2:$G$6000,6,0),IFERROR(INDEX(Winback!$C$2:$C$300,MATCH($A1010,Winback!$K$2:$K$300,0)),""))</f>
        <v>Yamali Rodriguez</v>
      </c>
      <c r="S1010" t="str">
        <f t="shared" si="78"/>
        <v>NP</v>
      </c>
      <c r="T1010">
        <f t="shared" si="79"/>
        <v>1</v>
      </c>
    </row>
    <row r="1011" spans="1:20" x14ac:dyDescent="0.35">
      <c r="A1011" t="s">
        <v>5020</v>
      </c>
      <c r="B1011" t="s">
        <v>5021</v>
      </c>
      <c r="C1011" t="s">
        <v>5022</v>
      </c>
      <c r="D1011" t="s">
        <v>5023</v>
      </c>
      <c r="E1011">
        <f>IF(COUNTIFS(Registros!$A$2:$A$6000,"NP",Registros!$B$2:$B$6000,$A1011)&gt;0,1,0)</f>
        <v>1</v>
      </c>
      <c r="F1011">
        <f>IF($E1011=1,SUMIFS(Registros!$F$2:$F$6000,Registros!$A$2:$A$6000,"NP",Registros!$B$2:$B$6000,$A1011),0)</f>
        <v>65</v>
      </c>
      <c r="G1011">
        <f>IF(COUNTIFS(Registros!$A$2:$A$6000,"MOV",Registros!$B$2:$B$6000,$A1011)&gt;0,1,0)</f>
        <v>0</v>
      </c>
      <c r="H1011">
        <f>IF($G1011=1,SUMIFS(Registros!$F$2:$F$6000,Registros!$A$2:$A$6000,"MOV",Registros!$B$2:$B$6000,$A1011),0)</f>
        <v>0</v>
      </c>
      <c r="I1011">
        <f>IF(COUNTIFS(Registros!$A$2:$A$6000,"CS",Registros!$B$2:$B$6000,$A1011)&gt;0,1,0)</f>
        <v>0</v>
      </c>
      <c r="J1011">
        <f>IF($I1011=1,SUMIFS(Registros!$I$2:$I$6000,Registros!$A$2:$A$6000,"CS",Registros!$B$2:$B$6000,$A1011),0)</f>
        <v>0</v>
      </c>
      <c r="K1011">
        <f>IF(COUNTIFS(Winback!$K$2:$K$300,$A1011)&gt;0,1,0)</f>
        <v>0</v>
      </c>
      <c r="L1011">
        <f>IF(AND($K1011=1,LEFT($A1011,3)="WB-"),SUMIFS(Winback!$D$2:$D$300,Winback!$K$2:$K$300,$A1011),0)</f>
        <v>0</v>
      </c>
      <c r="M1011">
        <f>IF(OR($E1011=1,$G1011=1,SUMIFS(Registros!$J$2:$J$6000,Registros!$B$2:$B$6000,$A1011)&gt;0),1,0)</f>
        <v>1</v>
      </c>
      <c r="N1011">
        <f>IF($J1011&gt;0,1,IF(COUNTIFS(Registros!$A$2:$A$6000,"CS",Registros!$B$2:$B$6000,$A1011,Registros!$K$2:$K$6000,"&lt;&gt;")&gt;0,1,0))</f>
        <v>0</v>
      </c>
      <c r="O1011" t="str">
        <f t="shared" si="75"/>
        <v>SOLO MÓVIL</v>
      </c>
      <c r="P1011" t="str">
        <f t="shared" si="76"/>
        <v>Ofrecer fijo + internet (FLBBTV)</v>
      </c>
      <c r="Q1011">
        <f t="shared" si="77"/>
        <v>65</v>
      </c>
      <c r="R1011" t="str">
        <f>IFERROR(VLOOKUP($A1011,Registros!$B$2:$G$6000,6,0),IFERROR(INDEX(Winback!$C$2:$C$300,MATCH($A1011,Winback!$K$2:$K$300,0)),""))</f>
        <v>Osiris Aguilar</v>
      </c>
      <c r="S1011" t="str">
        <f t="shared" si="78"/>
        <v>NP</v>
      </c>
      <c r="T1011">
        <f t="shared" si="79"/>
        <v>1</v>
      </c>
    </row>
    <row r="1012" spans="1:20" x14ac:dyDescent="0.35">
      <c r="A1012" t="s">
        <v>5025</v>
      </c>
      <c r="B1012" t="s">
        <v>5026</v>
      </c>
      <c r="C1012" t="s">
        <v>5027</v>
      </c>
      <c r="D1012" t="s">
        <v>5028</v>
      </c>
      <c r="E1012">
        <f>IF(COUNTIFS(Registros!$A$2:$A$6000,"NP",Registros!$B$2:$B$6000,$A1012)&gt;0,1,0)</f>
        <v>1</v>
      </c>
      <c r="F1012">
        <f>IF($E1012=1,SUMIFS(Registros!$F$2:$F$6000,Registros!$A$2:$A$6000,"NP",Registros!$B$2:$B$6000,$A1012),0)</f>
        <v>17.5</v>
      </c>
      <c r="G1012">
        <f>IF(COUNTIFS(Registros!$A$2:$A$6000,"MOV",Registros!$B$2:$B$6000,$A1012)&gt;0,1,0)</f>
        <v>0</v>
      </c>
      <c r="H1012">
        <f>IF($G1012=1,SUMIFS(Registros!$F$2:$F$6000,Registros!$A$2:$A$6000,"MOV",Registros!$B$2:$B$6000,$A1012),0)</f>
        <v>0</v>
      </c>
      <c r="I1012">
        <f>IF(COUNTIFS(Registros!$A$2:$A$6000,"CS",Registros!$B$2:$B$6000,$A1012)&gt;0,1,0)</f>
        <v>0</v>
      </c>
      <c r="J1012">
        <f>IF($I1012=1,SUMIFS(Registros!$I$2:$I$6000,Registros!$A$2:$A$6000,"CS",Registros!$B$2:$B$6000,$A1012),0)</f>
        <v>0</v>
      </c>
      <c r="K1012">
        <f>IF(COUNTIFS(Winback!$K$2:$K$300,$A1012)&gt;0,1,0)</f>
        <v>0</v>
      </c>
      <c r="L1012">
        <f>IF(AND($K1012=1,LEFT($A1012,3)="WB-"),SUMIFS(Winback!$D$2:$D$300,Winback!$K$2:$K$300,$A1012),0)</f>
        <v>0</v>
      </c>
      <c r="M1012">
        <f>IF(OR($E1012=1,$G1012=1,SUMIFS(Registros!$J$2:$J$6000,Registros!$B$2:$B$6000,$A1012)&gt;0),1,0)</f>
        <v>1</v>
      </c>
      <c r="N1012">
        <f>IF($J1012&gt;0,1,IF(COUNTIFS(Registros!$A$2:$A$6000,"CS",Registros!$B$2:$B$6000,$A1012,Registros!$K$2:$K$6000,"&lt;&gt;")&gt;0,1,0))</f>
        <v>0</v>
      </c>
      <c r="O1012" t="str">
        <f t="shared" si="75"/>
        <v>SOLO MÓVIL</v>
      </c>
      <c r="P1012" t="str">
        <f t="shared" si="76"/>
        <v>Ofrecer fijo + internet (FLBBTV)</v>
      </c>
      <c r="Q1012">
        <f t="shared" si="77"/>
        <v>17.5</v>
      </c>
      <c r="R1012" t="str">
        <f>IFERROR(VLOOKUP($A1012,Registros!$B$2:$G$6000,6,0),IFERROR(INDEX(Winback!$C$2:$C$300,MATCH($A1012,Winback!$K$2:$K$300,0)),""))</f>
        <v>Karla Mc Intryre</v>
      </c>
      <c r="S1012" t="str">
        <f t="shared" si="78"/>
        <v>NP</v>
      </c>
      <c r="T1012">
        <f t="shared" si="79"/>
        <v>1</v>
      </c>
    </row>
    <row r="1013" spans="1:20" x14ac:dyDescent="0.35">
      <c r="A1013" t="s">
        <v>5030</v>
      </c>
      <c r="B1013" t="s">
        <v>5031</v>
      </c>
      <c r="C1013" t="s">
        <v>5032</v>
      </c>
      <c r="D1013" t="s">
        <v>5033</v>
      </c>
      <c r="E1013">
        <f>IF(COUNTIFS(Registros!$A$2:$A$6000,"NP",Registros!$B$2:$B$6000,$A1013)&gt;0,1,0)</f>
        <v>1</v>
      </c>
      <c r="F1013">
        <f>IF($E1013=1,SUMIFS(Registros!$F$2:$F$6000,Registros!$A$2:$A$6000,"NP",Registros!$B$2:$B$6000,$A1013),0)</f>
        <v>20.75</v>
      </c>
      <c r="G1013">
        <f>IF(COUNTIFS(Registros!$A$2:$A$6000,"MOV",Registros!$B$2:$B$6000,$A1013)&gt;0,1,0)</f>
        <v>0</v>
      </c>
      <c r="H1013">
        <f>IF($G1013=1,SUMIFS(Registros!$F$2:$F$6000,Registros!$A$2:$A$6000,"MOV",Registros!$B$2:$B$6000,$A1013),0)</f>
        <v>0</v>
      </c>
      <c r="I1013">
        <f>IF(COUNTIFS(Registros!$A$2:$A$6000,"CS",Registros!$B$2:$B$6000,$A1013)&gt;0,1,0)</f>
        <v>0</v>
      </c>
      <c r="J1013">
        <f>IF($I1013=1,SUMIFS(Registros!$I$2:$I$6000,Registros!$A$2:$A$6000,"CS",Registros!$B$2:$B$6000,$A1013),0)</f>
        <v>0</v>
      </c>
      <c r="K1013">
        <f>IF(COUNTIFS(Winback!$K$2:$K$300,$A1013)&gt;0,1,0)</f>
        <v>0</v>
      </c>
      <c r="L1013">
        <f>IF(AND($K1013=1,LEFT($A1013,3)="WB-"),SUMIFS(Winback!$D$2:$D$300,Winback!$K$2:$K$300,$A1013),0)</f>
        <v>0</v>
      </c>
      <c r="M1013">
        <f>IF(OR($E1013=1,$G1013=1,SUMIFS(Registros!$J$2:$J$6000,Registros!$B$2:$B$6000,$A1013)&gt;0),1,0)</f>
        <v>1</v>
      </c>
      <c r="N1013">
        <f>IF($J1013&gt;0,1,IF(COUNTIFS(Registros!$A$2:$A$6000,"CS",Registros!$B$2:$B$6000,$A1013,Registros!$K$2:$K$6000,"&lt;&gt;")&gt;0,1,0))</f>
        <v>0</v>
      </c>
      <c r="O1013" t="str">
        <f t="shared" si="75"/>
        <v>SOLO MÓVIL</v>
      </c>
      <c r="P1013" t="str">
        <f t="shared" si="76"/>
        <v>Ofrecer fijo + internet (FLBBTV)</v>
      </c>
      <c r="Q1013">
        <f t="shared" si="77"/>
        <v>20.75</v>
      </c>
      <c r="R1013" t="str">
        <f>IFERROR(VLOOKUP($A1013,Registros!$B$2:$G$6000,6,0),IFERROR(INDEX(Winback!$C$2:$C$300,MATCH($A1013,Winback!$K$2:$K$300,0)),""))</f>
        <v>Solanye Acuña</v>
      </c>
      <c r="S1013" t="str">
        <f t="shared" si="78"/>
        <v>NP</v>
      </c>
      <c r="T1013">
        <f t="shared" si="79"/>
        <v>1</v>
      </c>
    </row>
    <row r="1014" spans="1:20" x14ac:dyDescent="0.35">
      <c r="A1014" t="s">
        <v>5035</v>
      </c>
      <c r="B1014" t="s">
        <v>5036</v>
      </c>
      <c r="C1014" t="s">
        <v>5037</v>
      </c>
      <c r="D1014" t="s">
        <v>5038</v>
      </c>
      <c r="E1014">
        <f>IF(COUNTIFS(Registros!$A$2:$A$6000,"NP",Registros!$B$2:$B$6000,$A1014)&gt;0,1,0)</f>
        <v>1</v>
      </c>
      <c r="F1014">
        <f>IF($E1014=1,SUMIFS(Registros!$F$2:$F$6000,Registros!$A$2:$A$6000,"NP",Registros!$B$2:$B$6000,$A1014),0)</f>
        <v>42</v>
      </c>
      <c r="G1014">
        <f>IF(COUNTIFS(Registros!$A$2:$A$6000,"MOV",Registros!$B$2:$B$6000,$A1014)&gt;0,1,0)</f>
        <v>0</v>
      </c>
      <c r="H1014">
        <f>IF($G1014=1,SUMIFS(Registros!$F$2:$F$6000,Registros!$A$2:$A$6000,"MOV",Registros!$B$2:$B$6000,$A1014),0)</f>
        <v>0</v>
      </c>
      <c r="I1014">
        <f>IF(COUNTIFS(Registros!$A$2:$A$6000,"CS",Registros!$B$2:$B$6000,$A1014)&gt;0,1,0)</f>
        <v>0</v>
      </c>
      <c r="J1014">
        <f>IF($I1014=1,SUMIFS(Registros!$I$2:$I$6000,Registros!$A$2:$A$6000,"CS",Registros!$B$2:$B$6000,$A1014),0)</f>
        <v>0</v>
      </c>
      <c r="K1014">
        <f>IF(COUNTIFS(Winback!$K$2:$K$300,$A1014)&gt;0,1,0)</f>
        <v>0</v>
      </c>
      <c r="L1014">
        <f>IF(AND($K1014=1,LEFT($A1014,3)="WB-"),SUMIFS(Winback!$D$2:$D$300,Winback!$K$2:$K$300,$A1014),0)</f>
        <v>0</v>
      </c>
      <c r="M1014">
        <f>IF(OR($E1014=1,$G1014=1,SUMIFS(Registros!$J$2:$J$6000,Registros!$B$2:$B$6000,$A1014)&gt;0),1,0)</f>
        <v>1</v>
      </c>
      <c r="N1014">
        <f>IF($J1014&gt;0,1,IF(COUNTIFS(Registros!$A$2:$A$6000,"CS",Registros!$B$2:$B$6000,$A1014,Registros!$K$2:$K$6000,"&lt;&gt;")&gt;0,1,0))</f>
        <v>0</v>
      </c>
      <c r="O1014" t="str">
        <f t="shared" si="75"/>
        <v>SOLO MÓVIL</v>
      </c>
      <c r="P1014" t="str">
        <f t="shared" si="76"/>
        <v>Ofrecer fijo + internet (FLBBTV)</v>
      </c>
      <c r="Q1014">
        <f t="shared" si="77"/>
        <v>42</v>
      </c>
      <c r="R1014" t="str">
        <f>IFERROR(VLOOKUP($A1014,Registros!$B$2:$G$6000,6,0),IFERROR(INDEX(Winback!$C$2:$C$300,MATCH($A1014,Winback!$K$2:$K$300,0)),""))</f>
        <v>Michelle Zambrano</v>
      </c>
      <c r="S1014" t="str">
        <f t="shared" si="78"/>
        <v>NP</v>
      </c>
      <c r="T1014">
        <f t="shared" si="79"/>
        <v>1</v>
      </c>
    </row>
    <row r="1015" spans="1:20" x14ac:dyDescent="0.35">
      <c r="A1015" t="s">
        <v>5040</v>
      </c>
      <c r="B1015" t="s">
        <v>5041</v>
      </c>
      <c r="C1015" t="s">
        <v>5042</v>
      </c>
      <c r="D1015" t="s">
        <v>5043</v>
      </c>
      <c r="E1015">
        <f>IF(COUNTIFS(Registros!$A$2:$A$6000,"NP",Registros!$B$2:$B$6000,$A1015)&gt;0,1,0)</f>
        <v>1</v>
      </c>
      <c r="F1015">
        <f>IF($E1015=1,SUMIFS(Registros!$F$2:$F$6000,Registros!$A$2:$A$6000,"NP",Registros!$B$2:$B$6000,$A1015),0)</f>
        <v>18.23</v>
      </c>
      <c r="G1015">
        <f>IF(COUNTIFS(Registros!$A$2:$A$6000,"MOV",Registros!$B$2:$B$6000,$A1015)&gt;0,1,0)</f>
        <v>0</v>
      </c>
      <c r="H1015">
        <f>IF($G1015=1,SUMIFS(Registros!$F$2:$F$6000,Registros!$A$2:$A$6000,"MOV",Registros!$B$2:$B$6000,$A1015),0)</f>
        <v>0</v>
      </c>
      <c r="I1015">
        <f>IF(COUNTIFS(Registros!$A$2:$A$6000,"CS",Registros!$B$2:$B$6000,$A1015)&gt;0,1,0)</f>
        <v>0</v>
      </c>
      <c r="J1015">
        <f>IF($I1015=1,SUMIFS(Registros!$I$2:$I$6000,Registros!$A$2:$A$6000,"CS",Registros!$B$2:$B$6000,$A1015),0)</f>
        <v>0</v>
      </c>
      <c r="K1015">
        <f>IF(COUNTIFS(Winback!$K$2:$K$300,$A1015)&gt;0,1,0)</f>
        <v>0</v>
      </c>
      <c r="L1015">
        <f>IF(AND($K1015=1,LEFT($A1015,3)="WB-"),SUMIFS(Winback!$D$2:$D$300,Winback!$K$2:$K$300,$A1015),0)</f>
        <v>0</v>
      </c>
      <c r="M1015">
        <f>IF(OR($E1015=1,$G1015=1,SUMIFS(Registros!$J$2:$J$6000,Registros!$B$2:$B$6000,$A1015)&gt;0),1,0)</f>
        <v>1</v>
      </c>
      <c r="N1015">
        <f>IF($J1015&gt;0,1,IF(COUNTIFS(Registros!$A$2:$A$6000,"CS",Registros!$B$2:$B$6000,$A1015,Registros!$K$2:$K$6000,"&lt;&gt;")&gt;0,1,0))</f>
        <v>0</v>
      </c>
      <c r="O1015" t="str">
        <f t="shared" si="75"/>
        <v>SOLO MÓVIL</v>
      </c>
      <c r="P1015" t="str">
        <f t="shared" si="76"/>
        <v>Ofrecer fijo + internet (FLBBTV)</v>
      </c>
      <c r="Q1015">
        <f t="shared" si="77"/>
        <v>18.23</v>
      </c>
      <c r="R1015" t="str">
        <f>IFERROR(VLOOKUP($A1015,Registros!$B$2:$G$6000,6,0),IFERROR(INDEX(Winback!$C$2:$C$300,MATCH($A1015,Winback!$K$2:$K$300,0)),""))</f>
        <v>Ines Lizbeth Trujillo</v>
      </c>
      <c r="S1015" t="str">
        <f t="shared" si="78"/>
        <v>NP</v>
      </c>
      <c r="T1015">
        <f t="shared" si="79"/>
        <v>1</v>
      </c>
    </row>
    <row r="1016" spans="1:20" x14ac:dyDescent="0.35">
      <c r="A1016" t="s">
        <v>5044</v>
      </c>
      <c r="B1016" t="s">
        <v>5045</v>
      </c>
      <c r="C1016" t="s">
        <v>5046</v>
      </c>
      <c r="D1016" t="s">
        <v>5047</v>
      </c>
      <c r="E1016">
        <f>IF(COUNTIFS(Registros!$A$2:$A$6000,"NP",Registros!$B$2:$B$6000,$A1016)&gt;0,1,0)</f>
        <v>1</v>
      </c>
      <c r="F1016">
        <f>IF($E1016=1,SUMIFS(Registros!$F$2:$F$6000,Registros!$A$2:$A$6000,"NP",Registros!$B$2:$B$6000,$A1016),0)</f>
        <v>16.25</v>
      </c>
      <c r="G1016">
        <f>IF(COUNTIFS(Registros!$A$2:$A$6000,"MOV",Registros!$B$2:$B$6000,$A1016)&gt;0,1,0)</f>
        <v>0</v>
      </c>
      <c r="H1016">
        <f>IF($G1016=1,SUMIFS(Registros!$F$2:$F$6000,Registros!$A$2:$A$6000,"MOV",Registros!$B$2:$B$6000,$A1016),0)</f>
        <v>0</v>
      </c>
      <c r="I1016">
        <f>IF(COUNTIFS(Registros!$A$2:$A$6000,"CS",Registros!$B$2:$B$6000,$A1016)&gt;0,1,0)</f>
        <v>0</v>
      </c>
      <c r="J1016">
        <f>IF($I1016=1,SUMIFS(Registros!$I$2:$I$6000,Registros!$A$2:$A$6000,"CS",Registros!$B$2:$B$6000,$A1016),0)</f>
        <v>0</v>
      </c>
      <c r="K1016">
        <f>IF(COUNTIFS(Winback!$K$2:$K$300,$A1016)&gt;0,1,0)</f>
        <v>0</v>
      </c>
      <c r="L1016">
        <f>IF(AND($K1016=1,LEFT($A1016,3)="WB-"),SUMIFS(Winback!$D$2:$D$300,Winback!$K$2:$K$300,$A1016),0)</f>
        <v>0</v>
      </c>
      <c r="M1016">
        <f>IF(OR($E1016=1,$G1016=1,SUMIFS(Registros!$J$2:$J$6000,Registros!$B$2:$B$6000,$A1016)&gt;0),1,0)</f>
        <v>1</v>
      </c>
      <c r="N1016">
        <f>IF($J1016&gt;0,1,IF(COUNTIFS(Registros!$A$2:$A$6000,"CS",Registros!$B$2:$B$6000,$A1016,Registros!$K$2:$K$6000,"&lt;&gt;")&gt;0,1,0))</f>
        <v>0</v>
      </c>
      <c r="O1016" t="str">
        <f t="shared" si="75"/>
        <v>SOLO MÓVIL</v>
      </c>
      <c r="P1016" t="str">
        <f t="shared" si="76"/>
        <v>Ofrecer fijo + internet (FLBBTV)</v>
      </c>
      <c r="Q1016">
        <f t="shared" si="77"/>
        <v>16.25</v>
      </c>
      <c r="R1016" t="str">
        <f>IFERROR(VLOOKUP($A1016,Registros!$B$2:$G$6000,6,0),IFERROR(INDEX(Winback!$C$2:$C$300,MATCH($A1016,Winback!$K$2:$K$300,0)),""))</f>
        <v>Alejandra Mabel Hawkins</v>
      </c>
      <c r="S1016" t="str">
        <f t="shared" si="78"/>
        <v>NP</v>
      </c>
      <c r="T1016">
        <f t="shared" si="79"/>
        <v>1</v>
      </c>
    </row>
    <row r="1017" spans="1:20" x14ac:dyDescent="0.35">
      <c r="A1017" t="s">
        <v>5049</v>
      </c>
      <c r="B1017" t="s">
        <v>5050</v>
      </c>
      <c r="C1017" t="s">
        <v>5051</v>
      </c>
      <c r="D1017" t="s">
        <v>5052</v>
      </c>
      <c r="E1017">
        <f>IF(COUNTIFS(Registros!$A$2:$A$6000,"NP",Registros!$B$2:$B$6000,$A1017)&gt;0,1,0)</f>
        <v>1</v>
      </c>
      <c r="F1017">
        <f>IF($E1017=1,SUMIFS(Registros!$F$2:$F$6000,Registros!$A$2:$A$6000,"NP",Registros!$B$2:$B$6000,$A1017),0)</f>
        <v>135.4</v>
      </c>
      <c r="G1017">
        <f>IF(COUNTIFS(Registros!$A$2:$A$6000,"MOV",Registros!$B$2:$B$6000,$A1017)&gt;0,1,0)</f>
        <v>0</v>
      </c>
      <c r="H1017">
        <f>IF($G1017=1,SUMIFS(Registros!$F$2:$F$6000,Registros!$A$2:$A$6000,"MOV",Registros!$B$2:$B$6000,$A1017),0)</f>
        <v>0</v>
      </c>
      <c r="I1017">
        <f>IF(COUNTIFS(Registros!$A$2:$A$6000,"CS",Registros!$B$2:$B$6000,$A1017)&gt;0,1,0)</f>
        <v>0</v>
      </c>
      <c r="J1017">
        <f>IF($I1017=1,SUMIFS(Registros!$I$2:$I$6000,Registros!$A$2:$A$6000,"CS",Registros!$B$2:$B$6000,$A1017),0)</f>
        <v>0</v>
      </c>
      <c r="K1017">
        <f>IF(COUNTIFS(Winback!$K$2:$K$300,$A1017)&gt;0,1,0)</f>
        <v>0</v>
      </c>
      <c r="L1017">
        <f>IF(AND($K1017=1,LEFT($A1017,3)="WB-"),SUMIFS(Winback!$D$2:$D$300,Winback!$K$2:$K$300,$A1017),0)</f>
        <v>0</v>
      </c>
      <c r="M1017">
        <f>IF(OR($E1017=1,$G1017=1,SUMIFS(Registros!$J$2:$J$6000,Registros!$B$2:$B$6000,$A1017)&gt;0),1,0)</f>
        <v>1</v>
      </c>
      <c r="N1017">
        <f>IF($J1017&gt;0,1,IF(COUNTIFS(Registros!$A$2:$A$6000,"CS",Registros!$B$2:$B$6000,$A1017,Registros!$K$2:$K$6000,"&lt;&gt;")&gt;0,1,0))</f>
        <v>0</v>
      </c>
      <c r="O1017" t="str">
        <f t="shared" si="75"/>
        <v>SOLO MÓVIL</v>
      </c>
      <c r="P1017" t="str">
        <f t="shared" si="76"/>
        <v>Ofrecer fijo + internet (FLBBTV)</v>
      </c>
      <c r="Q1017">
        <f t="shared" si="77"/>
        <v>135.4</v>
      </c>
      <c r="R1017" t="str">
        <f>IFERROR(VLOOKUP($A1017,Registros!$B$2:$G$6000,6,0),IFERROR(INDEX(Winback!$C$2:$C$300,MATCH($A1017,Winback!$K$2:$K$300,0)),""))</f>
        <v>Maria Fernanda</v>
      </c>
      <c r="S1017" t="str">
        <f t="shared" si="78"/>
        <v>NP</v>
      </c>
      <c r="T1017">
        <f t="shared" si="79"/>
        <v>1</v>
      </c>
    </row>
    <row r="1018" spans="1:20" x14ac:dyDescent="0.35">
      <c r="A1018" t="s">
        <v>5056</v>
      </c>
      <c r="B1018" t="s">
        <v>5057</v>
      </c>
      <c r="C1018" t="s">
        <v>5058</v>
      </c>
      <c r="D1018" t="s">
        <v>5059</v>
      </c>
      <c r="E1018">
        <f>IF(COUNTIFS(Registros!$A$2:$A$6000,"NP",Registros!$B$2:$B$6000,$A1018)&gt;0,1,0)</f>
        <v>1</v>
      </c>
      <c r="F1018">
        <f>IF($E1018=1,SUMIFS(Registros!$F$2:$F$6000,Registros!$A$2:$A$6000,"NP",Registros!$B$2:$B$6000,$A1018),0)</f>
        <v>15</v>
      </c>
      <c r="G1018">
        <f>IF(COUNTIFS(Registros!$A$2:$A$6000,"MOV",Registros!$B$2:$B$6000,$A1018)&gt;0,1,0)</f>
        <v>0</v>
      </c>
      <c r="H1018">
        <f>IF($G1018=1,SUMIFS(Registros!$F$2:$F$6000,Registros!$A$2:$A$6000,"MOV",Registros!$B$2:$B$6000,$A1018),0)</f>
        <v>0</v>
      </c>
      <c r="I1018">
        <f>IF(COUNTIFS(Registros!$A$2:$A$6000,"CS",Registros!$B$2:$B$6000,$A1018)&gt;0,1,0)</f>
        <v>0</v>
      </c>
      <c r="J1018">
        <f>IF($I1018=1,SUMIFS(Registros!$I$2:$I$6000,Registros!$A$2:$A$6000,"CS",Registros!$B$2:$B$6000,$A1018),0)</f>
        <v>0</v>
      </c>
      <c r="K1018">
        <f>IF(COUNTIFS(Winback!$K$2:$K$300,$A1018)&gt;0,1,0)</f>
        <v>0</v>
      </c>
      <c r="L1018">
        <f>IF(AND($K1018=1,LEFT($A1018,3)="WB-"),SUMIFS(Winback!$D$2:$D$300,Winback!$K$2:$K$300,$A1018),0)</f>
        <v>0</v>
      </c>
      <c r="M1018">
        <f>IF(OR($E1018=1,$G1018=1,SUMIFS(Registros!$J$2:$J$6000,Registros!$B$2:$B$6000,$A1018)&gt;0),1,0)</f>
        <v>1</v>
      </c>
      <c r="N1018">
        <f>IF($J1018&gt;0,1,IF(COUNTIFS(Registros!$A$2:$A$6000,"CS",Registros!$B$2:$B$6000,$A1018,Registros!$K$2:$K$6000,"&lt;&gt;")&gt;0,1,0))</f>
        <v>0</v>
      </c>
      <c r="O1018" t="str">
        <f t="shared" si="75"/>
        <v>SOLO MÓVIL</v>
      </c>
      <c r="P1018" t="str">
        <f t="shared" si="76"/>
        <v>Ofrecer fijo + internet (FLBBTV)</v>
      </c>
      <c r="Q1018">
        <f t="shared" si="77"/>
        <v>15</v>
      </c>
      <c r="R1018" t="str">
        <f>IFERROR(VLOOKUP($A1018,Registros!$B$2:$G$6000,6,0),IFERROR(INDEX(Winback!$C$2:$C$300,MATCH($A1018,Winback!$K$2:$K$300,0)),""))</f>
        <v>Yariela Galarce</v>
      </c>
      <c r="S1018" t="str">
        <f t="shared" si="78"/>
        <v>NP</v>
      </c>
      <c r="T1018">
        <f t="shared" si="79"/>
        <v>1</v>
      </c>
    </row>
    <row r="1019" spans="1:20" x14ac:dyDescent="0.35">
      <c r="A1019" t="s">
        <v>5061</v>
      </c>
      <c r="B1019" t="s">
        <v>5062</v>
      </c>
      <c r="C1019" t="s">
        <v>5058</v>
      </c>
      <c r="D1019" t="s">
        <v>5059</v>
      </c>
      <c r="E1019">
        <f>IF(COUNTIFS(Registros!$A$2:$A$6000,"NP",Registros!$B$2:$B$6000,$A1019)&gt;0,1,0)</f>
        <v>1</v>
      </c>
      <c r="F1019">
        <f>IF($E1019=1,SUMIFS(Registros!$F$2:$F$6000,Registros!$A$2:$A$6000,"NP",Registros!$B$2:$B$6000,$A1019),0)</f>
        <v>15</v>
      </c>
      <c r="G1019">
        <f>IF(COUNTIFS(Registros!$A$2:$A$6000,"MOV",Registros!$B$2:$B$6000,$A1019)&gt;0,1,0)</f>
        <v>0</v>
      </c>
      <c r="H1019">
        <f>IF($G1019=1,SUMIFS(Registros!$F$2:$F$6000,Registros!$A$2:$A$6000,"MOV",Registros!$B$2:$B$6000,$A1019),0)</f>
        <v>0</v>
      </c>
      <c r="I1019">
        <f>IF(COUNTIFS(Registros!$A$2:$A$6000,"CS",Registros!$B$2:$B$6000,$A1019)&gt;0,1,0)</f>
        <v>0</v>
      </c>
      <c r="J1019">
        <f>IF($I1019=1,SUMIFS(Registros!$I$2:$I$6000,Registros!$A$2:$A$6000,"CS",Registros!$B$2:$B$6000,$A1019),0)</f>
        <v>0</v>
      </c>
      <c r="K1019">
        <f>IF(COUNTIFS(Winback!$K$2:$K$300,$A1019)&gt;0,1,0)</f>
        <v>0</v>
      </c>
      <c r="L1019">
        <f>IF(AND($K1019=1,LEFT($A1019,3)="WB-"),SUMIFS(Winback!$D$2:$D$300,Winback!$K$2:$K$300,$A1019),0)</f>
        <v>0</v>
      </c>
      <c r="M1019">
        <f>IF(OR($E1019=1,$G1019=1,SUMIFS(Registros!$J$2:$J$6000,Registros!$B$2:$B$6000,$A1019)&gt;0),1,0)</f>
        <v>1</v>
      </c>
      <c r="N1019">
        <f>IF($J1019&gt;0,1,IF(COUNTIFS(Registros!$A$2:$A$6000,"CS",Registros!$B$2:$B$6000,$A1019,Registros!$K$2:$K$6000,"&lt;&gt;")&gt;0,1,0))</f>
        <v>0</v>
      </c>
      <c r="O1019" t="str">
        <f t="shared" si="75"/>
        <v>SOLO MÓVIL</v>
      </c>
      <c r="P1019" t="str">
        <f t="shared" si="76"/>
        <v>Ofrecer fijo + internet (FLBBTV)</v>
      </c>
      <c r="Q1019">
        <f t="shared" si="77"/>
        <v>15</v>
      </c>
      <c r="R1019" t="str">
        <f>IFERROR(VLOOKUP($A1019,Registros!$B$2:$G$6000,6,0),IFERROR(INDEX(Winback!$C$2:$C$300,MATCH($A1019,Winback!$K$2:$K$300,0)),""))</f>
        <v>Nailyn Martinez</v>
      </c>
      <c r="S1019" t="str">
        <f t="shared" si="78"/>
        <v>NP</v>
      </c>
      <c r="T1019">
        <f t="shared" si="79"/>
        <v>1</v>
      </c>
    </row>
    <row r="1020" spans="1:20" x14ac:dyDescent="0.35">
      <c r="A1020" t="s">
        <v>5064</v>
      </c>
      <c r="B1020" t="s">
        <v>5065</v>
      </c>
      <c r="C1020" t="s">
        <v>5066</v>
      </c>
      <c r="D1020" t="s">
        <v>5067</v>
      </c>
      <c r="E1020">
        <f>IF(COUNTIFS(Registros!$A$2:$A$6000,"NP",Registros!$B$2:$B$6000,$A1020)&gt;0,1,0)</f>
        <v>1</v>
      </c>
      <c r="F1020">
        <f>IF($E1020=1,SUMIFS(Registros!$F$2:$F$6000,Registros!$A$2:$A$6000,"NP",Registros!$B$2:$B$6000,$A1020),0)</f>
        <v>15</v>
      </c>
      <c r="G1020">
        <f>IF(COUNTIFS(Registros!$A$2:$A$6000,"MOV",Registros!$B$2:$B$6000,$A1020)&gt;0,1,0)</f>
        <v>0</v>
      </c>
      <c r="H1020">
        <f>IF($G1020=1,SUMIFS(Registros!$F$2:$F$6000,Registros!$A$2:$A$6000,"MOV",Registros!$B$2:$B$6000,$A1020),0)</f>
        <v>0</v>
      </c>
      <c r="I1020">
        <f>IF(COUNTIFS(Registros!$A$2:$A$6000,"CS",Registros!$B$2:$B$6000,$A1020)&gt;0,1,0)</f>
        <v>0</v>
      </c>
      <c r="J1020">
        <f>IF($I1020=1,SUMIFS(Registros!$I$2:$I$6000,Registros!$A$2:$A$6000,"CS",Registros!$B$2:$B$6000,$A1020),0)</f>
        <v>0</v>
      </c>
      <c r="K1020">
        <f>IF(COUNTIFS(Winback!$K$2:$K$300,$A1020)&gt;0,1,0)</f>
        <v>0</v>
      </c>
      <c r="L1020">
        <f>IF(AND($K1020=1,LEFT($A1020,3)="WB-"),SUMIFS(Winback!$D$2:$D$300,Winback!$K$2:$K$300,$A1020),0)</f>
        <v>0</v>
      </c>
      <c r="M1020">
        <f>IF(OR($E1020=1,$G1020=1,SUMIFS(Registros!$J$2:$J$6000,Registros!$B$2:$B$6000,$A1020)&gt;0),1,0)</f>
        <v>1</v>
      </c>
      <c r="N1020">
        <f>IF($J1020&gt;0,1,IF(COUNTIFS(Registros!$A$2:$A$6000,"CS",Registros!$B$2:$B$6000,$A1020,Registros!$K$2:$K$6000,"&lt;&gt;")&gt;0,1,0))</f>
        <v>0</v>
      </c>
      <c r="O1020" t="str">
        <f t="shared" si="75"/>
        <v>SOLO MÓVIL</v>
      </c>
      <c r="P1020" t="str">
        <f t="shared" si="76"/>
        <v>Ofrecer fijo + internet (FLBBTV)</v>
      </c>
      <c r="Q1020">
        <f t="shared" si="77"/>
        <v>15</v>
      </c>
      <c r="R1020" t="str">
        <f>IFERROR(VLOOKUP($A1020,Registros!$B$2:$G$6000,6,0),IFERROR(INDEX(Winback!$C$2:$C$300,MATCH($A1020,Winback!$K$2:$K$300,0)),""))</f>
        <v>Yamali Rodriguez</v>
      </c>
      <c r="S1020" t="str">
        <f t="shared" si="78"/>
        <v>NP</v>
      </c>
      <c r="T1020">
        <f t="shared" si="79"/>
        <v>1</v>
      </c>
    </row>
    <row r="1021" spans="1:20" x14ac:dyDescent="0.35">
      <c r="A1021" t="s">
        <v>5069</v>
      </c>
      <c r="B1021" t="s">
        <v>5070</v>
      </c>
      <c r="C1021" t="s">
        <v>5071</v>
      </c>
      <c r="D1021" t="s">
        <v>5072</v>
      </c>
      <c r="E1021">
        <f>IF(COUNTIFS(Registros!$A$2:$A$6000,"NP",Registros!$B$2:$B$6000,$A1021)&gt;0,1,0)</f>
        <v>1</v>
      </c>
      <c r="F1021">
        <f>IF($E1021=1,SUMIFS(Registros!$F$2:$F$6000,Registros!$A$2:$A$6000,"NP",Registros!$B$2:$B$6000,$A1021),0)</f>
        <v>161</v>
      </c>
      <c r="G1021">
        <f>IF(COUNTIFS(Registros!$A$2:$A$6000,"MOV",Registros!$B$2:$B$6000,$A1021)&gt;0,1,0)</f>
        <v>0</v>
      </c>
      <c r="H1021">
        <f>IF($G1021=1,SUMIFS(Registros!$F$2:$F$6000,Registros!$A$2:$A$6000,"MOV",Registros!$B$2:$B$6000,$A1021),0)</f>
        <v>0</v>
      </c>
      <c r="I1021">
        <f>IF(COUNTIFS(Registros!$A$2:$A$6000,"CS",Registros!$B$2:$B$6000,$A1021)&gt;0,1,0)</f>
        <v>0</v>
      </c>
      <c r="J1021">
        <f>IF($I1021=1,SUMIFS(Registros!$I$2:$I$6000,Registros!$A$2:$A$6000,"CS",Registros!$B$2:$B$6000,$A1021),0)</f>
        <v>0</v>
      </c>
      <c r="K1021">
        <f>IF(COUNTIFS(Winback!$K$2:$K$300,$A1021)&gt;0,1,0)</f>
        <v>0</v>
      </c>
      <c r="L1021">
        <f>IF(AND($K1021=1,LEFT($A1021,3)="WB-"),SUMIFS(Winback!$D$2:$D$300,Winback!$K$2:$K$300,$A1021),0)</f>
        <v>0</v>
      </c>
      <c r="M1021">
        <f>IF(OR($E1021=1,$G1021=1,SUMIFS(Registros!$J$2:$J$6000,Registros!$B$2:$B$6000,$A1021)&gt;0),1,0)</f>
        <v>1</v>
      </c>
      <c r="N1021">
        <f>IF($J1021&gt;0,1,IF(COUNTIFS(Registros!$A$2:$A$6000,"CS",Registros!$B$2:$B$6000,$A1021,Registros!$K$2:$K$6000,"&lt;&gt;")&gt;0,1,0))</f>
        <v>0</v>
      </c>
      <c r="O1021" t="str">
        <f t="shared" si="75"/>
        <v>SOLO MÓVIL</v>
      </c>
      <c r="P1021" t="str">
        <f t="shared" si="76"/>
        <v>Ofrecer fijo + internet (FLBBTV)</v>
      </c>
      <c r="Q1021">
        <f t="shared" si="77"/>
        <v>161</v>
      </c>
      <c r="R1021" t="str">
        <f>IFERROR(VLOOKUP($A1021,Registros!$B$2:$G$6000,6,0),IFERROR(INDEX(Winback!$C$2:$C$300,MATCH($A1021,Winback!$K$2:$K$300,0)),""))</f>
        <v>Osiris Aguilar</v>
      </c>
      <c r="S1021" t="str">
        <f t="shared" si="78"/>
        <v>NP</v>
      </c>
      <c r="T1021">
        <f t="shared" si="79"/>
        <v>1</v>
      </c>
    </row>
    <row r="1022" spans="1:20" x14ac:dyDescent="0.35">
      <c r="A1022" t="s">
        <v>5074</v>
      </c>
      <c r="B1022" t="s">
        <v>5075</v>
      </c>
      <c r="C1022" t="s">
        <v>5076</v>
      </c>
      <c r="D1022" t="s">
        <v>5077</v>
      </c>
      <c r="E1022">
        <f>IF(COUNTIFS(Registros!$A$2:$A$6000,"NP",Registros!$B$2:$B$6000,$A1022)&gt;0,1,0)</f>
        <v>1</v>
      </c>
      <c r="F1022">
        <f>IF($E1022=1,SUMIFS(Registros!$F$2:$F$6000,Registros!$A$2:$A$6000,"NP",Registros!$B$2:$B$6000,$A1022),0)</f>
        <v>18.25</v>
      </c>
      <c r="G1022">
        <f>IF(COUNTIFS(Registros!$A$2:$A$6000,"MOV",Registros!$B$2:$B$6000,$A1022)&gt;0,1,0)</f>
        <v>0</v>
      </c>
      <c r="H1022">
        <f>IF($G1022=1,SUMIFS(Registros!$F$2:$F$6000,Registros!$A$2:$A$6000,"MOV",Registros!$B$2:$B$6000,$A1022),0)</f>
        <v>0</v>
      </c>
      <c r="I1022">
        <f>IF(COUNTIFS(Registros!$A$2:$A$6000,"CS",Registros!$B$2:$B$6000,$A1022)&gt;0,1,0)</f>
        <v>0</v>
      </c>
      <c r="J1022">
        <f>IF($I1022=1,SUMIFS(Registros!$I$2:$I$6000,Registros!$A$2:$A$6000,"CS",Registros!$B$2:$B$6000,$A1022),0)</f>
        <v>0</v>
      </c>
      <c r="K1022">
        <f>IF(COUNTIFS(Winback!$K$2:$K$300,$A1022)&gt;0,1,0)</f>
        <v>0</v>
      </c>
      <c r="L1022">
        <f>IF(AND($K1022=1,LEFT($A1022,3)="WB-"),SUMIFS(Winback!$D$2:$D$300,Winback!$K$2:$K$300,$A1022),0)</f>
        <v>0</v>
      </c>
      <c r="M1022">
        <f>IF(OR($E1022=1,$G1022=1,SUMIFS(Registros!$J$2:$J$6000,Registros!$B$2:$B$6000,$A1022)&gt;0),1,0)</f>
        <v>1</v>
      </c>
      <c r="N1022">
        <f>IF($J1022&gt;0,1,IF(COUNTIFS(Registros!$A$2:$A$6000,"CS",Registros!$B$2:$B$6000,$A1022,Registros!$K$2:$K$6000,"&lt;&gt;")&gt;0,1,0))</f>
        <v>0</v>
      </c>
      <c r="O1022" t="str">
        <f t="shared" si="75"/>
        <v>SOLO MÓVIL</v>
      </c>
      <c r="P1022" t="str">
        <f t="shared" si="76"/>
        <v>Ofrecer fijo + internet (FLBBTV)</v>
      </c>
      <c r="Q1022">
        <f t="shared" si="77"/>
        <v>18.25</v>
      </c>
      <c r="R1022" t="str">
        <f>IFERROR(VLOOKUP($A1022,Registros!$B$2:$G$6000,6,0),IFERROR(INDEX(Winback!$C$2:$C$300,MATCH($A1022,Winback!$K$2:$K$300,0)),""))</f>
        <v>Karla Mc Intryre</v>
      </c>
      <c r="S1022" t="str">
        <f t="shared" si="78"/>
        <v>NP</v>
      </c>
      <c r="T1022">
        <f t="shared" si="79"/>
        <v>1</v>
      </c>
    </row>
    <row r="1023" spans="1:20" x14ac:dyDescent="0.35">
      <c r="A1023" t="s">
        <v>5079</v>
      </c>
      <c r="B1023" t="s">
        <v>5080</v>
      </c>
      <c r="C1023" t="s">
        <v>5081</v>
      </c>
      <c r="D1023" t="s">
        <v>5082</v>
      </c>
      <c r="E1023">
        <f>IF(COUNTIFS(Registros!$A$2:$A$6000,"NP",Registros!$B$2:$B$6000,$A1023)&gt;0,1,0)</f>
        <v>1</v>
      </c>
      <c r="F1023">
        <f>IF($E1023=1,SUMIFS(Registros!$F$2:$F$6000,Registros!$A$2:$A$6000,"NP",Registros!$B$2:$B$6000,$A1023),0)</f>
        <v>15</v>
      </c>
      <c r="G1023">
        <f>IF(COUNTIFS(Registros!$A$2:$A$6000,"MOV",Registros!$B$2:$B$6000,$A1023)&gt;0,1,0)</f>
        <v>0</v>
      </c>
      <c r="H1023">
        <f>IF($G1023=1,SUMIFS(Registros!$F$2:$F$6000,Registros!$A$2:$A$6000,"MOV",Registros!$B$2:$B$6000,$A1023),0)</f>
        <v>0</v>
      </c>
      <c r="I1023">
        <f>IF(COUNTIFS(Registros!$A$2:$A$6000,"CS",Registros!$B$2:$B$6000,$A1023)&gt;0,1,0)</f>
        <v>0</v>
      </c>
      <c r="J1023">
        <f>IF($I1023=1,SUMIFS(Registros!$I$2:$I$6000,Registros!$A$2:$A$6000,"CS",Registros!$B$2:$B$6000,$A1023),0)</f>
        <v>0</v>
      </c>
      <c r="K1023">
        <f>IF(COUNTIFS(Winback!$K$2:$K$300,$A1023)&gt;0,1,0)</f>
        <v>0</v>
      </c>
      <c r="L1023">
        <f>IF(AND($K1023=1,LEFT($A1023,3)="WB-"),SUMIFS(Winback!$D$2:$D$300,Winback!$K$2:$K$300,$A1023),0)</f>
        <v>0</v>
      </c>
      <c r="M1023">
        <f>IF(OR($E1023=1,$G1023=1,SUMIFS(Registros!$J$2:$J$6000,Registros!$B$2:$B$6000,$A1023)&gt;0),1,0)</f>
        <v>1</v>
      </c>
      <c r="N1023">
        <f>IF($J1023&gt;0,1,IF(COUNTIFS(Registros!$A$2:$A$6000,"CS",Registros!$B$2:$B$6000,$A1023,Registros!$K$2:$K$6000,"&lt;&gt;")&gt;0,1,0))</f>
        <v>0</v>
      </c>
      <c r="O1023" t="str">
        <f t="shared" si="75"/>
        <v>SOLO MÓVIL</v>
      </c>
      <c r="P1023" t="str">
        <f t="shared" si="76"/>
        <v>Ofrecer fijo + internet (FLBBTV)</v>
      </c>
      <c r="Q1023">
        <f t="shared" si="77"/>
        <v>15</v>
      </c>
      <c r="R1023" t="str">
        <f>IFERROR(VLOOKUP($A1023,Registros!$B$2:$G$6000,6,0),IFERROR(INDEX(Winback!$C$2:$C$300,MATCH($A1023,Winback!$K$2:$K$300,0)),""))</f>
        <v>Michelle Zambrano</v>
      </c>
      <c r="S1023" t="str">
        <f t="shared" si="78"/>
        <v>NP</v>
      </c>
      <c r="T1023">
        <f t="shared" si="79"/>
        <v>1</v>
      </c>
    </row>
    <row r="1024" spans="1:20" x14ac:dyDescent="0.35">
      <c r="A1024" t="s">
        <v>5084</v>
      </c>
      <c r="B1024" t="s">
        <v>5085</v>
      </c>
      <c r="C1024" t="s">
        <v>5086</v>
      </c>
      <c r="D1024" t="s">
        <v>5087</v>
      </c>
      <c r="E1024">
        <f>IF(COUNTIFS(Registros!$A$2:$A$6000,"NP",Registros!$B$2:$B$6000,$A1024)&gt;0,1,0)</f>
        <v>1</v>
      </c>
      <c r="F1024">
        <f>IF($E1024=1,SUMIFS(Registros!$F$2:$F$6000,Registros!$A$2:$A$6000,"NP",Registros!$B$2:$B$6000,$A1024),0)</f>
        <v>15</v>
      </c>
      <c r="G1024">
        <f>IF(COUNTIFS(Registros!$A$2:$A$6000,"MOV",Registros!$B$2:$B$6000,$A1024)&gt;0,1,0)</f>
        <v>0</v>
      </c>
      <c r="H1024">
        <f>IF($G1024=1,SUMIFS(Registros!$F$2:$F$6000,Registros!$A$2:$A$6000,"MOV",Registros!$B$2:$B$6000,$A1024),0)</f>
        <v>0</v>
      </c>
      <c r="I1024">
        <f>IF(COUNTIFS(Registros!$A$2:$A$6000,"CS",Registros!$B$2:$B$6000,$A1024)&gt;0,1,0)</f>
        <v>0</v>
      </c>
      <c r="J1024">
        <f>IF($I1024=1,SUMIFS(Registros!$I$2:$I$6000,Registros!$A$2:$A$6000,"CS",Registros!$B$2:$B$6000,$A1024),0)</f>
        <v>0</v>
      </c>
      <c r="K1024">
        <f>IF(COUNTIFS(Winback!$K$2:$K$300,$A1024)&gt;0,1,0)</f>
        <v>0</v>
      </c>
      <c r="L1024">
        <f>IF(AND($K1024=1,LEFT($A1024,3)="WB-"),SUMIFS(Winback!$D$2:$D$300,Winback!$K$2:$K$300,$A1024),0)</f>
        <v>0</v>
      </c>
      <c r="M1024">
        <f>IF(OR($E1024=1,$G1024=1,SUMIFS(Registros!$J$2:$J$6000,Registros!$B$2:$B$6000,$A1024)&gt;0),1,0)</f>
        <v>1</v>
      </c>
      <c r="N1024">
        <f>IF($J1024&gt;0,1,IF(COUNTIFS(Registros!$A$2:$A$6000,"CS",Registros!$B$2:$B$6000,$A1024,Registros!$K$2:$K$6000,"&lt;&gt;")&gt;0,1,0))</f>
        <v>0</v>
      </c>
      <c r="O1024" t="str">
        <f t="shared" si="75"/>
        <v>SOLO MÓVIL</v>
      </c>
      <c r="P1024" t="str">
        <f t="shared" si="76"/>
        <v>Ofrecer fijo + internet (FLBBTV)</v>
      </c>
      <c r="Q1024">
        <f t="shared" si="77"/>
        <v>15</v>
      </c>
      <c r="R1024" t="str">
        <f>IFERROR(VLOOKUP($A1024,Registros!$B$2:$G$6000,6,0),IFERROR(INDEX(Winback!$C$2:$C$300,MATCH($A1024,Winback!$K$2:$K$300,0)),""))</f>
        <v>Ines Lizbeth Trujillo</v>
      </c>
      <c r="S1024" t="str">
        <f t="shared" si="78"/>
        <v>NP</v>
      </c>
      <c r="T1024">
        <f t="shared" si="79"/>
        <v>1</v>
      </c>
    </row>
    <row r="1025" spans="1:20" x14ac:dyDescent="0.35">
      <c r="A1025" t="s">
        <v>5089</v>
      </c>
      <c r="B1025" t="s">
        <v>5090</v>
      </c>
      <c r="C1025" t="s">
        <v>5091</v>
      </c>
      <c r="D1025" t="s">
        <v>5092</v>
      </c>
      <c r="E1025">
        <f>IF(COUNTIFS(Registros!$A$2:$A$6000,"NP",Registros!$B$2:$B$6000,$A1025)&gt;0,1,0)</f>
        <v>1</v>
      </c>
      <c r="F1025">
        <f>IF($E1025=1,SUMIFS(Registros!$F$2:$F$6000,Registros!$A$2:$A$6000,"NP",Registros!$B$2:$B$6000,$A1025),0)</f>
        <v>18.87</v>
      </c>
      <c r="G1025">
        <f>IF(COUNTIFS(Registros!$A$2:$A$6000,"MOV",Registros!$B$2:$B$6000,$A1025)&gt;0,1,0)</f>
        <v>0</v>
      </c>
      <c r="H1025">
        <f>IF($G1025=1,SUMIFS(Registros!$F$2:$F$6000,Registros!$A$2:$A$6000,"MOV",Registros!$B$2:$B$6000,$A1025),0)</f>
        <v>0</v>
      </c>
      <c r="I1025">
        <f>IF(COUNTIFS(Registros!$A$2:$A$6000,"CS",Registros!$B$2:$B$6000,$A1025)&gt;0,1,0)</f>
        <v>0</v>
      </c>
      <c r="J1025">
        <f>IF($I1025=1,SUMIFS(Registros!$I$2:$I$6000,Registros!$A$2:$A$6000,"CS",Registros!$B$2:$B$6000,$A1025),0)</f>
        <v>0</v>
      </c>
      <c r="K1025">
        <f>IF(COUNTIFS(Winback!$K$2:$K$300,$A1025)&gt;0,1,0)</f>
        <v>0</v>
      </c>
      <c r="L1025">
        <f>IF(AND($K1025=1,LEFT($A1025,3)="WB-"),SUMIFS(Winback!$D$2:$D$300,Winback!$K$2:$K$300,$A1025),0)</f>
        <v>0</v>
      </c>
      <c r="M1025">
        <f>IF(OR($E1025=1,$G1025=1,SUMIFS(Registros!$J$2:$J$6000,Registros!$B$2:$B$6000,$A1025)&gt;0),1,0)</f>
        <v>1</v>
      </c>
      <c r="N1025">
        <f>IF($J1025&gt;0,1,IF(COUNTIFS(Registros!$A$2:$A$6000,"CS",Registros!$B$2:$B$6000,$A1025,Registros!$K$2:$K$6000,"&lt;&gt;")&gt;0,1,0))</f>
        <v>0</v>
      </c>
      <c r="O1025" t="str">
        <f t="shared" si="75"/>
        <v>SOLO MÓVIL</v>
      </c>
      <c r="P1025" t="str">
        <f t="shared" si="76"/>
        <v>Ofrecer fijo + internet (FLBBTV)</v>
      </c>
      <c r="Q1025">
        <f t="shared" si="77"/>
        <v>18.87</v>
      </c>
      <c r="R1025" t="str">
        <f>IFERROR(VLOOKUP($A1025,Registros!$B$2:$G$6000,6,0),IFERROR(INDEX(Winback!$C$2:$C$300,MATCH($A1025,Winback!$K$2:$K$300,0)),""))</f>
        <v>Alejandra Mabel Hawkins</v>
      </c>
      <c r="S1025" t="str">
        <f t="shared" si="78"/>
        <v>NP</v>
      </c>
      <c r="T1025">
        <f t="shared" si="79"/>
        <v>1</v>
      </c>
    </row>
    <row r="1026" spans="1:20" x14ac:dyDescent="0.35">
      <c r="A1026" t="s">
        <v>5094</v>
      </c>
      <c r="B1026" t="s">
        <v>5095</v>
      </c>
      <c r="C1026" t="s">
        <v>5096</v>
      </c>
      <c r="D1026" t="s">
        <v>5097</v>
      </c>
      <c r="E1026">
        <f>IF(COUNTIFS(Registros!$A$2:$A$6000,"NP",Registros!$B$2:$B$6000,$A1026)&gt;0,1,0)</f>
        <v>1</v>
      </c>
      <c r="F1026">
        <f>IF($E1026=1,SUMIFS(Registros!$F$2:$F$6000,Registros!$A$2:$A$6000,"NP",Registros!$B$2:$B$6000,$A1026),0)</f>
        <v>27.75</v>
      </c>
      <c r="G1026">
        <f>IF(COUNTIFS(Registros!$A$2:$A$6000,"MOV",Registros!$B$2:$B$6000,$A1026)&gt;0,1,0)</f>
        <v>0</v>
      </c>
      <c r="H1026">
        <f>IF($G1026=1,SUMIFS(Registros!$F$2:$F$6000,Registros!$A$2:$A$6000,"MOV",Registros!$B$2:$B$6000,$A1026),0)</f>
        <v>0</v>
      </c>
      <c r="I1026">
        <f>IF(COUNTIFS(Registros!$A$2:$A$6000,"CS",Registros!$B$2:$B$6000,$A1026)&gt;0,1,0)</f>
        <v>0</v>
      </c>
      <c r="J1026">
        <f>IF($I1026=1,SUMIFS(Registros!$I$2:$I$6000,Registros!$A$2:$A$6000,"CS",Registros!$B$2:$B$6000,$A1026),0)</f>
        <v>0</v>
      </c>
      <c r="K1026">
        <f>IF(COUNTIFS(Winback!$K$2:$K$300,$A1026)&gt;0,1,0)</f>
        <v>0</v>
      </c>
      <c r="L1026">
        <f>IF(AND($K1026=1,LEFT($A1026,3)="WB-"),SUMIFS(Winback!$D$2:$D$300,Winback!$K$2:$K$300,$A1026),0)</f>
        <v>0</v>
      </c>
      <c r="M1026">
        <f>IF(OR($E1026=1,$G1026=1,SUMIFS(Registros!$J$2:$J$6000,Registros!$B$2:$B$6000,$A1026)&gt;0),1,0)</f>
        <v>1</v>
      </c>
      <c r="N1026">
        <f>IF($J1026&gt;0,1,IF(COUNTIFS(Registros!$A$2:$A$6000,"CS",Registros!$B$2:$B$6000,$A1026,Registros!$K$2:$K$6000,"&lt;&gt;")&gt;0,1,0))</f>
        <v>0</v>
      </c>
      <c r="O1026" t="str">
        <f t="shared" ref="O1026:O1089" si="80">IF(AND($K1026=1,$E1026=0,$G1026=0,$I1026=0),"WINBACK",IF(AND($M1026=1,$N1026&gt;0),"CONVERGENTE",IF($M1026=1,"SOLO MÓVIL",IF($N1026&gt;0,"SOLO FIJO / INTERNET","SIN SERVICIOS"))))</f>
        <v>SOLO MÓVIL</v>
      </c>
      <c r="P1026" t="str">
        <f t="shared" ref="P1026:P1089" si="81">IF($O1026="WINBACK","Recuperar (winback)",IF($O1026="CONVERGENTE","Upgrade / más líneas",IF($O1026="SOLO MÓVIL","Ofrecer fijo + internet (FLBBTV)",IF($O1026="SOLO FIJO / INTERNET","Ofrecer línea móvil Nextphone","Oferta completa (móvil + fijo + internet)"))))</f>
        <v>Ofrecer fijo + internet (FLBBTV)</v>
      </c>
      <c r="Q1026">
        <f t="shared" ref="Q1026:Q1089" si="82">$F1026+$H1026+$L1026</f>
        <v>27.75</v>
      </c>
      <c r="R1026" t="str">
        <f>IFERROR(VLOOKUP($A1026,Registros!$B$2:$G$6000,6,0),IFERROR(INDEX(Winback!$C$2:$C$300,MATCH($A1026,Winback!$K$2:$K$300,0)),""))</f>
        <v>Maria Fernanda</v>
      </c>
      <c r="S1026" t="str">
        <f t="shared" ref="S1026:S1089" si="83">IF($E1026=1,"NP","")&amp;IF($G1026=1,"+MOV","")&amp;IF($I1026=1,"+CS","")&amp;IF($K1026=1,"+WB","")</f>
        <v>NP</v>
      </c>
      <c r="T1026">
        <f t="shared" ref="T1026:T1089" si="84">$E1026+$G1026+$I1026+$K1026</f>
        <v>1</v>
      </c>
    </row>
    <row r="1027" spans="1:20" x14ac:dyDescent="0.35">
      <c r="A1027" t="s">
        <v>5099</v>
      </c>
      <c r="B1027" t="s">
        <v>5100</v>
      </c>
      <c r="C1027" t="s">
        <v>5101</v>
      </c>
      <c r="D1027" t="s">
        <v>5102</v>
      </c>
      <c r="E1027">
        <f>IF(COUNTIFS(Registros!$A$2:$A$6000,"NP",Registros!$B$2:$B$6000,$A1027)&gt;0,1,0)</f>
        <v>1</v>
      </c>
      <c r="F1027">
        <f>IF($E1027=1,SUMIFS(Registros!$F$2:$F$6000,Registros!$A$2:$A$6000,"NP",Registros!$B$2:$B$6000,$A1027),0)</f>
        <v>16.25</v>
      </c>
      <c r="G1027">
        <f>IF(COUNTIFS(Registros!$A$2:$A$6000,"MOV",Registros!$B$2:$B$6000,$A1027)&gt;0,1,0)</f>
        <v>0</v>
      </c>
      <c r="H1027">
        <f>IF($G1027=1,SUMIFS(Registros!$F$2:$F$6000,Registros!$A$2:$A$6000,"MOV",Registros!$B$2:$B$6000,$A1027),0)</f>
        <v>0</v>
      </c>
      <c r="I1027">
        <f>IF(COUNTIFS(Registros!$A$2:$A$6000,"CS",Registros!$B$2:$B$6000,$A1027)&gt;0,1,0)</f>
        <v>0</v>
      </c>
      <c r="J1027">
        <f>IF($I1027=1,SUMIFS(Registros!$I$2:$I$6000,Registros!$A$2:$A$6000,"CS",Registros!$B$2:$B$6000,$A1027),0)</f>
        <v>0</v>
      </c>
      <c r="K1027">
        <f>IF(COUNTIFS(Winback!$K$2:$K$300,$A1027)&gt;0,1,0)</f>
        <v>0</v>
      </c>
      <c r="L1027">
        <f>IF(AND($K1027=1,LEFT($A1027,3)="WB-"),SUMIFS(Winback!$D$2:$D$300,Winback!$K$2:$K$300,$A1027),0)</f>
        <v>0</v>
      </c>
      <c r="M1027">
        <f>IF(OR($E1027=1,$G1027=1,SUMIFS(Registros!$J$2:$J$6000,Registros!$B$2:$B$6000,$A1027)&gt;0),1,0)</f>
        <v>1</v>
      </c>
      <c r="N1027">
        <f>IF($J1027&gt;0,1,IF(COUNTIFS(Registros!$A$2:$A$6000,"CS",Registros!$B$2:$B$6000,$A1027,Registros!$K$2:$K$6000,"&lt;&gt;")&gt;0,1,0))</f>
        <v>0</v>
      </c>
      <c r="O1027" t="str">
        <f t="shared" si="80"/>
        <v>SOLO MÓVIL</v>
      </c>
      <c r="P1027" t="str">
        <f t="shared" si="81"/>
        <v>Ofrecer fijo + internet (FLBBTV)</v>
      </c>
      <c r="Q1027">
        <f t="shared" si="82"/>
        <v>16.25</v>
      </c>
      <c r="R1027" t="str">
        <f>IFERROR(VLOOKUP($A1027,Registros!$B$2:$G$6000,6,0),IFERROR(INDEX(Winback!$C$2:$C$300,MATCH($A1027,Winback!$K$2:$K$300,0)),""))</f>
        <v>Yarelis Tulloch</v>
      </c>
      <c r="S1027" t="str">
        <f t="shared" si="83"/>
        <v>NP</v>
      </c>
      <c r="T1027">
        <f t="shared" si="84"/>
        <v>1</v>
      </c>
    </row>
    <row r="1028" spans="1:20" x14ac:dyDescent="0.35">
      <c r="A1028" t="s">
        <v>5104</v>
      </c>
      <c r="B1028" t="s">
        <v>5105</v>
      </c>
      <c r="C1028" t="s">
        <v>5106</v>
      </c>
      <c r="D1028" t="s">
        <v>5107</v>
      </c>
      <c r="E1028">
        <f>IF(COUNTIFS(Registros!$A$2:$A$6000,"NP",Registros!$B$2:$B$6000,$A1028)&gt;0,1,0)</f>
        <v>1</v>
      </c>
      <c r="F1028">
        <f>IF($E1028=1,SUMIFS(Registros!$F$2:$F$6000,Registros!$A$2:$A$6000,"NP",Registros!$B$2:$B$6000,$A1028),0)</f>
        <v>15</v>
      </c>
      <c r="G1028">
        <f>IF(COUNTIFS(Registros!$A$2:$A$6000,"MOV",Registros!$B$2:$B$6000,$A1028)&gt;0,1,0)</f>
        <v>0</v>
      </c>
      <c r="H1028">
        <f>IF($G1028=1,SUMIFS(Registros!$F$2:$F$6000,Registros!$A$2:$A$6000,"MOV",Registros!$B$2:$B$6000,$A1028),0)</f>
        <v>0</v>
      </c>
      <c r="I1028">
        <f>IF(COUNTIFS(Registros!$A$2:$A$6000,"CS",Registros!$B$2:$B$6000,$A1028)&gt;0,1,0)</f>
        <v>0</v>
      </c>
      <c r="J1028">
        <f>IF($I1028=1,SUMIFS(Registros!$I$2:$I$6000,Registros!$A$2:$A$6000,"CS",Registros!$B$2:$B$6000,$A1028),0)</f>
        <v>0</v>
      </c>
      <c r="K1028">
        <f>IF(COUNTIFS(Winback!$K$2:$K$300,$A1028)&gt;0,1,0)</f>
        <v>0</v>
      </c>
      <c r="L1028">
        <f>IF(AND($K1028=1,LEFT($A1028,3)="WB-"),SUMIFS(Winback!$D$2:$D$300,Winback!$K$2:$K$300,$A1028),0)</f>
        <v>0</v>
      </c>
      <c r="M1028">
        <f>IF(OR($E1028=1,$G1028=1,SUMIFS(Registros!$J$2:$J$6000,Registros!$B$2:$B$6000,$A1028)&gt;0),1,0)</f>
        <v>1</v>
      </c>
      <c r="N1028">
        <f>IF($J1028&gt;0,1,IF(COUNTIFS(Registros!$A$2:$A$6000,"CS",Registros!$B$2:$B$6000,$A1028,Registros!$K$2:$K$6000,"&lt;&gt;")&gt;0,1,0))</f>
        <v>0</v>
      </c>
      <c r="O1028" t="str">
        <f t="shared" si="80"/>
        <v>SOLO MÓVIL</v>
      </c>
      <c r="P1028" t="str">
        <f t="shared" si="81"/>
        <v>Ofrecer fijo + internet (FLBBTV)</v>
      </c>
      <c r="Q1028">
        <f t="shared" si="82"/>
        <v>15</v>
      </c>
      <c r="R1028" t="str">
        <f>IFERROR(VLOOKUP($A1028,Registros!$B$2:$G$6000,6,0),IFERROR(INDEX(Winback!$C$2:$C$300,MATCH($A1028,Winback!$K$2:$K$300,0)),""))</f>
        <v>Abril Aparicio</v>
      </c>
      <c r="S1028" t="str">
        <f t="shared" si="83"/>
        <v>NP</v>
      </c>
      <c r="T1028">
        <f t="shared" si="84"/>
        <v>1</v>
      </c>
    </row>
    <row r="1029" spans="1:20" x14ac:dyDescent="0.35">
      <c r="A1029" t="s">
        <v>5109</v>
      </c>
      <c r="B1029" t="s">
        <v>5110</v>
      </c>
      <c r="C1029" t="s">
        <v>5111</v>
      </c>
      <c r="D1029" t="s">
        <v>5112</v>
      </c>
      <c r="E1029">
        <f>IF(COUNTIFS(Registros!$A$2:$A$6000,"NP",Registros!$B$2:$B$6000,$A1029)&gt;0,1,0)</f>
        <v>1</v>
      </c>
      <c r="F1029">
        <f>IF($E1029=1,SUMIFS(Registros!$F$2:$F$6000,Registros!$A$2:$A$6000,"NP",Registros!$B$2:$B$6000,$A1029),0)</f>
        <v>25</v>
      </c>
      <c r="G1029">
        <f>IF(COUNTIFS(Registros!$A$2:$A$6000,"MOV",Registros!$B$2:$B$6000,$A1029)&gt;0,1,0)</f>
        <v>0</v>
      </c>
      <c r="H1029">
        <f>IF($G1029=1,SUMIFS(Registros!$F$2:$F$6000,Registros!$A$2:$A$6000,"MOV",Registros!$B$2:$B$6000,$A1029),0)</f>
        <v>0</v>
      </c>
      <c r="I1029">
        <f>IF(COUNTIFS(Registros!$A$2:$A$6000,"CS",Registros!$B$2:$B$6000,$A1029)&gt;0,1,0)</f>
        <v>0</v>
      </c>
      <c r="J1029">
        <f>IF($I1029=1,SUMIFS(Registros!$I$2:$I$6000,Registros!$A$2:$A$6000,"CS",Registros!$B$2:$B$6000,$A1029),0)</f>
        <v>0</v>
      </c>
      <c r="K1029">
        <f>IF(COUNTIFS(Winback!$K$2:$K$300,$A1029)&gt;0,1,0)</f>
        <v>0</v>
      </c>
      <c r="L1029">
        <f>IF(AND($K1029=1,LEFT($A1029,3)="WB-"),SUMIFS(Winback!$D$2:$D$300,Winback!$K$2:$K$300,$A1029),0)</f>
        <v>0</v>
      </c>
      <c r="M1029">
        <f>IF(OR($E1029=1,$G1029=1,SUMIFS(Registros!$J$2:$J$6000,Registros!$B$2:$B$6000,$A1029)&gt;0),1,0)</f>
        <v>1</v>
      </c>
      <c r="N1029">
        <f>IF($J1029&gt;0,1,IF(COUNTIFS(Registros!$A$2:$A$6000,"CS",Registros!$B$2:$B$6000,$A1029,Registros!$K$2:$K$6000,"&lt;&gt;")&gt;0,1,0))</f>
        <v>0</v>
      </c>
      <c r="O1029" t="str">
        <f t="shared" si="80"/>
        <v>SOLO MÓVIL</v>
      </c>
      <c r="P1029" t="str">
        <f t="shared" si="81"/>
        <v>Ofrecer fijo + internet (FLBBTV)</v>
      </c>
      <c r="Q1029">
        <f t="shared" si="82"/>
        <v>25</v>
      </c>
      <c r="R1029" t="str">
        <f>IFERROR(VLOOKUP($A1029,Registros!$B$2:$G$6000,6,0),IFERROR(INDEX(Winback!$C$2:$C$300,MATCH($A1029,Winback!$K$2:$K$300,0)),""))</f>
        <v>Yariela Galarce</v>
      </c>
      <c r="S1029" t="str">
        <f t="shared" si="83"/>
        <v>NP</v>
      </c>
      <c r="T1029">
        <f t="shared" si="84"/>
        <v>1</v>
      </c>
    </row>
    <row r="1030" spans="1:20" x14ac:dyDescent="0.35">
      <c r="A1030" t="s">
        <v>5114</v>
      </c>
      <c r="B1030" t="s">
        <v>5115</v>
      </c>
      <c r="C1030" t="s">
        <v>5116</v>
      </c>
      <c r="D1030" t="s">
        <v>5117</v>
      </c>
      <c r="E1030">
        <f>IF(COUNTIFS(Registros!$A$2:$A$6000,"NP",Registros!$B$2:$B$6000,$A1030)&gt;0,1,0)</f>
        <v>1</v>
      </c>
      <c r="F1030">
        <f>IF($E1030=1,SUMIFS(Registros!$F$2:$F$6000,Registros!$A$2:$A$6000,"NP",Registros!$B$2:$B$6000,$A1030),0)</f>
        <v>15</v>
      </c>
      <c r="G1030">
        <f>IF(COUNTIFS(Registros!$A$2:$A$6000,"MOV",Registros!$B$2:$B$6000,$A1030)&gt;0,1,0)</f>
        <v>0</v>
      </c>
      <c r="H1030">
        <f>IF($G1030=1,SUMIFS(Registros!$F$2:$F$6000,Registros!$A$2:$A$6000,"MOV",Registros!$B$2:$B$6000,$A1030),0)</f>
        <v>0</v>
      </c>
      <c r="I1030">
        <f>IF(COUNTIFS(Registros!$A$2:$A$6000,"CS",Registros!$B$2:$B$6000,$A1030)&gt;0,1,0)</f>
        <v>0</v>
      </c>
      <c r="J1030">
        <f>IF($I1030=1,SUMIFS(Registros!$I$2:$I$6000,Registros!$A$2:$A$6000,"CS",Registros!$B$2:$B$6000,$A1030),0)</f>
        <v>0</v>
      </c>
      <c r="K1030">
        <f>IF(COUNTIFS(Winback!$K$2:$K$300,$A1030)&gt;0,1,0)</f>
        <v>0</v>
      </c>
      <c r="L1030">
        <f>IF(AND($K1030=1,LEFT($A1030,3)="WB-"),SUMIFS(Winback!$D$2:$D$300,Winback!$K$2:$K$300,$A1030),0)</f>
        <v>0</v>
      </c>
      <c r="M1030">
        <f>IF(OR($E1030=1,$G1030=1,SUMIFS(Registros!$J$2:$J$6000,Registros!$B$2:$B$6000,$A1030)&gt;0),1,0)</f>
        <v>1</v>
      </c>
      <c r="N1030">
        <f>IF($J1030&gt;0,1,IF(COUNTIFS(Registros!$A$2:$A$6000,"CS",Registros!$B$2:$B$6000,$A1030,Registros!$K$2:$K$6000,"&lt;&gt;")&gt;0,1,0))</f>
        <v>0</v>
      </c>
      <c r="O1030" t="str">
        <f t="shared" si="80"/>
        <v>SOLO MÓVIL</v>
      </c>
      <c r="P1030" t="str">
        <f t="shared" si="81"/>
        <v>Ofrecer fijo + internet (FLBBTV)</v>
      </c>
      <c r="Q1030">
        <f t="shared" si="82"/>
        <v>15</v>
      </c>
      <c r="R1030" t="str">
        <f>IFERROR(VLOOKUP($A1030,Registros!$B$2:$G$6000,6,0),IFERROR(INDEX(Winback!$C$2:$C$300,MATCH($A1030,Winback!$K$2:$K$300,0)),""))</f>
        <v>Nailyn Martinez</v>
      </c>
      <c r="S1030" t="str">
        <f t="shared" si="83"/>
        <v>NP</v>
      </c>
      <c r="T1030">
        <f t="shared" si="84"/>
        <v>1</v>
      </c>
    </row>
    <row r="1031" spans="1:20" x14ac:dyDescent="0.35">
      <c r="A1031" t="s">
        <v>5119</v>
      </c>
      <c r="B1031" t="s">
        <v>5120</v>
      </c>
      <c r="C1031" t="s">
        <v>5121</v>
      </c>
      <c r="D1031" t="s">
        <v>5122</v>
      </c>
      <c r="E1031">
        <f>IF(COUNTIFS(Registros!$A$2:$A$6000,"NP",Registros!$B$2:$B$6000,$A1031)&gt;0,1,0)</f>
        <v>1</v>
      </c>
      <c r="F1031">
        <f>IF($E1031=1,SUMIFS(Registros!$F$2:$F$6000,Registros!$A$2:$A$6000,"NP",Registros!$B$2:$B$6000,$A1031),0)</f>
        <v>16.25</v>
      </c>
      <c r="G1031">
        <f>IF(COUNTIFS(Registros!$A$2:$A$6000,"MOV",Registros!$B$2:$B$6000,$A1031)&gt;0,1,0)</f>
        <v>0</v>
      </c>
      <c r="H1031">
        <f>IF($G1031=1,SUMIFS(Registros!$F$2:$F$6000,Registros!$A$2:$A$6000,"MOV",Registros!$B$2:$B$6000,$A1031),0)</f>
        <v>0</v>
      </c>
      <c r="I1031">
        <f>IF(COUNTIFS(Registros!$A$2:$A$6000,"CS",Registros!$B$2:$B$6000,$A1031)&gt;0,1,0)</f>
        <v>0</v>
      </c>
      <c r="J1031">
        <f>IF($I1031=1,SUMIFS(Registros!$I$2:$I$6000,Registros!$A$2:$A$6000,"CS",Registros!$B$2:$B$6000,$A1031),0)</f>
        <v>0</v>
      </c>
      <c r="K1031">
        <f>IF(COUNTIFS(Winback!$K$2:$K$300,$A1031)&gt;0,1,0)</f>
        <v>0</v>
      </c>
      <c r="L1031">
        <f>IF(AND($K1031=1,LEFT($A1031,3)="WB-"),SUMIFS(Winback!$D$2:$D$300,Winback!$K$2:$K$300,$A1031),0)</f>
        <v>0</v>
      </c>
      <c r="M1031">
        <f>IF(OR($E1031=1,$G1031=1,SUMIFS(Registros!$J$2:$J$6000,Registros!$B$2:$B$6000,$A1031)&gt;0),1,0)</f>
        <v>1</v>
      </c>
      <c r="N1031">
        <f>IF($J1031&gt;0,1,IF(COUNTIFS(Registros!$A$2:$A$6000,"CS",Registros!$B$2:$B$6000,$A1031,Registros!$K$2:$K$6000,"&lt;&gt;")&gt;0,1,0))</f>
        <v>0</v>
      </c>
      <c r="O1031" t="str">
        <f t="shared" si="80"/>
        <v>SOLO MÓVIL</v>
      </c>
      <c r="P1031" t="str">
        <f t="shared" si="81"/>
        <v>Ofrecer fijo + internet (FLBBTV)</v>
      </c>
      <c r="Q1031">
        <f t="shared" si="82"/>
        <v>16.25</v>
      </c>
      <c r="R1031" t="str">
        <f>IFERROR(VLOOKUP($A1031,Registros!$B$2:$G$6000,6,0),IFERROR(INDEX(Winback!$C$2:$C$300,MATCH($A1031,Winback!$K$2:$K$300,0)),""))</f>
        <v>Yamali Rodriguez</v>
      </c>
      <c r="S1031" t="str">
        <f t="shared" si="83"/>
        <v>NP</v>
      </c>
      <c r="T1031">
        <f t="shared" si="84"/>
        <v>1</v>
      </c>
    </row>
    <row r="1032" spans="1:20" x14ac:dyDescent="0.35">
      <c r="A1032" t="s">
        <v>5124</v>
      </c>
      <c r="B1032" t="s">
        <v>5125</v>
      </c>
      <c r="C1032" t="s">
        <v>5126</v>
      </c>
      <c r="D1032" t="s">
        <v>5127</v>
      </c>
      <c r="E1032">
        <f>IF(COUNTIFS(Registros!$A$2:$A$6000,"NP",Registros!$B$2:$B$6000,$A1032)&gt;0,1,0)</f>
        <v>1</v>
      </c>
      <c r="F1032">
        <f>IF($E1032=1,SUMIFS(Registros!$F$2:$F$6000,Registros!$A$2:$A$6000,"NP",Registros!$B$2:$B$6000,$A1032),0)</f>
        <v>13</v>
      </c>
      <c r="G1032">
        <f>IF(COUNTIFS(Registros!$A$2:$A$6000,"MOV",Registros!$B$2:$B$6000,$A1032)&gt;0,1,0)</f>
        <v>0</v>
      </c>
      <c r="H1032">
        <f>IF($G1032=1,SUMIFS(Registros!$F$2:$F$6000,Registros!$A$2:$A$6000,"MOV",Registros!$B$2:$B$6000,$A1032),0)</f>
        <v>0</v>
      </c>
      <c r="I1032">
        <f>IF(COUNTIFS(Registros!$A$2:$A$6000,"CS",Registros!$B$2:$B$6000,$A1032)&gt;0,1,0)</f>
        <v>0</v>
      </c>
      <c r="J1032">
        <f>IF($I1032=1,SUMIFS(Registros!$I$2:$I$6000,Registros!$A$2:$A$6000,"CS",Registros!$B$2:$B$6000,$A1032),0)</f>
        <v>0</v>
      </c>
      <c r="K1032">
        <f>IF(COUNTIFS(Winback!$K$2:$K$300,$A1032)&gt;0,1,0)</f>
        <v>0</v>
      </c>
      <c r="L1032">
        <f>IF(AND($K1032=1,LEFT($A1032,3)="WB-"),SUMIFS(Winback!$D$2:$D$300,Winback!$K$2:$K$300,$A1032),0)</f>
        <v>0</v>
      </c>
      <c r="M1032">
        <f>IF(OR($E1032=1,$G1032=1,SUMIFS(Registros!$J$2:$J$6000,Registros!$B$2:$B$6000,$A1032)&gt;0),1,0)</f>
        <v>1</v>
      </c>
      <c r="N1032">
        <f>IF($J1032&gt;0,1,IF(COUNTIFS(Registros!$A$2:$A$6000,"CS",Registros!$B$2:$B$6000,$A1032,Registros!$K$2:$K$6000,"&lt;&gt;")&gt;0,1,0))</f>
        <v>0</v>
      </c>
      <c r="O1032" t="str">
        <f t="shared" si="80"/>
        <v>SOLO MÓVIL</v>
      </c>
      <c r="P1032" t="str">
        <f t="shared" si="81"/>
        <v>Ofrecer fijo + internet (FLBBTV)</v>
      </c>
      <c r="Q1032">
        <f t="shared" si="82"/>
        <v>13</v>
      </c>
      <c r="R1032" t="str">
        <f>IFERROR(VLOOKUP($A1032,Registros!$B$2:$G$6000,6,0),IFERROR(INDEX(Winback!$C$2:$C$300,MATCH($A1032,Winback!$K$2:$K$300,0)),""))</f>
        <v>Osiris Aguilar</v>
      </c>
      <c r="S1032" t="str">
        <f t="shared" si="83"/>
        <v>NP</v>
      </c>
      <c r="T1032">
        <f t="shared" si="84"/>
        <v>1</v>
      </c>
    </row>
    <row r="1033" spans="1:20" x14ac:dyDescent="0.35">
      <c r="A1033" t="s">
        <v>5129</v>
      </c>
      <c r="B1033" t="s">
        <v>5130</v>
      </c>
      <c r="C1033" t="s">
        <v>5131</v>
      </c>
      <c r="D1033" t="s">
        <v>5132</v>
      </c>
      <c r="E1033">
        <f>IF(COUNTIFS(Registros!$A$2:$A$6000,"NP",Registros!$B$2:$B$6000,$A1033)&gt;0,1,0)</f>
        <v>1</v>
      </c>
      <c r="F1033">
        <f>IF($E1033=1,SUMIFS(Registros!$F$2:$F$6000,Registros!$A$2:$A$6000,"NP",Registros!$B$2:$B$6000,$A1033),0)</f>
        <v>16.940000000000001</v>
      </c>
      <c r="G1033">
        <f>IF(COUNTIFS(Registros!$A$2:$A$6000,"MOV",Registros!$B$2:$B$6000,$A1033)&gt;0,1,0)</f>
        <v>0</v>
      </c>
      <c r="H1033">
        <f>IF($G1033=1,SUMIFS(Registros!$F$2:$F$6000,Registros!$A$2:$A$6000,"MOV",Registros!$B$2:$B$6000,$A1033),0)</f>
        <v>0</v>
      </c>
      <c r="I1033">
        <f>IF(COUNTIFS(Registros!$A$2:$A$6000,"CS",Registros!$B$2:$B$6000,$A1033)&gt;0,1,0)</f>
        <v>0</v>
      </c>
      <c r="J1033">
        <f>IF($I1033=1,SUMIFS(Registros!$I$2:$I$6000,Registros!$A$2:$A$6000,"CS",Registros!$B$2:$B$6000,$A1033),0)</f>
        <v>0</v>
      </c>
      <c r="K1033">
        <f>IF(COUNTIFS(Winback!$K$2:$K$300,$A1033)&gt;0,1,0)</f>
        <v>0</v>
      </c>
      <c r="L1033">
        <f>IF(AND($K1033=1,LEFT($A1033,3)="WB-"),SUMIFS(Winback!$D$2:$D$300,Winback!$K$2:$K$300,$A1033),0)</f>
        <v>0</v>
      </c>
      <c r="M1033">
        <f>IF(OR($E1033=1,$G1033=1,SUMIFS(Registros!$J$2:$J$6000,Registros!$B$2:$B$6000,$A1033)&gt;0),1,0)</f>
        <v>1</v>
      </c>
      <c r="N1033">
        <f>IF($J1033&gt;0,1,IF(COUNTIFS(Registros!$A$2:$A$6000,"CS",Registros!$B$2:$B$6000,$A1033,Registros!$K$2:$K$6000,"&lt;&gt;")&gt;0,1,0))</f>
        <v>0</v>
      </c>
      <c r="O1033" t="str">
        <f t="shared" si="80"/>
        <v>SOLO MÓVIL</v>
      </c>
      <c r="P1033" t="str">
        <f t="shared" si="81"/>
        <v>Ofrecer fijo + internet (FLBBTV)</v>
      </c>
      <c r="Q1033">
        <f t="shared" si="82"/>
        <v>16.940000000000001</v>
      </c>
      <c r="R1033" t="str">
        <f>IFERROR(VLOOKUP($A1033,Registros!$B$2:$G$6000,6,0),IFERROR(INDEX(Winback!$C$2:$C$300,MATCH($A1033,Winback!$K$2:$K$300,0)),""))</f>
        <v>Karla Mc Intryre</v>
      </c>
      <c r="S1033" t="str">
        <f t="shared" si="83"/>
        <v>NP</v>
      </c>
      <c r="T1033">
        <f t="shared" si="84"/>
        <v>1</v>
      </c>
    </row>
    <row r="1034" spans="1:20" x14ac:dyDescent="0.35">
      <c r="A1034" t="s">
        <v>5133</v>
      </c>
      <c r="B1034" t="s">
        <v>5134</v>
      </c>
      <c r="C1034" t="s">
        <v>5135</v>
      </c>
      <c r="D1034" t="s">
        <v>5136</v>
      </c>
      <c r="E1034">
        <f>IF(COUNTIFS(Registros!$A$2:$A$6000,"NP",Registros!$B$2:$B$6000,$A1034)&gt;0,1,0)</f>
        <v>1</v>
      </c>
      <c r="F1034">
        <f>IF($E1034=1,SUMIFS(Registros!$F$2:$F$6000,Registros!$A$2:$A$6000,"NP",Registros!$B$2:$B$6000,$A1034),0)</f>
        <v>18.25</v>
      </c>
      <c r="G1034">
        <f>IF(COUNTIFS(Registros!$A$2:$A$6000,"MOV",Registros!$B$2:$B$6000,$A1034)&gt;0,1,0)</f>
        <v>0</v>
      </c>
      <c r="H1034">
        <f>IF($G1034=1,SUMIFS(Registros!$F$2:$F$6000,Registros!$A$2:$A$6000,"MOV",Registros!$B$2:$B$6000,$A1034),0)</f>
        <v>0</v>
      </c>
      <c r="I1034">
        <f>IF(COUNTIFS(Registros!$A$2:$A$6000,"CS",Registros!$B$2:$B$6000,$A1034)&gt;0,1,0)</f>
        <v>0</v>
      </c>
      <c r="J1034">
        <f>IF($I1034=1,SUMIFS(Registros!$I$2:$I$6000,Registros!$A$2:$A$6000,"CS",Registros!$B$2:$B$6000,$A1034),0)</f>
        <v>0</v>
      </c>
      <c r="K1034">
        <f>IF(COUNTIFS(Winback!$K$2:$K$300,$A1034)&gt;0,1,0)</f>
        <v>0</v>
      </c>
      <c r="L1034">
        <f>IF(AND($K1034=1,LEFT($A1034,3)="WB-"),SUMIFS(Winback!$D$2:$D$300,Winback!$K$2:$K$300,$A1034),0)</f>
        <v>0</v>
      </c>
      <c r="M1034">
        <f>IF(OR($E1034=1,$G1034=1,SUMIFS(Registros!$J$2:$J$6000,Registros!$B$2:$B$6000,$A1034)&gt;0),1,0)</f>
        <v>1</v>
      </c>
      <c r="N1034">
        <f>IF($J1034&gt;0,1,IF(COUNTIFS(Registros!$A$2:$A$6000,"CS",Registros!$B$2:$B$6000,$A1034,Registros!$K$2:$K$6000,"&lt;&gt;")&gt;0,1,0))</f>
        <v>0</v>
      </c>
      <c r="O1034" t="str">
        <f t="shared" si="80"/>
        <v>SOLO MÓVIL</v>
      </c>
      <c r="P1034" t="str">
        <f t="shared" si="81"/>
        <v>Ofrecer fijo + internet (FLBBTV)</v>
      </c>
      <c r="Q1034">
        <f t="shared" si="82"/>
        <v>18.25</v>
      </c>
      <c r="R1034" t="str">
        <f>IFERROR(VLOOKUP($A1034,Registros!$B$2:$G$6000,6,0),IFERROR(INDEX(Winback!$C$2:$C$300,MATCH($A1034,Winback!$K$2:$K$300,0)),""))</f>
        <v>Solanye Acuña</v>
      </c>
      <c r="S1034" t="str">
        <f t="shared" si="83"/>
        <v>NP</v>
      </c>
      <c r="T1034">
        <f t="shared" si="84"/>
        <v>1</v>
      </c>
    </row>
    <row r="1035" spans="1:20" x14ac:dyDescent="0.35">
      <c r="A1035" t="s">
        <v>5138</v>
      </c>
      <c r="B1035" t="s">
        <v>5139</v>
      </c>
      <c r="C1035" t="s">
        <v>5140</v>
      </c>
      <c r="D1035" t="s">
        <v>5141</v>
      </c>
      <c r="E1035">
        <f>IF(COUNTIFS(Registros!$A$2:$A$6000,"NP",Registros!$B$2:$B$6000,$A1035)&gt;0,1,0)</f>
        <v>1</v>
      </c>
      <c r="F1035">
        <f>IF($E1035=1,SUMIFS(Registros!$F$2:$F$6000,Registros!$A$2:$A$6000,"NP",Registros!$B$2:$B$6000,$A1035),0)</f>
        <v>15</v>
      </c>
      <c r="G1035">
        <f>IF(COUNTIFS(Registros!$A$2:$A$6000,"MOV",Registros!$B$2:$B$6000,$A1035)&gt;0,1,0)</f>
        <v>0</v>
      </c>
      <c r="H1035">
        <f>IF($G1035=1,SUMIFS(Registros!$F$2:$F$6000,Registros!$A$2:$A$6000,"MOV",Registros!$B$2:$B$6000,$A1035),0)</f>
        <v>0</v>
      </c>
      <c r="I1035">
        <f>IF(COUNTIFS(Registros!$A$2:$A$6000,"CS",Registros!$B$2:$B$6000,$A1035)&gt;0,1,0)</f>
        <v>0</v>
      </c>
      <c r="J1035">
        <f>IF($I1035=1,SUMIFS(Registros!$I$2:$I$6000,Registros!$A$2:$A$6000,"CS",Registros!$B$2:$B$6000,$A1035),0)</f>
        <v>0</v>
      </c>
      <c r="K1035">
        <f>IF(COUNTIFS(Winback!$K$2:$K$300,$A1035)&gt;0,1,0)</f>
        <v>0</v>
      </c>
      <c r="L1035">
        <f>IF(AND($K1035=1,LEFT($A1035,3)="WB-"),SUMIFS(Winback!$D$2:$D$300,Winback!$K$2:$K$300,$A1035),0)</f>
        <v>0</v>
      </c>
      <c r="M1035">
        <f>IF(OR($E1035=1,$G1035=1,SUMIFS(Registros!$J$2:$J$6000,Registros!$B$2:$B$6000,$A1035)&gt;0),1,0)</f>
        <v>1</v>
      </c>
      <c r="N1035">
        <f>IF($J1035&gt;0,1,IF(COUNTIFS(Registros!$A$2:$A$6000,"CS",Registros!$B$2:$B$6000,$A1035,Registros!$K$2:$K$6000,"&lt;&gt;")&gt;0,1,0))</f>
        <v>0</v>
      </c>
      <c r="O1035" t="str">
        <f t="shared" si="80"/>
        <v>SOLO MÓVIL</v>
      </c>
      <c r="P1035" t="str">
        <f t="shared" si="81"/>
        <v>Ofrecer fijo + internet (FLBBTV)</v>
      </c>
      <c r="Q1035">
        <f t="shared" si="82"/>
        <v>15</v>
      </c>
      <c r="R1035" t="str">
        <f>IFERROR(VLOOKUP($A1035,Registros!$B$2:$G$6000,6,0),IFERROR(INDEX(Winback!$C$2:$C$300,MATCH($A1035,Winback!$K$2:$K$300,0)),""))</f>
        <v>Michelle Zambrano</v>
      </c>
      <c r="S1035" t="str">
        <f t="shared" si="83"/>
        <v>NP</v>
      </c>
      <c r="T1035">
        <f t="shared" si="84"/>
        <v>1</v>
      </c>
    </row>
    <row r="1036" spans="1:20" x14ac:dyDescent="0.35">
      <c r="A1036" t="s">
        <v>5143</v>
      </c>
      <c r="B1036" t="s">
        <v>5144</v>
      </c>
      <c r="C1036" t="s">
        <v>5145</v>
      </c>
      <c r="D1036" t="s">
        <v>5146</v>
      </c>
      <c r="E1036">
        <f>IF(COUNTIFS(Registros!$A$2:$A$6000,"NP",Registros!$B$2:$B$6000,$A1036)&gt;0,1,0)</f>
        <v>1</v>
      </c>
      <c r="F1036">
        <f>IF($E1036=1,SUMIFS(Registros!$F$2:$F$6000,Registros!$A$2:$A$6000,"NP",Registros!$B$2:$B$6000,$A1036),0)</f>
        <v>15</v>
      </c>
      <c r="G1036">
        <f>IF(COUNTIFS(Registros!$A$2:$A$6000,"MOV",Registros!$B$2:$B$6000,$A1036)&gt;0,1,0)</f>
        <v>0</v>
      </c>
      <c r="H1036">
        <f>IF($G1036=1,SUMIFS(Registros!$F$2:$F$6000,Registros!$A$2:$A$6000,"MOV",Registros!$B$2:$B$6000,$A1036),0)</f>
        <v>0</v>
      </c>
      <c r="I1036">
        <f>IF(COUNTIFS(Registros!$A$2:$A$6000,"CS",Registros!$B$2:$B$6000,$A1036)&gt;0,1,0)</f>
        <v>0</v>
      </c>
      <c r="J1036">
        <f>IF($I1036=1,SUMIFS(Registros!$I$2:$I$6000,Registros!$A$2:$A$6000,"CS",Registros!$B$2:$B$6000,$A1036),0)</f>
        <v>0</v>
      </c>
      <c r="K1036">
        <f>IF(COUNTIFS(Winback!$K$2:$K$300,$A1036)&gt;0,1,0)</f>
        <v>0</v>
      </c>
      <c r="L1036">
        <f>IF(AND($K1036=1,LEFT($A1036,3)="WB-"),SUMIFS(Winback!$D$2:$D$300,Winback!$K$2:$K$300,$A1036),0)</f>
        <v>0</v>
      </c>
      <c r="M1036">
        <f>IF(OR($E1036=1,$G1036=1,SUMIFS(Registros!$J$2:$J$6000,Registros!$B$2:$B$6000,$A1036)&gt;0),1,0)</f>
        <v>1</v>
      </c>
      <c r="N1036">
        <f>IF($J1036&gt;0,1,IF(COUNTIFS(Registros!$A$2:$A$6000,"CS",Registros!$B$2:$B$6000,$A1036,Registros!$K$2:$K$6000,"&lt;&gt;")&gt;0,1,0))</f>
        <v>0</v>
      </c>
      <c r="O1036" t="str">
        <f t="shared" si="80"/>
        <v>SOLO MÓVIL</v>
      </c>
      <c r="P1036" t="str">
        <f t="shared" si="81"/>
        <v>Ofrecer fijo + internet (FLBBTV)</v>
      </c>
      <c r="Q1036">
        <f t="shared" si="82"/>
        <v>15</v>
      </c>
      <c r="R1036" t="str">
        <f>IFERROR(VLOOKUP($A1036,Registros!$B$2:$G$6000,6,0),IFERROR(INDEX(Winback!$C$2:$C$300,MATCH($A1036,Winback!$K$2:$K$300,0)),""))</f>
        <v>Ines Lizbeth Trujillo</v>
      </c>
      <c r="S1036" t="str">
        <f t="shared" si="83"/>
        <v>NP</v>
      </c>
      <c r="T1036">
        <f t="shared" si="84"/>
        <v>1</v>
      </c>
    </row>
    <row r="1037" spans="1:20" x14ac:dyDescent="0.35">
      <c r="A1037" t="s">
        <v>5148</v>
      </c>
      <c r="B1037" t="s">
        <v>5149</v>
      </c>
      <c r="C1037" t="s">
        <v>5150</v>
      </c>
      <c r="D1037" t="s">
        <v>5151</v>
      </c>
      <c r="E1037">
        <f>IF(COUNTIFS(Registros!$A$2:$A$6000,"NP",Registros!$B$2:$B$6000,$A1037)&gt;0,1,0)</f>
        <v>1</v>
      </c>
      <c r="F1037">
        <f>IF($E1037=1,SUMIFS(Registros!$F$2:$F$6000,Registros!$A$2:$A$6000,"NP",Registros!$B$2:$B$6000,$A1037),0)</f>
        <v>15</v>
      </c>
      <c r="G1037">
        <f>IF(COUNTIFS(Registros!$A$2:$A$6000,"MOV",Registros!$B$2:$B$6000,$A1037)&gt;0,1,0)</f>
        <v>0</v>
      </c>
      <c r="H1037">
        <f>IF($G1037=1,SUMIFS(Registros!$F$2:$F$6000,Registros!$A$2:$A$6000,"MOV",Registros!$B$2:$B$6000,$A1037),0)</f>
        <v>0</v>
      </c>
      <c r="I1037">
        <f>IF(COUNTIFS(Registros!$A$2:$A$6000,"CS",Registros!$B$2:$B$6000,$A1037)&gt;0,1,0)</f>
        <v>0</v>
      </c>
      <c r="J1037">
        <f>IF($I1037=1,SUMIFS(Registros!$I$2:$I$6000,Registros!$A$2:$A$6000,"CS",Registros!$B$2:$B$6000,$A1037),0)</f>
        <v>0</v>
      </c>
      <c r="K1037">
        <f>IF(COUNTIFS(Winback!$K$2:$K$300,$A1037)&gt;0,1,0)</f>
        <v>0</v>
      </c>
      <c r="L1037">
        <f>IF(AND($K1037=1,LEFT($A1037,3)="WB-"),SUMIFS(Winback!$D$2:$D$300,Winback!$K$2:$K$300,$A1037),0)</f>
        <v>0</v>
      </c>
      <c r="M1037">
        <f>IF(OR($E1037=1,$G1037=1,SUMIFS(Registros!$J$2:$J$6000,Registros!$B$2:$B$6000,$A1037)&gt;0),1,0)</f>
        <v>1</v>
      </c>
      <c r="N1037">
        <f>IF($J1037&gt;0,1,IF(COUNTIFS(Registros!$A$2:$A$6000,"CS",Registros!$B$2:$B$6000,$A1037,Registros!$K$2:$K$6000,"&lt;&gt;")&gt;0,1,0))</f>
        <v>0</v>
      </c>
      <c r="O1037" t="str">
        <f t="shared" si="80"/>
        <v>SOLO MÓVIL</v>
      </c>
      <c r="P1037" t="str">
        <f t="shared" si="81"/>
        <v>Ofrecer fijo + internet (FLBBTV)</v>
      </c>
      <c r="Q1037">
        <f t="shared" si="82"/>
        <v>15</v>
      </c>
      <c r="R1037" t="str">
        <f>IFERROR(VLOOKUP($A1037,Registros!$B$2:$G$6000,6,0),IFERROR(INDEX(Winback!$C$2:$C$300,MATCH($A1037,Winback!$K$2:$K$300,0)),""))</f>
        <v>Alejandra Mabel Hawkins</v>
      </c>
      <c r="S1037" t="str">
        <f t="shared" si="83"/>
        <v>NP</v>
      </c>
      <c r="T1037">
        <f t="shared" si="84"/>
        <v>1</v>
      </c>
    </row>
    <row r="1038" spans="1:20" x14ac:dyDescent="0.35">
      <c r="A1038" t="s">
        <v>5153</v>
      </c>
      <c r="B1038" t="s">
        <v>5154</v>
      </c>
      <c r="C1038" t="s">
        <v>5155</v>
      </c>
      <c r="D1038" t="s">
        <v>5156</v>
      </c>
      <c r="E1038">
        <f>IF(COUNTIFS(Registros!$A$2:$A$6000,"NP",Registros!$B$2:$B$6000,$A1038)&gt;0,1,0)</f>
        <v>1</v>
      </c>
      <c r="F1038">
        <f>IF($E1038=1,SUMIFS(Registros!$F$2:$F$6000,Registros!$A$2:$A$6000,"NP",Registros!$B$2:$B$6000,$A1038),0)</f>
        <v>30.5</v>
      </c>
      <c r="G1038">
        <f>IF(COUNTIFS(Registros!$A$2:$A$6000,"MOV",Registros!$B$2:$B$6000,$A1038)&gt;0,1,0)</f>
        <v>0</v>
      </c>
      <c r="H1038">
        <f>IF($G1038=1,SUMIFS(Registros!$F$2:$F$6000,Registros!$A$2:$A$6000,"MOV",Registros!$B$2:$B$6000,$A1038),0)</f>
        <v>0</v>
      </c>
      <c r="I1038">
        <f>IF(COUNTIFS(Registros!$A$2:$A$6000,"CS",Registros!$B$2:$B$6000,$A1038)&gt;0,1,0)</f>
        <v>0</v>
      </c>
      <c r="J1038">
        <f>IF($I1038=1,SUMIFS(Registros!$I$2:$I$6000,Registros!$A$2:$A$6000,"CS",Registros!$B$2:$B$6000,$A1038),0)</f>
        <v>0</v>
      </c>
      <c r="K1038">
        <f>IF(COUNTIFS(Winback!$K$2:$K$300,$A1038)&gt;0,1,0)</f>
        <v>0</v>
      </c>
      <c r="L1038">
        <f>IF(AND($K1038=1,LEFT($A1038,3)="WB-"),SUMIFS(Winback!$D$2:$D$300,Winback!$K$2:$K$300,$A1038),0)</f>
        <v>0</v>
      </c>
      <c r="M1038">
        <f>IF(OR($E1038=1,$G1038=1,SUMIFS(Registros!$J$2:$J$6000,Registros!$B$2:$B$6000,$A1038)&gt;0),1,0)</f>
        <v>1</v>
      </c>
      <c r="N1038">
        <f>IF($J1038&gt;0,1,IF(COUNTIFS(Registros!$A$2:$A$6000,"CS",Registros!$B$2:$B$6000,$A1038,Registros!$K$2:$K$6000,"&lt;&gt;")&gt;0,1,0))</f>
        <v>0</v>
      </c>
      <c r="O1038" t="str">
        <f t="shared" si="80"/>
        <v>SOLO MÓVIL</v>
      </c>
      <c r="P1038" t="str">
        <f t="shared" si="81"/>
        <v>Ofrecer fijo + internet (FLBBTV)</v>
      </c>
      <c r="Q1038">
        <f t="shared" si="82"/>
        <v>30.5</v>
      </c>
      <c r="R1038" t="str">
        <f>IFERROR(VLOOKUP($A1038,Registros!$B$2:$G$6000,6,0),IFERROR(INDEX(Winback!$C$2:$C$300,MATCH($A1038,Winback!$K$2:$K$300,0)),""))</f>
        <v>Maria Fernanda</v>
      </c>
      <c r="S1038" t="str">
        <f t="shared" si="83"/>
        <v>NP</v>
      </c>
      <c r="T1038">
        <f t="shared" si="84"/>
        <v>1</v>
      </c>
    </row>
    <row r="1039" spans="1:20" x14ac:dyDescent="0.35">
      <c r="A1039" t="s">
        <v>5158</v>
      </c>
      <c r="B1039" t="s">
        <v>5159</v>
      </c>
      <c r="C1039" t="s">
        <v>5160</v>
      </c>
      <c r="D1039" t="s">
        <v>5161</v>
      </c>
      <c r="E1039">
        <f>IF(COUNTIFS(Registros!$A$2:$A$6000,"NP",Registros!$B$2:$B$6000,$A1039)&gt;0,1,0)</f>
        <v>1</v>
      </c>
      <c r="F1039">
        <f>IF($E1039=1,SUMIFS(Registros!$F$2:$F$6000,Registros!$A$2:$A$6000,"NP",Registros!$B$2:$B$6000,$A1039),0)</f>
        <v>15</v>
      </c>
      <c r="G1039">
        <f>IF(COUNTIFS(Registros!$A$2:$A$6000,"MOV",Registros!$B$2:$B$6000,$A1039)&gt;0,1,0)</f>
        <v>0</v>
      </c>
      <c r="H1039">
        <f>IF($G1039=1,SUMIFS(Registros!$F$2:$F$6000,Registros!$A$2:$A$6000,"MOV",Registros!$B$2:$B$6000,$A1039),0)</f>
        <v>0</v>
      </c>
      <c r="I1039">
        <f>IF(COUNTIFS(Registros!$A$2:$A$6000,"CS",Registros!$B$2:$B$6000,$A1039)&gt;0,1,0)</f>
        <v>0</v>
      </c>
      <c r="J1039">
        <f>IF($I1039=1,SUMIFS(Registros!$I$2:$I$6000,Registros!$A$2:$A$6000,"CS",Registros!$B$2:$B$6000,$A1039),0)</f>
        <v>0</v>
      </c>
      <c r="K1039">
        <f>IF(COUNTIFS(Winback!$K$2:$K$300,$A1039)&gt;0,1,0)</f>
        <v>0</v>
      </c>
      <c r="L1039">
        <f>IF(AND($K1039=1,LEFT($A1039,3)="WB-"),SUMIFS(Winback!$D$2:$D$300,Winback!$K$2:$K$300,$A1039),0)</f>
        <v>0</v>
      </c>
      <c r="M1039">
        <f>IF(OR($E1039=1,$G1039=1,SUMIFS(Registros!$J$2:$J$6000,Registros!$B$2:$B$6000,$A1039)&gt;0),1,0)</f>
        <v>1</v>
      </c>
      <c r="N1039">
        <f>IF($J1039&gt;0,1,IF(COUNTIFS(Registros!$A$2:$A$6000,"CS",Registros!$B$2:$B$6000,$A1039,Registros!$K$2:$K$6000,"&lt;&gt;")&gt;0,1,0))</f>
        <v>0</v>
      </c>
      <c r="O1039" t="str">
        <f t="shared" si="80"/>
        <v>SOLO MÓVIL</v>
      </c>
      <c r="P1039" t="str">
        <f t="shared" si="81"/>
        <v>Ofrecer fijo + internet (FLBBTV)</v>
      </c>
      <c r="Q1039">
        <f t="shared" si="82"/>
        <v>15</v>
      </c>
      <c r="R1039" t="str">
        <f>IFERROR(VLOOKUP($A1039,Registros!$B$2:$G$6000,6,0),IFERROR(INDEX(Winback!$C$2:$C$300,MATCH($A1039,Winback!$K$2:$K$300,0)),""))</f>
        <v>Yarelis Tulloch</v>
      </c>
      <c r="S1039" t="str">
        <f t="shared" si="83"/>
        <v>NP</v>
      </c>
      <c r="T1039">
        <f t="shared" si="84"/>
        <v>1</v>
      </c>
    </row>
    <row r="1040" spans="1:20" x14ac:dyDescent="0.35">
      <c r="A1040" t="s">
        <v>5163</v>
      </c>
      <c r="B1040" t="s">
        <v>5164</v>
      </c>
      <c r="C1040" t="s">
        <v>5165</v>
      </c>
      <c r="D1040" t="s">
        <v>5166</v>
      </c>
      <c r="E1040">
        <f>IF(COUNTIFS(Registros!$A$2:$A$6000,"NP",Registros!$B$2:$B$6000,$A1040)&gt;0,1,0)</f>
        <v>1</v>
      </c>
      <c r="F1040">
        <f>IF($E1040=1,SUMIFS(Registros!$F$2:$F$6000,Registros!$A$2:$A$6000,"NP",Registros!$B$2:$B$6000,$A1040),0)</f>
        <v>15</v>
      </c>
      <c r="G1040">
        <f>IF(COUNTIFS(Registros!$A$2:$A$6000,"MOV",Registros!$B$2:$B$6000,$A1040)&gt;0,1,0)</f>
        <v>0</v>
      </c>
      <c r="H1040">
        <f>IF($G1040=1,SUMIFS(Registros!$F$2:$F$6000,Registros!$A$2:$A$6000,"MOV",Registros!$B$2:$B$6000,$A1040),0)</f>
        <v>0</v>
      </c>
      <c r="I1040">
        <f>IF(COUNTIFS(Registros!$A$2:$A$6000,"CS",Registros!$B$2:$B$6000,$A1040)&gt;0,1,0)</f>
        <v>0</v>
      </c>
      <c r="J1040">
        <f>IF($I1040=1,SUMIFS(Registros!$I$2:$I$6000,Registros!$A$2:$A$6000,"CS",Registros!$B$2:$B$6000,$A1040),0)</f>
        <v>0</v>
      </c>
      <c r="K1040">
        <f>IF(COUNTIFS(Winback!$K$2:$K$300,$A1040)&gt;0,1,0)</f>
        <v>0</v>
      </c>
      <c r="L1040">
        <f>IF(AND($K1040=1,LEFT($A1040,3)="WB-"),SUMIFS(Winback!$D$2:$D$300,Winback!$K$2:$K$300,$A1040),0)</f>
        <v>0</v>
      </c>
      <c r="M1040">
        <f>IF(OR($E1040=1,$G1040=1,SUMIFS(Registros!$J$2:$J$6000,Registros!$B$2:$B$6000,$A1040)&gt;0),1,0)</f>
        <v>1</v>
      </c>
      <c r="N1040">
        <f>IF($J1040&gt;0,1,IF(COUNTIFS(Registros!$A$2:$A$6000,"CS",Registros!$B$2:$B$6000,$A1040,Registros!$K$2:$K$6000,"&lt;&gt;")&gt;0,1,0))</f>
        <v>0</v>
      </c>
      <c r="O1040" t="str">
        <f t="shared" si="80"/>
        <v>SOLO MÓVIL</v>
      </c>
      <c r="P1040" t="str">
        <f t="shared" si="81"/>
        <v>Ofrecer fijo + internet (FLBBTV)</v>
      </c>
      <c r="Q1040">
        <f t="shared" si="82"/>
        <v>15</v>
      </c>
      <c r="R1040" t="str">
        <f>IFERROR(VLOOKUP($A1040,Registros!$B$2:$G$6000,6,0),IFERROR(INDEX(Winback!$C$2:$C$300,MATCH($A1040,Winback!$K$2:$K$300,0)),""))</f>
        <v>Abril Aparicio</v>
      </c>
      <c r="S1040" t="str">
        <f t="shared" si="83"/>
        <v>NP</v>
      </c>
      <c r="T1040">
        <f t="shared" si="84"/>
        <v>1</v>
      </c>
    </row>
    <row r="1041" spans="1:20" x14ac:dyDescent="0.35">
      <c r="A1041" t="s">
        <v>5168</v>
      </c>
      <c r="B1041" t="s">
        <v>5169</v>
      </c>
      <c r="C1041" t="s">
        <v>5170</v>
      </c>
      <c r="D1041" t="s">
        <v>5171</v>
      </c>
      <c r="E1041">
        <f>IF(COUNTIFS(Registros!$A$2:$A$6000,"NP",Registros!$B$2:$B$6000,$A1041)&gt;0,1,0)</f>
        <v>1</v>
      </c>
      <c r="F1041">
        <f>IF($E1041=1,SUMIFS(Registros!$F$2:$F$6000,Registros!$A$2:$A$6000,"NP",Registros!$B$2:$B$6000,$A1041),0)</f>
        <v>20.75</v>
      </c>
      <c r="G1041">
        <f>IF(COUNTIFS(Registros!$A$2:$A$6000,"MOV",Registros!$B$2:$B$6000,$A1041)&gt;0,1,0)</f>
        <v>0</v>
      </c>
      <c r="H1041">
        <f>IF($G1041=1,SUMIFS(Registros!$F$2:$F$6000,Registros!$A$2:$A$6000,"MOV",Registros!$B$2:$B$6000,$A1041),0)</f>
        <v>0</v>
      </c>
      <c r="I1041">
        <f>IF(COUNTIFS(Registros!$A$2:$A$6000,"CS",Registros!$B$2:$B$6000,$A1041)&gt;0,1,0)</f>
        <v>0</v>
      </c>
      <c r="J1041">
        <f>IF($I1041=1,SUMIFS(Registros!$I$2:$I$6000,Registros!$A$2:$A$6000,"CS",Registros!$B$2:$B$6000,$A1041),0)</f>
        <v>0</v>
      </c>
      <c r="K1041">
        <f>IF(COUNTIFS(Winback!$K$2:$K$300,$A1041)&gt;0,1,0)</f>
        <v>0</v>
      </c>
      <c r="L1041">
        <f>IF(AND($K1041=1,LEFT($A1041,3)="WB-"),SUMIFS(Winback!$D$2:$D$300,Winback!$K$2:$K$300,$A1041),0)</f>
        <v>0</v>
      </c>
      <c r="M1041">
        <f>IF(OR($E1041=1,$G1041=1,SUMIFS(Registros!$J$2:$J$6000,Registros!$B$2:$B$6000,$A1041)&gt;0),1,0)</f>
        <v>1</v>
      </c>
      <c r="N1041">
        <f>IF($J1041&gt;0,1,IF(COUNTIFS(Registros!$A$2:$A$6000,"CS",Registros!$B$2:$B$6000,$A1041,Registros!$K$2:$K$6000,"&lt;&gt;")&gt;0,1,0))</f>
        <v>0</v>
      </c>
      <c r="O1041" t="str">
        <f t="shared" si="80"/>
        <v>SOLO MÓVIL</v>
      </c>
      <c r="P1041" t="str">
        <f t="shared" si="81"/>
        <v>Ofrecer fijo + internet (FLBBTV)</v>
      </c>
      <c r="Q1041">
        <f t="shared" si="82"/>
        <v>20.75</v>
      </c>
      <c r="R1041" t="str">
        <f>IFERROR(VLOOKUP($A1041,Registros!$B$2:$G$6000,6,0),IFERROR(INDEX(Winback!$C$2:$C$300,MATCH($A1041,Winback!$K$2:$K$300,0)),""))</f>
        <v>Yariela Galarce</v>
      </c>
      <c r="S1041" t="str">
        <f t="shared" si="83"/>
        <v>NP</v>
      </c>
      <c r="T1041">
        <f t="shared" si="84"/>
        <v>1</v>
      </c>
    </row>
    <row r="1042" spans="1:20" x14ac:dyDescent="0.35">
      <c r="A1042" t="s">
        <v>5173</v>
      </c>
      <c r="B1042" t="s">
        <v>5174</v>
      </c>
      <c r="C1042" t="s">
        <v>5175</v>
      </c>
      <c r="D1042" t="s">
        <v>5176</v>
      </c>
      <c r="E1042">
        <f>IF(COUNTIFS(Registros!$A$2:$A$6000,"NP",Registros!$B$2:$B$6000,$A1042)&gt;0,1,0)</f>
        <v>1</v>
      </c>
      <c r="F1042">
        <f>IF($E1042=1,SUMIFS(Registros!$F$2:$F$6000,Registros!$A$2:$A$6000,"NP",Registros!$B$2:$B$6000,$A1042),0)</f>
        <v>15</v>
      </c>
      <c r="G1042">
        <f>IF(COUNTIFS(Registros!$A$2:$A$6000,"MOV",Registros!$B$2:$B$6000,$A1042)&gt;0,1,0)</f>
        <v>0</v>
      </c>
      <c r="H1042">
        <f>IF($G1042=1,SUMIFS(Registros!$F$2:$F$6000,Registros!$A$2:$A$6000,"MOV",Registros!$B$2:$B$6000,$A1042),0)</f>
        <v>0</v>
      </c>
      <c r="I1042">
        <f>IF(COUNTIFS(Registros!$A$2:$A$6000,"CS",Registros!$B$2:$B$6000,$A1042)&gt;0,1,0)</f>
        <v>0</v>
      </c>
      <c r="J1042">
        <f>IF($I1042=1,SUMIFS(Registros!$I$2:$I$6000,Registros!$A$2:$A$6000,"CS",Registros!$B$2:$B$6000,$A1042),0)</f>
        <v>0</v>
      </c>
      <c r="K1042">
        <f>IF(COUNTIFS(Winback!$K$2:$K$300,$A1042)&gt;0,1,0)</f>
        <v>0</v>
      </c>
      <c r="L1042">
        <f>IF(AND($K1042=1,LEFT($A1042,3)="WB-"),SUMIFS(Winback!$D$2:$D$300,Winback!$K$2:$K$300,$A1042),0)</f>
        <v>0</v>
      </c>
      <c r="M1042">
        <f>IF(OR($E1042=1,$G1042=1,SUMIFS(Registros!$J$2:$J$6000,Registros!$B$2:$B$6000,$A1042)&gt;0),1,0)</f>
        <v>1</v>
      </c>
      <c r="N1042">
        <f>IF($J1042&gt;0,1,IF(COUNTIFS(Registros!$A$2:$A$6000,"CS",Registros!$B$2:$B$6000,$A1042,Registros!$K$2:$K$6000,"&lt;&gt;")&gt;0,1,0))</f>
        <v>0</v>
      </c>
      <c r="O1042" t="str">
        <f t="shared" si="80"/>
        <v>SOLO MÓVIL</v>
      </c>
      <c r="P1042" t="str">
        <f t="shared" si="81"/>
        <v>Ofrecer fijo + internet (FLBBTV)</v>
      </c>
      <c r="Q1042">
        <f t="shared" si="82"/>
        <v>15</v>
      </c>
      <c r="R1042" t="str">
        <f>IFERROR(VLOOKUP($A1042,Registros!$B$2:$G$6000,6,0),IFERROR(INDEX(Winback!$C$2:$C$300,MATCH($A1042,Winback!$K$2:$K$300,0)),""))</f>
        <v>Nailyn Martinez</v>
      </c>
      <c r="S1042" t="str">
        <f t="shared" si="83"/>
        <v>NP</v>
      </c>
      <c r="T1042">
        <f t="shared" si="84"/>
        <v>1</v>
      </c>
    </row>
    <row r="1043" spans="1:20" x14ac:dyDescent="0.35">
      <c r="A1043" t="s">
        <v>5178</v>
      </c>
      <c r="B1043" t="s">
        <v>5179</v>
      </c>
      <c r="C1043" t="s">
        <v>5180</v>
      </c>
      <c r="D1043" t="s">
        <v>5181</v>
      </c>
      <c r="E1043">
        <f>IF(COUNTIFS(Registros!$A$2:$A$6000,"NP",Registros!$B$2:$B$6000,$A1043)&gt;0,1,0)</f>
        <v>1</v>
      </c>
      <c r="F1043">
        <f>IF($E1043=1,SUMIFS(Registros!$F$2:$F$6000,Registros!$A$2:$A$6000,"NP",Registros!$B$2:$B$6000,$A1043),0)</f>
        <v>45</v>
      </c>
      <c r="G1043">
        <f>IF(COUNTIFS(Registros!$A$2:$A$6000,"MOV",Registros!$B$2:$B$6000,$A1043)&gt;0,1,0)</f>
        <v>0</v>
      </c>
      <c r="H1043">
        <f>IF($G1043=1,SUMIFS(Registros!$F$2:$F$6000,Registros!$A$2:$A$6000,"MOV",Registros!$B$2:$B$6000,$A1043),0)</f>
        <v>0</v>
      </c>
      <c r="I1043">
        <f>IF(COUNTIFS(Registros!$A$2:$A$6000,"CS",Registros!$B$2:$B$6000,$A1043)&gt;0,1,0)</f>
        <v>0</v>
      </c>
      <c r="J1043">
        <f>IF($I1043=1,SUMIFS(Registros!$I$2:$I$6000,Registros!$A$2:$A$6000,"CS",Registros!$B$2:$B$6000,$A1043),0)</f>
        <v>0</v>
      </c>
      <c r="K1043">
        <f>IF(COUNTIFS(Winback!$K$2:$K$300,$A1043)&gt;0,1,0)</f>
        <v>0</v>
      </c>
      <c r="L1043">
        <f>IF(AND($K1043=1,LEFT($A1043,3)="WB-"),SUMIFS(Winback!$D$2:$D$300,Winback!$K$2:$K$300,$A1043),0)</f>
        <v>0</v>
      </c>
      <c r="M1043">
        <f>IF(OR($E1043=1,$G1043=1,SUMIFS(Registros!$J$2:$J$6000,Registros!$B$2:$B$6000,$A1043)&gt;0),1,0)</f>
        <v>1</v>
      </c>
      <c r="N1043">
        <f>IF($J1043&gt;0,1,IF(COUNTIFS(Registros!$A$2:$A$6000,"CS",Registros!$B$2:$B$6000,$A1043,Registros!$K$2:$K$6000,"&lt;&gt;")&gt;0,1,0))</f>
        <v>0</v>
      </c>
      <c r="O1043" t="str">
        <f t="shared" si="80"/>
        <v>SOLO MÓVIL</v>
      </c>
      <c r="P1043" t="str">
        <f t="shared" si="81"/>
        <v>Ofrecer fijo + internet (FLBBTV)</v>
      </c>
      <c r="Q1043">
        <f t="shared" si="82"/>
        <v>45</v>
      </c>
      <c r="R1043" t="str">
        <f>IFERROR(VLOOKUP($A1043,Registros!$B$2:$G$6000,6,0),IFERROR(INDEX(Winback!$C$2:$C$300,MATCH($A1043,Winback!$K$2:$K$300,0)),""))</f>
        <v>Yamali Rodriguez</v>
      </c>
      <c r="S1043" t="str">
        <f t="shared" si="83"/>
        <v>NP</v>
      </c>
      <c r="T1043">
        <f t="shared" si="84"/>
        <v>1</v>
      </c>
    </row>
    <row r="1044" spans="1:20" x14ac:dyDescent="0.35">
      <c r="A1044" t="s">
        <v>5183</v>
      </c>
      <c r="B1044" t="s">
        <v>5184</v>
      </c>
      <c r="C1044" t="s">
        <v>5185</v>
      </c>
      <c r="D1044" t="s">
        <v>5186</v>
      </c>
      <c r="E1044">
        <f>IF(COUNTIFS(Registros!$A$2:$A$6000,"NP",Registros!$B$2:$B$6000,$A1044)&gt;0,1,0)</f>
        <v>1</v>
      </c>
      <c r="F1044">
        <f>IF($E1044=1,SUMIFS(Registros!$F$2:$F$6000,Registros!$A$2:$A$6000,"NP",Registros!$B$2:$B$6000,$A1044),0)</f>
        <v>35</v>
      </c>
      <c r="G1044">
        <f>IF(COUNTIFS(Registros!$A$2:$A$6000,"MOV",Registros!$B$2:$B$6000,$A1044)&gt;0,1,0)</f>
        <v>0</v>
      </c>
      <c r="H1044">
        <f>IF($G1044=1,SUMIFS(Registros!$F$2:$F$6000,Registros!$A$2:$A$6000,"MOV",Registros!$B$2:$B$6000,$A1044),0)</f>
        <v>0</v>
      </c>
      <c r="I1044">
        <f>IF(COUNTIFS(Registros!$A$2:$A$6000,"CS",Registros!$B$2:$B$6000,$A1044)&gt;0,1,0)</f>
        <v>0</v>
      </c>
      <c r="J1044">
        <f>IF($I1044=1,SUMIFS(Registros!$I$2:$I$6000,Registros!$A$2:$A$6000,"CS",Registros!$B$2:$B$6000,$A1044),0)</f>
        <v>0</v>
      </c>
      <c r="K1044">
        <f>IF(COUNTIFS(Winback!$K$2:$K$300,$A1044)&gt;0,1,0)</f>
        <v>0</v>
      </c>
      <c r="L1044">
        <f>IF(AND($K1044=1,LEFT($A1044,3)="WB-"),SUMIFS(Winback!$D$2:$D$300,Winback!$K$2:$K$300,$A1044),0)</f>
        <v>0</v>
      </c>
      <c r="M1044">
        <f>IF(OR($E1044=1,$G1044=1,SUMIFS(Registros!$J$2:$J$6000,Registros!$B$2:$B$6000,$A1044)&gt;0),1,0)</f>
        <v>1</v>
      </c>
      <c r="N1044">
        <f>IF($J1044&gt;0,1,IF(COUNTIFS(Registros!$A$2:$A$6000,"CS",Registros!$B$2:$B$6000,$A1044,Registros!$K$2:$K$6000,"&lt;&gt;")&gt;0,1,0))</f>
        <v>0</v>
      </c>
      <c r="O1044" t="str">
        <f t="shared" si="80"/>
        <v>SOLO MÓVIL</v>
      </c>
      <c r="P1044" t="str">
        <f t="shared" si="81"/>
        <v>Ofrecer fijo + internet (FLBBTV)</v>
      </c>
      <c r="Q1044">
        <f t="shared" si="82"/>
        <v>35</v>
      </c>
      <c r="R1044" t="str">
        <f>IFERROR(VLOOKUP($A1044,Registros!$B$2:$G$6000,6,0),IFERROR(INDEX(Winback!$C$2:$C$300,MATCH($A1044,Winback!$K$2:$K$300,0)),""))</f>
        <v>Osiris Aguilar</v>
      </c>
      <c r="S1044" t="str">
        <f t="shared" si="83"/>
        <v>NP</v>
      </c>
      <c r="T1044">
        <f t="shared" si="84"/>
        <v>1</v>
      </c>
    </row>
    <row r="1045" spans="1:20" x14ac:dyDescent="0.35">
      <c r="A1045" t="s">
        <v>5188</v>
      </c>
      <c r="B1045" t="s">
        <v>5189</v>
      </c>
      <c r="C1045" t="s">
        <v>5190</v>
      </c>
      <c r="D1045" t="s">
        <v>5191</v>
      </c>
      <c r="E1045">
        <f>IF(COUNTIFS(Registros!$A$2:$A$6000,"NP",Registros!$B$2:$B$6000,$A1045)&gt;0,1,0)</f>
        <v>1</v>
      </c>
      <c r="F1045">
        <f>IF($E1045=1,SUMIFS(Registros!$F$2:$F$6000,Registros!$A$2:$A$6000,"NP",Registros!$B$2:$B$6000,$A1045),0)</f>
        <v>16.29</v>
      </c>
      <c r="G1045">
        <f>IF(COUNTIFS(Registros!$A$2:$A$6000,"MOV",Registros!$B$2:$B$6000,$A1045)&gt;0,1,0)</f>
        <v>0</v>
      </c>
      <c r="H1045">
        <f>IF($G1045=1,SUMIFS(Registros!$F$2:$F$6000,Registros!$A$2:$A$6000,"MOV",Registros!$B$2:$B$6000,$A1045),0)</f>
        <v>0</v>
      </c>
      <c r="I1045">
        <f>IF(COUNTIFS(Registros!$A$2:$A$6000,"CS",Registros!$B$2:$B$6000,$A1045)&gt;0,1,0)</f>
        <v>0</v>
      </c>
      <c r="J1045">
        <f>IF($I1045=1,SUMIFS(Registros!$I$2:$I$6000,Registros!$A$2:$A$6000,"CS",Registros!$B$2:$B$6000,$A1045),0)</f>
        <v>0</v>
      </c>
      <c r="K1045">
        <f>IF(COUNTIFS(Winback!$K$2:$K$300,$A1045)&gt;0,1,0)</f>
        <v>0</v>
      </c>
      <c r="L1045">
        <f>IF(AND($K1045=1,LEFT($A1045,3)="WB-"),SUMIFS(Winback!$D$2:$D$300,Winback!$K$2:$K$300,$A1045),0)</f>
        <v>0</v>
      </c>
      <c r="M1045">
        <f>IF(OR($E1045=1,$G1045=1,SUMIFS(Registros!$J$2:$J$6000,Registros!$B$2:$B$6000,$A1045)&gt;0),1,0)</f>
        <v>1</v>
      </c>
      <c r="N1045">
        <f>IF($J1045&gt;0,1,IF(COUNTIFS(Registros!$A$2:$A$6000,"CS",Registros!$B$2:$B$6000,$A1045,Registros!$K$2:$K$6000,"&lt;&gt;")&gt;0,1,0))</f>
        <v>0</v>
      </c>
      <c r="O1045" t="str">
        <f t="shared" si="80"/>
        <v>SOLO MÓVIL</v>
      </c>
      <c r="P1045" t="str">
        <f t="shared" si="81"/>
        <v>Ofrecer fijo + internet (FLBBTV)</v>
      </c>
      <c r="Q1045">
        <f t="shared" si="82"/>
        <v>16.29</v>
      </c>
      <c r="R1045" t="str">
        <f>IFERROR(VLOOKUP($A1045,Registros!$B$2:$G$6000,6,0),IFERROR(INDEX(Winback!$C$2:$C$300,MATCH($A1045,Winback!$K$2:$K$300,0)),""))</f>
        <v>Karla Mc Intryre</v>
      </c>
      <c r="S1045" t="str">
        <f t="shared" si="83"/>
        <v>NP</v>
      </c>
      <c r="T1045">
        <f t="shared" si="84"/>
        <v>1</v>
      </c>
    </row>
    <row r="1046" spans="1:20" x14ac:dyDescent="0.35">
      <c r="A1046" t="s">
        <v>5192</v>
      </c>
      <c r="B1046" t="s">
        <v>5193</v>
      </c>
      <c r="C1046" t="s">
        <v>5194</v>
      </c>
      <c r="D1046" t="s">
        <v>5195</v>
      </c>
      <c r="E1046">
        <f>IF(COUNTIFS(Registros!$A$2:$A$6000,"NP",Registros!$B$2:$B$6000,$A1046)&gt;0,1,0)</f>
        <v>1</v>
      </c>
      <c r="F1046">
        <f>IF($E1046=1,SUMIFS(Registros!$F$2:$F$6000,Registros!$A$2:$A$6000,"NP",Registros!$B$2:$B$6000,$A1046),0)</f>
        <v>15</v>
      </c>
      <c r="G1046">
        <f>IF(COUNTIFS(Registros!$A$2:$A$6000,"MOV",Registros!$B$2:$B$6000,$A1046)&gt;0,1,0)</f>
        <v>0</v>
      </c>
      <c r="H1046">
        <f>IF($G1046=1,SUMIFS(Registros!$F$2:$F$6000,Registros!$A$2:$A$6000,"MOV",Registros!$B$2:$B$6000,$A1046),0)</f>
        <v>0</v>
      </c>
      <c r="I1046">
        <f>IF(COUNTIFS(Registros!$A$2:$A$6000,"CS",Registros!$B$2:$B$6000,$A1046)&gt;0,1,0)</f>
        <v>0</v>
      </c>
      <c r="J1046">
        <f>IF($I1046=1,SUMIFS(Registros!$I$2:$I$6000,Registros!$A$2:$A$6000,"CS",Registros!$B$2:$B$6000,$A1046),0)</f>
        <v>0</v>
      </c>
      <c r="K1046">
        <f>IF(COUNTIFS(Winback!$K$2:$K$300,$A1046)&gt;0,1,0)</f>
        <v>0</v>
      </c>
      <c r="L1046">
        <f>IF(AND($K1046=1,LEFT($A1046,3)="WB-"),SUMIFS(Winback!$D$2:$D$300,Winback!$K$2:$K$300,$A1046),0)</f>
        <v>0</v>
      </c>
      <c r="M1046">
        <f>IF(OR($E1046=1,$G1046=1,SUMIFS(Registros!$J$2:$J$6000,Registros!$B$2:$B$6000,$A1046)&gt;0),1,0)</f>
        <v>1</v>
      </c>
      <c r="N1046">
        <f>IF($J1046&gt;0,1,IF(COUNTIFS(Registros!$A$2:$A$6000,"CS",Registros!$B$2:$B$6000,$A1046,Registros!$K$2:$K$6000,"&lt;&gt;")&gt;0,1,0))</f>
        <v>0</v>
      </c>
      <c r="O1046" t="str">
        <f t="shared" si="80"/>
        <v>SOLO MÓVIL</v>
      </c>
      <c r="P1046" t="str">
        <f t="shared" si="81"/>
        <v>Ofrecer fijo + internet (FLBBTV)</v>
      </c>
      <c r="Q1046">
        <f t="shared" si="82"/>
        <v>15</v>
      </c>
      <c r="R1046" t="str">
        <f>IFERROR(VLOOKUP($A1046,Registros!$B$2:$G$6000,6,0),IFERROR(INDEX(Winback!$C$2:$C$300,MATCH($A1046,Winback!$K$2:$K$300,0)),""))</f>
        <v>Michelle Zambrano</v>
      </c>
      <c r="S1046" t="str">
        <f t="shared" si="83"/>
        <v>NP</v>
      </c>
      <c r="T1046">
        <f t="shared" si="84"/>
        <v>1</v>
      </c>
    </row>
    <row r="1047" spans="1:20" x14ac:dyDescent="0.35">
      <c r="A1047" t="s">
        <v>5197</v>
      </c>
      <c r="B1047" t="s">
        <v>5198</v>
      </c>
      <c r="C1047" t="s">
        <v>5199</v>
      </c>
      <c r="D1047" t="s">
        <v>5200</v>
      </c>
      <c r="E1047">
        <f>IF(COUNTIFS(Registros!$A$2:$A$6000,"NP",Registros!$B$2:$B$6000,$A1047)&gt;0,1,0)</f>
        <v>1</v>
      </c>
      <c r="F1047">
        <f>IF($E1047=1,SUMIFS(Registros!$F$2:$F$6000,Registros!$A$2:$A$6000,"NP",Registros!$B$2:$B$6000,$A1047),0)</f>
        <v>16.25</v>
      </c>
      <c r="G1047">
        <f>IF(COUNTIFS(Registros!$A$2:$A$6000,"MOV",Registros!$B$2:$B$6000,$A1047)&gt;0,1,0)</f>
        <v>0</v>
      </c>
      <c r="H1047">
        <f>IF($G1047=1,SUMIFS(Registros!$F$2:$F$6000,Registros!$A$2:$A$6000,"MOV",Registros!$B$2:$B$6000,$A1047),0)</f>
        <v>0</v>
      </c>
      <c r="I1047">
        <f>IF(COUNTIFS(Registros!$A$2:$A$6000,"CS",Registros!$B$2:$B$6000,$A1047)&gt;0,1,0)</f>
        <v>0</v>
      </c>
      <c r="J1047">
        <f>IF($I1047=1,SUMIFS(Registros!$I$2:$I$6000,Registros!$A$2:$A$6000,"CS",Registros!$B$2:$B$6000,$A1047),0)</f>
        <v>0</v>
      </c>
      <c r="K1047">
        <f>IF(COUNTIFS(Winback!$K$2:$K$300,$A1047)&gt;0,1,0)</f>
        <v>0</v>
      </c>
      <c r="L1047">
        <f>IF(AND($K1047=1,LEFT($A1047,3)="WB-"),SUMIFS(Winback!$D$2:$D$300,Winback!$K$2:$K$300,$A1047),0)</f>
        <v>0</v>
      </c>
      <c r="M1047">
        <f>IF(OR($E1047=1,$G1047=1,SUMIFS(Registros!$J$2:$J$6000,Registros!$B$2:$B$6000,$A1047)&gt;0),1,0)</f>
        <v>1</v>
      </c>
      <c r="N1047">
        <f>IF($J1047&gt;0,1,IF(COUNTIFS(Registros!$A$2:$A$6000,"CS",Registros!$B$2:$B$6000,$A1047,Registros!$K$2:$K$6000,"&lt;&gt;")&gt;0,1,0))</f>
        <v>0</v>
      </c>
      <c r="O1047" t="str">
        <f t="shared" si="80"/>
        <v>SOLO MÓVIL</v>
      </c>
      <c r="P1047" t="str">
        <f t="shared" si="81"/>
        <v>Ofrecer fijo + internet (FLBBTV)</v>
      </c>
      <c r="Q1047">
        <f t="shared" si="82"/>
        <v>16.25</v>
      </c>
      <c r="R1047" t="str">
        <f>IFERROR(VLOOKUP($A1047,Registros!$B$2:$G$6000,6,0),IFERROR(INDEX(Winback!$C$2:$C$300,MATCH($A1047,Winback!$K$2:$K$300,0)),""))</f>
        <v>Ines Lizbeth Trujillo</v>
      </c>
      <c r="S1047" t="str">
        <f t="shared" si="83"/>
        <v>NP</v>
      </c>
      <c r="T1047">
        <f t="shared" si="84"/>
        <v>1</v>
      </c>
    </row>
    <row r="1048" spans="1:20" x14ac:dyDescent="0.35">
      <c r="A1048" t="s">
        <v>5202</v>
      </c>
      <c r="B1048" t="s">
        <v>5203</v>
      </c>
      <c r="C1048" t="s">
        <v>5204</v>
      </c>
      <c r="D1048" t="s">
        <v>5205</v>
      </c>
      <c r="E1048">
        <f>IF(COUNTIFS(Registros!$A$2:$A$6000,"NP",Registros!$B$2:$B$6000,$A1048)&gt;0,1,0)</f>
        <v>1</v>
      </c>
      <c r="F1048">
        <f>IF($E1048=1,SUMIFS(Registros!$F$2:$F$6000,Registros!$A$2:$A$6000,"NP",Registros!$B$2:$B$6000,$A1048),0)</f>
        <v>15</v>
      </c>
      <c r="G1048">
        <f>IF(COUNTIFS(Registros!$A$2:$A$6000,"MOV",Registros!$B$2:$B$6000,$A1048)&gt;0,1,0)</f>
        <v>0</v>
      </c>
      <c r="H1048">
        <f>IF($G1048=1,SUMIFS(Registros!$F$2:$F$6000,Registros!$A$2:$A$6000,"MOV",Registros!$B$2:$B$6000,$A1048),0)</f>
        <v>0</v>
      </c>
      <c r="I1048">
        <f>IF(COUNTIFS(Registros!$A$2:$A$6000,"CS",Registros!$B$2:$B$6000,$A1048)&gt;0,1,0)</f>
        <v>0</v>
      </c>
      <c r="J1048">
        <f>IF($I1048=1,SUMIFS(Registros!$I$2:$I$6000,Registros!$A$2:$A$6000,"CS",Registros!$B$2:$B$6000,$A1048),0)</f>
        <v>0</v>
      </c>
      <c r="K1048">
        <f>IF(COUNTIFS(Winback!$K$2:$K$300,$A1048)&gt;0,1,0)</f>
        <v>0</v>
      </c>
      <c r="L1048">
        <f>IF(AND($K1048=1,LEFT($A1048,3)="WB-"),SUMIFS(Winback!$D$2:$D$300,Winback!$K$2:$K$300,$A1048),0)</f>
        <v>0</v>
      </c>
      <c r="M1048">
        <f>IF(OR($E1048=1,$G1048=1,SUMIFS(Registros!$J$2:$J$6000,Registros!$B$2:$B$6000,$A1048)&gt;0),1,0)</f>
        <v>1</v>
      </c>
      <c r="N1048">
        <f>IF($J1048&gt;0,1,IF(COUNTIFS(Registros!$A$2:$A$6000,"CS",Registros!$B$2:$B$6000,$A1048,Registros!$K$2:$K$6000,"&lt;&gt;")&gt;0,1,0))</f>
        <v>0</v>
      </c>
      <c r="O1048" t="str">
        <f t="shared" si="80"/>
        <v>SOLO MÓVIL</v>
      </c>
      <c r="P1048" t="str">
        <f t="shared" si="81"/>
        <v>Ofrecer fijo + internet (FLBBTV)</v>
      </c>
      <c r="Q1048">
        <f t="shared" si="82"/>
        <v>15</v>
      </c>
      <c r="R1048" t="str">
        <f>IFERROR(VLOOKUP($A1048,Registros!$B$2:$G$6000,6,0),IFERROR(INDEX(Winback!$C$2:$C$300,MATCH($A1048,Winback!$K$2:$K$300,0)),""))</f>
        <v>Alejandra Mabel Hawkins</v>
      </c>
      <c r="S1048" t="str">
        <f t="shared" si="83"/>
        <v>NP</v>
      </c>
      <c r="T1048">
        <f t="shared" si="84"/>
        <v>1</v>
      </c>
    </row>
    <row r="1049" spans="1:20" x14ac:dyDescent="0.35">
      <c r="A1049" t="s">
        <v>5207</v>
      </c>
      <c r="B1049" t="s">
        <v>5208</v>
      </c>
      <c r="C1049" t="s">
        <v>5209</v>
      </c>
      <c r="D1049" t="s">
        <v>5210</v>
      </c>
      <c r="E1049">
        <f>IF(COUNTIFS(Registros!$A$2:$A$6000,"NP",Registros!$B$2:$B$6000,$A1049)&gt;0,1,0)</f>
        <v>1</v>
      </c>
      <c r="F1049">
        <f>IF($E1049=1,SUMIFS(Registros!$F$2:$F$6000,Registros!$A$2:$A$6000,"NP",Registros!$B$2:$B$6000,$A1049),0)</f>
        <v>15</v>
      </c>
      <c r="G1049">
        <f>IF(COUNTIFS(Registros!$A$2:$A$6000,"MOV",Registros!$B$2:$B$6000,$A1049)&gt;0,1,0)</f>
        <v>0</v>
      </c>
      <c r="H1049">
        <f>IF($G1049=1,SUMIFS(Registros!$F$2:$F$6000,Registros!$A$2:$A$6000,"MOV",Registros!$B$2:$B$6000,$A1049),0)</f>
        <v>0</v>
      </c>
      <c r="I1049">
        <f>IF(COUNTIFS(Registros!$A$2:$A$6000,"CS",Registros!$B$2:$B$6000,$A1049)&gt;0,1,0)</f>
        <v>0</v>
      </c>
      <c r="J1049">
        <f>IF($I1049=1,SUMIFS(Registros!$I$2:$I$6000,Registros!$A$2:$A$6000,"CS",Registros!$B$2:$B$6000,$A1049),0)</f>
        <v>0</v>
      </c>
      <c r="K1049">
        <f>IF(COUNTIFS(Winback!$K$2:$K$300,$A1049)&gt;0,1,0)</f>
        <v>0</v>
      </c>
      <c r="L1049">
        <f>IF(AND($K1049=1,LEFT($A1049,3)="WB-"),SUMIFS(Winback!$D$2:$D$300,Winback!$K$2:$K$300,$A1049),0)</f>
        <v>0</v>
      </c>
      <c r="M1049">
        <f>IF(OR($E1049=1,$G1049=1,SUMIFS(Registros!$J$2:$J$6000,Registros!$B$2:$B$6000,$A1049)&gt;0),1,0)</f>
        <v>1</v>
      </c>
      <c r="N1049">
        <f>IF($J1049&gt;0,1,IF(COUNTIFS(Registros!$A$2:$A$6000,"CS",Registros!$B$2:$B$6000,$A1049,Registros!$K$2:$K$6000,"&lt;&gt;")&gt;0,1,0))</f>
        <v>0</v>
      </c>
      <c r="O1049" t="str">
        <f t="shared" si="80"/>
        <v>SOLO MÓVIL</v>
      </c>
      <c r="P1049" t="str">
        <f t="shared" si="81"/>
        <v>Ofrecer fijo + internet (FLBBTV)</v>
      </c>
      <c r="Q1049">
        <f t="shared" si="82"/>
        <v>15</v>
      </c>
      <c r="R1049" t="str">
        <f>IFERROR(VLOOKUP($A1049,Registros!$B$2:$G$6000,6,0),IFERROR(INDEX(Winback!$C$2:$C$300,MATCH($A1049,Winback!$K$2:$K$300,0)),""))</f>
        <v>Maria Fernanda</v>
      </c>
      <c r="S1049" t="str">
        <f t="shared" si="83"/>
        <v>NP</v>
      </c>
      <c r="T1049">
        <f t="shared" si="84"/>
        <v>1</v>
      </c>
    </row>
    <row r="1050" spans="1:20" x14ac:dyDescent="0.35">
      <c r="A1050" t="s">
        <v>5212</v>
      </c>
      <c r="B1050" t="s">
        <v>5213</v>
      </c>
      <c r="C1050" t="s">
        <v>5214</v>
      </c>
      <c r="D1050" t="s">
        <v>5215</v>
      </c>
      <c r="E1050">
        <f>IF(COUNTIFS(Registros!$A$2:$A$6000,"NP",Registros!$B$2:$B$6000,$A1050)&gt;0,1,0)</f>
        <v>1</v>
      </c>
      <c r="F1050">
        <f>IF($E1050=1,SUMIFS(Registros!$F$2:$F$6000,Registros!$A$2:$A$6000,"NP",Registros!$B$2:$B$6000,$A1050),0)</f>
        <v>15</v>
      </c>
      <c r="G1050">
        <f>IF(COUNTIFS(Registros!$A$2:$A$6000,"MOV",Registros!$B$2:$B$6000,$A1050)&gt;0,1,0)</f>
        <v>0</v>
      </c>
      <c r="H1050">
        <f>IF($G1050=1,SUMIFS(Registros!$F$2:$F$6000,Registros!$A$2:$A$6000,"MOV",Registros!$B$2:$B$6000,$A1050),0)</f>
        <v>0</v>
      </c>
      <c r="I1050">
        <f>IF(COUNTIFS(Registros!$A$2:$A$6000,"CS",Registros!$B$2:$B$6000,$A1050)&gt;0,1,0)</f>
        <v>0</v>
      </c>
      <c r="J1050">
        <f>IF($I1050=1,SUMIFS(Registros!$I$2:$I$6000,Registros!$A$2:$A$6000,"CS",Registros!$B$2:$B$6000,$A1050),0)</f>
        <v>0</v>
      </c>
      <c r="K1050">
        <f>IF(COUNTIFS(Winback!$K$2:$K$300,$A1050)&gt;0,1,0)</f>
        <v>0</v>
      </c>
      <c r="L1050">
        <f>IF(AND($K1050=1,LEFT($A1050,3)="WB-"),SUMIFS(Winback!$D$2:$D$300,Winback!$K$2:$K$300,$A1050),0)</f>
        <v>0</v>
      </c>
      <c r="M1050">
        <f>IF(OR($E1050=1,$G1050=1,SUMIFS(Registros!$J$2:$J$6000,Registros!$B$2:$B$6000,$A1050)&gt;0),1,0)</f>
        <v>1</v>
      </c>
      <c r="N1050">
        <f>IF($J1050&gt;0,1,IF(COUNTIFS(Registros!$A$2:$A$6000,"CS",Registros!$B$2:$B$6000,$A1050,Registros!$K$2:$K$6000,"&lt;&gt;")&gt;0,1,0))</f>
        <v>0</v>
      </c>
      <c r="O1050" t="str">
        <f t="shared" si="80"/>
        <v>SOLO MÓVIL</v>
      </c>
      <c r="P1050" t="str">
        <f t="shared" si="81"/>
        <v>Ofrecer fijo + internet (FLBBTV)</v>
      </c>
      <c r="Q1050">
        <f t="shared" si="82"/>
        <v>15</v>
      </c>
      <c r="R1050" t="str">
        <f>IFERROR(VLOOKUP($A1050,Registros!$B$2:$G$6000,6,0),IFERROR(INDEX(Winback!$C$2:$C$300,MATCH($A1050,Winback!$K$2:$K$300,0)),""))</f>
        <v>Yarelis Tulloch</v>
      </c>
      <c r="S1050" t="str">
        <f t="shared" si="83"/>
        <v>NP</v>
      </c>
      <c r="T1050">
        <f t="shared" si="84"/>
        <v>1</v>
      </c>
    </row>
    <row r="1051" spans="1:20" x14ac:dyDescent="0.35">
      <c r="A1051" t="s">
        <v>5217</v>
      </c>
      <c r="B1051" t="s">
        <v>5218</v>
      </c>
      <c r="C1051" t="s">
        <v>5219</v>
      </c>
      <c r="D1051" t="s">
        <v>5220</v>
      </c>
      <c r="E1051">
        <f>IF(COUNTIFS(Registros!$A$2:$A$6000,"NP",Registros!$B$2:$B$6000,$A1051)&gt;0,1,0)</f>
        <v>1</v>
      </c>
      <c r="F1051">
        <f>IF($E1051=1,SUMIFS(Registros!$F$2:$F$6000,Registros!$A$2:$A$6000,"NP",Registros!$B$2:$B$6000,$A1051),0)</f>
        <v>40.75</v>
      </c>
      <c r="G1051">
        <f>IF(COUNTIFS(Registros!$A$2:$A$6000,"MOV",Registros!$B$2:$B$6000,$A1051)&gt;0,1,0)</f>
        <v>0</v>
      </c>
      <c r="H1051">
        <f>IF($G1051=1,SUMIFS(Registros!$F$2:$F$6000,Registros!$A$2:$A$6000,"MOV",Registros!$B$2:$B$6000,$A1051),0)</f>
        <v>0</v>
      </c>
      <c r="I1051">
        <f>IF(COUNTIFS(Registros!$A$2:$A$6000,"CS",Registros!$B$2:$B$6000,$A1051)&gt;0,1,0)</f>
        <v>0</v>
      </c>
      <c r="J1051">
        <f>IF($I1051=1,SUMIFS(Registros!$I$2:$I$6000,Registros!$A$2:$A$6000,"CS",Registros!$B$2:$B$6000,$A1051),0)</f>
        <v>0</v>
      </c>
      <c r="K1051">
        <f>IF(COUNTIFS(Winback!$K$2:$K$300,$A1051)&gt;0,1,0)</f>
        <v>0</v>
      </c>
      <c r="L1051">
        <f>IF(AND($K1051=1,LEFT($A1051,3)="WB-"),SUMIFS(Winback!$D$2:$D$300,Winback!$K$2:$K$300,$A1051),0)</f>
        <v>0</v>
      </c>
      <c r="M1051">
        <f>IF(OR($E1051=1,$G1051=1,SUMIFS(Registros!$J$2:$J$6000,Registros!$B$2:$B$6000,$A1051)&gt;0),1,0)</f>
        <v>1</v>
      </c>
      <c r="N1051">
        <f>IF($J1051&gt;0,1,IF(COUNTIFS(Registros!$A$2:$A$6000,"CS",Registros!$B$2:$B$6000,$A1051,Registros!$K$2:$K$6000,"&lt;&gt;")&gt;0,1,0))</f>
        <v>0</v>
      </c>
      <c r="O1051" t="str">
        <f t="shared" si="80"/>
        <v>SOLO MÓVIL</v>
      </c>
      <c r="P1051" t="str">
        <f t="shared" si="81"/>
        <v>Ofrecer fijo + internet (FLBBTV)</v>
      </c>
      <c r="Q1051">
        <f t="shared" si="82"/>
        <v>40.75</v>
      </c>
      <c r="R1051" t="str">
        <f>IFERROR(VLOOKUP($A1051,Registros!$B$2:$G$6000,6,0),IFERROR(INDEX(Winback!$C$2:$C$300,MATCH($A1051,Winback!$K$2:$K$300,0)),""))</f>
        <v>Abril Aparicio</v>
      </c>
      <c r="S1051" t="str">
        <f t="shared" si="83"/>
        <v>NP</v>
      </c>
      <c r="T1051">
        <f t="shared" si="84"/>
        <v>1</v>
      </c>
    </row>
    <row r="1052" spans="1:20" x14ac:dyDescent="0.35">
      <c r="A1052" t="s">
        <v>5222</v>
      </c>
      <c r="B1052" t="s">
        <v>5223</v>
      </c>
      <c r="C1052" t="s">
        <v>5224</v>
      </c>
      <c r="D1052" t="s">
        <v>5225</v>
      </c>
      <c r="E1052">
        <f>IF(COUNTIFS(Registros!$A$2:$A$6000,"NP",Registros!$B$2:$B$6000,$A1052)&gt;0,1,0)</f>
        <v>1</v>
      </c>
      <c r="F1052">
        <f>IF($E1052=1,SUMIFS(Registros!$F$2:$F$6000,Registros!$A$2:$A$6000,"NP",Registros!$B$2:$B$6000,$A1052),0)</f>
        <v>8</v>
      </c>
      <c r="G1052">
        <f>IF(COUNTIFS(Registros!$A$2:$A$6000,"MOV",Registros!$B$2:$B$6000,$A1052)&gt;0,1,0)</f>
        <v>0</v>
      </c>
      <c r="H1052">
        <f>IF($G1052=1,SUMIFS(Registros!$F$2:$F$6000,Registros!$A$2:$A$6000,"MOV",Registros!$B$2:$B$6000,$A1052),0)</f>
        <v>0</v>
      </c>
      <c r="I1052">
        <f>IF(COUNTIFS(Registros!$A$2:$A$6000,"CS",Registros!$B$2:$B$6000,$A1052)&gt;0,1,0)</f>
        <v>0</v>
      </c>
      <c r="J1052">
        <f>IF($I1052=1,SUMIFS(Registros!$I$2:$I$6000,Registros!$A$2:$A$6000,"CS",Registros!$B$2:$B$6000,$A1052),0)</f>
        <v>0</v>
      </c>
      <c r="K1052">
        <f>IF(COUNTIFS(Winback!$K$2:$K$300,$A1052)&gt;0,1,0)</f>
        <v>0</v>
      </c>
      <c r="L1052">
        <f>IF(AND($K1052=1,LEFT($A1052,3)="WB-"),SUMIFS(Winback!$D$2:$D$300,Winback!$K$2:$K$300,$A1052),0)</f>
        <v>0</v>
      </c>
      <c r="M1052">
        <f>IF(OR($E1052=1,$G1052=1,SUMIFS(Registros!$J$2:$J$6000,Registros!$B$2:$B$6000,$A1052)&gt;0),1,0)</f>
        <v>1</v>
      </c>
      <c r="N1052">
        <f>IF($J1052&gt;0,1,IF(COUNTIFS(Registros!$A$2:$A$6000,"CS",Registros!$B$2:$B$6000,$A1052,Registros!$K$2:$K$6000,"&lt;&gt;")&gt;0,1,0))</f>
        <v>0</v>
      </c>
      <c r="O1052" t="str">
        <f t="shared" si="80"/>
        <v>SOLO MÓVIL</v>
      </c>
      <c r="P1052" t="str">
        <f t="shared" si="81"/>
        <v>Ofrecer fijo + internet (FLBBTV)</v>
      </c>
      <c r="Q1052">
        <f t="shared" si="82"/>
        <v>8</v>
      </c>
      <c r="R1052" t="str">
        <f>IFERROR(VLOOKUP($A1052,Registros!$B$2:$G$6000,6,0),IFERROR(INDEX(Winback!$C$2:$C$300,MATCH($A1052,Winback!$K$2:$K$300,0)),""))</f>
        <v>Yariela Galarce</v>
      </c>
      <c r="S1052" t="str">
        <f t="shared" si="83"/>
        <v>NP</v>
      </c>
      <c r="T1052">
        <f t="shared" si="84"/>
        <v>1</v>
      </c>
    </row>
    <row r="1053" spans="1:20" x14ac:dyDescent="0.35">
      <c r="A1053" t="s">
        <v>5227</v>
      </c>
      <c r="B1053" t="s">
        <v>5228</v>
      </c>
      <c r="C1053" t="s">
        <v>5229</v>
      </c>
      <c r="D1053" t="s">
        <v>5230</v>
      </c>
      <c r="E1053">
        <f>IF(COUNTIFS(Registros!$A$2:$A$6000,"NP",Registros!$B$2:$B$6000,$A1053)&gt;0,1,0)</f>
        <v>1</v>
      </c>
      <c r="F1053">
        <f>IF($E1053=1,SUMIFS(Registros!$F$2:$F$6000,Registros!$A$2:$A$6000,"NP",Registros!$B$2:$B$6000,$A1053),0)</f>
        <v>15</v>
      </c>
      <c r="G1053">
        <f>IF(COUNTIFS(Registros!$A$2:$A$6000,"MOV",Registros!$B$2:$B$6000,$A1053)&gt;0,1,0)</f>
        <v>0</v>
      </c>
      <c r="H1053">
        <f>IF($G1053=1,SUMIFS(Registros!$F$2:$F$6000,Registros!$A$2:$A$6000,"MOV",Registros!$B$2:$B$6000,$A1053),0)</f>
        <v>0</v>
      </c>
      <c r="I1053">
        <f>IF(COUNTIFS(Registros!$A$2:$A$6000,"CS",Registros!$B$2:$B$6000,$A1053)&gt;0,1,0)</f>
        <v>0</v>
      </c>
      <c r="J1053">
        <f>IF($I1053=1,SUMIFS(Registros!$I$2:$I$6000,Registros!$A$2:$A$6000,"CS",Registros!$B$2:$B$6000,$A1053),0)</f>
        <v>0</v>
      </c>
      <c r="K1053">
        <f>IF(COUNTIFS(Winback!$K$2:$K$300,$A1053)&gt;0,1,0)</f>
        <v>0</v>
      </c>
      <c r="L1053">
        <f>IF(AND($K1053=1,LEFT($A1053,3)="WB-"),SUMIFS(Winback!$D$2:$D$300,Winback!$K$2:$K$300,$A1053),0)</f>
        <v>0</v>
      </c>
      <c r="M1053">
        <f>IF(OR($E1053=1,$G1053=1,SUMIFS(Registros!$J$2:$J$6000,Registros!$B$2:$B$6000,$A1053)&gt;0),1,0)</f>
        <v>1</v>
      </c>
      <c r="N1053">
        <f>IF($J1053&gt;0,1,IF(COUNTIFS(Registros!$A$2:$A$6000,"CS",Registros!$B$2:$B$6000,$A1053,Registros!$K$2:$K$6000,"&lt;&gt;")&gt;0,1,0))</f>
        <v>0</v>
      </c>
      <c r="O1053" t="str">
        <f t="shared" si="80"/>
        <v>SOLO MÓVIL</v>
      </c>
      <c r="P1053" t="str">
        <f t="shared" si="81"/>
        <v>Ofrecer fijo + internet (FLBBTV)</v>
      </c>
      <c r="Q1053">
        <f t="shared" si="82"/>
        <v>15</v>
      </c>
      <c r="R1053" t="str">
        <f>IFERROR(VLOOKUP($A1053,Registros!$B$2:$G$6000,6,0),IFERROR(INDEX(Winback!$C$2:$C$300,MATCH($A1053,Winback!$K$2:$K$300,0)),""))</f>
        <v>Nailyn Martinez</v>
      </c>
      <c r="S1053" t="str">
        <f t="shared" si="83"/>
        <v>NP</v>
      </c>
      <c r="T1053">
        <f t="shared" si="84"/>
        <v>1</v>
      </c>
    </row>
    <row r="1054" spans="1:20" x14ac:dyDescent="0.35">
      <c r="A1054" t="s">
        <v>5232</v>
      </c>
      <c r="B1054" t="s">
        <v>5233</v>
      </c>
      <c r="C1054" t="s">
        <v>5234</v>
      </c>
      <c r="D1054" t="s">
        <v>5235</v>
      </c>
      <c r="E1054">
        <f>IF(COUNTIFS(Registros!$A$2:$A$6000,"NP",Registros!$B$2:$B$6000,$A1054)&gt;0,1,0)</f>
        <v>1</v>
      </c>
      <c r="F1054">
        <f>IF($E1054=1,SUMIFS(Registros!$F$2:$F$6000,Registros!$A$2:$A$6000,"NP",Registros!$B$2:$B$6000,$A1054),0)</f>
        <v>90.25</v>
      </c>
      <c r="G1054">
        <f>IF(COUNTIFS(Registros!$A$2:$A$6000,"MOV",Registros!$B$2:$B$6000,$A1054)&gt;0,1,0)</f>
        <v>0</v>
      </c>
      <c r="H1054">
        <f>IF($G1054=1,SUMIFS(Registros!$F$2:$F$6000,Registros!$A$2:$A$6000,"MOV",Registros!$B$2:$B$6000,$A1054),0)</f>
        <v>0</v>
      </c>
      <c r="I1054">
        <f>IF(COUNTIFS(Registros!$A$2:$A$6000,"CS",Registros!$B$2:$B$6000,$A1054)&gt;0,1,0)</f>
        <v>0</v>
      </c>
      <c r="J1054">
        <f>IF($I1054=1,SUMIFS(Registros!$I$2:$I$6000,Registros!$A$2:$A$6000,"CS",Registros!$B$2:$B$6000,$A1054),0)</f>
        <v>0</v>
      </c>
      <c r="K1054">
        <f>IF(COUNTIFS(Winback!$K$2:$K$300,$A1054)&gt;0,1,0)</f>
        <v>0</v>
      </c>
      <c r="L1054">
        <f>IF(AND($K1054=1,LEFT($A1054,3)="WB-"),SUMIFS(Winback!$D$2:$D$300,Winback!$K$2:$K$300,$A1054),0)</f>
        <v>0</v>
      </c>
      <c r="M1054">
        <f>IF(OR($E1054=1,$G1054=1,SUMIFS(Registros!$J$2:$J$6000,Registros!$B$2:$B$6000,$A1054)&gt;0),1,0)</f>
        <v>1</v>
      </c>
      <c r="N1054">
        <f>IF($J1054&gt;0,1,IF(COUNTIFS(Registros!$A$2:$A$6000,"CS",Registros!$B$2:$B$6000,$A1054,Registros!$K$2:$K$6000,"&lt;&gt;")&gt;0,1,0))</f>
        <v>0</v>
      </c>
      <c r="O1054" t="str">
        <f t="shared" si="80"/>
        <v>SOLO MÓVIL</v>
      </c>
      <c r="P1054" t="str">
        <f t="shared" si="81"/>
        <v>Ofrecer fijo + internet (FLBBTV)</v>
      </c>
      <c r="Q1054">
        <f t="shared" si="82"/>
        <v>90.25</v>
      </c>
      <c r="R1054" t="str">
        <f>IFERROR(VLOOKUP($A1054,Registros!$B$2:$G$6000,6,0),IFERROR(INDEX(Winback!$C$2:$C$300,MATCH($A1054,Winback!$K$2:$K$300,0)),""))</f>
        <v>Yamali Rodriguez</v>
      </c>
      <c r="S1054" t="str">
        <f t="shared" si="83"/>
        <v>NP</v>
      </c>
      <c r="T1054">
        <f t="shared" si="84"/>
        <v>1</v>
      </c>
    </row>
    <row r="1055" spans="1:20" x14ac:dyDescent="0.35">
      <c r="A1055" t="s">
        <v>5237</v>
      </c>
      <c r="B1055" t="s">
        <v>5238</v>
      </c>
      <c r="C1055" t="s">
        <v>5239</v>
      </c>
      <c r="D1055" t="s">
        <v>5240</v>
      </c>
      <c r="E1055">
        <f>IF(COUNTIFS(Registros!$A$2:$A$6000,"NP",Registros!$B$2:$B$6000,$A1055)&gt;0,1,0)</f>
        <v>1</v>
      </c>
      <c r="F1055">
        <f>IF($E1055=1,SUMIFS(Registros!$F$2:$F$6000,Registros!$A$2:$A$6000,"NP",Registros!$B$2:$B$6000,$A1055),0)</f>
        <v>15</v>
      </c>
      <c r="G1055">
        <f>IF(COUNTIFS(Registros!$A$2:$A$6000,"MOV",Registros!$B$2:$B$6000,$A1055)&gt;0,1,0)</f>
        <v>0</v>
      </c>
      <c r="H1055">
        <f>IF($G1055=1,SUMIFS(Registros!$F$2:$F$6000,Registros!$A$2:$A$6000,"MOV",Registros!$B$2:$B$6000,$A1055),0)</f>
        <v>0</v>
      </c>
      <c r="I1055">
        <f>IF(COUNTIFS(Registros!$A$2:$A$6000,"CS",Registros!$B$2:$B$6000,$A1055)&gt;0,1,0)</f>
        <v>0</v>
      </c>
      <c r="J1055">
        <f>IF($I1055=1,SUMIFS(Registros!$I$2:$I$6000,Registros!$A$2:$A$6000,"CS",Registros!$B$2:$B$6000,$A1055),0)</f>
        <v>0</v>
      </c>
      <c r="K1055">
        <f>IF(COUNTIFS(Winback!$K$2:$K$300,$A1055)&gt;0,1,0)</f>
        <v>0</v>
      </c>
      <c r="L1055">
        <f>IF(AND($K1055=1,LEFT($A1055,3)="WB-"),SUMIFS(Winback!$D$2:$D$300,Winback!$K$2:$K$300,$A1055),0)</f>
        <v>0</v>
      </c>
      <c r="M1055">
        <f>IF(OR($E1055=1,$G1055=1,SUMIFS(Registros!$J$2:$J$6000,Registros!$B$2:$B$6000,$A1055)&gt;0),1,0)</f>
        <v>1</v>
      </c>
      <c r="N1055">
        <f>IF($J1055&gt;0,1,IF(COUNTIFS(Registros!$A$2:$A$6000,"CS",Registros!$B$2:$B$6000,$A1055,Registros!$K$2:$K$6000,"&lt;&gt;")&gt;0,1,0))</f>
        <v>0</v>
      </c>
      <c r="O1055" t="str">
        <f t="shared" si="80"/>
        <v>SOLO MÓVIL</v>
      </c>
      <c r="P1055" t="str">
        <f t="shared" si="81"/>
        <v>Ofrecer fijo + internet (FLBBTV)</v>
      </c>
      <c r="Q1055">
        <f t="shared" si="82"/>
        <v>15</v>
      </c>
      <c r="R1055" t="str">
        <f>IFERROR(VLOOKUP($A1055,Registros!$B$2:$G$6000,6,0),IFERROR(INDEX(Winback!$C$2:$C$300,MATCH($A1055,Winback!$K$2:$K$300,0)),""))</f>
        <v>Osiris Aguilar</v>
      </c>
      <c r="S1055" t="str">
        <f t="shared" si="83"/>
        <v>NP</v>
      </c>
      <c r="T1055">
        <f t="shared" si="84"/>
        <v>1</v>
      </c>
    </row>
    <row r="1056" spans="1:20" x14ac:dyDescent="0.35">
      <c r="A1056" t="s">
        <v>5242</v>
      </c>
      <c r="B1056" t="s">
        <v>5243</v>
      </c>
      <c r="C1056" t="s">
        <v>5244</v>
      </c>
      <c r="D1056" t="s">
        <v>5245</v>
      </c>
      <c r="E1056">
        <f>IF(COUNTIFS(Registros!$A$2:$A$6000,"NP",Registros!$B$2:$B$6000,$A1056)&gt;0,1,0)</f>
        <v>1</v>
      </c>
      <c r="F1056">
        <f>IF($E1056=1,SUMIFS(Registros!$F$2:$F$6000,Registros!$A$2:$A$6000,"NP",Registros!$B$2:$B$6000,$A1056),0)</f>
        <v>30</v>
      </c>
      <c r="G1056">
        <f>IF(COUNTIFS(Registros!$A$2:$A$6000,"MOV",Registros!$B$2:$B$6000,$A1056)&gt;0,1,0)</f>
        <v>0</v>
      </c>
      <c r="H1056">
        <f>IF($G1056=1,SUMIFS(Registros!$F$2:$F$6000,Registros!$A$2:$A$6000,"MOV",Registros!$B$2:$B$6000,$A1056),0)</f>
        <v>0</v>
      </c>
      <c r="I1056">
        <f>IF(COUNTIFS(Registros!$A$2:$A$6000,"CS",Registros!$B$2:$B$6000,$A1056)&gt;0,1,0)</f>
        <v>0</v>
      </c>
      <c r="J1056">
        <f>IF($I1056=1,SUMIFS(Registros!$I$2:$I$6000,Registros!$A$2:$A$6000,"CS",Registros!$B$2:$B$6000,$A1056),0)</f>
        <v>0</v>
      </c>
      <c r="K1056">
        <f>IF(COUNTIFS(Winback!$K$2:$K$300,$A1056)&gt;0,1,0)</f>
        <v>0</v>
      </c>
      <c r="L1056">
        <f>IF(AND($K1056=1,LEFT($A1056,3)="WB-"),SUMIFS(Winback!$D$2:$D$300,Winback!$K$2:$K$300,$A1056),0)</f>
        <v>0</v>
      </c>
      <c r="M1056">
        <f>IF(OR($E1056=1,$G1056=1,SUMIFS(Registros!$J$2:$J$6000,Registros!$B$2:$B$6000,$A1056)&gt;0),1,0)</f>
        <v>1</v>
      </c>
      <c r="N1056">
        <f>IF($J1056&gt;0,1,IF(COUNTIFS(Registros!$A$2:$A$6000,"CS",Registros!$B$2:$B$6000,$A1056,Registros!$K$2:$K$6000,"&lt;&gt;")&gt;0,1,0))</f>
        <v>0</v>
      </c>
      <c r="O1056" t="str">
        <f t="shared" si="80"/>
        <v>SOLO MÓVIL</v>
      </c>
      <c r="P1056" t="str">
        <f t="shared" si="81"/>
        <v>Ofrecer fijo + internet (FLBBTV)</v>
      </c>
      <c r="Q1056">
        <f t="shared" si="82"/>
        <v>30</v>
      </c>
      <c r="R1056" t="str">
        <f>IFERROR(VLOOKUP($A1056,Registros!$B$2:$G$6000,6,0),IFERROR(INDEX(Winback!$C$2:$C$300,MATCH($A1056,Winback!$K$2:$K$300,0)),""))</f>
        <v>Karla Mc Intryre</v>
      </c>
      <c r="S1056" t="str">
        <f t="shared" si="83"/>
        <v>NP</v>
      </c>
      <c r="T1056">
        <f t="shared" si="84"/>
        <v>1</v>
      </c>
    </row>
    <row r="1057" spans="1:20" x14ac:dyDescent="0.35">
      <c r="A1057" t="s">
        <v>5247</v>
      </c>
      <c r="B1057" t="s">
        <v>5248</v>
      </c>
      <c r="C1057" t="s">
        <v>5249</v>
      </c>
      <c r="D1057" t="s">
        <v>5250</v>
      </c>
      <c r="E1057">
        <f>IF(COUNTIFS(Registros!$A$2:$A$6000,"NP",Registros!$B$2:$B$6000,$A1057)&gt;0,1,0)</f>
        <v>1</v>
      </c>
      <c r="F1057">
        <f>IF($E1057=1,SUMIFS(Registros!$F$2:$F$6000,Registros!$A$2:$A$6000,"NP",Registros!$B$2:$B$6000,$A1057),0)</f>
        <v>12</v>
      </c>
      <c r="G1057">
        <f>IF(COUNTIFS(Registros!$A$2:$A$6000,"MOV",Registros!$B$2:$B$6000,$A1057)&gt;0,1,0)</f>
        <v>0</v>
      </c>
      <c r="H1057">
        <f>IF($G1057=1,SUMIFS(Registros!$F$2:$F$6000,Registros!$A$2:$A$6000,"MOV",Registros!$B$2:$B$6000,$A1057),0)</f>
        <v>0</v>
      </c>
      <c r="I1057">
        <f>IF(COUNTIFS(Registros!$A$2:$A$6000,"CS",Registros!$B$2:$B$6000,$A1057)&gt;0,1,0)</f>
        <v>0</v>
      </c>
      <c r="J1057">
        <f>IF($I1057=1,SUMIFS(Registros!$I$2:$I$6000,Registros!$A$2:$A$6000,"CS",Registros!$B$2:$B$6000,$A1057),0)</f>
        <v>0</v>
      </c>
      <c r="K1057">
        <f>IF(COUNTIFS(Winback!$K$2:$K$300,$A1057)&gt;0,1,0)</f>
        <v>0</v>
      </c>
      <c r="L1057">
        <f>IF(AND($K1057=1,LEFT($A1057,3)="WB-"),SUMIFS(Winback!$D$2:$D$300,Winback!$K$2:$K$300,$A1057),0)</f>
        <v>0</v>
      </c>
      <c r="M1057">
        <f>IF(OR($E1057=1,$G1057=1,SUMIFS(Registros!$J$2:$J$6000,Registros!$B$2:$B$6000,$A1057)&gt;0),1,0)</f>
        <v>1</v>
      </c>
      <c r="N1057">
        <f>IF($J1057&gt;0,1,IF(COUNTIFS(Registros!$A$2:$A$6000,"CS",Registros!$B$2:$B$6000,$A1057,Registros!$K$2:$K$6000,"&lt;&gt;")&gt;0,1,0))</f>
        <v>0</v>
      </c>
      <c r="O1057" t="str">
        <f t="shared" si="80"/>
        <v>SOLO MÓVIL</v>
      </c>
      <c r="P1057" t="str">
        <f t="shared" si="81"/>
        <v>Ofrecer fijo + internet (FLBBTV)</v>
      </c>
      <c r="Q1057">
        <f t="shared" si="82"/>
        <v>12</v>
      </c>
      <c r="R1057" t="str">
        <f>IFERROR(VLOOKUP($A1057,Registros!$B$2:$G$6000,6,0),IFERROR(INDEX(Winback!$C$2:$C$300,MATCH($A1057,Winback!$K$2:$K$300,0)),""))</f>
        <v>Solanye Acuña</v>
      </c>
      <c r="S1057" t="str">
        <f t="shared" si="83"/>
        <v>NP</v>
      </c>
      <c r="T1057">
        <f t="shared" si="84"/>
        <v>1</v>
      </c>
    </row>
    <row r="1058" spans="1:20" x14ac:dyDescent="0.35">
      <c r="A1058" t="s">
        <v>5252</v>
      </c>
      <c r="B1058" t="s">
        <v>5253</v>
      </c>
      <c r="C1058" t="s">
        <v>5254</v>
      </c>
      <c r="D1058" t="s">
        <v>5255</v>
      </c>
      <c r="E1058">
        <f>IF(COUNTIFS(Registros!$A$2:$A$6000,"NP",Registros!$B$2:$B$6000,$A1058)&gt;0,1,0)</f>
        <v>1</v>
      </c>
      <c r="F1058">
        <f>IF($E1058=1,SUMIFS(Registros!$F$2:$F$6000,Registros!$A$2:$A$6000,"NP",Registros!$B$2:$B$6000,$A1058),0)</f>
        <v>16.25</v>
      </c>
      <c r="G1058">
        <f>IF(COUNTIFS(Registros!$A$2:$A$6000,"MOV",Registros!$B$2:$B$6000,$A1058)&gt;0,1,0)</f>
        <v>0</v>
      </c>
      <c r="H1058">
        <f>IF($G1058=1,SUMIFS(Registros!$F$2:$F$6000,Registros!$A$2:$A$6000,"MOV",Registros!$B$2:$B$6000,$A1058),0)</f>
        <v>0</v>
      </c>
      <c r="I1058">
        <f>IF(COUNTIFS(Registros!$A$2:$A$6000,"CS",Registros!$B$2:$B$6000,$A1058)&gt;0,1,0)</f>
        <v>0</v>
      </c>
      <c r="J1058">
        <f>IF($I1058=1,SUMIFS(Registros!$I$2:$I$6000,Registros!$A$2:$A$6000,"CS",Registros!$B$2:$B$6000,$A1058),0)</f>
        <v>0</v>
      </c>
      <c r="K1058">
        <f>IF(COUNTIFS(Winback!$K$2:$K$300,$A1058)&gt;0,1,0)</f>
        <v>0</v>
      </c>
      <c r="L1058">
        <f>IF(AND($K1058=1,LEFT($A1058,3)="WB-"),SUMIFS(Winback!$D$2:$D$300,Winback!$K$2:$K$300,$A1058),0)</f>
        <v>0</v>
      </c>
      <c r="M1058">
        <f>IF(OR($E1058=1,$G1058=1,SUMIFS(Registros!$J$2:$J$6000,Registros!$B$2:$B$6000,$A1058)&gt;0),1,0)</f>
        <v>1</v>
      </c>
      <c r="N1058">
        <f>IF($J1058&gt;0,1,IF(COUNTIFS(Registros!$A$2:$A$6000,"CS",Registros!$B$2:$B$6000,$A1058,Registros!$K$2:$K$6000,"&lt;&gt;")&gt;0,1,0))</f>
        <v>0</v>
      </c>
      <c r="O1058" t="str">
        <f t="shared" si="80"/>
        <v>SOLO MÓVIL</v>
      </c>
      <c r="P1058" t="str">
        <f t="shared" si="81"/>
        <v>Ofrecer fijo + internet (FLBBTV)</v>
      </c>
      <c r="Q1058">
        <f t="shared" si="82"/>
        <v>16.25</v>
      </c>
      <c r="R1058" t="str">
        <f>IFERROR(VLOOKUP($A1058,Registros!$B$2:$G$6000,6,0),IFERROR(INDEX(Winback!$C$2:$C$300,MATCH($A1058,Winback!$K$2:$K$300,0)),""))</f>
        <v>Michelle Zambrano</v>
      </c>
      <c r="S1058" t="str">
        <f t="shared" si="83"/>
        <v>NP</v>
      </c>
      <c r="T1058">
        <f t="shared" si="84"/>
        <v>1</v>
      </c>
    </row>
    <row r="1059" spans="1:20" x14ac:dyDescent="0.35">
      <c r="A1059" t="s">
        <v>5257</v>
      </c>
      <c r="B1059" t="s">
        <v>5258</v>
      </c>
      <c r="C1059" t="s">
        <v>5259</v>
      </c>
      <c r="D1059" t="s">
        <v>5260</v>
      </c>
      <c r="E1059">
        <f>IF(COUNTIFS(Registros!$A$2:$A$6000,"NP",Registros!$B$2:$B$6000,$A1059)&gt;0,1,0)</f>
        <v>1</v>
      </c>
      <c r="F1059">
        <f>IF($E1059=1,SUMIFS(Registros!$F$2:$F$6000,Registros!$A$2:$A$6000,"NP",Registros!$B$2:$B$6000,$A1059),0)</f>
        <v>15</v>
      </c>
      <c r="G1059">
        <f>IF(COUNTIFS(Registros!$A$2:$A$6000,"MOV",Registros!$B$2:$B$6000,$A1059)&gt;0,1,0)</f>
        <v>0</v>
      </c>
      <c r="H1059">
        <f>IF($G1059=1,SUMIFS(Registros!$F$2:$F$6000,Registros!$A$2:$A$6000,"MOV",Registros!$B$2:$B$6000,$A1059),0)</f>
        <v>0</v>
      </c>
      <c r="I1059">
        <f>IF(COUNTIFS(Registros!$A$2:$A$6000,"CS",Registros!$B$2:$B$6000,$A1059)&gt;0,1,0)</f>
        <v>0</v>
      </c>
      <c r="J1059">
        <f>IF($I1059=1,SUMIFS(Registros!$I$2:$I$6000,Registros!$A$2:$A$6000,"CS",Registros!$B$2:$B$6000,$A1059),0)</f>
        <v>0</v>
      </c>
      <c r="K1059">
        <f>IF(COUNTIFS(Winback!$K$2:$K$300,$A1059)&gt;0,1,0)</f>
        <v>0</v>
      </c>
      <c r="L1059">
        <f>IF(AND($K1059=1,LEFT($A1059,3)="WB-"),SUMIFS(Winback!$D$2:$D$300,Winback!$K$2:$K$300,$A1059),0)</f>
        <v>0</v>
      </c>
      <c r="M1059">
        <f>IF(OR($E1059=1,$G1059=1,SUMIFS(Registros!$J$2:$J$6000,Registros!$B$2:$B$6000,$A1059)&gt;0),1,0)</f>
        <v>1</v>
      </c>
      <c r="N1059">
        <f>IF($J1059&gt;0,1,IF(COUNTIFS(Registros!$A$2:$A$6000,"CS",Registros!$B$2:$B$6000,$A1059,Registros!$K$2:$K$6000,"&lt;&gt;")&gt;0,1,0))</f>
        <v>0</v>
      </c>
      <c r="O1059" t="str">
        <f t="shared" si="80"/>
        <v>SOLO MÓVIL</v>
      </c>
      <c r="P1059" t="str">
        <f t="shared" si="81"/>
        <v>Ofrecer fijo + internet (FLBBTV)</v>
      </c>
      <c r="Q1059">
        <f t="shared" si="82"/>
        <v>15</v>
      </c>
      <c r="R1059" t="str">
        <f>IFERROR(VLOOKUP($A1059,Registros!$B$2:$G$6000,6,0),IFERROR(INDEX(Winback!$C$2:$C$300,MATCH($A1059,Winback!$K$2:$K$300,0)),""))</f>
        <v>Ines Lizbeth Trujillo</v>
      </c>
      <c r="S1059" t="str">
        <f t="shared" si="83"/>
        <v>NP</v>
      </c>
      <c r="T1059">
        <f t="shared" si="84"/>
        <v>1</v>
      </c>
    </row>
    <row r="1060" spans="1:20" x14ac:dyDescent="0.35">
      <c r="A1060" t="s">
        <v>5262</v>
      </c>
      <c r="B1060" t="s">
        <v>5263</v>
      </c>
      <c r="C1060" t="s">
        <v>5264</v>
      </c>
      <c r="D1060" t="s">
        <v>5265</v>
      </c>
      <c r="E1060">
        <f>IF(COUNTIFS(Registros!$A$2:$A$6000,"NP",Registros!$B$2:$B$6000,$A1060)&gt;0,1,0)</f>
        <v>1</v>
      </c>
      <c r="F1060">
        <f>IF($E1060=1,SUMIFS(Registros!$F$2:$F$6000,Registros!$A$2:$A$6000,"NP",Registros!$B$2:$B$6000,$A1060),0)</f>
        <v>16.940000000000001</v>
      </c>
      <c r="G1060">
        <f>IF(COUNTIFS(Registros!$A$2:$A$6000,"MOV",Registros!$B$2:$B$6000,$A1060)&gt;0,1,0)</f>
        <v>0</v>
      </c>
      <c r="H1060">
        <f>IF($G1060=1,SUMIFS(Registros!$F$2:$F$6000,Registros!$A$2:$A$6000,"MOV",Registros!$B$2:$B$6000,$A1060),0)</f>
        <v>0</v>
      </c>
      <c r="I1060">
        <f>IF(COUNTIFS(Registros!$A$2:$A$6000,"CS",Registros!$B$2:$B$6000,$A1060)&gt;0,1,0)</f>
        <v>0</v>
      </c>
      <c r="J1060">
        <f>IF($I1060=1,SUMIFS(Registros!$I$2:$I$6000,Registros!$A$2:$A$6000,"CS",Registros!$B$2:$B$6000,$A1060),0)</f>
        <v>0</v>
      </c>
      <c r="K1060">
        <f>IF(COUNTIFS(Winback!$K$2:$K$300,$A1060)&gt;0,1,0)</f>
        <v>0</v>
      </c>
      <c r="L1060">
        <f>IF(AND($K1060=1,LEFT($A1060,3)="WB-"),SUMIFS(Winback!$D$2:$D$300,Winback!$K$2:$K$300,$A1060),0)</f>
        <v>0</v>
      </c>
      <c r="M1060">
        <f>IF(OR($E1060=1,$G1060=1,SUMIFS(Registros!$J$2:$J$6000,Registros!$B$2:$B$6000,$A1060)&gt;0),1,0)</f>
        <v>1</v>
      </c>
      <c r="N1060">
        <f>IF($J1060&gt;0,1,IF(COUNTIFS(Registros!$A$2:$A$6000,"CS",Registros!$B$2:$B$6000,$A1060,Registros!$K$2:$K$6000,"&lt;&gt;")&gt;0,1,0))</f>
        <v>0</v>
      </c>
      <c r="O1060" t="str">
        <f t="shared" si="80"/>
        <v>SOLO MÓVIL</v>
      </c>
      <c r="P1060" t="str">
        <f t="shared" si="81"/>
        <v>Ofrecer fijo + internet (FLBBTV)</v>
      </c>
      <c r="Q1060">
        <f t="shared" si="82"/>
        <v>16.940000000000001</v>
      </c>
      <c r="R1060" t="str">
        <f>IFERROR(VLOOKUP($A1060,Registros!$B$2:$G$6000,6,0),IFERROR(INDEX(Winback!$C$2:$C$300,MATCH($A1060,Winback!$K$2:$K$300,0)),""))</f>
        <v>Alejandra Mabel Hawkins</v>
      </c>
      <c r="S1060" t="str">
        <f t="shared" si="83"/>
        <v>NP</v>
      </c>
      <c r="T1060">
        <f t="shared" si="84"/>
        <v>1</v>
      </c>
    </row>
    <row r="1061" spans="1:20" x14ac:dyDescent="0.35">
      <c r="A1061" t="s">
        <v>5266</v>
      </c>
      <c r="B1061" t="s">
        <v>5267</v>
      </c>
      <c r="C1061" t="s">
        <v>5268</v>
      </c>
      <c r="D1061" t="s">
        <v>5269</v>
      </c>
      <c r="E1061">
        <f>IF(COUNTIFS(Registros!$A$2:$A$6000,"NP",Registros!$B$2:$B$6000,$A1061)&gt;0,1,0)</f>
        <v>1</v>
      </c>
      <c r="F1061">
        <f>IF($E1061=1,SUMIFS(Registros!$F$2:$F$6000,Registros!$A$2:$A$6000,"NP",Registros!$B$2:$B$6000,$A1061),0)</f>
        <v>20.75</v>
      </c>
      <c r="G1061">
        <f>IF(COUNTIFS(Registros!$A$2:$A$6000,"MOV",Registros!$B$2:$B$6000,$A1061)&gt;0,1,0)</f>
        <v>0</v>
      </c>
      <c r="H1061">
        <f>IF($G1061=1,SUMIFS(Registros!$F$2:$F$6000,Registros!$A$2:$A$6000,"MOV",Registros!$B$2:$B$6000,$A1061),0)</f>
        <v>0</v>
      </c>
      <c r="I1061">
        <f>IF(COUNTIFS(Registros!$A$2:$A$6000,"CS",Registros!$B$2:$B$6000,$A1061)&gt;0,1,0)</f>
        <v>0</v>
      </c>
      <c r="J1061">
        <f>IF($I1061=1,SUMIFS(Registros!$I$2:$I$6000,Registros!$A$2:$A$6000,"CS",Registros!$B$2:$B$6000,$A1061),0)</f>
        <v>0</v>
      </c>
      <c r="K1061">
        <f>IF(COUNTIFS(Winback!$K$2:$K$300,$A1061)&gt;0,1,0)</f>
        <v>0</v>
      </c>
      <c r="L1061">
        <f>IF(AND($K1061=1,LEFT($A1061,3)="WB-"),SUMIFS(Winback!$D$2:$D$300,Winback!$K$2:$K$300,$A1061),0)</f>
        <v>0</v>
      </c>
      <c r="M1061">
        <f>IF(OR($E1061=1,$G1061=1,SUMIFS(Registros!$J$2:$J$6000,Registros!$B$2:$B$6000,$A1061)&gt;0),1,0)</f>
        <v>1</v>
      </c>
      <c r="N1061">
        <f>IF($J1061&gt;0,1,IF(COUNTIFS(Registros!$A$2:$A$6000,"CS",Registros!$B$2:$B$6000,$A1061,Registros!$K$2:$K$6000,"&lt;&gt;")&gt;0,1,0))</f>
        <v>0</v>
      </c>
      <c r="O1061" t="str">
        <f t="shared" si="80"/>
        <v>SOLO MÓVIL</v>
      </c>
      <c r="P1061" t="str">
        <f t="shared" si="81"/>
        <v>Ofrecer fijo + internet (FLBBTV)</v>
      </c>
      <c r="Q1061">
        <f t="shared" si="82"/>
        <v>20.75</v>
      </c>
      <c r="R1061" t="str">
        <f>IFERROR(VLOOKUP($A1061,Registros!$B$2:$G$6000,6,0),IFERROR(INDEX(Winback!$C$2:$C$300,MATCH($A1061,Winback!$K$2:$K$300,0)),""))</f>
        <v>Maria Fernanda</v>
      </c>
      <c r="S1061" t="str">
        <f t="shared" si="83"/>
        <v>NP</v>
      </c>
      <c r="T1061">
        <f t="shared" si="84"/>
        <v>1</v>
      </c>
    </row>
    <row r="1062" spans="1:20" x14ac:dyDescent="0.35">
      <c r="A1062" t="s">
        <v>5271</v>
      </c>
      <c r="B1062" t="s">
        <v>5272</v>
      </c>
      <c r="C1062" t="s">
        <v>5273</v>
      </c>
      <c r="D1062" t="s">
        <v>5274</v>
      </c>
      <c r="E1062">
        <f>IF(COUNTIFS(Registros!$A$2:$A$6000,"NP",Registros!$B$2:$B$6000,$A1062)&gt;0,1,0)</f>
        <v>1</v>
      </c>
      <c r="F1062">
        <f>IF($E1062=1,SUMIFS(Registros!$F$2:$F$6000,Registros!$A$2:$A$6000,"NP",Registros!$B$2:$B$6000,$A1062),0)</f>
        <v>15</v>
      </c>
      <c r="G1062">
        <f>IF(COUNTIFS(Registros!$A$2:$A$6000,"MOV",Registros!$B$2:$B$6000,$A1062)&gt;0,1,0)</f>
        <v>0</v>
      </c>
      <c r="H1062">
        <f>IF($G1062=1,SUMIFS(Registros!$F$2:$F$6000,Registros!$A$2:$A$6000,"MOV",Registros!$B$2:$B$6000,$A1062),0)</f>
        <v>0</v>
      </c>
      <c r="I1062">
        <f>IF(COUNTIFS(Registros!$A$2:$A$6000,"CS",Registros!$B$2:$B$6000,$A1062)&gt;0,1,0)</f>
        <v>0</v>
      </c>
      <c r="J1062">
        <f>IF($I1062=1,SUMIFS(Registros!$I$2:$I$6000,Registros!$A$2:$A$6000,"CS",Registros!$B$2:$B$6000,$A1062),0)</f>
        <v>0</v>
      </c>
      <c r="K1062">
        <f>IF(COUNTIFS(Winback!$K$2:$K$300,$A1062)&gt;0,1,0)</f>
        <v>0</v>
      </c>
      <c r="L1062">
        <f>IF(AND($K1062=1,LEFT($A1062,3)="WB-"),SUMIFS(Winback!$D$2:$D$300,Winback!$K$2:$K$300,$A1062),0)</f>
        <v>0</v>
      </c>
      <c r="M1062">
        <f>IF(OR($E1062=1,$G1062=1,SUMIFS(Registros!$J$2:$J$6000,Registros!$B$2:$B$6000,$A1062)&gt;0),1,0)</f>
        <v>1</v>
      </c>
      <c r="N1062">
        <f>IF($J1062&gt;0,1,IF(COUNTIFS(Registros!$A$2:$A$6000,"CS",Registros!$B$2:$B$6000,$A1062,Registros!$K$2:$K$6000,"&lt;&gt;")&gt;0,1,0))</f>
        <v>0</v>
      </c>
      <c r="O1062" t="str">
        <f t="shared" si="80"/>
        <v>SOLO MÓVIL</v>
      </c>
      <c r="P1062" t="str">
        <f t="shared" si="81"/>
        <v>Ofrecer fijo + internet (FLBBTV)</v>
      </c>
      <c r="Q1062">
        <f t="shared" si="82"/>
        <v>15</v>
      </c>
      <c r="R1062" t="str">
        <f>IFERROR(VLOOKUP($A1062,Registros!$B$2:$G$6000,6,0),IFERROR(INDEX(Winback!$C$2:$C$300,MATCH($A1062,Winback!$K$2:$K$300,0)),""))</f>
        <v>Yarelis Tulloch</v>
      </c>
      <c r="S1062" t="str">
        <f t="shared" si="83"/>
        <v>NP</v>
      </c>
      <c r="T1062">
        <f t="shared" si="84"/>
        <v>1</v>
      </c>
    </row>
    <row r="1063" spans="1:20" x14ac:dyDescent="0.35">
      <c r="A1063" t="s">
        <v>5276</v>
      </c>
      <c r="B1063" t="s">
        <v>5277</v>
      </c>
      <c r="C1063" t="s">
        <v>5278</v>
      </c>
      <c r="D1063" t="s">
        <v>5279</v>
      </c>
      <c r="E1063">
        <f>IF(COUNTIFS(Registros!$A$2:$A$6000,"NP",Registros!$B$2:$B$6000,$A1063)&gt;0,1,0)</f>
        <v>1</v>
      </c>
      <c r="F1063">
        <f>IF($E1063=1,SUMIFS(Registros!$F$2:$F$6000,Registros!$A$2:$A$6000,"NP",Registros!$B$2:$B$6000,$A1063),0)</f>
        <v>19.25</v>
      </c>
      <c r="G1063">
        <f>IF(COUNTIFS(Registros!$A$2:$A$6000,"MOV",Registros!$B$2:$B$6000,$A1063)&gt;0,1,0)</f>
        <v>0</v>
      </c>
      <c r="H1063">
        <f>IF($G1063=1,SUMIFS(Registros!$F$2:$F$6000,Registros!$A$2:$A$6000,"MOV",Registros!$B$2:$B$6000,$A1063),0)</f>
        <v>0</v>
      </c>
      <c r="I1063">
        <f>IF(COUNTIFS(Registros!$A$2:$A$6000,"CS",Registros!$B$2:$B$6000,$A1063)&gt;0,1,0)</f>
        <v>0</v>
      </c>
      <c r="J1063">
        <f>IF($I1063=1,SUMIFS(Registros!$I$2:$I$6000,Registros!$A$2:$A$6000,"CS",Registros!$B$2:$B$6000,$A1063),0)</f>
        <v>0</v>
      </c>
      <c r="K1063">
        <f>IF(COUNTIFS(Winback!$K$2:$K$300,$A1063)&gt;0,1,0)</f>
        <v>0</v>
      </c>
      <c r="L1063">
        <f>IF(AND($K1063=1,LEFT($A1063,3)="WB-"),SUMIFS(Winback!$D$2:$D$300,Winback!$K$2:$K$300,$A1063),0)</f>
        <v>0</v>
      </c>
      <c r="M1063">
        <f>IF(OR($E1063=1,$G1063=1,SUMIFS(Registros!$J$2:$J$6000,Registros!$B$2:$B$6000,$A1063)&gt;0),1,0)</f>
        <v>1</v>
      </c>
      <c r="N1063">
        <f>IF($J1063&gt;0,1,IF(COUNTIFS(Registros!$A$2:$A$6000,"CS",Registros!$B$2:$B$6000,$A1063,Registros!$K$2:$K$6000,"&lt;&gt;")&gt;0,1,0))</f>
        <v>0</v>
      </c>
      <c r="O1063" t="str">
        <f t="shared" si="80"/>
        <v>SOLO MÓVIL</v>
      </c>
      <c r="P1063" t="str">
        <f t="shared" si="81"/>
        <v>Ofrecer fijo + internet (FLBBTV)</v>
      </c>
      <c r="Q1063">
        <f t="shared" si="82"/>
        <v>19.25</v>
      </c>
      <c r="R1063" t="str">
        <f>IFERROR(VLOOKUP($A1063,Registros!$B$2:$G$6000,6,0),IFERROR(INDEX(Winback!$C$2:$C$300,MATCH($A1063,Winback!$K$2:$K$300,0)),""))</f>
        <v>Abril Aparicio</v>
      </c>
      <c r="S1063" t="str">
        <f t="shared" si="83"/>
        <v>NP</v>
      </c>
      <c r="T1063">
        <f t="shared" si="84"/>
        <v>1</v>
      </c>
    </row>
    <row r="1064" spans="1:20" x14ac:dyDescent="0.35">
      <c r="A1064" t="s">
        <v>5281</v>
      </c>
      <c r="B1064" t="s">
        <v>5282</v>
      </c>
      <c r="C1064" t="s">
        <v>5283</v>
      </c>
      <c r="D1064" t="s">
        <v>5284</v>
      </c>
      <c r="E1064">
        <f>IF(COUNTIFS(Registros!$A$2:$A$6000,"NP",Registros!$B$2:$B$6000,$A1064)&gt;0,1,0)</f>
        <v>1</v>
      </c>
      <c r="F1064">
        <f>IF($E1064=1,SUMIFS(Registros!$F$2:$F$6000,Registros!$A$2:$A$6000,"NP",Registros!$B$2:$B$6000,$A1064),0)</f>
        <v>15</v>
      </c>
      <c r="G1064">
        <f>IF(COUNTIFS(Registros!$A$2:$A$6000,"MOV",Registros!$B$2:$B$6000,$A1064)&gt;0,1,0)</f>
        <v>0</v>
      </c>
      <c r="H1064">
        <f>IF($G1064=1,SUMIFS(Registros!$F$2:$F$6000,Registros!$A$2:$A$6000,"MOV",Registros!$B$2:$B$6000,$A1064),0)</f>
        <v>0</v>
      </c>
      <c r="I1064">
        <f>IF(COUNTIFS(Registros!$A$2:$A$6000,"CS",Registros!$B$2:$B$6000,$A1064)&gt;0,1,0)</f>
        <v>0</v>
      </c>
      <c r="J1064">
        <f>IF($I1064=1,SUMIFS(Registros!$I$2:$I$6000,Registros!$A$2:$A$6000,"CS",Registros!$B$2:$B$6000,$A1064),0)</f>
        <v>0</v>
      </c>
      <c r="K1064">
        <f>IF(COUNTIFS(Winback!$K$2:$K$300,$A1064)&gt;0,1,0)</f>
        <v>0</v>
      </c>
      <c r="L1064">
        <f>IF(AND($K1064=1,LEFT($A1064,3)="WB-"),SUMIFS(Winback!$D$2:$D$300,Winback!$K$2:$K$300,$A1064),0)</f>
        <v>0</v>
      </c>
      <c r="M1064">
        <f>IF(OR($E1064=1,$G1064=1,SUMIFS(Registros!$J$2:$J$6000,Registros!$B$2:$B$6000,$A1064)&gt;0),1,0)</f>
        <v>1</v>
      </c>
      <c r="N1064">
        <f>IF($J1064&gt;0,1,IF(COUNTIFS(Registros!$A$2:$A$6000,"CS",Registros!$B$2:$B$6000,$A1064,Registros!$K$2:$K$6000,"&lt;&gt;")&gt;0,1,0))</f>
        <v>0</v>
      </c>
      <c r="O1064" t="str">
        <f t="shared" si="80"/>
        <v>SOLO MÓVIL</v>
      </c>
      <c r="P1064" t="str">
        <f t="shared" si="81"/>
        <v>Ofrecer fijo + internet (FLBBTV)</v>
      </c>
      <c r="Q1064">
        <f t="shared" si="82"/>
        <v>15</v>
      </c>
      <c r="R1064" t="str">
        <f>IFERROR(VLOOKUP($A1064,Registros!$B$2:$G$6000,6,0),IFERROR(INDEX(Winback!$C$2:$C$300,MATCH($A1064,Winback!$K$2:$K$300,0)),""))</f>
        <v>Yariela Galarce</v>
      </c>
      <c r="S1064" t="str">
        <f t="shared" si="83"/>
        <v>NP</v>
      </c>
      <c r="T1064">
        <f t="shared" si="84"/>
        <v>1</v>
      </c>
    </row>
    <row r="1065" spans="1:20" x14ac:dyDescent="0.35">
      <c r="A1065" t="s">
        <v>5286</v>
      </c>
      <c r="B1065" t="s">
        <v>5287</v>
      </c>
      <c r="C1065" t="s">
        <v>5288</v>
      </c>
      <c r="D1065" t="s">
        <v>5289</v>
      </c>
      <c r="E1065">
        <f>IF(COUNTIFS(Registros!$A$2:$A$6000,"NP",Registros!$B$2:$B$6000,$A1065)&gt;0,1,0)</f>
        <v>1</v>
      </c>
      <c r="F1065">
        <f>IF($E1065=1,SUMIFS(Registros!$F$2:$F$6000,Registros!$A$2:$A$6000,"NP",Registros!$B$2:$B$6000,$A1065),0)</f>
        <v>10</v>
      </c>
      <c r="G1065">
        <f>IF(COUNTIFS(Registros!$A$2:$A$6000,"MOV",Registros!$B$2:$B$6000,$A1065)&gt;0,1,0)</f>
        <v>0</v>
      </c>
      <c r="H1065">
        <f>IF($G1065=1,SUMIFS(Registros!$F$2:$F$6000,Registros!$A$2:$A$6000,"MOV",Registros!$B$2:$B$6000,$A1065),0)</f>
        <v>0</v>
      </c>
      <c r="I1065">
        <f>IF(COUNTIFS(Registros!$A$2:$A$6000,"CS",Registros!$B$2:$B$6000,$A1065)&gt;0,1,0)</f>
        <v>0</v>
      </c>
      <c r="J1065">
        <f>IF($I1065=1,SUMIFS(Registros!$I$2:$I$6000,Registros!$A$2:$A$6000,"CS",Registros!$B$2:$B$6000,$A1065),0)</f>
        <v>0</v>
      </c>
      <c r="K1065">
        <f>IF(COUNTIFS(Winback!$K$2:$K$300,$A1065)&gt;0,1,0)</f>
        <v>0</v>
      </c>
      <c r="L1065">
        <f>IF(AND($K1065=1,LEFT($A1065,3)="WB-"),SUMIFS(Winback!$D$2:$D$300,Winback!$K$2:$K$300,$A1065),0)</f>
        <v>0</v>
      </c>
      <c r="M1065">
        <f>IF(OR($E1065=1,$G1065=1,SUMIFS(Registros!$J$2:$J$6000,Registros!$B$2:$B$6000,$A1065)&gt;0),1,0)</f>
        <v>1</v>
      </c>
      <c r="N1065">
        <f>IF($J1065&gt;0,1,IF(COUNTIFS(Registros!$A$2:$A$6000,"CS",Registros!$B$2:$B$6000,$A1065,Registros!$K$2:$K$6000,"&lt;&gt;")&gt;0,1,0))</f>
        <v>0</v>
      </c>
      <c r="O1065" t="str">
        <f t="shared" si="80"/>
        <v>SOLO MÓVIL</v>
      </c>
      <c r="P1065" t="str">
        <f t="shared" si="81"/>
        <v>Ofrecer fijo + internet (FLBBTV)</v>
      </c>
      <c r="Q1065">
        <f t="shared" si="82"/>
        <v>10</v>
      </c>
      <c r="R1065" t="str">
        <f>IFERROR(VLOOKUP($A1065,Registros!$B$2:$G$6000,6,0),IFERROR(INDEX(Winback!$C$2:$C$300,MATCH($A1065,Winback!$K$2:$K$300,0)),""))</f>
        <v>Nailyn Martinez</v>
      </c>
      <c r="S1065" t="str">
        <f t="shared" si="83"/>
        <v>NP</v>
      </c>
      <c r="T1065">
        <f t="shared" si="84"/>
        <v>1</v>
      </c>
    </row>
    <row r="1066" spans="1:20" x14ac:dyDescent="0.35">
      <c r="A1066" t="s">
        <v>5291</v>
      </c>
      <c r="B1066" t="s">
        <v>5292</v>
      </c>
      <c r="C1066" t="s">
        <v>5293</v>
      </c>
      <c r="D1066" t="s">
        <v>5294</v>
      </c>
      <c r="E1066">
        <f>IF(COUNTIFS(Registros!$A$2:$A$6000,"NP",Registros!$B$2:$B$6000,$A1066)&gt;0,1,0)</f>
        <v>1</v>
      </c>
      <c r="F1066">
        <f>IF($E1066=1,SUMIFS(Registros!$F$2:$F$6000,Registros!$A$2:$A$6000,"NP",Registros!$B$2:$B$6000,$A1066),0)</f>
        <v>16.25</v>
      </c>
      <c r="G1066">
        <f>IF(COUNTIFS(Registros!$A$2:$A$6000,"MOV",Registros!$B$2:$B$6000,$A1066)&gt;0,1,0)</f>
        <v>0</v>
      </c>
      <c r="H1066">
        <f>IF($G1066=1,SUMIFS(Registros!$F$2:$F$6000,Registros!$A$2:$A$6000,"MOV",Registros!$B$2:$B$6000,$A1066),0)</f>
        <v>0</v>
      </c>
      <c r="I1066">
        <f>IF(COUNTIFS(Registros!$A$2:$A$6000,"CS",Registros!$B$2:$B$6000,$A1066)&gt;0,1,0)</f>
        <v>0</v>
      </c>
      <c r="J1066">
        <f>IF($I1066=1,SUMIFS(Registros!$I$2:$I$6000,Registros!$A$2:$A$6000,"CS",Registros!$B$2:$B$6000,$A1066),0)</f>
        <v>0</v>
      </c>
      <c r="K1066">
        <f>IF(COUNTIFS(Winback!$K$2:$K$300,$A1066)&gt;0,1,0)</f>
        <v>0</v>
      </c>
      <c r="L1066">
        <f>IF(AND($K1066=1,LEFT($A1066,3)="WB-"),SUMIFS(Winback!$D$2:$D$300,Winback!$K$2:$K$300,$A1066),0)</f>
        <v>0</v>
      </c>
      <c r="M1066">
        <f>IF(OR($E1066=1,$G1066=1,SUMIFS(Registros!$J$2:$J$6000,Registros!$B$2:$B$6000,$A1066)&gt;0),1,0)</f>
        <v>1</v>
      </c>
      <c r="N1066">
        <f>IF($J1066&gt;0,1,IF(COUNTIFS(Registros!$A$2:$A$6000,"CS",Registros!$B$2:$B$6000,$A1066,Registros!$K$2:$K$6000,"&lt;&gt;")&gt;0,1,0))</f>
        <v>0</v>
      </c>
      <c r="O1066" t="str">
        <f t="shared" si="80"/>
        <v>SOLO MÓVIL</v>
      </c>
      <c r="P1066" t="str">
        <f t="shared" si="81"/>
        <v>Ofrecer fijo + internet (FLBBTV)</v>
      </c>
      <c r="Q1066">
        <f t="shared" si="82"/>
        <v>16.25</v>
      </c>
      <c r="R1066" t="str">
        <f>IFERROR(VLOOKUP($A1066,Registros!$B$2:$G$6000,6,0),IFERROR(INDEX(Winback!$C$2:$C$300,MATCH($A1066,Winback!$K$2:$K$300,0)),""))</f>
        <v>Yamali Rodriguez</v>
      </c>
      <c r="S1066" t="str">
        <f t="shared" si="83"/>
        <v>NP</v>
      </c>
      <c r="T1066">
        <f t="shared" si="84"/>
        <v>1</v>
      </c>
    </row>
    <row r="1067" spans="1:20" x14ac:dyDescent="0.35">
      <c r="A1067" t="s">
        <v>5296</v>
      </c>
      <c r="B1067" t="s">
        <v>5297</v>
      </c>
      <c r="C1067" t="s">
        <v>5298</v>
      </c>
      <c r="D1067" t="s">
        <v>5299</v>
      </c>
      <c r="E1067">
        <f>IF(COUNTIFS(Registros!$A$2:$A$6000,"NP",Registros!$B$2:$B$6000,$A1067)&gt;0,1,0)</f>
        <v>1</v>
      </c>
      <c r="F1067">
        <f>IF($E1067=1,SUMIFS(Registros!$F$2:$F$6000,Registros!$A$2:$A$6000,"NP",Registros!$B$2:$B$6000,$A1067),0)</f>
        <v>15</v>
      </c>
      <c r="G1067">
        <f>IF(COUNTIFS(Registros!$A$2:$A$6000,"MOV",Registros!$B$2:$B$6000,$A1067)&gt;0,1,0)</f>
        <v>0</v>
      </c>
      <c r="H1067">
        <f>IF($G1067=1,SUMIFS(Registros!$F$2:$F$6000,Registros!$A$2:$A$6000,"MOV",Registros!$B$2:$B$6000,$A1067),0)</f>
        <v>0</v>
      </c>
      <c r="I1067">
        <f>IF(COUNTIFS(Registros!$A$2:$A$6000,"CS",Registros!$B$2:$B$6000,$A1067)&gt;0,1,0)</f>
        <v>0</v>
      </c>
      <c r="J1067">
        <f>IF($I1067=1,SUMIFS(Registros!$I$2:$I$6000,Registros!$A$2:$A$6000,"CS",Registros!$B$2:$B$6000,$A1067),0)</f>
        <v>0</v>
      </c>
      <c r="K1067">
        <f>IF(COUNTIFS(Winback!$K$2:$K$300,$A1067)&gt;0,1,0)</f>
        <v>0</v>
      </c>
      <c r="L1067">
        <f>IF(AND($K1067=1,LEFT($A1067,3)="WB-"),SUMIFS(Winback!$D$2:$D$300,Winback!$K$2:$K$300,$A1067),0)</f>
        <v>0</v>
      </c>
      <c r="M1067">
        <f>IF(OR($E1067=1,$G1067=1,SUMIFS(Registros!$J$2:$J$6000,Registros!$B$2:$B$6000,$A1067)&gt;0),1,0)</f>
        <v>1</v>
      </c>
      <c r="N1067">
        <f>IF($J1067&gt;0,1,IF(COUNTIFS(Registros!$A$2:$A$6000,"CS",Registros!$B$2:$B$6000,$A1067,Registros!$K$2:$K$6000,"&lt;&gt;")&gt;0,1,0))</f>
        <v>0</v>
      </c>
      <c r="O1067" t="str">
        <f t="shared" si="80"/>
        <v>SOLO MÓVIL</v>
      </c>
      <c r="P1067" t="str">
        <f t="shared" si="81"/>
        <v>Ofrecer fijo + internet (FLBBTV)</v>
      </c>
      <c r="Q1067">
        <f t="shared" si="82"/>
        <v>15</v>
      </c>
      <c r="R1067" t="str">
        <f>IFERROR(VLOOKUP($A1067,Registros!$B$2:$G$6000,6,0),IFERROR(INDEX(Winback!$C$2:$C$300,MATCH($A1067,Winback!$K$2:$K$300,0)),""))</f>
        <v>Osiris Aguilar</v>
      </c>
      <c r="S1067" t="str">
        <f t="shared" si="83"/>
        <v>NP</v>
      </c>
      <c r="T1067">
        <f t="shared" si="84"/>
        <v>1</v>
      </c>
    </row>
    <row r="1068" spans="1:20" x14ac:dyDescent="0.35">
      <c r="A1068" t="s">
        <v>5301</v>
      </c>
      <c r="B1068" t="s">
        <v>5302</v>
      </c>
      <c r="C1068" t="s">
        <v>5303</v>
      </c>
      <c r="D1068" t="s">
        <v>5304</v>
      </c>
      <c r="E1068">
        <f>IF(COUNTIFS(Registros!$A$2:$A$6000,"NP",Registros!$B$2:$B$6000,$A1068)&gt;0,1,0)</f>
        <v>1</v>
      </c>
      <c r="F1068">
        <f>IF($E1068=1,SUMIFS(Registros!$F$2:$F$6000,Registros!$A$2:$A$6000,"NP",Registros!$B$2:$B$6000,$A1068),0)</f>
        <v>304.5</v>
      </c>
      <c r="G1068">
        <f>IF(COUNTIFS(Registros!$A$2:$A$6000,"MOV",Registros!$B$2:$B$6000,$A1068)&gt;0,1,0)</f>
        <v>0</v>
      </c>
      <c r="H1068">
        <f>IF($G1068=1,SUMIFS(Registros!$F$2:$F$6000,Registros!$A$2:$A$6000,"MOV",Registros!$B$2:$B$6000,$A1068),0)</f>
        <v>0</v>
      </c>
      <c r="I1068">
        <f>IF(COUNTIFS(Registros!$A$2:$A$6000,"CS",Registros!$B$2:$B$6000,$A1068)&gt;0,1,0)</f>
        <v>0</v>
      </c>
      <c r="J1068">
        <f>IF($I1068=1,SUMIFS(Registros!$I$2:$I$6000,Registros!$A$2:$A$6000,"CS",Registros!$B$2:$B$6000,$A1068),0)</f>
        <v>0</v>
      </c>
      <c r="K1068">
        <f>IF(COUNTIFS(Winback!$K$2:$K$300,$A1068)&gt;0,1,0)</f>
        <v>0</v>
      </c>
      <c r="L1068">
        <f>IF(AND($K1068=1,LEFT($A1068,3)="WB-"),SUMIFS(Winback!$D$2:$D$300,Winback!$K$2:$K$300,$A1068),0)</f>
        <v>0</v>
      </c>
      <c r="M1068">
        <f>IF(OR($E1068=1,$G1068=1,SUMIFS(Registros!$J$2:$J$6000,Registros!$B$2:$B$6000,$A1068)&gt;0),1,0)</f>
        <v>1</v>
      </c>
      <c r="N1068">
        <f>IF($J1068&gt;0,1,IF(COUNTIFS(Registros!$A$2:$A$6000,"CS",Registros!$B$2:$B$6000,$A1068,Registros!$K$2:$K$6000,"&lt;&gt;")&gt;0,1,0))</f>
        <v>0</v>
      </c>
      <c r="O1068" t="str">
        <f t="shared" si="80"/>
        <v>SOLO MÓVIL</v>
      </c>
      <c r="P1068" t="str">
        <f t="shared" si="81"/>
        <v>Ofrecer fijo + internet (FLBBTV)</v>
      </c>
      <c r="Q1068">
        <f t="shared" si="82"/>
        <v>304.5</v>
      </c>
      <c r="R1068" t="str">
        <f>IFERROR(VLOOKUP($A1068,Registros!$B$2:$G$6000,6,0),IFERROR(INDEX(Winback!$C$2:$C$300,MATCH($A1068,Winback!$K$2:$K$300,0)),""))</f>
        <v>Karla Mc Intryre</v>
      </c>
      <c r="S1068" t="str">
        <f t="shared" si="83"/>
        <v>NP</v>
      </c>
      <c r="T1068">
        <f t="shared" si="84"/>
        <v>1</v>
      </c>
    </row>
    <row r="1069" spans="1:20" x14ac:dyDescent="0.35">
      <c r="A1069" t="s">
        <v>5306</v>
      </c>
      <c r="B1069" t="s">
        <v>5307</v>
      </c>
      <c r="C1069" t="s">
        <v>5308</v>
      </c>
      <c r="D1069" t="s">
        <v>5309</v>
      </c>
      <c r="E1069">
        <f>IF(COUNTIFS(Registros!$A$2:$A$6000,"NP",Registros!$B$2:$B$6000,$A1069)&gt;0,1,0)</f>
        <v>1</v>
      </c>
      <c r="F1069">
        <f>IF($E1069=1,SUMIFS(Registros!$F$2:$F$6000,Registros!$A$2:$A$6000,"NP",Registros!$B$2:$B$6000,$A1069),0)</f>
        <v>18.25</v>
      </c>
      <c r="G1069">
        <f>IF(COUNTIFS(Registros!$A$2:$A$6000,"MOV",Registros!$B$2:$B$6000,$A1069)&gt;0,1,0)</f>
        <v>0</v>
      </c>
      <c r="H1069">
        <f>IF($G1069=1,SUMIFS(Registros!$F$2:$F$6000,Registros!$A$2:$A$6000,"MOV",Registros!$B$2:$B$6000,$A1069),0)</f>
        <v>0</v>
      </c>
      <c r="I1069">
        <f>IF(COUNTIFS(Registros!$A$2:$A$6000,"CS",Registros!$B$2:$B$6000,$A1069)&gt;0,1,0)</f>
        <v>0</v>
      </c>
      <c r="J1069">
        <f>IF($I1069=1,SUMIFS(Registros!$I$2:$I$6000,Registros!$A$2:$A$6000,"CS",Registros!$B$2:$B$6000,$A1069),0)</f>
        <v>0</v>
      </c>
      <c r="K1069">
        <f>IF(COUNTIFS(Winback!$K$2:$K$300,$A1069)&gt;0,1,0)</f>
        <v>0</v>
      </c>
      <c r="L1069">
        <f>IF(AND($K1069=1,LEFT($A1069,3)="WB-"),SUMIFS(Winback!$D$2:$D$300,Winback!$K$2:$K$300,$A1069),0)</f>
        <v>0</v>
      </c>
      <c r="M1069">
        <f>IF(OR($E1069=1,$G1069=1,SUMIFS(Registros!$J$2:$J$6000,Registros!$B$2:$B$6000,$A1069)&gt;0),1,0)</f>
        <v>1</v>
      </c>
      <c r="N1069">
        <f>IF($J1069&gt;0,1,IF(COUNTIFS(Registros!$A$2:$A$6000,"CS",Registros!$B$2:$B$6000,$A1069,Registros!$K$2:$K$6000,"&lt;&gt;")&gt;0,1,0))</f>
        <v>0</v>
      </c>
      <c r="O1069" t="str">
        <f t="shared" si="80"/>
        <v>SOLO MÓVIL</v>
      </c>
      <c r="P1069" t="str">
        <f t="shared" si="81"/>
        <v>Ofrecer fijo + internet (FLBBTV)</v>
      </c>
      <c r="Q1069">
        <f t="shared" si="82"/>
        <v>18.25</v>
      </c>
      <c r="R1069" t="str">
        <f>IFERROR(VLOOKUP($A1069,Registros!$B$2:$G$6000,6,0),IFERROR(INDEX(Winback!$C$2:$C$300,MATCH($A1069,Winback!$K$2:$K$300,0)),""))</f>
        <v>Michelle Zambrano</v>
      </c>
      <c r="S1069" t="str">
        <f t="shared" si="83"/>
        <v>NP</v>
      </c>
      <c r="T1069">
        <f t="shared" si="84"/>
        <v>1</v>
      </c>
    </row>
    <row r="1070" spans="1:20" x14ac:dyDescent="0.35">
      <c r="A1070" t="s">
        <v>5311</v>
      </c>
      <c r="B1070" t="s">
        <v>5312</v>
      </c>
      <c r="C1070" t="s">
        <v>5313</v>
      </c>
      <c r="D1070" t="s">
        <v>5314</v>
      </c>
      <c r="E1070">
        <f>IF(COUNTIFS(Registros!$A$2:$A$6000,"NP",Registros!$B$2:$B$6000,$A1070)&gt;0,1,0)</f>
        <v>1</v>
      </c>
      <c r="F1070">
        <f>IF($E1070=1,SUMIFS(Registros!$F$2:$F$6000,Registros!$A$2:$A$6000,"NP",Registros!$B$2:$B$6000,$A1070),0)</f>
        <v>15</v>
      </c>
      <c r="G1070">
        <f>IF(COUNTIFS(Registros!$A$2:$A$6000,"MOV",Registros!$B$2:$B$6000,$A1070)&gt;0,1,0)</f>
        <v>0</v>
      </c>
      <c r="H1070">
        <f>IF($G1070=1,SUMIFS(Registros!$F$2:$F$6000,Registros!$A$2:$A$6000,"MOV",Registros!$B$2:$B$6000,$A1070),0)</f>
        <v>0</v>
      </c>
      <c r="I1070">
        <f>IF(COUNTIFS(Registros!$A$2:$A$6000,"CS",Registros!$B$2:$B$6000,$A1070)&gt;0,1,0)</f>
        <v>0</v>
      </c>
      <c r="J1070">
        <f>IF($I1070=1,SUMIFS(Registros!$I$2:$I$6000,Registros!$A$2:$A$6000,"CS",Registros!$B$2:$B$6000,$A1070),0)</f>
        <v>0</v>
      </c>
      <c r="K1070">
        <f>IF(COUNTIFS(Winback!$K$2:$K$300,$A1070)&gt;0,1,0)</f>
        <v>0</v>
      </c>
      <c r="L1070">
        <f>IF(AND($K1070=1,LEFT($A1070,3)="WB-"),SUMIFS(Winback!$D$2:$D$300,Winback!$K$2:$K$300,$A1070),0)</f>
        <v>0</v>
      </c>
      <c r="M1070">
        <f>IF(OR($E1070=1,$G1070=1,SUMIFS(Registros!$J$2:$J$6000,Registros!$B$2:$B$6000,$A1070)&gt;0),1,0)</f>
        <v>1</v>
      </c>
      <c r="N1070">
        <f>IF($J1070&gt;0,1,IF(COUNTIFS(Registros!$A$2:$A$6000,"CS",Registros!$B$2:$B$6000,$A1070,Registros!$K$2:$K$6000,"&lt;&gt;")&gt;0,1,0))</f>
        <v>0</v>
      </c>
      <c r="O1070" t="str">
        <f t="shared" si="80"/>
        <v>SOLO MÓVIL</v>
      </c>
      <c r="P1070" t="str">
        <f t="shared" si="81"/>
        <v>Ofrecer fijo + internet (FLBBTV)</v>
      </c>
      <c r="Q1070">
        <f t="shared" si="82"/>
        <v>15</v>
      </c>
      <c r="R1070" t="str">
        <f>IFERROR(VLOOKUP($A1070,Registros!$B$2:$G$6000,6,0),IFERROR(INDEX(Winback!$C$2:$C$300,MATCH($A1070,Winback!$K$2:$K$300,0)),""))</f>
        <v>Ines Lizbeth Trujillo</v>
      </c>
      <c r="S1070" t="str">
        <f t="shared" si="83"/>
        <v>NP</v>
      </c>
      <c r="T1070">
        <f t="shared" si="84"/>
        <v>1</v>
      </c>
    </row>
    <row r="1071" spans="1:20" x14ac:dyDescent="0.35">
      <c r="A1071" t="s">
        <v>5316</v>
      </c>
      <c r="B1071" t="s">
        <v>5317</v>
      </c>
      <c r="C1071" t="s">
        <v>5318</v>
      </c>
      <c r="D1071" t="s">
        <v>5319</v>
      </c>
      <c r="E1071">
        <f>IF(COUNTIFS(Registros!$A$2:$A$6000,"NP",Registros!$B$2:$B$6000,$A1071)&gt;0,1,0)</f>
        <v>1</v>
      </c>
      <c r="F1071">
        <f>IF($E1071=1,SUMIFS(Registros!$F$2:$F$6000,Registros!$A$2:$A$6000,"NP",Registros!$B$2:$B$6000,$A1071),0)</f>
        <v>0</v>
      </c>
      <c r="G1071">
        <f>IF(COUNTIFS(Registros!$A$2:$A$6000,"MOV",Registros!$B$2:$B$6000,$A1071)&gt;0,1,0)</f>
        <v>0</v>
      </c>
      <c r="H1071">
        <f>IF($G1071=1,SUMIFS(Registros!$F$2:$F$6000,Registros!$A$2:$A$6000,"MOV",Registros!$B$2:$B$6000,$A1071),0)</f>
        <v>0</v>
      </c>
      <c r="I1071">
        <f>IF(COUNTIFS(Registros!$A$2:$A$6000,"CS",Registros!$B$2:$B$6000,$A1071)&gt;0,1,0)</f>
        <v>0</v>
      </c>
      <c r="J1071">
        <f>IF($I1071=1,SUMIFS(Registros!$I$2:$I$6000,Registros!$A$2:$A$6000,"CS",Registros!$B$2:$B$6000,$A1071),0)</f>
        <v>0</v>
      </c>
      <c r="K1071">
        <f>IF(COUNTIFS(Winback!$K$2:$K$300,$A1071)&gt;0,1,0)</f>
        <v>0</v>
      </c>
      <c r="L1071">
        <f>IF(AND($K1071=1,LEFT($A1071,3)="WB-"),SUMIFS(Winback!$D$2:$D$300,Winback!$K$2:$K$300,$A1071),0)</f>
        <v>0</v>
      </c>
      <c r="M1071">
        <f>IF(OR($E1071=1,$G1071=1,SUMIFS(Registros!$J$2:$J$6000,Registros!$B$2:$B$6000,$A1071)&gt;0),1,0)</f>
        <v>1</v>
      </c>
      <c r="N1071">
        <f>IF($J1071&gt;0,1,IF(COUNTIFS(Registros!$A$2:$A$6000,"CS",Registros!$B$2:$B$6000,$A1071,Registros!$K$2:$K$6000,"&lt;&gt;")&gt;0,1,0))</f>
        <v>0</v>
      </c>
      <c r="O1071" t="str">
        <f t="shared" si="80"/>
        <v>SOLO MÓVIL</v>
      </c>
      <c r="P1071" t="str">
        <f t="shared" si="81"/>
        <v>Ofrecer fijo + internet (FLBBTV)</v>
      </c>
      <c r="Q1071">
        <f t="shared" si="82"/>
        <v>0</v>
      </c>
      <c r="R1071" t="str">
        <f>IFERROR(VLOOKUP($A1071,Registros!$B$2:$G$6000,6,0),IFERROR(INDEX(Winback!$C$2:$C$300,MATCH($A1071,Winback!$K$2:$K$300,0)),""))</f>
        <v>Alejandra Mabel Hawkins</v>
      </c>
      <c r="S1071" t="str">
        <f t="shared" si="83"/>
        <v>NP</v>
      </c>
      <c r="T1071">
        <f t="shared" si="84"/>
        <v>1</v>
      </c>
    </row>
    <row r="1072" spans="1:20" x14ac:dyDescent="0.35">
      <c r="A1072" t="s">
        <v>5320</v>
      </c>
      <c r="B1072" t="s">
        <v>5321</v>
      </c>
      <c r="C1072" t="s">
        <v>5322</v>
      </c>
      <c r="D1072" t="s">
        <v>5322</v>
      </c>
      <c r="E1072">
        <f>IF(COUNTIFS(Registros!$A$2:$A$6000,"NP",Registros!$B$2:$B$6000,$A1072)&gt;0,1,0)</f>
        <v>1</v>
      </c>
      <c r="F1072">
        <f>IF($E1072=1,SUMIFS(Registros!$F$2:$F$6000,Registros!$A$2:$A$6000,"NP",Registros!$B$2:$B$6000,$A1072),0)</f>
        <v>41.5</v>
      </c>
      <c r="G1072">
        <f>IF(COUNTIFS(Registros!$A$2:$A$6000,"MOV",Registros!$B$2:$B$6000,$A1072)&gt;0,1,0)</f>
        <v>0</v>
      </c>
      <c r="H1072">
        <f>IF($G1072=1,SUMIFS(Registros!$F$2:$F$6000,Registros!$A$2:$A$6000,"MOV",Registros!$B$2:$B$6000,$A1072),0)</f>
        <v>0</v>
      </c>
      <c r="I1072">
        <f>IF(COUNTIFS(Registros!$A$2:$A$6000,"CS",Registros!$B$2:$B$6000,$A1072)&gt;0,1,0)</f>
        <v>0</v>
      </c>
      <c r="J1072">
        <f>IF($I1072=1,SUMIFS(Registros!$I$2:$I$6000,Registros!$A$2:$A$6000,"CS",Registros!$B$2:$B$6000,$A1072),0)</f>
        <v>0</v>
      </c>
      <c r="K1072">
        <f>IF(COUNTIFS(Winback!$K$2:$K$300,$A1072)&gt;0,1,0)</f>
        <v>0</v>
      </c>
      <c r="L1072">
        <f>IF(AND($K1072=1,LEFT($A1072,3)="WB-"),SUMIFS(Winback!$D$2:$D$300,Winback!$K$2:$K$300,$A1072),0)</f>
        <v>0</v>
      </c>
      <c r="M1072">
        <f>IF(OR($E1072=1,$G1072=1,SUMIFS(Registros!$J$2:$J$6000,Registros!$B$2:$B$6000,$A1072)&gt;0),1,0)</f>
        <v>1</v>
      </c>
      <c r="N1072">
        <f>IF($J1072&gt;0,1,IF(COUNTIFS(Registros!$A$2:$A$6000,"CS",Registros!$B$2:$B$6000,$A1072,Registros!$K$2:$K$6000,"&lt;&gt;")&gt;0,1,0))</f>
        <v>0</v>
      </c>
      <c r="O1072" t="str">
        <f t="shared" si="80"/>
        <v>SOLO MÓVIL</v>
      </c>
      <c r="P1072" t="str">
        <f t="shared" si="81"/>
        <v>Ofrecer fijo + internet (FLBBTV)</v>
      </c>
      <c r="Q1072">
        <f t="shared" si="82"/>
        <v>41.5</v>
      </c>
      <c r="R1072" t="str">
        <f>IFERROR(VLOOKUP($A1072,Registros!$B$2:$G$6000,6,0),IFERROR(INDEX(Winback!$C$2:$C$300,MATCH($A1072,Winback!$K$2:$K$300,0)),""))</f>
        <v>Maria Fernanda</v>
      </c>
      <c r="S1072" t="str">
        <f t="shared" si="83"/>
        <v>NP</v>
      </c>
      <c r="T1072">
        <f t="shared" si="84"/>
        <v>1</v>
      </c>
    </row>
    <row r="1073" spans="1:20" x14ac:dyDescent="0.35">
      <c r="A1073" t="s">
        <v>5324</v>
      </c>
      <c r="B1073" t="s">
        <v>5325</v>
      </c>
      <c r="C1073" t="s">
        <v>5326</v>
      </c>
      <c r="D1073" t="s">
        <v>5327</v>
      </c>
      <c r="E1073">
        <f>IF(COUNTIFS(Registros!$A$2:$A$6000,"NP",Registros!$B$2:$B$6000,$A1073)&gt;0,1,0)</f>
        <v>1</v>
      </c>
      <c r="F1073">
        <f>IF($E1073=1,SUMIFS(Registros!$F$2:$F$6000,Registros!$A$2:$A$6000,"NP",Registros!$B$2:$B$6000,$A1073),0)</f>
        <v>16.25</v>
      </c>
      <c r="G1073">
        <f>IF(COUNTIFS(Registros!$A$2:$A$6000,"MOV",Registros!$B$2:$B$6000,$A1073)&gt;0,1,0)</f>
        <v>0</v>
      </c>
      <c r="H1073">
        <f>IF($G1073=1,SUMIFS(Registros!$F$2:$F$6000,Registros!$A$2:$A$6000,"MOV",Registros!$B$2:$B$6000,$A1073),0)</f>
        <v>0</v>
      </c>
      <c r="I1073">
        <f>IF(COUNTIFS(Registros!$A$2:$A$6000,"CS",Registros!$B$2:$B$6000,$A1073)&gt;0,1,0)</f>
        <v>0</v>
      </c>
      <c r="J1073">
        <f>IF($I1073=1,SUMIFS(Registros!$I$2:$I$6000,Registros!$A$2:$A$6000,"CS",Registros!$B$2:$B$6000,$A1073),0)</f>
        <v>0</v>
      </c>
      <c r="K1073">
        <f>IF(COUNTIFS(Winback!$K$2:$K$300,$A1073)&gt;0,1,0)</f>
        <v>0</v>
      </c>
      <c r="L1073">
        <f>IF(AND($K1073=1,LEFT($A1073,3)="WB-"),SUMIFS(Winback!$D$2:$D$300,Winback!$K$2:$K$300,$A1073),0)</f>
        <v>0</v>
      </c>
      <c r="M1073">
        <f>IF(OR($E1073=1,$G1073=1,SUMIFS(Registros!$J$2:$J$6000,Registros!$B$2:$B$6000,$A1073)&gt;0),1,0)</f>
        <v>1</v>
      </c>
      <c r="N1073">
        <f>IF($J1073&gt;0,1,IF(COUNTIFS(Registros!$A$2:$A$6000,"CS",Registros!$B$2:$B$6000,$A1073,Registros!$K$2:$K$6000,"&lt;&gt;")&gt;0,1,0))</f>
        <v>0</v>
      </c>
      <c r="O1073" t="str">
        <f t="shared" si="80"/>
        <v>SOLO MÓVIL</v>
      </c>
      <c r="P1073" t="str">
        <f t="shared" si="81"/>
        <v>Ofrecer fijo + internet (FLBBTV)</v>
      </c>
      <c r="Q1073">
        <f t="shared" si="82"/>
        <v>16.25</v>
      </c>
      <c r="R1073" t="str">
        <f>IFERROR(VLOOKUP($A1073,Registros!$B$2:$G$6000,6,0),IFERROR(INDEX(Winback!$C$2:$C$300,MATCH($A1073,Winback!$K$2:$K$300,0)),""))</f>
        <v>Yarelis Tulloch</v>
      </c>
      <c r="S1073" t="str">
        <f t="shared" si="83"/>
        <v>NP</v>
      </c>
      <c r="T1073">
        <f t="shared" si="84"/>
        <v>1</v>
      </c>
    </row>
    <row r="1074" spans="1:20" x14ac:dyDescent="0.35">
      <c r="A1074" t="s">
        <v>5329</v>
      </c>
      <c r="B1074" t="s">
        <v>5330</v>
      </c>
      <c r="C1074" t="s">
        <v>5331</v>
      </c>
      <c r="D1074" t="s">
        <v>5332</v>
      </c>
      <c r="E1074">
        <f>IF(COUNTIFS(Registros!$A$2:$A$6000,"NP",Registros!$B$2:$B$6000,$A1074)&gt;0,1,0)</f>
        <v>1</v>
      </c>
      <c r="F1074">
        <f>IF($E1074=1,SUMIFS(Registros!$F$2:$F$6000,Registros!$A$2:$A$6000,"NP",Registros!$B$2:$B$6000,$A1074),0)</f>
        <v>30</v>
      </c>
      <c r="G1074">
        <f>IF(COUNTIFS(Registros!$A$2:$A$6000,"MOV",Registros!$B$2:$B$6000,$A1074)&gt;0,1,0)</f>
        <v>0</v>
      </c>
      <c r="H1074">
        <f>IF($G1074=1,SUMIFS(Registros!$F$2:$F$6000,Registros!$A$2:$A$6000,"MOV",Registros!$B$2:$B$6000,$A1074),0)</f>
        <v>0</v>
      </c>
      <c r="I1074">
        <f>IF(COUNTIFS(Registros!$A$2:$A$6000,"CS",Registros!$B$2:$B$6000,$A1074)&gt;0,1,0)</f>
        <v>0</v>
      </c>
      <c r="J1074">
        <f>IF($I1074=1,SUMIFS(Registros!$I$2:$I$6000,Registros!$A$2:$A$6000,"CS",Registros!$B$2:$B$6000,$A1074),0)</f>
        <v>0</v>
      </c>
      <c r="K1074">
        <f>IF(COUNTIFS(Winback!$K$2:$K$300,$A1074)&gt;0,1,0)</f>
        <v>0</v>
      </c>
      <c r="L1074">
        <f>IF(AND($K1074=1,LEFT($A1074,3)="WB-"),SUMIFS(Winback!$D$2:$D$300,Winback!$K$2:$K$300,$A1074),0)</f>
        <v>0</v>
      </c>
      <c r="M1074">
        <f>IF(OR($E1074=1,$G1074=1,SUMIFS(Registros!$J$2:$J$6000,Registros!$B$2:$B$6000,$A1074)&gt;0),1,0)</f>
        <v>1</v>
      </c>
      <c r="N1074">
        <f>IF($J1074&gt;0,1,IF(COUNTIFS(Registros!$A$2:$A$6000,"CS",Registros!$B$2:$B$6000,$A1074,Registros!$K$2:$K$6000,"&lt;&gt;")&gt;0,1,0))</f>
        <v>0</v>
      </c>
      <c r="O1074" t="str">
        <f t="shared" si="80"/>
        <v>SOLO MÓVIL</v>
      </c>
      <c r="P1074" t="str">
        <f t="shared" si="81"/>
        <v>Ofrecer fijo + internet (FLBBTV)</v>
      </c>
      <c r="Q1074">
        <f t="shared" si="82"/>
        <v>30</v>
      </c>
      <c r="R1074" t="str">
        <f>IFERROR(VLOOKUP($A1074,Registros!$B$2:$G$6000,6,0),IFERROR(INDEX(Winback!$C$2:$C$300,MATCH($A1074,Winback!$K$2:$K$300,0)),""))</f>
        <v>Abril Aparicio</v>
      </c>
      <c r="S1074" t="str">
        <f t="shared" si="83"/>
        <v>NP</v>
      </c>
      <c r="T1074">
        <f t="shared" si="84"/>
        <v>1</v>
      </c>
    </row>
    <row r="1075" spans="1:20" x14ac:dyDescent="0.35">
      <c r="A1075" t="s">
        <v>5334</v>
      </c>
      <c r="B1075" t="s">
        <v>5335</v>
      </c>
      <c r="C1075" t="s">
        <v>5336</v>
      </c>
      <c r="D1075" t="s">
        <v>5337</v>
      </c>
      <c r="E1075">
        <f>IF(COUNTIFS(Registros!$A$2:$A$6000,"NP",Registros!$B$2:$B$6000,$A1075)&gt;0,1,0)</f>
        <v>1</v>
      </c>
      <c r="F1075">
        <f>IF($E1075=1,SUMIFS(Registros!$F$2:$F$6000,Registros!$A$2:$A$6000,"NP",Registros!$B$2:$B$6000,$A1075),0)</f>
        <v>15</v>
      </c>
      <c r="G1075">
        <f>IF(COUNTIFS(Registros!$A$2:$A$6000,"MOV",Registros!$B$2:$B$6000,$A1075)&gt;0,1,0)</f>
        <v>0</v>
      </c>
      <c r="H1075">
        <f>IF($G1075=1,SUMIFS(Registros!$F$2:$F$6000,Registros!$A$2:$A$6000,"MOV",Registros!$B$2:$B$6000,$A1075),0)</f>
        <v>0</v>
      </c>
      <c r="I1075">
        <f>IF(COUNTIFS(Registros!$A$2:$A$6000,"CS",Registros!$B$2:$B$6000,$A1075)&gt;0,1,0)</f>
        <v>0</v>
      </c>
      <c r="J1075">
        <f>IF($I1075=1,SUMIFS(Registros!$I$2:$I$6000,Registros!$A$2:$A$6000,"CS",Registros!$B$2:$B$6000,$A1075),0)</f>
        <v>0</v>
      </c>
      <c r="K1075">
        <f>IF(COUNTIFS(Winback!$K$2:$K$300,$A1075)&gt;0,1,0)</f>
        <v>0</v>
      </c>
      <c r="L1075">
        <f>IF(AND($K1075=1,LEFT($A1075,3)="WB-"),SUMIFS(Winback!$D$2:$D$300,Winback!$K$2:$K$300,$A1075),0)</f>
        <v>0</v>
      </c>
      <c r="M1075">
        <f>IF(OR($E1075=1,$G1075=1,SUMIFS(Registros!$J$2:$J$6000,Registros!$B$2:$B$6000,$A1075)&gt;0),1,0)</f>
        <v>1</v>
      </c>
      <c r="N1075">
        <f>IF($J1075&gt;0,1,IF(COUNTIFS(Registros!$A$2:$A$6000,"CS",Registros!$B$2:$B$6000,$A1075,Registros!$K$2:$K$6000,"&lt;&gt;")&gt;0,1,0))</f>
        <v>0</v>
      </c>
      <c r="O1075" t="str">
        <f t="shared" si="80"/>
        <v>SOLO MÓVIL</v>
      </c>
      <c r="P1075" t="str">
        <f t="shared" si="81"/>
        <v>Ofrecer fijo + internet (FLBBTV)</v>
      </c>
      <c r="Q1075">
        <f t="shared" si="82"/>
        <v>15</v>
      </c>
      <c r="R1075" t="str">
        <f>IFERROR(VLOOKUP($A1075,Registros!$B$2:$G$6000,6,0),IFERROR(INDEX(Winback!$C$2:$C$300,MATCH($A1075,Winback!$K$2:$K$300,0)),""))</f>
        <v>Yariela Galarce</v>
      </c>
      <c r="S1075" t="str">
        <f t="shared" si="83"/>
        <v>NP</v>
      </c>
      <c r="T1075">
        <f t="shared" si="84"/>
        <v>1</v>
      </c>
    </row>
    <row r="1076" spans="1:20" x14ac:dyDescent="0.35">
      <c r="A1076" t="s">
        <v>5339</v>
      </c>
      <c r="B1076" t="s">
        <v>5340</v>
      </c>
      <c r="C1076" t="s">
        <v>5341</v>
      </c>
      <c r="D1076" t="s">
        <v>5342</v>
      </c>
      <c r="E1076">
        <f>IF(COUNTIFS(Registros!$A$2:$A$6000,"NP",Registros!$B$2:$B$6000,$A1076)&gt;0,1,0)</f>
        <v>1</v>
      </c>
      <c r="F1076">
        <f>IF($E1076=1,SUMIFS(Registros!$F$2:$F$6000,Registros!$A$2:$A$6000,"NP",Registros!$B$2:$B$6000,$A1076),0)</f>
        <v>15</v>
      </c>
      <c r="G1076">
        <f>IF(COUNTIFS(Registros!$A$2:$A$6000,"MOV",Registros!$B$2:$B$6000,$A1076)&gt;0,1,0)</f>
        <v>0</v>
      </c>
      <c r="H1076">
        <f>IF($G1076=1,SUMIFS(Registros!$F$2:$F$6000,Registros!$A$2:$A$6000,"MOV",Registros!$B$2:$B$6000,$A1076),0)</f>
        <v>0</v>
      </c>
      <c r="I1076">
        <f>IF(COUNTIFS(Registros!$A$2:$A$6000,"CS",Registros!$B$2:$B$6000,$A1076)&gt;0,1,0)</f>
        <v>0</v>
      </c>
      <c r="J1076">
        <f>IF($I1076=1,SUMIFS(Registros!$I$2:$I$6000,Registros!$A$2:$A$6000,"CS",Registros!$B$2:$B$6000,$A1076),0)</f>
        <v>0</v>
      </c>
      <c r="K1076">
        <f>IF(COUNTIFS(Winback!$K$2:$K$300,$A1076)&gt;0,1,0)</f>
        <v>0</v>
      </c>
      <c r="L1076">
        <f>IF(AND($K1076=1,LEFT($A1076,3)="WB-"),SUMIFS(Winback!$D$2:$D$300,Winback!$K$2:$K$300,$A1076),0)</f>
        <v>0</v>
      </c>
      <c r="M1076">
        <f>IF(OR($E1076=1,$G1076=1,SUMIFS(Registros!$J$2:$J$6000,Registros!$B$2:$B$6000,$A1076)&gt;0),1,0)</f>
        <v>1</v>
      </c>
      <c r="N1076">
        <f>IF($J1076&gt;0,1,IF(COUNTIFS(Registros!$A$2:$A$6000,"CS",Registros!$B$2:$B$6000,$A1076,Registros!$K$2:$K$6000,"&lt;&gt;")&gt;0,1,0))</f>
        <v>0</v>
      </c>
      <c r="O1076" t="str">
        <f t="shared" si="80"/>
        <v>SOLO MÓVIL</v>
      </c>
      <c r="P1076" t="str">
        <f t="shared" si="81"/>
        <v>Ofrecer fijo + internet (FLBBTV)</v>
      </c>
      <c r="Q1076">
        <f t="shared" si="82"/>
        <v>15</v>
      </c>
      <c r="R1076" t="str">
        <f>IFERROR(VLOOKUP($A1076,Registros!$B$2:$G$6000,6,0),IFERROR(INDEX(Winback!$C$2:$C$300,MATCH($A1076,Winback!$K$2:$K$300,0)),""))</f>
        <v>Nailyn Martinez</v>
      </c>
      <c r="S1076" t="str">
        <f t="shared" si="83"/>
        <v>NP</v>
      </c>
      <c r="T1076">
        <f t="shared" si="84"/>
        <v>1</v>
      </c>
    </row>
    <row r="1077" spans="1:20" x14ac:dyDescent="0.35">
      <c r="A1077" t="s">
        <v>5344</v>
      </c>
      <c r="B1077" t="s">
        <v>5345</v>
      </c>
      <c r="C1077" t="s">
        <v>5346</v>
      </c>
      <c r="D1077" t="s">
        <v>5347</v>
      </c>
      <c r="E1077">
        <f>IF(COUNTIFS(Registros!$A$2:$A$6000,"NP",Registros!$B$2:$B$6000,$A1077)&gt;0,1,0)</f>
        <v>1</v>
      </c>
      <c r="F1077">
        <f>IF($E1077=1,SUMIFS(Registros!$F$2:$F$6000,Registros!$A$2:$A$6000,"NP",Registros!$B$2:$B$6000,$A1077),0)</f>
        <v>15</v>
      </c>
      <c r="G1077">
        <f>IF(COUNTIFS(Registros!$A$2:$A$6000,"MOV",Registros!$B$2:$B$6000,$A1077)&gt;0,1,0)</f>
        <v>0</v>
      </c>
      <c r="H1077">
        <f>IF($G1077=1,SUMIFS(Registros!$F$2:$F$6000,Registros!$A$2:$A$6000,"MOV",Registros!$B$2:$B$6000,$A1077),0)</f>
        <v>0</v>
      </c>
      <c r="I1077">
        <f>IF(COUNTIFS(Registros!$A$2:$A$6000,"CS",Registros!$B$2:$B$6000,$A1077)&gt;0,1,0)</f>
        <v>0</v>
      </c>
      <c r="J1077">
        <f>IF($I1077=1,SUMIFS(Registros!$I$2:$I$6000,Registros!$A$2:$A$6000,"CS",Registros!$B$2:$B$6000,$A1077),0)</f>
        <v>0</v>
      </c>
      <c r="K1077">
        <f>IF(COUNTIFS(Winback!$K$2:$K$300,$A1077)&gt;0,1,0)</f>
        <v>0</v>
      </c>
      <c r="L1077">
        <f>IF(AND($K1077=1,LEFT($A1077,3)="WB-"),SUMIFS(Winback!$D$2:$D$300,Winback!$K$2:$K$300,$A1077),0)</f>
        <v>0</v>
      </c>
      <c r="M1077">
        <f>IF(OR($E1077=1,$G1077=1,SUMIFS(Registros!$J$2:$J$6000,Registros!$B$2:$B$6000,$A1077)&gt;0),1,0)</f>
        <v>1</v>
      </c>
      <c r="N1077">
        <f>IF($J1077&gt;0,1,IF(COUNTIFS(Registros!$A$2:$A$6000,"CS",Registros!$B$2:$B$6000,$A1077,Registros!$K$2:$K$6000,"&lt;&gt;")&gt;0,1,0))</f>
        <v>0</v>
      </c>
      <c r="O1077" t="str">
        <f t="shared" si="80"/>
        <v>SOLO MÓVIL</v>
      </c>
      <c r="P1077" t="str">
        <f t="shared" si="81"/>
        <v>Ofrecer fijo + internet (FLBBTV)</v>
      </c>
      <c r="Q1077">
        <f t="shared" si="82"/>
        <v>15</v>
      </c>
      <c r="R1077" t="str">
        <f>IFERROR(VLOOKUP($A1077,Registros!$B$2:$G$6000,6,0),IFERROR(INDEX(Winback!$C$2:$C$300,MATCH($A1077,Winback!$K$2:$K$300,0)),""))</f>
        <v>Yamali Rodriguez</v>
      </c>
      <c r="S1077" t="str">
        <f t="shared" si="83"/>
        <v>NP</v>
      </c>
      <c r="T1077">
        <f t="shared" si="84"/>
        <v>1</v>
      </c>
    </row>
    <row r="1078" spans="1:20" x14ac:dyDescent="0.35">
      <c r="A1078" t="s">
        <v>5349</v>
      </c>
      <c r="B1078" t="s">
        <v>5350</v>
      </c>
      <c r="C1078" t="s">
        <v>5351</v>
      </c>
      <c r="D1078" t="s">
        <v>5352</v>
      </c>
      <c r="E1078">
        <f>IF(COUNTIFS(Registros!$A$2:$A$6000,"NP",Registros!$B$2:$B$6000,$A1078)&gt;0,1,0)</f>
        <v>1</v>
      </c>
      <c r="F1078">
        <f>IF($E1078=1,SUMIFS(Registros!$F$2:$F$6000,Registros!$A$2:$A$6000,"NP",Registros!$B$2:$B$6000,$A1078),0)</f>
        <v>15</v>
      </c>
      <c r="G1078">
        <f>IF(COUNTIFS(Registros!$A$2:$A$6000,"MOV",Registros!$B$2:$B$6000,$A1078)&gt;0,1,0)</f>
        <v>0</v>
      </c>
      <c r="H1078">
        <f>IF($G1078=1,SUMIFS(Registros!$F$2:$F$6000,Registros!$A$2:$A$6000,"MOV",Registros!$B$2:$B$6000,$A1078),0)</f>
        <v>0</v>
      </c>
      <c r="I1078">
        <f>IF(COUNTIFS(Registros!$A$2:$A$6000,"CS",Registros!$B$2:$B$6000,$A1078)&gt;0,1,0)</f>
        <v>0</v>
      </c>
      <c r="J1078">
        <f>IF($I1078=1,SUMIFS(Registros!$I$2:$I$6000,Registros!$A$2:$A$6000,"CS",Registros!$B$2:$B$6000,$A1078),0)</f>
        <v>0</v>
      </c>
      <c r="K1078">
        <f>IF(COUNTIFS(Winback!$K$2:$K$300,$A1078)&gt;0,1,0)</f>
        <v>0</v>
      </c>
      <c r="L1078">
        <f>IF(AND($K1078=1,LEFT($A1078,3)="WB-"),SUMIFS(Winback!$D$2:$D$300,Winback!$K$2:$K$300,$A1078),0)</f>
        <v>0</v>
      </c>
      <c r="M1078">
        <f>IF(OR($E1078=1,$G1078=1,SUMIFS(Registros!$J$2:$J$6000,Registros!$B$2:$B$6000,$A1078)&gt;0),1,0)</f>
        <v>1</v>
      </c>
      <c r="N1078">
        <f>IF($J1078&gt;0,1,IF(COUNTIFS(Registros!$A$2:$A$6000,"CS",Registros!$B$2:$B$6000,$A1078,Registros!$K$2:$K$6000,"&lt;&gt;")&gt;0,1,0))</f>
        <v>0</v>
      </c>
      <c r="O1078" t="str">
        <f t="shared" si="80"/>
        <v>SOLO MÓVIL</v>
      </c>
      <c r="P1078" t="str">
        <f t="shared" si="81"/>
        <v>Ofrecer fijo + internet (FLBBTV)</v>
      </c>
      <c r="Q1078">
        <f t="shared" si="82"/>
        <v>15</v>
      </c>
      <c r="R1078" t="str">
        <f>IFERROR(VLOOKUP($A1078,Registros!$B$2:$G$6000,6,0),IFERROR(INDEX(Winback!$C$2:$C$300,MATCH($A1078,Winback!$K$2:$K$300,0)),""))</f>
        <v>Osiris Aguilar</v>
      </c>
      <c r="S1078" t="str">
        <f t="shared" si="83"/>
        <v>NP</v>
      </c>
      <c r="T1078">
        <f t="shared" si="84"/>
        <v>1</v>
      </c>
    </row>
    <row r="1079" spans="1:20" x14ac:dyDescent="0.35">
      <c r="A1079" t="s">
        <v>5354</v>
      </c>
      <c r="B1079" t="s">
        <v>5355</v>
      </c>
      <c r="C1079" t="s">
        <v>5356</v>
      </c>
      <c r="D1079" t="s">
        <v>5357</v>
      </c>
      <c r="E1079">
        <f>IF(COUNTIFS(Registros!$A$2:$A$6000,"NP",Registros!$B$2:$B$6000,$A1079)&gt;0,1,0)</f>
        <v>1</v>
      </c>
      <c r="F1079">
        <f>IF($E1079=1,SUMIFS(Registros!$F$2:$F$6000,Registros!$A$2:$A$6000,"NP",Registros!$B$2:$B$6000,$A1079),0)</f>
        <v>35</v>
      </c>
      <c r="G1079">
        <f>IF(COUNTIFS(Registros!$A$2:$A$6000,"MOV",Registros!$B$2:$B$6000,$A1079)&gt;0,1,0)</f>
        <v>0</v>
      </c>
      <c r="H1079">
        <f>IF($G1079=1,SUMIFS(Registros!$F$2:$F$6000,Registros!$A$2:$A$6000,"MOV",Registros!$B$2:$B$6000,$A1079),0)</f>
        <v>0</v>
      </c>
      <c r="I1079">
        <f>IF(COUNTIFS(Registros!$A$2:$A$6000,"CS",Registros!$B$2:$B$6000,$A1079)&gt;0,1,0)</f>
        <v>0</v>
      </c>
      <c r="J1079">
        <f>IF($I1079=1,SUMIFS(Registros!$I$2:$I$6000,Registros!$A$2:$A$6000,"CS",Registros!$B$2:$B$6000,$A1079),0)</f>
        <v>0</v>
      </c>
      <c r="K1079">
        <f>IF(COUNTIFS(Winback!$K$2:$K$300,$A1079)&gt;0,1,0)</f>
        <v>0</v>
      </c>
      <c r="L1079">
        <f>IF(AND($K1079=1,LEFT($A1079,3)="WB-"),SUMIFS(Winback!$D$2:$D$300,Winback!$K$2:$K$300,$A1079),0)</f>
        <v>0</v>
      </c>
      <c r="M1079">
        <f>IF(OR($E1079=1,$G1079=1,SUMIFS(Registros!$J$2:$J$6000,Registros!$B$2:$B$6000,$A1079)&gt;0),1,0)</f>
        <v>1</v>
      </c>
      <c r="N1079">
        <f>IF($J1079&gt;0,1,IF(COUNTIFS(Registros!$A$2:$A$6000,"CS",Registros!$B$2:$B$6000,$A1079,Registros!$K$2:$K$6000,"&lt;&gt;")&gt;0,1,0))</f>
        <v>0</v>
      </c>
      <c r="O1079" t="str">
        <f t="shared" si="80"/>
        <v>SOLO MÓVIL</v>
      </c>
      <c r="P1079" t="str">
        <f t="shared" si="81"/>
        <v>Ofrecer fijo + internet (FLBBTV)</v>
      </c>
      <c r="Q1079">
        <f t="shared" si="82"/>
        <v>35</v>
      </c>
      <c r="R1079" t="str">
        <f>IFERROR(VLOOKUP($A1079,Registros!$B$2:$G$6000,6,0),IFERROR(INDEX(Winback!$C$2:$C$300,MATCH($A1079,Winback!$K$2:$K$300,0)),""))</f>
        <v>Karla Mc Intryre</v>
      </c>
      <c r="S1079" t="str">
        <f t="shared" si="83"/>
        <v>NP</v>
      </c>
      <c r="T1079">
        <f t="shared" si="84"/>
        <v>1</v>
      </c>
    </row>
    <row r="1080" spans="1:20" x14ac:dyDescent="0.35">
      <c r="A1080" t="s">
        <v>5359</v>
      </c>
      <c r="B1080" t="s">
        <v>5360</v>
      </c>
      <c r="C1080" t="s">
        <v>5361</v>
      </c>
      <c r="D1080" t="s">
        <v>5362</v>
      </c>
      <c r="E1080">
        <f>IF(COUNTIFS(Registros!$A$2:$A$6000,"NP",Registros!$B$2:$B$6000,$A1080)&gt;0,1,0)</f>
        <v>1</v>
      </c>
      <c r="F1080">
        <f>IF($E1080=1,SUMIFS(Registros!$F$2:$F$6000,Registros!$A$2:$A$6000,"NP",Registros!$B$2:$B$6000,$A1080),0)</f>
        <v>15</v>
      </c>
      <c r="G1080">
        <f>IF(COUNTIFS(Registros!$A$2:$A$6000,"MOV",Registros!$B$2:$B$6000,$A1080)&gt;0,1,0)</f>
        <v>0</v>
      </c>
      <c r="H1080">
        <f>IF($G1080=1,SUMIFS(Registros!$F$2:$F$6000,Registros!$A$2:$A$6000,"MOV",Registros!$B$2:$B$6000,$A1080),0)</f>
        <v>0</v>
      </c>
      <c r="I1080">
        <f>IF(COUNTIFS(Registros!$A$2:$A$6000,"CS",Registros!$B$2:$B$6000,$A1080)&gt;0,1,0)</f>
        <v>0</v>
      </c>
      <c r="J1080">
        <f>IF($I1080=1,SUMIFS(Registros!$I$2:$I$6000,Registros!$A$2:$A$6000,"CS",Registros!$B$2:$B$6000,$A1080),0)</f>
        <v>0</v>
      </c>
      <c r="K1080">
        <f>IF(COUNTIFS(Winback!$K$2:$K$300,$A1080)&gt;0,1,0)</f>
        <v>0</v>
      </c>
      <c r="L1080">
        <f>IF(AND($K1080=1,LEFT($A1080,3)="WB-"),SUMIFS(Winback!$D$2:$D$300,Winback!$K$2:$K$300,$A1080),0)</f>
        <v>0</v>
      </c>
      <c r="M1080">
        <f>IF(OR($E1080=1,$G1080=1,SUMIFS(Registros!$J$2:$J$6000,Registros!$B$2:$B$6000,$A1080)&gt;0),1,0)</f>
        <v>1</v>
      </c>
      <c r="N1080">
        <f>IF($J1080&gt;0,1,IF(COUNTIFS(Registros!$A$2:$A$6000,"CS",Registros!$B$2:$B$6000,$A1080,Registros!$K$2:$K$6000,"&lt;&gt;")&gt;0,1,0))</f>
        <v>0</v>
      </c>
      <c r="O1080" t="str">
        <f t="shared" si="80"/>
        <v>SOLO MÓVIL</v>
      </c>
      <c r="P1080" t="str">
        <f t="shared" si="81"/>
        <v>Ofrecer fijo + internet (FLBBTV)</v>
      </c>
      <c r="Q1080">
        <f t="shared" si="82"/>
        <v>15</v>
      </c>
      <c r="R1080" t="str">
        <f>IFERROR(VLOOKUP($A1080,Registros!$B$2:$G$6000,6,0),IFERROR(INDEX(Winback!$C$2:$C$300,MATCH($A1080,Winback!$K$2:$K$300,0)),""))</f>
        <v>Solanye Acuña</v>
      </c>
      <c r="S1080" t="str">
        <f t="shared" si="83"/>
        <v>NP</v>
      </c>
      <c r="T1080">
        <f t="shared" si="84"/>
        <v>1</v>
      </c>
    </row>
    <row r="1081" spans="1:20" x14ac:dyDescent="0.35">
      <c r="A1081" t="s">
        <v>5364</v>
      </c>
      <c r="B1081" t="s">
        <v>5365</v>
      </c>
      <c r="C1081" t="s">
        <v>5366</v>
      </c>
      <c r="D1081" t="s">
        <v>5367</v>
      </c>
      <c r="E1081">
        <f>IF(COUNTIFS(Registros!$A$2:$A$6000,"NP",Registros!$B$2:$B$6000,$A1081)&gt;0,1,0)</f>
        <v>1</v>
      </c>
      <c r="F1081">
        <f>IF($E1081=1,SUMIFS(Registros!$F$2:$F$6000,Registros!$A$2:$A$6000,"NP",Registros!$B$2:$B$6000,$A1081),0)</f>
        <v>15</v>
      </c>
      <c r="G1081">
        <f>IF(COUNTIFS(Registros!$A$2:$A$6000,"MOV",Registros!$B$2:$B$6000,$A1081)&gt;0,1,0)</f>
        <v>0</v>
      </c>
      <c r="H1081">
        <f>IF($G1081=1,SUMIFS(Registros!$F$2:$F$6000,Registros!$A$2:$A$6000,"MOV",Registros!$B$2:$B$6000,$A1081),0)</f>
        <v>0</v>
      </c>
      <c r="I1081">
        <f>IF(COUNTIFS(Registros!$A$2:$A$6000,"CS",Registros!$B$2:$B$6000,$A1081)&gt;0,1,0)</f>
        <v>0</v>
      </c>
      <c r="J1081">
        <f>IF($I1081=1,SUMIFS(Registros!$I$2:$I$6000,Registros!$A$2:$A$6000,"CS",Registros!$B$2:$B$6000,$A1081),0)</f>
        <v>0</v>
      </c>
      <c r="K1081">
        <f>IF(COUNTIFS(Winback!$K$2:$K$300,$A1081)&gt;0,1,0)</f>
        <v>0</v>
      </c>
      <c r="L1081">
        <f>IF(AND($K1081=1,LEFT($A1081,3)="WB-"),SUMIFS(Winback!$D$2:$D$300,Winback!$K$2:$K$300,$A1081),0)</f>
        <v>0</v>
      </c>
      <c r="M1081">
        <f>IF(OR($E1081=1,$G1081=1,SUMIFS(Registros!$J$2:$J$6000,Registros!$B$2:$B$6000,$A1081)&gt;0),1,0)</f>
        <v>1</v>
      </c>
      <c r="N1081">
        <f>IF($J1081&gt;0,1,IF(COUNTIFS(Registros!$A$2:$A$6000,"CS",Registros!$B$2:$B$6000,$A1081,Registros!$K$2:$K$6000,"&lt;&gt;")&gt;0,1,0))</f>
        <v>0</v>
      </c>
      <c r="O1081" t="str">
        <f t="shared" si="80"/>
        <v>SOLO MÓVIL</v>
      </c>
      <c r="P1081" t="str">
        <f t="shared" si="81"/>
        <v>Ofrecer fijo + internet (FLBBTV)</v>
      </c>
      <c r="Q1081">
        <f t="shared" si="82"/>
        <v>15</v>
      </c>
      <c r="R1081" t="str">
        <f>IFERROR(VLOOKUP($A1081,Registros!$B$2:$G$6000,6,0),IFERROR(INDEX(Winback!$C$2:$C$300,MATCH($A1081,Winback!$K$2:$K$300,0)),""))</f>
        <v>Michelle Zambrano</v>
      </c>
      <c r="S1081" t="str">
        <f t="shared" si="83"/>
        <v>NP</v>
      </c>
      <c r="T1081">
        <f t="shared" si="84"/>
        <v>1</v>
      </c>
    </row>
    <row r="1082" spans="1:20" x14ac:dyDescent="0.35">
      <c r="A1082" t="s">
        <v>5369</v>
      </c>
      <c r="B1082" t="s">
        <v>5370</v>
      </c>
      <c r="C1082" t="s">
        <v>5371</v>
      </c>
      <c r="D1082" t="s">
        <v>5372</v>
      </c>
      <c r="E1082">
        <f>IF(COUNTIFS(Registros!$A$2:$A$6000,"NP",Registros!$B$2:$B$6000,$A1082)&gt;0,1,0)</f>
        <v>1</v>
      </c>
      <c r="F1082">
        <f>IF($E1082=1,SUMIFS(Registros!$F$2:$F$6000,Registros!$A$2:$A$6000,"NP",Registros!$B$2:$B$6000,$A1082),0)</f>
        <v>20</v>
      </c>
      <c r="G1082">
        <f>IF(COUNTIFS(Registros!$A$2:$A$6000,"MOV",Registros!$B$2:$B$6000,$A1082)&gt;0,1,0)</f>
        <v>0</v>
      </c>
      <c r="H1082">
        <f>IF($G1082=1,SUMIFS(Registros!$F$2:$F$6000,Registros!$A$2:$A$6000,"MOV",Registros!$B$2:$B$6000,$A1082),0)</f>
        <v>0</v>
      </c>
      <c r="I1082">
        <f>IF(COUNTIFS(Registros!$A$2:$A$6000,"CS",Registros!$B$2:$B$6000,$A1082)&gt;0,1,0)</f>
        <v>0</v>
      </c>
      <c r="J1082">
        <f>IF($I1082=1,SUMIFS(Registros!$I$2:$I$6000,Registros!$A$2:$A$6000,"CS",Registros!$B$2:$B$6000,$A1082),0)</f>
        <v>0</v>
      </c>
      <c r="K1082">
        <f>IF(COUNTIFS(Winback!$K$2:$K$300,$A1082)&gt;0,1,0)</f>
        <v>0</v>
      </c>
      <c r="L1082">
        <f>IF(AND($K1082=1,LEFT($A1082,3)="WB-"),SUMIFS(Winback!$D$2:$D$300,Winback!$K$2:$K$300,$A1082),0)</f>
        <v>0</v>
      </c>
      <c r="M1082">
        <f>IF(OR($E1082=1,$G1082=1,SUMIFS(Registros!$J$2:$J$6000,Registros!$B$2:$B$6000,$A1082)&gt;0),1,0)</f>
        <v>1</v>
      </c>
      <c r="N1082">
        <f>IF($J1082&gt;0,1,IF(COUNTIFS(Registros!$A$2:$A$6000,"CS",Registros!$B$2:$B$6000,$A1082,Registros!$K$2:$K$6000,"&lt;&gt;")&gt;0,1,0))</f>
        <v>0</v>
      </c>
      <c r="O1082" t="str">
        <f t="shared" si="80"/>
        <v>SOLO MÓVIL</v>
      </c>
      <c r="P1082" t="str">
        <f t="shared" si="81"/>
        <v>Ofrecer fijo + internet (FLBBTV)</v>
      </c>
      <c r="Q1082">
        <f t="shared" si="82"/>
        <v>20</v>
      </c>
      <c r="R1082" t="str">
        <f>IFERROR(VLOOKUP($A1082,Registros!$B$2:$G$6000,6,0),IFERROR(INDEX(Winback!$C$2:$C$300,MATCH($A1082,Winback!$K$2:$K$300,0)),""))</f>
        <v>Ines Lizbeth Trujillo</v>
      </c>
      <c r="S1082" t="str">
        <f t="shared" si="83"/>
        <v>NP</v>
      </c>
      <c r="T1082">
        <f t="shared" si="84"/>
        <v>1</v>
      </c>
    </row>
    <row r="1083" spans="1:20" x14ac:dyDescent="0.35">
      <c r="A1083" t="s">
        <v>5374</v>
      </c>
      <c r="B1083" t="s">
        <v>5375</v>
      </c>
      <c r="C1083" t="s">
        <v>5376</v>
      </c>
      <c r="D1083" t="s">
        <v>5377</v>
      </c>
      <c r="E1083">
        <f>IF(COUNTIFS(Registros!$A$2:$A$6000,"NP",Registros!$B$2:$B$6000,$A1083)&gt;0,1,0)</f>
        <v>1</v>
      </c>
      <c r="F1083">
        <f>IF($E1083=1,SUMIFS(Registros!$F$2:$F$6000,Registros!$A$2:$A$6000,"NP",Registros!$B$2:$B$6000,$A1083),0)</f>
        <v>58.48</v>
      </c>
      <c r="G1083">
        <f>IF(COUNTIFS(Registros!$A$2:$A$6000,"MOV",Registros!$B$2:$B$6000,$A1083)&gt;0,1,0)</f>
        <v>0</v>
      </c>
      <c r="H1083">
        <f>IF($G1083=1,SUMIFS(Registros!$F$2:$F$6000,Registros!$A$2:$A$6000,"MOV",Registros!$B$2:$B$6000,$A1083),0)</f>
        <v>0</v>
      </c>
      <c r="I1083">
        <f>IF(COUNTIFS(Registros!$A$2:$A$6000,"CS",Registros!$B$2:$B$6000,$A1083)&gt;0,1,0)</f>
        <v>0</v>
      </c>
      <c r="J1083">
        <f>IF($I1083=1,SUMIFS(Registros!$I$2:$I$6000,Registros!$A$2:$A$6000,"CS",Registros!$B$2:$B$6000,$A1083),0)</f>
        <v>0</v>
      </c>
      <c r="K1083">
        <f>IF(COUNTIFS(Winback!$K$2:$K$300,$A1083)&gt;0,1,0)</f>
        <v>0</v>
      </c>
      <c r="L1083">
        <f>IF(AND($K1083=1,LEFT($A1083,3)="WB-"),SUMIFS(Winback!$D$2:$D$300,Winback!$K$2:$K$300,$A1083),0)</f>
        <v>0</v>
      </c>
      <c r="M1083">
        <f>IF(OR($E1083=1,$G1083=1,SUMIFS(Registros!$J$2:$J$6000,Registros!$B$2:$B$6000,$A1083)&gt;0),1,0)</f>
        <v>1</v>
      </c>
      <c r="N1083">
        <f>IF($J1083&gt;0,1,IF(COUNTIFS(Registros!$A$2:$A$6000,"CS",Registros!$B$2:$B$6000,$A1083,Registros!$K$2:$K$6000,"&lt;&gt;")&gt;0,1,0))</f>
        <v>0</v>
      </c>
      <c r="O1083" t="str">
        <f t="shared" si="80"/>
        <v>SOLO MÓVIL</v>
      </c>
      <c r="P1083" t="str">
        <f t="shared" si="81"/>
        <v>Ofrecer fijo + internet (FLBBTV)</v>
      </c>
      <c r="Q1083">
        <f t="shared" si="82"/>
        <v>58.48</v>
      </c>
      <c r="R1083" t="str">
        <f>IFERROR(VLOOKUP($A1083,Registros!$B$2:$G$6000,6,0),IFERROR(INDEX(Winback!$C$2:$C$300,MATCH($A1083,Winback!$K$2:$K$300,0)),""))</f>
        <v>Alejandra Mabel Hawkins</v>
      </c>
      <c r="S1083" t="str">
        <f t="shared" si="83"/>
        <v>NP</v>
      </c>
      <c r="T1083">
        <f t="shared" si="84"/>
        <v>1</v>
      </c>
    </row>
    <row r="1084" spans="1:20" x14ac:dyDescent="0.35">
      <c r="A1084" t="s">
        <v>5379</v>
      </c>
      <c r="B1084" t="s">
        <v>5380</v>
      </c>
      <c r="C1084" t="s">
        <v>5381</v>
      </c>
      <c r="D1084" t="s">
        <v>5382</v>
      </c>
      <c r="E1084">
        <f>IF(COUNTIFS(Registros!$A$2:$A$6000,"NP",Registros!$B$2:$B$6000,$A1084)&gt;0,1,0)</f>
        <v>1</v>
      </c>
      <c r="F1084">
        <f>IF($E1084=1,SUMIFS(Registros!$F$2:$F$6000,Registros!$A$2:$A$6000,"NP",Registros!$B$2:$B$6000,$A1084),0)</f>
        <v>15</v>
      </c>
      <c r="G1084">
        <f>IF(COUNTIFS(Registros!$A$2:$A$6000,"MOV",Registros!$B$2:$B$6000,$A1084)&gt;0,1,0)</f>
        <v>0</v>
      </c>
      <c r="H1084">
        <f>IF($G1084=1,SUMIFS(Registros!$F$2:$F$6000,Registros!$A$2:$A$6000,"MOV",Registros!$B$2:$B$6000,$A1084),0)</f>
        <v>0</v>
      </c>
      <c r="I1084">
        <f>IF(COUNTIFS(Registros!$A$2:$A$6000,"CS",Registros!$B$2:$B$6000,$A1084)&gt;0,1,0)</f>
        <v>0</v>
      </c>
      <c r="J1084">
        <f>IF($I1084=1,SUMIFS(Registros!$I$2:$I$6000,Registros!$A$2:$A$6000,"CS",Registros!$B$2:$B$6000,$A1084),0)</f>
        <v>0</v>
      </c>
      <c r="K1084">
        <f>IF(COUNTIFS(Winback!$K$2:$K$300,$A1084)&gt;0,1,0)</f>
        <v>0</v>
      </c>
      <c r="L1084">
        <f>IF(AND($K1084=1,LEFT($A1084,3)="WB-"),SUMIFS(Winback!$D$2:$D$300,Winback!$K$2:$K$300,$A1084),0)</f>
        <v>0</v>
      </c>
      <c r="M1084">
        <f>IF(OR($E1084=1,$G1084=1,SUMIFS(Registros!$J$2:$J$6000,Registros!$B$2:$B$6000,$A1084)&gt;0),1,0)</f>
        <v>1</v>
      </c>
      <c r="N1084">
        <f>IF($J1084&gt;0,1,IF(COUNTIFS(Registros!$A$2:$A$6000,"CS",Registros!$B$2:$B$6000,$A1084,Registros!$K$2:$K$6000,"&lt;&gt;")&gt;0,1,0))</f>
        <v>0</v>
      </c>
      <c r="O1084" t="str">
        <f t="shared" si="80"/>
        <v>SOLO MÓVIL</v>
      </c>
      <c r="P1084" t="str">
        <f t="shared" si="81"/>
        <v>Ofrecer fijo + internet (FLBBTV)</v>
      </c>
      <c r="Q1084">
        <f t="shared" si="82"/>
        <v>15</v>
      </c>
      <c r="R1084" t="str">
        <f>IFERROR(VLOOKUP($A1084,Registros!$B$2:$G$6000,6,0),IFERROR(INDEX(Winback!$C$2:$C$300,MATCH($A1084,Winback!$K$2:$K$300,0)),""))</f>
        <v>Maria Fernanda</v>
      </c>
      <c r="S1084" t="str">
        <f t="shared" si="83"/>
        <v>NP</v>
      </c>
      <c r="T1084">
        <f t="shared" si="84"/>
        <v>1</v>
      </c>
    </row>
    <row r="1085" spans="1:20" x14ac:dyDescent="0.35">
      <c r="A1085" t="s">
        <v>5384</v>
      </c>
      <c r="B1085" t="s">
        <v>5385</v>
      </c>
      <c r="C1085" t="s">
        <v>5386</v>
      </c>
      <c r="D1085" t="s">
        <v>5382</v>
      </c>
      <c r="E1085">
        <f>IF(COUNTIFS(Registros!$A$2:$A$6000,"NP",Registros!$B$2:$B$6000,$A1085)&gt;0,1,0)</f>
        <v>1</v>
      </c>
      <c r="F1085">
        <f>IF($E1085=1,SUMIFS(Registros!$F$2:$F$6000,Registros!$A$2:$A$6000,"NP",Registros!$B$2:$B$6000,$A1085),0)</f>
        <v>15</v>
      </c>
      <c r="G1085">
        <f>IF(COUNTIFS(Registros!$A$2:$A$6000,"MOV",Registros!$B$2:$B$6000,$A1085)&gt;0,1,0)</f>
        <v>0</v>
      </c>
      <c r="H1085">
        <f>IF($G1085=1,SUMIFS(Registros!$F$2:$F$6000,Registros!$A$2:$A$6000,"MOV",Registros!$B$2:$B$6000,$A1085),0)</f>
        <v>0</v>
      </c>
      <c r="I1085">
        <f>IF(COUNTIFS(Registros!$A$2:$A$6000,"CS",Registros!$B$2:$B$6000,$A1085)&gt;0,1,0)</f>
        <v>0</v>
      </c>
      <c r="J1085">
        <f>IF($I1085=1,SUMIFS(Registros!$I$2:$I$6000,Registros!$A$2:$A$6000,"CS",Registros!$B$2:$B$6000,$A1085),0)</f>
        <v>0</v>
      </c>
      <c r="K1085">
        <f>IF(COUNTIFS(Winback!$K$2:$K$300,$A1085)&gt;0,1,0)</f>
        <v>0</v>
      </c>
      <c r="L1085">
        <f>IF(AND($K1085=1,LEFT($A1085,3)="WB-"),SUMIFS(Winback!$D$2:$D$300,Winback!$K$2:$K$300,$A1085),0)</f>
        <v>0</v>
      </c>
      <c r="M1085">
        <f>IF(OR($E1085=1,$G1085=1,SUMIFS(Registros!$J$2:$J$6000,Registros!$B$2:$B$6000,$A1085)&gt;0),1,0)</f>
        <v>1</v>
      </c>
      <c r="N1085">
        <f>IF($J1085&gt;0,1,IF(COUNTIFS(Registros!$A$2:$A$6000,"CS",Registros!$B$2:$B$6000,$A1085,Registros!$K$2:$K$6000,"&lt;&gt;")&gt;0,1,0))</f>
        <v>0</v>
      </c>
      <c r="O1085" t="str">
        <f t="shared" si="80"/>
        <v>SOLO MÓVIL</v>
      </c>
      <c r="P1085" t="str">
        <f t="shared" si="81"/>
        <v>Ofrecer fijo + internet (FLBBTV)</v>
      </c>
      <c r="Q1085">
        <f t="shared" si="82"/>
        <v>15</v>
      </c>
      <c r="R1085" t="str">
        <f>IFERROR(VLOOKUP($A1085,Registros!$B$2:$G$6000,6,0),IFERROR(INDEX(Winback!$C$2:$C$300,MATCH($A1085,Winback!$K$2:$K$300,0)),""))</f>
        <v>Yarelis Tulloch</v>
      </c>
      <c r="S1085" t="str">
        <f t="shared" si="83"/>
        <v>NP</v>
      </c>
      <c r="T1085">
        <f t="shared" si="84"/>
        <v>1</v>
      </c>
    </row>
    <row r="1086" spans="1:20" x14ac:dyDescent="0.35">
      <c r="A1086" t="s">
        <v>5388</v>
      </c>
      <c r="B1086" t="s">
        <v>5389</v>
      </c>
      <c r="C1086" t="s">
        <v>5390</v>
      </c>
      <c r="D1086" t="s">
        <v>5391</v>
      </c>
      <c r="E1086">
        <f>IF(COUNTIFS(Registros!$A$2:$A$6000,"NP",Registros!$B$2:$B$6000,$A1086)&gt;0,1,0)</f>
        <v>1</v>
      </c>
      <c r="F1086">
        <f>IF($E1086=1,SUMIFS(Registros!$F$2:$F$6000,Registros!$A$2:$A$6000,"NP",Registros!$B$2:$B$6000,$A1086),0)</f>
        <v>16.25</v>
      </c>
      <c r="G1086">
        <f>IF(COUNTIFS(Registros!$A$2:$A$6000,"MOV",Registros!$B$2:$B$6000,$A1086)&gt;0,1,0)</f>
        <v>0</v>
      </c>
      <c r="H1086">
        <f>IF($G1086=1,SUMIFS(Registros!$F$2:$F$6000,Registros!$A$2:$A$6000,"MOV",Registros!$B$2:$B$6000,$A1086),0)</f>
        <v>0</v>
      </c>
      <c r="I1086">
        <f>IF(COUNTIFS(Registros!$A$2:$A$6000,"CS",Registros!$B$2:$B$6000,$A1086)&gt;0,1,0)</f>
        <v>0</v>
      </c>
      <c r="J1086">
        <f>IF($I1086=1,SUMIFS(Registros!$I$2:$I$6000,Registros!$A$2:$A$6000,"CS",Registros!$B$2:$B$6000,$A1086),0)</f>
        <v>0</v>
      </c>
      <c r="K1086">
        <f>IF(COUNTIFS(Winback!$K$2:$K$300,$A1086)&gt;0,1,0)</f>
        <v>0</v>
      </c>
      <c r="L1086">
        <f>IF(AND($K1086=1,LEFT($A1086,3)="WB-"),SUMIFS(Winback!$D$2:$D$300,Winback!$K$2:$K$300,$A1086),0)</f>
        <v>0</v>
      </c>
      <c r="M1086">
        <f>IF(OR($E1086=1,$G1086=1,SUMIFS(Registros!$J$2:$J$6000,Registros!$B$2:$B$6000,$A1086)&gt;0),1,0)</f>
        <v>1</v>
      </c>
      <c r="N1086">
        <f>IF($J1086&gt;0,1,IF(COUNTIFS(Registros!$A$2:$A$6000,"CS",Registros!$B$2:$B$6000,$A1086,Registros!$K$2:$K$6000,"&lt;&gt;")&gt;0,1,0))</f>
        <v>0</v>
      </c>
      <c r="O1086" t="str">
        <f t="shared" si="80"/>
        <v>SOLO MÓVIL</v>
      </c>
      <c r="P1086" t="str">
        <f t="shared" si="81"/>
        <v>Ofrecer fijo + internet (FLBBTV)</v>
      </c>
      <c r="Q1086">
        <f t="shared" si="82"/>
        <v>16.25</v>
      </c>
      <c r="R1086" t="str">
        <f>IFERROR(VLOOKUP($A1086,Registros!$B$2:$G$6000,6,0),IFERROR(INDEX(Winback!$C$2:$C$300,MATCH($A1086,Winback!$K$2:$K$300,0)),""))</f>
        <v>Abril Aparicio</v>
      </c>
      <c r="S1086" t="str">
        <f t="shared" si="83"/>
        <v>NP</v>
      </c>
      <c r="T1086">
        <f t="shared" si="84"/>
        <v>1</v>
      </c>
    </row>
    <row r="1087" spans="1:20" x14ac:dyDescent="0.35">
      <c r="A1087" t="s">
        <v>5393</v>
      </c>
      <c r="B1087" t="s">
        <v>5394</v>
      </c>
      <c r="C1087" t="s">
        <v>5395</v>
      </c>
      <c r="D1087" t="s">
        <v>5396</v>
      </c>
      <c r="E1087">
        <f>IF(COUNTIFS(Registros!$A$2:$A$6000,"NP",Registros!$B$2:$B$6000,$A1087)&gt;0,1,0)</f>
        <v>1</v>
      </c>
      <c r="F1087">
        <f>IF($E1087=1,SUMIFS(Registros!$F$2:$F$6000,Registros!$A$2:$A$6000,"NP",Registros!$B$2:$B$6000,$A1087),0)</f>
        <v>15</v>
      </c>
      <c r="G1087">
        <f>IF(COUNTIFS(Registros!$A$2:$A$6000,"MOV",Registros!$B$2:$B$6000,$A1087)&gt;0,1,0)</f>
        <v>0</v>
      </c>
      <c r="H1087">
        <f>IF($G1087=1,SUMIFS(Registros!$F$2:$F$6000,Registros!$A$2:$A$6000,"MOV",Registros!$B$2:$B$6000,$A1087),0)</f>
        <v>0</v>
      </c>
      <c r="I1087">
        <f>IF(COUNTIFS(Registros!$A$2:$A$6000,"CS",Registros!$B$2:$B$6000,$A1087)&gt;0,1,0)</f>
        <v>0</v>
      </c>
      <c r="J1087">
        <f>IF($I1087=1,SUMIFS(Registros!$I$2:$I$6000,Registros!$A$2:$A$6000,"CS",Registros!$B$2:$B$6000,$A1087),0)</f>
        <v>0</v>
      </c>
      <c r="K1087">
        <f>IF(COUNTIFS(Winback!$K$2:$K$300,$A1087)&gt;0,1,0)</f>
        <v>0</v>
      </c>
      <c r="L1087">
        <f>IF(AND($K1087=1,LEFT($A1087,3)="WB-"),SUMIFS(Winback!$D$2:$D$300,Winback!$K$2:$K$300,$A1087),0)</f>
        <v>0</v>
      </c>
      <c r="M1087">
        <f>IF(OR($E1087=1,$G1087=1,SUMIFS(Registros!$J$2:$J$6000,Registros!$B$2:$B$6000,$A1087)&gt;0),1,0)</f>
        <v>1</v>
      </c>
      <c r="N1087">
        <f>IF($J1087&gt;0,1,IF(COUNTIFS(Registros!$A$2:$A$6000,"CS",Registros!$B$2:$B$6000,$A1087,Registros!$K$2:$K$6000,"&lt;&gt;")&gt;0,1,0))</f>
        <v>0</v>
      </c>
      <c r="O1087" t="str">
        <f t="shared" si="80"/>
        <v>SOLO MÓVIL</v>
      </c>
      <c r="P1087" t="str">
        <f t="shared" si="81"/>
        <v>Ofrecer fijo + internet (FLBBTV)</v>
      </c>
      <c r="Q1087">
        <f t="shared" si="82"/>
        <v>15</v>
      </c>
      <c r="R1087" t="str">
        <f>IFERROR(VLOOKUP($A1087,Registros!$B$2:$G$6000,6,0),IFERROR(INDEX(Winback!$C$2:$C$300,MATCH($A1087,Winback!$K$2:$K$300,0)),""))</f>
        <v>Yariela Galarce</v>
      </c>
      <c r="S1087" t="str">
        <f t="shared" si="83"/>
        <v>NP</v>
      </c>
      <c r="T1087">
        <f t="shared" si="84"/>
        <v>1</v>
      </c>
    </row>
    <row r="1088" spans="1:20" x14ac:dyDescent="0.35">
      <c r="A1088" t="s">
        <v>5398</v>
      </c>
      <c r="B1088" t="s">
        <v>5399</v>
      </c>
      <c r="C1088" t="s">
        <v>5400</v>
      </c>
      <c r="D1088" t="s">
        <v>5401</v>
      </c>
      <c r="E1088">
        <f>IF(COUNTIFS(Registros!$A$2:$A$6000,"NP",Registros!$B$2:$B$6000,$A1088)&gt;0,1,0)</f>
        <v>1</v>
      </c>
      <c r="F1088">
        <f>IF($E1088=1,SUMIFS(Registros!$F$2:$F$6000,Registros!$A$2:$A$6000,"NP",Registros!$B$2:$B$6000,$A1088),0)</f>
        <v>15</v>
      </c>
      <c r="G1088">
        <f>IF(COUNTIFS(Registros!$A$2:$A$6000,"MOV",Registros!$B$2:$B$6000,$A1088)&gt;0,1,0)</f>
        <v>0</v>
      </c>
      <c r="H1088">
        <f>IF($G1088=1,SUMIFS(Registros!$F$2:$F$6000,Registros!$A$2:$A$6000,"MOV",Registros!$B$2:$B$6000,$A1088),0)</f>
        <v>0</v>
      </c>
      <c r="I1088">
        <f>IF(COUNTIFS(Registros!$A$2:$A$6000,"CS",Registros!$B$2:$B$6000,$A1088)&gt;0,1,0)</f>
        <v>0</v>
      </c>
      <c r="J1088">
        <f>IF($I1088=1,SUMIFS(Registros!$I$2:$I$6000,Registros!$A$2:$A$6000,"CS",Registros!$B$2:$B$6000,$A1088),0)</f>
        <v>0</v>
      </c>
      <c r="K1088">
        <f>IF(COUNTIFS(Winback!$K$2:$K$300,$A1088)&gt;0,1,0)</f>
        <v>0</v>
      </c>
      <c r="L1088">
        <f>IF(AND($K1088=1,LEFT($A1088,3)="WB-"),SUMIFS(Winback!$D$2:$D$300,Winback!$K$2:$K$300,$A1088),0)</f>
        <v>0</v>
      </c>
      <c r="M1088">
        <f>IF(OR($E1088=1,$G1088=1,SUMIFS(Registros!$J$2:$J$6000,Registros!$B$2:$B$6000,$A1088)&gt;0),1,0)</f>
        <v>1</v>
      </c>
      <c r="N1088">
        <f>IF($J1088&gt;0,1,IF(COUNTIFS(Registros!$A$2:$A$6000,"CS",Registros!$B$2:$B$6000,$A1088,Registros!$K$2:$K$6000,"&lt;&gt;")&gt;0,1,0))</f>
        <v>0</v>
      </c>
      <c r="O1088" t="str">
        <f t="shared" si="80"/>
        <v>SOLO MÓVIL</v>
      </c>
      <c r="P1088" t="str">
        <f t="shared" si="81"/>
        <v>Ofrecer fijo + internet (FLBBTV)</v>
      </c>
      <c r="Q1088">
        <f t="shared" si="82"/>
        <v>15</v>
      </c>
      <c r="R1088" t="str">
        <f>IFERROR(VLOOKUP($A1088,Registros!$B$2:$G$6000,6,0),IFERROR(INDEX(Winback!$C$2:$C$300,MATCH($A1088,Winback!$K$2:$K$300,0)),""))</f>
        <v>Nailyn Martinez</v>
      </c>
      <c r="S1088" t="str">
        <f t="shared" si="83"/>
        <v>NP</v>
      </c>
      <c r="T1088">
        <f t="shared" si="84"/>
        <v>1</v>
      </c>
    </row>
    <row r="1089" spans="1:20" x14ac:dyDescent="0.35">
      <c r="A1089" t="s">
        <v>5403</v>
      </c>
      <c r="B1089" t="s">
        <v>5404</v>
      </c>
      <c r="C1089" t="s">
        <v>5405</v>
      </c>
      <c r="D1089" t="s">
        <v>5406</v>
      </c>
      <c r="E1089">
        <f>IF(COUNTIFS(Registros!$A$2:$A$6000,"NP",Registros!$B$2:$B$6000,$A1089)&gt;0,1,0)</f>
        <v>1</v>
      </c>
      <c r="F1089">
        <f>IF($E1089=1,SUMIFS(Registros!$F$2:$F$6000,Registros!$A$2:$A$6000,"NP",Registros!$B$2:$B$6000,$A1089),0)</f>
        <v>16.25</v>
      </c>
      <c r="G1089">
        <f>IF(COUNTIFS(Registros!$A$2:$A$6000,"MOV",Registros!$B$2:$B$6000,$A1089)&gt;0,1,0)</f>
        <v>0</v>
      </c>
      <c r="H1089">
        <f>IF($G1089=1,SUMIFS(Registros!$F$2:$F$6000,Registros!$A$2:$A$6000,"MOV",Registros!$B$2:$B$6000,$A1089),0)</f>
        <v>0</v>
      </c>
      <c r="I1089">
        <f>IF(COUNTIFS(Registros!$A$2:$A$6000,"CS",Registros!$B$2:$B$6000,$A1089)&gt;0,1,0)</f>
        <v>0</v>
      </c>
      <c r="J1089">
        <f>IF($I1089=1,SUMIFS(Registros!$I$2:$I$6000,Registros!$A$2:$A$6000,"CS",Registros!$B$2:$B$6000,$A1089),0)</f>
        <v>0</v>
      </c>
      <c r="K1089">
        <f>IF(COUNTIFS(Winback!$K$2:$K$300,$A1089)&gt;0,1,0)</f>
        <v>0</v>
      </c>
      <c r="L1089">
        <f>IF(AND($K1089=1,LEFT($A1089,3)="WB-"),SUMIFS(Winback!$D$2:$D$300,Winback!$K$2:$K$300,$A1089),0)</f>
        <v>0</v>
      </c>
      <c r="M1089">
        <f>IF(OR($E1089=1,$G1089=1,SUMIFS(Registros!$J$2:$J$6000,Registros!$B$2:$B$6000,$A1089)&gt;0),1,0)</f>
        <v>1</v>
      </c>
      <c r="N1089">
        <f>IF($J1089&gt;0,1,IF(COUNTIFS(Registros!$A$2:$A$6000,"CS",Registros!$B$2:$B$6000,$A1089,Registros!$K$2:$K$6000,"&lt;&gt;")&gt;0,1,0))</f>
        <v>0</v>
      </c>
      <c r="O1089" t="str">
        <f t="shared" si="80"/>
        <v>SOLO MÓVIL</v>
      </c>
      <c r="P1089" t="str">
        <f t="shared" si="81"/>
        <v>Ofrecer fijo + internet (FLBBTV)</v>
      </c>
      <c r="Q1089">
        <f t="shared" si="82"/>
        <v>16.25</v>
      </c>
      <c r="R1089" t="str">
        <f>IFERROR(VLOOKUP($A1089,Registros!$B$2:$G$6000,6,0),IFERROR(INDEX(Winback!$C$2:$C$300,MATCH($A1089,Winback!$K$2:$K$300,0)),""))</f>
        <v>Yamali Rodriguez</v>
      </c>
      <c r="S1089" t="str">
        <f t="shared" si="83"/>
        <v>NP</v>
      </c>
      <c r="T1089">
        <f t="shared" si="84"/>
        <v>1</v>
      </c>
    </row>
    <row r="1090" spans="1:20" x14ac:dyDescent="0.35">
      <c r="A1090" t="s">
        <v>5408</v>
      </c>
      <c r="B1090" t="s">
        <v>5409</v>
      </c>
      <c r="C1090" t="s">
        <v>5410</v>
      </c>
      <c r="D1090" t="s">
        <v>5411</v>
      </c>
      <c r="E1090">
        <f>IF(COUNTIFS(Registros!$A$2:$A$6000,"NP",Registros!$B$2:$B$6000,$A1090)&gt;0,1,0)</f>
        <v>1</v>
      </c>
      <c r="F1090">
        <f>IF($E1090=1,SUMIFS(Registros!$F$2:$F$6000,Registros!$A$2:$A$6000,"NP",Registros!$B$2:$B$6000,$A1090),0)</f>
        <v>12</v>
      </c>
      <c r="G1090">
        <f>IF(COUNTIFS(Registros!$A$2:$A$6000,"MOV",Registros!$B$2:$B$6000,$A1090)&gt;0,1,0)</f>
        <v>0</v>
      </c>
      <c r="H1090">
        <f>IF($G1090=1,SUMIFS(Registros!$F$2:$F$6000,Registros!$A$2:$A$6000,"MOV",Registros!$B$2:$B$6000,$A1090),0)</f>
        <v>0</v>
      </c>
      <c r="I1090">
        <f>IF(COUNTIFS(Registros!$A$2:$A$6000,"CS",Registros!$B$2:$B$6000,$A1090)&gt;0,1,0)</f>
        <v>0</v>
      </c>
      <c r="J1090">
        <f>IF($I1090=1,SUMIFS(Registros!$I$2:$I$6000,Registros!$A$2:$A$6000,"CS",Registros!$B$2:$B$6000,$A1090),0)</f>
        <v>0</v>
      </c>
      <c r="K1090">
        <f>IF(COUNTIFS(Winback!$K$2:$K$300,$A1090)&gt;0,1,0)</f>
        <v>0</v>
      </c>
      <c r="L1090">
        <f>IF(AND($K1090=1,LEFT($A1090,3)="WB-"),SUMIFS(Winback!$D$2:$D$300,Winback!$K$2:$K$300,$A1090),0)</f>
        <v>0</v>
      </c>
      <c r="M1090">
        <f>IF(OR($E1090=1,$G1090=1,SUMIFS(Registros!$J$2:$J$6000,Registros!$B$2:$B$6000,$A1090)&gt;0),1,0)</f>
        <v>1</v>
      </c>
      <c r="N1090">
        <f>IF($J1090&gt;0,1,IF(COUNTIFS(Registros!$A$2:$A$6000,"CS",Registros!$B$2:$B$6000,$A1090,Registros!$K$2:$K$6000,"&lt;&gt;")&gt;0,1,0))</f>
        <v>0</v>
      </c>
      <c r="O1090" t="str">
        <f t="shared" ref="O1090:O1153" si="85">IF(AND($K1090=1,$E1090=0,$G1090=0,$I1090=0),"WINBACK",IF(AND($M1090=1,$N1090&gt;0),"CONVERGENTE",IF($M1090=1,"SOLO MÓVIL",IF($N1090&gt;0,"SOLO FIJO / INTERNET","SIN SERVICIOS"))))</f>
        <v>SOLO MÓVIL</v>
      </c>
      <c r="P1090" t="str">
        <f t="shared" ref="P1090:P1153" si="86">IF($O1090="WINBACK","Recuperar (winback)",IF($O1090="CONVERGENTE","Upgrade / más líneas",IF($O1090="SOLO MÓVIL","Ofrecer fijo + internet (FLBBTV)",IF($O1090="SOLO FIJO / INTERNET","Ofrecer línea móvil Nextphone","Oferta completa (móvil + fijo + internet)"))))</f>
        <v>Ofrecer fijo + internet (FLBBTV)</v>
      </c>
      <c r="Q1090">
        <f t="shared" ref="Q1090:Q1153" si="87">$F1090+$H1090+$L1090</f>
        <v>12</v>
      </c>
      <c r="R1090" t="str">
        <f>IFERROR(VLOOKUP($A1090,Registros!$B$2:$G$6000,6,0),IFERROR(INDEX(Winback!$C$2:$C$300,MATCH($A1090,Winback!$K$2:$K$300,0)),""))</f>
        <v>Osiris Aguilar</v>
      </c>
      <c r="S1090" t="str">
        <f t="shared" ref="S1090:S1153" si="88">IF($E1090=1,"NP","")&amp;IF($G1090=1,"+MOV","")&amp;IF($I1090=1,"+CS","")&amp;IF($K1090=1,"+WB","")</f>
        <v>NP</v>
      </c>
      <c r="T1090">
        <f t="shared" ref="T1090:T1153" si="89">$E1090+$G1090+$I1090+$K1090</f>
        <v>1</v>
      </c>
    </row>
    <row r="1091" spans="1:20" x14ac:dyDescent="0.35">
      <c r="A1091" t="s">
        <v>5413</v>
      </c>
      <c r="B1091" t="s">
        <v>5414</v>
      </c>
      <c r="C1091" t="s">
        <v>5415</v>
      </c>
      <c r="D1091" t="s">
        <v>5416</v>
      </c>
      <c r="E1091">
        <f>IF(COUNTIFS(Registros!$A$2:$A$6000,"NP",Registros!$B$2:$B$6000,$A1091)&gt;0,1,0)</f>
        <v>1</v>
      </c>
      <c r="F1091">
        <f>IF($E1091=1,SUMIFS(Registros!$F$2:$F$6000,Registros!$A$2:$A$6000,"NP",Registros!$B$2:$B$6000,$A1091),0)</f>
        <v>15</v>
      </c>
      <c r="G1091">
        <f>IF(COUNTIFS(Registros!$A$2:$A$6000,"MOV",Registros!$B$2:$B$6000,$A1091)&gt;0,1,0)</f>
        <v>0</v>
      </c>
      <c r="H1091">
        <f>IF($G1091=1,SUMIFS(Registros!$F$2:$F$6000,Registros!$A$2:$A$6000,"MOV",Registros!$B$2:$B$6000,$A1091),0)</f>
        <v>0</v>
      </c>
      <c r="I1091">
        <f>IF(COUNTIFS(Registros!$A$2:$A$6000,"CS",Registros!$B$2:$B$6000,$A1091)&gt;0,1,0)</f>
        <v>0</v>
      </c>
      <c r="J1091">
        <f>IF($I1091=1,SUMIFS(Registros!$I$2:$I$6000,Registros!$A$2:$A$6000,"CS",Registros!$B$2:$B$6000,$A1091),0)</f>
        <v>0</v>
      </c>
      <c r="K1091">
        <f>IF(COUNTIFS(Winback!$K$2:$K$300,$A1091)&gt;0,1,0)</f>
        <v>0</v>
      </c>
      <c r="L1091">
        <f>IF(AND($K1091=1,LEFT($A1091,3)="WB-"),SUMIFS(Winback!$D$2:$D$300,Winback!$K$2:$K$300,$A1091),0)</f>
        <v>0</v>
      </c>
      <c r="M1091">
        <f>IF(OR($E1091=1,$G1091=1,SUMIFS(Registros!$J$2:$J$6000,Registros!$B$2:$B$6000,$A1091)&gt;0),1,0)</f>
        <v>1</v>
      </c>
      <c r="N1091">
        <f>IF($J1091&gt;0,1,IF(COUNTIFS(Registros!$A$2:$A$6000,"CS",Registros!$B$2:$B$6000,$A1091,Registros!$K$2:$K$6000,"&lt;&gt;")&gt;0,1,0))</f>
        <v>0</v>
      </c>
      <c r="O1091" t="str">
        <f t="shared" si="85"/>
        <v>SOLO MÓVIL</v>
      </c>
      <c r="P1091" t="str">
        <f t="shared" si="86"/>
        <v>Ofrecer fijo + internet (FLBBTV)</v>
      </c>
      <c r="Q1091">
        <f t="shared" si="87"/>
        <v>15</v>
      </c>
      <c r="R1091" t="str">
        <f>IFERROR(VLOOKUP($A1091,Registros!$B$2:$G$6000,6,0),IFERROR(INDEX(Winback!$C$2:$C$300,MATCH($A1091,Winback!$K$2:$K$300,0)),""))</f>
        <v>Karla Mc Intryre</v>
      </c>
      <c r="S1091" t="str">
        <f t="shared" si="88"/>
        <v>NP</v>
      </c>
      <c r="T1091">
        <f t="shared" si="89"/>
        <v>1</v>
      </c>
    </row>
    <row r="1092" spans="1:20" x14ac:dyDescent="0.35">
      <c r="A1092" t="s">
        <v>5418</v>
      </c>
      <c r="B1092" t="s">
        <v>5419</v>
      </c>
      <c r="C1092" t="s">
        <v>5420</v>
      </c>
      <c r="D1092" t="s">
        <v>5421</v>
      </c>
      <c r="E1092">
        <f>IF(COUNTIFS(Registros!$A$2:$A$6000,"NP",Registros!$B$2:$B$6000,$A1092)&gt;0,1,0)</f>
        <v>1</v>
      </c>
      <c r="F1092">
        <f>IF($E1092=1,SUMIFS(Registros!$F$2:$F$6000,Registros!$A$2:$A$6000,"NP",Registros!$B$2:$B$6000,$A1092),0)</f>
        <v>16.940000000000001</v>
      </c>
      <c r="G1092">
        <f>IF(COUNTIFS(Registros!$A$2:$A$6000,"MOV",Registros!$B$2:$B$6000,$A1092)&gt;0,1,0)</f>
        <v>0</v>
      </c>
      <c r="H1092">
        <f>IF($G1092=1,SUMIFS(Registros!$F$2:$F$6000,Registros!$A$2:$A$6000,"MOV",Registros!$B$2:$B$6000,$A1092),0)</f>
        <v>0</v>
      </c>
      <c r="I1092">
        <f>IF(COUNTIFS(Registros!$A$2:$A$6000,"CS",Registros!$B$2:$B$6000,$A1092)&gt;0,1,0)</f>
        <v>0</v>
      </c>
      <c r="J1092">
        <f>IF($I1092=1,SUMIFS(Registros!$I$2:$I$6000,Registros!$A$2:$A$6000,"CS",Registros!$B$2:$B$6000,$A1092),0)</f>
        <v>0</v>
      </c>
      <c r="K1092">
        <f>IF(COUNTIFS(Winback!$K$2:$K$300,$A1092)&gt;0,1,0)</f>
        <v>0</v>
      </c>
      <c r="L1092">
        <f>IF(AND($K1092=1,LEFT($A1092,3)="WB-"),SUMIFS(Winback!$D$2:$D$300,Winback!$K$2:$K$300,$A1092),0)</f>
        <v>0</v>
      </c>
      <c r="M1092">
        <f>IF(OR($E1092=1,$G1092=1,SUMIFS(Registros!$J$2:$J$6000,Registros!$B$2:$B$6000,$A1092)&gt;0),1,0)</f>
        <v>1</v>
      </c>
      <c r="N1092">
        <f>IF($J1092&gt;0,1,IF(COUNTIFS(Registros!$A$2:$A$6000,"CS",Registros!$B$2:$B$6000,$A1092,Registros!$K$2:$K$6000,"&lt;&gt;")&gt;0,1,0))</f>
        <v>0</v>
      </c>
      <c r="O1092" t="str">
        <f t="shared" si="85"/>
        <v>SOLO MÓVIL</v>
      </c>
      <c r="P1092" t="str">
        <f t="shared" si="86"/>
        <v>Ofrecer fijo + internet (FLBBTV)</v>
      </c>
      <c r="Q1092">
        <f t="shared" si="87"/>
        <v>16.940000000000001</v>
      </c>
      <c r="R1092" t="str">
        <f>IFERROR(VLOOKUP($A1092,Registros!$B$2:$G$6000,6,0),IFERROR(INDEX(Winback!$C$2:$C$300,MATCH($A1092,Winback!$K$2:$K$300,0)),""))</f>
        <v>Michelle Zambrano</v>
      </c>
      <c r="S1092" t="str">
        <f t="shared" si="88"/>
        <v>NP</v>
      </c>
      <c r="T1092">
        <f t="shared" si="89"/>
        <v>1</v>
      </c>
    </row>
    <row r="1093" spans="1:20" x14ac:dyDescent="0.35">
      <c r="A1093" t="s">
        <v>5422</v>
      </c>
      <c r="B1093" t="s">
        <v>5423</v>
      </c>
      <c r="C1093" t="s">
        <v>5424</v>
      </c>
      <c r="D1093" t="s">
        <v>5425</v>
      </c>
      <c r="E1093">
        <f>IF(COUNTIFS(Registros!$A$2:$A$6000,"NP",Registros!$B$2:$B$6000,$A1093)&gt;0,1,0)</f>
        <v>1</v>
      </c>
      <c r="F1093">
        <f>IF($E1093=1,SUMIFS(Registros!$F$2:$F$6000,Registros!$A$2:$A$6000,"NP",Registros!$B$2:$B$6000,$A1093),0)</f>
        <v>16.940000000000001</v>
      </c>
      <c r="G1093">
        <f>IF(COUNTIFS(Registros!$A$2:$A$6000,"MOV",Registros!$B$2:$B$6000,$A1093)&gt;0,1,0)</f>
        <v>0</v>
      </c>
      <c r="H1093">
        <f>IF($G1093=1,SUMIFS(Registros!$F$2:$F$6000,Registros!$A$2:$A$6000,"MOV",Registros!$B$2:$B$6000,$A1093),0)</f>
        <v>0</v>
      </c>
      <c r="I1093">
        <f>IF(COUNTIFS(Registros!$A$2:$A$6000,"CS",Registros!$B$2:$B$6000,$A1093)&gt;0,1,0)</f>
        <v>0</v>
      </c>
      <c r="J1093">
        <f>IF($I1093=1,SUMIFS(Registros!$I$2:$I$6000,Registros!$A$2:$A$6000,"CS",Registros!$B$2:$B$6000,$A1093),0)</f>
        <v>0</v>
      </c>
      <c r="K1093">
        <f>IF(COUNTIFS(Winback!$K$2:$K$300,$A1093)&gt;0,1,0)</f>
        <v>0</v>
      </c>
      <c r="L1093">
        <f>IF(AND($K1093=1,LEFT($A1093,3)="WB-"),SUMIFS(Winback!$D$2:$D$300,Winback!$K$2:$K$300,$A1093),0)</f>
        <v>0</v>
      </c>
      <c r="M1093">
        <f>IF(OR($E1093=1,$G1093=1,SUMIFS(Registros!$J$2:$J$6000,Registros!$B$2:$B$6000,$A1093)&gt;0),1,0)</f>
        <v>1</v>
      </c>
      <c r="N1093">
        <f>IF($J1093&gt;0,1,IF(COUNTIFS(Registros!$A$2:$A$6000,"CS",Registros!$B$2:$B$6000,$A1093,Registros!$K$2:$K$6000,"&lt;&gt;")&gt;0,1,0))</f>
        <v>0</v>
      </c>
      <c r="O1093" t="str">
        <f t="shared" si="85"/>
        <v>SOLO MÓVIL</v>
      </c>
      <c r="P1093" t="str">
        <f t="shared" si="86"/>
        <v>Ofrecer fijo + internet (FLBBTV)</v>
      </c>
      <c r="Q1093">
        <f t="shared" si="87"/>
        <v>16.940000000000001</v>
      </c>
      <c r="R1093" t="str">
        <f>IFERROR(VLOOKUP($A1093,Registros!$B$2:$G$6000,6,0),IFERROR(INDEX(Winback!$C$2:$C$300,MATCH($A1093,Winback!$K$2:$K$300,0)),""))</f>
        <v>Ines Lizbeth Trujillo</v>
      </c>
      <c r="S1093" t="str">
        <f t="shared" si="88"/>
        <v>NP</v>
      </c>
      <c r="T1093">
        <f t="shared" si="89"/>
        <v>1</v>
      </c>
    </row>
    <row r="1094" spans="1:20" x14ac:dyDescent="0.35">
      <c r="A1094" t="s">
        <v>5427</v>
      </c>
      <c r="B1094" t="s">
        <v>5428</v>
      </c>
      <c r="C1094" t="s">
        <v>5429</v>
      </c>
      <c r="D1094" t="s">
        <v>5430</v>
      </c>
      <c r="E1094">
        <f>IF(COUNTIFS(Registros!$A$2:$A$6000,"NP",Registros!$B$2:$B$6000,$A1094)&gt;0,1,0)</f>
        <v>1</v>
      </c>
      <c r="F1094">
        <f>IF($E1094=1,SUMIFS(Registros!$F$2:$F$6000,Registros!$A$2:$A$6000,"NP",Registros!$B$2:$B$6000,$A1094),0)</f>
        <v>40</v>
      </c>
      <c r="G1094">
        <f>IF(COUNTIFS(Registros!$A$2:$A$6000,"MOV",Registros!$B$2:$B$6000,$A1094)&gt;0,1,0)</f>
        <v>0</v>
      </c>
      <c r="H1094">
        <f>IF($G1094=1,SUMIFS(Registros!$F$2:$F$6000,Registros!$A$2:$A$6000,"MOV",Registros!$B$2:$B$6000,$A1094),0)</f>
        <v>0</v>
      </c>
      <c r="I1094">
        <f>IF(COUNTIFS(Registros!$A$2:$A$6000,"CS",Registros!$B$2:$B$6000,$A1094)&gt;0,1,0)</f>
        <v>0</v>
      </c>
      <c r="J1094">
        <f>IF($I1094=1,SUMIFS(Registros!$I$2:$I$6000,Registros!$A$2:$A$6000,"CS",Registros!$B$2:$B$6000,$A1094),0)</f>
        <v>0</v>
      </c>
      <c r="K1094">
        <f>IF(COUNTIFS(Winback!$K$2:$K$300,$A1094)&gt;0,1,0)</f>
        <v>0</v>
      </c>
      <c r="L1094">
        <f>IF(AND($K1094=1,LEFT($A1094,3)="WB-"),SUMIFS(Winback!$D$2:$D$300,Winback!$K$2:$K$300,$A1094),0)</f>
        <v>0</v>
      </c>
      <c r="M1094">
        <f>IF(OR($E1094=1,$G1094=1,SUMIFS(Registros!$J$2:$J$6000,Registros!$B$2:$B$6000,$A1094)&gt;0),1,0)</f>
        <v>1</v>
      </c>
      <c r="N1094">
        <f>IF($J1094&gt;0,1,IF(COUNTIFS(Registros!$A$2:$A$6000,"CS",Registros!$B$2:$B$6000,$A1094,Registros!$K$2:$K$6000,"&lt;&gt;")&gt;0,1,0))</f>
        <v>0</v>
      </c>
      <c r="O1094" t="str">
        <f t="shared" si="85"/>
        <v>SOLO MÓVIL</v>
      </c>
      <c r="P1094" t="str">
        <f t="shared" si="86"/>
        <v>Ofrecer fijo + internet (FLBBTV)</v>
      </c>
      <c r="Q1094">
        <f t="shared" si="87"/>
        <v>40</v>
      </c>
      <c r="R1094" t="str">
        <f>IFERROR(VLOOKUP($A1094,Registros!$B$2:$G$6000,6,0),IFERROR(INDEX(Winback!$C$2:$C$300,MATCH($A1094,Winback!$K$2:$K$300,0)),""))</f>
        <v>Alejandra Mabel Hawkins</v>
      </c>
      <c r="S1094" t="str">
        <f t="shared" si="88"/>
        <v>NP</v>
      </c>
      <c r="T1094">
        <f t="shared" si="89"/>
        <v>1</v>
      </c>
    </row>
    <row r="1095" spans="1:20" x14ac:dyDescent="0.35">
      <c r="A1095" t="s">
        <v>5432</v>
      </c>
      <c r="B1095" t="s">
        <v>5433</v>
      </c>
      <c r="C1095" t="s">
        <v>5434</v>
      </c>
      <c r="D1095" t="s">
        <v>5435</v>
      </c>
      <c r="E1095">
        <f>IF(COUNTIFS(Registros!$A$2:$A$6000,"NP",Registros!$B$2:$B$6000,$A1095)&gt;0,1,0)</f>
        <v>1</v>
      </c>
      <c r="F1095">
        <f>IF($E1095=1,SUMIFS(Registros!$F$2:$F$6000,Registros!$A$2:$A$6000,"NP",Registros!$B$2:$B$6000,$A1095),0)</f>
        <v>20</v>
      </c>
      <c r="G1095">
        <f>IF(COUNTIFS(Registros!$A$2:$A$6000,"MOV",Registros!$B$2:$B$6000,$A1095)&gt;0,1,0)</f>
        <v>0</v>
      </c>
      <c r="H1095">
        <f>IF($G1095=1,SUMIFS(Registros!$F$2:$F$6000,Registros!$A$2:$A$6000,"MOV",Registros!$B$2:$B$6000,$A1095),0)</f>
        <v>0</v>
      </c>
      <c r="I1095">
        <f>IF(COUNTIFS(Registros!$A$2:$A$6000,"CS",Registros!$B$2:$B$6000,$A1095)&gt;0,1,0)</f>
        <v>0</v>
      </c>
      <c r="J1095">
        <f>IF($I1095=1,SUMIFS(Registros!$I$2:$I$6000,Registros!$A$2:$A$6000,"CS",Registros!$B$2:$B$6000,$A1095),0)</f>
        <v>0</v>
      </c>
      <c r="K1095">
        <f>IF(COUNTIFS(Winback!$K$2:$K$300,$A1095)&gt;0,1,0)</f>
        <v>0</v>
      </c>
      <c r="L1095">
        <f>IF(AND($K1095=1,LEFT($A1095,3)="WB-"),SUMIFS(Winback!$D$2:$D$300,Winback!$K$2:$K$300,$A1095),0)</f>
        <v>0</v>
      </c>
      <c r="M1095">
        <f>IF(OR($E1095=1,$G1095=1,SUMIFS(Registros!$J$2:$J$6000,Registros!$B$2:$B$6000,$A1095)&gt;0),1,0)</f>
        <v>1</v>
      </c>
      <c r="N1095">
        <f>IF($J1095&gt;0,1,IF(COUNTIFS(Registros!$A$2:$A$6000,"CS",Registros!$B$2:$B$6000,$A1095,Registros!$K$2:$K$6000,"&lt;&gt;")&gt;0,1,0))</f>
        <v>0</v>
      </c>
      <c r="O1095" t="str">
        <f t="shared" si="85"/>
        <v>SOLO MÓVIL</v>
      </c>
      <c r="P1095" t="str">
        <f t="shared" si="86"/>
        <v>Ofrecer fijo + internet (FLBBTV)</v>
      </c>
      <c r="Q1095">
        <f t="shared" si="87"/>
        <v>20</v>
      </c>
      <c r="R1095" t="str">
        <f>IFERROR(VLOOKUP($A1095,Registros!$B$2:$G$6000,6,0),IFERROR(INDEX(Winback!$C$2:$C$300,MATCH($A1095,Winback!$K$2:$K$300,0)),""))</f>
        <v>Maria Fernanda</v>
      </c>
      <c r="S1095" t="str">
        <f t="shared" si="88"/>
        <v>NP</v>
      </c>
      <c r="T1095">
        <f t="shared" si="89"/>
        <v>1</v>
      </c>
    </row>
    <row r="1096" spans="1:20" x14ac:dyDescent="0.35">
      <c r="A1096" t="s">
        <v>5437</v>
      </c>
      <c r="B1096" t="s">
        <v>5438</v>
      </c>
      <c r="C1096" t="s">
        <v>5439</v>
      </c>
      <c r="D1096" t="s">
        <v>5440</v>
      </c>
      <c r="E1096">
        <f>IF(COUNTIFS(Registros!$A$2:$A$6000,"NP",Registros!$B$2:$B$6000,$A1096)&gt;0,1,0)</f>
        <v>1</v>
      </c>
      <c r="F1096">
        <f>IF($E1096=1,SUMIFS(Registros!$F$2:$F$6000,Registros!$A$2:$A$6000,"NP",Registros!$B$2:$B$6000,$A1096),0)</f>
        <v>15</v>
      </c>
      <c r="G1096">
        <f>IF(COUNTIFS(Registros!$A$2:$A$6000,"MOV",Registros!$B$2:$B$6000,$A1096)&gt;0,1,0)</f>
        <v>0</v>
      </c>
      <c r="H1096">
        <f>IF($G1096=1,SUMIFS(Registros!$F$2:$F$6000,Registros!$A$2:$A$6000,"MOV",Registros!$B$2:$B$6000,$A1096),0)</f>
        <v>0</v>
      </c>
      <c r="I1096">
        <f>IF(COUNTIFS(Registros!$A$2:$A$6000,"CS",Registros!$B$2:$B$6000,$A1096)&gt;0,1,0)</f>
        <v>0</v>
      </c>
      <c r="J1096">
        <f>IF($I1096=1,SUMIFS(Registros!$I$2:$I$6000,Registros!$A$2:$A$6000,"CS",Registros!$B$2:$B$6000,$A1096),0)</f>
        <v>0</v>
      </c>
      <c r="K1096">
        <f>IF(COUNTIFS(Winback!$K$2:$K$300,$A1096)&gt;0,1,0)</f>
        <v>0</v>
      </c>
      <c r="L1096">
        <f>IF(AND($K1096=1,LEFT($A1096,3)="WB-"),SUMIFS(Winback!$D$2:$D$300,Winback!$K$2:$K$300,$A1096),0)</f>
        <v>0</v>
      </c>
      <c r="M1096">
        <f>IF(OR($E1096=1,$G1096=1,SUMIFS(Registros!$J$2:$J$6000,Registros!$B$2:$B$6000,$A1096)&gt;0),1,0)</f>
        <v>1</v>
      </c>
      <c r="N1096">
        <f>IF($J1096&gt;0,1,IF(COUNTIFS(Registros!$A$2:$A$6000,"CS",Registros!$B$2:$B$6000,$A1096,Registros!$K$2:$K$6000,"&lt;&gt;")&gt;0,1,0))</f>
        <v>0</v>
      </c>
      <c r="O1096" t="str">
        <f t="shared" si="85"/>
        <v>SOLO MÓVIL</v>
      </c>
      <c r="P1096" t="str">
        <f t="shared" si="86"/>
        <v>Ofrecer fijo + internet (FLBBTV)</v>
      </c>
      <c r="Q1096">
        <f t="shared" si="87"/>
        <v>15</v>
      </c>
      <c r="R1096" t="str">
        <f>IFERROR(VLOOKUP($A1096,Registros!$B$2:$G$6000,6,0),IFERROR(INDEX(Winback!$C$2:$C$300,MATCH($A1096,Winback!$K$2:$K$300,0)),""))</f>
        <v>Yarelis Tulloch</v>
      </c>
      <c r="S1096" t="str">
        <f t="shared" si="88"/>
        <v>NP</v>
      </c>
      <c r="T1096">
        <f t="shared" si="89"/>
        <v>1</v>
      </c>
    </row>
    <row r="1097" spans="1:20" x14ac:dyDescent="0.35">
      <c r="A1097" t="s">
        <v>5442</v>
      </c>
      <c r="B1097" t="s">
        <v>5443</v>
      </c>
      <c r="C1097" t="s">
        <v>5444</v>
      </c>
      <c r="D1097" t="s">
        <v>5445</v>
      </c>
      <c r="E1097">
        <f>IF(COUNTIFS(Registros!$A$2:$A$6000,"NP",Registros!$B$2:$B$6000,$A1097)&gt;0,1,0)</f>
        <v>1</v>
      </c>
      <c r="F1097">
        <f>IF($E1097=1,SUMIFS(Registros!$F$2:$F$6000,Registros!$A$2:$A$6000,"NP",Registros!$B$2:$B$6000,$A1097),0)</f>
        <v>15</v>
      </c>
      <c r="G1097">
        <f>IF(COUNTIFS(Registros!$A$2:$A$6000,"MOV",Registros!$B$2:$B$6000,$A1097)&gt;0,1,0)</f>
        <v>0</v>
      </c>
      <c r="H1097">
        <f>IF($G1097=1,SUMIFS(Registros!$F$2:$F$6000,Registros!$A$2:$A$6000,"MOV",Registros!$B$2:$B$6000,$A1097),0)</f>
        <v>0</v>
      </c>
      <c r="I1097">
        <f>IF(COUNTIFS(Registros!$A$2:$A$6000,"CS",Registros!$B$2:$B$6000,$A1097)&gt;0,1,0)</f>
        <v>0</v>
      </c>
      <c r="J1097">
        <f>IF($I1097=1,SUMIFS(Registros!$I$2:$I$6000,Registros!$A$2:$A$6000,"CS",Registros!$B$2:$B$6000,$A1097),0)</f>
        <v>0</v>
      </c>
      <c r="K1097">
        <f>IF(COUNTIFS(Winback!$K$2:$K$300,$A1097)&gt;0,1,0)</f>
        <v>0</v>
      </c>
      <c r="L1097">
        <f>IF(AND($K1097=1,LEFT($A1097,3)="WB-"),SUMIFS(Winback!$D$2:$D$300,Winback!$K$2:$K$300,$A1097),0)</f>
        <v>0</v>
      </c>
      <c r="M1097">
        <f>IF(OR($E1097=1,$G1097=1,SUMIFS(Registros!$J$2:$J$6000,Registros!$B$2:$B$6000,$A1097)&gt;0),1,0)</f>
        <v>1</v>
      </c>
      <c r="N1097">
        <f>IF($J1097&gt;0,1,IF(COUNTIFS(Registros!$A$2:$A$6000,"CS",Registros!$B$2:$B$6000,$A1097,Registros!$K$2:$K$6000,"&lt;&gt;")&gt;0,1,0))</f>
        <v>0</v>
      </c>
      <c r="O1097" t="str">
        <f t="shared" si="85"/>
        <v>SOLO MÓVIL</v>
      </c>
      <c r="P1097" t="str">
        <f t="shared" si="86"/>
        <v>Ofrecer fijo + internet (FLBBTV)</v>
      </c>
      <c r="Q1097">
        <f t="shared" si="87"/>
        <v>15</v>
      </c>
      <c r="R1097" t="str">
        <f>IFERROR(VLOOKUP($A1097,Registros!$B$2:$G$6000,6,0),IFERROR(INDEX(Winback!$C$2:$C$300,MATCH($A1097,Winback!$K$2:$K$300,0)),""))</f>
        <v>Abril Aparicio</v>
      </c>
      <c r="S1097" t="str">
        <f t="shared" si="88"/>
        <v>NP</v>
      </c>
      <c r="T1097">
        <f t="shared" si="89"/>
        <v>1</v>
      </c>
    </row>
    <row r="1098" spans="1:20" x14ac:dyDescent="0.35">
      <c r="A1098" t="s">
        <v>5447</v>
      </c>
      <c r="B1098" t="s">
        <v>5448</v>
      </c>
      <c r="C1098" t="s">
        <v>5449</v>
      </c>
      <c r="D1098" t="s">
        <v>5450</v>
      </c>
      <c r="E1098">
        <f>IF(COUNTIFS(Registros!$A$2:$A$6000,"NP",Registros!$B$2:$B$6000,$A1098)&gt;0,1,0)</f>
        <v>1</v>
      </c>
      <c r="F1098">
        <f>IF($E1098=1,SUMIFS(Registros!$F$2:$F$6000,Registros!$A$2:$A$6000,"NP",Registros!$B$2:$B$6000,$A1098),0)</f>
        <v>22.75</v>
      </c>
      <c r="G1098">
        <f>IF(COUNTIFS(Registros!$A$2:$A$6000,"MOV",Registros!$B$2:$B$6000,$A1098)&gt;0,1,0)</f>
        <v>0</v>
      </c>
      <c r="H1098">
        <f>IF($G1098=1,SUMIFS(Registros!$F$2:$F$6000,Registros!$A$2:$A$6000,"MOV",Registros!$B$2:$B$6000,$A1098),0)</f>
        <v>0</v>
      </c>
      <c r="I1098">
        <f>IF(COUNTIFS(Registros!$A$2:$A$6000,"CS",Registros!$B$2:$B$6000,$A1098)&gt;0,1,0)</f>
        <v>0</v>
      </c>
      <c r="J1098">
        <f>IF($I1098=1,SUMIFS(Registros!$I$2:$I$6000,Registros!$A$2:$A$6000,"CS",Registros!$B$2:$B$6000,$A1098),0)</f>
        <v>0</v>
      </c>
      <c r="K1098">
        <f>IF(COUNTIFS(Winback!$K$2:$K$300,$A1098)&gt;0,1,0)</f>
        <v>0</v>
      </c>
      <c r="L1098">
        <f>IF(AND($K1098=1,LEFT($A1098,3)="WB-"),SUMIFS(Winback!$D$2:$D$300,Winback!$K$2:$K$300,$A1098),0)</f>
        <v>0</v>
      </c>
      <c r="M1098">
        <f>IF(OR($E1098=1,$G1098=1,SUMIFS(Registros!$J$2:$J$6000,Registros!$B$2:$B$6000,$A1098)&gt;0),1,0)</f>
        <v>1</v>
      </c>
      <c r="N1098">
        <f>IF($J1098&gt;0,1,IF(COUNTIFS(Registros!$A$2:$A$6000,"CS",Registros!$B$2:$B$6000,$A1098,Registros!$K$2:$K$6000,"&lt;&gt;")&gt;0,1,0))</f>
        <v>0</v>
      </c>
      <c r="O1098" t="str">
        <f t="shared" si="85"/>
        <v>SOLO MÓVIL</v>
      </c>
      <c r="P1098" t="str">
        <f t="shared" si="86"/>
        <v>Ofrecer fijo + internet (FLBBTV)</v>
      </c>
      <c r="Q1098">
        <f t="shared" si="87"/>
        <v>22.75</v>
      </c>
      <c r="R1098" t="str">
        <f>IFERROR(VLOOKUP($A1098,Registros!$B$2:$G$6000,6,0),IFERROR(INDEX(Winback!$C$2:$C$300,MATCH($A1098,Winback!$K$2:$K$300,0)),""))</f>
        <v>Yariela Galarce</v>
      </c>
      <c r="S1098" t="str">
        <f t="shared" si="88"/>
        <v>NP</v>
      </c>
      <c r="T1098">
        <f t="shared" si="89"/>
        <v>1</v>
      </c>
    </row>
    <row r="1099" spans="1:20" x14ac:dyDescent="0.35">
      <c r="A1099" t="s">
        <v>5452</v>
      </c>
      <c r="B1099" t="s">
        <v>5453</v>
      </c>
      <c r="C1099" t="s">
        <v>5454</v>
      </c>
      <c r="D1099" t="s">
        <v>5455</v>
      </c>
      <c r="E1099">
        <f>IF(COUNTIFS(Registros!$A$2:$A$6000,"NP",Registros!$B$2:$B$6000,$A1099)&gt;0,1,0)</f>
        <v>1</v>
      </c>
      <c r="F1099">
        <f>IF($E1099=1,SUMIFS(Registros!$F$2:$F$6000,Registros!$A$2:$A$6000,"NP",Registros!$B$2:$B$6000,$A1099),0)</f>
        <v>16.25</v>
      </c>
      <c r="G1099">
        <f>IF(COUNTIFS(Registros!$A$2:$A$6000,"MOV",Registros!$B$2:$B$6000,$A1099)&gt;0,1,0)</f>
        <v>0</v>
      </c>
      <c r="H1099">
        <f>IF($G1099=1,SUMIFS(Registros!$F$2:$F$6000,Registros!$A$2:$A$6000,"MOV",Registros!$B$2:$B$6000,$A1099),0)</f>
        <v>0</v>
      </c>
      <c r="I1099">
        <f>IF(COUNTIFS(Registros!$A$2:$A$6000,"CS",Registros!$B$2:$B$6000,$A1099)&gt;0,1,0)</f>
        <v>0</v>
      </c>
      <c r="J1099">
        <f>IF($I1099=1,SUMIFS(Registros!$I$2:$I$6000,Registros!$A$2:$A$6000,"CS",Registros!$B$2:$B$6000,$A1099),0)</f>
        <v>0</v>
      </c>
      <c r="K1099">
        <f>IF(COUNTIFS(Winback!$K$2:$K$300,$A1099)&gt;0,1,0)</f>
        <v>0</v>
      </c>
      <c r="L1099">
        <f>IF(AND($K1099=1,LEFT($A1099,3)="WB-"),SUMIFS(Winback!$D$2:$D$300,Winback!$K$2:$K$300,$A1099),0)</f>
        <v>0</v>
      </c>
      <c r="M1099">
        <f>IF(OR($E1099=1,$G1099=1,SUMIFS(Registros!$J$2:$J$6000,Registros!$B$2:$B$6000,$A1099)&gt;0),1,0)</f>
        <v>1</v>
      </c>
      <c r="N1099">
        <f>IF($J1099&gt;0,1,IF(COUNTIFS(Registros!$A$2:$A$6000,"CS",Registros!$B$2:$B$6000,$A1099,Registros!$K$2:$K$6000,"&lt;&gt;")&gt;0,1,0))</f>
        <v>0</v>
      </c>
      <c r="O1099" t="str">
        <f t="shared" si="85"/>
        <v>SOLO MÓVIL</v>
      </c>
      <c r="P1099" t="str">
        <f t="shared" si="86"/>
        <v>Ofrecer fijo + internet (FLBBTV)</v>
      </c>
      <c r="Q1099">
        <f t="shared" si="87"/>
        <v>16.25</v>
      </c>
      <c r="R1099" t="str">
        <f>IFERROR(VLOOKUP($A1099,Registros!$B$2:$G$6000,6,0),IFERROR(INDEX(Winback!$C$2:$C$300,MATCH($A1099,Winback!$K$2:$K$300,0)),""))</f>
        <v>Nailyn Martinez</v>
      </c>
      <c r="S1099" t="str">
        <f t="shared" si="88"/>
        <v>NP</v>
      </c>
      <c r="T1099">
        <f t="shared" si="89"/>
        <v>1</v>
      </c>
    </row>
    <row r="1100" spans="1:20" x14ac:dyDescent="0.35">
      <c r="A1100" t="s">
        <v>5457</v>
      </c>
      <c r="B1100" t="s">
        <v>5458</v>
      </c>
      <c r="C1100" t="s">
        <v>5459</v>
      </c>
      <c r="D1100" t="s">
        <v>5460</v>
      </c>
      <c r="E1100">
        <f>IF(COUNTIFS(Registros!$A$2:$A$6000,"NP",Registros!$B$2:$B$6000,$A1100)&gt;0,1,0)</f>
        <v>1</v>
      </c>
      <c r="F1100">
        <f>IF($E1100=1,SUMIFS(Registros!$F$2:$F$6000,Registros!$A$2:$A$6000,"NP",Registros!$B$2:$B$6000,$A1100),0)</f>
        <v>15</v>
      </c>
      <c r="G1100">
        <f>IF(COUNTIFS(Registros!$A$2:$A$6000,"MOV",Registros!$B$2:$B$6000,$A1100)&gt;0,1,0)</f>
        <v>0</v>
      </c>
      <c r="H1100">
        <f>IF($G1100=1,SUMIFS(Registros!$F$2:$F$6000,Registros!$A$2:$A$6000,"MOV",Registros!$B$2:$B$6000,$A1100),0)</f>
        <v>0</v>
      </c>
      <c r="I1100">
        <f>IF(COUNTIFS(Registros!$A$2:$A$6000,"CS",Registros!$B$2:$B$6000,$A1100)&gt;0,1,0)</f>
        <v>0</v>
      </c>
      <c r="J1100">
        <f>IF($I1100=1,SUMIFS(Registros!$I$2:$I$6000,Registros!$A$2:$A$6000,"CS",Registros!$B$2:$B$6000,$A1100),0)</f>
        <v>0</v>
      </c>
      <c r="K1100">
        <f>IF(COUNTIFS(Winback!$K$2:$K$300,$A1100)&gt;0,1,0)</f>
        <v>0</v>
      </c>
      <c r="L1100">
        <f>IF(AND($K1100=1,LEFT($A1100,3)="WB-"),SUMIFS(Winback!$D$2:$D$300,Winback!$K$2:$K$300,$A1100),0)</f>
        <v>0</v>
      </c>
      <c r="M1100">
        <f>IF(OR($E1100=1,$G1100=1,SUMIFS(Registros!$J$2:$J$6000,Registros!$B$2:$B$6000,$A1100)&gt;0),1,0)</f>
        <v>1</v>
      </c>
      <c r="N1100">
        <f>IF($J1100&gt;0,1,IF(COUNTIFS(Registros!$A$2:$A$6000,"CS",Registros!$B$2:$B$6000,$A1100,Registros!$K$2:$K$6000,"&lt;&gt;")&gt;0,1,0))</f>
        <v>0</v>
      </c>
      <c r="O1100" t="str">
        <f t="shared" si="85"/>
        <v>SOLO MÓVIL</v>
      </c>
      <c r="P1100" t="str">
        <f t="shared" si="86"/>
        <v>Ofrecer fijo + internet (FLBBTV)</v>
      </c>
      <c r="Q1100">
        <f t="shared" si="87"/>
        <v>15</v>
      </c>
      <c r="R1100" t="str">
        <f>IFERROR(VLOOKUP($A1100,Registros!$B$2:$G$6000,6,0),IFERROR(INDEX(Winback!$C$2:$C$300,MATCH($A1100,Winback!$K$2:$K$300,0)),""))</f>
        <v>Yamali Rodriguez</v>
      </c>
      <c r="S1100" t="str">
        <f t="shared" si="88"/>
        <v>NP</v>
      </c>
      <c r="T1100">
        <f t="shared" si="89"/>
        <v>1</v>
      </c>
    </row>
    <row r="1101" spans="1:20" x14ac:dyDescent="0.35">
      <c r="A1101" t="s">
        <v>5462</v>
      </c>
      <c r="B1101" t="s">
        <v>5463</v>
      </c>
      <c r="C1101" t="s">
        <v>5464</v>
      </c>
      <c r="D1101" t="s">
        <v>5465</v>
      </c>
      <c r="E1101">
        <f>IF(COUNTIFS(Registros!$A$2:$A$6000,"NP",Registros!$B$2:$B$6000,$A1101)&gt;0,1,0)</f>
        <v>1</v>
      </c>
      <c r="F1101">
        <f>IF($E1101=1,SUMIFS(Registros!$F$2:$F$6000,Registros!$A$2:$A$6000,"NP",Registros!$B$2:$B$6000,$A1101),0)</f>
        <v>15</v>
      </c>
      <c r="G1101">
        <f>IF(COUNTIFS(Registros!$A$2:$A$6000,"MOV",Registros!$B$2:$B$6000,$A1101)&gt;0,1,0)</f>
        <v>0</v>
      </c>
      <c r="H1101">
        <f>IF($G1101=1,SUMIFS(Registros!$F$2:$F$6000,Registros!$A$2:$A$6000,"MOV",Registros!$B$2:$B$6000,$A1101),0)</f>
        <v>0</v>
      </c>
      <c r="I1101">
        <f>IF(COUNTIFS(Registros!$A$2:$A$6000,"CS",Registros!$B$2:$B$6000,$A1101)&gt;0,1,0)</f>
        <v>0</v>
      </c>
      <c r="J1101">
        <f>IF($I1101=1,SUMIFS(Registros!$I$2:$I$6000,Registros!$A$2:$A$6000,"CS",Registros!$B$2:$B$6000,$A1101),0)</f>
        <v>0</v>
      </c>
      <c r="K1101">
        <f>IF(COUNTIFS(Winback!$K$2:$K$300,$A1101)&gt;0,1,0)</f>
        <v>0</v>
      </c>
      <c r="L1101">
        <f>IF(AND($K1101=1,LEFT($A1101,3)="WB-"),SUMIFS(Winback!$D$2:$D$300,Winback!$K$2:$K$300,$A1101),0)</f>
        <v>0</v>
      </c>
      <c r="M1101">
        <f>IF(OR($E1101=1,$G1101=1,SUMIFS(Registros!$J$2:$J$6000,Registros!$B$2:$B$6000,$A1101)&gt;0),1,0)</f>
        <v>1</v>
      </c>
      <c r="N1101">
        <f>IF($J1101&gt;0,1,IF(COUNTIFS(Registros!$A$2:$A$6000,"CS",Registros!$B$2:$B$6000,$A1101,Registros!$K$2:$K$6000,"&lt;&gt;")&gt;0,1,0))</f>
        <v>0</v>
      </c>
      <c r="O1101" t="str">
        <f t="shared" si="85"/>
        <v>SOLO MÓVIL</v>
      </c>
      <c r="P1101" t="str">
        <f t="shared" si="86"/>
        <v>Ofrecer fijo + internet (FLBBTV)</v>
      </c>
      <c r="Q1101">
        <f t="shared" si="87"/>
        <v>15</v>
      </c>
      <c r="R1101" t="str">
        <f>IFERROR(VLOOKUP($A1101,Registros!$B$2:$G$6000,6,0),IFERROR(INDEX(Winback!$C$2:$C$300,MATCH($A1101,Winback!$K$2:$K$300,0)),""))</f>
        <v>Osiris Aguilar</v>
      </c>
      <c r="S1101" t="str">
        <f t="shared" si="88"/>
        <v>NP</v>
      </c>
      <c r="T1101">
        <f t="shared" si="89"/>
        <v>1</v>
      </c>
    </row>
    <row r="1102" spans="1:20" x14ac:dyDescent="0.35">
      <c r="A1102" t="s">
        <v>5467</v>
      </c>
      <c r="B1102" t="s">
        <v>5468</v>
      </c>
      <c r="C1102" t="s">
        <v>5469</v>
      </c>
      <c r="D1102" t="s">
        <v>5470</v>
      </c>
      <c r="E1102">
        <f>IF(COUNTIFS(Registros!$A$2:$A$6000,"NP",Registros!$B$2:$B$6000,$A1102)&gt;0,1,0)</f>
        <v>1</v>
      </c>
      <c r="F1102">
        <f>IF($E1102=1,SUMIFS(Registros!$F$2:$F$6000,Registros!$A$2:$A$6000,"NP",Registros!$B$2:$B$6000,$A1102),0)</f>
        <v>33.880000000000003</v>
      </c>
      <c r="G1102">
        <f>IF(COUNTIFS(Registros!$A$2:$A$6000,"MOV",Registros!$B$2:$B$6000,$A1102)&gt;0,1,0)</f>
        <v>0</v>
      </c>
      <c r="H1102">
        <f>IF($G1102=1,SUMIFS(Registros!$F$2:$F$6000,Registros!$A$2:$A$6000,"MOV",Registros!$B$2:$B$6000,$A1102),0)</f>
        <v>0</v>
      </c>
      <c r="I1102">
        <f>IF(COUNTIFS(Registros!$A$2:$A$6000,"CS",Registros!$B$2:$B$6000,$A1102)&gt;0,1,0)</f>
        <v>0</v>
      </c>
      <c r="J1102">
        <f>IF($I1102=1,SUMIFS(Registros!$I$2:$I$6000,Registros!$A$2:$A$6000,"CS",Registros!$B$2:$B$6000,$A1102),0)</f>
        <v>0</v>
      </c>
      <c r="K1102">
        <f>IF(COUNTIFS(Winback!$K$2:$K$300,$A1102)&gt;0,1,0)</f>
        <v>0</v>
      </c>
      <c r="L1102">
        <f>IF(AND($K1102=1,LEFT($A1102,3)="WB-"),SUMIFS(Winback!$D$2:$D$300,Winback!$K$2:$K$300,$A1102),0)</f>
        <v>0</v>
      </c>
      <c r="M1102">
        <f>IF(OR($E1102=1,$G1102=1,SUMIFS(Registros!$J$2:$J$6000,Registros!$B$2:$B$6000,$A1102)&gt;0),1,0)</f>
        <v>1</v>
      </c>
      <c r="N1102">
        <f>IF($J1102&gt;0,1,IF(COUNTIFS(Registros!$A$2:$A$6000,"CS",Registros!$B$2:$B$6000,$A1102,Registros!$K$2:$K$6000,"&lt;&gt;")&gt;0,1,0))</f>
        <v>0</v>
      </c>
      <c r="O1102" t="str">
        <f t="shared" si="85"/>
        <v>SOLO MÓVIL</v>
      </c>
      <c r="P1102" t="str">
        <f t="shared" si="86"/>
        <v>Ofrecer fijo + internet (FLBBTV)</v>
      </c>
      <c r="Q1102">
        <f t="shared" si="87"/>
        <v>33.880000000000003</v>
      </c>
      <c r="R1102" t="str">
        <f>IFERROR(VLOOKUP($A1102,Registros!$B$2:$G$6000,6,0),IFERROR(INDEX(Winback!$C$2:$C$300,MATCH($A1102,Winback!$K$2:$K$300,0)),""))</f>
        <v>Karla Mc Intryre</v>
      </c>
      <c r="S1102" t="str">
        <f t="shared" si="88"/>
        <v>NP</v>
      </c>
      <c r="T1102">
        <f t="shared" si="89"/>
        <v>1</v>
      </c>
    </row>
    <row r="1103" spans="1:20" x14ac:dyDescent="0.35">
      <c r="A1103" t="s">
        <v>5471</v>
      </c>
      <c r="B1103" t="s">
        <v>5472</v>
      </c>
      <c r="C1103" t="s">
        <v>5473</v>
      </c>
      <c r="D1103" t="s">
        <v>5474</v>
      </c>
      <c r="E1103">
        <f>IF(COUNTIFS(Registros!$A$2:$A$6000,"NP",Registros!$B$2:$B$6000,$A1103)&gt;0,1,0)</f>
        <v>1</v>
      </c>
      <c r="F1103">
        <f>IF($E1103=1,SUMIFS(Registros!$F$2:$F$6000,Registros!$A$2:$A$6000,"NP",Registros!$B$2:$B$6000,$A1103),0)</f>
        <v>16.25</v>
      </c>
      <c r="G1103">
        <f>IF(COUNTIFS(Registros!$A$2:$A$6000,"MOV",Registros!$B$2:$B$6000,$A1103)&gt;0,1,0)</f>
        <v>0</v>
      </c>
      <c r="H1103">
        <f>IF($G1103=1,SUMIFS(Registros!$F$2:$F$6000,Registros!$A$2:$A$6000,"MOV",Registros!$B$2:$B$6000,$A1103),0)</f>
        <v>0</v>
      </c>
      <c r="I1103">
        <f>IF(COUNTIFS(Registros!$A$2:$A$6000,"CS",Registros!$B$2:$B$6000,$A1103)&gt;0,1,0)</f>
        <v>0</v>
      </c>
      <c r="J1103">
        <f>IF($I1103=1,SUMIFS(Registros!$I$2:$I$6000,Registros!$A$2:$A$6000,"CS",Registros!$B$2:$B$6000,$A1103),0)</f>
        <v>0</v>
      </c>
      <c r="K1103">
        <f>IF(COUNTIFS(Winback!$K$2:$K$300,$A1103)&gt;0,1,0)</f>
        <v>0</v>
      </c>
      <c r="L1103">
        <f>IF(AND($K1103=1,LEFT($A1103,3)="WB-"),SUMIFS(Winback!$D$2:$D$300,Winback!$K$2:$K$300,$A1103),0)</f>
        <v>0</v>
      </c>
      <c r="M1103">
        <f>IF(OR($E1103=1,$G1103=1,SUMIFS(Registros!$J$2:$J$6000,Registros!$B$2:$B$6000,$A1103)&gt;0),1,0)</f>
        <v>1</v>
      </c>
      <c r="N1103">
        <f>IF($J1103&gt;0,1,IF(COUNTIFS(Registros!$A$2:$A$6000,"CS",Registros!$B$2:$B$6000,$A1103,Registros!$K$2:$K$6000,"&lt;&gt;")&gt;0,1,0))</f>
        <v>0</v>
      </c>
      <c r="O1103" t="str">
        <f t="shared" si="85"/>
        <v>SOLO MÓVIL</v>
      </c>
      <c r="P1103" t="str">
        <f t="shared" si="86"/>
        <v>Ofrecer fijo + internet (FLBBTV)</v>
      </c>
      <c r="Q1103">
        <f t="shared" si="87"/>
        <v>16.25</v>
      </c>
      <c r="R1103" t="str">
        <f>IFERROR(VLOOKUP($A1103,Registros!$B$2:$G$6000,6,0),IFERROR(INDEX(Winback!$C$2:$C$300,MATCH($A1103,Winback!$K$2:$K$300,0)),""))</f>
        <v>Solanye Acuña</v>
      </c>
      <c r="S1103" t="str">
        <f t="shared" si="88"/>
        <v>NP</v>
      </c>
      <c r="T1103">
        <f t="shared" si="89"/>
        <v>1</v>
      </c>
    </row>
    <row r="1104" spans="1:20" x14ac:dyDescent="0.35">
      <c r="A1104" t="s">
        <v>5476</v>
      </c>
      <c r="B1104" t="s">
        <v>5477</v>
      </c>
      <c r="C1104" t="s">
        <v>5478</v>
      </c>
      <c r="D1104" t="s">
        <v>5479</v>
      </c>
      <c r="E1104">
        <f>IF(COUNTIFS(Registros!$A$2:$A$6000,"NP",Registros!$B$2:$B$6000,$A1104)&gt;0,1,0)</f>
        <v>1</v>
      </c>
      <c r="F1104">
        <f>IF($E1104=1,SUMIFS(Registros!$F$2:$F$6000,Registros!$A$2:$A$6000,"NP",Registros!$B$2:$B$6000,$A1104),0)</f>
        <v>15</v>
      </c>
      <c r="G1104">
        <f>IF(COUNTIFS(Registros!$A$2:$A$6000,"MOV",Registros!$B$2:$B$6000,$A1104)&gt;0,1,0)</f>
        <v>0</v>
      </c>
      <c r="H1104">
        <f>IF($G1104=1,SUMIFS(Registros!$F$2:$F$6000,Registros!$A$2:$A$6000,"MOV",Registros!$B$2:$B$6000,$A1104),0)</f>
        <v>0</v>
      </c>
      <c r="I1104">
        <f>IF(COUNTIFS(Registros!$A$2:$A$6000,"CS",Registros!$B$2:$B$6000,$A1104)&gt;0,1,0)</f>
        <v>0</v>
      </c>
      <c r="J1104">
        <f>IF($I1104=1,SUMIFS(Registros!$I$2:$I$6000,Registros!$A$2:$A$6000,"CS",Registros!$B$2:$B$6000,$A1104),0)</f>
        <v>0</v>
      </c>
      <c r="K1104">
        <f>IF(COUNTIFS(Winback!$K$2:$K$300,$A1104)&gt;0,1,0)</f>
        <v>0</v>
      </c>
      <c r="L1104">
        <f>IF(AND($K1104=1,LEFT($A1104,3)="WB-"),SUMIFS(Winback!$D$2:$D$300,Winback!$K$2:$K$300,$A1104),0)</f>
        <v>0</v>
      </c>
      <c r="M1104">
        <f>IF(OR($E1104=1,$G1104=1,SUMIFS(Registros!$J$2:$J$6000,Registros!$B$2:$B$6000,$A1104)&gt;0),1,0)</f>
        <v>1</v>
      </c>
      <c r="N1104">
        <f>IF($J1104&gt;0,1,IF(COUNTIFS(Registros!$A$2:$A$6000,"CS",Registros!$B$2:$B$6000,$A1104,Registros!$K$2:$K$6000,"&lt;&gt;")&gt;0,1,0))</f>
        <v>0</v>
      </c>
      <c r="O1104" t="str">
        <f t="shared" si="85"/>
        <v>SOLO MÓVIL</v>
      </c>
      <c r="P1104" t="str">
        <f t="shared" si="86"/>
        <v>Ofrecer fijo + internet (FLBBTV)</v>
      </c>
      <c r="Q1104">
        <f t="shared" si="87"/>
        <v>15</v>
      </c>
      <c r="R1104" t="str">
        <f>IFERROR(VLOOKUP($A1104,Registros!$B$2:$G$6000,6,0),IFERROR(INDEX(Winback!$C$2:$C$300,MATCH($A1104,Winback!$K$2:$K$300,0)),""))</f>
        <v>Michelle Zambrano</v>
      </c>
      <c r="S1104" t="str">
        <f t="shared" si="88"/>
        <v>NP</v>
      </c>
      <c r="T1104">
        <f t="shared" si="89"/>
        <v>1</v>
      </c>
    </row>
    <row r="1105" spans="1:20" x14ac:dyDescent="0.35">
      <c r="A1105" t="s">
        <v>5481</v>
      </c>
      <c r="B1105" t="s">
        <v>5482</v>
      </c>
      <c r="C1105" t="s">
        <v>5483</v>
      </c>
      <c r="D1105" t="s">
        <v>5484</v>
      </c>
      <c r="E1105">
        <f>IF(COUNTIFS(Registros!$A$2:$A$6000,"NP",Registros!$B$2:$B$6000,$A1105)&gt;0,1,0)</f>
        <v>1</v>
      </c>
      <c r="F1105">
        <f>IF($E1105=1,SUMIFS(Registros!$F$2:$F$6000,Registros!$A$2:$A$6000,"NP",Registros!$B$2:$B$6000,$A1105),0)</f>
        <v>17</v>
      </c>
      <c r="G1105">
        <f>IF(COUNTIFS(Registros!$A$2:$A$6000,"MOV",Registros!$B$2:$B$6000,$A1105)&gt;0,1,0)</f>
        <v>0</v>
      </c>
      <c r="H1105">
        <f>IF($G1105=1,SUMIFS(Registros!$F$2:$F$6000,Registros!$A$2:$A$6000,"MOV",Registros!$B$2:$B$6000,$A1105),0)</f>
        <v>0</v>
      </c>
      <c r="I1105">
        <f>IF(COUNTIFS(Registros!$A$2:$A$6000,"CS",Registros!$B$2:$B$6000,$A1105)&gt;0,1,0)</f>
        <v>0</v>
      </c>
      <c r="J1105">
        <f>IF($I1105=1,SUMIFS(Registros!$I$2:$I$6000,Registros!$A$2:$A$6000,"CS",Registros!$B$2:$B$6000,$A1105),0)</f>
        <v>0</v>
      </c>
      <c r="K1105">
        <f>IF(COUNTIFS(Winback!$K$2:$K$300,$A1105)&gt;0,1,0)</f>
        <v>0</v>
      </c>
      <c r="L1105">
        <f>IF(AND($K1105=1,LEFT($A1105,3)="WB-"),SUMIFS(Winback!$D$2:$D$300,Winback!$K$2:$K$300,$A1105),0)</f>
        <v>0</v>
      </c>
      <c r="M1105">
        <f>IF(OR($E1105=1,$G1105=1,SUMIFS(Registros!$J$2:$J$6000,Registros!$B$2:$B$6000,$A1105)&gt;0),1,0)</f>
        <v>1</v>
      </c>
      <c r="N1105">
        <f>IF($J1105&gt;0,1,IF(COUNTIFS(Registros!$A$2:$A$6000,"CS",Registros!$B$2:$B$6000,$A1105,Registros!$K$2:$K$6000,"&lt;&gt;")&gt;0,1,0))</f>
        <v>0</v>
      </c>
      <c r="O1105" t="str">
        <f t="shared" si="85"/>
        <v>SOLO MÓVIL</v>
      </c>
      <c r="P1105" t="str">
        <f t="shared" si="86"/>
        <v>Ofrecer fijo + internet (FLBBTV)</v>
      </c>
      <c r="Q1105">
        <f t="shared" si="87"/>
        <v>17</v>
      </c>
      <c r="R1105" t="str">
        <f>IFERROR(VLOOKUP($A1105,Registros!$B$2:$G$6000,6,0),IFERROR(INDEX(Winback!$C$2:$C$300,MATCH($A1105,Winback!$K$2:$K$300,0)),""))</f>
        <v>Ines Lizbeth Trujillo</v>
      </c>
      <c r="S1105" t="str">
        <f t="shared" si="88"/>
        <v>NP</v>
      </c>
      <c r="T1105">
        <f t="shared" si="89"/>
        <v>1</v>
      </c>
    </row>
    <row r="1106" spans="1:20" x14ac:dyDescent="0.35">
      <c r="A1106" t="s">
        <v>5486</v>
      </c>
      <c r="B1106" t="s">
        <v>5487</v>
      </c>
      <c r="C1106" t="s">
        <v>5488</v>
      </c>
      <c r="D1106" t="s">
        <v>5489</v>
      </c>
      <c r="E1106">
        <f>IF(COUNTIFS(Registros!$A$2:$A$6000,"NP",Registros!$B$2:$B$6000,$A1106)&gt;0,1,0)</f>
        <v>1</v>
      </c>
      <c r="F1106">
        <f>IF($E1106=1,SUMIFS(Registros!$F$2:$F$6000,Registros!$A$2:$A$6000,"NP",Registros!$B$2:$B$6000,$A1106),0)</f>
        <v>24.5</v>
      </c>
      <c r="G1106">
        <f>IF(COUNTIFS(Registros!$A$2:$A$6000,"MOV",Registros!$B$2:$B$6000,$A1106)&gt;0,1,0)</f>
        <v>0</v>
      </c>
      <c r="H1106">
        <f>IF($G1106=1,SUMIFS(Registros!$F$2:$F$6000,Registros!$A$2:$A$6000,"MOV",Registros!$B$2:$B$6000,$A1106),0)</f>
        <v>0</v>
      </c>
      <c r="I1106">
        <f>IF(COUNTIFS(Registros!$A$2:$A$6000,"CS",Registros!$B$2:$B$6000,$A1106)&gt;0,1,0)</f>
        <v>0</v>
      </c>
      <c r="J1106">
        <f>IF($I1106=1,SUMIFS(Registros!$I$2:$I$6000,Registros!$A$2:$A$6000,"CS",Registros!$B$2:$B$6000,$A1106),0)</f>
        <v>0</v>
      </c>
      <c r="K1106">
        <f>IF(COUNTIFS(Winback!$K$2:$K$300,$A1106)&gt;0,1,0)</f>
        <v>0</v>
      </c>
      <c r="L1106">
        <f>IF(AND($K1106=1,LEFT($A1106,3)="WB-"),SUMIFS(Winback!$D$2:$D$300,Winback!$K$2:$K$300,$A1106),0)</f>
        <v>0</v>
      </c>
      <c r="M1106">
        <f>IF(OR($E1106=1,$G1106=1,SUMIFS(Registros!$J$2:$J$6000,Registros!$B$2:$B$6000,$A1106)&gt;0),1,0)</f>
        <v>1</v>
      </c>
      <c r="N1106">
        <f>IF($J1106&gt;0,1,IF(COUNTIFS(Registros!$A$2:$A$6000,"CS",Registros!$B$2:$B$6000,$A1106,Registros!$K$2:$K$6000,"&lt;&gt;")&gt;0,1,0))</f>
        <v>0</v>
      </c>
      <c r="O1106" t="str">
        <f t="shared" si="85"/>
        <v>SOLO MÓVIL</v>
      </c>
      <c r="P1106" t="str">
        <f t="shared" si="86"/>
        <v>Ofrecer fijo + internet (FLBBTV)</v>
      </c>
      <c r="Q1106">
        <f t="shared" si="87"/>
        <v>24.5</v>
      </c>
      <c r="R1106" t="str">
        <f>IFERROR(VLOOKUP($A1106,Registros!$B$2:$G$6000,6,0),IFERROR(INDEX(Winback!$C$2:$C$300,MATCH($A1106,Winback!$K$2:$K$300,0)),""))</f>
        <v>Alejandra Mabel Hawkins</v>
      </c>
      <c r="S1106" t="str">
        <f t="shared" si="88"/>
        <v>NP</v>
      </c>
      <c r="T1106">
        <f t="shared" si="89"/>
        <v>1</v>
      </c>
    </row>
    <row r="1107" spans="1:20" x14ac:dyDescent="0.35">
      <c r="A1107" t="s">
        <v>5491</v>
      </c>
      <c r="B1107" t="s">
        <v>5492</v>
      </c>
      <c r="C1107" t="s">
        <v>5493</v>
      </c>
      <c r="D1107" t="s">
        <v>5494</v>
      </c>
      <c r="E1107">
        <f>IF(COUNTIFS(Registros!$A$2:$A$6000,"NP",Registros!$B$2:$B$6000,$A1107)&gt;0,1,0)</f>
        <v>1</v>
      </c>
      <c r="F1107">
        <f>IF($E1107=1,SUMIFS(Registros!$F$2:$F$6000,Registros!$A$2:$A$6000,"NP",Registros!$B$2:$B$6000,$A1107),0)</f>
        <v>15</v>
      </c>
      <c r="G1107">
        <f>IF(COUNTIFS(Registros!$A$2:$A$6000,"MOV",Registros!$B$2:$B$6000,$A1107)&gt;0,1,0)</f>
        <v>0</v>
      </c>
      <c r="H1107">
        <f>IF($G1107=1,SUMIFS(Registros!$F$2:$F$6000,Registros!$A$2:$A$6000,"MOV",Registros!$B$2:$B$6000,$A1107),0)</f>
        <v>0</v>
      </c>
      <c r="I1107">
        <f>IF(COUNTIFS(Registros!$A$2:$A$6000,"CS",Registros!$B$2:$B$6000,$A1107)&gt;0,1,0)</f>
        <v>0</v>
      </c>
      <c r="J1107">
        <f>IF($I1107=1,SUMIFS(Registros!$I$2:$I$6000,Registros!$A$2:$A$6000,"CS",Registros!$B$2:$B$6000,$A1107),0)</f>
        <v>0</v>
      </c>
      <c r="K1107">
        <f>IF(COUNTIFS(Winback!$K$2:$K$300,$A1107)&gt;0,1,0)</f>
        <v>0</v>
      </c>
      <c r="L1107">
        <f>IF(AND($K1107=1,LEFT($A1107,3)="WB-"),SUMIFS(Winback!$D$2:$D$300,Winback!$K$2:$K$300,$A1107),0)</f>
        <v>0</v>
      </c>
      <c r="M1107">
        <f>IF(OR($E1107=1,$G1107=1,SUMIFS(Registros!$J$2:$J$6000,Registros!$B$2:$B$6000,$A1107)&gt;0),1,0)</f>
        <v>1</v>
      </c>
      <c r="N1107">
        <f>IF($J1107&gt;0,1,IF(COUNTIFS(Registros!$A$2:$A$6000,"CS",Registros!$B$2:$B$6000,$A1107,Registros!$K$2:$K$6000,"&lt;&gt;")&gt;0,1,0))</f>
        <v>0</v>
      </c>
      <c r="O1107" t="str">
        <f t="shared" si="85"/>
        <v>SOLO MÓVIL</v>
      </c>
      <c r="P1107" t="str">
        <f t="shared" si="86"/>
        <v>Ofrecer fijo + internet (FLBBTV)</v>
      </c>
      <c r="Q1107">
        <f t="shared" si="87"/>
        <v>15</v>
      </c>
      <c r="R1107" t="str">
        <f>IFERROR(VLOOKUP($A1107,Registros!$B$2:$G$6000,6,0),IFERROR(INDEX(Winback!$C$2:$C$300,MATCH($A1107,Winback!$K$2:$K$300,0)),""))</f>
        <v>Maria Fernanda</v>
      </c>
      <c r="S1107" t="str">
        <f t="shared" si="88"/>
        <v>NP</v>
      </c>
      <c r="T1107">
        <f t="shared" si="89"/>
        <v>1</v>
      </c>
    </row>
    <row r="1108" spans="1:20" x14ac:dyDescent="0.35">
      <c r="A1108" t="s">
        <v>5496</v>
      </c>
      <c r="B1108" t="s">
        <v>5497</v>
      </c>
      <c r="C1108" t="s">
        <v>5498</v>
      </c>
      <c r="D1108" t="s">
        <v>5499</v>
      </c>
      <c r="E1108">
        <f>IF(COUNTIFS(Registros!$A$2:$A$6000,"NP",Registros!$B$2:$B$6000,$A1108)&gt;0,1,0)</f>
        <v>1</v>
      </c>
      <c r="F1108">
        <f>IF($E1108=1,SUMIFS(Registros!$F$2:$F$6000,Registros!$A$2:$A$6000,"NP",Registros!$B$2:$B$6000,$A1108),0)</f>
        <v>16.25</v>
      </c>
      <c r="G1108">
        <f>IF(COUNTIFS(Registros!$A$2:$A$6000,"MOV",Registros!$B$2:$B$6000,$A1108)&gt;0,1,0)</f>
        <v>0</v>
      </c>
      <c r="H1108">
        <f>IF($G1108=1,SUMIFS(Registros!$F$2:$F$6000,Registros!$A$2:$A$6000,"MOV",Registros!$B$2:$B$6000,$A1108),0)</f>
        <v>0</v>
      </c>
      <c r="I1108">
        <f>IF(COUNTIFS(Registros!$A$2:$A$6000,"CS",Registros!$B$2:$B$6000,$A1108)&gt;0,1,0)</f>
        <v>0</v>
      </c>
      <c r="J1108">
        <f>IF($I1108=1,SUMIFS(Registros!$I$2:$I$6000,Registros!$A$2:$A$6000,"CS",Registros!$B$2:$B$6000,$A1108),0)</f>
        <v>0</v>
      </c>
      <c r="K1108">
        <f>IF(COUNTIFS(Winback!$K$2:$K$300,$A1108)&gt;0,1,0)</f>
        <v>0</v>
      </c>
      <c r="L1108">
        <f>IF(AND($K1108=1,LEFT($A1108,3)="WB-"),SUMIFS(Winback!$D$2:$D$300,Winback!$K$2:$K$300,$A1108),0)</f>
        <v>0</v>
      </c>
      <c r="M1108">
        <f>IF(OR($E1108=1,$G1108=1,SUMIFS(Registros!$J$2:$J$6000,Registros!$B$2:$B$6000,$A1108)&gt;0),1,0)</f>
        <v>1</v>
      </c>
      <c r="N1108">
        <f>IF($J1108&gt;0,1,IF(COUNTIFS(Registros!$A$2:$A$6000,"CS",Registros!$B$2:$B$6000,$A1108,Registros!$K$2:$K$6000,"&lt;&gt;")&gt;0,1,0))</f>
        <v>0</v>
      </c>
      <c r="O1108" t="str">
        <f t="shared" si="85"/>
        <v>SOLO MÓVIL</v>
      </c>
      <c r="P1108" t="str">
        <f t="shared" si="86"/>
        <v>Ofrecer fijo + internet (FLBBTV)</v>
      </c>
      <c r="Q1108">
        <f t="shared" si="87"/>
        <v>16.25</v>
      </c>
      <c r="R1108" t="str">
        <f>IFERROR(VLOOKUP($A1108,Registros!$B$2:$G$6000,6,0),IFERROR(INDEX(Winback!$C$2:$C$300,MATCH($A1108,Winback!$K$2:$K$300,0)),""))</f>
        <v>Yarelis Tulloch</v>
      </c>
      <c r="S1108" t="str">
        <f t="shared" si="88"/>
        <v>NP</v>
      </c>
      <c r="T1108">
        <f t="shared" si="89"/>
        <v>1</v>
      </c>
    </row>
    <row r="1109" spans="1:20" x14ac:dyDescent="0.35">
      <c r="A1109" t="s">
        <v>5501</v>
      </c>
      <c r="B1109" t="s">
        <v>5502</v>
      </c>
      <c r="C1109" t="s">
        <v>5503</v>
      </c>
      <c r="D1109" t="s">
        <v>5504</v>
      </c>
      <c r="E1109">
        <f>IF(COUNTIFS(Registros!$A$2:$A$6000,"NP",Registros!$B$2:$B$6000,$A1109)&gt;0,1,0)</f>
        <v>1</v>
      </c>
      <c r="F1109">
        <f>IF($E1109=1,SUMIFS(Registros!$F$2:$F$6000,Registros!$A$2:$A$6000,"NP",Registros!$B$2:$B$6000,$A1109),0)</f>
        <v>15</v>
      </c>
      <c r="G1109">
        <f>IF(COUNTIFS(Registros!$A$2:$A$6000,"MOV",Registros!$B$2:$B$6000,$A1109)&gt;0,1,0)</f>
        <v>0</v>
      </c>
      <c r="H1109">
        <f>IF($G1109=1,SUMIFS(Registros!$F$2:$F$6000,Registros!$A$2:$A$6000,"MOV",Registros!$B$2:$B$6000,$A1109),0)</f>
        <v>0</v>
      </c>
      <c r="I1109">
        <f>IF(COUNTIFS(Registros!$A$2:$A$6000,"CS",Registros!$B$2:$B$6000,$A1109)&gt;0,1,0)</f>
        <v>0</v>
      </c>
      <c r="J1109">
        <f>IF($I1109=1,SUMIFS(Registros!$I$2:$I$6000,Registros!$A$2:$A$6000,"CS",Registros!$B$2:$B$6000,$A1109),0)</f>
        <v>0</v>
      </c>
      <c r="K1109">
        <f>IF(COUNTIFS(Winback!$K$2:$K$300,$A1109)&gt;0,1,0)</f>
        <v>0</v>
      </c>
      <c r="L1109">
        <f>IF(AND($K1109=1,LEFT($A1109,3)="WB-"),SUMIFS(Winback!$D$2:$D$300,Winback!$K$2:$K$300,$A1109),0)</f>
        <v>0</v>
      </c>
      <c r="M1109">
        <f>IF(OR($E1109=1,$G1109=1,SUMIFS(Registros!$J$2:$J$6000,Registros!$B$2:$B$6000,$A1109)&gt;0),1,0)</f>
        <v>1</v>
      </c>
      <c r="N1109">
        <f>IF($J1109&gt;0,1,IF(COUNTIFS(Registros!$A$2:$A$6000,"CS",Registros!$B$2:$B$6000,$A1109,Registros!$K$2:$K$6000,"&lt;&gt;")&gt;0,1,0))</f>
        <v>0</v>
      </c>
      <c r="O1109" t="str">
        <f t="shared" si="85"/>
        <v>SOLO MÓVIL</v>
      </c>
      <c r="P1109" t="str">
        <f t="shared" si="86"/>
        <v>Ofrecer fijo + internet (FLBBTV)</v>
      </c>
      <c r="Q1109">
        <f t="shared" si="87"/>
        <v>15</v>
      </c>
      <c r="R1109" t="str">
        <f>IFERROR(VLOOKUP($A1109,Registros!$B$2:$G$6000,6,0),IFERROR(INDEX(Winback!$C$2:$C$300,MATCH($A1109,Winback!$K$2:$K$300,0)),""))</f>
        <v>Abril Aparicio</v>
      </c>
      <c r="S1109" t="str">
        <f t="shared" si="88"/>
        <v>NP</v>
      </c>
      <c r="T1109">
        <f t="shared" si="89"/>
        <v>1</v>
      </c>
    </row>
    <row r="1110" spans="1:20" x14ac:dyDescent="0.35">
      <c r="A1110" t="s">
        <v>5506</v>
      </c>
      <c r="B1110" t="s">
        <v>5507</v>
      </c>
      <c r="C1110" t="s">
        <v>5508</v>
      </c>
      <c r="D1110" t="s">
        <v>5509</v>
      </c>
      <c r="E1110">
        <f>IF(COUNTIFS(Registros!$A$2:$A$6000,"NP",Registros!$B$2:$B$6000,$A1110)&gt;0,1,0)</f>
        <v>1</v>
      </c>
      <c r="F1110">
        <f>IF($E1110=1,SUMIFS(Registros!$F$2:$F$6000,Registros!$A$2:$A$6000,"NP",Registros!$B$2:$B$6000,$A1110),0)</f>
        <v>15</v>
      </c>
      <c r="G1110">
        <f>IF(COUNTIFS(Registros!$A$2:$A$6000,"MOV",Registros!$B$2:$B$6000,$A1110)&gt;0,1,0)</f>
        <v>0</v>
      </c>
      <c r="H1110">
        <f>IF($G1110=1,SUMIFS(Registros!$F$2:$F$6000,Registros!$A$2:$A$6000,"MOV",Registros!$B$2:$B$6000,$A1110),0)</f>
        <v>0</v>
      </c>
      <c r="I1110">
        <f>IF(COUNTIFS(Registros!$A$2:$A$6000,"CS",Registros!$B$2:$B$6000,$A1110)&gt;0,1,0)</f>
        <v>0</v>
      </c>
      <c r="J1110">
        <f>IF($I1110=1,SUMIFS(Registros!$I$2:$I$6000,Registros!$A$2:$A$6000,"CS",Registros!$B$2:$B$6000,$A1110),0)</f>
        <v>0</v>
      </c>
      <c r="K1110">
        <f>IF(COUNTIFS(Winback!$K$2:$K$300,$A1110)&gt;0,1,0)</f>
        <v>0</v>
      </c>
      <c r="L1110">
        <f>IF(AND($K1110=1,LEFT($A1110,3)="WB-"),SUMIFS(Winback!$D$2:$D$300,Winback!$K$2:$K$300,$A1110),0)</f>
        <v>0</v>
      </c>
      <c r="M1110">
        <f>IF(OR($E1110=1,$G1110=1,SUMIFS(Registros!$J$2:$J$6000,Registros!$B$2:$B$6000,$A1110)&gt;0),1,0)</f>
        <v>1</v>
      </c>
      <c r="N1110">
        <f>IF($J1110&gt;0,1,IF(COUNTIFS(Registros!$A$2:$A$6000,"CS",Registros!$B$2:$B$6000,$A1110,Registros!$K$2:$K$6000,"&lt;&gt;")&gt;0,1,0))</f>
        <v>0</v>
      </c>
      <c r="O1110" t="str">
        <f t="shared" si="85"/>
        <v>SOLO MÓVIL</v>
      </c>
      <c r="P1110" t="str">
        <f t="shared" si="86"/>
        <v>Ofrecer fijo + internet (FLBBTV)</v>
      </c>
      <c r="Q1110">
        <f t="shared" si="87"/>
        <v>15</v>
      </c>
      <c r="R1110" t="str">
        <f>IFERROR(VLOOKUP($A1110,Registros!$B$2:$G$6000,6,0),IFERROR(INDEX(Winback!$C$2:$C$300,MATCH($A1110,Winback!$K$2:$K$300,0)),""))</f>
        <v>Yariela Galarce</v>
      </c>
      <c r="S1110" t="str">
        <f t="shared" si="88"/>
        <v>NP</v>
      </c>
      <c r="T1110">
        <f t="shared" si="89"/>
        <v>1</v>
      </c>
    </row>
    <row r="1111" spans="1:20" x14ac:dyDescent="0.35">
      <c r="A1111" t="s">
        <v>5511</v>
      </c>
      <c r="B1111" t="s">
        <v>5512</v>
      </c>
      <c r="C1111" t="s">
        <v>5513</v>
      </c>
      <c r="D1111" t="s">
        <v>5514</v>
      </c>
      <c r="E1111">
        <f>IF(COUNTIFS(Registros!$A$2:$A$6000,"NP",Registros!$B$2:$B$6000,$A1111)&gt;0,1,0)</f>
        <v>1</v>
      </c>
      <c r="F1111">
        <f>IF($E1111=1,SUMIFS(Registros!$F$2:$F$6000,Registros!$A$2:$A$6000,"NP",Registros!$B$2:$B$6000,$A1111),0)</f>
        <v>10</v>
      </c>
      <c r="G1111">
        <f>IF(COUNTIFS(Registros!$A$2:$A$6000,"MOV",Registros!$B$2:$B$6000,$A1111)&gt;0,1,0)</f>
        <v>0</v>
      </c>
      <c r="H1111">
        <f>IF($G1111=1,SUMIFS(Registros!$F$2:$F$6000,Registros!$A$2:$A$6000,"MOV",Registros!$B$2:$B$6000,$A1111),0)</f>
        <v>0</v>
      </c>
      <c r="I1111">
        <f>IF(COUNTIFS(Registros!$A$2:$A$6000,"CS",Registros!$B$2:$B$6000,$A1111)&gt;0,1,0)</f>
        <v>0</v>
      </c>
      <c r="J1111">
        <f>IF($I1111=1,SUMIFS(Registros!$I$2:$I$6000,Registros!$A$2:$A$6000,"CS",Registros!$B$2:$B$6000,$A1111),0)</f>
        <v>0</v>
      </c>
      <c r="K1111">
        <f>IF(COUNTIFS(Winback!$K$2:$K$300,$A1111)&gt;0,1,0)</f>
        <v>0</v>
      </c>
      <c r="L1111">
        <f>IF(AND($K1111=1,LEFT($A1111,3)="WB-"),SUMIFS(Winback!$D$2:$D$300,Winback!$K$2:$K$300,$A1111),0)</f>
        <v>0</v>
      </c>
      <c r="M1111">
        <f>IF(OR($E1111=1,$G1111=1,SUMIFS(Registros!$J$2:$J$6000,Registros!$B$2:$B$6000,$A1111)&gt;0),1,0)</f>
        <v>1</v>
      </c>
      <c r="N1111">
        <f>IF($J1111&gt;0,1,IF(COUNTIFS(Registros!$A$2:$A$6000,"CS",Registros!$B$2:$B$6000,$A1111,Registros!$K$2:$K$6000,"&lt;&gt;")&gt;0,1,0))</f>
        <v>0</v>
      </c>
      <c r="O1111" t="str">
        <f t="shared" si="85"/>
        <v>SOLO MÓVIL</v>
      </c>
      <c r="P1111" t="str">
        <f t="shared" si="86"/>
        <v>Ofrecer fijo + internet (FLBBTV)</v>
      </c>
      <c r="Q1111">
        <f t="shared" si="87"/>
        <v>10</v>
      </c>
      <c r="R1111" t="str">
        <f>IFERROR(VLOOKUP($A1111,Registros!$B$2:$G$6000,6,0),IFERROR(INDEX(Winback!$C$2:$C$300,MATCH($A1111,Winback!$K$2:$K$300,0)),""))</f>
        <v>Nailyn Martinez</v>
      </c>
      <c r="S1111" t="str">
        <f t="shared" si="88"/>
        <v>NP</v>
      </c>
      <c r="T1111">
        <f t="shared" si="89"/>
        <v>1</v>
      </c>
    </row>
    <row r="1112" spans="1:20" x14ac:dyDescent="0.35">
      <c r="A1112" t="s">
        <v>5516</v>
      </c>
      <c r="B1112" t="s">
        <v>5517</v>
      </c>
      <c r="C1112" t="s">
        <v>5518</v>
      </c>
      <c r="D1112" t="s">
        <v>5519</v>
      </c>
      <c r="E1112">
        <f>IF(COUNTIFS(Registros!$A$2:$A$6000,"NP",Registros!$B$2:$B$6000,$A1112)&gt;0,1,0)</f>
        <v>1</v>
      </c>
      <c r="F1112">
        <f>IF($E1112=1,SUMIFS(Registros!$F$2:$F$6000,Registros!$A$2:$A$6000,"NP",Registros!$B$2:$B$6000,$A1112),0)</f>
        <v>15</v>
      </c>
      <c r="G1112">
        <f>IF(COUNTIFS(Registros!$A$2:$A$6000,"MOV",Registros!$B$2:$B$6000,$A1112)&gt;0,1,0)</f>
        <v>0</v>
      </c>
      <c r="H1112">
        <f>IF($G1112=1,SUMIFS(Registros!$F$2:$F$6000,Registros!$A$2:$A$6000,"MOV",Registros!$B$2:$B$6000,$A1112),0)</f>
        <v>0</v>
      </c>
      <c r="I1112">
        <f>IF(COUNTIFS(Registros!$A$2:$A$6000,"CS",Registros!$B$2:$B$6000,$A1112)&gt;0,1,0)</f>
        <v>0</v>
      </c>
      <c r="J1112">
        <f>IF($I1112=1,SUMIFS(Registros!$I$2:$I$6000,Registros!$A$2:$A$6000,"CS",Registros!$B$2:$B$6000,$A1112),0)</f>
        <v>0</v>
      </c>
      <c r="K1112">
        <f>IF(COUNTIFS(Winback!$K$2:$K$300,$A1112)&gt;0,1,0)</f>
        <v>0</v>
      </c>
      <c r="L1112">
        <f>IF(AND($K1112=1,LEFT($A1112,3)="WB-"),SUMIFS(Winback!$D$2:$D$300,Winback!$K$2:$K$300,$A1112),0)</f>
        <v>0</v>
      </c>
      <c r="M1112">
        <f>IF(OR($E1112=1,$G1112=1,SUMIFS(Registros!$J$2:$J$6000,Registros!$B$2:$B$6000,$A1112)&gt;0),1,0)</f>
        <v>1</v>
      </c>
      <c r="N1112">
        <f>IF($J1112&gt;0,1,IF(COUNTIFS(Registros!$A$2:$A$6000,"CS",Registros!$B$2:$B$6000,$A1112,Registros!$K$2:$K$6000,"&lt;&gt;")&gt;0,1,0))</f>
        <v>0</v>
      </c>
      <c r="O1112" t="str">
        <f t="shared" si="85"/>
        <v>SOLO MÓVIL</v>
      </c>
      <c r="P1112" t="str">
        <f t="shared" si="86"/>
        <v>Ofrecer fijo + internet (FLBBTV)</v>
      </c>
      <c r="Q1112">
        <f t="shared" si="87"/>
        <v>15</v>
      </c>
      <c r="R1112" t="str">
        <f>IFERROR(VLOOKUP($A1112,Registros!$B$2:$G$6000,6,0),IFERROR(INDEX(Winback!$C$2:$C$300,MATCH($A1112,Winback!$K$2:$K$300,0)),""))</f>
        <v>Yamali Rodriguez</v>
      </c>
      <c r="S1112" t="str">
        <f t="shared" si="88"/>
        <v>NP</v>
      </c>
      <c r="T1112">
        <f t="shared" si="89"/>
        <v>1</v>
      </c>
    </row>
    <row r="1113" spans="1:20" x14ac:dyDescent="0.35">
      <c r="A1113" t="s">
        <v>5521</v>
      </c>
      <c r="B1113" t="s">
        <v>5522</v>
      </c>
      <c r="C1113" t="s">
        <v>5523</v>
      </c>
      <c r="D1113" t="s">
        <v>5524</v>
      </c>
      <c r="E1113">
        <f>IF(COUNTIFS(Registros!$A$2:$A$6000,"NP",Registros!$B$2:$B$6000,$A1113)&gt;0,1,0)</f>
        <v>1</v>
      </c>
      <c r="F1113">
        <f>IF($E1113=1,SUMIFS(Registros!$F$2:$F$6000,Registros!$A$2:$A$6000,"NP",Registros!$B$2:$B$6000,$A1113),0)</f>
        <v>20</v>
      </c>
      <c r="G1113">
        <f>IF(COUNTIFS(Registros!$A$2:$A$6000,"MOV",Registros!$B$2:$B$6000,$A1113)&gt;0,1,0)</f>
        <v>0</v>
      </c>
      <c r="H1113">
        <f>IF($G1113=1,SUMIFS(Registros!$F$2:$F$6000,Registros!$A$2:$A$6000,"MOV",Registros!$B$2:$B$6000,$A1113),0)</f>
        <v>0</v>
      </c>
      <c r="I1113">
        <f>IF(COUNTIFS(Registros!$A$2:$A$6000,"CS",Registros!$B$2:$B$6000,$A1113)&gt;0,1,0)</f>
        <v>0</v>
      </c>
      <c r="J1113">
        <f>IF($I1113=1,SUMIFS(Registros!$I$2:$I$6000,Registros!$A$2:$A$6000,"CS",Registros!$B$2:$B$6000,$A1113),0)</f>
        <v>0</v>
      </c>
      <c r="K1113">
        <f>IF(COUNTIFS(Winback!$K$2:$K$300,$A1113)&gt;0,1,0)</f>
        <v>0</v>
      </c>
      <c r="L1113">
        <f>IF(AND($K1113=1,LEFT($A1113,3)="WB-"),SUMIFS(Winback!$D$2:$D$300,Winback!$K$2:$K$300,$A1113),0)</f>
        <v>0</v>
      </c>
      <c r="M1113">
        <f>IF(OR($E1113=1,$G1113=1,SUMIFS(Registros!$J$2:$J$6000,Registros!$B$2:$B$6000,$A1113)&gt;0),1,0)</f>
        <v>1</v>
      </c>
      <c r="N1113">
        <f>IF($J1113&gt;0,1,IF(COUNTIFS(Registros!$A$2:$A$6000,"CS",Registros!$B$2:$B$6000,$A1113,Registros!$K$2:$K$6000,"&lt;&gt;")&gt;0,1,0))</f>
        <v>0</v>
      </c>
      <c r="O1113" t="str">
        <f t="shared" si="85"/>
        <v>SOLO MÓVIL</v>
      </c>
      <c r="P1113" t="str">
        <f t="shared" si="86"/>
        <v>Ofrecer fijo + internet (FLBBTV)</v>
      </c>
      <c r="Q1113">
        <f t="shared" si="87"/>
        <v>20</v>
      </c>
      <c r="R1113" t="str">
        <f>IFERROR(VLOOKUP($A1113,Registros!$B$2:$G$6000,6,0),IFERROR(INDEX(Winback!$C$2:$C$300,MATCH($A1113,Winback!$K$2:$K$300,0)),""))</f>
        <v>Osiris Aguilar</v>
      </c>
      <c r="S1113" t="str">
        <f t="shared" si="88"/>
        <v>NP</v>
      </c>
      <c r="T1113">
        <f t="shared" si="89"/>
        <v>1</v>
      </c>
    </row>
    <row r="1114" spans="1:20" x14ac:dyDescent="0.35">
      <c r="A1114" t="s">
        <v>5526</v>
      </c>
      <c r="B1114" t="s">
        <v>5527</v>
      </c>
      <c r="C1114" t="s">
        <v>5528</v>
      </c>
      <c r="D1114" t="s">
        <v>5529</v>
      </c>
      <c r="E1114">
        <f>IF(COUNTIFS(Registros!$A$2:$A$6000,"NP",Registros!$B$2:$B$6000,$A1114)&gt;0,1,0)</f>
        <v>1</v>
      </c>
      <c r="F1114">
        <f>IF($E1114=1,SUMIFS(Registros!$F$2:$F$6000,Registros!$A$2:$A$6000,"NP",Registros!$B$2:$B$6000,$A1114),0)</f>
        <v>18</v>
      </c>
      <c r="G1114">
        <f>IF(COUNTIFS(Registros!$A$2:$A$6000,"MOV",Registros!$B$2:$B$6000,$A1114)&gt;0,1,0)</f>
        <v>0</v>
      </c>
      <c r="H1114">
        <f>IF($G1114=1,SUMIFS(Registros!$F$2:$F$6000,Registros!$A$2:$A$6000,"MOV",Registros!$B$2:$B$6000,$A1114),0)</f>
        <v>0</v>
      </c>
      <c r="I1114">
        <f>IF(COUNTIFS(Registros!$A$2:$A$6000,"CS",Registros!$B$2:$B$6000,$A1114)&gt;0,1,0)</f>
        <v>0</v>
      </c>
      <c r="J1114">
        <f>IF($I1114=1,SUMIFS(Registros!$I$2:$I$6000,Registros!$A$2:$A$6000,"CS",Registros!$B$2:$B$6000,$A1114),0)</f>
        <v>0</v>
      </c>
      <c r="K1114">
        <f>IF(COUNTIFS(Winback!$K$2:$K$300,$A1114)&gt;0,1,0)</f>
        <v>0</v>
      </c>
      <c r="L1114">
        <f>IF(AND($K1114=1,LEFT($A1114,3)="WB-"),SUMIFS(Winback!$D$2:$D$300,Winback!$K$2:$K$300,$A1114),0)</f>
        <v>0</v>
      </c>
      <c r="M1114">
        <f>IF(OR($E1114=1,$G1114=1,SUMIFS(Registros!$J$2:$J$6000,Registros!$B$2:$B$6000,$A1114)&gt;0),1,0)</f>
        <v>1</v>
      </c>
      <c r="N1114">
        <f>IF($J1114&gt;0,1,IF(COUNTIFS(Registros!$A$2:$A$6000,"CS",Registros!$B$2:$B$6000,$A1114,Registros!$K$2:$K$6000,"&lt;&gt;")&gt;0,1,0))</f>
        <v>0</v>
      </c>
      <c r="O1114" t="str">
        <f t="shared" si="85"/>
        <v>SOLO MÓVIL</v>
      </c>
      <c r="P1114" t="str">
        <f t="shared" si="86"/>
        <v>Ofrecer fijo + internet (FLBBTV)</v>
      </c>
      <c r="Q1114">
        <f t="shared" si="87"/>
        <v>18</v>
      </c>
      <c r="R1114" t="str">
        <f>IFERROR(VLOOKUP($A1114,Registros!$B$2:$G$6000,6,0),IFERROR(INDEX(Winback!$C$2:$C$300,MATCH($A1114,Winback!$K$2:$K$300,0)),""))</f>
        <v>Karla Mc Intryre</v>
      </c>
      <c r="S1114" t="str">
        <f t="shared" si="88"/>
        <v>NP</v>
      </c>
      <c r="T1114">
        <f t="shared" si="89"/>
        <v>1</v>
      </c>
    </row>
    <row r="1115" spans="1:20" x14ac:dyDescent="0.35">
      <c r="A1115" t="s">
        <v>5531</v>
      </c>
      <c r="B1115" t="s">
        <v>5532</v>
      </c>
      <c r="C1115" t="s">
        <v>5533</v>
      </c>
      <c r="D1115" t="s">
        <v>5534</v>
      </c>
      <c r="E1115">
        <f>IF(COUNTIFS(Registros!$A$2:$A$6000,"NP",Registros!$B$2:$B$6000,$A1115)&gt;0,1,0)</f>
        <v>1</v>
      </c>
      <c r="F1115">
        <f>IF($E1115=1,SUMIFS(Registros!$F$2:$F$6000,Registros!$A$2:$A$6000,"NP",Registros!$B$2:$B$6000,$A1115),0)</f>
        <v>15</v>
      </c>
      <c r="G1115">
        <f>IF(COUNTIFS(Registros!$A$2:$A$6000,"MOV",Registros!$B$2:$B$6000,$A1115)&gt;0,1,0)</f>
        <v>0</v>
      </c>
      <c r="H1115">
        <f>IF($G1115=1,SUMIFS(Registros!$F$2:$F$6000,Registros!$A$2:$A$6000,"MOV",Registros!$B$2:$B$6000,$A1115),0)</f>
        <v>0</v>
      </c>
      <c r="I1115">
        <f>IF(COUNTIFS(Registros!$A$2:$A$6000,"CS",Registros!$B$2:$B$6000,$A1115)&gt;0,1,0)</f>
        <v>0</v>
      </c>
      <c r="J1115">
        <f>IF($I1115=1,SUMIFS(Registros!$I$2:$I$6000,Registros!$A$2:$A$6000,"CS",Registros!$B$2:$B$6000,$A1115),0)</f>
        <v>0</v>
      </c>
      <c r="K1115">
        <f>IF(COUNTIFS(Winback!$K$2:$K$300,$A1115)&gt;0,1,0)</f>
        <v>0</v>
      </c>
      <c r="L1115">
        <f>IF(AND($K1115=1,LEFT($A1115,3)="WB-"),SUMIFS(Winback!$D$2:$D$300,Winback!$K$2:$K$300,$A1115),0)</f>
        <v>0</v>
      </c>
      <c r="M1115">
        <f>IF(OR($E1115=1,$G1115=1,SUMIFS(Registros!$J$2:$J$6000,Registros!$B$2:$B$6000,$A1115)&gt;0),1,0)</f>
        <v>1</v>
      </c>
      <c r="N1115">
        <f>IF($J1115&gt;0,1,IF(COUNTIFS(Registros!$A$2:$A$6000,"CS",Registros!$B$2:$B$6000,$A1115,Registros!$K$2:$K$6000,"&lt;&gt;")&gt;0,1,0))</f>
        <v>0</v>
      </c>
      <c r="O1115" t="str">
        <f t="shared" si="85"/>
        <v>SOLO MÓVIL</v>
      </c>
      <c r="P1115" t="str">
        <f t="shared" si="86"/>
        <v>Ofrecer fijo + internet (FLBBTV)</v>
      </c>
      <c r="Q1115">
        <f t="shared" si="87"/>
        <v>15</v>
      </c>
      <c r="R1115" t="str">
        <f>IFERROR(VLOOKUP($A1115,Registros!$B$2:$G$6000,6,0),IFERROR(INDEX(Winback!$C$2:$C$300,MATCH($A1115,Winback!$K$2:$K$300,0)),""))</f>
        <v>Michelle Zambrano</v>
      </c>
      <c r="S1115" t="str">
        <f t="shared" si="88"/>
        <v>NP</v>
      </c>
      <c r="T1115">
        <f t="shared" si="89"/>
        <v>1</v>
      </c>
    </row>
    <row r="1116" spans="1:20" x14ac:dyDescent="0.35">
      <c r="A1116" t="s">
        <v>5536</v>
      </c>
      <c r="B1116" t="s">
        <v>5537</v>
      </c>
      <c r="C1116" t="s">
        <v>5538</v>
      </c>
      <c r="D1116" t="s">
        <v>5539</v>
      </c>
      <c r="E1116">
        <f>IF(COUNTIFS(Registros!$A$2:$A$6000,"NP",Registros!$B$2:$B$6000,$A1116)&gt;0,1,0)</f>
        <v>1</v>
      </c>
      <c r="F1116">
        <f>IF($E1116=1,SUMIFS(Registros!$F$2:$F$6000,Registros!$A$2:$A$6000,"NP",Registros!$B$2:$B$6000,$A1116),0)</f>
        <v>16.25</v>
      </c>
      <c r="G1116">
        <f>IF(COUNTIFS(Registros!$A$2:$A$6000,"MOV",Registros!$B$2:$B$6000,$A1116)&gt;0,1,0)</f>
        <v>0</v>
      </c>
      <c r="H1116">
        <f>IF($G1116=1,SUMIFS(Registros!$F$2:$F$6000,Registros!$A$2:$A$6000,"MOV",Registros!$B$2:$B$6000,$A1116),0)</f>
        <v>0</v>
      </c>
      <c r="I1116">
        <f>IF(COUNTIFS(Registros!$A$2:$A$6000,"CS",Registros!$B$2:$B$6000,$A1116)&gt;0,1,0)</f>
        <v>0</v>
      </c>
      <c r="J1116">
        <f>IF($I1116=1,SUMIFS(Registros!$I$2:$I$6000,Registros!$A$2:$A$6000,"CS",Registros!$B$2:$B$6000,$A1116),0)</f>
        <v>0</v>
      </c>
      <c r="K1116">
        <f>IF(COUNTIFS(Winback!$K$2:$K$300,$A1116)&gt;0,1,0)</f>
        <v>0</v>
      </c>
      <c r="L1116">
        <f>IF(AND($K1116=1,LEFT($A1116,3)="WB-"),SUMIFS(Winback!$D$2:$D$300,Winback!$K$2:$K$300,$A1116),0)</f>
        <v>0</v>
      </c>
      <c r="M1116">
        <f>IF(OR($E1116=1,$G1116=1,SUMIFS(Registros!$J$2:$J$6000,Registros!$B$2:$B$6000,$A1116)&gt;0),1,0)</f>
        <v>1</v>
      </c>
      <c r="N1116">
        <f>IF($J1116&gt;0,1,IF(COUNTIFS(Registros!$A$2:$A$6000,"CS",Registros!$B$2:$B$6000,$A1116,Registros!$K$2:$K$6000,"&lt;&gt;")&gt;0,1,0))</f>
        <v>0</v>
      </c>
      <c r="O1116" t="str">
        <f t="shared" si="85"/>
        <v>SOLO MÓVIL</v>
      </c>
      <c r="P1116" t="str">
        <f t="shared" si="86"/>
        <v>Ofrecer fijo + internet (FLBBTV)</v>
      </c>
      <c r="Q1116">
        <f t="shared" si="87"/>
        <v>16.25</v>
      </c>
      <c r="R1116" t="str">
        <f>IFERROR(VLOOKUP($A1116,Registros!$B$2:$G$6000,6,0),IFERROR(INDEX(Winback!$C$2:$C$300,MATCH($A1116,Winback!$K$2:$K$300,0)),""))</f>
        <v>Ines Lizbeth Trujillo</v>
      </c>
      <c r="S1116" t="str">
        <f t="shared" si="88"/>
        <v>NP</v>
      </c>
      <c r="T1116">
        <f t="shared" si="89"/>
        <v>1</v>
      </c>
    </row>
    <row r="1117" spans="1:20" x14ac:dyDescent="0.35">
      <c r="A1117" t="s">
        <v>5541</v>
      </c>
      <c r="B1117" t="s">
        <v>5542</v>
      </c>
      <c r="C1117" t="s">
        <v>5543</v>
      </c>
      <c r="D1117" t="s">
        <v>5544</v>
      </c>
      <c r="E1117">
        <f>IF(COUNTIFS(Registros!$A$2:$A$6000,"NP",Registros!$B$2:$B$6000,$A1117)&gt;0,1,0)</f>
        <v>1</v>
      </c>
      <c r="F1117">
        <f>IF($E1117=1,SUMIFS(Registros!$F$2:$F$6000,Registros!$A$2:$A$6000,"NP",Registros!$B$2:$B$6000,$A1117),0)</f>
        <v>16.25</v>
      </c>
      <c r="G1117">
        <f>IF(COUNTIFS(Registros!$A$2:$A$6000,"MOV",Registros!$B$2:$B$6000,$A1117)&gt;0,1,0)</f>
        <v>0</v>
      </c>
      <c r="H1117">
        <f>IF($G1117=1,SUMIFS(Registros!$F$2:$F$6000,Registros!$A$2:$A$6000,"MOV",Registros!$B$2:$B$6000,$A1117),0)</f>
        <v>0</v>
      </c>
      <c r="I1117">
        <f>IF(COUNTIFS(Registros!$A$2:$A$6000,"CS",Registros!$B$2:$B$6000,$A1117)&gt;0,1,0)</f>
        <v>0</v>
      </c>
      <c r="J1117">
        <f>IF($I1117=1,SUMIFS(Registros!$I$2:$I$6000,Registros!$A$2:$A$6000,"CS",Registros!$B$2:$B$6000,$A1117),0)</f>
        <v>0</v>
      </c>
      <c r="K1117">
        <f>IF(COUNTIFS(Winback!$K$2:$K$300,$A1117)&gt;0,1,0)</f>
        <v>0</v>
      </c>
      <c r="L1117">
        <f>IF(AND($K1117=1,LEFT($A1117,3)="WB-"),SUMIFS(Winback!$D$2:$D$300,Winback!$K$2:$K$300,$A1117),0)</f>
        <v>0</v>
      </c>
      <c r="M1117">
        <f>IF(OR($E1117=1,$G1117=1,SUMIFS(Registros!$J$2:$J$6000,Registros!$B$2:$B$6000,$A1117)&gt;0),1,0)</f>
        <v>1</v>
      </c>
      <c r="N1117">
        <f>IF($J1117&gt;0,1,IF(COUNTIFS(Registros!$A$2:$A$6000,"CS",Registros!$B$2:$B$6000,$A1117,Registros!$K$2:$K$6000,"&lt;&gt;")&gt;0,1,0))</f>
        <v>0</v>
      </c>
      <c r="O1117" t="str">
        <f t="shared" si="85"/>
        <v>SOLO MÓVIL</v>
      </c>
      <c r="P1117" t="str">
        <f t="shared" si="86"/>
        <v>Ofrecer fijo + internet (FLBBTV)</v>
      </c>
      <c r="Q1117">
        <f t="shared" si="87"/>
        <v>16.25</v>
      </c>
      <c r="R1117" t="str">
        <f>IFERROR(VLOOKUP($A1117,Registros!$B$2:$G$6000,6,0),IFERROR(INDEX(Winback!$C$2:$C$300,MATCH($A1117,Winback!$K$2:$K$300,0)),""))</f>
        <v>Alejandra Mabel Hawkins</v>
      </c>
      <c r="S1117" t="str">
        <f t="shared" si="88"/>
        <v>NP</v>
      </c>
      <c r="T1117">
        <f t="shared" si="89"/>
        <v>1</v>
      </c>
    </row>
    <row r="1118" spans="1:20" x14ac:dyDescent="0.35">
      <c r="A1118" t="s">
        <v>5546</v>
      </c>
      <c r="B1118" t="s">
        <v>5547</v>
      </c>
      <c r="C1118" t="s">
        <v>5548</v>
      </c>
      <c r="D1118" t="s">
        <v>5549</v>
      </c>
      <c r="E1118">
        <f>IF(COUNTIFS(Registros!$A$2:$A$6000,"NP",Registros!$B$2:$B$6000,$A1118)&gt;0,1,0)</f>
        <v>1</v>
      </c>
      <c r="F1118">
        <f>IF($E1118=1,SUMIFS(Registros!$F$2:$F$6000,Registros!$A$2:$A$6000,"NP",Registros!$B$2:$B$6000,$A1118),0)</f>
        <v>16.940000000000001</v>
      </c>
      <c r="G1118">
        <f>IF(COUNTIFS(Registros!$A$2:$A$6000,"MOV",Registros!$B$2:$B$6000,$A1118)&gt;0,1,0)</f>
        <v>0</v>
      </c>
      <c r="H1118">
        <f>IF($G1118=1,SUMIFS(Registros!$F$2:$F$6000,Registros!$A$2:$A$6000,"MOV",Registros!$B$2:$B$6000,$A1118),0)</f>
        <v>0</v>
      </c>
      <c r="I1118">
        <f>IF(COUNTIFS(Registros!$A$2:$A$6000,"CS",Registros!$B$2:$B$6000,$A1118)&gt;0,1,0)</f>
        <v>0</v>
      </c>
      <c r="J1118">
        <f>IF($I1118=1,SUMIFS(Registros!$I$2:$I$6000,Registros!$A$2:$A$6000,"CS",Registros!$B$2:$B$6000,$A1118),0)</f>
        <v>0</v>
      </c>
      <c r="K1118">
        <f>IF(COUNTIFS(Winback!$K$2:$K$300,$A1118)&gt;0,1,0)</f>
        <v>0</v>
      </c>
      <c r="L1118">
        <f>IF(AND($K1118=1,LEFT($A1118,3)="WB-"),SUMIFS(Winback!$D$2:$D$300,Winback!$K$2:$K$300,$A1118),0)</f>
        <v>0</v>
      </c>
      <c r="M1118">
        <f>IF(OR($E1118=1,$G1118=1,SUMIFS(Registros!$J$2:$J$6000,Registros!$B$2:$B$6000,$A1118)&gt;0),1,0)</f>
        <v>1</v>
      </c>
      <c r="N1118">
        <f>IF($J1118&gt;0,1,IF(COUNTIFS(Registros!$A$2:$A$6000,"CS",Registros!$B$2:$B$6000,$A1118,Registros!$K$2:$K$6000,"&lt;&gt;")&gt;0,1,0))</f>
        <v>0</v>
      </c>
      <c r="O1118" t="str">
        <f t="shared" si="85"/>
        <v>SOLO MÓVIL</v>
      </c>
      <c r="P1118" t="str">
        <f t="shared" si="86"/>
        <v>Ofrecer fijo + internet (FLBBTV)</v>
      </c>
      <c r="Q1118">
        <f t="shared" si="87"/>
        <v>16.940000000000001</v>
      </c>
      <c r="R1118" t="str">
        <f>IFERROR(VLOOKUP($A1118,Registros!$B$2:$G$6000,6,0),IFERROR(INDEX(Winback!$C$2:$C$300,MATCH($A1118,Winback!$K$2:$K$300,0)),""))</f>
        <v>Maria Fernanda</v>
      </c>
      <c r="S1118" t="str">
        <f t="shared" si="88"/>
        <v>NP</v>
      </c>
      <c r="T1118">
        <f t="shared" si="89"/>
        <v>1</v>
      </c>
    </row>
    <row r="1119" spans="1:20" x14ac:dyDescent="0.35">
      <c r="A1119" t="s">
        <v>5550</v>
      </c>
      <c r="B1119" t="s">
        <v>5551</v>
      </c>
      <c r="C1119" t="s">
        <v>5552</v>
      </c>
      <c r="D1119" t="s">
        <v>5553</v>
      </c>
      <c r="E1119">
        <f>IF(COUNTIFS(Registros!$A$2:$A$6000,"NP",Registros!$B$2:$B$6000,$A1119)&gt;0,1,0)</f>
        <v>1</v>
      </c>
      <c r="F1119">
        <f>IF($E1119=1,SUMIFS(Registros!$F$2:$F$6000,Registros!$A$2:$A$6000,"NP",Registros!$B$2:$B$6000,$A1119),0)</f>
        <v>32.5</v>
      </c>
      <c r="G1119">
        <f>IF(COUNTIFS(Registros!$A$2:$A$6000,"MOV",Registros!$B$2:$B$6000,$A1119)&gt;0,1,0)</f>
        <v>0</v>
      </c>
      <c r="H1119">
        <f>IF($G1119=1,SUMIFS(Registros!$F$2:$F$6000,Registros!$A$2:$A$6000,"MOV",Registros!$B$2:$B$6000,$A1119),0)</f>
        <v>0</v>
      </c>
      <c r="I1119">
        <f>IF(COUNTIFS(Registros!$A$2:$A$6000,"CS",Registros!$B$2:$B$6000,$A1119)&gt;0,1,0)</f>
        <v>0</v>
      </c>
      <c r="J1119">
        <f>IF($I1119=1,SUMIFS(Registros!$I$2:$I$6000,Registros!$A$2:$A$6000,"CS",Registros!$B$2:$B$6000,$A1119),0)</f>
        <v>0</v>
      </c>
      <c r="K1119">
        <f>IF(COUNTIFS(Winback!$K$2:$K$300,$A1119)&gt;0,1,0)</f>
        <v>0</v>
      </c>
      <c r="L1119">
        <f>IF(AND($K1119=1,LEFT($A1119,3)="WB-"),SUMIFS(Winback!$D$2:$D$300,Winback!$K$2:$K$300,$A1119),0)</f>
        <v>0</v>
      </c>
      <c r="M1119">
        <f>IF(OR($E1119=1,$G1119=1,SUMIFS(Registros!$J$2:$J$6000,Registros!$B$2:$B$6000,$A1119)&gt;0),1,0)</f>
        <v>1</v>
      </c>
      <c r="N1119">
        <f>IF($J1119&gt;0,1,IF(COUNTIFS(Registros!$A$2:$A$6000,"CS",Registros!$B$2:$B$6000,$A1119,Registros!$K$2:$K$6000,"&lt;&gt;")&gt;0,1,0))</f>
        <v>0</v>
      </c>
      <c r="O1119" t="str">
        <f t="shared" si="85"/>
        <v>SOLO MÓVIL</v>
      </c>
      <c r="P1119" t="str">
        <f t="shared" si="86"/>
        <v>Ofrecer fijo + internet (FLBBTV)</v>
      </c>
      <c r="Q1119">
        <f t="shared" si="87"/>
        <v>32.5</v>
      </c>
      <c r="R1119" t="str">
        <f>IFERROR(VLOOKUP($A1119,Registros!$B$2:$G$6000,6,0),IFERROR(INDEX(Winback!$C$2:$C$300,MATCH($A1119,Winback!$K$2:$K$300,0)),""))</f>
        <v>Yarelis Tulloch</v>
      </c>
      <c r="S1119" t="str">
        <f t="shared" si="88"/>
        <v>NP</v>
      </c>
      <c r="T1119">
        <f t="shared" si="89"/>
        <v>1</v>
      </c>
    </row>
    <row r="1120" spans="1:20" x14ac:dyDescent="0.35">
      <c r="A1120" t="s">
        <v>5555</v>
      </c>
      <c r="B1120" t="s">
        <v>5556</v>
      </c>
      <c r="C1120" t="s">
        <v>5557</v>
      </c>
      <c r="D1120" t="s">
        <v>5558</v>
      </c>
      <c r="E1120">
        <f>IF(COUNTIFS(Registros!$A$2:$A$6000,"NP",Registros!$B$2:$B$6000,$A1120)&gt;0,1,0)</f>
        <v>1</v>
      </c>
      <c r="F1120">
        <f>IF($E1120=1,SUMIFS(Registros!$F$2:$F$6000,Registros!$A$2:$A$6000,"NP",Registros!$B$2:$B$6000,$A1120),0)</f>
        <v>16.25</v>
      </c>
      <c r="G1120">
        <f>IF(COUNTIFS(Registros!$A$2:$A$6000,"MOV",Registros!$B$2:$B$6000,$A1120)&gt;0,1,0)</f>
        <v>0</v>
      </c>
      <c r="H1120">
        <f>IF($G1120=1,SUMIFS(Registros!$F$2:$F$6000,Registros!$A$2:$A$6000,"MOV",Registros!$B$2:$B$6000,$A1120),0)</f>
        <v>0</v>
      </c>
      <c r="I1120">
        <f>IF(COUNTIFS(Registros!$A$2:$A$6000,"CS",Registros!$B$2:$B$6000,$A1120)&gt;0,1,0)</f>
        <v>0</v>
      </c>
      <c r="J1120">
        <f>IF($I1120=1,SUMIFS(Registros!$I$2:$I$6000,Registros!$A$2:$A$6000,"CS",Registros!$B$2:$B$6000,$A1120),0)</f>
        <v>0</v>
      </c>
      <c r="K1120">
        <f>IF(COUNTIFS(Winback!$K$2:$K$300,$A1120)&gt;0,1,0)</f>
        <v>0</v>
      </c>
      <c r="L1120">
        <f>IF(AND($K1120=1,LEFT($A1120,3)="WB-"),SUMIFS(Winback!$D$2:$D$300,Winback!$K$2:$K$300,$A1120),0)</f>
        <v>0</v>
      </c>
      <c r="M1120">
        <f>IF(OR($E1120=1,$G1120=1,SUMIFS(Registros!$J$2:$J$6000,Registros!$B$2:$B$6000,$A1120)&gt;0),1,0)</f>
        <v>1</v>
      </c>
      <c r="N1120">
        <f>IF($J1120&gt;0,1,IF(COUNTIFS(Registros!$A$2:$A$6000,"CS",Registros!$B$2:$B$6000,$A1120,Registros!$K$2:$K$6000,"&lt;&gt;")&gt;0,1,0))</f>
        <v>0</v>
      </c>
      <c r="O1120" t="str">
        <f t="shared" si="85"/>
        <v>SOLO MÓVIL</v>
      </c>
      <c r="P1120" t="str">
        <f t="shared" si="86"/>
        <v>Ofrecer fijo + internet (FLBBTV)</v>
      </c>
      <c r="Q1120">
        <f t="shared" si="87"/>
        <v>16.25</v>
      </c>
      <c r="R1120" t="str">
        <f>IFERROR(VLOOKUP($A1120,Registros!$B$2:$G$6000,6,0),IFERROR(INDEX(Winback!$C$2:$C$300,MATCH($A1120,Winback!$K$2:$K$300,0)),""))</f>
        <v>Abril Aparicio</v>
      </c>
      <c r="S1120" t="str">
        <f t="shared" si="88"/>
        <v>NP</v>
      </c>
      <c r="T1120">
        <f t="shared" si="89"/>
        <v>1</v>
      </c>
    </row>
    <row r="1121" spans="1:20" x14ac:dyDescent="0.35">
      <c r="A1121" t="s">
        <v>5560</v>
      </c>
      <c r="B1121" t="s">
        <v>5561</v>
      </c>
      <c r="C1121" t="s">
        <v>5562</v>
      </c>
      <c r="D1121" t="s">
        <v>5562</v>
      </c>
      <c r="E1121">
        <f>IF(COUNTIFS(Registros!$A$2:$A$6000,"NP",Registros!$B$2:$B$6000,$A1121)&gt;0,1,0)</f>
        <v>1</v>
      </c>
      <c r="F1121">
        <f>IF($E1121=1,SUMIFS(Registros!$F$2:$F$6000,Registros!$A$2:$A$6000,"NP",Registros!$B$2:$B$6000,$A1121),0)</f>
        <v>15</v>
      </c>
      <c r="G1121">
        <f>IF(COUNTIFS(Registros!$A$2:$A$6000,"MOV",Registros!$B$2:$B$6000,$A1121)&gt;0,1,0)</f>
        <v>0</v>
      </c>
      <c r="H1121">
        <f>IF($G1121=1,SUMIFS(Registros!$F$2:$F$6000,Registros!$A$2:$A$6000,"MOV",Registros!$B$2:$B$6000,$A1121),0)</f>
        <v>0</v>
      </c>
      <c r="I1121">
        <f>IF(COUNTIFS(Registros!$A$2:$A$6000,"CS",Registros!$B$2:$B$6000,$A1121)&gt;0,1,0)</f>
        <v>0</v>
      </c>
      <c r="J1121">
        <f>IF($I1121=1,SUMIFS(Registros!$I$2:$I$6000,Registros!$A$2:$A$6000,"CS",Registros!$B$2:$B$6000,$A1121),0)</f>
        <v>0</v>
      </c>
      <c r="K1121">
        <f>IF(COUNTIFS(Winback!$K$2:$K$300,$A1121)&gt;0,1,0)</f>
        <v>0</v>
      </c>
      <c r="L1121">
        <f>IF(AND($K1121=1,LEFT($A1121,3)="WB-"),SUMIFS(Winback!$D$2:$D$300,Winback!$K$2:$K$300,$A1121),0)</f>
        <v>0</v>
      </c>
      <c r="M1121">
        <f>IF(OR($E1121=1,$G1121=1,SUMIFS(Registros!$J$2:$J$6000,Registros!$B$2:$B$6000,$A1121)&gt;0),1,0)</f>
        <v>1</v>
      </c>
      <c r="N1121">
        <f>IF($J1121&gt;0,1,IF(COUNTIFS(Registros!$A$2:$A$6000,"CS",Registros!$B$2:$B$6000,$A1121,Registros!$K$2:$K$6000,"&lt;&gt;")&gt;0,1,0))</f>
        <v>0</v>
      </c>
      <c r="O1121" t="str">
        <f t="shared" si="85"/>
        <v>SOLO MÓVIL</v>
      </c>
      <c r="P1121" t="str">
        <f t="shared" si="86"/>
        <v>Ofrecer fijo + internet (FLBBTV)</v>
      </c>
      <c r="Q1121">
        <f t="shared" si="87"/>
        <v>15</v>
      </c>
      <c r="R1121" t="str">
        <f>IFERROR(VLOOKUP($A1121,Registros!$B$2:$G$6000,6,0),IFERROR(INDEX(Winback!$C$2:$C$300,MATCH($A1121,Winback!$K$2:$K$300,0)),""))</f>
        <v>Yariela Galarce</v>
      </c>
      <c r="S1121" t="str">
        <f t="shared" si="88"/>
        <v>NP</v>
      </c>
      <c r="T1121">
        <f t="shared" si="89"/>
        <v>1</v>
      </c>
    </row>
    <row r="1122" spans="1:20" x14ac:dyDescent="0.35">
      <c r="A1122" t="s">
        <v>5564</v>
      </c>
      <c r="B1122" t="s">
        <v>5565</v>
      </c>
      <c r="C1122" t="s">
        <v>5566</v>
      </c>
      <c r="D1122" t="s">
        <v>5567</v>
      </c>
      <c r="E1122">
        <f>IF(COUNTIFS(Registros!$A$2:$A$6000,"NP",Registros!$B$2:$B$6000,$A1122)&gt;0,1,0)</f>
        <v>1</v>
      </c>
      <c r="F1122">
        <f>IF($E1122=1,SUMIFS(Registros!$F$2:$F$6000,Registros!$A$2:$A$6000,"NP",Registros!$B$2:$B$6000,$A1122),0)</f>
        <v>15</v>
      </c>
      <c r="G1122">
        <f>IF(COUNTIFS(Registros!$A$2:$A$6000,"MOV",Registros!$B$2:$B$6000,$A1122)&gt;0,1,0)</f>
        <v>0</v>
      </c>
      <c r="H1122">
        <f>IF($G1122=1,SUMIFS(Registros!$F$2:$F$6000,Registros!$A$2:$A$6000,"MOV",Registros!$B$2:$B$6000,$A1122),0)</f>
        <v>0</v>
      </c>
      <c r="I1122">
        <f>IF(COUNTIFS(Registros!$A$2:$A$6000,"CS",Registros!$B$2:$B$6000,$A1122)&gt;0,1,0)</f>
        <v>0</v>
      </c>
      <c r="J1122">
        <f>IF($I1122=1,SUMIFS(Registros!$I$2:$I$6000,Registros!$A$2:$A$6000,"CS",Registros!$B$2:$B$6000,$A1122),0)</f>
        <v>0</v>
      </c>
      <c r="K1122">
        <f>IF(COUNTIFS(Winback!$K$2:$K$300,$A1122)&gt;0,1,0)</f>
        <v>0</v>
      </c>
      <c r="L1122">
        <f>IF(AND($K1122=1,LEFT($A1122,3)="WB-"),SUMIFS(Winback!$D$2:$D$300,Winback!$K$2:$K$300,$A1122),0)</f>
        <v>0</v>
      </c>
      <c r="M1122">
        <f>IF(OR($E1122=1,$G1122=1,SUMIFS(Registros!$J$2:$J$6000,Registros!$B$2:$B$6000,$A1122)&gt;0),1,0)</f>
        <v>1</v>
      </c>
      <c r="N1122">
        <f>IF($J1122&gt;0,1,IF(COUNTIFS(Registros!$A$2:$A$6000,"CS",Registros!$B$2:$B$6000,$A1122,Registros!$K$2:$K$6000,"&lt;&gt;")&gt;0,1,0))</f>
        <v>0</v>
      </c>
      <c r="O1122" t="str">
        <f t="shared" si="85"/>
        <v>SOLO MÓVIL</v>
      </c>
      <c r="P1122" t="str">
        <f t="shared" si="86"/>
        <v>Ofrecer fijo + internet (FLBBTV)</v>
      </c>
      <c r="Q1122">
        <f t="shared" si="87"/>
        <v>15</v>
      </c>
      <c r="R1122" t="str">
        <f>IFERROR(VLOOKUP($A1122,Registros!$B$2:$G$6000,6,0),IFERROR(INDEX(Winback!$C$2:$C$300,MATCH($A1122,Winback!$K$2:$K$300,0)),""))</f>
        <v>Nailyn Martinez</v>
      </c>
      <c r="S1122" t="str">
        <f t="shared" si="88"/>
        <v>NP</v>
      </c>
      <c r="T1122">
        <f t="shared" si="89"/>
        <v>1</v>
      </c>
    </row>
    <row r="1123" spans="1:20" x14ac:dyDescent="0.35">
      <c r="A1123" t="s">
        <v>5569</v>
      </c>
      <c r="B1123" t="s">
        <v>5570</v>
      </c>
      <c r="C1123" t="s">
        <v>5571</v>
      </c>
      <c r="D1123" t="s">
        <v>5572</v>
      </c>
      <c r="E1123">
        <f>IF(COUNTIFS(Registros!$A$2:$A$6000,"NP",Registros!$B$2:$B$6000,$A1123)&gt;0,1,0)</f>
        <v>1</v>
      </c>
      <c r="F1123">
        <f>IF($E1123=1,SUMIFS(Registros!$F$2:$F$6000,Registros!$A$2:$A$6000,"NP",Registros!$B$2:$B$6000,$A1123),0)</f>
        <v>13.5</v>
      </c>
      <c r="G1123">
        <f>IF(COUNTIFS(Registros!$A$2:$A$6000,"MOV",Registros!$B$2:$B$6000,$A1123)&gt;0,1,0)</f>
        <v>0</v>
      </c>
      <c r="H1123">
        <f>IF($G1123=1,SUMIFS(Registros!$F$2:$F$6000,Registros!$A$2:$A$6000,"MOV",Registros!$B$2:$B$6000,$A1123),0)</f>
        <v>0</v>
      </c>
      <c r="I1123">
        <f>IF(COUNTIFS(Registros!$A$2:$A$6000,"CS",Registros!$B$2:$B$6000,$A1123)&gt;0,1,0)</f>
        <v>0</v>
      </c>
      <c r="J1123">
        <f>IF($I1123=1,SUMIFS(Registros!$I$2:$I$6000,Registros!$A$2:$A$6000,"CS",Registros!$B$2:$B$6000,$A1123),0)</f>
        <v>0</v>
      </c>
      <c r="K1123">
        <f>IF(COUNTIFS(Winback!$K$2:$K$300,$A1123)&gt;0,1,0)</f>
        <v>0</v>
      </c>
      <c r="L1123">
        <f>IF(AND($K1123=1,LEFT($A1123,3)="WB-"),SUMIFS(Winback!$D$2:$D$300,Winback!$K$2:$K$300,$A1123),0)</f>
        <v>0</v>
      </c>
      <c r="M1123">
        <f>IF(OR($E1123=1,$G1123=1,SUMIFS(Registros!$J$2:$J$6000,Registros!$B$2:$B$6000,$A1123)&gt;0),1,0)</f>
        <v>1</v>
      </c>
      <c r="N1123">
        <f>IF($J1123&gt;0,1,IF(COUNTIFS(Registros!$A$2:$A$6000,"CS",Registros!$B$2:$B$6000,$A1123,Registros!$K$2:$K$6000,"&lt;&gt;")&gt;0,1,0))</f>
        <v>0</v>
      </c>
      <c r="O1123" t="str">
        <f t="shared" si="85"/>
        <v>SOLO MÓVIL</v>
      </c>
      <c r="P1123" t="str">
        <f t="shared" si="86"/>
        <v>Ofrecer fijo + internet (FLBBTV)</v>
      </c>
      <c r="Q1123">
        <f t="shared" si="87"/>
        <v>13.5</v>
      </c>
      <c r="R1123" t="str">
        <f>IFERROR(VLOOKUP($A1123,Registros!$B$2:$G$6000,6,0),IFERROR(INDEX(Winback!$C$2:$C$300,MATCH($A1123,Winback!$K$2:$K$300,0)),""))</f>
        <v>Yamali Rodriguez</v>
      </c>
      <c r="S1123" t="str">
        <f t="shared" si="88"/>
        <v>NP</v>
      </c>
      <c r="T1123">
        <f t="shared" si="89"/>
        <v>1</v>
      </c>
    </row>
    <row r="1124" spans="1:20" x14ac:dyDescent="0.35">
      <c r="A1124" t="s">
        <v>5574</v>
      </c>
      <c r="B1124" t="s">
        <v>5575</v>
      </c>
      <c r="C1124" t="s">
        <v>5576</v>
      </c>
      <c r="D1124" t="s">
        <v>5577</v>
      </c>
      <c r="E1124">
        <f>IF(COUNTIFS(Registros!$A$2:$A$6000,"NP",Registros!$B$2:$B$6000,$A1124)&gt;0,1,0)</f>
        <v>1</v>
      </c>
      <c r="F1124">
        <f>IF($E1124=1,SUMIFS(Registros!$F$2:$F$6000,Registros!$A$2:$A$6000,"NP",Registros!$B$2:$B$6000,$A1124),0)</f>
        <v>15</v>
      </c>
      <c r="G1124">
        <f>IF(COUNTIFS(Registros!$A$2:$A$6000,"MOV",Registros!$B$2:$B$6000,$A1124)&gt;0,1,0)</f>
        <v>0</v>
      </c>
      <c r="H1124">
        <f>IF($G1124=1,SUMIFS(Registros!$F$2:$F$6000,Registros!$A$2:$A$6000,"MOV",Registros!$B$2:$B$6000,$A1124),0)</f>
        <v>0</v>
      </c>
      <c r="I1124">
        <f>IF(COUNTIFS(Registros!$A$2:$A$6000,"CS",Registros!$B$2:$B$6000,$A1124)&gt;0,1,0)</f>
        <v>0</v>
      </c>
      <c r="J1124">
        <f>IF($I1124=1,SUMIFS(Registros!$I$2:$I$6000,Registros!$A$2:$A$6000,"CS",Registros!$B$2:$B$6000,$A1124),0)</f>
        <v>0</v>
      </c>
      <c r="K1124">
        <f>IF(COUNTIFS(Winback!$K$2:$K$300,$A1124)&gt;0,1,0)</f>
        <v>0</v>
      </c>
      <c r="L1124">
        <f>IF(AND($K1124=1,LEFT($A1124,3)="WB-"),SUMIFS(Winback!$D$2:$D$300,Winback!$K$2:$K$300,$A1124),0)</f>
        <v>0</v>
      </c>
      <c r="M1124">
        <f>IF(OR($E1124=1,$G1124=1,SUMIFS(Registros!$J$2:$J$6000,Registros!$B$2:$B$6000,$A1124)&gt;0),1,0)</f>
        <v>1</v>
      </c>
      <c r="N1124">
        <f>IF($J1124&gt;0,1,IF(COUNTIFS(Registros!$A$2:$A$6000,"CS",Registros!$B$2:$B$6000,$A1124,Registros!$K$2:$K$6000,"&lt;&gt;")&gt;0,1,0))</f>
        <v>0</v>
      </c>
      <c r="O1124" t="str">
        <f t="shared" si="85"/>
        <v>SOLO MÓVIL</v>
      </c>
      <c r="P1124" t="str">
        <f t="shared" si="86"/>
        <v>Ofrecer fijo + internet (FLBBTV)</v>
      </c>
      <c r="Q1124">
        <f t="shared" si="87"/>
        <v>15</v>
      </c>
      <c r="R1124" t="str">
        <f>IFERROR(VLOOKUP($A1124,Registros!$B$2:$G$6000,6,0),IFERROR(INDEX(Winback!$C$2:$C$300,MATCH($A1124,Winback!$K$2:$K$300,0)),""))</f>
        <v>Osiris Aguilar</v>
      </c>
      <c r="S1124" t="str">
        <f t="shared" si="88"/>
        <v>NP</v>
      </c>
      <c r="T1124">
        <f t="shared" si="89"/>
        <v>1</v>
      </c>
    </row>
    <row r="1125" spans="1:20" x14ac:dyDescent="0.35">
      <c r="A1125" t="s">
        <v>5579</v>
      </c>
      <c r="B1125" t="s">
        <v>5580</v>
      </c>
      <c r="C1125" t="s">
        <v>5581</v>
      </c>
      <c r="D1125" t="s">
        <v>5582</v>
      </c>
      <c r="E1125">
        <f>IF(COUNTIFS(Registros!$A$2:$A$6000,"NP",Registros!$B$2:$B$6000,$A1125)&gt;0,1,0)</f>
        <v>1</v>
      </c>
      <c r="F1125">
        <f>IF($E1125=1,SUMIFS(Registros!$F$2:$F$6000,Registros!$A$2:$A$6000,"NP",Registros!$B$2:$B$6000,$A1125),0)</f>
        <v>20.75</v>
      </c>
      <c r="G1125">
        <f>IF(COUNTIFS(Registros!$A$2:$A$6000,"MOV",Registros!$B$2:$B$6000,$A1125)&gt;0,1,0)</f>
        <v>0</v>
      </c>
      <c r="H1125">
        <f>IF($G1125=1,SUMIFS(Registros!$F$2:$F$6000,Registros!$A$2:$A$6000,"MOV",Registros!$B$2:$B$6000,$A1125),0)</f>
        <v>0</v>
      </c>
      <c r="I1125">
        <f>IF(COUNTIFS(Registros!$A$2:$A$6000,"CS",Registros!$B$2:$B$6000,$A1125)&gt;0,1,0)</f>
        <v>0</v>
      </c>
      <c r="J1125">
        <f>IF($I1125=1,SUMIFS(Registros!$I$2:$I$6000,Registros!$A$2:$A$6000,"CS",Registros!$B$2:$B$6000,$A1125),0)</f>
        <v>0</v>
      </c>
      <c r="K1125">
        <f>IF(COUNTIFS(Winback!$K$2:$K$300,$A1125)&gt;0,1,0)</f>
        <v>0</v>
      </c>
      <c r="L1125">
        <f>IF(AND($K1125=1,LEFT($A1125,3)="WB-"),SUMIFS(Winback!$D$2:$D$300,Winback!$K$2:$K$300,$A1125),0)</f>
        <v>0</v>
      </c>
      <c r="M1125">
        <f>IF(OR($E1125=1,$G1125=1,SUMIFS(Registros!$J$2:$J$6000,Registros!$B$2:$B$6000,$A1125)&gt;0),1,0)</f>
        <v>1</v>
      </c>
      <c r="N1125">
        <f>IF($J1125&gt;0,1,IF(COUNTIFS(Registros!$A$2:$A$6000,"CS",Registros!$B$2:$B$6000,$A1125,Registros!$K$2:$K$6000,"&lt;&gt;")&gt;0,1,0))</f>
        <v>0</v>
      </c>
      <c r="O1125" t="str">
        <f t="shared" si="85"/>
        <v>SOLO MÓVIL</v>
      </c>
      <c r="P1125" t="str">
        <f t="shared" si="86"/>
        <v>Ofrecer fijo + internet (FLBBTV)</v>
      </c>
      <c r="Q1125">
        <f t="shared" si="87"/>
        <v>20.75</v>
      </c>
      <c r="R1125" t="str">
        <f>IFERROR(VLOOKUP($A1125,Registros!$B$2:$G$6000,6,0),IFERROR(INDEX(Winback!$C$2:$C$300,MATCH($A1125,Winback!$K$2:$K$300,0)),""))</f>
        <v>Karla Mc Intryre</v>
      </c>
      <c r="S1125" t="str">
        <f t="shared" si="88"/>
        <v>NP</v>
      </c>
      <c r="T1125">
        <f t="shared" si="89"/>
        <v>1</v>
      </c>
    </row>
    <row r="1126" spans="1:20" x14ac:dyDescent="0.35">
      <c r="A1126" t="s">
        <v>5584</v>
      </c>
      <c r="B1126" t="s">
        <v>5585</v>
      </c>
      <c r="C1126" t="s">
        <v>5586</v>
      </c>
      <c r="D1126" t="s">
        <v>5587</v>
      </c>
      <c r="E1126">
        <f>IF(COUNTIFS(Registros!$A$2:$A$6000,"NP",Registros!$B$2:$B$6000,$A1126)&gt;0,1,0)</f>
        <v>1</v>
      </c>
      <c r="F1126">
        <f>IF($E1126=1,SUMIFS(Registros!$F$2:$F$6000,Registros!$A$2:$A$6000,"NP",Registros!$B$2:$B$6000,$A1126),0)</f>
        <v>15</v>
      </c>
      <c r="G1126">
        <f>IF(COUNTIFS(Registros!$A$2:$A$6000,"MOV",Registros!$B$2:$B$6000,$A1126)&gt;0,1,0)</f>
        <v>0</v>
      </c>
      <c r="H1126">
        <f>IF($G1126=1,SUMIFS(Registros!$F$2:$F$6000,Registros!$A$2:$A$6000,"MOV",Registros!$B$2:$B$6000,$A1126),0)</f>
        <v>0</v>
      </c>
      <c r="I1126">
        <f>IF(COUNTIFS(Registros!$A$2:$A$6000,"CS",Registros!$B$2:$B$6000,$A1126)&gt;0,1,0)</f>
        <v>0</v>
      </c>
      <c r="J1126">
        <f>IF($I1126=1,SUMIFS(Registros!$I$2:$I$6000,Registros!$A$2:$A$6000,"CS",Registros!$B$2:$B$6000,$A1126),0)</f>
        <v>0</v>
      </c>
      <c r="K1126">
        <f>IF(COUNTIFS(Winback!$K$2:$K$300,$A1126)&gt;0,1,0)</f>
        <v>0</v>
      </c>
      <c r="L1126">
        <f>IF(AND($K1126=1,LEFT($A1126,3)="WB-"),SUMIFS(Winback!$D$2:$D$300,Winback!$K$2:$K$300,$A1126),0)</f>
        <v>0</v>
      </c>
      <c r="M1126">
        <f>IF(OR($E1126=1,$G1126=1,SUMIFS(Registros!$J$2:$J$6000,Registros!$B$2:$B$6000,$A1126)&gt;0),1,0)</f>
        <v>1</v>
      </c>
      <c r="N1126">
        <f>IF($J1126&gt;0,1,IF(COUNTIFS(Registros!$A$2:$A$6000,"CS",Registros!$B$2:$B$6000,$A1126,Registros!$K$2:$K$6000,"&lt;&gt;")&gt;0,1,0))</f>
        <v>0</v>
      </c>
      <c r="O1126" t="str">
        <f t="shared" si="85"/>
        <v>SOLO MÓVIL</v>
      </c>
      <c r="P1126" t="str">
        <f t="shared" si="86"/>
        <v>Ofrecer fijo + internet (FLBBTV)</v>
      </c>
      <c r="Q1126">
        <f t="shared" si="87"/>
        <v>15</v>
      </c>
      <c r="R1126" t="str">
        <f>IFERROR(VLOOKUP($A1126,Registros!$B$2:$G$6000,6,0),IFERROR(INDEX(Winback!$C$2:$C$300,MATCH($A1126,Winback!$K$2:$K$300,0)),""))</f>
        <v>Solanye Acuña</v>
      </c>
      <c r="S1126" t="str">
        <f t="shared" si="88"/>
        <v>NP</v>
      </c>
      <c r="T1126">
        <f t="shared" si="89"/>
        <v>1</v>
      </c>
    </row>
    <row r="1127" spans="1:20" x14ac:dyDescent="0.35">
      <c r="A1127" t="s">
        <v>5589</v>
      </c>
      <c r="B1127" t="s">
        <v>5590</v>
      </c>
      <c r="C1127" t="s">
        <v>5591</v>
      </c>
      <c r="D1127" t="s">
        <v>5592</v>
      </c>
      <c r="E1127">
        <f>IF(COUNTIFS(Registros!$A$2:$A$6000,"NP",Registros!$B$2:$B$6000,$A1127)&gt;0,1,0)</f>
        <v>1</v>
      </c>
      <c r="F1127">
        <f>IF($E1127=1,SUMIFS(Registros!$F$2:$F$6000,Registros!$A$2:$A$6000,"NP",Registros!$B$2:$B$6000,$A1127),0)</f>
        <v>20.75</v>
      </c>
      <c r="G1127">
        <f>IF(COUNTIFS(Registros!$A$2:$A$6000,"MOV",Registros!$B$2:$B$6000,$A1127)&gt;0,1,0)</f>
        <v>0</v>
      </c>
      <c r="H1127">
        <f>IF($G1127=1,SUMIFS(Registros!$F$2:$F$6000,Registros!$A$2:$A$6000,"MOV",Registros!$B$2:$B$6000,$A1127),0)</f>
        <v>0</v>
      </c>
      <c r="I1127">
        <f>IF(COUNTIFS(Registros!$A$2:$A$6000,"CS",Registros!$B$2:$B$6000,$A1127)&gt;0,1,0)</f>
        <v>0</v>
      </c>
      <c r="J1127">
        <f>IF($I1127=1,SUMIFS(Registros!$I$2:$I$6000,Registros!$A$2:$A$6000,"CS",Registros!$B$2:$B$6000,$A1127),0)</f>
        <v>0</v>
      </c>
      <c r="K1127">
        <f>IF(COUNTIFS(Winback!$K$2:$K$300,$A1127)&gt;0,1,0)</f>
        <v>0</v>
      </c>
      <c r="L1127">
        <f>IF(AND($K1127=1,LEFT($A1127,3)="WB-"),SUMIFS(Winback!$D$2:$D$300,Winback!$K$2:$K$300,$A1127),0)</f>
        <v>0</v>
      </c>
      <c r="M1127">
        <f>IF(OR($E1127=1,$G1127=1,SUMIFS(Registros!$J$2:$J$6000,Registros!$B$2:$B$6000,$A1127)&gt;0),1,0)</f>
        <v>1</v>
      </c>
      <c r="N1127">
        <f>IF($J1127&gt;0,1,IF(COUNTIFS(Registros!$A$2:$A$6000,"CS",Registros!$B$2:$B$6000,$A1127,Registros!$K$2:$K$6000,"&lt;&gt;")&gt;0,1,0))</f>
        <v>0</v>
      </c>
      <c r="O1127" t="str">
        <f t="shared" si="85"/>
        <v>SOLO MÓVIL</v>
      </c>
      <c r="P1127" t="str">
        <f t="shared" si="86"/>
        <v>Ofrecer fijo + internet (FLBBTV)</v>
      </c>
      <c r="Q1127">
        <f t="shared" si="87"/>
        <v>20.75</v>
      </c>
      <c r="R1127" t="str">
        <f>IFERROR(VLOOKUP($A1127,Registros!$B$2:$G$6000,6,0),IFERROR(INDEX(Winback!$C$2:$C$300,MATCH($A1127,Winback!$K$2:$K$300,0)),""))</f>
        <v>Michelle Zambrano</v>
      </c>
      <c r="S1127" t="str">
        <f t="shared" si="88"/>
        <v>NP</v>
      </c>
      <c r="T1127">
        <f t="shared" si="89"/>
        <v>1</v>
      </c>
    </row>
    <row r="1128" spans="1:20" x14ac:dyDescent="0.35">
      <c r="A1128" t="s">
        <v>5594</v>
      </c>
      <c r="B1128" t="s">
        <v>5595</v>
      </c>
      <c r="C1128" t="s">
        <v>5596</v>
      </c>
      <c r="D1128" t="s">
        <v>5597</v>
      </c>
      <c r="E1128">
        <f>IF(COUNTIFS(Registros!$A$2:$A$6000,"NP",Registros!$B$2:$B$6000,$A1128)&gt;0,1,0)</f>
        <v>1</v>
      </c>
      <c r="F1128">
        <f>IF($E1128=1,SUMIFS(Registros!$F$2:$F$6000,Registros!$A$2:$A$6000,"NP",Registros!$B$2:$B$6000,$A1128),0)</f>
        <v>20.75</v>
      </c>
      <c r="G1128">
        <f>IF(COUNTIFS(Registros!$A$2:$A$6000,"MOV",Registros!$B$2:$B$6000,$A1128)&gt;0,1,0)</f>
        <v>0</v>
      </c>
      <c r="H1128">
        <f>IF($G1128=1,SUMIFS(Registros!$F$2:$F$6000,Registros!$A$2:$A$6000,"MOV",Registros!$B$2:$B$6000,$A1128),0)</f>
        <v>0</v>
      </c>
      <c r="I1128">
        <f>IF(COUNTIFS(Registros!$A$2:$A$6000,"CS",Registros!$B$2:$B$6000,$A1128)&gt;0,1,0)</f>
        <v>0</v>
      </c>
      <c r="J1128">
        <f>IF($I1128=1,SUMIFS(Registros!$I$2:$I$6000,Registros!$A$2:$A$6000,"CS",Registros!$B$2:$B$6000,$A1128),0)</f>
        <v>0</v>
      </c>
      <c r="K1128">
        <f>IF(COUNTIFS(Winback!$K$2:$K$300,$A1128)&gt;0,1,0)</f>
        <v>0</v>
      </c>
      <c r="L1128">
        <f>IF(AND($K1128=1,LEFT($A1128,3)="WB-"),SUMIFS(Winback!$D$2:$D$300,Winback!$K$2:$K$300,$A1128),0)</f>
        <v>0</v>
      </c>
      <c r="M1128">
        <f>IF(OR($E1128=1,$G1128=1,SUMIFS(Registros!$J$2:$J$6000,Registros!$B$2:$B$6000,$A1128)&gt;0),1,0)</f>
        <v>1</v>
      </c>
      <c r="N1128">
        <f>IF($J1128&gt;0,1,IF(COUNTIFS(Registros!$A$2:$A$6000,"CS",Registros!$B$2:$B$6000,$A1128,Registros!$K$2:$K$6000,"&lt;&gt;")&gt;0,1,0))</f>
        <v>0</v>
      </c>
      <c r="O1128" t="str">
        <f t="shared" si="85"/>
        <v>SOLO MÓVIL</v>
      </c>
      <c r="P1128" t="str">
        <f t="shared" si="86"/>
        <v>Ofrecer fijo + internet (FLBBTV)</v>
      </c>
      <c r="Q1128">
        <f t="shared" si="87"/>
        <v>20.75</v>
      </c>
      <c r="R1128" t="str">
        <f>IFERROR(VLOOKUP($A1128,Registros!$B$2:$G$6000,6,0),IFERROR(INDEX(Winback!$C$2:$C$300,MATCH($A1128,Winback!$K$2:$K$300,0)),""))</f>
        <v>Ines Lizbeth Trujillo</v>
      </c>
      <c r="S1128" t="str">
        <f t="shared" si="88"/>
        <v>NP</v>
      </c>
      <c r="T1128">
        <f t="shared" si="89"/>
        <v>1</v>
      </c>
    </row>
    <row r="1129" spans="1:20" x14ac:dyDescent="0.35">
      <c r="A1129" t="s">
        <v>5599</v>
      </c>
      <c r="B1129" t="s">
        <v>5600</v>
      </c>
      <c r="C1129" t="s">
        <v>5601</v>
      </c>
      <c r="D1129" t="s">
        <v>5602</v>
      </c>
      <c r="E1129">
        <f>IF(COUNTIFS(Registros!$A$2:$A$6000,"NP",Registros!$B$2:$B$6000,$A1129)&gt;0,1,0)</f>
        <v>1</v>
      </c>
      <c r="F1129">
        <f>IF($E1129=1,SUMIFS(Registros!$F$2:$F$6000,Registros!$A$2:$A$6000,"NP",Registros!$B$2:$B$6000,$A1129),0)</f>
        <v>12</v>
      </c>
      <c r="G1129">
        <f>IF(COUNTIFS(Registros!$A$2:$A$6000,"MOV",Registros!$B$2:$B$6000,$A1129)&gt;0,1,0)</f>
        <v>0</v>
      </c>
      <c r="H1129">
        <f>IF($G1129=1,SUMIFS(Registros!$F$2:$F$6000,Registros!$A$2:$A$6000,"MOV",Registros!$B$2:$B$6000,$A1129),0)</f>
        <v>0</v>
      </c>
      <c r="I1129">
        <f>IF(COUNTIFS(Registros!$A$2:$A$6000,"CS",Registros!$B$2:$B$6000,$A1129)&gt;0,1,0)</f>
        <v>0</v>
      </c>
      <c r="J1129">
        <f>IF($I1129=1,SUMIFS(Registros!$I$2:$I$6000,Registros!$A$2:$A$6000,"CS",Registros!$B$2:$B$6000,$A1129),0)</f>
        <v>0</v>
      </c>
      <c r="K1129">
        <f>IF(COUNTIFS(Winback!$K$2:$K$300,$A1129)&gt;0,1,0)</f>
        <v>0</v>
      </c>
      <c r="L1129">
        <f>IF(AND($K1129=1,LEFT($A1129,3)="WB-"),SUMIFS(Winback!$D$2:$D$300,Winback!$K$2:$K$300,$A1129),0)</f>
        <v>0</v>
      </c>
      <c r="M1129">
        <f>IF(OR($E1129=1,$G1129=1,SUMIFS(Registros!$J$2:$J$6000,Registros!$B$2:$B$6000,$A1129)&gt;0),1,0)</f>
        <v>1</v>
      </c>
      <c r="N1129">
        <f>IF($J1129&gt;0,1,IF(COUNTIFS(Registros!$A$2:$A$6000,"CS",Registros!$B$2:$B$6000,$A1129,Registros!$K$2:$K$6000,"&lt;&gt;")&gt;0,1,0))</f>
        <v>0</v>
      </c>
      <c r="O1129" t="str">
        <f t="shared" si="85"/>
        <v>SOLO MÓVIL</v>
      </c>
      <c r="P1129" t="str">
        <f t="shared" si="86"/>
        <v>Ofrecer fijo + internet (FLBBTV)</v>
      </c>
      <c r="Q1129">
        <f t="shared" si="87"/>
        <v>12</v>
      </c>
      <c r="R1129" t="str">
        <f>IFERROR(VLOOKUP($A1129,Registros!$B$2:$G$6000,6,0),IFERROR(INDEX(Winback!$C$2:$C$300,MATCH($A1129,Winback!$K$2:$K$300,0)),""))</f>
        <v>Alejandra Mabel Hawkins</v>
      </c>
      <c r="S1129" t="str">
        <f t="shared" si="88"/>
        <v>NP</v>
      </c>
      <c r="T1129">
        <f t="shared" si="89"/>
        <v>1</v>
      </c>
    </row>
    <row r="1130" spans="1:20" x14ac:dyDescent="0.35">
      <c r="A1130" t="s">
        <v>5604</v>
      </c>
      <c r="B1130" t="s">
        <v>5605</v>
      </c>
      <c r="C1130" t="s">
        <v>5606</v>
      </c>
      <c r="D1130" t="s">
        <v>5607</v>
      </c>
      <c r="E1130">
        <f>IF(COUNTIFS(Registros!$A$2:$A$6000,"NP",Registros!$B$2:$B$6000,$A1130)&gt;0,1,0)</f>
        <v>1</v>
      </c>
      <c r="F1130">
        <f>IF($E1130=1,SUMIFS(Registros!$F$2:$F$6000,Registros!$A$2:$A$6000,"NP",Registros!$B$2:$B$6000,$A1130),0)</f>
        <v>18</v>
      </c>
      <c r="G1130">
        <f>IF(COUNTIFS(Registros!$A$2:$A$6000,"MOV",Registros!$B$2:$B$6000,$A1130)&gt;0,1,0)</f>
        <v>0</v>
      </c>
      <c r="H1130">
        <f>IF($G1130=1,SUMIFS(Registros!$F$2:$F$6000,Registros!$A$2:$A$6000,"MOV",Registros!$B$2:$B$6000,$A1130),0)</f>
        <v>0</v>
      </c>
      <c r="I1130">
        <f>IF(COUNTIFS(Registros!$A$2:$A$6000,"CS",Registros!$B$2:$B$6000,$A1130)&gt;0,1,0)</f>
        <v>0</v>
      </c>
      <c r="J1130">
        <f>IF($I1130=1,SUMIFS(Registros!$I$2:$I$6000,Registros!$A$2:$A$6000,"CS",Registros!$B$2:$B$6000,$A1130),0)</f>
        <v>0</v>
      </c>
      <c r="K1130">
        <f>IF(COUNTIFS(Winback!$K$2:$K$300,$A1130)&gt;0,1,0)</f>
        <v>0</v>
      </c>
      <c r="L1130">
        <f>IF(AND($K1130=1,LEFT($A1130,3)="WB-"),SUMIFS(Winback!$D$2:$D$300,Winback!$K$2:$K$300,$A1130),0)</f>
        <v>0</v>
      </c>
      <c r="M1130">
        <f>IF(OR($E1130=1,$G1130=1,SUMIFS(Registros!$J$2:$J$6000,Registros!$B$2:$B$6000,$A1130)&gt;0),1,0)</f>
        <v>1</v>
      </c>
      <c r="N1130">
        <f>IF($J1130&gt;0,1,IF(COUNTIFS(Registros!$A$2:$A$6000,"CS",Registros!$B$2:$B$6000,$A1130,Registros!$K$2:$K$6000,"&lt;&gt;")&gt;0,1,0))</f>
        <v>0</v>
      </c>
      <c r="O1130" t="str">
        <f t="shared" si="85"/>
        <v>SOLO MÓVIL</v>
      </c>
      <c r="P1130" t="str">
        <f t="shared" si="86"/>
        <v>Ofrecer fijo + internet (FLBBTV)</v>
      </c>
      <c r="Q1130">
        <f t="shared" si="87"/>
        <v>18</v>
      </c>
      <c r="R1130" t="str">
        <f>IFERROR(VLOOKUP($A1130,Registros!$B$2:$G$6000,6,0),IFERROR(INDEX(Winback!$C$2:$C$300,MATCH($A1130,Winback!$K$2:$K$300,0)),""))</f>
        <v>Maria Fernanda</v>
      </c>
      <c r="S1130" t="str">
        <f t="shared" si="88"/>
        <v>NP</v>
      </c>
      <c r="T1130">
        <f t="shared" si="89"/>
        <v>1</v>
      </c>
    </row>
    <row r="1131" spans="1:20" x14ac:dyDescent="0.35">
      <c r="A1131" t="s">
        <v>5609</v>
      </c>
      <c r="B1131" t="s">
        <v>5610</v>
      </c>
      <c r="C1131" t="s">
        <v>5611</v>
      </c>
      <c r="D1131" t="s">
        <v>5612</v>
      </c>
      <c r="E1131">
        <f>IF(COUNTIFS(Registros!$A$2:$A$6000,"NP",Registros!$B$2:$B$6000,$A1131)&gt;0,1,0)</f>
        <v>1</v>
      </c>
      <c r="F1131">
        <f>IF($E1131=1,SUMIFS(Registros!$F$2:$F$6000,Registros!$A$2:$A$6000,"NP",Registros!$B$2:$B$6000,$A1131),0)</f>
        <v>15</v>
      </c>
      <c r="G1131">
        <f>IF(COUNTIFS(Registros!$A$2:$A$6000,"MOV",Registros!$B$2:$B$6000,$A1131)&gt;0,1,0)</f>
        <v>0</v>
      </c>
      <c r="H1131">
        <f>IF($G1131=1,SUMIFS(Registros!$F$2:$F$6000,Registros!$A$2:$A$6000,"MOV",Registros!$B$2:$B$6000,$A1131),0)</f>
        <v>0</v>
      </c>
      <c r="I1131">
        <f>IF(COUNTIFS(Registros!$A$2:$A$6000,"CS",Registros!$B$2:$B$6000,$A1131)&gt;0,1,0)</f>
        <v>0</v>
      </c>
      <c r="J1131">
        <f>IF($I1131=1,SUMIFS(Registros!$I$2:$I$6000,Registros!$A$2:$A$6000,"CS",Registros!$B$2:$B$6000,$A1131),0)</f>
        <v>0</v>
      </c>
      <c r="K1131">
        <f>IF(COUNTIFS(Winback!$K$2:$K$300,$A1131)&gt;0,1,0)</f>
        <v>0</v>
      </c>
      <c r="L1131">
        <f>IF(AND($K1131=1,LEFT($A1131,3)="WB-"),SUMIFS(Winback!$D$2:$D$300,Winback!$K$2:$K$300,$A1131),0)</f>
        <v>0</v>
      </c>
      <c r="M1131">
        <f>IF(OR($E1131=1,$G1131=1,SUMIFS(Registros!$J$2:$J$6000,Registros!$B$2:$B$6000,$A1131)&gt;0),1,0)</f>
        <v>1</v>
      </c>
      <c r="N1131">
        <f>IF($J1131&gt;0,1,IF(COUNTIFS(Registros!$A$2:$A$6000,"CS",Registros!$B$2:$B$6000,$A1131,Registros!$K$2:$K$6000,"&lt;&gt;")&gt;0,1,0))</f>
        <v>0</v>
      </c>
      <c r="O1131" t="str">
        <f t="shared" si="85"/>
        <v>SOLO MÓVIL</v>
      </c>
      <c r="P1131" t="str">
        <f t="shared" si="86"/>
        <v>Ofrecer fijo + internet (FLBBTV)</v>
      </c>
      <c r="Q1131">
        <f t="shared" si="87"/>
        <v>15</v>
      </c>
      <c r="R1131" t="str">
        <f>IFERROR(VLOOKUP($A1131,Registros!$B$2:$G$6000,6,0),IFERROR(INDEX(Winback!$C$2:$C$300,MATCH($A1131,Winback!$K$2:$K$300,0)),""))</f>
        <v>Yarelis Tulloch</v>
      </c>
      <c r="S1131" t="str">
        <f t="shared" si="88"/>
        <v>NP</v>
      </c>
      <c r="T1131">
        <f t="shared" si="89"/>
        <v>1</v>
      </c>
    </row>
    <row r="1132" spans="1:20" x14ac:dyDescent="0.35">
      <c r="A1132" t="s">
        <v>5614</v>
      </c>
      <c r="B1132" t="s">
        <v>5615</v>
      </c>
      <c r="C1132" t="s">
        <v>5611</v>
      </c>
      <c r="D1132" t="s">
        <v>5612</v>
      </c>
      <c r="E1132">
        <f>IF(COUNTIFS(Registros!$A$2:$A$6000,"NP",Registros!$B$2:$B$6000,$A1132)&gt;0,1,0)</f>
        <v>1</v>
      </c>
      <c r="F1132">
        <f>IF($E1132=1,SUMIFS(Registros!$F$2:$F$6000,Registros!$A$2:$A$6000,"NP",Registros!$B$2:$B$6000,$A1132),0)</f>
        <v>30</v>
      </c>
      <c r="G1132">
        <f>IF(COUNTIFS(Registros!$A$2:$A$6000,"MOV",Registros!$B$2:$B$6000,$A1132)&gt;0,1,0)</f>
        <v>0</v>
      </c>
      <c r="H1132">
        <f>IF($G1132=1,SUMIFS(Registros!$F$2:$F$6000,Registros!$A$2:$A$6000,"MOV",Registros!$B$2:$B$6000,$A1132),0)</f>
        <v>0</v>
      </c>
      <c r="I1132">
        <f>IF(COUNTIFS(Registros!$A$2:$A$6000,"CS",Registros!$B$2:$B$6000,$A1132)&gt;0,1,0)</f>
        <v>0</v>
      </c>
      <c r="J1132">
        <f>IF($I1132=1,SUMIFS(Registros!$I$2:$I$6000,Registros!$A$2:$A$6000,"CS",Registros!$B$2:$B$6000,$A1132),0)</f>
        <v>0</v>
      </c>
      <c r="K1132">
        <f>IF(COUNTIFS(Winback!$K$2:$K$300,$A1132)&gt;0,1,0)</f>
        <v>0</v>
      </c>
      <c r="L1132">
        <f>IF(AND($K1132=1,LEFT($A1132,3)="WB-"),SUMIFS(Winback!$D$2:$D$300,Winback!$K$2:$K$300,$A1132),0)</f>
        <v>0</v>
      </c>
      <c r="M1132">
        <f>IF(OR($E1132=1,$G1132=1,SUMIFS(Registros!$J$2:$J$6000,Registros!$B$2:$B$6000,$A1132)&gt;0),1,0)</f>
        <v>1</v>
      </c>
      <c r="N1132">
        <f>IF($J1132&gt;0,1,IF(COUNTIFS(Registros!$A$2:$A$6000,"CS",Registros!$B$2:$B$6000,$A1132,Registros!$K$2:$K$6000,"&lt;&gt;")&gt;0,1,0))</f>
        <v>0</v>
      </c>
      <c r="O1132" t="str">
        <f t="shared" si="85"/>
        <v>SOLO MÓVIL</v>
      </c>
      <c r="P1132" t="str">
        <f t="shared" si="86"/>
        <v>Ofrecer fijo + internet (FLBBTV)</v>
      </c>
      <c r="Q1132">
        <f t="shared" si="87"/>
        <v>30</v>
      </c>
      <c r="R1132" t="str">
        <f>IFERROR(VLOOKUP($A1132,Registros!$B$2:$G$6000,6,0),IFERROR(INDEX(Winback!$C$2:$C$300,MATCH($A1132,Winback!$K$2:$K$300,0)),""))</f>
        <v>Abril Aparicio</v>
      </c>
      <c r="S1132" t="str">
        <f t="shared" si="88"/>
        <v>NP</v>
      </c>
      <c r="T1132">
        <f t="shared" si="89"/>
        <v>1</v>
      </c>
    </row>
    <row r="1133" spans="1:20" x14ac:dyDescent="0.35">
      <c r="A1133" t="s">
        <v>5620</v>
      </c>
      <c r="B1133" t="s">
        <v>5621</v>
      </c>
      <c r="C1133" t="s">
        <v>5622</v>
      </c>
      <c r="D1133" t="s">
        <v>5623</v>
      </c>
      <c r="E1133">
        <f>IF(COUNTIFS(Registros!$A$2:$A$6000,"NP",Registros!$B$2:$B$6000,$A1133)&gt;0,1,0)</f>
        <v>1</v>
      </c>
      <c r="F1133">
        <f>IF($E1133=1,SUMIFS(Registros!$F$2:$F$6000,Registros!$A$2:$A$6000,"NP",Registros!$B$2:$B$6000,$A1133),0)</f>
        <v>16.25</v>
      </c>
      <c r="G1133">
        <f>IF(COUNTIFS(Registros!$A$2:$A$6000,"MOV",Registros!$B$2:$B$6000,$A1133)&gt;0,1,0)</f>
        <v>0</v>
      </c>
      <c r="H1133">
        <f>IF($G1133=1,SUMIFS(Registros!$F$2:$F$6000,Registros!$A$2:$A$6000,"MOV",Registros!$B$2:$B$6000,$A1133),0)</f>
        <v>0</v>
      </c>
      <c r="I1133">
        <f>IF(COUNTIFS(Registros!$A$2:$A$6000,"CS",Registros!$B$2:$B$6000,$A1133)&gt;0,1,0)</f>
        <v>0</v>
      </c>
      <c r="J1133">
        <f>IF($I1133=1,SUMIFS(Registros!$I$2:$I$6000,Registros!$A$2:$A$6000,"CS",Registros!$B$2:$B$6000,$A1133),0)</f>
        <v>0</v>
      </c>
      <c r="K1133">
        <f>IF(COUNTIFS(Winback!$K$2:$K$300,$A1133)&gt;0,1,0)</f>
        <v>0</v>
      </c>
      <c r="L1133">
        <f>IF(AND($K1133=1,LEFT($A1133,3)="WB-"),SUMIFS(Winback!$D$2:$D$300,Winback!$K$2:$K$300,$A1133),0)</f>
        <v>0</v>
      </c>
      <c r="M1133">
        <f>IF(OR($E1133=1,$G1133=1,SUMIFS(Registros!$J$2:$J$6000,Registros!$B$2:$B$6000,$A1133)&gt;0),1,0)</f>
        <v>1</v>
      </c>
      <c r="N1133">
        <f>IF($J1133&gt;0,1,IF(COUNTIFS(Registros!$A$2:$A$6000,"CS",Registros!$B$2:$B$6000,$A1133,Registros!$K$2:$K$6000,"&lt;&gt;")&gt;0,1,0))</f>
        <v>0</v>
      </c>
      <c r="O1133" t="str">
        <f t="shared" si="85"/>
        <v>SOLO MÓVIL</v>
      </c>
      <c r="P1133" t="str">
        <f t="shared" si="86"/>
        <v>Ofrecer fijo + internet (FLBBTV)</v>
      </c>
      <c r="Q1133">
        <f t="shared" si="87"/>
        <v>16.25</v>
      </c>
      <c r="R1133" t="str">
        <f>IFERROR(VLOOKUP($A1133,Registros!$B$2:$G$6000,6,0),IFERROR(INDEX(Winback!$C$2:$C$300,MATCH($A1133,Winback!$K$2:$K$300,0)),""))</f>
        <v>Nailyn Martinez</v>
      </c>
      <c r="S1133" t="str">
        <f t="shared" si="88"/>
        <v>NP</v>
      </c>
      <c r="T1133">
        <f t="shared" si="89"/>
        <v>1</v>
      </c>
    </row>
    <row r="1134" spans="1:20" x14ac:dyDescent="0.35">
      <c r="A1134" t="s">
        <v>5625</v>
      </c>
      <c r="B1134" t="s">
        <v>5626</v>
      </c>
      <c r="C1134" t="s">
        <v>5627</v>
      </c>
      <c r="D1134" t="s">
        <v>5628</v>
      </c>
      <c r="E1134">
        <f>IF(COUNTIFS(Registros!$A$2:$A$6000,"NP",Registros!$B$2:$B$6000,$A1134)&gt;0,1,0)</f>
        <v>1</v>
      </c>
      <c r="F1134">
        <f>IF($E1134=1,SUMIFS(Registros!$F$2:$F$6000,Registros!$A$2:$A$6000,"NP",Registros!$B$2:$B$6000,$A1134),0)</f>
        <v>20</v>
      </c>
      <c r="G1134">
        <f>IF(COUNTIFS(Registros!$A$2:$A$6000,"MOV",Registros!$B$2:$B$6000,$A1134)&gt;0,1,0)</f>
        <v>0</v>
      </c>
      <c r="H1134">
        <f>IF($G1134=1,SUMIFS(Registros!$F$2:$F$6000,Registros!$A$2:$A$6000,"MOV",Registros!$B$2:$B$6000,$A1134),0)</f>
        <v>0</v>
      </c>
      <c r="I1134">
        <f>IF(COUNTIFS(Registros!$A$2:$A$6000,"CS",Registros!$B$2:$B$6000,$A1134)&gt;0,1,0)</f>
        <v>0</v>
      </c>
      <c r="J1134">
        <f>IF($I1134=1,SUMIFS(Registros!$I$2:$I$6000,Registros!$A$2:$A$6000,"CS",Registros!$B$2:$B$6000,$A1134),0)</f>
        <v>0</v>
      </c>
      <c r="K1134">
        <f>IF(COUNTIFS(Winback!$K$2:$K$300,$A1134)&gt;0,1,0)</f>
        <v>0</v>
      </c>
      <c r="L1134">
        <f>IF(AND($K1134=1,LEFT($A1134,3)="WB-"),SUMIFS(Winback!$D$2:$D$300,Winback!$K$2:$K$300,$A1134),0)</f>
        <v>0</v>
      </c>
      <c r="M1134">
        <f>IF(OR($E1134=1,$G1134=1,SUMIFS(Registros!$J$2:$J$6000,Registros!$B$2:$B$6000,$A1134)&gt;0),1,0)</f>
        <v>1</v>
      </c>
      <c r="N1134">
        <f>IF($J1134&gt;0,1,IF(COUNTIFS(Registros!$A$2:$A$6000,"CS",Registros!$B$2:$B$6000,$A1134,Registros!$K$2:$K$6000,"&lt;&gt;")&gt;0,1,0))</f>
        <v>0</v>
      </c>
      <c r="O1134" t="str">
        <f t="shared" si="85"/>
        <v>SOLO MÓVIL</v>
      </c>
      <c r="P1134" t="str">
        <f t="shared" si="86"/>
        <v>Ofrecer fijo + internet (FLBBTV)</v>
      </c>
      <c r="Q1134">
        <f t="shared" si="87"/>
        <v>20</v>
      </c>
      <c r="R1134" t="str">
        <f>IFERROR(VLOOKUP($A1134,Registros!$B$2:$G$6000,6,0),IFERROR(INDEX(Winback!$C$2:$C$300,MATCH($A1134,Winback!$K$2:$K$300,0)),""))</f>
        <v>Yamali Rodriguez</v>
      </c>
      <c r="S1134" t="str">
        <f t="shared" si="88"/>
        <v>NP</v>
      </c>
      <c r="T1134">
        <f t="shared" si="89"/>
        <v>1</v>
      </c>
    </row>
    <row r="1135" spans="1:20" x14ac:dyDescent="0.35">
      <c r="A1135" t="s">
        <v>5630</v>
      </c>
      <c r="B1135" t="s">
        <v>5631</v>
      </c>
      <c r="C1135" t="s">
        <v>5632</v>
      </c>
      <c r="D1135" t="s">
        <v>5633</v>
      </c>
      <c r="E1135">
        <f>IF(COUNTIFS(Registros!$A$2:$A$6000,"NP",Registros!$B$2:$B$6000,$A1135)&gt;0,1,0)</f>
        <v>1</v>
      </c>
      <c r="F1135">
        <f>IF($E1135=1,SUMIFS(Registros!$F$2:$F$6000,Registros!$A$2:$A$6000,"NP",Registros!$B$2:$B$6000,$A1135),0)</f>
        <v>25</v>
      </c>
      <c r="G1135">
        <f>IF(COUNTIFS(Registros!$A$2:$A$6000,"MOV",Registros!$B$2:$B$6000,$A1135)&gt;0,1,0)</f>
        <v>0</v>
      </c>
      <c r="H1135">
        <f>IF($G1135=1,SUMIFS(Registros!$F$2:$F$6000,Registros!$A$2:$A$6000,"MOV",Registros!$B$2:$B$6000,$A1135),0)</f>
        <v>0</v>
      </c>
      <c r="I1135">
        <f>IF(COUNTIFS(Registros!$A$2:$A$6000,"CS",Registros!$B$2:$B$6000,$A1135)&gt;0,1,0)</f>
        <v>0</v>
      </c>
      <c r="J1135">
        <f>IF($I1135=1,SUMIFS(Registros!$I$2:$I$6000,Registros!$A$2:$A$6000,"CS",Registros!$B$2:$B$6000,$A1135),0)</f>
        <v>0</v>
      </c>
      <c r="K1135">
        <f>IF(COUNTIFS(Winback!$K$2:$K$300,$A1135)&gt;0,1,0)</f>
        <v>0</v>
      </c>
      <c r="L1135">
        <f>IF(AND($K1135=1,LEFT($A1135,3)="WB-"),SUMIFS(Winback!$D$2:$D$300,Winback!$K$2:$K$300,$A1135),0)</f>
        <v>0</v>
      </c>
      <c r="M1135">
        <f>IF(OR($E1135=1,$G1135=1,SUMIFS(Registros!$J$2:$J$6000,Registros!$B$2:$B$6000,$A1135)&gt;0),1,0)</f>
        <v>1</v>
      </c>
      <c r="N1135">
        <f>IF($J1135&gt;0,1,IF(COUNTIFS(Registros!$A$2:$A$6000,"CS",Registros!$B$2:$B$6000,$A1135,Registros!$K$2:$K$6000,"&lt;&gt;")&gt;0,1,0))</f>
        <v>0</v>
      </c>
      <c r="O1135" t="str">
        <f t="shared" si="85"/>
        <v>SOLO MÓVIL</v>
      </c>
      <c r="P1135" t="str">
        <f t="shared" si="86"/>
        <v>Ofrecer fijo + internet (FLBBTV)</v>
      </c>
      <c r="Q1135">
        <f t="shared" si="87"/>
        <v>25</v>
      </c>
      <c r="R1135" t="str">
        <f>IFERROR(VLOOKUP($A1135,Registros!$B$2:$G$6000,6,0),IFERROR(INDEX(Winback!$C$2:$C$300,MATCH($A1135,Winback!$K$2:$K$300,0)),""))</f>
        <v>Osiris Aguilar</v>
      </c>
      <c r="S1135" t="str">
        <f t="shared" si="88"/>
        <v>NP</v>
      </c>
      <c r="T1135">
        <f t="shared" si="89"/>
        <v>1</v>
      </c>
    </row>
    <row r="1136" spans="1:20" x14ac:dyDescent="0.35">
      <c r="A1136" t="s">
        <v>5635</v>
      </c>
      <c r="B1136" t="s">
        <v>5636</v>
      </c>
      <c r="C1136" t="s">
        <v>5637</v>
      </c>
      <c r="D1136" t="s">
        <v>5638</v>
      </c>
      <c r="E1136">
        <f>IF(COUNTIFS(Registros!$A$2:$A$6000,"NP",Registros!$B$2:$B$6000,$A1136)&gt;0,1,0)</f>
        <v>1</v>
      </c>
      <c r="F1136">
        <f>IF($E1136=1,SUMIFS(Registros!$F$2:$F$6000,Registros!$A$2:$A$6000,"NP",Registros!$B$2:$B$6000,$A1136),0)</f>
        <v>15</v>
      </c>
      <c r="G1136">
        <f>IF(COUNTIFS(Registros!$A$2:$A$6000,"MOV",Registros!$B$2:$B$6000,$A1136)&gt;0,1,0)</f>
        <v>0</v>
      </c>
      <c r="H1136">
        <f>IF($G1136=1,SUMIFS(Registros!$F$2:$F$6000,Registros!$A$2:$A$6000,"MOV",Registros!$B$2:$B$6000,$A1136),0)</f>
        <v>0</v>
      </c>
      <c r="I1136">
        <f>IF(COUNTIFS(Registros!$A$2:$A$6000,"CS",Registros!$B$2:$B$6000,$A1136)&gt;0,1,0)</f>
        <v>0</v>
      </c>
      <c r="J1136">
        <f>IF($I1136=1,SUMIFS(Registros!$I$2:$I$6000,Registros!$A$2:$A$6000,"CS",Registros!$B$2:$B$6000,$A1136),0)</f>
        <v>0</v>
      </c>
      <c r="K1136">
        <f>IF(COUNTIFS(Winback!$K$2:$K$300,$A1136)&gt;0,1,0)</f>
        <v>0</v>
      </c>
      <c r="L1136">
        <f>IF(AND($K1136=1,LEFT($A1136,3)="WB-"),SUMIFS(Winback!$D$2:$D$300,Winback!$K$2:$K$300,$A1136),0)</f>
        <v>0</v>
      </c>
      <c r="M1136">
        <f>IF(OR($E1136=1,$G1136=1,SUMIFS(Registros!$J$2:$J$6000,Registros!$B$2:$B$6000,$A1136)&gt;0),1,0)</f>
        <v>1</v>
      </c>
      <c r="N1136">
        <f>IF($J1136&gt;0,1,IF(COUNTIFS(Registros!$A$2:$A$6000,"CS",Registros!$B$2:$B$6000,$A1136,Registros!$K$2:$K$6000,"&lt;&gt;")&gt;0,1,0))</f>
        <v>0</v>
      </c>
      <c r="O1136" t="str">
        <f t="shared" si="85"/>
        <v>SOLO MÓVIL</v>
      </c>
      <c r="P1136" t="str">
        <f t="shared" si="86"/>
        <v>Ofrecer fijo + internet (FLBBTV)</v>
      </c>
      <c r="Q1136">
        <f t="shared" si="87"/>
        <v>15</v>
      </c>
      <c r="R1136" t="str">
        <f>IFERROR(VLOOKUP($A1136,Registros!$B$2:$G$6000,6,0),IFERROR(INDEX(Winback!$C$2:$C$300,MATCH($A1136,Winback!$K$2:$K$300,0)),""))</f>
        <v>Karla Mc Intryre</v>
      </c>
      <c r="S1136" t="str">
        <f t="shared" si="88"/>
        <v>NP</v>
      </c>
      <c r="T1136">
        <f t="shared" si="89"/>
        <v>1</v>
      </c>
    </row>
    <row r="1137" spans="1:20" x14ac:dyDescent="0.35">
      <c r="A1137" t="s">
        <v>5640</v>
      </c>
      <c r="B1137" t="s">
        <v>5641</v>
      </c>
      <c r="C1137" t="s">
        <v>5642</v>
      </c>
      <c r="D1137" t="s">
        <v>5643</v>
      </c>
      <c r="E1137">
        <f>IF(COUNTIFS(Registros!$A$2:$A$6000,"NP",Registros!$B$2:$B$6000,$A1137)&gt;0,1,0)</f>
        <v>1</v>
      </c>
      <c r="F1137">
        <f>IF($E1137=1,SUMIFS(Registros!$F$2:$F$6000,Registros!$A$2:$A$6000,"NP",Registros!$B$2:$B$6000,$A1137),0)</f>
        <v>16.29</v>
      </c>
      <c r="G1137">
        <f>IF(COUNTIFS(Registros!$A$2:$A$6000,"MOV",Registros!$B$2:$B$6000,$A1137)&gt;0,1,0)</f>
        <v>0</v>
      </c>
      <c r="H1137">
        <f>IF($G1137=1,SUMIFS(Registros!$F$2:$F$6000,Registros!$A$2:$A$6000,"MOV",Registros!$B$2:$B$6000,$A1137),0)</f>
        <v>0</v>
      </c>
      <c r="I1137">
        <f>IF(COUNTIFS(Registros!$A$2:$A$6000,"CS",Registros!$B$2:$B$6000,$A1137)&gt;0,1,0)</f>
        <v>0</v>
      </c>
      <c r="J1137">
        <f>IF($I1137=1,SUMIFS(Registros!$I$2:$I$6000,Registros!$A$2:$A$6000,"CS",Registros!$B$2:$B$6000,$A1137),0)</f>
        <v>0</v>
      </c>
      <c r="K1137">
        <f>IF(COUNTIFS(Winback!$K$2:$K$300,$A1137)&gt;0,1,0)</f>
        <v>0</v>
      </c>
      <c r="L1137">
        <f>IF(AND($K1137=1,LEFT($A1137,3)="WB-"),SUMIFS(Winback!$D$2:$D$300,Winback!$K$2:$K$300,$A1137),0)</f>
        <v>0</v>
      </c>
      <c r="M1137">
        <f>IF(OR($E1137=1,$G1137=1,SUMIFS(Registros!$J$2:$J$6000,Registros!$B$2:$B$6000,$A1137)&gt;0),1,0)</f>
        <v>1</v>
      </c>
      <c r="N1137">
        <f>IF($J1137&gt;0,1,IF(COUNTIFS(Registros!$A$2:$A$6000,"CS",Registros!$B$2:$B$6000,$A1137,Registros!$K$2:$K$6000,"&lt;&gt;")&gt;0,1,0))</f>
        <v>0</v>
      </c>
      <c r="O1137" t="str">
        <f t="shared" si="85"/>
        <v>SOLO MÓVIL</v>
      </c>
      <c r="P1137" t="str">
        <f t="shared" si="86"/>
        <v>Ofrecer fijo + internet (FLBBTV)</v>
      </c>
      <c r="Q1137">
        <f t="shared" si="87"/>
        <v>16.29</v>
      </c>
      <c r="R1137" t="str">
        <f>IFERROR(VLOOKUP($A1137,Registros!$B$2:$G$6000,6,0),IFERROR(INDEX(Winback!$C$2:$C$300,MATCH($A1137,Winback!$K$2:$K$300,0)),""))</f>
        <v>Michelle Zambrano</v>
      </c>
      <c r="S1137" t="str">
        <f t="shared" si="88"/>
        <v>NP</v>
      </c>
      <c r="T1137">
        <f t="shared" si="89"/>
        <v>1</v>
      </c>
    </row>
    <row r="1138" spans="1:20" x14ac:dyDescent="0.35">
      <c r="A1138" t="s">
        <v>5644</v>
      </c>
      <c r="B1138" t="s">
        <v>5645</v>
      </c>
      <c r="C1138" t="s">
        <v>5646</v>
      </c>
      <c r="D1138" t="s">
        <v>5647</v>
      </c>
      <c r="E1138">
        <f>IF(COUNTIFS(Registros!$A$2:$A$6000,"NP",Registros!$B$2:$B$6000,$A1138)&gt;0,1,0)</f>
        <v>1</v>
      </c>
      <c r="F1138">
        <f>IF($E1138=1,SUMIFS(Registros!$F$2:$F$6000,Registros!$A$2:$A$6000,"NP",Registros!$B$2:$B$6000,$A1138),0)</f>
        <v>17.579999999999998</v>
      </c>
      <c r="G1138">
        <f>IF(COUNTIFS(Registros!$A$2:$A$6000,"MOV",Registros!$B$2:$B$6000,$A1138)&gt;0,1,0)</f>
        <v>0</v>
      </c>
      <c r="H1138">
        <f>IF($G1138=1,SUMIFS(Registros!$F$2:$F$6000,Registros!$A$2:$A$6000,"MOV",Registros!$B$2:$B$6000,$A1138),0)</f>
        <v>0</v>
      </c>
      <c r="I1138">
        <f>IF(COUNTIFS(Registros!$A$2:$A$6000,"CS",Registros!$B$2:$B$6000,$A1138)&gt;0,1,0)</f>
        <v>0</v>
      </c>
      <c r="J1138">
        <f>IF($I1138=1,SUMIFS(Registros!$I$2:$I$6000,Registros!$A$2:$A$6000,"CS",Registros!$B$2:$B$6000,$A1138),0)</f>
        <v>0</v>
      </c>
      <c r="K1138">
        <f>IF(COUNTIFS(Winback!$K$2:$K$300,$A1138)&gt;0,1,0)</f>
        <v>0</v>
      </c>
      <c r="L1138">
        <f>IF(AND($K1138=1,LEFT($A1138,3)="WB-"),SUMIFS(Winback!$D$2:$D$300,Winback!$K$2:$K$300,$A1138),0)</f>
        <v>0</v>
      </c>
      <c r="M1138">
        <f>IF(OR($E1138=1,$G1138=1,SUMIFS(Registros!$J$2:$J$6000,Registros!$B$2:$B$6000,$A1138)&gt;0),1,0)</f>
        <v>1</v>
      </c>
      <c r="N1138">
        <f>IF($J1138&gt;0,1,IF(COUNTIFS(Registros!$A$2:$A$6000,"CS",Registros!$B$2:$B$6000,$A1138,Registros!$K$2:$K$6000,"&lt;&gt;")&gt;0,1,0))</f>
        <v>0</v>
      </c>
      <c r="O1138" t="str">
        <f t="shared" si="85"/>
        <v>SOLO MÓVIL</v>
      </c>
      <c r="P1138" t="str">
        <f t="shared" si="86"/>
        <v>Ofrecer fijo + internet (FLBBTV)</v>
      </c>
      <c r="Q1138">
        <f t="shared" si="87"/>
        <v>17.579999999999998</v>
      </c>
      <c r="R1138" t="str">
        <f>IFERROR(VLOOKUP($A1138,Registros!$B$2:$G$6000,6,0),IFERROR(INDEX(Winback!$C$2:$C$300,MATCH($A1138,Winback!$K$2:$K$300,0)),""))</f>
        <v>Ines Lizbeth Trujillo</v>
      </c>
      <c r="S1138" t="str">
        <f t="shared" si="88"/>
        <v>NP</v>
      </c>
      <c r="T1138">
        <f t="shared" si="89"/>
        <v>1</v>
      </c>
    </row>
    <row r="1139" spans="1:20" x14ac:dyDescent="0.35">
      <c r="A1139" t="s">
        <v>5649</v>
      </c>
      <c r="B1139" t="s">
        <v>5650</v>
      </c>
      <c r="C1139" t="s">
        <v>5651</v>
      </c>
      <c r="D1139" t="s">
        <v>5652</v>
      </c>
      <c r="E1139">
        <f>IF(COUNTIFS(Registros!$A$2:$A$6000,"NP",Registros!$B$2:$B$6000,$A1139)&gt;0,1,0)</f>
        <v>1</v>
      </c>
      <c r="F1139">
        <f>IF($E1139=1,SUMIFS(Registros!$F$2:$F$6000,Registros!$A$2:$A$6000,"NP",Registros!$B$2:$B$6000,$A1139),0)</f>
        <v>15</v>
      </c>
      <c r="G1139">
        <f>IF(COUNTIFS(Registros!$A$2:$A$6000,"MOV",Registros!$B$2:$B$6000,$A1139)&gt;0,1,0)</f>
        <v>0</v>
      </c>
      <c r="H1139">
        <f>IF($G1139=1,SUMIFS(Registros!$F$2:$F$6000,Registros!$A$2:$A$6000,"MOV",Registros!$B$2:$B$6000,$A1139),0)</f>
        <v>0</v>
      </c>
      <c r="I1139">
        <f>IF(COUNTIFS(Registros!$A$2:$A$6000,"CS",Registros!$B$2:$B$6000,$A1139)&gt;0,1,0)</f>
        <v>0</v>
      </c>
      <c r="J1139">
        <f>IF($I1139=1,SUMIFS(Registros!$I$2:$I$6000,Registros!$A$2:$A$6000,"CS",Registros!$B$2:$B$6000,$A1139),0)</f>
        <v>0</v>
      </c>
      <c r="K1139">
        <f>IF(COUNTIFS(Winback!$K$2:$K$300,$A1139)&gt;0,1,0)</f>
        <v>0</v>
      </c>
      <c r="L1139">
        <f>IF(AND($K1139=1,LEFT($A1139,3)="WB-"),SUMIFS(Winback!$D$2:$D$300,Winback!$K$2:$K$300,$A1139),0)</f>
        <v>0</v>
      </c>
      <c r="M1139">
        <f>IF(OR($E1139=1,$G1139=1,SUMIFS(Registros!$J$2:$J$6000,Registros!$B$2:$B$6000,$A1139)&gt;0),1,0)</f>
        <v>1</v>
      </c>
      <c r="N1139">
        <f>IF($J1139&gt;0,1,IF(COUNTIFS(Registros!$A$2:$A$6000,"CS",Registros!$B$2:$B$6000,$A1139,Registros!$K$2:$K$6000,"&lt;&gt;")&gt;0,1,0))</f>
        <v>0</v>
      </c>
      <c r="O1139" t="str">
        <f t="shared" si="85"/>
        <v>SOLO MÓVIL</v>
      </c>
      <c r="P1139" t="str">
        <f t="shared" si="86"/>
        <v>Ofrecer fijo + internet (FLBBTV)</v>
      </c>
      <c r="Q1139">
        <f t="shared" si="87"/>
        <v>15</v>
      </c>
      <c r="R1139" t="str">
        <f>IFERROR(VLOOKUP($A1139,Registros!$B$2:$G$6000,6,0),IFERROR(INDEX(Winback!$C$2:$C$300,MATCH($A1139,Winback!$K$2:$K$300,0)),""))</f>
        <v>Alejandra Mabel Hawkins</v>
      </c>
      <c r="S1139" t="str">
        <f t="shared" si="88"/>
        <v>NP</v>
      </c>
      <c r="T1139">
        <f t="shared" si="89"/>
        <v>1</v>
      </c>
    </row>
    <row r="1140" spans="1:20" x14ac:dyDescent="0.35">
      <c r="A1140" t="s">
        <v>5654</v>
      </c>
      <c r="B1140" t="s">
        <v>5655</v>
      </c>
      <c r="C1140" t="s">
        <v>5656</v>
      </c>
      <c r="D1140" t="s">
        <v>5657</v>
      </c>
      <c r="E1140">
        <f>IF(COUNTIFS(Registros!$A$2:$A$6000,"NP",Registros!$B$2:$B$6000,$A1140)&gt;0,1,0)</f>
        <v>1</v>
      </c>
      <c r="F1140">
        <f>IF($E1140=1,SUMIFS(Registros!$F$2:$F$6000,Registros!$A$2:$A$6000,"NP",Registros!$B$2:$B$6000,$A1140),0)</f>
        <v>30</v>
      </c>
      <c r="G1140">
        <f>IF(COUNTIFS(Registros!$A$2:$A$6000,"MOV",Registros!$B$2:$B$6000,$A1140)&gt;0,1,0)</f>
        <v>0</v>
      </c>
      <c r="H1140">
        <f>IF($G1140=1,SUMIFS(Registros!$F$2:$F$6000,Registros!$A$2:$A$6000,"MOV",Registros!$B$2:$B$6000,$A1140),0)</f>
        <v>0</v>
      </c>
      <c r="I1140">
        <f>IF(COUNTIFS(Registros!$A$2:$A$6000,"CS",Registros!$B$2:$B$6000,$A1140)&gt;0,1,0)</f>
        <v>0</v>
      </c>
      <c r="J1140">
        <f>IF($I1140=1,SUMIFS(Registros!$I$2:$I$6000,Registros!$A$2:$A$6000,"CS",Registros!$B$2:$B$6000,$A1140),0)</f>
        <v>0</v>
      </c>
      <c r="K1140">
        <f>IF(COUNTIFS(Winback!$K$2:$K$300,$A1140)&gt;0,1,0)</f>
        <v>0</v>
      </c>
      <c r="L1140">
        <f>IF(AND($K1140=1,LEFT($A1140,3)="WB-"),SUMIFS(Winback!$D$2:$D$300,Winback!$K$2:$K$300,$A1140),0)</f>
        <v>0</v>
      </c>
      <c r="M1140">
        <f>IF(OR($E1140=1,$G1140=1,SUMIFS(Registros!$J$2:$J$6000,Registros!$B$2:$B$6000,$A1140)&gt;0),1,0)</f>
        <v>1</v>
      </c>
      <c r="N1140">
        <f>IF($J1140&gt;0,1,IF(COUNTIFS(Registros!$A$2:$A$6000,"CS",Registros!$B$2:$B$6000,$A1140,Registros!$K$2:$K$6000,"&lt;&gt;")&gt;0,1,0))</f>
        <v>0</v>
      </c>
      <c r="O1140" t="str">
        <f t="shared" si="85"/>
        <v>SOLO MÓVIL</v>
      </c>
      <c r="P1140" t="str">
        <f t="shared" si="86"/>
        <v>Ofrecer fijo + internet (FLBBTV)</v>
      </c>
      <c r="Q1140">
        <f t="shared" si="87"/>
        <v>30</v>
      </c>
      <c r="R1140" t="str">
        <f>IFERROR(VLOOKUP($A1140,Registros!$B$2:$G$6000,6,0),IFERROR(INDEX(Winback!$C$2:$C$300,MATCH($A1140,Winback!$K$2:$K$300,0)),""))</f>
        <v>Maria Fernanda</v>
      </c>
      <c r="S1140" t="str">
        <f t="shared" si="88"/>
        <v>NP</v>
      </c>
      <c r="T1140">
        <f t="shared" si="89"/>
        <v>1</v>
      </c>
    </row>
    <row r="1141" spans="1:20" x14ac:dyDescent="0.35">
      <c r="A1141" t="s">
        <v>5659</v>
      </c>
      <c r="B1141" t="s">
        <v>5660</v>
      </c>
      <c r="C1141" t="s">
        <v>5661</v>
      </c>
      <c r="D1141" t="s">
        <v>5662</v>
      </c>
      <c r="E1141">
        <f>IF(COUNTIFS(Registros!$A$2:$A$6000,"NP",Registros!$B$2:$B$6000,$A1141)&gt;0,1,0)</f>
        <v>1</v>
      </c>
      <c r="F1141">
        <f>IF($E1141=1,SUMIFS(Registros!$F$2:$F$6000,Registros!$A$2:$A$6000,"NP",Registros!$B$2:$B$6000,$A1141),0)</f>
        <v>15</v>
      </c>
      <c r="G1141">
        <f>IF(COUNTIFS(Registros!$A$2:$A$6000,"MOV",Registros!$B$2:$B$6000,$A1141)&gt;0,1,0)</f>
        <v>0</v>
      </c>
      <c r="H1141">
        <f>IF($G1141=1,SUMIFS(Registros!$F$2:$F$6000,Registros!$A$2:$A$6000,"MOV",Registros!$B$2:$B$6000,$A1141),0)</f>
        <v>0</v>
      </c>
      <c r="I1141">
        <f>IF(COUNTIFS(Registros!$A$2:$A$6000,"CS",Registros!$B$2:$B$6000,$A1141)&gt;0,1,0)</f>
        <v>0</v>
      </c>
      <c r="J1141">
        <f>IF($I1141=1,SUMIFS(Registros!$I$2:$I$6000,Registros!$A$2:$A$6000,"CS",Registros!$B$2:$B$6000,$A1141),0)</f>
        <v>0</v>
      </c>
      <c r="K1141">
        <f>IF(COUNTIFS(Winback!$K$2:$K$300,$A1141)&gt;0,1,0)</f>
        <v>0</v>
      </c>
      <c r="L1141">
        <f>IF(AND($K1141=1,LEFT($A1141,3)="WB-"),SUMIFS(Winback!$D$2:$D$300,Winback!$K$2:$K$300,$A1141),0)</f>
        <v>0</v>
      </c>
      <c r="M1141">
        <f>IF(OR($E1141=1,$G1141=1,SUMIFS(Registros!$J$2:$J$6000,Registros!$B$2:$B$6000,$A1141)&gt;0),1,0)</f>
        <v>1</v>
      </c>
      <c r="N1141">
        <f>IF($J1141&gt;0,1,IF(COUNTIFS(Registros!$A$2:$A$6000,"CS",Registros!$B$2:$B$6000,$A1141,Registros!$K$2:$K$6000,"&lt;&gt;")&gt;0,1,0))</f>
        <v>0</v>
      </c>
      <c r="O1141" t="str">
        <f t="shared" si="85"/>
        <v>SOLO MÓVIL</v>
      </c>
      <c r="P1141" t="str">
        <f t="shared" si="86"/>
        <v>Ofrecer fijo + internet (FLBBTV)</v>
      </c>
      <c r="Q1141">
        <f t="shared" si="87"/>
        <v>15</v>
      </c>
      <c r="R1141" t="str">
        <f>IFERROR(VLOOKUP($A1141,Registros!$B$2:$G$6000,6,0),IFERROR(INDEX(Winback!$C$2:$C$300,MATCH($A1141,Winback!$K$2:$K$300,0)),""))</f>
        <v>Yarelis Tulloch</v>
      </c>
      <c r="S1141" t="str">
        <f t="shared" si="88"/>
        <v>NP</v>
      </c>
      <c r="T1141">
        <f t="shared" si="89"/>
        <v>1</v>
      </c>
    </row>
    <row r="1142" spans="1:20" x14ac:dyDescent="0.35">
      <c r="A1142" t="s">
        <v>5664</v>
      </c>
      <c r="B1142" t="s">
        <v>5665</v>
      </c>
      <c r="C1142" t="s">
        <v>5666</v>
      </c>
      <c r="D1142" t="s">
        <v>5667</v>
      </c>
      <c r="E1142">
        <f>IF(COUNTIFS(Registros!$A$2:$A$6000,"NP",Registros!$B$2:$B$6000,$A1142)&gt;0,1,0)</f>
        <v>1</v>
      </c>
      <c r="F1142">
        <f>IF($E1142=1,SUMIFS(Registros!$F$2:$F$6000,Registros!$A$2:$A$6000,"NP",Registros!$B$2:$B$6000,$A1142),0)</f>
        <v>15</v>
      </c>
      <c r="G1142">
        <f>IF(COUNTIFS(Registros!$A$2:$A$6000,"MOV",Registros!$B$2:$B$6000,$A1142)&gt;0,1,0)</f>
        <v>0</v>
      </c>
      <c r="H1142">
        <f>IF($G1142=1,SUMIFS(Registros!$F$2:$F$6000,Registros!$A$2:$A$6000,"MOV",Registros!$B$2:$B$6000,$A1142),0)</f>
        <v>0</v>
      </c>
      <c r="I1142">
        <f>IF(COUNTIFS(Registros!$A$2:$A$6000,"CS",Registros!$B$2:$B$6000,$A1142)&gt;0,1,0)</f>
        <v>0</v>
      </c>
      <c r="J1142">
        <f>IF($I1142=1,SUMIFS(Registros!$I$2:$I$6000,Registros!$A$2:$A$6000,"CS",Registros!$B$2:$B$6000,$A1142),0)</f>
        <v>0</v>
      </c>
      <c r="K1142">
        <f>IF(COUNTIFS(Winback!$K$2:$K$300,$A1142)&gt;0,1,0)</f>
        <v>0</v>
      </c>
      <c r="L1142">
        <f>IF(AND($K1142=1,LEFT($A1142,3)="WB-"),SUMIFS(Winback!$D$2:$D$300,Winback!$K$2:$K$300,$A1142),0)</f>
        <v>0</v>
      </c>
      <c r="M1142">
        <f>IF(OR($E1142=1,$G1142=1,SUMIFS(Registros!$J$2:$J$6000,Registros!$B$2:$B$6000,$A1142)&gt;0),1,0)</f>
        <v>1</v>
      </c>
      <c r="N1142">
        <f>IF($J1142&gt;0,1,IF(COUNTIFS(Registros!$A$2:$A$6000,"CS",Registros!$B$2:$B$6000,$A1142,Registros!$K$2:$K$6000,"&lt;&gt;")&gt;0,1,0))</f>
        <v>0</v>
      </c>
      <c r="O1142" t="str">
        <f t="shared" si="85"/>
        <v>SOLO MÓVIL</v>
      </c>
      <c r="P1142" t="str">
        <f t="shared" si="86"/>
        <v>Ofrecer fijo + internet (FLBBTV)</v>
      </c>
      <c r="Q1142">
        <f t="shared" si="87"/>
        <v>15</v>
      </c>
      <c r="R1142" t="str">
        <f>IFERROR(VLOOKUP($A1142,Registros!$B$2:$G$6000,6,0),IFERROR(INDEX(Winback!$C$2:$C$300,MATCH($A1142,Winback!$K$2:$K$300,0)),""))</f>
        <v>Abril Aparicio</v>
      </c>
      <c r="S1142" t="str">
        <f t="shared" si="88"/>
        <v>NP</v>
      </c>
      <c r="T1142">
        <f t="shared" si="89"/>
        <v>1</v>
      </c>
    </row>
    <row r="1143" spans="1:20" x14ac:dyDescent="0.35">
      <c r="A1143" t="s">
        <v>5669</v>
      </c>
      <c r="B1143" t="s">
        <v>5670</v>
      </c>
      <c r="C1143" t="s">
        <v>5671</v>
      </c>
      <c r="D1143" t="s">
        <v>5672</v>
      </c>
      <c r="E1143">
        <f>IF(COUNTIFS(Registros!$A$2:$A$6000,"NP",Registros!$B$2:$B$6000,$A1143)&gt;0,1,0)</f>
        <v>1</v>
      </c>
      <c r="F1143">
        <f>IF($E1143=1,SUMIFS(Registros!$F$2:$F$6000,Registros!$A$2:$A$6000,"NP",Registros!$B$2:$B$6000,$A1143),0)</f>
        <v>15</v>
      </c>
      <c r="G1143">
        <f>IF(COUNTIFS(Registros!$A$2:$A$6000,"MOV",Registros!$B$2:$B$6000,$A1143)&gt;0,1,0)</f>
        <v>0</v>
      </c>
      <c r="H1143">
        <f>IF($G1143=1,SUMIFS(Registros!$F$2:$F$6000,Registros!$A$2:$A$6000,"MOV",Registros!$B$2:$B$6000,$A1143),0)</f>
        <v>0</v>
      </c>
      <c r="I1143">
        <f>IF(COUNTIFS(Registros!$A$2:$A$6000,"CS",Registros!$B$2:$B$6000,$A1143)&gt;0,1,0)</f>
        <v>0</v>
      </c>
      <c r="J1143">
        <f>IF($I1143=1,SUMIFS(Registros!$I$2:$I$6000,Registros!$A$2:$A$6000,"CS",Registros!$B$2:$B$6000,$A1143),0)</f>
        <v>0</v>
      </c>
      <c r="K1143">
        <f>IF(COUNTIFS(Winback!$K$2:$K$300,$A1143)&gt;0,1,0)</f>
        <v>0</v>
      </c>
      <c r="L1143">
        <f>IF(AND($K1143=1,LEFT($A1143,3)="WB-"),SUMIFS(Winback!$D$2:$D$300,Winback!$K$2:$K$300,$A1143),0)</f>
        <v>0</v>
      </c>
      <c r="M1143">
        <f>IF(OR($E1143=1,$G1143=1,SUMIFS(Registros!$J$2:$J$6000,Registros!$B$2:$B$6000,$A1143)&gt;0),1,0)</f>
        <v>1</v>
      </c>
      <c r="N1143">
        <f>IF($J1143&gt;0,1,IF(COUNTIFS(Registros!$A$2:$A$6000,"CS",Registros!$B$2:$B$6000,$A1143,Registros!$K$2:$K$6000,"&lt;&gt;")&gt;0,1,0))</f>
        <v>0</v>
      </c>
      <c r="O1143" t="str">
        <f t="shared" si="85"/>
        <v>SOLO MÓVIL</v>
      </c>
      <c r="P1143" t="str">
        <f t="shared" si="86"/>
        <v>Ofrecer fijo + internet (FLBBTV)</v>
      </c>
      <c r="Q1143">
        <f t="shared" si="87"/>
        <v>15</v>
      </c>
      <c r="R1143" t="str">
        <f>IFERROR(VLOOKUP($A1143,Registros!$B$2:$G$6000,6,0),IFERROR(INDEX(Winback!$C$2:$C$300,MATCH($A1143,Winback!$K$2:$K$300,0)),""))</f>
        <v>Yariela Galarce</v>
      </c>
      <c r="S1143" t="str">
        <f t="shared" si="88"/>
        <v>NP</v>
      </c>
      <c r="T1143">
        <f t="shared" si="89"/>
        <v>1</v>
      </c>
    </row>
    <row r="1144" spans="1:20" x14ac:dyDescent="0.35">
      <c r="A1144" t="s">
        <v>5674</v>
      </c>
      <c r="B1144" t="s">
        <v>5675</v>
      </c>
      <c r="C1144" t="s">
        <v>5676</v>
      </c>
      <c r="D1144" t="s">
        <v>5677</v>
      </c>
      <c r="E1144">
        <f>IF(COUNTIFS(Registros!$A$2:$A$6000,"NP",Registros!$B$2:$B$6000,$A1144)&gt;0,1,0)</f>
        <v>1</v>
      </c>
      <c r="F1144">
        <f>IF($E1144=1,SUMIFS(Registros!$F$2:$F$6000,Registros!$A$2:$A$6000,"NP",Registros!$B$2:$B$6000,$A1144),0)</f>
        <v>15</v>
      </c>
      <c r="G1144">
        <f>IF(COUNTIFS(Registros!$A$2:$A$6000,"MOV",Registros!$B$2:$B$6000,$A1144)&gt;0,1,0)</f>
        <v>0</v>
      </c>
      <c r="H1144">
        <f>IF($G1144=1,SUMIFS(Registros!$F$2:$F$6000,Registros!$A$2:$A$6000,"MOV",Registros!$B$2:$B$6000,$A1144),0)</f>
        <v>0</v>
      </c>
      <c r="I1144">
        <f>IF(COUNTIFS(Registros!$A$2:$A$6000,"CS",Registros!$B$2:$B$6000,$A1144)&gt;0,1,0)</f>
        <v>0</v>
      </c>
      <c r="J1144">
        <f>IF($I1144=1,SUMIFS(Registros!$I$2:$I$6000,Registros!$A$2:$A$6000,"CS",Registros!$B$2:$B$6000,$A1144),0)</f>
        <v>0</v>
      </c>
      <c r="K1144">
        <f>IF(COUNTIFS(Winback!$K$2:$K$300,$A1144)&gt;0,1,0)</f>
        <v>0</v>
      </c>
      <c r="L1144">
        <f>IF(AND($K1144=1,LEFT($A1144,3)="WB-"),SUMIFS(Winback!$D$2:$D$300,Winback!$K$2:$K$300,$A1144),0)</f>
        <v>0</v>
      </c>
      <c r="M1144">
        <f>IF(OR($E1144=1,$G1144=1,SUMIFS(Registros!$J$2:$J$6000,Registros!$B$2:$B$6000,$A1144)&gt;0),1,0)</f>
        <v>1</v>
      </c>
      <c r="N1144">
        <f>IF($J1144&gt;0,1,IF(COUNTIFS(Registros!$A$2:$A$6000,"CS",Registros!$B$2:$B$6000,$A1144,Registros!$K$2:$K$6000,"&lt;&gt;")&gt;0,1,0))</f>
        <v>0</v>
      </c>
      <c r="O1144" t="str">
        <f t="shared" si="85"/>
        <v>SOLO MÓVIL</v>
      </c>
      <c r="P1144" t="str">
        <f t="shared" si="86"/>
        <v>Ofrecer fijo + internet (FLBBTV)</v>
      </c>
      <c r="Q1144">
        <f t="shared" si="87"/>
        <v>15</v>
      </c>
      <c r="R1144" t="str">
        <f>IFERROR(VLOOKUP($A1144,Registros!$B$2:$G$6000,6,0),IFERROR(INDEX(Winback!$C$2:$C$300,MATCH($A1144,Winback!$K$2:$K$300,0)),""))</f>
        <v>Nailyn Martinez</v>
      </c>
      <c r="S1144" t="str">
        <f t="shared" si="88"/>
        <v>NP</v>
      </c>
      <c r="T1144">
        <f t="shared" si="89"/>
        <v>1</v>
      </c>
    </row>
    <row r="1145" spans="1:20" x14ac:dyDescent="0.35">
      <c r="A1145" t="s">
        <v>5679</v>
      </c>
      <c r="B1145" t="s">
        <v>5680</v>
      </c>
      <c r="C1145" t="s">
        <v>5681</v>
      </c>
      <c r="D1145" t="s">
        <v>5682</v>
      </c>
      <c r="E1145">
        <f>IF(COUNTIFS(Registros!$A$2:$A$6000,"NP",Registros!$B$2:$B$6000,$A1145)&gt;0,1,0)</f>
        <v>1</v>
      </c>
      <c r="F1145">
        <f>IF($E1145=1,SUMIFS(Registros!$F$2:$F$6000,Registros!$A$2:$A$6000,"NP",Registros!$B$2:$B$6000,$A1145),0)</f>
        <v>31.25</v>
      </c>
      <c r="G1145">
        <f>IF(COUNTIFS(Registros!$A$2:$A$6000,"MOV",Registros!$B$2:$B$6000,$A1145)&gt;0,1,0)</f>
        <v>0</v>
      </c>
      <c r="H1145">
        <f>IF($G1145=1,SUMIFS(Registros!$F$2:$F$6000,Registros!$A$2:$A$6000,"MOV",Registros!$B$2:$B$6000,$A1145),0)</f>
        <v>0</v>
      </c>
      <c r="I1145">
        <f>IF(COUNTIFS(Registros!$A$2:$A$6000,"CS",Registros!$B$2:$B$6000,$A1145)&gt;0,1,0)</f>
        <v>0</v>
      </c>
      <c r="J1145">
        <f>IF($I1145=1,SUMIFS(Registros!$I$2:$I$6000,Registros!$A$2:$A$6000,"CS",Registros!$B$2:$B$6000,$A1145),0)</f>
        <v>0</v>
      </c>
      <c r="K1145">
        <f>IF(COUNTIFS(Winback!$K$2:$K$300,$A1145)&gt;0,1,0)</f>
        <v>0</v>
      </c>
      <c r="L1145">
        <f>IF(AND($K1145=1,LEFT($A1145,3)="WB-"),SUMIFS(Winback!$D$2:$D$300,Winback!$K$2:$K$300,$A1145),0)</f>
        <v>0</v>
      </c>
      <c r="M1145">
        <f>IF(OR($E1145=1,$G1145=1,SUMIFS(Registros!$J$2:$J$6000,Registros!$B$2:$B$6000,$A1145)&gt;0),1,0)</f>
        <v>1</v>
      </c>
      <c r="N1145">
        <f>IF($J1145&gt;0,1,IF(COUNTIFS(Registros!$A$2:$A$6000,"CS",Registros!$B$2:$B$6000,$A1145,Registros!$K$2:$K$6000,"&lt;&gt;")&gt;0,1,0))</f>
        <v>0</v>
      </c>
      <c r="O1145" t="str">
        <f t="shared" si="85"/>
        <v>SOLO MÓVIL</v>
      </c>
      <c r="P1145" t="str">
        <f t="shared" si="86"/>
        <v>Ofrecer fijo + internet (FLBBTV)</v>
      </c>
      <c r="Q1145">
        <f t="shared" si="87"/>
        <v>31.25</v>
      </c>
      <c r="R1145" t="str">
        <f>IFERROR(VLOOKUP($A1145,Registros!$B$2:$G$6000,6,0),IFERROR(INDEX(Winback!$C$2:$C$300,MATCH($A1145,Winback!$K$2:$K$300,0)),""))</f>
        <v>Yamali Rodriguez</v>
      </c>
      <c r="S1145" t="str">
        <f t="shared" si="88"/>
        <v>NP</v>
      </c>
      <c r="T1145">
        <f t="shared" si="89"/>
        <v>1</v>
      </c>
    </row>
    <row r="1146" spans="1:20" x14ac:dyDescent="0.35">
      <c r="A1146" t="s">
        <v>5684</v>
      </c>
      <c r="B1146" t="s">
        <v>5685</v>
      </c>
      <c r="C1146" t="s">
        <v>5686</v>
      </c>
      <c r="D1146" t="s">
        <v>5687</v>
      </c>
      <c r="E1146">
        <f>IF(COUNTIFS(Registros!$A$2:$A$6000,"NP",Registros!$B$2:$B$6000,$A1146)&gt;0,1,0)</f>
        <v>1</v>
      </c>
      <c r="F1146">
        <f>IF($E1146=1,SUMIFS(Registros!$F$2:$F$6000,Registros!$A$2:$A$6000,"NP",Registros!$B$2:$B$6000,$A1146),0)</f>
        <v>15</v>
      </c>
      <c r="G1146">
        <f>IF(COUNTIFS(Registros!$A$2:$A$6000,"MOV",Registros!$B$2:$B$6000,$A1146)&gt;0,1,0)</f>
        <v>0</v>
      </c>
      <c r="H1146">
        <f>IF($G1146=1,SUMIFS(Registros!$F$2:$F$6000,Registros!$A$2:$A$6000,"MOV",Registros!$B$2:$B$6000,$A1146),0)</f>
        <v>0</v>
      </c>
      <c r="I1146">
        <f>IF(COUNTIFS(Registros!$A$2:$A$6000,"CS",Registros!$B$2:$B$6000,$A1146)&gt;0,1,0)</f>
        <v>0</v>
      </c>
      <c r="J1146">
        <f>IF($I1146=1,SUMIFS(Registros!$I$2:$I$6000,Registros!$A$2:$A$6000,"CS",Registros!$B$2:$B$6000,$A1146),0)</f>
        <v>0</v>
      </c>
      <c r="K1146">
        <f>IF(COUNTIFS(Winback!$K$2:$K$300,$A1146)&gt;0,1,0)</f>
        <v>0</v>
      </c>
      <c r="L1146">
        <f>IF(AND($K1146=1,LEFT($A1146,3)="WB-"),SUMIFS(Winback!$D$2:$D$300,Winback!$K$2:$K$300,$A1146),0)</f>
        <v>0</v>
      </c>
      <c r="M1146">
        <f>IF(OR($E1146=1,$G1146=1,SUMIFS(Registros!$J$2:$J$6000,Registros!$B$2:$B$6000,$A1146)&gt;0),1,0)</f>
        <v>1</v>
      </c>
      <c r="N1146">
        <f>IF($J1146&gt;0,1,IF(COUNTIFS(Registros!$A$2:$A$6000,"CS",Registros!$B$2:$B$6000,$A1146,Registros!$K$2:$K$6000,"&lt;&gt;")&gt;0,1,0))</f>
        <v>0</v>
      </c>
      <c r="O1146" t="str">
        <f t="shared" si="85"/>
        <v>SOLO MÓVIL</v>
      </c>
      <c r="P1146" t="str">
        <f t="shared" si="86"/>
        <v>Ofrecer fijo + internet (FLBBTV)</v>
      </c>
      <c r="Q1146">
        <f t="shared" si="87"/>
        <v>15</v>
      </c>
      <c r="R1146" t="str">
        <f>IFERROR(VLOOKUP($A1146,Registros!$B$2:$G$6000,6,0),IFERROR(INDEX(Winback!$C$2:$C$300,MATCH($A1146,Winback!$K$2:$K$300,0)),""))</f>
        <v>Osiris Aguilar</v>
      </c>
      <c r="S1146" t="str">
        <f t="shared" si="88"/>
        <v>NP</v>
      </c>
      <c r="T1146">
        <f t="shared" si="89"/>
        <v>1</v>
      </c>
    </row>
    <row r="1147" spans="1:20" x14ac:dyDescent="0.35">
      <c r="A1147" t="s">
        <v>5689</v>
      </c>
      <c r="B1147" t="s">
        <v>5690</v>
      </c>
      <c r="C1147" t="s">
        <v>5691</v>
      </c>
      <c r="D1147" t="s">
        <v>5692</v>
      </c>
      <c r="E1147">
        <f>IF(COUNTIFS(Registros!$A$2:$A$6000,"NP",Registros!$B$2:$B$6000,$A1147)&gt;0,1,0)</f>
        <v>1</v>
      </c>
      <c r="F1147">
        <f>IF($E1147=1,SUMIFS(Registros!$F$2:$F$6000,Registros!$A$2:$A$6000,"NP",Registros!$B$2:$B$6000,$A1147),0)</f>
        <v>15</v>
      </c>
      <c r="G1147">
        <f>IF(COUNTIFS(Registros!$A$2:$A$6000,"MOV",Registros!$B$2:$B$6000,$A1147)&gt;0,1,0)</f>
        <v>0</v>
      </c>
      <c r="H1147">
        <f>IF($G1147=1,SUMIFS(Registros!$F$2:$F$6000,Registros!$A$2:$A$6000,"MOV",Registros!$B$2:$B$6000,$A1147),0)</f>
        <v>0</v>
      </c>
      <c r="I1147">
        <f>IF(COUNTIFS(Registros!$A$2:$A$6000,"CS",Registros!$B$2:$B$6000,$A1147)&gt;0,1,0)</f>
        <v>0</v>
      </c>
      <c r="J1147">
        <f>IF($I1147=1,SUMIFS(Registros!$I$2:$I$6000,Registros!$A$2:$A$6000,"CS",Registros!$B$2:$B$6000,$A1147),0)</f>
        <v>0</v>
      </c>
      <c r="K1147">
        <f>IF(COUNTIFS(Winback!$K$2:$K$300,$A1147)&gt;0,1,0)</f>
        <v>0</v>
      </c>
      <c r="L1147">
        <f>IF(AND($K1147=1,LEFT($A1147,3)="WB-"),SUMIFS(Winback!$D$2:$D$300,Winback!$K$2:$K$300,$A1147),0)</f>
        <v>0</v>
      </c>
      <c r="M1147">
        <f>IF(OR($E1147=1,$G1147=1,SUMIFS(Registros!$J$2:$J$6000,Registros!$B$2:$B$6000,$A1147)&gt;0),1,0)</f>
        <v>1</v>
      </c>
      <c r="N1147">
        <f>IF($J1147&gt;0,1,IF(COUNTIFS(Registros!$A$2:$A$6000,"CS",Registros!$B$2:$B$6000,$A1147,Registros!$K$2:$K$6000,"&lt;&gt;")&gt;0,1,0))</f>
        <v>0</v>
      </c>
      <c r="O1147" t="str">
        <f t="shared" si="85"/>
        <v>SOLO MÓVIL</v>
      </c>
      <c r="P1147" t="str">
        <f t="shared" si="86"/>
        <v>Ofrecer fijo + internet (FLBBTV)</v>
      </c>
      <c r="Q1147">
        <f t="shared" si="87"/>
        <v>15</v>
      </c>
      <c r="R1147" t="str">
        <f>IFERROR(VLOOKUP($A1147,Registros!$B$2:$G$6000,6,0),IFERROR(INDEX(Winback!$C$2:$C$300,MATCH($A1147,Winback!$K$2:$K$300,0)),""))</f>
        <v>Karla Mc Intryre</v>
      </c>
      <c r="S1147" t="str">
        <f t="shared" si="88"/>
        <v>NP</v>
      </c>
      <c r="T1147">
        <f t="shared" si="89"/>
        <v>1</v>
      </c>
    </row>
    <row r="1148" spans="1:20" x14ac:dyDescent="0.35">
      <c r="A1148" t="s">
        <v>5694</v>
      </c>
      <c r="B1148" t="s">
        <v>5695</v>
      </c>
      <c r="C1148" t="s">
        <v>5696</v>
      </c>
      <c r="D1148" t="s">
        <v>5697</v>
      </c>
      <c r="E1148">
        <f>IF(COUNTIFS(Registros!$A$2:$A$6000,"NP",Registros!$B$2:$B$6000,$A1148)&gt;0,1,0)</f>
        <v>1</v>
      </c>
      <c r="F1148">
        <f>IF($E1148=1,SUMIFS(Registros!$F$2:$F$6000,Registros!$A$2:$A$6000,"NP",Registros!$B$2:$B$6000,$A1148),0)</f>
        <v>15</v>
      </c>
      <c r="G1148">
        <f>IF(COUNTIFS(Registros!$A$2:$A$6000,"MOV",Registros!$B$2:$B$6000,$A1148)&gt;0,1,0)</f>
        <v>0</v>
      </c>
      <c r="H1148">
        <f>IF($G1148=1,SUMIFS(Registros!$F$2:$F$6000,Registros!$A$2:$A$6000,"MOV",Registros!$B$2:$B$6000,$A1148),0)</f>
        <v>0</v>
      </c>
      <c r="I1148">
        <f>IF(COUNTIFS(Registros!$A$2:$A$6000,"CS",Registros!$B$2:$B$6000,$A1148)&gt;0,1,0)</f>
        <v>0</v>
      </c>
      <c r="J1148">
        <f>IF($I1148=1,SUMIFS(Registros!$I$2:$I$6000,Registros!$A$2:$A$6000,"CS",Registros!$B$2:$B$6000,$A1148),0)</f>
        <v>0</v>
      </c>
      <c r="K1148">
        <f>IF(COUNTIFS(Winback!$K$2:$K$300,$A1148)&gt;0,1,0)</f>
        <v>0</v>
      </c>
      <c r="L1148">
        <f>IF(AND($K1148=1,LEFT($A1148,3)="WB-"),SUMIFS(Winback!$D$2:$D$300,Winback!$K$2:$K$300,$A1148),0)</f>
        <v>0</v>
      </c>
      <c r="M1148">
        <f>IF(OR($E1148=1,$G1148=1,SUMIFS(Registros!$J$2:$J$6000,Registros!$B$2:$B$6000,$A1148)&gt;0),1,0)</f>
        <v>1</v>
      </c>
      <c r="N1148">
        <f>IF($J1148&gt;0,1,IF(COUNTIFS(Registros!$A$2:$A$6000,"CS",Registros!$B$2:$B$6000,$A1148,Registros!$K$2:$K$6000,"&lt;&gt;")&gt;0,1,0))</f>
        <v>0</v>
      </c>
      <c r="O1148" t="str">
        <f t="shared" si="85"/>
        <v>SOLO MÓVIL</v>
      </c>
      <c r="P1148" t="str">
        <f t="shared" si="86"/>
        <v>Ofrecer fijo + internet (FLBBTV)</v>
      </c>
      <c r="Q1148">
        <f t="shared" si="87"/>
        <v>15</v>
      </c>
      <c r="R1148" t="str">
        <f>IFERROR(VLOOKUP($A1148,Registros!$B$2:$G$6000,6,0),IFERROR(INDEX(Winback!$C$2:$C$300,MATCH($A1148,Winback!$K$2:$K$300,0)),""))</f>
        <v>Solanye Acuña</v>
      </c>
      <c r="S1148" t="str">
        <f t="shared" si="88"/>
        <v>NP</v>
      </c>
      <c r="T1148">
        <f t="shared" si="89"/>
        <v>1</v>
      </c>
    </row>
    <row r="1149" spans="1:20" x14ac:dyDescent="0.35">
      <c r="A1149" t="s">
        <v>5699</v>
      </c>
      <c r="B1149" t="s">
        <v>5700</v>
      </c>
      <c r="C1149" t="s">
        <v>5701</v>
      </c>
      <c r="D1149" t="s">
        <v>5702</v>
      </c>
      <c r="E1149">
        <f>IF(COUNTIFS(Registros!$A$2:$A$6000,"NP",Registros!$B$2:$B$6000,$A1149)&gt;0,1,0)</f>
        <v>1</v>
      </c>
      <c r="F1149">
        <f>IF($E1149=1,SUMIFS(Registros!$F$2:$F$6000,Registros!$A$2:$A$6000,"NP",Registros!$B$2:$B$6000,$A1149),0)</f>
        <v>87</v>
      </c>
      <c r="G1149">
        <f>IF(COUNTIFS(Registros!$A$2:$A$6000,"MOV",Registros!$B$2:$B$6000,$A1149)&gt;0,1,0)</f>
        <v>0</v>
      </c>
      <c r="H1149">
        <f>IF($G1149=1,SUMIFS(Registros!$F$2:$F$6000,Registros!$A$2:$A$6000,"MOV",Registros!$B$2:$B$6000,$A1149),0)</f>
        <v>0</v>
      </c>
      <c r="I1149">
        <f>IF(COUNTIFS(Registros!$A$2:$A$6000,"CS",Registros!$B$2:$B$6000,$A1149)&gt;0,1,0)</f>
        <v>0</v>
      </c>
      <c r="J1149">
        <f>IF($I1149=1,SUMIFS(Registros!$I$2:$I$6000,Registros!$A$2:$A$6000,"CS",Registros!$B$2:$B$6000,$A1149),0)</f>
        <v>0</v>
      </c>
      <c r="K1149">
        <f>IF(COUNTIFS(Winback!$K$2:$K$300,$A1149)&gt;0,1,0)</f>
        <v>0</v>
      </c>
      <c r="L1149">
        <f>IF(AND($K1149=1,LEFT($A1149,3)="WB-"),SUMIFS(Winback!$D$2:$D$300,Winback!$K$2:$K$300,$A1149),0)</f>
        <v>0</v>
      </c>
      <c r="M1149">
        <f>IF(OR($E1149=1,$G1149=1,SUMIFS(Registros!$J$2:$J$6000,Registros!$B$2:$B$6000,$A1149)&gt;0),1,0)</f>
        <v>1</v>
      </c>
      <c r="N1149">
        <f>IF($J1149&gt;0,1,IF(COUNTIFS(Registros!$A$2:$A$6000,"CS",Registros!$B$2:$B$6000,$A1149,Registros!$K$2:$K$6000,"&lt;&gt;")&gt;0,1,0))</f>
        <v>0</v>
      </c>
      <c r="O1149" t="str">
        <f t="shared" si="85"/>
        <v>SOLO MÓVIL</v>
      </c>
      <c r="P1149" t="str">
        <f t="shared" si="86"/>
        <v>Ofrecer fijo + internet (FLBBTV)</v>
      </c>
      <c r="Q1149">
        <f t="shared" si="87"/>
        <v>87</v>
      </c>
      <c r="R1149" t="str">
        <f>IFERROR(VLOOKUP($A1149,Registros!$B$2:$G$6000,6,0),IFERROR(INDEX(Winback!$C$2:$C$300,MATCH($A1149,Winback!$K$2:$K$300,0)),""))</f>
        <v>Michelle Zambrano</v>
      </c>
      <c r="S1149" t="str">
        <f t="shared" si="88"/>
        <v>NP</v>
      </c>
      <c r="T1149">
        <f t="shared" si="89"/>
        <v>1</v>
      </c>
    </row>
    <row r="1150" spans="1:20" x14ac:dyDescent="0.35">
      <c r="A1150" t="s">
        <v>5704</v>
      </c>
      <c r="B1150" t="s">
        <v>5705</v>
      </c>
      <c r="C1150" t="s">
        <v>5706</v>
      </c>
      <c r="D1150" t="s">
        <v>5707</v>
      </c>
      <c r="E1150">
        <f>IF(COUNTIFS(Registros!$A$2:$A$6000,"NP",Registros!$B$2:$B$6000,$A1150)&gt;0,1,0)</f>
        <v>1</v>
      </c>
      <c r="F1150">
        <f>IF($E1150=1,SUMIFS(Registros!$F$2:$F$6000,Registros!$A$2:$A$6000,"NP",Registros!$B$2:$B$6000,$A1150),0)</f>
        <v>15</v>
      </c>
      <c r="G1150">
        <f>IF(COUNTIFS(Registros!$A$2:$A$6000,"MOV",Registros!$B$2:$B$6000,$A1150)&gt;0,1,0)</f>
        <v>0</v>
      </c>
      <c r="H1150">
        <f>IF($G1150=1,SUMIFS(Registros!$F$2:$F$6000,Registros!$A$2:$A$6000,"MOV",Registros!$B$2:$B$6000,$A1150),0)</f>
        <v>0</v>
      </c>
      <c r="I1150">
        <f>IF(COUNTIFS(Registros!$A$2:$A$6000,"CS",Registros!$B$2:$B$6000,$A1150)&gt;0,1,0)</f>
        <v>0</v>
      </c>
      <c r="J1150">
        <f>IF($I1150=1,SUMIFS(Registros!$I$2:$I$6000,Registros!$A$2:$A$6000,"CS",Registros!$B$2:$B$6000,$A1150),0)</f>
        <v>0</v>
      </c>
      <c r="K1150">
        <f>IF(COUNTIFS(Winback!$K$2:$K$300,$A1150)&gt;0,1,0)</f>
        <v>0</v>
      </c>
      <c r="L1150">
        <f>IF(AND($K1150=1,LEFT($A1150,3)="WB-"),SUMIFS(Winback!$D$2:$D$300,Winback!$K$2:$K$300,$A1150),0)</f>
        <v>0</v>
      </c>
      <c r="M1150">
        <f>IF(OR($E1150=1,$G1150=1,SUMIFS(Registros!$J$2:$J$6000,Registros!$B$2:$B$6000,$A1150)&gt;0),1,0)</f>
        <v>1</v>
      </c>
      <c r="N1150">
        <f>IF($J1150&gt;0,1,IF(COUNTIFS(Registros!$A$2:$A$6000,"CS",Registros!$B$2:$B$6000,$A1150,Registros!$K$2:$K$6000,"&lt;&gt;")&gt;0,1,0))</f>
        <v>0</v>
      </c>
      <c r="O1150" t="str">
        <f t="shared" si="85"/>
        <v>SOLO MÓVIL</v>
      </c>
      <c r="P1150" t="str">
        <f t="shared" si="86"/>
        <v>Ofrecer fijo + internet (FLBBTV)</v>
      </c>
      <c r="Q1150">
        <f t="shared" si="87"/>
        <v>15</v>
      </c>
      <c r="R1150" t="str">
        <f>IFERROR(VLOOKUP($A1150,Registros!$B$2:$G$6000,6,0),IFERROR(INDEX(Winback!$C$2:$C$300,MATCH($A1150,Winback!$K$2:$K$300,0)),""))</f>
        <v>Ines Lizbeth Trujillo</v>
      </c>
      <c r="S1150" t="str">
        <f t="shared" si="88"/>
        <v>NP</v>
      </c>
      <c r="T1150">
        <f t="shared" si="89"/>
        <v>1</v>
      </c>
    </row>
    <row r="1151" spans="1:20" x14ac:dyDescent="0.35">
      <c r="A1151" t="s">
        <v>5709</v>
      </c>
      <c r="B1151" t="s">
        <v>5710</v>
      </c>
      <c r="C1151" t="s">
        <v>5711</v>
      </c>
      <c r="D1151" t="s">
        <v>5712</v>
      </c>
      <c r="E1151">
        <f>IF(COUNTIFS(Registros!$A$2:$A$6000,"NP",Registros!$B$2:$B$6000,$A1151)&gt;0,1,0)</f>
        <v>1</v>
      </c>
      <c r="F1151">
        <f>IF($E1151=1,SUMIFS(Registros!$F$2:$F$6000,Registros!$A$2:$A$6000,"NP",Registros!$B$2:$B$6000,$A1151),0)</f>
        <v>15</v>
      </c>
      <c r="G1151">
        <f>IF(COUNTIFS(Registros!$A$2:$A$6000,"MOV",Registros!$B$2:$B$6000,$A1151)&gt;0,1,0)</f>
        <v>0</v>
      </c>
      <c r="H1151">
        <f>IF($G1151=1,SUMIFS(Registros!$F$2:$F$6000,Registros!$A$2:$A$6000,"MOV",Registros!$B$2:$B$6000,$A1151),0)</f>
        <v>0</v>
      </c>
      <c r="I1151">
        <f>IF(COUNTIFS(Registros!$A$2:$A$6000,"CS",Registros!$B$2:$B$6000,$A1151)&gt;0,1,0)</f>
        <v>0</v>
      </c>
      <c r="J1151">
        <f>IF($I1151=1,SUMIFS(Registros!$I$2:$I$6000,Registros!$A$2:$A$6000,"CS",Registros!$B$2:$B$6000,$A1151),0)</f>
        <v>0</v>
      </c>
      <c r="K1151">
        <f>IF(COUNTIFS(Winback!$K$2:$K$300,$A1151)&gt;0,1,0)</f>
        <v>0</v>
      </c>
      <c r="L1151">
        <f>IF(AND($K1151=1,LEFT($A1151,3)="WB-"),SUMIFS(Winback!$D$2:$D$300,Winback!$K$2:$K$300,$A1151),0)</f>
        <v>0</v>
      </c>
      <c r="M1151">
        <f>IF(OR($E1151=1,$G1151=1,SUMIFS(Registros!$J$2:$J$6000,Registros!$B$2:$B$6000,$A1151)&gt;0),1,0)</f>
        <v>1</v>
      </c>
      <c r="N1151">
        <f>IF($J1151&gt;0,1,IF(COUNTIFS(Registros!$A$2:$A$6000,"CS",Registros!$B$2:$B$6000,$A1151,Registros!$K$2:$K$6000,"&lt;&gt;")&gt;0,1,0))</f>
        <v>0</v>
      </c>
      <c r="O1151" t="str">
        <f t="shared" si="85"/>
        <v>SOLO MÓVIL</v>
      </c>
      <c r="P1151" t="str">
        <f t="shared" si="86"/>
        <v>Ofrecer fijo + internet (FLBBTV)</v>
      </c>
      <c r="Q1151">
        <f t="shared" si="87"/>
        <v>15</v>
      </c>
      <c r="R1151" t="str">
        <f>IFERROR(VLOOKUP($A1151,Registros!$B$2:$G$6000,6,0),IFERROR(INDEX(Winback!$C$2:$C$300,MATCH($A1151,Winback!$K$2:$K$300,0)),""))</f>
        <v>Alejandra Mabel Hawkins</v>
      </c>
      <c r="S1151" t="str">
        <f t="shared" si="88"/>
        <v>NP</v>
      </c>
      <c r="T1151">
        <f t="shared" si="89"/>
        <v>1</v>
      </c>
    </row>
    <row r="1152" spans="1:20" x14ac:dyDescent="0.35">
      <c r="A1152" t="s">
        <v>5714</v>
      </c>
      <c r="B1152" t="s">
        <v>5715</v>
      </c>
      <c r="C1152" t="s">
        <v>5716</v>
      </c>
      <c r="D1152" t="s">
        <v>5717</v>
      </c>
      <c r="E1152">
        <f>IF(COUNTIFS(Registros!$A$2:$A$6000,"NP",Registros!$B$2:$B$6000,$A1152)&gt;0,1,0)</f>
        <v>1</v>
      </c>
      <c r="F1152">
        <f>IF($E1152=1,SUMIFS(Registros!$F$2:$F$6000,Registros!$A$2:$A$6000,"NP",Registros!$B$2:$B$6000,$A1152),0)</f>
        <v>15</v>
      </c>
      <c r="G1152">
        <f>IF(COUNTIFS(Registros!$A$2:$A$6000,"MOV",Registros!$B$2:$B$6000,$A1152)&gt;0,1,0)</f>
        <v>0</v>
      </c>
      <c r="H1152">
        <f>IF($G1152=1,SUMIFS(Registros!$F$2:$F$6000,Registros!$A$2:$A$6000,"MOV",Registros!$B$2:$B$6000,$A1152),0)</f>
        <v>0</v>
      </c>
      <c r="I1152">
        <f>IF(COUNTIFS(Registros!$A$2:$A$6000,"CS",Registros!$B$2:$B$6000,$A1152)&gt;0,1,0)</f>
        <v>0</v>
      </c>
      <c r="J1152">
        <f>IF($I1152=1,SUMIFS(Registros!$I$2:$I$6000,Registros!$A$2:$A$6000,"CS",Registros!$B$2:$B$6000,$A1152),0)</f>
        <v>0</v>
      </c>
      <c r="K1152">
        <f>IF(COUNTIFS(Winback!$K$2:$K$300,$A1152)&gt;0,1,0)</f>
        <v>0</v>
      </c>
      <c r="L1152">
        <f>IF(AND($K1152=1,LEFT($A1152,3)="WB-"),SUMIFS(Winback!$D$2:$D$300,Winback!$K$2:$K$300,$A1152),0)</f>
        <v>0</v>
      </c>
      <c r="M1152">
        <f>IF(OR($E1152=1,$G1152=1,SUMIFS(Registros!$J$2:$J$6000,Registros!$B$2:$B$6000,$A1152)&gt;0),1,0)</f>
        <v>1</v>
      </c>
      <c r="N1152">
        <f>IF($J1152&gt;0,1,IF(COUNTIFS(Registros!$A$2:$A$6000,"CS",Registros!$B$2:$B$6000,$A1152,Registros!$K$2:$K$6000,"&lt;&gt;")&gt;0,1,0))</f>
        <v>0</v>
      </c>
      <c r="O1152" t="str">
        <f t="shared" si="85"/>
        <v>SOLO MÓVIL</v>
      </c>
      <c r="P1152" t="str">
        <f t="shared" si="86"/>
        <v>Ofrecer fijo + internet (FLBBTV)</v>
      </c>
      <c r="Q1152">
        <f t="shared" si="87"/>
        <v>15</v>
      </c>
      <c r="R1152" t="str">
        <f>IFERROR(VLOOKUP($A1152,Registros!$B$2:$G$6000,6,0),IFERROR(INDEX(Winback!$C$2:$C$300,MATCH($A1152,Winback!$K$2:$K$300,0)),""))</f>
        <v>Maria Fernanda</v>
      </c>
      <c r="S1152" t="str">
        <f t="shared" si="88"/>
        <v>NP</v>
      </c>
      <c r="T1152">
        <f t="shared" si="89"/>
        <v>1</v>
      </c>
    </row>
    <row r="1153" spans="1:20" x14ac:dyDescent="0.35">
      <c r="A1153" t="s">
        <v>5719</v>
      </c>
      <c r="B1153" t="s">
        <v>5720</v>
      </c>
      <c r="C1153" t="s">
        <v>5721</v>
      </c>
      <c r="D1153" t="s">
        <v>5722</v>
      </c>
      <c r="E1153">
        <f>IF(COUNTIFS(Registros!$A$2:$A$6000,"NP",Registros!$B$2:$B$6000,$A1153)&gt;0,1,0)</f>
        <v>1</v>
      </c>
      <c r="F1153">
        <f>IF($E1153=1,SUMIFS(Registros!$F$2:$F$6000,Registros!$A$2:$A$6000,"NP",Registros!$B$2:$B$6000,$A1153),0)</f>
        <v>15</v>
      </c>
      <c r="G1153">
        <f>IF(COUNTIFS(Registros!$A$2:$A$6000,"MOV",Registros!$B$2:$B$6000,$A1153)&gt;0,1,0)</f>
        <v>0</v>
      </c>
      <c r="H1153">
        <f>IF($G1153=1,SUMIFS(Registros!$F$2:$F$6000,Registros!$A$2:$A$6000,"MOV",Registros!$B$2:$B$6000,$A1153),0)</f>
        <v>0</v>
      </c>
      <c r="I1153">
        <f>IF(COUNTIFS(Registros!$A$2:$A$6000,"CS",Registros!$B$2:$B$6000,$A1153)&gt;0,1,0)</f>
        <v>0</v>
      </c>
      <c r="J1153">
        <f>IF($I1153=1,SUMIFS(Registros!$I$2:$I$6000,Registros!$A$2:$A$6000,"CS",Registros!$B$2:$B$6000,$A1153),0)</f>
        <v>0</v>
      </c>
      <c r="K1153">
        <f>IF(COUNTIFS(Winback!$K$2:$K$300,$A1153)&gt;0,1,0)</f>
        <v>0</v>
      </c>
      <c r="L1153">
        <f>IF(AND($K1153=1,LEFT($A1153,3)="WB-"),SUMIFS(Winback!$D$2:$D$300,Winback!$K$2:$K$300,$A1153),0)</f>
        <v>0</v>
      </c>
      <c r="M1153">
        <f>IF(OR($E1153=1,$G1153=1,SUMIFS(Registros!$J$2:$J$6000,Registros!$B$2:$B$6000,$A1153)&gt;0),1,0)</f>
        <v>1</v>
      </c>
      <c r="N1153">
        <f>IF($J1153&gt;0,1,IF(COUNTIFS(Registros!$A$2:$A$6000,"CS",Registros!$B$2:$B$6000,$A1153,Registros!$K$2:$K$6000,"&lt;&gt;")&gt;0,1,0))</f>
        <v>0</v>
      </c>
      <c r="O1153" t="str">
        <f t="shared" si="85"/>
        <v>SOLO MÓVIL</v>
      </c>
      <c r="P1153" t="str">
        <f t="shared" si="86"/>
        <v>Ofrecer fijo + internet (FLBBTV)</v>
      </c>
      <c r="Q1153">
        <f t="shared" si="87"/>
        <v>15</v>
      </c>
      <c r="R1153" t="str">
        <f>IFERROR(VLOOKUP($A1153,Registros!$B$2:$G$6000,6,0),IFERROR(INDEX(Winback!$C$2:$C$300,MATCH($A1153,Winback!$K$2:$K$300,0)),""))</f>
        <v>Yarelis Tulloch</v>
      </c>
      <c r="S1153" t="str">
        <f t="shared" si="88"/>
        <v>NP</v>
      </c>
      <c r="T1153">
        <f t="shared" si="89"/>
        <v>1</v>
      </c>
    </row>
    <row r="1154" spans="1:20" x14ac:dyDescent="0.35">
      <c r="A1154" t="s">
        <v>5724</v>
      </c>
      <c r="B1154" t="s">
        <v>5725</v>
      </c>
      <c r="C1154" t="s">
        <v>5726</v>
      </c>
      <c r="D1154" t="s">
        <v>5727</v>
      </c>
      <c r="E1154">
        <f>IF(COUNTIFS(Registros!$A$2:$A$6000,"NP",Registros!$B$2:$B$6000,$A1154)&gt;0,1,0)</f>
        <v>1</v>
      </c>
      <c r="F1154">
        <f>IF($E1154=1,SUMIFS(Registros!$F$2:$F$6000,Registros!$A$2:$A$6000,"NP",Registros!$B$2:$B$6000,$A1154),0)</f>
        <v>20.75</v>
      </c>
      <c r="G1154">
        <f>IF(COUNTIFS(Registros!$A$2:$A$6000,"MOV",Registros!$B$2:$B$6000,$A1154)&gt;0,1,0)</f>
        <v>0</v>
      </c>
      <c r="H1154">
        <f>IF($G1154=1,SUMIFS(Registros!$F$2:$F$6000,Registros!$A$2:$A$6000,"MOV",Registros!$B$2:$B$6000,$A1154),0)</f>
        <v>0</v>
      </c>
      <c r="I1154">
        <f>IF(COUNTIFS(Registros!$A$2:$A$6000,"CS",Registros!$B$2:$B$6000,$A1154)&gt;0,1,0)</f>
        <v>0</v>
      </c>
      <c r="J1154">
        <f>IF($I1154=1,SUMIFS(Registros!$I$2:$I$6000,Registros!$A$2:$A$6000,"CS",Registros!$B$2:$B$6000,$A1154),0)</f>
        <v>0</v>
      </c>
      <c r="K1154">
        <f>IF(COUNTIFS(Winback!$K$2:$K$300,$A1154)&gt;0,1,0)</f>
        <v>0</v>
      </c>
      <c r="L1154">
        <f>IF(AND($K1154=1,LEFT($A1154,3)="WB-"),SUMIFS(Winback!$D$2:$D$300,Winback!$K$2:$K$300,$A1154),0)</f>
        <v>0</v>
      </c>
      <c r="M1154">
        <f>IF(OR($E1154=1,$G1154=1,SUMIFS(Registros!$J$2:$J$6000,Registros!$B$2:$B$6000,$A1154)&gt;0),1,0)</f>
        <v>1</v>
      </c>
      <c r="N1154">
        <f>IF($J1154&gt;0,1,IF(COUNTIFS(Registros!$A$2:$A$6000,"CS",Registros!$B$2:$B$6000,$A1154,Registros!$K$2:$K$6000,"&lt;&gt;")&gt;0,1,0))</f>
        <v>0</v>
      </c>
      <c r="O1154" t="str">
        <f t="shared" ref="O1154:O1217" si="90">IF(AND($K1154=1,$E1154=0,$G1154=0,$I1154=0),"WINBACK",IF(AND($M1154=1,$N1154&gt;0),"CONVERGENTE",IF($M1154=1,"SOLO MÓVIL",IF($N1154&gt;0,"SOLO FIJO / INTERNET","SIN SERVICIOS"))))</f>
        <v>SOLO MÓVIL</v>
      </c>
      <c r="P1154" t="str">
        <f t="shared" ref="P1154:P1217" si="91">IF($O1154="WINBACK","Recuperar (winback)",IF($O1154="CONVERGENTE","Upgrade / más líneas",IF($O1154="SOLO MÓVIL","Ofrecer fijo + internet (FLBBTV)",IF($O1154="SOLO FIJO / INTERNET","Ofrecer línea móvil Nextphone","Oferta completa (móvil + fijo + internet)"))))</f>
        <v>Ofrecer fijo + internet (FLBBTV)</v>
      </c>
      <c r="Q1154">
        <f t="shared" ref="Q1154:Q1217" si="92">$F1154+$H1154+$L1154</f>
        <v>20.75</v>
      </c>
      <c r="R1154" t="str">
        <f>IFERROR(VLOOKUP($A1154,Registros!$B$2:$G$6000,6,0),IFERROR(INDEX(Winback!$C$2:$C$300,MATCH($A1154,Winback!$K$2:$K$300,0)),""))</f>
        <v>Abril Aparicio</v>
      </c>
      <c r="S1154" t="str">
        <f t="shared" ref="S1154:S1217" si="93">IF($E1154=1,"NP","")&amp;IF($G1154=1,"+MOV","")&amp;IF($I1154=1,"+CS","")&amp;IF($K1154=1,"+WB","")</f>
        <v>NP</v>
      </c>
      <c r="T1154">
        <f t="shared" ref="T1154:T1217" si="94">$E1154+$G1154+$I1154+$K1154</f>
        <v>1</v>
      </c>
    </row>
    <row r="1155" spans="1:20" x14ac:dyDescent="0.35">
      <c r="A1155" t="s">
        <v>5729</v>
      </c>
      <c r="B1155" t="s">
        <v>5730</v>
      </c>
      <c r="C1155" t="s">
        <v>5731</v>
      </c>
      <c r="D1155" t="s">
        <v>5732</v>
      </c>
      <c r="E1155">
        <f>IF(COUNTIFS(Registros!$A$2:$A$6000,"NP",Registros!$B$2:$B$6000,$A1155)&gt;0,1,0)</f>
        <v>1</v>
      </c>
      <c r="F1155">
        <f>IF($E1155=1,SUMIFS(Registros!$F$2:$F$6000,Registros!$A$2:$A$6000,"NP",Registros!$B$2:$B$6000,$A1155),0)</f>
        <v>135</v>
      </c>
      <c r="G1155">
        <f>IF(COUNTIFS(Registros!$A$2:$A$6000,"MOV",Registros!$B$2:$B$6000,$A1155)&gt;0,1,0)</f>
        <v>0</v>
      </c>
      <c r="H1155">
        <f>IF($G1155=1,SUMIFS(Registros!$F$2:$F$6000,Registros!$A$2:$A$6000,"MOV",Registros!$B$2:$B$6000,$A1155),0)</f>
        <v>0</v>
      </c>
      <c r="I1155">
        <f>IF(COUNTIFS(Registros!$A$2:$A$6000,"CS",Registros!$B$2:$B$6000,$A1155)&gt;0,1,0)</f>
        <v>0</v>
      </c>
      <c r="J1155">
        <f>IF($I1155=1,SUMIFS(Registros!$I$2:$I$6000,Registros!$A$2:$A$6000,"CS",Registros!$B$2:$B$6000,$A1155),0)</f>
        <v>0</v>
      </c>
      <c r="K1155">
        <f>IF(COUNTIFS(Winback!$K$2:$K$300,$A1155)&gt;0,1,0)</f>
        <v>0</v>
      </c>
      <c r="L1155">
        <f>IF(AND($K1155=1,LEFT($A1155,3)="WB-"),SUMIFS(Winback!$D$2:$D$300,Winback!$K$2:$K$300,$A1155),0)</f>
        <v>0</v>
      </c>
      <c r="M1155">
        <f>IF(OR($E1155=1,$G1155=1,SUMIFS(Registros!$J$2:$J$6000,Registros!$B$2:$B$6000,$A1155)&gt;0),1,0)</f>
        <v>1</v>
      </c>
      <c r="N1155">
        <f>IF($J1155&gt;0,1,IF(COUNTIFS(Registros!$A$2:$A$6000,"CS",Registros!$B$2:$B$6000,$A1155,Registros!$K$2:$K$6000,"&lt;&gt;")&gt;0,1,0))</f>
        <v>0</v>
      </c>
      <c r="O1155" t="str">
        <f t="shared" si="90"/>
        <v>SOLO MÓVIL</v>
      </c>
      <c r="P1155" t="str">
        <f t="shared" si="91"/>
        <v>Ofrecer fijo + internet (FLBBTV)</v>
      </c>
      <c r="Q1155">
        <f t="shared" si="92"/>
        <v>135</v>
      </c>
      <c r="R1155" t="str">
        <f>IFERROR(VLOOKUP($A1155,Registros!$B$2:$G$6000,6,0),IFERROR(INDEX(Winback!$C$2:$C$300,MATCH($A1155,Winback!$K$2:$K$300,0)),""))</f>
        <v>Yariela Galarce</v>
      </c>
      <c r="S1155" t="str">
        <f t="shared" si="93"/>
        <v>NP</v>
      </c>
      <c r="T1155">
        <f t="shared" si="94"/>
        <v>1</v>
      </c>
    </row>
    <row r="1156" spans="1:20" x14ac:dyDescent="0.35">
      <c r="A1156" t="s">
        <v>5734</v>
      </c>
      <c r="B1156" t="s">
        <v>5735</v>
      </c>
      <c r="C1156" t="s">
        <v>5736</v>
      </c>
      <c r="D1156" t="s">
        <v>5737</v>
      </c>
      <c r="E1156">
        <f>IF(COUNTIFS(Registros!$A$2:$A$6000,"NP",Registros!$B$2:$B$6000,$A1156)&gt;0,1,0)</f>
        <v>1</v>
      </c>
      <c r="F1156">
        <f>IF($E1156=1,SUMIFS(Registros!$F$2:$F$6000,Registros!$A$2:$A$6000,"NP",Registros!$B$2:$B$6000,$A1156),0)</f>
        <v>15</v>
      </c>
      <c r="G1156">
        <f>IF(COUNTIFS(Registros!$A$2:$A$6000,"MOV",Registros!$B$2:$B$6000,$A1156)&gt;0,1,0)</f>
        <v>0</v>
      </c>
      <c r="H1156">
        <f>IF($G1156=1,SUMIFS(Registros!$F$2:$F$6000,Registros!$A$2:$A$6000,"MOV",Registros!$B$2:$B$6000,$A1156),0)</f>
        <v>0</v>
      </c>
      <c r="I1156">
        <f>IF(COUNTIFS(Registros!$A$2:$A$6000,"CS",Registros!$B$2:$B$6000,$A1156)&gt;0,1,0)</f>
        <v>0</v>
      </c>
      <c r="J1156">
        <f>IF($I1156=1,SUMIFS(Registros!$I$2:$I$6000,Registros!$A$2:$A$6000,"CS",Registros!$B$2:$B$6000,$A1156),0)</f>
        <v>0</v>
      </c>
      <c r="K1156">
        <f>IF(COUNTIFS(Winback!$K$2:$K$300,$A1156)&gt;0,1,0)</f>
        <v>0</v>
      </c>
      <c r="L1156">
        <f>IF(AND($K1156=1,LEFT($A1156,3)="WB-"),SUMIFS(Winback!$D$2:$D$300,Winback!$K$2:$K$300,$A1156),0)</f>
        <v>0</v>
      </c>
      <c r="M1156">
        <f>IF(OR($E1156=1,$G1156=1,SUMIFS(Registros!$J$2:$J$6000,Registros!$B$2:$B$6000,$A1156)&gt;0),1,0)</f>
        <v>1</v>
      </c>
      <c r="N1156">
        <f>IF($J1156&gt;0,1,IF(COUNTIFS(Registros!$A$2:$A$6000,"CS",Registros!$B$2:$B$6000,$A1156,Registros!$K$2:$K$6000,"&lt;&gt;")&gt;0,1,0))</f>
        <v>0</v>
      </c>
      <c r="O1156" t="str">
        <f t="shared" si="90"/>
        <v>SOLO MÓVIL</v>
      </c>
      <c r="P1156" t="str">
        <f t="shared" si="91"/>
        <v>Ofrecer fijo + internet (FLBBTV)</v>
      </c>
      <c r="Q1156">
        <f t="shared" si="92"/>
        <v>15</v>
      </c>
      <c r="R1156" t="str">
        <f>IFERROR(VLOOKUP($A1156,Registros!$B$2:$G$6000,6,0),IFERROR(INDEX(Winback!$C$2:$C$300,MATCH($A1156,Winback!$K$2:$K$300,0)),""))</f>
        <v>Nailyn Martinez</v>
      </c>
      <c r="S1156" t="str">
        <f t="shared" si="93"/>
        <v>NP</v>
      </c>
      <c r="T1156">
        <f t="shared" si="94"/>
        <v>1</v>
      </c>
    </row>
    <row r="1157" spans="1:20" x14ac:dyDescent="0.35">
      <c r="A1157" t="s">
        <v>5739</v>
      </c>
      <c r="B1157" t="s">
        <v>5740</v>
      </c>
      <c r="C1157" t="s">
        <v>5741</v>
      </c>
      <c r="D1157" t="s">
        <v>5742</v>
      </c>
      <c r="E1157">
        <f>IF(COUNTIFS(Registros!$A$2:$A$6000,"NP",Registros!$B$2:$B$6000,$A1157)&gt;0,1,0)</f>
        <v>1</v>
      </c>
      <c r="F1157">
        <f>IF($E1157=1,SUMIFS(Registros!$F$2:$F$6000,Registros!$A$2:$A$6000,"NP",Registros!$B$2:$B$6000,$A1157),0)</f>
        <v>15</v>
      </c>
      <c r="G1157">
        <f>IF(COUNTIFS(Registros!$A$2:$A$6000,"MOV",Registros!$B$2:$B$6000,$A1157)&gt;0,1,0)</f>
        <v>0</v>
      </c>
      <c r="H1157">
        <f>IF($G1157=1,SUMIFS(Registros!$F$2:$F$6000,Registros!$A$2:$A$6000,"MOV",Registros!$B$2:$B$6000,$A1157),0)</f>
        <v>0</v>
      </c>
      <c r="I1157">
        <f>IF(COUNTIFS(Registros!$A$2:$A$6000,"CS",Registros!$B$2:$B$6000,$A1157)&gt;0,1,0)</f>
        <v>0</v>
      </c>
      <c r="J1157">
        <f>IF($I1157=1,SUMIFS(Registros!$I$2:$I$6000,Registros!$A$2:$A$6000,"CS",Registros!$B$2:$B$6000,$A1157),0)</f>
        <v>0</v>
      </c>
      <c r="K1157">
        <f>IF(COUNTIFS(Winback!$K$2:$K$300,$A1157)&gt;0,1,0)</f>
        <v>0</v>
      </c>
      <c r="L1157">
        <f>IF(AND($K1157=1,LEFT($A1157,3)="WB-"),SUMIFS(Winback!$D$2:$D$300,Winback!$K$2:$K$300,$A1157),0)</f>
        <v>0</v>
      </c>
      <c r="M1157">
        <f>IF(OR($E1157=1,$G1157=1,SUMIFS(Registros!$J$2:$J$6000,Registros!$B$2:$B$6000,$A1157)&gt;0),1,0)</f>
        <v>1</v>
      </c>
      <c r="N1157">
        <f>IF($J1157&gt;0,1,IF(COUNTIFS(Registros!$A$2:$A$6000,"CS",Registros!$B$2:$B$6000,$A1157,Registros!$K$2:$K$6000,"&lt;&gt;")&gt;0,1,0))</f>
        <v>0</v>
      </c>
      <c r="O1157" t="str">
        <f t="shared" si="90"/>
        <v>SOLO MÓVIL</v>
      </c>
      <c r="P1157" t="str">
        <f t="shared" si="91"/>
        <v>Ofrecer fijo + internet (FLBBTV)</v>
      </c>
      <c r="Q1157">
        <f t="shared" si="92"/>
        <v>15</v>
      </c>
      <c r="R1157" t="str">
        <f>IFERROR(VLOOKUP($A1157,Registros!$B$2:$G$6000,6,0),IFERROR(INDEX(Winback!$C$2:$C$300,MATCH($A1157,Winback!$K$2:$K$300,0)),""))</f>
        <v>Yamali Rodriguez</v>
      </c>
      <c r="S1157" t="str">
        <f t="shared" si="93"/>
        <v>NP</v>
      </c>
      <c r="T1157">
        <f t="shared" si="94"/>
        <v>1</v>
      </c>
    </row>
    <row r="1158" spans="1:20" x14ac:dyDescent="0.35">
      <c r="A1158" t="s">
        <v>5744</v>
      </c>
      <c r="B1158" t="s">
        <v>5745</v>
      </c>
      <c r="C1158" t="s">
        <v>5746</v>
      </c>
      <c r="D1158" t="s">
        <v>5747</v>
      </c>
      <c r="E1158">
        <f>IF(COUNTIFS(Registros!$A$2:$A$6000,"NP",Registros!$B$2:$B$6000,$A1158)&gt;0,1,0)</f>
        <v>1</v>
      </c>
      <c r="F1158">
        <f>IF($E1158=1,SUMIFS(Registros!$F$2:$F$6000,Registros!$A$2:$A$6000,"NP",Registros!$B$2:$B$6000,$A1158),0)</f>
        <v>26.29</v>
      </c>
      <c r="G1158">
        <f>IF(COUNTIFS(Registros!$A$2:$A$6000,"MOV",Registros!$B$2:$B$6000,$A1158)&gt;0,1,0)</f>
        <v>0</v>
      </c>
      <c r="H1158">
        <f>IF($G1158=1,SUMIFS(Registros!$F$2:$F$6000,Registros!$A$2:$A$6000,"MOV",Registros!$B$2:$B$6000,$A1158),0)</f>
        <v>0</v>
      </c>
      <c r="I1158">
        <f>IF(COUNTIFS(Registros!$A$2:$A$6000,"CS",Registros!$B$2:$B$6000,$A1158)&gt;0,1,0)</f>
        <v>0</v>
      </c>
      <c r="J1158">
        <f>IF($I1158=1,SUMIFS(Registros!$I$2:$I$6000,Registros!$A$2:$A$6000,"CS",Registros!$B$2:$B$6000,$A1158),0)</f>
        <v>0</v>
      </c>
      <c r="K1158">
        <f>IF(COUNTIFS(Winback!$K$2:$K$300,$A1158)&gt;0,1,0)</f>
        <v>0</v>
      </c>
      <c r="L1158">
        <f>IF(AND($K1158=1,LEFT($A1158,3)="WB-"),SUMIFS(Winback!$D$2:$D$300,Winback!$K$2:$K$300,$A1158),0)</f>
        <v>0</v>
      </c>
      <c r="M1158">
        <f>IF(OR($E1158=1,$G1158=1,SUMIFS(Registros!$J$2:$J$6000,Registros!$B$2:$B$6000,$A1158)&gt;0),1,0)</f>
        <v>1</v>
      </c>
      <c r="N1158">
        <f>IF($J1158&gt;0,1,IF(COUNTIFS(Registros!$A$2:$A$6000,"CS",Registros!$B$2:$B$6000,$A1158,Registros!$K$2:$K$6000,"&lt;&gt;")&gt;0,1,0))</f>
        <v>0</v>
      </c>
      <c r="O1158" t="str">
        <f t="shared" si="90"/>
        <v>SOLO MÓVIL</v>
      </c>
      <c r="P1158" t="str">
        <f t="shared" si="91"/>
        <v>Ofrecer fijo + internet (FLBBTV)</v>
      </c>
      <c r="Q1158">
        <f t="shared" si="92"/>
        <v>26.29</v>
      </c>
      <c r="R1158" t="str">
        <f>IFERROR(VLOOKUP($A1158,Registros!$B$2:$G$6000,6,0),IFERROR(INDEX(Winback!$C$2:$C$300,MATCH($A1158,Winback!$K$2:$K$300,0)),""))</f>
        <v>Osiris Aguilar</v>
      </c>
      <c r="S1158" t="str">
        <f t="shared" si="93"/>
        <v>NP</v>
      </c>
      <c r="T1158">
        <f t="shared" si="94"/>
        <v>1</v>
      </c>
    </row>
    <row r="1159" spans="1:20" x14ac:dyDescent="0.35">
      <c r="A1159" t="s">
        <v>5749</v>
      </c>
      <c r="B1159" t="s">
        <v>5750</v>
      </c>
      <c r="C1159" t="s">
        <v>5751</v>
      </c>
      <c r="D1159" t="s">
        <v>5752</v>
      </c>
      <c r="E1159">
        <f>IF(COUNTIFS(Registros!$A$2:$A$6000,"NP",Registros!$B$2:$B$6000,$A1159)&gt;0,1,0)</f>
        <v>1</v>
      </c>
      <c r="F1159">
        <f>IF($E1159=1,SUMIFS(Registros!$F$2:$F$6000,Registros!$A$2:$A$6000,"NP",Registros!$B$2:$B$6000,$A1159),0)</f>
        <v>15</v>
      </c>
      <c r="G1159">
        <f>IF(COUNTIFS(Registros!$A$2:$A$6000,"MOV",Registros!$B$2:$B$6000,$A1159)&gt;0,1,0)</f>
        <v>0</v>
      </c>
      <c r="H1159">
        <f>IF($G1159=1,SUMIFS(Registros!$F$2:$F$6000,Registros!$A$2:$A$6000,"MOV",Registros!$B$2:$B$6000,$A1159),0)</f>
        <v>0</v>
      </c>
      <c r="I1159">
        <f>IF(COUNTIFS(Registros!$A$2:$A$6000,"CS",Registros!$B$2:$B$6000,$A1159)&gt;0,1,0)</f>
        <v>0</v>
      </c>
      <c r="J1159">
        <f>IF($I1159=1,SUMIFS(Registros!$I$2:$I$6000,Registros!$A$2:$A$6000,"CS",Registros!$B$2:$B$6000,$A1159),0)</f>
        <v>0</v>
      </c>
      <c r="K1159">
        <f>IF(COUNTIFS(Winback!$K$2:$K$300,$A1159)&gt;0,1,0)</f>
        <v>0</v>
      </c>
      <c r="L1159">
        <f>IF(AND($K1159=1,LEFT($A1159,3)="WB-"),SUMIFS(Winback!$D$2:$D$300,Winback!$K$2:$K$300,$A1159),0)</f>
        <v>0</v>
      </c>
      <c r="M1159">
        <f>IF(OR($E1159=1,$G1159=1,SUMIFS(Registros!$J$2:$J$6000,Registros!$B$2:$B$6000,$A1159)&gt;0),1,0)</f>
        <v>1</v>
      </c>
      <c r="N1159">
        <f>IF($J1159&gt;0,1,IF(COUNTIFS(Registros!$A$2:$A$6000,"CS",Registros!$B$2:$B$6000,$A1159,Registros!$K$2:$K$6000,"&lt;&gt;")&gt;0,1,0))</f>
        <v>0</v>
      </c>
      <c r="O1159" t="str">
        <f t="shared" si="90"/>
        <v>SOLO MÓVIL</v>
      </c>
      <c r="P1159" t="str">
        <f t="shared" si="91"/>
        <v>Ofrecer fijo + internet (FLBBTV)</v>
      </c>
      <c r="Q1159">
        <f t="shared" si="92"/>
        <v>15</v>
      </c>
      <c r="R1159" t="str">
        <f>IFERROR(VLOOKUP($A1159,Registros!$B$2:$G$6000,6,0),IFERROR(INDEX(Winback!$C$2:$C$300,MATCH($A1159,Winback!$K$2:$K$300,0)),""))</f>
        <v>Karla Mc Intryre</v>
      </c>
      <c r="S1159" t="str">
        <f t="shared" si="93"/>
        <v>NP</v>
      </c>
      <c r="T1159">
        <f t="shared" si="94"/>
        <v>1</v>
      </c>
    </row>
    <row r="1160" spans="1:20" x14ac:dyDescent="0.35">
      <c r="A1160" t="s">
        <v>5754</v>
      </c>
      <c r="B1160" t="s">
        <v>5755</v>
      </c>
      <c r="C1160" t="s">
        <v>5756</v>
      </c>
      <c r="D1160" t="s">
        <v>5757</v>
      </c>
      <c r="E1160">
        <f>IF(COUNTIFS(Registros!$A$2:$A$6000,"NP",Registros!$B$2:$B$6000,$A1160)&gt;0,1,0)</f>
        <v>1</v>
      </c>
      <c r="F1160">
        <f>IF($E1160=1,SUMIFS(Registros!$F$2:$F$6000,Registros!$A$2:$A$6000,"NP",Registros!$B$2:$B$6000,$A1160),0)</f>
        <v>15</v>
      </c>
      <c r="G1160">
        <f>IF(COUNTIFS(Registros!$A$2:$A$6000,"MOV",Registros!$B$2:$B$6000,$A1160)&gt;0,1,0)</f>
        <v>0</v>
      </c>
      <c r="H1160">
        <f>IF($G1160=1,SUMIFS(Registros!$F$2:$F$6000,Registros!$A$2:$A$6000,"MOV",Registros!$B$2:$B$6000,$A1160),0)</f>
        <v>0</v>
      </c>
      <c r="I1160">
        <f>IF(COUNTIFS(Registros!$A$2:$A$6000,"CS",Registros!$B$2:$B$6000,$A1160)&gt;0,1,0)</f>
        <v>0</v>
      </c>
      <c r="J1160">
        <f>IF($I1160=1,SUMIFS(Registros!$I$2:$I$6000,Registros!$A$2:$A$6000,"CS",Registros!$B$2:$B$6000,$A1160),0)</f>
        <v>0</v>
      </c>
      <c r="K1160">
        <f>IF(COUNTIFS(Winback!$K$2:$K$300,$A1160)&gt;0,1,0)</f>
        <v>0</v>
      </c>
      <c r="L1160">
        <f>IF(AND($K1160=1,LEFT($A1160,3)="WB-"),SUMIFS(Winback!$D$2:$D$300,Winback!$K$2:$K$300,$A1160),0)</f>
        <v>0</v>
      </c>
      <c r="M1160">
        <f>IF(OR($E1160=1,$G1160=1,SUMIFS(Registros!$J$2:$J$6000,Registros!$B$2:$B$6000,$A1160)&gt;0),1,0)</f>
        <v>1</v>
      </c>
      <c r="N1160">
        <f>IF($J1160&gt;0,1,IF(COUNTIFS(Registros!$A$2:$A$6000,"CS",Registros!$B$2:$B$6000,$A1160,Registros!$K$2:$K$6000,"&lt;&gt;")&gt;0,1,0))</f>
        <v>0</v>
      </c>
      <c r="O1160" t="str">
        <f t="shared" si="90"/>
        <v>SOLO MÓVIL</v>
      </c>
      <c r="P1160" t="str">
        <f t="shared" si="91"/>
        <v>Ofrecer fijo + internet (FLBBTV)</v>
      </c>
      <c r="Q1160">
        <f t="shared" si="92"/>
        <v>15</v>
      </c>
      <c r="R1160" t="str">
        <f>IFERROR(VLOOKUP($A1160,Registros!$B$2:$G$6000,6,0),IFERROR(INDEX(Winback!$C$2:$C$300,MATCH($A1160,Winback!$K$2:$K$300,0)),""))</f>
        <v>Michelle Zambrano</v>
      </c>
      <c r="S1160" t="str">
        <f t="shared" si="93"/>
        <v>NP</v>
      </c>
      <c r="T1160">
        <f t="shared" si="94"/>
        <v>1</v>
      </c>
    </row>
    <row r="1161" spans="1:20" x14ac:dyDescent="0.35">
      <c r="A1161" t="s">
        <v>5759</v>
      </c>
      <c r="B1161" t="s">
        <v>5760</v>
      </c>
      <c r="C1161" t="s">
        <v>5761</v>
      </c>
      <c r="D1161" t="s">
        <v>5762</v>
      </c>
      <c r="E1161">
        <f>IF(COUNTIFS(Registros!$A$2:$A$6000,"NP",Registros!$B$2:$B$6000,$A1161)&gt;0,1,0)</f>
        <v>1</v>
      </c>
      <c r="F1161">
        <f>IF($E1161=1,SUMIFS(Registros!$F$2:$F$6000,Registros!$A$2:$A$6000,"NP",Registros!$B$2:$B$6000,$A1161),0)</f>
        <v>22</v>
      </c>
      <c r="G1161">
        <f>IF(COUNTIFS(Registros!$A$2:$A$6000,"MOV",Registros!$B$2:$B$6000,$A1161)&gt;0,1,0)</f>
        <v>0</v>
      </c>
      <c r="H1161">
        <f>IF($G1161=1,SUMIFS(Registros!$F$2:$F$6000,Registros!$A$2:$A$6000,"MOV",Registros!$B$2:$B$6000,$A1161),0)</f>
        <v>0</v>
      </c>
      <c r="I1161">
        <f>IF(COUNTIFS(Registros!$A$2:$A$6000,"CS",Registros!$B$2:$B$6000,$A1161)&gt;0,1,0)</f>
        <v>0</v>
      </c>
      <c r="J1161">
        <f>IF($I1161=1,SUMIFS(Registros!$I$2:$I$6000,Registros!$A$2:$A$6000,"CS",Registros!$B$2:$B$6000,$A1161),0)</f>
        <v>0</v>
      </c>
      <c r="K1161">
        <f>IF(COUNTIFS(Winback!$K$2:$K$300,$A1161)&gt;0,1,0)</f>
        <v>0</v>
      </c>
      <c r="L1161">
        <f>IF(AND($K1161=1,LEFT($A1161,3)="WB-"),SUMIFS(Winback!$D$2:$D$300,Winback!$K$2:$K$300,$A1161),0)</f>
        <v>0</v>
      </c>
      <c r="M1161">
        <f>IF(OR($E1161=1,$G1161=1,SUMIFS(Registros!$J$2:$J$6000,Registros!$B$2:$B$6000,$A1161)&gt;0),1,0)</f>
        <v>1</v>
      </c>
      <c r="N1161">
        <f>IF($J1161&gt;0,1,IF(COUNTIFS(Registros!$A$2:$A$6000,"CS",Registros!$B$2:$B$6000,$A1161,Registros!$K$2:$K$6000,"&lt;&gt;")&gt;0,1,0))</f>
        <v>0</v>
      </c>
      <c r="O1161" t="str">
        <f t="shared" si="90"/>
        <v>SOLO MÓVIL</v>
      </c>
      <c r="P1161" t="str">
        <f t="shared" si="91"/>
        <v>Ofrecer fijo + internet (FLBBTV)</v>
      </c>
      <c r="Q1161">
        <f t="shared" si="92"/>
        <v>22</v>
      </c>
      <c r="R1161" t="str">
        <f>IFERROR(VLOOKUP($A1161,Registros!$B$2:$G$6000,6,0),IFERROR(INDEX(Winback!$C$2:$C$300,MATCH($A1161,Winback!$K$2:$K$300,0)),""))</f>
        <v>Ines Lizbeth Trujillo</v>
      </c>
      <c r="S1161" t="str">
        <f t="shared" si="93"/>
        <v>NP</v>
      </c>
      <c r="T1161">
        <f t="shared" si="94"/>
        <v>1</v>
      </c>
    </row>
    <row r="1162" spans="1:20" x14ac:dyDescent="0.35">
      <c r="A1162" t="s">
        <v>5764</v>
      </c>
      <c r="B1162" t="s">
        <v>5765</v>
      </c>
      <c r="C1162" t="s">
        <v>5766</v>
      </c>
      <c r="D1162" t="s">
        <v>5767</v>
      </c>
      <c r="E1162">
        <f>IF(COUNTIFS(Registros!$A$2:$A$6000,"NP",Registros!$B$2:$B$6000,$A1162)&gt;0,1,0)</f>
        <v>1</v>
      </c>
      <c r="F1162">
        <f>IF($E1162=1,SUMIFS(Registros!$F$2:$F$6000,Registros!$A$2:$A$6000,"NP",Registros!$B$2:$B$6000,$A1162),0)</f>
        <v>12</v>
      </c>
      <c r="G1162">
        <f>IF(COUNTIFS(Registros!$A$2:$A$6000,"MOV",Registros!$B$2:$B$6000,$A1162)&gt;0,1,0)</f>
        <v>0</v>
      </c>
      <c r="H1162">
        <f>IF($G1162=1,SUMIFS(Registros!$F$2:$F$6000,Registros!$A$2:$A$6000,"MOV",Registros!$B$2:$B$6000,$A1162),0)</f>
        <v>0</v>
      </c>
      <c r="I1162">
        <f>IF(COUNTIFS(Registros!$A$2:$A$6000,"CS",Registros!$B$2:$B$6000,$A1162)&gt;0,1,0)</f>
        <v>0</v>
      </c>
      <c r="J1162">
        <f>IF($I1162=1,SUMIFS(Registros!$I$2:$I$6000,Registros!$A$2:$A$6000,"CS",Registros!$B$2:$B$6000,$A1162),0)</f>
        <v>0</v>
      </c>
      <c r="K1162">
        <f>IF(COUNTIFS(Winback!$K$2:$K$300,$A1162)&gt;0,1,0)</f>
        <v>0</v>
      </c>
      <c r="L1162">
        <f>IF(AND($K1162=1,LEFT($A1162,3)="WB-"),SUMIFS(Winback!$D$2:$D$300,Winback!$K$2:$K$300,$A1162),0)</f>
        <v>0</v>
      </c>
      <c r="M1162">
        <f>IF(OR($E1162=1,$G1162=1,SUMIFS(Registros!$J$2:$J$6000,Registros!$B$2:$B$6000,$A1162)&gt;0),1,0)</f>
        <v>1</v>
      </c>
      <c r="N1162">
        <f>IF($J1162&gt;0,1,IF(COUNTIFS(Registros!$A$2:$A$6000,"CS",Registros!$B$2:$B$6000,$A1162,Registros!$K$2:$K$6000,"&lt;&gt;")&gt;0,1,0))</f>
        <v>0</v>
      </c>
      <c r="O1162" t="str">
        <f t="shared" si="90"/>
        <v>SOLO MÓVIL</v>
      </c>
      <c r="P1162" t="str">
        <f t="shared" si="91"/>
        <v>Ofrecer fijo + internet (FLBBTV)</v>
      </c>
      <c r="Q1162">
        <f t="shared" si="92"/>
        <v>12</v>
      </c>
      <c r="R1162" t="str">
        <f>IFERROR(VLOOKUP($A1162,Registros!$B$2:$G$6000,6,0),IFERROR(INDEX(Winback!$C$2:$C$300,MATCH($A1162,Winback!$K$2:$K$300,0)),""))</f>
        <v>Alejandra Mabel Hawkins</v>
      </c>
      <c r="S1162" t="str">
        <f t="shared" si="93"/>
        <v>NP</v>
      </c>
      <c r="T1162">
        <f t="shared" si="94"/>
        <v>1</v>
      </c>
    </row>
    <row r="1163" spans="1:20" x14ac:dyDescent="0.35">
      <c r="A1163" t="s">
        <v>5769</v>
      </c>
      <c r="B1163" t="s">
        <v>5770</v>
      </c>
      <c r="C1163" t="s">
        <v>5771</v>
      </c>
      <c r="D1163" t="s">
        <v>5772</v>
      </c>
      <c r="E1163">
        <f>IF(COUNTIFS(Registros!$A$2:$A$6000,"NP",Registros!$B$2:$B$6000,$A1163)&gt;0,1,0)</f>
        <v>1</v>
      </c>
      <c r="F1163">
        <f>IF($E1163=1,SUMIFS(Registros!$F$2:$F$6000,Registros!$A$2:$A$6000,"NP",Registros!$B$2:$B$6000,$A1163),0)</f>
        <v>19.52</v>
      </c>
      <c r="G1163">
        <f>IF(COUNTIFS(Registros!$A$2:$A$6000,"MOV",Registros!$B$2:$B$6000,$A1163)&gt;0,1,0)</f>
        <v>0</v>
      </c>
      <c r="H1163">
        <f>IF($G1163=1,SUMIFS(Registros!$F$2:$F$6000,Registros!$A$2:$A$6000,"MOV",Registros!$B$2:$B$6000,$A1163),0)</f>
        <v>0</v>
      </c>
      <c r="I1163">
        <f>IF(COUNTIFS(Registros!$A$2:$A$6000,"CS",Registros!$B$2:$B$6000,$A1163)&gt;0,1,0)</f>
        <v>0</v>
      </c>
      <c r="J1163">
        <f>IF($I1163=1,SUMIFS(Registros!$I$2:$I$6000,Registros!$A$2:$A$6000,"CS",Registros!$B$2:$B$6000,$A1163),0)</f>
        <v>0</v>
      </c>
      <c r="K1163">
        <f>IF(COUNTIFS(Winback!$K$2:$K$300,$A1163)&gt;0,1,0)</f>
        <v>0</v>
      </c>
      <c r="L1163">
        <f>IF(AND($K1163=1,LEFT($A1163,3)="WB-"),SUMIFS(Winback!$D$2:$D$300,Winback!$K$2:$K$300,$A1163),0)</f>
        <v>0</v>
      </c>
      <c r="M1163">
        <f>IF(OR($E1163=1,$G1163=1,SUMIFS(Registros!$J$2:$J$6000,Registros!$B$2:$B$6000,$A1163)&gt;0),1,0)</f>
        <v>1</v>
      </c>
      <c r="N1163">
        <f>IF($J1163&gt;0,1,IF(COUNTIFS(Registros!$A$2:$A$6000,"CS",Registros!$B$2:$B$6000,$A1163,Registros!$K$2:$K$6000,"&lt;&gt;")&gt;0,1,0))</f>
        <v>0</v>
      </c>
      <c r="O1163" t="str">
        <f t="shared" si="90"/>
        <v>SOLO MÓVIL</v>
      </c>
      <c r="P1163" t="str">
        <f t="shared" si="91"/>
        <v>Ofrecer fijo + internet (FLBBTV)</v>
      </c>
      <c r="Q1163">
        <f t="shared" si="92"/>
        <v>19.52</v>
      </c>
      <c r="R1163" t="str">
        <f>IFERROR(VLOOKUP($A1163,Registros!$B$2:$G$6000,6,0),IFERROR(INDEX(Winback!$C$2:$C$300,MATCH($A1163,Winback!$K$2:$K$300,0)),""))</f>
        <v>Maria Fernanda</v>
      </c>
      <c r="S1163" t="str">
        <f t="shared" si="93"/>
        <v>NP</v>
      </c>
      <c r="T1163">
        <f t="shared" si="94"/>
        <v>1</v>
      </c>
    </row>
    <row r="1164" spans="1:20" x14ac:dyDescent="0.35">
      <c r="A1164" t="s">
        <v>5773</v>
      </c>
      <c r="B1164" t="s">
        <v>5774</v>
      </c>
      <c r="C1164" t="s">
        <v>5771</v>
      </c>
      <c r="D1164" t="s">
        <v>5772</v>
      </c>
      <c r="E1164">
        <f>IF(COUNTIFS(Registros!$A$2:$A$6000,"NP",Registros!$B$2:$B$6000,$A1164)&gt;0,1,0)</f>
        <v>1</v>
      </c>
      <c r="F1164">
        <f>IF($E1164=1,SUMIFS(Registros!$F$2:$F$6000,Registros!$A$2:$A$6000,"NP",Registros!$B$2:$B$6000,$A1164),0)</f>
        <v>16.940000000000001</v>
      </c>
      <c r="G1164">
        <f>IF(COUNTIFS(Registros!$A$2:$A$6000,"MOV",Registros!$B$2:$B$6000,$A1164)&gt;0,1,0)</f>
        <v>0</v>
      </c>
      <c r="H1164">
        <f>IF($G1164=1,SUMIFS(Registros!$F$2:$F$6000,Registros!$A$2:$A$6000,"MOV",Registros!$B$2:$B$6000,$A1164),0)</f>
        <v>0</v>
      </c>
      <c r="I1164">
        <f>IF(COUNTIFS(Registros!$A$2:$A$6000,"CS",Registros!$B$2:$B$6000,$A1164)&gt;0,1,0)</f>
        <v>0</v>
      </c>
      <c r="J1164">
        <f>IF($I1164=1,SUMIFS(Registros!$I$2:$I$6000,Registros!$A$2:$A$6000,"CS",Registros!$B$2:$B$6000,$A1164),0)</f>
        <v>0</v>
      </c>
      <c r="K1164">
        <f>IF(COUNTIFS(Winback!$K$2:$K$300,$A1164)&gt;0,1,0)</f>
        <v>0</v>
      </c>
      <c r="L1164">
        <f>IF(AND($K1164=1,LEFT($A1164,3)="WB-"),SUMIFS(Winback!$D$2:$D$300,Winback!$K$2:$K$300,$A1164),0)</f>
        <v>0</v>
      </c>
      <c r="M1164">
        <f>IF(OR($E1164=1,$G1164=1,SUMIFS(Registros!$J$2:$J$6000,Registros!$B$2:$B$6000,$A1164)&gt;0),1,0)</f>
        <v>1</v>
      </c>
      <c r="N1164">
        <f>IF($J1164&gt;0,1,IF(COUNTIFS(Registros!$A$2:$A$6000,"CS",Registros!$B$2:$B$6000,$A1164,Registros!$K$2:$K$6000,"&lt;&gt;")&gt;0,1,0))</f>
        <v>0</v>
      </c>
      <c r="O1164" t="str">
        <f t="shared" si="90"/>
        <v>SOLO MÓVIL</v>
      </c>
      <c r="P1164" t="str">
        <f t="shared" si="91"/>
        <v>Ofrecer fijo + internet (FLBBTV)</v>
      </c>
      <c r="Q1164">
        <f t="shared" si="92"/>
        <v>16.940000000000001</v>
      </c>
      <c r="R1164" t="str">
        <f>IFERROR(VLOOKUP($A1164,Registros!$B$2:$G$6000,6,0),IFERROR(INDEX(Winback!$C$2:$C$300,MATCH($A1164,Winback!$K$2:$K$300,0)),""))</f>
        <v>Yarelis Tulloch</v>
      </c>
      <c r="S1164" t="str">
        <f t="shared" si="93"/>
        <v>NP</v>
      </c>
      <c r="T1164">
        <f t="shared" si="94"/>
        <v>1</v>
      </c>
    </row>
    <row r="1165" spans="1:20" x14ac:dyDescent="0.35">
      <c r="A1165" t="s">
        <v>5775</v>
      </c>
      <c r="B1165" t="s">
        <v>5776</v>
      </c>
      <c r="C1165" t="s">
        <v>5777</v>
      </c>
      <c r="D1165" t="s">
        <v>5778</v>
      </c>
      <c r="E1165">
        <f>IF(COUNTIFS(Registros!$A$2:$A$6000,"NP",Registros!$B$2:$B$6000,$A1165)&gt;0,1,0)</f>
        <v>1</v>
      </c>
      <c r="F1165">
        <f>IF($E1165=1,SUMIFS(Registros!$F$2:$F$6000,Registros!$A$2:$A$6000,"NP",Registros!$B$2:$B$6000,$A1165),0)</f>
        <v>16.940000000000001</v>
      </c>
      <c r="G1165">
        <f>IF(COUNTIFS(Registros!$A$2:$A$6000,"MOV",Registros!$B$2:$B$6000,$A1165)&gt;0,1,0)</f>
        <v>0</v>
      </c>
      <c r="H1165">
        <f>IF($G1165=1,SUMIFS(Registros!$F$2:$F$6000,Registros!$A$2:$A$6000,"MOV",Registros!$B$2:$B$6000,$A1165),0)</f>
        <v>0</v>
      </c>
      <c r="I1165">
        <f>IF(COUNTIFS(Registros!$A$2:$A$6000,"CS",Registros!$B$2:$B$6000,$A1165)&gt;0,1,0)</f>
        <v>0</v>
      </c>
      <c r="J1165">
        <f>IF($I1165=1,SUMIFS(Registros!$I$2:$I$6000,Registros!$A$2:$A$6000,"CS",Registros!$B$2:$B$6000,$A1165),0)</f>
        <v>0</v>
      </c>
      <c r="K1165">
        <f>IF(COUNTIFS(Winback!$K$2:$K$300,$A1165)&gt;0,1,0)</f>
        <v>0</v>
      </c>
      <c r="L1165">
        <f>IF(AND($K1165=1,LEFT($A1165,3)="WB-"),SUMIFS(Winback!$D$2:$D$300,Winback!$K$2:$K$300,$A1165),0)</f>
        <v>0</v>
      </c>
      <c r="M1165">
        <f>IF(OR($E1165=1,$G1165=1,SUMIFS(Registros!$J$2:$J$6000,Registros!$B$2:$B$6000,$A1165)&gt;0),1,0)</f>
        <v>1</v>
      </c>
      <c r="N1165">
        <f>IF($J1165&gt;0,1,IF(COUNTIFS(Registros!$A$2:$A$6000,"CS",Registros!$B$2:$B$6000,$A1165,Registros!$K$2:$K$6000,"&lt;&gt;")&gt;0,1,0))</f>
        <v>0</v>
      </c>
      <c r="O1165" t="str">
        <f t="shared" si="90"/>
        <v>SOLO MÓVIL</v>
      </c>
      <c r="P1165" t="str">
        <f t="shared" si="91"/>
        <v>Ofrecer fijo + internet (FLBBTV)</v>
      </c>
      <c r="Q1165">
        <f t="shared" si="92"/>
        <v>16.940000000000001</v>
      </c>
      <c r="R1165" t="str">
        <f>IFERROR(VLOOKUP($A1165,Registros!$B$2:$G$6000,6,0),IFERROR(INDEX(Winback!$C$2:$C$300,MATCH($A1165,Winback!$K$2:$K$300,0)),""))</f>
        <v>Abril Aparicio</v>
      </c>
      <c r="S1165" t="str">
        <f t="shared" si="93"/>
        <v>NP</v>
      </c>
      <c r="T1165">
        <f t="shared" si="94"/>
        <v>1</v>
      </c>
    </row>
    <row r="1166" spans="1:20" x14ac:dyDescent="0.35">
      <c r="A1166" t="s">
        <v>5779</v>
      </c>
      <c r="B1166" t="s">
        <v>5780</v>
      </c>
      <c r="C1166" t="s">
        <v>5781</v>
      </c>
      <c r="D1166" t="s">
        <v>5782</v>
      </c>
      <c r="E1166">
        <f>IF(COUNTIFS(Registros!$A$2:$A$6000,"NP",Registros!$B$2:$B$6000,$A1166)&gt;0,1,0)</f>
        <v>1</v>
      </c>
      <c r="F1166">
        <f>IF($E1166=1,SUMIFS(Registros!$F$2:$F$6000,Registros!$A$2:$A$6000,"NP",Registros!$B$2:$B$6000,$A1166),0)</f>
        <v>15</v>
      </c>
      <c r="G1166">
        <f>IF(COUNTIFS(Registros!$A$2:$A$6000,"MOV",Registros!$B$2:$B$6000,$A1166)&gt;0,1,0)</f>
        <v>0</v>
      </c>
      <c r="H1166">
        <f>IF($G1166=1,SUMIFS(Registros!$F$2:$F$6000,Registros!$A$2:$A$6000,"MOV",Registros!$B$2:$B$6000,$A1166),0)</f>
        <v>0</v>
      </c>
      <c r="I1166">
        <f>IF(COUNTIFS(Registros!$A$2:$A$6000,"CS",Registros!$B$2:$B$6000,$A1166)&gt;0,1,0)</f>
        <v>0</v>
      </c>
      <c r="J1166">
        <f>IF($I1166=1,SUMIFS(Registros!$I$2:$I$6000,Registros!$A$2:$A$6000,"CS",Registros!$B$2:$B$6000,$A1166),0)</f>
        <v>0</v>
      </c>
      <c r="K1166">
        <f>IF(COUNTIFS(Winback!$K$2:$K$300,$A1166)&gt;0,1,0)</f>
        <v>0</v>
      </c>
      <c r="L1166">
        <f>IF(AND($K1166=1,LEFT($A1166,3)="WB-"),SUMIFS(Winback!$D$2:$D$300,Winback!$K$2:$K$300,$A1166),0)</f>
        <v>0</v>
      </c>
      <c r="M1166">
        <f>IF(OR($E1166=1,$G1166=1,SUMIFS(Registros!$J$2:$J$6000,Registros!$B$2:$B$6000,$A1166)&gt;0),1,0)</f>
        <v>1</v>
      </c>
      <c r="N1166">
        <f>IF($J1166&gt;0,1,IF(COUNTIFS(Registros!$A$2:$A$6000,"CS",Registros!$B$2:$B$6000,$A1166,Registros!$K$2:$K$6000,"&lt;&gt;")&gt;0,1,0))</f>
        <v>0</v>
      </c>
      <c r="O1166" t="str">
        <f t="shared" si="90"/>
        <v>SOLO MÓVIL</v>
      </c>
      <c r="P1166" t="str">
        <f t="shared" si="91"/>
        <v>Ofrecer fijo + internet (FLBBTV)</v>
      </c>
      <c r="Q1166">
        <f t="shared" si="92"/>
        <v>15</v>
      </c>
      <c r="R1166" t="str">
        <f>IFERROR(VLOOKUP($A1166,Registros!$B$2:$G$6000,6,0),IFERROR(INDEX(Winback!$C$2:$C$300,MATCH($A1166,Winback!$K$2:$K$300,0)),""))</f>
        <v>Yariela Galarce</v>
      </c>
      <c r="S1166" t="str">
        <f t="shared" si="93"/>
        <v>NP</v>
      </c>
      <c r="T1166">
        <f t="shared" si="94"/>
        <v>1</v>
      </c>
    </row>
    <row r="1167" spans="1:20" x14ac:dyDescent="0.35">
      <c r="A1167" t="s">
        <v>5784</v>
      </c>
      <c r="B1167" t="s">
        <v>5785</v>
      </c>
      <c r="C1167" t="s">
        <v>5786</v>
      </c>
      <c r="D1167" t="s">
        <v>5787</v>
      </c>
      <c r="E1167">
        <f>IF(COUNTIFS(Registros!$A$2:$A$6000,"NP",Registros!$B$2:$B$6000,$A1167)&gt;0,1,0)</f>
        <v>1</v>
      </c>
      <c r="F1167">
        <f>IF($E1167=1,SUMIFS(Registros!$F$2:$F$6000,Registros!$A$2:$A$6000,"NP",Registros!$B$2:$B$6000,$A1167),0)</f>
        <v>15</v>
      </c>
      <c r="G1167">
        <f>IF(COUNTIFS(Registros!$A$2:$A$6000,"MOV",Registros!$B$2:$B$6000,$A1167)&gt;0,1,0)</f>
        <v>0</v>
      </c>
      <c r="H1167">
        <f>IF($G1167=1,SUMIFS(Registros!$F$2:$F$6000,Registros!$A$2:$A$6000,"MOV",Registros!$B$2:$B$6000,$A1167),0)</f>
        <v>0</v>
      </c>
      <c r="I1167">
        <f>IF(COUNTIFS(Registros!$A$2:$A$6000,"CS",Registros!$B$2:$B$6000,$A1167)&gt;0,1,0)</f>
        <v>0</v>
      </c>
      <c r="J1167">
        <f>IF($I1167=1,SUMIFS(Registros!$I$2:$I$6000,Registros!$A$2:$A$6000,"CS",Registros!$B$2:$B$6000,$A1167),0)</f>
        <v>0</v>
      </c>
      <c r="K1167">
        <f>IF(COUNTIFS(Winback!$K$2:$K$300,$A1167)&gt;0,1,0)</f>
        <v>0</v>
      </c>
      <c r="L1167">
        <f>IF(AND($K1167=1,LEFT($A1167,3)="WB-"),SUMIFS(Winback!$D$2:$D$300,Winback!$K$2:$K$300,$A1167),0)</f>
        <v>0</v>
      </c>
      <c r="M1167">
        <f>IF(OR($E1167=1,$G1167=1,SUMIFS(Registros!$J$2:$J$6000,Registros!$B$2:$B$6000,$A1167)&gt;0),1,0)</f>
        <v>1</v>
      </c>
      <c r="N1167">
        <f>IF($J1167&gt;0,1,IF(COUNTIFS(Registros!$A$2:$A$6000,"CS",Registros!$B$2:$B$6000,$A1167,Registros!$K$2:$K$6000,"&lt;&gt;")&gt;0,1,0))</f>
        <v>0</v>
      </c>
      <c r="O1167" t="str">
        <f t="shared" si="90"/>
        <v>SOLO MÓVIL</v>
      </c>
      <c r="P1167" t="str">
        <f t="shared" si="91"/>
        <v>Ofrecer fijo + internet (FLBBTV)</v>
      </c>
      <c r="Q1167">
        <f t="shared" si="92"/>
        <v>15</v>
      </c>
      <c r="R1167" t="str">
        <f>IFERROR(VLOOKUP($A1167,Registros!$B$2:$G$6000,6,0),IFERROR(INDEX(Winback!$C$2:$C$300,MATCH($A1167,Winback!$K$2:$K$300,0)),""))</f>
        <v>Nailyn Martinez</v>
      </c>
      <c r="S1167" t="str">
        <f t="shared" si="93"/>
        <v>NP</v>
      </c>
      <c r="T1167">
        <f t="shared" si="94"/>
        <v>1</v>
      </c>
    </row>
    <row r="1168" spans="1:20" x14ac:dyDescent="0.35">
      <c r="A1168" t="s">
        <v>5789</v>
      </c>
      <c r="B1168" t="s">
        <v>5790</v>
      </c>
      <c r="C1168" t="s">
        <v>5791</v>
      </c>
      <c r="D1168" t="s">
        <v>5792</v>
      </c>
      <c r="E1168">
        <f>IF(COUNTIFS(Registros!$A$2:$A$6000,"NP",Registros!$B$2:$B$6000,$A1168)&gt;0,1,0)</f>
        <v>1</v>
      </c>
      <c r="F1168">
        <f>IF($E1168=1,SUMIFS(Registros!$F$2:$F$6000,Registros!$A$2:$A$6000,"NP",Registros!$B$2:$B$6000,$A1168),0)</f>
        <v>28</v>
      </c>
      <c r="G1168">
        <f>IF(COUNTIFS(Registros!$A$2:$A$6000,"MOV",Registros!$B$2:$B$6000,$A1168)&gt;0,1,0)</f>
        <v>0</v>
      </c>
      <c r="H1168">
        <f>IF($G1168=1,SUMIFS(Registros!$F$2:$F$6000,Registros!$A$2:$A$6000,"MOV",Registros!$B$2:$B$6000,$A1168),0)</f>
        <v>0</v>
      </c>
      <c r="I1168">
        <f>IF(COUNTIFS(Registros!$A$2:$A$6000,"CS",Registros!$B$2:$B$6000,$A1168)&gt;0,1,0)</f>
        <v>0</v>
      </c>
      <c r="J1168">
        <f>IF($I1168=1,SUMIFS(Registros!$I$2:$I$6000,Registros!$A$2:$A$6000,"CS",Registros!$B$2:$B$6000,$A1168),0)</f>
        <v>0</v>
      </c>
      <c r="K1168">
        <f>IF(COUNTIFS(Winback!$K$2:$K$300,$A1168)&gt;0,1,0)</f>
        <v>0</v>
      </c>
      <c r="L1168">
        <f>IF(AND($K1168=1,LEFT($A1168,3)="WB-"),SUMIFS(Winback!$D$2:$D$300,Winback!$K$2:$K$300,$A1168),0)</f>
        <v>0</v>
      </c>
      <c r="M1168">
        <f>IF(OR($E1168=1,$G1168=1,SUMIFS(Registros!$J$2:$J$6000,Registros!$B$2:$B$6000,$A1168)&gt;0),1,0)</f>
        <v>1</v>
      </c>
      <c r="N1168">
        <f>IF($J1168&gt;0,1,IF(COUNTIFS(Registros!$A$2:$A$6000,"CS",Registros!$B$2:$B$6000,$A1168,Registros!$K$2:$K$6000,"&lt;&gt;")&gt;0,1,0))</f>
        <v>0</v>
      </c>
      <c r="O1168" t="str">
        <f t="shared" si="90"/>
        <v>SOLO MÓVIL</v>
      </c>
      <c r="P1168" t="str">
        <f t="shared" si="91"/>
        <v>Ofrecer fijo + internet (FLBBTV)</v>
      </c>
      <c r="Q1168">
        <f t="shared" si="92"/>
        <v>28</v>
      </c>
      <c r="R1168" t="str">
        <f>IFERROR(VLOOKUP($A1168,Registros!$B$2:$G$6000,6,0),IFERROR(INDEX(Winback!$C$2:$C$300,MATCH($A1168,Winback!$K$2:$K$300,0)),""))</f>
        <v>Yamali Rodriguez</v>
      </c>
      <c r="S1168" t="str">
        <f t="shared" si="93"/>
        <v>NP</v>
      </c>
      <c r="T1168">
        <f t="shared" si="94"/>
        <v>1</v>
      </c>
    </row>
    <row r="1169" spans="1:20" x14ac:dyDescent="0.35">
      <c r="A1169" t="s">
        <v>5794</v>
      </c>
      <c r="B1169" t="s">
        <v>5795</v>
      </c>
      <c r="C1169" t="s">
        <v>5796</v>
      </c>
      <c r="D1169" t="s">
        <v>5797</v>
      </c>
      <c r="E1169">
        <f>IF(COUNTIFS(Registros!$A$2:$A$6000,"NP",Registros!$B$2:$B$6000,$A1169)&gt;0,1,0)</f>
        <v>1</v>
      </c>
      <c r="F1169">
        <f>IF($E1169=1,SUMIFS(Registros!$F$2:$F$6000,Registros!$A$2:$A$6000,"NP",Registros!$B$2:$B$6000,$A1169),0)</f>
        <v>15</v>
      </c>
      <c r="G1169">
        <f>IF(COUNTIFS(Registros!$A$2:$A$6000,"MOV",Registros!$B$2:$B$6000,$A1169)&gt;0,1,0)</f>
        <v>0</v>
      </c>
      <c r="H1169">
        <f>IF($G1169=1,SUMIFS(Registros!$F$2:$F$6000,Registros!$A$2:$A$6000,"MOV",Registros!$B$2:$B$6000,$A1169),0)</f>
        <v>0</v>
      </c>
      <c r="I1169">
        <f>IF(COUNTIFS(Registros!$A$2:$A$6000,"CS",Registros!$B$2:$B$6000,$A1169)&gt;0,1,0)</f>
        <v>0</v>
      </c>
      <c r="J1169">
        <f>IF($I1169=1,SUMIFS(Registros!$I$2:$I$6000,Registros!$A$2:$A$6000,"CS",Registros!$B$2:$B$6000,$A1169),0)</f>
        <v>0</v>
      </c>
      <c r="K1169">
        <f>IF(COUNTIFS(Winback!$K$2:$K$300,$A1169)&gt;0,1,0)</f>
        <v>0</v>
      </c>
      <c r="L1169">
        <f>IF(AND($K1169=1,LEFT($A1169,3)="WB-"),SUMIFS(Winback!$D$2:$D$300,Winback!$K$2:$K$300,$A1169),0)</f>
        <v>0</v>
      </c>
      <c r="M1169">
        <f>IF(OR($E1169=1,$G1169=1,SUMIFS(Registros!$J$2:$J$6000,Registros!$B$2:$B$6000,$A1169)&gt;0),1,0)</f>
        <v>1</v>
      </c>
      <c r="N1169">
        <f>IF($J1169&gt;0,1,IF(COUNTIFS(Registros!$A$2:$A$6000,"CS",Registros!$B$2:$B$6000,$A1169,Registros!$K$2:$K$6000,"&lt;&gt;")&gt;0,1,0))</f>
        <v>0</v>
      </c>
      <c r="O1169" t="str">
        <f t="shared" si="90"/>
        <v>SOLO MÓVIL</v>
      </c>
      <c r="P1169" t="str">
        <f t="shared" si="91"/>
        <v>Ofrecer fijo + internet (FLBBTV)</v>
      </c>
      <c r="Q1169">
        <f t="shared" si="92"/>
        <v>15</v>
      </c>
      <c r="R1169" t="str">
        <f>IFERROR(VLOOKUP($A1169,Registros!$B$2:$G$6000,6,0),IFERROR(INDEX(Winback!$C$2:$C$300,MATCH($A1169,Winback!$K$2:$K$300,0)),""))</f>
        <v>Osiris Aguilar</v>
      </c>
      <c r="S1169" t="str">
        <f t="shared" si="93"/>
        <v>NP</v>
      </c>
      <c r="T1169">
        <f t="shared" si="94"/>
        <v>1</v>
      </c>
    </row>
    <row r="1170" spans="1:20" x14ac:dyDescent="0.35">
      <c r="A1170" t="s">
        <v>5799</v>
      </c>
      <c r="B1170" t="s">
        <v>5800</v>
      </c>
      <c r="C1170" t="s">
        <v>5801</v>
      </c>
      <c r="D1170" t="s">
        <v>5802</v>
      </c>
      <c r="E1170">
        <f>IF(COUNTIFS(Registros!$A$2:$A$6000,"NP",Registros!$B$2:$B$6000,$A1170)&gt;0,1,0)</f>
        <v>1</v>
      </c>
      <c r="F1170">
        <f>IF($E1170=1,SUMIFS(Registros!$F$2:$F$6000,Registros!$A$2:$A$6000,"NP",Registros!$B$2:$B$6000,$A1170),0)</f>
        <v>36</v>
      </c>
      <c r="G1170">
        <f>IF(COUNTIFS(Registros!$A$2:$A$6000,"MOV",Registros!$B$2:$B$6000,$A1170)&gt;0,1,0)</f>
        <v>0</v>
      </c>
      <c r="H1170">
        <f>IF($G1170=1,SUMIFS(Registros!$F$2:$F$6000,Registros!$A$2:$A$6000,"MOV",Registros!$B$2:$B$6000,$A1170),0)</f>
        <v>0</v>
      </c>
      <c r="I1170">
        <f>IF(COUNTIFS(Registros!$A$2:$A$6000,"CS",Registros!$B$2:$B$6000,$A1170)&gt;0,1,0)</f>
        <v>0</v>
      </c>
      <c r="J1170">
        <f>IF($I1170=1,SUMIFS(Registros!$I$2:$I$6000,Registros!$A$2:$A$6000,"CS",Registros!$B$2:$B$6000,$A1170),0)</f>
        <v>0</v>
      </c>
      <c r="K1170">
        <f>IF(COUNTIFS(Winback!$K$2:$K$300,$A1170)&gt;0,1,0)</f>
        <v>0</v>
      </c>
      <c r="L1170">
        <f>IF(AND($K1170=1,LEFT($A1170,3)="WB-"),SUMIFS(Winback!$D$2:$D$300,Winback!$K$2:$K$300,$A1170),0)</f>
        <v>0</v>
      </c>
      <c r="M1170">
        <f>IF(OR($E1170=1,$G1170=1,SUMIFS(Registros!$J$2:$J$6000,Registros!$B$2:$B$6000,$A1170)&gt;0),1,0)</f>
        <v>1</v>
      </c>
      <c r="N1170">
        <f>IF($J1170&gt;0,1,IF(COUNTIFS(Registros!$A$2:$A$6000,"CS",Registros!$B$2:$B$6000,$A1170,Registros!$K$2:$K$6000,"&lt;&gt;")&gt;0,1,0))</f>
        <v>0</v>
      </c>
      <c r="O1170" t="str">
        <f t="shared" si="90"/>
        <v>SOLO MÓVIL</v>
      </c>
      <c r="P1170" t="str">
        <f t="shared" si="91"/>
        <v>Ofrecer fijo + internet (FLBBTV)</v>
      </c>
      <c r="Q1170">
        <f t="shared" si="92"/>
        <v>36</v>
      </c>
      <c r="R1170" t="str">
        <f>IFERROR(VLOOKUP($A1170,Registros!$B$2:$G$6000,6,0),IFERROR(INDEX(Winback!$C$2:$C$300,MATCH($A1170,Winback!$K$2:$K$300,0)),""))</f>
        <v>Karla Mc Intryre</v>
      </c>
      <c r="S1170" t="str">
        <f t="shared" si="93"/>
        <v>NP</v>
      </c>
      <c r="T1170">
        <f t="shared" si="94"/>
        <v>1</v>
      </c>
    </row>
    <row r="1171" spans="1:20" x14ac:dyDescent="0.35">
      <c r="A1171" t="s">
        <v>5804</v>
      </c>
      <c r="B1171" t="s">
        <v>5805</v>
      </c>
      <c r="C1171" t="s">
        <v>5806</v>
      </c>
      <c r="D1171" t="s">
        <v>5807</v>
      </c>
      <c r="E1171">
        <f>IF(COUNTIFS(Registros!$A$2:$A$6000,"NP",Registros!$B$2:$B$6000,$A1171)&gt;0,1,0)</f>
        <v>1</v>
      </c>
      <c r="F1171">
        <f>IF($E1171=1,SUMIFS(Registros!$F$2:$F$6000,Registros!$A$2:$A$6000,"NP",Registros!$B$2:$B$6000,$A1171),0)</f>
        <v>15</v>
      </c>
      <c r="G1171">
        <f>IF(COUNTIFS(Registros!$A$2:$A$6000,"MOV",Registros!$B$2:$B$6000,$A1171)&gt;0,1,0)</f>
        <v>0</v>
      </c>
      <c r="H1171">
        <f>IF($G1171=1,SUMIFS(Registros!$F$2:$F$6000,Registros!$A$2:$A$6000,"MOV",Registros!$B$2:$B$6000,$A1171),0)</f>
        <v>0</v>
      </c>
      <c r="I1171">
        <f>IF(COUNTIFS(Registros!$A$2:$A$6000,"CS",Registros!$B$2:$B$6000,$A1171)&gt;0,1,0)</f>
        <v>0</v>
      </c>
      <c r="J1171">
        <f>IF($I1171=1,SUMIFS(Registros!$I$2:$I$6000,Registros!$A$2:$A$6000,"CS",Registros!$B$2:$B$6000,$A1171),0)</f>
        <v>0</v>
      </c>
      <c r="K1171">
        <f>IF(COUNTIFS(Winback!$K$2:$K$300,$A1171)&gt;0,1,0)</f>
        <v>0</v>
      </c>
      <c r="L1171">
        <f>IF(AND($K1171=1,LEFT($A1171,3)="WB-"),SUMIFS(Winback!$D$2:$D$300,Winback!$K$2:$K$300,$A1171),0)</f>
        <v>0</v>
      </c>
      <c r="M1171">
        <f>IF(OR($E1171=1,$G1171=1,SUMIFS(Registros!$J$2:$J$6000,Registros!$B$2:$B$6000,$A1171)&gt;0),1,0)</f>
        <v>1</v>
      </c>
      <c r="N1171">
        <f>IF($J1171&gt;0,1,IF(COUNTIFS(Registros!$A$2:$A$6000,"CS",Registros!$B$2:$B$6000,$A1171,Registros!$K$2:$K$6000,"&lt;&gt;")&gt;0,1,0))</f>
        <v>0</v>
      </c>
      <c r="O1171" t="str">
        <f t="shared" si="90"/>
        <v>SOLO MÓVIL</v>
      </c>
      <c r="P1171" t="str">
        <f t="shared" si="91"/>
        <v>Ofrecer fijo + internet (FLBBTV)</v>
      </c>
      <c r="Q1171">
        <f t="shared" si="92"/>
        <v>15</v>
      </c>
      <c r="R1171" t="str">
        <f>IFERROR(VLOOKUP($A1171,Registros!$B$2:$G$6000,6,0),IFERROR(INDEX(Winback!$C$2:$C$300,MATCH($A1171,Winback!$K$2:$K$300,0)),""))</f>
        <v>Solanye Acuña</v>
      </c>
      <c r="S1171" t="str">
        <f t="shared" si="93"/>
        <v>NP</v>
      </c>
      <c r="T1171">
        <f t="shared" si="94"/>
        <v>1</v>
      </c>
    </row>
    <row r="1172" spans="1:20" x14ac:dyDescent="0.35">
      <c r="A1172" t="s">
        <v>5809</v>
      </c>
      <c r="B1172" t="s">
        <v>5810</v>
      </c>
      <c r="C1172" t="s">
        <v>5811</v>
      </c>
      <c r="D1172" t="s">
        <v>5812</v>
      </c>
      <c r="E1172">
        <f>IF(COUNTIFS(Registros!$A$2:$A$6000,"NP",Registros!$B$2:$B$6000,$A1172)&gt;0,1,0)</f>
        <v>1</v>
      </c>
      <c r="F1172">
        <f>IF($E1172=1,SUMIFS(Registros!$F$2:$F$6000,Registros!$A$2:$A$6000,"NP",Registros!$B$2:$B$6000,$A1172),0)</f>
        <v>22</v>
      </c>
      <c r="G1172">
        <f>IF(COUNTIFS(Registros!$A$2:$A$6000,"MOV",Registros!$B$2:$B$6000,$A1172)&gt;0,1,0)</f>
        <v>0</v>
      </c>
      <c r="H1172">
        <f>IF($G1172=1,SUMIFS(Registros!$F$2:$F$6000,Registros!$A$2:$A$6000,"MOV",Registros!$B$2:$B$6000,$A1172),0)</f>
        <v>0</v>
      </c>
      <c r="I1172">
        <f>IF(COUNTIFS(Registros!$A$2:$A$6000,"CS",Registros!$B$2:$B$6000,$A1172)&gt;0,1,0)</f>
        <v>0</v>
      </c>
      <c r="J1172">
        <f>IF($I1172=1,SUMIFS(Registros!$I$2:$I$6000,Registros!$A$2:$A$6000,"CS",Registros!$B$2:$B$6000,$A1172),0)</f>
        <v>0</v>
      </c>
      <c r="K1172">
        <f>IF(COUNTIFS(Winback!$K$2:$K$300,$A1172)&gt;0,1,0)</f>
        <v>0</v>
      </c>
      <c r="L1172">
        <f>IF(AND($K1172=1,LEFT($A1172,3)="WB-"),SUMIFS(Winback!$D$2:$D$300,Winback!$K$2:$K$300,$A1172),0)</f>
        <v>0</v>
      </c>
      <c r="M1172">
        <f>IF(OR($E1172=1,$G1172=1,SUMIFS(Registros!$J$2:$J$6000,Registros!$B$2:$B$6000,$A1172)&gt;0),1,0)</f>
        <v>1</v>
      </c>
      <c r="N1172">
        <f>IF($J1172&gt;0,1,IF(COUNTIFS(Registros!$A$2:$A$6000,"CS",Registros!$B$2:$B$6000,$A1172,Registros!$K$2:$K$6000,"&lt;&gt;")&gt;0,1,0))</f>
        <v>0</v>
      </c>
      <c r="O1172" t="str">
        <f t="shared" si="90"/>
        <v>SOLO MÓVIL</v>
      </c>
      <c r="P1172" t="str">
        <f t="shared" si="91"/>
        <v>Ofrecer fijo + internet (FLBBTV)</v>
      </c>
      <c r="Q1172">
        <f t="shared" si="92"/>
        <v>22</v>
      </c>
      <c r="R1172" t="str">
        <f>IFERROR(VLOOKUP($A1172,Registros!$B$2:$G$6000,6,0),IFERROR(INDEX(Winback!$C$2:$C$300,MATCH($A1172,Winback!$K$2:$K$300,0)),""))</f>
        <v>Michelle Zambrano</v>
      </c>
      <c r="S1172" t="str">
        <f t="shared" si="93"/>
        <v>NP</v>
      </c>
      <c r="T1172">
        <f t="shared" si="94"/>
        <v>1</v>
      </c>
    </row>
    <row r="1173" spans="1:20" x14ac:dyDescent="0.35">
      <c r="A1173" t="s">
        <v>5814</v>
      </c>
      <c r="B1173" t="s">
        <v>5815</v>
      </c>
      <c r="C1173" t="s">
        <v>5816</v>
      </c>
      <c r="D1173" t="s">
        <v>5817</v>
      </c>
      <c r="E1173">
        <f>IF(COUNTIFS(Registros!$A$2:$A$6000,"NP",Registros!$B$2:$B$6000,$A1173)&gt;0,1,0)</f>
        <v>1</v>
      </c>
      <c r="F1173">
        <f>IF($E1173=1,SUMIFS(Registros!$F$2:$F$6000,Registros!$A$2:$A$6000,"NP",Registros!$B$2:$B$6000,$A1173),0)</f>
        <v>29.5</v>
      </c>
      <c r="G1173">
        <f>IF(COUNTIFS(Registros!$A$2:$A$6000,"MOV",Registros!$B$2:$B$6000,$A1173)&gt;0,1,0)</f>
        <v>0</v>
      </c>
      <c r="H1173">
        <f>IF($G1173=1,SUMIFS(Registros!$F$2:$F$6000,Registros!$A$2:$A$6000,"MOV",Registros!$B$2:$B$6000,$A1173),0)</f>
        <v>0</v>
      </c>
      <c r="I1173">
        <f>IF(COUNTIFS(Registros!$A$2:$A$6000,"CS",Registros!$B$2:$B$6000,$A1173)&gt;0,1,0)</f>
        <v>0</v>
      </c>
      <c r="J1173">
        <f>IF($I1173=1,SUMIFS(Registros!$I$2:$I$6000,Registros!$A$2:$A$6000,"CS",Registros!$B$2:$B$6000,$A1173),0)</f>
        <v>0</v>
      </c>
      <c r="K1173">
        <f>IF(COUNTIFS(Winback!$K$2:$K$300,$A1173)&gt;0,1,0)</f>
        <v>0</v>
      </c>
      <c r="L1173">
        <f>IF(AND($K1173=1,LEFT($A1173,3)="WB-"),SUMIFS(Winback!$D$2:$D$300,Winback!$K$2:$K$300,$A1173),0)</f>
        <v>0</v>
      </c>
      <c r="M1173">
        <f>IF(OR($E1173=1,$G1173=1,SUMIFS(Registros!$J$2:$J$6000,Registros!$B$2:$B$6000,$A1173)&gt;0),1,0)</f>
        <v>1</v>
      </c>
      <c r="N1173">
        <f>IF($J1173&gt;0,1,IF(COUNTIFS(Registros!$A$2:$A$6000,"CS",Registros!$B$2:$B$6000,$A1173,Registros!$K$2:$K$6000,"&lt;&gt;")&gt;0,1,0))</f>
        <v>0</v>
      </c>
      <c r="O1173" t="str">
        <f t="shared" si="90"/>
        <v>SOLO MÓVIL</v>
      </c>
      <c r="P1173" t="str">
        <f t="shared" si="91"/>
        <v>Ofrecer fijo + internet (FLBBTV)</v>
      </c>
      <c r="Q1173">
        <f t="shared" si="92"/>
        <v>29.5</v>
      </c>
      <c r="R1173" t="str">
        <f>IFERROR(VLOOKUP($A1173,Registros!$B$2:$G$6000,6,0),IFERROR(INDEX(Winback!$C$2:$C$300,MATCH($A1173,Winback!$K$2:$K$300,0)),""))</f>
        <v>Ines Lizbeth Trujillo</v>
      </c>
      <c r="S1173" t="str">
        <f t="shared" si="93"/>
        <v>NP</v>
      </c>
      <c r="T1173">
        <f t="shared" si="94"/>
        <v>1</v>
      </c>
    </row>
    <row r="1174" spans="1:20" x14ac:dyDescent="0.35">
      <c r="A1174" t="s">
        <v>5819</v>
      </c>
      <c r="B1174" t="s">
        <v>5820</v>
      </c>
      <c r="C1174" t="s">
        <v>5821</v>
      </c>
      <c r="D1174" t="s">
        <v>5822</v>
      </c>
      <c r="E1174">
        <f>IF(COUNTIFS(Registros!$A$2:$A$6000,"NP",Registros!$B$2:$B$6000,$A1174)&gt;0,1,0)</f>
        <v>1</v>
      </c>
      <c r="F1174">
        <f>IF($E1174=1,SUMIFS(Registros!$F$2:$F$6000,Registros!$A$2:$A$6000,"NP",Registros!$B$2:$B$6000,$A1174),0)</f>
        <v>15</v>
      </c>
      <c r="G1174">
        <f>IF(COUNTIFS(Registros!$A$2:$A$6000,"MOV",Registros!$B$2:$B$6000,$A1174)&gt;0,1,0)</f>
        <v>0</v>
      </c>
      <c r="H1174">
        <f>IF($G1174=1,SUMIFS(Registros!$F$2:$F$6000,Registros!$A$2:$A$6000,"MOV",Registros!$B$2:$B$6000,$A1174),0)</f>
        <v>0</v>
      </c>
      <c r="I1174">
        <f>IF(COUNTIFS(Registros!$A$2:$A$6000,"CS",Registros!$B$2:$B$6000,$A1174)&gt;0,1,0)</f>
        <v>0</v>
      </c>
      <c r="J1174">
        <f>IF($I1174=1,SUMIFS(Registros!$I$2:$I$6000,Registros!$A$2:$A$6000,"CS",Registros!$B$2:$B$6000,$A1174),0)</f>
        <v>0</v>
      </c>
      <c r="K1174">
        <f>IF(COUNTIFS(Winback!$K$2:$K$300,$A1174)&gt;0,1,0)</f>
        <v>0</v>
      </c>
      <c r="L1174">
        <f>IF(AND($K1174=1,LEFT($A1174,3)="WB-"),SUMIFS(Winback!$D$2:$D$300,Winback!$K$2:$K$300,$A1174),0)</f>
        <v>0</v>
      </c>
      <c r="M1174">
        <f>IF(OR($E1174=1,$G1174=1,SUMIFS(Registros!$J$2:$J$6000,Registros!$B$2:$B$6000,$A1174)&gt;0),1,0)</f>
        <v>1</v>
      </c>
      <c r="N1174">
        <f>IF($J1174&gt;0,1,IF(COUNTIFS(Registros!$A$2:$A$6000,"CS",Registros!$B$2:$B$6000,$A1174,Registros!$K$2:$K$6000,"&lt;&gt;")&gt;0,1,0))</f>
        <v>0</v>
      </c>
      <c r="O1174" t="str">
        <f t="shared" si="90"/>
        <v>SOLO MÓVIL</v>
      </c>
      <c r="P1174" t="str">
        <f t="shared" si="91"/>
        <v>Ofrecer fijo + internet (FLBBTV)</v>
      </c>
      <c r="Q1174">
        <f t="shared" si="92"/>
        <v>15</v>
      </c>
      <c r="R1174" t="str">
        <f>IFERROR(VLOOKUP($A1174,Registros!$B$2:$G$6000,6,0),IFERROR(INDEX(Winback!$C$2:$C$300,MATCH($A1174,Winback!$K$2:$K$300,0)),""))</f>
        <v>Alejandra Mabel Hawkins</v>
      </c>
      <c r="S1174" t="str">
        <f t="shared" si="93"/>
        <v>NP</v>
      </c>
      <c r="T1174">
        <f t="shared" si="94"/>
        <v>1</v>
      </c>
    </row>
    <row r="1175" spans="1:20" x14ac:dyDescent="0.35">
      <c r="A1175" t="s">
        <v>5824</v>
      </c>
      <c r="B1175" t="s">
        <v>5825</v>
      </c>
      <c r="C1175" t="s">
        <v>5826</v>
      </c>
      <c r="D1175" t="s">
        <v>5827</v>
      </c>
      <c r="E1175">
        <f>IF(COUNTIFS(Registros!$A$2:$A$6000,"NP",Registros!$B$2:$B$6000,$A1175)&gt;0,1,0)</f>
        <v>1</v>
      </c>
      <c r="F1175">
        <f>IF($E1175=1,SUMIFS(Registros!$F$2:$F$6000,Registros!$A$2:$A$6000,"NP",Registros!$B$2:$B$6000,$A1175),0)</f>
        <v>16.25</v>
      </c>
      <c r="G1175">
        <f>IF(COUNTIFS(Registros!$A$2:$A$6000,"MOV",Registros!$B$2:$B$6000,$A1175)&gt;0,1,0)</f>
        <v>0</v>
      </c>
      <c r="H1175">
        <f>IF($G1175=1,SUMIFS(Registros!$F$2:$F$6000,Registros!$A$2:$A$6000,"MOV",Registros!$B$2:$B$6000,$A1175),0)</f>
        <v>0</v>
      </c>
      <c r="I1175">
        <f>IF(COUNTIFS(Registros!$A$2:$A$6000,"CS",Registros!$B$2:$B$6000,$A1175)&gt;0,1,0)</f>
        <v>0</v>
      </c>
      <c r="J1175">
        <f>IF($I1175=1,SUMIFS(Registros!$I$2:$I$6000,Registros!$A$2:$A$6000,"CS",Registros!$B$2:$B$6000,$A1175),0)</f>
        <v>0</v>
      </c>
      <c r="K1175">
        <f>IF(COUNTIFS(Winback!$K$2:$K$300,$A1175)&gt;0,1,0)</f>
        <v>0</v>
      </c>
      <c r="L1175">
        <f>IF(AND($K1175=1,LEFT($A1175,3)="WB-"),SUMIFS(Winback!$D$2:$D$300,Winback!$K$2:$K$300,$A1175),0)</f>
        <v>0</v>
      </c>
      <c r="M1175">
        <f>IF(OR($E1175=1,$G1175=1,SUMIFS(Registros!$J$2:$J$6000,Registros!$B$2:$B$6000,$A1175)&gt;0),1,0)</f>
        <v>1</v>
      </c>
      <c r="N1175">
        <f>IF($J1175&gt;0,1,IF(COUNTIFS(Registros!$A$2:$A$6000,"CS",Registros!$B$2:$B$6000,$A1175,Registros!$K$2:$K$6000,"&lt;&gt;")&gt;0,1,0))</f>
        <v>0</v>
      </c>
      <c r="O1175" t="str">
        <f t="shared" si="90"/>
        <v>SOLO MÓVIL</v>
      </c>
      <c r="P1175" t="str">
        <f t="shared" si="91"/>
        <v>Ofrecer fijo + internet (FLBBTV)</v>
      </c>
      <c r="Q1175">
        <f t="shared" si="92"/>
        <v>16.25</v>
      </c>
      <c r="R1175" t="str">
        <f>IFERROR(VLOOKUP($A1175,Registros!$B$2:$G$6000,6,0),IFERROR(INDEX(Winback!$C$2:$C$300,MATCH($A1175,Winback!$K$2:$K$300,0)),""))</f>
        <v>Maria Fernanda</v>
      </c>
      <c r="S1175" t="str">
        <f t="shared" si="93"/>
        <v>NP</v>
      </c>
      <c r="T1175">
        <f t="shared" si="94"/>
        <v>1</v>
      </c>
    </row>
    <row r="1176" spans="1:20" x14ac:dyDescent="0.35">
      <c r="A1176" t="s">
        <v>5829</v>
      </c>
      <c r="B1176" t="s">
        <v>5830</v>
      </c>
      <c r="C1176" t="s">
        <v>5831</v>
      </c>
      <c r="D1176" t="s">
        <v>5832</v>
      </c>
      <c r="E1176">
        <f>IF(COUNTIFS(Registros!$A$2:$A$6000,"NP",Registros!$B$2:$B$6000,$A1176)&gt;0,1,0)</f>
        <v>1</v>
      </c>
      <c r="F1176">
        <f>IF($E1176=1,SUMIFS(Registros!$F$2:$F$6000,Registros!$A$2:$A$6000,"NP",Registros!$B$2:$B$6000,$A1176),0)</f>
        <v>15</v>
      </c>
      <c r="G1176">
        <f>IF(COUNTIFS(Registros!$A$2:$A$6000,"MOV",Registros!$B$2:$B$6000,$A1176)&gt;0,1,0)</f>
        <v>0</v>
      </c>
      <c r="H1176">
        <f>IF($G1176=1,SUMIFS(Registros!$F$2:$F$6000,Registros!$A$2:$A$6000,"MOV",Registros!$B$2:$B$6000,$A1176),0)</f>
        <v>0</v>
      </c>
      <c r="I1176">
        <f>IF(COUNTIFS(Registros!$A$2:$A$6000,"CS",Registros!$B$2:$B$6000,$A1176)&gt;0,1,0)</f>
        <v>0</v>
      </c>
      <c r="J1176">
        <f>IF($I1176=1,SUMIFS(Registros!$I$2:$I$6000,Registros!$A$2:$A$6000,"CS",Registros!$B$2:$B$6000,$A1176),0)</f>
        <v>0</v>
      </c>
      <c r="K1176">
        <f>IF(COUNTIFS(Winback!$K$2:$K$300,$A1176)&gt;0,1,0)</f>
        <v>0</v>
      </c>
      <c r="L1176">
        <f>IF(AND($K1176=1,LEFT($A1176,3)="WB-"),SUMIFS(Winback!$D$2:$D$300,Winback!$K$2:$K$300,$A1176),0)</f>
        <v>0</v>
      </c>
      <c r="M1176">
        <f>IF(OR($E1176=1,$G1176=1,SUMIFS(Registros!$J$2:$J$6000,Registros!$B$2:$B$6000,$A1176)&gt;0),1,0)</f>
        <v>1</v>
      </c>
      <c r="N1176">
        <f>IF($J1176&gt;0,1,IF(COUNTIFS(Registros!$A$2:$A$6000,"CS",Registros!$B$2:$B$6000,$A1176,Registros!$K$2:$K$6000,"&lt;&gt;")&gt;0,1,0))</f>
        <v>0</v>
      </c>
      <c r="O1176" t="str">
        <f t="shared" si="90"/>
        <v>SOLO MÓVIL</v>
      </c>
      <c r="P1176" t="str">
        <f t="shared" si="91"/>
        <v>Ofrecer fijo + internet (FLBBTV)</v>
      </c>
      <c r="Q1176">
        <f t="shared" si="92"/>
        <v>15</v>
      </c>
      <c r="R1176" t="str">
        <f>IFERROR(VLOOKUP($A1176,Registros!$B$2:$G$6000,6,0),IFERROR(INDEX(Winback!$C$2:$C$300,MATCH($A1176,Winback!$K$2:$K$300,0)),""))</f>
        <v>Yarelis Tulloch</v>
      </c>
      <c r="S1176" t="str">
        <f t="shared" si="93"/>
        <v>NP</v>
      </c>
      <c r="T1176">
        <f t="shared" si="94"/>
        <v>1</v>
      </c>
    </row>
    <row r="1177" spans="1:20" x14ac:dyDescent="0.35">
      <c r="A1177" t="s">
        <v>5834</v>
      </c>
      <c r="B1177" t="s">
        <v>5835</v>
      </c>
      <c r="C1177" t="s">
        <v>5836</v>
      </c>
      <c r="D1177" t="s">
        <v>5837</v>
      </c>
      <c r="E1177">
        <f>IF(COUNTIFS(Registros!$A$2:$A$6000,"NP",Registros!$B$2:$B$6000,$A1177)&gt;0,1,0)</f>
        <v>1</v>
      </c>
      <c r="F1177">
        <f>IF($E1177=1,SUMIFS(Registros!$F$2:$F$6000,Registros!$A$2:$A$6000,"NP",Registros!$B$2:$B$6000,$A1177),0)</f>
        <v>15</v>
      </c>
      <c r="G1177">
        <f>IF(COUNTIFS(Registros!$A$2:$A$6000,"MOV",Registros!$B$2:$B$6000,$A1177)&gt;0,1,0)</f>
        <v>0</v>
      </c>
      <c r="H1177">
        <f>IF($G1177=1,SUMIFS(Registros!$F$2:$F$6000,Registros!$A$2:$A$6000,"MOV",Registros!$B$2:$B$6000,$A1177),0)</f>
        <v>0</v>
      </c>
      <c r="I1177">
        <f>IF(COUNTIFS(Registros!$A$2:$A$6000,"CS",Registros!$B$2:$B$6000,$A1177)&gt;0,1,0)</f>
        <v>0</v>
      </c>
      <c r="J1177">
        <f>IF($I1177=1,SUMIFS(Registros!$I$2:$I$6000,Registros!$A$2:$A$6000,"CS",Registros!$B$2:$B$6000,$A1177),0)</f>
        <v>0</v>
      </c>
      <c r="K1177">
        <f>IF(COUNTIFS(Winback!$K$2:$K$300,$A1177)&gt;0,1,0)</f>
        <v>0</v>
      </c>
      <c r="L1177">
        <f>IF(AND($K1177=1,LEFT($A1177,3)="WB-"),SUMIFS(Winback!$D$2:$D$300,Winback!$K$2:$K$300,$A1177),0)</f>
        <v>0</v>
      </c>
      <c r="M1177">
        <f>IF(OR($E1177=1,$G1177=1,SUMIFS(Registros!$J$2:$J$6000,Registros!$B$2:$B$6000,$A1177)&gt;0),1,0)</f>
        <v>1</v>
      </c>
      <c r="N1177">
        <f>IF($J1177&gt;0,1,IF(COUNTIFS(Registros!$A$2:$A$6000,"CS",Registros!$B$2:$B$6000,$A1177,Registros!$K$2:$K$6000,"&lt;&gt;")&gt;0,1,0))</f>
        <v>0</v>
      </c>
      <c r="O1177" t="str">
        <f t="shared" si="90"/>
        <v>SOLO MÓVIL</v>
      </c>
      <c r="P1177" t="str">
        <f t="shared" si="91"/>
        <v>Ofrecer fijo + internet (FLBBTV)</v>
      </c>
      <c r="Q1177">
        <f t="shared" si="92"/>
        <v>15</v>
      </c>
      <c r="R1177" t="str">
        <f>IFERROR(VLOOKUP($A1177,Registros!$B$2:$G$6000,6,0),IFERROR(INDEX(Winback!$C$2:$C$300,MATCH($A1177,Winback!$K$2:$K$300,0)),""))</f>
        <v>Abril Aparicio</v>
      </c>
      <c r="S1177" t="str">
        <f t="shared" si="93"/>
        <v>NP</v>
      </c>
      <c r="T1177">
        <f t="shared" si="94"/>
        <v>1</v>
      </c>
    </row>
    <row r="1178" spans="1:20" x14ac:dyDescent="0.35">
      <c r="A1178" t="s">
        <v>5839</v>
      </c>
      <c r="B1178" t="s">
        <v>5840</v>
      </c>
      <c r="C1178" t="s">
        <v>5841</v>
      </c>
      <c r="D1178" t="s">
        <v>5842</v>
      </c>
      <c r="E1178">
        <f>IF(COUNTIFS(Registros!$A$2:$A$6000,"NP",Registros!$B$2:$B$6000,$A1178)&gt;0,1,0)</f>
        <v>1</v>
      </c>
      <c r="F1178">
        <f>IF($E1178=1,SUMIFS(Registros!$F$2:$F$6000,Registros!$A$2:$A$6000,"NP",Registros!$B$2:$B$6000,$A1178),0)</f>
        <v>15</v>
      </c>
      <c r="G1178">
        <f>IF(COUNTIFS(Registros!$A$2:$A$6000,"MOV",Registros!$B$2:$B$6000,$A1178)&gt;0,1,0)</f>
        <v>0</v>
      </c>
      <c r="H1178">
        <f>IF($G1178=1,SUMIFS(Registros!$F$2:$F$6000,Registros!$A$2:$A$6000,"MOV",Registros!$B$2:$B$6000,$A1178),0)</f>
        <v>0</v>
      </c>
      <c r="I1178">
        <f>IF(COUNTIFS(Registros!$A$2:$A$6000,"CS",Registros!$B$2:$B$6000,$A1178)&gt;0,1,0)</f>
        <v>0</v>
      </c>
      <c r="J1178">
        <f>IF($I1178=1,SUMIFS(Registros!$I$2:$I$6000,Registros!$A$2:$A$6000,"CS",Registros!$B$2:$B$6000,$A1178),0)</f>
        <v>0</v>
      </c>
      <c r="K1178">
        <f>IF(COUNTIFS(Winback!$K$2:$K$300,$A1178)&gt;0,1,0)</f>
        <v>0</v>
      </c>
      <c r="L1178">
        <f>IF(AND($K1178=1,LEFT($A1178,3)="WB-"),SUMIFS(Winback!$D$2:$D$300,Winback!$K$2:$K$300,$A1178),0)</f>
        <v>0</v>
      </c>
      <c r="M1178">
        <f>IF(OR($E1178=1,$G1178=1,SUMIFS(Registros!$J$2:$J$6000,Registros!$B$2:$B$6000,$A1178)&gt;0),1,0)</f>
        <v>1</v>
      </c>
      <c r="N1178">
        <f>IF($J1178&gt;0,1,IF(COUNTIFS(Registros!$A$2:$A$6000,"CS",Registros!$B$2:$B$6000,$A1178,Registros!$K$2:$K$6000,"&lt;&gt;")&gt;0,1,0))</f>
        <v>0</v>
      </c>
      <c r="O1178" t="str">
        <f t="shared" si="90"/>
        <v>SOLO MÓVIL</v>
      </c>
      <c r="P1178" t="str">
        <f t="shared" si="91"/>
        <v>Ofrecer fijo + internet (FLBBTV)</v>
      </c>
      <c r="Q1178">
        <f t="shared" si="92"/>
        <v>15</v>
      </c>
      <c r="R1178" t="str">
        <f>IFERROR(VLOOKUP($A1178,Registros!$B$2:$G$6000,6,0),IFERROR(INDEX(Winback!$C$2:$C$300,MATCH($A1178,Winback!$K$2:$K$300,0)),""))</f>
        <v>Yariela Galarce</v>
      </c>
      <c r="S1178" t="str">
        <f t="shared" si="93"/>
        <v>NP</v>
      </c>
      <c r="T1178">
        <f t="shared" si="94"/>
        <v>1</v>
      </c>
    </row>
    <row r="1179" spans="1:20" x14ac:dyDescent="0.35">
      <c r="A1179" t="s">
        <v>5844</v>
      </c>
      <c r="B1179" t="s">
        <v>5845</v>
      </c>
      <c r="C1179" t="s">
        <v>5846</v>
      </c>
      <c r="D1179" t="s">
        <v>5847</v>
      </c>
      <c r="E1179">
        <f>IF(COUNTIFS(Registros!$A$2:$A$6000,"NP",Registros!$B$2:$B$6000,$A1179)&gt;0,1,0)</f>
        <v>1</v>
      </c>
      <c r="F1179">
        <f>IF($E1179=1,SUMIFS(Registros!$F$2:$F$6000,Registros!$A$2:$A$6000,"NP",Registros!$B$2:$B$6000,$A1179),0)</f>
        <v>12.5</v>
      </c>
      <c r="G1179">
        <f>IF(COUNTIFS(Registros!$A$2:$A$6000,"MOV",Registros!$B$2:$B$6000,$A1179)&gt;0,1,0)</f>
        <v>0</v>
      </c>
      <c r="H1179">
        <f>IF($G1179=1,SUMIFS(Registros!$F$2:$F$6000,Registros!$A$2:$A$6000,"MOV",Registros!$B$2:$B$6000,$A1179),0)</f>
        <v>0</v>
      </c>
      <c r="I1179">
        <f>IF(COUNTIFS(Registros!$A$2:$A$6000,"CS",Registros!$B$2:$B$6000,$A1179)&gt;0,1,0)</f>
        <v>0</v>
      </c>
      <c r="J1179">
        <f>IF($I1179=1,SUMIFS(Registros!$I$2:$I$6000,Registros!$A$2:$A$6000,"CS",Registros!$B$2:$B$6000,$A1179),0)</f>
        <v>0</v>
      </c>
      <c r="K1179">
        <f>IF(COUNTIFS(Winback!$K$2:$K$300,$A1179)&gt;0,1,0)</f>
        <v>0</v>
      </c>
      <c r="L1179">
        <f>IF(AND($K1179=1,LEFT($A1179,3)="WB-"),SUMIFS(Winback!$D$2:$D$300,Winback!$K$2:$K$300,$A1179),0)</f>
        <v>0</v>
      </c>
      <c r="M1179">
        <f>IF(OR($E1179=1,$G1179=1,SUMIFS(Registros!$J$2:$J$6000,Registros!$B$2:$B$6000,$A1179)&gt;0),1,0)</f>
        <v>1</v>
      </c>
      <c r="N1179">
        <f>IF($J1179&gt;0,1,IF(COUNTIFS(Registros!$A$2:$A$6000,"CS",Registros!$B$2:$B$6000,$A1179,Registros!$K$2:$K$6000,"&lt;&gt;")&gt;0,1,0))</f>
        <v>0</v>
      </c>
      <c r="O1179" t="str">
        <f t="shared" si="90"/>
        <v>SOLO MÓVIL</v>
      </c>
      <c r="P1179" t="str">
        <f t="shared" si="91"/>
        <v>Ofrecer fijo + internet (FLBBTV)</v>
      </c>
      <c r="Q1179">
        <f t="shared" si="92"/>
        <v>12.5</v>
      </c>
      <c r="R1179" t="str">
        <f>IFERROR(VLOOKUP($A1179,Registros!$B$2:$G$6000,6,0),IFERROR(INDEX(Winback!$C$2:$C$300,MATCH($A1179,Winback!$K$2:$K$300,0)),""))</f>
        <v>Nailyn Martinez</v>
      </c>
      <c r="S1179" t="str">
        <f t="shared" si="93"/>
        <v>NP</v>
      </c>
      <c r="T1179">
        <f t="shared" si="94"/>
        <v>1</v>
      </c>
    </row>
    <row r="1180" spans="1:20" x14ac:dyDescent="0.35">
      <c r="A1180" t="s">
        <v>5849</v>
      </c>
      <c r="B1180" t="s">
        <v>5850</v>
      </c>
      <c r="C1180" t="s">
        <v>5851</v>
      </c>
      <c r="D1180" t="s">
        <v>5852</v>
      </c>
      <c r="E1180">
        <f>IF(COUNTIFS(Registros!$A$2:$A$6000,"NP",Registros!$B$2:$B$6000,$A1180)&gt;0,1,0)</f>
        <v>1</v>
      </c>
      <c r="F1180">
        <f>IF($E1180=1,SUMIFS(Registros!$F$2:$F$6000,Registros!$A$2:$A$6000,"NP",Registros!$B$2:$B$6000,$A1180),0)</f>
        <v>15</v>
      </c>
      <c r="G1180">
        <f>IF(COUNTIFS(Registros!$A$2:$A$6000,"MOV",Registros!$B$2:$B$6000,$A1180)&gt;0,1,0)</f>
        <v>0</v>
      </c>
      <c r="H1180">
        <f>IF($G1180=1,SUMIFS(Registros!$F$2:$F$6000,Registros!$A$2:$A$6000,"MOV",Registros!$B$2:$B$6000,$A1180),0)</f>
        <v>0</v>
      </c>
      <c r="I1180">
        <f>IF(COUNTIFS(Registros!$A$2:$A$6000,"CS",Registros!$B$2:$B$6000,$A1180)&gt;0,1,0)</f>
        <v>0</v>
      </c>
      <c r="J1180">
        <f>IF($I1180=1,SUMIFS(Registros!$I$2:$I$6000,Registros!$A$2:$A$6000,"CS",Registros!$B$2:$B$6000,$A1180),0)</f>
        <v>0</v>
      </c>
      <c r="K1180">
        <f>IF(COUNTIFS(Winback!$K$2:$K$300,$A1180)&gt;0,1,0)</f>
        <v>0</v>
      </c>
      <c r="L1180">
        <f>IF(AND($K1180=1,LEFT($A1180,3)="WB-"),SUMIFS(Winback!$D$2:$D$300,Winback!$K$2:$K$300,$A1180),0)</f>
        <v>0</v>
      </c>
      <c r="M1180">
        <f>IF(OR($E1180=1,$G1180=1,SUMIFS(Registros!$J$2:$J$6000,Registros!$B$2:$B$6000,$A1180)&gt;0),1,0)</f>
        <v>1</v>
      </c>
      <c r="N1180">
        <f>IF($J1180&gt;0,1,IF(COUNTIFS(Registros!$A$2:$A$6000,"CS",Registros!$B$2:$B$6000,$A1180,Registros!$K$2:$K$6000,"&lt;&gt;")&gt;0,1,0))</f>
        <v>0</v>
      </c>
      <c r="O1180" t="str">
        <f t="shared" si="90"/>
        <v>SOLO MÓVIL</v>
      </c>
      <c r="P1180" t="str">
        <f t="shared" si="91"/>
        <v>Ofrecer fijo + internet (FLBBTV)</v>
      </c>
      <c r="Q1180">
        <f t="shared" si="92"/>
        <v>15</v>
      </c>
      <c r="R1180" t="str">
        <f>IFERROR(VLOOKUP($A1180,Registros!$B$2:$G$6000,6,0),IFERROR(INDEX(Winback!$C$2:$C$300,MATCH($A1180,Winback!$K$2:$K$300,0)),""))</f>
        <v>Yamali Rodriguez</v>
      </c>
      <c r="S1180" t="str">
        <f t="shared" si="93"/>
        <v>NP</v>
      </c>
      <c r="T1180">
        <f t="shared" si="94"/>
        <v>1</v>
      </c>
    </row>
    <row r="1181" spans="1:20" x14ac:dyDescent="0.35">
      <c r="A1181" t="s">
        <v>5854</v>
      </c>
      <c r="B1181" t="s">
        <v>5855</v>
      </c>
      <c r="C1181" t="s">
        <v>5856</v>
      </c>
      <c r="D1181" t="s">
        <v>5857</v>
      </c>
      <c r="E1181">
        <f>IF(COUNTIFS(Registros!$A$2:$A$6000,"NP",Registros!$B$2:$B$6000,$A1181)&gt;0,1,0)</f>
        <v>1</v>
      </c>
      <c r="F1181">
        <f>IF($E1181=1,SUMIFS(Registros!$F$2:$F$6000,Registros!$A$2:$A$6000,"NP",Registros!$B$2:$B$6000,$A1181),0)</f>
        <v>10</v>
      </c>
      <c r="G1181">
        <f>IF(COUNTIFS(Registros!$A$2:$A$6000,"MOV",Registros!$B$2:$B$6000,$A1181)&gt;0,1,0)</f>
        <v>0</v>
      </c>
      <c r="H1181">
        <f>IF($G1181=1,SUMIFS(Registros!$F$2:$F$6000,Registros!$A$2:$A$6000,"MOV",Registros!$B$2:$B$6000,$A1181),0)</f>
        <v>0</v>
      </c>
      <c r="I1181">
        <f>IF(COUNTIFS(Registros!$A$2:$A$6000,"CS",Registros!$B$2:$B$6000,$A1181)&gt;0,1,0)</f>
        <v>0</v>
      </c>
      <c r="J1181">
        <f>IF($I1181=1,SUMIFS(Registros!$I$2:$I$6000,Registros!$A$2:$A$6000,"CS",Registros!$B$2:$B$6000,$A1181),0)</f>
        <v>0</v>
      </c>
      <c r="K1181">
        <f>IF(COUNTIFS(Winback!$K$2:$K$300,$A1181)&gt;0,1,0)</f>
        <v>0</v>
      </c>
      <c r="L1181">
        <f>IF(AND($K1181=1,LEFT($A1181,3)="WB-"),SUMIFS(Winback!$D$2:$D$300,Winback!$K$2:$K$300,$A1181),0)</f>
        <v>0</v>
      </c>
      <c r="M1181">
        <f>IF(OR($E1181=1,$G1181=1,SUMIFS(Registros!$J$2:$J$6000,Registros!$B$2:$B$6000,$A1181)&gt;0),1,0)</f>
        <v>1</v>
      </c>
      <c r="N1181">
        <f>IF($J1181&gt;0,1,IF(COUNTIFS(Registros!$A$2:$A$6000,"CS",Registros!$B$2:$B$6000,$A1181,Registros!$K$2:$K$6000,"&lt;&gt;")&gt;0,1,0))</f>
        <v>0</v>
      </c>
      <c r="O1181" t="str">
        <f t="shared" si="90"/>
        <v>SOLO MÓVIL</v>
      </c>
      <c r="P1181" t="str">
        <f t="shared" si="91"/>
        <v>Ofrecer fijo + internet (FLBBTV)</v>
      </c>
      <c r="Q1181">
        <f t="shared" si="92"/>
        <v>10</v>
      </c>
      <c r="R1181" t="str">
        <f>IFERROR(VLOOKUP($A1181,Registros!$B$2:$G$6000,6,0),IFERROR(INDEX(Winback!$C$2:$C$300,MATCH($A1181,Winback!$K$2:$K$300,0)),""))</f>
        <v>Osiris Aguilar</v>
      </c>
      <c r="S1181" t="str">
        <f t="shared" si="93"/>
        <v>NP</v>
      </c>
      <c r="T1181">
        <f t="shared" si="94"/>
        <v>1</v>
      </c>
    </row>
    <row r="1182" spans="1:20" x14ac:dyDescent="0.35">
      <c r="A1182" t="s">
        <v>5859</v>
      </c>
      <c r="B1182" t="s">
        <v>5860</v>
      </c>
      <c r="C1182" t="s">
        <v>5861</v>
      </c>
      <c r="D1182" t="s">
        <v>5862</v>
      </c>
      <c r="E1182">
        <f>IF(COUNTIFS(Registros!$A$2:$A$6000,"NP",Registros!$B$2:$B$6000,$A1182)&gt;0,1,0)</f>
        <v>1</v>
      </c>
      <c r="F1182">
        <f>IF($E1182=1,SUMIFS(Registros!$F$2:$F$6000,Registros!$A$2:$A$6000,"NP",Registros!$B$2:$B$6000,$A1182),0)</f>
        <v>12</v>
      </c>
      <c r="G1182">
        <f>IF(COUNTIFS(Registros!$A$2:$A$6000,"MOV",Registros!$B$2:$B$6000,$A1182)&gt;0,1,0)</f>
        <v>0</v>
      </c>
      <c r="H1182">
        <f>IF($G1182=1,SUMIFS(Registros!$F$2:$F$6000,Registros!$A$2:$A$6000,"MOV",Registros!$B$2:$B$6000,$A1182),0)</f>
        <v>0</v>
      </c>
      <c r="I1182">
        <f>IF(COUNTIFS(Registros!$A$2:$A$6000,"CS",Registros!$B$2:$B$6000,$A1182)&gt;0,1,0)</f>
        <v>0</v>
      </c>
      <c r="J1182">
        <f>IF($I1182=1,SUMIFS(Registros!$I$2:$I$6000,Registros!$A$2:$A$6000,"CS",Registros!$B$2:$B$6000,$A1182),0)</f>
        <v>0</v>
      </c>
      <c r="K1182">
        <f>IF(COUNTIFS(Winback!$K$2:$K$300,$A1182)&gt;0,1,0)</f>
        <v>0</v>
      </c>
      <c r="L1182">
        <f>IF(AND($K1182=1,LEFT($A1182,3)="WB-"),SUMIFS(Winback!$D$2:$D$300,Winback!$K$2:$K$300,$A1182),0)</f>
        <v>0</v>
      </c>
      <c r="M1182">
        <f>IF(OR($E1182=1,$G1182=1,SUMIFS(Registros!$J$2:$J$6000,Registros!$B$2:$B$6000,$A1182)&gt;0),1,0)</f>
        <v>1</v>
      </c>
      <c r="N1182">
        <f>IF($J1182&gt;0,1,IF(COUNTIFS(Registros!$A$2:$A$6000,"CS",Registros!$B$2:$B$6000,$A1182,Registros!$K$2:$K$6000,"&lt;&gt;")&gt;0,1,0))</f>
        <v>0</v>
      </c>
      <c r="O1182" t="str">
        <f t="shared" si="90"/>
        <v>SOLO MÓVIL</v>
      </c>
      <c r="P1182" t="str">
        <f t="shared" si="91"/>
        <v>Ofrecer fijo + internet (FLBBTV)</v>
      </c>
      <c r="Q1182">
        <f t="shared" si="92"/>
        <v>12</v>
      </c>
      <c r="R1182" t="str">
        <f>IFERROR(VLOOKUP($A1182,Registros!$B$2:$G$6000,6,0),IFERROR(INDEX(Winback!$C$2:$C$300,MATCH($A1182,Winback!$K$2:$K$300,0)),""))</f>
        <v>Karla Mc Intryre</v>
      </c>
      <c r="S1182" t="str">
        <f t="shared" si="93"/>
        <v>NP</v>
      </c>
      <c r="T1182">
        <f t="shared" si="94"/>
        <v>1</v>
      </c>
    </row>
    <row r="1183" spans="1:20" x14ac:dyDescent="0.35">
      <c r="A1183" t="s">
        <v>5864</v>
      </c>
      <c r="B1183" t="s">
        <v>5865</v>
      </c>
      <c r="C1183" t="s">
        <v>5866</v>
      </c>
      <c r="D1183" t="s">
        <v>5867</v>
      </c>
      <c r="E1183">
        <f>IF(COUNTIFS(Registros!$A$2:$A$6000,"NP",Registros!$B$2:$B$6000,$A1183)&gt;0,1,0)</f>
        <v>1</v>
      </c>
      <c r="F1183">
        <f>IF($E1183=1,SUMIFS(Registros!$F$2:$F$6000,Registros!$A$2:$A$6000,"NP",Registros!$B$2:$B$6000,$A1183),0)</f>
        <v>17.579999999999998</v>
      </c>
      <c r="G1183">
        <f>IF(COUNTIFS(Registros!$A$2:$A$6000,"MOV",Registros!$B$2:$B$6000,$A1183)&gt;0,1,0)</f>
        <v>0</v>
      </c>
      <c r="H1183">
        <f>IF($G1183=1,SUMIFS(Registros!$F$2:$F$6000,Registros!$A$2:$A$6000,"MOV",Registros!$B$2:$B$6000,$A1183),0)</f>
        <v>0</v>
      </c>
      <c r="I1183">
        <f>IF(COUNTIFS(Registros!$A$2:$A$6000,"CS",Registros!$B$2:$B$6000,$A1183)&gt;0,1,0)</f>
        <v>0</v>
      </c>
      <c r="J1183">
        <f>IF($I1183=1,SUMIFS(Registros!$I$2:$I$6000,Registros!$A$2:$A$6000,"CS",Registros!$B$2:$B$6000,$A1183),0)</f>
        <v>0</v>
      </c>
      <c r="K1183">
        <f>IF(COUNTIFS(Winback!$K$2:$K$300,$A1183)&gt;0,1,0)</f>
        <v>0</v>
      </c>
      <c r="L1183">
        <f>IF(AND($K1183=1,LEFT($A1183,3)="WB-"),SUMIFS(Winback!$D$2:$D$300,Winback!$K$2:$K$300,$A1183),0)</f>
        <v>0</v>
      </c>
      <c r="M1183">
        <f>IF(OR($E1183=1,$G1183=1,SUMIFS(Registros!$J$2:$J$6000,Registros!$B$2:$B$6000,$A1183)&gt;0),1,0)</f>
        <v>1</v>
      </c>
      <c r="N1183">
        <f>IF($J1183&gt;0,1,IF(COUNTIFS(Registros!$A$2:$A$6000,"CS",Registros!$B$2:$B$6000,$A1183,Registros!$K$2:$K$6000,"&lt;&gt;")&gt;0,1,0))</f>
        <v>0</v>
      </c>
      <c r="O1183" t="str">
        <f t="shared" si="90"/>
        <v>SOLO MÓVIL</v>
      </c>
      <c r="P1183" t="str">
        <f t="shared" si="91"/>
        <v>Ofrecer fijo + internet (FLBBTV)</v>
      </c>
      <c r="Q1183">
        <f t="shared" si="92"/>
        <v>17.579999999999998</v>
      </c>
      <c r="R1183" t="str">
        <f>IFERROR(VLOOKUP($A1183,Registros!$B$2:$G$6000,6,0),IFERROR(INDEX(Winback!$C$2:$C$300,MATCH($A1183,Winback!$K$2:$K$300,0)),""))</f>
        <v>Michelle Zambrano</v>
      </c>
      <c r="S1183" t="str">
        <f t="shared" si="93"/>
        <v>NP</v>
      </c>
      <c r="T1183">
        <f t="shared" si="94"/>
        <v>1</v>
      </c>
    </row>
    <row r="1184" spans="1:20" x14ac:dyDescent="0.35">
      <c r="A1184" t="s">
        <v>5869</v>
      </c>
      <c r="B1184" t="s">
        <v>5870</v>
      </c>
      <c r="C1184" t="s">
        <v>5871</v>
      </c>
      <c r="D1184" t="s">
        <v>5872</v>
      </c>
      <c r="E1184">
        <f>IF(COUNTIFS(Registros!$A$2:$A$6000,"NP",Registros!$B$2:$B$6000,$A1184)&gt;0,1,0)</f>
        <v>1</v>
      </c>
      <c r="F1184">
        <f>IF($E1184=1,SUMIFS(Registros!$F$2:$F$6000,Registros!$A$2:$A$6000,"NP",Registros!$B$2:$B$6000,$A1184),0)</f>
        <v>16.940000000000001</v>
      </c>
      <c r="G1184">
        <f>IF(COUNTIFS(Registros!$A$2:$A$6000,"MOV",Registros!$B$2:$B$6000,$A1184)&gt;0,1,0)</f>
        <v>0</v>
      </c>
      <c r="H1184">
        <f>IF($G1184=1,SUMIFS(Registros!$F$2:$F$6000,Registros!$A$2:$A$6000,"MOV",Registros!$B$2:$B$6000,$A1184),0)</f>
        <v>0</v>
      </c>
      <c r="I1184">
        <f>IF(COUNTIFS(Registros!$A$2:$A$6000,"CS",Registros!$B$2:$B$6000,$A1184)&gt;0,1,0)</f>
        <v>0</v>
      </c>
      <c r="J1184">
        <f>IF($I1184=1,SUMIFS(Registros!$I$2:$I$6000,Registros!$A$2:$A$6000,"CS",Registros!$B$2:$B$6000,$A1184),0)</f>
        <v>0</v>
      </c>
      <c r="K1184">
        <f>IF(COUNTIFS(Winback!$K$2:$K$300,$A1184)&gt;0,1,0)</f>
        <v>0</v>
      </c>
      <c r="L1184">
        <f>IF(AND($K1184=1,LEFT($A1184,3)="WB-"),SUMIFS(Winback!$D$2:$D$300,Winback!$K$2:$K$300,$A1184),0)</f>
        <v>0</v>
      </c>
      <c r="M1184">
        <f>IF(OR($E1184=1,$G1184=1,SUMIFS(Registros!$J$2:$J$6000,Registros!$B$2:$B$6000,$A1184)&gt;0),1,0)</f>
        <v>1</v>
      </c>
      <c r="N1184">
        <f>IF($J1184&gt;0,1,IF(COUNTIFS(Registros!$A$2:$A$6000,"CS",Registros!$B$2:$B$6000,$A1184,Registros!$K$2:$K$6000,"&lt;&gt;")&gt;0,1,0))</f>
        <v>0</v>
      </c>
      <c r="O1184" t="str">
        <f t="shared" si="90"/>
        <v>SOLO MÓVIL</v>
      </c>
      <c r="P1184" t="str">
        <f t="shared" si="91"/>
        <v>Ofrecer fijo + internet (FLBBTV)</v>
      </c>
      <c r="Q1184">
        <f t="shared" si="92"/>
        <v>16.940000000000001</v>
      </c>
      <c r="R1184" t="str">
        <f>IFERROR(VLOOKUP($A1184,Registros!$B$2:$G$6000,6,0),IFERROR(INDEX(Winback!$C$2:$C$300,MATCH($A1184,Winback!$K$2:$K$300,0)),""))</f>
        <v>Ines Lizbeth Trujillo</v>
      </c>
      <c r="S1184" t="str">
        <f t="shared" si="93"/>
        <v>NP</v>
      </c>
      <c r="T1184">
        <f t="shared" si="94"/>
        <v>1</v>
      </c>
    </row>
    <row r="1185" spans="1:20" x14ac:dyDescent="0.35">
      <c r="A1185" t="s">
        <v>5874</v>
      </c>
      <c r="B1185" t="s">
        <v>5875</v>
      </c>
      <c r="C1185" t="s">
        <v>5876</v>
      </c>
      <c r="D1185" t="s">
        <v>5877</v>
      </c>
      <c r="E1185">
        <f>IF(COUNTIFS(Registros!$A$2:$A$6000,"NP",Registros!$B$2:$B$6000,$A1185)&gt;0,1,0)</f>
        <v>1</v>
      </c>
      <c r="F1185">
        <f>IF($E1185=1,SUMIFS(Registros!$F$2:$F$6000,Registros!$A$2:$A$6000,"NP",Registros!$B$2:$B$6000,$A1185),0)</f>
        <v>18.23</v>
      </c>
      <c r="G1185">
        <f>IF(COUNTIFS(Registros!$A$2:$A$6000,"MOV",Registros!$B$2:$B$6000,$A1185)&gt;0,1,0)</f>
        <v>0</v>
      </c>
      <c r="H1185">
        <f>IF($G1185=1,SUMIFS(Registros!$F$2:$F$6000,Registros!$A$2:$A$6000,"MOV",Registros!$B$2:$B$6000,$A1185),0)</f>
        <v>0</v>
      </c>
      <c r="I1185">
        <f>IF(COUNTIFS(Registros!$A$2:$A$6000,"CS",Registros!$B$2:$B$6000,$A1185)&gt;0,1,0)</f>
        <v>0</v>
      </c>
      <c r="J1185">
        <f>IF($I1185=1,SUMIFS(Registros!$I$2:$I$6000,Registros!$A$2:$A$6000,"CS",Registros!$B$2:$B$6000,$A1185),0)</f>
        <v>0</v>
      </c>
      <c r="K1185">
        <f>IF(COUNTIFS(Winback!$K$2:$K$300,$A1185)&gt;0,1,0)</f>
        <v>0</v>
      </c>
      <c r="L1185">
        <f>IF(AND($K1185=1,LEFT($A1185,3)="WB-"),SUMIFS(Winback!$D$2:$D$300,Winback!$K$2:$K$300,$A1185),0)</f>
        <v>0</v>
      </c>
      <c r="M1185">
        <f>IF(OR($E1185=1,$G1185=1,SUMIFS(Registros!$J$2:$J$6000,Registros!$B$2:$B$6000,$A1185)&gt;0),1,0)</f>
        <v>1</v>
      </c>
      <c r="N1185">
        <f>IF($J1185&gt;0,1,IF(COUNTIFS(Registros!$A$2:$A$6000,"CS",Registros!$B$2:$B$6000,$A1185,Registros!$K$2:$K$6000,"&lt;&gt;")&gt;0,1,0))</f>
        <v>0</v>
      </c>
      <c r="O1185" t="str">
        <f t="shared" si="90"/>
        <v>SOLO MÓVIL</v>
      </c>
      <c r="P1185" t="str">
        <f t="shared" si="91"/>
        <v>Ofrecer fijo + internet (FLBBTV)</v>
      </c>
      <c r="Q1185">
        <f t="shared" si="92"/>
        <v>18.23</v>
      </c>
      <c r="R1185" t="str">
        <f>IFERROR(VLOOKUP($A1185,Registros!$B$2:$G$6000,6,0),IFERROR(INDEX(Winback!$C$2:$C$300,MATCH($A1185,Winback!$K$2:$K$300,0)),""))</f>
        <v>Alejandra Mabel Hawkins</v>
      </c>
      <c r="S1185" t="str">
        <f t="shared" si="93"/>
        <v>NP</v>
      </c>
      <c r="T1185">
        <f t="shared" si="94"/>
        <v>1</v>
      </c>
    </row>
    <row r="1186" spans="1:20" x14ac:dyDescent="0.35">
      <c r="A1186" t="s">
        <v>5879</v>
      </c>
      <c r="B1186" t="s">
        <v>5880</v>
      </c>
      <c r="C1186" t="s">
        <v>5881</v>
      </c>
      <c r="D1186" t="s">
        <v>5882</v>
      </c>
      <c r="E1186">
        <f>IF(COUNTIFS(Registros!$A$2:$A$6000,"NP",Registros!$B$2:$B$6000,$A1186)&gt;0,1,0)</f>
        <v>1</v>
      </c>
      <c r="F1186">
        <f>IF($E1186=1,SUMIFS(Registros!$F$2:$F$6000,Registros!$A$2:$A$6000,"NP",Registros!$B$2:$B$6000,$A1186),0)</f>
        <v>15</v>
      </c>
      <c r="G1186">
        <f>IF(COUNTIFS(Registros!$A$2:$A$6000,"MOV",Registros!$B$2:$B$6000,$A1186)&gt;0,1,0)</f>
        <v>0</v>
      </c>
      <c r="H1186">
        <f>IF($G1186=1,SUMIFS(Registros!$F$2:$F$6000,Registros!$A$2:$A$6000,"MOV",Registros!$B$2:$B$6000,$A1186),0)</f>
        <v>0</v>
      </c>
      <c r="I1186">
        <f>IF(COUNTIFS(Registros!$A$2:$A$6000,"CS",Registros!$B$2:$B$6000,$A1186)&gt;0,1,0)</f>
        <v>0</v>
      </c>
      <c r="J1186">
        <f>IF($I1186=1,SUMIFS(Registros!$I$2:$I$6000,Registros!$A$2:$A$6000,"CS",Registros!$B$2:$B$6000,$A1186),0)</f>
        <v>0</v>
      </c>
      <c r="K1186">
        <f>IF(COUNTIFS(Winback!$K$2:$K$300,$A1186)&gt;0,1,0)</f>
        <v>0</v>
      </c>
      <c r="L1186">
        <f>IF(AND($K1186=1,LEFT($A1186,3)="WB-"),SUMIFS(Winback!$D$2:$D$300,Winback!$K$2:$K$300,$A1186),0)</f>
        <v>0</v>
      </c>
      <c r="M1186">
        <f>IF(OR($E1186=1,$G1186=1,SUMIFS(Registros!$J$2:$J$6000,Registros!$B$2:$B$6000,$A1186)&gt;0),1,0)</f>
        <v>1</v>
      </c>
      <c r="N1186">
        <f>IF($J1186&gt;0,1,IF(COUNTIFS(Registros!$A$2:$A$6000,"CS",Registros!$B$2:$B$6000,$A1186,Registros!$K$2:$K$6000,"&lt;&gt;")&gt;0,1,0))</f>
        <v>0</v>
      </c>
      <c r="O1186" t="str">
        <f t="shared" si="90"/>
        <v>SOLO MÓVIL</v>
      </c>
      <c r="P1186" t="str">
        <f t="shared" si="91"/>
        <v>Ofrecer fijo + internet (FLBBTV)</v>
      </c>
      <c r="Q1186">
        <f t="shared" si="92"/>
        <v>15</v>
      </c>
      <c r="R1186" t="str">
        <f>IFERROR(VLOOKUP($A1186,Registros!$B$2:$G$6000,6,0),IFERROR(INDEX(Winback!$C$2:$C$300,MATCH($A1186,Winback!$K$2:$K$300,0)),""))</f>
        <v>Maria Fernanda</v>
      </c>
      <c r="S1186" t="str">
        <f t="shared" si="93"/>
        <v>NP</v>
      </c>
      <c r="T1186">
        <f t="shared" si="94"/>
        <v>1</v>
      </c>
    </row>
    <row r="1187" spans="1:20" x14ac:dyDescent="0.35">
      <c r="A1187" t="s">
        <v>5884</v>
      </c>
      <c r="B1187" t="s">
        <v>5885</v>
      </c>
      <c r="C1187" t="s">
        <v>5886</v>
      </c>
      <c r="D1187" t="s">
        <v>5887</v>
      </c>
      <c r="E1187">
        <f>IF(COUNTIFS(Registros!$A$2:$A$6000,"NP",Registros!$B$2:$B$6000,$A1187)&gt;0,1,0)</f>
        <v>1</v>
      </c>
      <c r="F1187">
        <f>IF($E1187=1,SUMIFS(Registros!$F$2:$F$6000,Registros!$A$2:$A$6000,"NP",Registros!$B$2:$B$6000,$A1187),0)</f>
        <v>22</v>
      </c>
      <c r="G1187">
        <f>IF(COUNTIFS(Registros!$A$2:$A$6000,"MOV",Registros!$B$2:$B$6000,$A1187)&gt;0,1,0)</f>
        <v>0</v>
      </c>
      <c r="H1187">
        <f>IF($G1187=1,SUMIFS(Registros!$F$2:$F$6000,Registros!$A$2:$A$6000,"MOV",Registros!$B$2:$B$6000,$A1187),0)</f>
        <v>0</v>
      </c>
      <c r="I1187">
        <f>IF(COUNTIFS(Registros!$A$2:$A$6000,"CS",Registros!$B$2:$B$6000,$A1187)&gt;0,1,0)</f>
        <v>0</v>
      </c>
      <c r="J1187">
        <f>IF($I1187=1,SUMIFS(Registros!$I$2:$I$6000,Registros!$A$2:$A$6000,"CS",Registros!$B$2:$B$6000,$A1187),0)</f>
        <v>0</v>
      </c>
      <c r="K1187">
        <f>IF(COUNTIFS(Winback!$K$2:$K$300,$A1187)&gt;0,1,0)</f>
        <v>0</v>
      </c>
      <c r="L1187">
        <f>IF(AND($K1187=1,LEFT($A1187,3)="WB-"),SUMIFS(Winback!$D$2:$D$300,Winback!$K$2:$K$300,$A1187),0)</f>
        <v>0</v>
      </c>
      <c r="M1187">
        <f>IF(OR($E1187=1,$G1187=1,SUMIFS(Registros!$J$2:$J$6000,Registros!$B$2:$B$6000,$A1187)&gt;0),1,0)</f>
        <v>1</v>
      </c>
      <c r="N1187">
        <f>IF($J1187&gt;0,1,IF(COUNTIFS(Registros!$A$2:$A$6000,"CS",Registros!$B$2:$B$6000,$A1187,Registros!$K$2:$K$6000,"&lt;&gt;")&gt;0,1,0))</f>
        <v>0</v>
      </c>
      <c r="O1187" t="str">
        <f t="shared" si="90"/>
        <v>SOLO MÓVIL</v>
      </c>
      <c r="P1187" t="str">
        <f t="shared" si="91"/>
        <v>Ofrecer fijo + internet (FLBBTV)</v>
      </c>
      <c r="Q1187">
        <f t="shared" si="92"/>
        <v>22</v>
      </c>
      <c r="R1187" t="str">
        <f>IFERROR(VLOOKUP($A1187,Registros!$B$2:$G$6000,6,0),IFERROR(INDEX(Winback!$C$2:$C$300,MATCH($A1187,Winback!$K$2:$K$300,0)),""))</f>
        <v>Yarelis Tulloch</v>
      </c>
      <c r="S1187" t="str">
        <f t="shared" si="93"/>
        <v>NP</v>
      </c>
      <c r="T1187">
        <f t="shared" si="94"/>
        <v>1</v>
      </c>
    </row>
    <row r="1188" spans="1:20" x14ac:dyDescent="0.35">
      <c r="A1188" t="s">
        <v>5889</v>
      </c>
      <c r="B1188" t="s">
        <v>5890</v>
      </c>
      <c r="C1188" t="s">
        <v>5891</v>
      </c>
      <c r="D1188" t="s">
        <v>5892</v>
      </c>
      <c r="E1188">
        <f>IF(COUNTIFS(Registros!$A$2:$A$6000,"NP",Registros!$B$2:$B$6000,$A1188)&gt;0,1,0)</f>
        <v>1</v>
      </c>
      <c r="F1188">
        <f>IF($E1188=1,SUMIFS(Registros!$F$2:$F$6000,Registros!$A$2:$A$6000,"NP",Registros!$B$2:$B$6000,$A1188),0)</f>
        <v>20</v>
      </c>
      <c r="G1188">
        <f>IF(COUNTIFS(Registros!$A$2:$A$6000,"MOV",Registros!$B$2:$B$6000,$A1188)&gt;0,1,0)</f>
        <v>0</v>
      </c>
      <c r="H1188">
        <f>IF($G1188=1,SUMIFS(Registros!$F$2:$F$6000,Registros!$A$2:$A$6000,"MOV",Registros!$B$2:$B$6000,$A1188),0)</f>
        <v>0</v>
      </c>
      <c r="I1188">
        <f>IF(COUNTIFS(Registros!$A$2:$A$6000,"CS",Registros!$B$2:$B$6000,$A1188)&gt;0,1,0)</f>
        <v>0</v>
      </c>
      <c r="J1188">
        <f>IF($I1188=1,SUMIFS(Registros!$I$2:$I$6000,Registros!$A$2:$A$6000,"CS",Registros!$B$2:$B$6000,$A1188),0)</f>
        <v>0</v>
      </c>
      <c r="K1188">
        <f>IF(COUNTIFS(Winback!$K$2:$K$300,$A1188)&gt;0,1,0)</f>
        <v>0</v>
      </c>
      <c r="L1188">
        <f>IF(AND($K1188=1,LEFT($A1188,3)="WB-"),SUMIFS(Winback!$D$2:$D$300,Winback!$K$2:$K$300,$A1188),0)</f>
        <v>0</v>
      </c>
      <c r="M1188">
        <f>IF(OR($E1188=1,$G1188=1,SUMIFS(Registros!$J$2:$J$6000,Registros!$B$2:$B$6000,$A1188)&gt;0),1,0)</f>
        <v>1</v>
      </c>
      <c r="N1188">
        <f>IF($J1188&gt;0,1,IF(COUNTIFS(Registros!$A$2:$A$6000,"CS",Registros!$B$2:$B$6000,$A1188,Registros!$K$2:$K$6000,"&lt;&gt;")&gt;0,1,0))</f>
        <v>0</v>
      </c>
      <c r="O1188" t="str">
        <f t="shared" si="90"/>
        <v>SOLO MÓVIL</v>
      </c>
      <c r="P1188" t="str">
        <f t="shared" si="91"/>
        <v>Ofrecer fijo + internet (FLBBTV)</v>
      </c>
      <c r="Q1188">
        <f t="shared" si="92"/>
        <v>20</v>
      </c>
      <c r="R1188" t="str">
        <f>IFERROR(VLOOKUP($A1188,Registros!$B$2:$G$6000,6,0),IFERROR(INDEX(Winback!$C$2:$C$300,MATCH($A1188,Winback!$K$2:$K$300,0)),""))</f>
        <v>Abril Aparicio</v>
      </c>
      <c r="S1188" t="str">
        <f t="shared" si="93"/>
        <v>NP</v>
      </c>
      <c r="T1188">
        <f t="shared" si="94"/>
        <v>1</v>
      </c>
    </row>
    <row r="1189" spans="1:20" x14ac:dyDescent="0.35">
      <c r="A1189" t="s">
        <v>5894</v>
      </c>
      <c r="B1189" t="s">
        <v>5895</v>
      </c>
      <c r="C1189" t="s">
        <v>5896</v>
      </c>
      <c r="D1189" t="s">
        <v>5897</v>
      </c>
      <c r="E1189">
        <f>IF(COUNTIFS(Registros!$A$2:$A$6000,"NP",Registros!$B$2:$B$6000,$A1189)&gt;0,1,0)</f>
        <v>1</v>
      </c>
      <c r="F1189">
        <f>IF($E1189=1,SUMIFS(Registros!$F$2:$F$6000,Registros!$A$2:$A$6000,"NP",Registros!$B$2:$B$6000,$A1189),0)</f>
        <v>15</v>
      </c>
      <c r="G1189">
        <f>IF(COUNTIFS(Registros!$A$2:$A$6000,"MOV",Registros!$B$2:$B$6000,$A1189)&gt;0,1,0)</f>
        <v>0</v>
      </c>
      <c r="H1189">
        <f>IF($G1189=1,SUMIFS(Registros!$F$2:$F$6000,Registros!$A$2:$A$6000,"MOV",Registros!$B$2:$B$6000,$A1189),0)</f>
        <v>0</v>
      </c>
      <c r="I1189">
        <f>IF(COUNTIFS(Registros!$A$2:$A$6000,"CS",Registros!$B$2:$B$6000,$A1189)&gt;0,1,0)</f>
        <v>0</v>
      </c>
      <c r="J1189">
        <f>IF($I1189=1,SUMIFS(Registros!$I$2:$I$6000,Registros!$A$2:$A$6000,"CS",Registros!$B$2:$B$6000,$A1189),0)</f>
        <v>0</v>
      </c>
      <c r="K1189">
        <f>IF(COUNTIFS(Winback!$K$2:$K$300,$A1189)&gt;0,1,0)</f>
        <v>0</v>
      </c>
      <c r="L1189">
        <f>IF(AND($K1189=1,LEFT($A1189,3)="WB-"),SUMIFS(Winback!$D$2:$D$300,Winback!$K$2:$K$300,$A1189),0)</f>
        <v>0</v>
      </c>
      <c r="M1189">
        <f>IF(OR($E1189=1,$G1189=1,SUMIFS(Registros!$J$2:$J$6000,Registros!$B$2:$B$6000,$A1189)&gt;0),1,0)</f>
        <v>1</v>
      </c>
      <c r="N1189">
        <f>IF($J1189&gt;0,1,IF(COUNTIFS(Registros!$A$2:$A$6000,"CS",Registros!$B$2:$B$6000,$A1189,Registros!$K$2:$K$6000,"&lt;&gt;")&gt;0,1,0))</f>
        <v>0</v>
      </c>
      <c r="O1189" t="str">
        <f t="shared" si="90"/>
        <v>SOLO MÓVIL</v>
      </c>
      <c r="P1189" t="str">
        <f t="shared" si="91"/>
        <v>Ofrecer fijo + internet (FLBBTV)</v>
      </c>
      <c r="Q1189">
        <f t="shared" si="92"/>
        <v>15</v>
      </c>
      <c r="R1189" t="str">
        <f>IFERROR(VLOOKUP($A1189,Registros!$B$2:$G$6000,6,0),IFERROR(INDEX(Winback!$C$2:$C$300,MATCH($A1189,Winback!$K$2:$K$300,0)),""))</f>
        <v>Yariela Galarce</v>
      </c>
      <c r="S1189" t="str">
        <f t="shared" si="93"/>
        <v>NP</v>
      </c>
      <c r="T1189">
        <f t="shared" si="94"/>
        <v>1</v>
      </c>
    </row>
    <row r="1190" spans="1:20" x14ac:dyDescent="0.35">
      <c r="A1190" t="s">
        <v>5899</v>
      </c>
      <c r="B1190" t="s">
        <v>5900</v>
      </c>
      <c r="C1190" t="s">
        <v>5901</v>
      </c>
      <c r="D1190" t="s">
        <v>5902</v>
      </c>
      <c r="E1190">
        <f>IF(COUNTIFS(Registros!$A$2:$A$6000,"NP",Registros!$B$2:$B$6000,$A1190)&gt;0,1,0)</f>
        <v>1</v>
      </c>
      <c r="F1190">
        <f>IF($E1190=1,SUMIFS(Registros!$F$2:$F$6000,Registros!$A$2:$A$6000,"NP",Registros!$B$2:$B$6000,$A1190),0)</f>
        <v>16.25</v>
      </c>
      <c r="G1190">
        <f>IF(COUNTIFS(Registros!$A$2:$A$6000,"MOV",Registros!$B$2:$B$6000,$A1190)&gt;0,1,0)</f>
        <v>0</v>
      </c>
      <c r="H1190">
        <f>IF($G1190=1,SUMIFS(Registros!$F$2:$F$6000,Registros!$A$2:$A$6000,"MOV",Registros!$B$2:$B$6000,$A1190),0)</f>
        <v>0</v>
      </c>
      <c r="I1190">
        <f>IF(COUNTIFS(Registros!$A$2:$A$6000,"CS",Registros!$B$2:$B$6000,$A1190)&gt;0,1,0)</f>
        <v>0</v>
      </c>
      <c r="J1190">
        <f>IF($I1190=1,SUMIFS(Registros!$I$2:$I$6000,Registros!$A$2:$A$6000,"CS",Registros!$B$2:$B$6000,$A1190),0)</f>
        <v>0</v>
      </c>
      <c r="K1190">
        <f>IF(COUNTIFS(Winback!$K$2:$K$300,$A1190)&gt;0,1,0)</f>
        <v>0</v>
      </c>
      <c r="L1190">
        <f>IF(AND($K1190=1,LEFT($A1190,3)="WB-"),SUMIFS(Winback!$D$2:$D$300,Winback!$K$2:$K$300,$A1190),0)</f>
        <v>0</v>
      </c>
      <c r="M1190">
        <f>IF(OR($E1190=1,$G1190=1,SUMIFS(Registros!$J$2:$J$6000,Registros!$B$2:$B$6000,$A1190)&gt;0),1,0)</f>
        <v>1</v>
      </c>
      <c r="N1190">
        <f>IF($J1190&gt;0,1,IF(COUNTIFS(Registros!$A$2:$A$6000,"CS",Registros!$B$2:$B$6000,$A1190,Registros!$K$2:$K$6000,"&lt;&gt;")&gt;0,1,0))</f>
        <v>0</v>
      </c>
      <c r="O1190" t="str">
        <f t="shared" si="90"/>
        <v>SOLO MÓVIL</v>
      </c>
      <c r="P1190" t="str">
        <f t="shared" si="91"/>
        <v>Ofrecer fijo + internet (FLBBTV)</v>
      </c>
      <c r="Q1190">
        <f t="shared" si="92"/>
        <v>16.25</v>
      </c>
      <c r="R1190" t="str">
        <f>IFERROR(VLOOKUP($A1190,Registros!$B$2:$G$6000,6,0),IFERROR(INDEX(Winback!$C$2:$C$300,MATCH($A1190,Winback!$K$2:$K$300,0)),""))</f>
        <v>Nailyn Martinez</v>
      </c>
      <c r="S1190" t="str">
        <f t="shared" si="93"/>
        <v>NP</v>
      </c>
      <c r="T1190">
        <f t="shared" si="94"/>
        <v>1</v>
      </c>
    </row>
    <row r="1191" spans="1:20" x14ac:dyDescent="0.35">
      <c r="A1191" t="s">
        <v>5904</v>
      </c>
      <c r="B1191" t="s">
        <v>5905</v>
      </c>
      <c r="C1191" t="s">
        <v>5906</v>
      </c>
      <c r="D1191" t="s">
        <v>5907</v>
      </c>
      <c r="E1191">
        <f>IF(COUNTIFS(Registros!$A$2:$A$6000,"NP",Registros!$B$2:$B$6000,$A1191)&gt;0,1,0)</f>
        <v>1</v>
      </c>
      <c r="F1191">
        <f>IF($E1191=1,SUMIFS(Registros!$F$2:$F$6000,Registros!$A$2:$A$6000,"NP",Registros!$B$2:$B$6000,$A1191),0)</f>
        <v>15</v>
      </c>
      <c r="G1191">
        <f>IF(COUNTIFS(Registros!$A$2:$A$6000,"MOV",Registros!$B$2:$B$6000,$A1191)&gt;0,1,0)</f>
        <v>0</v>
      </c>
      <c r="H1191">
        <f>IF($G1191=1,SUMIFS(Registros!$F$2:$F$6000,Registros!$A$2:$A$6000,"MOV",Registros!$B$2:$B$6000,$A1191),0)</f>
        <v>0</v>
      </c>
      <c r="I1191">
        <f>IF(COUNTIFS(Registros!$A$2:$A$6000,"CS",Registros!$B$2:$B$6000,$A1191)&gt;0,1,0)</f>
        <v>0</v>
      </c>
      <c r="J1191">
        <f>IF($I1191=1,SUMIFS(Registros!$I$2:$I$6000,Registros!$A$2:$A$6000,"CS",Registros!$B$2:$B$6000,$A1191),0)</f>
        <v>0</v>
      </c>
      <c r="K1191">
        <f>IF(COUNTIFS(Winback!$K$2:$K$300,$A1191)&gt;0,1,0)</f>
        <v>0</v>
      </c>
      <c r="L1191">
        <f>IF(AND($K1191=1,LEFT($A1191,3)="WB-"),SUMIFS(Winback!$D$2:$D$300,Winback!$K$2:$K$300,$A1191),0)</f>
        <v>0</v>
      </c>
      <c r="M1191">
        <f>IF(OR($E1191=1,$G1191=1,SUMIFS(Registros!$J$2:$J$6000,Registros!$B$2:$B$6000,$A1191)&gt;0),1,0)</f>
        <v>1</v>
      </c>
      <c r="N1191">
        <f>IF($J1191&gt;0,1,IF(COUNTIFS(Registros!$A$2:$A$6000,"CS",Registros!$B$2:$B$6000,$A1191,Registros!$K$2:$K$6000,"&lt;&gt;")&gt;0,1,0))</f>
        <v>0</v>
      </c>
      <c r="O1191" t="str">
        <f t="shared" si="90"/>
        <v>SOLO MÓVIL</v>
      </c>
      <c r="P1191" t="str">
        <f t="shared" si="91"/>
        <v>Ofrecer fijo + internet (FLBBTV)</v>
      </c>
      <c r="Q1191">
        <f t="shared" si="92"/>
        <v>15</v>
      </c>
      <c r="R1191" t="str">
        <f>IFERROR(VLOOKUP($A1191,Registros!$B$2:$G$6000,6,0),IFERROR(INDEX(Winback!$C$2:$C$300,MATCH($A1191,Winback!$K$2:$K$300,0)),""))</f>
        <v>Yamali Rodriguez</v>
      </c>
      <c r="S1191" t="str">
        <f t="shared" si="93"/>
        <v>NP</v>
      </c>
      <c r="T1191">
        <f t="shared" si="94"/>
        <v>1</v>
      </c>
    </row>
    <row r="1192" spans="1:20" x14ac:dyDescent="0.35">
      <c r="A1192" t="s">
        <v>5909</v>
      </c>
      <c r="B1192" t="s">
        <v>5910</v>
      </c>
      <c r="C1192" t="s">
        <v>5911</v>
      </c>
      <c r="D1192" t="s">
        <v>5912</v>
      </c>
      <c r="E1192">
        <f>IF(COUNTIFS(Registros!$A$2:$A$6000,"NP",Registros!$B$2:$B$6000,$A1192)&gt;0,1,0)</f>
        <v>1</v>
      </c>
      <c r="F1192">
        <f>IF($E1192=1,SUMIFS(Registros!$F$2:$F$6000,Registros!$A$2:$A$6000,"NP",Registros!$B$2:$B$6000,$A1192),0)</f>
        <v>15</v>
      </c>
      <c r="G1192">
        <f>IF(COUNTIFS(Registros!$A$2:$A$6000,"MOV",Registros!$B$2:$B$6000,$A1192)&gt;0,1,0)</f>
        <v>0</v>
      </c>
      <c r="H1192">
        <f>IF($G1192=1,SUMIFS(Registros!$F$2:$F$6000,Registros!$A$2:$A$6000,"MOV",Registros!$B$2:$B$6000,$A1192),0)</f>
        <v>0</v>
      </c>
      <c r="I1192">
        <f>IF(COUNTIFS(Registros!$A$2:$A$6000,"CS",Registros!$B$2:$B$6000,$A1192)&gt;0,1,0)</f>
        <v>0</v>
      </c>
      <c r="J1192">
        <f>IF($I1192=1,SUMIFS(Registros!$I$2:$I$6000,Registros!$A$2:$A$6000,"CS",Registros!$B$2:$B$6000,$A1192),0)</f>
        <v>0</v>
      </c>
      <c r="K1192">
        <f>IF(COUNTIFS(Winback!$K$2:$K$300,$A1192)&gt;0,1,0)</f>
        <v>0</v>
      </c>
      <c r="L1192">
        <f>IF(AND($K1192=1,LEFT($A1192,3)="WB-"),SUMIFS(Winback!$D$2:$D$300,Winback!$K$2:$K$300,$A1192),0)</f>
        <v>0</v>
      </c>
      <c r="M1192">
        <f>IF(OR($E1192=1,$G1192=1,SUMIFS(Registros!$J$2:$J$6000,Registros!$B$2:$B$6000,$A1192)&gt;0),1,0)</f>
        <v>1</v>
      </c>
      <c r="N1192">
        <f>IF($J1192&gt;0,1,IF(COUNTIFS(Registros!$A$2:$A$6000,"CS",Registros!$B$2:$B$6000,$A1192,Registros!$K$2:$K$6000,"&lt;&gt;")&gt;0,1,0))</f>
        <v>0</v>
      </c>
      <c r="O1192" t="str">
        <f t="shared" si="90"/>
        <v>SOLO MÓVIL</v>
      </c>
      <c r="P1192" t="str">
        <f t="shared" si="91"/>
        <v>Ofrecer fijo + internet (FLBBTV)</v>
      </c>
      <c r="Q1192">
        <f t="shared" si="92"/>
        <v>15</v>
      </c>
      <c r="R1192" t="str">
        <f>IFERROR(VLOOKUP($A1192,Registros!$B$2:$G$6000,6,0),IFERROR(INDEX(Winback!$C$2:$C$300,MATCH($A1192,Winback!$K$2:$K$300,0)),""))</f>
        <v>Osiris Aguilar</v>
      </c>
      <c r="S1192" t="str">
        <f t="shared" si="93"/>
        <v>NP</v>
      </c>
      <c r="T1192">
        <f t="shared" si="94"/>
        <v>1</v>
      </c>
    </row>
    <row r="1193" spans="1:20" x14ac:dyDescent="0.35">
      <c r="A1193" t="s">
        <v>5914</v>
      </c>
      <c r="B1193" t="s">
        <v>5915</v>
      </c>
      <c r="C1193" t="s">
        <v>5916</v>
      </c>
      <c r="D1193" t="s">
        <v>5917</v>
      </c>
      <c r="E1193">
        <f>IF(COUNTIFS(Registros!$A$2:$A$6000,"NP",Registros!$B$2:$B$6000,$A1193)&gt;0,1,0)</f>
        <v>1</v>
      </c>
      <c r="F1193">
        <f>IF($E1193=1,SUMIFS(Registros!$F$2:$F$6000,Registros!$A$2:$A$6000,"NP",Registros!$B$2:$B$6000,$A1193),0)</f>
        <v>20.75</v>
      </c>
      <c r="G1193">
        <f>IF(COUNTIFS(Registros!$A$2:$A$6000,"MOV",Registros!$B$2:$B$6000,$A1193)&gt;0,1,0)</f>
        <v>0</v>
      </c>
      <c r="H1193">
        <f>IF($G1193=1,SUMIFS(Registros!$F$2:$F$6000,Registros!$A$2:$A$6000,"MOV",Registros!$B$2:$B$6000,$A1193),0)</f>
        <v>0</v>
      </c>
      <c r="I1193">
        <f>IF(COUNTIFS(Registros!$A$2:$A$6000,"CS",Registros!$B$2:$B$6000,$A1193)&gt;0,1,0)</f>
        <v>0</v>
      </c>
      <c r="J1193">
        <f>IF($I1193=1,SUMIFS(Registros!$I$2:$I$6000,Registros!$A$2:$A$6000,"CS",Registros!$B$2:$B$6000,$A1193),0)</f>
        <v>0</v>
      </c>
      <c r="K1193">
        <f>IF(COUNTIFS(Winback!$K$2:$K$300,$A1193)&gt;0,1,0)</f>
        <v>0</v>
      </c>
      <c r="L1193">
        <f>IF(AND($K1193=1,LEFT($A1193,3)="WB-"),SUMIFS(Winback!$D$2:$D$300,Winback!$K$2:$K$300,$A1193),0)</f>
        <v>0</v>
      </c>
      <c r="M1193">
        <f>IF(OR($E1193=1,$G1193=1,SUMIFS(Registros!$J$2:$J$6000,Registros!$B$2:$B$6000,$A1193)&gt;0),1,0)</f>
        <v>1</v>
      </c>
      <c r="N1193">
        <f>IF($J1193&gt;0,1,IF(COUNTIFS(Registros!$A$2:$A$6000,"CS",Registros!$B$2:$B$6000,$A1193,Registros!$K$2:$K$6000,"&lt;&gt;")&gt;0,1,0))</f>
        <v>0</v>
      </c>
      <c r="O1193" t="str">
        <f t="shared" si="90"/>
        <v>SOLO MÓVIL</v>
      </c>
      <c r="P1193" t="str">
        <f t="shared" si="91"/>
        <v>Ofrecer fijo + internet (FLBBTV)</v>
      </c>
      <c r="Q1193">
        <f t="shared" si="92"/>
        <v>20.75</v>
      </c>
      <c r="R1193" t="str">
        <f>IFERROR(VLOOKUP($A1193,Registros!$B$2:$G$6000,6,0),IFERROR(INDEX(Winback!$C$2:$C$300,MATCH($A1193,Winback!$K$2:$K$300,0)),""))</f>
        <v>Karla Mc Intryre</v>
      </c>
      <c r="S1193" t="str">
        <f t="shared" si="93"/>
        <v>NP</v>
      </c>
      <c r="T1193">
        <f t="shared" si="94"/>
        <v>1</v>
      </c>
    </row>
    <row r="1194" spans="1:20" x14ac:dyDescent="0.35">
      <c r="A1194" t="s">
        <v>5919</v>
      </c>
      <c r="B1194" t="s">
        <v>5920</v>
      </c>
      <c r="C1194" t="s">
        <v>5921</v>
      </c>
      <c r="D1194" t="s">
        <v>5922</v>
      </c>
      <c r="E1194">
        <f>IF(COUNTIFS(Registros!$A$2:$A$6000,"NP",Registros!$B$2:$B$6000,$A1194)&gt;0,1,0)</f>
        <v>1</v>
      </c>
      <c r="F1194">
        <f>IF($E1194=1,SUMIFS(Registros!$F$2:$F$6000,Registros!$A$2:$A$6000,"NP",Registros!$B$2:$B$6000,$A1194),0)</f>
        <v>15</v>
      </c>
      <c r="G1194">
        <f>IF(COUNTIFS(Registros!$A$2:$A$6000,"MOV",Registros!$B$2:$B$6000,$A1194)&gt;0,1,0)</f>
        <v>0</v>
      </c>
      <c r="H1194">
        <f>IF($G1194=1,SUMIFS(Registros!$F$2:$F$6000,Registros!$A$2:$A$6000,"MOV",Registros!$B$2:$B$6000,$A1194),0)</f>
        <v>0</v>
      </c>
      <c r="I1194">
        <f>IF(COUNTIFS(Registros!$A$2:$A$6000,"CS",Registros!$B$2:$B$6000,$A1194)&gt;0,1,0)</f>
        <v>0</v>
      </c>
      <c r="J1194">
        <f>IF($I1194=1,SUMIFS(Registros!$I$2:$I$6000,Registros!$A$2:$A$6000,"CS",Registros!$B$2:$B$6000,$A1194),0)</f>
        <v>0</v>
      </c>
      <c r="K1194">
        <f>IF(COUNTIFS(Winback!$K$2:$K$300,$A1194)&gt;0,1,0)</f>
        <v>0</v>
      </c>
      <c r="L1194">
        <f>IF(AND($K1194=1,LEFT($A1194,3)="WB-"),SUMIFS(Winback!$D$2:$D$300,Winback!$K$2:$K$300,$A1194),0)</f>
        <v>0</v>
      </c>
      <c r="M1194">
        <f>IF(OR($E1194=1,$G1194=1,SUMIFS(Registros!$J$2:$J$6000,Registros!$B$2:$B$6000,$A1194)&gt;0),1,0)</f>
        <v>1</v>
      </c>
      <c r="N1194">
        <f>IF($J1194&gt;0,1,IF(COUNTIFS(Registros!$A$2:$A$6000,"CS",Registros!$B$2:$B$6000,$A1194,Registros!$K$2:$K$6000,"&lt;&gt;")&gt;0,1,0))</f>
        <v>0</v>
      </c>
      <c r="O1194" t="str">
        <f t="shared" si="90"/>
        <v>SOLO MÓVIL</v>
      </c>
      <c r="P1194" t="str">
        <f t="shared" si="91"/>
        <v>Ofrecer fijo + internet (FLBBTV)</v>
      </c>
      <c r="Q1194">
        <f t="shared" si="92"/>
        <v>15</v>
      </c>
      <c r="R1194" t="str">
        <f>IFERROR(VLOOKUP($A1194,Registros!$B$2:$G$6000,6,0),IFERROR(INDEX(Winback!$C$2:$C$300,MATCH($A1194,Winback!$K$2:$K$300,0)),""))</f>
        <v>Solanye Acuña</v>
      </c>
      <c r="S1194" t="str">
        <f t="shared" si="93"/>
        <v>NP</v>
      </c>
      <c r="T1194">
        <f t="shared" si="94"/>
        <v>1</v>
      </c>
    </row>
    <row r="1195" spans="1:20" x14ac:dyDescent="0.35">
      <c r="A1195" t="s">
        <v>5924</v>
      </c>
      <c r="B1195" t="s">
        <v>5925</v>
      </c>
      <c r="C1195" t="s">
        <v>5926</v>
      </c>
      <c r="D1195" t="s">
        <v>5927</v>
      </c>
      <c r="E1195">
        <f>IF(COUNTIFS(Registros!$A$2:$A$6000,"NP",Registros!$B$2:$B$6000,$A1195)&gt;0,1,0)</f>
        <v>1</v>
      </c>
      <c r="F1195">
        <f>IF($E1195=1,SUMIFS(Registros!$F$2:$F$6000,Registros!$A$2:$A$6000,"NP",Registros!$B$2:$B$6000,$A1195),0)</f>
        <v>15</v>
      </c>
      <c r="G1195">
        <f>IF(COUNTIFS(Registros!$A$2:$A$6000,"MOV",Registros!$B$2:$B$6000,$A1195)&gt;0,1,0)</f>
        <v>0</v>
      </c>
      <c r="H1195">
        <f>IF($G1195=1,SUMIFS(Registros!$F$2:$F$6000,Registros!$A$2:$A$6000,"MOV",Registros!$B$2:$B$6000,$A1195),0)</f>
        <v>0</v>
      </c>
      <c r="I1195">
        <f>IF(COUNTIFS(Registros!$A$2:$A$6000,"CS",Registros!$B$2:$B$6000,$A1195)&gt;0,1,0)</f>
        <v>0</v>
      </c>
      <c r="J1195">
        <f>IF($I1195=1,SUMIFS(Registros!$I$2:$I$6000,Registros!$A$2:$A$6000,"CS",Registros!$B$2:$B$6000,$A1195),0)</f>
        <v>0</v>
      </c>
      <c r="K1195">
        <f>IF(COUNTIFS(Winback!$K$2:$K$300,$A1195)&gt;0,1,0)</f>
        <v>0</v>
      </c>
      <c r="L1195">
        <f>IF(AND($K1195=1,LEFT($A1195,3)="WB-"),SUMIFS(Winback!$D$2:$D$300,Winback!$K$2:$K$300,$A1195),0)</f>
        <v>0</v>
      </c>
      <c r="M1195">
        <f>IF(OR($E1195=1,$G1195=1,SUMIFS(Registros!$J$2:$J$6000,Registros!$B$2:$B$6000,$A1195)&gt;0),1,0)</f>
        <v>1</v>
      </c>
      <c r="N1195">
        <f>IF($J1195&gt;0,1,IF(COUNTIFS(Registros!$A$2:$A$6000,"CS",Registros!$B$2:$B$6000,$A1195,Registros!$K$2:$K$6000,"&lt;&gt;")&gt;0,1,0))</f>
        <v>0</v>
      </c>
      <c r="O1195" t="str">
        <f t="shared" si="90"/>
        <v>SOLO MÓVIL</v>
      </c>
      <c r="P1195" t="str">
        <f t="shared" si="91"/>
        <v>Ofrecer fijo + internet (FLBBTV)</v>
      </c>
      <c r="Q1195">
        <f t="shared" si="92"/>
        <v>15</v>
      </c>
      <c r="R1195" t="str">
        <f>IFERROR(VLOOKUP($A1195,Registros!$B$2:$G$6000,6,0),IFERROR(INDEX(Winback!$C$2:$C$300,MATCH($A1195,Winback!$K$2:$K$300,0)),""))</f>
        <v>Michelle Zambrano</v>
      </c>
      <c r="S1195" t="str">
        <f t="shared" si="93"/>
        <v>NP</v>
      </c>
      <c r="T1195">
        <f t="shared" si="94"/>
        <v>1</v>
      </c>
    </row>
    <row r="1196" spans="1:20" x14ac:dyDescent="0.35">
      <c r="A1196" t="s">
        <v>5929</v>
      </c>
      <c r="B1196" t="s">
        <v>5930</v>
      </c>
      <c r="C1196" t="s">
        <v>5931</v>
      </c>
      <c r="D1196" t="s">
        <v>5932</v>
      </c>
      <c r="E1196">
        <f>IF(COUNTIFS(Registros!$A$2:$A$6000,"NP",Registros!$B$2:$B$6000,$A1196)&gt;0,1,0)</f>
        <v>1</v>
      </c>
      <c r="F1196">
        <f>IF($E1196=1,SUMIFS(Registros!$F$2:$F$6000,Registros!$A$2:$A$6000,"NP",Registros!$B$2:$B$6000,$A1196),0)</f>
        <v>15</v>
      </c>
      <c r="G1196">
        <f>IF(COUNTIFS(Registros!$A$2:$A$6000,"MOV",Registros!$B$2:$B$6000,$A1196)&gt;0,1,0)</f>
        <v>0</v>
      </c>
      <c r="H1196">
        <f>IF($G1196=1,SUMIFS(Registros!$F$2:$F$6000,Registros!$A$2:$A$6000,"MOV",Registros!$B$2:$B$6000,$A1196),0)</f>
        <v>0</v>
      </c>
      <c r="I1196">
        <f>IF(COUNTIFS(Registros!$A$2:$A$6000,"CS",Registros!$B$2:$B$6000,$A1196)&gt;0,1,0)</f>
        <v>0</v>
      </c>
      <c r="J1196">
        <f>IF($I1196=1,SUMIFS(Registros!$I$2:$I$6000,Registros!$A$2:$A$6000,"CS",Registros!$B$2:$B$6000,$A1196),0)</f>
        <v>0</v>
      </c>
      <c r="K1196">
        <f>IF(COUNTIFS(Winback!$K$2:$K$300,$A1196)&gt;0,1,0)</f>
        <v>0</v>
      </c>
      <c r="L1196">
        <f>IF(AND($K1196=1,LEFT($A1196,3)="WB-"),SUMIFS(Winback!$D$2:$D$300,Winback!$K$2:$K$300,$A1196),0)</f>
        <v>0</v>
      </c>
      <c r="M1196">
        <f>IF(OR($E1196=1,$G1196=1,SUMIFS(Registros!$J$2:$J$6000,Registros!$B$2:$B$6000,$A1196)&gt;0),1,0)</f>
        <v>1</v>
      </c>
      <c r="N1196">
        <f>IF($J1196&gt;0,1,IF(COUNTIFS(Registros!$A$2:$A$6000,"CS",Registros!$B$2:$B$6000,$A1196,Registros!$K$2:$K$6000,"&lt;&gt;")&gt;0,1,0))</f>
        <v>0</v>
      </c>
      <c r="O1196" t="str">
        <f t="shared" si="90"/>
        <v>SOLO MÓVIL</v>
      </c>
      <c r="P1196" t="str">
        <f t="shared" si="91"/>
        <v>Ofrecer fijo + internet (FLBBTV)</v>
      </c>
      <c r="Q1196">
        <f t="shared" si="92"/>
        <v>15</v>
      </c>
      <c r="R1196" t="str">
        <f>IFERROR(VLOOKUP($A1196,Registros!$B$2:$G$6000,6,0),IFERROR(INDEX(Winback!$C$2:$C$300,MATCH($A1196,Winback!$K$2:$K$300,0)),""))</f>
        <v>Ines Lizbeth Trujillo</v>
      </c>
      <c r="S1196" t="str">
        <f t="shared" si="93"/>
        <v>NP</v>
      </c>
      <c r="T1196">
        <f t="shared" si="94"/>
        <v>1</v>
      </c>
    </row>
    <row r="1197" spans="1:20" x14ac:dyDescent="0.35">
      <c r="A1197" t="s">
        <v>5934</v>
      </c>
      <c r="B1197" t="s">
        <v>5935</v>
      </c>
      <c r="C1197" t="s">
        <v>5936</v>
      </c>
      <c r="D1197" t="s">
        <v>5937</v>
      </c>
      <c r="E1197">
        <f>IF(COUNTIFS(Registros!$A$2:$A$6000,"NP",Registros!$B$2:$B$6000,$A1197)&gt;0,1,0)</f>
        <v>1</v>
      </c>
      <c r="F1197">
        <f>IF($E1197=1,SUMIFS(Registros!$F$2:$F$6000,Registros!$A$2:$A$6000,"NP",Registros!$B$2:$B$6000,$A1197),0)</f>
        <v>15</v>
      </c>
      <c r="G1197">
        <f>IF(COUNTIFS(Registros!$A$2:$A$6000,"MOV",Registros!$B$2:$B$6000,$A1197)&gt;0,1,0)</f>
        <v>0</v>
      </c>
      <c r="H1197">
        <f>IF($G1197=1,SUMIFS(Registros!$F$2:$F$6000,Registros!$A$2:$A$6000,"MOV",Registros!$B$2:$B$6000,$A1197),0)</f>
        <v>0</v>
      </c>
      <c r="I1197">
        <f>IF(COUNTIFS(Registros!$A$2:$A$6000,"CS",Registros!$B$2:$B$6000,$A1197)&gt;0,1,0)</f>
        <v>0</v>
      </c>
      <c r="J1197">
        <f>IF($I1197=1,SUMIFS(Registros!$I$2:$I$6000,Registros!$A$2:$A$6000,"CS",Registros!$B$2:$B$6000,$A1197),0)</f>
        <v>0</v>
      </c>
      <c r="K1197">
        <f>IF(COUNTIFS(Winback!$K$2:$K$300,$A1197)&gt;0,1,0)</f>
        <v>0</v>
      </c>
      <c r="L1197">
        <f>IF(AND($K1197=1,LEFT($A1197,3)="WB-"),SUMIFS(Winback!$D$2:$D$300,Winback!$K$2:$K$300,$A1197),0)</f>
        <v>0</v>
      </c>
      <c r="M1197">
        <f>IF(OR($E1197=1,$G1197=1,SUMIFS(Registros!$J$2:$J$6000,Registros!$B$2:$B$6000,$A1197)&gt;0),1,0)</f>
        <v>1</v>
      </c>
      <c r="N1197">
        <f>IF($J1197&gt;0,1,IF(COUNTIFS(Registros!$A$2:$A$6000,"CS",Registros!$B$2:$B$6000,$A1197,Registros!$K$2:$K$6000,"&lt;&gt;")&gt;0,1,0))</f>
        <v>0</v>
      </c>
      <c r="O1197" t="str">
        <f t="shared" si="90"/>
        <v>SOLO MÓVIL</v>
      </c>
      <c r="P1197" t="str">
        <f t="shared" si="91"/>
        <v>Ofrecer fijo + internet (FLBBTV)</v>
      </c>
      <c r="Q1197">
        <f t="shared" si="92"/>
        <v>15</v>
      </c>
      <c r="R1197" t="str">
        <f>IFERROR(VLOOKUP($A1197,Registros!$B$2:$G$6000,6,0),IFERROR(INDEX(Winback!$C$2:$C$300,MATCH($A1197,Winback!$K$2:$K$300,0)),""))</f>
        <v>Alejandra Mabel Hawkins</v>
      </c>
      <c r="S1197" t="str">
        <f t="shared" si="93"/>
        <v>NP</v>
      </c>
      <c r="T1197">
        <f t="shared" si="94"/>
        <v>1</v>
      </c>
    </row>
    <row r="1198" spans="1:20" x14ac:dyDescent="0.35">
      <c r="A1198" t="s">
        <v>5939</v>
      </c>
      <c r="B1198" t="s">
        <v>5940</v>
      </c>
      <c r="C1198" t="s">
        <v>5941</v>
      </c>
      <c r="D1198" t="s">
        <v>5942</v>
      </c>
      <c r="E1198">
        <f>IF(COUNTIFS(Registros!$A$2:$A$6000,"NP",Registros!$B$2:$B$6000,$A1198)&gt;0,1,0)</f>
        <v>1</v>
      </c>
      <c r="F1198">
        <f>IF($E1198=1,SUMIFS(Registros!$F$2:$F$6000,Registros!$A$2:$A$6000,"NP",Registros!$B$2:$B$6000,$A1198),0)</f>
        <v>15</v>
      </c>
      <c r="G1198">
        <f>IF(COUNTIFS(Registros!$A$2:$A$6000,"MOV",Registros!$B$2:$B$6000,$A1198)&gt;0,1,0)</f>
        <v>0</v>
      </c>
      <c r="H1198">
        <f>IF($G1198=1,SUMIFS(Registros!$F$2:$F$6000,Registros!$A$2:$A$6000,"MOV",Registros!$B$2:$B$6000,$A1198),0)</f>
        <v>0</v>
      </c>
      <c r="I1198">
        <f>IF(COUNTIFS(Registros!$A$2:$A$6000,"CS",Registros!$B$2:$B$6000,$A1198)&gt;0,1,0)</f>
        <v>0</v>
      </c>
      <c r="J1198">
        <f>IF($I1198=1,SUMIFS(Registros!$I$2:$I$6000,Registros!$A$2:$A$6000,"CS",Registros!$B$2:$B$6000,$A1198),0)</f>
        <v>0</v>
      </c>
      <c r="K1198">
        <f>IF(COUNTIFS(Winback!$K$2:$K$300,$A1198)&gt;0,1,0)</f>
        <v>0</v>
      </c>
      <c r="L1198">
        <f>IF(AND($K1198=1,LEFT($A1198,3)="WB-"),SUMIFS(Winback!$D$2:$D$300,Winback!$K$2:$K$300,$A1198),0)</f>
        <v>0</v>
      </c>
      <c r="M1198">
        <f>IF(OR($E1198=1,$G1198=1,SUMIFS(Registros!$J$2:$J$6000,Registros!$B$2:$B$6000,$A1198)&gt;0),1,0)</f>
        <v>1</v>
      </c>
      <c r="N1198">
        <f>IF($J1198&gt;0,1,IF(COUNTIFS(Registros!$A$2:$A$6000,"CS",Registros!$B$2:$B$6000,$A1198,Registros!$K$2:$K$6000,"&lt;&gt;")&gt;0,1,0))</f>
        <v>0</v>
      </c>
      <c r="O1198" t="str">
        <f t="shared" si="90"/>
        <v>SOLO MÓVIL</v>
      </c>
      <c r="P1198" t="str">
        <f t="shared" si="91"/>
        <v>Ofrecer fijo + internet (FLBBTV)</v>
      </c>
      <c r="Q1198">
        <f t="shared" si="92"/>
        <v>15</v>
      </c>
      <c r="R1198" t="str">
        <f>IFERROR(VLOOKUP($A1198,Registros!$B$2:$G$6000,6,0),IFERROR(INDEX(Winback!$C$2:$C$300,MATCH($A1198,Winback!$K$2:$K$300,0)),""))</f>
        <v>Maria Fernanda</v>
      </c>
      <c r="S1198" t="str">
        <f t="shared" si="93"/>
        <v>NP</v>
      </c>
      <c r="T1198">
        <f t="shared" si="94"/>
        <v>1</v>
      </c>
    </row>
    <row r="1199" spans="1:20" x14ac:dyDescent="0.35">
      <c r="A1199" t="s">
        <v>5944</v>
      </c>
      <c r="B1199" t="s">
        <v>5945</v>
      </c>
      <c r="C1199" t="s">
        <v>5946</v>
      </c>
      <c r="D1199" t="s">
        <v>5947</v>
      </c>
      <c r="E1199">
        <f>IF(COUNTIFS(Registros!$A$2:$A$6000,"NP",Registros!$B$2:$B$6000,$A1199)&gt;0,1,0)</f>
        <v>1</v>
      </c>
      <c r="F1199">
        <f>IF($E1199=1,SUMIFS(Registros!$F$2:$F$6000,Registros!$A$2:$A$6000,"NP",Registros!$B$2:$B$6000,$A1199),0)</f>
        <v>21.25</v>
      </c>
      <c r="G1199">
        <f>IF(COUNTIFS(Registros!$A$2:$A$6000,"MOV",Registros!$B$2:$B$6000,$A1199)&gt;0,1,0)</f>
        <v>0</v>
      </c>
      <c r="H1199">
        <f>IF($G1199=1,SUMIFS(Registros!$F$2:$F$6000,Registros!$A$2:$A$6000,"MOV",Registros!$B$2:$B$6000,$A1199),0)</f>
        <v>0</v>
      </c>
      <c r="I1199">
        <f>IF(COUNTIFS(Registros!$A$2:$A$6000,"CS",Registros!$B$2:$B$6000,$A1199)&gt;0,1,0)</f>
        <v>0</v>
      </c>
      <c r="J1199">
        <f>IF($I1199=1,SUMIFS(Registros!$I$2:$I$6000,Registros!$A$2:$A$6000,"CS",Registros!$B$2:$B$6000,$A1199),0)</f>
        <v>0</v>
      </c>
      <c r="K1199">
        <f>IF(COUNTIFS(Winback!$K$2:$K$300,$A1199)&gt;0,1,0)</f>
        <v>0</v>
      </c>
      <c r="L1199">
        <f>IF(AND($K1199=1,LEFT($A1199,3)="WB-"),SUMIFS(Winback!$D$2:$D$300,Winback!$K$2:$K$300,$A1199),0)</f>
        <v>0</v>
      </c>
      <c r="M1199">
        <f>IF(OR($E1199=1,$G1199=1,SUMIFS(Registros!$J$2:$J$6000,Registros!$B$2:$B$6000,$A1199)&gt;0),1,0)</f>
        <v>1</v>
      </c>
      <c r="N1199">
        <f>IF($J1199&gt;0,1,IF(COUNTIFS(Registros!$A$2:$A$6000,"CS",Registros!$B$2:$B$6000,$A1199,Registros!$K$2:$K$6000,"&lt;&gt;")&gt;0,1,0))</f>
        <v>0</v>
      </c>
      <c r="O1199" t="str">
        <f t="shared" si="90"/>
        <v>SOLO MÓVIL</v>
      </c>
      <c r="P1199" t="str">
        <f t="shared" si="91"/>
        <v>Ofrecer fijo + internet (FLBBTV)</v>
      </c>
      <c r="Q1199">
        <f t="shared" si="92"/>
        <v>21.25</v>
      </c>
      <c r="R1199" t="str">
        <f>IFERROR(VLOOKUP($A1199,Registros!$B$2:$G$6000,6,0),IFERROR(INDEX(Winback!$C$2:$C$300,MATCH($A1199,Winback!$K$2:$K$300,0)),""))</f>
        <v>Yarelis Tulloch</v>
      </c>
      <c r="S1199" t="str">
        <f t="shared" si="93"/>
        <v>NP</v>
      </c>
      <c r="T1199">
        <f t="shared" si="94"/>
        <v>1</v>
      </c>
    </row>
    <row r="1200" spans="1:20" x14ac:dyDescent="0.35">
      <c r="A1200" t="s">
        <v>5949</v>
      </c>
      <c r="B1200" t="s">
        <v>5950</v>
      </c>
      <c r="C1200" t="s">
        <v>5946</v>
      </c>
      <c r="D1200" t="s">
        <v>5947</v>
      </c>
      <c r="E1200">
        <f>IF(COUNTIFS(Registros!$A$2:$A$6000,"NP",Registros!$B$2:$B$6000,$A1200)&gt;0,1,0)</f>
        <v>1</v>
      </c>
      <c r="F1200">
        <f>IF($E1200=1,SUMIFS(Registros!$F$2:$F$6000,Registros!$A$2:$A$6000,"NP",Registros!$B$2:$B$6000,$A1200),0)</f>
        <v>16.25</v>
      </c>
      <c r="G1200">
        <f>IF(COUNTIFS(Registros!$A$2:$A$6000,"MOV",Registros!$B$2:$B$6000,$A1200)&gt;0,1,0)</f>
        <v>0</v>
      </c>
      <c r="H1200">
        <f>IF($G1200=1,SUMIFS(Registros!$F$2:$F$6000,Registros!$A$2:$A$6000,"MOV",Registros!$B$2:$B$6000,$A1200),0)</f>
        <v>0</v>
      </c>
      <c r="I1200">
        <f>IF(COUNTIFS(Registros!$A$2:$A$6000,"CS",Registros!$B$2:$B$6000,$A1200)&gt;0,1,0)</f>
        <v>0</v>
      </c>
      <c r="J1200">
        <f>IF($I1200=1,SUMIFS(Registros!$I$2:$I$6000,Registros!$A$2:$A$6000,"CS",Registros!$B$2:$B$6000,$A1200),0)</f>
        <v>0</v>
      </c>
      <c r="K1200">
        <f>IF(COUNTIFS(Winback!$K$2:$K$300,$A1200)&gt;0,1,0)</f>
        <v>0</v>
      </c>
      <c r="L1200">
        <f>IF(AND($K1200=1,LEFT($A1200,3)="WB-"),SUMIFS(Winback!$D$2:$D$300,Winback!$K$2:$K$300,$A1200),0)</f>
        <v>0</v>
      </c>
      <c r="M1200">
        <f>IF(OR($E1200=1,$G1200=1,SUMIFS(Registros!$J$2:$J$6000,Registros!$B$2:$B$6000,$A1200)&gt;0),1,0)</f>
        <v>1</v>
      </c>
      <c r="N1200">
        <f>IF($J1200&gt;0,1,IF(COUNTIFS(Registros!$A$2:$A$6000,"CS",Registros!$B$2:$B$6000,$A1200,Registros!$K$2:$K$6000,"&lt;&gt;")&gt;0,1,0))</f>
        <v>0</v>
      </c>
      <c r="O1200" t="str">
        <f t="shared" si="90"/>
        <v>SOLO MÓVIL</v>
      </c>
      <c r="P1200" t="str">
        <f t="shared" si="91"/>
        <v>Ofrecer fijo + internet (FLBBTV)</v>
      </c>
      <c r="Q1200">
        <f t="shared" si="92"/>
        <v>16.25</v>
      </c>
      <c r="R1200" t="str">
        <f>IFERROR(VLOOKUP($A1200,Registros!$B$2:$G$6000,6,0),IFERROR(INDEX(Winback!$C$2:$C$300,MATCH($A1200,Winback!$K$2:$K$300,0)),""))</f>
        <v>Abril Aparicio</v>
      </c>
      <c r="S1200" t="str">
        <f t="shared" si="93"/>
        <v>NP</v>
      </c>
      <c r="T1200">
        <f t="shared" si="94"/>
        <v>1</v>
      </c>
    </row>
    <row r="1201" spans="1:20" x14ac:dyDescent="0.35">
      <c r="A1201" t="s">
        <v>5952</v>
      </c>
      <c r="B1201" t="s">
        <v>5953</v>
      </c>
      <c r="C1201" t="s">
        <v>5954</v>
      </c>
      <c r="D1201" t="s">
        <v>5955</v>
      </c>
      <c r="E1201">
        <f>IF(COUNTIFS(Registros!$A$2:$A$6000,"NP",Registros!$B$2:$B$6000,$A1201)&gt;0,1,0)</f>
        <v>1</v>
      </c>
      <c r="F1201">
        <f>IF($E1201=1,SUMIFS(Registros!$F$2:$F$6000,Registros!$A$2:$A$6000,"NP",Registros!$B$2:$B$6000,$A1201),0)</f>
        <v>15</v>
      </c>
      <c r="G1201">
        <f>IF(COUNTIFS(Registros!$A$2:$A$6000,"MOV",Registros!$B$2:$B$6000,$A1201)&gt;0,1,0)</f>
        <v>0</v>
      </c>
      <c r="H1201">
        <f>IF($G1201=1,SUMIFS(Registros!$F$2:$F$6000,Registros!$A$2:$A$6000,"MOV",Registros!$B$2:$B$6000,$A1201),0)</f>
        <v>0</v>
      </c>
      <c r="I1201">
        <f>IF(COUNTIFS(Registros!$A$2:$A$6000,"CS",Registros!$B$2:$B$6000,$A1201)&gt;0,1,0)</f>
        <v>0</v>
      </c>
      <c r="J1201">
        <f>IF($I1201=1,SUMIFS(Registros!$I$2:$I$6000,Registros!$A$2:$A$6000,"CS",Registros!$B$2:$B$6000,$A1201),0)</f>
        <v>0</v>
      </c>
      <c r="K1201">
        <f>IF(COUNTIFS(Winback!$K$2:$K$300,$A1201)&gt;0,1,0)</f>
        <v>0</v>
      </c>
      <c r="L1201">
        <f>IF(AND($K1201=1,LEFT($A1201,3)="WB-"),SUMIFS(Winback!$D$2:$D$300,Winback!$K$2:$K$300,$A1201),0)</f>
        <v>0</v>
      </c>
      <c r="M1201">
        <f>IF(OR($E1201=1,$G1201=1,SUMIFS(Registros!$J$2:$J$6000,Registros!$B$2:$B$6000,$A1201)&gt;0),1,0)</f>
        <v>1</v>
      </c>
      <c r="N1201">
        <f>IF($J1201&gt;0,1,IF(COUNTIFS(Registros!$A$2:$A$6000,"CS",Registros!$B$2:$B$6000,$A1201,Registros!$K$2:$K$6000,"&lt;&gt;")&gt;0,1,0))</f>
        <v>0</v>
      </c>
      <c r="O1201" t="str">
        <f t="shared" si="90"/>
        <v>SOLO MÓVIL</v>
      </c>
      <c r="P1201" t="str">
        <f t="shared" si="91"/>
        <v>Ofrecer fijo + internet (FLBBTV)</v>
      </c>
      <c r="Q1201">
        <f t="shared" si="92"/>
        <v>15</v>
      </c>
      <c r="R1201" t="str">
        <f>IFERROR(VLOOKUP($A1201,Registros!$B$2:$G$6000,6,0),IFERROR(INDEX(Winback!$C$2:$C$300,MATCH($A1201,Winback!$K$2:$K$300,0)),""))</f>
        <v>Yariela Galarce</v>
      </c>
      <c r="S1201" t="str">
        <f t="shared" si="93"/>
        <v>NP</v>
      </c>
      <c r="T1201">
        <f t="shared" si="94"/>
        <v>1</v>
      </c>
    </row>
    <row r="1202" spans="1:20" x14ac:dyDescent="0.35">
      <c r="A1202" t="s">
        <v>5957</v>
      </c>
      <c r="B1202" t="s">
        <v>5958</v>
      </c>
      <c r="C1202" t="s">
        <v>5959</v>
      </c>
      <c r="D1202" t="s">
        <v>5960</v>
      </c>
      <c r="E1202">
        <f>IF(COUNTIFS(Registros!$A$2:$A$6000,"NP",Registros!$B$2:$B$6000,$A1202)&gt;0,1,0)</f>
        <v>1</v>
      </c>
      <c r="F1202">
        <f>IF($E1202=1,SUMIFS(Registros!$F$2:$F$6000,Registros!$A$2:$A$6000,"NP",Registros!$B$2:$B$6000,$A1202),0)</f>
        <v>15</v>
      </c>
      <c r="G1202">
        <f>IF(COUNTIFS(Registros!$A$2:$A$6000,"MOV",Registros!$B$2:$B$6000,$A1202)&gt;0,1,0)</f>
        <v>0</v>
      </c>
      <c r="H1202">
        <f>IF($G1202=1,SUMIFS(Registros!$F$2:$F$6000,Registros!$A$2:$A$6000,"MOV",Registros!$B$2:$B$6000,$A1202),0)</f>
        <v>0</v>
      </c>
      <c r="I1202">
        <f>IF(COUNTIFS(Registros!$A$2:$A$6000,"CS",Registros!$B$2:$B$6000,$A1202)&gt;0,1,0)</f>
        <v>0</v>
      </c>
      <c r="J1202">
        <f>IF($I1202=1,SUMIFS(Registros!$I$2:$I$6000,Registros!$A$2:$A$6000,"CS",Registros!$B$2:$B$6000,$A1202),0)</f>
        <v>0</v>
      </c>
      <c r="K1202">
        <f>IF(COUNTIFS(Winback!$K$2:$K$300,$A1202)&gt;0,1,0)</f>
        <v>0</v>
      </c>
      <c r="L1202">
        <f>IF(AND($K1202=1,LEFT($A1202,3)="WB-"),SUMIFS(Winback!$D$2:$D$300,Winback!$K$2:$K$300,$A1202),0)</f>
        <v>0</v>
      </c>
      <c r="M1202">
        <f>IF(OR($E1202=1,$G1202=1,SUMIFS(Registros!$J$2:$J$6000,Registros!$B$2:$B$6000,$A1202)&gt;0),1,0)</f>
        <v>1</v>
      </c>
      <c r="N1202">
        <f>IF($J1202&gt;0,1,IF(COUNTIFS(Registros!$A$2:$A$6000,"CS",Registros!$B$2:$B$6000,$A1202,Registros!$K$2:$K$6000,"&lt;&gt;")&gt;0,1,0))</f>
        <v>0</v>
      </c>
      <c r="O1202" t="str">
        <f t="shared" si="90"/>
        <v>SOLO MÓVIL</v>
      </c>
      <c r="P1202" t="str">
        <f t="shared" si="91"/>
        <v>Ofrecer fijo + internet (FLBBTV)</v>
      </c>
      <c r="Q1202">
        <f t="shared" si="92"/>
        <v>15</v>
      </c>
      <c r="R1202" t="str">
        <f>IFERROR(VLOOKUP($A1202,Registros!$B$2:$G$6000,6,0),IFERROR(INDEX(Winback!$C$2:$C$300,MATCH($A1202,Winback!$K$2:$K$300,0)),""))</f>
        <v>Nailyn Martinez</v>
      </c>
      <c r="S1202" t="str">
        <f t="shared" si="93"/>
        <v>NP</v>
      </c>
      <c r="T1202">
        <f t="shared" si="94"/>
        <v>1</v>
      </c>
    </row>
    <row r="1203" spans="1:20" x14ac:dyDescent="0.35">
      <c r="A1203" t="s">
        <v>5962</v>
      </c>
      <c r="B1203" t="s">
        <v>5963</v>
      </c>
      <c r="C1203" t="s">
        <v>5964</v>
      </c>
      <c r="D1203" t="s">
        <v>5965</v>
      </c>
      <c r="E1203">
        <f>IF(COUNTIFS(Registros!$A$2:$A$6000,"NP",Registros!$B$2:$B$6000,$A1203)&gt;0,1,0)</f>
        <v>1</v>
      </c>
      <c r="F1203">
        <f>IF($E1203=1,SUMIFS(Registros!$F$2:$F$6000,Registros!$A$2:$A$6000,"NP",Registros!$B$2:$B$6000,$A1203),0)</f>
        <v>15</v>
      </c>
      <c r="G1203">
        <f>IF(COUNTIFS(Registros!$A$2:$A$6000,"MOV",Registros!$B$2:$B$6000,$A1203)&gt;0,1,0)</f>
        <v>0</v>
      </c>
      <c r="H1203">
        <f>IF($G1203=1,SUMIFS(Registros!$F$2:$F$6000,Registros!$A$2:$A$6000,"MOV",Registros!$B$2:$B$6000,$A1203),0)</f>
        <v>0</v>
      </c>
      <c r="I1203">
        <f>IF(COUNTIFS(Registros!$A$2:$A$6000,"CS",Registros!$B$2:$B$6000,$A1203)&gt;0,1,0)</f>
        <v>0</v>
      </c>
      <c r="J1203">
        <f>IF($I1203=1,SUMIFS(Registros!$I$2:$I$6000,Registros!$A$2:$A$6000,"CS",Registros!$B$2:$B$6000,$A1203),0)</f>
        <v>0</v>
      </c>
      <c r="K1203">
        <f>IF(COUNTIFS(Winback!$K$2:$K$300,$A1203)&gt;0,1,0)</f>
        <v>0</v>
      </c>
      <c r="L1203">
        <f>IF(AND($K1203=1,LEFT($A1203,3)="WB-"),SUMIFS(Winback!$D$2:$D$300,Winback!$K$2:$K$300,$A1203),0)</f>
        <v>0</v>
      </c>
      <c r="M1203">
        <f>IF(OR($E1203=1,$G1203=1,SUMIFS(Registros!$J$2:$J$6000,Registros!$B$2:$B$6000,$A1203)&gt;0),1,0)</f>
        <v>1</v>
      </c>
      <c r="N1203">
        <f>IF($J1203&gt;0,1,IF(COUNTIFS(Registros!$A$2:$A$6000,"CS",Registros!$B$2:$B$6000,$A1203,Registros!$K$2:$K$6000,"&lt;&gt;")&gt;0,1,0))</f>
        <v>0</v>
      </c>
      <c r="O1203" t="str">
        <f t="shared" si="90"/>
        <v>SOLO MÓVIL</v>
      </c>
      <c r="P1203" t="str">
        <f t="shared" si="91"/>
        <v>Ofrecer fijo + internet (FLBBTV)</v>
      </c>
      <c r="Q1203">
        <f t="shared" si="92"/>
        <v>15</v>
      </c>
      <c r="R1203" t="str">
        <f>IFERROR(VLOOKUP($A1203,Registros!$B$2:$G$6000,6,0),IFERROR(INDEX(Winback!$C$2:$C$300,MATCH($A1203,Winback!$K$2:$K$300,0)),""))</f>
        <v>Yamali Rodriguez</v>
      </c>
      <c r="S1203" t="str">
        <f t="shared" si="93"/>
        <v>NP</v>
      </c>
      <c r="T1203">
        <f t="shared" si="94"/>
        <v>1</v>
      </c>
    </row>
    <row r="1204" spans="1:20" x14ac:dyDescent="0.35">
      <c r="A1204" t="s">
        <v>5967</v>
      </c>
      <c r="B1204" t="s">
        <v>5968</v>
      </c>
      <c r="C1204" t="s">
        <v>5969</v>
      </c>
      <c r="D1204" t="s">
        <v>5970</v>
      </c>
      <c r="E1204">
        <f>IF(COUNTIFS(Registros!$A$2:$A$6000,"NP",Registros!$B$2:$B$6000,$A1204)&gt;0,1,0)</f>
        <v>1</v>
      </c>
      <c r="F1204">
        <f>IF($E1204=1,SUMIFS(Registros!$F$2:$F$6000,Registros!$A$2:$A$6000,"NP",Registros!$B$2:$B$6000,$A1204),0)</f>
        <v>15</v>
      </c>
      <c r="G1204">
        <f>IF(COUNTIFS(Registros!$A$2:$A$6000,"MOV",Registros!$B$2:$B$6000,$A1204)&gt;0,1,0)</f>
        <v>0</v>
      </c>
      <c r="H1204">
        <f>IF($G1204=1,SUMIFS(Registros!$F$2:$F$6000,Registros!$A$2:$A$6000,"MOV",Registros!$B$2:$B$6000,$A1204),0)</f>
        <v>0</v>
      </c>
      <c r="I1204">
        <f>IF(COUNTIFS(Registros!$A$2:$A$6000,"CS",Registros!$B$2:$B$6000,$A1204)&gt;0,1,0)</f>
        <v>0</v>
      </c>
      <c r="J1204">
        <f>IF($I1204=1,SUMIFS(Registros!$I$2:$I$6000,Registros!$A$2:$A$6000,"CS",Registros!$B$2:$B$6000,$A1204),0)</f>
        <v>0</v>
      </c>
      <c r="K1204">
        <f>IF(COUNTIFS(Winback!$K$2:$K$300,$A1204)&gt;0,1,0)</f>
        <v>0</v>
      </c>
      <c r="L1204">
        <f>IF(AND($K1204=1,LEFT($A1204,3)="WB-"),SUMIFS(Winback!$D$2:$D$300,Winback!$K$2:$K$300,$A1204),0)</f>
        <v>0</v>
      </c>
      <c r="M1204">
        <f>IF(OR($E1204=1,$G1204=1,SUMIFS(Registros!$J$2:$J$6000,Registros!$B$2:$B$6000,$A1204)&gt;0),1,0)</f>
        <v>1</v>
      </c>
      <c r="N1204">
        <f>IF($J1204&gt;0,1,IF(COUNTIFS(Registros!$A$2:$A$6000,"CS",Registros!$B$2:$B$6000,$A1204,Registros!$K$2:$K$6000,"&lt;&gt;")&gt;0,1,0))</f>
        <v>0</v>
      </c>
      <c r="O1204" t="str">
        <f t="shared" si="90"/>
        <v>SOLO MÓVIL</v>
      </c>
      <c r="P1204" t="str">
        <f t="shared" si="91"/>
        <v>Ofrecer fijo + internet (FLBBTV)</v>
      </c>
      <c r="Q1204">
        <f t="shared" si="92"/>
        <v>15</v>
      </c>
      <c r="R1204" t="str">
        <f>IFERROR(VLOOKUP($A1204,Registros!$B$2:$G$6000,6,0),IFERROR(INDEX(Winback!$C$2:$C$300,MATCH($A1204,Winback!$K$2:$K$300,0)),""))</f>
        <v>Osiris Aguilar</v>
      </c>
      <c r="S1204" t="str">
        <f t="shared" si="93"/>
        <v>NP</v>
      </c>
      <c r="T1204">
        <f t="shared" si="94"/>
        <v>1</v>
      </c>
    </row>
    <row r="1205" spans="1:20" x14ac:dyDescent="0.35">
      <c r="A1205" t="s">
        <v>5972</v>
      </c>
      <c r="B1205" t="s">
        <v>5973</v>
      </c>
      <c r="C1205" t="s">
        <v>5974</v>
      </c>
      <c r="D1205" t="s">
        <v>5975</v>
      </c>
      <c r="E1205">
        <f>IF(COUNTIFS(Registros!$A$2:$A$6000,"NP",Registros!$B$2:$B$6000,$A1205)&gt;0,1,0)</f>
        <v>1</v>
      </c>
      <c r="F1205">
        <f>IF($E1205=1,SUMIFS(Registros!$F$2:$F$6000,Registros!$A$2:$A$6000,"NP",Registros!$B$2:$B$6000,$A1205),0)</f>
        <v>15</v>
      </c>
      <c r="G1205">
        <f>IF(COUNTIFS(Registros!$A$2:$A$6000,"MOV",Registros!$B$2:$B$6000,$A1205)&gt;0,1,0)</f>
        <v>0</v>
      </c>
      <c r="H1205">
        <f>IF($G1205=1,SUMIFS(Registros!$F$2:$F$6000,Registros!$A$2:$A$6000,"MOV",Registros!$B$2:$B$6000,$A1205),0)</f>
        <v>0</v>
      </c>
      <c r="I1205">
        <f>IF(COUNTIFS(Registros!$A$2:$A$6000,"CS",Registros!$B$2:$B$6000,$A1205)&gt;0,1,0)</f>
        <v>0</v>
      </c>
      <c r="J1205">
        <f>IF($I1205=1,SUMIFS(Registros!$I$2:$I$6000,Registros!$A$2:$A$6000,"CS",Registros!$B$2:$B$6000,$A1205),0)</f>
        <v>0</v>
      </c>
      <c r="K1205">
        <f>IF(COUNTIFS(Winback!$K$2:$K$300,$A1205)&gt;0,1,0)</f>
        <v>0</v>
      </c>
      <c r="L1205">
        <f>IF(AND($K1205=1,LEFT($A1205,3)="WB-"),SUMIFS(Winback!$D$2:$D$300,Winback!$K$2:$K$300,$A1205),0)</f>
        <v>0</v>
      </c>
      <c r="M1205">
        <f>IF(OR($E1205=1,$G1205=1,SUMIFS(Registros!$J$2:$J$6000,Registros!$B$2:$B$6000,$A1205)&gt;0),1,0)</f>
        <v>1</v>
      </c>
      <c r="N1205">
        <f>IF($J1205&gt;0,1,IF(COUNTIFS(Registros!$A$2:$A$6000,"CS",Registros!$B$2:$B$6000,$A1205,Registros!$K$2:$K$6000,"&lt;&gt;")&gt;0,1,0))</f>
        <v>0</v>
      </c>
      <c r="O1205" t="str">
        <f t="shared" si="90"/>
        <v>SOLO MÓVIL</v>
      </c>
      <c r="P1205" t="str">
        <f t="shared" si="91"/>
        <v>Ofrecer fijo + internet (FLBBTV)</v>
      </c>
      <c r="Q1205">
        <f t="shared" si="92"/>
        <v>15</v>
      </c>
      <c r="R1205" t="str">
        <f>IFERROR(VLOOKUP($A1205,Registros!$B$2:$G$6000,6,0),IFERROR(INDEX(Winback!$C$2:$C$300,MATCH($A1205,Winback!$K$2:$K$300,0)),""))</f>
        <v>Karla Mc Intryre</v>
      </c>
      <c r="S1205" t="str">
        <f t="shared" si="93"/>
        <v>NP</v>
      </c>
      <c r="T1205">
        <f t="shared" si="94"/>
        <v>1</v>
      </c>
    </row>
    <row r="1206" spans="1:20" x14ac:dyDescent="0.35">
      <c r="A1206" t="s">
        <v>5977</v>
      </c>
      <c r="B1206" t="s">
        <v>5978</v>
      </c>
      <c r="C1206" t="s">
        <v>5979</v>
      </c>
      <c r="D1206" t="s">
        <v>5980</v>
      </c>
      <c r="E1206">
        <f>IF(COUNTIFS(Registros!$A$2:$A$6000,"NP",Registros!$B$2:$B$6000,$A1206)&gt;0,1,0)</f>
        <v>1</v>
      </c>
      <c r="F1206">
        <f>IF($E1206=1,SUMIFS(Registros!$F$2:$F$6000,Registros!$A$2:$A$6000,"NP",Registros!$B$2:$B$6000,$A1206),0)</f>
        <v>74.38</v>
      </c>
      <c r="G1206">
        <f>IF(COUNTIFS(Registros!$A$2:$A$6000,"MOV",Registros!$B$2:$B$6000,$A1206)&gt;0,1,0)</f>
        <v>0</v>
      </c>
      <c r="H1206">
        <f>IF($G1206=1,SUMIFS(Registros!$F$2:$F$6000,Registros!$A$2:$A$6000,"MOV",Registros!$B$2:$B$6000,$A1206),0)</f>
        <v>0</v>
      </c>
      <c r="I1206">
        <f>IF(COUNTIFS(Registros!$A$2:$A$6000,"CS",Registros!$B$2:$B$6000,$A1206)&gt;0,1,0)</f>
        <v>0</v>
      </c>
      <c r="J1206">
        <f>IF($I1206=1,SUMIFS(Registros!$I$2:$I$6000,Registros!$A$2:$A$6000,"CS",Registros!$B$2:$B$6000,$A1206),0)</f>
        <v>0</v>
      </c>
      <c r="K1206">
        <f>IF(COUNTIFS(Winback!$K$2:$K$300,$A1206)&gt;0,1,0)</f>
        <v>0</v>
      </c>
      <c r="L1206">
        <f>IF(AND($K1206=1,LEFT($A1206,3)="WB-"),SUMIFS(Winback!$D$2:$D$300,Winback!$K$2:$K$300,$A1206),0)</f>
        <v>0</v>
      </c>
      <c r="M1206">
        <f>IF(OR($E1206=1,$G1206=1,SUMIFS(Registros!$J$2:$J$6000,Registros!$B$2:$B$6000,$A1206)&gt;0),1,0)</f>
        <v>1</v>
      </c>
      <c r="N1206">
        <f>IF($J1206&gt;0,1,IF(COUNTIFS(Registros!$A$2:$A$6000,"CS",Registros!$B$2:$B$6000,$A1206,Registros!$K$2:$K$6000,"&lt;&gt;")&gt;0,1,0))</f>
        <v>0</v>
      </c>
      <c r="O1206" t="str">
        <f t="shared" si="90"/>
        <v>SOLO MÓVIL</v>
      </c>
      <c r="P1206" t="str">
        <f t="shared" si="91"/>
        <v>Ofrecer fijo + internet (FLBBTV)</v>
      </c>
      <c r="Q1206">
        <f t="shared" si="92"/>
        <v>74.38</v>
      </c>
      <c r="R1206" t="str">
        <f>IFERROR(VLOOKUP($A1206,Registros!$B$2:$G$6000,6,0),IFERROR(INDEX(Winback!$C$2:$C$300,MATCH($A1206,Winback!$K$2:$K$300,0)),""))</f>
        <v>Michelle Zambrano</v>
      </c>
      <c r="S1206" t="str">
        <f t="shared" si="93"/>
        <v>NP</v>
      </c>
      <c r="T1206">
        <f t="shared" si="94"/>
        <v>1</v>
      </c>
    </row>
    <row r="1207" spans="1:20" x14ac:dyDescent="0.35">
      <c r="A1207" t="s">
        <v>5982</v>
      </c>
      <c r="B1207" t="s">
        <v>5983</v>
      </c>
      <c r="C1207" t="s">
        <v>5984</v>
      </c>
      <c r="D1207" t="s">
        <v>5985</v>
      </c>
      <c r="E1207">
        <f>IF(COUNTIFS(Registros!$A$2:$A$6000,"NP",Registros!$B$2:$B$6000,$A1207)&gt;0,1,0)</f>
        <v>1</v>
      </c>
      <c r="F1207">
        <f>IF($E1207=1,SUMIFS(Registros!$F$2:$F$6000,Registros!$A$2:$A$6000,"NP",Registros!$B$2:$B$6000,$A1207),0)</f>
        <v>15</v>
      </c>
      <c r="G1207">
        <f>IF(COUNTIFS(Registros!$A$2:$A$6000,"MOV",Registros!$B$2:$B$6000,$A1207)&gt;0,1,0)</f>
        <v>0</v>
      </c>
      <c r="H1207">
        <f>IF($G1207=1,SUMIFS(Registros!$F$2:$F$6000,Registros!$A$2:$A$6000,"MOV",Registros!$B$2:$B$6000,$A1207),0)</f>
        <v>0</v>
      </c>
      <c r="I1207">
        <f>IF(COUNTIFS(Registros!$A$2:$A$6000,"CS",Registros!$B$2:$B$6000,$A1207)&gt;0,1,0)</f>
        <v>0</v>
      </c>
      <c r="J1207">
        <f>IF($I1207=1,SUMIFS(Registros!$I$2:$I$6000,Registros!$A$2:$A$6000,"CS",Registros!$B$2:$B$6000,$A1207),0)</f>
        <v>0</v>
      </c>
      <c r="K1207">
        <f>IF(COUNTIFS(Winback!$K$2:$K$300,$A1207)&gt;0,1,0)</f>
        <v>0</v>
      </c>
      <c r="L1207">
        <f>IF(AND($K1207=1,LEFT($A1207,3)="WB-"),SUMIFS(Winback!$D$2:$D$300,Winback!$K$2:$K$300,$A1207),0)</f>
        <v>0</v>
      </c>
      <c r="M1207">
        <f>IF(OR($E1207=1,$G1207=1,SUMIFS(Registros!$J$2:$J$6000,Registros!$B$2:$B$6000,$A1207)&gt;0),1,0)</f>
        <v>1</v>
      </c>
      <c r="N1207">
        <f>IF($J1207&gt;0,1,IF(COUNTIFS(Registros!$A$2:$A$6000,"CS",Registros!$B$2:$B$6000,$A1207,Registros!$K$2:$K$6000,"&lt;&gt;")&gt;0,1,0))</f>
        <v>0</v>
      </c>
      <c r="O1207" t="str">
        <f t="shared" si="90"/>
        <v>SOLO MÓVIL</v>
      </c>
      <c r="P1207" t="str">
        <f t="shared" si="91"/>
        <v>Ofrecer fijo + internet (FLBBTV)</v>
      </c>
      <c r="Q1207">
        <f t="shared" si="92"/>
        <v>15</v>
      </c>
      <c r="R1207" t="str">
        <f>IFERROR(VLOOKUP($A1207,Registros!$B$2:$G$6000,6,0),IFERROR(INDEX(Winback!$C$2:$C$300,MATCH($A1207,Winback!$K$2:$K$300,0)),""))</f>
        <v>Ines Lizbeth Trujillo</v>
      </c>
      <c r="S1207" t="str">
        <f t="shared" si="93"/>
        <v>NP</v>
      </c>
      <c r="T1207">
        <f t="shared" si="94"/>
        <v>1</v>
      </c>
    </row>
    <row r="1208" spans="1:20" x14ac:dyDescent="0.35">
      <c r="A1208" t="s">
        <v>5987</v>
      </c>
      <c r="B1208" t="s">
        <v>5988</v>
      </c>
      <c r="C1208" t="s">
        <v>5989</v>
      </c>
      <c r="D1208" t="s">
        <v>5990</v>
      </c>
      <c r="E1208">
        <f>IF(COUNTIFS(Registros!$A$2:$A$6000,"NP",Registros!$B$2:$B$6000,$A1208)&gt;0,1,0)</f>
        <v>1</v>
      </c>
      <c r="F1208">
        <f>IF($E1208=1,SUMIFS(Registros!$F$2:$F$6000,Registros!$A$2:$A$6000,"NP",Registros!$B$2:$B$6000,$A1208),0)</f>
        <v>16.25</v>
      </c>
      <c r="G1208">
        <f>IF(COUNTIFS(Registros!$A$2:$A$6000,"MOV",Registros!$B$2:$B$6000,$A1208)&gt;0,1,0)</f>
        <v>0</v>
      </c>
      <c r="H1208">
        <f>IF($G1208=1,SUMIFS(Registros!$F$2:$F$6000,Registros!$A$2:$A$6000,"MOV",Registros!$B$2:$B$6000,$A1208),0)</f>
        <v>0</v>
      </c>
      <c r="I1208">
        <f>IF(COUNTIFS(Registros!$A$2:$A$6000,"CS",Registros!$B$2:$B$6000,$A1208)&gt;0,1,0)</f>
        <v>0</v>
      </c>
      <c r="J1208">
        <f>IF($I1208=1,SUMIFS(Registros!$I$2:$I$6000,Registros!$A$2:$A$6000,"CS",Registros!$B$2:$B$6000,$A1208),0)</f>
        <v>0</v>
      </c>
      <c r="K1208">
        <f>IF(COUNTIFS(Winback!$K$2:$K$300,$A1208)&gt;0,1,0)</f>
        <v>0</v>
      </c>
      <c r="L1208">
        <f>IF(AND($K1208=1,LEFT($A1208,3)="WB-"),SUMIFS(Winback!$D$2:$D$300,Winback!$K$2:$K$300,$A1208),0)</f>
        <v>0</v>
      </c>
      <c r="M1208">
        <f>IF(OR($E1208=1,$G1208=1,SUMIFS(Registros!$J$2:$J$6000,Registros!$B$2:$B$6000,$A1208)&gt;0),1,0)</f>
        <v>1</v>
      </c>
      <c r="N1208">
        <f>IF($J1208&gt;0,1,IF(COUNTIFS(Registros!$A$2:$A$6000,"CS",Registros!$B$2:$B$6000,$A1208,Registros!$K$2:$K$6000,"&lt;&gt;")&gt;0,1,0))</f>
        <v>0</v>
      </c>
      <c r="O1208" t="str">
        <f t="shared" si="90"/>
        <v>SOLO MÓVIL</v>
      </c>
      <c r="P1208" t="str">
        <f t="shared" si="91"/>
        <v>Ofrecer fijo + internet (FLBBTV)</v>
      </c>
      <c r="Q1208">
        <f t="shared" si="92"/>
        <v>16.25</v>
      </c>
      <c r="R1208" t="str">
        <f>IFERROR(VLOOKUP($A1208,Registros!$B$2:$G$6000,6,0),IFERROR(INDEX(Winback!$C$2:$C$300,MATCH($A1208,Winback!$K$2:$K$300,0)),""))</f>
        <v>Alejandra Mabel Hawkins</v>
      </c>
      <c r="S1208" t="str">
        <f t="shared" si="93"/>
        <v>NP</v>
      </c>
      <c r="T1208">
        <f t="shared" si="94"/>
        <v>1</v>
      </c>
    </row>
    <row r="1209" spans="1:20" x14ac:dyDescent="0.35">
      <c r="A1209" t="s">
        <v>5992</v>
      </c>
      <c r="B1209" t="s">
        <v>5993</v>
      </c>
      <c r="C1209" t="s">
        <v>5994</v>
      </c>
      <c r="D1209" t="s">
        <v>5995</v>
      </c>
      <c r="E1209">
        <f>IF(COUNTIFS(Registros!$A$2:$A$6000,"NP",Registros!$B$2:$B$6000,$A1209)&gt;0,1,0)</f>
        <v>1</v>
      </c>
      <c r="F1209">
        <f>IF($E1209=1,SUMIFS(Registros!$F$2:$F$6000,Registros!$A$2:$A$6000,"NP",Registros!$B$2:$B$6000,$A1209),0)</f>
        <v>15</v>
      </c>
      <c r="G1209">
        <f>IF(COUNTIFS(Registros!$A$2:$A$6000,"MOV",Registros!$B$2:$B$6000,$A1209)&gt;0,1,0)</f>
        <v>0</v>
      </c>
      <c r="H1209">
        <f>IF($G1209=1,SUMIFS(Registros!$F$2:$F$6000,Registros!$A$2:$A$6000,"MOV",Registros!$B$2:$B$6000,$A1209),0)</f>
        <v>0</v>
      </c>
      <c r="I1209">
        <f>IF(COUNTIFS(Registros!$A$2:$A$6000,"CS",Registros!$B$2:$B$6000,$A1209)&gt;0,1,0)</f>
        <v>0</v>
      </c>
      <c r="J1209">
        <f>IF($I1209=1,SUMIFS(Registros!$I$2:$I$6000,Registros!$A$2:$A$6000,"CS",Registros!$B$2:$B$6000,$A1209),0)</f>
        <v>0</v>
      </c>
      <c r="K1209">
        <f>IF(COUNTIFS(Winback!$K$2:$K$300,$A1209)&gt;0,1,0)</f>
        <v>0</v>
      </c>
      <c r="L1209">
        <f>IF(AND($K1209=1,LEFT($A1209,3)="WB-"),SUMIFS(Winback!$D$2:$D$300,Winback!$K$2:$K$300,$A1209),0)</f>
        <v>0</v>
      </c>
      <c r="M1209">
        <f>IF(OR($E1209=1,$G1209=1,SUMIFS(Registros!$J$2:$J$6000,Registros!$B$2:$B$6000,$A1209)&gt;0),1,0)</f>
        <v>1</v>
      </c>
      <c r="N1209">
        <f>IF($J1209&gt;0,1,IF(COUNTIFS(Registros!$A$2:$A$6000,"CS",Registros!$B$2:$B$6000,$A1209,Registros!$K$2:$K$6000,"&lt;&gt;")&gt;0,1,0))</f>
        <v>0</v>
      </c>
      <c r="O1209" t="str">
        <f t="shared" si="90"/>
        <v>SOLO MÓVIL</v>
      </c>
      <c r="P1209" t="str">
        <f t="shared" si="91"/>
        <v>Ofrecer fijo + internet (FLBBTV)</v>
      </c>
      <c r="Q1209">
        <f t="shared" si="92"/>
        <v>15</v>
      </c>
      <c r="R1209" t="str">
        <f>IFERROR(VLOOKUP($A1209,Registros!$B$2:$G$6000,6,0),IFERROR(INDEX(Winback!$C$2:$C$300,MATCH($A1209,Winback!$K$2:$K$300,0)),""))</f>
        <v>Maria Fernanda</v>
      </c>
      <c r="S1209" t="str">
        <f t="shared" si="93"/>
        <v>NP</v>
      </c>
      <c r="T1209">
        <f t="shared" si="94"/>
        <v>1</v>
      </c>
    </row>
    <row r="1210" spans="1:20" x14ac:dyDescent="0.35">
      <c r="A1210" t="s">
        <v>5997</v>
      </c>
      <c r="B1210" t="s">
        <v>5998</v>
      </c>
      <c r="C1210" t="s">
        <v>5999</v>
      </c>
      <c r="D1210" t="s">
        <v>6000</v>
      </c>
      <c r="E1210">
        <f>IF(COUNTIFS(Registros!$A$2:$A$6000,"NP",Registros!$B$2:$B$6000,$A1210)&gt;0,1,0)</f>
        <v>1</v>
      </c>
      <c r="F1210">
        <f>IF($E1210=1,SUMIFS(Registros!$F$2:$F$6000,Registros!$A$2:$A$6000,"NP",Registros!$B$2:$B$6000,$A1210),0)</f>
        <v>16.25</v>
      </c>
      <c r="G1210">
        <f>IF(COUNTIFS(Registros!$A$2:$A$6000,"MOV",Registros!$B$2:$B$6000,$A1210)&gt;0,1,0)</f>
        <v>0</v>
      </c>
      <c r="H1210">
        <f>IF($G1210=1,SUMIFS(Registros!$F$2:$F$6000,Registros!$A$2:$A$6000,"MOV",Registros!$B$2:$B$6000,$A1210),0)</f>
        <v>0</v>
      </c>
      <c r="I1210">
        <f>IF(COUNTIFS(Registros!$A$2:$A$6000,"CS",Registros!$B$2:$B$6000,$A1210)&gt;0,1,0)</f>
        <v>0</v>
      </c>
      <c r="J1210">
        <f>IF($I1210=1,SUMIFS(Registros!$I$2:$I$6000,Registros!$A$2:$A$6000,"CS",Registros!$B$2:$B$6000,$A1210),0)</f>
        <v>0</v>
      </c>
      <c r="K1210">
        <f>IF(COUNTIFS(Winback!$K$2:$K$300,$A1210)&gt;0,1,0)</f>
        <v>0</v>
      </c>
      <c r="L1210">
        <f>IF(AND($K1210=1,LEFT($A1210,3)="WB-"),SUMIFS(Winback!$D$2:$D$300,Winback!$K$2:$K$300,$A1210),0)</f>
        <v>0</v>
      </c>
      <c r="M1210">
        <f>IF(OR($E1210=1,$G1210=1,SUMIFS(Registros!$J$2:$J$6000,Registros!$B$2:$B$6000,$A1210)&gt;0),1,0)</f>
        <v>1</v>
      </c>
      <c r="N1210">
        <f>IF($J1210&gt;0,1,IF(COUNTIFS(Registros!$A$2:$A$6000,"CS",Registros!$B$2:$B$6000,$A1210,Registros!$K$2:$K$6000,"&lt;&gt;")&gt;0,1,0))</f>
        <v>0</v>
      </c>
      <c r="O1210" t="str">
        <f t="shared" si="90"/>
        <v>SOLO MÓVIL</v>
      </c>
      <c r="P1210" t="str">
        <f t="shared" si="91"/>
        <v>Ofrecer fijo + internet (FLBBTV)</v>
      </c>
      <c r="Q1210">
        <f t="shared" si="92"/>
        <v>16.25</v>
      </c>
      <c r="R1210" t="str">
        <f>IFERROR(VLOOKUP($A1210,Registros!$B$2:$G$6000,6,0),IFERROR(INDEX(Winback!$C$2:$C$300,MATCH($A1210,Winback!$K$2:$K$300,0)),""))</f>
        <v>Yarelis Tulloch</v>
      </c>
      <c r="S1210" t="str">
        <f t="shared" si="93"/>
        <v>NP</v>
      </c>
      <c r="T1210">
        <f t="shared" si="94"/>
        <v>1</v>
      </c>
    </row>
    <row r="1211" spans="1:20" x14ac:dyDescent="0.35">
      <c r="A1211" t="s">
        <v>6002</v>
      </c>
      <c r="B1211" t="s">
        <v>6003</v>
      </c>
      <c r="C1211" t="s">
        <v>6004</v>
      </c>
      <c r="D1211" t="s">
        <v>6005</v>
      </c>
      <c r="E1211">
        <f>IF(COUNTIFS(Registros!$A$2:$A$6000,"NP",Registros!$B$2:$B$6000,$A1211)&gt;0,1,0)</f>
        <v>1</v>
      </c>
      <c r="F1211">
        <f>IF($E1211=1,SUMIFS(Registros!$F$2:$F$6000,Registros!$A$2:$A$6000,"NP",Registros!$B$2:$B$6000,$A1211),0)</f>
        <v>39.04</v>
      </c>
      <c r="G1211">
        <f>IF(COUNTIFS(Registros!$A$2:$A$6000,"MOV",Registros!$B$2:$B$6000,$A1211)&gt;0,1,0)</f>
        <v>0</v>
      </c>
      <c r="H1211">
        <f>IF($G1211=1,SUMIFS(Registros!$F$2:$F$6000,Registros!$A$2:$A$6000,"MOV",Registros!$B$2:$B$6000,$A1211),0)</f>
        <v>0</v>
      </c>
      <c r="I1211">
        <f>IF(COUNTIFS(Registros!$A$2:$A$6000,"CS",Registros!$B$2:$B$6000,$A1211)&gt;0,1,0)</f>
        <v>0</v>
      </c>
      <c r="J1211">
        <f>IF($I1211=1,SUMIFS(Registros!$I$2:$I$6000,Registros!$A$2:$A$6000,"CS",Registros!$B$2:$B$6000,$A1211),0)</f>
        <v>0</v>
      </c>
      <c r="K1211">
        <f>IF(COUNTIFS(Winback!$K$2:$K$300,$A1211)&gt;0,1,0)</f>
        <v>0</v>
      </c>
      <c r="L1211">
        <f>IF(AND($K1211=1,LEFT($A1211,3)="WB-"),SUMIFS(Winback!$D$2:$D$300,Winback!$K$2:$K$300,$A1211),0)</f>
        <v>0</v>
      </c>
      <c r="M1211">
        <f>IF(OR($E1211=1,$G1211=1,SUMIFS(Registros!$J$2:$J$6000,Registros!$B$2:$B$6000,$A1211)&gt;0),1,0)</f>
        <v>1</v>
      </c>
      <c r="N1211">
        <f>IF($J1211&gt;0,1,IF(COUNTIFS(Registros!$A$2:$A$6000,"CS",Registros!$B$2:$B$6000,$A1211,Registros!$K$2:$K$6000,"&lt;&gt;")&gt;0,1,0))</f>
        <v>0</v>
      </c>
      <c r="O1211" t="str">
        <f t="shared" si="90"/>
        <v>SOLO MÓVIL</v>
      </c>
      <c r="P1211" t="str">
        <f t="shared" si="91"/>
        <v>Ofrecer fijo + internet (FLBBTV)</v>
      </c>
      <c r="Q1211">
        <f t="shared" si="92"/>
        <v>39.04</v>
      </c>
      <c r="R1211" t="str">
        <f>IFERROR(VLOOKUP($A1211,Registros!$B$2:$G$6000,6,0),IFERROR(INDEX(Winback!$C$2:$C$300,MATCH($A1211,Winback!$K$2:$K$300,0)),""))</f>
        <v>Abril Aparicio</v>
      </c>
      <c r="S1211" t="str">
        <f t="shared" si="93"/>
        <v>NP</v>
      </c>
      <c r="T1211">
        <f t="shared" si="94"/>
        <v>1</v>
      </c>
    </row>
    <row r="1212" spans="1:20" x14ac:dyDescent="0.35">
      <c r="A1212" t="s">
        <v>6006</v>
      </c>
      <c r="B1212" t="s">
        <v>6007</v>
      </c>
      <c r="C1212" t="s">
        <v>6008</v>
      </c>
      <c r="D1212" t="s">
        <v>6009</v>
      </c>
      <c r="E1212">
        <f>IF(COUNTIFS(Registros!$A$2:$A$6000,"NP",Registros!$B$2:$B$6000,$A1212)&gt;0,1,0)</f>
        <v>1</v>
      </c>
      <c r="F1212">
        <f>IF($E1212=1,SUMIFS(Registros!$F$2:$F$6000,Registros!$A$2:$A$6000,"NP",Registros!$B$2:$B$6000,$A1212),0)</f>
        <v>15</v>
      </c>
      <c r="G1212">
        <f>IF(COUNTIFS(Registros!$A$2:$A$6000,"MOV",Registros!$B$2:$B$6000,$A1212)&gt;0,1,0)</f>
        <v>0</v>
      </c>
      <c r="H1212">
        <f>IF($G1212=1,SUMIFS(Registros!$F$2:$F$6000,Registros!$A$2:$A$6000,"MOV",Registros!$B$2:$B$6000,$A1212),0)</f>
        <v>0</v>
      </c>
      <c r="I1212">
        <f>IF(COUNTIFS(Registros!$A$2:$A$6000,"CS",Registros!$B$2:$B$6000,$A1212)&gt;0,1,0)</f>
        <v>0</v>
      </c>
      <c r="J1212">
        <f>IF($I1212=1,SUMIFS(Registros!$I$2:$I$6000,Registros!$A$2:$A$6000,"CS",Registros!$B$2:$B$6000,$A1212),0)</f>
        <v>0</v>
      </c>
      <c r="K1212">
        <f>IF(COUNTIFS(Winback!$K$2:$K$300,$A1212)&gt;0,1,0)</f>
        <v>0</v>
      </c>
      <c r="L1212">
        <f>IF(AND($K1212=1,LEFT($A1212,3)="WB-"),SUMIFS(Winback!$D$2:$D$300,Winback!$K$2:$K$300,$A1212),0)</f>
        <v>0</v>
      </c>
      <c r="M1212">
        <f>IF(OR($E1212=1,$G1212=1,SUMIFS(Registros!$J$2:$J$6000,Registros!$B$2:$B$6000,$A1212)&gt;0),1,0)</f>
        <v>1</v>
      </c>
      <c r="N1212">
        <f>IF($J1212&gt;0,1,IF(COUNTIFS(Registros!$A$2:$A$6000,"CS",Registros!$B$2:$B$6000,$A1212,Registros!$K$2:$K$6000,"&lt;&gt;")&gt;0,1,0))</f>
        <v>0</v>
      </c>
      <c r="O1212" t="str">
        <f t="shared" si="90"/>
        <v>SOLO MÓVIL</v>
      </c>
      <c r="P1212" t="str">
        <f t="shared" si="91"/>
        <v>Ofrecer fijo + internet (FLBBTV)</v>
      </c>
      <c r="Q1212">
        <f t="shared" si="92"/>
        <v>15</v>
      </c>
      <c r="R1212" t="str">
        <f>IFERROR(VLOOKUP($A1212,Registros!$B$2:$G$6000,6,0),IFERROR(INDEX(Winback!$C$2:$C$300,MATCH($A1212,Winback!$K$2:$K$300,0)),""))</f>
        <v>Yariela Galarce</v>
      </c>
      <c r="S1212" t="str">
        <f t="shared" si="93"/>
        <v>NP</v>
      </c>
      <c r="T1212">
        <f t="shared" si="94"/>
        <v>1</v>
      </c>
    </row>
    <row r="1213" spans="1:20" x14ac:dyDescent="0.35">
      <c r="A1213" t="s">
        <v>6011</v>
      </c>
      <c r="B1213" t="s">
        <v>6012</v>
      </c>
      <c r="C1213" t="s">
        <v>6013</v>
      </c>
      <c r="D1213" t="s">
        <v>6014</v>
      </c>
      <c r="E1213">
        <f>IF(COUNTIFS(Registros!$A$2:$A$6000,"NP",Registros!$B$2:$B$6000,$A1213)&gt;0,1,0)</f>
        <v>1</v>
      </c>
      <c r="F1213">
        <f>IF($E1213=1,SUMIFS(Registros!$F$2:$F$6000,Registros!$A$2:$A$6000,"NP",Registros!$B$2:$B$6000,$A1213),0)</f>
        <v>15</v>
      </c>
      <c r="G1213">
        <f>IF(COUNTIFS(Registros!$A$2:$A$6000,"MOV",Registros!$B$2:$B$6000,$A1213)&gt;0,1,0)</f>
        <v>0</v>
      </c>
      <c r="H1213">
        <f>IF($G1213=1,SUMIFS(Registros!$F$2:$F$6000,Registros!$A$2:$A$6000,"MOV",Registros!$B$2:$B$6000,$A1213),0)</f>
        <v>0</v>
      </c>
      <c r="I1213">
        <f>IF(COUNTIFS(Registros!$A$2:$A$6000,"CS",Registros!$B$2:$B$6000,$A1213)&gt;0,1,0)</f>
        <v>0</v>
      </c>
      <c r="J1213">
        <f>IF($I1213=1,SUMIFS(Registros!$I$2:$I$6000,Registros!$A$2:$A$6000,"CS",Registros!$B$2:$B$6000,$A1213),0)</f>
        <v>0</v>
      </c>
      <c r="K1213">
        <f>IF(COUNTIFS(Winback!$K$2:$K$300,$A1213)&gt;0,1,0)</f>
        <v>0</v>
      </c>
      <c r="L1213">
        <f>IF(AND($K1213=1,LEFT($A1213,3)="WB-"),SUMIFS(Winback!$D$2:$D$300,Winback!$K$2:$K$300,$A1213),0)</f>
        <v>0</v>
      </c>
      <c r="M1213">
        <f>IF(OR($E1213=1,$G1213=1,SUMIFS(Registros!$J$2:$J$6000,Registros!$B$2:$B$6000,$A1213)&gt;0),1,0)</f>
        <v>1</v>
      </c>
      <c r="N1213">
        <f>IF($J1213&gt;0,1,IF(COUNTIFS(Registros!$A$2:$A$6000,"CS",Registros!$B$2:$B$6000,$A1213,Registros!$K$2:$K$6000,"&lt;&gt;")&gt;0,1,0))</f>
        <v>0</v>
      </c>
      <c r="O1213" t="str">
        <f t="shared" si="90"/>
        <v>SOLO MÓVIL</v>
      </c>
      <c r="P1213" t="str">
        <f t="shared" si="91"/>
        <v>Ofrecer fijo + internet (FLBBTV)</v>
      </c>
      <c r="Q1213">
        <f t="shared" si="92"/>
        <v>15</v>
      </c>
      <c r="R1213" t="str">
        <f>IFERROR(VLOOKUP($A1213,Registros!$B$2:$G$6000,6,0),IFERROR(INDEX(Winback!$C$2:$C$300,MATCH($A1213,Winback!$K$2:$K$300,0)),""))</f>
        <v>Nailyn Martinez</v>
      </c>
      <c r="S1213" t="str">
        <f t="shared" si="93"/>
        <v>NP</v>
      </c>
      <c r="T1213">
        <f t="shared" si="94"/>
        <v>1</v>
      </c>
    </row>
    <row r="1214" spans="1:20" x14ac:dyDescent="0.35">
      <c r="A1214" t="s">
        <v>6016</v>
      </c>
      <c r="B1214" t="s">
        <v>6017</v>
      </c>
      <c r="C1214" t="s">
        <v>6018</v>
      </c>
      <c r="D1214" t="s">
        <v>6019</v>
      </c>
      <c r="E1214">
        <f>IF(COUNTIFS(Registros!$A$2:$A$6000,"NP",Registros!$B$2:$B$6000,$A1214)&gt;0,1,0)</f>
        <v>1</v>
      </c>
      <c r="F1214">
        <f>IF($E1214=1,SUMIFS(Registros!$F$2:$F$6000,Registros!$A$2:$A$6000,"NP",Registros!$B$2:$B$6000,$A1214),0)</f>
        <v>15</v>
      </c>
      <c r="G1214">
        <f>IF(COUNTIFS(Registros!$A$2:$A$6000,"MOV",Registros!$B$2:$B$6000,$A1214)&gt;0,1,0)</f>
        <v>0</v>
      </c>
      <c r="H1214">
        <f>IF($G1214=1,SUMIFS(Registros!$F$2:$F$6000,Registros!$A$2:$A$6000,"MOV",Registros!$B$2:$B$6000,$A1214),0)</f>
        <v>0</v>
      </c>
      <c r="I1214">
        <f>IF(COUNTIFS(Registros!$A$2:$A$6000,"CS",Registros!$B$2:$B$6000,$A1214)&gt;0,1,0)</f>
        <v>0</v>
      </c>
      <c r="J1214">
        <f>IF($I1214=1,SUMIFS(Registros!$I$2:$I$6000,Registros!$A$2:$A$6000,"CS",Registros!$B$2:$B$6000,$A1214),0)</f>
        <v>0</v>
      </c>
      <c r="K1214">
        <f>IF(COUNTIFS(Winback!$K$2:$K$300,$A1214)&gt;0,1,0)</f>
        <v>0</v>
      </c>
      <c r="L1214">
        <f>IF(AND($K1214=1,LEFT($A1214,3)="WB-"),SUMIFS(Winback!$D$2:$D$300,Winback!$K$2:$K$300,$A1214),0)</f>
        <v>0</v>
      </c>
      <c r="M1214">
        <f>IF(OR($E1214=1,$G1214=1,SUMIFS(Registros!$J$2:$J$6000,Registros!$B$2:$B$6000,$A1214)&gt;0),1,0)</f>
        <v>1</v>
      </c>
      <c r="N1214">
        <f>IF($J1214&gt;0,1,IF(COUNTIFS(Registros!$A$2:$A$6000,"CS",Registros!$B$2:$B$6000,$A1214,Registros!$K$2:$K$6000,"&lt;&gt;")&gt;0,1,0))</f>
        <v>0</v>
      </c>
      <c r="O1214" t="str">
        <f t="shared" si="90"/>
        <v>SOLO MÓVIL</v>
      </c>
      <c r="P1214" t="str">
        <f t="shared" si="91"/>
        <v>Ofrecer fijo + internet (FLBBTV)</v>
      </c>
      <c r="Q1214">
        <f t="shared" si="92"/>
        <v>15</v>
      </c>
      <c r="R1214" t="str">
        <f>IFERROR(VLOOKUP($A1214,Registros!$B$2:$G$6000,6,0),IFERROR(INDEX(Winback!$C$2:$C$300,MATCH($A1214,Winback!$K$2:$K$300,0)),""))</f>
        <v>Yamali Rodriguez</v>
      </c>
      <c r="S1214" t="str">
        <f t="shared" si="93"/>
        <v>NP</v>
      </c>
      <c r="T1214">
        <f t="shared" si="94"/>
        <v>1</v>
      </c>
    </row>
    <row r="1215" spans="1:20" x14ac:dyDescent="0.35">
      <c r="A1215" t="s">
        <v>6021</v>
      </c>
      <c r="B1215" t="s">
        <v>6022</v>
      </c>
      <c r="C1215" t="s">
        <v>6023</v>
      </c>
      <c r="D1215" t="s">
        <v>6024</v>
      </c>
      <c r="E1215">
        <f>IF(COUNTIFS(Registros!$A$2:$A$6000,"NP",Registros!$B$2:$B$6000,$A1215)&gt;0,1,0)</f>
        <v>1</v>
      </c>
      <c r="F1215">
        <f>IF($E1215=1,SUMIFS(Registros!$F$2:$F$6000,Registros!$A$2:$A$6000,"NP",Registros!$B$2:$B$6000,$A1215),0)</f>
        <v>16.25</v>
      </c>
      <c r="G1215">
        <f>IF(COUNTIFS(Registros!$A$2:$A$6000,"MOV",Registros!$B$2:$B$6000,$A1215)&gt;0,1,0)</f>
        <v>0</v>
      </c>
      <c r="H1215">
        <f>IF($G1215=1,SUMIFS(Registros!$F$2:$F$6000,Registros!$A$2:$A$6000,"MOV",Registros!$B$2:$B$6000,$A1215),0)</f>
        <v>0</v>
      </c>
      <c r="I1215">
        <f>IF(COUNTIFS(Registros!$A$2:$A$6000,"CS",Registros!$B$2:$B$6000,$A1215)&gt;0,1,0)</f>
        <v>0</v>
      </c>
      <c r="J1215">
        <f>IF($I1215=1,SUMIFS(Registros!$I$2:$I$6000,Registros!$A$2:$A$6000,"CS",Registros!$B$2:$B$6000,$A1215),0)</f>
        <v>0</v>
      </c>
      <c r="K1215">
        <f>IF(COUNTIFS(Winback!$K$2:$K$300,$A1215)&gt;0,1,0)</f>
        <v>0</v>
      </c>
      <c r="L1215">
        <f>IF(AND($K1215=1,LEFT($A1215,3)="WB-"),SUMIFS(Winback!$D$2:$D$300,Winback!$K$2:$K$300,$A1215),0)</f>
        <v>0</v>
      </c>
      <c r="M1215">
        <f>IF(OR($E1215=1,$G1215=1,SUMIFS(Registros!$J$2:$J$6000,Registros!$B$2:$B$6000,$A1215)&gt;0),1,0)</f>
        <v>1</v>
      </c>
      <c r="N1215">
        <f>IF($J1215&gt;0,1,IF(COUNTIFS(Registros!$A$2:$A$6000,"CS",Registros!$B$2:$B$6000,$A1215,Registros!$K$2:$K$6000,"&lt;&gt;")&gt;0,1,0))</f>
        <v>0</v>
      </c>
      <c r="O1215" t="str">
        <f t="shared" si="90"/>
        <v>SOLO MÓVIL</v>
      </c>
      <c r="P1215" t="str">
        <f t="shared" si="91"/>
        <v>Ofrecer fijo + internet (FLBBTV)</v>
      </c>
      <c r="Q1215">
        <f t="shared" si="92"/>
        <v>16.25</v>
      </c>
      <c r="R1215" t="str">
        <f>IFERROR(VLOOKUP($A1215,Registros!$B$2:$G$6000,6,0),IFERROR(INDEX(Winback!$C$2:$C$300,MATCH($A1215,Winback!$K$2:$K$300,0)),""))</f>
        <v>Osiris Aguilar</v>
      </c>
      <c r="S1215" t="str">
        <f t="shared" si="93"/>
        <v>NP</v>
      </c>
      <c r="T1215">
        <f t="shared" si="94"/>
        <v>1</v>
      </c>
    </row>
    <row r="1216" spans="1:20" x14ac:dyDescent="0.35">
      <c r="A1216" t="s">
        <v>6026</v>
      </c>
      <c r="B1216" t="s">
        <v>6027</v>
      </c>
      <c r="C1216" t="s">
        <v>6028</v>
      </c>
      <c r="D1216" t="s">
        <v>6029</v>
      </c>
      <c r="E1216">
        <f>IF(COUNTIFS(Registros!$A$2:$A$6000,"NP",Registros!$B$2:$B$6000,$A1216)&gt;0,1,0)</f>
        <v>1</v>
      </c>
      <c r="F1216">
        <f>IF($E1216=1,SUMIFS(Registros!$F$2:$F$6000,Registros!$A$2:$A$6000,"NP",Registros!$B$2:$B$6000,$A1216),0)</f>
        <v>15</v>
      </c>
      <c r="G1216">
        <f>IF(COUNTIFS(Registros!$A$2:$A$6000,"MOV",Registros!$B$2:$B$6000,$A1216)&gt;0,1,0)</f>
        <v>0</v>
      </c>
      <c r="H1216">
        <f>IF($G1216=1,SUMIFS(Registros!$F$2:$F$6000,Registros!$A$2:$A$6000,"MOV",Registros!$B$2:$B$6000,$A1216),0)</f>
        <v>0</v>
      </c>
      <c r="I1216">
        <f>IF(COUNTIFS(Registros!$A$2:$A$6000,"CS",Registros!$B$2:$B$6000,$A1216)&gt;0,1,0)</f>
        <v>0</v>
      </c>
      <c r="J1216">
        <f>IF($I1216=1,SUMIFS(Registros!$I$2:$I$6000,Registros!$A$2:$A$6000,"CS",Registros!$B$2:$B$6000,$A1216),0)</f>
        <v>0</v>
      </c>
      <c r="K1216">
        <f>IF(COUNTIFS(Winback!$K$2:$K$300,$A1216)&gt;0,1,0)</f>
        <v>0</v>
      </c>
      <c r="L1216">
        <f>IF(AND($K1216=1,LEFT($A1216,3)="WB-"),SUMIFS(Winback!$D$2:$D$300,Winback!$K$2:$K$300,$A1216),0)</f>
        <v>0</v>
      </c>
      <c r="M1216">
        <f>IF(OR($E1216=1,$G1216=1,SUMIFS(Registros!$J$2:$J$6000,Registros!$B$2:$B$6000,$A1216)&gt;0),1,0)</f>
        <v>1</v>
      </c>
      <c r="N1216">
        <f>IF($J1216&gt;0,1,IF(COUNTIFS(Registros!$A$2:$A$6000,"CS",Registros!$B$2:$B$6000,$A1216,Registros!$K$2:$K$6000,"&lt;&gt;")&gt;0,1,0))</f>
        <v>0</v>
      </c>
      <c r="O1216" t="str">
        <f t="shared" si="90"/>
        <v>SOLO MÓVIL</v>
      </c>
      <c r="P1216" t="str">
        <f t="shared" si="91"/>
        <v>Ofrecer fijo + internet (FLBBTV)</v>
      </c>
      <c r="Q1216">
        <f t="shared" si="92"/>
        <v>15</v>
      </c>
      <c r="R1216" t="str">
        <f>IFERROR(VLOOKUP($A1216,Registros!$B$2:$G$6000,6,0),IFERROR(INDEX(Winback!$C$2:$C$300,MATCH($A1216,Winback!$K$2:$K$300,0)),""))</f>
        <v>Karla Mc Intryre</v>
      </c>
      <c r="S1216" t="str">
        <f t="shared" si="93"/>
        <v>NP</v>
      </c>
      <c r="T1216">
        <f t="shared" si="94"/>
        <v>1</v>
      </c>
    </row>
    <row r="1217" spans="1:20" x14ac:dyDescent="0.35">
      <c r="A1217" t="s">
        <v>6031</v>
      </c>
      <c r="B1217" t="s">
        <v>6032</v>
      </c>
      <c r="C1217" t="s">
        <v>6033</v>
      </c>
      <c r="D1217" t="s">
        <v>6034</v>
      </c>
      <c r="E1217">
        <f>IF(COUNTIFS(Registros!$A$2:$A$6000,"NP",Registros!$B$2:$B$6000,$A1217)&gt;0,1,0)</f>
        <v>1</v>
      </c>
      <c r="F1217">
        <f>IF($E1217=1,SUMIFS(Registros!$F$2:$F$6000,Registros!$A$2:$A$6000,"NP",Registros!$B$2:$B$6000,$A1217),0)</f>
        <v>15</v>
      </c>
      <c r="G1217">
        <f>IF(COUNTIFS(Registros!$A$2:$A$6000,"MOV",Registros!$B$2:$B$6000,$A1217)&gt;0,1,0)</f>
        <v>0</v>
      </c>
      <c r="H1217">
        <f>IF($G1217=1,SUMIFS(Registros!$F$2:$F$6000,Registros!$A$2:$A$6000,"MOV",Registros!$B$2:$B$6000,$A1217),0)</f>
        <v>0</v>
      </c>
      <c r="I1217">
        <f>IF(COUNTIFS(Registros!$A$2:$A$6000,"CS",Registros!$B$2:$B$6000,$A1217)&gt;0,1,0)</f>
        <v>0</v>
      </c>
      <c r="J1217">
        <f>IF($I1217=1,SUMIFS(Registros!$I$2:$I$6000,Registros!$A$2:$A$6000,"CS",Registros!$B$2:$B$6000,$A1217),0)</f>
        <v>0</v>
      </c>
      <c r="K1217">
        <f>IF(COUNTIFS(Winback!$K$2:$K$300,$A1217)&gt;0,1,0)</f>
        <v>0</v>
      </c>
      <c r="L1217">
        <f>IF(AND($K1217=1,LEFT($A1217,3)="WB-"),SUMIFS(Winback!$D$2:$D$300,Winback!$K$2:$K$300,$A1217),0)</f>
        <v>0</v>
      </c>
      <c r="M1217">
        <f>IF(OR($E1217=1,$G1217=1,SUMIFS(Registros!$J$2:$J$6000,Registros!$B$2:$B$6000,$A1217)&gt;0),1,0)</f>
        <v>1</v>
      </c>
      <c r="N1217">
        <f>IF($J1217&gt;0,1,IF(COUNTIFS(Registros!$A$2:$A$6000,"CS",Registros!$B$2:$B$6000,$A1217,Registros!$K$2:$K$6000,"&lt;&gt;")&gt;0,1,0))</f>
        <v>0</v>
      </c>
      <c r="O1217" t="str">
        <f t="shared" si="90"/>
        <v>SOLO MÓVIL</v>
      </c>
      <c r="P1217" t="str">
        <f t="shared" si="91"/>
        <v>Ofrecer fijo + internet (FLBBTV)</v>
      </c>
      <c r="Q1217">
        <f t="shared" si="92"/>
        <v>15</v>
      </c>
      <c r="R1217" t="str">
        <f>IFERROR(VLOOKUP($A1217,Registros!$B$2:$G$6000,6,0),IFERROR(INDEX(Winback!$C$2:$C$300,MATCH($A1217,Winback!$K$2:$K$300,0)),""))</f>
        <v>Solanye Acuña</v>
      </c>
      <c r="S1217" t="str">
        <f t="shared" si="93"/>
        <v>NP</v>
      </c>
      <c r="T1217">
        <f t="shared" si="94"/>
        <v>1</v>
      </c>
    </row>
    <row r="1218" spans="1:20" x14ac:dyDescent="0.35">
      <c r="A1218" t="s">
        <v>6036</v>
      </c>
      <c r="B1218" t="s">
        <v>6037</v>
      </c>
      <c r="C1218" t="s">
        <v>6038</v>
      </c>
      <c r="D1218" t="s">
        <v>6039</v>
      </c>
      <c r="E1218">
        <f>IF(COUNTIFS(Registros!$A$2:$A$6000,"NP",Registros!$B$2:$B$6000,$A1218)&gt;0,1,0)</f>
        <v>1</v>
      </c>
      <c r="F1218">
        <f>IF($E1218=1,SUMIFS(Registros!$F$2:$F$6000,Registros!$A$2:$A$6000,"NP",Registros!$B$2:$B$6000,$A1218),0)</f>
        <v>15</v>
      </c>
      <c r="G1218">
        <f>IF(COUNTIFS(Registros!$A$2:$A$6000,"MOV",Registros!$B$2:$B$6000,$A1218)&gt;0,1,0)</f>
        <v>0</v>
      </c>
      <c r="H1218">
        <f>IF($G1218=1,SUMIFS(Registros!$F$2:$F$6000,Registros!$A$2:$A$6000,"MOV",Registros!$B$2:$B$6000,$A1218),0)</f>
        <v>0</v>
      </c>
      <c r="I1218">
        <f>IF(COUNTIFS(Registros!$A$2:$A$6000,"CS",Registros!$B$2:$B$6000,$A1218)&gt;0,1,0)</f>
        <v>0</v>
      </c>
      <c r="J1218">
        <f>IF($I1218=1,SUMIFS(Registros!$I$2:$I$6000,Registros!$A$2:$A$6000,"CS",Registros!$B$2:$B$6000,$A1218),0)</f>
        <v>0</v>
      </c>
      <c r="K1218">
        <f>IF(COUNTIFS(Winback!$K$2:$K$300,$A1218)&gt;0,1,0)</f>
        <v>0</v>
      </c>
      <c r="L1218">
        <f>IF(AND($K1218=1,LEFT($A1218,3)="WB-"),SUMIFS(Winback!$D$2:$D$300,Winback!$K$2:$K$300,$A1218),0)</f>
        <v>0</v>
      </c>
      <c r="M1218">
        <f>IF(OR($E1218=1,$G1218=1,SUMIFS(Registros!$J$2:$J$6000,Registros!$B$2:$B$6000,$A1218)&gt;0),1,0)</f>
        <v>1</v>
      </c>
      <c r="N1218">
        <f>IF($J1218&gt;0,1,IF(COUNTIFS(Registros!$A$2:$A$6000,"CS",Registros!$B$2:$B$6000,$A1218,Registros!$K$2:$K$6000,"&lt;&gt;")&gt;0,1,0))</f>
        <v>0</v>
      </c>
      <c r="O1218" t="str">
        <f t="shared" ref="O1218:O1281" si="95">IF(AND($K1218=1,$E1218=0,$G1218=0,$I1218=0),"WINBACK",IF(AND($M1218=1,$N1218&gt;0),"CONVERGENTE",IF($M1218=1,"SOLO MÓVIL",IF($N1218&gt;0,"SOLO FIJO / INTERNET","SIN SERVICIOS"))))</f>
        <v>SOLO MÓVIL</v>
      </c>
      <c r="P1218" t="str">
        <f t="shared" ref="P1218:P1281" si="96">IF($O1218="WINBACK","Recuperar (winback)",IF($O1218="CONVERGENTE","Upgrade / más líneas",IF($O1218="SOLO MÓVIL","Ofrecer fijo + internet (FLBBTV)",IF($O1218="SOLO FIJO / INTERNET","Ofrecer línea móvil Nextphone","Oferta completa (móvil + fijo + internet)"))))</f>
        <v>Ofrecer fijo + internet (FLBBTV)</v>
      </c>
      <c r="Q1218">
        <f t="shared" ref="Q1218:Q1281" si="97">$F1218+$H1218+$L1218</f>
        <v>15</v>
      </c>
      <c r="R1218" t="str">
        <f>IFERROR(VLOOKUP($A1218,Registros!$B$2:$G$6000,6,0),IFERROR(INDEX(Winback!$C$2:$C$300,MATCH($A1218,Winback!$K$2:$K$300,0)),""))</f>
        <v>Michelle Zambrano</v>
      </c>
      <c r="S1218" t="str">
        <f t="shared" ref="S1218:S1281" si="98">IF($E1218=1,"NP","")&amp;IF($G1218=1,"+MOV","")&amp;IF($I1218=1,"+CS","")&amp;IF($K1218=1,"+WB","")</f>
        <v>NP</v>
      </c>
      <c r="T1218">
        <f t="shared" ref="T1218:T1281" si="99">$E1218+$G1218+$I1218+$K1218</f>
        <v>1</v>
      </c>
    </row>
    <row r="1219" spans="1:20" x14ac:dyDescent="0.35">
      <c r="A1219" t="s">
        <v>6041</v>
      </c>
      <c r="B1219" t="s">
        <v>6042</v>
      </c>
      <c r="C1219" t="s">
        <v>6043</v>
      </c>
      <c r="D1219" t="s">
        <v>6044</v>
      </c>
      <c r="E1219">
        <f>IF(COUNTIFS(Registros!$A$2:$A$6000,"NP",Registros!$B$2:$B$6000,$A1219)&gt;0,1,0)</f>
        <v>1</v>
      </c>
      <c r="F1219">
        <f>IF($E1219=1,SUMIFS(Registros!$F$2:$F$6000,Registros!$A$2:$A$6000,"NP",Registros!$B$2:$B$6000,$A1219),0)</f>
        <v>15</v>
      </c>
      <c r="G1219">
        <f>IF(COUNTIFS(Registros!$A$2:$A$6000,"MOV",Registros!$B$2:$B$6000,$A1219)&gt;0,1,0)</f>
        <v>0</v>
      </c>
      <c r="H1219">
        <f>IF($G1219=1,SUMIFS(Registros!$F$2:$F$6000,Registros!$A$2:$A$6000,"MOV",Registros!$B$2:$B$6000,$A1219),0)</f>
        <v>0</v>
      </c>
      <c r="I1219">
        <f>IF(COUNTIFS(Registros!$A$2:$A$6000,"CS",Registros!$B$2:$B$6000,$A1219)&gt;0,1,0)</f>
        <v>0</v>
      </c>
      <c r="J1219">
        <f>IF($I1219=1,SUMIFS(Registros!$I$2:$I$6000,Registros!$A$2:$A$6000,"CS",Registros!$B$2:$B$6000,$A1219),0)</f>
        <v>0</v>
      </c>
      <c r="K1219">
        <f>IF(COUNTIFS(Winback!$K$2:$K$300,$A1219)&gt;0,1,0)</f>
        <v>0</v>
      </c>
      <c r="L1219">
        <f>IF(AND($K1219=1,LEFT($A1219,3)="WB-"),SUMIFS(Winback!$D$2:$D$300,Winback!$K$2:$K$300,$A1219),0)</f>
        <v>0</v>
      </c>
      <c r="M1219">
        <f>IF(OR($E1219=1,$G1219=1,SUMIFS(Registros!$J$2:$J$6000,Registros!$B$2:$B$6000,$A1219)&gt;0),1,0)</f>
        <v>1</v>
      </c>
      <c r="N1219">
        <f>IF($J1219&gt;0,1,IF(COUNTIFS(Registros!$A$2:$A$6000,"CS",Registros!$B$2:$B$6000,$A1219,Registros!$K$2:$K$6000,"&lt;&gt;")&gt;0,1,0))</f>
        <v>0</v>
      </c>
      <c r="O1219" t="str">
        <f t="shared" si="95"/>
        <v>SOLO MÓVIL</v>
      </c>
      <c r="P1219" t="str">
        <f t="shared" si="96"/>
        <v>Ofrecer fijo + internet (FLBBTV)</v>
      </c>
      <c r="Q1219">
        <f t="shared" si="97"/>
        <v>15</v>
      </c>
      <c r="R1219" t="str">
        <f>IFERROR(VLOOKUP($A1219,Registros!$B$2:$G$6000,6,0),IFERROR(INDEX(Winback!$C$2:$C$300,MATCH($A1219,Winback!$K$2:$K$300,0)),""))</f>
        <v>Ines Lizbeth Trujillo</v>
      </c>
      <c r="S1219" t="str">
        <f t="shared" si="98"/>
        <v>NP</v>
      </c>
      <c r="T1219">
        <f t="shared" si="99"/>
        <v>1</v>
      </c>
    </row>
    <row r="1220" spans="1:20" x14ac:dyDescent="0.35">
      <c r="A1220" t="s">
        <v>6046</v>
      </c>
      <c r="B1220" t="s">
        <v>6047</v>
      </c>
      <c r="C1220" t="s">
        <v>6048</v>
      </c>
      <c r="D1220" t="s">
        <v>6049</v>
      </c>
      <c r="E1220">
        <f>IF(COUNTIFS(Registros!$A$2:$A$6000,"NP",Registros!$B$2:$B$6000,$A1220)&gt;0,1,0)</f>
        <v>1</v>
      </c>
      <c r="F1220">
        <f>IF($E1220=1,SUMIFS(Registros!$F$2:$F$6000,Registros!$A$2:$A$6000,"NP",Registros!$B$2:$B$6000,$A1220),0)</f>
        <v>15</v>
      </c>
      <c r="G1220">
        <f>IF(COUNTIFS(Registros!$A$2:$A$6000,"MOV",Registros!$B$2:$B$6000,$A1220)&gt;0,1,0)</f>
        <v>0</v>
      </c>
      <c r="H1220">
        <f>IF($G1220=1,SUMIFS(Registros!$F$2:$F$6000,Registros!$A$2:$A$6000,"MOV",Registros!$B$2:$B$6000,$A1220),0)</f>
        <v>0</v>
      </c>
      <c r="I1220">
        <f>IF(COUNTIFS(Registros!$A$2:$A$6000,"CS",Registros!$B$2:$B$6000,$A1220)&gt;0,1,0)</f>
        <v>0</v>
      </c>
      <c r="J1220">
        <f>IF($I1220=1,SUMIFS(Registros!$I$2:$I$6000,Registros!$A$2:$A$6000,"CS",Registros!$B$2:$B$6000,$A1220),0)</f>
        <v>0</v>
      </c>
      <c r="K1220">
        <f>IF(COUNTIFS(Winback!$K$2:$K$300,$A1220)&gt;0,1,0)</f>
        <v>0</v>
      </c>
      <c r="L1220">
        <f>IF(AND($K1220=1,LEFT($A1220,3)="WB-"),SUMIFS(Winback!$D$2:$D$300,Winback!$K$2:$K$300,$A1220),0)</f>
        <v>0</v>
      </c>
      <c r="M1220">
        <f>IF(OR($E1220=1,$G1220=1,SUMIFS(Registros!$J$2:$J$6000,Registros!$B$2:$B$6000,$A1220)&gt;0),1,0)</f>
        <v>1</v>
      </c>
      <c r="N1220">
        <f>IF($J1220&gt;0,1,IF(COUNTIFS(Registros!$A$2:$A$6000,"CS",Registros!$B$2:$B$6000,$A1220,Registros!$K$2:$K$6000,"&lt;&gt;")&gt;0,1,0))</f>
        <v>0</v>
      </c>
      <c r="O1220" t="str">
        <f t="shared" si="95"/>
        <v>SOLO MÓVIL</v>
      </c>
      <c r="P1220" t="str">
        <f t="shared" si="96"/>
        <v>Ofrecer fijo + internet (FLBBTV)</v>
      </c>
      <c r="Q1220">
        <f t="shared" si="97"/>
        <v>15</v>
      </c>
      <c r="R1220" t="str">
        <f>IFERROR(VLOOKUP($A1220,Registros!$B$2:$G$6000,6,0),IFERROR(INDEX(Winback!$C$2:$C$300,MATCH($A1220,Winback!$K$2:$K$300,0)),""))</f>
        <v>Alejandra Mabel Hawkins</v>
      </c>
      <c r="S1220" t="str">
        <f t="shared" si="98"/>
        <v>NP</v>
      </c>
      <c r="T1220">
        <f t="shared" si="99"/>
        <v>1</v>
      </c>
    </row>
    <row r="1221" spans="1:20" x14ac:dyDescent="0.35">
      <c r="A1221" t="s">
        <v>6051</v>
      </c>
      <c r="B1221" t="s">
        <v>6052</v>
      </c>
      <c r="C1221" t="s">
        <v>6053</v>
      </c>
      <c r="D1221" t="s">
        <v>6054</v>
      </c>
      <c r="E1221">
        <f>IF(COUNTIFS(Registros!$A$2:$A$6000,"NP",Registros!$B$2:$B$6000,$A1221)&gt;0,1,0)</f>
        <v>1</v>
      </c>
      <c r="F1221">
        <f>IF($E1221=1,SUMIFS(Registros!$F$2:$F$6000,Registros!$A$2:$A$6000,"NP",Registros!$B$2:$B$6000,$A1221),0)</f>
        <v>15</v>
      </c>
      <c r="G1221">
        <f>IF(COUNTIFS(Registros!$A$2:$A$6000,"MOV",Registros!$B$2:$B$6000,$A1221)&gt;0,1,0)</f>
        <v>0</v>
      </c>
      <c r="H1221">
        <f>IF($G1221=1,SUMIFS(Registros!$F$2:$F$6000,Registros!$A$2:$A$6000,"MOV",Registros!$B$2:$B$6000,$A1221),0)</f>
        <v>0</v>
      </c>
      <c r="I1221">
        <f>IF(COUNTIFS(Registros!$A$2:$A$6000,"CS",Registros!$B$2:$B$6000,$A1221)&gt;0,1,0)</f>
        <v>0</v>
      </c>
      <c r="J1221">
        <f>IF($I1221=1,SUMIFS(Registros!$I$2:$I$6000,Registros!$A$2:$A$6000,"CS",Registros!$B$2:$B$6000,$A1221),0)</f>
        <v>0</v>
      </c>
      <c r="K1221">
        <f>IF(COUNTIFS(Winback!$K$2:$K$300,$A1221)&gt;0,1,0)</f>
        <v>0</v>
      </c>
      <c r="L1221">
        <f>IF(AND($K1221=1,LEFT($A1221,3)="WB-"),SUMIFS(Winback!$D$2:$D$300,Winback!$K$2:$K$300,$A1221),0)</f>
        <v>0</v>
      </c>
      <c r="M1221">
        <f>IF(OR($E1221=1,$G1221=1,SUMIFS(Registros!$J$2:$J$6000,Registros!$B$2:$B$6000,$A1221)&gt;0),1,0)</f>
        <v>1</v>
      </c>
      <c r="N1221">
        <f>IF($J1221&gt;0,1,IF(COUNTIFS(Registros!$A$2:$A$6000,"CS",Registros!$B$2:$B$6000,$A1221,Registros!$K$2:$K$6000,"&lt;&gt;")&gt;0,1,0))</f>
        <v>0</v>
      </c>
      <c r="O1221" t="str">
        <f t="shared" si="95"/>
        <v>SOLO MÓVIL</v>
      </c>
      <c r="P1221" t="str">
        <f t="shared" si="96"/>
        <v>Ofrecer fijo + internet (FLBBTV)</v>
      </c>
      <c r="Q1221">
        <f t="shared" si="97"/>
        <v>15</v>
      </c>
      <c r="R1221" t="str">
        <f>IFERROR(VLOOKUP($A1221,Registros!$B$2:$G$6000,6,0),IFERROR(INDEX(Winback!$C$2:$C$300,MATCH($A1221,Winback!$K$2:$K$300,0)),""))</f>
        <v>Maria Fernanda</v>
      </c>
      <c r="S1221" t="str">
        <f t="shared" si="98"/>
        <v>NP</v>
      </c>
      <c r="T1221">
        <f t="shared" si="99"/>
        <v>1</v>
      </c>
    </row>
    <row r="1222" spans="1:20" x14ac:dyDescent="0.35">
      <c r="A1222" t="s">
        <v>6056</v>
      </c>
      <c r="B1222" t="s">
        <v>6057</v>
      </c>
      <c r="C1222" t="s">
        <v>6058</v>
      </c>
      <c r="D1222" t="s">
        <v>6059</v>
      </c>
      <c r="E1222">
        <f>IF(COUNTIFS(Registros!$A$2:$A$6000,"NP",Registros!$B$2:$B$6000,$A1222)&gt;0,1,0)</f>
        <v>1</v>
      </c>
      <c r="F1222">
        <f>IF($E1222=1,SUMIFS(Registros!$F$2:$F$6000,Registros!$A$2:$A$6000,"NP",Registros!$B$2:$B$6000,$A1222),0)</f>
        <v>15</v>
      </c>
      <c r="G1222">
        <f>IF(COUNTIFS(Registros!$A$2:$A$6000,"MOV",Registros!$B$2:$B$6000,$A1222)&gt;0,1,0)</f>
        <v>0</v>
      </c>
      <c r="H1222">
        <f>IF($G1222=1,SUMIFS(Registros!$F$2:$F$6000,Registros!$A$2:$A$6000,"MOV",Registros!$B$2:$B$6000,$A1222),0)</f>
        <v>0</v>
      </c>
      <c r="I1222">
        <f>IF(COUNTIFS(Registros!$A$2:$A$6000,"CS",Registros!$B$2:$B$6000,$A1222)&gt;0,1,0)</f>
        <v>0</v>
      </c>
      <c r="J1222">
        <f>IF($I1222=1,SUMIFS(Registros!$I$2:$I$6000,Registros!$A$2:$A$6000,"CS",Registros!$B$2:$B$6000,$A1222),0)</f>
        <v>0</v>
      </c>
      <c r="K1222">
        <f>IF(COUNTIFS(Winback!$K$2:$K$300,$A1222)&gt;0,1,0)</f>
        <v>0</v>
      </c>
      <c r="L1222">
        <f>IF(AND($K1222=1,LEFT($A1222,3)="WB-"),SUMIFS(Winback!$D$2:$D$300,Winback!$K$2:$K$300,$A1222),0)</f>
        <v>0</v>
      </c>
      <c r="M1222">
        <f>IF(OR($E1222=1,$G1222=1,SUMIFS(Registros!$J$2:$J$6000,Registros!$B$2:$B$6000,$A1222)&gt;0),1,0)</f>
        <v>1</v>
      </c>
      <c r="N1222">
        <f>IF($J1222&gt;0,1,IF(COUNTIFS(Registros!$A$2:$A$6000,"CS",Registros!$B$2:$B$6000,$A1222,Registros!$K$2:$K$6000,"&lt;&gt;")&gt;0,1,0))</f>
        <v>0</v>
      </c>
      <c r="O1222" t="str">
        <f t="shared" si="95"/>
        <v>SOLO MÓVIL</v>
      </c>
      <c r="P1222" t="str">
        <f t="shared" si="96"/>
        <v>Ofrecer fijo + internet (FLBBTV)</v>
      </c>
      <c r="Q1222">
        <f t="shared" si="97"/>
        <v>15</v>
      </c>
      <c r="R1222" t="str">
        <f>IFERROR(VLOOKUP($A1222,Registros!$B$2:$G$6000,6,0),IFERROR(INDEX(Winback!$C$2:$C$300,MATCH($A1222,Winback!$K$2:$K$300,0)),""))</f>
        <v>Yarelis Tulloch</v>
      </c>
      <c r="S1222" t="str">
        <f t="shared" si="98"/>
        <v>NP</v>
      </c>
      <c r="T1222">
        <f t="shared" si="99"/>
        <v>1</v>
      </c>
    </row>
    <row r="1223" spans="1:20" x14ac:dyDescent="0.35">
      <c r="A1223" t="s">
        <v>6061</v>
      </c>
      <c r="B1223" t="s">
        <v>6062</v>
      </c>
      <c r="C1223" t="s">
        <v>6063</v>
      </c>
      <c r="D1223" t="s">
        <v>6064</v>
      </c>
      <c r="E1223">
        <f>IF(COUNTIFS(Registros!$A$2:$A$6000,"NP",Registros!$B$2:$B$6000,$A1223)&gt;0,1,0)</f>
        <v>1</v>
      </c>
      <c r="F1223">
        <f>IF($E1223=1,SUMIFS(Registros!$F$2:$F$6000,Registros!$A$2:$A$6000,"NP",Registros!$B$2:$B$6000,$A1223),0)</f>
        <v>15</v>
      </c>
      <c r="G1223">
        <f>IF(COUNTIFS(Registros!$A$2:$A$6000,"MOV",Registros!$B$2:$B$6000,$A1223)&gt;0,1,0)</f>
        <v>0</v>
      </c>
      <c r="H1223">
        <f>IF($G1223=1,SUMIFS(Registros!$F$2:$F$6000,Registros!$A$2:$A$6000,"MOV",Registros!$B$2:$B$6000,$A1223),0)</f>
        <v>0</v>
      </c>
      <c r="I1223">
        <f>IF(COUNTIFS(Registros!$A$2:$A$6000,"CS",Registros!$B$2:$B$6000,$A1223)&gt;0,1,0)</f>
        <v>0</v>
      </c>
      <c r="J1223">
        <f>IF($I1223=1,SUMIFS(Registros!$I$2:$I$6000,Registros!$A$2:$A$6000,"CS",Registros!$B$2:$B$6000,$A1223),0)</f>
        <v>0</v>
      </c>
      <c r="K1223">
        <f>IF(COUNTIFS(Winback!$K$2:$K$300,$A1223)&gt;0,1,0)</f>
        <v>0</v>
      </c>
      <c r="L1223">
        <f>IF(AND($K1223=1,LEFT($A1223,3)="WB-"),SUMIFS(Winback!$D$2:$D$300,Winback!$K$2:$K$300,$A1223),0)</f>
        <v>0</v>
      </c>
      <c r="M1223">
        <f>IF(OR($E1223=1,$G1223=1,SUMIFS(Registros!$J$2:$J$6000,Registros!$B$2:$B$6000,$A1223)&gt;0),1,0)</f>
        <v>1</v>
      </c>
      <c r="N1223">
        <f>IF($J1223&gt;0,1,IF(COUNTIFS(Registros!$A$2:$A$6000,"CS",Registros!$B$2:$B$6000,$A1223,Registros!$K$2:$K$6000,"&lt;&gt;")&gt;0,1,0))</f>
        <v>0</v>
      </c>
      <c r="O1223" t="str">
        <f t="shared" si="95"/>
        <v>SOLO MÓVIL</v>
      </c>
      <c r="P1223" t="str">
        <f t="shared" si="96"/>
        <v>Ofrecer fijo + internet (FLBBTV)</v>
      </c>
      <c r="Q1223">
        <f t="shared" si="97"/>
        <v>15</v>
      </c>
      <c r="R1223" t="str">
        <f>IFERROR(VLOOKUP($A1223,Registros!$B$2:$G$6000,6,0),IFERROR(INDEX(Winback!$C$2:$C$300,MATCH($A1223,Winback!$K$2:$K$300,0)),""))</f>
        <v>Abril Aparicio</v>
      </c>
      <c r="S1223" t="str">
        <f t="shared" si="98"/>
        <v>NP</v>
      </c>
      <c r="T1223">
        <f t="shared" si="99"/>
        <v>1</v>
      </c>
    </row>
    <row r="1224" spans="1:20" x14ac:dyDescent="0.35">
      <c r="A1224" t="s">
        <v>6066</v>
      </c>
      <c r="B1224" t="s">
        <v>6067</v>
      </c>
      <c r="C1224" t="s">
        <v>6068</v>
      </c>
      <c r="D1224" t="s">
        <v>6069</v>
      </c>
      <c r="E1224">
        <f>IF(COUNTIFS(Registros!$A$2:$A$6000,"NP",Registros!$B$2:$B$6000,$A1224)&gt;0,1,0)</f>
        <v>1</v>
      </c>
      <c r="F1224">
        <f>IF($E1224=1,SUMIFS(Registros!$F$2:$F$6000,Registros!$A$2:$A$6000,"NP",Registros!$B$2:$B$6000,$A1224),0)</f>
        <v>20</v>
      </c>
      <c r="G1224">
        <f>IF(COUNTIFS(Registros!$A$2:$A$6000,"MOV",Registros!$B$2:$B$6000,$A1224)&gt;0,1,0)</f>
        <v>0</v>
      </c>
      <c r="H1224">
        <f>IF($G1224=1,SUMIFS(Registros!$F$2:$F$6000,Registros!$A$2:$A$6000,"MOV",Registros!$B$2:$B$6000,$A1224),0)</f>
        <v>0</v>
      </c>
      <c r="I1224">
        <f>IF(COUNTIFS(Registros!$A$2:$A$6000,"CS",Registros!$B$2:$B$6000,$A1224)&gt;0,1,0)</f>
        <v>0</v>
      </c>
      <c r="J1224">
        <f>IF($I1224=1,SUMIFS(Registros!$I$2:$I$6000,Registros!$A$2:$A$6000,"CS",Registros!$B$2:$B$6000,$A1224),0)</f>
        <v>0</v>
      </c>
      <c r="K1224">
        <f>IF(COUNTIFS(Winback!$K$2:$K$300,$A1224)&gt;0,1,0)</f>
        <v>0</v>
      </c>
      <c r="L1224">
        <f>IF(AND($K1224=1,LEFT($A1224,3)="WB-"),SUMIFS(Winback!$D$2:$D$300,Winback!$K$2:$K$300,$A1224),0)</f>
        <v>0</v>
      </c>
      <c r="M1224">
        <f>IF(OR($E1224=1,$G1224=1,SUMIFS(Registros!$J$2:$J$6000,Registros!$B$2:$B$6000,$A1224)&gt;0),1,0)</f>
        <v>1</v>
      </c>
      <c r="N1224">
        <f>IF($J1224&gt;0,1,IF(COUNTIFS(Registros!$A$2:$A$6000,"CS",Registros!$B$2:$B$6000,$A1224,Registros!$K$2:$K$6000,"&lt;&gt;")&gt;0,1,0))</f>
        <v>0</v>
      </c>
      <c r="O1224" t="str">
        <f t="shared" si="95"/>
        <v>SOLO MÓVIL</v>
      </c>
      <c r="P1224" t="str">
        <f t="shared" si="96"/>
        <v>Ofrecer fijo + internet (FLBBTV)</v>
      </c>
      <c r="Q1224">
        <f t="shared" si="97"/>
        <v>20</v>
      </c>
      <c r="R1224" t="str">
        <f>IFERROR(VLOOKUP($A1224,Registros!$B$2:$G$6000,6,0),IFERROR(INDEX(Winback!$C$2:$C$300,MATCH($A1224,Winback!$K$2:$K$300,0)),""))</f>
        <v>Yariela Galarce</v>
      </c>
      <c r="S1224" t="str">
        <f t="shared" si="98"/>
        <v>NP</v>
      </c>
      <c r="T1224">
        <f t="shared" si="99"/>
        <v>1</v>
      </c>
    </row>
    <row r="1225" spans="1:20" x14ac:dyDescent="0.35">
      <c r="A1225" t="s">
        <v>6071</v>
      </c>
      <c r="B1225" t="s">
        <v>6072</v>
      </c>
      <c r="C1225" t="s">
        <v>6073</v>
      </c>
      <c r="D1225" t="s">
        <v>6074</v>
      </c>
      <c r="E1225">
        <f>IF(COUNTIFS(Registros!$A$2:$A$6000,"NP",Registros!$B$2:$B$6000,$A1225)&gt;0,1,0)</f>
        <v>1</v>
      </c>
      <c r="F1225">
        <f>IF($E1225=1,SUMIFS(Registros!$F$2:$F$6000,Registros!$A$2:$A$6000,"NP",Registros!$B$2:$B$6000,$A1225),0)</f>
        <v>15</v>
      </c>
      <c r="G1225">
        <f>IF(COUNTIFS(Registros!$A$2:$A$6000,"MOV",Registros!$B$2:$B$6000,$A1225)&gt;0,1,0)</f>
        <v>0</v>
      </c>
      <c r="H1225">
        <f>IF($G1225=1,SUMIFS(Registros!$F$2:$F$6000,Registros!$A$2:$A$6000,"MOV",Registros!$B$2:$B$6000,$A1225),0)</f>
        <v>0</v>
      </c>
      <c r="I1225">
        <f>IF(COUNTIFS(Registros!$A$2:$A$6000,"CS",Registros!$B$2:$B$6000,$A1225)&gt;0,1,0)</f>
        <v>0</v>
      </c>
      <c r="J1225">
        <f>IF($I1225=1,SUMIFS(Registros!$I$2:$I$6000,Registros!$A$2:$A$6000,"CS",Registros!$B$2:$B$6000,$A1225),0)</f>
        <v>0</v>
      </c>
      <c r="K1225">
        <f>IF(COUNTIFS(Winback!$K$2:$K$300,$A1225)&gt;0,1,0)</f>
        <v>0</v>
      </c>
      <c r="L1225">
        <f>IF(AND($K1225=1,LEFT($A1225,3)="WB-"),SUMIFS(Winback!$D$2:$D$300,Winback!$K$2:$K$300,$A1225),0)</f>
        <v>0</v>
      </c>
      <c r="M1225">
        <f>IF(OR($E1225=1,$G1225=1,SUMIFS(Registros!$J$2:$J$6000,Registros!$B$2:$B$6000,$A1225)&gt;0),1,0)</f>
        <v>1</v>
      </c>
      <c r="N1225">
        <f>IF($J1225&gt;0,1,IF(COUNTIFS(Registros!$A$2:$A$6000,"CS",Registros!$B$2:$B$6000,$A1225,Registros!$K$2:$K$6000,"&lt;&gt;")&gt;0,1,0))</f>
        <v>0</v>
      </c>
      <c r="O1225" t="str">
        <f t="shared" si="95"/>
        <v>SOLO MÓVIL</v>
      </c>
      <c r="P1225" t="str">
        <f t="shared" si="96"/>
        <v>Ofrecer fijo + internet (FLBBTV)</v>
      </c>
      <c r="Q1225">
        <f t="shared" si="97"/>
        <v>15</v>
      </c>
      <c r="R1225" t="str">
        <f>IFERROR(VLOOKUP($A1225,Registros!$B$2:$G$6000,6,0),IFERROR(INDEX(Winback!$C$2:$C$300,MATCH($A1225,Winback!$K$2:$K$300,0)),""))</f>
        <v>Nailyn Martinez</v>
      </c>
      <c r="S1225" t="str">
        <f t="shared" si="98"/>
        <v>NP</v>
      </c>
      <c r="T1225">
        <f t="shared" si="99"/>
        <v>1</v>
      </c>
    </row>
    <row r="1226" spans="1:20" x14ac:dyDescent="0.35">
      <c r="A1226" t="s">
        <v>6076</v>
      </c>
      <c r="B1226" t="s">
        <v>6077</v>
      </c>
      <c r="C1226" t="s">
        <v>6078</v>
      </c>
      <c r="D1226" t="s">
        <v>6079</v>
      </c>
      <c r="E1226">
        <f>IF(COUNTIFS(Registros!$A$2:$A$6000,"NP",Registros!$B$2:$B$6000,$A1226)&gt;0,1,0)</f>
        <v>1</v>
      </c>
      <c r="F1226">
        <f>IF($E1226=1,SUMIFS(Registros!$F$2:$F$6000,Registros!$A$2:$A$6000,"NP",Registros!$B$2:$B$6000,$A1226),0)</f>
        <v>16.940000000000001</v>
      </c>
      <c r="G1226">
        <f>IF(COUNTIFS(Registros!$A$2:$A$6000,"MOV",Registros!$B$2:$B$6000,$A1226)&gt;0,1,0)</f>
        <v>0</v>
      </c>
      <c r="H1226">
        <f>IF($G1226=1,SUMIFS(Registros!$F$2:$F$6000,Registros!$A$2:$A$6000,"MOV",Registros!$B$2:$B$6000,$A1226),0)</f>
        <v>0</v>
      </c>
      <c r="I1226">
        <f>IF(COUNTIFS(Registros!$A$2:$A$6000,"CS",Registros!$B$2:$B$6000,$A1226)&gt;0,1,0)</f>
        <v>0</v>
      </c>
      <c r="J1226">
        <f>IF($I1226=1,SUMIFS(Registros!$I$2:$I$6000,Registros!$A$2:$A$6000,"CS",Registros!$B$2:$B$6000,$A1226),0)</f>
        <v>0</v>
      </c>
      <c r="K1226">
        <f>IF(COUNTIFS(Winback!$K$2:$K$300,$A1226)&gt;0,1,0)</f>
        <v>0</v>
      </c>
      <c r="L1226">
        <f>IF(AND($K1226=1,LEFT($A1226,3)="WB-"),SUMIFS(Winback!$D$2:$D$300,Winback!$K$2:$K$300,$A1226),0)</f>
        <v>0</v>
      </c>
      <c r="M1226">
        <f>IF(OR($E1226=1,$G1226=1,SUMIFS(Registros!$J$2:$J$6000,Registros!$B$2:$B$6000,$A1226)&gt;0),1,0)</f>
        <v>1</v>
      </c>
      <c r="N1226">
        <f>IF($J1226&gt;0,1,IF(COUNTIFS(Registros!$A$2:$A$6000,"CS",Registros!$B$2:$B$6000,$A1226,Registros!$K$2:$K$6000,"&lt;&gt;")&gt;0,1,0))</f>
        <v>0</v>
      </c>
      <c r="O1226" t="str">
        <f t="shared" si="95"/>
        <v>SOLO MÓVIL</v>
      </c>
      <c r="P1226" t="str">
        <f t="shared" si="96"/>
        <v>Ofrecer fijo + internet (FLBBTV)</v>
      </c>
      <c r="Q1226">
        <f t="shared" si="97"/>
        <v>16.940000000000001</v>
      </c>
      <c r="R1226" t="str">
        <f>IFERROR(VLOOKUP($A1226,Registros!$B$2:$G$6000,6,0),IFERROR(INDEX(Winback!$C$2:$C$300,MATCH($A1226,Winback!$K$2:$K$300,0)),""))</f>
        <v>Yamali Rodriguez</v>
      </c>
      <c r="S1226" t="str">
        <f t="shared" si="98"/>
        <v>NP</v>
      </c>
      <c r="T1226">
        <f t="shared" si="99"/>
        <v>1</v>
      </c>
    </row>
    <row r="1227" spans="1:20" x14ac:dyDescent="0.35">
      <c r="A1227" t="s">
        <v>6080</v>
      </c>
      <c r="B1227" t="s">
        <v>6081</v>
      </c>
      <c r="C1227" t="s">
        <v>6082</v>
      </c>
      <c r="D1227" t="s">
        <v>6083</v>
      </c>
      <c r="E1227">
        <f>IF(COUNTIFS(Registros!$A$2:$A$6000,"NP",Registros!$B$2:$B$6000,$A1227)&gt;0,1,0)</f>
        <v>1</v>
      </c>
      <c r="F1227">
        <f>IF($E1227=1,SUMIFS(Registros!$F$2:$F$6000,Registros!$A$2:$A$6000,"NP",Registros!$B$2:$B$6000,$A1227),0)</f>
        <v>27.75</v>
      </c>
      <c r="G1227">
        <f>IF(COUNTIFS(Registros!$A$2:$A$6000,"MOV",Registros!$B$2:$B$6000,$A1227)&gt;0,1,0)</f>
        <v>0</v>
      </c>
      <c r="H1227">
        <f>IF($G1227=1,SUMIFS(Registros!$F$2:$F$6000,Registros!$A$2:$A$6000,"MOV",Registros!$B$2:$B$6000,$A1227),0)</f>
        <v>0</v>
      </c>
      <c r="I1227">
        <f>IF(COUNTIFS(Registros!$A$2:$A$6000,"CS",Registros!$B$2:$B$6000,$A1227)&gt;0,1,0)</f>
        <v>0</v>
      </c>
      <c r="J1227">
        <f>IF($I1227=1,SUMIFS(Registros!$I$2:$I$6000,Registros!$A$2:$A$6000,"CS",Registros!$B$2:$B$6000,$A1227),0)</f>
        <v>0</v>
      </c>
      <c r="K1227">
        <f>IF(COUNTIFS(Winback!$K$2:$K$300,$A1227)&gt;0,1,0)</f>
        <v>0</v>
      </c>
      <c r="L1227">
        <f>IF(AND($K1227=1,LEFT($A1227,3)="WB-"),SUMIFS(Winback!$D$2:$D$300,Winback!$K$2:$K$300,$A1227),0)</f>
        <v>0</v>
      </c>
      <c r="M1227">
        <f>IF(OR($E1227=1,$G1227=1,SUMIFS(Registros!$J$2:$J$6000,Registros!$B$2:$B$6000,$A1227)&gt;0),1,0)</f>
        <v>1</v>
      </c>
      <c r="N1227">
        <f>IF($J1227&gt;0,1,IF(COUNTIFS(Registros!$A$2:$A$6000,"CS",Registros!$B$2:$B$6000,$A1227,Registros!$K$2:$K$6000,"&lt;&gt;")&gt;0,1,0))</f>
        <v>0</v>
      </c>
      <c r="O1227" t="str">
        <f t="shared" si="95"/>
        <v>SOLO MÓVIL</v>
      </c>
      <c r="P1227" t="str">
        <f t="shared" si="96"/>
        <v>Ofrecer fijo + internet (FLBBTV)</v>
      </c>
      <c r="Q1227">
        <f t="shared" si="97"/>
        <v>27.75</v>
      </c>
      <c r="R1227" t="str">
        <f>IFERROR(VLOOKUP($A1227,Registros!$B$2:$G$6000,6,0),IFERROR(INDEX(Winback!$C$2:$C$300,MATCH($A1227,Winback!$K$2:$K$300,0)),""))</f>
        <v>Osiris Aguilar</v>
      </c>
      <c r="S1227" t="str">
        <f t="shared" si="98"/>
        <v>NP</v>
      </c>
      <c r="T1227">
        <f t="shared" si="99"/>
        <v>1</v>
      </c>
    </row>
    <row r="1228" spans="1:20" x14ac:dyDescent="0.35">
      <c r="A1228" t="s">
        <v>6085</v>
      </c>
      <c r="B1228" t="s">
        <v>6086</v>
      </c>
      <c r="C1228" t="s">
        <v>6087</v>
      </c>
      <c r="D1228" t="s">
        <v>6088</v>
      </c>
      <c r="E1228">
        <f>IF(COUNTIFS(Registros!$A$2:$A$6000,"NP",Registros!$B$2:$B$6000,$A1228)&gt;0,1,0)</f>
        <v>1</v>
      </c>
      <c r="F1228">
        <f>IF($E1228=1,SUMIFS(Registros!$F$2:$F$6000,Registros!$A$2:$A$6000,"NP",Registros!$B$2:$B$6000,$A1228),0)</f>
        <v>15</v>
      </c>
      <c r="G1228">
        <f>IF(COUNTIFS(Registros!$A$2:$A$6000,"MOV",Registros!$B$2:$B$6000,$A1228)&gt;0,1,0)</f>
        <v>0</v>
      </c>
      <c r="H1228">
        <f>IF($G1228=1,SUMIFS(Registros!$F$2:$F$6000,Registros!$A$2:$A$6000,"MOV",Registros!$B$2:$B$6000,$A1228),0)</f>
        <v>0</v>
      </c>
      <c r="I1228">
        <f>IF(COUNTIFS(Registros!$A$2:$A$6000,"CS",Registros!$B$2:$B$6000,$A1228)&gt;0,1,0)</f>
        <v>0</v>
      </c>
      <c r="J1228">
        <f>IF($I1228=1,SUMIFS(Registros!$I$2:$I$6000,Registros!$A$2:$A$6000,"CS",Registros!$B$2:$B$6000,$A1228),0)</f>
        <v>0</v>
      </c>
      <c r="K1228">
        <f>IF(COUNTIFS(Winback!$K$2:$K$300,$A1228)&gt;0,1,0)</f>
        <v>0</v>
      </c>
      <c r="L1228">
        <f>IF(AND($K1228=1,LEFT($A1228,3)="WB-"),SUMIFS(Winback!$D$2:$D$300,Winback!$K$2:$K$300,$A1228),0)</f>
        <v>0</v>
      </c>
      <c r="M1228">
        <f>IF(OR($E1228=1,$G1228=1,SUMIFS(Registros!$J$2:$J$6000,Registros!$B$2:$B$6000,$A1228)&gt;0),1,0)</f>
        <v>1</v>
      </c>
      <c r="N1228">
        <f>IF($J1228&gt;0,1,IF(COUNTIFS(Registros!$A$2:$A$6000,"CS",Registros!$B$2:$B$6000,$A1228,Registros!$K$2:$K$6000,"&lt;&gt;")&gt;0,1,0))</f>
        <v>0</v>
      </c>
      <c r="O1228" t="str">
        <f t="shared" si="95"/>
        <v>SOLO MÓVIL</v>
      </c>
      <c r="P1228" t="str">
        <f t="shared" si="96"/>
        <v>Ofrecer fijo + internet (FLBBTV)</v>
      </c>
      <c r="Q1228">
        <f t="shared" si="97"/>
        <v>15</v>
      </c>
      <c r="R1228" t="str">
        <f>IFERROR(VLOOKUP($A1228,Registros!$B$2:$G$6000,6,0),IFERROR(INDEX(Winback!$C$2:$C$300,MATCH($A1228,Winback!$K$2:$K$300,0)),""))</f>
        <v>Karla Mc Intryre</v>
      </c>
      <c r="S1228" t="str">
        <f t="shared" si="98"/>
        <v>NP</v>
      </c>
      <c r="T1228">
        <f t="shared" si="99"/>
        <v>1</v>
      </c>
    </row>
    <row r="1229" spans="1:20" x14ac:dyDescent="0.35">
      <c r="A1229" t="s">
        <v>6090</v>
      </c>
      <c r="B1229" t="s">
        <v>6091</v>
      </c>
      <c r="C1229" t="s">
        <v>6092</v>
      </c>
      <c r="D1229" t="s">
        <v>6093</v>
      </c>
      <c r="E1229">
        <f>IF(COUNTIFS(Registros!$A$2:$A$6000,"NP",Registros!$B$2:$B$6000,$A1229)&gt;0,1,0)</f>
        <v>1</v>
      </c>
      <c r="F1229">
        <f>IF($E1229=1,SUMIFS(Registros!$F$2:$F$6000,Registros!$A$2:$A$6000,"NP",Registros!$B$2:$B$6000,$A1229),0)</f>
        <v>20.25</v>
      </c>
      <c r="G1229">
        <f>IF(COUNTIFS(Registros!$A$2:$A$6000,"MOV",Registros!$B$2:$B$6000,$A1229)&gt;0,1,0)</f>
        <v>0</v>
      </c>
      <c r="H1229">
        <f>IF($G1229=1,SUMIFS(Registros!$F$2:$F$6000,Registros!$A$2:$A$6000,"MOV",Registros!$B$2:$B$6000,$A1229),0)</f>
        <v>0</v>
      </c>
      <c r="I1229">
        <f>IF(COUNTIFS(Registros!$A$2:$A$6000,"CS",Registros!$B$2:$B$6000,$A1229)&gt;0,1,0)</f>
        <v>0</v>
      </c>
      <c r="J1229">
        <f>IF($I1229=1,SUMIFS(Registros!$I$2:$I$6000,Registros!$A$2:$A$6000,"CS",Registros!$B$2:$B$6000,$A1229),0)</f>
        <v>0</v>
      </c>
      <c r="K1229">
        <f>IF(COUNTIFS(Winback!$K$2:$K$300,$A1229)&gt;0,1,0)</f>
        <v>0</v>
      </c>
      <c r="L1229">
        <f>IF(AND($K1229=1,LEFT($A1229,3)="WB-"),SUMIFS(Winback!$D$2:$D$300,Winback!$K$2:$K$300,$A1229),0)</f>
        <v>0</v>
      </c>
      <c r="M1229">
        <f>IF(OR($E1229=1,$G1229=1,SUMIFS(Registros!$J$2:$J$6000,Registros!$B$2:$B$6000,$A1229)&gt;0),1,0)</f>
        <v>1</v>
      </c>
      <c r="N1229">
        <f>IF($J1229&gt;0,1,IF(COUNTIFS(Registros!$A$2:$A$6000,"CS",Registros!$B$2:$B$6000,$A1229,Registros!$K$2:$K$6000,"&lt;&gt;")&gt;0,1,0))</f>
        <v>0</v>
      </c>
      <c r="O1229" t="str">
        <f t="shared" si="95"/>
        <v>SOLO MÓVIL</v>
      </c>
      <c r="P1229" t="str">
        <f t="shared" si="96"/>
        <v>Ofrecer fijo + internet (FLBBTV)</v>
      </c>
      <c r="Q1229">
        <f t="shared" si="97"/>
        <v>20.25</v>
      </c>
      <c r="R1229" t="str">
        <f>IFERROR(VLOOKUP($A1229,Registros!$B$2:$G$6000,6,0),IFERROR(INDEX(Winback!$C$2:$C$300,MATCH($A1229,Winback!$K$2:$K$300,0)),""))</f>
        <v>Michelle Zambrano</v>
      </c>
      <c r="S1229" t="str">
        <f t="shared" si="98"/>
        <v>NP</v>
      </c>
      <c r="T1229">
        <f t="shared" si="99"/>
        <v>1</v>
      </c>
    </row>
    <row r="1230" spans="1:20" x14ac:dyDescent="0.35">
      <c r="A1230" t="s">
        <v>6095</v>
      </c>
      <c r="B1230" t="s">
        <v>6096</v>
      </c>
      <c r="C1230" t="s">
        <v>6097</v>
      </c>
      <c r="D1230" t="s">
        <v>6098</v>
      </c>
      <c r="E1230">
        <f>IF(COUNTIFS(Registros!$A$2:$A$6000,"NP",Registros!$B$2:$B$6000,$A1230)&gt;0,1,0)</f>
        <v>1</v>
      </c>
      <c r="F1230">
        <f>IF($E1230=1,SUMIFS(Registros!$F$2:$F$6000,Registros!$A$2:$A$6000,"NP",Registros!$B$2:$B$6000,$A1230),0)</f>
        <v>30</v>
      </c>
      <c r="G1230">
        <f>IF(COUNTIFS(Registros!$A$2:$A$6000,"MOV",Registros!$B$2:$B$6000,$A1230)&gt;0,1,0)</f>
        <v>0</v>
      </c>
      <c r="H1230">
        <f>IF($G1230=1,SUMIFS(Registros!$F$2:$F$6000,Registros!$A$2:$A$6000,"MOV",Registros!$B$2:$B$6000,$A1230),0)</f>
        <v>0</v>
      </c>
      <c r="I1230">
        <f>IF(COUNTIFS(Registros!$A$2:$A$6000,"CS",Registros!$B$2:$B$6000,$A1230)&gt;0,1,0)</f>
        <v>0</v>
      </c>
      <c r="J1230">
        <f>IF($I1230=1,SUMIFS(Registros!$I$2:$I$6000,Registros!$A$2:$A$6000,"CS",Registros!$B$2:$B$6000,$A1230),0)</f>
        <v>0</v>
      </c>
      <c r="K1230">
        <f>IF(COUNTIFS(Winback!$K$2:$K$300,$A1230)&gt;0,1,0)</f>
        <v>0</v>
      </c>
      <c r="L1230">
        <f>IF(AND($K1230=1,LEFT($A1230,3)="WB-"),SUMIFS(Winback!$D$2:$D$300,Winback!$K$2:$K$300,$A1230),0)</f>
        <v>0</v>
      </c>
      <c r="M1230">
        <f>IF(OR($E1230=1,$G1230=1,SUMIFS(Registros!$J$2:$J$6000,Registros!$B$2:$B$6000,$A1230)&gt;0),1,0)</f>
        <v>1</v>
      </c>
      <c r="N1230">
        <f>IF($J1230&gt;0,1,IF(COUNTIFS(Registros!$A$2:$A$6000,"CS",Registros!$B$2:$B$6000,$A1230,Registros!$K$2:$K$6000,"&lt;&gt;")&gt;0,1,0))</f>
        <v>0</v>
      </c>
      <c r="O1230" t="str">
        <f t="shared" si="95"/>
        <v>SOLO MÓVIL</v>
      </c>
      <c r="P1230" t="str">
        <f t="shared" si="96"/>
        <v>Ofrecer fijo + internet (FLBBTV)</v>
      </c>
      <c r="Q1230">
        <f t="shared" si="97"/>
        <v>30</v>
      </c>
      <c r="R1230" t="str">
        <f>IFERROR(VLOOKUP($A1230,Registros!$B$2:$G$6000,6,0),IFERROR(INDEX(Winback!$C$2:$C$300,MATCH($A1230,Winback!$K$2:$K$300,0)),""))</f>
        <v>Ines Lizbeth Trujillo</v>
      </c>
      <c r="S1230" t="str">
        <f t="shared" si="98"/>
        <v>NP</v>
      </c>
      <c r="T1230">
        <f t="shared" si="99"/>
        <v>1</v>
      </c>
    </row>
    <row r="1231" spans="1:20" x14ac:dyDescent="0.35">
      <c r="A1231" t="s">
        <v>6100</v>
      </c>
      <c r="B1231" t="s">
        <v>6101</v>
      </c>
      <c r="C1231" t="s">
        <v>6102</v>
      </c>
      <c r="D1231" t="s">
        <v>6103</v>
      </c>
      <c r="E1231">
        <f>IF(COUNTIFS(Registros!$A$2:$A$6000,"NP",Registros!$B$2:$B$6000,$A1231)&gt;0,1,0)</f>
        <v>1</v>
      </c>
      <c r="F1231">
        <f>IF($E1231=1,SUMIFS(Registros!$F$2:$F$6000,Registros!$A$2:$A$6000,"NP",Registros!$B$2:$B$6000,$A1231),0)</f>
        <v>20</v>
      </c>
      <c r="G1231">
        <f>IF(COUNTIFS(Registros!$A$2:$A$6000,"MOV",Registros!$B$2:$B$6000,$A1231)&gt;0,1,0)</f>
        <v>0</v>
      </c>
      <c r="H1231">
        <f>IF($G1231=1,SUMIFS(Registros!$F$2:$F$6000,Registros!$A$2:$A$6000,"MOV",Registros!$B$2:$B$6000,$A1231),0)</f>
        <v>0</v>
      </c>
      <c r="I1231">
        <f>IF(COUNTIFS(Registros!$A$2:$A$6000,"CS",Registros!$B$2:$B$6000,$A1231)&gt;0,1,0)</f>
        <v>0</v>
      </c>
      <c r="J1231">
        <f>IF($I1231=1,SUMIFS(Registros!$I$2:$I$6000,Registros!$A$2:$A$6000,"CS",Registros!$B$2:$B$6000,$A1231),0)</f>
        <v>0</v>
      </c>
      <c r="K1231">
        <f>IF(COUNTIFS(Winback!$K$2:$K$300,$A1231)&gt;0,1,0)</f>
        <v>0</v>
      </c>
      <c r="L1231">
        <f>IF(AND($K1231=1,LEFT($A1231,3)="WB-"),SUMIFS(Winback!$D$2:$D$300,Winback!$K$2:$K$300,$A1231),0)</f>
        <v>0</v>
      </c>
      <c r="M1231">
        <f>IF(OR($E1231=1,$G1231=1,SUMIFS(Registros!$J$2:$J$6000,Registros!$B$2:$B$6000,$A1231)&gt;0),1,0)</f>
        <v>1</v>
      </c>
      <c r="N1231">
        <f>IF($J1231&gt;0,1,IF(COUNTIFS(Registros!$A$2:$A$6000,"CS",Registros!$B$2:$B$6000,$A1231,Registros!$K$2:$K$6000,"&lt;&gt;")&gt;0,1,0))</f>
        <v>0</v>
      </c>
      <c r="O1231" t="str">
        <f t="shared" si="95"/>
        <v>SOLO MÓVIL</v>
      </c>
      <c r="P1231" t="str">
        <f t="shared" si="96"/>
        <v>Ofrecer fijo + internet (FLBBTV)</v>
      </c>
      <c r="Q1231">
        <f t="shared" si="97"/>
        <v>20</v>
      </c>
      <c r="R1231" t="str">
        <f>IFERROR(VLOOKUP($A1231,Registros!$B$2:$G$6000,6,0),IFERROR(INDEX(Winback!$C$2:$C$300,MATCH($A1231,Winback!$K$2:$K$300,0)),""))</f>
        <v>Alejandra Mabel Hawkins</v>
      </c>
      <c r="S1231" t="str">
        <f t="shared" si="98"/>
        <v>NP</v>
      </c>
      <c r="T1231">
        <f t="shared" si="99"/>
        <v>1</v>
      </c>
    </row>
    <row r="1232" spans="1:20" x14ac:dyDescent="0.35">
      <c r="A1232" t="s">
        <v>6105</v>
      </c>
      <c r="B1232" t="s">
        <v>6106</v>
      </c>
      <c r="C1232" t="s">
        <v>6107</v>
      </c>
      <c r="D1232" t="s">
        <v>6108</v>
      </c>
      <c r="E1232">
        <f>IF(COUNTIFS(Registros!$A$2:$A$6000,"NP",Registros!$B$2:$B$6000,$A1232)&gt;0,1,0)</f>
        <v>1</v>
      </c>
      <c r="F1232">
        <f>IF($E1232=1,SUMIFS(Registros!$F$2:$F$6000,Registros!$A$2:$A$6000,"NP",Registros!$B$2:$B$6000,$A1232),0)</f>
        <v>18</v>
      </c>
      <c r="G1232">
        <f>IF(COUNTIFS(Registros!$A$2:$A$6000,"MOV",Registros!$B$2:$B$6000,$A1232)&gt;0,1,0)</f>
        <v>0</v>
      </c>
      <c r="H1232">
        <f>IF($G1232=1,SUMIFS(Registros!$F$2:$F$6000,Registros!$A$2:$A$6000,"MOV",Registros!$B$2:$B$6000,$A1232),0)</f>
        <v>0</v>
      </c>
      <c r="I1232">
        <f>IF(COUNTIFS(Registros!$A$2:$A$6000,"CS",Registros!$B$2:$B$6000,$A1232)&gt;0,1,0)</f>
        <v>0</v>
      </c>
      <c r="J1232">
        <f>IF($I1232=1,SUMIFS(Registros!$I$2:$I$6000,Registros!$A$2:$A$6000,"CS",Registros!$B$2:$B$6000,$A1232),0)</f>
        <v>0</v>
      </c>
      <c r="K1232">
        <f>IF(COUNTIFS(Winback!$K$2:$K$300,$A1232)&gt;0,1,0)</f>
        <v>0</v>
      </c>
      <c r="L1232">
        <f>IF(AND($K1232=1,LEFT($A1232,3)="WB-"),SUMIFS(Winback!$D$2:$D$300,Winback!$K$2:$K$300,$A1232),0)</f>
        <v>0</v>
      </c>
      <c r="M1232">
        <f>IF(OR($E1232=1,$G1232=1,SUMIFS(Registros!$J$2:$J$6000,Registros!$B$2:$B$6000,$A1232)&gt;0),1,0)</f>
        <v>1</v>
      </c>
      <c r="N1232">
        <f>IF($J1232&gt;0,1,IF(COUNTIFS(Registros!$A$2:$A$6000,"CS",Registros!$B$2:$B$6000,$A1232,Registros!$K$2:$K$6000,"&lt;&gt;")&gt;0,1,0))</f>
        <v>0</v>
      </c>
      <c r="O1232" t="str">
        <f t="shared" si="95"/>
        <v>SOLO MÓVIL</v>
      </c>
      <c r="P1232" t="str">
        <f t="shared" si="96"/>
        <v>Ofrecer fijo + internet (FLBBTV)</v>
      </c>
      <c r="Q1232">
        <f t="shared" si="97"/>
        <v>18</v>
      </c>
      <c r="R1232" t="str">
        <f>IFERROR(VLOOKUP($A1232,Registros!$B$2:$G$6000,6,0),IFERROR(INDEX(Winback!$C$2:$C$300,MATCH($A1232,Winback!$K$2:$K$300,0)),""))</f>
        <v>Maria Fernanda</v>
      </c>
      <c r="S1232" t="str">
        <f t="shared" si="98"/>
        <v>NP</v>
      </c>
      <c r="T1232">
        <f t="shared" si="99"/>
        <v>1</v>
      </c>
    </row>
    <row r="1233" spans="1:20" x14ac:dyDescent="0.35">
      <c r="A1233" t="s">
        <v>6110</v>
      </c>
      <c r="B1233" t="s">
        <v>6111</v>
      </c>
      <c r="C1233" t="s">
        <v>6112</v>
      </c>
      <c r="D1233" t="s">
        <v>6113</v>
      </c>
      <c r="E1233">
        <f>IF(COUNTIFS(Registros!$A$2:$A$6000,"NP",Registros!$B$2:$B$6000,$A1233)&gt;0,1,0)</f>
        <v>1</v>
      </c>
      <c r="F1233">
        <f>IF($E1233=1,SUMIFS(Registros!$F$2:$F$6000,Registros!$A$2:$A$6000,"NP",Registros!$B$2:$B$6000,$A1233),0)</f>
        <v>15</v>
      </c>
      <c r="G1233">
        <f>IF(COUNTIFS(Registros!$A$2:$A$6000,"MOV",Registros!$B$2:$B$6000,$A1233)&gt;0,1,0)</f>
        <v>0</v>
      </c>
      <c r="H1233">
        <f>IF($G1233=1,SUMIFS(Registros!$F$2:$F$6000,Registros!$A$2:$A$6000,"MOV",Registros!$B$2:$B$6000,$A1233),0)</f>
        <v>0</v>
      </c>
      <c r="I1233">
        <f>IF(COUNTIFS(Registros!$A$2:$A$6000,"CS",Registros!$B$2:$B$6000,$A1233)&gt;0,1,0)</f>
        <v>0</v>
      </c>
      <c r="J1233">
        <f>IF($I1233=1,SUMIFS(Registros!$I$2:$I$6000,Registros!$A$2:$A$6000,"CS",Registros!$B$2:$B$6000,$A1233),0)</f>
        <v>0</v>
      </c>
      <c r="K1233">
        <f>IF(COUNTIFS(Winback!$K$2:$K$300,$A1233)&gt;0,1,0)</f>
        <v>0</v>
      </c>
      <c r="L1233">
        <f>IF(AND($K1233=1,LEFT($A1233,3)="WB-"),SUMIFS(Winback!$D$2:$D$300,Winback!$K$2:$K$300,$A1233),0)</f>
        <v>0</v>
      </c>
      <c r="M1233">
        <f>IF(OR($E1233=1,$G1233=1,SUMIFS(Registros!$J$2:$J$6000,Registros!$B$2:$B$6000,$A1233)&gt;0),1,0)</f>
        <v>1</v>
      </c>
      <c r="N1233">
        <f>IF($J1233&gt;0,1,IF(COUNTIFS(Registros!$A$2:$A$6000,"CS",Registros!$B$2:$B$6000,$A1233,Registros!$K$2:$K$6000,"&lt;&gt;")&gt;0,1,0))</f>
        <v>0</v>
      </c>
      <c r="O1233" t="str">
        <f t="shared" si="95"/>
        <v>SOLO MÓVIL</v>
      </c>
      <c r="P1233" t="str">
        <f t="shared" si="96"/>
        <v>Ofrecer fijo + internet (FLBBTV)</v>
      </c>
      <c r="Q1233">
        <f t="shared" si="97"/>
        <v>15</v>
      </c>
      <c r="R1233" t="str">
        <f>IFERROR(VLOOKUP($A1233,Registros!$B$2:$G$6000,6,0),IFERROR(INDEX(Winback!$C$2:$C$300,MATCH($A1233,Winback!$K$2:$K$300,0)),""))</f>
        <v>Yarelis Tulloch</v>
      </c>
      <c r="S1233" t="str">
        <f t="shared" si="98"/>
        <v>NP</v>
      </c>
      <c r="T1233">
        <f t="shared" si="99"/>
        <v>1</v>
      </c>
    </row>
    <row r="1234" spans="1:20" x14ac:dyDescent="0.35">
      <c r="A1234" t="s">
        <v>6115</v>
      </c>
      <c r="B1234" t="s">
        <v>6116</v>
      </c>
      <c r="C1234" t="s">
        <v>6117</v>
      </c>
      <c r="D1234" t="s">
        <v>6118</v>
      </c>
      <c r="E1234">
        <f>IF(COUNTIFS(Registros!$A$2:$A$6000,"NP",Registros!$B$2:$B$6000,$A1234)&gt;0,1,0)</f>
        <v>1</v>
      </c>
      <c r="F1234">
        <f>IF($E1234=1,SUMIFS(Registros!$F$2:$F$6000,Registros!$A$2:$A$6000,"NP",Registros!$B$2:$B$6000,$A1234),0)</f>
        <v>45</v>
      </c>
      <c r="G1234">
        <f>IF(COUNTIFS(Registros!$A$2:$A$6000,"MOV",Registros!$B$2:$B$6000,$A1234)&gt;0,1,0)</f>
        <v>0</v>
      </c>
      <c r="H1234">
        <f>IF($G1234=1,SUMIFS(Registros!$F$2:$F$6000,Registros!$A$2:$A$6000,"MOV",Registros!$B$2:$B$6000,$A1234),0)</f>
        <v>0</v>
      </c>
      <c r="I1234">
        <f>IF(COUNTIFS(Registros!$A$2:$A$6000,"CS",Registros!$B$2:$B$6000,$A1234)&gt;0,1,0)</f>
        <v>0</v>
      </c>
      <c r="J1234">
        <f>IF($I1234=1,SUMIFS(Registros!$I$2:$I$6000,Registros!$A$2:$A$6000,"CS",Registros!$B$2:$B$6000,$A1234),0)</f>
        <v>0</v>
      </c>
      <c r="K1234">
        <f>IF(COUNTIFS(Winback!$K$2:$K$300,$A1234)&gt;0,1,0)</f>
        <v>0</v>
      </c>
      <c r="L1234">
        <f>IF(AND($K1234=1,LEFT($A1234,3)="WB-"),SUMIFS(Winback!$D$2:$D$300,Winback!$K$2:$K$300,$A1234),0)</f>
        <v>0</v>
      </c>
      <c r="M1234">
        <f>IF(OR($E1234=1,$G1234=1,SUMIFS(Registros!$J$2:$J$6000,Registros!$B$2:$B$6000,$A1234)&gt;0),1,0)</f>
        <v>1</v>
      </c>
      <c r="N1234">
        <f>IF($J1234&gt;0,1,IF(COUNTIFS(Registros!$A$2:$A$6000,"CS",Registros!$B$2:$B$6000,$A1234,Registros!$K$2:$K$6000,"&lt;&gt;")&gt;0,1,0))</f>
        <v>0</v>
      </c>
      <c r="O1234" t="str">
        <f t="shared" si="95"/>
        <v>SOLO MÓVIL</v>
      </c>
      <c r="P1234" t="str">
        <f t="shared" si="96"/>
        <v>Ofrecer fijo + internet (FLBBTV)</v>
      </c>
      <c r="Q1234">
        <f t="shared" si="97"/>
        <v>45</v>
      </c>
      <c r="R1234" t="str">
        <f>IFERROR(VLOOKUP($A1234,Registros!$B$2:$G$6000,6,0),IFERROR(INDEX(Winback!$C$2:$C$300,MATCH($A1234,Winback!$K$2:$K$300,0)),""))</f>
        <v>Abril Aparicio</v>
      </c>
      <c r="S1234" t="str">
        <f t="shared" si="98"/>
        <v>NP</v>
      </c>
      <c r="T1234">
        <f t="shared" si="99"/>
        <v>1</v>
      </c>
    </row>
    <row r="1235" spans="1:20" x14ac:dyDescent="0.35">
      <c r="A1235" t="s">
        <v>6120</v>
      </c>
      <c r="B1235" t="s">
        <v>6121</v>
      </c>
      <c r="C1235" t="s">
        <v>6122</v>
      </c>
      <c r="D1235" t="s">
        <v>6123</v>
      </c>
      <c r="E1235">
        <f>IF(COUNTIFS(Registros!$A$2:$A$6000,"NP",Registros!$B$2:$B$6000,$A1235)&gt;0,1,0)</f>
        <v>1</v>
      </c>
      <c r="F1235">
        <f>IF($E1235=1,SUMIFS(Registros!$F$2:$F$6000,Registros!$A$2:$A$6000,"NP",Registros!$B$2:$B$6000,$A1235),0)</f>
        <v>22</v>
      </c>
      <c r="G1235">
        <f>IF(COUNTIFS(Registros!$A$2:$A$6000,"MOV",Registros!$B$2:$B$6000,$A1235)&gt;0,1,0)</f>
        <v>0</v>
      </c>
      <c r="H1235">
        <f>IF($G1235=1,SUMIFS(Registros!$F$2:$F$6000,Registros!$A$2:$A$6000,"MOV",Registros!$B$2:$B$6000,$A1235),0)</f>
        <v>0</v>
      </c>
      <c r="I1235">
        <f>IF(COUNTIFS(Registros!$A$2:$A$6000,"CS",Registros!$B$2:$B$6000,$A1235)&gt;0,1,0)</f>
        <v>0</v>
      </c>
      <c r="J1235">
        <f>IF($I1235=1,SUMIFS(Registros!$I$2:$I$6000,Registros!$A$2:$A$6000,"CS",Registros!$B$2:$B$6000,$A1235),0)</f>
        <v>0</v>
      </c>
      <c r="K1235">
        <f>IF(COUNTIFS(Winback!$K$2:$K$300,$A1235)&gt;0,1,0)</f>
        <v>0</v>
      </c>
      <c r="L1235">
        <f>IF(AND($K1235=1,LEFT($A1235,3)="WB-"),SUMIFS(Winback!$D$2:$D$300,Winback!$K$2:$K$300,$A1235),0)</f>
        <v>0</v>
      </c>
      <c r="M1235">
        <f>IF(OR($E1235=1,$G1235=1,SUMIFS(Registros!$J$2:$J$6000,Registros!$B$2:$B$6000,$A1235)&gt;0),1,0)</f>
        <v>1</v>
      </c>
      <c r="N1235">
        <f>IF($J1235&gt;0,1,IF(COUNTIFS(Registros!$A$2:$A$6000,"CS",Registros!$B$2:$B$6000,$A1235,Registros!$K$2:$K$6000,"&lt;&gt;")&gt;0,1,0))</f>
        <v>0</v>
      </c>
      <c r="O1235" t="str">
        <f t="shared" si="95"/>
        <v>SOLO MÓVIL</v>
      </c>
      <c r="P1235" t="str">
        <f t="shared" si="96"/>
        <v>Ofrecer fijo + internet (FLBBTV)</v>
      </c>
      <c r="Q1235">
        <f t="shared" si="97"/>
        <v>22</v>
      </c>
      <c r="R1235" t="str">
        <f>IFERROR(VLOOKUP($A1235,Registros!$B$2:$G$6000,6,0),IFERROR(INDEX(Winback!$C$2:$C$300,MATCH($A1235,Winback!$K$2:$K$300,0)),""))</f>
        <v>Yariela Galarce</v>
      </c>
      <c r="S1235" t="str">
        <f t="shared" si="98"/>
        <v>NP</v>
      </c>
      <c r="T1235">
        <f t="shared" si="99"/>
        <v>1</v>
      </c>
    </row>
    <row r="1236" spans="1:20" x14ac:dyDescent="0.35">
      <c r="A1236" t="s">
        <v>6125</v>
      </c>
      <c r="B1236" t="s">
        <v>6126</v>
      </c>
      <c r="C1236" t="s">
        <v>6127</v>
      </c>
      <c r="D1236" t="s">
        <v>6128</v>
      </c>
      <c r="E1236">
        <f>IF(COUNTIFS(Registros!$A$2:$A$6000,"NP",Registros!$B$2:$B$6000,$A1236)&gt;0,1,0)</f>
        <v>1</v>
      </c>
      <c r="F1236">
        <f>IF($E1236=1,SUMIFS(Registros!$F$2:$F$6000,Registros!$A$2:$A$6000,"NP",Registros!$B$2:$B$6000,$A1236),0)</f>
        <v>15</v>
      </c>
      <c r="G1236">
        <f>IF(COUNTIFS(Registros!$A$2:$A$6000,"MOV",Registros!$B$2:$B$6000,$A1236)&gt;0,1,0)</f>
        <v>0</v>
      </c>
      <c r="H1236">
        <f>IF($G1236=1,SUMIFS(Registros!$F$2:$F$6000,Registros!$A$2:$A$6000,"MOV",Registros!$B$2:$B$6000,$A1236),0)</f>
        <v>0</v>
      </c>
      <c r="I1236">
        <f>IF(COUNTIFS(Registros!$A$2:$A$6000,"CS",Registros!$B$2:$B$6000,$A1236)&gt;0,1,0)</f>
        <v>0</v>
      </c>
      <c r="J1236">
        <f>IF($I1236=1,SUMIFS(Registros!$I$2:$I$6000,Registros!$A$2:$A$6000,"CS",Registros!$B$2:$B$6000,$A1236),0)</f>
        <v>0</v>
      </c>
      <c r="K1236">
        <f>IF(COUNTIFS(Winback!$K$2:$K$300,$A1236)&gt;0,1,0)</f>
        <v>0</v>
      </c>
      <c r="L1236">
        <f>IF(AND($K1236=1,LEFT($A1236,3)="WB-"),SUMIFS(Winback!$D$2:$D$300,Winback!$K$2:$K$300,$A1236),0)</f>
        <v>0</v>
      </c>
      <c r="M1236">
        <f>IF(OR($E1236=1,$G1236=1,SUMIFS(Registros!$J$2:$J$6000,Registros!$B$2:$B$6000,$A1236)&gt;0),1,0)</f>
        <v>1</v>
      </c>
      <c r="N1236">
        <f>IF($J1236&gt;0,1,IF(COUNTIFS(Registros!$A$2:$A$6000,"CS",Registros!$B$2:$B$6000,$A1236,Registros!$K$2:$K$6000,"&lt;&gt;")&gt;0,1,0))</f>
        <v>0</v>
      </c>
      <c r="O1236" t="str">
        <f t="shared" si="95"/>
        <v>SOLO MÓVIL</v>
      </c>
      <c r="P1236" t="str">
        <f t="shared" si="96"/>
        <v>Ofrecer fijo + internet (FLBBTV)</v>
      </c>
      <c r="Q1236">
        <f t="shared" si="97"/>
        <v>15</v>
      </c>
      <c r="R1236" t="str">
        <f>IFERROR(VLOOKUP($A1236,Registros!$B$2:$G$6000,6,0),IFERROR(INDEX(Winback!$C$2:$C$300,MATCH($A1236,Winback!$K$2:$K$300,0)),""))</f>
        <v>Nailyn Martinez</v>
      </c>
      <c r="S1236" t="str">
        <f t="shared" si="98"/>
        <v>NP</v>
      </c>
      <c r="T1236">
        <f t="shared" si="99"/>
        <v>1</v>
      </c>
    </row>
    <row r="1237" spans="1:20" x14ac:dyDescent="0.35">
      <c r="A1237" t="s">
        <v>6130</v>
      </c>
      <c r="B1237" t="s">
        <v>6131</v>
      </c>
      <c r="C1237" t="s">
        <v>6132</v>
      </c>
      <c r="D1237" t="s">
        <v>6133</v>
      </c>
      <c r="E1237">
        <f>IF(COUNTIFS(Registros!$A$2:$A$6000,"NP",Registros!$B$2:$B$6000,$A1237)&gt;0,1,0)</f>
        <v>1</v>
      </c>
      <c r="F1237">
        <f>IF($E1237=1,SUMIFS(Registros!$F$2:$F$6000,Registros!$A$2:$A$6000,"NP",Registros!$B$2:$B$6000,$A1237),0)</f>
        <v>20</v>
      </c>
      <c r="G1237">
        <f>IF(COUNTIFS(Registros!$A$2:$A$6000,"MOV",Registros!$B$2:$B$6000,$A1237)&gt;0,1,0)</f>
        <v>0</v>
      </c>
      <c r="H1237">
        <f>IF($G1237=1,SUMIFS(Registros!$F$2:$F$6000,Registros!$A$2:$A$6000,"MOV",Registros!$B$2:$B$6000,$A1237),0)</f>
        <v>0</v>
      </c>
      <c r="I1237">
        <f>IF(COUNTIFS(Registros!$A$2:$A$6000,"CS",Registros!$B$2:$B$6000,$A1237)&gt;0,1,0)</f>
        <v>0</v>
      </c>
      <c r="J1237">
        <f>IF($I1237=1,SUMIFS(Registros!$I$2:$I$6000,Registros!$A$2:$A$6000,"CS",Registros!$B$2:$B$6000,$A1237),0)</f>
        <v>0</v>
      </c>
      <c r="K1237">
        <f>IF(COUNTIFS(Winback!$K$2:$K$300,$A1237)&gt;0,1,0)</f>
        <v>0</v>
      </c>
      <c r="L1237">
        <f>IF(AND($K1237=1,LEFT($A1237,3)="WB-"),SUMIFS(Winback!$D$2:$D$300,Winback!$K$2:$K$300,$A1237),0)</f>
        <v>0</v>
      </c>
      <c r="M1237">
        <f>IF(OR($E1237=1,$G1237=1,SUMIFS(Registros!$J$2:$J$6000,Registros!$B$2:$B$6000,$A1237)&gt;0),1,0)</f>
        <v>1</v>
      </c>
      <c r="N1237">
        <f>IF($J1237&gt;0,1,IF(COUNTIFS(Registros!$A$2:$A$6000,"CS",Registros!$B$2:$B$6000,$A1237,Registros!$K$2:$K$6000,"&lt;&gt;")&gt;0,1,0))</f>
        <v>0</v>
      </c>
      <c r="O1237" t="str">
        <f t="shared" si="95"/>
        <v>SOLO MÓVIL</v>
      </c>
      <c r="P1237" t="str">
        <f t="shared" si="96"/>
        <v>Ofrecer fijo + internet (FLBBTV)</v>
      </c>
      <c r="Q1237">
        <f t="shared" si="97"/>
        <v>20</v>
      </c>
      <c r="R1237" t="str">
        <f>IFERROR(VLOOKUP($A1237,Registros!$B$2:$G$6000,6,0),IFERROR(INDEX(Winback!$C$2:$C$300,MATCH($A1237,Winback!$K$2:$K$300,0)),""))</f>
        <v>Yamali Rodriguez</v>
      </c>
      <c r="S1237" t="str">
        <f t="shared" si="98"/>
        <v>NP</v>
      </c>
      <c r="T1237">
        <f t="shared" si="99"/>
        <v>1</v>
      </c>
    </row>
    <row r="1238" spans="1:20" x14ac:dyDescent="0.35">
      <c r="A1238" t="s">
        <v>6135</v>
      </c>
      <c r="B1238" t="s">
        <v>6136</v>
      </c>
      <c r="C1238" t="s">
        <v>6137</v>
      </c>
      <c r="D1238" t="s">
        <v>6138</v>
      </c>
      <c r="E1238">
        <f>IF(COUNTIFS(Registros!$A$2:$A$6000,"NP",Registros!$B$2:$B$6000,$A1238)&gt;0,1,0)</f>
        <v>1</v>
      </c>
      <c r="F1238">
        <f>IF($E1238=1,SUMIFS(Registros!$F$2:$F$6000,Registros!$A$2:$A$6000,"NP",Registros!$B$2:$B$6000,$A1238),0)</f>
        <v>15</v>
      </c>
      <c r="G1238">
        <f>IF(COUNTIFS(Registros!$A$2:$A$6000,"MOV",Registros!$B$2:$B$6000,$A1238)&gt;0,1,0)</f>
        <v>0</v>
      </c>
      <c r="H1238">
        <f>IF($G1238=1,SUMIFS(Registros!$F$2:$F$6000,Registros!$A$2:$A$6000,"MOV",Registros!$B$2:$B$6000,$A1238),0)</f>
        <v>0</v>
      </c>
      <c r="I1238">
        <f>IF(COUNTIFS(Registros!$A$2:$A$6000,"CS",Registros!$B$2:$B$6000,$A1238)&gt;0,1,0)</f>
        <v>0</v>
      </c>
      <c r="J1238">
        <f>IF($I1238=1,SUMIFS(Registros!$I$2:$I$6000,Registros!$A$2:$A$6000,"CS",Registros!$B$2:$B$6000,$A1238),0)</f>
        <v>0</v>
      </c>
      <c r="K1238">
        <f>IF(COUNTIFS(Winback!$K$2:$K$300,$A1238)&gt;0,1,0)</f>
        <v>0</v>
      </c>
      <c r="L1238">
        <f>IF(AND($K1238=1,LEFT($A1238,3)="WB-"),SUMIFS(Winback!$D$2:$D$300,Winback!$K$2:$K$300,$A1238),0)</f>
        <v>0</v>
      </c>
      <c r="M1238">
        <f>IF(OR($E1238=1,$G1238=1,SUMIFS(Registros!$J$2:$J$6000,Registros!$B$2:$B$6000,$A1238)&gt;0),1,0)</f>
        <v>1</v>
      </c>
      <c r="N1238">
        <f>IF($J1238&gt;0,1,IF(COUNTIFS(Registros!$A$2:$A$6000,"CS",Registros!$B$2:$B$6000,$A1238,Registros!$K$2:$K$6000,"&lt;&gt;")&gt;0,1,0))</f>
        <v>0</v>
      </c>
      <c r="O1238" t="str">
        <f t="shared" si="95"/>
        <v>SOLO MÓVIL</v>
      </c>
      <c r="P1238" t="str">
        <f t="shared" si="96"/>
        <v>Ofrecer fijo + internet (FLBBTV)</v>
      </c>
      <c r="Q1238">
        <f t="shared" si="97"/>
        <v>15</v>
      </c>
      <c r="R1238" t="str">
        <f>IFERROR(VLOOKUP($A1238,Registros!$B$2:$G$6000,6,0),IFERROR(INDEX(Winback!$C$2:$C$300,MATCH($A1238,Winback!$K$2:$K$300,0)),""))</f>
        <v>Osiris Aguilar</v>
      </c>
      <c r="S1238" t="str">
        <f t="shared" si="98"/>
        <v>NP</v>
      </c>
      <c r="T1238">
        <f t="shared" si="99"/>
        <v>1</v>
      </c>
    </row>
    <row r="1239" spans="1:20" x14ac:dyDescent="0.35">
      <c r="A1239" t="s">
        <v>6140</v>
      </c>
      <c r="B1239" t="s">
        <v>6141</v>
      </c>
      <c r="C1239" t="s">
        <v>6142</v>
      </c>
      <c r="D1239" t="s">
        <v>6143</v>
      </c>
      <c r="E1239">
        <f>IF(COUNTIFS(Registros!$A$2:$A$6000,"NP",Registros!$B$2:$B$6000,$A1239)&gt;0,1,0)</f>
        <v>1</v>
      </c>
      <c r="F1239">
        <f>IF($E1239=1,SUMIFS(Registros!$F$2:$F$6000,Registros!$A$2:$A$6000,"NP",Registros!$B$2:$B$6000,$A1239),0)</f>
        <v>15</v>
      </c>
      <c r="G1239">
        <f>IF(COUNTIFS(Registros!$A$2:$A$6000,"MOV",Registros!$B$2:$B$6000,$A1239)&gt;0,1,0)</f>
        <v>0</v>
      </c>
      <c r="H1239">
        <f>IF($G1239=1,SUMIFS(Registros!$F$2:$F$6000,Registros!$A$2:$A$6000,"MOV",Registros!$B$2:$B$6000,$A1239),0)</f>
        <v>0</v>
      </c>
      <c r="I1239">
        <f>IF(COUNTIFS(Registros!$A$2:$A$6000,"CS",Registros!$B$2:$B$6000,$A1239)&gt;0,1,0)</f>
        <v>0</v>
      </c>
      <c r="J1239">
        <f>IF($I1239=1,SUMIFS(Registros!$I$2:$I$6000,Registros!$A$2:$A$6000,"CS",Registros!$B$2:$B$6000,$A1239),0)</f>
        <v>0</v>
      </c>
      <c r="K1239">
        <f>IF(COUNTIFS(Winback!$K$2:$K$300,$A1239)&gt;0,1,0)</f>
        <v>0</v>
      </c>
      <c r="L1239">
        <f>IF(AND($K1239=1,LEFT($A1239,3)="WB-"),SUMIFS(Winback!$D$2:$D$300,Winback!$K$2:$K$300,$A1239),0)</f>
        <v>0</v>
      </c>
      <c r="M1239">
        <f>IF(OR($E1239=1,$G1239=1,SUMIFS(Registros!$J$2:$J$6000,Registros!$B$2:$B$6000,$A1239)&gt;0),1,0)</f>
        <v>1</v>
      </c>
      <c r="N1239">
        <f>IF($J1239&gt;0,1,IF(COUNTIFS(Registros!$A$2:$A$6000,"CS",Registros!$B$2:$B$6000,$A1239,Registros!$K$2:$K$6000,"&lt;&gt;")&gt;0,1,0))</f>
        <v>0</v>
      </c>
      <c r="O1239" t="str">
        <f t="shared" si="95"/>
        <v>SOLO MÓVIL</v>
      </c>
      <c r="P1239" t="str">
        <f t="shared" si="96"/>
        <v>Ofrecer fijo + internet (FLBBTV)</v>
      </c>
      <c r="Q1239">
        <f t="shared" si="97"/>
        <v>15</v>
      </c>
      <c r="R1239" t="str">
        <f>IFERROR(VLOOKUP($A1239,Registros!$B$2:$G$6000,6,0),IFERROR(INDEX(Winback!$C$2:$C$300,MATCH($A1239,Winback!$K$2:$K$300,0)),""))</f>
        <v>Karla Mc Intryre</v>
      </c>
      <c r="S1239" t="str">
        <f t="shared" si="98"/>
        <v>NP</v>
      </c>
      <c r="T1239">
        <f t="shared" si="99"/>
        <v>1</v>
      </c>
    </row>
    <row r="1240" spans="1:20" x14ac:dyDescent="0.35">
      <c r="A1240" t="s">
        <v>6145</v>
      </c>
      <c r="B1240" t="s">
        <v>6146</v>
      </c>
      <c r="C1240" t="s">
        <v>6147</v>
      </c>
      <c r="D1240" t="s">
        <v>6148</v>
      </c>
      <c r="E1240">
        <f>IF(COUNTIFS(Registros!$A$2:$A$6000,"NP",Registros!$B$2:$B$6000,$A1240)&gt;0,1,0)</f>
        <v>1</v>
      </c>
      <c r="F1240">
        <f>IF($E1240=1,SUMIFS(Registros!$F$2:$F$6000,Registros!$A$2:$A$6000,"NP",Registros!$B$2:$B$6000,$A1240),0)</f>
        <v>15</v>
      </c>
      <c r="G1240">
        <f>IF(COUNTIFS(Registros!$A$2:$A$6000,"MOV",Registros!$B$2:$B$6000,$A1240)&gt;0,1,0)</f>
        <v>0</v>
      </c>
      <c r="H1240">
        <f>IF($G1240=1,SUMIFS(Registros!$F$2:$F$6000,Registros!$A$2:$A$6000,"MOV",Registros!$B$2:$B$6000,$A1240),0)</f>
        <v>0</v>
      </c>
      <c r="I1240">
        <f>IF(COUNTIFS(Registros!$A$2:$A$6000,"CS",Registros!$B$2:$B$6000,$A1240)&gt;0,1,0)</f>
        <v>0</v>
      </c>
      <c r="J1240">
        <f>IF($I1240=1,SUMIFS(Registros!$I$2:$I$6000,Registros!$A$2:$A$6000,"CS",Registros!$B$2:$B$6000,$A1240),0)</f>
        <v>0</v>
      </c>
      <c r="K1240">
        <f>IF(COUNTIFS(Winback!$K$2:$K$300,$A1240)&gt;0,1,0)</f>
        <v>0</v>
      </c>
      <c r="L1240">
        <f>IF(AND($K1240=1,LEFT($A1240,3)="WB-"),SUMIFS(Winback!$D$2:$D$300,Winback!$K$2:$K$300,$A1240),0)</f>
        <v>0</v>
      </c>
      <c r="M1240">
        <f>IF(OR($E1240=1,$G1240=1,SUMIFS(Registros!$J$2:$J$6000,Registros!$B$2:$B$6000,$A1240)&gt;0),1,0)</f>
        <v>1</v>
      </c>
      <c r="N1240">
        <f>IF($J1240&gt;0,1,IF(COUNTIFS(Registros!$A$2:$A$6000,"CS",Registros!$B$2:$B$6000,$A1240,Registros!$K$2:$K$6000,"&lt;&gt;")&gt;0,1,0))</f>
        <v>0</v>
      </c>
      <c r="O1240" t="str">
        <f t="shared" si="95"/>
        <v>SOLO MÓVIL</v>
      </c>
      <c r="P1240" t="str">
        <f t="shared" si="96"/>
        <v>Ofrecer fijo + internet (FLBBTV)</v>
      </c>
      <c r="Q1240">
        <f t="shared" si="97"/>
        <v>15</v>
      </c>
      <c r="R1240" t="str">
        <f>IFERROR(VLOOKUP($A1240,Registros!$B$2:$G$6000,6,0),IFERROR(INDEX(Winback!$C$2:$C$300,MATCH($A1240,Winback!$K$2:$K$300,0)),""))</f>
        <v>Solanye Acuña</v>
      </c>
      <c r="S1240" t="str">
        <f t="shared" si="98"/>
        <v>NP</v>
      </c>
      <c r="T1240">
        <f t="shared" si="99"/>
        <v>1</v>
      </c>
    </row>
    <row r="1241" spans="1:20" x14ac:dyDescent="0.35">
      <c r="A1241" t="s">
        <v>6150</v>
      </c>
      <c r="B1241" t="s">
        <v>6151</v>
      </c>
      <c r="C1241" t="s">
        <v>6152</v>
      </c>
      <c r="D1241" t="s">
        <v>6153</v>
      </c>
      <c r="E1241">
        <f>IF(COUNTIFS(Registros!$A$2:$A$6000,"NP",Registros!$B$2:$B$6000,$A1241)&gt;0,1,0)</f>
        <v>1</v>
      </c>
      <c r="F1241">
        <f>IF($E1241=1,SUMIFS(Registros!$F$2:$F$6000,Registros!$A$2:$A$6000,"NP",Registros!$B$2:$B$6000,$A1241),0)</f>
        <v>31.25</v>
      </c>
      <c r="G1241">
        <f>IF(COUNTIFS(Registros!$A$2:$A$6000,"MOV",Registros!$B$2:$B$6000,$A1241)&gt;0,1,0)</f>
        <v>0</v>
      </c>
      <c r="H1241">
        <f>IF($G1241=1,SUMIFS(Registros!$F$2:$F$6000,Registros!$A$2:$A$6000,"MOV",Registros!$B$2:$B$6000,$A1241),0)</f>
        <v>0</v>
      </c>
      <c r="I1241">
        <f>IF(COUNTIFS(Registros!$A$2:$A$6000,"CS",Registros!$B$2:$B$6000,$A1241)&gt;0,1,0)</f>
        <v>0</v>
      </c>
      <c r="J1241">
        <f>IF($I1241=1,SUMIFS(Registros!$I$2:$I$6000,Registros!$A$2:$A$6000,"CS",Registros!$B$2:$B$6000,$A1241),0)</f>
        <v>0</v>
      </c>
      <c r="K1241">
        <f>IF(COUNTIFS(Winback!$K$2:$K$300,$A1241)&gt;0,1,0)</f>
        <v>0</v>
      </c>
      <c r="L1241">
        <f>IF(AND($K1241=1,LEFT($A1241,3)="WB-"),SUMIFS(Winback!$D$2:$D$300,Winback!$K$2:$K$300,$A1241),0)</f>
        <v>0</v>
      </c>
      <c r="M1241">
        <f>IF(OR($E1241=1,$G1241=1,SUMIFS(Registros!$J$2:$J$6000,Registros!$B$2:$B$6000,$A1241)&gt;0),1,0)</f>
        <v>1</v>
      </c>
      <c r="N1241">
        <f>IF($J1241&gt;0,1,IF(COUNTIFS(Registros!$A$2:$A$6000,"CS",Registros!$B$2:$B$6000,$A1241,Registros!$K$2:$K$6000,"&lt;&gt;")&gt;0,1,0))</f>
        <v>0</v>
      </c>
      <c r="O1241" t="str">
        <f t="shared" si="95"/>
        <v>SOLO MÓVIL</v>
      </c>
      <c r="P1241" t="str">
        <f t="shared" si="96"/>
        <v>Ofrecer fijo + internet (FLBBTV)</v>
      </c>
      <c r="Q1241">
        <f t="shared" si="97"/>
        <v>31.25</v>
      </c>
      <c r="R1241" t="str">
        <f>IFERROR(VLOOKUP($A1241,Registros!$B$2:$G$6000,6,0),IFERROR(INDEX(Winback!$C$2:$C$300,MATCH($A1241,Winback!$K$2:$K$300,0)),""))</f>
        <v>Michelle Zambrano</v>
      </c>
      <c r="S1241" t="str">
        <f t="shared" si="98"/>
        <v>NP</v>
      </c>
      <c r="T1241">
        <f t="shared" si="99"/>
        <v>1</v>
      </c>
    </row>
    <row r="1242" spans="1:20" x14ac:dyDescent="0.35">
      <c r="A1242" t="s">
        <v>6155</v>
      </c>
      <c r="B1242" t="s">
        <v>6156</v>
      </c>
      <c r="C1242" t="s">
        <v>6157</v>
      </c>
      <c r="D1242" t="s">
        <v>6158</v>
      </c>
      <c r="E1242">
        <f>IF(COUNTIFS(Registros!$A$2:$A$6000,"NP",Registros!$B$2:$B$6000,$A1242)&gt;0,1,0)</f>
        <v>1</v>
      </c>
      <c r="F1242">
        <f>IF($E1242=1,SUMIFS(Registros!$F$2:$F$6000,Registros!$A$2:$A$6000,"NP",Registros!$B$2:$B$6000,$A1242),0)</f>
        <v>12</v>
      </c>
      <c r="G1242">
        <f>IF(COUNTIFS(Registros!$A$2:$A$6000,"MOV",Registros!$B$2:$B$6000,$A1242)&gt;0,1,0)</f>
        <v>0</v>
      </c>
      <c r="H1242">
        <f>IF($G1242=1,SUMIFS(Registros!$F$2:$F$6000,Registros!$A$2:$A$6000,"MOV",Registros!$B$2:$B$6000,$A1242),0)</f>
        <v>0</v>
      </c>
      <c r="I1242">
        <f>IF(COUNTIFS(Registros!$A$2:$A$6000,"CS",Registros!$B$2:$B$6000,$A1242)&gt;0,1,0)</f>
        <v>0</v>
      </c>
      <c r="J1242">
        <f>IF($I1242=1,SUMIFS(Registros!$I$2:$I$6000,Registros!$A$2:$A$6000,"CS",Registros!$B$2:$B$6000,$A1242),0)</f>
        <v>0</v>
      </c>
      <c r="K1242">
        <f>IF(COUNTIFS(Winback!$K$2:$K$300,$A1242)&gt;0,1,0)</f>
        <v>0</v>
      </c>
      <c r="L1242">
        <f>IF(AND($K1242=1,LEFT($A1242,3)="WB-"),SUMIFS(Winback!$D$2:$D$300,Winback!$K$2:$K$300,$A1242),0)</f>
        <v>0</v>
      </c>
      <c r="M1242">
        <f>IF(OR($E1242=1,$G1242=1,SUMIFS(Registros!$J$2:$J$6000,Registros!$B$2:$B$6000,$A1242)&gt;0),1,0)</f>
        <v>1</v>
      </c>
      <c r="N1242">
        <f>IF($J1242&gt;0,1,IF(COUNTIFS(Registros!$A$2:$A$6000,"CS",Registros!$B$2:$B$6000,$A1242,Registros!$K$2:$K$6000,"&lt;&gt;")&gt;0,1,0))</f>
        <v>0</v>
      </c>
      <c r="O1242" t="str">
        <f t="shared" si="95"/>
        <v>SOLO MÓVIL</v>
      </c>
      <c r="P1242" t="str">
        <f t="shared" si="96"/>
        <v>Ofrecer fijo + internet (FLBBTV)</v>
      </c>
      <c r="Q1242">
        <f t="shared" si="97"/>
        <v>12</v>
      </c>
      <c r="R1242" t="str">
        <f>IFERROR(VLOOKUP($A1242,Registros!$B$2:$G$6000,6,0),IFERROR(INDEX(Winback!$C$2:$C$300,MATCH($A1242,Winback!$K$2:$K$300,0)),""))</f>
        <v>Ines Lizbeth Trujillo</v>
      </c>
      <c r="S1242" t="str">
        <f t="shared" si="98"/>
        <v>NP</v>
      </c>
      <c r="T1242">
        <f t="shared" si="99"/>
        <v>1</v>
      </c>
    </row>
    <row r="1243" spans="1:20" x14ac:dyDescent="0.35">
      <c r="A1243" t="s">
        <v>6160</v>
      </c>
      <c r="B1243" t="s">
        <v>6161</v>
      </c>
      <c r="C1243" t="s">
        <v>6162</v>
      </c>
      <c r="D1243" t="s">
        <v>6163</v>
      </c>
      <c r="E1243">
        <f>IF(COUNTIFS(Registros!$A$2:$A$6000,"NP",Registros!$B$2:$B$6000,$A1243)&gt;0,1,0)</f>
        <v>1</v>
      </c>
      <c r="F1243">
        <f>IF($E1243=1,SUMIFS(Registros!$F$2:$F$6000,Registros!$A$2:$A$6000,"NP",Registros!$B$2:$B$6000,$A1243),0)</f>
        <v>15</v>
      </c>
      <c r="G1243">
        <f>IF(COUNTIFS(Registros!$A$2:$A$6000,"MOV",Registros!$B$2:$B$6000,$A1243)&gt;0,1,0)</f>
        <v>0</v>
      </c>
      <c r="H1243">
        <f>IF($G1243=1,SUMIFS(Registros!$F$2:$F$6000,Registros!$A$2:$A$6000,"MOV",Registros!$B$2:$B$6000,$A1243),0)</f>
        <v>0</v>
      </c>
      <c r="I1243">
        <f>IF(COUNTIFS(Registros!$A$2:$A$6000,"CS",Registros!$B$2:$B$6000,$A1243)&gt;0,1,0)</f>
        <v>0</v>
      </c>
      <c r="J1243">
        <f>IF($I1243=1,SUMIFS(Registros!$I$2:$I$6000,Registros!$A$2:$A$6000,"CS",Registros!$B$2:$B$6000,$A1243),0)</f>
        <v>0</v>
      </c>
      <c r="K1243">
        <f>IF(COUNTIFS(Winback!$K$2:$K$300,$A1243)&gt;0,1,0)</f>
        <v>0</v>
      </c>
      <c r="L1243">
        <f>IF(AND($K1243=1,LEFT($A1243,3)="WB-"),SUMIFS(Winback!$D$2:$D$300,Winback!$K$2:$K$300,$A1243),0)</f>
        <v>0</v>
      </c>
      <c r="M1243">
        <f>IF(OR($E1243=1,$G1243=1,SUMIFS(Registros!$J$2:$J$6000,Registros!$B$2:$B$6000,$A1243)&gt;0),1,0)</f>
        <v>1</v>
      </c>
      <c r="N1243">
        <f>IF($J1243&gt;0,1,IF(COUNTIFS(Registros!$A$2:$A$6000,"CS",Registros!$B$2:$B$6000,$A1243,Registros!$K$2:$K$6000,"&lt;&gt;")&gt;0,1,0))</f>
        <v>0</v>
      </c>
      <c r="O1243" t="str">
        <f t="shared" si="95"/>
        <v>SOLO MÓVIL</v>
      </c>
      <c r="P1243" t="str">
        <f t="shared" si="96"/>
        <v>Ofrecer fijo + internet (FLBBTV)</v>
      </c>
      <c r="Q1243">
        <f t="shared" si="97"/>
        <v>15</v>
      </c>
      <c r="R1243" t="str">
        <f>IFERROR(VLOOKUP($A1243,Registros!$B$2:$G$6000,6,0),IFERROR(INDEX(Winback!$C$2:$C$300,MATCH($A1243,Winback!$K$2:$K$300,0)),""))</f>
        <v>Alejandra Mabel Hawkins</v>
      </c>
      <c r="S1243" t="str">
        <f t="shared" si="98"/>
        <v>NP</v>
      </c>
      <c r="T1243">
        <f t="shared" si="99"/>
        <v>1</v>
      </c>
    </row>
    <row r="1244" spans="1:20" x14ac:dyDescent="0.35">
      <c r="A1244" t="s">
        <v>6165</v>
      </c>
      <c r="B1244" t="s">
        <v>6166</v>
      </c>
      <c r="C1244" t="s">
        <v>6167</v>
      </c>
      <c r="D1244" t="s">
        <v>6168</v>
      </c>
      <c r="E1244">
        <f>IF(COUNTIFS(Registros!$A$2:$A$6000,"NP",Registros!$B$2:$B$6000,$A1244)&gt;0,1,0)</f>
        <v>1</v>
      </c>
      <c r="F1244">
        <f>IF($E1244=1,SUMIFS(Registros!$F$2:$F$6000,Registros!$A$2:$A$6000,"NP",Registros!$B$2:$B$6000,$A1244),0)</f>
        <v>15</v>
      </c>
      <c r="G1244">
        <f>IF(COUNTIFS(Registros!$A$2:$A$6000,"MOV",Registros!$B$2:$B$6000,$A1244)&gt;0,1,0)</f>
        <v>0</v>
      </c>
      <c r="H1244">
        <f>IF($G1244=1,SUMIFS(Registros!$F$2:$F$6000,Registros!$A$2:$A$6000,"MOV",Registros!$B$2:$B$6000,$A1244),0)</f>
        <v>0</v>
      </c>
      <c r="I1244">
        <f>IF(COUNTIFS(Registros!$A$2:$A$6000,"CS",Registros!$B$2:$B$6000,$A1244)&gt;0,1,0)</f>
        <v>0</v>
      </c>
      <c r="J1244">
        <f>IF($I1244=1,SUMIFS(Registros!$I$2:$I$6000,Registros!$A$2:$A$6000,"CS",Registros!$B$2:$B$6000,$A1244),0)</f>
        <v>0</v>
      </c>
      <c r="K1244">
        <f>IF(COUNTIFS(Winback!$K$2:$K$300,$A1244)&gt;0,1,0)</f>
        <v>0</v>
      </c>
      <c r="L1244">
        <f>IF(AND($K1244=1,LEFT($A1244,3)="WB-"),SUMIFS(Winback!$D$2:$D$300,Winback!$K$2:$K$300,$A1244),0)</f>
        <v>0</v>
      </c>
      <c r="M1244">
        <f>IF(OR($E1244=1,$G1244=1,SUMIFS(Registros!$J$2:$J$6000,Registros!$B$2:$B$6000,$A1244)&gt;0),1,0)</f>
        <v>1</v>
      </c>
      <c r="N1244">
        <f>IF($J1244&gt;0,1,IF(COUNTIFS(Registros!$A$2:$A$6000,"CS",Registros!$B$2:$B$6000,$A1244,Registros!$K$2:$K$6000,"&lt;&gt;")&gt;0,1,0))</f>
        <v>0</v>
      </c>
      <c r="O1244" t="str">
        <f t="shared" si="95"/>
        <v>SOLO MÓVIL</v>
      </c>
      <c r="P1244" t="str">
        <f t="shared" si="96"/>
        <v>Ofrecer fijo + internet (FLBBTV)</v>
      </c>
      <c r="Q1244">
        <f t="shared" si="97"/>
        <v>15</v>
      </c>
      <c r="R1244" t="str">
        <f>IFERROR(VLOOKUP($A1244,Registros!$B$2:$G$6000,6,0),IFERROR(INDEX(Winback!$C$2:$C$300,MATCH($A1244,Winback!$K$2:$K$300,0)),""))</f>
        <v>Maria Fernanda</v>
      </c>
      <c r="S1244" t="str">
        <f t="shared" si="98"/>
        <v>NP</v>
      </c>
      <c r="T1244">
        <f t="shared" si="99"/>
        <v>1</v>
      </c>
    </row>
    <row r="1245" spans="1:20" x14ac:dyDescent="0.35">
      <c r="A1245" t="s">
        <v>6170</v>
      </c>
      <c r="B1245" t="s">
        <v>6171</v>
      </c>
      <c r="C1245" t="s">
        <v>6172</v>
      </c>
      <c r="D1245" t="s">
        <v>6173</v>
      </c>
      <c r="E1245">
        <f>IF(COUNTIFS(Registros!$A$2:$A$6000,"NP",Registros!$B$2:$B$6000,$A1245)&gt;0,1,0)</f>
        <v>1</v>
      </c>
      <c r="F1245">
        <f>IF($E1245=1,SUMIFS(Registros!$F$2:$F$6000,Registros!$A$2:$A$6000,"NP",Registros!$B$2:$B$6000,$A1245),0)</f>
        <v>20</v>
      </c>
      <c r="G1245">
        <f>IF(COUNTIFS(Registros!$A$2:$A$6000,"MOV",Registros!$B$2:$B$6000,$A1245)&gt;0,1,0)</f>
        <v>0</v>
      </c>
      <c r="H1245">
        <f>IF($G1245=1,SUMIFS(Registros!$F$2:$F$6000,Registros!$A$2:$A$6000,"MOV",Registros!$B$2:$B$6000,$A1245),0)</f>
        <v>0</v>
      </c>
      <c r="I1245">
        <f>IF(COUNTIFS(Registros!$A$2:$A$6000,"CS",Registros!$B$2:$B$6000,$A1245)&gt;0,1,0)</f>
        <v>0</v>
      </c>
      <c r="J1245">
        <f>IF($I1245=1,SUMIFS(Registros!$I$2:$I$6000,Registros!$A$2:$A$6000,"CS",Registros!$B$2:$B$6000,$A1245),0)</f>
        <v>0</v>
      </c>
      <c r="K1245">
        <f>IF(COUNTIFS(Winback!$K$2:$K$300,$A1245)&gt;0,1,0)</f>
        <v>0</v>
      </c>
      <c r="L1245">
        <f>IF(AND($K1245=1,LEFT($A1245,3)="WB-"),SUMIFS(Winback!$D$2:$D$300,Winback!$K$2:$K$300,$A1245),0)</f>
        <v>0</v>
      </c>
      <c r="M1245">
        <f>IF(OR($E1245=1,$G1245=1,SUMIFS(Registros!$J$2:$J$6000,Registros!$B$2:$B$6000,$A1245)&gt;0),1,0)</f>
        <v>1</v>
      </c>
      <c r="N1245">
        <f>IF($J1245&gt;0,1,IF(COUNTIFS(Registros!$A$2:$A$6000,"CS",Registros!$B$2:$B$6000,$A1245,Registros!$K$2:$K$6000,"&lt;&gt;")&gt;0,1,0))</f>
        <v>0</v>
      </c>
      <c r="O1245" t="str">
        <f t="shared" si="95"/>
        <v>SOLO MÓVIL</v>
      </c>
      <c r="P1245" t="str">
        <f t="shared" si="96"/>
        <v>Ofrecer fijo + internet (FLBBTV)</v>
      </c>
      <c r="Q1245">
        <f t="shared" si="97"/>
        <v>20</v>
      </c>
      <c r="R1245" t="str">
        <f>IFERROR(VLOOKUP($A1245,Registros!$B$2:$G$6000,6,0),IFERROR(INDEX(Winback!$C$2:$C$300,MATCH($A1245,Winback!$K$2:$K$300,0)),""))</f>
        <v>Yarelis Tulloch</v>
      </c>
      <c r="S1245" t="str">
        <f t="shared" si="98"/>
        <v>NP</v>
      </c>
      <c r="T1245">
        <f t="shared" si="99"/>
        <v>1</v>
      </c>
    </row>
    <row r="1246" spans="1:20" x14ac:dyDescent="0.35">
      <c r="A1246" t="s">
        <v>6175</v>
      </c>
      <c r="B1246" t="s">
        <v>6176</v>
      </c>
      <c r="C1246" t="s">
        <v>6177</v>
      </c>
      <c r="D1246" t="s">
        <v>6178</v>
      </c>
      <c r="E1246">
        <f>IF(COUNTIFS(Registros!$A$2:$A$6000,"NP",Registros!$B$2:$B$6000,$A1246)&gt;0,1,0)</f>
        <v>1</v>
      </c>
      <c r="F1246">
        <f>IF($E1246=1,SUMIFS(Registros!$F$2:$F$6000,Registros!$A$2:$A$6000,"NP",Registros!$B$2:$B$6000,$A1246),0)</f>
        <v>614.1</v>
      </c>
      <c r="G1246">
        <f>IF(COUNTIFS(Registros!$A$2:$A$6000,"MOV",Registros!$B$2:$B$6000,$A1246)&gt;0,1,0)</f>
        <v>0</v>
      </c>
      <c r="H1246">
        <f>IF($G1246=1,SUMIFS(Registros!$F$2:$F$6000,Registros!$A$2:$A$6000,"MOV",Registros!$B$2:$B$6000,$A1246),0)</f>
        <v>0</v>
      </c>
      <c r="I1246">
        <f>IF(COUNTIFS(Registros!$A$2:$A$6000,"CS",Registros!$B$2:$B$6000,$A1246)&gt;0,1,0)</f>
        <v>0</v>
      </c>
      <c r="J1246">
        <f>IF($I1246=1,SUMIFS(Registros!$I$2:$I$6000,Registros!$A$2:$A$6000,"CS",Registros!$B$2:$B$6000,$A1246),0)</f>
        <v>0</v>
      </c>
      <c r="K1246">
        <f>IF(COUNTIFS(Winback!$K$2:$K$300,$A1246)&gt;0,1,0)</f>
        <v>0</v>
      </c>
      <c r="L1246">
        <f>IF(AND($K1246=1,LEFT($A1246,3)="WB-"),SUMIFS(Winback!$D$2:$D$300,Winback!$K$2:$K$300,$A1246),0)</f>
        <v>0</v>
      </c>
      <c r="M1246">
        <f>IF(OR($E1246=1,$G1246=1,SUMIFS(Registros!$J$2:$J$6000,Registros!$B$2:$B$6000,$A1246)&gt;0),1,0)</f>
        <v>1</v>
      </c>
      <c r="N1246">
        <f>IF($J1246&gt;0,1,IF(COUNTIFS(Registros!$A$2:$A$6000,"CS",Registros!$B$2:$B$6000,$A1246,Registros!$K$2:$K$6000,"&lt;&gt;")&gt;0,1,0))</f>
        <v>0</v>
      </c>
      <c r="O1246" t="str">
        <f t="shared" si="95"/>
        <v>SOLO MÓVIL</v>
      </c>
      <c r="P1246" t="str">
        <f t="shared" si="96"/>
        <v>Ofrecer fijo + internet (FLBBTV)</v>
      </c>
      <c r="Q1246">
        <f t="shared" si="97"/>
        <v>614.1</v>
      </c>
      <c r="R1246" t="str">
        <f>IFERROR(VLOOKUP($A1246,Registros!$B$2:$G$6000,6,0),IFERROR(INDEX(Winback!$C$2:$C$300,MATCH($A1246,Winback!$K$2:$K$300,0)),""))</f>
        <v>Abril Aparicio</v>
      </c>
      <c r="S1246" t="str">
        <f t="shared" si="98"/>
        <v>NP</v>
      </c>
      <c r="T1246">
        <f t="shared" si="99"/>
        <v>1</v>
      </c>
    </row>
    <row r="1247" spans="1:20" x14ac:dyDescent="0.35">
      <c r="A1247" t="s">
        <v>6180</v>
      </c>
      <c r="B1247" t="s">
        <v>6181</v>
      </c>
      <c r="C1247" t="s">
        <v>6182</v>
      </c>
      <c r="D1247" t="s">
        <v>6183</v>
      </c>
      <c r="E1247">
        <f>IF(COUNTIFS(Registros!$A$2:$A$6000,"NP",Registros!$B$2:$B$6000,$A1247)&gt;0,1,0)</f>
        <v>1</v>
      </c>
      <c r="F1247">
        <f>IF($E1247=1,SUMIFS(Registros!$F$2:$F$6000,Registros!$A$2:$A$6000,"NP",Registros!$B$2:$B$6000,$A1247),0)</f>
        <v>15</v>
      </c>
      <c r="G1247">
        <f>IF(COUNTIFS(Registros!$A$2:$A$6000,"MOV",Registros!$B$2:$B$6000,$A1247)&gt;0,1,0)</f>
        <v>0</v>
      </c>
      <c r="H1247">
        <f>IF($G1247=1,SUMIFS(Registros!$F$2:$F$6000,Registros!$A$2:$A$6000,"MOV",Registros!$B$2:$B$6000,$A1247),0)</f>
        <v>0</v>
      </c>
      <c r="I1247">
        <f>IF(COUNTIFS(Registros!$A$2:$A$6000,"CS",Registros!$B$2:$B$6000,$A1247)&gt;0,1,0)</f>
        <v>0</v>
      </c>
      <c r="J1247">
        <f>IF($I1247=1,SUMIFS(Registros!$I$2:$I$6000,Registros!$A$2:$A$6000,"CS",Registros!$B$2:$B$6000,$A1247),0)</f>
        <v>0</v>
      </c>
      <c r="K1247">
        <f>IF(COUNTIFS(Winback!$K$2:$K$300,$A1247)&gt;0,1,0)</f>
        <v>0</v>
      </c>
      <c r="L1247">
        <f>IF(AND($K1247=1,LEFT($A1247,3)="WB-"),SUMIFS(Winback!$D$2:$D$300,Winback!$K$2:$K$300,$A1247),0)</f>
        <v>0</v>
      </c>
      <c r="M1247">
        <f>IF(OR($E1247=1,$G1247=1,SUMIFS(Registros!$J$2:$J$6000,Registros!$B$2:$B$6000,$A1247)&gt;0),1,0)</f>
        <v>1</v>
      </c>
      <c r="N1247">
        <f>IF($J1247&gt;0,1,IF(COUNTIFS(Registros!$A$2:$A$6000,"CS",Registros!$B$2:$B$6000,$A1247,Registros!$K$2:$K$6000,"&lt;&gt;")&gt;0,1,0))</f>
        <v>0</v>
      </c>
      <c r="O1247" t="str">
        <f t="shared" si="95"/>
        <v>SOLO MÓVIL</v>
      </c>
      <c r="P1247" t="str">
        <f t="shared" si="96"/>
        <v>Ofrecer fijo + internet (FLBBTV)</v>
      </c>
      <c r="Q1247">
        <f t="shared" si="97"/>
        <v>15</v>
      </c>
      <c r="R1247" t="str">
        <f>IFERROR(VLOOKUP($A1247,Registros!$B$2:$G$6000,6,0),IFERROR(INDEX(Winback!$C$2:$C$300,MATCH($A1247,Winback!$K$2:$K$300,0)),""))</f>
        <v>Yariela Galarce</v>
      </c>
      <c r="S1247" t="str">
        <f t="shared" si="98"/>
        <v>NP</v>
      </c>
      <c r="T1247">
        <f t="shared" si="99"/>
        <v>1</v>
      </c>
    </row>
    <row r="1248" spans="1:20" x14ac:dyDescent="0.35">
      <c r="A1248" t="s">
        <v>6185</v>
      </c>
      <c r="B1248" t="s">
        <v>6186</v>
      </c>
      <c r="C1248" t="s">
        <v>6187</v>
      </c>
      <c r="D1248" t="s">
        <v>6188</v>
      </c>
      <c r="E1248">
        <f>IF(COUNTIFS(Registros!$A$2:$A$6000,"NP",Registros!$B$2:$B$6000,$A1248)&gt;0,1,0)</f>
        <v>1</v>
      </c>
      <c r="F1248">
        <f>IF($E1248=1,SUMIFS(Registros!$F$2:$F$6000,Registros!$A$2:$A$6000,"NP",Registros!$B$2:$B$6000,$A1248),0)</f>
        <v>15</v>
      </c>
      <c r="G1248">
        <f>IF(COUNTIFS(Registros!$A$2:$A$6000,"MOV",Registros!$B$2:$B$6000,$A1248)&gt;0,1,0)</f>
        <v>0</v>
      </c>
      <c r="H1248">
        <f>IF($G1248=1,SUMIFS(Registros!$F$2:$F$6000,Registros!$A$2:$A$6000,"MOV",Registros!$B$2:$B$6000,$A1248),0)</f>
        <v>0</v>
      </c>
      <c r="I1248">
        <f>IF(COUNTIFS(Registros!$A$2:$A$6000,"CS",Registros!$B$2:$B$6000,$A1248)&gt;0,1,0)</f>
        <v>0</v>
      </c>
      <c r="J1248">
        <f>IF($I1248=1,SUMIFS(Registros!$I$2:$I$6000,Registros!$A$2:$A$6000,"CS",Registros!$B$2:$B$6000,$A1248),0)</f>
        <v>0</v>
      </c>
      <c r="K1248">
        <f>IF(COUNTIFS(Winback!$K$2:$K$300,$A1248)&gt;0,1,0)</f>
        <v>0</v>
      </c>
      <c r="L1248">
        <f>IF(AND($K1248=1,LEFT($A1248,3)="WB-"),SUMIFS(Winback!$D$2:$D$300,Winback!$K$2:$K$300,$A1248),0)</f>
        <v>0</v>
      </c>
      <c r="M1248">
        <f>IF(OR($E1248=1,$G1248=1,SUMIFS(Registros!$J$2:$J$6000,Registros!$B$2:$B$6000,$A1248)&gt;0),1,0)</f>
        <v>1</v>
      </c>
      <c r="N1248">
        <f>IF($J1248&gt;0,1,IF(COUNTIFS(Registros!$A$2:$A$6000,"CS",Registros!$B$2:$B$6000,$A1248,Registros!$K$2:$K$6000,"&lt;&gt;")&gt;0,1,0))</f>
        <v>0</v>
      </c>
      <c r="O1248" t="str">
        <f t="shared" si="95"/>
        <v>SOLO MÓVIL</v>
      </c>
      <c r="P1248" t="str">
        <f t="shared" si="96"/>
        <v>Ofrecer fijo + internet (FLBBTV)</v>
      </c>
      <c r="Q1248">
        <f t="shared" si="97"/>
        <v>15</v>
      </c>
      <c r="R1248" t="str">
        <f>IFERROR(VLOOKUP($A1248,Registros!$B$2:$G$6000,6,0),IFERROR(INDEX(Winback!$C$2:$C$300,MATCH($A1248,Winback!$K$2:$K$300,0)),""))</f>
        <v>Nailyn Martinez</v>
      </c>
      <c r="S1248" t="str">
        <f t="shared" si="98"/>
        <v>NP</v>
      </c>
      <c r="T1248">
        <f t="shared" si="99"/>
        <v>1</v>
      </c>
    </row>
    <row r="1249" spans="1:20" x14ac:dyDescent="0.35">
      <c r="A1249" t="s">
        <v>6190</v>
      </c>
      <c r="B1249" t="s">
        <v>6191</v>
      </c>
      <c r="C1249" t="s">
        <v>6192</v>
      </c>
      <c r="D1249" t="s">
        <v>6193</v>
      </c>
      <c r="E1249">
        <f>IF(COUNTIFS(Registros!$A$2:$A$6000,"NP",Registros!$B$2:$B$6000,$A1249)&gt;0,1,0)</f>
        <v>1</v>
      </c>
      <c r="F1249">
        <f>IF($E1249=1,SUMIFS(Registros!$F$2:$F$6000,Registros!$A$2:$A$6000,"NP",Registros!$B$2:$B$6000,$A1249),0)</f>
        <v>15</v>
      </c>
      <c r="G1249">
        <f>IF(COUNTIFS(Registros!$A$2:$A$6000,"MOV",Registros!$B$2:$B$6000,$A1249)&gt;0,1,0)</f>
        <v>0</v>
      </c>
      <c r="H1249">
        <f>IF($G1249=1,SUMIFS(Registros!$F$2:$F$6000,Registros!$A$2:$A$6000,"MOV",Registros!$B$2:$B$6000,$A1249),0)</f>
        <v>0</v>
      </c>
      <c r="I1249">
        <f>IF(COUNTIFS(Registros!$A$2:$A$6000,"CS",Registros!$B$2:$B$6000,$A1249)&gt;0,1,0)</f>
        <v>0</v>
      </c>
      <c r="J1249">
        <f>IF($I1249=1,SUMIFS(Registros!$I$2:$I$6000,Registros!$A$2:$A$6000,"CS",Registros!$B$2:$B$6000,$A1249),0)</f>
        <v>0</v>
      </c>
      <c r="K1249">
        <f>IF(COUNTIFS(Winback!$K$2:$K$300,$A1249)&gt;0,1,0)</f>
        <v>0</v>
      </c>
      <c r="L1249">
        <f>IF(AND($K1249=1,LEFT($A1249,3)="WB-"),SUMIFS(Winback!$D$2:$D$300,Winback!$K$2:$K$300,$A1249),0)</f>
        <v>0</v>
      </c>
      <c r="M1249">
        <f>IF(OR($E1249=1,$G1249=1,SUMIFS(Registros!$J$2:$J$6000,Registros!$B$2:$B$6000,$A1249)&gt;0),1,0)</f>
        <v>1</v>
      </c>
      <c r="N1249">
        <f>IF($J1249&gt;0,1,IF(COUNTIFS(Registros!$A$2:$A$6000,"CS",Registros!$B$2:$B$6000,$A1249,Registros!$K$2:$K$6000,"&lt;&gt;")&gt;0,1,0))</f>
        <v>0</v>
      </c>
      <c r="O1249" t="str">
        <f t="shared" si="95"/>
        <v>SOLO MÓVIL</v>
      </c>
      <c r="P1249" t="str">
        <f t="shared" si="96"/>
        <v>Ofrecer fijo + internet (FLBBTV)</v>
      </c>
      <c r="Q1249">
        <f t="shared" si="97"/>
        <v>15</v>
      </c>
      <c r="R1249" t="str">
        <f>IFERROR(VLOOKUP($A1249,Registros!$B$2:$G$6000,6,0),IFERROR(INDEX(Winback!$C$2:$C$300,MATCH($A1249,Winback!$K$2:$K$300,0)),""))</f>
        <v>Yamali Rodriguez</v>
      </c>
      <c r="S1249" t="str">
        <f t="shared" si="98"/>
        <v>NP</v>
      </c>
      <c r="T1249">
        <f t="shared" si="99"/>
        <v>1</v>
      </c>
    </row>
    <row r="1250" spans="1:20" x14ac:dyDescent="0.35">
      <c r="A1250" t="s">
        <v>6195</v>
      </c>
      <c r="B1250" t="s">
        <v>6196</v>
      </c>
      <c r="C1250" t="s">
        <v>6197</v>
      </c>
      <c r="D1250" t="s">
        <v>6198</v>
      </c>
      <c r="E1250">
        <f>IF(COUNTIFS(Registros!$A$2:$A$6000,"NP",Registros!$B$2:$B$6000,$A1250)&gt;0,1,0)</f>
        <v>1</v>
      </c>
      <c r="F1250">
        <f>IF($E1250=1,SUMIFS(Registros!$F$2:$F$6000,Registros!$A$2:$A$6000,"NP",Registros!$B$2:$B$6000,$A1250),0)</f>
        <v>15</v>
      </c>
      <c r="G1250">
        <f>IF(COUNTIFS(Registros!$A$2:$A$6000,"MOV",Registros!$B$2:$B$6000,$A1250)&gt;0,1,0)</f>
        <v>0</v>
      </c>
      <c r="H1250">
        <f>IF($G1250=1,SUMIFS(Registros!$F$2:$F$6000,Registros!$A$2:$A$6000,"MOV",Registros!$B$2:$B$6000,$A1250),0)</f>
        <v>0</v>
      </c>
      <c r="I1250">
        <f>IF(COUNTIFS(Registros!$A$2:$A$6000,"CS",Registros!$B$2:$B$6000,$A1250)&gt;0,1,0)</f>
        <v>0</v>
      </c>
      <c r="J1250">
        <f>IF($I1250=1,SUMIFS(Registros!$I$2:$I$6000,Registros!$A$2:$A$6000,"CS",Registros!$B$2:$B$6000,$A1250),0)</f>
        <v>0</v>
      </c>
      <c r="K1250">
        <f>IF(COUNTIFS(Winback!$K$2:$K$300,$A1250)&gt;0,1,0)</f>
        <v>0</v>
      </c>
      <c r="L1250">
        <f>IF(AND($K1250=1,LEFT($A1250,3)="WB-"),SUMIFS(Winback!$D$2:$D$300,Winback!$K$2:$K$300,$A1250),0)</f>
        <v>0</v>
      </c>
      <c r="M1250">
        <f>IF(OR($E1250=1,$G1250=1,SUMIFS(Registros!$J$2:$J$6000,Registros!$B$2:$B$6000,$A1250)&gt;0),1,0)</f>
        <v>1</v>
      </c>
      <c r="N1250">
        <f>IF($J1250&gt;0,1,IF(COUNTIFS(Registros!$A$2:$A$6000,"CS",Registros!$B$2:$B$6000,$A1250,Registros!$K$2:$K$6000,"&lt;&gt;")&gt;0,1,0))</f>
        <v>0</v>
      </c>
      <c r="O1250" t="str">
        <f t="shared" si="95"/>
        <v>SOLO MÓVIL</v>
      </c>
      <c r="P1250" t="str">
        <f t="shared" si="96"/>
        <v>Ofrecer fijo + internet (FLBBTV)</v>
      </c>
      <c r="Q1250">
        <f t="shared" si="97"/>
        <v>15</v>
      </c>
      <c r="R1250" t="str">
        <f>IFERROR(VLOOKUP($A1250,Registros!$B$2:$G$6000,6,0),IFERROR(INDEX(Winback!$C$2:$C$300,MATCH($A1250,Winback!$K$2:$K$300,0)),""))</f>
        <v>Osiris Aguilar</v>
      </c>
      <c r="S1250" t="str">
        <f t="shared" si="98"/>
        <v>NP</v>
      </c>
      <c r="T1250">
        <f t="shared" si="99"/>
        <v>1</v>
      </c>
    </row>
    <row r="1251" spans="1:20" x14ac:dyDescent="0.35">
      <c r="A1251" t="s">
        <v>6200</v>
      </c>
      <c r="B1251" t="s">
        <v>6201</v>
      </c>
      <c r="C1251" t="s">
        <v>6202</v>
      </c>
      <c r="D1251" t="s">
        <v>6203</v>
      </c>
      <c r="E1251">
        <f>IF(COUNTIFS(Registros!$A$2:$A$6000,"NP",Registros!$B$2:$B$6000,$A1251)&gt;0,1,0)</f>
        <v>1</v>
      </c>
      <c r="F1251">
        <f>IF($E1251=1,SUMIFS(Registros!$F$2:$F$6000,Registros!$A$2:$A$6000,"NP",Registros!$B$2:$B$6000,$A1251),0)</f>
        <v>15</v>
      </c>
      <c r="G1251">
        <f>IF(COUNTIFS(Registros!$A$2:$A$6000,"MOV",Registros!$B$2:$B$6000,$A1251)&gt;0,1,0)</f>
        <v>0</v>
      </c>
      <c r="H1251">
        <f>IF($G1251=1,SUMIFS(Registros!$F$2:$F$6000,Registros!$A$2:$A$6000,"MOV",Registros!$B$2:$B$6000,$A1251),0)</f>
        <v>0</v>
      </c>
      <c r="I1251">
        <f>IF(COUNTIFS(Registros!$A$2:$A$6000,"CS",Registros!$B$2:$B$6000,$A1251)&gt;0,1,0)</f>
        <v>0</v>
      </c>
      <c r="J1251">
        <f>IF($I1251=1,SUMIFS(Registros!$I$2:$I$6000,Registros!$A$2:$A$6000,"CS",Registros!$B$2:$B$6000,$A1251),0)</f>
        <v>0</v>
      </c>
      <c r="K1251">
        <f>IF(COUNTIFS(Winback!$K$2:$K$300,$A1251)&gt;0,1,0)</f>
        <v>0</v>
      </c>
      <c r="L1251">
        <f>IF(AND($K1251=1,LEFT($A1251,3)="WB-"),SUMIFS(Winback!$D$2:$D$300,Winback!$K$2:$K$300,$A1251),0)</f>
        <v>0</v>
      </c>
      <c r="M1251">
        <f>IF(OR($E1251=1,$G1251=1,SUMIFS(Registros!$J$2:$J$6000,Registros!$B$2:$B$6000,$A1251)&gt;0),1,0)</f>
        <v>1</v>
      </c>
      <c r="N1251">
        <f>IF($J1251&gt;0,1,IF(COUNTIFS(Registros!$A$2:$A$6000,"CS",Registros!$B$2:$B$6000,$A1251,Registros!$K$2:$K$6000,"&lt;&gt;")&gt;0,1,0))</f>
        <v>0</v>
      </c>
      <c r="O1251" t="str">
        <f t="shared" si="95"/>
        <v>SOLO MÓVIL</v>
      </c>
      <c r="P1251" t="str">
        <f t="shared" si="96"/>
        <v>Ofrecer fijo + internet (FLBBTV)</v>
      </c>
      <c r="Q1251">
        <f t="shared" si="97"/>
        <v>15</v>
      </c>
      <c r="R1251" t="str">
        <f>IFERROR(VLOOKUP($A1251,Registros!$B$2:$G$6000,6,0),IFERROR(INDEX(Winback!$C$2:$C$300,MATCH($A1251,Winback!$K$2:$K$300,0)),""))</f>
        <v>Karla Mc Intryre</v>
      </c>
      <c r="S1251" t="str">
        <f t="shared" si="98"/>
        <v>NP</v>
      </c>
      <c r="T1251">
        <f t="shared" si="99"/>
        <v>1</v>
      </c>
    </row>
    <row r="1252" spans="1:20" x14ac:dyDescent="0.35">
      <c r="A1252" t="s">
        <v>6205</v>
      </c>
      <c r="B1252" t="s">
        <v>6206</v>
      </c>
      <c r="C1252" t="s">
        <v>6207</v>
      </c>
      <c r="D1252" t="s">
        <v>6208</v>
      </c>
      <c r="E1252">
        <f>IF(COUNTIFS(Registros!$A$2:$A$6000,"NP",Registros!$B$2:$B$6000,$A1252)&gt;0,1,0)</f>
        <v>1</v>
      </c>
      <c r="F1252">
        <f>IF($E1252=1,SUMIFS(Registros!$F$2:$F$6000,Registros!$A$2:$A$6000,"NP",Registros!$B$2:$B$6000,$A1252),0)</f>
        <v>15.3</v>
      </c>
      <c r="G1252">
        <f>IF(COUNTIFS(Registros!$A$2:$A$6000,"MOV",Registros!$B$2:$B$6000,$A1252)&gt;0,1,0)</f>
        <v>0</v>
      </c>
      <c r="H1252">
        <f>IF($G1252=1,SUMIFS(Registros!$F$2:$F$6000,Registros!$A$2:$A$6000,"MOV",Registros!$B$2:$B$6000,$A1252),0)</f>
        <v>0</v>
      </c>
      <c r="I1252">
        <f>IF(COUNTIFS(Registros!$A$2:$A$6000,"CS",Registros!$B$2:$B$6000,$A1252)&gt;0,1,0)</f>
        <v>0</v>
      </c>
      <c r="J1252">
        <f>IF($I1252=1,SUMIFS(Registros!$I$2:$I$6000,Registros!$A$2:$A$6000,"CS",Registros!$B$2:$B$6000,$A1252),0)</f>
        <v>0</v>
      </c>
      <c r="K1252">
        <f>IF(COUNTIFS(Winback!$K$2:$K$300,$A1252)&gt;0,1,0)</f>
        <v>0</v>
      </c>
      <c r="L1252">
        <f>IF(AND($K1252=1,LEFT($A1252,3)="WB-"),SUMIFS(Winback!$D$2:$D$300,Winback!$K$2:$K$300,$A1252),0)</f>
        <v>0</v>
      </c>
      <c r="M1252">
        <f>IF(OR($E1252=1,$G1252=1,SUMIFS(Registros!$J$2:$J$6000,Registros!$B$2:$B$6000,$A1252)&gt;0),1,0)</f>
        <v>1</v>
      </c>
      <c r="N1252">
        <f>IF($J1252&gt;0,1,IF(COUNTIFS(Registros!$A$2:$A$6000,"CS",Registros!$B$2:$B$6000,$A1252,Registros!$K$2:$K$6000,"&lt;&gt;")&gt;0,1,0))</f>
        <v>0</v>
      </c>
      <c r="O1252" t="str">
        <f t="shared" si="95"/>
        <v>SOLO MÓVIL</v>
      </c>
      <c r="P1252" t="str">
        <f t="shared" si="96"/>
        <v>Ofrecer fijo + internet (FLBBTV)</v>
      </c>
      <c r="Q1252">
        <f t="shared" si="97"/>
        <v>15.3</v>
      </c>
      <c r="R1252" t="str">
        <f>IFERROR(VLOOKUP($A1252,Registros!$B$2:$G$6000,6,0),IFERROR(INDEX(Winback!$C$2:$C$300,MATCH($A1252,Winback!$K$2:$K$300,0)),""))</f>
        <v>Michelle Zambrano</v>
      </c>
      <c r="S1252" t="str">
        <f t="shared" si="98"/>
        <v>NP</v>
      </c>
      <c r="T1252">
        <f t="shared" si="99"/>
        <v>1</v>
      </c>
    </row>
    <row r="1253" spans="1:20" x14ac:dyDescent="0.35">
      <c r="A1253" t="s">
        <v>6210</v>
      </c>
      <c r="B1253" t="s">
        <v>6211</v>
      </c>
      <c r="C1253" t="s">
        <v>6212</v>
      </c>
      <c r="D1253" t="s">
        <v>6213</v>
      </c>
      <c r="E1253">
        <f>IF(COUNTIFS(Registros!$A$2:$A$6000,"NP",Registros!$B$2:$B$6000,$A1253)&gt;0,1,0)</f>
        <v>1</v>
      </c>
      <c r="F1253">
        <f>IF($E1253=1,SUMIFS(Registros!$F$2:$F$6000,Registros!$A$2:$A$6000,"NP",Registros!$B$2:$B$6000,$A1253),0)</f>
        <v>15</v>
      </c>
      <c r="G1253">
        <f>IF(COUNTIFS(Registros!$A$2:$A$6000,"MOV",Registros!$B$2:$B$6000,$A1253)&gt;0,1,0)</f>
        <v>0</v>
      </c>
      <c r="H1253">
        <f>IF($G1253=1,SUMIFS(Registros!$F$2:$F$6000,Registros!$A$2:$A$6000,"MOV",Registros!$B$2:$B$6000,$A1253),0)</f>
        <v>0</v>
      </c>
      <c r="I1253">
        <f>IF(COUNTIFS(Registros!$A$2:$A$6000,"CS",Registros!$B$2:$B$6000,$A1253)&gt;0,1,0)</f>
        <v>0</v>
      </c>
      <c r="J1253">
        <f>IF($I1253=1,SUMIFS(Registros!$I$2:$I$6000,Registros!$A$2:$A$6000,"CS",Registros!$B$2:$B$6000,$A1253),0)</f>
        <v>0</v>
      </c>
      <c r="K1253">
        <f>IF(COUNTIFS(Winback!$K$2:$K$300,$A1253)&gt;0,1,0)</f>
        <v>0</v>
      </c>
      <c r="L1253">
        <f>IF(AND($K1253=1,LEFT($A1253,3)="WB-"),SUMIFS(Winback!$D$2:$D$300,Winback!$K$2:$K$300,$A1253),0)</f>
        <v>0</v>
      </c>
      <c r="M1253">
        <f>IF(OR($E1253=1,$G1253=1,SUMIFS(Registros!$J$2:$J$6000,Registros!$B$2:$B$6000,$A1253)&gt;0),1,0)</f>
        <v>1</v>
      </c>
      <c r="N1253">
        <f>IF($J1253&gt;0,1,IF(COUNTIFS(Registros!$A$2:$A$6000,"CS",Registros!$B$2:$B$6000,$A1253,Registros!$K$2:$K$6000,"&lt;&gt;")&gt;0,1,0))</f>
        <v>0</v>
      </c>
      <c r="O1253" t="str">
        <f t="shared" si="95"/>
        <v>SOLO MÓVIL</v>
      </c>
      <c r="P1253" t="str">
        <f t="shared" si="96"/>
        <v>Ofrecer fijo + internet (FLBBTV)</v>
      </c>
      <c r="Q1253">
        <f t="shared" si="97"/>
        <v>15</v>
      </c>
      <c r="R1253" t="str">
        <f>IFERROR(VLOOKUP($A1253,Registros!$B$2:$G$6000,6,0),IFERROR(INDEX(Winback!$C$2:$C$300,MATCH($A1253,Winback!$K$2:$K$300,0)),""))</f>
        <v>Ines Lizbeth Trujillo</v>
      </c>
      <c r="S1253" t="str">
        <f t="shared" si="98"/>
        <v>NP</v>
      </c>
      <c r="T1253">
        <f t="shared" si="99"/>
        <v>1</v>
      </c>
    </row>
    <row r="1254" spans="1:20" x14ac:dyDescent="0.35">
      <c r="A1254" t="s">
        <v>6215</v>
      </c>
      <c r="B1254" t="s">
        <v>6216</v>
      </c>
      <c r="C1254" t="s">
        <v>6217</v>
      </c>
      <c r="D1254" t="s">
        <v>6218</v>
      </c>
      <c r="E1254">
        <f>IF(COUNTIFS(Registros!$A$2:$A$6000,"NP",Registros!$B$2:$B$6000,$A1254)&gt;0,1,0)</f>
        <v>1</v>
      </c>
      <c r="F1254">
        <f>IF($E1254=1,SUMIFS(Registros!$F$2:$F$6000,Registros!$A$2:$A$6000,"NP",Registros!$B$2:$B$6000,$A1254),0)</f>
        <v>15</v>
      </c>
      <c r="G1254">
        <f>IF(COUNTIFS(Registros!$A$2:$A$6000,"MOV",Registros!$B$2:$B$6000,$A1254)&gt;0,1,0)</f>
        <v>0</v>
      </c>
      <c r="H1254">
        <f>IF($G1254=1,SUMIFS(Registros!$F$2:$F$6000,Registros!$A$2:$A$6000,"MOV",Registros!$B$2:$B$6000,$A1254),0)</f>
        <v>0</v>
      </c>
      <c r="I1254">
        <f>IF(COUNTIFS(Registros!$A$2:$A$6000,"CS",Registros!$B$2:$B$6000,$A1254)&gt;0,1,0)</f>
        <v>0</v>
      </c>
      <c r="J1254">
        <f>IF($I1254=1,SUMIFS(Registros!$I$2:$I$6000,Registros!$A$2:$A$6000,"CS",Registros!$B$2:$B$6000,$A1254),0)</f>
        <v>0</v>
      </c>
      <c r="K1254">
        <f>IF(COUNTIFS(Winback!$K$2:$K$300,$A1254)&gt;0,1,0)</f>
        <v>0</v>
      </c>
      <c r="L1254">
        <f>IF(AND($K1254=1,LEFT($A1254,3)="WB-"),SUMIFS(Winback!$D$2:$D$300,Winback!$K$2:$K$300,$A1254),0)</f>
        <v>0</v>
      </c>
      <c r="M1254">
        <f>IF(OR($E1254=1,$G1254=1,SUMIFS(Registros!$J$2:$J$6000,Registros!$B$2:$B$6000,$A1254)&gt;0),1,0)</f>
        <v>1</v>
      </c>
      <c r="N1254">
        <f>IF($J1254&gt;0,1,IF(COUNTIFS(Registros!$A$2:$A$6000,"CS",Registros!$B$2:$B$6000,$A1254,Registros!$K$2:$K$6000,"&lt;&gt;")&gt;0,1,0))</f>
        <v>0</v>
      </c>
      <c r="O1254" t="str">
        <f t="shared" si="95"/>
        <v>SOLO MÓVIL</v>
      </c>
      <c r="P1254" t="str">
        <f t="shared" si="96"/>
        <v>Ofrecer fijo + internet (FLBBTV)</v>
      </c>
      <c r="Q1254">
        <f t="shared" si="97"/>
        <v>15</v>
      </c>
      <c r="R1254" t="str">
        <f>IFERROR(VLOOKUP($A1254,Registros!$B$2:$G$6000,6,0),IFERROR(INDEX(Winback!$C$2:$C$300,MATCH($A1254,Winback!$K$2:$K$300,0)),""))</f>
        <v>Alejandra Mabel Hawkins</v>
      </c>
      <c r="S1254" t="str">
        <f t="shared" si="98"/>
        <v>NP</v>
      </c>
      <c r="T1254">
        <f t="shared" si="99"/>
        <v>1</v>
      </c>
    </row>
    <row r="1255" spans="1:20" x14ac:dyDescent="0.35">
      <c r="A1255" t="s">
        <v>6220</v>
      </c>
      <c r="B1255" t="s">
        <v>6221</v>
      </c>
      <c r="C1255" t="s">
        <v>6222</v>
      </c>
      <c r="D1255" t="s">
        <v>6223</v>
      </c>
      <c r="E1255">
        <f>IF(COUNTIFS(Registros!$A$2:$A$6000,"NP",Registros!$B$2:$B$6000,$A1255)&gt;0,1,0)</f>
        <v>1</v>
      </c>
      <c r="F1255">
        <f>IF($E1255=1,SUMIFS(Registros!$F$2:$F$6000,Registros!$A$2:$A$6000,"NP",Registros!$B$2:$B$6000,$A1255),0)</f>
        <v>15</v>
      </c>
      <c r="G1255">
        <f>IF(COUNTIFS(Registros!$A$2:$A$6000,"MOV",Registros!$B$2:$B$6000,$A1255)&gt;0,1,0)</f>
        <v>0</v>
      </c>
      <c r="H1255">
        <f>IF($G1255=1,SUMIFS(Registros!$F$2:$F$6000,Registros!$A$2:$A$6000,"MOV",Registros!$B$2:$B$6000,$A1255),0)</f>
        <v>0</v>
      </c>
      <c r="I1255">
        <f>IF(COUNTIFS(Registros!$A$2:$A$6000,"CS",Registros!$B$2:$B$6000,$A1255)&gt;0,1,0)</f>
        <v>0</v>
      </c>
      <c r="J1255">
        <f>IF($I1255=1,SUMIFS(Registros!$I$2:$I$6000,Registros!$A$2:$A$6000,"CS",Registros!$B$2:$B$6000,$A1255),0)</f>
        <v>0</v>
      </c>
      <c r="K1255">
        <f>IF(COUNTIFS(Winback!$K$2:$K$300,$A1255)&gt;0,1,0)</f>
        <v>0</v>
      </c>
      <c r="L1255">
        <f>IF(AND($K1255=1,LEFT($A1255,3)="WB-"),SUMIFS(Winback!$D$2:$D$300,Winback!$K$2:$K$300,$A1255),0)</f>
        <v>0</v>
      </c>
      <c r="M1255">
        <f>IF(OR($E1255=1,$G1255=1,SUMIFS(Registros!$J$2:$J$6000,Registros!$B$2:$B$6000,$A1255)&gt;0),1,0)</f>
        <v>1</v>
      </c>
      <c r="N1255">
        <f>IF($J1255&gt;0,1,IF(COUNTIFS(Registros!$A$2:$A$6000,"CS",Registros!$B$2:$B$6000,$A1255,Registros!$K$2:$K$6000,"&lt;&gt;")&gt;0,1,0))</f>
        <v>0</v>
      </c>
      <c r="O1255" t="str">
        <f t="shared" si="95"/>
        <v>SOLO MÓVIL</v>
      </c>
      <c r="P1255" t="str">
        <f t="shared" si="96"/>
        <v>Ofrecer fijo + internet (FLBBTV)</v>
      </c>
      <c r="Q1255">
        <f t="shared" si="97"/>
        <v>15</v>
      </c>
      <c r="R1255" t="str">
        <f>IFERROR(VLOOKUP($A1255,Registros!$B$2:$G$6000,6,0),IFERROR(INDEX(Winback!$C$2:$C$300,MATCH($A1255,Winback!$K$2:$K$300,0)),""))</f>
        <v>Maria Fernanda</v>
      </c>
      <c r="S1255" t="str">
        <f t="shared" si="98"/>
        <v>NP</v>
      </c>
      <c r="T1255">
        <f t="shared" si="99"/>
        <v>1</v>
      </c>
    </row>
    <row r="1256" spans="1:20" x14ac:dyDescent="0.35">
      <c r="A1256" t="s">
        <v>6225</v>
      </c>
      <c r="B1256" t="s">
        <v>6226</v>
      </c>
      <c r="C1256" t="s">
        <v>6227</v>
      </c>
      <c r="D1256" t="s">
        <v>6228</v>
      </c>
      <c r="E1256">
        <f>IF(COUNTIFS(Registros!$A$2:$A$6000,"NP",Registros!$B$2:$B$6000,$A1256)&gt;0,1,0)</f>
        <v>1</v>
      </c>
      <c r="F1256">
        <f>IF($E1256=1,SUMIFS(Registros!$F$2:$F$6000,Registros!$A$2:$A$6000,"NP",Registros!$B$2:$B$6000,$A1256),0)</f>
        <v>15</v>
      </c>
      <c r="G1256">
        <f>IF(COUNTIFS(Registros!$A$2:$A$6000,"MOV",Registros!$B$2:$B$6000,$A1256)&gt;0,1,0)</f>
        <v>0</v>
      </c>
      <c r="H1256">
        <f>IF($G1256=1,SUMIFS(Registros!$F$2:$F$6000,Registros!$A$2:$A$6000,"MOV",Registros!$B$2:$B$6000,$A1256),0)</f>
        <v>0</v>
      </c>
      <c r="I1256">
        <f>IF(COUNTIFS(Registros!$A$2:$A$6000,"CS",Registros!$B$2:$B$6000,$A1256)&gt;0,1,0)</f>
        <v>0</v>
      </c>
      <c r="J1256">
        <f>IF($I1256=1,SUMIFS(Registros!$I$2:$I$6000,Registros!$A$2:$A$6000,"CS",Registros!$B$2:$B$6000,$A1256),0)</f>
        <v>0</v>
      </c>
      <c r="K1256">
        <f>IF(COUNTIFS(Winback!$K$2:$K$300,$A1256)&gt;0,1,0)</f>
        <v>0</v>
      </c>
      <c r="L1256">
        <f>IF(AND($K1256=1,LEFT($A1256,3)="WB-"),SUMIFS(Winback!$D$2:$D$300,Winback!$K$2:$K$300,$A1256),0)</f>
        <v>0</v>
      </c>
      <c r="M1256">
        <f>IF(OR($E1256=1,$G1256=1,SUMIFS(Registros!$J$2:$J$6000,Registros!$B$2:$B$6000,$A1256)&gt;0),1,0)</f>
        <v>1</v>
      </c>
      <c r="N1256">
        <f>IF($J1256&gt;0,1,IF(COUNTIFS(Registros!$A$2:$A$6000,"CS",Registros!$B$2:$B$6000,$A1256,Registros!$K$2:$K$6000,"&lt;&gt;")&gt;0,1,0))</f>
        <v>0</v>
      </c>
      <c r="O1256" t="str">
        <f t="shared" si="95"/>
        <v>SOLO MÓVIL</v>
      </c>
      <c r="P1256" t="str">
        <f t="shared" si="96"/>
        <v>Ofrecer fijo + internet (FLBBTV)</v>
      </c>
      <c r="Q1256">
        <f t="shared" si="97"/>
        <v>15</v>
      </c>
      <c r="R1256" t="str">
        <f>IFERROR(VLOOKUP($A1256,Registros!$B$2:$G$6000,6,0),IFERROR(INDEX(Winback!$C$2:$C$300,MATCH($A1256,Winback!$K$2:$K$300,0)),""))</f>
        <v>Yarelis Tulloch</v>
      </c>
      <c r="S1256" t="str">
        <f t="shared" si="98"/>
        <v>NP</v>
      </c>
      <c r="T1256">
        <f t="shared" si="99"/>
        <v>1</v>
      </c>
    </row>
    <row r="1257" spans="1:20" x14ac:dyDescent="0.35">
      <c r="A1257" t="s">
        <v>6230</v>
      </c>
      <c r="B1257" t="s">
        <v>6231</v>
      </c>
      <c r="C1257" t="s">
        <v>6232</v>
      </c>
      <c r="D1257" t="s">
        <v>6232</v>
      </c>
      <c r="E1257">
        <f>IF(COUNTIFS(Registros!$A$2:$A$6000,"NP",Registros!$B$2:$B$6000,$A1257)&gt;0,1,0)</f>
        <v>1</v>
      </c>
      <c r="F1257">
        <f>IF($E1257=1,SUMIFS(Registros!$F$2:$F$6000,Registros!$A$2:$A$6000,"NP",Registros!$B$2:$B$6000,$A1257),0)</f>
        <v>48.75</v>
      </c>
      <c r="G1257">
        <f>IF(COUNTIFS(Registros!$A$2:$A$6000,"MOV",Registros!$B$2:$B$6000,$A1257)&gt;0,1,0)</f>
        <v>0</v>
      </c>
      <c r="H1257">
        <f>IF($G1257=1,SUMIFS(Registros!$F$2:$F$6000,Registros!$A$2:$A$6000,"MOV",Registros!$B$2:$B$6000,$A1257),0)</f>
        <v>0</v>
      </c>
      <c r="I1257">
        <f>IF(COUNTIFS(Registros!$A$2:$A$6000,"CS",Registros!$B$2:$B$6000,$A1257)&gt;0,1,0)</f>
        <v>0</v>
      </c>
      <c r="J1257">
        <f>IF($I1257=1,SUMIFS(Registros!$I$2:$I$6000,Registros!$A$2:$A$6000,"CS",Registros!$B$2:$B$6000,$A1257),0)</f>
        <v>0</v>
      </c>
      <c r="K1257">
        <f>IF(COUNTIFS(Winback!$K$2:$K$300,$A1257)&gt;0,1,0)</f>
        <v>0</v>
      </c>
      <c r="L1257">
        <f>IF(AND($K1257=1,LEFT($A1257,3)="WB-"),SUMIFS(Winback!$D$2:$D$300,Winback!$K$2:$K$300,$A1257),0)</f>
        <v>0</v>
      </c>
      <c r="M1257">
        <f>IF(OR($E1257=1,$G1257=1,SUMIFS(Registros!$J$2:$J$6000,Registros!$B$2:$B$6000,$A1257)&gt;0),1,0)</f>
        <v>1</v>
      </c>
      <c r="N1257">
        <f>IF($J1257&gt;0,1,IF(COUNTIFS(Registros!$A$2:$A$6000,"CS",Registros!$B$2:$B$6000,$A1257,Registros!$K$2:$K$6000,"&lt;&gt;")&gt;0,1,0))</f>
        <v>0</v>
      </c>
      <c r="O1257" t="str">
        <f t="shared" si="95"/>
        <v>SOLO MÓVIL</v>
      </c>
      <c r="P1257" t="str">
        <f t="shared" si="96"/>
        <v>Ofrecer fijo + internet (FLBBTV)</v>
      </c>
      <c r="Q1257">
        <f t="shared" si="97"/>
        <v>48.75</v>
      </c>
      <c r="R1257" t="str">
        <f>IFERROR(VLOOKUP($A1257,Registros!$B$2:$G$6000,6,0),IFERROR(INDEX(Winback!$C$2:$C$300,MATCH($A1257,Winback!$K$2:$K$300,0)),""))</f>
        <v>Abril Aparicio</v>
      </c>
      <c r="S1257" t="str">
        <f t="shared" si="98"/>
        <v>NP</v>
      </c>
      <c r="T1257">
        <f t="shared" si="99"/>
        <v>1</v>
      </c>
    </row>
    <row r="1258" spans="1:20" x14ac:dyDescent="0.35">
      <c r="A1258" t="s">
        <v>6234</v>
      </c>
      <c r="B1258" t="s">
        <v>6235</v>
      </c>
      <c r="C1258" t="s">
        <v>6236</v>
      </c>
      <c r="D1258" t="s">
        <v>6237</v>
      </c>
      <c r="E1258">
        <f>IF(COUNTIFS(Registros!$A$2:$A$6000,"NP",Registros!$B$2:$B$6000,$A1258)&gt;0,1,0)</f>
        <v>1</v>
      </c>
      <c r="F1258">
        <f>IF($E1258=1,SUMIFS(Registros!$F$2:$F$6000,Registros!$A$2:$A$6000,"NP",Registros!$B$2:$B$6000,$A1258),0)</f>
        <v>16.29</v>
      </c>
      <c r="G1258">
        <f>IF(COUNTIFS(Registros!$A$2:$A$6000,"MOV",Registros!$B$2:$B$6000,$A1258)&gt;0,1,0)</f>
        <v>0</v>
      </c>
      <c r="H1258">
        <f>IF($G1258=1,SUMIFS(Registros!$F$2:$F$6000,Registros!$A$2:$A$6000,"MOV",Registros!$B$2:$B$6000,$A1258),0)</f>
        <v>0</v>
      </c>
      <c r="I1258">
        <f>IF(COUNTIFS(Registros!$A$2:$A$6000,"CS",Registros!$B$2:$B$6000,$A1258)&gt;0,1,0)</f>
        <v>0</v>
      </c>
      <c r="J1258">
        <f>IF($I1258=1,SUMIFS(Registros!$I$2:$I$6000,Registros!$A$2:$A$6000,"CS",Registros!$B$2:$B$6000,$A1258),0)</f>
        <v>0</v>
      </c>
      <c r="K1258">
        <f>IF(COUNTIFS(Winback!$K$2:$K$300,$A1258)&gt;0,1,0)</f>
        <v>0</v>
      </c>
      <c r="L1258">
        <f>IF(AND($K1258=1,LEFT($A1258,3)="WB-"),SUMIFS(Winback!$D$2:$D$300,Winback!$K$2:$K$300,$A1258),0)</f>
        <v>0</v>
      </c>
      <c r="M1258">
        <f>IF(OR($E1258=1,$G1258=1,SUMIFS(Registros!$J$2:$J$6000,Registros!$B$2:$B$6000,$A1258)&gt;0),1,0)</f>
        <v>1</v>
      </c>
      <c r="N1258">
        <f>IF($J1258&gt;0,1,IF(COUNTIFS(Registros!$A$2:$A$6000,"CS",Registros!$B$2:$B$6000,$A1258,Registros!$K$2:$K$6000,"&lt;&gt;")&gt;0,1,0))</f>
        <v>0</v>
      </c>
      <c r="O1258" t="str">
        <f t="shared" si="95"/>
        <v>SOLO MÓVIL</v>
      </c>
      <c r="P1258" t="str">
        <f t="shared" si="96"/>
        <v>Ofrecer fijo + internet (FLBBTV)</v>
      </c>
      <c r="Q1258">
        <f t="shared" si="97"/>
        <v>16.29</v>
      </c>
      <c r="R1258" t="str">
        <f>IFERROR(VLOOKUP($A1258,Registros!$B$2:$G$6000,6,0),IFERROR(INDEX(Winback!$C$2:$C$300,MATCH($A1258,Winback!$K$2:$K$300,0)),""))</f>
        <v>Yariela Galarce</v>
      </c>
      <c r="S1258" t="str">
        <f t="shared" si="98"/>
        <v>NP</v>
      </c>
      <c r="T1258">
        <f t="shared" si="99"/>
        <v>1</v>
      </c>
    </row>
    <row r="1259" spans="1:20" x14ac:dyDescent="0.35">
      <c r="A1259" t="s">
        <v>6238</v>
      </c>
      <c r="B1259" t="s">
        <v>6239</v>
      </c>
      <c r="C1259" t="s">
        <v>6240</v>
      </c>
      <c r="D1259" t="s">
        <v>6241</v>
      </c>
      <c r="E1259">
        <f>IF(COUNTIFS(Registros!$A$2:$A$6000,"NP",Registros!$B$2:$B$6000,$A1259)&gt;0,1,0)</f>
        <v>1</v>
      </c>
      <c r="F1259">
        <f>IF($E1259=1,SUMIFS(Registros!$F$2:$F$6000,Registros!$A$2:$A$6000,"NP",Registros!$B$2:$B$6000,$A1259),0)</f>
        <v>15</v>
      </c>
      <c r="G1259">
        <f>IF(COUNTIFS(Registros!$A$2:$A$6000,"MOV",Registros!$B$2:$B$6000,$A1259)&gt;0,1,0)</f>
        <v>0</v>
      </c>
      <c r="H1259">
        <f>IF($G1259=1,SUMIFS(Registros!$F$2:$F$6000,Registros!$A$2:$A$6000,"MOV",Registros!$B$2:$B$6000,$A1259),0)</f>
        <v>0</v>
      </c>
      <c r="I1259">
        <f>IF(COUNTIFS(Registros!$A$2:$A$6000,"CS",Registros!$B$2:$B$6000,$A1259)&gt;0,1,0)</f>
        <v>0</v>
      </c>
      <c r="J1259">
        <f>IF($I1259=1,SUMIFS(Registros!$I$2:$I$6000,Registros!$A$2:$A$6000,"CS",Registros!$B$2:$B$6000,$A1259),0)</f>
        <v>0</v>
      </c>
      <c r="K1259">
        <f>IF(COUNTIFS(Winback!$K$2:$K$300,$A1259)&gt;0,1,0)</f>
        <v>0</v>
      </c>
      <c r="L1259">
        <f>IF(AND($K1259=1,LEFT($A1259,3)="WB-"),SUMIFS(Winback!$D$2:$D$300,Winback!$K$2:$K$300,$A1259),0)</f>
        <v>0</v>
      </c>
      <c r="M1259">
        <f>IF(OR($E1259=1,$G1259=1,SUMIFS(Registros!$J$2:$J$6000,Registros!$B$2:$B$6000,$A1259)&gt;0),1,0)</f>
        <v>1</v>
      </c>
      <c r="N1259">
        <f>IF($J1259&gt;0,1,IF(COUNTIFS(Registros!$A$2:$A$6000,"CS",Registros!$B$2:$B$6000,$A1259,Registros!$K$2:$K$6000,"&lt;&gt;")&gt;0,1,0))</f>
        <v>0</v>
      </c>
      <c r="O1259" t="str">
        <f t="shared" si="95"/>
        <v>SOLO MÓVIL</v>
      </c>
      <c r="P1259" t="str">
        <f t="shared" si="96"/>
        <v>Ofrecer fijo + internet (FLBBTV)</v>
      </c>
      <c r="Q1259">
        <f t="shared" si="97"/>
        <v>15</v>
      </c>
      <c r="R1259" t="str">
        <f>IFERROR(VLOOKUP($A1259,Registros!$B$2:$G$6000,6,0),IFERROR(INDEX(Winback!$C$2:$C$300,MATCH($A1259,Winback!$K$2:$K$300,0)),""))</f>
        <v>Nailyn Martinez</v>
      </c>
      <c r="S1259" t="str">
        <f t="shared" si="98"/>
        <v>NP</v>
      </c>
      <c r="T1259">
        <f t="shared" si="99"/>
        <v>1</v>
      </c>
    </row>
    <row r="1260" spans="1:20" x14ac:dyDescent="0.35">
      <c r="A1260" t="s">
        <v>6243</v>
      </c>
      <c r="B1260" t="s">
        <v>6244</v>
      </c>
      <c r="C1260" t="s">
        <v>6245</v>
      </c>
      <c r="D1260" t="s">
        <v>6246</v>
      </c>
      <c r="E1260">
        <f>IF(COUNTIFS(Registros!$A$2:$A$6000,"NP",Registros!$B$2:$B$6000,$A1260)&gt;0,1,0)</f>
        <v>1</v>
      </c>
      <c r="F1260">
        <f>IF($E1260=1,SUMIFS(Registros!$F$2:$F$6000,Registros!$A$2:$A$6000,"NP",Registros!$B$2:$B$6000,$A1260),0)</f>
        <v>15</v>
      </c>
      <c r="G1260">
        <f>IF(COUNTIFS(Registros!$A$2:$A$6000,"MOV",Registros!$B$2:$B$6000,$A1260)&gt;0,1,0)</f>
        <v>0</v>
      </c>
      <c r="H1260">
        <f>IF($G1260=1,SUMIFS(Registros!$F$2:$F$6000,Registros!$A$2:$A$6000,"MOV",Registros!$B$2:$B$6000,$A1260),0)</f>
        <v>0</v>
      </c>
      <c r="I1260">
        <f>IF(COUNTIFS(Registros!$A$2:$A$6000,"CS",Registros!$B$2:$B$6000,$A1260)&gt;0,1,0)</f>
        <v>0</v>
      </c>
      <c r="J1260">
        <f>IF($I1260=1,SUMIFS(Registros!$I$2:$I$6000,Registros!$A$2:$A$6000,"CS",Registros!$B$2:$B$6000,$A1260),0)</f>
        <v>0</v>
      </c>
      <c r="K1260">
        <f>IF(COUNTIFS(Winback!$K$2:$K$300,$A1260)&gt;0,1,0)</f>
        <v>0</v>
      </c>
      <c r="L1260">
        <f>IF(AND($K1260=1,LEFT($A1260,3)="WB-"),SUMIFS(Winback!$D$2:$D$300,Winback!$K$2:$K$300,$A1260),0)</f>
        <v>0</v>
      </c>
      <c r="M1260">
        <f>IF(OR($E1260=1,$G1260=1,SUMIFS(Registros!$J$2:$J$6000,Registros!$B$2:$B$6000,$A1260)&gt;0),1,0)</f>
        <v>1</v>
      </c>
      <c r="N1260">
        <f>IF($J1260&gt;0,1,IF(COUNTIFS(Registros!$A$2:$A$6000,"CS",Registros!$B$2:$B$6000,$A1260,Registros!$K$2:$K$6000,"&lt;&gt;")&gt;0,1,0))</f>
        <v>0</v>
      </c>
      <c r="O1260" t="str">
        <f t="shared" si="95"/>
        <v>SOLO MÓVIL</v>
      </c>
      <c r="P1260" t="str">
        <f t="shared" si="96"/>
        <v>Ofrecer fijo + internet (FLBBTV)</v>
      </c>
      <c r="Q1260">
        <f t="shared" si="97"/>
        <v>15</v>
      </c>
      <c r="R1260" t="str">
        <f>IFERROR(VLOOKUP($A1260,Registros!$B$2:$G$6000,6,0),IFERROR(INDEX(Winback!$C$2:$C$300,MATCH($A1260,Winback!$K$2:$K$300,0)),""))</f>
        <v>Yamali Rodriguez</v>
      </c>
      <c r="S1260" t="str">
        <f t="shared" si="98"/>
        <v>NP</v>
      </c>
      <c r="T1260">
        <f t="shared" si="99"/>
        <v>1</v>
      </c>
    </row>
    <row r="1261" spans="1:20" x14ac:dyDescent="0.35">
      <c r="A1261" t="s">
        <v>6248</v>
      </c>
      <c r="B1261" t="s">
        <v>6249</v>
      </c>
      <c r="C1261" t="s">
        <v>6250</v>
      </c>
      <c r="D1261" t="s">
        <v>6251</v>
      </c>
      <c r="E1261">
        <f>IF(COUNTIFS(Registros!$A$2:$A$6000,"NP",Registros!$B$2:$B$6000,$A1261)&gt;0,1,0)</f>
        <v>1</v>
      </c>
      <c r="F1261">
        <f>IF($E1261=1,SUMIFS(Registros!$F$2:$F$6000,Registros!$A$2:$A$6000,"NP",Registros!$B$2:$B$6000,$A1261),0)</f>
        <v>15</v>
      </c>
      <c r="G1261">
        <f>IF(COUNTIFS(Registros!$A$2:$A$6000,"MOV",Registros!$B$2:$B$6000,$A1261)&gt;0,1,0)</f>
        <v>0</v>
      </c>
      <c r="H1261">
        <f>IF($G1261=1,SUMIFS(Registros!$F$2:$F$6000,Registros!$A$2:$A$6000,"MOV",Registros!$B$2:$B$6000,$A1261),0)</f>
        <v>0</v>
      </c>
      <c r="I1261">
        <f>IF(COUNTIFS(Registros!$A$2:$A$6000,"CS",Registros!$B$2:$B$6000,$A1261)&gt;0,1,0)</f>
        <v>0</v>
      </c>
      <c r="J1261">
        <f>IF($I1261=1,SUMIFS(Registros!$I$2:$I$6000,Registros!$A$2:$A$6000,"CS",Registros!$B$2:$B$6000,$A1261),0)</f>
        <v>0</v>
      </c>
      <c r="K1261">
        <f>IF(COUNTIFS(Winback!$K$2:$K$300,$A1261)&gt;0,1,0)</f>
        <v>0</v>
      </c>
      <c r="L1261">
        <f>IF(AND($K1261=1,LEFT($A1261,3)="WB-"),SUMIFS(Winback!$D$2:$D$300,Winback!$K$2:$K$300,$A1261),0)</f>
        <v>0</v>
      </c>
      <c r="M1261">
        <f>IF(OR($E1261=1,$G1261=1,SUMIFS(Registros!$J$2:$J$6000,Registros!$B$2:$B$6000,$A1261)&gt;0),1,0)</f>
        <v>1</v>
      </c>
      <c r="N1261">
        <f>IF($J1261&gt;0,1,IF(COUNTIFS(Registros!$A$2:$A$6000,"CS",Registros!$B$2:$B$6000,$A1261,Registros!$K$2:$K$6000,"&lt;&gt;")&gt;0,1,0))</f>
        <v>0</v>
      </c>
      <c r="O1261" t="str">
        <f t="shared" si="95"/>
        <v>SOLO MÓVIL</v>
      </c>
      <c r="P1261" t="str">
        <f t="shared" si="96"/>
        <v>Ofrecer fijo + internet (FLBBTV)</v>
      </c>
      <c r="Q1261">
        <f t="shared" si="97"/>
        <v>15</v>
      </c>
      <c r="R1261" t="str">
        <f>IFERROR(VLOOKUP($A1261,Registros!$B$2:$G$6000,6,0),IFERROR(INDEX(Winback!$C$2:$C$300,MATCH($A1261,Winback!$K$2:$K$300,0)),""))</f>
        <v>Osiris Aguilar</v>
      </c>
      <c r="S1261" t="str">
        <f t="shared" si="98"/>
        <v>NP</v>
      </c>
      <c r="T1261">
        <f t="shared" si="99"/>
        <v>1</v>
      </c>
    </row>
    <row r="1262" spans="1:20" x14ac:dyDescent="0.35">
      <c r="A1262" t="s">
        <v>6253</v>
      </c>
      <c r="B1262" t="s">
        <v>6254</v>
      </c>
      <c r="C1262" t="s">
        <v>6255</v>
      </c>
      <c r="D1262" t="s">
        <v>6256</v>
      </c>
      <c r="E1262">
        <f>IF(COUNTIFS(Registros!$A$2:$A$6000,"NP",Registros!$B$2:$B$6000,$A1262)&gt;0,1,0)</f>
        <v>1</v>
      </c>
      <c r="F1262">
        <f>IF($E1262=1,SUMIFS(Registros!$F$2:$F$6000,Registros!$A$2:$A$6000,"NP",Registros!$B$2:$B$6000,$A1262),0)</f>
        <v>16.940000000000001</v>
      </c>
      <c r="G1262">
        <f>IF(COUNTIFS(Registros!$A$2:$A$6000,"MOV",Registros!$B$2:$B$6000,$A1262)&gt;0,1,0)</f>
        <v>0</v>
      </c>
      <c r="H1262">
        <f>IF($G1262=1,SUMIFS(Registros!$F$2:$F$6000,Registros!$A$2:$A$6000,"MOV",Registros!$B$2:$B$6000,$A1262),0)</f>
        <v>0</v>
      </c>
      <c r="I1262">
        <f>IF(COUNTIFS(Registros!$A$2:$A$6000,"CS",Registros!$B$2:$B$6000,$A1262)&gt;0,1,0)</f>
        <v>0</v>
      </c>
      <c r="J1262">
        <f>IF($I1262=1,SUMIFS(Registros!$I$2:$I$6000,Registros!$A$2:$A$6000,"CS",Registros!$B$2:$B$6000,$A1262),0)</f>
        <v>0</v>
      </c>
      <c r="K1262">
        <f>IF(COUNTIFS(Winback!$K$2:$K$300,$A1262)&gt;0,1,0)</f>
        <v>0</v>
      </c>
      <c r="L1262">
        <f>IF(AND($K1262=1,LEFT($A1262,3)="WB-"),SUMIFS(Winback!$D$2:$D$300,Winback!$K$2:$K$300,$A1262),0)</f>
        <v>0</v>
      </c>
      <c r="M1262">
        <f>IF(OR($E1262=1,$G1262=1,SUMIFS(Registros!$J$2:$J$6000,Registros!$B$2:$B$6000,$A1262)&gt;0),1,0)</f>
        <v>1</v>
      </c>
      <c r="N1262">
        <f>IF($J1262&gt;0,1,IF(COUNTIFS(Registros!$A$2:$A$6000,"CS",Registros!$B$2:$B$6000,$A1262,Registros!$K$2:$K$6000,"&lt;&gt;")&gt;0,1,0))</f>
        <v>0</v>
      </c>
      <c r="O1262" t="str">
        <f t="shared" si="95"/>
        <v>SOLO MÓVIL</v>
      </c>
      <c r="P1262" t="str">
        <f t="shared" si="96"/>
        <v>Ofrecer fijo + internet (FLBBTV)</v>
      </c>
      <c r="Q1262">
        <f t="shared" si="97"/>
        <v>16.940000000000001</v>
      </c>
      <c r="R1262" t="str">
        <f>IFERROR(VLOOKUP($A1262,Registros!$B$2:$G$6000,6,0),IFERROR(INDEX(Winback!$C$2:$C$300,MATCH($A1262,Winback!$K$2:$K$300,0)),""))</f>
        <v>Karla Mc Intryre</v>
      </c>
      <c r="S1262" t="str">
        <f t="shared" si="98"/>
        <v>NP</v>
      </c>
      <c r="T1262">
        <f t="shared" si="99"/>
        <v>1</v>
      </c>
    </row>
    <row r="1263" spans="1:20" x14ac:dyDescent="0.35">
      <c r="A1263" t="s">
        <v>6257</v>
      </c>
      <c r="B1263" t="s">
        <v>6258</v>
      </c>
      <c r="C1263" t="s">
        <v>6259</v>
      </c>
      <c r="D1263" t="s">
        <v>6260</v>
      </c>
      <c r="E1263">
        <f>IF(COUNTIFS(Registros!$A$2:$A$6000,"NP",Registros!$B$2:$B$6000,$A1263)&gt;0,1,0)</f>
        <v>1</v>
      </c>
      <c r="F1263">
        <f>IF($E1263=1,SUMIFS(Registros!$F$2:$F$6000,Registros!$A$2:$A$6000,"NP",Registros!$B$2:$B$6000,$A1263),0)</f>
        <v>29.5</v>
      </c>
      <c r="G1263">
        <f>IF(COUNTIFS(Registros!$A$2:$A$6000,"MOV",Registros!$B$2:$B$6000,$A1263)&gt;0,1,0)</f>
        <v>0</v>
      </c>
      <c r="H1263">
        <f>IF($G1263=1,SUMIFS(Registros!$F$2:$F$6000,Registros!$A$2:$A$6000,"MOV",Registros!$B$2:$B$6000,$A1263),0)</f>
        <v>0</v>
      </c>
      <c r="I1263">
        <f>IF(COUNTIFS(Registros!$A$2:$A$6000,"CS",Registros!$B$2:$B$6000,$A1263)&gt;0,1,0)</f>
        <v>0</v>
      </c>
      <c r="J1263">
        <f>IF($I1263=1,SUMIFS(Registros!$I$2:$I$6000,Registros!$A$2:$A$6000,"CS",Registros!$B$2:$B$6000,$A1263),0)</f>
        <v>0</v>
      </c>
      <c r="K1263">
        <f>IF(COUNTIFS(Winback!$K$2:$K$300,$A1263)&gt;0,1,0)</f>
        <v>0</v>
      </c>
      <c r="L1263">
        <f>IF(AND($K1263=1,LEFT($A1263,3)="WB-"),SUMIFS(Winback!$D$2:$D$300,Winback!$K$2:$K$300,$A1263),0)</f>
        <v>0</v>
      </c>
      <c r="M1263">
        <f>IF(OR($E1263=1,$G1263=1,SUMIFS(Registros!$J$2:$J$6000,Registros!$B$2:$B$6000,$A1263)&gt;0),1,0)</f>
        <v>1</v>
      </c>
      <c r="N1263">
        <f>IF($J1263&gt;0,1,IF(COUNTIFS(Registros!$A$2:$A$6000,"CS",Registros!$B$2:$B$6000,$A1263,Registros!$K$2:$K$6000,"&lt;&gt;")&gt;0,1,0))</f>
        <v>0</v>
      </c>
      <c r="O1263" t="str">
        <f t="shared" si="95"/>
        <v>SOLO MÓVIL</v>
      </c>
      <c r="P1263" t="str">
        <f t="shared" si="96"/>
        <v>Ofrecer fijo + internet (FLBBTV)</v>
      </c>
      <c r="Q1263">
        <f t="shared" si="97"/>
        <v>29.5</v>
      </c>
      <c r="R1263" t="str">
        <f>IFERROR(VLOOKUP($A1263,Registros!$B$2:$G$6000,6,0),IFERROR(INDEX(Winback!$C$2:$C$300,MATCH($A1263,Winback!$K$2:$K$300,0)),""))</f>
        <v>Solanye Acuña</v>
      </c>
      <c r="S1263" t="str">
        <f t="shared" si="98"/>
        <v>NP</v>
      </c>
      <c r="T1263">
        <f t="shared" si="99"/>
        <v>1</v>
      </c>
    </row>
    <row r="1264" spans="1:20" x14ac:dyDescent="0.35">
      <c r="A1264" t="s">
        <v>6262</v>
      </c>
      <c r="B1264" t="s">
        <v>6263</v>
      </c>
      <c r="C1264" t="s">
        <v>6264</v>
      </c>
      <c r="D1264" t="s">
        <v>6265</v>
      </c>
      <c r="E1264">
        <f>IF(COUNTIFS(Registros!$A$2:$A$6000,"NP",Registros!$B$2:$B$6000,$A1264)&gt;0,1,0)</f>
        <v>1</v>
      </c>
      <c r="F1264">
        <f>IF($E1264=1,SUMIFS(Registros!$F$2:$F$6000,Registros!$A$2:$A$6000,"NP",Registros!$B$2:$B$6000,$A1264),0)</f>
        <v>16.25</v>
      </c>
      <c r="G1264">
        <f>IF(COUNTIFS(Registros!$A$2:$A$6000,"MOV",Registros!$B$2:$B$6000,$A1264)&gt;0,1,0)</f>
        <v>0</v>
      </c>
      <c r="H1264">
        <f>IF($G1264=1,SUMIFS(Registros!$F$2:$F$6000,Registros!$A$2:$A$6000,"MOV",Registros!$B$2:$B$6000,$A1264),0)</f>
        <v>0</v>
      </c>
      <c r="I1264">
        <f>IF(COUNTIFS(Registros!$A$2:$A$6000,"CS",Registros!$B$2:$B$6000,$A1264)&gt;0,1,0)</f>
        <v>0</v>
      </c>
      <c r="J1264">
        <f>IF($I1264=1,SUMIFS(Registros!$I$2:$I$6000,Registros!$A$2:$A$6000,"CS",Registros!$B$2:$B$6000,$A1264),0)</f>
        <v>0</v>
      </c>
      <c r="K1264">
        <f>IF(COUNTIFS(Winback!$K$2:$K$300,$A1264)&gt;0,1,0)</f>
        <v>0</v>
      </c>
      <c r="L1264">
        <f>IF(AND($K1264=1,LEFT($A1264,3)="WB-"),SUMIFS(Winback!$D$2:$D$300,Winback!$K$2:$K$300,$A1264),0)</f>
        <v>0</v>
      </c>
      <c r="M1264">
        <f>IF(OR($E1264=1,$G1264=1,SUMIFS(Registros!$J$2:$J$6000,Registros!$B$2:$B$6000,$A1264)&gt;0),1,0)</f>
        <v>1</v>
      </c>
      <c r="N1264">
        <f>IF($J1264&gt;0,1,IF(COUNTIFS(Registros!$A$2:$A$6000,"CS",Registros!$B$2:$B$6000,$A1264,Registros!$K$2:$K$6000,"&lt;&gt;")&gt;0,1,0))</f>
        <v>0</v>
      </c>
      <c r="O1264" t="str">
        <f t="shared" si="95"/>
        <v>SOLO MÓVIL</v>
      </c>
      <c r="P1264" t="str">
        <f t="shared" si="96"/>
        <v>Ofrecer fijo + internet (FLBBTV)</v>
      </c>
      <c r="Q1264">
        <f t="shared" si="97"/>
        <v>16.25</v>
      </c>
      <c r="R1264" t="str">
        <f>IFERROR(VLOOKUP($A1264,Registros!$B$2:$G$6000,6,0),IFERROR(INDEX(Winback!$C$2:$C$300,MATCH($A1264,Winback!$K$2:$K$300,0)),""))</f>
        <v>Michelle Zambrano</v>
      </c>
      <c r="S1264" t="str">
        <f t="shared" si="98"/>
        <v>NP</v>
      </c>
      <c r="T1264">
        <f t="shared" si="99"/>
        <v>1</v>
      </c>
    </row>
    <row r="1265" spans="1:20" x14ac:dyDescent="0.35">
      <c r="A1265" t="s">
        <v>6267</v>
      </c>
      <c r="B1265" t="s">
        <v>6268</v>
      </c>
      <c r="C1265" t="s">
        <v>6269</v>
      </c>
      <c r="D1265" t="s">
        <v>6270</v>
      </c>
      <c r="E1265">
        <f>IF(COUNTIFS(Registros!$A$2:$A$6000,"NP",Registros!$B$2:$B$6000,$A1265)&gt;0,1,0)</f>
        <v>1</v>
      </c>
      <c r="F1265">
        <f>IF($E1265=1,SUMIFS(Registros!$F$2:$F$6000,Registros!$A$2:$A$6000,"NP",Registros!$B$2:$B$6000,$A1265),0)</f>
        <v>15</v>
      </c>
      <c r="G1265">
        <f>IF(COUNTIFS(Registros!$A$2:$A$6000,"MOV",Registros!$B$2:$B$6000,$A1265)&gt;0,1,0)</f>
        <v>0</v>
      </c>
      <c r="H1265">
        <f>IF($G1265=1,SUMIFS(Registros!$F$2:$F$6000,Registros!$A$2:$A$6000,"MOV",Registros!$B$2:$B$6000,$A1265),0)</f>
        <v>0</v>
      </c>
      <c r="I1265">
        <f>IF(COUNTIFS(Registros!$A$2:$A$6000,"CS",Registros!$B$2:$B$6000,$A1265)&gt;0,1,0)</f>
        <v>0</v>
      </c>
      <c r="J1265">
        <f>IF($I1265=1,SUMIFS(Registros!$I$2:$I$6000,Registros!$A$2:$A$6000,"CS",Registros!$B$2:$B$6000,$A1265),0)</f>
        <v>0</v>
      </c>
      <c r="K1265">
        <f>IF(COUNTIFS(Winback!$K$2:$K$300,$A1265)&gt;0,1,0)</f>
        <v>0</v>
      </c>
      <c r="L1265">
        <f>IF(AND($K1265=1,LEFT($A1265,3)="WB-"),SUMIFS(Winback!$D$2:$D$300,Winback!$K$2:$K$300,$A1265),0)</f>
        <v>0</v>
      </c>
      <c r="M1265">
        <f>IF(OR($E1265=1,$G1265=1,SUMIFS(Registros!$J$2:$J$6000,Registros!$B$2:$B$6000,$A1265)&gt;0),1,0)</f>
        <v>1</v>
      </c>
      <c r="N1265">
        <f>IF($J1265&gt;0,1,IF(COUNTIFS(Registros!$A$2:$A$6000,"CS",Registros!$B$2:$B$6000,$A1265,Registros!$K$2:$K$6000,"&lt;&gt;")&gt;0,1,0))</f>
        <v>0</v>
      </c>
      <c r="O1265" t="str">
        <f t="shared" si="95"/>
        <v>SOLO MÓVIL</v>
      </c>
      <c r="P1265" t="str">
        <f t="shared" si="96"/>
        <v>Ofrecer fijo + internet (FLBBTV)</v>
      </c>
      <c r="Q1265">
        <f t="shared" si="97"/>
        <v>15</v>
      </c>
      <c r="R1265" t="str">
        <f>IFERROR(VLOOKUP($A1265,Registros!$B$2:$G$6000,6,0),IFERROR(INDEX(Winback!$C$2:$C$300,MATCH($A1265,Winback!$K$2:$K$300,0)),""))</f>
        <v>Ines Lizbeth Trujillo</v>
      </c>
      <c r="S1265" t="str">
        <f t="shared" si="98"/>
        <v>NP</v>
      </c>
      <c r="T1265">
        <f t="shared" si="99"/>
        <v>1</v>
      </c>
    </row>
    <row r="1266" spans="1:20" x14ac:dyDescent="0.35">
      <c r="A1266" t="s">
        <v>6272</v>
      </c>
      <c r="B1266" t="s">
        <v>6273</v>
      </c>
      <c r="C1266" t="s">
        <v>6274</v>
      </c>
      <c r="D1266" t="s">
        <v>6275</v>
      </c>
      <c r="E1266">
        <f>IF(COUNTIFS(Registros!$A$2:$A$6000,"NP",Registros!$B$2:$B$6000,$A1266)&gt;0,1,0)</f>
        <v>1</v>
      </c>
      <c r="F1266">
        <f>IF($E1266=1,SUMIFS(Registros!$F$2:$F$6000,Registros!$A$2:$A$6000,"NP",Registros!$B$2:$B$6000,$A1266),0)</f>
        <v>15</v>
      </c>
      <c r="G1266">
        <f>IF(COUNTIFS(Registros!$A$2:$A$6000,"MOV",Registros!$B$2:$B$6000,$A1266)&gt;0,1,0)</f>
        <v>0</v>
      </c>
      <c r="H1266">
        <f>IF($G1266=1,SUMIFS(Registros!$F$2:$F$6000,Registros!$A$2:$A$6000,"MOV",Registros!$B$2:$B$6000,$A1266),0)</f>
        <v>0</v>
      </c>
      <c r="I1266">
        <f>IF(COUNTIFS(Registros!$A$2:$A$6000,"CS",Registros!$B$2:$B$6000,$A1266)&gt;0,1,0)</f>
        <v>0</v>
      </c>
      <c r="J1266">
        <f>IF($I1266=1,SUMIFS(Registros!$I$2:$I$6000,Registros!$A$2:$A$6000,"CS",Registros!$B$2:$B$6000,$A1266),0)</f>
        <v>0</v>
      </c>
      <c r="K1266">
        <f>IF(COUNTIFS(Winback!$K$2:$K$300,$A1266)&gt;0,1,0)</f>
        <v>0</v>
      </c>
      <c r="L1266">
        <f>IF(AND($K1266=1,LEFT($A1266,3)="WB-"),SUMIFS(Winback!$D$2:$D$300,Winback!$K$2:$K$300,$A1266),0)</f>
        <v>0</v>
      </c>
      <c r="M1266">
        <f>IF(OR($E1266=1,$G1266=1,SUMIFS(Registros!$J$2:$J$6000,Registros!$B$2:$B$6000,$A1266)&gt;0),1,0)</f>
        <v>1</v>
      </c>
      <c r="N1266">
        <f>IF($J1266&gt;0,1,IF(COUNTIFS(Registros!$A$2:$A$6000,"CS",Registros!$B$2:$B$6000,$A1266,Registros!$K$2:$K$6000,"&lt;&gt;")&gt;0,1,0))</f>
        <v>0</v>
      </c>
      <c r="O1266" t="str">
        <f t="shared" si="95"/>
        <v>SOLO MÓVIL</v>
      </c>
      <c r="P1266" t="str">
        <f t="shared" si="96"/>
        <v>Ofrecer fijo + internet (FLBBTV)</v>
      </c>
      <c r="Q1266">
        <f t="shared" si="97"/>
        <v>15</v>
      </c>
      <c r="R1266" t="str">
        <f>IFERROR(VLOOKUP($A1266,Registros!$B$2:$G$6000,6,0),IFERROR(INDEX(Winback!$C$2:$C$300,MATCH($A1266,Winback!$K$2:$K$300,0)),""))</f>
        <v>Alejandra Mabel Hawkins</v>
      </c>
      <c r="S1266" t="str">
        <f t="shared" si="98"/>
        <v>NP</v>
      </c>
      <c r="T1266">
        <f t="shared" si="99"/>
        <v>1</v>
      </c>
    </row>
    <row r="1267" spans="1:20" x14ac:dyDescent="0.35">
      <c r="A1267" t="s">
        <v>6277</v>
      </c>
      <c r="B1267" t="s">
        <v>6278</v>
      </c>
      <c r="C1267" t="s">
        <v>6279</v>
      </c>
      <c r="D1267" t="s">
        <v>6280</v>
      </c>
      <c r="E1267">
        <f>IF(COUNTIFS(Registros!$A$2:$A$6000,"NP",Registros!$B$2:$B$6000,$A1267)&gt;0,1,0)</f>
        <v>1</v>
      </c>
      <c r="F1267">
        <f>IF($E1267=1,SUMIFS(Registros!$F$2:$F$6000,Registros!$A$2:$A$6000,"NP",Registros!$B$2:$B$6000,$A1267),0)</f>
        <v>20.16</v>
      </c>
      <c r="G1267">
        <f>IF(COUNTIFS(Registros!$A$2:$A$6000,"MOV",Registros!$B$2:$B$6000,$A1267)&gt;0,1,0)</f>
        <v>0</v>
      </c>
      <c r="H1267">
        <f>IF($G1267=1,SUMIFS(Registros!$F$2:$F$6000,Registros!$A$2:$A$6000,"MOV",Registros!$B$2:$B$6000,$A1267),0)</f>
        <v>0</v>
      </c>
      <c r="I1267">
        <f>IF(COUNTIFS(Registros!$A$2:$A$6000,"CS",Registros!$B$2:$B$6000,$A1267)&gt;0,1,0)</f>
        <v>0</v>
      </c>
      <c r="J1267">
        <f>IF($I1267=1,SUMIFS(Registros!$I$2:$I$6000,Registros!$A$2:$A$6000,"CS",Registros!$B$2:$B$6000,$A1267),0)</f>
        <v>0</v>
      </c>
      <c r="K1267">
        <f>IF(COUNTIFS(Winback!$K$2:$K$300,$A1267)&gt;0,1,0)</f>
        <v>0</v>
      </c>
      <c r="L1267">
        <f>IF(AND($K1267=1,LEFT($A1267,3)="WB-"),SUMIFS(Winback!$D$2:$D$300,Winback!$K$2:$K$300,$A1267),0)</f>
        <v>0</v>
      </c>
      <c r="M1267">
        <f>IF(OR($E1267=1,$G1267=1,SUMIFS(Registros!$J$2:$J$6000,Registros!$B$2:$B$6000,$A1267)&gt;0),1,0)</f>
        <v>1</v>
      </c>
      <c r="N1267">
        <f>IF($J1267&gt;0,1,IF(COUNTIFS(Registros!$A$2:$A$6000,"CS",Registros!$B$2:$B$6000,$A1267,Registros!$K$2:$K$6000,"&lt;&gt;")&gt;0,1,0))</f>
        <v>0</v>
      </c>
      <c r="O1267" t="str">
        <f t="shared" si="95"/>
        <v>SOLO MÓVIL</v>
      </c>
      <c r="P1267" t="str">
        <f t="shared" si="96"/>
        <v>Ofrecer fijo + internet (FLBBTV)</v>
      </c>
      <c r="Q1267">
        <f t="shared" si="97"/>
        <v>20.16</v>
      </c>
      <c r="R1267" t="str">
        <f>IFERROR(VLOOKUP($A1267,Registros!$B$2:$G$6000,6,0),IFERROR(INDEX(Winback!$C$2:$C$300,MATCH($A1267,Winback!$K$2:$K$300,0)),""))</f>
        <v>Maria Fernanda</v>
      </c>
      <c r="S1267" t="str">
        <f t="shared" si="98"/>
        <v>NP</v>
      </c>
      <c r="T1267">
        <f t="shared" si="99"/>
        <v>1</v>
      </c>
    </row>
    <row r="1268" spans="1:20" x14ac:dyDescent="0.35">
      <c r="A1268" t="s">
        <v>6281</v>
      </c>
      <c r="B1268" t="s">
        <v>6282</v>
      </c>
      <c r="C1268" t="s">
        <v>6283</v>
      </c>
      <c r="D1268" t="s">
        <v>6284</v>
      </c>
      <c r="E1268">
        <f>IF(COUNTIFS(Registros!$A$2:$A$6000,"NP",Registros!$B$2:$B$6000,$A1268)&gt;0,1,0)</f>
        <v>1</v>
      </c>
      <c r="F1268">
        <f>IF($E1268=1,SUMIFS(Registros!$F$2:$F$6000,Registros!$A$2:$A$6000,"NP",Registros!$B$2:$B$6000,$A1268),0)</f>
        <v>0</v>
      </c>
      <c r="G1268">
        <f>IF(COUNTIFS(Registros!$A$2:$A$6000,"MOV",Registros!$B$2:$B$6000,$A1268)&gt;0,1,0)</f>
        <v>0</v>
      </c>
      <c r="H1268">
        <f>IF($G1268=1,SUMIFS(Registros!$F$2:$F$6000,Registros!$A$2:$A$6000,"MOV",Registros!$B$2:$B$6000,$A1268),0)</f>
        <v>0</v>
      </c>
      <c r="I1268">
        <f>IF(COUNTIFS(Registros!$A$2:$A$6000,"CS",Registros!$B$2:$B$6000,$A1268)&gt;0,1,0)</f>
        <v>0</v>
      </c>
      <c r="J1268">
        <f>IF($I1268=1,SUMIFS(Registros!$I$2:$I$6000,Registros!$A$2:$A$6000,"CS",Registros!$B$2:$B$6000,$A1268),0)</f>
        <v>0</v>
      </c>
      <c r="K1268">
        <f>IF(COUNTIFS(Winback!$K$2:$K$300,$A1268)&gt;0,1,0)</f>
        <v>0</v>
      </c>
      <c r="L1268">
        <f>IF(AND($K1268=1,LEFT($A1268,3)="WB-"),SUMIFS(Winback!$D$2:$D$300,Winback!$K$2:$K$300,$A1268),0)</f>
        <v>0</v>
      </c>
      <c r="M1268">
        <f>IF(OR($E1268=1,$G1268=1,SUMIFS(Registros!$J$2:$J$6000,Registros!$B$2:$B$6000,$A1268)&gt;0),1,0)</f>
        <v>1</v>
      </c>
      <c r="N1268">
        <f>IF($J1268&gt;0,1,IF(COUNTIFS(Registros!$A$2:$A$6000,"CS",Registros!$B$2:$B$6000,$A1268,Registros!$K$2:$K$6000,"&lt;&gt;")&gt;0,1,0))</f>
        <v>0</v>
      </c>
      <c r="O1268" t="str">
        <f t="shared" si="95"/>
        <v>SOLO MÓVIL</v>
      </c>
      <c r="P1268" t="str">
        <f t="shared" si="96"/>
        <v>Ofrecer fijo + internet (FLBBTV)</v>
      </c>
      <c r="Q1268">
        <f t="shared" si="97"/>
        <v>0</v>
      </c>
      <c r="R1268" t="str">
        <f>IFERROR(VLOOKUP($A1268,Registros!$B$2:$G$6000,6,0),IFERROR(INDEX(Winback!$C$2:$C$300,MATCH($A1268,Winback!$K$2:$K$300,0)),""))</f>
        <v>Yarelis Tulloch</v>
      </c>
      <c r="S1268" t="str">
        <f t="shared" si="98"/>
        <v>NP</v>
      </c>
      <c r="T1268">
        <f t="shared" si="99"/>
        <v>1</v>
      </c>
    </row>
    <row r="1269" spans="1:20" x14ac:dyDescent="0.35">
      <c r="A1269" t="s">
        <v>6285</v>
      </c>
      <c r="B1269" t="s">
        <v>6286</v>
      </c>
      <c r="C1269" t="s">
        <v>6287</v>
      </c>
      <c r="D1269" t="s">
        <v>6288</v>
      </c>
      <c r="E1269">
        <f>IF(COUNTIFS(Registros!$A$2:$A$6000,"NP",Registros!$B$2:$B$6000,$A1269)&gt;0,1,0)</f>
        <v>1</v>
      </c>
      <c r="F1269">
        <f>IF($E1269=1,SUMIFS(Registros!$F$2:$F$6000,Registros!$A$2:$A$6000,"NP",Registros!$B$2:$B$6000,$A1269),0)</f>
        <v>15</v>
      </c>
      <c r="G1269">
        <f>IF(COUNTIFS(Registros!$A$2:$A$6000,"MOV",Registros!$B$2:$B$6000,$A1269)&gt;0,1,0)</f>
        <v>0</v>
      </c>
      <c r="H1269">
        <f>IF($G1269=1,SUMIFS(Registros!$F$2:$F$6000,Registros!$A$2:$A$6000,"MOV",Registros!$B$2:$B$6000,$A1269),0)</f>
        <v>0</v>
      </c>
      <c r="I1269">
        <f>IF(COUNTIFS(Registros!$A$2:$A$6000,"CS",Registros!$B$2:$B$6000,$A1269)&gt;0,1,0)</f>
        <v>0</v>
      </c>
      <c r="J1269">
        <f>IF($I1269=1,SUMIFS(Registros!$I$2:$I$6000,Registros!$A$2:$A$6000,"CS",Registros!$B$2:$B$6000,$A1269),0)</f>
        <v>0</v>
      </c>
      <c r="K1269">
        <f>IF(COUNTIFS(Winback!$K$2:$K$300,$A1269)&gt;0,1,0)</f>
        <v>0</v>
      </c>
      <c r="L1269">
        <f>IF(AND($K1269=1,LEFT($A1269,3)="WB-"),SUMIFS(Winback!$D$2:$D$300,Winback!$K$2:$K$300,$A1269),0)</f>
        <v>0</v>
      </c>
      <c r="M1269">
        <f>IF(OR($E1269=1,$G1269=1,SUMIFS(Registros!$J$2:$J$6000,Registros!$B$2:$B$6000,$A1269)&gt;0),1,0)</f>
        <v>1</v>
      </c>
      <c r="N1269">
        <f>IF($J1269&gt;0,1,IF(COUNTIFS(Registros!$A$2:$A$6000,"CS",Registros!$B$2:$B$6000,$A1269,Registros!$K$2:$K$6000,"&lt;&gt;")&gt;0,1,0))</f>
        <v>0</v>
      </c>
      <c r="O1269" t="str">
        <f t="shared" si="95"/>
        <v>SOLO MÓVIL</v>
      </c>
      <c r="P1269" t="str">
        <f t="shared" si="96"/>
        <v>Ofrecer fijo + internet (FLBBTV)</v>
      </c>
      <c r="Q1269">
        <f t="shared" si="97"/>
        <v>15</v>
      </c>
      <c r="R1269" t="str">
        <f>IFERROR(VLOOKUP($A1269,Registros!$B$2:$G$6000,6,0),IFERROR(INDEX(Winback!$C$2:$C$300,MATCH($A1269,Winback!$K$2:$K$300,0)),""))</f>
        <v>Abril Aparicio</v>
      </c>
      <c r="S1269" t="str">
        <f t="shared" si="98"/>
        <v>NP</v>
      </c>
      <c r="T1269">
        <f t="shared" si="99"/>
        <v>1</v>
      </c>
    </row>
    <row r="1270" spans="1:20" x14ac:dyDescent="0.35">
      <c r="A1270" t="s">
        <v>6290</v>
      </c>
      <c r="B1270" t="s">
        <v>6291</v>
      </c>
      <c r="C1270" t="s">
        <v>6287</v>
      </c>
      <c r="D1270" t="s">
        <v>6288</v>
      </c>
      <c r="E1270">
        <f>IF(COUNTIFS(Registros!$A$2:$A$6000,"NP",Registros!$B$2:$B$6000,$A1270)&gt;0,1,0)</f>
        <v>1</v>
      </c>
      <c r="F1270">
        <f>IF($E1270=1,SUMIFS(Registros!$F$2:$F$6000,Registros!$A$2:$A$6000,"NP",Registros!$B$2:$B$6000,$A1270),0)</f>
        <v>15</v>
      </c>
      <c r="G1270">
        <f>IF(COUNTIFS(Registros!$A$2:$A$6000,"MOV",Registros!$B$2:$B$6000,$A1270)&gt;0,1,0)</f>
        <v>0</v>
      </c>
      <c r="H1270">
        <f>IF($G1270=1,SUMIFS(Registros!$F$2:$F$6000,Registros!$A$2:$A$6000,"MOV",Registros!$B$2:$B$6000,$A1270),0)</f>
        <v>0</v>
      </c>
      <c r="I1270">
        <f>IF(COUNTIFS(Registros!$A$2:$A$6000,"CS",Registros!$B$2:$B$6000,$A1270)&gt;0,1,0)</f>
        <v>0</v>
      </c>
      <c r="J1270">
        <f>IF($I1270=1,SUMIFS(Registros!$I$2:$I$6000,Registros!$A$2:$A$6000,"CS",Registros!$B$2:$B$6000,$A1270),0)</f>
        <v>0</v>
      </c>
      <c r="K1270">
        <f>IF(COUNTIFS(Winback!$K$2:$K$300,$A1270)&gt;0,1,0)</f>
        <v>0</v>
      </c>
      <c r="L1270">
        <f>IF(AND($K1270=1,LEFT($A1270,3)="WB-"),SUMIFS(Winback!$D$2:$D$300,Winback!$K$2:$K$300,$A1270),0)</f>
        <v>0</v>
      </c>
      <c r="M1270">
        <f>IF(OR($E1270=1,$G1270=1,SUMIFS(Registros!$J$2:$J$6000,Registros!$B$2:$B$6000,$A1270)&gt;0),1,0)</f>
        <v>1</v>
      </c>
      <c r="N1270">
        <f>IF($J1270&gt;0,1,IF(COUNTIFS(Registros!$A$2:$A$6000,"CS",Registros!$B$2:$B$6000,$A1270,Registros!$K$2:$K$6000,"&lt;&gt;")&gt;0,1,0))</f>
        <v>0</v>
      </c>
      <c r="O1270" t="str">
        <f t="shared" si="95"/>
        <v>SOLO MÓVIL</v>
      </c>
      <c r="P1270" t="str">
        <f t="shared" si="96"/>
        <v>Ofrecer fijo + internet (FLBBTV)</v>
      </c>
      <c r="Q1270">
        <f t="shared" si="97"/>
        <v>15</v>
      </c>
      <c r="R1270" t="str">
        <f>IFERROR(VLOOKUP($A1270,Registros!$B$2:$G$6000,6,0),IFERROR(INDEX(Winback!$C$2:$C$300,MATCH($A1270,Winback!$K$2:$K$300,0)),""))</f>
        <v>Yariela Galarce</v>
      </c>
      <c r="S1270" t="str">
        <f t="shared" si="98"/>
        <v>NP</v>
      </c>
      <c r="T1270">
        <f t="shared" si="99"/>
        <v>1</v>
      </c>
    </row>
    <row r="1271" spans="1:20" x14ac:dyDescent="0.35">
      <c r="A1271" t="s">
        <v>6293</v>
      </c>
      <c r="B1271" t="s">
        <v>6294</v>
      </c>
      <c r="C1271" t="s">
        <v>6295</v>
      </c>
      <c r="D1271" t="s">
        <v>6296</v>
      </c>
      <c r="E1271">
        <f>IF(COUNTIFS(Registros!$A$2:$A$6000,"NP",Registros!$B$2:$B$6000,$A1271)&gt;0,1,0)</f>
        <v>1</v>
      </c>
      <c r="F1271">
        <f>IF($E1271=1,SUMIFS(Registros!$F$2:$F$6000,Registros!$A$2:$A$6000,"NP",Registros!$B$2:$B$6000,$A1271),0)</f>
        <v>15</v>
      </c>
      <c r="G1271">
        <f>IF(COUNTIFS(Registros!$A$2:$A$6000,"MOV",Registros!$B$2:$B$6000,$A1271)&gt;0,1,0)</f>
        <v>0</v>
      </c>
      <c r="H1271">
        <f>IF($G1271=1,SUMIFS(Registros!$F$2:$F$6000,Registros!$A$2:$A$6000,"MOV",Registros!$B$2:$B$6000,$A1271),0)</f>
        <v>0</v>
      </c>
      <c r="I1271">
        <f>IF(COUNTIFS(Registros!$A$2:$A$6000,"CS",Registros!$B$2:$B$6000,$A1271)&gt;0,1,0)</f>
        <v>0</v>
      </c>
      <c r="J1271">
        <f>IF($I1271=1,SUMIFS(Registros!$I$2:$I$6000,Registros!$A$2:$A$6000,"CS",Registros!$B$2:$B$6000,$A1271),0)</f>
        <v>0</v>
      </c>
      <c r="K1271">
        <f>IF(COUNTIFS(Winback!$K$2:$K$300,$A1271)&gt;0,1,0)</f>
        <v>0</v>
      </c>
      <c r="L1271">
        <f>IF(AND($K1271=1,LEFT($A1271,3)="WB-"),SUMIFS(Winback!$D$2:$D$300,Winback!$K$2:$K$300,$A1271),0)</f>
        <v>0</v>
      </c>
      <c r="M1271">
        <f>IF(OR($E1271=1,$G1271=1,SUMIFS(Registros!$J$2:$J$6000,Registros!$B$2:$B$6000,$A1271)&gt;0),1,0)</f>
        <v>1</v>
      </c>
      <c r="N1271">
        <f>IF($J1271&gt;0,1,IF(COUNTIFS(Registros!$A$2:$A$6000,"CS",Registros!$B$2:$B$6000,$A1271,Registros!$K$2:$K$6000,"&lt;&gt;")&gt;0,1,0))</f>
        <v>0</v>
      </c>
      <c r="O1271" t="str">
        <f t="shared" si="95"/>
        <v>SOLO MÓVIL</v>
      </c>
      <c r="P1271" t="str">
        <f t="shared" si="96"/>
        <v>Ofrecer fijo + internet (FLBBTV)</v>
      </c>
      <c r="Q1271">
        <f t="shared" si="97"/>
        <v>15</v>
      </c>
      <c r="R1271" t="str">
        <f>IFERROR(VLOOKUP($A1271,Registros!$B$2:$G$6000,6,0),IFERROR(INDEX(Winback!$C$2:$C$300,MATCH($A1271,Winback!$K$2:$K$300,0)),""))</f>
        <v>Nailyn Martinez</v>
      </c>
      <c r="S1271" t="str">
        <f t="shared" si="98"/>
        <v>NP</v>
      </c>
      <c r="T1271">
        <f t="shared" si="99"/>
        <v>1</v>
      </c>
    </row>
    <row r="1272" spans="1:20" x14ac:dyDescent="0.35">
      <c r="A1272" t="s">
        <v>6298</v>
      </c>
      <c r="B1272" t="s">
        <v>6299</v>
      </c>
      <c r="C1272" t="s">
        <v>6300</v>
      </c>
      <c r="D1272" t="s">
        <v>6301</v>
      </c>
      <c r="E1272">
        <f>IF(COUNTIFS(Registros!$A$2:$A$6000,"NP",Registros!$B$2:$B$6000,$A1272)&gt;0,1,0)</f>
        <v>1</v>
      </c>
      <c r="F1272">
        <f>IF($E1272=1,SUMIFS(Registros!$F$2:$F$6000,Registros!$A$2:$A$6000,"NP",Registros!$B$2:$B$6000,$A1272),0)</f>
        <v>16.29</v>
      </c>
      <c r="G1272">
        <f>IF(COUNTIFS(Registros!$A$2:$A$6000,"MOV",Registros!$B$2:$B$6000,$A1272)&gt;0,1,0)</f>
        <v>0</v>
      </c>
      <c r="H1272">
        <f>IF($G1272=1,SUMIFS(Registros!$F$2:$F$6000,Registros!$A$2:$A$6000,"MOV",Registros!$B$2:$B$6000,$A1272),0)</f>
        <v>0</v>
      </c>
      <c r="I1272">
        <f>IF(COUNTIFS(Registros!$A$2:$A$6000,"CS",Registros!$B$2:$B$6000,$A1272)&gt;0,1,0)</f>
        <v>0</v>
      </c>
      <c r="J1272">
        <f>IF($I1272=1,SUMIFS(Registros!$I$2:$I$6000,Registros!$A$2:$A$6000,"CS",Registros!$B$2:$B$6000,$A1272),0)</f>
        <v>0</v>
      </c>
      <c r="K1272">
        <f>IF(COUNTIFS(Winback!$K$2:$K$300,$A1272)&gt;0,1,0)</f>
        <v>0</v>
      </c>
      <c r="L1272">
        <f>IF(AND($K1272=1,LEFT($A1272,3)="WB-"),SUMIFS(Winback!$D$2:$D$300,Winback!$K$2:$K$300,$A1272),0)</f>
        <v>0</v>
      </c>
      <c r="M1272">
        <f>IF(OR($E1272=1,$G1272=1,SUMIFS(Registros!$J$2:$J$6000,Registros!$B$2:$B$6000,$A1272)&gt;0),1,0)</f>
        <v>1</v>
      </c>
      <c r="N1272">
        <f>IF($J1272&gt;0,1,IF(COUNTIFS(Registros!$A$2:$A$6000,"CS",Registros!$B$2:$B$6000,$A1272,Registros!$K$2:$K$6000,"&lt;&gt;")&gt;0,1,0))</f>
        <v>0</v>
      </c>
      <c r="O1272" t="str">
        <f t="shared" si="95"/>
        <v>SOLO MÓVIL</v>
      </c>
      <c r="P1272" t="str">
        <f t="shared" si="96"/>
        <v>Ofrecer fijo + internet (FLBBTV)</v>
      </c>
      <c r="Q1272">
        <f t="shared" si="97"/>
        <v>16.29</v>
      </c>
      <c r="R1272" t="str">
        <f>IFERROR(VLOOKUP($A1272,Registros!$B$2:$G$6000,6,0),IFERROR(INDEX(Winback!$C$2:$C$300,MATCH($A1272,Winback!$K$2:$K$300,0)),""))</f>
        <v>Yamali Rodriguez</v>
      </c>
      <c r="S1272" t="str">
        <f t="shared" si="98"/>
        <v>NP</v>
      </c>
      <c r="T1272">
        <f t="shared" si="99"/>
        <v>1</v>
      </c>
    </row>
    <row r="1273" spans="1:20" x14ac:dyDescent="0.35">
      <c r="A1273" t="s">
        <v>6302</v>
      </c>
      <c r="B1273" t="s">
        <v>6303</v>
      </c>
      <c r="C1273" t="s">
        <v>6304</v>
      </c>
      <c r="D1273" t="s">
        <v>6305</v>
      </c>
      <c r="E1273">
        <f>IF(COUNTIFS(Registros!$A$2:$A$6000,"NP",Registros!$B$2:$B$6000,$A1273)&gt;0,1,0)</f>
        <v>1</v>
      </c>
      <c r="F1273">
        <f>IF($E1273=1,SUMIFS(Registros!$F$2:$F$6000,Registros!$A$2:$A$6000,"NP",Registros!$B$2:$B$6000,$A1273),0)</f>
        <v>15</v>
      </c>
      <c r="G1273">
        <f>IF(COUNTIFS(Registros!$A$2:$A$6000,"MOV",Registros!$B$2:$B$6000,$A1273)&gt;0,1,0)</f>
        <v>0</v>
      </c>
      <c r="H1273">
        <f>IF($G1273=1,SUMIFS(Registros!$F$2:$F$6000,Registros!$A$2:$A$6000,"MOV",Registros!$B$2:$B$6000,$A1273),0)</f>
        <v>0</v>
      </c>
      <c r="I1273">
        <f>IF(COUNTIFS(Registros!$A$2:$A$6000,"CS",Registros!$B$2:$B$6000,$A1273)&gt;0,1,0)</f>
        <v>0</v>
      </c>
      <c r="J1273">
        <f>IF($I1273=1,SUMIFS(Registros!$I$2:$I$6000,Registros!$A$2:$A$6000,"CS",Registros!$B$2:$B$6000,$A1273),0)</f>
        <v>0</v>
      </c>
      <c r="K1273">
        <f>IF(COUNTIFS(Winback!$K$2:$K$300,$A1273)&gt;0,1,0)</f>
        <v>0</v>
      </c>
      <c r="L1273">
        <f>IF(AND($K1273=1,LEFT($A1273,3)="WB-"),SUMIFS(Winback!$D$2:$D$300,Winback!$K$2:$K$300,$A1273),0)</f>
        <v>0</v>
      </c>
      <c r="M1273">
        <f>IF(OR($E1273=1,$G1273=1,SUMIFS(Registros!$J$2:$J$6000,Registros!$B$2:$B$6000,$A1273)&gt;0),1,0)</f>
        <v>1</v>
      </c>
      <c r="N1273">
        <f>IF($J1273&gt;0,1,IF(COUNTIFS(Registros!$A$2:$A$6000,"CS",Registros!$B$2:$B$6000,$A1273,Registros!$K$2:$K$6000,"&lt;&gt;")&gt;0,1,0))</f>
        <v>0</v>
      </c>
      <c r="O1273" t="str">
        <f t="shared" si="95"/>
        <v>SOLO MÓVIL</v>
      </c>
      <c r="P1273" t="str">
        <f t="shared" si="96"/>
        <v>Ofrecer fijo + internet (FLBBTV)</v>
      </c>
      <c r="Q1273">
        <f t="shared" si="97"/>
        <v>15</v>
      </c>
      <c r="R1273" t="str">
        <f>IFERROR(VLOOKUP($A1273,Registros!$B$2:$G$6000,6,0),IFERROR(INDEX(Winback!$C$2:$C$300,MATCH($A1273,Winback!$K$2:$K$300,0)),""))</f>
        <v>Osiris Aguilar</v>
      </c>
      <c r="S1273" t="str">
        <f t="shared" si="98"/>
        <v>NP</v>
      </c>
      <c r="T1273">
        <f t="shared" si="99"/>
        <v>1</v>
      </c>
    </row>
    <row r="1274" spans="1:20" x14ac:dyDescent="0.35">
      <c r="A1274" t="s">
        <v>6307</v>
      </c>
      <c r="B1274" t="s">
        <v>6308</v>
      </c>
      <c r="C1274" t="s">
        <v>6309</v>
      </c>
      <c r="D1274" t="s">
        <v>6310</v>
      </c>
      <c r="E1274">
        <f>IF(COUNTIFS(Registros!$A$2:$A$6000,"NP",Registros!$B$2:$B$6000,$A1274)&gt;0,1,0)</f>
        <v>1</v>
      </c>
      <c r="F1274">
        <f>IF($E1274=1,SUMIFS(Registros!$F$2:$F$6000,Registros!$A$2:$A$6000,"NP",Registros!$B$2:$B$6000,$A1274),0)</f>
        <v>20</v>
      </c>
      <c r="G1274">
        <f>IF(COUNTIFS(Registros!$A$2:$A$6000,"MOV",Registros!$B$2:$B$6000,$A1274)&gt;0,1,0)</f>
        <v>0</v>
      </c>
      <c r="H1274">
        <f>IF($G1274=1,SUMIFS(Registros!$F$2:$F$6000,Registros!$A$2:$A$6000,"MOV",Registros!$B$2:$B$6000,$A1274),0)</f>
        <v>0</v>
      </c>
      <c r="I1274">
        <f>IF(COUNTIFS(Registros!$A$2:$A$6000,"CS",Registros!$B$2:$B$6000,$A1274)&gt;0,1,0)</f>
        <v>0</v>
      </c>
      <c r="J1274">
        <f>IF($I1274=1,SUMIFS(Registros!$I$2:$I$6000,Registros!$A$2:$A$6000,"CS",Registros!$B$2:$B$6000,$A1274),0)</f>
        <v>0</v>
      </c>
      <c r="K1274">
        <f>IF(COUNTIFS(Winback!$K$2:$K$300,$A1274)&gt;0,1,0)</f>
        <v>0</v>
      </c>
      <c r="L1274">
        <f>IF(AND($K1274=1,LEFT($A1274,3)="WB-"),SUMIFS(Winback!$D$2:$D$300,Winback!$K$2:$K$300,$A1274),0)</f>
        <v>0</v>
      </c>
      <c r="M1274">
        <f>IF(OR($E1274=1,$G1274=1,SUMIFS(Registros!$J$2:$J$6000,Registros!$B$2:$B$6000,$A1274)&gt;0),1,0)</f>
        <v>1</v>
      </c>
      <c r="N1274">
        <f>IF($J1274&gt;0,1,IF(COUNTIFS(Registros!$A$2:$A$6000,"CS",Registros!$B$2:$B$6000,$A1274,Registros!$K$2:$K$6000,"&lt;&gt;")&gt;0,1,0))</f>
        <v>0</v>
      </c>
      <c r="O1274" t="str">
        <f t="shared" si="95"/>
        <v>SOLO MÓVIL</v>
      </c>
      <c r="P1274" t="str">
        <f t="shared" si="96"/>
        <v>Ofrecer fijo + internet (FLBBTV)</v>
      </c>
      <c r="Q1274">
        <f t="shared" si="97"/>
        <v>20</v>
      </c>
      <c r="R1274" t="str">
        <f>IFERROR(VLOOKUP($A1274,Registros!$B$2:$G$6000,6,0),IFERROR(INDEX(Winback!$C$2:$C$300,MATCH($A1274,Winback!$K$2:$K$300,0)),""))</f>
        <v>Karla Mc Intryre</v>
      </c>
      <c r="S1274" t="str">
        <f t="shared" si="98"/>
        <v>NP</v>
      </c>
      <c r="T1274">
        <f t="shared" si="99"/>
        <v>1</v>
      </c>
    </row>
    <row r="1275" spans="1:20" x14ac:dyDescent="0.35">
      <c r="A1275" t="s">
        <v>6312</v>
      </c>
      <c r="B1275" t="s">
        <v>6313</v>
      </c>
      <c r="C1275" t="s">
        <v>6314</v>
      </c>
      <c r="D1275" t="s">
        <v>6315</v>
      </c>
      <c r="E1275">
        <f>IF(COUNTIFS(Registros!$A$2:$A$6000,"NP",Registros!$B$2:$B$6000,$A1275)&gt;0,1,0)</f>
        <v>1</v>
      </c>
      <c r="F1275">
        <f>IF($E1275=1,SUMIFS(Registros!$F$2:$F$6000,Registros!$A$2:$A$6000,"NP",Registros!$B$2:$B$6000,$A1275),0)</f>
        <v>15</v>
      </c>
      <c r="G1275">
        <f>IF(COUNTIFS(Registros!$A$2:$A$6000,"MOV",Registros!$B$2:$B$6000,$A1275)&gt;0,1,0)</f>
        <v>0</v>
      </c>
      <c r="H1275">
        <f>IF($G1275=1,SUMIFS(Registros!$F$2:$F$6000,Registros!$A$2:$A$6000,"MOV",Registros!$B$2:$B$6000,$A1275),0)</f>
        <v>0</v>
      </c>
      <c r="I1275">
        <f>IF(COUNTIFS(Registros!$A$2:$A$6000,"CS",Registros!$B$2:$B$6000,$A1275)&gt;0,1,0)</f>
        <v>0</v>
      </c>
      <c r="J1275">
        <f>IF($I1275=1,SUMIFS(Registros!$I$2:$I$6000,Registros!$A$2:$A$6000,"CS",Registros!$B$2:$B$6000,$A1275),0)</f>
        <v>0</v>
      </c>
      <c r="K1275">
        <f>IF(COUNTIFS(Winback!$K$2:$K$300,$A1275)&gt;0,1,0)</f>
        <v>0</v>
      </c>
      <c r="L1275">
        <f>IF(AND($K1275=1,LEFT($A1275,3)="WB-"),SUMIFS(Winback!$D$2:$D$300,Winback!$K$2:$K$300,$A1275),0)</f>
        <v>0</v>
      </c>
      <c r="M1275">
        <f>IF(OR($E1275=1,$G1275=1,SUMIFS(Registros!$J$2:$J$6000,Registros!$B$2:$B$6000,$A1275)&gt;0),1,0)</f>
        <v>1</v>
      </c>
      <c r="N1275">
        <f>IF($J1275&gt;0,1,IF(COUNTIFS(Registros!$A$2:$A$6000,"CS",Registros!$B$2:$B$6000,$A1275,Registros!$K$2:$K$6000,"&lt;&gt;")&gt;0,1,0))</f>
        <v>0</v>
      </c>
      <c r="O1275" t="str">
        <f t="shared" si="95"/>
        <v>SOLO MÓVIL</v>
      </c>
      <c r="P1275" t="str">
        <f t="shared" si="96"/>
        <v>Ofrecer fijo + internet (FLBBTV)</v>
      </c>
      <c r="Q1275">
        <f t="shared" si="97"/>
        <v>15</v>
      </c>
      <c r="R1275" t="str">
        <f>IFERROR(VLOOKUP($A1275,Registros!$B$2:$G$6000,6,0),IFERROR(INDEX(Winback!$C$2:$C$300,MATCH($A1275,Winback!$K$2:$K$300,0)),""))</f>
        <v>Michelle Zambrano</v>
      </c>
      <c r="S1275" t="str">
        <f t="shared" si="98"/>
        <v>NP</v>
      </c>
      <c r="T1275">
        <f t="shared" si="99"/>
        <v>1</v>
      </c>
    </row>
    <row r="1276" spans="1:20" x14ac:dyDescent="0.35">
      <c r="A1276" t="s">
        <v>6317</v>
      </c>
      <c r="B1276" t="s">
        <v>6318</v>
      </c>
      <c r="C1276" t="s">
        <v>6319</v>
      </c>
      <c r="D1276" t="s">
        <v>6320</v>
      </c>
      <c r="E1276">
        <f>IF(COUNTIFS(Registros!$A$2:$A$6000,"NP",Registros!$B$2:$B$6000,$A1276)&gt;0,1,0)</f>
        <v>1</v>
      </c>
      <c r="F1276">
        <f>IF($E1276=1,SUMIFS(Registros!$F$2:$F$6000,Registros!$A$2:$A$6000,"NP",Registros!$B$2:$B$6000,$A1276),0)</f>
        <v>12</v>
      </c>
      <c r="G1276">
        <f>IF(COUNTIFS(Registros!$A$2:$A$6000,"MOV",Registros!$B$2:$B$6000,$A1276)&gt;0,1,0)</f>
        <v>0</v>
      </c>
      <c r="H1276">
        <f>IF($G1276=1,SUMIFS(Registros!$F$2:$F$6000,Registros!$A$2:$A$6000,"MOV",Registros!$B$2:$B$6000,$A1276),0)</f>
        <v>0</v>
      </c>
      <c r="I1276">
        <f>IF(COUNTIFS(Registros!$A$2:$A$6000,"CS",Registros!$B$2:$B$6000,$A1276)&gt;0,1,0)</f>
        <v>0</v>
      </c>
      <c r="J1276">
        <f>IF($I1276=1,SUMIFS(Registros!$I$2:$I$6000,Registros!$A$2:$A$6000,"CS",Registros!$B$2:$B$6000,$A1276),0)</f>
        <v>0</v>
      </c>
      <c r="K1276">
        <f>IF(COUNTIFS(Winback!$K$2:$K$300,$A1276)&gt;0,1,0)</f>
        <v>0</v>
      </c>
      <c r="L1276">
        <f>IF(AND($K1276=1,LEFT($A1276,3)="WB-"),SUMIFS(Winback!$D$2:$D$300,Winback!$K$2:$K$300,$A1276),0)</f>
        <v>0</v>
      </c>
      <c r="M1276">
        <f>IF(OR($E1276=1,$G1276=1,SUMIFS(Registros!$J$2:$J$6000,Registros!$B$2:$B$6000,$A1276)&gt;0),1,0)</f>
        <v>1</v>
      </c>
      <c r="N1276">
        <f>IF($J1276&gt;0,1,IF(COUNTIFS(Registros!$A$2:$A$6000,"CS",Registros!$B$2:$B$6000,$A1276,Registros!$K$2:$K$6000,"&lt;&gt;")&gt;0,1,0))</f>
        <v>0</v>
      </c>
      <c r="O1276" t="str">
        <f t="shared" si="95"/>
        <v>SOLO MÓVIL</v>
      </c>
      <c r="P1276" t="str">
        <f t="shared" si="96"/>
        <v>Ofrecer fijo + internet (FLBBTV)</v>
      </c>
      <c r="Q1276">
        <f t="shared" si="97"/>
        <v>12</v>
      </c>
      <c r="R1276" t="str">
        <f>IFERROR(VLOOKUP($A1276,Registros!$B$2:$G$6000,6,0),IFERROR(INDEX(Winback!$C$2:$C$300,MATCH($A1276,Winback!$K$2:$K$300,0)),""))</f>
        <v>Ines Lizbeth Trujillo</v>
      </c>
      <c r="S1276" t="str">
        <f t="shared" si="98"/>
        <v>NP</v>
      </c>
      <c r="T1276">
        <f t="shared" si="99"/>
        <v>1</v>
      </c>
    </row>
    <row r="1277" spans="1:20" x14ac:dyDescent="0.35">
      <c r="A1277" t="s">
        <v>6322</v>
      </c>
      <c r="B1277" t="s">
        <v>6323</v>
      </c>
      <c r="C1277" t="s">
        <v>6324</v>
      </c>
      <c r="D1277" t="s">
        <v>6325</v>
      </c>
      <c r="E1277">
        <f>IF(COUNTIFS(Registros!$A$2:$A$6000,"NP",Registros!$B$2:$B$6000,$A1277)&gt;0,1,0)</f>
        <v>1</v>
      </c>
      <c r="F1277">
        <f>IF($E1277=1,SUMIFS(Registros!$F$2:$F$6000,Registros!$A$2:$A$6000,"NP",Registros!$B$2:$B$6000,$A1277),0)</f>
        <v>12</v>
      </c>
      <c r="G1277">
        <f>IF(COUNTIFS(Registros!$A$2:$A$6000,"MOV",Registros!$B$2:$B$6000,$A1277)&gt;0,1,0)</f>
        <v>0</v>
      </c>
      <c r="H1277">
        <f>IF($G1277=1,SUMIFS(Registros!$F$2:$F$6000,Registros!$A$2:$A$6000,"MOV",Registros!$B$2:$B$6000,$A1277),0)</f>
        <v>0</v>
      </c>
      <c r="I1277">
        <f>IF(COUNTIFS(Registros!$A$2:$A$6000,"CS",Registros!$B$2:$B$6000,$A1277)&gt;0,1,0)</f>
        <v>0</v>
      </c>
      <c r="J1277">
        <f>IF($I1277=1,SUMIFS(Registros!$I$2:$I$6000,Registros!$A$2:$A$6000,"CS",Registros!$B$2:$B$6000,$A1277),0)</f>
        <v>0</v>
      </c>
      <c r="K1277">
        <f>IF(COUNTIFS(Winback!$K$2:$K$300,$A1277)&gt;0,1,0)</f>
        <v>0</v>
      </c>
      <c r="L1277">
        <f>IF(AND($K1277=1,LEFT($A1277,3)="WB-"),SUMIFS(Winback!$D$2:$D$300,Winback!$K$2:$K$300,$A1277),0)</f>
        <v>0</v>
      </c>
      <c r="M1277">
        <f>IF(OR($E1277=1,$G1277=1,SUMIFS(Registros!$J$2:$J$6000,Registros!$B$2:$B$6000,$A1277)&gt;0),1,0)</f>
        <v>1</v>
      </c>
      <c r="N1277">
        <f>IF($J1277&gt;0,1,IF(COUNTIFS(Registros!$A$2:$A$6000,"CS",Registros!$B$2:$B$6000,$A1277,Registros!$K$2:$K$6000,"&lt;&gt;")&gt;0,1,0))</f>
        <v>0</v>
      </c>
      <c r="O1277" t="str">
        <f t="shared" si="95"/>
        <v>SOLO MÓVIL</v>
      </c>
      <c r="P1277" t="str">
        <f t="shared" si="96"/>
        <v>Ofrecer fijo + internet (FLBBTV)</v>
      </c>
      <c r="Q1277">
        <f t="shared" si="97"/>
        <v>12</v>
      </c>
      <c r="R1277" t="str">
        <f>IFERROR(VLOOKUP($A1277,Registros!$B$2:$G$6000,6,0),IFERROR(INDEX(Winback!$C$2:$C$300,MATCH($A1277,Winback!$K$2:$K$300,0)),""))</f>
        <v>Alejandra Mabel Hawkins</v>
      </c>
      <c r="S1277" t="str">
        <f t="shared" si="98"/>
        <v>NP</v>
      </c>
      <c r="T1277">
        <f t="shared" si="99"/>
        <v>1</v>
      </c>
    </row>
    <row r="1278" spans="1:20" x14ac:dyDescent="0.35">
      <c r="A1278" t="s">
        <v>6327</v>
      </c>
      <c r="B1278" t="s">
        <v>6328</v>
      </c>
      <c r="C1278" t="s">
        <v>6329</v>
      </c>
      <c r="D1278" t="s">
        <v>6330</v>
      </c>
      <c r="E1278">
        <f>IF(COUNTIFS(Registros!$A$2:$A$6000,"NP",Registros!$B$2:$B$6000,$A1278)&gt;0,1,0)</f>
        <v>1</v>
      </c>
      <c r="F1278">
        <f>IF($E1278=1,SUMIFS(Registros!$F$2:$F$6000,Registros!$A$2:$A$6000,"NP",Registros!$B$2:$B$6000,$A1278),0)</f>
        <v>15</v>
      </c>
      <c r="G1278">
        <f>IF(COUNTIFS(Registros!$A$2:$A$6000,"MOV",Registros!$B$2:$B$6000,$A1278)&gt;0,1,0)</f>
        <v>0</v>
      </c>
      <c r="H1278">
        <f>IF($G1278=1,SUMIFS(Registros!$F$2:$F$6000,Registros!$A$2:$A$6000,"MOV",Registros!$B$2:$B$6000,$A1278),0)</f>
        <v>0</v>
      </c>
      <c r="I1278">
        <f>IF(COUNTIFS(Registros!$A$2:$A$6000,"CS",Registros!$B$2:$B$6000,$A1278)&gt;0,1,0)</f>
        <v>0</v>
      </c>
      <c r="J1278">
        <f>IF($I1278=1,SUMIFS(Registros!$I$2:$I$6000,Registros!$A$2:$A$6000,"CS",Registros!$B$2:$B$6000,$A1278),0)</f>
        <v>0</v>
      </c>
      <c r="K1278">
        <f>IF(COUNTIFS(Winback!$K$2:$K$300,$A1278)&gt;0,1,0)</f>
        <v>0</v>
      </c>
      <c r="L1278">
        <f>IF(AND($K1278=1,LEFT($A1278,3)="WB-"),SUMIFS(Winback!$D$2:$D$300,Winback!$K$2:$K$300,$A1278),0)</f>
        <v>0</v>
      </c>
      <c r="M1278">
        <f>IF(OR($E1278=1,$G1278=1,SUMIFS(Registros!$J$2:$J$6000,Registros!$B$2:$B$6000,$A1278)&gt;0),1,0)</f>
        <v>1</v>
      </c>
      <c r="N1278">
        <f>IF($J1278&gt;0,1,IF(COUNTIFS(Registros!$A$2:$A$6000,"CS",Registros!$B$2:$B$6000,$A1278,Registros!$K$2:$K$6000,"&lt;&gt;")&gt;0,1,0))</f>
        <v>0</v>
      </c>
      <c r="O1278" t="str">
        <f t="shared" si="95"/>
        <v>SOLO MÓVIL</v>
      </c>
      <c r="P1278" t="str">
        <f t="shared" si="96"/>
        <v>Ofrecer fijo + internet (FLBBTV)</v>
      </c>
      <c r="Q1278">
        <f t="shared" si="97"/>
        <v>15</v>
      </c>
      <c r="R1278" t="str">
        <f>IFERROR(VLOOKUP($A1278,Registros!$B$2:$G$6000,6,0),IFERROR(INDEX(Winback!$C$2:$C$300,MATCH($A1278,Winback!$K$2:$K$300,0)),""))</f>
        <v>Maria Fernanda</v>
      </c>
      <c r="S1278" t="str">
        <f t="shared" si="98"/>
        <v>NP</v>
      </c>
      <c r="T1278">
        <f t="shared" si="99"/>
        <v>1</v>
      </c>
    </row>
    <row r="1279" spans="1:20" x14ac:dyDescent="0.35">
      <c r="A1279" t="s">
        <v>6332</v>
      </c>
      <c r="B1279" t="s">
        <v>6333</v>
      </c>
      <c r="C1279" t="s">
        <v>6334</v>
      </c>
      <c r="D1279" t="s">
        <v>6335</v>
      </c>
      <c r="E1279">
        <f>IF(COUNTIFS(Registros!$A$2:$A$6000,"NP",Registros!$B$2:$B$6000,$A1279)&gt;0,1,0)</f>
        <v>1</v>
      </c>
      <c r="F1279">
        <f>IF($E1279=1,SUMIFS(Registros!$F$2:$F$6000,Registros!$A$2:$A$6000,"NP",Registros!$B$2:$B$6000,$A1279),0)</f>
        <v>36</v>
      </c>
      <c r="G1279">
        <f>IF(COUNTIFS(Registros!$A$2:$A$6000,"MOV",Registros!$B$2:$B$6000,$A1279)&gt;0,1,0)</f>
        <v>0</v>
      </c>
      <c r="H1279">
        <f>IF($G1279=1,SUMIFS(Registros!$F$2:$F$6000,Registros!$A$2:$A$6000,"MOV",Registros!$B$2:$B$6000,$A1279),0)</f>
        <v>0</v>
      </c>
      <c r="I1279">
        <f>IF(COUNTIFS(Registros!$A$2:$A$6000,"CS",Registros!$B$2:$B$6000,$A1279)&gt;0,1,0)</f>
        <v>0</v>
      </c>
      <c r="J1279">
        <f>IF($I1279=1,SUMIFS(Registros!$I$2:$I$6000,Registros!$A$2:$A$6000,"CS",Registros!$B$2:$B$6000,$A1279),0)</f>
        <v>0</v>
      </c>
      <c r="K1279">
        <f>IF(COUNTIFS(Winback!$K$2:$K$300,$A1279)&gt;0,1,0)</f>
        <v>0</v>
      </c>
      <c r="L1279">
        <f>IF(AND($K1279=1,LEFT($A1279,3)="WB-"),SUMIFS(Winback!$D$2:$D$300,Winback!$K$2:$K$300,$A1279),0)</f>
        <v>0</v>
      </c>
      <c r="M1279">
        <f>IF(OR($E1279=1,$G1279=1,SUMIFS(Registros!$J$2:$J$6000,Registros!$B$2:$B$6000,$A1279)&gt;0),1,0)</f>
        <v>1</v>
      </c>
      <c r="N1279">
        <f>IF($J1279&gt;0,1,IF(COUNTIFS(Registros!$A$2:$A$6000,"CS",Registros!$B$2:$B$6000,$A1279,Registros!$K$2:$K$6000,"&lt;&gt;")&gt;0,1,0))</f>
        <v>0</v>
      </c>
      <c r="O1279" t="str">
        <f t="shared" si="95"/>
        <v>SOLO MÓVIL</v>
      </c>
      <c r="P1279" t="str">
        <f t="shared" si="96"/>
        <v>Ofrecer fijo + internet (FLBBTV)</v>
      </c>
      <c r="Q1279">
        <f t="shared" si="97"/>
        <v>36</v>
      </c>
      <c r="R1279" t="str">
        <f>IFERROR(VLOOKUP($A1279,Registros!$B$2:$G$6000,6,0),IFERROR(INDEX(Winback!$C$2:$C$300,MATCH($A1279,Winback!$K$2:$K$300,0)),""))</f>
        <v>Yarelis Tulloch</v>
      </c>
      <c r="S1279" t="str">
        <f t="shared" si="98"/>
        <v>NP</v>
      </c>
      <c r="T1279">
        <f t="shared" si="99"/>
        <v>1</v>
      </c>
    </row>
    <row r="1280" spans="1:20" x14ac:dyDescent="0.35">
      <c r="A1280" t="s">
        <v>6337</v>
      </c>
      <c r="B1280" t="s">
        <v>6338</v>
      </c>
      <c r="C1280" t="s">
        <v>6339</v>
      </c>
      <c r="D1280" t="s">
        <v>6340</v>
      </c>
      <c r="E1280">
        <f>IF(COUNTIFS(Registros!$A$2:$A$6000,"NP",Registros!$B$2:$B$6000,$A1280)&gt;0,1,0)</f>
        <v>1</v>
      </c>
      <c r="F1280">
        <f>IF($E1280=1,SUMIFS(Registros!$F$2:$F$6000,Registros!$A$2:$A$6000,"NP",Registros!$B$2:$B$6000,$A1280),0)</f>
        <v>16.25</v>
      </c>
      <c r="G1280">
        <f>IF(COUNTIFS(Registros!$A$2:$A$6000,"MOV",Registros!$B$2:$B$6000,$A1280)&gt;0,1,0)</f>
        <v>0</v>
      </c>
      <c r="H1280">
        <f>IF($G1280=1,SUMIFS(Registros!$F$2:$F$6000,Registros!$A$2:$A$6000,"MOV",Registros!$B$2:$B$6000,$A1280),0)</f>
        <v>0</v>
      </c>
      <c r="I1280">
        <f>IF(COUNTIFS(Registros!$A$2:$A$6000,"CS",Registros!$B$2:$B$6000,$A1280)&gt;0,1,0)</f>
        <v>0</v>
      </c>
      <c r="J1280">
        <f>IF($I1280=1,SUMIFS(Registros!$I$2:$I$6000,Registros!$A$2:$A$6000,"CS",Registros!$B$2:$B$6000,$A1280),0)</f>
        <v>0</v>
      </c>
      <c r="K1280">
        <f>IF(COUNTIFS(Winback!$K$2:$K$300,$A1280)&gt;0,1,0)</f>
        <v>0</v>
      </c>
      <c r="L1280">
        <f>IF(AND($K1280=1,LEFT($A1280,3)="WB-"),SUMIFS(Winback!$D$2:$D$300,Winback!$K$2:$K$300,$A1280),0)</f>
        <v>0</v>
      </c>
      <c r="M1280">
        <f>IF(OR($E1280=1,$G1280=1,SUMIFS(Registros!$J$2:$J$6000,Registros!$B$2:$B$6000,$A1280)&gt;0),1,0)</f>
        <v>1</v>
      </c>
      <c r="N1280">
        <f>IF($J1280&gt;0,1,IF(COUNTIFS(Registros!$A$2:$A$6000,"CS",Registros!$B$2:$B$6000,$A1280,Registros!$K$2:$K$6000,"&lt;&gt;")&gt;0,1,0))</f>
        <v>0</v>
      </c>
      <c r="O1280" t="str">
        <f t="shared" si="95"/>
        <v>SOLO MÓVIL</v>
      </c>
      <c r="P1280" t="str">
        <f t="shared" si="96"/>
        <v>Ofrecer fijo + internet (FLBBTV)</v>
      </c>
      <c r="Q1280">
        <f t="shared" si="97"/>
        <v>16.25</v>
      </c>
      <c r="R1280" t="str">
        <f>IFERROR(VLOOKUP($A1280,Registros!$B$2:$G$6000,6,0),IFERROR(INDEX(Winback!$C$2:$C$300,MATCH($A1280,Winback!$K$2:$K$300,0)),""))</f>
        <v>Abril Aparicio</v>
      </c>
      <c r="S1280" t="str">
        <f t="shared" si="98"/>
        <v>NP</v>
      </c>
      <c r="T1280">
        <f t="shared" si="99"/>
        <v>1</v>
      </c>
    </row>
    <row r="1281" spans="1:20" x14ac:dyDescent="0.35">
      <c r="A1281" t="s">
        <v>6342</v>
      </c>
      <c r="B1281" t="s">
        <v>6343</v>
      </c>
      <c r="C1281" t="s">
        <v>6344</v>
      </c>
      <c r="D1281" t="s">
        <v>6345</v>
      </c>
      <c r="E1281">
        <f>IF(COUNTIFS(Registros!$A$2:$A$6000,"NP",Registros!$B$2:$B$6000,$A1281)&gt;0,1,0)</f>
        <v>1</v>
      </c>
      <c r="F1281">
        <f>IF($E1281=1,SUMIFS(Registros!$F$2:$F$6000,Registros!$A$2:$A$6000,"NP",Registros!$B$2:$B$6000,$A1281),0)</f>
        <v>15</v>
      </c>
      <c r="G1281">
        <f>IF(COUNTIFS(Registros!$A$2:$A$6000,"MOV",Registros!$B$2:$B$6000,$A1281)&gt;0,1,0)</f>
        <v>0</v>
      </c>
      <c r="H1281">
        <f>IF($G1281=1,SUMIFS(Registros!$F$2:$F$6000,Registros!$A$2:$A$6000,"MOV",Registros!$B$2:$B$6000,$A1281),0)</f>
        <v>0</v>
      </c>
      <c r="I1281">
        <f>IF(COUNTIFS(Registros!$A$2:$A$6000,"CS",Registros!$B$2:$B$6000,$A1281)&gt;0,1,0)</f>
        <v>0</v>
      </c>
      <c r="J1281">
        <f>IF($I1281=1,SUMIFS(Registros!$I$2:$I$6000,Registros!$A$2:$A$6000,"CS",Registros!$B$2:$B$6000,$A1281),0)</f>
        <v>0</v>
      </c>
      <c r="K1281">
        <f>IF(COUNTIFS(Winback!$K$2:$K$300,$A1281)&gt;0,1,0)</f>
        <v>0</v>
      </c>
      <c r="L1281">
        <f>IF(AND($K1281=1,LEFT($A1281,3)="WB-"),SUMIFS(Winback!$D$2:$D$300,Winback!$K$2:$K$300,$A1281),0)</f>
        <v>0</v>
      </c>
      <c r="M1281">
        <f>IF(OR($E1281=1,$G1281=1,SUMIFS(Registros!$J$2:$J$6000,Registros!$B$2:$B$6000,$A1281)&gt;0),1,0)</f>
        <v>1</v>
      </c>
      <c r="N1281">
        <f>IF($J1281&gt;0,1,IF(COUNTIFS(Registros!$A$2:$A$6000,"CS",Registros!$B$2:$B$6000,$A1281,Registros!$K$2:$K$6000,"&lt;&gt;")&gt;0,1,0))</f>
        <v>0</v>
      </c>
      <c r="O1281" t="str">
        <f t="shared" si="95"/>
        <v>SOLO MÓVIL</v>
      </c>
      <c r="P1281" t="str">
        <f t="shared" si="96"/>
        <v>Ofrecer fijo + internet (FLBBTV)</v>
      </c>
      <c r="Q1281">
        <f t="shared" si="97"/>
        <v>15</v>
      </c>
      <c r="R1281" t="str">
        <f>IFERROR(VLOOKUP($A1281,Registros!$B$2:$G$6000,6,0),IFERROR(INDEX(Winback!$C$2:$C$300,MATCH($A1281,Winback!$K$2:$K$300,0)),""))</f>
        <v>Yariela Galarce</v>
      </c>
      <c r="S1281" t="str">
        <f t="shared" si="98"/>
        <v>NP</v>
      </c>
      <c r="T1281">
        <f t="shared" si="99"/>
        <v>1</v>
      </c>
    </row>
    <row r="1282" spans="1:20" x14ac:dyDescent="0.35">
      <c r="A1282" t="s">
        <v>6347</v>
      </c>
      <c r="B1282" t="s">
        <v>6348</v>
      </c>
      <c r="C1282" t="s">
        <v>6349</v>
      </c>
      <c r="D1282" t="s">
        <v>6350</v>
      </c>
      <c r="E1282">
        <f>IF(COUNTIFS(Registros!$A$2:$A$6000,"NP",Registros!$B$2:$B$6000,$A1282)&gt;0,1,0)</f>
        <v>1</v>
      </c>
      <c r="F1282">
        <f>IF($E1282=1,SUMIFS(Registros!$F$2:$F$6000,Registros!$A$2:$A$6000,"NP",Registros!$B$2:$B$6000,$A1282),0)</f>
        <v>50</v>
      </c>
      <c r="G1282">
        <f>IF(COUNTIFS(Registros!$A$2:$A$6000,"MOV",Registros!$B$2:$B$6000,$A1282)&gt;0,1,0)</f>
        <v>0</v>
      </c>
      <c r="H1282">
        <f>IF($G1282=1,SUMIFS(Registros!$F$2:$F$6000,Registros!$A$2:$A$6000,"MOV",Registros!$B$2:$B$6000,$A1282),0)</f>
        <v>0</v>
      </c>
      <c r="I1282">
        <f>IF(COUNTIFS(Registros!$A$2:$A$6000,"CS",Registros!$B$2:$B$6000,$A1282)&gt;0,1,0)</f>
        <v>0</v>
      </c>
      <c r="J1282">
        <f>IF($I1282=1,SUMIFS(Registros!$I$2:$I$6000,Registros!$A$2:$A$6000,"CS",Registros!$B$2:$B$6000,$A1282),0)</f>
        <v>0</v>
      </c>
      <c r="K1282">
        <f>IF(COUNTIFS(Winback!$K$2:$K$300,$A1282)&gt;0,1,0)</f>
        <v>0</v>
      </c>
      <c r="L1282">
        <f>IF(AND($K1282=1,LEFT($A1282,3)="WB-"),SUMIFS(Winback!$D$2:$D$300,Winback!$K$2:$K$300,$A1282),0)</f>
        <v>0</v>
      </c>
      <c r="M1282">
        <f>IF(OR($E1282=1,$G1282=1,SUMIFS(Registros!$J$2:$J$6000,Registros!$B$2:$B$6000,$A1282)&gt;0),1,0)</f>
        <v>1</v>
      </c>
      <c r="N1282">
        <f>IF($J1282&gt;0,1,IF(COUNTIFS(Registros!$A$2:$A$6000,"CS",Registros!$B$2:$B$6000,$A1282,Registros!$K$2:$K$6000,"&lt;&gt;")&gt;0,1,0))</f>
        <v>0</v>
      </c>
      <c r="O1282" t="str">
        <f t="shared" ref="O1282:O1345" si="100">IF(AND($K1282=1,$E1282=0,$G1282=0,$I1282=0),"WINBACK",IF(AND($M1282=1,$N1282&gt;0),"CONVERGENTE",IF($M1282=1,"SOLO MÓVIL",IF($N1282&gt;0,"SOLO FIJO / INTERNET","SIN SERVICIOS"))))</f>
        <v>SOLO MÓVIL</v>
      </c>
      <c r="P1282" t="str">
        <f t="shared" ref="P1282:P1345" si="101">IF($O1282="WINBACK","Recuperar (winback)",IF($O1282="CONVERGENTE","Upgrade / más líneas",IF($O1282="SOLO MÓVIL","Ofrecer fijo + internet (FLBBTV)",IF($O1282="SOLO FIJO / INTERNET","Ofrecer línea móvil Nextphone","Oferta completa (móvil + fijo + internet)"))))</f>
        <v>Ofrecer fijo + internet (FLBBTV)</v>
      </c>
      <c r="Q1282">
        <f t="shared" ref="Q1282:Q1345" si="102">$F1282+$H1282+$L1282</f>
        <v>50</v>
      </c>
      <c r="R1282" t="str">
        <f>IFERROR(VLOOKUP($A1282,Registros!$B$2:$G$6000,6,0),IFERROR(INDEX(Winback!$C$2:$C$300,MATCH($A1282,Winback!$K$2:$K$300,0)),""))</f>
        <v>Nailyn Martinez</v>
      </c>
      <c r="S1282" t="str">
        <f t="shared" ref="S1282:S1345" si="103">IF($E1282=1,"NP","")&amp;IF($G1282=1,"+MOV","")&amp;IF($I1282=1,"+CS","")&amp;IF($K1282=1,"+WB","")</f>
        <v>NP</v>
      </c>
      <c r="T1282">
        <f t="shared" ref="T1282:T1345" si="104">$E1282+$G1282+$I1282+$K1282</f>
        <v>1</v>
      </c>
    </row>
    <row r="1283" spans="1:20" x14ac:dyDescent="0.35">
      <c r="A1283" t="s">
        <v>6352</v>
      </c>
      <c r="B1283" t="s">
        <v>6353</v>
      </c>
      <c r="C1283" t="s">
        <v>6354</v>
      </c>
      <c r="D1283" t="s">
        <v>6355</v>
      </c>
      <c r="E1283">
        <f>IF(COUNTIFS(Registros!$A$2:$A$6000,"NP",Registros!$B$2:$B$6000,$A1283)&gt;0,1,0)</f>
        <v>1</v>
      </c>
      <c r="F1283">
        <f>IF($E1283=1,SUMIFS(Registros!$F$2:$F$6000,Registros!$A$2:$A$6000,"NP",Registros!$B$2:$B$6000,$A1283),0)</f>
        <v>12</v>
      </c>
      <c r="G1283">
        <f>IF(COUNTIFS(Registros!$A$2:$A$6000,"MOV",Registros!$B$2:$B$6000,$A1283)&gt;0,1,0)</f>
        <v>0</v>
      </c>
      <c r="H1283">
        <f>IF($G1283=1,SUMIFS(Registros!$F$2:$F$6000,Registros!$A$2:$A$6000,"MOV",Registros!$B$2:$B$6000,$A1283),0)</f>
        <v>0</v>
      </c>
      <c r="I1283">
        <f>IF(COUNTIFS(Registros!$A$2:$A$6000,"CS",Registros!$B$2:$B$6000,$A1283)&gt;0,1,0)</f>
        <v>0</v>
      </c>
      <c r="J1283">
        <f>IF($I1283=1,SUMIFS(Registros!$I$2:$I$6000,Registros!$A$2:$A$6000,"CS",Registros!$B$2:$B$6000,$A1283),0)</f>
        <v>0</v>
      </c>
      <c r="K1283">
        <f>IF(COUNTIFS(Winback!$K$2:$K$300,$A1283)&gt;0,1,0)</f>
        <v>0</v>
      </c>
      <c r="L1283">
        <f>IF(AND($K1283=1,LEFT($A1283,3)="WB-"),SUMIFS(Winback!$D$2:$D$300,Winback!$K$2:$K$300,$A1283),0)</f>
        <v>0</v>
      </c>
      <c r="M1283">
        <f>IF(OR($E1283=1,$G1283=1,SUMIFS(Registros!$J$2:$J$6000,Registros!$B$2:$B$6000,$A1283)&gt;0),1,0)</f>
        <v>1</v>
      </c>
      <c r="N1283">
        <f>IF($J1283&gt;0,1,IF(COUNTIFS(Registros!$A$2:$A$6000,"CS",Registros!$B$2:$B$6000,$A1283,Registros!$K$2:$K$6000,"&lt;&gt;")&gt;0,1,0))</f>
        <v>0</v>
      </c>
      <c r="O1283" t="str">
        <f t="shared" si="100"/>
        <v>SOLO MÓVIL</v>
      </c>
      <c r="P1283" t="str">
        <f t="shared" si="101"/>
        <v>Ofrecer fijo + internet (FLBBTV)</v>
      </c>
      <c r="Q1283">
        <f t="shared" si="102"/>
        <v>12</v>
      </c>
      <c r="R1283" t="str">
        <f>IFERROR(VLOOKUP($A1283,Registros!$B$2:$G$6000,6,0),IFERROR(INDEX(Winback!$C$2:$C$300,MATCH($A1283,Winback!$K$2:$K$300,0)),""))</f>
        <v>Yamali Rodriguez</v>
      </c>
      <c r="S1283" t="str">
        <f t="shared" si="103"/>
        <v>NP</v>
      </c>
      <c r="T1283">
        <f t="shared" si="104"/>
        <v>1</v>
      </c>
    </row>
    <row r="1284" spans="1:20" x14ac:dyDescent="0.35">
      <c r="A1284" t="s">
        <v>6357</v>
      </c>
      <c r="B1284" t="s">
        <v>6358</v>
      </c>
      <c r="C1284" t="s">
        <v>6359</v>
      </c>
      <c r="D1284" t="s">
        <v>6360</v>
      </c>
      <c r="E1284">
        <f>IF(COUNTIFS(Registros!$A$2:$A$6000,"NP",Registros!$B$2:$B$6000,$A1284)&gt;0,1,0)</f>
        <v>1</v>
      </c>
      <c r="F1284">
        <f>IF($E1284=1,SUMIFS(Registros!$F$2:$F$6000,Registros!$A$2:$A$6000,"NP",Registros!$B$2:$B$6000,$A1284),0)</f>
        <v>28.75</v>
      </c>
      <c r="G1284">
        <f>IF(COUNTIFS(Registros!$A$2:$A$6000,"MOV",Registros!$B$2:$B$6000,$A1284)&gt;0,1,0)</f>
        <v>0</v>
      </c>
      <c r="H1284">
        <f>IF($G1284=1,SUMIFS(Registros!$F$2:$F$6000,Registros!$A$2:$A$6000,"MOV",Registros!$B$2:$B$6000,$A1284),0)</f>
        <v>0</v>
      </c>
      <c r="I1284">
        <f>IF(COUNTIFS(Registros!$A$2:$A$6000,"CS",Registros!$B$2:$B$6000,$A1284)&gt;0,1,0)</f>
        <v>0</v>
      </c>
      <c r="J1284">
        <f>IF($I1284=1,SUMIFS(Registros!$I$2:$I$6000,Registros!$A$2:$A$6000,"CS",Registros!$B$2:$B$6000,$A1284),0)</f>
        <v>0</v>
      </c>
      <c r="K1284">
        <f>IF(COUNTIFS(Winback!$K$2:$K$300,$A1284)&gt;0,1,0)</f>
        <v>0</v>
      </c>
      <c r="L1284">
        <f>IF(AND($K1284=1,LEFT($A1284,3)="WB-"),SUMIFS(Winback!$D$2:$D$300,Winback!$K$2:$K$300,$A1284),0)</f>
        <v>0</v>
      </c>
      <c r="M1284">
        <f>IF(OR($E1284=1,$G1284=1,SUMIFS(Registros!$J$2:$J$6000,Registros!$B$2:$B$6000,$A1284)&gt;0),1,0)</f>
        <v>1</v>
      </c>
      <c r="N1284">
        <f>IF($J1284&gt;0,1,IF(COUNTIFS(Registros!$A$2:$A$6000,"CS",Registros!$B$2:$B$6000,$A1284,Registros!$K$2:$K$6000,"&lt;&gt;")&gt;0,1,0))</f>
        <v>0</v>
      </c>
      <c r="O1284" t="str">
        <f t="shared" si="100"/>
        <v>SOLO MÓVIL</v>
      </c>
      <c r="P1284" t="str">
        <f t="shared" si="101"/>
        <v>Ofrecer fijo + internet (FLBBTV)</v>
      </c>
      <c r="Q1284">
        <f t="shared" si="102"/>
        <v>28.75</v>
      </c>
      <c r="R1284" t="str">
        <f>IFERROR(VLOOKUP($A1284,Registros!$B$2:$G$6000,6,0),IFERROR(INDEX(Winback!$C$2:$C$300,MATCH($A1284,Winback!$K$2:$K$300,0)),""))</f>
        <v>Osiris Aguilar</v>
      </c>
      <c r="S1284" t="str">
        <f t="shared" si="103"/>
        <v>NP</v>
      </c>
      <c r="T1284">
        <f t="shared" si="104"/>
        <v>1</v>
      </c>
    </row>
    <row r="1285" spans="1:20" x14ac:dyDescent="0.35">
      <c r="A1285" t="s">
        <v>6362</v>
      </c>
      <c r="B1285" t="s">
        <v>6363</v>
      </c>
      <c r="C1285" t="s">
        <v>6364</v>
      </c>
      <c r="D1285" t="s">
        <v>6365</v>
      </c>
      <c r="E1285">
        <f>IF(COUNTIFS(Registros!$A$2:$A$6000,"NP",Registros!$B$2:$B$6000,$A1285)&gt;0,1,0)</f>
        <v>1</v>
      </c>
      <c r="F1285">
        <f>IF($E1285=1,SUMIFS(Registros!$F$2:$F$6000,Registros!$A$2:$A$6000,"NP",Registros!$B$2:$B$6000,$A1285),0)</f>
        <v>15</v>
      </c>
      <c r="G1285">
        <f>IF(COUNTIFS(Registros!$A$2:$A$6000,"MOV",Registros!$B$2:$B$6000,$A1285)&gt;0,1,0)</f>
        <v>0</v>
      </c>
      <c r="H1285">
        <f>IF($G1285=1,SUMIFS(Registros!$F$2:$F$6000,Registros!$A$2:$A$6000,"MOV",Registros!$B$2:$B$6000,$A1285),0)</f>
        <v>0</v>
      </c>
      <c r="I1285">
        <f>IF(COUNTIFS(Registros!$A$2:$A$6000,"CS",Registros!$B$2:$B$6000,$A1285)&gt;0,1,0)</f>
        <v>0</v>
      </c>
      <c r="J1285">
        <f>IF($I1285=1,SUMIFS(Registros!$I$2:$I$6000,Registros!$A$2:$A$6000,"CS",Registros!$B$2:$B$6000,$A1285),0)</f>
        <v>0</v>
      </c>
      <c r="K1285">
        <f>IF(COUNTIFS(Winback!$K$2:$K$300,$A1285)&gt;0,1,0)</f>
        <v>0</v>
      </c>
      <c r="L1285">
        <f>IF(AND($K1285=1,LEFT($A1285,3)="WB-"),SUMIFS(Winback!$D$2:$D$300,Winback!$K$2:$K$300,$A1285),0)</f>
        <v>0</v>
      </c>
      <c r="M1285">
        <f>IF(OR($E1285=1,$G1285=1,SUMIFS(Registros!$J$2:$J$6000,Registros!$B$2:$B$6000,$A1285)&gt;0),1,0)</f>
        <v>1</v>
      </c>
      <c r="N1285">
        <f>IF($J1285&gt;0,1,IF(COUNTIFS(Registros!$A$2:$A$6000,"CS",Registros!$B$2:$B$6000,$A1285,Registros!$K$2:$K$6000,"&lt;&gt;")&gt;0,1,0))</f>
        <v>0</v>
      </c>
      <c r="O1285" t="str">
        <f t="shared" si="100"/>
        <v>SOLO MÓVIL</v>
      </c>
      <c r="P1285" t="str">
        <f t="shared" si="101"/>
        <v>Ofrecer fijo + internet (FLBBTV)</v>
      </c>
      <c r="Q1285">
        <f t="shared" si="102"/>
        <v>15</v>
      </c>
      <c r="R1285" t="str">
        <f>IFERROR(VLOOKUP($A1285,Registros!$B$2:$G$6000,6,0),IFERROR(INDEX(Winback!$C$2:$C$300,MATCH($A1285,Winback!$K$2:$K$300,0)),""))</f>
        <v>Karla Mc Intryre</v>
      </c>
      <c r="S1285" t="str">
        <f t="shared" si="103"/>
        <v>NP</v>
      </c>
      <c r="T1285">
        <f t="shared" si="104"/>
        <v>1</v>
      </c>
    </row>
    <row r="1286" spans="1:20" x14ac:dyDescent="0.35">
      <c r="A1286" t="s">
        <v>6367</v>
      </c>
      <c r="B1286" t="s">
        <v>6368</v>
      </c>
      <c r="C1286" t="s">
        <v>6369</v>
      </c>
      <c r="D1286" t="s">
        <v>6370</v>
      </c>
      <c r="E1286">
        <f>IF(COUNTIFS(Registros!$A$2:$A$6000,"NP",Registros!$B$2:$B$6000,$A1286)&gt;0,1,0)</f>
        <v>1</v>
      </c>
      <c r="F1286">
        <f>IF($E1286=1,SUMIFS(Registros!$F$2:$F$6000,Registros!$A$2:$A$6000,"NP",Registros!$B$2:$B$6000,$A1286),0)</f>
        <v>120</v>
      </c>
      <c r="G1286">
        <f>IF(COUNTIFS(Registros!$A$2:$A$6000,"MOV",Registros!$B$2:$B$6000,$A1286)&gt;0,1,0)</f>
        <v>0</v>
      </c>
      <c r="H1286">
        <f>IF($G1286=1,SUMIFS(Registros!$F$2:$F$6000,Registros!$A$2:$A$6000,"MOV",Registros!$B$2:$B$6000,$A1286),0)</f>
        <v>0</v>
      </c>
      <c r="I1286">
        <f>IF(COUNTIFS(Registros!$A$2:$A$6000,"CS",Registros!$B$2:$B$6000,$A1286)&gt;0,1,0)</f>
        <v>0</v>
      </c>
      <c r="J1286">
        <f>IF($I1286=1,SUMIFS(Registros!$I$2:$I$6000,Registros!$A$2:$A$6000,"CS",Registros!$B$2:$B$6000,$A1286),0)</f>
        <v>0</v>
      </c>
      <c r="K1286">
        <f>IF(COUNTIFS(Winback!$K$2:$K$300,$A1286)&gt;0,1,0)</f>
        <v>0</v>
      </c>
      <c r="L1286">
        <f>IF(AND($K1286=1,LEFT($A1286,3)="WB-"),SUMIFS(Winback!$D$2:$D$300,Winback!$K$2:$K$300,$A1286),0)</f>
        <v>0</v>
      </c>
      <c r="M1286">
        <f>IF(OR($E1286=1,$G1286=1,SUMIFS(Registros!$J$2:$J$6000,Registros!$B$2:$B$6000,$A1286)&gt;0),1,0)</f>
        <v>1</v>
      </c>
      <c r="N1286">
        <f>IF($J1286&gt;0,1,IF(COUNTIFS(Registros!$A$2:$A$6000,"CS",Registros!$B$2:$B$6000,$A1286,Registros!$K$2:$K$6000,"&lt;&gt;")&gt;0,1,0))</f>
        <v>0</v>
      </c>
      <c r="O1286" t="str">
        <f t="shared" si="100"/>
        <v>SOLO MÓVIL</v>
      </c>
      <c r="P1286" t="str">
        <f t="shared" si="101"/>
        <v>Ofrecer fijo + internet (FLBBTV)</v>
      </c>
      <c r="Q1286">
        <f t="shared" si="102"/>
        <v>120</v>
      </c>
      <c r="R1286" t="str">
        <f>IFERROR(VLOOKUP($A1286,Registros!$B$2:$G$6000,6,0),IFERROR(INDEX(Winback!$C$2:$C$300,MATCH($A1286,Winback!$K$2:$K$300,0)),""))</f>
        <v>Solanye Acuña</v>
      </c>
      <c r="S1286" t="str">
        <f t="shared" si="103"/>
        <v>NP</v>
      </c>
      <c r="T1286">
        <f t="shared" si="104"/>
        <v>1</v>
      </c>
    </row>
    <row r="1287" spans="1:20" x14ac:dyDescent="0.35">
      <c r="A1287" t="s">
        <v>6372</v>
      </c>
      <c r="B1287" t="s">
        <v>6373</v>
      </c>
      <c r="C1287" t="s">
        <v>6374</v>
      </c>
      <c r="D1287" t="s">
        <v>6375</v>
      </c>
      <c r="E1287">
        <f>IF(COUNTIFS(Registros!$A$2:$A$6000,"NP",Registros!$B$2:$B$6000,$A1287)&gt;0,1,0)</f>
        <v>1</v>
      </c>
      <c r="F1287">
        <f>IF($E1287=1,SUMIFS(Registros!$F$2:$F$6000,Registros!$A$2:$A$6000,"NP",Registros!$B$2:$B$6000,$A1287),0)</f>
        <v>16.940000000000001</v>
      </c>
      <c r="G1287">
        <f>IF(COUNTIFS(Registros!$A$2:$A$6000,"MOV",Registros!$B$2:$B$6000,$A1287)&gt;0,1,0)</f>
        <v>0</v>
      </c>
      <c r="H1287">
        <f>IF($G1287=1,SUMIFS(Registros!$F$2:$F$6000,Registros!$A$2:$A$6000,"MOV",Registros!$B$2:$B$6000,$A1287),0)</f>
        <v>0</v>
      </c>
      <c r="I1287">
        <f>IF(COUNTIFS(Registros!$A$2:$A$6000,"CS",Registros!$B$2:$B$6000,$A1287)&gt;0,1,0)</f>
        <v>0</v>
      </c>
      <c r="J1287">
        <f>IF($I1287=1,SUMIFS(Registros!$I$2:$I$6000,Registros!$A$2:$A$6000,"CS",Registros!$B$2:$B$6000,$A1287),0)</f>
        <v>0</v>
      </c>
      <c r="K1287">
        <f>IF(COUNTIFS(Winback!$K$2:$K$300,$A1287)&gt;0,1,0)</f>
        <v>0</v>
      </c>
      <c r="L1287">
        <f>IF(AND($K1287=1,LEFT($A1287,3)="WB-"),SUMIFS(Winback!$D$2:$D$300,Winback!$K$2:$K$300,$A1287),0)</f>
        <v>0</v>
      </c>
      <c r="M1287">
        <f>IF(OR($E1287=1,$G1287=1,SUMIFS(Registros!$J$2:$J$6000,Registros!$B$2:$B$6000,$A1287)&gt;0),1,0)</f>
        <v>1</v>
      </c>
      <c r="N1287">
        <f>IF($J1287&gt;0,1,IF(COUNTIFS(Registros!$A$2:$A$6000,"CS",Registros!$B$2:$B$6000,$A1287,Registros!$K$2:$K$6000,"&lt;&gt;")&gt;0,1,0))</f>
        <v>0</v>
      </c>
      <c r="O1287" t="str">
        <f t="shared" si="100"/>
        <v>SOLO MÓVIL</v>
      </c>
      <c r="P1287" t="str">
        <f t="shared" si="101"/>
        <v>Ofrecer fijo + internet (FLBBTV)</v>
      </c>
      <c r="Q1287">
        <f t="shared" si="102"/>
        <v>16.940000000000001</v>
      </c>
      <c r="R1287" t="str">
        <f>IFERROR(VLOOKUP($A1287,Registros!$B$2:$G$6000,6,0),IFERROR(INDEX(Winback!$C$2:$C$300,MATCH($A1287,Winback!$K$2:$K$300,0)),""))</f>
        <v>Michelle Zambrano</v>
      </c>
      <c r="S1287" t="str">
        <f t="shared" si="103"/>
        <v>NP</v>
      </c>
      <c r="T1287">
        <f t="shared" si="104"/>
        <v>1</v>
      </c>
    </row>
    <row r="1288" spans="1:20" x14ac:dyDescent="0.35">
      <c r="A1288" t="s">
        <v>6376</v>
      </c>
      <c r="B1288" t="s">
        <v>6377</v>
      </c>
      <c r="C1288" t="s">
        <v>6378</v>
      </c>
      <c r="D1288" t="s">
        <v>6379</v>
      </c>
      <c r="E1288">
        <f>IF(COUNTIFS(Registros!$A$2:$A$6000,"NP",Registros!$B$2:$B$6000,$A1288)&gt;0,1,0)</f>
        <v>1</v>
      </c>
      <c r="F1288">
        <f>IF($E1288=1,SUMIFS(Registros!$F$2:$F$6000,Registros!$A$2:$A$6000,"NP",Registros!$B$2:$B$6000,$A1288),0)</f>
        <v>43.5</v>
      </c>
      <c r="G1288">
        <f>IF(COUNTIFS(Registros!$A$2:$A$6000,"MOV",Registros!$B$2:$B$6000,$A1288)&gt;0,1,0)</f>
        <v>0</v>
      </c>
      <c r="H1288">
        <f>IF($G1288=1,SUMIFS(Registros!$F$2:$F$6000,Registros!$A$2:$A$6000,"MOV",Registros!$B$2:$B$6000,$A1288),0)</f>
        <v>0</v>
      </c>
      <c r="I1288">
        <f>IF(COUNTIFS(Registros!$A$2:$A$6000,"CS",Registros!$B$2:$B$6000,$A1288)&gt;0,1,0)</f>
        <v>0</v>
      </c>
      <c r="J1288">
        <f>IF($I1288=1,SUMIFS(Registros!$I$2:$I$6000,Registros!$A$2:$A$6000,"CS",Registros!$B$2:$B$6000,$A1288),0)</f>
        <v>0</v>
      </c>
      <c r="K1288">
        <f>IF(COUNTIFS(Winback!$K$2:$K$300,$A1288)&gt;0,1,0)</f>
        <v>0</v>
      </c>
      <c r="L1288">
        <f>IF(AND($K1288=1,LEFT($A1288,3)="WB-"),SUMIFS(Winback!$D$2:$D$300,Winback!$K$2:$K$300,$A1288),0)</f>
        <v>0</v>
      </c>
      <c r="M1288">
        <f>IF(OR($E1288=1,$G1288=1,SUMIFS(Registros!$J$2:$J$6000,Registros!$B$2:$B$6000,$A1288)&gt;0),1,0)</f>
        <v>1</v>
      </c>
      <c r="N1288">
        <f>IF($J1288&gt;0,1,IF(COUNTIFS(Registros!$A$2:$A$6000,"CS",Registros!$B$2:$B$6000,$A1288,Registros!$K$2:$K$6000,"&lt;&gt;")&gt;0,1,0))</f>
        <v>0</v>
      </c>
      <c r="O1288" t="str">
        <f t="shared" si="100"/>
        <v>SOLO MÓVIL</v>
      </c>
      <c r="P1288" t="str">
        <f t="shared" si="101"/>
        <v>Ofrecer fijo + internet (FLBBTV)</v>
      </c>
      <c r="Q1288">
        <f t="shared" si="102"/>
        <v>43.5</v>
      </c>
      <c r="R1288" t="str">
        <f>IFERROR(VLOOKUP($A1288,Registros!$B$2:$G$6000,6,0),IFERROR(INDEX(Winback!$C$2:$C$300,MATCH($A1288,Winback!$K$2:$K$300,0)),""))</f>
        <v>Ines Lizbeth Trujillo</v>
      </c>
      <c r="S1288" t="str">
        <f t="shared" si="103"/>
        <v>NP</v>
      </c>
      <c r="T1288">
        <f t="shared" si="104"/>
        <v>1</v>
      </c>
    </row>
    <row r="1289" spans="1:20" x14ac:dyDescent="0.35">
      <c r="A1289" t="s">
        <v>6381</v>
      </c>
      <c r="B1289" t="s">
        <v>6382</v>
      </c>
      <c r="C1289" t="s">
        <v>6383</v>
      </c>
      <c r="D1289" t="s">
        <v>6384</v>
      </c>
      <c r="E1289">
        <f>IF(COUNTIFS(Registros!$A$2:$A$6000,"NP",Registros!$B$2:$B$6000,$A1289)&gt;0,1,0)</f>
        <v>1</v>
      </c>
      <c r="F1289">
        <f>IF($E1289=1,SUMIFS(Registros!$F$2:$F$6000,Registros!$A$2:$A$6000,"NP",Registros!$B$2:$B$6000,$A1289),0)</f>
        <v>12</v>
      </c>
      <c r="G1289">
        <f>IF(COUNTIFS(Registros!$A$2:$A$6000,"MOV",Registros!$B$2:$B$6000,$A1289)&gt;0,1,0)</f>
        <v>0</v>
      </c>
      <c r="H1289">
        <f>IF($G1289=1,SUMIFS(Registros!$F$2:$F$6000,Registros!$A$2:$A$6000,"MOV",Registros!$B$2:$B$6000,$A1289),0)</f>
        <v>0</v>
      </c>
      <c r="I1289">
        <f>IF(COUNTIFS(Registros!$A$2:$A$6000,"CS",Registros!$B$2:$B$6000,$A1289)&gt;0,1,0)</f>
        <v>0</v>
      </c>
      <c r="J1289">
        <f>IF($I1289=1,SUMIFS(Registros!$I$2:$I$6000,Registros!$A$2:$A$6000,"CS",Registros!$B$2:$B$6000,$A1289),0)</f>
        <v>0</v>
      </c>
      <c r="K1289">
        <f>IF(COUNTIFS(Winback!$K$2:$K$300,$A1289)&gt;0,1,0)</f>
        <v>0</v>
      </c>
      <c r="L1289">
        <f>IF(AND($K1289=1,LEFT($A1289,3)="WB-"),SUMIFS(Winback!$D$2:$D$300,Winback!$K$2:$K$300,$A1289),0)</f>
        <v>0</v>
      </c>
      <c r="M1289">
        <f>IF(OR($E1289=1,$G1289=1,SUMIFS(Registros!$J$2:$J$6000,Registros!$B$2:$B$6000,$A1289)&gt;0),1,0)</f>
        <v>1</v>
      </c>
      <c r="N1289">
        <f>IF($J1289&gt;0,1,IF(COUNTIFS(Registros!$A$2:$A$6000,"CS",Registros!$B$2:$B$6000,$A1289,Registros!$K$2:$K$6000,"&lt;&gt;")&gt;0,1,0))</f>
        <v>0</v>
      </c>
      <c r="O1289" t="str">
        <f t="shared" si="100"/>
        <v>SOLO MÓVIL</v>
      </c>
      <c r="P1289" t="str">
        <f t="shared" si="101"/>
        <v>Ofrecer fijo + internet (FLBBTV)</v>
      </c>
      <c r="Q1289">
        <f t="shared" si="102"/>
        <v>12</v>
      </c>
      <c r="R1289" t="str">
        <f>IFERROR(VLOOKUP($A1289,Registros!$B$2:$G$6000,6,0),IFERROR(INDEX(Winback!$C$2:$C$300,MATCH($A1289,Winback!$K$2:$K$300,0)),""))</f>
        <v>Alejandra Mabel Hawkins</v>
      </c>
      <c r="S1289" t="str">
        <f t="shared" si="103"/>
        <v>NP</v>
      </c>
      <c r="T1289">
        <f t="shared" si="104"/>
        <v>1</v>
      </c>
    </row>
    <row r="1290" spans="1:20" x14ac:dyDescent="0.35">
      <c r="A1290" t="s">
        <v>6386</v>
      </c>
      <c r="B1290" t="s">
        <v>6387</v>
      </c>
      <c r="C1290" t="s">
        <v>6388</v>
      </c>
      <c r="D1290" t="s">
        <v>6389</v>
      </c>
      <c r="E1290">
        <f>IF(COUNTIFS(Registros!$A$2:$A$6000,"NP",Registros!$B$2:$B$6000,$A1290)&gt;0,1,0)</f>
        <v>1</v>
      </c>
      <c r="F1290">
        <f>IF($E1290=1,SUMIFS(Registros!$F$2:$F$6000,Registros!$A$2:$A$6000,"NP",Registros!$B$2:$B$6000,$A1290),0)</f>
        <v>20.75</v>
      </c>
      <c r="G1290">
        <f>IF(COUNTIFS(Registros!$A$2:$A$6000,"MOV",Registros!$B$2:$B$6000,$A1290)&gt;0,1,0)</f>
        <v>0</v>
      </c>
      <c r="H1290">
        <f>IF($G1290=1,SUMIFS(Registros!$F$2:$F$6000,Registros!$A$2:$A$6000,"MOV",Registros!$B$2:$B$6000,$A1290),0)</f>
        <v>0</v>
      </c>
      <c r="I1290">
        <f>IF(COUNTIFS(Registros!$A$2:$A$6000,"CS",Registros!$B$2:$B$6000,$A1290)&gt;0,1,0)</f>
        <v>0</v>
      </c>
      <c r="J1290">
        <f>IF($I1290=1,SUMIFS(Registros!$I$2:$I$6000,Registros!$A$2:$A$6000,"CS",Registros!$B$2:$B$6000,$A1290),0)</f>
        <v>0</v>
      </c>
      <c r="K1290">
        <f>IF(COUNTIFS(Winback!$K$2:$K$300,$A1290)&gt;0,1,0)</f>
        <v>0</v>
      </c>
      <c r="L1290">
        <f>IF(AND($K1290=1,LEFT($A1290,3)="WB-"),SUMIFS(Winback!$D$2:$D$300,Winback!$K$2:$K$300,$A1290),0)</f>
        <v>0</v>
      </c>
      <c r="M1290">
        <f>IF(OR($E1290=1,$G1290=1,SUMIFS(Registros!$J$2:$J$6000,Registros!$B$2:$B$6000,$A1290)&gt;0),1,0)</f>
        <v>1</v>
      </c>
      <c r="N1290">
        <f>IF($J1290&gt;0,1,IF(COUNTIFS(Registros!$A$2:$A$6000,"CS",Registros!$B$2:$B$6000,$A1290,Registros!$K$2:$K$6000,"&lt;&gt;")&gt;0,1,0))</f>
        <v>0</v>
      </c>
      <c r="O1290" t="str">
        <f t="shared" si="100"/>
        <v>SOLO MÓVIL</v>
      </c>
      <c r="P1290" t="str">
        <f t="shared" si="101"/>
        <v>Ofrecer fijo + internet (FLBBTV)</v>
      </c>
      <c r="Q1290">
        <f t="shared" si="102"/>
        <v>20.75</v>
      </c>
      <c r="R1290" t="str">
        <f>IFERROR(VLOOKUP($A1290,Registros!$B$2:$G$6000,6,0),IFERROR(INDEX(Winback!$C$2:$C$300,MATCH($A1290,Winback!$K$2:$K$300,0)),""))</f>
        <v>Maria Fernanda</v>
      </c>
      <c r="S1290" t="str">
        <f t="shared" si="103"/>
        <v>NP</v>
      </c>
      <c r="T1290">
        <f t="shared" si="104"/>
        <v>1</v>
      </c>
    </row>
    <row r="1291" spans="1:20" x14ac:dyDescent="0.35">
      <c r="A1291" t="s">
        <v>6391</v>
      </c>
      <c r="B1291" t="s">
        <v>6392</v>
      </c>
      <c r="C1291" t="s">
        <v>6393</v>
      </c>
      <c r="D1291" t="s">
        <v>6394</v>
      </c>
      <c r="E1291">
        <f>IF(COUNTIFS(Registros!$A$2:$A$6000,"NP",Registros!$B$2:$B$6000,$A1291)&gt;0,1,0)</f>
        <v>1</v>
      </c>
      <c r="F1291">
        <f>IF($E1291=1,SUMIFS(Registros!$F$2:$F$6000,Registros!$A$2:$A$6000,"NP",Registros!$B$2:$B$6000,$A1291),0)</f>
        <v>54.75</v>
      </c>
      <c r="G1291">
        <f>IF(COUNTIFS(Registros!$A$2:$A$6000,"MOV",Registros!$B$2:$B$6000,$A1291)&gt;0,1,0)</f>
        <v>0</v>
      </c>
      <c r="H1291">
        <f>IF($G1291=1,SUMIFS(Registros!$F$2:$F$6000,Registros!$A$2:$A$6000,"MOV",Registros!$B$2:$B$6000,$A1291),0)</f>
        <v>0</v>
      </c>
      <c r="I1291">
        <f>IF(COUNTIFS(Registros!$A$2:$A$6000,"CS",Registros!$B$2:$B$6000,$A1291)&gt;0,1,0)</f>
        <v>0</v>
      </c>
      <c r="J1291">
        <f>IF($I1291=1,SUMIFS(Registros!$I$2:$I$6000,Registros!$A$2:$A$6000,"CS",Registros!$B$2:$B$6000,$A1291),0)</f>
        <v>0</v>
      </c>
      <c r="K1291">
        <f>IF(COUNTIFS(Winback!$K$2:$K$300,$A1291)&gt;0,1,0)</f>
        <v>0</v>
      </c>
      <c r="L1291">
        <f>IF(AND($K1291=1,LEFT($A1291,3)="WB-"),SUMIFS(Winback!$D$2:$D$300,Winback!$K$2:$K$300,$A1291),0)</f>
        <v>0</v>
      </c>
      <c r="M1291">
        <f>IF(OR($E1291=1,$G1291=1,SUMIFS(Registros!$J$2:$J$6000,Registros!$B$2:$B$6000,$A1291)&gt;0),1,0)</f>
        <v>1</v>
      </c>
      <c r="N1291">
        <f>IF($J1291&gt;0,1,IF(COUNTIFS(Registros!$A$2:$A$6000,"CS",Registros!$B$2:$B$6000,$A1291,Registros!$K$2:$K$6000,"&lt;&gt;")&gt;0,1,0))</f>
        <v>0</v>
      </c>
      <c r="O1291" t="str">
        <f t="shared" si="100"/>
        <v>SOLO MÓVIL</v>
      </c>
      <c r="P1291" t="str">
        <f t="shared" si="101"/>
        <v>Ofrecer fijo + internet (FLBBTV)</v>
      </c>
      <c r="Q1291">
        <f t="shared" si="102"/>
        <v>54.75</v>
      </c>
      <c r="R1291" t="str">
        <f>IFERROR(VLOOKUP($A1291,Registros!$B$2:$G$6000,6,0),IFERROR(INDEX(Winback!$C$2:$C$300,MATCH($A1291,Winback!$K$2:$K$300,0)),""))</f>
        <v>Yarelis Tulloch</v>
      </c>
      <c r="S1291" t="str">
        <f t="shared" si="103"/>
        <v>NP</v>
      </c>
      <c r="T1291">
        <f t="shared" si="104"/>
        <v>1</v>
      </c>
    </row>
    <row r="1292" spans="1:20" x14ac:dyDescent="0.35">
      <c r="A1292" t="s">
        <v>6396</v>
      </c>
      <c r="B1292" t="s">
        <v>6397</v>
      </c>
      <c r="C1292" t="s">
        <v>6398</v>
      </c>
      <c r="D1292" t="s">
        <v>6399</v>
      </c>
      <c r="E1292">
        <f>IF(COUNTIFS(Registros!$A$2:$A$6000,"NP",Registros!$B$2:$B$6000,$A1292)&gt;0,1,0)</f>
        <v>1</v>
      </c>
      <c r="F1292">
        <f>IF($E1292=1,SUMIFS(Registros!$F$2:$F$6000,Registros!$A$2:$A$6000,"NP",Registros!$B$2:$B$6000,$A1292),0)</f>
        <v>16.25</v>
      </c>
      <c r="G1292">
        <f>IF(COUNTIFS(Registros!$A$2:$A$6000,"MOV",Registros!$B$2:$B$6000,$A1292)&gt;0,1,0)</f>
        <v>0</v>
      </c>
      <c r="H1292">
        <f>IF($G1292=1,SUMIFS(Registros!$F$2:$F$6000,Registros!$A$2:$A$6000,"MOV",Registros!$B$2:$B$6000,$A1292),0)</f>
        <v>0</v>
      </c>
      <c r="I1292">
        <f>IF(COUNTIFS(Registros!$A$2:$A$6000,"CS",Registros!$B$2:$B$6000,$A1292)&gt;0,1,0)</f>
        <v>0</v>
      </c>
      <c r="J1292">
        <f>IF($I1292=1,SUMIFS(Registros!$I$2:$I$6000,Registros!$A$2:$A$6000,"CS",Registros!$B$2:$B$6000,$A1292),0)</f>
        <v>0</v>
      </c>
      <c r="K1292">
        <f>IF(COUNTIFS(Winback!$K$2:$K$300,$A1292)&gt;0,1,0)</f>
        <v>0</v>
      </c>
      <c r="L1292">
        <f>IF(AND($K1292=1,LEFT($A1292,3)="WB-"),SUMIFS(Winback!$D$2:$D$300,Winback!$K$2:$K$300,$A1292),0)</f>
        <v>0</v>
      </c>
      <c r="M1292">
        <f>IF(OR($E1292=1,$G1292=1,SUMIFS(Registros!$J$2:$J$6000,Registros!$B$2:$B$6000,$A1292)&gt;0),1,0)</f>
        <v>1</v>
      </c>
      <c r="N1292">
        <f>IF($J1292&gt;0,1,IF(COUNTIFS(Registros!$A$2:$A$6000,"CS",Registros!$B$2:$B$6000,$A1292,Registros!$K$2:$K$6000,"&lt;&gt;")&gt;0,1,0))</f>
        <v>0</v>
      </c>
      <c r="O1292" t="str">
        <f t="shared" si="100"/>
        <v>SOLO MÓVIL</v>
      </c>
      <c r="P1292" t="str">
        <f t="shared" si="101"/>
        <v>Ofrecer fijo + internet (FLBBTV)</v>
      </c>
      <c r="Q1292">
        <f t="shared" si="102"/>
        <v>16.25</v>
      </c>
      <c r="R1292" t="str">
        <f>IFERROR(VLOOKUP($A1292,Registros!$B$2:$G$6000,6,0),IFERROR(INDEX(Winback!$C$2:$C$300,MATCH($A1292,Winback!$K$2:$K$300,0)),""))</f>
        <v>Abril Aparicio</v>
      </c>
      <c r="S1292" t="str">
        <f t="shared" si="103"/>
        <v>NP</v>
      </c>
      <c r="T1292">
        <f t="shared" si="104"/>
        <v>1</v>
      </c>
    </row>
    <row r="1293" spans="1:20" x14ac:dyDescent="0.35">
      <c r="A1293" t="s">
        <v>6401</v>
      </c>
      <c r="B1293" t="s">
        <v>6402</v>
      </c>
      <c r="C1293" t="s">
        <v>6403</v>
      </c>
      <c r="D1293" t="s">
        <v>6404</v>
      </c>
      <c r="E1293">
        <f>IF(COUNTIFS(Registros!$A$2:$A$6000,"NP",Registros!$B$2:$B$6000,$A1293)&gt;0,1,0)</f>
        <v>1</v>
      </c>
      <c r="F1293">
        <f>IF($E1293=1,SUMIFS(Registros!$F$2:$F$6000,Registros!$A$2:$A$6000,"NP",Registros!$B$2:$B$6000,$A1293),0)</f>
        <v>30</v>
      </c>
      <c r="G1293">
        <f>IF(COUNTIFS(Registros!$A$2:$A$6000,"MOV",Registros!$B$2:$B$6000,$A1293)&gt;0,1,0)</f>
        <v>0</v>
      </c>
      <c r="H1293">
        <f>IF($G1293=1,SUMIFS(Registros!$F$2:$F$6000,Registros!$A$2:$A$6000,"MOV",Registros!$B$2:$B$6000,$A1293),0)</f>
        <v>0</v>
      </c>
      <c r="I1293">
        <f>IF(COUNTIFS(Registros!$A$2:$A$6000,"CS",Registros!$B$2:$B$6000,$A1293)&gt;0,1,0)</f>
        <v>0</v>
      </c>
      <c r="J1293">
        <f>IF($I1293=1,SUMIFS(Registros!$I$2:$I$6000,Registros!$A$2:$A$6000,"CS",Registros!$B$2:$B$6000,$A1293),0)</f>
        <v>0</v>
      </c>
      <c r="K1293">
        <f>IF(COUNTIFS(Winback!$K$2:$K$300,$A1293)&gt;0,1,0)</f>
        <v>0</v>
      </c>
      <c r="L1293">
        <f>IF(AND($K1293=1,LEFT($A1293,3)="WB-"),SUMIFS(Winback!$D$2:$D$300,Winback!$K$2:$K$300,$A1293),0)</f>
        <v>0</v>
      </c>
      <c r="M1293">
        <f>IF(OR($E1293=1,$G1293=1,SUMIFS(Registros!$J$2:$J$6000,Registros!$B$2:$B$6000,$A1293)&gt;0),1,0)</f>
        <v>1</v>
      </c>
      <c r="N1293">
        <f>IF($J1293&gt;0,1,IF(COUNTIFS(Registros!$A$2:$A$6000,"CS",Registros!$B$2:$B$6000,$A1293,Registros!$K$2:$K$6000,"&lt;&gt;")&gt;0,1,0))</f>
        <v>0</v>
      </c>
      <c r="O1293" t="str">
        <f t="shared" si="100"/>
        <v>SOLO MÓVIL</v>
      </c>
      <c r="P1293" t="str">
        <f t="shared" si="101"/>
        <v>Ofrecer fijo + internet (FLBBTV)</v>
      </c>
      <c r="Q1293">
        <f t="shared" si="102"/>
        <v>30</v>
      </c>
      <c r="R1293" t="str">
        <f>IFERROR(VLOOKUP($A1293,Registros!$B$2:$G$6000,6,0),IFERROR(INDEX(Winback!$C$2:$C$300,MATCH($A1293,Winback!$K$2:$K$300,0)),""))</f>
        <v>Yariela Galarce</v>
      </c>
      <c r="S1293" t="str">
        <f t="shared" si="103"/>
        <v>NP</v>
      </c>
      <c r="T1293">
        <f t="shared" si="104"/>
        <v>1</v>
      </c>
    </row>
    <row r="1294" spans="1:20" x14ac:dyDescent="0.35">
      <c r="A1294" t="s">
        <v>6406</v>
      </c>
      <c r="B1294" t="s">
        <v>6407</v>
      </c>
      <c r="C1294" t="s">
        <v>6408</v>
      </c>
      <c r="D1294" t="s">
        <v>6409</v>
      </c>
      <c r="E1294">
        <f>IF(COUNTIFS(Registros!$A$2:$A$6000,"NP",Registros!$B$2:$B$6000,$A1294)&gt;0,1,0)</f>
        <v>1</v>
      </c>
      <c r="F1294">
        <f>IF($E1294=1,SUMIFS(Registros!$F$2:$F$6000,Registros!$A$2:$A$6000,"NP",Registros!$B$2:$B$6000,$A1294),0)</f>
        <v>30</v>
      </c>
      <c r="G1294">
        <f>IF(COUNTIFS(Registros!$A$2:$A$6000,"MOV",Registros!$B$2:$B$6000,$A1294)&gt;0,1,0)</f>
        <v>0</v>
      </c>
      <c r="H1294">
        <f>IF($G1294=1,SUMIFS(Registros!$F$2:$F$6000,Registros!$A$2:$A$6000,"MOV",Registros!$B$2:$B$6000,$A1294),0)</f>
        <v>0</v>
      </c>
      <c r="I1294">
        <f>IF(COUNTIFS(Registros!$A$2:$A$6000,"CS",Registros!$B$2:$B$6000,$A1294)&gt;0,1,0)</f>
        <v>0</v>
      </c>
      <c r="J1294">
        <f>IF($I1294=1,SUMIFS(Registros!$I$2:$I$6000,Registros!$A$2:$A$6000,"CS",Registros!$B$2:$B$6000,$A1294),0)</f>
        <v>0</v>
      </c>
      <c r="K1294">
        <f>IF(COUNTIFS(Winback!$K$2:$K$300,$A1294)&gt;0,1,0)</f>
        <v>0</v>
      </c>
      <c r="L1294">
        <f>IF(AND($K1294=1,LEFT($A1294,3)="WB-"),SUMIFS(Winback!$D$2:$D$300,Winback!$K$2:$K$300,$A1294),0)</f>
        <v>0</v>
      </c>
      <c r="M1294">
        <f>IF(OR($E1294=1,$G1294=1,SUMIFS(Registros!$J$2:$J$6000,Registros!$B$2:$B$6000,$A1294)&gt;0),1,0)</f>
        <v>1</v>
      </c>
      <c r="N1294">
        <f>IF($J1294&gt;0,1,IF(COUNTIFS(Registros!$A$2:$A$6000,"CS",Registros!$B$2:$B$6000,$A1294,Registros!$K$2:$K$6000,"&lt;&gt;")&gt;0,1,0))</f>
        <v>0</v>
      </c>
      <c r="O1294" t="str">
        <f t="shared" si="100"/>
        <v>SOLO MÓVIL</v>
      </c>
      <c r="P1294" t="str">
        <f t="shared" si="101"/>
        <v>Ofrecer fijo + internet (FLBBTV)</v>
      </c>
      <c r="Q1294">
        <f t="shared" si="102"/>
        <v>30</v>
      </c>
      <c r="R1294" t="str">
        <f>IFERROR(VLOOKUP($A1294,Registros!$B$2:$G$6000,6,0),IFERROR(INDEX(Winback!$C$2:$C$300,MATCH($A1294,Winback!$K$2:$K$300,0)),""))</f>
        <v>Nailyn Martinez</v>
      </c>
      <c r="S1294" t="str">
        <f t="shared" si="103"/>
        <v>NP</v>
      </c>
      <c r="T1294">
        <f t="shared" si="104"/>
        <v>1</v>
      </c>
    </row>
    <row r="1295" spans="1:20" x14ac:dyDescent="0.35">
      <c r="A1295" t="s">
        <v>6411</v>
      </c>
      <c r="B1295" t="s">
        <v>6412</v>
      </c>
      <c r="C1295" t="s">
        <v>6413</v>
      </c>
      <c r="D1295" t="s">
        <v>6414</v>
      </c>
      <c r="E1295">
        <f>IF(COUNTIFS(Registros!$A$2:$A$6000,"NP",Registros!$B$2:$B$6000,$A1295)&gt;0,1,0)</f>
        <v>1</v>
      </c>
      <c r="F1295">
        <f>IF($E1295=1,SUMIFS(Registros!$F$2:$F$6000,Registros!$A$2:$A$6000,"NP",Registros!$B$2:$B$6000,$A1295),0)</f>
        <v>45.5</v>
      </c>
      <c r="G1295">
        <f>IF(COUNTIFS(Registros!$A$2:$A$6000,"MOV",Registros!$B$2:$B$6000,$A1295)&gt;0,1,0)</f>
        <v>0</v>
      </c>
      <c r="H1295">
        <f>IF($G1295=1,SUMIFS(Registros!$F$2:$F$6000,Registros!$A$2:$A$6000,"MOV",Registros!$B$2:$B$6000,$A1295),0)</f>
        <v>0</v>
      </c>
      <c r="I1295">
        <f>IF(COUNTIFS(Registros!$A$2:$A$6000,"CS",Registros!$B$2:$B$6000,$A1295)&gt;0,1,0)</f>
        <v>0</v>
      </c>
      <c r="J1295">
        <f>IF($I1295=1,SUMIFS(Registros!$I$2:$I$6000,Registros!$A$2:$A$6000,"CS",Registros!$B$2:$B$6000,$A1295),0)</f>
        <v>0</v>
      </c>
      <c r="K1295">
        <f>IF(COUNTIFS(Winback!$K$2:$K$300,$A1295)&gt;0,1,0)</f>
        <v>0</v>
      </c>
      <c r="L1295">
        <f>IF(AND($K1295=1,LEFT($A1295,3)="WB-"),SUMIFS(Winback!$D$2:$D$300,Winback!$K$2:$K$300,$A1295),0)</f>
        <v>0</v>
      </c>
      <c r="M1295">
        <f>IF(OR($E1295=1,$G1295=1,SUMIFS(Registros!$J$2:$J$6000,Registros!$B$2:$B$6000,$A1295)&gt;0),1,0)</f>
        <v>1</v>
      </c>
      <c r="N1295">
        <f>IF($J1295&gt;0,1,IF(COUNTIFS(Registros!$A$2:$A$6000,"CS",Registros!$B$2:$B$6000,$A1295,Registros!$K$2:$K$6000,"&lt;&gt;")&gt;0,1,0))</f>
        <v>0</v>
      </c>
      <c r="O1295" t="str">
        <f t="shared" si="100"/>
        <v>SOLO MÓVIL</v>
      </c>
      <c r="P1295" t="str">
        <f t="shared" si="101"/>
        <v>Ofrecer fijo + internet (FLBBTV)</v>
      </c>
      <c r="Q1295">
        <f t="shared" si="102"/>
        <v>45.5</v>
      </c>
      <c r="R1295" t="str">
        <f>IFERROR(VLOOKUP($A1295,Registros!$B$2:$G$6000,6,0),IFERROR(INDEX(Winback!$C$2:$C$300,MATCH($A1295,Winback!$K$2:$K$300,0)),""))</f>
        <v>Yamali Rodriguez</v>
      </c>
      <c r="S1295" t="str">
        <f t="shared" si="103"/>
        <v>NP</v>
      </c>
      <c r="T1295">
        <f t="shared" si="104"/>
        <v>1</v>
      </c>
    </row>
    <row r="1296" spans="1:20" x14ac:dyDescent="0.35">
      <c r="A1296" t="s">
        <v>6416</v>
      </c>
      <c r="B1296" t="s">
        <v>6417</v>
      </c>
      <c r="C1296" t="s">
        <v>6418</v>
      </c>
      <c r="D1296" t="s">
        <v>6419</v>
      </c>
      <c r="E1296">
        <f>IF(COUNTIFS(Registros!$A$2:$A$6000,"NP",Registros!$B$2:$B$6000,$A1296)&gt;0,1,0)</f>
        <v>1</v>
      </c>
      <c r="F1296">
        <f>IF($E1296=1,SUMIFS(Registros!$F$2:$F$6000,Registros!$A$2:$A$6000,"NP",Registros!$B$2:$B$6000,$A1296),0)</f>
        <v>81.25</v>
      </c>
      <c r="G1296">
        <f>IF(COUNTIFS(Registros!$A$2:$A$6000,"MOV",Registros!$B$2:$B$6000,$A1296)&gt;0,1,0)</f>
        <v>0</v>
      </c>
      <c r="H1296">
        <f>IF($G1296=1,SUMIFS(Registros!$F$2:$F$6000,Registros!$A$2:$A$6000,"MOV",Registros!$B$2:$B$6000,$A1296),0)</f>
        <v>0</v>
      </c>
      <c r="I1296">
        <f>IF(COUNTIFS(Registros!$A$2:$A$6000,"CS",Registros!$B$2:$B$6000,$A1296)&gt;0,1,0)</f>
        <v>0</v>
      </c>
      <c r="J1296">
        <f>IF($I1296=1,SUMIFS(Registros!$I$2:$I$6000,Registros!$A$2:$A$6000,"CS",Registros!$B$2:$B$6000,$A1296),0)</f>
        <v>0</v>
      </c>
      <c r="K1296">
        <f>IF(COUNTIFS(Winback!$K$2:$K$300,$A1296)&gt;0,1,0)</f>
        <v>0</v>
      </c>
      <c r="L1296">
        <f>IF(AND($K1296=1,LEFT($A1296,3)="WB-"),SUMIFS(Winback!$D$2:$D$300,Winback!$K$2:$K$300,$A1296),0)</f>
        <v>0</v>
      </c>
      <c r="M1296">
        <f>IF(OR($E1296=1,$G1296=1,SUMIFS(Registros!$J$2:$J$6000,Registros!$B$2:$B$6000,$A1296)&gt;0),1,0)</f>
        <v>1</v>
      </c>
      <c r="N1296">
        <f>IF($J1296&gt;0,1,IF(COUNTIFS(Registros!$A$2:$A$6000,"CS",Registros!$B$2:$B$6000,$A1296,Registros!$K$2:$K$6000,"&lt;&gt;")&gt;0,1,0))</f>
        <v>0</v>
      </c>
      <c r="O1296" t="str">
        <f t="shared" si="100"/>
        <v>SOLO MÓVIL</v>
      </c>
      <c r="P1296" t="str">
        <f t="shared" si="101"/>
        <v>Ofrecer fijo + internet (FLBBTV)</v>
      </c>
      <c r="Q1296">
        <f t="shared" si="102"/>
        <v>81.25</v>
      </c>
      <c r="R1296" t="str">
        <f>IFERROR(VLOOKUP($A1296,Registros!$B$2:$G$6000,6,0),IFERROR(INDEX(Winback!$C$2:$C$300,MATCH($A1296,Winback!$K$2:$K$300,0)),""))</f>
        <v>Osiris Aguilar</v>
      </c>
      <c r="S1296" t="str">
        <f t="shared" si="103"/>
        <v>NP</v>
      </c>
      <c r="T1296">
        <f t="shared" si="104"/>
        <v>1</v>
      </c>
    </row>
    <row r="1297" spans="1:20" x14ac:dyDescent="0.35">
      <c r="A1297" t="s">
        <v>6421</v>
      </c>
      <c r="B1297" t="s">
        <v>6422</v>
      </c>
      <c r="C1297" t="s">
        <v>6423</v>
      </c>
      <c r="D1297" t="s">
        <v>6424</v>
      </c>
      <c r="E1297">
        <f>IF(COUNTIFS(Registros!$A$2:$A$6000,"NP",Registros!$B$2:$B$6000,$A1297)&gt;0,1,0)</f>
        <v>1</v>
      </c>
      <c r="F1297">
        <f>IF($E1297=1,SUMIFS(Registros!$F$2:$F$6000,Registros!$A$2:$A$6000,"NP",Registros!$B$2:$B$6000,$A1297),0)</f>
        <v>155</v>
      </c>
      <c r="G1297">
        <f>IF(COUNTIFS(Registros!$A$2:$A$6000,"MOV",Registros!$B$2:$B$6000,$A1297)&gt;0,1,0)</f>
        <v>0</v>
      </c>
      <c r="H1297">
        <f>IF($G1297=1,SUMIFS(Registros!$F$2:$F$6000,Registros!$A$2:$A$6000,"MOV",Registros!$B$2:$B$6000,$A1297),0)</f>
        <v>0</v>
      </c>
      <c r="I1297">
        <f>IF(COUNTIFS(Registros!$A$2:$A$6000,"CS",Registros!$B$2:$B$6000,$A1297)&gt;0,1,0)</f>
        <v>0</v>
      </c>
      <c r="J1297">
        <f>IF($I1297=1,SUMIFS(Registros!$I$2:$I$6000,Registros!$A$2:$A$6000,"CS",Registros!$B$2:$B$6000,$A1297),0)</f>
        <v>0</v>
      </c>
      <c r="K1297">
        <f>IF(COUNTIFS(Winback!$K$2:$K$300,$A1297)&gt;0,1,0)</f>
        <v>0</v>
      </c>
      <c r="L1297">
        <f>IF(AND($K1297=1,LEFT($A1297,3)="WB-"),SUMIFS(Winback!$D$2:$D$300,Winback!$K$2:$K$300,$A1297),0)</f>
        <v>0</v>
      </c>
      <c r="M1297">
        <f>IF(OR($E1297=1,$G1297=1,SUMIFS(Registros!$J$2:$J$6000,Registros!$B$2:$B$6000,$A1297)&gt;0),1,0)</f>
        <v>1</v>
      </c>
      <c r="N1297">
        <f>IF($J1297&gt;0,1,IF(COUNTIFS(Registros!$A$2:$A$6000,"CS",Registros!$B$2:$B$6000,$A1297,Registros!$K$2:$K$6000,"&lt;&gt;")&gt;0,1,0))</f>
        <v>0</v>
      </c>
      <c r="O1297" t="str">
        <f t="shared" si="100"/>
        <v>SOLO MÓVIL</v>
      </c>
      <c r="P1297" t="str">
        <f t="shared" si="101"/>
        <v>Ofrecer fijo + internet (FLBBTV)</v>
      </c>
      <c r="Q1297">
        <f t="shared" si="102"/>
        <v>155</v>
      </c>
      <c r="R1297" t="str">
        <f>IFERROR(VLOOKUP($A1297,Registros!$B$2:$G$6000,6,0),IFERROR(INDEX(Winback!$C$2:$C$300,MATCH($A1297,Winback!$K$2:$K$300,0)),""))</f>
        <v>Karla Mc Intryre</v>
      </c>
      <c r="S1297" t="str">
        <f t="shared" si="103"/>
        <v>NP</v>
      </c>
      <c r="T1297">
        <f t="shared" si="104"/>
        <v>1</v>
      </c>
    </row>
    <row r="1298" spans="1:20" x14ac:dyDescent="0.35">
      <c r="A1298" t="s">
        <v>6426</v>
      </c>
      <c r="B1298" t="s">
        <v>6427</v>
      </c>
      <c r="C1298" t="s">
        <v>6428</v>
      </c>
      <c r="D1298" t="s">
        <v>6429</v>
      </c>
      <c r="E1298">
        <f>IF(COUNTIFS(Registros!$A$2:$A$6000,"NP",Registros!$B$2:$B$6000,$A1298)&gt;0,1,0)</f>
        <v>1</v>
      </c>
      <c r="F1298">
        <f>IF($E1298=1,SUMIFS(Registros!$F$2:$F$6000,Registros!$A$2:$A$6000,"NP",Registros!$B$2:$B$6000,$A1298),0)</f>
        <v>36</v>
      </c>
      <c r="G1298">
        <f>IF(COUNTIFS(Registros!$A$2:$A$6000,"MOV",Registros!$B$2:$B$6000,$A1298)&gt;0,1,0)</f>
        <v>0</v>
      </c>
      <c r="H1298">
        <f>IF($G1298=1,SUMIFS(Registros!$F$2:$F$6000,Registros!$A$2:$A$6000,"MOV",Registros!$B$2:$B$6000,$A1298),0)</f>
        <v>0</v>
      </c>
      <c r="I1298">
        <f>IF(COUNTIFS(Registros!$A$2:$A$6000,"CS",Registros!$B$2:$B$6000,$A1298)&gt;0,1,0)</f>
        <v>0</v>
      </c>
      <c r="J1298">
        <f>IF($I1298=1,SUMIFS(Registros!$I$2:$I$6000,Registros!$A$2:$A$6000,"CS",Registros!$B$2:$B$6000,$A1298),0)</f>
        <v>0</v>
      </c>
      <c r="K1298">
        <f>IF(COUNTIFS(Winback!$K$2:$K$300,$A1298)&gt;0,1,0)</f>
        <v>0</v>
      </c>
      <c r="L1298">
        <f>IF(AND($K1298=1,LEFT($A1298,3)="WB-"),SUMIFS(Winback!$D$2:$D$300,Winback!$K$2:$K$300,$A1298),0)</f>
        <v>0</v>
      </c>
      <c r="M1298">
        <f>IF(OR($E1298=1,$G1298=1,SUMIFS(Registros!$J$2:$J$6000,Registros!$B$2:$B$6000,$A1298)&gt;0),1,0)</f>
        <v>1</v>
      </c>
      <c r="N1298">
        <f>IF($J1298&gt;0,1,IF(COUNTIFS(Registros!$A$2:$A$6000,"CS",Registros!$B$2:$B$6000,$A1298,Registros!$K$2:$K$6000,"&lt;&gt;")&gt;0,1,0))</f>
        <v>0</v>
      </c>
      <c r="O1298" t="str">
        <f t="shared" si="100"/>
        <v>SOLO MÓVIL</v>
      </c>
      <c r="P1298" t="str">
        <f t="shared" si="101"/>
        <v>Ofrecer fijo + internet (FLBBTV)</v>
      </c>
      <c r="Q1298">
        <f t="shared" si="102"/>
        <v>36</v>
      </c>
      <c r="R1298" t="str">
        <f>IFERROR(VLOOKUP($A1298,Registros!$B$2:$G$6000,6,0),IFERROR(INDEX(Winback!$C$2:$C$300,MATCH($A1298,Winback!$K$2:$K$300,0)),""))</f>
        <v>Michelle Zambrano</v>
      </c>
      <c r="S1298" t="str">
        <f t="shared" si="103"/>
        <v>NP</v>
      </c>
      <c r="T1298">
        <f t="shared" si="104"/>
        <v>1</v>
      </c>
    </row>
    <row r="1299" spans="1:20" x14ac:dyDescent="0.35">
      <c r="A1299" t="s">
        <v>6431</v>
      </c>
      <c r="B1299" t="s">
        <v>6432</v>
      </c>
      <c r="C1299" t="s">
        <v>6433</v>
      </c>
      <c r="D1299" t="s">
        <v>6434</v>
      </c>
      <c r="E1299">
        <f>IF(COUNTIFS(Registros!$A$2:$A$6000,"NP",Registros!$B$2:$B$6000,$A1299)&gt;0,1,0)</f>
        <v>1</v>
      </c>
      <c r="F1299">
        <f>IF($E1299=1,SUMIFS(Registros!$F$2:$F$6000,Registros!$A$2:$A$6000,"NP",Registros!$B$2:$B$6000,$A1299),0)</f>
        <v>77.25</v>
      </c>
      <c r="G1299">
        <f>IF(COUNTIFS(Registros!$A$2:$A$6000,"MOV",Registros!$B$2:$B$6000,$A1299)&gt;0,1,0)</f>
        <v>0</v>
      </c>
      <c r="H1299">
        <f>IF($G1299=1,SUMIFS(Registros!$F$2:$F$6000,Registros!$A$2:$A$6000,"MOV",Registros!$B$2:$B$6000,$A1299),0)</f>
        <v>0</v>
      </c>
      <c r="I1299">
        <f>IF(COUNTIFS(Registros!$A$2:$A$6000,"CS",Registros!$B$2:$B$6000,$A1299)&gt;0,1,0)</f>
        <v>0</v>
      </c>
      <c r="J1299">
        <f>IF($I1299=1,SUMIFS(Registros!$I$2:$I$6000,Registros!$A$2:$A$6000,"CS",Registros!$B$2:$B$6000,$A1299),0)</f>
        <v>0</v>
      </c>
      <c r="K1299">
        <f>IF(COUNTIFS(Winback!$K$2:$K$300,$A1299)&gt;0,1,0)</f>
        <v>0</v>
      </c>
      <c r="L1299">
        <f>IF(AND($K1299=1,LEFT($A1299,3)="WB-"),SUMIFS(Winback!$D$2:$D$300,Winback!$K$2:$K$300,$A1299),0)</f>
        <v>0</v>
      </c>
      <c r="M1299">
        <f>IF(OR($E1299=1,$G1299=1,SUMIFS(Registros!$J$2:$J$6000,Registros!$B$2:$B$6000,$A1299)&gt;0),1,0)</f>
        <v>1</v>
      </c>
      <c r="N1299">
        <f>IF($J1299&gt;0,1,IF(COUNTIFS(Registros!$A$2:$A$6000,"CS",Registros!$B$2:$B$6000,$A1299,Registros!$K$2:$K$6000,"&lt;&gt;")&gt;0,1,0))</f>
        <v>0</v>
      </c>
      <c r="O1299" t="str">
        <f t="shared" si="100"/>
        <v>SOLO MÓVIL</v>
      </c>
      <c r="P1299" t="str">
        <f t="shared" si="101"/>
        <v>Ofrecer fijo + internet (FLBBTV)</v>
      </c>
      <c r="Q1299">
        <f t="shared" si="102"/>
        <v>77.25</v>
      </c>
      <c r="R1299" t="str">
        <f>IFERROR(VLOOKUP($A1299,Registros!$B$2:$G$6000,6,0),IFERROR(INDEX(Winback!$C$2:$C$300,MATCH($A1299,Winback!$K$2:$K$300,0)),""))</f>
        <v>Ines Lizbeth Trujillo</v>
      </c>
      <c r="S1299" t="str">
        <f t="shared" si="103"/>
        <v>NP</v>
      </c>
      <c r="T1299">
        <f t="shared" si="104"/>
        <v>1</v>
      </c>
    </row>
    <row r="1300" spans="1:20" x14ac:dyDescent="0.35">
      <c r="A1300" t="s">
        <v>6436</v>
      </c>
      <c r="B1300" t="s">
        <v>6437</v>
      </c>
      <c r="C1300" t="s">
        <v>6438</v>
      </c>
      <c r="D1300" t="s">
        <v>6439</v>
      </c>
      <c r="E1300">
        <f>IF(COUNTIFS(Registros!$A$2:$A$6000,"NP",Registros!$B$2:$B$6000,$A1300)&gt;0,1,0)</f>
        <v>1</v>
      </c>
      <c r="F1300">
        <f>IF($E1300=1,SUMIFS(Registros!$F$2:$F$6000,Registros!$A$2:$A$6000,"NP",Registros!$B$2:$B$6000,$A1300),0)</f>
        <v>15</v>
      </c>
      <c r="G1300">
        <f>IF(COUNTIFS(Registros!$A$2:$A$6000,"MOV",Registros!$B$2:$B$6000,$A1300)&gt;0,1,0)</f>
        <v>0</v>
      </c>
      <c r="H1300">
        <f>IF($G1300=1,SUMIFS(Registros!$F$2:$F$6000,Registros!$A$2:$A$6000,"MOV",Registros!$B$2:$B$6000,$A1300),0)</f>
        <v>0</v>
      </c>
      <c r="I1300">
        <f>IF(COUNTIFS(Registros!$A$2:$A$6000,"CS",Registros!$B$2:$B$6000,$A1300)&gt;0,1,0)</f>
        <v>0</v>
      </c>
      <c r="J1300">
        <f>IF($I1300=1,SUMIFS(Registros!$I$2:$I$6000,Registros!$A$2:$A$6000,"CS",Registros!$B$2:$B$6000,$A1300),0)</f>
        <v>0</v>
      </c>
      <c r="K1300">
        <f>IF(COUNTIFS(Winback!$K$2:$K$300,$A1300)&gt;0,1,0)</f>
        <v>0</v>
      </c>
      <c r="L1300">
        <f>IF(AND($K1300=1,LEFT($A1300,3)="WB-"),SUMIFS(Winback!$D$2:$D$300,Winback!$K$2:$K$300,$A1300),0)</f>
        <v>0</v>
      </c>
      <c r="M1300">
        <f>IF(OR($E1300=1,$G1300=1,SUMIFS(Registros!$J$2:$J$6000,Registros!$B$2:$B$6000,$A1300)&gt;0),1,0)</f>
        <v>1</v>
      </c>
      <c r="N1300">
        <f>IF($J1300&gt;0,1,IF(COUNTIFS(Registros!$A$2:$A$6000,"CS",Registros!$B$2:$B$6000,$A1300,Registros!$K$2:$K$6000,"&lt;&gt;")&gt;0,1,0))</f>
        <v>0</v>
      </c>
      <c r="O1300" t="str">
        <f t="shared" si="100"/>
        <v>SOLO MÓVIL</v>
      </c>
      <c r="P1300" t="str">
        <f t="shared" si="101"/>
        <v>Ofrecer fijo + internet (FLBBTV)</v>
      </c>
      <c r="Q1300">
        <f t="shared" si="102"/>
        <v>15</v>
      </c>
      <c r="R1300" t="str">
        <f>IFERROR(VLOOKUP($A1300,Registros!$B$2:$G$6000,6,0),IFERROR(INDEX(Winback!$C$2:$C$300,MATCH($A1300,Winback!$K$2:$K$300,0)),""))</f>
        <v>Alejandra Mabel Hawkins</v>
      </c>
      <c r="S1300" t="str">
        <f t="shared" si="103"/>
        <v>NP</v>
      </c>
      <c r="T1300">
        <f t="shared" si="104"/>
        <v>1</v>
      </c>
    </row>
    <row r="1301" spans="1:20" x14ac:dyDescent="0.35">
      <c r="A1301" t="s">
        <v>6441</v>
      </c>
      <c r="B1301" t="s">
        <v>6442</v>
      </c>
      <c r="C1301" t="s">
        <v>6443</v>
      </c>
      <c r="D1301" t="s">
        <v>6444</v>
      </c>
      <c r="E1301">
        <f>IF(COUNTIFS(Registros!$A$2:$A$6000,"NP",Registros!$B$2:$B$6000,$A1301)&gt;0,1,0)</f>
        <v>1</v>
      </c>
      <c r="F1301">
        <f>IF($E1301=1,SUMIFS(Registros!$F$2:$F$6000,Registros!$A$2:$A$6000,"NP",Registros!$B$2:$B$6000,$A1301),0)</f>
        <v>9.99</v>
      </c>
      <c r="G1301">
        <f>IF(COUNTIFS(Registros!$A$2:$A$6000,"MOV",Registros!$B$2:$B$6000,$A1301)&gt;0,1,0)</f>
        <v>0</v>
      </c>
      <c r="H1301">
        <f>IF($G1301=1,SUMIFS(Registros!$F$2:$F$6000,Registros!$A$2:$A$6000,"MOV",Registros!$B$2:$B$6000,$A1301),0)</f>
        <v>0</v>
      </c>
      <c r="I1301">
        <f>IF(COUNTIFS(Registros!$A$2:$A$6000,"CS",Registros!$B$2:$B$6000,$A1301)&gt;0,1,0)</f>
        <v>0</v>
      </c>
      <c r="J1301">
        <f>IF($I1301=1,SUMIFS(Registros!$I$2:$I$6000,Registros!$A$2:$A$6000,"CS",Registros!$B$2:$B$6000,$A1301),0)</f>
        <v>0</v>
      </c>
      <c r="K1301">
        <f>IF(COUNTIFS(Winback!$K$2:$K$300,$A1301)&gt;0,1,0)</f>
        <v>0</v>
      </c>
      <c r="L1301">
        <f>IF(AND($K1301=1,LEFT($A1301,3)="WB-"),SUMIFS(Winback!$D$2:$D$300,Winback!$K$2:$K$300,$A1301),0)</f>
        <v>0</v>
      </c>
      <c r="M1301">
        <f>IF(OR($E1301=1,$G1301=1,SUMIFS(Registros!$J$2:$J$6000,Registros!$B$2:$B$6000,$A1301)&gt;0),1,0)</f>
        <v>1</v>
      </c>
      <c r="N1301">
        <f>IF($J1301&gt;0,1,IF(COUNTIFS(Registros!$A$2:$A$6000,"CS",Registros!$B$2:$B$6000,$A1301,Registros!$K$2:$K$6000,"&lt;&gt;")&gt;0,1,0))</f>
        <v>0</v>
      </c>
      <c r="O1301" t="str">
        <f t="shared" si="100"/>
        <v>SOLO MÓVIL</v>
      </c>
      <c r="P1301" t="str">
        <f t="shared" si="101"/>
        <v>Ofrecer fijo + internet (FLBBTV)</v>
      </c>
      <c r="Q1301">
        <f t="shared" si="102"/>
        <v>9.99</v>
      </c>
      <c r="R1301" t="str">
        <f>IFERROR(VLOOKUP($A1301,Registros!$B$2:$G$6000,6,0),IFERROR(INDEX(Winback!$C$2:$C$300,MATCH($A1301,Winback!$K$2:$K$300,0)),""))</f>
        <v>Maria Fernanda</v>
      </c>
      <c r="S1301" t="str">
        <f t="shared" si="103"/>
        <v>NP</v>
      </c>
      <c r="T1301">
        <f t="shared" si="104"/>
        <v>1</v>
      </c>
    </row>
    <row r="1302" spans="1:20" x14ac:dyDescent="0.35">
      <c r="A1302" t="s">
        <v>6446</v>
      </c>
      <c r="B1302" t="s">
        <v>6447</v>
      </c>
      <c r="C1302" t="s">
        <v>6448</v>
      </c>
      <c r="D1302" t="s">
        <v>6449</v>
      </c>
      <c r="E1302">
        <f>IF(COUNTIFS(Registros!$A$2:$A$6000,"NP",Registros!$B$2:$B$6000,$A1302)&gt;0,1,0)</f>
        <v>1</v>
      </c>
      <c r="F1302">
        <f>IF($E1302=1,SUMIFS(Registros!$F$2:$F$6000,Registros!$A$2:$A$6000,"NP",Registros!$B$2:$B$6000,$A1302),0)</f>
        <v>47</v>
      </c>
      <c r="G1302">
        <f>IF(COUNTIFS(Registros!$A$2:$A$6000,"MOV",Registros!$B$2:$B$6000,$A1302)&gt;0,1,0)</f>
        <v>0</v>
      </c>
      <c r="H1302">
        <f>IF($G1302=1,SUMIFS(Registros!$F$2:$F$6000,Registros!$A$2:$A$6000,"MOV",Registros!$B$2:$B$6000,$A1302),0)</f>
        <v>0</v>
      </c>
      <c r="I1302">
        <f>IF(COUNTIFS(Registros!$A$2:$A$6000,"CS",Registros!$B$2:$B$6000,$A1302)&gt;0,1,0)</f>
        <v>0</v>
      </c>
      <c r="J1302">
        <f>IF($I1302=1,SUMIFS(Registros!$I$2:$I$6000,Registros!$A$2:$A$6000,"CS",Registros!$B$2:$B$6000,$A1302),0)</f>
        <v>0</v>
      </c>
      <c r="K1302">
        <f>IF(COUNTIFS(Winback!$K$2:$K$300,$A1302)&gt;0,1,0)</f>
        <v>0</v>
      </c>
      <c r="L1302">
        <f>IF(AND($K1302=1,LEFT($A1302,3)="WB-"),SUMIFS(Winback!$D$2:$D$300,Winback!$K$2:$K$300,$A1302),0)</f>
        <v>0</v>
      </c>
      <c r="M1302">
        <f>IF(OR($E1302=1,$G1302=1,SUMIFS(Registros!$J$2:$J$6000,Registros!$B$2:$B$6000,$A1302)&gt;0),1,0)</f>
        <v>1</v>
      </c>
      <c r="N1302">
        <f>IF($J1302&gt;0,1,IF(COUNTIFS(Registros!$A$2:$A$6000,"CS",Registros!$B$2:$B$6000,$A1302,Registros!$K$2:$K$6000,"&lt;&gt;")&gt;0,1,0))</f>
        <v>0</v>
      </c>
      <c r="O1302" t="str">
        <f t="shared" si="100"/>
        <v>SOLO MÓVIL</v>
      </c>
      <c r="P1302" t="str">
        <f t="shared" si="101"/>
        <v>Ofrecer fijo + internet (FLBBTV)</v>
      </c>
      <c r="Q1302">
        <f t="shared" si="102"/>
        <v>47</v>
      </c>
      <c r="R1302" t="str">
        <f>IFERROR(VLOOKUP($A1302,Registros!$B$2:$G$6000,6,0),IFERROR(INDEX(Winback!$C$2:$C$300,MATCH($A1302,Winback!$K$2:$K$300,0)),""))</f>
        <v>Yarelis Tulloch</v>
      </c>
      <c r="S1302" t="str">
        <f t="shared" si="103"/>
        <v>NP</v>
      </c>
      <c r="T1302">
        <f t="shared" si="104"/>
        <v>1</v>
      </c>
    </row>
    <row r="1303" spans="1:20" x14ac:dyDescent="0.35">
      <c r="A1303" t="s">
        <v>6451</v>
      </c>
      <c r="B1303" t="s">
        <v>6452</v>
      </c>
      <c r="C1303" t="s">
        <v>6453</v>
      </c>
      <c r="D1303" t="s">
        <v>6454</v>
      </c>
      <c r="E1303">
        <f>IF(COUNTIFS(Registros!$A$2:$A$6000,"NP",Registros!$B$2:$B$6000,$A1303)&gt;0,1,0)</f>
        <v>1</v>
      </c>
      <c r="F1303">
        <f>IF($E1303=1,SUMIFS(Registros!$F$2:$F$6000,Registros!$A$2:$A$6000,"NP",Registros!$B$2:$B$6000,$A1303),0)</f>
        <v>118.39</v>
      </c>
      <c r="G1303">
        <f>IF(COUNTIFS(Registros!$A$2:$A$6000,"MOV",Registros!$B$2:$B$6000,$A1303)&gt;0,1,0)</f>
        <v>0</v>
      </c>
      <c r="H1303">
        <f>IF($G1303=1,SUMIFS(Registros!$F$2:$F$6000,Registros!$A$2:$A$6000,"MOV",Registros!$B$2:$B$6000,$A1303),0)</f>
        <v>0</v>
      </c>
      <c r="I1303">
        <f>IF(COUNTIFS(Registros!$A$2:$A$6000,"CS",Registros!$B$2:$B$6000,$A1303)&gt;0,1,0)</f>
        <v>0</v>
      </c>
      <c r="J1303">
        <f>IF($I1303=1,SUMIFS(Registros!$I$2:$I$6000,Registros!$A$2:$A$6000,"CS",Registros!$B$2:$B$6000,$A1303),0)</f>
        <v>0</v>
      </c>
      <c r="K1303">
        <f>IF(COUNTIFS(Winback!$K$2:$K$300,$A1303)&gt;0,1,0)</f>
        <v>0</v>
      </c>
      <c r="L1303">
        <f>IF(AND($K1303=1,LEFT($A1303,3)="WB-"),SUMIFS(Winback!$D$2:$D$300,Winback!$K$2:$K$300,$A1303),0)</f>
        <v>0</v>
      </c>
      <c r="M1303">
        <f>IF(OR($E1303=1,$G1303=1,SUMIFS(Registros!$J$2:$J$6000,Registros!$B$2:$B$6000,$A1303)&gt;0),1,0)</f>
        <v>1</v>
      </c>
      <c r="N1303">
        <f>IF($J1303&gt;0,1,IF(COUNTIFS(Registros!$A$2:$A$6000,"CS",Registros!$B$2:$B$6000,$A1303,Registros!$K$2:$K$6000,"&lt;&gt;")&gt;0,1,0))</f>
        <v>0</v>
      </c>
      <c r="O1303" t="str">
        <f t="shared" si="100"/>
        <v>SOLO MÓVIL</v>
      </c>
      <c r="P1303" t="str">
        <f t="shared" si="101"/>
        <v>Ofrecer fijo + internet (FLBBTV)</v>
      </c>
      <c r="Q1303">
        <f t="shared" si="102"/>
        <v>118.39</v>
      </c>
      <c r="R1303" t="str">
        <f>IFERROR(VLOOKUP($A1303,Registros!$B$2:$G$6000,6,0),IFERROR(INDEX(Winback!$C$2:$C$300,MATCH($A1303,Winback!$K$2:$K$300,0)),""))</f>
        <v>Abril Aparicio</v>
      </c>
      <c r="S1303" t="str">
        <f t="shared" si="103"/>
        <v>NP</v>
      </c>
      <c r="T1303">
        <f t="shared" si="104"/>
        <v>1</v>
      </c>
    </row>
    <row r="1304" spans="1:20" x14ac:dyDescent="0.35">
      <c r="A1304" t="s">
        <v>6456</v>
      </c>
      <c r="B1304" t="s">
        <v>6457</v>
      </c>
      <c r="C1304" t="s">
        <v>6458</v>
      </c>
      <c r="D1304" t="s">
        <v>6459</v>
      </c>
      <c r="E1304">
        <f>IF(COUNTIFS(Registros!$A$2:$A$6000,"NP",Registros!$B$2:$B$6000,$A1304)&gt;0,1,0)</f>
        <v>1</v>
      </c>
      <c r="F1304">
        <f>IF($E1304=1,SUMIFS(Registros!$F$2:$F$6000,Registros!$A$2:$A$6000,"NP",Registros!$B$2:$B$6000,$A1304),0)</f>
        <v>25</v>
      </c>
      <c r="G1304">
        <f>IF(COUNTIFS(Registros!$A$2:$A$6000,"MOV",Registros!$B$2:$B$6000,$A1304)&gt;0,1,0)</f>
        <v>0</v>
      </c>
      <c r="H1304">
        <f>IF($G1304=1,SUMIFS(Registros!$F$2:$F$6000,Registros!$A$2:$A$6000,"MOV",Registros!$B$2:$B$6000,$A1304),0)</f>
        <v>0</v>
      </c>
      <c r="I1304">
        <f>IF(COUNTIFS(Registros!$A$2:$A$6000,"CS",Registros!$B$2:$B$6000,$A1304)&gt;0,1,0)</f>
        <v>0</v>
      </c>
      <c r="J1304">
        <f>IF($I1304=1,SUMIFS(Registros!$I$2:$I$6000,Registros!$A$2:$A$6000,"CS",Registros!$B$2:$B$6000,$A1304),0)</f>
        <v>0</v>
      </c>
      <c r="K1304">
        <f>IF(COUNTIFS(Winback!$K$2:$K$300,$A1304)&gt;0,1,0)</f>
        <v>0</v>
      </c>
      <c r="L1304">
        <f>IF(AND($K1304=1,LEFT($A1304,3)="WB-"),SUMIFS(Winback!$D$2:$D$300,Winback!$K$2:$K$300,$A1304),0)</f>
        <v>0</v>
      </c>
      <c r="M1304">
        <f>IF(OR($E1304=1,$G1304=1,SUMIFS(Registros!$J$2:$J$6000,Registros!$B$2:$B$6000,$A1304)&gt;0),1,0)</f>
        <v>1</v>
      </c>
      <c r="N1304">
        <f>IF($J1304&gt;0,1,IF(COUNTIFS(Registros!$A$2:$A$6000,"CS",Registros!$B$2:$B$6000,$A1304,Registros!$K$2:$K$6000,"&lt;&gt;")&gt;0,1,0))</f>
        <v>0</v>
      </c>
      <c r="O1304" t="str">
        <f t="shared" si="100"/>
        <v>SOLO MÓVIL</v>
      </c>
      <c r="P1304" t="str">
        <f t="shared" si="101"/>
        <v>Ofrecer fijo + internet (FLBBTV)</v>
      </c>
      <c r="Q1304">
        <f t="shared" si="102"/>
        <v>25</v>
      </c>
      <c r="R1304" t="str">
        <f>IFERROR(VLOOKUP($A1304,Registros!$B$2:$G$6000,6,0),IFERROR(INDEX(Winback!$C$2:$C$300,MATCH($A1304,Winback!$K$2:$K$300,0)),""))</f>
        <v>Yariela Galarce</v>
      </c>
      <c r="S1304" t="str">
        <f t="shared" si="103"/>
        <v>NP</v>
      </c>
      <c r="T1304">
        <f t="shared" si="104"/>
        <v>1</v>
      </c>
    </row>
    <row r="1305" spans="1:20" x14ac:dyDescent="0.35">
      <c r="A1305" t="s">
        <v>6461</v>
      </c>
      <c r="B1305" t="s">
        <v>6462</v>
      </c>
      <c r="C1305" t="s">
        <v>6463</v>
      </c>
      <c r="D1305" t="s">
        <v>6464</v>
      </c>
      <c r="E1305">
        <f>IF(COUNTIFS(Registros!$A$2:$A$6000,"NP",Registros!$B$2:$B$6000,$A1305)&gt;0,1,0)</f>
        <v>1</v>
      </c>
      <c r="F1305">
        <f>IF($E1305=1,SUMIFS(Registros!$F$2:$F$6000,Registros!$A$2:$A$6000,"NP",Registros!$B$2:$B$6000,$A1305),0)</f>
        <v>22</v>
      </c>
      <c r="G1305">
        <f>IF(COUNTIFS(Registros!$A$2:$A$6000,"MOV",Registros!$B$2:$B$6000,$A1305)&gt;0,1,0)</f>
        <v>0</v>
      </c>
      <c r="H1305">
        <f>IF($G1305=1,SUMIFS(Registros!$F$2:$F$6000,Registros!$A$2:$A$6000,"MOV",Registros!$B$2:$B$6000,$A1305),0)</f>
        <v>0</v>
      </c>
      <c r="I1305">
        <f>IF(COUNTIFS(Registros!$A$2:$A$6000,"CS",Registros!$B$2:$B$6000,$A1305)&gt;0,1,0)</f>
        <v>0</v>
      </c>
      <c r="J1305">
        <f>IF($I1305=1,SUMIFS(Registros!$I$2:$I$6000,Registros!$A$2:$A$6000,"CS",Registros!$B$2:$B$6000,$A1305),0)</f>
        <v>0</v>
      </c>
      <c r="K1305">
        <f>IF(COUNTIFS(Winback!$K$2:$K$300,$A1305)&gt;0,1,0)</f>
        <v>0</v>
      </c>
      <c r="L1305">
        <f>IF(AND($K1305=1,LEFT($A1305,3)="WB-"),SUMIFS(Winback!$D$2:$D$300,Winback!$K$2:$K$300,$A1305),0)</f>
        <v>0</v>
      </c>
      <c r="M1305">
        <f>IF(OR($E1305=1,$G1305=1,SUMIFS(Registros!$J$2:$J$6000,Registros!$B$2:$B$6000,$A1305)&gt;0),1,0)</f>
        <v>1</v>
      </c>
      <c r="N1305">
        <f>IF($J1305&gt;0,1,IF(COUNTIFS(Registros!$A$2:$A$6000,"CS",Registros!$B$2:$B$6000,$A1305,Registros!$K$2:$K$6000,"&lt;&gt;")&gt;0,1,0))</f>
        <v>0</v>
      </c>
      <c r="O1305" t="str">
        <f t="shared" si="100"/>
        <v>SOLO MÓVIL</v>
      </c>
      <c r="P1305" t="str">
        <f t="shared" si="101"/>
        <v>Ofrecer fijo + internet (FLBBTV)</v>
      </c>
      <c r="Q1305">
        <f t="shared" si="102"/>
        <v>22</v>
      </c>
      <c r="R1305" t="str">
        <f>IFERROR(VLOOKUP($A1305,Registros!$B$2:$G$6000,6,0),IFERROR(INDEX(Winback!$C$2:$C$300,MATCH($A1305,Winback!$K$2:$K$300,0)),""))</f>
        <v>Nailyn Martinez</v>
      </c>
      <c r="S1305" t="str">
        <f t="shared" si="103"/>
        <v>NP</v>
      </c>
      <c r="T1305">
        <f t="shared" si="104"/>
        <v>1</v>
      </c>
    </row>
    <row r="1306" spans="1:20" x14ac:dyDescent="0.35">
      <c r="A1306" t="s">
        <v>6466</v>
      </c>
      <c r="B1306" t="s">
        <v>6467</v>
      </c>
      <c r="C1306" t="s">
        <v>6468</v>
      </c>
      <c r="D1306" t="s">
        <v>6469</v>
      </c>
      <c r="E1306">
        <f>IF(COUNTIFS(Registros!$A$2:$A$6000,"NP",Registros!$B$2:$B$6000,$A1306)&gt;0,1,0)</f>
        <v>1</v>
      </c>
      <c r="F1306">
        <f>IF($E1306=1,SUMIFS(Registros!$F$2:$F$6000,Registros!$A$2:$A$6000,"NP",Registros!$B$2:$B$6000,$A1306),0)</f>
        <v>153.25</v>
      </c>
      <c r="G1306">
        <f>IF(COUNTIFS(Registros!$A$2:$A$6000,"MOV",Registros!$B$2:$B$6000,$A1306)&gt;0,1,0)</f>
        <v>0</v>
      </c>
      <c r="H1306">
        <f>IF($G1306=1,SUMIFS(Registros!$F$2:$F$6000,Registros!$A$2:$A$6000,"MOV",Registros!$B$2:$B$6000,$A1306),0)</f>
        <v>0</v>
      </c>
      <c r="I1306">
        <f>IF(COUNTIFS(Registros!$A$2:$A$6000,"CS",Registros!$B$2:$B$6000,$A1306)&gt;0,1,0)</f>
        <v>0</v>
      </c>
      <c r="J1306">
        <f>IF($I1306=1,SUMIFS(Registros!$I$2:$I$6000,Registros!$A$2:$A$6000,"CS",Registros!$B$2:$B$6000,$A1306),0)</f>
        <v>0</v>
      </c>
      <c r="K1306">
        <f>IF(COUNTIFS(Winback!$K$2:$K$300,$A1306)&gt;0,1,0)</f>
        <v>0</v>
      </c>
      <c r="L1306">
        <f>IF(AND($K1306=1,LEFT($A1306,3)="WB-"),SUMIFS(Winback!$D$2:$D$300,Winback!$K$2:$K$300,$A1306),0)</f>
        <v>0</v>
      </c>
      <c r="M1306">
        <f>IF(OR($E1306=1,$G1306=1,SUMIFS(Registros!$J$2:$J$6000,Registros!$B$2:$B$6000,$A1306)&gt;0),1,0)</f>
        <v>1</v>
      </c>
      <c r="N1306">
        <f>IF($J1306&gt;0,1,IF(COUNTIFS(Registros!$A$2:$A$6000,"CS",Registros!$B$2:$B$6000,$A1306,Registros!$K$2:$K$6000,"&lt;&gt;")&gt;0,1,0))</f>
        <v>0</v>
      </c>
      <c r="O1306" t="str">
        <f t="shared" si="100"/>
        <v>SOLO MÓVIL</v>
      </c>
      <c r="P1306" t="str">
        <f t="shared" si="101"/>
        <v>Ofrecer fijo + internet (FLBBTV)</v>
      </c>
      <c r="Q1306">
        <f t="shared" si="102"/>
        <v>153.25</v>
      </c>
      <c r="R1306" t="str">
        <f>IFERROR(VLOOKUP($A1306,Registros!$B$2:$G$6000,6,0),IFERROR(INDEX(Winback!$C$2:$C$300,MATCH($A1306,Winback!$K$2:$K$300,0)),""))</f>
        <v>Yamali Rodriguez</v>
      </c>
      <c r="S1306" t="str">
        <f t="shared" si="103"/>
        <v>NP</v>
      </c>
      <c r="T1306">
        <f t="shared" si="104"/>
        <v>1</v>
      </c>
    </row>
    <row r="1307" spans="1:20" x14ac:dyDescent="0.35">
      <c r="A1307" t="s">
        <v>6473</v>
      </c>
      <c r="B1307" t="s">
        <v>6474</v>
      </c>
      <c r="C1307" t="s">
        <v>6475</v>
      </c>
      <c r="D1307" t="s">
        <v>6476</v>
      </c>
      <c r="E1307">
        <f>IF(COUNTIFS(Registros!$A$2:$A$6000,"NP",Registros!$B$2:$B$6000,$A1307)&gt;0,1,0)</f>
        <v>1</v>
      </c>
      <c r="F1307">
        <f>IF($E1307=1,SUMIFS(Registros!$F$2:$F$6000,Registros!$A$2:$A$6000,"NP",Registros!$B$2:$B$6000,$A1307),0)</f>
        <v>62.25</v>
      </c>
      <c r="G1307">
        <f>IF(COUNTIFS(Registros!$A$2:$A$6000,"MOV",Registros!$B$2:$B$6000,$A1307)&gt;0,1,0)</f>
        <v>0</v>
      </c>
      <c r="H1307">
        <f>IF($G1307=1,SUMIFS(Registros!$F$2:$F$6000,Registros!$A$2:$A$6000,"MOV",Registros!$B$2:$B$6000,$A1307),0)</f>
        <v>0</v>
      </c>
      <c r="I1307">
        <f>IF(COUNTIFS(Registros!$A$2:$A$6000,"CS",Registros!$B$2:$B$6000,$A1307)&gt;0,1,0)</f>
        <v>0</v>
      </c>
      <c r="J1307">
        <f>IF($I1307=1,SUMIFS(Registros!$I$2:$I$6000,Registros!$A$2:$A$6000,"CS",Registros!$B$2:$B$6000,$A1307),0)</f>
        <v>0</v>
      </c>
      <c r="K1307">
        <f>IF(COUNTIFS(Winback!$K$2:$K$300,$A1307)&gt;0,1,0)</f>
        <v>0</v>
      </c>
      <c r="L1307">
        <f>IF(AND($K1307=1,LEFT($A1307,3)="WB-"),SUMIFS(Winback!$D$2:$D$300,Winback!$K$2:$K$300,$A1307),0)</f>
        <v>0</v>
      </c>
      <c r="M1307">
        <f>IF(OR($E1307=1,$G1307=1,SUMIFS(Registros!$J$2:$J$6000,Registros!$B$2:$B$6000,$A1307)&gt;0),1,0)</f>
        <v>1</v>
      </c>
      <c r="N1307">
        <f>IF($J1307&gt;0,1,IF(COUNTIFS(Registros!$A$2:$A$6000,"CS",Registros!$B$2:$B$6000,$A1307,Registros!$K$2:$K$6000,"&lt;&gt;")&gt;0,1,0))</f>
        <v>0</v>
      </c>
      <c r="O1307" t="str">
        <f t="shared" si="100"/>
        <v>SOLO MÓVIL</v>
      </c>
      <c r="P1307" t="str">
        <f t="shared" si="101"/>
        <v>Ofrecer fijo + internet (FLBBTV)</v>
      </c>
      <c r="Q1307">
        <f t="shared" si="102"/>
        <v>62.25</v>
      </c>
      <c r="R1307" t="str">
        <f>IFERROR(VLOOKUP($A1307,Registros!$B$2:$G$6000,6,0),IFERROR(INDEX(Winback!$C$2:$C$300,MATCH($A1307,Winback!$K$2:$K$300,0)),""))</f>
        <v>Karla Mc Intryre</v>
      </c>
      <c r="S1307" t="str">
        <f t="shared" si="103"/>
        <v>NP</v>
      </c>
      <c r="T1307">
        <f t="shared" si="104"/>
        <v>1</v>
      </c>
    </row>
    <row r="1308" spans="1:20" x14ac:dyDescent="0.35">
      <c r="A1308" t="s">
        <v>6478</v>
      </c>
      <c r="B1308" t="s">
        <v>6479</v>
      </c>
      <c r="C1308" t="s">
        <v>6480</v>
      </c>
      <c r="D1308" t="s">
        <v>6481</v>
      </c>
      <c r="E1308">
        <f>IF(COUNTIFS(Registros!$A$2:$A$6000,"NP",Registros!$B$2:$B$6000,$A1308)&gt;0,1,0)</f>
        <v>1</v>
      </c>
      <c r="F1308">
        <f>IF($E1308=1,SUMIFS(Registros!$F$2:$F$6000,Registros!$A$2:$A$6000,"NP",Registros!$B$2:$B$6000,$A1308),0)</f>
        <v>15</v>
      </c>
      <c r="G1308">
        <f>IF(COUNTIFS(Registros!$A$2:$A$6000,"MOV",Registros!$B$2:$B$6000,$A1308)&gt;0,1,0)</f>
        <v>0</v>
      </c>
      <c r="H1308">
        <f>IF($G1308=1,SUMIFS(Registros!$F$2:$F$6000,Registros!$A$2:$A$6000,"MOV",Registros!$B$2:$B$6000,$A1308),0)</f>
        <v>0</v>
      </c>
      <c r="I1308">
        <f>IF(COUNTIFS(Registros!$A$2:$A$6000,"CS",Registros!$B$2:$B$6000,$A1308)&gt;0,1,0)</f>
        <v>0</v>
      </c>
      <c r="J1308">
        <f>IF($I1308=1,SUMIFS(Registros!$I$2:$I$6000,Registros!$A$2:$A$6000,"CS",Registros!$B$2:$B$6000,$A1308),0)</f>
        <v>0</v>
      </c>
      <c r="K1308">
        <f>IF(COUNTIFS(Winback!$K$2:$K$300,$A1308)&gt;0,1,0)</f>
        <v>0</v>
      </c>
      <c r="L1308">
        <f>IF(AND($K1308=1,LEFT($A1308,3)="WB-"),SUMIFS(Winback!$D$2:$D$300,Winback!$K$2:$K$300,$A1308),0)</f>
        <v>0</v>
      </c>
      <c r="M1308">
        <f>IF(OR($E1308=1,$G1308=1,SUMIFS(Registros!$J$2:$J$6000,Registros!$B$2:$B$6000,$A1308)&gt;0),1,0)</f>
        <v>1</v>
      </c>
      <c r="N1308">
        <f>IF($J1308&gt;0,1,IF(COUNTIFS(Registros!$A$2:$A$6000,"CS",Registros!$B$2:$B$6000,$A1308,Registros!$K$2:$K$6000,"&lt;&gt;")&gt;0,1,0))</f>
        <v>0</v>
      </c>
      <c r="O1308" t="str">
        <f t="shared" si="100"/>
        <v>SOLO MÓVIL</v>
      </c>
      <c r="P1308" t="str">
        <f t="shared" si="101"/>
        <v>Ofrecer fijo + internet (FLBBTV)</v>
      </c>
      <c r="Q1308">
        <f t="shared" si="102"/>
        <v>15</v>
      </c>
      <c r="R1308" t="str">
        <f>IFERROR(VLOOKUP($A1308,Registros!$B$2:$G$6000,6,0),IFERROR(INDEX(Winback!$C$2:$C$300,MATCH($A1308,Winback!$K$2:$K$300,0)),""))</f>
        <v>Solanye Acuña</v>
      </c>
      <c r="S1308" t="str">
        <f t="shared" si="103"/>
        <v>NP</v>
      </c>
      <c r="T1308">
        <f t="shared" si="104"/>
        <v>1</v>
      </c>
    </row>
    <row r="1309" spans="1:20" x14ac:dyDescent="0.35">
      <c r="A1309" t="s">
        <v>6483</v>
      </c>
      <c r="B1309" t="s">
        <v>6484</v>
      </c>
      <c r="C1309" t="s">
        <v>6485</v>
      </c>
      <c r="D1309" t="s">
        <v>6486</v>
      </c>
      <c r="E1309">
        <f>IF(COUNTIFS(Registros!$A$2:$A$6000,"NP",Registros!$B$2:$B$6000,$A1309)&gt;0,1,0)</f>
        <v>1</v>
      </c>
      <c r="F1309">
        <f>IF($E1309=1,SUMIFS(Registros!$F$2:$F$6000,Registros!$A$2:$A$6000,"NP",Registros!$B$2:$B$6000,$A1309),0)</f>
        <v>18</v>
      </c>
      <c r="G1309">
        <f>IF(COUNTIFS(Registros!$A$2:$A$6000,"MOV",Registros!$B$2:$B$6000,$A1309)&gt;0,1,0)</f>
        <v>0</v>
      </c>
      <c r="H1309">
        <f>IF($G1309=1,SUMIFS(Registros!$F$2:$F$6000,Registros!$A$2:$A$6000,"MOV",Registros!$B$2:$B$6000,$A1309),0)</f>
        <v>0</v>
      </c>
      <c r="I1309">
        <f>IF(COUNTIFS(Registros!$A$2:$A$6000,"CS",Registros!$B$2:$B$6000,$A1309)&gt;0,1,0)</f>
        <v>0</v>
      </c>
      <c r="J1309">
        <f>IF($I1309=1,SUMIFS(Registros!$I$2:$I$6000,Registros!$A$2:$A$6000,"CS",Registros!$B$2:$B$6000,$A1309),0)</f>
        <v>0</v>
      </c>
      <c r="K1309">
        <f>IF(COUNTIFS(Winback!$K$2:$K$300,$A1309)&gt;0,1,0)</f>
        <v>0</v>
      </c>
      <c r="L1309">
        <f>IF(AND($K1309=1,LEFT($A1309,3)="WB-"),SUMIFS(Winback!$D$2:$D$300,Winback!$K$2:$K$300,$A1309),0)</f>
        <v>0</v>
      </c>
      <c r="M1309">
        <f>IF(OR($E1309=1,$G1309=1,SUMIFS(Registros!$J$2:$J$6000,Registros!$B$2:$B$6000,$A1309)&gt;0),1,0)</f>
        <v>1</v>
      </c>
      <c r="N1309">
        <f>IF($J1309&gt;0,1,IF(COUNTIFS(Registros!$A$2:$A$6000,"CS",Registros!$B$2:$B$6000,$A1309,Registros!$K$2:$K$6000,"&lt;&gt;")&gt;0,1,0))</f>
        <v>0</v>
      </c>
      <c r="O1309" t="str">
        <f t="shared" si="100"/>
        <v>SOLO MÓVIL</v>
      </c>
      <c r="P1309" t="str">
        <f t="shared" si="101"/>
        <v>Ofrecer fijo + internet (FLBBTV)</v>
      </c>
      <c r="Q1309">
        <f t="shared" si="102"/>
        <v>18</v>
      </c>
      <c r="R1309" t="str">
        <f>IFERROR(VLOOKUP($A1309,Registros!$B$2:$G$6000,6,0),IFERROR(INDEX(Winback!$C$2:$C$300,MATCH($A1309,Winback!$K$2:$K$300,0)),""))</f>
        <v>Michelle Zambrano</v>
      </c>
      <c r="S1309" t="str">
        <f t="shared" si="103"/>
        <v>NP</v>
      </c>
      <c r="T1309">
        <f t="shared" si="104"/>
        <v>1</v>
      </c>
    </row>
    <row r="1310" spans="1:20" x14ac:dyDescent="0.35">
      <c r="A1310" t="s">
        <v>6488</v>
      </c>
      <c r="B1310" t="s">
        <v>6489</v>
      </c>
      <c r="C1310" t="s">
        <v>6490</v>
      </c>
      <c r="D1310" t="s">
        <v>6491</v>
      </c>
      <c r="E1310">
        <f>IF(COUNTIFS(Registros!$A$2:$A$6000,"NP",Registros!$B$2:$B$6000,$A1310)&gt;0,1,0)</f>
        <v>1</v>
      </c>
      <c r="F1310">
        <f>IF($E1310=1,SUMIFS(Registros!$F$2:$F$6000,Registros!$A$2:$A$6000,"NP",Registros!$B$2:$B$6000,$A1310),0)</f>
        <v>17.579999999999998</v>
      </c>
      <c r="G1310">
        <f>IF(COUNTIFS(Registros!$A$2:$A$6000,"MOV",Registros!$B$2:$B$6000,$A1310)&gt;0,1,0)</f>
        <v>0</v>
      </c>
      <c r="H1310">
        <f>IF($G1310=1,SUMIFS(Registros!$F$2:$F$6000,Registros!$A$2:$A$6000,"MOV",Registros!$B$2:$B$6000,$A1310),0)</f>
        <v>0</v>
      </c>
      <c r="I1310">
        <f>IF(COUNTIFS(Registros!$A$2:$A$6000,"CS",Registros!$B$2:$B$6000,$A1310)&gt;0,1,0)</f>
        <v>0</v>
      </c>
      <c r="J1310">
        <f>IF($I1310=1,SUMIFS(Registros!$I$2:$I$6000,Registros!$A$2:$A$6000,"CS",Registros!$B$2:$B$6000,$A1310),0)</f>
        <v>0</v>
      </c>
      <c r="K1310">
        <f>IF(COUNTIFS(Winback!$K$2:$K$300,$A1310)&gt;0,1,0)</f>
        <v>0</v>
      </c>
      <c r="L1310">
        <f>IF(AND($K1310=1,LEFT($A1310,3)="WB-"),SUMIFS(Winback!$D$2:$D$300,Winback!$K$2:$K$300,$A1310),0)</f>
        <v>0</v>
      </c>
      <c r="M1310">
        <f>IF(OR($E1310=1,$G1310=1,SUMIFS(Registros!$J$2:$J$6000,Registros!$B$2:$B$6000,$A1310)&gt;0),1,0)</f>
        <v>1</v>
      </c>
      <c r="N1310">
        <f>IF($J1310&gt;0,1,IF(COUNTIFS(Registros!$A$2:$A$6000,"CS",Registros!$B$2:$B$6000,$A1310,Registros!$K$2:$K$6000,"&lt;&gt;")&gt;0,1,0))</f>
        <v>0</v>
      </c>
      <c r="O1310" t="str">
        <f t="shared" si="100"/>
        <v>SOLO MÓVIL</v>
      </c>
      <c r="P1310" t="str">
        <f t="shared" si="101"/>
        <v>Ofrecer fijo + internet (FLBBTV)</v>
      </c>
      <c r="Q1310">
        <f t="shared" si="102"/>
        <v>17.579999999999998</v>
      </c>
      <c r="R1310" t="str">
        <f>IFERROR(VLOOKUP($A1310,Registros!$B$2:$G$6000,6,0),IFERROR(INDEX(Winback!$C$2:$C$300,MATCH($A1310,Winback!$K$2:$K$300,0)),""))</f>
        <v>Ines Lizbeth Trujillo</v>
      </c>
      <c r="S1310" t="str">
        <f t="shared" si="103"/>
        <v>NP</v>
      </c>
      <c r="T1310">
        <f t="shared" si="104"/>
        <v>1</v>
      </c>
    </row>
    <row r="1311" spans="1:20" x14ac:dyDescent="0.35">
      <c r="A1311" t="s">
        <v>6493</v>
      </c>
      <c r="B1311" t="s">
        <v>6494</v>
      </c>
      <c r="C1311" t="s">
        <v>6495</v>
      </c>
      <c r="D1311" t="s">
        <v>6496</v>
      </c>
      <c r="E1311">
        <f>IF(COUNTIFS(Registros!$A$2:$A$6000,"NP",Registros!$B$2:$B$6000,$A1311)&gt;0,1,0)</f>
        <v>1</v>
      </c>
      <c r="F1311">
        <f>IF($E1311=1,SUMIFS(Registros!$F$2:$F$6000,Registros!$A$2:$A$6000,"NP",Registros!$B$2:$B$6000,$A1311),0)</f>
        <v>16.25</v>
      </c>
      <c r="G1311">
        <f>IF(COUNTIFS(Registros!$A$2:$A$6000,"MOV",Registros!$B$2:$B$6000,$A1311)&gt;0,1,0)</f>
        <v>0</v>
      </c>
      <c r="H1311">
        <f>IF($G1311=1,SUMIFS(Registros!$F$2:$F$6000,Registros!$A$2:$A$6000,"MOV",Registros!$B$2:$B$6000,$A1311),0)</f>
        <v>0</v>
      </c>
      <c r="I1311">
        <f>IF(COUNTIFS(Registros!$A$2:$A$6000,"CS",Registros!$B$2:$B$6000,$A1311)&gt;0,1,0)</f>
        <v>0</v>
      </c>
      <c r="J1311">
        <f>IF($I1311=1,SUMIFS(Registros!$I$2:$I$6000,Registros!$A$2:$A$6000,"CS",Registros!$B$2:$B$6000,$A1311),0)</f>
        <v>0</v>
      </c>
      <c r="K1311">
        <f>IF(COUNTIFS(Winback!$K$2:$K$300,$A1311)&gt;0,1,0)</f>
        <v>0</v>
      </c>
      <c r="L1311">
        <f>IF(AND($K1311=1,LEFT($A1311,3)="WB-"),SUMIFS(Winback!$D$2:$D$300,Winback!$K$2:$K$300,$A1311),0)</f>
        <v>0</v>
      </c>
      <c r="M1311">
        <f>IF(OR($E1311=1,$G1311=1,SUMIFS(Registros!$J$2:$J$6000,Registros!$B$2:$B$6000,$A1311)&gt;0),1,0)</f>
        <v>1</v>
      </c>
      <c r="N1311">
        <f>IF($J1311&gt;0,1,IF(COUNTIFS(Registros!$A$2:$A$6000,"CS",Registros!$B$2:$B$6000,$A1311,Registros!$K$2:$K$6000,"&lt;&gt;")&gt;0,1,0))</f>
        <v>0</v>
      </c>
      <c r="O1311" t="str">
        <f t="shared" si="100"/>
        <v>SOLO MÓVIL</v>
      </c>
      <c r="P1311" t="str">
        <f t="shared" si="101"/>
        <v>Ofrecer fijo + internet (FLBBTV)</v>
      </c>
      <c r="Q1311">
        <f t="shared" si="102"/>
        <v>16.25</v>
      </c>
      <c r="R1311" t="str">
        <f>IFERROR(VLOOKUP($A1311,Registros!$B$2:$G$6000,6,0),IFERROR(INDEX(Winback!$C$2:$C$300,MATCH($A1311,Winback!$K$2:$K$300,0)),""))</f>
        <v>Alejandra Mabel Hawkins</v>
      </c>
      <c r="S1311" t="str">
        <f t="shared" si="103"/>
        <v>NP</v>
      </c>
      <c r="T1311">
        <f t="shared" si="104"/>
        <v>1</v>
      </c>
    </row>
    <row r="1312" spans="1:20" x14ac:dyDescent="0.35">
      <c r="A1312" t="s">
        <v>6498</v>
      </c>
      <c r="B1312" t="s">
        <v>6499</v>
      </c>
      <c r="C1312" t="s">
        <v>6500</v>
      </c>
      <c r="D1312" t="s">
        <v>6501</v>
      </c>
      <c r="E1312">
        <f>IF(COUNTIFS(Registros!$A$2:$A$6000,"NP",Registros!$B$2:$B$6000,$A1312)&gt;0,1,0)</f>
        <v>1</v>
      </c>
      <c r="F1312">
        <f>IF($E1312=1,SUMIFS(Registros!$F$2:$F$6000,Registros!$A$2:$A$6000,"NP",Registros!$B$2:$B$6000,$A1312),0)</f>
        <v>15</v>
      </c>
      <c r="G1312">
        <f>IF(COUNTIFS(Registros!$A$2:$A$6000,"MOV",Registros!$B$2:$B$6000,$A1312)&gt;0,1,0)</f>
        <v>0</v>
      </c>
      <c r="H1312">
        <f>IF($G1312=1,SUMIFS(Registros!$F$2:$F$6000,Registros!$A$2:$A$6000,"MOV",Registros!$B$2:$B$6000,$A1312),0)</f>
        <v>0</v>
      </c>
      <c r="I1312">
        <f>IF(COUNTIFS(Registros!$A$2:$A$6000,"CS",Registros!$B$2:$B$6000,$A1312)&gt;0,1,0)</f>
        <v>0</v>
      </c>
      <c r="J1312">
        <f>IF($I1312=1,SUMIFS(Registros!$I$2:$I$6000,Registros!$A$2:$A$6000,"CS",Registros!$B$2:$B$6000,$A1312),0)</f>
        <v>0</v>
      </c>
      <c r="K1312">
        <f>IF(COUNTIFS(Winback!$K$2:$K$300,$A1312)&gt;0,1,0)</f>
        <v>0</v>
      </c>
      <c r="L1312">
        <f>IF(AND($K1312=1,LEFT($A1312,3)="WB-"),SUMIFS(Winback!$D$2:$D$300,Winback!$K$2:$K$300,$A1312),0)</f>
        <v>0</v>
      </c>
      <c r="M1312">
        <f>IF(OR($E1312=1,$G1312=1,SUMIFS(Registros!$J$2:$J$6000,Registros!$B$2:$B$6000,$A1312)&gt;0),1,0)</f>
        <v>1</v>
      </c>
      <c r="N1312">
        <f>IF($J1312&gt;0,1,IF(COUNTIFS(Registros!$A$2:$A$6000,"CS",Registros!$B$2:$B$6000,$A1312,Registros!$K$2:$K$6000,"&lt;&gt;")&gt;0,1,0))</f>
        <v>0</v>
      </c>
      <c r="O1312" t="str">
        <f t="shared" si="100"/>
        <v>SOLO MÓVIL</v>
      </c>
      <c r="P1312" t="str">
        <f t="shared" si="101"/>
        <v>Ofrecer fijo + internet (FLBBTV)</v>
      </c>
      <c r="Q1312">
        <f t="shared" si="102"/>
        <v>15</v>
      </c>
      <c r="R1312" t="str">
        <f>IFERROR(VLOOKUP($A1312,Registros!$B$2:$G$6000,6,0),IFERROR(INDEX(Winback!$C$2:$C$300,MATCH($A1312,Winback!$K$2:$K$300,0)),""))</f>
        <v>Maria Fernanda</v>
      </c>
      <c r="S1312" t="str">
        <f t="shared" si="103"/>
        <v>NP</v>
      </c>
      <c r="T1312">
        <f t="shared" si="104"/>
        <v>1</v>
      </c>
    </row>
    <row r="1313" spans="1:20" x14ac:dyDescent="0.35">
      <c r="A1313" t="s">
        <v>6503</v>
      </c>
      <c r="B1313" t="s">
        <v>6504</v>
      </c>
      <c r="C1313" t="s">
        <v>6505</v>
      </c>
      <c r="D1313" t="s">
        <v>6506</v>
      </c>
      <c r="E1313">
        <f>IF(COUNTIFS(Registros!$A$2:$A$6000,"NP",Registros!$B$2:$B$6000,$A1313)&gt;0,1,0)</f>
        <v>1</v>
      </c>
      <c r="F1313">
        <f>IF($E1313=1,SUMIFS(Registros!$F$2:$F$6000,Registros!$A$2:$A$6000,"NP",Registros!$B$2:$B$6000,$A1313),0)</f>
        <v>16.25</v>
      </c>
      <c r="G1313">
        <f>IF(COUNTIFS(Registros!$A$2:$A$6000,"MOV",Registros!$B$2:$B$6000,$A1313)&gt;0,1,0)</f>
        <v>0</v>
      </c>
      <c r="H1313">
        <f>IF($G1313=1,SUMIFS(Registros!$F$2:$F$6000,Registros!$A$2:$A$6000,"MOV",Registros!$B$2:$B$6000,$A1313),0)</f>
        <v>0</v>
      </c>
      <c r="I1313">
        <f>IF(COUNTIFS(Registros!$A$2:$A$6000,"CS",Registros!$B$2:$B$6000,$A1313)&gt;0,1,0)</f>
        <v>0</v>
      </c>
      <c r="J1313">
        <f>IF($I1313=1,SUMIFS(Registros!$I$2:$I$6000,Registros!$A$2:$A$6000,"CS",Registros!$B$2:$B$6000,$A1313),0)</f>
        <v>0</v>
      </c>
      <c r="K1313">
        <f>IF(COUNTIFS(Winback!$K$2:$K$300,$A1313)&gt;0,1,0)</f>
        <v>0</v>
      </c>
      <c r="L1313">
        <f>IF(AND($K1313=1,LEFT($A1313,3)="WB-"),SUMIFS(Winback!$D$2:$D$300,Winback!$K$2:$K$300,$A1313),0)</f>
        <v>0</v>
      </c>
      <c r="M1313">
        <f>IF(OR($E1313=1,$G1313=1,SUMIFS(Registros!$J$2:$J$6000,Registros!$B$2:$B$6000,$A1313)&gt;0),1,0)</f>
        <v>1</v>
      </c>
      <c r="N1313">
        <f>IF($J1313&gt;0,1,IF(COUNTIFS(Registros!$A$2:$A$6000,"CS",Registros!$B$2:$B$6000,$A1313,Registros!$K$2:$K$6000,"&lt;&gt;")&gt;0,1,0))</f>
        <v>0</v>
      </c>
      <c r="O1313" t="str">
        <f t="shared" si="100"/>
        <v>SOLO MÓVIL</v>
      </c>
      <c r="P1313" t="str">
        <f t="shared" si="101"/>
        <v>Ofrecer fijo + internet (FLBBTV)</v>
      </c>
      <c r="Q1313">
        <f t="shared" si="102"/>
        <v>16.25</v>
      </c>
      <c r="R1313" t="str">
        <f>IFERROR(VLOOKUP($A1313,Registros!$B$2:$G$6000,6,0),IFERROR(INDEX(Winback!$C$2:$C$300,MATCH($A1313,Winback!$K$2:$K$300,0)),""))</f>
        <v>Yarelis Tulloch</v>
      </c>
      <c r="S1313" t="str">
        <f t="shared" si="103"/>
        <v>NP</v>
      </c>
      <c r="T1313">
        <f t="shared" si="104"/>
        <v>1</v>
      </c>
    </row>
    <row r="1314" spans="1:20" x14ac:dyDescent="0.35">
      <c r="A1314" t="s">
        <v>6508</v>
      </c>
      <c r="B1314" t="s">
        <v>6509</v>
      </c>
      <c r="C1314" t="s">
        <v>6510</v>
      </c>
      <c r="D1314" t="s">
        <v>6511</v>
      </c>
      <c r="E1314">
        <f>IF(COUNTIFS(Registros!$A$2:$A$6000,"NP",Registros!$B$2:$B$6000,$A1314)&gt;0,1,0)</f>
        <v>1</v>
      </c>
      <c r="F1314">
        <f>IF($E1314=1,SUMIFS(Registros!$F$2:$F$6000,Registros!$A$2:$A$6000,"NP",Registros!$B$2:$B$6000,$A1314),0)</f>
        <v>15</v>
      </c>
      <c r="G1314">
        <f>IF(COUNTIFS(Registros!$A$2:$A$6000,"MOV",Registros!$B$2:$B$6000,$A1314)&gt;0,1,0)</f>
        <v>0</v>
      </c>
      <c r="H1314">
        <f>IF($G1314=1,SUMIFS(Registros!$F$2:$F$6000,Registros!$A$2:$A$6000,"MOV",Registros!$B$2:$B$6000,$A1314),0)</f>
        <v>0</v>
      </c>
      <c r="I1314">
        <f>IF(COUNTIFS(Registros!$A$2:$A$6000,"CS",Registros!$B$2:$B$6000,$A1314)&gt;0,1,0)</f>
        <v>0</v>
      </c>
      <c r="J1314">
        <f>IF($I1314=1,SUMIFS(Registros!$I$2:$I$6000,Registros!$A$2:$A$6000,"CS",Registros!$B$2:$B$6000,$A1314),0)</f>
        <v>0</v>
      </c>
      <c r="K1314">
        <f>IF(COUNTIFS(Winback!$K$2:$K$300,$A1314)&gt;0,1,0)</f>
        <v>0</v>
      </c>
      <c r="L1314">
        <f>IF(AND($K1314=1,LEFT($A1314,3)="WB-"),SUMIFS(Winback!$D$2:$D$300,Winback!$K$2:$K$300,$A1314),0)</f>
        <v>0</v>
      </c>
      <c r="M1314">
        <f>IF(OR($E1314=1,$G1314=1,SUMIFS(Registros!$J$2:$J$6000,Registros!$B$2:$B$6000,$A1314)&gt;0),1,0)</f>
        <v>1</v>
      </c>
      <c r="N1314">
        <f>IF($J1314&gt;0,1,IF(COUNTIFS(Registros!$A$2:$A$6000,"CS",Registros!$B$2:$B$6000,$A1314,Registros!$K$2:$K$6000,"&lt;&gt;")&gt;0,1,0))</f>
        <v>0</v>
      </c>
      <c r="O1314" t="str">
        <f t="shared" si="100"/>
        <v>SOLO MÓVIL</v>
      </c>
      <c r="P1314" t="str">
        <f t="shared" si="101"/>
        <v>Ofrecer fijo + internet (FLBBTV)</v>
      </c>
      <c r="Q1314">
        <f t="shared" si="102"/>
        <v>15</v>
      </c>
      <c r="R1314" t="str">
        <f>IFERROR(VLOOKUP($A1314,Registros!$B$2:$G$6000,6,0),IFERROR(INDEX(Winback!$C$2:$C$300,MATCH($A1314,Winback!$K$2:$K$300,0)),""))</f>
        <v>Abril Aparicio</v>
      </c>
      <c r="S1314" t="str">
        <f t="shared" si="103"/>
        <v>NP</v>
      </c>
      <c r="T1314">
        <f t="shared" si="104"/>
        <v>1</v>
      </c>
    </row>
    <row r="1315" spans="1:20" x14ac:dyDescent="0.35">
      <c r="A1315" t="s">
        <v>6513</v>
      </c>
      <c r="B1315" t="s">
        <v>6514</v>
      </c>
      <c r="C1315" t="s">
        <v>6515</v>
      </c>
      <c r="D1315" t="s">
        <v>6516</v>
      </c>
      <c r="E1315">
        <f>IF(COUNTIFS(Registros!$A$2:$A$6000,"NP",Registros!$B$2:$B$6000,$A1315)&gt;0,1,0)</f>
        <v>1</v>
      </c>
      <c r="F1315">
        <f>IF($E1315=1,SUMIFS(Registros!$F$2:$F$6000,Registros!$A$2:$A$6000,"NP",Registros!$B$2:$B$6000,$A1315),0)</f>
        <v>16.940000000000001</v>
      </c>
      <c r="G1315">
        <f>IF(COUNTIFS(Registros!$A$2:$A$6000,"MOV",Registros!$B$2:$B$6000,$A1315)&gt;0,1,0)</f>
        <v>0</v>
      </c>
      <c r="H1315">
        <f>IF($G1315=1,SUMIFS(Registros!$F$2:$F$6000,Registros!$A$2:$A$6000,"MOV",Registros!$B$2:$B$6000,$A1315),0)</f>
        <v>0</v>
      </c>
      <c r="I1315">
        <f>IF(COUNTIFS(Registros!$A$2:$A$6000,"CS",Registros!$B$2:$B$6000,$A1315)&gt;0,1,0)</f>
        <v>0</v>
      </c>
      <c r="J1315">
        <f>IF($I1315=1,SUMIFS(Registros!$I$2:$I$6000,Registros!$A$2:$A$6000,"CS",Registros!$B$2:$B$6000,$A1315),0)</f>
        <v>0</v>
      </c>
      <c r="K1315">
        <f>IF(COUNTIFS(Winback!$K$2:$K$300,$A1315)&gt;0,1,0)</f>
        <v>0</v>
      </c>
      <c r="L1315">
        <f>IF(AND($K1315=1,LEFT($A1315,3)="WB-"),SUMIFS(Winback!$D$2:$D$300,Winback!$K$2:$K$300,$A1315),0)</f>
        <v>0</v>
      </c>
      <c r="M1315">
        <f>IF(OR($E1315=1,$G1315=1,SUMIFS(Registros!$J$2:$J$6000,Registros!$B$2:$B$6000,$A1315)&gt;0),1,0)</f>
        <v>1</v>
      </c>
      <c r="N1315">
        <f>IF($J1315&gt;0,1,IF(COUNTIFS(Registros!$A$2:$A$6000,"CS",Registros!$B$2:$B$6000,$A1315,Registros!$K$2:$K$6000,"&lt;&gt;")&gt;0,1,0))</f>
        <v>0</v>
      </c>
      <c r="O1315" t="str">
        <f t="shared" si="100"/>
        <v>SOLO MÓVIL</v>
      </c>
      <c r="P1315" t="str">
        <f t="shared" si="101"/>
        <v>Ofrecer fijo + internet (FLBBTV)</v>
      </c>
      <c r="Q1315">
        <f t="shared" si="102"/>
        <v>16.940000000000001</v>
      </c>
      <c r="R1315" t="str">
        <f>IFERROR(VLOOKUP($A1315,Registros!$B$2:$G$6000,6,0),IFERROR(INDEX(Winback!$C$2:$C$300,MATCH($A1315,Winback!$K$2:$K$300,0)),""))</f>
        <v>Yariela Galarce</v>
      </c>
      <c r="S1315" t="str">
        <f t="shared" si="103"/>
        <v>NP</v>
      </c>
      <c r="T1315">
        <f t="shared" si="104"/>
        <v>1</v>
      </c>
    </row>
    <row r="1316" spans="1:20" x14ac:dyDescent="0.35">
      <c r="A1316" t="s">
        <v>6517</v>
      </c>
      <c r="B1316" t="s">
        <v>6518</v>
      </c>
      <c r="C1316" t="s">
        <v>6519</v>
      </c>
      <c r="D1316" t="s">
        <v>6520</v>
      </c>
      <c r="E1316">
        <f>IF(COUNTIFS(Registros!$A$2:$A$6000,"NP",Registros!$B$2:$B$6000,$A1316)&gt;0,1,0)</f>
        <v>1</v>
      </c>
      <c r="F1316">
        <f>IF($E1316=1,SUMIFS(Registros!$F$2:$F$6000,Registros!$A$2:$A$6000,"NP",Registros!$B$2:$B$6000,$A1316),0)</f>
        <v>15</v>
      </c>
      <c r="G1316">
        <f>IF(COUNTIFS(Registros!$A$2:$A$6000,"MOV",Registros!$B$2:$B$6000,$A1316)&gt;0,1,0)</f>
        <v>0</v>
      </c>
      <c r="H1316">
        <f>IF($G1316=1,SUMIFS(Registros!$F$2:$F$6000,Registros!$A$2:$A$6000,"MOV",Registros!$B$2:$B$6000,$A1316),0)</f>
        <v>0</v>
      </c>
      <c r="I1316">
        <f>IF(COUNTIFS(Registros!$A$2:$A$6000,"CS",Registros!$B$2:$B$6000,$A1316)&gt;0,1,0)</f>
        <v>0</v>
      </c>
      <c r="J1316">
        <f>IF($I1316=1,SUMIFS(Registros!$I$2:$I$6000,Registros!$A$2:$A$6000,"CS",Registros!$B$2:$B$6000,$A1316),0)</f>
        <v>0</v>
      </c>
      <c r="K1316">
        <f>IF(COUNTIFS(Winback!$K$2:$K$300,$A1316)&gt;0,1,0)</f>
        <v>0</v>
      </c>
      <c r="L1316">
        <f>IF(AND($K1316=1,LEFT($A1316,3)="WB-"),SUMIFS(Winback!$D$2:$D$300,Winback!$K$2:$K$300,$A1316),0)</f>
        <v>0</v>
      </c>
      <c r="M1316">
        <f>IF(OR($E1316=1,$G1316=1,SUMIFS(Registros!$J$2:$J$6000,Registros!$B$2:$B$6000,$A1316)&gt;0),1,0)</f>
        <v>1</v>
      </c>
      <c r="N1316">
        <f>IF($J1316&gt;0,1,IF(COUNTIFS(Registros!$A$2:$A$6000,"CS",Registros!$B$2:$B$6000,$A1316,Registros!$K$2:$K$6000,"&lt;&gt;")&gt;0,1,0))</f>
        <v>0</v>
      </c>
      <c r="O1316" t="str">
        <f t="shared" si="100"/>
        <v>SOLO MÓVIL</v>
      </c>
      <c r="P1316" t="str">
        <f t="shared" si="101"/>
        <v>Ofrecer fijo + internet (FLBBTV)</v>
      </c>
      <c r="Q1316">
        <f t="shared" si="102"/>
        <v>15</v>
      </c>
      <c r="R1316" t="str">
        <f>IFERROR(VLOOKUP($A1316,Registros!$B$2:$G$6000,6,0),IFERROR(INDEX(Winback!$C$2:$C$300,MATCH($A1316,Winback!$K$2:$K$300,0)),""))</f>
        <v>Nailyn Martinez</v>
      </c>
      <c r="S1316" t="str">
        <f t="shared" si="103"/>
        <v>NP</v>
      </c>
      <c r="T1316">
        <f t="shared" si="104"/>
        <v>1</v>
      </c>
    </row>
    <row r="1317" spans="1:20" x14ac:dyDescent="0.35">
      <c r="A1317" t="s">
        <v>6522</v>
      </c>
      <c r="B1317" t="s">
        <v>6523</v>
      </c>
      <c r="C1317" t="s">
        <v>6524</v>
      </c>
      <c r="D1317" t="s">
        <v>6525</v>
      </c>
      <c r="E1317">
        <f>IF(COUNTIFS(Registros!$A$2:$A$6000,"NP",Registros!$B$2:$B$6000,$A1317)&gt;0,1,0)</f>
        <v>1</v>
      </c>
      <c r="F1317">
        <f>IF($E1317=1,SUMIFS(Registros!$F$2:$F$6000,Registros!$A$2:$A$6000,"NP",Registros!$B$2:$B$6000,$A1317),0)</f>
        <v>593.54999999999995</v>
      </c>
      <c r="G1317">
        <f>IF(COUNTIFS(Registros!$A$2:$A$6000,"MOV",Registros!$B$2:$B$6000,$A1317)&gt;0,1,0)</f>
        <v>0</v>
      </c>
      <c r="H1317">
        <f>IF($G1317=1,SUMIFS(Registros!$F$2:$F$6000,Registros!$A$2:$A$6000,"MOV",Registros!$B$2:$B$6000,$A1317),0)</f>
        <v>0</v>
      </c>
      <c r="I1317">
        <f>IF(COUNTIFS(Registros!$A$2:$A$6000,"CS",Registros!$B$2:$B$6000,$A1317)&gt;0,1,0)</f>
        <v>0</v>
      </c>
      <c r="J1317">
        <f>IF($I1317=1,SUMIFS(Registros!$I$2:$I$6000,Registros!$A$2:$A$6000,"CS",Registros!$B$2:$B$6000,$A1317),0)</f>
        <v>0</v>
      </c>
      <c r="K1317">
        <f>IF(COUNTIFS(Winback!$K$2:$K$300,$A1317)&gt;0,1,0)</f>
        <v>0</v>
      </c>
      <c r="L1317">
        <f>IF(AND($K1317=1,LEFT($A1317,3)="WB-"),SUMIFS(Winback!$D$2:$D$300,Winback!$K$2:$K$300,$A1317),0)</f>
        <v>0</v>
      </c>
      <c r="M1317">
        <f>IF(OR($E1317=1,$G1317=1,SUMIFS(Registros!$J$2:$J$6000,Registros!$B$2:$B$6000,$A1317)&gt;0),1,0)</f>
        <v>1</v>
      </c>
      <c r="N1317">
        <f>IF($J1317&gt;0,1,IF(COUNTIFS(Registros!$A$2:$A$6000,"CS",Registros!$B$2:$B$6000,$A1317,Registros!$K$2:$K$6000,"&lt;&gt;")&gt;0,1,0))</f>
        <v>0</v>
      </c>
      <c r="O1317" t="str">
        <f t="shared" si="100"/>
        <v>SOLO MÓVIL</v>
      </c>
      <c r="P1317" t="str">
        <f t="shared" si="101"/>
        <v>Ofrecer fijo + internet (FLBBTV)</v>
      </c>
      <c r="Q1317">
        <f t="shared" si="102"/>
        <v>593.54999999999995</v>
      </c>
      <c r="R1317" t="str">
        <f>IFERROR(VLOOKUP($A1317,Registros!$B$2:$G$6000,6,0),IFERROR(INDEX(Winback!$C$2:$C$300,MATCH($A1317,Winback!$K$2:$K$300,0)),""))</f>
        <v>Yamali Rodriguez</v>
      </c>
      <c r="S1317" t="str">
        <f t="shared" si="103"/>
        <v>NP</v>
      </c>
      <c r="T1317">
        <f t="shared" si="104"/>
        <v>1</v>
      </c>
    </row>
    <row r="1318" spans="1:20" x14ac:dyDescent="0.35">
      <c r="A1318" t="s">
        <v>6527</v>
      </c>
      <c r="B1318" t="s">
        <v>6528</v>
      </c>
      <c r="C1318" t="s">
        <v>6529</v>
      </c>
      <c r="D1318" t="s">
        <v>6530</v>
      </c>
      <c r="E1318">
        <f>IF(COUNTIFS(Registros!$A$2:$A$6000,"NP",Registros!$B$2:$B$6000,$A1318)&gt;0,1,0)</f>
        <v>1</v>
      </c>
      <c r="F1318">
        <f>IF($E1318=1,SUMIFS(Registros!$F$2:$F$6000,Registros!$A$2:$A$6000,"NP",Registros!$B$2:$B$6000,$A1318),0)</f>
        <v>12</v>
      </c>
      <c r="G1318">
        <f>IF(COUNTIFS(Registros!$A$2:$A$6000,"MOV",Registros!$B$2:$B$6000,$A1318)&gt;0,1,0)</f>
        <v>0</v>
      </c>
      <c r="H1318">
        <f>IF($G1318=1,SUMIFS(Registros!$F$2:$F$6000,Registros!$A$2:$A$6000,"MOV",Registros!$B$2:$B$6000,$A1318),0)</f>
        <v>0</v>
      </c>
      <c r="I1318">
        <f>IF(COUNTIFS(Registros!$A$2:$A$6000,"CS",Registros!$B$2:$B$6000,$A1318)&gt;0,1,0)</f>
        <v>0</v>
      </c>
      <c r="J1318">
        <f>IF($I1318=1,SUMIFS(Registros!$I$2:$I$6000,Registros!$A$2:$A$6000,"CS",Registros!$B$2:$B$6000,$A1318),0)</f>
        <v>0</v>
      </c>
      <c r="K1318">
        <f>IF(COUNTIFS(Winback!$K$2:$K$300,$A1318)&gt;0,1,0)</f>
        <v>0</v>
      </c>
      <c r="L1318">
        <f>IF(AND($K1318=1,LEFT($A1318,3)="WB-"),SUMIFS(Winback!$D$2:$D$300,Winback!$K$2:$K$300,$A1318),0)</f>
        <v>0</v>
      </c>
      <c r="M1318">
        <f>IF(OR($E1318=1,$G1318=1,SUMIFS(Registros!$J$2:$J$6000,Registros!$B$2:$B$6000,$A1318)&gt;0),1,0)</f>
        <v>1</v>
      </c>
      <c r="N1318">
        <f>IF($J1318&gt;0,1,IF(COUNTIFS(Registros!$A$2:$A$6000,"CS",Registros!$B$2:$B$6000,$A1318,Registros!$K$2:$K$6000,"&lt;&gt;")&gt;0,1,0))</f>
        <v>0</v>
      </c>
      <c r="O1318" t="str">
        <f t="shared" si="100"/>
        <v>SOLO MÓVIL</v>
      </c>
      <c r="P1318" t="str">
        <f t="shared" si="101"/>
        <v>Ofrecer fijo + internet (FLBBTV)</v>
      </c>
      <c r="Q1318">
        <f t="shared" si="102"/>
        <v>12</v>
      </c>
      <c r="R1318" t="str">
        <f>IFERROR(VLOOKUP($A1318,Registros!$B$2:$G$6000,6,0),IFERROR(INDEX(Winback!$C$2:$C$300,MATCH($A1318,Winback!$K$2:$K$300,0)),""))</f>
        <v>Osiris Aguilar</v>
      </c>
      <c r="S1318" t="str">
        <f t="shared" si="103"/>
        <v>NP</v>
      </c>
      <c r="T1318">
        <f t="shared" si="104"/>
        <v>1</v>
      </c>
    </row>
    <row r="1319" spans="1:20" x14ac:dyDescent="0.35">
      <c r="A1319" t="s">
        <v>6532</v>
      </c>
      <c r="B1319" t="s">
        <v>6533</v>
      </c>
      <c r="C1319" t="s">
        <v>6534</v>
      </c>
      <c r="D1319" t="s">
        <v>6535</v>
      </c>
      <c r="E1319">
        <f>IF(COUNTIFS(Registros!$A$2:$A$6000,"NP",Registros!$B$2:$B$6000,$A1319)&gt;0,1,0)</f>
        <v>1</v>
      </c>
      <c r="F1319">
        <f>IF($E1319=1,SUMIFS(Registros!$F$2:$F$6000,Registros!$A$2:$A$6000,"NP",Registros!$B$2:$B$6000,$A1319),0)</f>
        <v>12</v>
      </c>
      <c r="G1319">
        <f>IF(COUNTIFS(Registros!$A$2:$A$6000,"MOV",Registros!$B$2:$B$6000,$A1319)&gt;0,1,0)</f>
        <v>0</v>
      </c>
      <c r="H1319">
        <f>IF($G1319=1,SUMIFS(Registros!$F$2:$F$6000,Registros!$A$2:$A$6000,"MOV",Registros!$B$2:$B$6000,$A1319),0)</f>
        <v>0</v>
      </c>
      <c r="I1319">
        <f>IF(COUNTIFS(Registros!$A$2:$A$6000,"CS",Registros!$B$2:$B$6000,$A1319)&gt;0,1,0)</f>
        <v>0</v>
      </c>
      <c r="J1319">
        <f>IF($I1319=1,SUMIFS(Registros!$I$2:$I$6000,Registros!$A$2:$A$6000,"CS",Registros!$B$2:$B$6000,$A1319),0)</f>
        <v>0</v>
      </c>
      <c r="K1319">
        <f>IF(COUNTIFS(Winback!$K$2:$K$300,$A1319)&gt;0,1,0)</f>
        <v>0</v>
      </c>
      <c r="L1319">
        <f>IF(AND($K1319=1,LEFT($A1319,3)="WB-"),SUMIFS(Winback!$D$2:$D$300,Winback!$K$2:$K$300,$A1319),0)</f>
        <v>0</v>
      </c>
      <c r="M1319">
        <f>IF(OR($E1319=1,$G1319=1,SUMIFS(Registros!$J$2:$J$6000,Registros!$B$2:$B$6000,$A1319)&gt;0),1,0)</f>
        <v>1</v>
      </c>
      <c r="N1319">
        <f>IF($J1319&gt;0,1,IF(COUNTIFS(Registros!$A$2:$A$6000,"CS",Registros!$B$2:$B$6000,$A1319,Registros!$K$2:$K$6000,"&lt;&gt;")&gt;0,1,0))</f>
        <v>0</v>
      </c>
      <c r="O1319" t="str">
        <f t="shared" si="100"/>
        <v>SOLO MÓVIL</v>
      </c>
      <c r="P1319" t="str">
        <f t="shared" si="101"/>
        <v>Ofrecer fijo + internet (FLBBTV)</v>
      </c>
      <c r="Q1319">
        <f t="shared" si="102"/>
        <v>12</v>
      </c>
      <c r="R1319" t="str">
        <f>IFERROR(VLOOKUP($A1319,Registros!$B$2:$G$6000,6,0),IFERROR(INDEX(Winback!$C$2:$C$300,MATCH($A1319,Winback!$K$2:$K$300,0)),""))</f>
        <v>Karla Mc Intryre</v>
      </c>
      <c r="S1319" t="str">
        <f t="shared" si="103"/>
        <v>NP</v>
      </c>
      <c r="T1319">
        <f t="shared" si="104"/>
        <v>1</v>
      </c>
    </row>
    <row r="1320" spans="1:20" x14ac:dyDescent="0.35">
      <c r="A1320" t="s">
        <v>6537</v>
      </c>
      <c r="B1320" t="s">
        <v>6538</v>
      </c>
      <c r="C1320" t="s">
        <v>6539</v>
      </c>
      <c r="D1320" t="s">
        <v>6540</v>
      </c>
      <c r="E1320">
        <f>IF(COUNTIFS(Registros!$A$2:$A$6000,"NP",Registros!$B$2:$B$6000,$A1320)&gt;0,1,0)</f>
        <v>1</v>
      </c>
      <c r="F1320">
        <f>IF($E1320=1,SUMIFS(Registros!$F$2:$F$6000,Registros!$A$2:$A$6000,"NP",Registros!$B$2:$B$6000,$A1320),0)</f>
        <v>15</v>
      </c>
      <c r="G1320">
        <f>IF(COUNTIFS(Registros!$A$2:$A$6000,"MOV",Registros!$B$2:$B$6000,$A1320)&gt;0,1,0)</f>
        <v>0</v>
      </c>
      <c r="H1320">
        <f>IF($G1320=1,SUMIFS(Registros!$F$2:$F$6000,Registros!$A$2:$A$6000,"MOV",Registros!$B$2:$B$6000,$A1320),0)</f>
        <v>0</v>
      </c>
      <c r="I1320">
        <f>IF(COUNTIFS(Registros!$A$2:$A$6000,"CS",Registros!$B$2:$B$6000,$A1320)&gt;0,1,0)</f>
        <v>0</v>
      </c>
      <c r="J1320">
        <f>IF($I1320=1,SUMIFS(Registros!$I$2:$I$6000,Registros!$A$2:$A$6000,"CS",Registros!$B$2:$B$6000,$A1320),0)</f>
        <v>0</v>
      </c>
      <c r="K1320">
        <f>IF(COUNTIFS(Winback!$K$2:$K$300,$A1320)&gt;0,1,0)</f>
        <v>0</v>
      </c>
      <c r="L1320">
        <f>IF(AND($K1320=1,LEFT($A1320,3)="WB-"),SUMIFS(Winback!$D$2:$D$300,Winback!$K$2:$K$300,$A1320),0)</f>
        <v>0</v>
      </c>
      <c r="M1320">
        <f>IF(OR($E1320=1,$G1320=1,SUMIFS(Registros!$J$2:$J$6000,Registros!$B$2:$B$6000,$A1320)&gt;0),1,0)</f>
        <v>1</v>
      </c>
      <c r="N1320">
        <f>IF($J1320&gt;0,1,IF(COUNTIFS(Registros!$A$2:$A$6000,"CS",Registros!$B$2:$B$6000,$A1320,Registros!$K$2:$K$6000,"&lt;&gt;")&gt;0,1,0))</f>
        <v>0</v>
      </c>
      <c r="O1320" t="str">
        <f t="shared" si="100"/>
        <v>SOLO MÓVIL</v>
      </c>
      <c r="P1320" t="str">
        <f t="shared" si="101"/>
        <v>Ofrecer fijo + internet (FLBBTV)</v>
      </c>
      <c r="Q1320">
        <f t="shared" si="102"/>
        <v>15</v>
      </c>
      <c r="R1320" t="str">
        <f>IFERROR(VLOOKUP($A1320,Registros!$B$2:$G$6000,6,0),IFERROR(INDEX(Winback!$C$2:$C$300,MATCH($A1320,Winback!$K$2:$K$300,0)),""))</f>
        <v>Michelle Zambrano</v>
      </c>
      <c r="S1320" t="str">
        <f t="shared" si="103"/>
        <v>NP</v>
      </c>
      <c r="T1320">
        <f t="shared" si="104"/>
        <v>1</v>
      </c>
    </row>
    <row r="1321" spans="1:20" x14ac:dyDescent="0.35">
      <c r="A1321" t="s">
        <v>6542</v>
      </c>
      <c r="B1321" t="s">
        <v>6543</v>
      </c>
      <c r="C1321" t="s">
        <v>6544</v>
      </c>
      <c r="D1321" t="s">
        <v>6545</v>
      </c>
      <c r="E1321">
        <f>IF(COUNTIFS(Registros!$A$2:$A$6000,"NP",Registros!$B$2:$B$6000,$A1321)&gt;0,1,0)</f>
        <v>1</v>
      </c>
      <c r="F1321">
        <f>IF($E1321=1,SUMIFS(Registros!$F$2:$F$6000,Registros!$A$2:$A$6000,"NP",Registros!$B$2:$B$6000,$A1321),0)</f>
        <v>41.5</v>
      </c>
      <c r="G1321">
        <f>IF(COUNTIFS(Registros!$A$2:$A$6000,"MOV",Registros!$B$2:$B$6000,$A1321)&gt;0,1,0)</f>
        <v>0</v>
      </c>
      <c r="H1321">
        <f>IF($G1321=1,SUMIFS(Registros!$F$2:$F$6000,Registros!$A$2:$A$6000,"MOV",Registros!$B$2:$B$6000,$A1321),0)</f>
        <v>0</v>
      </c>
      <c r="I1321">
        <f>IF(COUNTIFS(Registros!$A$2:$A$6000,"CS",Registros!$B$2:$B$6000,$A1321)&gt;0,1,0)</f>
        <v>0</v>
      </c>
      <c r="J1321">
        <f>IF($I1321=1,SUMIFS(Registros!$I$2:$I$6000,Registros!$A$2:$A$6000,"CS",Registros!$B$2:$B$6000,$A1321),0)</f>
        <v>0</v>
      </c>
      <c r="K1321">
        <f>IF(COUNTIFS(Winback!$K$2:$K$300,$A1321)&gt;0,1,0)</f>
        <v>0</v>
      </c>
      <c r="L1321">
        <f>IF(AND($K1321=1,LEFT($A1321,3)="WB-"),SUMIFS(Winback!$D$2:$D$300,Winback!$K$2:$K$300,$A1321),0)</f>
        <v>0</v>
      </c>
      <c r="M1321">
        <f>IF(OR($E1321=1,$G1321=1,SUMIFS(Registros!$J$2:$J$6000,Registros!$B$2:$B$6000,$A1321)&gt;0),1,0)</f>
        <v>1</v>
      </c>
      <c r="N1321">
        <f>IF($J1321&gt;0,1,IF(COUNTIFS(Registros!$A$2:$A$6000,"CS",Registros!$B$2:$B$6000,$A1321,Registros!$K$2:$K$6000,"&lt;&gt;")&gt;0,1,0))</f>
        <v>0</v>
      </c>
      <c r="O1321" t="str">
        <f t="shared" si="100"/>
        <v>SOLO MÓVIL</v>
      </c>
      <c r="P1321" t="str">
        <f t="shared" si="101"/>
        <v>Ofrecer fijo + internet (FLBBTV)</v>
      </c>
      <c r="Q1321">
        <f t="shared" si="102"/>
        <v>41.5</v>
      </c>
      <c r="R1321" t="str">
        <f>IFERROR(VLOOKUP($A1321,Registros!$B$2:$G$6000,6,0),IFERROR(INDEX(Winback!$C$2:$C$300,MATCH($A1321,Winback!$K$2:$K$300,0)),""))</f>
        <v>Ines Lizbeth Trujillo</v>
      </c>
      <c r="S1321" t="str">
        <f t="shared" si="103"/>
        <v>NP</v>
      </c>
      <c r="T1321">
        <f t="shared" si="104"/>
        <v>1</v>
      </c>
    </row>
    <row r="1322" spans="1:20" x14ac:dyDescent="0.35">
      <c r="A1322" t="s">
        <v>6547</v>
      </c>
      <c r="B1322" t="s">
        <v>6548</v>
      </c>
      <c r="C1322" t="s">
        <v>6549</v>
      </c>
      <c r="D1322" t="s">
        <v>6550</v>
      </c>
      <c r="E1322">
        <f>IF(COUNTIFS(Registros!$A$2:$A$6000,"NP",Registros!$B$2:$B$6000,$A1322)&gt;0,1,0)</f>
        <v>1</v>
      </c>
      <c r="F1322">
        <f>IF($E1322=1,SUMIFS(Registros!$F$2:$F$6000,Registros!$A$2:$A$6000,"NP",Registros!$B$2:$B$6000,$A1322),0)</f>
        <v>13.25</v>
      </c>
      <c r="G1322">
        <f>IF(COUNTIFS(Registros!$A$2:$A$6000,"MOV",Registros!$B$2:$B$6000,$A1322)&gt;0,1,0)</f>
        <v>0</v>
      </c>
      <c r="H1322">
        <f>IF($G1322=1,SUMIFS(Registros!$F$2:$F$6000,Registros!$A$2:$A$6000,"MOV",Registros!$B$2:$B$6000,$A1322),0)</f>
        <v>0</v>
      </c>
      <c r="I1322">
        <f>IF(COUNTIFS(Registros!$A$2:$A$6000,"CS",Registros!$B$2:$B$6000,$A1322)&gt;0,1,0)</f>
        <v>0</v>
      </c>
      <c r="J1322">
        <f>IF($I1322=1,SUMIFS(Registros!$I$2:$I$6000,Registros!$A$2:$A$6000,"CS",Registros!$B$2:$B$6000,$A1322),0)</f>
        <v>0</v>
      </c>
      <c r="K1322">
        <f>IF(COUNTIFS(Winback!$K$2:$K$300,$A1322)&gt;0,1,0)</f>
        <v>0</v>
      </c>
      <c r="L1322">
        <f>IF(AND($K1322=1,LEFT($A1322,3)="WB-"),SUMIFS(Winback!$D$2:$D$300,Winback!$K$2:$K$300,$A1322),0)</f>
        <v>0</v>
      </c>
      <c r="M1322">
        <f>IF(OR($E1322=1,$G1322=1,SUMIFS(Registros!$J$2:$J$6000,Registros!$B$2:$B$6000,$A1322)&gt;0),1,0)</f>
        <v>1</v>
      </c>
      <c r="N1322">
        <f>IF($J1322&gt;0,1,IF(COUNTIFS(Registros!$A$2:$A$6000,"CS",Registros!$B$2:$B$6000,$A1322,Registros!$K$2:$K$6000,"&lt;&gt;")&gt;0,1,0))</f>
        <v>0</v>
      </c>
      <c r="O1322" t="str">
        <f t="shared" si="100"/>
        <v>SOLO MÓVIL</v>
      </c>
      <c r="P1322" t="str">
        <f t="shared" si="101"/>
        <v>Ofrecer fijo + internet (FLBBTV)</v>
      </c>
      <c r="Q1322">
        <f t="shared" si="102"/>
        <v>13.25</v>
      </c>
      <c r="R1322" t="str">
        <f>IFERROR(VLOOKUP($A1322,Registros!$B$2:$G$6000,6,0),IFERROR(INDEX(Winback!$C$2:$C$300,MATCH($A1322,Winback!$K$2:$K$300,0)),""))</f>
        <v>Alejandra Mabel Hawkins</v>
      </c>
      <c r="S1322" t="str">
        <f t="shared" si="103"/>
        <v>NP</v>
      </c>
      <c r="T1322">
        <f t="shared" si="104"/>
        <v>1</v>
      </c>
    </row>
    <row r="1323" spans="1:20" x14ac:dyDescent="0.35">
      <c r="A1323" t="s">
        <v>6552</v>
      </c>
      <c r="B1323" t="s">
        <v>6553</v>
      </c>
      <c r="C1323" t="s">
        <v>6554</v>
      </c>
      <c r="D1323" t="s">
        <v>6555</v>
      </c>
      <c r="E1323">
        <f>IF(COUNTIFS(Registros!$A$2:$A$6000,"NP",Registros!$B$2:$B$6000,$A1323)&gt;0,1,0)</f>
        <v>1</v>
      </c>
      <c r="F1323">
        <f>IF($E1323=1,SUMIFS(Registros!$F$2:$F$6000,Registros!$A$2:$A$6000,"NP",Registros!$B$2:$B$6000,$A1323),0)</f>
        <v>15</v>
      </c>
      <c r="G1323">
        <f>IF(COUNTIFS(Registros!$A$2:$A$6000,"MOV",Registros!$B$2:$B$6000,$A1323)&gt;0,1,0)</f>
        <v>0</v>
      </c>
      <c r="H1323">
        <f>IF($G1323=1,SUMIFS(Registros!$F$2:$F$6000,Registros!$A$2:$A$6000,"MOV",Registros!$B$2:$B$6000,$A1323),0)</f>
        <v>0</v>
      </c>
      <c r="I1323">
        <f>IF(COUNTIFS(Registros!$A$2:$A$6000,"CS",Registros!$B$2:$B$6000,$A1323)&gt;0,1,0)</f>
        <v>0</v>
      </c>
      <c r="J1323">
        <f>IF($I1323=1,SUMIFS(Registros!$I$2:$I$6000,Registros!$A$2:$A$6000,"CS",Registros!$B$2:$B$6000,$A1323),0)</f>
        <v>0</v>
      </c>
      <c r="K1323">
        <f>IF(COUNTIFS(Winback!$K$2:$K$300,$A1323)&gt;0,1,0)</f>
        <v>0</v>
      </c>
      <c r="L1323">
        <f>IF(AND($K1323=1,LEFT($A1323,3)="WB-"),SUMIFS(Winback!$D$2:$D$300,Winback!$K$2:$K$300,$A1323),0)</f>
        <v>0</v>
      </c>
      <c r="M1323">
        <f>IF(OR($E1323=1,$G1323=1,SUMIFS(Registros!$J$2:$J$6000,Registros!$B$2:$B$6000,$A1323)&gt;0),1,0)</f>
        <v>1</v>
      </c>
      <c r="N1323">
        <f>IF($J1323&gt;0,1,IF(COUNTIFS(Registros!$A$2:$A$6000,"CS",Registros!$B$2:$B$6000,$A1323,Registros!$K$2:$K$6000,"&lt;&gt;")&gt;0,1,0))</f>
        <v>0</v>
      </c>
      <c r="O1323" t="str">
        <f t="shared" si="100"/>
        <v>SOLO MÓVIL</v>
      </c>
      <c r="P1323" t="str">
        <f t="shared" si="101"/>
        <v>Ofrecer fijo + internet (FLBBTV)</v>
      </c>
      <c r="Q1323">
        <f t="shared" si="102"/>
        <v>15</v>
      </c>
      <c r="R1323" t="str">
        <f>IFERROR(VLOOKUP($A1323,Registros!$B$2:$G$6000,6,0),IFERROR(INDEX(Winback!$C$2:$C$300,MATCH($A1323,Winback!$K$2:$K$300,0)),""))</f>
        <v>Maria Fernanda</v>
      </c>
      <c r="S1323" t="str">
        <f t="shared" si="103"/>
        <v>NP</v>
      </c>
      <c r="T1323">
        <f t="shared" si="104"/>
        <v>1</v>
      </c>
    </row>
    <row r="1324" spans="1:20" x14ac:dyDescent="0.35">
      <c r="A1324" t="s">
        <v>6557</v>
      </c>
      <c r="B1324" t="s">
        <v>6558</v>
      </c>
      <c r="C1324" t="s">
        <v>6559</v>
      </c>
      <c r="D1324" t="s">
        <v>6560</v>
      </c>
      <c r="E1324">
        <f>IF(COUNTIFS(Registros!$A$2:$A$6000,"NP",Registros!$B$2:$B$6000,$A1324)&gt;0,1,0)</f>
        <v>1</v>
      </c>
      <c r="F1324">
        <f>IF($E1324=1,SUMIFS(Registros!$F$2:$F$6000,Registros!$A$2:$A$6000,"NP",Registros!$B$2:$B$6000,$A1324),0)</f>
        <v>33.880000000000003</v>
      </c>
      <c r="G1324">
        <f>IF(COUNTIFS(Registros!$A$2:$A$6000,"MOV",Registros!$B$2:$B$6000,$A1324)&gt;0,1,0)</f>
        <v>0</v>
      </c>
      <c r="H1324">
        <f>IF($G1324=1,SUMIFS(Registros!$F$2:$F$6000,Registros!$A$2:$A$6000,"MOV",Registros!$B$2:$B$6000,$A1324),0)</f>
        <v>0</v>
      </c>
      <c r="I1324">
        <f>IF(COUNTIFS(Registros!$A$2:$A$6000,"CS",Registros!$B$2:$B$6000,$A1324)&gt;0,1,0)</f>
        <v>0</v>
      </c>
      <c r="J1324">
        <f>IF($I1324=1,SUMIFS(Registros!$I$2:$I$6000,Registros!$A$2:$A$6000,"CS",Registros!$B$2:$B$6000,$A1324),0)</f>
        <v>0</v>
      </c>
      <c r="K1324">
        <f>IF(COUNTIFS(Winback!$K$2:$K$300,$A1324)&gt;0,1,0)</f>
        <v>0</v>
      </c>
      <c r="L1324">
        <f>IF(AND($K1324=1,LEFT($A1324,3)="WB-"),SUMIFS(Winback!$D$2:$D$300,Winback!$K$2:$K$300,$A1324),0)</f>
        <v>0</v>
      </c>
      <c r="M1324">
        <f>IF(OR($E1324=1,$G1324=1,SUMIFS(Registros!$J$2:$J$6000,Registros!$B$2:$B$6000,$A1324)&gt;0),1,0)</f>
        <v>1</v>
      </c>
      <c r="N1324">
        <f>IF($J1324&gt;0,1,IF(COUNTIFS(Registros!$A$2:$A$6000,"CS",Registros!$B$2:$B$6000,$A1324,Registros!$K$2:$K$6000,"&lt;&gt;")&gt;0,1,0))</f>
        <v>0</v>
      </c>
      <c r="O1324" t="str">
        <f t="shared" si="100"/>
        <v>SOLO MÓVIL</v>
      </c>
      <c r="P1324" t="str">
        <f t="shared" si="101"/>
        <v>Ofrecer fijo + internet (FLBBTV)</v>
      </c>
      <c r="Q1324">
        <f t="shared" si="102"/>
        <v>33.880000000000003</v>
      </c>
      <c r="R1324" t="str">
        <f>IFERROR(VLOOKUP($A1324,Registros!$B$2:$G$6000,6,0),IFERROR(INDEX(Winback!$C$2:$C$300,MATCH($A1324,Winback!$K$2:$K$300,0)),""))</f>
        <v>Yarelis Tulloch</v>
      </c>
      <c r="S1324" t="str">
        <f t="shared" si="103"/>
        <v>NP</v>
      </c>
      <c r="T1324">
        <f t="shared" si="104"/>
        <v>1</v>
      </c>
    </row>
    <row r="1325" spans="1:20" x14ac:dyDescent="0.35">
      <c r="A1325" t="s">
        <v>6561</v>
      </c>
      <c r="B1325" t="s">
        <v>6562</v>
      </c>
      <c r="C1325" t="s">
        <v>6563</v>
      </c>
      <c r="D1325" t="s">
        <v>6564</v>
      </c>
      <c r="E1325">
        <f>IF(COUNTIFS(Registros!$A$2:$A$6000,"NP",Registros!$B$2:$B$6000,$A1325)&gt;0,1,0)</f>
        <v>1</v>
      </c>
      <c r="F1325">
        <f>IF($E1325=1,SUMIFS(Registros!$F$2:$F$6000,Registros!$A$2:$A$6000,"NP",Registros!$B$2:$B$6000,$A1325),0)</f>
        <v>48</v>
      </c>
      <c r="G1325">
        <f>IF(COUNTIFS(Registros!$A$2:$A$6000,"MOV",Registros!$B$2:$B$6000,$A1325)&gt;0,1,0)</f>
        <v>0</v>
      </c>
      <c r="H1325">
        <f>IF($G1325=1,SUMIFS(Registros!$F$2:$F$6000,Registros!$A$2:$A$6000,"MOV",Registros!$B$2:$B$6000,$A1325),0)</f>
        <v>0</v>
      </c>
      <c r="I1325">
        <f>IF(COUNTIFS(Registros!$A$2:$A$6000,"CS",Registros!$B$2:$B$6000,$A1325)&gt;0,1,0)</f>
        <v>0</v>
      </c>
      <c r="J1325">
        <f>IF($I1325=1,SUMIFS(Registros!$I$2:$I$6000,Registros!$A$2:$A$6000,"CS",Registros!$B$2:$B$6000,$A1325),0)</f>
        <v>0</v>
      </c>
      <c r="K1325">
        <f>IF(COUNTIFS(Winback!$K$2:$K$300,$A1325)&gt;0,1,0)</f>
        <v>0</v>
      </c>
      <c r="L1325">
        <f>IF(AND($K1325=1,LEFT($A1325,3)="WB-"),SUMIFS(Winback!$D$2:$D$300,Winback!$K$2:$K$300,$A1325),0)</f>
        <v>0</v>
      </c>
      <c r="M1325">
        <f>IF(OR($E1325=1,$G1325=1,SUMIFS(Registros!$J$2:$J$6000,Registros!$B$2:$B$6000,$A1325)&gt;0),1,0)</f>
        <v>1</v>
      </c>
      <c r="N1325">
        <f>IF($J1325&gt;0,1,IF(COUNTIFS(Registros!$A$2:$A$6000,"CS",Registros!$B$2:$B$6000,$A1325,Registros!$K$2:$K$6000,"&lt;&gt;")&gt;0,1,0))</f>
        <v>0</v>
      </c>
      <c r="O1325" t="str">
        <f t="shared" si="100"/>
        <v>SOLO MÓVIL</v>
      </c>
      <c r="P1325" t="str">
        <f t="shared" si="101"/>
        <v>Ofrecer fijo + internet (FLBBTV)</v>
      </c>
      <c r="Q1325">
        <f t="shared" si="102"/>
        <v>48</v>
      </c>
      <c r="R1325" t="str">
        <f>IFERROR(VLOOKUP($A1325,Registros!$B$2:$G$6000,6,0),IFERROR(INDEX(Winback!$C$2:$C$300,MATCH($A1325,Winback!$K$2:$K$300,0)),""))</f>
        <v>Abril Aparicio</v>
      </c>
      <c r="S1325" t="str">
        <f t="shared" si="103"/>
        <v>NP</v>
      </c>
      <c r="T1325">
        <f t="shared" si="104"/>
        <v>1</v>
      </c>
    </row>
    <row r="1326" spans="1:20" x14ac:dyDescent="0.35">
      <c r="A1326" t="s">
        <v>6566</v>
      </c>
      <c r="B1326" t="s">
        <v>6567</v>
      </c>
      <c r="C1326" t="s">
        <v>6568</v>
      </c>
      <c r="D1326" t="s">
        <v>6569</v>
      </c>
      <c r="E1326">
        <f>IF(COUNTIFS(Registros!$A$2:$A$6000,"NP",Registros!$B$2:$B$6000,$A1326)&gt;0,1,0)</f>
        <v>1</v>
      </c>
      <c r="F1326">
        <f>IF($E1326=1,SUMIFS(Registros!$F$2:$F$6000,Registros!$A$2:$A$6000,"NP",Registros!$B$2:$B$6000,$A1326),0)</f>
        <v>15</v>
      </c>
      <c r="G1326">
        <f>IF(COUNTIFS(Registros!$A$2:$A$6000,"MOV",Registros!$B$2:$B$6000,$A1326)&gt;0,1,0)</f>
        <v>0</v>
      </c>
      <c r="H1326">
        <f>IF($G1326=1,SUMIFS(Registros!$F$2:$F$6000,Registros!$A$2:$A$6000,"MOV",Registros!$B$2:$B$6000,$A1326),0)</f>
        <v>0</v>
      </c>
      <c r="I1326">
        <f>IF(COUNTIFS(Registros!$A$2:$A$6000,"CS",Registros!$B$2:$B$6000,$A1326)&gt;0,1,0)</f>
        <v>0</v>
      </c>
      <c r="J1326">
        <f>IF($I1326=1,SUMIFS(Registros!$I$2:$I$6000,Registros!$A$2:$A$6000,"CS",Registros!$B$2:$B$6000,$A1326),0)</f>
        <v>0</v>
      </c>
      <c r="K1326">
        <f>IF(COUNTIFS(Winback!$K$2:$K$300,$A1326)&gt;0,1,0)</f>
        <v>0</v>
      </c>
      <c r="L1326">
        <f>IF(AND($K1326=1,LEFT($A1326,3)="WB-"),SUMIFS(Winback!$D$2:$D$300,Winback!$K$2:$K$300,$A1326),0)</f>
        <v>0</v>
      </c>
      <c r="M1326">
        <f>IF(OR($E1326=1,$G1326=1,SUMIFS(Registros!$J$2:$J$6000,Registros!$B$2:$B$6000,$A1326)&gt;0),1,0)</f>
        <v>1</v>
      </c>
      <c r="N1326">
        <f>IF($J1326&gt;0,1,IF(COUNTIFS(Registros!$A$2:$A$6000,"CS",Registros!$B$2:$B$6000,$A1326,Registros!$K$2:$K$6000,"&lt;&gt;")&gt;0,1,0))</f>
        <v>0</v>
      </c>
      <c r="O1326" t="str">
        <f t="shared" si="100"/>
        <v>SOLO MÓVIL</v>
      </c>
      <c r="P1326" t="str">
        <f t="shared" si="101"/>
        <v>Ofrecer fijo + internet (FLBBTV)</v>
      </c>
      <c r="Q1326">
        <f t="shared" si="102"/>
        <v>15</v>
      </c>
      <c r="R1326" t="str">
        <f>IFERROR(VLOOKUP($A1326,Registros!$B$2:$G$6000,6,0),IFERROR(INDEX(Winback!$C$2:$C$300,MATCH($A1326,Winback!$K$2:$K$300,0)),""))</f>
        <v>Yariela Galarce</v>
      </c>
      <c r="S1326" t="str">
        <f t="shared" si="103"/>
        <v>NP</v>
      </c>
      <c r="T1326">
        <f t="shared" si="104"/>
        <v>1</v>
      </c>
    </row>
    <row r="1327" spans="1:20" x14ac:dyDescent="0.35">
      <c r="A1327" t="s">
        <v>6571</v>
      </c>
      <c r="B1327" t="s">
        <v>6572</v>
      </c>
      <c r="C1327" t="s">
        <v>6573</v>
      </c>
      <c r="D1327" t="s">
        <v>6574</v>
      </c>
      <c r="E1327">
        <f>IF(COUNTIFS(Registros!$A$2:$A$6000,"NP",Registros!$B$2:$B$6000,$A1327)&gt;0,1,0)</f>
        <v>1</v>
      </c>
      <c r="F1327">
        <f>IF($E1327=1,SUMIFS(Registros!$F$2:$F$6000,Registros!$A$2:$A$6000,"NP",Registros!$B$2:$B$6000,$A1327),0)</f>
        <v>32.5</v>
      </c>
      <c r="G1327">
        <f>IF(COUNTIFS(Registros!$A$2:$A$6000,"MOV",Registros!$B$2:$B$6000,$A1327)&gt;0,1,0)</f>
        <v>0</v>
      </c>
      <c r="H1327">
        <f>IF($G1327=1,SUMIFS(Registros!$F$2:$F$6000,Registros!$A$2:$A$6000,"MOV",Registros!$B$2:$B$6000,$A1327),0)</f>
        <v>0</v>
      </c>
      <c r="I1327">
        <f>IF(COUNTIFS(Registros!$A$2:$A$6000,"CS",Registros!$B$2:$B$6000,$A1327)&gt;0,1,0)</f>
        <v>0</v>
      </c>
      <c r="J1327">
        <f>IF($I1327=1,SUMIFS(Registros!$I$2:$I$6000,Registros!$A$2:$A$6000,"CS",Registros!$B$2:$B$6000,$A1327),0)</f>
        <v>0</v>
      </c>
      <c r="K1327">
        <f>IF(COUNTIFS(Winback!$K$2:$K$300,$A1327)&gt;0,1,0)</f>
        <v>0</v>
      </c>
      <c r="L1327">
        <f>IF(AND($K1327=1,LEFT($A1327,3)="WB-"),SUMIFS(Winback!$D$2:$D$300,Winback!$K$2:$K$300,$A1327),0)</f>
        <v>0</v>
      </c>
      <c r="M1327">
        <f>IF(OR($E1327=1,$G1327=1,SUMIFS(Registros!$J$2:$J$6000,Registros!$B$2:$B$6000,$A1327)&gt;0),1,0)</f>
        <v>1</v>
      </c>
      <c r="N1327">
        <f>IF($J1327&gt;0,1,IF(COUNTIFS(Registros!$A$2:$A$6000,"CS",Registros!$B$2:$B$6000,$A1327,Registros!$K$2:$K$6000,"&lt;&gt;")&gt;0,1,0))</f>
        <v>0</v>
      </c>
      <c r="O1327" t="str">
        <f t="shared" si="100"/>
        <v>SOLO MÓVIL</v>
      </c>
      <c r="P1327" t="str">
        <f t="shared" si="101"/>
        <v>Ofrecer fijo + internet (FLBBTV)</v>
      </c>
      <c r="Q1327">
        <f t="shared" si="102"/>
        <v>32.5</v>
      </c>
      <c r="R1327" t="str">
        <f>IFERROR(VLOOKUP($A1327,Registros!$B$2:$G$6000,6,0),IFERROR(INDEX(Winback!$C$2:$C$300,MATCH($A1327,Winback!$K$2:$K$300,0)),""))</f>
        <v>Nailyn Martinez</v>
      </c>
      <c r="S1327" t="str">
        <f t="shared" si="103"/>
        <v>NP</v>
      </c>
      <c r="T1327">
        <f t="shared" si="104"/>
        <v>1</v>
      </c>
    </row>
    <row r="1328" spans="1:20" x14ac:dyDescent="0.35">
      <c r="A1328" t="s">
        <v>6576</v>
      </c>
      <c r="B1328" t="s">
        <v>6577</v>
      </c>
      <c r="C1328" t="s">
        <v>6578</v>
      </c>
      <c r="D1328" t="s">
        <v>6579</v>
      </c>
      <c r="E1328">
        <f>IF(COUNTIFS(Registros!$A$2:$A$6000,"NP",Registros!$B$2:$B$6000,$A1328)&gt;0,1,0)</f>
        <v>1</v>
      </c>
      <c r="F1328">
        <f>IF($E1328=1,SUMIFS(Registros!$F$2:$F$6000,Registros!$A$2:$A$6000,"NP",Registros!$B$2:$B$6000,$A1328),0)</f>
        <v>20.75</v>
      </c>
      <c r="G1328">
        <f>IF(COUNTIFS(Registros!$A$2:$A$6000,"MOV",Registros!$B$2:$B$6000,$A1328)&gt;0,1,0)</f>
        <v>0</v>
      </c>
      <c r="H1328">
        <f>IF($G1328=1,SUMIFS(Registros!$F$2:$F$6000,Registros!$A$2:$A$6000,"MOV",Registros!$B$2:$B$6000,$A1328),0)</f>
        <v>0</v>
      </c>
      <c r="I1328">
        <f>IF(COUNTIFS(Registros!$A$2:$A$6000,"CS",Registros!$B$2:$B$6000,$A1328)&gt;0,1,0)</f>
        <v>0</v>
      </c>
      <c r="J1328">
        <f>IF($I1328=1,SUMIFS(Registros!$I$2:$I$6000,Registros!$A$2:$A$6000,"CS",Registros!$B$2:$B$6000,$A1328),0)</f>
        <v>0</v>
      </c>
      <c r="K1328">
        <f>IF(COUNTIFS(Winback!$K$2:$K$300,$A1328)&gt;0,1,0)</f>
        <v>0</v>
      </c>
      <c r="L1328">
        <f>IF(AND($K1328=1,LEFT($A1328,3)="WB-"),SUMIFS(Winback!$D$2:$D$300,Winback!$K$2:$K$300,$A1328),0)</f>
        <v>0</v>
      </c>
      <c r="M1328">
        <f>IF(OR($E1328=1,$G1328=1,SUMIFS(Registros!$J$2:$J$6000,Registros!$B$2:$B$6000,$A1328)&gt;0),1,0)</f>
        <v>1</v>
      </c>
      <c r="N1328">
        <f>IF($J1328&gt;0,1,IF(COUNTIFS(Registros!$A$2:$A$6000,"CS",Registros!$B$2:$B$6000,$A1328,Registros!$K$2:$K$6000,"&lt;&gt;")&gt;0,1,0))</f>
        <v>0</v>
      </c>
      <c r="O1328" t="str">
        <f t="shared" si="100"/>
        <v>SOLO MÓVIL</v>
      </c>
      <c r="P1328" t="str">
        <f t="shared" si="101"/>
        <v>Ofrecer fijo + internet (FLBBTV)</v>
      </c>
      <c r="Q1328">
        <f t="shared" si="102"/>
        <v>20.75</v>
      </c>
      <c r="R1328" t="str">
        <f>IFERROR(VLOOKUP($A1328,Registros!$B$2:$G$6000,6,0),IFERROR(INDEX(Winback!$C$2:$C$300,MATCH($A1328,Winback!$K$2:$K$300,0)),""))</f>
        <v>Yamali Rodriguez</v>
      </c>
      <c r="S1328" t="str">
        <f t="shared" si="103"/>
        <v>NP</v>
      </c>
      <c r="T1328">
        <f t="shared" si="104"/>
        <v>1</v>
      </c>
    </row>
    <row r="1329" spans="1:20" x14ac:dyDescent="0.35">
      <c r="A1329" t="s">
        <v>6581</v>
      </c>
      <c r="B1329" t="s">
        <v>6582</v>
      </c>
      <c r="C1329" t="s">
        <v>6583</v>
      </c>
      <c r="D1329" t="s">
        <v>6584</v>
      </c>
      <c r="E1329">
        <f>IF(COUNTIFS(Registros!$A$2:$A$6000,"NP",Registros!$B$2:$B$6000,$A1329)&gt;0,1,0)</f>
        <v>1</v>
      </c>
      <c r="F1329">
        <f>IF($E1329=1,SUMIFS(Registros!$F$2:$F$6000,Registros!$A$2:$A$6000,"NP",Registros!$B$2:$B$6000,$A1329),0)</f>
        <v>15</v>
      </c>
      <c r="G1329">
        <f>IF(COUNTIFS(Registros!$A$2:$A$6000,"MOV",Registros!$B$2:$B$6000,$A1329)&gt;0,1,0)</f>
        <v>0</v>
      </c>
      <c r="H1329">
        <f>IF($G1329=1,SUMIFS(Registros!$F$2:$F$6000,Registros!$A$2:$A$6000,"MOV",Registros!$B$2:$B$6000,$A1329),0)</f>
        <v>0</v>
      </c>
      <c r="I1329">
        <f>IF(COUNTIFS(Registros!$A$2:$A$6000,"CS",Registros!$B$2:$B$6000,$A1329)&gt;0,1,0)</f>
        <v>0</v>
      </c>
      <c r="J1329">
        <f>IF($I1329=1,SUMIFS(Registros!$I$2:$I$6000,Registros!$A$2:$A$6000,"CS",Registros!$B$2:$B$6000,$A1329),0)</f>
        <v>0</v>
      </c>
      <c r="K1329">
        <f>IF(COUNTIFS(Winback!$K$2:$K$300,$A1329)&gt;0,1,0)</f>
        <v>0</v>
      </c>
      <c r="L1329">
        <f>IF(AND($K1329=1,LEFT($A1329,3)="WB-"),SUMIFS(Winback!$D$2:$D$300,Winback!$K$2:$K$300,$A1329),0)</f>
        <v>0</v>
      </c>
      <c r="M1329">
        <f>IF(OR($E1329=1,$G1329=1,SUMIFS(Registros!$J$2:$J$6000,Registros!$B$2:$B$6000,$A1329)&gt;0),1,0)</f>
        <v>1</v>
      </c>
      <c r="N1329">
        <f>IF($J1329&gt;0,1,IF(COUNTIFS(Registros!$A$2:$A$6000,"CS",Registros!$B$2:$B$6000,$A1329,Registros!$K$2:$K$6000,"&lt;&gt;")&gt;0,1,0))</f>
        <v>0</v>
      </c>
      <c r="O1329" t="str">
        <f t="shared" si="100"/>
        <v>SOLO MÓVIL</v>
      </c>
      <c r="P1329" t="str">
        <f t="shared" si="101"/>
        <v>Ofrecer fijo + internet (FLBBTV)</v>
      </c>
      <c r="Q1329">
        <f t="shared" si="102"/>
        <v>15</v>
      </c>
      <c r="R1329" t="str">
        <f>IFERROR(VLOOKUP($A1329,Registros!$B$2:$G$6000,6,0),IFERROR(INDEX(Winback!$C$2:$C$300,MATCH($A1329,Winback!$K$2:$K$300,0)),""))</f>
        <v>Osiris Aguilar</v>
      </c>
      <c r="S1329" t="str">
        <f t="shared" si="103"/>
        <v>NP</v>
      </c>
      <c r="T1329">
        <f t="shared" si="104"/>
        <v>1</v>
      </c>
    </row>
    <row r="1330" spans="1:20" x14ac:dyDescent="0.35">
      <c r="A1330" t="s">
        <v>6586</v>
      </c>
      <c r="B1330" t="s">
        <v>6587</v>
      </c>
      <c r="C1330" t="s">
        <v>6583</v>
      </c>
      <c r="D1330" t="s">
        <v>6584</v>
      </c>
      <c r="E1330">
        <f>IF(COUNTIFS(Registros!$A$2:$A$6000,"NP",Registros!$B$2:$B$6000,$A1330)&gt;0,1,0)</f>
        <v>1</v>
      </c>
      <c r="F1330">
        <f>IF($E1330=1,SUMIFS(Registros!$F$2:$F$6000,Registros!$A$2:$A$6000,"NP",Registros!$B$2:$B$6000,$A1330),0)</f>
        <v>15</v>
      </c>
      <c r="G1330">
        <f>IF(COUNTIFS(Registros!$A$2:$A$6000,"MOV",Registros!$B$2:$B$6000,$A1330)&gt;0,1,0)</f>
        <v>0</v>
      </c>
      <c r="H1330">
        <f>IF($G1330=1,SUMIFS(Registros!$F$2:$F$6000,Registros!$A$2:$A$6000,"MOV",Registros!$B$2:$B$6000,$A1330),0)</f>
        <v>0</v>
      </c>
      <c r="I1330">
        <f>IF(COUNTIFS(Registros!$A$2:$A$6000,"CS",Registros!$B$2:$B$6000,$A1330)&gt;0,1,0)</f>
        <v>0</v>
      </c>
      <c r="J1330">
        <f>IF($I1330=1,SUMIFS(Registros!$I$2:$I$6000,Registros!$A$2:$A$6000,"CS",Registros!$B$2:$B$6000,$A1330),0)</f>
        <v>0</v>
      </c>
      <c r="K1330">
        <f>IF(COUNTIFS(Winback!$K$2:$K$300,$A1330)&gt;0,1,0)</f>
        <v>0</v>
      </c>
      <c r="L1330">
        <f>IF(AND($K1330=1,LEFT($A1330,3)="WB-"),SUMIFS(Winback!$D$2:$D$300,Winback!$K$2:$K$300,$A1330),0)</f>
        <v>0</v>
      </c>
      <c r="M1330">
        <f>IF(OR($E1330=1,$G1330=1,SUMIFS(Registros!$J$2:$J$6000,Registros!$B$2:$B$6000,$A1330)&gt;0),1,0)</f>
        <v>1</v>
      </c>
      <c r="N1330">
        <f>IF($J1330&gt;0,1,IF(COUNTIFS(Registros!$A$2:$A$6000,"CS",Registros!$B$2:$B$6000,$A1330,Registros!$K$2:$K$6000,"&lt;&gt;")&gt;0,1,0))</f>
        <v>0</v>
      </c>
      <c r="O1330" t="str">
        <f t="shared" si="100"/>
        <v>SOLO MÓVIL</v>
      </c>
      <c r="P1330" t="str">
        <f t="shared" si="101"/>
        <v>Ofrecer fijo + internet (FLBBTV)</v>
      </c>
      <c r="Q1330">
        <f t="shared" si="102"/>
        <v>15</v>
      </c>
      <c r="R1330" t="str">
        <f>IFERROR(VLOOKUP($A1330,Registros!$B$2:$G$6000,6,0),IFERROR(INDEX(Winback!$C$2:$C$300,MATCH($A1330,Winback!$K$2:$K$300,0)),""))</f>
        <v>Karla Mc Intryre</v>
      </c>
      <c r="S1330" t="str">
        <f t="shared" si="103"/>
        <v>NP</v>
      </c>
      <c r="T1330">
        <f t="shared" si="104"/>
        <v>1</v>
      </c>
    </row>
    <row r="1331" spans="1:20" x14ac:dyDescent="0.35">
      <c r="A1331" t="s">
        <v>6589</v>
      </c>
      <c r="B1331" t="s">
        <v>6590</v>
      </c>
      <c r="C1331" t="s">
        <v>6591</v>
      </c>
      <c r="D1331" t="s">
        <v>6592</v>
      </c>
      <c r="E1331">
        <f>IF(COUNTIFS(Registros!$A$2:$A$6000,"NP",Registros!$B$2:$B$6000,$A1331)&gt;0,1,0)</f>
        <v>1</v>
      </c>
      <c r="F1331">
        <f>IF($E1331=1,SUMIFS(Registros!$F$2:$F$6000,Registros!$A$2:$A$6000,"NP",Registros!$B$2:$B$6000,$A1331),0)</f>
        <v>15</v>
      </c>
      <c r="G1331">
        <f>IF(COUNTIFS(Registros!$A$2:$A$6000,"MOV",Registros!$B$2:$B$6000,$A1331)&gt;0,1,0)</f>
        <v>0</v>
      </c>
      <c r="H1331">
        <f>IF($G1331=1,SUMIFS(Registros!$F$2:$F$6000,Registros!$A$2:$A$6000,"MOV",Registros!$B$2:$B$6000,$A1331),0)</f>
        <v>0</v>
      </c>
      <c r="I1331">
        <f>IF(COUNTIFS(Registros!$A$2:$A$6000,"CS",Registros!$B$2:$B$6000,$A1331)&gt;0,1,0)</f>
        <v>0</v>
      </c>
      <c r="J1331">
        <f>IF($I1331=1,SUMIFS(Registros!$I$2:$I$6000,Registros!$A$2:$A$6000,"CS",Registros!$B$2:$B$6000,$A1331),0)</f>
        <v>0</v>
      </c>
      <c r="K1331">
        <f>IF(COUNTIFS(Winback!$K$2:$K$300,$A1331)&gt;0,1,0)</f>
        <v>0</v>
      </c>
      <c r="L1331">
        <f>IF(AND($K1331=1,LEFT($A1331,3)="WB-"),SUMIFS(Winback!$D$2:$D$300,Winback!$K$2:$K$300,$A1331),0)</f>
        <v>0</v>
      </c>
      <c r="M1331">
        <f>IF(OR($E1331=1,$G1331=1,SUMIFS(Registros!$J$2:$J$6000,Registros!$B$2:$B$6000,$A1331)&gt;0),1,0)</f>
        <v>1</v>
      </c>
      <c r="N1331">
        <f>IF($J1331&gt;0,1,IF(COUNTIFS(Registros!$A$2:$A$6000,"CS",Registros!$B$2:$B$6000,$A1331,Registros!$K$2:$K$6000,"&lt;&gt;")&gt;0,1,0))</f>
        <v>0</v>
      </c>
      <c r="O1331" t="str">
        <f t="shared" si="100"/>
        <v>SOLO MÓVIL</v>
      </c>
      <c r="P1331" t="str">
        <f t="shared" si="101"/>
        <v>Ofrecer fijo + internet (FLBBTV)</v>
      </c>
      <c r="Q1331">
        <f t="shared" si="102"/>
        <v>15</v>
      </c>
      <c r="R1331" t="str">
        <f>IFERROR(VLOOKUP($A1331,Registros!$B$2:$G$6000,6,0),IFERROR(INDEX(Winback!$C$2:$C$300,MATCH($A1331,Winback!$K$2:$K$300,0)),""))</f>
        <v>Solanye Acuña</v>
      </c>
      <c r="S1331" t="str">
        <f t="shared" si="103"/>
        <v>NP</v>
      </c>
      <c r="T1331">
        <f t="shared" si="104"/>
        <v>1</v>
      </c>
    </row>
    <row r="1332" spans="1:20" x14ac:dyDescent="0.35">
      <c r="A1332" t="s">
        <v>6594</v>
      </c>
      <c r="B1332" t="s">
        <v>6595</v>
      </c>
      <c r="C1332" t="s">
        <v>6596</v>
      </c>
      <c r="D1332" t="s">
        <v>6597</v>
      </c>
      <c r="E1332">
        <f>IF(COUNTIFS(Registros!$A$2:$A$6000,"NP",Registros!$B$2:$B$6000,$A1332)&gt;0,1,0)</f>
        <v>1</v>
      </c>
      <c r="F1332">
        <f>IF($E1332=1,SUMIFS(Registros!$F$2:$F$6000,Registros!$A$2:$A$6000,"NP",Registros!$B$2:$B$6000,$A1332),0)</f>
        <v>15</v>
      </c>
      <c r="G1332">
        <f>IF(COUNTIFS(Registros!$A$2:$A$6000,"MOV",Registros!$B$2:$B$6000,$A1332)&gt;0,1,0)</f>
        <v>0</v>
      </c>
      <c r="H1332">
        <f>IF($G1332=1,SUMIFS(Registros!$F$2:$F$6000,Registros!$A$2:$A$6000,"MOV",Registros!$B$2:$B$6000,$A1332),0)</f>
        <v>0</v>
      </c>
      <c r="I1332">
        <f>IF(COUNTIFS(Registros!$A$2:$A$6000,"CS",Registros!$B$2:$B$6000,$A1332)&gt;0,1,0)</f>
        <v>0</v>
      </c>
      <c r="J1332">
        <f>IF($I1332=1,SUMIFS(Registros!$I$2:$I$6000,Registros!$A$2:$A$6000,"CS",Registros!$B$2:$B$6000,$A1332),0)</f>
        <v>0</v>
      </c>
      <c r="K1332">
        <f>IF(COUNTIFS(Winback!$K$2:$K$300,$A1332)&gt;0,1,0)</f>
        <v>0</v>
      </c>
      <c r="L1332">
        <f>IF(AND($K1332=1,LEFT($A1332,3)="WB-"),SUMIFS(Winback!$D$2:$D$300,Winback!$K$2:$K$300,$A1332),0)</f>
        <v>0</v>
      </c>
      <c r="M1332">
        <f>IF(OR($E1332=1,$G1332=1,SUMIFS(Registros!$J$2:$J$6000,Registros!$B$2:$B$6000,$A1332)&gt;0),1,0)</f>
        <v>1</v>
      </c>
      <c r="N1332">
        <f>IF($J1332&gt;0,1,IF(COUNTIFS(Registros!$A$2:$A$6000,"CS",Registros!$B$2:$B$6000,$A1332,Registros!$K$2:$K$6000,"&lt;&gt;")&gt;0,1,0))</f>
        <v>0</v>
      </c>
      <c r="O1332" t="str">
        <f t="shared" si="100"/>
        <v>SOLO MÓVIL</v>
      </c>
      <c r="P1332" t="str">
        <f t="shared" si="101"/>
        <v>Ofrecer fijo + internet (FLBBTV)</v>
      </c>
      <c r="Q1332">
        <f t="shared" si="102"/>
        <v>15</v>
      </c>
      <c r="R1332" t="str">
        <f>IFERROR(VLOOKUP($A1332,Registros!$B$2:$G$6000,6,0),IFERROR(INDEX(Winback!$C$2:$C$300,MATCH($A1332,Winback!$K$2:$K$300,0)),""))</f>
        <v>Michelle Zambrano</v>
      </c>
      <c r="S1332" t="str">
        <f t="shared" si="103"/>
        <v>NP</v>
      </c>
      <c r="T1332">
        <f t="shared" si="104"/>
        <v>1</v>
      </c>
    </row>
    <row r="1333" spans="1:20" x14ac:dyDescent="0.35">
      <c r="A1333" t="s">
        <v>6599</v>
      </c>
      <c r="B1333" t="s">
        <v>6600</v>
      </c>
      <c r="C1333" t="s">
        <v>6601</v>
      </c>
      <c r="D1333" t="s">
        <v>6602</v>
      </c>
      <c r="E1333">
        <f>IF(COUNTIFS(Registros!$A$2:$A$6000,"NP",Registros!$B$2:$B$6000,$A1333)&gt;0,1,0)</f>
        <v>1</v>
      </c>
      <c r="F1333">
        <f>IF($E1333=1,SUMIFS(Registros!$F$2:$F$6000,Registros!$A$2:$A$6000,"NP",Registros!$B$2:$B$6000,$A1333),0)</f>
        <v>30.75</v>
      </c>
      <c r="G1333">
        <f>IF(COUNTIFS(Registros!$A$2:$A$6000,"MOV",Registros!$B$2:$B$6000,$A1333)&gt;0,1,0)</f>
        <v>0</v>
      </c>
      <c r="H1333">
        <f>IF($G1333=1,SUMIFS(Registros!$F$2:$F$6000,Registros!$A$2:$A$6000,"MOV",Registros!$B$2:$B$6000,$A1333),0)</f>
        <v>0</v>
      </c>
      <c r="I1333">
        <f>IF(COUNTIFS(Registros!$A$2:$A$6000,"CS",Registros!$B$2:$B$6000,$A1333)&gt;0,1,0)</f>
        <v>0</v>
      </c>
      <c r="J1333">
        <f>IF($I1333=1,SUMIFS(Registros!$I$2:$I$6000,Registros!$A$2:$A$6000,"CS",Registros!$B$2:$B$6000,$A1333),0)</f>
        <v>0</v>
      </c>
      <c r="K1333">
        <f>IF(COUNTIFS(Winback!$K$2:$K$300,$A1333)&gt;0,1,0)</f>
        <v>0</v>
      </c>
      <c r="L1333">
        <f>IF(AND($K1333=1,LEFT($A1333,3)="WB-"),SUMIFS(Winback!$D$2:$D$300,Winback!$K$2:$K$300,$A1333),0)</f>
        <v>0</v>
      </c>
      <c r="M1333">
        <f>IF(OR($E1333=1,$G1333=1,SUMIFS(Registros!$J$2:$J$6000,Registros!$B$2:$B$6000,$A1333)&gt;0),1,0)</f>
        <v>1</v>
      </c>
      <c r="N1333">
        <f>IF($J1333&gt;0,1,IF(COUNTIFS(Registros!$A$2:$A$6000,"CS",Registros!$B$2:$B$6000,$A1333,Registros!$K$2:$K$6000,"&lt;&gt;")&gt;0,1,0))</f>
        <v>0</v>
      </c>
      <c r="O1333" t="str">
        <f t="shared" si="100"/>
        <v>SOLO MÓVIL</v>
      </c>
      <c r="P1333" t="str">
        <f t="shared" si="101"/>
        <v>Ofrecer fijo + internet (FLBBTV)</v>
      </c>
      <c r="Q1333">
        <f t="shared" si="102"/>
        <v>30.75</v>
      </c>
      <c r="R1333" t="str">
        <f>IFERROR(VLOOKUP($A1333,Registros!$B$2:$G$6000,6,0),IFERROR(INDEX(Winback!$C$2:$C$300,MATCH($A1333,Winback!$K$2:$K$300,0)),""))</f>
        <v>Ines Lizbeth Trujillo</v>
      </c>
      <c r="S1333" t="str">
        <f t="shared" si="103"/>
        <v>NP</v>
      </c>
      <c r="T1333">
        <f t="shared" si="104"/>
        <v>1</v>
      </c>
    </row>
    <row r="1334" spans="1:20" x14ac:dyDescent="0.35">
      <c r="A1334" t="s">
        <v>6604</v>
      </c>
      <c r="B1334" t="s">
        <v>6605</v>
      </c>
      <c r="C1334" t="s">
        <v>6606</v>
      </c>
      <c r="D1334" t="s">
        <v>6607</v>
      </c>
      <c r="E1334">
        <f>IF(COUNTIFS(Registros!$A$2:$A$6000,"NP",Registros!$B$2:$B$6000,$A1334)&gt;0,1,0)</f>
        <v>1</v>
      </c>
      <c r="F1334">
        <f>IF($E1334=1,SUMIFS(Registros!$F$2:$F$6000,Registros!$A$2:$A$6000,"NP",Registros!$B$2:$B$6000,$A1334),0)</f>
        <v>15</v>
      </c>
      <c r="G1334">
        <f>IF(COUNTIFS(Registros!$A$2:$A$6000,"MOV",Registros!$B$2:$B$6000,$A1334)&gt;0,1,0)</f>
        <v>0</v>
      </c>
      <c r="H1334">
        <f>IF($G1334=1,SUMIFS(Registros!$F$2:$F$6000,Registros!$A$2:$A$6000,"MOV",Registros!$B$2:$B$6000,$A1334),0)</f>
        <v>0</v>
      </c>
      <c r="I1334">
        <f>IF(COUNTIFS(Registros!$A$2:$A$6000,"CS",Registros!$B$2:$B$6000,$A1334)&gt;0,1,0)</f>
        <v>0</v>
      </c>
      <c r="J1334">
        <f>IF($I1334=1,SUMIFS(Registros!$I$2:$I$6000,Registros!$A$2:$A$6000,"CS",Registros!$B$2:$B$6000,$A1334),0)</f>
        <v>0</v>
      </c>
      <c r="K1334">
        <f>IF(COUNTIFS(Winback!$K$2:$K$300,$A1334)&gt;0,1,0)</f>
        <v>0</v>
      </c>
      <c r="L1334">
        <f>IF(AND($K1334=1,LEFT($A1334,3)="WB-"),SUMIFS(Winback!$D$2:$D$300,Winback!$K$2:$K$300,$A1334),0)</f>
        <v>0</v>
      </c>
      <c r="M1334">
        <f>IF(OR($E1334=1,$G1334=1,SUMIFS(Registros!$J$2:$J$6000,Registros!$B$2:$B$6000,$A1334)&gt;0),1,0)</f>
        <v>1</v>
      </c>
      <c r="N1334">
        <f>IF($J1334&gt;0,1,IF(COUNTIFS(Registros!$A$2:$A$6000,"CS",Registros!$B$2:$B$6000,$A1334,Registros!$K$2:$K$6000,"&lt;&gt;")&gt;0,1,0))</f>
        <v>0</v>
      </c>
      <c r="O1334" t="str">
        <f t="shared" si="100"/>
        <v>SOLO MÓVIL</v>
      </c>
      <c r="P1334" t="str">
        <f t="shared" si="101"/>
        <v>Ofrecer fijo + internet (FLBBTV)</v>
      </c>
      <c r="Q1334">
        <f t="shared" si="102"/>
        <v>15</v>
      </c>
      <c r="R1334" t="str">
        <f>IFERROR(VLOOKUP($A1334,Registros!$B$2:$G$6000,6,0),IFERROR(INDEX(Winback!$C$2:$C$300,MATCH($A1334,Winback!$K$2:$K$300,0)),""))</f>
        <v>Alejandra Mabel Hawkins</v>
      </c>
      <c r="S1334" t="str">
        <f t="shared" si="103"/>
        <v>NP</v>
      </c>
      <c r="T1334">
        <f t="shared" si="104"/>
        <v>1</v>
      </c>
    </row>
    <row r="1335" spans="1:20" x14ac:dyDescent="0.35">
      <c r="A1335" t="s">
        <v>6609</v>
      </c>
      <c r="B1335" t="s">
        <v>6610</v>
      </c>
      <c r="C1335" t="s">
        <v>6611</v>
      </c>
      <c r="D1335" t="s">
        <v>6612</v>
      </c>
      <c r="E1335">
        <f>IF(COUNTIFS(Registros!$A$2:$A$6000,"NP",Registros!$B$2:$B$6000,$A1335)&gt;0,1,0)</f>
        <v>1</v>
      </c>
      <c r="F1335">
        <f>IF($E1335=1,SUMIFS(Registros!$F$2:$F$6000,Registros!$A$2:$A$6000,"NP",Registros!$B$2:$B$6000,$A1335),0)</f>
        <v>96</v>
      </c>
      <c r="G1335">
        <f>IF(COUNTIFS(Registros!$A$2:$A$6000,"MOV",Registros!$B$2:$B$6000,$A1335)&gt;0,1,0)</f>
        <v>0</v>
      </c>
      <c r="H1335">
        <f>IF($G1335=1,SUMIFS(Registros!$F$2:$F$6000,Registros!$A$2:$A$6000,"MOV",Registros!$B$2:$B$6000,$A1335),0)</f>
        <v>0</v>
      </c>
      <c r="I1335">
        <f>IF(COUNTIFS(Registros!$A$2:$A$6000,"CS",Registros!$B$2:$B$6000,$A1335)&gt;0,1,0)</f>
        <v>0</v>
      </c>
      <c r="J1335">
        <f>IF($I1335=1,SUMIFS(Registros!$I$2:$I$6000,Registros!$A$2:$A$6000,"CS",Registros!$B$2:$B$6000,$A1335),0)</f>
        <v>0</v>
      </c>
      <c r="K1335">
        <f>IF(COUNTIFS(Winback!$K$2:$K$300,$A1335)&gt;0,1,0)</f>
        <v>0</v>
      </c>
      <c r="L1335">
        <f>IF(AND($K1335=1,LEFT($A1335,3)="WB-"),SUMIFS(Winback!$D$2:$D$300,Winback!$K$2:$K$300,$A1335),0)</f>
        <v>0</v>
      </c>
      <c r="M1335">
        <f>IF(OR($E1335=1,$G1335=1,SUMIFS(Registros!$J$2:$J$6000,Registros!$B$2:$B$6000,$A1335)&gt;0),1,0)</f>
        <v>1</v>
      </c>
      <c r="N1335">
        <f>IF($J1335&gt;0,1,IF(COUNTIFS(Registros!$A$2:$A$6000,"CS",Registros!$B$2:$B$6000,$A1335,Registros!$K$2:$K$6000,"&lt;&gt;")&gt;0,1,0))</f>
        <v>0</v>
      </c>
      <c r="O1335" t="str">
        <f t="shared" si="100"/>
        <v>SOLO MÓVIL</v>
      </c>
      <c r="P1335" t="str">
        <f t="shared" si="101"/>
        <v>Ofrecer fijo + internet (FLBBTV)</v>
      </c>
      <c r="Q1335">
        <f t="shared" si="102"/>
        <v>96</v>
      </c>
      <c r="R1335" t="str">
        <f>IFERROR(VLOOKUP($A1335,Registros!$B$2:$G$6000,6,0),IFERROR(INDEX(Winback!$C$2:$C$300,MATCH($A1335,Winback!$K$2:$K$300,0)),""))</f>
        <v>Maria Fernanda</v>
      </c>
      <c r="S1335" t="str">
        <f t="shared" si="103"/>
        <v>NP</v>
      </c>
      <c r="T1335">
        <f t="shared" si="104"/>
        <v>1</v>
      </c>
    </row>
    <row r="1336" spans="1:20" x14ac:dyDescent="0.35">
      <c r="A1336" t="s">
        <v>6614</v>
      </c>
      <c r="B1336" t="s">
        <v>6615</v>
      </c>
      <c r="C1336" t="s">
        <v>6616</v>
      </c>
      <c r="D1336" t="s">
        <v>6617</v>
      </c>
      <c r="E1336">
        <f>IF(COUNTIFS(Registros!$A$2:$A$6000,"NP",Registros!$B$2:$B$6000,$A1336)&gt;0,1,0)</f>
        <v>1</v>
      </c>
      <c r="F1336">
        <f>IF($E1336=1,SUMIFS(Registros!$F$2:$F$6000,Registros!$A$2:$A$6000,"NP",Registros!$B$2:$B$6000,$A1336),0)</f>
        <v>50</v>
      </c>
      <c r="G1336">
        <f>IF(COUNTIFS(Registros!$A$2:$A$6000,"MOV",Registros!$B$2:$B$6000,$A1336)&gt;0,1,0)</f>
        <v>0</v>
      </c>
      <c r="H1336">
        <f>IF($G1336=1,SUMIFS(Registros!$F$2:$F$6000,Registros!$A$2:$A$6000,"MOV",Registros!$B$2:$B$6000,$A1336),0)</f>
        <v>0</v>
      </c>
      <c r="I1336">
        <f>IF(COUNTIFS(Registros!$A$2:$A$6000,"CS",Registros!$B$2:$B$6000,$A1336)&gt;0,1,0)</f>
        <v>0</v>
      </c>
      <c r="J1336">
        <f>IF($I1336=1,SUMIFS(Registros!$I$2:$I$6000,Registros!$A$2:$A$6000,"CS",Registros!$B$2:$B$6000,$A1336),0)</f>
        <v>0</v>
      </c>
      <c r="K1336">
        <f>IF(COUNTIFS(Winback!$K$2:$K$300,$A1336)&gt;0,1,0)</f>
        <v>0</v>
      </c>
      <c r="L1336">
        <f>IF(AND($K1336=1,LEFT($A1336,3)="WB-"),SUMIFS(Winback!$D$2:$D$300,Winback!$K$2:$K$300,$A1336),0)</f>
        <v>0</v>
      </c>
      <c r="M1336">
        <f>IF(OR($E1336=1,$G1336=1,SUMIFS(Registros!$J$2:$J$6000,Registros!$B$2:$B$6000,$A1336)&gt;0),1,0)</f>
        <v>1</v>
      </c>
      <c r="N1336">
        <f>IF($J1336&gt;0,1,IF(COUNTIFS(Registros!$A$2:$A$6000,"CS",Registros!$B$2:$B$6000,$A1336,Registros!$K$2:$K$6000,"&lt;&gt;")&gt;0,1,0))</f>
        <v>0</v>
      </c>
      <c r="O1336" t="str">
        <f t="shared" si="100"/>
        <v>SOLO MÓVIL</v>
      </c>
      <c r="P1336" t="str">
        <f t="shared" si="101"/>
        <v>Ofrecer fijo + internet (FLBBTV)</v>
      </c>
      <c r="Q1336">
        <f t="shared" si="102"/>
        <v>50</v>
      </c>
      <c r="R1336" t="str">
        <f>IFERROR(VLOOKUP($A1336,Registros!$B$2:$G$6000,6,0),IFERROR(INDEX(Winback!$C$2:$C$300,MATCH($A1336,Winback!$K$2:$K$300,0)),""))</f>
        <v>Yarelis Tulloch</v>
      </c>
      <c r="S1336" t="str">
        <f t="shared" si="103"/>
        <v>NP</v>
      </c>
      <c r="T1336">
        <f t="shared" si="104"/>
        <v>1</v>
      </c>
    </row>
    <row r="1337" spans="1:20" x14ac:dyDescent="0.35">
      <c r="A1337" t="s">
        <v>6619</v>
      </c>
      <c r="B1337" t="s">
        <v>6620</v>
      </c>
      <c r="C1337" t="s">
        <v>6621</v>
      </c>
      <c r="D1337" t="s">
        <v>6622</v>
      </c>
      <c r="E1337">
        <f>IF(COUNTIFS(Registros!$A$2:$A$6000,"NP",Registros!$B$2:$B$6000,$A1337)&gt;0,1,0)</f>
        <v>1</v>
      </c>
      <c r="F1337">
        <f>IF($E1337=1,SUMIFS(Registros!$F$2:$F$6000,Registros!$A$2:$A$6000,"NP",Registros!$B$2:$B$6000,$A1337),0)</f>
        <v>15</v>
      </c>
      <c r="G1337">
        <f>IF(COUNTIFS(Registros!$A$2:$A$6000,"MOV",Registros!$B$2:$B$6000,$A1337)&gt;0,1,0)</f>
        <v>0</v>
      </c>
      <c r="H1337">
        <f>IF($G1337=1,SUMIFS(Registros!$F$2:$F$6000,Registros!$A$2:$A$6000,"MOV",Registros!$B$2:$B$6000,$A1337),0)</f>
        <v>0</v>
      </c>
      <c r="I1337">
        <f>IF(COUNTIFS(Registros!$A$2:$A$6000,"CS",Registros!$B$2:$B$6000,$A1337)&gt;0,1,0)</f>
        <v>0</v>
      </c>
      <c r="J1337">
        <f>IF($I1337=1,SUMIFS(Registros!$I$2:$I$6000,Registros!$A$2:$A$6000,"CS",Registros!$B$2:$B$6000,$A1337),0)</f>
        <v>0</v>
      </c>
      <c r="K1337">
        <f>IF(COUNTIFS(Winback!$K$2:$K$300,$A1337)&gt;0,1,0)</f>
        <v>0</v>
      </c>
      <c r="L1337">
        <f>IF(AND($K1337=1,LEFT($A1337,3)="WB-"),SUMIFS(Winback!$D$2:$D$300,Winback!$K$2:$K$300,$A1337),0)</f>
        <v>0</v>
      </c>
      <c r="M1337">
        <f>IF(OR($E1337=1,$G1337=1,SUMIFS(Registros!$J$2:$J$6000,Registros!$B$2:$B$6000,$A1337)&gt;0),1,0)</f>
        <v>1</v>
      </c>
      <c r="N1337">
        <f>IF($J1337&gt;0,1,IF(COUNTIFS(Registros!$A$2:$A$6000,"CS",Registros!$B$2:$B$6000,$A1337,Registros!$K$2:$K$6000,"&lt;&gt;")&gt;0,1,0))</f>
        <v>0</v>
      </c>
      <c r="O1337" t="str">
        <f t="shared" si="100"/>
        <v>SOLO MÓVIL</v>
      </c>
      <c r="P1337" t="str">
        <f t="shared" si="101"/>
        <v>Ofrecer fijo + internet (FLBBTV)</v>
      </c>
      <c r="Q1337">
        <f t="shared" si="102"/>
        <v>15</v>
      </c>
      <c r="R1337" t="str">
        <f>IFERROR(VLOOKUP($A1337,Registros!$B$2:$G$6000,6,0),IFERROR(INDEX(Winback!$C$2:$C$300,MATCH($A1337,Winback!$K$2:$K$300,0)),""))</f>
        <v>Abril Aparicio</v>
      </c>
      <c r="S1337" t="str">
        <f t="shared" si="103"/>
        <v>NP</v>
      </c>
      <c r="T1337">
        <f t="shared" si="104"/>
        <v>1</v>
      </c>
    </row>
    <row r="1338" spans="1:20" x14ac:dyDescent="0.35">
      <c r="A1338" t="s">
        <v>6624</v>
      </c>
      <c r="B1338" t="s">
        <v>6625</v>
      </c>
      <c r="C1338" t="s">
        <v>6626</v>
      </c>
      <c r="D1338" t="s">
        <v>6627</v>
      </c>
      <c r="E1338">
        <f>IF(COUNTIFS(Registros!$A$2:$A$6000,"NP",Registros!$B$2:$B$6000,$A1338)&gt;0,1,0)</f>
        <v>1</v>
      </c>
      <c r="F1338">
        <f>IF($E1338=1,SUMIFS(Registros!$F$2:$F$6000,Registros!$A$2:$A$6000,"NP",Registros!$B$2:$B$6000,$A1338),0)</f>
        <v>15</v>
      </c>
      <c r="G1338">
        <f>IF(COUNTIFS(Registros!$A$2:$A$6000,"MOV",Registros!$B$2:$B$6000,$A1338)&gt;0,1,0)</f>
        <v>0</v>
      </c>
      <c r="H1338">
        <f>IF($G1338=1,SUMIFS(Registros!$F$2:$F$6000,Registros!$A$2:$A$6000,"MOV",Registros!$B$2:$B$6000,$A1338),0)</f>
        <v>0</v>
      </c>
      <c r="I1338">
        <f>IF(COUNTIFS(Registros!$A$2:$A$6000,"CS",Registros!$B$2:$B$6000,$A1338)&gt;0,1,0)</f>
        <v>0</v>
      </c>
      <c r="J1338">
        <f>IF($I1338=1,SUMIFS(Registros!$I$2:$I$6000,Registros!$A$2:$A$6000,"CS",Registros!$B$2:$B$6000,$A1338),0)</f>
        <v>0</v>
      </c>
      <c r="K1338">
        <f>IF(COUNTIFS(Winback!$K$2:$K$300,$A1338)&gt;0,1,0)</f>
        <v>0</v>
      </c>
      <c r="L1338">
        <f>IF(AND($K1338=1,LEFT($A1338,3)="WB-"),SUMIFS(Winback!$D$2:$D$300,Winback!$K$2:$K$300,$A1338),0)</f>
        <v>0</v>
      </c>
      <c r="M1338">
        <f>IF(OR($E1338=1,$G1338=1,SUMIFS(Registros!$J$2:$J$6000,Registros!$B$2:$B$6000,$A1338)&gt;0),1,0)</f>
        <v>1</v>
      </c>
      <c r="N1338">
        <f>IF($J1338&gt;0,1,IF(COUNTIFS(Registros!$A$2:$A$6000,"CS",Registros!$B$2:$B$6000,$A1338,Registros!$K$2:$K$6000,"&lt;&gt;")&gt;0,1,0))</f>
        <v>0</v>
      </c>
      <c r="O1338" t="str">
        <f t="shared" si="100"/>
        <v>SOLO MÓVIL</v>
      </c>
      <c r="P1338" t="str">
        <f t="shared" si="101"/>
        <v>Ofrecer fijo + internet (FLBBTV)</v>
      </c>
      <c r="Q1338">
        <f t="shared" si="102"/>
        <v>15</v>
      </c>
      <c r="R1338" t="str">
        <f>IFERROR(VLOOKUP($A1338,Registros!$B$2:$G$6000,6,0),IFERROR(INDEX(Winback!$C$2:$C$300,MATCH($A1338,Winback!$K$2:$K$300,0)),""))</f>
        <v>Yariela Galarce</v>
      </c>
      <c r="S1338" t="str">
        <f t="shared" si="103"/>
        <v>NP</v>
      </c>
      <c r="T1338">
        <f t="shared" si="104"/>
        <v>1</v>
      </c>
    </row>
    <row r="1339" spans="1:20" x14ac:dyDescent="0.35">
      <c r="A1339" t="s">
        <v>6629</v>
      </c>
      <c r="B1339" t="s">
        <v>6630</v>
      </c>
      <c r="C1339" t="s">
        <v>6631</v>
      </c>
      <c r="D1339" t="s">
        <v>6632</v>
      </c>
      <c r="E1339">
        <f>IF(COUNTIFS(Registros!$A$2:$A$6000,"NP",Registros!$B$2:$B$6000,$A1339)&gt;0,1,0)</f>
        <v>1</v>
      </c>
      <c r="F1339">
        <f>IF($E1339=1,SUMIFS(Registros!$F$2:$F$6000,Registros!$A$2:$A$6000,"NP",Registros!$B$2:$B$6000,$A1339),0)</f>
        <v>38.5</v>
      </c>
      <c r="G1339">
        <f>IF(COUNTIFS(Registros!$A$2:$A$6000,"MOV",Registros!$B$2:$B$6000,$A1339)&gt;0,1,0)</f>
        <v>0</v>
      </c>
      <c r="H1339">
        <f>IF($G1339=1,SUMIFS(Registros!$F$2:$F$6000,Registros!$A$2:$A$6000,"MOV",Registros!$B$2:$B$6000,$A1339),0)</f>
        <v>0</v>
      </c>
      <c r="I1339">
        <f>IF(COUNTIFS(Registros!$A$2:$A$6000,"CS",Registros!$B$2:$B$6000,$A1339)&gt;0,1,0)</f>
        <v>0</v>
      </c>
      <c r="J1339">
        <f>IF($I1339=1,SUMIFS(Registros!$I$2:$I$6000,Registros!$A$2:$A$6000,"CS",Registros!$B$2:$B$6000,$A1339),0)</f>
        <v>0</v>
      </c>
      <c r="K1339">
        <f>IF(COUNTIFS(Winback!$K$2:$K$300,$A1339)&gt;0,1,0)</f>
        <v>0</v>
      </c>
      <c r="L1339">
        <f>IF(AND($K1339=1,LEFT($A1339,3)="WB-"),SUMIFS(Winback!$D$2:$D$300,Winback!$K$2:$K$300,$A1339),0)</f>
        <v>0</v>
      </c>
      <c r="M1339">
        <f>IF(OR($E1339=1,$G1339=1,SUMIFS(Registros!$J$2:$J$6000,Registros!$B$2:$B$6000,$A1339)&gt;0),1,0)</f>
        <v>1</v>
      </c>
      <c r="N1339">
        <f>IF($J1339&gt;0,1,IF(COUNTIFS(Registros!$A$2:$A$6000,"CS",Registros!$B$2:$B$6000,$A1339,Registros!$K$2:$K$6000,"&lt;&gt;")&gt;0,1,0))</f>
        <v>0</v>
      </c>
      <c r="O1339" t="str">
        <f t="shared" si="100"/>
        <v>SOLO MÓVIL</v>
      </c>
      <c r="P1339" t="str">
        <f t="shared" si="101"/>
        <v>Ofrecer fijo + internet (FLBBTV)</v>
      </c>
      <c r="Q1339">
        <f t="shared" si="102"/>
        <v>38.5</v>
      </c>
      <c r="R1339" t="str">
        <f>IFERROR(VLOOKUP($A1339,Registros!$B$2:$G$6000,6,0),IFERROR(INDEX(Winback!$C$2:$C$300,MATCH($A1339,Winback!$K$2:$K$300,0)),""))</f>
        <v>Nailyn Martinez</v>
      </c>
      <c r="S1339" t="str">
        <f t="shared" si="103"/>
        <v>NP</v>
      </c>
      <c r="T1339">
        <f t="shared" si="104"/>
        <v>1</v>
      </c>
    </row>
    <row r="1340" spans="1:20" x14ac:dyDescent="0.35">
      <c r="A1340" t="s">
        <v>6634</v>
      </c>
      <c r="B1340" t="s">
        <v>6635</v>
      </c>
      <c r="C1340" t="s">
        <v>6636</v>
      </c>
      <c r="D1340" t="s">
        <v>6637</v>
      </c>
      <c r="E1340">
        <f>IF(COUNTIFS(Registros!$A$2:$A$6000,"NP",Registros!$B$2:$B$6000,$A1340)&gt;0,1,0)</f>
        <v>1</v>
      </c>
      <c r="F1340">
        <f>IF($E1340=1,SUMIFS(Registros!$F$2:$F$6000,Registros!$A$2:$A$6000,"NP",Registros!$B$2:$B$6000,$A1340),0)</f>
        <v>42.5</v>
      </c>
      <c r="G1340">
        <f>IF(COUNTIFS(Registros!$A$2:$A$6000,"MOV",Registros!$B$2:$B$6000,$A1340)&gt;0,1,0)</f>
        <v>0</v>
      </c>
      <c r="H1340">
        <f>IF($G1340=1,SUMIFS(Registros!$F$2:$F$6000,Registros!$A$2:$A$6000,"MOV",Registros!$B$2:$B$6000,$A1340),0)</f>
        <v>0</v>
      </c>
      <c r="I1340">
        <f>IF(COUNTIFS(Registros!$A$2:$A$6000,"CS",Registros!$B$2:$B$6000,$A1340)&gt;0,1,0)</f>
        <v>0</v>
      </c>
      <c r="J1340">
        <f>IF($I1340=1,SUMIFS(Registros!$I$2:$I$6000,Registros!$A$2:$A$6000,"CS",Registros!$B$2:$B$6000,$A1340),0)</f>
        <v>0</v>
      </c>
      <c r="K1340">
        <f>IF(COUNTIFS(Winback!$K$2:$K$300,$A1340)&gt;0,1,0)</f>
        <v>0</v>
      </c>
      <c r="L1340">
        <f>IF(AND($K1340=1,LEFT($A1340,3)="WB-"),SUMIFS(Winback!$D$2:$D$300,Winback!$K$2:$K$300,$A1340),0)</f>
        <v>0</v>
      </c>
      <c r="M1340">
        <f>IF(OR($E1340=1,$G1340=1,SUMIFS(Registros!$J$2:$J$6000,Registros!$B$2:$B$6000,$A1340)&gt;0),1,0)</f>
        <v>1</v>
      </c>
      <c r="N1340">
        <f>IF($J1340&gt;0,1,IF(COUNTIFS(Registros!$A$2:$A$6000,"CS",Registros!$B$2:$B$6000,$A1340,Registros!$K$2:$K$6000,"&lt;&gt;")&gt;0,1,0))</f>
        <v>0</v>
      </c>
      <c r="O1340" t="str">
        <f t="shared" si="100"/>
        <v>SOLO MÓVIL</v>
      </c>
      <c r="P1340" t="str">
        <f t="shared" si="101"/>
        <v>Ofrecer fijo + internet (FLBBTV)</v>
      </c>
      <c r="Q1340">
        <f t="shared" si="102"/>
        <v>42.5</v>
      </c>
      <c r="R1340" t="str">
        <f>IFERROR(VLOOKUP($A1340,Registros!$B$2:$G$6000,6,0),IFERROR(INDEX(Winback!$C$2:$C$300,MATCH($A1340,Winback!$K$2:$K$300,0)),""))</f>
        <v>Yamali Rodriguez</v>
      </c>
      <c r="S1340" t="str">
        <f t="shared" si="103"/>
        <v>NP</v>
      </c>
      <c r="T1340">
        <f t="shared" si="104"/>
        <v>1</v>
      </c>
    </row>
    <row r="1341" spans="1:20" x14ac:dyDescent="0.35">
      <c r="A1341" t="s">
        <v>6639</v>
      </c>
      <c r="B1341" t="s">
        <v>6640</v>
      </c>
      <c r="C1341" t="s">
        <v>6641</v>
      </c>
      <c r="D1341" t="s">
        <v>6642</v>
      </c>
      <c r="E1341">
        <f>IF(COUNTIFS(Registros!$A$2:$A$6000,"NP",Registros!$B$2:$B$6000,$A1341)&gt;0,1,0)</f>
        <v>1</v>
      </c>
      <c r="F1341">
        <f>IF($E1341=1,SUMIFS(Registros!$F$2:$F$6000,Registros!$A$2:$A$6000,"NP",Registros!$B$2:$B$6000,$A1341),0)</f>
        <v>16.25</v>
      </c>
      <c r="G1341">
        <f>IF(COUNTIFS(Registros!$A$2:$A$6000,"MOV",Registros!$B$2:$B$6000,$A1341)&gt;0,1,0)</f>
        <v>0</v>
      </c>
      <c r="H1341">
        <f>IF($G1341=1,SUMIFS(Registros!$F$2:$F$6000,Registros!$A$2:$A$6000,"MOV",Registros!$B$2:$B$6000,$A1341),0)</f>
        <v>0</v>
      </c>
      <c r="I1341">
        <f>IF(COUNTIFS(Registros!$A$2:$A$6000,"CS",Registros!$B$2:$B$6000,$A1341)&gt;0,1,0)</f>
        <v>0</v>
      </c>
      <c r="J1341">
        <f>IF($I1341=1,SUMIFS(Registros!$I$2:$I$6000,Registros!$A$2:$A$6000,"CS",Registros!$B$2:$B$6000,$A1341),0)</f>
        <v>0</v>
      </c>
      <c r="K1341">
        <f>IF(COUNTIFS(Winback!$K$2:$K$300,$A1341)&gt;0,1,0)</f>
        <v>0</v>
      </c>
      <c r="L1341">
        <f>IF(AND($K1341=1,LEFT($A1341,3)="WB-"),SUMIFS(Winback!$D$2:$D$300,Winback!$K$2:$K$300,$A1341),0)</f>
        <v>0</v>
      </c>
      <c r="M1341">
        <f>IF(OR($E1341=1,$G1341=1,SUMIFS(Registros!$J$2:$J$6000,Registros!$B$2:$B$6000,$A1341)&gt;0),1,0)</f>
        <v>1</v>
      </c>
      <c r="N1341">
        <f>IF($J1341&gt;0,1,IF(COUNTIFS(Registros!$A$2:$A$6000,"CS",Registros!$B$2:$B$6000,$A1341,Registros!$K$2:$K$6000,"&lt;&gt;")&gt;0,1,0))</f>
        <v>0</v>
      </c>
      <c r="O1341" t="str">
        <f t="shared" si="100"/>
        <v>SOLO MÓVIL</v>
      </c>
      <c r="P1341" t="str">
        <f t="shared" si="101"/>
        <v>Ofrecer fijo + internet (FLBBTV)</v>
      </c>
      <c r="Q1341">
        <f t="shared" si="102"/>
        <v>16.25</v>
      </c>
      <c r="R1341" t="str">
        <f>IFERROR(VLOOKUP($A1341,Registros!$B$2:$G$6000,6,0),IFERROR(INDEX(Winback!$C$2:$C$300,MATCH($A1341,Winback!$K$2:$K$300,0)),""))</f>
        <v>Osiris Aguilar</v>
      </c>
      <c r="S1341" t="str">
        <f t="shared" si="103"/>
        <v>NP</v>
      </c>
      <c r="T1341">
        <f t="shared" si="104"/>
        <v>1</v>
      </c>
    </row>
    <row r="1342" spans="1:20" x14ac:dyDescent="0.35">
      <c r="A1342" t="s">
        <v>6644</v>
      </c>
      <c r="B1342" t="s">
        <v>6645</v>
      </c>
      <c r="C1342" t="s">
        <v>6646</v>
      </c>
      <c r="D1342" t="s">
        <v>6647</v>
      </c>
      <c r="E1342">
        <f>IF(COUNTIFS(Registros!$A$2:$A$6000,"NP",Registros!$B$2:$B$6000,$A1342)&gt;0,1,0)</f>
        <v>1</v>
      </c>
      <c r="F1342">
        <f>IF($E1342=1,SUMIFS(Registros!$F$2:$F$6000,Registros!$A$2:$A$6000,"NP",Registros!$B$2:$B$6000,$A1342),0)</f>
        <v>15</v>
      </c>
      <c r="G1342">
        <f>IF(COUNTIFS(Registros!$A$2:$A$6000,"MOV",Registros!$B$2:$B$6000,$A1342)&gt;0,1,0)</f>
        <v>0</v>
      </c>
      <c r="H1342">
        <f>IF($G1342=1,SUMIFS(Registros!$F$2:$F$6000,Registros!$A$2:$A$6000,"MOV",Registros!$B$2:$B$6000,$A1342),0)</f>
        <v>0</v>
      </c>
      <c r="I1342">
        <f>IF(COUNTIFS(Registros!$A$2:$A$6000,"CS",Registros!$B$2:$B$6000,$A1342)&gt;0,1,0)</f>
        <v>0</v>
      </c>
      <c r="J1342">
        <f>IF($I1342=1,SUMIFS(Registros!$I$2:$I$6000,Registros!$A$2:$A$6000,"CS",Registros!$B$2:$B$6000,$A1342),0)</f>
        <v>0</v>
      </c>
      <c r="K1342">
        <f>IF(COUNTIFS(Winback!$K$2:$K$300,$A1342)&gt;0,1,0)</f>
        <v>0</v>
      </c>
      <c r="L1342">
        <f>IF(AND($K1342=1,LEFT($A1342,3)="WB-"),SUMIFS(Winback!$D$2:$D$300,Winback!$K$2:$K$300,$A1342),0)</f>
        <v>0</v>
      </c>
      <c r="M1342">
        <f>IF(OR($E1342=1,$G1342=1,SUMIFS(Registros!$J$2:$J$6000,Registros!$B$2:$B$6000,$A1342)&gt;0),1,0)</f>
        <v>1</v>
      </c>
      <c r="N1342">
        <f>IF($J1342&gt;0,1,IF(COUNTIFS(Registros!$A$2:$A$6000,"CS",Registros!$B$2:$B$6000,$A1342,Registros!$K$2:$K$6000,"&lt;&gt;")&gt;0,1,0))</f>
        <v>0</v>
      </c>
      <c r="O1342" t="str">
        <f t="shared" si="100"/>
        <v>SOLO MÓVIL</v>
      </c>
      <c r="P1342" t="str">
        <f t="shared" si="101"/>
        <v>Ofrecer fijo + internet (FLBBTV)</v>
      </c>
      <c r="Q1342">
        <f t="shared" si="102"/>
        <v>15</v>
      </c>
      <c r="R1342" t="str">
        <f>IFERROR(VLOOKUP($A1342,Registros!$B$2:$G$6000,6,0),IFERROR(INDEX(Winback!$C$2:$C$300,MATCH($A1342,Winback!$K$2:$K$300,0)),""))</f>
        <v>Karla Mc Intryre</v>
      </c>
      <c r="S1342" t="str">
        <f t="shared" si="103"/>
        <v>NP</v>
      </c>
      <c r="T1342">
        <f t="shared" si="104"/>
        <v>1</v>
      </c>
    </row>
    <row r="1343" spans="1:20" x14ac:dyDescent="0.35">
      <c r="A1343" t="s">
        <v>6649</v>
      </c>
      <c r="B1343" t="s">
        <v>6650</v>
      </c>
      <c r="C1343" t="s">
        <v>6651</v>
      </c>
      <c r="D1343" t="s">
        <v>6652</v>
      </c>
      <c r="E1343">
        <f>IF(COUNTIFS(Registros!$A$2:$A$6000,"NP",Registros!$B$2:$B$6000,$A1343)&gt;0,1,0)</f>
        <v>1</v>
      </c>
      <c r="F1343">
        <f>IF($E1343=1,SUMIFS(Registros!$F$2:$F$6000,Registros!$A$2:$A$6000,"NP",Registros!$B$2:$B$6000,$A1343),0)</f>
        <v>41.5</v>
      </c>
      <c r="G1343">
        <f>IF(COUNTIFS(Registros!$A$2:$A$6000,"MOV",Registros!$B$2:$B$6000,$A1343)&gt;0,1,0)</f>
        <v>0</v>
      </c>
      <c r="H1343">
        <f>IF($G1343=1,SUMIFS(Registros!$F$2:$F$6000,Registros!$A$2:$A$6000,"MOV",Registros!$B$2:$B$6000,$A1343),0)</f>
        <v>0</v>
      </c>
      <c r="I1343">
        <f>IF(COUNTIFS(Registros!$A$2:$A$6000,"CS",Registros!$B$2:$B$6000,$A1343)&gt;0,1,0)</f>
        <v>0</v>
      </c>
      <c r="J1343">
        <f>IF($I1343=1,SUMIFS(Registros!$I$2:$I$6000,Registros!$A$2:$A$6000,"CS",Registros!$B$2:$B$6000,$A1343),0)</f>
        <v>0</v>
      </c>
      <c r="K1343">
        <f>IF(COUNTIFS(Winback!$K$2:$K$300,$A1343)&gt;0,1,0)</f>
        <v>0</v>
      </c>
      <c r="L1343">
        <f>IF(AND($K1343=1,LEFT($A1343,3)="WB-"),SUMIFS(Winback!$D$2:$D$300,Winback!$K$2:$K$300,$A1343),0)</f>
        <v>0</v>
      </c>
      <c r="M1343">
        <f>IF(OR($E1343=1,$G1343=1,SUMIFS(Registros!$J$2:$J$6000,Registros!$B$2:$B$6000,$A1343)&gt;0),1,0)</f>
        <v>1</v>
      </c>
      <c r="N1343">
        <f>IF($J1343&gt;0,1,IF(COUNTIFS(Registros!$A$2:$A$6000,"CS",Registros!$B$2:$B$6000,$A1343,Registros!$K$2:$K$6000,"&lt;&gt;")&gt;0,1,0))</f>
        <v>0</v>
      </c>
      <c r="O1343" t="str">
        <f t="shared" si="100"/>
        <v>SOLO MÓVIL</v>
      </c>
      <c r="P1343" t="str">
        <f t="shared" si="101"/>
        <v>Ofrecer fijo + internet (FLBBTV)</v>
      </c>
      <c r="Q1343">
        <f t="shared" si="102"/>
        <v>41.5</v>
      </c>
      <c r="R1343" t="str">
        <f>IFERROR(VLOOKUP($A1343,Registros!$B$2:$G$6000,6,0),IFERROR(INDEX(Winback!$C$2:$C$300,MATCH($A1343,Winback!$K$2:$K$300,0)),""))</f>
        <v>Michelle Zambrano</v>
      </c>
      <c r="S1343" t="str">
        <f t="shared" si="103"/>
        <v>NP</v>
      </c>
      <c r="T1343">
        <f t="shared" si="104"/>
        <v>1</v>
      </c>
    </row>
    <row r="1344" spans="1:20" x14ac:dyDescent="0.35">
      <c r="A1344" t="s">
        <v>6654</v>
      </c>
      <c r="B1344" t="s">
        <v>6655</v>
      </c>
      <c r="C1344" t="s">
        <v>6656</v>
      </c>
      <c r="D1344" t="s">
        <v>6657</v>
      </c>
      <c r="E1344">
        <f>IF(COUNTIFS(Registros!$A$2:$A$6000,"NP",Registros!$B$2:$B$6000,$A1344)&gt;0,1,0)</f>
        <v>1</v>
      </c>
      <c r="F1344">
        <f>IF($E1344=1,SUMIFS(Registros!$F$2:$F$6000,Registros!$A$2:$A$6000,"NP",Registros!$B$2:$B$6000,$A1344),0)</f>
        <v>70.5</v>
      </c>
      <c r="G1344">
        <f>IF(COUNTIFS(Registros!$A$2:$A$6000,"MOV",Registros!$B$2:$B$6000,$A1344)&gt;0,1,0)</f>
        <v>0</v>
      </c>
      <c r="H1344">
        <f>IF($G1344=1,SUMIFS(Registros!$F$2:$F$6000,Registros!$A$2:$A$6000,"MOV",Registros!$B$2:$B$6000,$A1344),0)</f>
        <v>0</v>
      </c>
      <c r="I1344">
        <f>IF(COUNTIFS(Registros!$A$2:$A$6000,"CS",Registros!$B$2:$B$6000,$A1344)&gt;0,1,0)</f>
        <v>0</v>
      </c>
      <c r="J1344">
        <f>IF($I1344=1,SUMIFS(Registros!$I$2:$I$6000,Registros!$A$2:$A$6000,"CS",Registros!$B$2:$B$6000,$A1344),0)</f>
        <v>0</v>
      </c>
      <c r="K1344">
        <f>IF(COUNTIFS(Winback!$K$2:$K$300,$A1344)&gt;0,1,0)</f>
        <v>0</v>
      </c>
      <c r="L1344">
        <f>IF(AND($K1344=1,LEFT($A1344,3)="WB-"),SUMIFS(Winback!$D$2:$D$300,Winback!$K$2:$K$300,$A1344),0)</f>
        <v>0</v>
      </c>
      <c r="M1344">
        <f>IF(OR($E1344=1,$G1344=1,SUMIFS(Registros!$J$2:$J$6000,Registros!$B$2:$B$6000,$A1344)&gt;0),1,0)</f>
        <v>1</v>
      </c>
      <c r="N1344">
        <f>IF($J1344&gt;0,1,IF(COUNTIFS(Registros!$A$2:$A$6000,"CS",Registros!$B$2:$B$6000,$A1344,Registros!$K$2:$K$6000,"&lt;&gt;")&gt;0,1,0))</f>
        <v>0</v>
      </c>
      <c r="O1344" t="str">
        <f t="shared" si="100"/>
        <v>SOLO MÓVIL</v>
      </c>
      <c r="P1344" t="str">
        <f t="shared" si="101"/>
        <v>Ofrecer fijo + internet (FLBBTV)</v>
      </c>
      <c r="Q1344">
        <f t="shared" si="102"/>
        <v>70.5</v>
      </c>
      <c r="R1344" t="str">
        <f>IFERROR(VLOOKUP($A1344,Registros!$B$2:$G$6000,6,0),IFERROR(INDEX(Winback!$C$2:$C$300,MATCH($A1344,Winback!$K$2:$K$300,0)),""))</f>
        <v>Ines Lizbeth Trujillo</v>
      </c>
      <c r="S1344" t="str">
        <f t="shared" si="103"/>
        <v>NP</v>
      </c>
      <c r="T1344">
        <f t="shared" si="104"/>
        <v>1</v>
      </c>
    </row>
    <row r="1345" spans="1:20" x14ac:dyDescent="0.35">
      <c r="A1345" t="s">
        <v>6659</v>
      </c>
      <c r="B1345" t="s">
        <v>6660</v>
      </c>
      <c r="C1345" t="s">
        <v>6661</v>
      </c>
      <c r="D1345" t="s">
        <v>6662</v>
      </c>
      <c r="E1345">
        <f>IF(COUNTIFS(Registros!$A$2:$A$6000,"NP",Registros!$B$2:$B$6000,$A1345)&gt;0,1,0)</f>
        <v>1</v>
      </c>
      <c r="F1345">
        <f>IF($E1345=1,SUMIFS(Registros!$F$2:$F$6000,Registros!$A$2:$A$6000,"NP",Registros!$B$2:$B$6000,$A1345),0)</f>
        <v>15</v>
      </c>
      <c r="G1345">
        <f>IF(COUNTIFS(Registros!$A$2:$A$6000,"MOV",Registros!$B$2:$B$6000,$A1345)&gt;0,1,0)</f>
        <v>0</v>
      </c>
      <c r="H1345">
        <f>IF($G1345=1,SUMIFS(Registros!$F$2:$F$6000,Registros!$A$2:$A$6000,"MOV",Registros!$B$2:$B$6000,$A1345),0)</f>
        <v>0</v>
      </c>
      <c r="I1345">
        <f>IF(COUNTIFS(Registros!$A$2:$A$6000,"CS",Registros!$B$2:$B$6000,$A1345)&gt;0,1,0)</f>
        <v>0</v>
      </c>
      <c r="J1345">
        <f>IF($I1345=1,SUMIFS(Registros!$I$2:$I$6000,Registros!$A$2:$A$6000,"CS",Registros!$B$2:$B$6000,$A1345),0)</f>
        <v>0</v>
      </c>
      <c r="K1345">
        <f>IF(COUNTIFS(Winback!$K$2:$K$300,$A1345)&gt;0,1,0)</f>
        <v>0</v>
      </c>
      <c r="L1345">
        <f>IF(AND($K1345=1,LEFT($A1345,3)="WB-"),SUMIFS(Winback!$D$2:$D$300,Winback!$K$2:$K$300,$A1345),0)</f>
        <v>0</v>
      </c>
      <c r="M1345">
        <f>IF(OR($E1345=1,$G1345=1,SUMIFS(Registros!$J$2:$J$6000,Registros!$B$2:$B$6000,$A1345)&gt;0),1,0)</f>
        <v>1</v>
      </c>
      <c r="N1345">
        <f>IF($J1345&gt;0,1,IF(COUNTIFS(Registros!$A$2:$A$6000,"CS",Registros!$B$2:$B$6000,$A1345,Registros!$K$2:$K$6000,"&lt;&gt;")&gt;0,1,0))</f>
        <v>0</v>
      </c>
      <c r="O1345" t="str">
        <f t="shared" si="100"/>
        <v>SOLO MÓVIL</v>
      </c>
      <c r="P1345" t="str">
        <f t="shared" si="101"/>
        <v>Ofrecer fijo + internet (FLBBTV)</v>
      </c>
      <c r="Q1345">
        <f t="shared" si="102"/>
        <v>15</v>
      </c>
      <c r="R1345" t="str">
        <f>IFERROR(VLOOKUP($A1345,Registros!$B$2:$G$6000,6,0),IFERROR(INDEX(Winback!$C$2:$C$300,MATCH($A1345,Winback!$K$2:$K$300,0)),""))</f>
        <v>Alejandra Mabel Hawkins</v>
      </c>
      <c r="S1345" t="str">
        <f t="shared" si="103"/>
        <v>NP</v>
      </c>
      <c r="T1345">
        <f t="shared" si="104"/>
        <v>1</v>
      </c>
    </row>
    <row r="1346" spans="1:20" x14ac:dyDescent="0.35">
      <c r="A1346" t="s">
        <v>6664</v>
      </c>
      <c r="B1346" t="s">
        <v>6665</v>
      </c>
      <c r="C1346" t="s">
        <v>6666</v>
      </c>
      <c r="D1346" t="s">
        <v>6667</v>
      </c>
      <c r="E1346">
        <f>IF(COUNTIFS(Registros!$A$2:$A$6000,"NP",Registros!$B$2:$B$6000,$A1346)&gt;0,1,0)</f>
        <v>1</v>
      </c>
      <c r="F1346">
        <f>IF($E1346=1,SUMIFS(Registros!$F$2:$F$6000,Registros!$A$2:$A$6000,"NP",Registros!$B$2:$B$6000,$A1346),0)</f>
        <v>15</v>
      </c>
      <c r="G1346">
        <f>IF(COUNTIFS(Registros!$A$2:$A$6000,"MOV",Registros!$B$2:$B$6000,$A1346)&gt;0,1,0)</f>
        <v>0</v>
      </c>
      <c r="H1346">
        <f>IF($G1346=1,SUMIFS(Registros!$F$2:$F$6000,Registros!$A$2:$A$6000,"MOV",Registros!$B$2:$B$6000,$A1346),0)</f>
        <v>0</v>
      </c>
      <c r="I1346">
        <f>IF(COUNTIFS(Registros!$A$2:$A$6000,"CS",Registros!$B$2:$B$6000,$A1346)&gt;0,1,0)</f>
        <v>0</v>
      </c>
      <c r="J1346">
        <f>IF($I1346=1,SUMIFS(Registros!$I$2:$I$6000,Registros!$A$2:$A$6000,"CS",Registros!$B$2:$B$6000,$A1346),0)</f>
        <v>0</v>
      </c>
      <c r="K1346">
        <f>IF(COUNTIFS(Winback!$K$2:$K$300,$A1346)&gt;0,1,0)</f>
        <v>0</v>
      </c>
      <c r="L1346">
        <f>IF(AND($K1346=1,LEFT($A1346,3)="WB-"),SUMIFS(Winback!$D$2:$D$300,Winback!$K$2:$K$300,$A1346),0)</f>
        <v>0</v>
      </c>
      <c r="M1346">
        <f>IF(OR($E1346=1,$G1346=1,SUMIFS(Registros!$J$2:$J$6000,Registros!$B$2:$B$6000,$A1346)&gt;0),1,0)</f>
        <v>1</v>
      </c>
      <c r="N1346">
        <f>IF($J1346&gt;0,1,IF(COUNTIFS(Registros!$A$2:$A$6000,"CS",Registros!$B$2:$B$6000,$A1346,Registros!$K$2:$K$6000,"&lt;&gt;")&gt;0,1,0))</f>
        <v>0</v>
      </c>
      <c r="O1346" t="str">
        <f t="shared" ref="O1346:O1409" si="105">IF(AND($K1346=1,$E1346=0,$G1346=0,$I1346=0),"WINBACK",IF(AND($M1346=1,$N1346&gt;0),"CONVERGENTE",IF($M1346=1,"SOLO MÓVIL",IF($N1346&gt;0,"SOLO FIJO / INTERNET","SIN SERVICIOS"))))</f>
        <v>SOLO MÓVIL</v>
      </c>
      <c r="P1346" t="str">
        <f t="shared" ref="P1346:P1409" si="106">IF($O1346="WINBACK","Recuperar (winback)",IF($O1346="CONVERGENTE","Upgrade / más líneas",IF($O1346="SOLO MÓVIL","Ofrecer fijo + internet (FLBBTV)",IF($O1346="SOLO FIJO / INTERNET","Ofrecer línea móvil Nextphone","Oferta completa (móvil + fijo + internet)"))))</f>
        <v>Ofrecer fijo + internet (FLBBTV)</v>
      </c>
      <c r="Q1346">
        <f t="shared" ref="Q1346:Q1409" si="107">$F1346+$H1346+$L1346</f>
        <v>15</v>
      </c>
      <c r="R1346" t="str">
        <f>IFERROR(VLOOKUP($A1346,Registros!$B$2:$G$6000,6,0),IFERROR(INDEX(Winback!$C$2:$C$300,MATCH($A1346,Winback!$K$2:$K$300,0)),""))</f>
        <v>Maria Fernanda</v>
      </c>
      <c r="S1346" t="str">
        <f t="shared" ref="S1346:S1409" si="108">IF($E1346=1,"NP","")&amp;IF($G1346=1,"+MOV","")&amp;IF($I1346=1,"+CS","")&amp;IF($K1346=1,"+WB","")</f>
        <v>NP</v>
      </c>
      <c r="T1346">
        <f t="shared" ref="T1346:T1409" si="109">$E1346+$G1346+$I1346+$K1346</f>
        <v>1</v>
      </c>
    </row>
    <row r="1347" spans="1:20" x14ac:dyDescent="0.35">
      <c r="A1347" t="s">
        <v>6669</v>
      </c>
      <c r="B1347" t="s">
        <v>6670</v>
      </c>
      <c r="C1347" t="s">
        <v>6671</v>
      </c>
      <c r="D1347" t="s">
        <v>6672</v>
      </c>
      <c r="E1347">
        <f>IF(COUNTIFS(Registros!$A$2:$A$6000,"NP",Registros!$B$2:$B$6000,$A1347)&gt;0,1,0)</f>
        <v>1</v>
      </c>
      <c r="F1347">
        <f>IF($E1347=1,SUMIFS(Registros!$F$2:$F$6000,Registros!$A$2:$A$6000,"NP",Registros!$B$2:$B$6000,$A1347),0)</f>
        <v>16.25</v>
      </c>
      <c r="G1347">
        <f>IF(COUNTIFS(Registros!$A$2:$A$6000,"MOV",Registros!$B$2:$B$6000,$A1347)&gt;0,1,0)</f>
        <v>0</v>
      </c>
      <c r="H1347">
        <f>IF($G1347=1,SUMIFS(Registros!$F$2:$F$6000,Registros!$A$2:$A$6000,"MOV",Registros!$B$2:$B$6000,$A1347),0)</f>
        <v>0</v>
      </c>
      <c r="I1347">
        <f>IF(COUNTIFS(Registros!$A$2:$A$6000,"CS",Registros!$B$2:$B$6000,$A1347)&gt;0,1,0)</f>
        <v>0</v>
      </c>
      <c r="J1347">
        <f>IF($I1347=1,SUMIFS(Registros!$I$2:$I$6000,Registros!$A$2:$A$6000,"CS",Registros!$B$2:$B$6000,$A1347),0)</f>
        <v>0</v>
      </c>
      <c r="K1347">
        <f>IF(COUNTIFS(Winback!$K$2:$K$300,$A1347)&gt;0,1,0)</f>
        <v>0</v>
      </c>
      <c r="L1347">
        <f>IF(AND($K1347=1,LEFT($A1347,3)="WB-"),SUMIFS(Winback!$D$2:$D$300,Winback!$K$2:$K$300,$A1347),0)</f>
        <v>0</v>
      </c>
      <c r="M1347">
        <f>IF(OR($E1347=1,$G1347=1,SUMIFS(Registros!$J$2:$J$6000,Registros!$B$2:$B$6000,$A1347)&gt;0),1,0)</f>
        <v>1</v>
      </c>
      <c r="N1347">
        <f>IF($J1347&gt;0,1,IF(COUNTIFS(Registros!$A$2:$A$6000,"CS",Registros!$B$2:$B$6000,$A1347,Registros!$K$2:$K$6000,"&lt;&gt;")&gt;0,1,0))</f>
        <v>0</v>
      </c>
      <c r="O1347" t="str">
        <f t="shared" si="105"/>
        <v>SOLO MÓVIL</v>
      </c>
      <c r="P1347" t="str">
        <f t="shared" si="106"/>
        <v>Ofrecer fijo + internet (FLBBTV)</v>
      </c>
      <c r="Q1347">
        <f t="shared" si="107"/>
        <v>16.25</v>
      </c>
      <c r="R1347" t="str">
        <f>IFERROR(VLOOKUP($A1347,Registros!$B$2:$G$6000,6,0),IFERROR(INDEX(Winback!$C$2:$C$300,MATCH($A1347,Winback!$K$2:$K$300,0)),""))</f>
        <v>Yarelis Tulloch</v>
      </c>
      <c r="S1347" t="str">
        <f t="shared" si="108"/>
        <v>NP</v>
      </c>
      <c r="T1347">
        <f t="shared" si="109"/>
        <v>1</v>
      </c>
    </row>
    <row r="1348" spans="1:20" x14ac:dyDescent="0.35">
      <c r="A1348" t="s">
        <v>6674</v>
      </c>
      <c r="B1348" t="s">
        <v>6675</v>
      </c>
      <c r="C1348" t="s">
        <v>6676</v>
      </c>
      <c r="D1348" t="s">
        <v>6677</v>
      </c>
      <c r="E1348">
        <f>IF(COUNTIFS(Registros!$A$2:$A$6000,"NP",Registros!$B$2:$B$6000,$A1348)&gt;0,1,0)</f>
        <v>1</v>
      </c>
      <c r="F1348">
        <f>IF($E1348=1,SUMIFS(Registros!$F$2:$F$6000,Registros!$A$2:$A$6000,"NP",Registros!$B$2:$B$6000,$A1348),0)</f>
        <v>45</v>
      </c>
      <c r="G1348">
        <f>IF(COUNTIFS(Registros!$A$2:$A$6000,"MOV",Registros!$B$2:$B$6000,$A1348)&gt;0,1,0)</f>
        <v>0</v>
      </c>
      <c r="H1348">
        <f>IF($G1348=1,SUMIFS(Registros!$F$2:$F$6000,Registros!$A$2:$A$6000,"MOV",Registros!$B$2:$B$6000,$A1348),0)</f>
        <v>0</v>
      </c>
      <c r="I1348">
        <f>IF(COUNTIFS(Registros!$A$2:$A$6000,"CS",Registros!$B$2:$B$6000,$A1348)&gt;0,1,0)</f>
        <v>0</v>
      </c>
      <c r="J1348">
        <f>IF($I1348=1,SUMIFS(Registros!$I$2:$I$6000,Registros!$A$2:$A$6000,"CS",Registros!$B$2:$B$6000,$A1348),0)</f>
        <v>0</v>
      </c>
      <c r="K1348">
        <f>IF(COUNTIFS(Winback!$K$2:$K$300,$A1348)&gt;0,1,0)</f>
        <v>0</v>
      </c>
      <c r="L1348">
        <f>IF(AND($K1348=1,LEFT($A1348,3)="WB-"),SUMIFS(Winback!$D$2:$D$300,Winback!$K$2:$K$300,$A1348),0)</f>
        <v>0</v>
      </c>
      <c r="M1348">
        <f>IF(OR($E1348=1,$G1348=1,SUMIFS(Registros!$J$2:$J$6000,Registros!$B$2:$B$6000,$A1348)&gt;0),1,0)</f>
        <v>1</v>
      </c>
      <c r="N1348">
        <f>IF($J1348&gt;0,1,IF(COUNTIFS(Registros!$A$2:$A$6000,"CS",Registros!$B$2:$B$6000,$A1348,Registros!$K$2:$K$6000,"&lt;&gt;")&gt;0,1,0))</f>
        <v>0</v>
      </c>
      <c r="O1348" t="str">
        <f t="shared" si="105"/>
        <v>SOLO MÓVIL</v>
      </c>
      <c r="P1348" t="str">
        <f t="shared" si="106"/>
        <v>Ofrecer fijo + internet (FLBBTV)</v>
      </c>
      <c r="Q1348">
        <f t="shared" si="107"/>
        <v>45</v>
      </c>
      <c r="R1348" t="str">
        <f>IFERROR(VLOOKUP($A1348,Registros!$B$2:$G$6000,6,0),IFERROR(INDEX(Winback!$C$2:$C$300,MATCH($A1348,Winback!$K$2:$K$300,0)),""))</f>
        <v>Abril Aparicio</v>
      </c>
      <c r="S1348" t="str">
        <f t="shared" si="108"/>
        <v>NP</v>
      </c>
      <c r="T1348">
        <f t="shared" si="109"/>
        <v>1</v>
      </c>
    </row>
    <row r="1349" spans="1:20" x14ac:dyDescent="0.35">
      <c r="A1349" t="s">
        <v>6679</v>
      </c>
      <c r="B1349" t="s">
        <v>6680</v>
      </c>
      <c r="C1349" t="s">
        <v>6681</v>
      </c>
      <c r="D1349" t="s">
        <v>6682</v>
      </c>
      <c r="E1349">
        <f>IF(COUNTIFS(Registros!$A$2:$A$6000,"NP",Registros!$B$2:$B$6000,$A1349)&gt;0,1,0)</f>
        <v>1</v>
      </c>
      <c r="F1349">
        <f>IF($E1349=1,SUMIFS(Registros!$F$2:$F$6000,Registros!$A$2:$A$6000,"NP",Registros!$B$2:$B$6000,$A1349),0)</f>
        <v>45</v>
      </c>
      <c r="G1349">
        <f>IF(COUNTIFS(Registros!$A$2:$A$6000,"MOV",Registros!$B$2:$B$6000,$A1349)&gt;0,1,0)</f>
        <v>0</v>
      </c>
      <c r="H1349">
        <f>IF($G1349=1,SUMIFS(Registros!$F$2:$F$6000,Registros!$A$2:$A$6000,"MOV",Registros!$B$2:$B$6000,$A1349),0)</f>
        <v>0</v>
      </c>
      <c r="I1349">
        <f>IF(COUNTIFS(Registros!$A$2:$A$6000,"CS",Registros!$B$2:$B$6000,$A1349)&gt;0,1,0)</f>
        <v>0</v>
      </c>
      <c r="J1349">
        <f>IF($I1349=1,SUMIFS(Registros!$I$2:$I$6000,Registros!$A$2:$A$6000,"CS",Registros!$B$2:$B$6000,$A1349),0)</f>
        <v>0</v>
      </c>
      <c r="K1349">
        <f>IF(COUNTIFS(Winback!$K$2:$K$300,$A1349)&gt;0,1,0)</f>
        <v>0</v>
      </c>
      <c r="L1349">
        <f>IF(AND($K1349=1,LEFT($A1349,3)="WB-"),SUMIFS(Winback!$D$2:$D$300,Winback!$K$2:$K$300,$A1349),0)</f>
        <v>0</v>
      </c>
      <c r="M1349">
        <f>IF(OR($E1349=1,$G1349=1,SUMIFS(Registros!$J$2:$J$6000,Registros!$B$2:$B$6000,$A1349)&gt;0),1,0)</f>
        <v>1</v>
      </c>
      <c r="N1349">
        <f>IF($J1349&gt;0,1,IF(COUNTIFS(Registros!$A$2:$A$6000,"CS",Registros!$B$2:$B$6000,$A1349,Registros!$K$2:$K$6000,"&lt;&gt;")&gt;0,1,0))</f>
        <v>0</v>
      </c>
      <c r="O1349" t="str">
        <f t="shared" si="105"/>
        <v>SOLO MÓVIL</v>
      </c>
      <c r="P1349" t="str">
        <f t="shared" si="106"/>
        <v>Ofrecer fijo + internet (FLBBTV)</v>
      </c>
      <c r="Q1349">
        <f t="shared" si="107"/>
        <v>45</v>
      </c>
      <c r="R1349" t="str">
        <f>IFERROR(VLOOKUP($A1349,Registros!$B$2:$G$6000,6,0),IFERROR(INDEX(Winback!$C$2:$C$300,MATCH($A1349,Winback!$K$2:$K$300,0)),""))</f>
        <v>Yariela Galarce</v>
      </c>
      <c r="S1349" t="str">
        <f t="shared" si="108"/>
        <v>NP</v>
      </c>
      <c r="T1349">
        <f t="shared" si="109"/>
        <v>1</v>
      </c>
    </row>
    <row r="1350" spans="1:20" x14ac:dyDescent="0.35">
      <c r="A1350" t="s">
        <v>6684</v>
      </c>
      <c r="B1350" t="s">
        <v>6685</v>
      </c>
      <c r="C1350" t="s">
        <v>6686</v>
      </c>
      <c r="D1350" t="s">
        <v>6687</v>
      </c>
      <c r="E1350">
        <f>IF(COUNTIFS(Registros!$A$2:$A$6000,"NP",Registros!$B$2:$B$6000,$A1350)&gt;0,1,0)</f>
        <v>1</v>
      </c>
      <c r="F1350">
        <f>IF($E1350=1,SUMIFS(Registros!$F$2:$F$6000,Registros!$A$2:$A$6000,"NP",Registros!$B$2:$B$6000,$A1350),0)</f>
        <v>15</v>
      </c>
      <c r="G1350">
        <f>IF(COUNTIFS(Registros!$A$2:$A$6000,"MOV",Registros!$B$2:$B$6000,$A1350)&gt;0,1,0)</f>
        <v>0</v>
      </c>
      <c r="H1350">
        <f>IF($G1350=1,SUMIFS(Registros!$F$2:$F$6000,Registros!$A$2:$A$6000,"MOV",Registros!$B$2:$B$6000,$A1350),0)</f>
        <v>0</v>
      </c>
      <c r="I1350">
        <f>IF(COUNTIFS(Registros!$A$2:$A$6000,"CS",Registros!$B$2:$B$6000,$A1350)&gt;0,1,0)</f>
        <v>0</v>
      </c>
      <c r="J1350">
        <f>IF($I1350=1,SUMIFS(Registros!$I$2:$I$6000,Registros!$A$2:$A$6000,"CS",Registros!$B$2:$B$6000,$A1350),0)</f>
        <v>0</v>
      </c>
      <c r="K1350">
        <f>IF(COUNTIFS(Winback!$K$2:$K$300,$A1350)&gt;0,1,0)</f>
        <v>0</v>
      </c>
      <c r="L1350">
        <f>IF(AND($K1350=1,LEFT($A1350,3)="WB-"),SUMIFS(Winback!$D$2:$D$300,Winback!$K$2:$K$300,$A1350),0)</f>
        <v>0</v>
      </c>
      <c r="M1350">
        <f>IF(OR($E1350=1,$G1350=1,SUMIFS(Registros!$J$2:$J$6000,Registros!$B$2:$B$6000,$A1350)&gt;0),1,0)</f>
        <v>1</v>
      </c>
      <c r="N1350">
        <f>IF($J1350&gt;0,1,IF(COUNTIFS(Registros!$A$2:$A$6000,"CS",Registros!$B$2:$B$6000,$A1350,Registros!$K$2:$K$6000,"&lt;&gt;")&gt;0,1,0))</f>
        <v>0</v>
      </c>
      <c r="O1350" t="str">
        <f t="shared" si="105"/>
        <v>SOLO MÓVIL</v>
      </c>
      <c r="P1350" t="str">
        <f t="shared" si="106"/>
        <v>Ofrecer fijo + internet (FLBBTV)</v>
      </c>
      <c r="Q1350">
        <f t="shared" si="107"/>
        <v>15</v>
      </c>
      <c r="R1350" t="str">
        <f>IFERROR(VLOOKUP($A1350,Registros!$B$2:$G$6000,6,0),IFERROR(INDEX(Winback!$C$2:$C$300,MATCH($A1350,Winback!$K$2:$K$300,0)),""))</f>
        <v>Nailyn Martinez</v>
      </c>
      <c r="S1350" t="str">
        <f t="shared" si="108"/>
        <v>NP</v>
      </c>
      <c r="T1350">
        <f t="shared" si="109"/>
        <v>1</v>
      </c>
    </row>
    <row r="1351" spans="1:20" x14ac:dyDescent="0.35">
      <c r="A1351" t="s">
        <v>6689</v>
      </c>
      <c r="B1351" t="s">
        <v>6690</v>
      </c>
      <c r="C1351" t="s">
        <v>6691</v>
      </c>
      <c r="D1351" t="s">
        <v>6692</v>
      </c>
      <c r="E1351">
        <f>IF(COUNTIFS(Registros!$A$2:$A$6000,"NP",Registros!$B$2:$B$6000,$A1351)&gt;0,1,0)</f>
        <v>1</v>
      </c>
      <c r="F1351">
        <f>IF($E1351=1,SUMIFS(Registros!$F$2:$F$6000,Registros!$A$2:$A$6000,"NP",Registros!$B$2:$B$6000,$A1351),0)</f>
        <v>12</v>
      </c>
      <c r="G1351">
        <f>IF(COUNTIFS(Registros!$A$2:$A$6000,"MOV",Registros!$B$2:$B$6000,$A1351)&gt;0,1,0)</f>
        <v>0</v>
      </c>
      <c r="H1351">
        <f>IF($G1351=1,SUMIFS(Registros!$F$2:$F$6000,Registros!$A$2:$A$6000,"MOV",Registros!$B$2:$B$6000,$A1351),0)</f>
        <v>0</v>
      </c>
      <c r="I1351">
        <f>IF(COUNTIFS(Registros!$A$2:$A$6000,"CS",Registros!$B$2:$B$6000,$A1351)&gt;0,1,0)</f>
        <v>0</v>
      </c>
      <c r="J1351">
        <f>IF($I1351=1,SUMIFS(Registros!$I$2:$I$6000,Registros!$A$2:$A$6000,"CS",Registros!$B$2:$B$6000,$A1351),0)</f>
        <v>0</v>
      </c>
      <c r="K1351">
        <f>IF(COUNTIFS(Winback!$K$2:$K$300,$A1351)&gt;0,1,0)</f>
        <v>0</v>
      </c>
      <c r="L1351">
        <f>IF(AND($K1351=1,LEFT($A1351,3)="WB-"),SUMIFS(Winback!$D$2:$D$300,Winback!$K$2:$K$300,$A1351),0)</f>
        <v>0</v>
      </c>
      <c r="M1351">
        <f>IF(OR($E1351=1,$G1351=1,SUMIFS(Registros!$J$2:$J$6000,Registros!$B$2:$B$6000,$A1351)&gt;0),1,0)</f>
        <v>1</v>
      </c>
      <c r="N1351">
        <f>IF($J1351&gt;0,1,IF(COUNTIFS(Registros!$A$2:$A$6000,"CS",Registros!$B$2:$B$6000,$A1351,Registros!$K$2:$K$6000,"&lt;&gt;")&gt;0,1,0))</f>
        <v>0</v>
      </c>
      <c r="O1351" t="str">
        <f t="shared" si="105"/>
        <v>SOLO MÓVIL</v>
      </c>
      <c r="P1351" t="str">
        <f t="shared" si="106"/>
        <v>Ofrecer fijo + internet (FLBBTV)</v>
      </c>
      <c r="Q1351">
        <f t="shared" si="107"/>
        <v>12</v>
      </c>
      <c r="R1351" t="str">
        <f>IFERROR(VLOOKUP($A1351,Registros!$B$2:$G$6000,6,0),IFERROR(INDEX(Winback!$C$2:$C$300,MATCH($A1351,Winback!$K$2:$K$300,0)),""))</f>
        <v>Yamali Rodriguez</v>
      </c>
      <c r="S1351" t="str">
        <f t="shared" si="108"/>
        <v>NP</v>
      </c>
      <c r="T1351">
        <f t="shared" si="109"/>
        <v>1</v>
      </c>
    </row>
    <row r="1352" spans="1:20" x14ac:dyDescent="0.35">
      <c r="A1352" t="s">
        <v>6694</v>
      </c>
      <c r="B1352" t="s">
        <v>6695</v>
      </c>
      <c r="C1352" t="s">
        <v>6696</v>
      </c>
      <c r="D1352" t="s">
        <v>6697</v>
      </c>
      <c r="E1352">
        <f>IF(COUNTIFS(Registros!$A$2:$A$6000,"NP",Registros!$B$2:$B$6000,$A1352)&gt;0,1,0)</f>
        <v>1</v>
      </c>
      <c r="F1352">
        <f>IF($E1352=1,SUMIFS(Registros!$F$2:$F$6000,Registros!$A$2:$A$6000,"NP",Registros!$B$2:$B$6000,$A1352),0)</f>
        <v>12</v>
      </c>
      <c r="G1352">
        <f>IF(COUNTIFS(Registros!$A$2:$A$6000,"MOV",Registros!$B$2:$B$6000,$A1352)&gt;0,1,0)</f>
        <v>0</v>
      </c>
      <c r="H1352">
        <f>IF($G1352=1,SUMIFS(Registros!$F$2:$F$6000,Registros!$A$2:$A$6000,"MOV",Registros!$B$2:$B$6000,$A1352),0)</f>
        <v>0</v>
      </c>
      <c r="I1352">
        <f>IF(COUNTIFS(Registros!$A$2:$A$6000,"CS",Registros!$B$2:$B$6000,$A1352)&gt;0,1,0)</f>
        <v>0</v>
      </c>
      <c r="J1352">
        <f>IF($I1352=1,SUMIFS(Registros!$I$2:$I$6000,Registros!$A$2:$A$6000,"CS",Registros!$B$2:$B$6000,$A1352),0)</f>
        <v>0</v>
      </c>
      <c r="K1352">
        <f>IF(COUNTIFS(Winback!$K$2:$K$300,$A1352)&gt;0,1,0)</f>
        <v>0</v>
      </c>
      <c r="L1352">
        <f>IF(AND($K1352=1,LEFT($A1352,3)="WB-"),SUMIFS(Winback!$D$2:$D$300,Winback!$K$2:$K$300,$A1352),0)</f>
        <v>0</v>
      </c>
      <c r="M1352">
        <f>IF(OR($E1352=1,$G1352=1,SUMIFS(Registros!$J$2:$J$6000,Registros!$B$2:$B$6000,$A1352)&gt;0),1,0)</f>
        <v>1</v>
      </c>
      <c r="N1352">
        <f>IF($J1352&gt;0,1,IF(COUNTIFS(Registros!$A$2:$A$6000,"CS",Registros!$B$2:$B$6000,$A1352,Registros!$K$2:$K$6000,"&lt;&gt;")&gt;0,1,0))</f>
        <v>0</v>
      </c>
      <c r="O1352" t="str">
        <f t="shared" si="105"/>
        <v>SOLO MÓVIL</v>
      </c>
      <c r="P1352" t="str">
        <f t="shared" si="106"/>
        <v>Ofrecer fijo + internet (FLBBTV)</v>
      </c>
      <c r="Q1352">
        <f t="shared" si="107"/>
        <v>12</v>
      </c>
      <c r="R1352" t="str">
        <f>IFERROR(VLOOKUP($A1352,Registros!$B$2:$G$6000,6,0),IFERROR(INDEX(Winback!$C$2:$C$300,MATCH($A1352,Winback!$K$2:$K$300,0)),""))</f>
        <v>Osiris Aguilar</v>
      </c>
      <c r="S1352" t="str">
        <f t="shared" si="108"/>
        <v>NP</v>
      </c>
      <c r="T1352">
        <f t="shared" si="109"/>
        <v>1</v>
      </c>
    </row>
    <row r="1353" spans="1:20" x14ac:dyDescent="0.35">
      <c r="A1353" t="s">
        <v>6699</v>
      </c>
      <c r="B1353" t="s">
        <v>6700</v>
      </c>
      <c r="C1353" t="s">
        <v>6701</v>
      </c>
      <c r="D1353" t="s">
        <v>6702</v>
      </c>
      <c r="E1353">
        <f>IF(COUNTIFS(Registros!$A$2:$A$6000,"NP",Registros!$B$2:$B$6000,$A1353)&gt;0,1,0)</f>
        <v>1</v>
      </c>
      <c r="F1353">
        <f>IF($E1353=1,SUMIFS(Registros!$F$2:$F$6000,Registros!$A$2:$A$6000,"NP",Registros!$B$2:$B$6000,$A1353),0)</f>
        <v>16.61</v>
      </c>
      <c r="G1353">
        <f>IF(COUNTIFS(Registros!$A$2:$A$6000,"MOV",Registros!$B$2:$B$6000,$A1353)&gt;0,1,0)</f>
        <v>0</v>
      </c>
      <c r="H1353">
        <f>IF($G1353=1,SUMIFS(Registros!$F$2:$F$6000,Registros!$A$2:$A$6000,"MOV",Registros!$B$2:$B$6000,$A1353),0)</f>
        <v>0</v>
      </c>
      <c r="I1353">
        <f>IF(COUNTIFS(Registros!$A$2:$A$6000,"CS",Registros!$B$2:$B$6000,$A1353)&gt;0,1,0)</f>
        <v>0</v>
      </c>
      <c r="J1353">
        <f>IF($I1353=1,SUMIFS(Registros!$I$2:$I$6000,Registros!$A$2:$A$6000,"CS",Registros!$B$2:$B$6000,$A1353),0)</f>
        <v>0</v>
      </c>
      <c r="K1353">
        <f>IF(COUNTIFS(Winback!$K$2:$K$300,$A1353)&gt;0,1,0)</f>
        <v>0</v>
      </c>
      <c r="L1353">
        <f>IF(AND($K1353=1,LEFT($A1353,3)="WB-"),SUMIFS(Winback!$D$2:$D$300,Winback!$K$2:$K$300,$A1353),0)</f>
        <v>0</v>
      </c>
      <c r="M1353">
        <f>IF(OR($E1353=1,$G1353=1,SUMIFS(Registros!$J$2:$J$6000,Registros!$B$2:$B$6000,$A1353)&gt;0),1,0)</f>
        <v>1</v>
      </c>
      <c r="N1353">
        <f>IF($J1353&gt;0,1,IF(COUNTIFS(Registros!$A$2:$A$6000,"CS",Registros!$B$2:$B$6000,$A1353,Registros!$K$2:$K$6000,"&lt;&gt;")&gt;0,1,0))</f>
        <v>0</v>
      </c>
      <c r="O1353" t="str">
        <f t="shared" si="105"/>
        <v>SOLO MÓVIL</v>
      </c>
      <c r="P1353" t="str">
        <f t="shared" si="106"/>
        <v>Ofrecer fijo + internet (FLBBTV)</v>
      </c>
      <c r="Q1353">
        <f t="shared" si="107"/>
        <v>16.61</v>
      </c>
      <c r="R1353" t="str">
        <f>IFERROR(VLOOKUP($A1353,Registros!$B$2:$G$6000,6,0),IFERROR(INDEX(Winback!$C$2:$C$300,MATCH($A1353,Winback!$K$2:$K$300,0)),""))</f>
        <v>Karla Mc Intryre</v>
      </c>
      <c r="S1353" t="str">
        <f t="shared" si="108"/>
        <v>NP</v>
      </c>
      <c r="T1353">
        <f t="shared" si="109"/>
        <v>1</v>
      </c>
    </row>
    <row r="1354" spans="1:20" x14ac:dyDescent="0.35">
      <c r="A1354" t="s">
        <v>6704</v>
      </c>
      <c r="B1354" t="s">
        <v>6705</v>
      </c>
      <c r="C1354" t="s">
        <v>6706</v>
      </c>
      <c r="D1354" t="s">
        <v>6707</v>
      </c>
      <c r="E1354">
        <f>IF(COUNTIFS(Registros!$A$2:$A$6000,"NP",Registros!$B$2:$B$6000,$A1354)&gt;0,1,0)</f>
        <v>1</v>
      </c>
      <c r="F1354">
        <f>IF($E1354=1,SUMIFS(Registros!$F$2:$F$6000,Registros!$A$2:$A$6000,"NP",Registros!$B$2:$B$6000,$A1354),0)</f>
        <v>17.579999999999998</v>
      </c>
      <c r="G1354">
        <f>IF(COUNTIFS(Registros!$A$2:$A$6000,"MOV",Registros!$B$2:$B$6000,$A1354)&gt;0,1,0)</f>
        <v>0</v>
      </c>
      <c r="H1354">
        <f>IF($G1354=1,SUMIFS(Registros!$F$2:$F$6000,Registros!$A$2:$A$6000,"MOV",Registros!$B$2:$B$6000,$A1354),0)</f>
        <v>0</v>
      </c>
      <c r="I1354">
        <f>IF(COUNTIFS(Registros!$A$2:$A$6000,"CS",Registros!$B$2:$B$6000,$A1354)&gt;0,1,0)</f>
        <v>0</v>
      </c>
      <c r="J1354">
        <f>IF($I1354=1,SUMIFS(Registros!$I$2:$I$6000,Registros!$A$2:$A$6000,"CS",Registros!$B$2:$B$6000,$A1354),0)</f>
        <v>0</v>
      </c>
      <c r="K1354">
        <f>IF(COUNTIFS(Winback!$K$2:$K$300,$A1354)&gt;0,1,0)</f>
        <v>0</v>
      </c>
      <c r="L1354">
        <f>IF(AND($K1354=1,LEFT($A1354,3)="WB-"),SUMIFS(Winback!$D$2:$D$300,Winback!$K$2:$K$300,$A1354),0)</f>
        <v>0</v>
      </c>
      <c r="M1354">
        <f>IF(OR($E1354=1,$G1354=1,SUMIFS(Registros!$J$2:$J$6000,Registros!$B$2:$B$6000,$A1354)&gt;0),1,0)</f>
        <v>1</v>
      </c>
      <c r="N1354">
        <f>IF($J1354&gt;0,1,IF(COUNTIFS(Registros!$A$2:$A$6000,"CS",Registros!$B$2:$B$6000,$A1354,Registros!$K$2:$K$6000,"&lt;&gt;")&gt;0,1,0))</f>
        <v>0</v>
      </c>
      <c r="O1354" t="str">
        <f t="shared" si="105"/>
        <v>SOLO MÓVIL</v>
      </c>
      <c r="P1354" t="str">
        <f t="shared" si="106"/>
        <v>Ofrecer fijo + internet (FLBBTV)</v>
      </c>
      <c r="Q1354">
        <f t="shared" si="107"/>
        <v>17.579999999999998</v>
      </c>
      <c r="R1354" t="str">
        <f>IFERROR(VLOOKUP($A1354,Registros!$B$2:$G$6000,6,0),IFERROR(INDEX(Winback!$C$2:$C$300,MATCH($A1354,Winback!$K$2:$K$300,0)),""))</f>
        <v>Solanye Acuña</v>
      </c>
      <c r="S1354" t="str">
        <f t="shared" si="108"/>
        <v>NP</v>
      </c>
      <c r="T1354">
        <f t="shared" si="109"/>
        <v>1</v>
      </c>
    </row>
    <row r="1355" spans="1:20" x14ac:dyDescent="0.35">
      <c r="A1355" t="s">
        <v>6709</v>
      </c>
      <c r="B1355" t="s">
        <v>6710</v>
      </c>
      <c r="C1355" t="s">
        <v>6711</v>
      </c>
      <c r="D1355" t="s">
        <v>6712</v>
      </c>
      <c r="E1355">
        <f>IF(COUNTIFS(Registros!$A$2:$A$6000,"NP",Registros!$B$2:$B$6000,$A1355)&gt;0,1,0)</f>
        <v>1</v>
      </c>
      <c r="F1355">
        <f>IF($E1355=1,SUMIFS(Registros!$F$2:$F$6000,Registros!$A$2:$A$6000,"NP",Registros!$B$2:$B$6000,$A1355),0)</f>
        <v>304.5</v>
      </c>
      <c r="G1355">
        <f>IF(COUNTIFS(Registros!$A$2:$A$6000,"MOV",Registros!$B$2:$B$6000,$A1355)&gt;0,1,0)</f>
        <v>0</v>
      </c>
      <c r="H1355">
        <f>IF($G1355=1,SUMIFS(Registros!$F$2:$F$6000,Registros!$A$2:$A$6000,"MOV",Registros!$B$2:$B$6000,$A1355),0)</f>
        <v>0</v>
      </c>
      <c r="I1355">
        <f>IF(COUNTIFS(Registros!$A$2:$A$6000,"CS",Registros!$B$2:$B$6000,$A1355)&gt;0,1,0)</f>
        <v>0</v>
      </c>
      <c r="J1355">
        <f>IF($I1355=1,SUMIFS(Registros!$I$2:$I$6000,Registros!$A$2:$A$6000,"CS",Registros!$B$2:$B$6000,$A1355),0)</f>
        <v>0</v>
      </c>
      <c r="K1355">
        <f>IF(COUNTIFS(Winback!$K$2:$K$300,$A1355)&gt;0,1,0)</f>
        <v>0</v>
      </c>
      <c r="L1355">
        <f>IF(AND($K1355=1,LEFT($A1355,3)="WB-"),SUMIFS(Winback!$D$2:$D$300,Winback!$K$2:$K$300,$A1355),0)</f>
        <v>0</v>
      </c>
      <c r="M1355">
        <f>IF(OR($E1355=1,$G1355=1,SUMIFS(Registros!$J$2:$J$6000,Registros!$B$2:$B$6000,$A1355)&gt;0),1,0)</f>
        <v>1</v>
      </c>
      <c r="N1355">
        <f>IF($J1355&gt;0,1,IF(COUNTIFS(Registros!$A$2:$A$6000,"CS",Registros!$B$2:$B$6000,$A1355,Registros!$K$2:$K$6000,"&lt;&gt;")&gt;0,1,0))</f>
        <v>0</v>
      </c>
      <c r="O1355" t="str">
        <f t="shared" si="105"/>
        <v>SOLO MÓVIL</v>
      </c>
      <c r="P1355" t="str">
        <f t="shared" si="106"/>
        <v>Ofrecer fijo + internet (FLBBTV)</v>
      </c>
      <c r="Q1355">
        <f t="shared" si="107"/>
        <v>304.5</v>
      </c>
      <c r="R1355" t="str">
        <f>IFERROR(VLOOKUP($A1355,Registros!$B$2:$G$6000,6,0),IFERROR(INDEX(Winback!$C$2:$C$300,MATCH($A1355,Winback!$K$2:$K$300,0)),""))</f>
        <v>Michelle Zambrano</v>
      </c>
      <c r="S1355" t="str">
        <f t="shared" si="108"/>
        <v>NP</v>
      </c>
      <c r="T1355">
        <f t="shared" si="109"/>
        <v>1</v>
      </c>
    </row>
    <row r="1356" spans="1:20" x14ac:dyDescent="0.35">
      <c r="A1356" t="s">
        <v>6716</v>
      </c>
      <c r="B1356" t="s">
        <v>6717</v>
      </c>
      <c r="C1356" t="s">
        <v>6711</v>
      </c>
      <c r="D1356" t="s">
        <v>6712</v>
      </c>
      <c r="E1356">
        <f>IF(COUNTIFS(Registros!$A$2:$A$6000,"NP",Registros!$B$2:$B$6000,$A1356)&gt;0,1,0)</f>
        <v>1</v>
      </c>
      <c r="F1356">
        <f>IF($E1356=1,SUMIFS(Registros!$F$2:$F$6000,Registros!$A$2:$A$6000,"NP",Registros!$B$2:$B$6000,$A1356),0)</f>
        <v>15.75</v>
      </c>
      <c r="G1356">
        <f>IF(COUNTIFS(Registros!$A$2:$A$6000,"MOV",Registros!$B$2:$B$6000,$A1356)&gt;0,1,0)</f>
        <v>0</v>
      </c>
      <c r="H1356">
        <f>IF($G1356=1,SUMIFS(Registros!$F$2:$F$6000,Registros!$A$2:$A$6000,"MOV",Registros!$B$2:$B$6000,$A1356),0)</f>
        <v>0</v>
      </c>
      <c r="I1356">
        <f>IF(COUNTIFS(Registros!$A$2:$A$6000,"CS",Registros!$B$2:$B$6000,$A1356)&gt;0,1,0)</f>
        <v>0</v>
      </c>
      <c r="J1356">
        <f>IF($I1356=1,SUMIFS(Registros!$I$2:$I$6000,Registros!$A$2:$A$6000,"CS",Registros!$B$2:$B$6000,$A1356),0)</f>
        <v>0</v>
      </c>
      <c r="K1356">
        <f>IF(COUNTIFS(Winback!$K$2:$K$300,$A1356)&gt;0,1,0)</f>
        <v>0</v>
      </c>
      <c r="L1356">
        <f>IF(AND($K1356=1,LEFT($A1356,3)="WB-"),SUMIFS(Winback!$D$2:$D$300,Winback!$K$2:$K$300,$A1356),0)</f>
        <v>0</v>
      </c>
      <c r="M1356">
        <f>IF(OR($E1356=1,$G1356=1,SUMIFS(Registros!$J$2:$J$6000,Registros!$B$2:$B$6000,$A1356)&gt;0),1,0)</f>
        <v>1</v>
      </c>
      <c r="N1356">
        <f>IF($J1356&gt;0,1,IF(COUNTIFS(Registros!$A$2:$A$6000,"CS",Registros!$B$2:$B$6000,$A1356,Registros!$K$2:$K$6000,"&lt;&gt;")&gt;0,1,0))</f>
        <v>0</v>
      </c>
      <c r="O1356" t="str">
        <f t="shared" si="105"/>
        <v>SOLO MÓVIL</v>
      </c>
      <c r="P1356" t="str">
        <f t="shared" si="106"/>
        <v>Ofrecer fijo + internet (FLBBTV)</v>
      </c>
      <c r="Q1356">
        <f t="shared" si="107"/>
        <v>15.75</v>
      </c>
      <c r="R1356" t="str">
        <f>IFERROR(VLOOKUP($A1356,Registros!$B$2:$G$6000,6,0),IFERROR(INDEX(Winback!$C$2:$C$300,MATCH($A1356,Winback!$K$2:$K$300,0)),""))</f>
        <v>Alejandra Mabel Hawkins</v>
      </c>
      <c r="S1356" t="str">
        <f t="shared" si="108"/>
        <v>NP</v>
      </c>
      <c r="T1356">
        <f t="shared" si="109"/>
        <v>1</v>
      </c>
    </row>
    <row r="1357" spans="1:20" x14ac:dyDescent="0.35">
      <c r="A1357" t="s">
        <v>6719</v>
      </c>
      <c r="B1357" t="s">
        <v>6720</v>
      </c>
      <c r="C1357" t="s">
        <v>6721</v>
      </c>
      <c r="D1357" t="s">
        <v>6722</v>
      </c>
      <c r="E1357">
        <f>IF(COUNTIFS(Registros!$A$2:$A$6000,"NP",Registros!$B$2:$B$6000,$A1357)&gt;0,1,0)</f>
        <v>1</v>
      </c>
      <c r="F1357">
        <f>IF($E1357=1,SUMIFS(Registros!$F$2:$F$6000,Registros!$A$2:$A$6000,"NP",Registros!$B$2:$B$6000,$A1357),0)</f>
        <v>182</v>
      </c>
      <c r="G1357">
        <f>IF(COUNTIFS(Registros!$A$2:$A$6000,"MOV",Registros!$B$2:$B$6000,$A1357)&gt;0,1,0)</f>
        <v>0</v>
      </c>
      <c r="H1357">
        <f>IF($G1357=1,SUMIFS(Registros!$F$2:$F$6000,Registros!$A$2:$A$6000,"MOV",Registros!$B$2:$B$6000,$A1357),0)</f>
        <v>0</v>
      </c>
      <c r="I1357">
        <f>IF(COUNTIFS(Registros!$A$2:$A$6000,"CS",Registros!$B$2:$B$6000,$A1357)&gt;0,1,0)</f>
        <v>0</v>
      </c>
      <c r="J1357">
        <f>IF($I1357=1,SUMIFS(Registros!$I$2:$I$6000,Registros!$A$2:$A$6000,"CS",Registros!$B$2:$B$6000,$A1357),0)</f>
        <v>0</v>
      </c>
      <c r="K1357">
        <f>IF(COUNTIFS(Winback!$K$2:$K$300,$A1357)&gt;0,1,0)</f>
        <v>0</v>
      </c>
      <c r="L1357">
        <f>IF(AND($K1357=1,LEFT($A1357,3)="WB-"),SUMIFS(Winback!$D$2:$D$300,Winback!$K$2:$K$300,$A1357),0)</f>
        <v>0</v>
      </c>
      <c r="M1357">
        <f>IF(OR($E1357=1,$G1357=1,SUMIFS(Registros!$J$2:$J$6000,Registros!$B$2:$B$6000,$A1357)&gt;0),1,0)</f>
        <v>1</v>
      </c>
      <c r="N1357">
        <f>IF($J1357&gt;0,1,IF(COUNTIFS(Registros!$A$2:$A$6000,"CS",Registros!$B$2:$B$6000,$A1357,Registros!$K$2:$K$6000,"&lt;&gt;")&gt;0,1,0))</f>
        <v>0</v>
      </c>
      <c r="O1357" t="str">
        <f t="shared" si="105"/>
        <v>SOLO MÓVIL</v>
      </c>
      <c r="P1357" t="str">
        <f t="shared" si="106"/>
        <v>Ofrecer fijo + internet (FLBBTV)</v>
      </c>
      <c r="Q1357">
        <f t="shared" si="107"/>
        <v>182</v>
      </c>
      <c r="R1357" t="str">
        <f>IFERROR(VLOOKUP($A1357,Registros!$B$2:$G$6000,6,0),IFERROR(INDEX(Winback!$C$2:$C$300,MATCH($A1357,Winback!$K$2:$K$300,0)),""))</f>
        <v>Maria Fernanda</v>
      </c>
      <c r="S1357" t="str">
        <f t="shared" si="108"/>
        <v>NP</v>
      </c>
      <c r="T1357">
        <f t="shared" si="109"/>
        <v>1</v>
      </c>
    </row>
    <row r="1358" spans="1:20" x14ac:dyDescent="0.35">
      <c r="A1358" t="s">
        <v>6724</v>
      </c>
      <c r="B1358" t="s">
        <v>6725</v>
      </c>
      <c r="C1358" t="s">
        <v>6726</v>
      </c>
      <c r="D1358" t="s">
        <v>6727</v>
      </c>
      <c r="E1358">
        <f>IF(COUNTIFS(Registros!$A$2:$A$6000,"NP",Registros!$B$2:$B$6000,$A1358)&gt;0,1,0)</f>
        <v>1</v>
      </c>
      <c r="F1358">
        <f>IF($E1358=1,SUMIFS(Registros!$F$2:$F$6000,Registros!$A$2:$A$6000,"NP",Registros!$B$2:$B$6000,$A1358),0)</f>
        <v>15</v>
      </c>
      <c r="G1358">
        <f>IF(COUNTIFS(Registros!$A$2:$A$6000,"MOV",Registros!$B$2:$B$6000,$A1358)&gt;0,1,0)</f>
        <v>0</v>
      </c>
      <c r="H1358">
        <f>IF($G1358=1,SUMIFS(Registros!$F$2:$F$6000,Registros!$A$2:$A$6000,"MOV",Registros!$B$2:$B$6000,$A1358),0)</f>
        <v>0</v>
      </c>
      <c r="I1358">
        <f>IF(COUNTIFS(Registros!$A$2:$A$6000,"CS",Registros!$B$2:$B$6000,$A1358)&gt;0,1,0)</f>
        <v>0</v>
      </c>
      <c r="J1358">
        <f>IF($I1358=1,SUMIFS(Registros!$I$2:$I$6000,Registros!$A$2:$A$6000,"CS",Registros!$B$2:$B$6000,$A1358),0)</f>
        <v>0</v>
      </c>
      <c r="K1358">
        <f>IF(COUNTIFS(Winback!$K$2:$K$300,$A1358)&gt;0,1,0)</f>
        <v>0</v>
      </c>
      <c r="L1358">
        <f>IF(AND($K1358=1,LEFT($A1358,3)="WB-"),SUMIFS(Winback!$D$2:$D$300,Winback!$K$2:$K$300,$A1358),0)</f>
        <v>0</v>
      </c>
      <c r="M1358">
        <f>IF(OR($E1358=1,$G1358=1,SUMIFS(Registros!$J$2:$J$6000,Registros!$B$2:$B$6000,$A1358)&gt;0),1,0)</f>
        <v>1</v>
      </c>
      <c r="N1358">
        <f>IF($J1358&gt;0,1,IF(COUNTIFS(Registros!$A$2:$A$6000,"CS",Registros!$B$2:$B$6000,$A1358,Registros!$K$2:$K$6000,"&lt;&gt;")&gt;0,1,0))</f>
        <v>0</v>
      </c>
      <c r="O1358" t="str">
        <f t="shared" si="105"/>
        <v>SOLO MÓVIL</v>
      </c>
      <c r="P1358" t="str">
        <f t="shared" si="106"/>
        <v>Ofrecer fijo + internet (FLBBTV)</v>
      </c>
      <c r="Q1358">
        <f t="shared" si="107"/>
        <v>15</v>
      </c>
      <c r="R1358" t="str">
        <f>IFERROR(VLOOKUP($A1358,Registros!$B$2:$G$6000,6,0),IFERROR(INDEX(Winback!$C$2:$C$300,MATCH($A1358,Winback!$K$2:$K$300,0)),""))</f>
        <v>Yarelis Tulloch</v>
      </c>
      <c r="S1358" t="str">
        <f t="shared" si="108"/>
        <v>NP</v>
      </c>
      <c r="T1358">
        <f t="shared" si="109"/>
        <v>1</v>
      </c>
    </row>
    <row r="1359" spans="1:20" x14ac:dyDescent="0.35">
      <c r="A1359" t="s">
        <v>6729</v>
      </c>
      <c r="B1359" t="s">
        <v>6730</v>
      </c>
      <c r="C1359" t="s">
        <v>6731</v>
      </c>
      <c r="D1359" t="s">
        <v>6732</v>
      </c>
      <c r="E1359">
        <f>IF(COUNTIFS(Registros!$A$2:$A$6000,"NP",Registros!$B$2:$B$6000,$A1359)&gt;0,1,0)</f>
        <v>1</v>
      </c>
      <c r="F1359">
        <f>IF($E1359=1,SUMIFS(Registros!$F$2:$F$6000,Registros!$A$2:$A$6000,"NP",Registros!$B$2:$B$6000,$A1359),0)</f>
        <v>16.25</v>
      </c>
      <c r="G1359">
        <f>IF(COUNTIFS(Registros!$A$2:$A$6000,"MOV",Registros!$B$2:$B$6000,$A1359)&gt;0,1,0)</f>
        <v>0</v>
      </c>
      <c r="H1359">
        <f>IF($G1359=1,SUMIFS(Registros!$F$2:$F$6000,Registros!$A$2:$A$6000,"MOV",Registros!$B$2:$B$6000,$A1359),0)</f>
        <v>0</v>
      </c>
      <c r="I1359">
        <f>IF(COUNTIFS(Registros!$A$2:$A$6000,"CS",Registros!$B$2:$B$6000,$A1359)&gt;0,1,0)</f>
        <v>0</v>
      </c>
      <c r="J1359">
        <f>IF($I1359=1,SUMIFS(Registros!$I$2:$I$6000,Registros!$A$2:$A$6000,"CS",Registros!$B$2:$B$6000,$A1359),0)</f>
        <v>0</v>
      </c>
      <c r="K1359">
        <f>IF(COUNTIFS(Winback!$K$2:$K$300,$A1359)&gt;0,1,0)</f>
        <v>0</v>
      </c>
      <c r="L1359">
        <f>IF(AND($K1359=1,LEFT($A1359,3)="WB-"),SUMIFS(Winback!$D$2:$D$300,Winback!$K$2:$K$300,$A1359),0)</f>
        <v>0</v>
      </c>
      <c r="M1359">
        <f>IF(OR($E1359=1,$G1359=1,SUMIFS(Registros!$J$2:$J$6000,Registros!$B$2:$B$6000,$A1359)&gt;0),1,0)</f>
        <v>1</v>
      </c>
      <c r="N1359">
        <f>IF($J1359&gt;0,1,IF(COUNTIFS(Registros!$A$2:$A$6000,"CS",Registros!$B$2:$B$6000,$A1359,Registros!$K$2:$K$6000,"&lt;&gt;")&gt;0,1,0))</f>
        <v>0</v>
      </c>
      <c r="O1359" t="str">
        <f t="shared" si="105"/>
        <v>SOLO MÓVIL</v>
      </c>
      <c r="P1359" t="str">
        <f t="shared" si="106"/>
        <v>Ofrecer fijo + internet (FLBBTV)</v>
      </c>
      <c r="Q1359">
        <f t="shared" si="107"/>
        <v>16.25</v>
      </c>
      <c r="R1359" t="str">
        <f>IFERROR(VLOOKUP($A1359,Registros!$B$2:$G$6000,6,0),IFERROR(INDEX(Winback!$C$2:$C$300,MATCH($A1359,Winback!$K$2:$K$300,0)),""))</f>
        <v>Abril Aparicio</v>
      </c>
      <c r="S1359" t="str">
        <f t="shared" si="108"/>
        <v>NP</v>
      </c>
      <c r="T1359">
        <f t="shared" si="109"/>
        <v>1</v>
      </c>
    </row>
    <row r="1360" spans="1:20" x14ac:dyDescent="0.35">
      <c r="A1360" t="s">
        <v>6734</v>
      </c>
      <c r="B1360" t="s">
        <v>6735</v>
      </c>
      <c r="C1360" t="s">
        <v>6736</v>
      </c>
      <c r="D1360" t="s">
        <v>6737</v>
      </c>
      <c r="E1360">
        <f>IF(COUNTIFS(Registros!$A$2:$A$6000,"NP",Registros!$B$2:$B$6000,$A1360)&gt;0,1,0)</f>
        <v>1</v>
      </c>
      <c r="F1360">
        <f>IF($E1360=1,SUMIFS(Registros!$F$2:$F$6000,Registros!$A$2:$A$6000,"NP",Registros!$B$2:$B$6000,$A1360),0)</f>
        <v>20.75</v>
      </c>
      <c r="G1360">
        <f>IF(COUNTIFS(Registros!$A$2:$A$6000,"MOV",Registros!$B$2:$B$6000,$A1360)&gt;0,1,0)</f>
        <v>0</v>
      </c>
      <c r="H1360">
        <f>IF($G1360=1,SUMIFS(Registros!$F$2:$F$6000,Registros!$A$2:$A$6000,"MOV",Registros!$B$2:$B$6000,$A1360),0)</f>
        <v>0</v>
      </c>
      <c r="I1360">
        <f>IF(COUNTIFS(Registros!$A$2:$A$6000,"CS",Registros!$B$2:$B$6000,$A1360)&gt;0,1,0)</f>
        <v>0</v>
      </c>
      <c r="J1360">
        <f>IF($I1360=1,SUMIFS(Registros!$I$2:$I$6000,Registros!$A$2:$A$6000,"CS",Registros!$B$2:$B$6000,$A1360),0)</f>
        <v>0</v>
      </c>
      <c r="K1360">
        <f>IF(COUNTIFS(Winback!$K$2:$K$300,$A1360)&gt;0,1,0)</f>
        <v>0</v>
      </c>
      <c r="L1360">
        <f>IF(AND($K1360=1,LEFT($A1360,3)="WB-"),SUMIFS(Winback!$D$2:$D$300,Winback!$K$2:$K$300,$A1360),0)</f>
        <v>0</v>
      </c>
      <c r="M1360">
        <f>IF(OR($E1360=1,$G1360=1,SUMIFS(Registros!$J$2:$J$6000,Registros!$B$2:$B$6000,$A1360)&gt;0),1,0)</f>
        <v>1</v>
      </c>
      <c r="N1360">
        <f>IF($J1360&gt;0,1,IF(COUNTIFS(Registros!$A$2:$A$6000,"CS",Registros!$B$2:$B$6000,$A1360,Registros!$K$2:$K$6000,"&lt;&gt;")&gt;0,1,0))</f>
        <v>0</v>
      </c>
      <c r="O1360" t="str">
        <f t="shared" si="105"/>
        <v>SOLO MÓVIL</v>
      </c>
      <c r="P1360" t="str">
        <f t="shared" si="106"/>
        <v>Ofrecer fijo + internet (FLBBTV)</v>
      </c>
      <c r="Q1360">
        <f t="shared" si="107"/>
        <v>20.75</v>
      </c>
      <c r="R1360" t="str">
        <f>IFERROR(VLOOKUP($A1360,Registros!$B$2:$G$6000,6,0),IFERROR(INDEX(Winback!$C$2:$C$300,MATCH($A1360,Winback!$K$2:$K$300,0)),""))</f>
        <v>Yariela Galarce</v>
      </c>
      <c r="S1360" t="str">
        <f t="shared" si="108"/>
        <v>NP</v>
      </c>
      <c r="T1360">
        <f t="shared" si="109"/>
        <v>1</v>
      </c>
    </row>
    <row r="1361" spans="1:20" x14ac:dyDescent="0.35">
      <c r="A1361" t="s">
        <v>6739</v>
      </c>
      <c r="B1361" t="s">
        <v>6740</v>
      </c>
      <c r="C1361" t="s">
        <v>6741</v>
      </c>
      <c r="D1361" t="s">
        <v>6742</v>
      </c>
      <c r="E1361">
        <f>IF(COUNTIFS(Registros!$A$2:$A$6000,"NP",Registros!$B$2:$B$6000,$A1361)&gt;0,1,0)</f>
        <v>1</v>
      </c>
      <c r="F1361">
        <f>IF($E1361=1,SUMIFS(Registros!$F$2:$F$6000,Registros!$A$2:$A$6000,"NP",Registros!$B$2:$B$6000,$A1361),0)</f>
        <v>15</v>
      </c>
      <c r="G1361">
        <f>IF(COUNTIFS(Registros!$A$2:$A$6000,"MOV",Registros!$B$2:$B$6000,$A1361)&gt;0,1,0)</f>
        <v>0</v>
      </c>
      <c r="H1361">
        <f>IF($G1361=1,SUMIFS(Registros!$F$2:$F$6000,Registros!$A$2:$A$6000,"MOV",Registros!$B$2:$B$6000,$A1361),0)</f>
        <v>0</v>
      </c>
      <c r="I1361">
        <f>IF(COUNTIFS(Registros!$A$2:$A$6000,"CS",Registros!$B$2:$B$6000,$A1361)&gt;0,1,0)</f>
        <v>0</v>
      </c>
      <c r="J1361">
        <f>IF($I1361=1,SUMIFS(Registros!$I$2:$I$6000,Registros!$A$2:$A$6000,"CS",Registros!$B$2:$B$6000,$A1361),0)</f>
        <v>0</v>
      </c>
      <c r="K1361">
        <f>IF(COUNTIFS(Winback!$K$2:$K$300,$A1361)&gt;0,1,0)</f>
        <v>0</v>
      </c>
      <c r="L1361">
        <f>IF(AND($K1361=1,LEFT($A1361,3)="WB-"),SUMIFS(Winback!$D$2:$D$300,Winback!$K$2:$K$300,$A1361),0)</f>
        <v>0</v>
      </c>
      <c r="M1361">
        <f>IF(OR($E1361=1,$G1361=1,SUMIFS(Registros!$J$2:$J$6000,Registros!$B$2:$B$6000,$A1361)&gt;0),1,0)</f>
        <v>1</v>
      </c>
      <c r="N1361">
        <f>IF($J1361&gt;0,1,IF(COUNTIFS(Registros!$A$2:$A$6000,"CS",Registros!$B$2:$B$6000,$A1361,Registros!$K$2:$K$6000,"&lt;&gt;")&gt;0,1,0))</f>
        <v>0</v>
      </c>
      <c r="O1361" t="str">
        <f t="shared" si="105"/>
        <v>SOLO MÓVIL</v>
      </c>
      <c r="P1361" t="str">
        <f t="shared" si="106"/>
        <v>Ofrecer fijo + internet (FLBBTV)</v>
      </c>
      <c r="Q1361">
        <f t="shared" si="107"/>
        <v>15</v>
      </c>
      <c r="R1361" t="str">
        <f>IFERROR(VLOOKUP($A1361,Registros!$B$2:$G$6000,6,0),IFERROR(INDEX(Winback!$C$2:$C$300,MATCH($A1361,Winback!$K$2:$K$300,0)),""))</f>
        <v>Nailyn Martinez</v>
      </c>
      <c r="S1361" t="str">
        <f t="shared" si="108"/>
        <v>NP</v>
      </c>
      <c r="T1361">
        <f t="shared" si="109"/>
        <v>1</v>
      </c>
    </row>
    <row r="1362" spans="1:20" x14ac:dyDescent="0.35">
      <c r="A1362" t="s">
        <v>6744</v>
      </c>
      <c r="B1362" t="s">
        <v>6745</v>
      </c>
      <c r="C1362" t="s">
        <v>6746</v>
      </c>
      <c r="D1362" t="s">
        <v>6747</v>
      </c>
      <c r="E1362">
        <f>IF(COUNTIFS(Registros!$A$2:$A$6000,"NP",Registros!$B$2:$B$6000,$A1362)&gt;0,1,0)</f>
        <v>1</v>
      </c>
      <c r="F1362">
        <f>IF($E1362=1,SUMIFS(Registros!$F$2:$F$6000,Registros!$A$2:$A$6000,"NP",Registros!$B$2:$B$6000,$A1362),0)</f>
        <v>12</v>
      </c>
      <c r="G1362">
        <f>IF(COUNTIFS(Registros!$A$2:$A$6000,"MOV",Registros!$B$2:$B$6000,$A1362)&gt;0,1,0)</f>
        <v>0</v>
      </c>
      <c r="H1362">
        <f>IF($G1362=1,SUMIFS(Registros!$F$2:$F$6000,Registros!$A$2:$A$6000,"MOV",Registros!$B$2:$B$6000,$A1362),0)</f>
        <v>0</v>
      </c>
      <c r="I1362">
        <f>IF(COUNTIFS(Registros!$A$2:$A$6000,"CS",Registros!$B$2:$B$6000,$A1362)&gt;0,1,0)</f>
        <v>0</v>
      </c>
      <c r="J1362">
        <f>IF($I1362=1,SUMIFS(Registros!$I$2:$I$6000,Registros!$A$2:$A$6000,"CS",Registros!$B$2:$B$6000,$A1362),0)</f>
        <v>0</v>
      </c>
      <c r="K1362">
        <f>IF(COUNTIFS(Winback!$K$2:$K$300,$A1362)&gt;0,1,0)</f>
        <v>0</v>
      </c>
      <c r="L1362">
        <f>IF(AND($K1362=1,LEFT($A1362,3)="WB-"),SUMIFS(Winback!$D$2:$D$300,Winback!$K$2:$K$300,$A1362),0)</f>
        <v>0</v>
      </c>
      <c r="M1362">
        <f>IF(OR($E1362=1,$G1362=1,SUMIFS(Registros!$J$2:$J$6000,Registros!$B$2:$B$6000,$A1362)&gt;0),1,0)</f>
        <v>1</v>
      </c>
      <c r="N1362">
        <f>IF($J1362&gt;0,1,IF(COUNTIFS(Registros!$A$2:$A$6000,"CS",Registros!$B$2:$B$6000,$A1362,Registros!$K$2:$K$6000,"&lt;&gt;")&gt;0,1,0))</f>
        <v>0</v>
      </c>
      <c r="O1362" t="str">
        <f t="shared" si="105"/>
        <v>SOLO MÓVIL</v>
      </c>
      <c r="P1362" t="str">
        <f t="shared" si="106"/>
        <v>Ofrecer fijo + internet (FLBBTV)</v>
      </c>
      <c r="Q1362">
        <f t="shared" si="107"/>
        <v>12</v>
      </c>
      <c r="R1362" t="str">
        <f>IFERROR(VLOOKUP($A1362,Registros!$B$2:$G$6000,6,0),IFERROR(INDEX(Winback!$C$2:$C$300,MATCH($A1362,Winback!$K$2:$K$300,0)),""))</f>
        <v>Yamali Rodriguez</v>
      </c>
      <c r="S1362" t="str">
        <f t="shared" si="108"/>
        <v>NP</v>
      </c>
      <c r="T1362">
        <f t="shared" si="109"/>
        <v>1</v>
      </c>
    </row>
    <row r="1363" spans="1:20" x14ac:dyDescent="0.35">
      <c r="A1363" t="s">
        <v>6749</v>
      </c>
      <c r="B1363" t="s">
        <v>6750</v>
      </c>
      <c r="C1363" t="s">
        <v>6751</v>
      </c>
      <c r="D1363" t="s">
        <v>6752</v>
      </c>
      <c r="E1363">
        <f>IF(COUNTIFS(Registros!$A$2:$A$6000,"NP",Registros!$B$2:$B$6000,$A1363)&gt;0,1,0)</f>
        <v>1</v>
      </c>
      <c r="F1363">
        <f>IF($E1363=1,SUMIFS(Registros!$F$2:$F$6000,Registros!$A$2:$A$6000,"NP",Registros!$B$2:$B$6000,$A1363),0)</f>
        <v>15</v>
      </c>
      <c r="G1363">
        <f>IF(COUNTIFS(Registros!$A$2:$A$6000,"MOV",Registros!$B$2:$B$6000,$A1363)&gt;0,1,0)</f>
        <v>0</v>
      </c>
      <c r="H1363">
        <f>IF($G1363=1,SUMIFS(Registros!$F$2:$F$6000,Registros!$A$2:$A$6000,"MOV",Registros!$B$2:$B$6000,$A1363),0)</f>
        <v>0</v>
      </c>
      <c r="I1363">
        <f>IF(COUNTIFS(Registros!$A$2:$A$6000,"CS",Registros!$B$2:$B$6000,$A1363)&gt;0,1,0)</f>
        <v>0</v>
      </c>
      <c r="J1363">
        <f>IF($I1363=1,SUMIFS(Registros!$I$2:$I$6000,Registros!$A$2:$A$6000,"CS",Registros!$B$2:$B$6000,$A1363),0)</f>
        <v>0</v>
      </c>
      <c r="K1363">
        <f>IF(COUNTIFS(Winback!$K$2:$K$300,$A1363)&gt;0,1,0)</f>
        <v>0</v>
      </c>
      <c r="L1363">
        <f>IF(AND($K1363=1,LEFT($A1363,3)="WB-"),SUMIFS(Winback!$D$2:$D$300,Winback!$K$2:$K$300,$A1363),0)</f>
        <v>0</v>
      </c>
      <c r="M1363">
        <f>IF(OR($E1363=1,$G1363=1,SUMIFS(Registros!$J$2:$J$6000,Registros!$B$2:$B$6000,$A1363)&gt;0),1,0)</f>
        <v>1</v>
      </c>
      <c r="N1363">
        <f>IF($J1363&gt;0,1,IF(COUNTIFS(Registros!$A$2:$A$6000,"CS",Registros!$B$2:$B$6000,$A1363,Registros!$K$2:$K$6000,"&lt;&gt;")&gt;0,1,0))</f>
        <v>0</v>
      </c>
      <c r="O1363" t="str">
        <f t="shared" si="105"/>
        <v>SOLO MÓVIL</v>
      </c>
      <c r="P1363" t="str">
        <f t="shared" si="106"/>
        <v>Ofrecer fijo + internet (FLBBTV)</v>
      </c>
      <c r="Q1363">
        <f t="shared" si="107"/>
        <v>15</v>
      </c>
      <c r="R1363" t="str">
        <f>IFERROR(VLOOKUP($A1363,Registros!$B$2:$G$6000,6,0),IFERROR(INDEX(Winback!$C$2:$C$300,MATCH($A1363,Winback!$K$2:$K$300,0)),""))</f>
        <v>Osiris Aguilar</v>
      </c>
      <c r="S1363" t="str">
        <f t="shared" si="108"/>
        <v>NP</v>
      </c>
      <c r="T1363">
        <f t="shared" si="109"/>
        <v>1</v>
      </c>
    </row>
    <row r="1364" spans="1:20" x14ac:dyDescent="0.35">
      <c r="A1364" t="s">
        <v>6754</v>
      </c>
      <c r="B1364" t="s">
        <v>6755</v>
      </c>
      <c r="C1364" t="s">
        <v>6756</v>
      </c>
      <c r="D1364" t="s">
        <v>6757</v>
      </c>
      <c r="E1364">
        <f>IF(COUNTIFS(Registros!$A$2:$A$6000,"NP",Registros!$B$2:$B$6000,$A1364)&gt;0,1,0)</f>
        <v>1</v>
      </c>
      <c r="F1364">
        <f>IF($E1364=1,SUMIFS(Registros!$F$2:$F$6000,Registros!$A$2:$A$6000,"NP",Registros!$B$2:$B$6000,$A1364),0)</f>
        <v>45.75</v>
      </c>
      <c r="G1364">
        <f>IF(COUNTIFS(Registros!$A$2:$A$6000,"MOV",Registros!$B$2:$B$6000,$A1364)&gt;0,1,0)</f>
        <v>0</v>
      </c>
      <c r="H1364">
        <f>IF($G1364=1,SUMIFS(Registros!$F$2:$F$6000,Registros!$A$2:$A$6000,"MOV",Registros!$B$2:$B$6000,$A1364),0)</f>
        <v>0</v>
      </c>
      <c r="I1364">
        <f>IF(COUNTIFS(Registros!$A$2:$A$6000,"CS",Registros!$B$2:$B$6000,$A1364)&gt;0,1,0)</f>
        <v>0</v>
      </c>
      <c r="J1364">
        <f>IF($I1364=1,SUMIFS(Registros!$I$2:$I$6000,Registros!$A$2:$A$6000,"CS",Registros!$B$2:$B$6000,$A1364),0)</f>
        <v>0</v>
      </c>
      <c r="K1364">
        <f>IF(COUNTIFS(Winback!$K$2:$K$300,$A1364)&gt;0,1,0)</f>
        <v>0</v>
      </c>
      <c r="L1364">
        <f>IF(AND($K1364=1,LEFT($A1364,3)="WB-"),SUMIFS(Winback!$D$2:$D$300,Winback!$K$2:$K$300,$A1364),0)</f>
        <v>0</v>
      </c>
      <c r="M1364">
        <f>IF(OR($E1364=1,$G1364=1,SUMIFS(Registros!$J$2:$J$6000,Registros!$B$2:$B$6000,$A1364)&gt;0),1,0)</f>
        <v>1</v>
      </c>
      <c r="N1364">
        <f>IF($J1364&gt;0,1,IF(COUNTIFS(Registros!$A$2:$A$6000,"CS",Registros!$B$2:$B$6000,$A1364,Registros!$K$2:$K$6000,"&lt;&gt;")&gt;0,1,0))</f>
        <v>0</v>
      </c>
      <c r="O1364" t="str">
        <f t="shared" si="105"/>
        <v>SOLO MÓVIL</v>
      </c>
      <c r="P1364" t="str">
        <f t="shared" si="106"/>
        <v>Ofrecer fijo + internet (FLBBTV)</v>
      </c>
      <c r="Q1364">
        <f t="shared" si="107"/>
        <v>45.75</v>
      </c>
      <c r="R1364" t="str">
        <f>IFERROR(VLOOKUP($A1364,Registros!$B$2:$G$6000,6,0),IFERROR(INDEX(Winback!$C$2:$C$300,MATCH($A1364,Winback!$K$2:$K$300,0)),""))</f>
        <v>Karla Mc Intryre</v>
      </c>
      <c r="S1364" t="str">
        <f t="shared" si="108"/>
        <v>NP</v>
      </c>
      <c r="T1364">
        <f t="shared" si="109"/>
        <v>1</v>
      </c>
    </row>
    <row r="1365" spans="1:20" x14ac:dyDescent="0.35">
      <c r="A1365" t="s">
        <v>6759</v>
      </c>
      <c r="B1365" t="s">
        <v>6760</v>
      </c>
      <c r="C1365" t="s">
        <v>6761</v>
      </c>
      <c r="D1365" t="s">
        <v>6762</v>
      </c>
      <c r="E1365">
        <f>IF(COUNTIFS(Registros!$A$2:$A$6000,"NP",Registros!$B$2:$B$6000,$A1365)&gt;0,1,0)</f>
        <v>1</v>
      </c>
      <c r="F1365">
        <f>IF($E1365=1,SUMIFS(Registros!$F$2:$F$6000,Registros!$A$2:$A$6000,"NP",Registros!$B$2:$B$6000,$A1365),0)</f>
        <v>275</v>
      </c>
      <c r="G1365">
        <f>IF(COUNTIFS(Registros!$A$2:$A$6000,"MOV",Registros!$B$2:$B$6000,$A1365)&gt;0,1,0)</f>
        <v>0</v>
      </c>
      <c r="H1365">
        <f>IF($G1365=1,SUMIFS(Registros!$F$2:$F$6000,Registros!$A$2:$A$6000,"MOV",Registros!$B$2:$B$6000,$A1365),0)</f>
        <v>0</v>
      </c>
      <c r="I1365">
        <f>IF(COUNTIFS(Registros!$A$2:$A$6000,"CS",Registros!$B$2:$B$6000,$A1365)&gt;0,1,0)</f>
        <v>0</v>
      </c>
      <c r="J1365">
        <f>IF($I1365=1,SUMIFS(Registros!$I$2:$I$6000,Registros!$A$2:$A$6000,"CS",Registros!$B$2:$B$6000,$A1365),0)</f>
        <v>0</v>
      </c>
      <c r="K1365">
        <f>IF(COUNTIFS(Winback!$K$2:$K$300,$A1365)&gt;0,1,0)</f>
        <v>0</v>
      </c>
      <c r="L1365">
        <f>IF(AND($K1365=1,LEFT($A1365,3)="WB-"),SUMIFS(Winback!$D$2:$D$300,Winback!$K$2:$K$300,$A1365),0)</f>
        <v>0</v>
      </c>
      <c r="M1365">
        <f>IF(OR($E1365=1,$G1365=1,SUMIFS(Registros!$J$2:$J$6000,Registros!$B$2:$B$6000,$A1365)&gt;0),1,0)</f>
        <v>1</v>
      </c>
      <c r="N1365">
        <f>IF($J1365&gt;0,1,IF(COUNTIFS(Registros!$A$2:$A$6000,"CS",Registros!$B$2:$B$6000,$A1365,Registros!$K$2:$K$6000,"&lt;&gt;")&gt;0,1,0))</f>
        <v>0</v>
      </c>
      <c r="O1365" t="str">
        <f t="shared" si="105"/>
        <v>SOLO MÓVIL</v>
      </c>
      <c r="P1365" t="str">
        <f t="shared" si="106"/>
        <v>Ofrecer fijo + internet (FLBBTV)</v>
      </c>
      <c r="Q1365">
        <f t="shared" si="107"/>
        <v>275</v>
      </c>
      <c r="R1365" t="str">
        <f>IFERROR(VLOOKUP($A1365,Registros!$B$2:$G$6000,6,0),IFERROR(INDEX(Winback!$C$2:$C$300,MATCH($A1365,Winback!$K$2:$K$300,0)),""))</f>
        <v>Michelle Zambrano</v>
      </c>
      <c r="S1365" t="str">
        <f t="shared" si="108"/>
        <v>NP</v>
      </c>
      <c r="T1365">
        <f t="shared" si="109"/>
        <v>1</v>
      </c>
    </row>
    <row r="1366" spans="1:20" x14ac:dyDescent="0.35">
      <c r="A1366" t="s">
        <v>6764</v>
      </c>
      <c r="B1366" t="s">
        <v>6765</v>
      </c>
      <c r="C1366" t="s">
        <v>6766</v>
      </c>
      <c r="D1366" t="s">
        <v>6767</v>
      </c>
      <c r="E1366">
        <f>IF(COUNTIFS(Registros!$A$2:$A$6000,"NP",Registros!$B$2:$B$6000,$A1366)&gt;0,1,0)</f>
        <v>1</v>
      </c>
      <c r="F1366">
        <f>IF($E1366=1,SUMIFS(Registros!$F$2:$F$6000,Registros!$A$2:$A$6000,"NP",Registros!$B$2:$B$6000,$A1366),0)</f>
        <v>28</v>
      </c>
      <c r="G1366">
        <f>IF(COUNTIFS(Registros!$A$2:$A$6000,"MOV",Registros!$B$2:$B$6000,$A1366)&gt;0,1,0)</f>
        <v>0</v>
      </c>
      <c r="H1366">
        <f>IF($G1366=1,SUMIFS(Registros!$F$2:$F$6000,Registros!$A$2:$A$6000,"MOV",Registros!$B$2:$B$6000,$A1366),0)</f>
        <v>0</v>
      </c>
      <c r="I1366">
        <f>IF(COUNTIFS(Registros!$A$2:$A$6000,"CS",Registros!$B$2:$B$6000,$A1366)&gt;0,1,0)</f>
        <v>0</v>
      </c>
      <c r="J1366">
        <f>IF($I1366=1,SUMIFS(Registros!$I$2:$I$6000,Registros!$A$2:$A$6000,"CS",Registros!$B$2:$B$6000,$A1366),0)</f>
        <v>0</v>
      </c>
      <c r="K1366">
        <f>IF(COUNTIFS(Winback!$K$2:$K$300,$A1366)&gt;0,1,0)</f>
        <v>0</v>
      </c>
      <c r="L1366">
        <f>IF(AND($K1366=1,LEFT($A1366,3)="WB-"),SUMIFS(Winback!$D$2:$D$300,Winback!$K$2:$K$300,$A1366),0)</f>
        <v>0</v>
      </c>
      <c r="M1366">
        <f>IF(OR($E1366=1,$G1366=1,SUMIFS(Registros!$J$2:$J$6000,Registros!$B$2:$B$6000,$A1366)&gt;0),1,0)</f>
        <v>1</v>
      </c>
      <c r="N1366">
        <f>IF($J1366&gt;0,1,IF(COUNTIFS(Registros!$A$2:$A$6000,"CS",Registros!$B$2:$B$6000,$A1366,Registros!$K$2:$K$6000,"&lt;&gt;")&gt;0,1,0))</f>
        <v>0</v>
      </c>
      <c r="O1366" t="str">
        <f t="shared" si="105"/>
        <v>SOLO MÓVIL</v>
      </c>
      <c r="P1366" t="str">
        <f t="shared" si="106"/>
        <v>Ofrecer fijo + internet (FLBBTV)</v>
      </c>
      <c r="Q1366">
        <f t="shared" si="107"/>
        <v>28</v>
      </c>
      <c r="R1366" t="str">
        <f>IFERROR(VLOOKUP($A1366,Registros!$B$2:$G$6000,6,0),IFERROR(INDEX(Winback!$C$2:$C$300,MATCH($A1366,Winback!$K$2:$K$300,0)),""))</f>
        <v>Ines Lizbeth Trujillo</v>
      </c>
      <c r="S1366" t="str">
        <f t="shared" si="108"/>
        <v>NP</v>
      </c>
      <c r="T1366">
        <f t="shared" si="109"/>
        <v>1</v>
      </c>
    </row>
    <row r="1367" spans="1:20" x14ac:dyDescent="0.35">
      <c r="A1367" t="s">
        <v>6769</v>
      </c>
      <c r="B1367" t="s">
        <v>6770</v>
      </c>
      <c r="C1367" t="s">
        <v>6771</v>
      </c>
      <c r="D1367" t="s">
        <v>6772</v>
      </c>
      <c r="E1367">
        <f>IF(COUNTIFS(Registros!$A$2:$A$6000,"NP",Registros!$B$2:$B$6000,$A1367)&gt;0,1,0)</f>
        <v>1</v>
      </c>
      <c r="F1367">
        <f>IF($E1367=1,SUMIFS(Registros!$F$2:$F$6000,Registros!$A$2:$A$6000,"NP",Registros!$B$2:$B$6000,$A1367),0)</f>
        <v>81.25</v>
      </c>
      <c r="G1367">
        <f>IF(COUNTIFS(Registros!$A$2:$A$6000,"MOV",Registros!$B$2:$B$6000,$A1367)&gt;0,1,0)</f>
        <v>0</v>
      </c>
      <c r="H1367">
        <f>IF($G1367=1,SUMIFS(Registros!$F$2:$F$6000,Registros!$A$2:$A$6000,"MOV",Registros!$B$2:$B$6000,$A1367),0)</f>
        <v>0</v>
      </c>
      <c r="I1367">
        <f>IF(COUNTIFS(Registros!$A$2:$A$6000,"CS",Registros!$B$2:$B$6000,$A1367)&gt;0,1,0)</f>
        <v>0</v>
      </c>
      <c r="J1367">
        <f>IF($I1367=1,SUMIFS(Registros!$I$2:$I$6000,Registros!$A$2:$A$6000,"CS",Registros!$B$2:$B$6000,$A1367),0)</f>
        <v>0</v>
      </c>
      <c r="K1367">
        <f>IF(COUNTIFS(Winback!$K$2:$K$300,$A1367)&gt;0,1,0)</f>
        <v>0</v>
      </c>
      <c r="L1367">
        <f>IF(AND($K1367=1,LEFT($A1367,3)="WB-"),SUMIFS(Winback!$D$2:$D$300,Winback!$K$2:$K$300,$A1367),0)</f>
        <v>0</v>
      </c>
      <c r="M1367">
        <f>IF(OR($E1367=1,$G1367=1,SUMIFS(Registros!$J$2:$J$6000,Registros!$B$2:$B$6000,$A1367)&gt;0),1,0)</f>
        <v>1</v>
      </c>
      <c r="N1367">
        <f>IF($J1367&gt;0,1,IF(COUNTIFS(Registros!$A$2:$A$6000,"CS",Registros!$B$2:$B$6000,$A1367,Registros!$K$2:$K$6000,"&lt;&gt;")&gt;0,1,0))</f>
        <v>0</v>
      </c>
      <c r="O1367" t="str">
        <f t="shared" si="105"/>
        <v>SOLO MÓVIL</v>
      </c>
      <c r="P1367" t="str">
        <f t="shared" si="106"/>
        <v>Ofrecer fijo + internet (FLBBTV)</v>
      </c>
      <c r="Q1367">
        <f t="shared" si="107"/>
        <v>81.25</v>
      </c>
      <c r="R1367" t="str">
        <f>IFERROR(VLOOKUP($A1367,Registros!$B$2:$G$6000,6,0),IFERROR(INDEX(Winback!$C$2:$C$300,MATCH($A1367,Winback!$K$2:$K$300,0)),""))</f>
        <v>Alejandra Mabel Hawkins</v>
      </c>
      <c r="S1367" t="str">
        <f t="shared" si="108"/>
        <v>NP</v>
      </c>
      <c r="T1367">
        <f t="shared" si="109"/>
        <v>1</v>
      </c>
    </row>
    <row r="1368" spans="1:20" x14ac:dyDescent="0.35">
      <c r="A1368" t="s">
        <v>6774</v>
      </c>
      <c r="B1368" t="s">
        <v>6775</v>
      </c>
      <c r="C1368" t="s">
        <v>6776</v>
      </c>
      <c r="D1368" t="s">
        <v>6777</v>
      </c>
      <c r="E1368">
        <f>IF(COUNTIFS(Registros!$A$2:$A$6000,"NP",Registros!$B$2:$B$6000,$A1368)&gt;0,1,0)</f>
        <v>1</v>
      </c>
      <c r="F1368">
        <f>IF($E1368=1,SUMIFS(Registros!$F$2:$F$6000,Registros!$A$2:$A$6000,"NP",Registros!$B$2:$B$6000,$A1368),0)</f>
        <v>30</v>
      </c>
      <c r="G1368">
        <f>IF(COUNTIFS(Registros!$A$2:$A$6000,"MOV",Registros!$B$2:$B$6000,$A1368)&gt;0,1,0)</f>
        <v>0</v>
      </c>
      <c r="H1368">
        <f>IF($G1368=1,SUMIFS(Registros!$F$2:$F$6000,Registros!$A$2:$A$6000,"MOV",Registros!$B$2:$B$6000,$A1368),0)</f>
        <v>0</v>
      </c>
      <c r="I1368">
        <f>IF(COUNTIFS(Registros!$A$2:$A$6000,"CS",Registros!$B$2:$B$6000,$A1368)&gt;0,1,0)</f>
        <v>0</v>
      </c>
      <c r="J1368">
        <f>IF($I1368=1,SUMIFS(Registros!$I$2:$I$6000,Registros!$A$2:$A$6000,"CS",Registros!$B$2:$B$6000,$A1368),0)</f>
        <v>0</v>
      </c>
      <c r="K1368">
        <f>IF(COUNTIFS(Winback!$K$2:$K$300,$A1368)&gt;0,1,0)</f>
        <v>0</v>
      </c>
      <c r="L1368">
        <f>IF(AND($K1368=1,LEFT($A1368,3)="WB-"),SUMIFS(Winback!$D$2:$D$300,Winback!$K$2:$K$300,$A1368),0)</f>
        <v>0</v>
      </c>
      <c r="M1368">
        <f>IF(OR($E1368=1,$G1368=1,SUMIFS(Registros!$J$2:$J$6000,Registros!$B$2:$B$6000,$A1368)&gt;0),1,0)</f>
        <v>1</v>
      </c>
      <c r="N1368">
        <f>IF($J1368&gt;0,1,IF(COUNTIFS(Registros!$A$2:$A$6000,"CS",Registros!$B$2:$B$6000,$A1368,Registros!$K$2:$K$6000,"&lt;&gt;")&gt;0,1,0))</f>
        <v>0</v>
      </c>
      <c r="O1368" t="str">
        <f t="shared" si="105"/>
        <v>SOLO MÓVIL</v>
      </c>
      <c r="P1368" t="str">
        <f t="shared" si="106"/>
        <v>Ofrecer fijo + internet (FLBBTV)</v>
      </c>
      <c r="Q1368">
        <f t="shared" si="107"/>
        <v>30</v>
      </c>
      <c r="R1368" t="str">
        <f>IFERROR(VLOOKUP($A1368,Registros!$B$2:$G$6000,6,0),IFERROR(INDEX(Winback!$C$2:$C$300,MATCH($A1368,Winback!$K$2:$K$300,0)),""))</f>
        <v>Maria Fernanda</v>
      </c>
      <c r="S1368" t="str">
        <f t="shared" si="108"/>
        <v>NP</v>
      </c>
      <c r="T1368">
        <f t="shared" si="109"/>
        <v>1</v>
      </c>
    </row>
    <row r="1369" spans="1:20" x14ac:dyDescent="0.35">
      <c r="A1369" t="s">
        <v>6779</v>
      </c>
      <c r="B1369" t="s">
        <v>6780</v>
      </c>
      <c r="C1369" t="s">
        <v>6781</v>
      </c>
      <c r="D1369" t="s">
        <v>6782</v>
      </c>
      <c r="E1369">
        <f>IF(COUNTIFS(Registros!$A$2:$A$6000,"NP",Registros!$B$2:$B$6000,$A1369)&gt;0,1,0)</f>
        <v>1</v>
      </c>
      <c r="F1369">
        <f>IF($E1369=1,SUMIFS(Registros!$F$2:$F$6000,Registros!$A$2:$A$6000,"NP",Registros!$B$2:$B$6000,$A1369),0)</f>
        <v>92</v>
      </c>
      <c r="G1369">
        <f>IF(COUNTIFS(Registros!$A$2:$A$6000,"MOV",Registros!$B$2:$B$6000,$A1369)&gt;0,1,0)</f>
        <v>0</v>
      </c>
      <c r="H1369">
        <f>IF($G1369=1,SUMIFS(Registros!$F$2:$F$6000,Registros!$A$2:$A$6000,"MOV",Registros!$B$2:$B$6000,$A1369),0)</f>
        <v>0</v>
      </c>
      <c r="I1369">
        <f>IF(COUNTIFS(Registros!$A$2:$A$6000,"CS",Registros!$B$2:$B$6000,$A1369)&gt;0,1,0)</f>
        <v>0</v>
      </c>
      <c r="J1369">
        <f>IF($I1369=1,SUMIFS(Registros!$I$2:$I$6000,Registros!$A$2:$A$6000,"CS",Registros!$B$2:$B$6000,$A1369),0)</f>
        <v>0</v>
      </c>
      <c r="K1369">
        <f>IF(COUNTIFS(Winback!$K$2:$K$300,$A1369)&gt;0,1,0)</f>
        <v>0</v>
      </c>
      <c r="L1369">
        <f>IF(AND($K1369=1,LEFT($A1369,3)="WB-"),SUMIFS(Winback!$D$2:$D$300,Winback!$K$2:$K$300,$A1369),0)</f>
        <v>0</v>
      </c>
      <c r="M1369">
        <f>IF(OR($E1369=1,$G1369=1,SUMIFS(Registros!$J$2:$J$6000,Registros!$B$2:$B$6000,$A1369)&gt;0),1,0)</f>
        <v>1</v>
      </c>
      <c r="N1369">
        <f>IF($J1369&gt;0,1,IF(COUNTIFS(Registros!$A$2:$A$6000,"CS",Registros!$B$2:$B$6000,$A1369,Registros!$K$2:$K$6000,"&lt;&gt;")&gt;0,1,0))</f>
        <v>0</v>
      </c>
      <c r="O1369" t="str">
        <f t="shared" si="105"/>
        <v>SOLO MÓVIL</v>
      </c>
      <c r="P1369" t="str">
        <f t="shared" si="106"/>
        <v>Ofrecer fijo + internet (FLBBTV)</v>
      </c>
      <c r="Q1369">
        <f t="shared" si="107"/>
        <v>92</v>
      </c>
      <c r="R1369" t="str">
        <f>IFERROR(VLOOKUP($A1369,Registros!$B$2:$G$6000,6,0),IFERROR(INDEX(Winback!$C$2:$C$300,MATCH($A1369,Winback!$K$2:$K$300,0)),""))</f>
        <v>Yarelis Tulloch</v>
      </c>
      <c r="S1369" t="str">
        <f t="shared" si="108"/>
        <v>NP</v>
      </c>
      <c r="T1369">
        <f t="shared" si="109"/>
        <v>1</v>
      </c>
    </row>
    <row r="1370" spans="1:20" x14ac:dyDescent="0.35">
      <c r="A1370" t="s">
        <v>6784</v>
      </c>
      <c r="B1370" t="s">
        <v>6785</v>
      </c>
      <c r="C1370" t="s">
        <v>6786</v>
      </c>
      <c r="D1370" t="s">
        <v>6787</v>
      </c>
      <c r="E1370">
        <f>IF(COUNTIFS(Registros!$A$2:$A$6000,"NP",Registros!$B$2:$B$6000,$A1370)&gt;0,1,0)</f>
        <v>1</v>
      </c>
      <c r="F1370">
        <f>IF($E1370=1,SUMIFS(Registros!$F$2:$F$6000,Registros!$A$2:$A$6000,"NP",Registros!$B$2:$B$6000,$A1370),0)</f>
        <v>15</v>
      </c>
      <c r="G1370">
        <f>IF(COUNTIFS(Registros!$A$2:$A$6000,"MOV",Registros!$B$2:$B$6000,$A1370)&gt;0,1,0)</f>
        <v>0</v>
      </c>
      <c r="H1370">
        <f>IF($G1370=1,SUMIFS(Registros!$F$2:$F$6000,Registros!$A$2:$A$6000,"MOV",Registros!$B$2:$B$6000,$A1370),0)</f>
        <v>0</v>
      </c>
      <c r="I1370">
        <f>IF(COUNTIFS(Registros!$A$2:$A$6000,"CS",Registros!$B$2:$B$6000,$A1370)&gt;0,1,0)</f>
        <v>0</v>
      </c>
      <c r="J1370">
        <f>IF($I1370=1,SUMIFS(Registros!$I$2:$I$6000,Registros!$A$2:$A$6000,"CS",Registros!$B$2:$B$6000,$A1370),0)</f>
        <v>0</v>
      </c>
      <c r="K1370">
        <f>IF(COUNTIFS(Winback!$K$2:$K$300,$A1370)&gt;0,1,0)</f>
        <v>0</v>
      </c>
      <c r="L1370">
        <f>IF(AND($K1370=1,LEFT($A1370,3)="WB-"),SUMIFS(Winback!$D$2:$D$300,Winback!$K$2:$K$300,$A1370),0)</f>
        <v>0</v>
      </c>
      <c r="M1370">
        <f>IF(OR($E1370=1,$G1370=1,SUMIFS(Registros!$J$2:$J$6000,Registros!$B$2:$B$6000,$A1370)&gt;0),1,0)</f>
        <v>1</v>
      </c>
      <c r="N1370">
        <f>IF($J1370&gt;0,1,IF(COUNTIFS(Registros!$A$2:$A$6000,"CS",Registros!$B$2:$B$6000,$A1370,Registros!$K$2:$K$6000,"&lt;&gt;")&gt;0,1,0))</f>
        <v>0</v>
      </c>
      <c r="O1370" t="str">
        <f t="shared" si="105"/>
        <v>SOLO MÓVIL</v>
      </c>
      <c r="P1370" t="str">
        <f t="shared" si="106"/>
        <v>Ofrecer fijo + internet (FLBBTV)</v>
      </c>
      <c r="Q1370">
        <f t="shared" si="107"/>
        <v>15</v>
      </c>
      <c r="R1370" t="str">
        <f>IFERROR(VLOOKUP($A1370,Registros!$B$2:$G$6000,6,0),IFERROR(INDEX(Winback!$C$2:$C$300,MATCH($A1370,Winback!$K$2:$K$300,0)),""))</f>
        <v>Abril Aparicio</v>
      </c>
      <c r="S1370" t="str">
        <f t="shared" si="108"/>
        <v>NP</v>
      </c>
      <c r="T1370">
        <f t="shared" si="109"/>
        <v>1</v>
      </c>
    </row>
    <row r="1371" spans="1:20" x14ac:dyDescent="0.35">
      <c r="A1371" t="s">
        <v>6789</v>
      </c>
      <c r="B1371" t="s">
        <v>6790</v>
      </c>
      <c r="C1371" t="s">
        <v>6791</v>
      </c>
      <c r="D1371" t="s">
        <v>6792</v>
      </c>
      <c r="E1371">
        <f>IF(COUNTIFS(Registros!$A$2:$A$6000,"NP",Registros!$B$2:$B$6000,$A1371)&gt;0,1,0)</f>
        <v>1</v>
      </c>
      <c r="F1371">
        <f>IF($E1371=1,SUMIFS(Registros!$F$2:$F$6000,Registros!$A$2:$A$6000,"NP",Registros!$B$2:$B$6000,$A1371),0)</f>
        <v>15</v>
      </c>
      <c r="G1371">
        <f>IF(COUNTIFS(Registros!$A$2:$A$6000,"MOV",Registros!$B$2:$B$6000,$A1371)&gt;0,1,0)</f>
        <v>0</v>
      </c>
      <c r="H1371">
        <f>IF($G1371=1,SUMIFS(Registros!$F$2:$F$6000,Registros!$A$2:$A$6000,"MOV",Registros!$B$2:$B$6000,$A1371),0)</f>
        <v>0</v>
      </c>
      <c r="I1371">
        <f>IF(COUNTIFS(Registros!$A$2:$A$6000,"CS",Registros!$B$2:$B$6000,$A1371)&gt;0,1,0)</f>
        <v>0</v>
      </c>
      <c r="J1371">
        <f>IF($I1371=1,SUMIFS(Registros!$I$2:$I$6000,Registros!$A$2:$A$6000,"CS",Registros!$B$2:$B$6000,$A1371),0)</f>
        <v>0</v>
      </c>
      <c r="K1371">
        <f>IF(COUNTIFS(Winback!$K$2:$K$300,$A1371)&gt;0,1,0)</f>
        <v>0</v>
      </c>
      <c r="L1371">
        <f>IF(AND($K1371=1,LEFT($A1371,3)="WB-"),SUMIFS(Winback!$D$2:$D$300,Winback!$K$2:$K$300,$A1371),0)</f>
        <v>0</v>
      </c>
      <c r="M1371">
        <f>IF(OR($E1371=1,$G1371=1,SUMIFS(Registros!$J$2:$J$6000,Registros!$B$2:$B$6000,$A1371)&gt;0),1,0)</f>
        <v>1</v>
      </c>
      <c r="N1371">
        <f>IF($J1371&gt;0,1,IF(COUNTIFS(Registros!$A$2:$A$6000,"CS",Registros!$B$2:$B$6000,$A1371,Registros!$K$2:$K$6000,"&lt;&gt;")&gt;0,1,0))</f>
        <v>0</v>
      </c>
      <c r="O1371" t="str">
        <f t="shared" si="105"/>
        <v>SOLO MÓVIL</v>
      </c>
      <c r="P1371" t="str">
        <f t="shared" si="106"/>
        <v>Ofrecer fijo + internet (FLBBTV)</v>
      </c>
      <c r="Q1371">
        <f t="shared" si="107"/>
        <v>15</v>
      </c>
      <c r="R1371" t="str">
        <f>IFERROR(VLOOKUP($A1371,Registros!$B$2:$G$6000,6,0),IFERROR(INDEX(Winback!$C$2:$C$300,MATCH($A1371,Winback!$K$2:$K$300,0)),""))</f>
        <v>Yariela Galarce</v>
      </c>
      <c r="S1371" t="str">
        <f t="shared" si="108"/>
        <v>NP</v>
      </c>
      <c r="T1371">
        <f t="shared" si="109"/>
        <v>1</v>
      </c>
    </row>
    <row r="1372" spans="1:20" x14ac:dyDescent="0.35">
      <c r="A1372" t="s">
        <v>6794</v>
      </c>
      <c r="B1372" t="s">
        <v>6795</v>
      </c>
      <c r="C1372" t="s">
        <v>6796</v>
      </c>
      <c r="D1372" t="s">
        <v>6797</v>
      </c>
      <c r="E1372">
        <f>IF(COUNTIFS(Registros!$A$2:$A$6000,"NP",Registros!$B$2:$B$6000,$A1372)&gt;0,1,0)</f>
        <v>1</v>
      </c>
      <c r="F1372">
        <f>IF($E1372=1,SUMIFS(Registros!$F$2:$F$6000,Registros!$A$2:$A$6000,"NP",Registros!$B$2:$B$6000,$A1372),0)</f>
        <v>20</v>
      </c>
      <c r="G1372">
        <f>IF(COUNTIFS(Registros!$A$2:$A$6000,"MOV",Registros!$B$2:$B$6000,$A1372)&gt;0,1,0)</f>
        <v>0</v>
      </c>
      <c r="H1372">
        <f>IF($G1372=1,SUMIFS(Registros!$F$2:$F$6000,Registros!$A$2:$A$6000,"MOV",Registros!$B$2:$B$6000,$A1372),0)</f>
        <v>0</v>
      </c>
      <c r="I1372">
        <f>IF(COUNTIFS(Registros!$A$2:$A$6000,"CS",Registros!$B$2:$B$6000,$A1372)&gt;0,1,0)</f>
        <v>0</v>
      </c>
      <c r="J1372">
        <f>IF($I1372=1,SUMIFS(Registros!$I$2:$I$6000,Registros!$A$2:$A$6000,"CS",Registros!$B$2:$B$6000,$A1372),0)</f>
        <v>0</v>
      </c>
      <c r="K1372">
        <f>IF(COUNTIFS(Winback!$K$2:$K$300,$A1372)&gt;0,1,0)</f>
        <v>0</v>
      </c>
      <c r="L1372">
        <f>IF(AND($K1372=1,LEFT($A1372,3)="WB-"),SUMIFS(Winback!$D$2:$D$300,Winback!$K$2:$K$300,$A1372),0)</f>
        <v>0</v>
      </c>
      <c r="M1372">
        <f>IF(OR($E1372=1,$G1372=1,SUMIFS(Registros!$J$2:$J$6000,Registros!$B$2:$B$6000,$A1372)&gt;0),1,0)</f>
        <v>1</v>
      </c>
      <c r="N1372">
        <f>IF($J1372&gt;0,1,IF(COUNTIFS(Registros!$A$2:$A$6000,"CS",Registros!$B$2:$B$6000,$A1372,Registros!$K$2:$K$6000,"&lt;&gt;")&gt;0,1,0))</f>
        <v>0</v>
      </c>
      <c r="O1372" t="str">
        <f t="shared" si="105"/>
        <v>SOLO MÓVIL</v>
      </c>
      <c r="P1372" t="str">
        <f t="shared" si="106"/>
        <v>Ofrecer fijo + internet (FLBBTV)</v>
      </c>
      <c r="Q1372">
        <f t="shared" si="107"/>
        <v>20</v>
      </c>
      <c r="R1372" t="str">
        <f>IFERROR(VLOOKUP($A1372,Registros!$B$2:$G$6000,6,0),IFERROR(INDEX(Winback!$C$2:$C$300,MATCH($A1372,Winback!$K$2:$K$300,0)),""))</f>
        <v>Nailyn Martinez</v>
      </c>
      <c r="S1372" t="str">
        <f t="shared" si="108"/>
        <v>NP</v>
      </c>
      <c r="T1372">
        <f t="shared" si="109"/>
        <v>1</v>
      </c>
    </row>
    <row r="1373" spans="1:20" x14ac:dyDescent="0.35">
      <c r="A1373" t="s">
        <v>6799</v>
      </c>
      <c r="B1373" t="s">
        <v>6800</v>
      </c>
      <c r="C1373" t="s">
        <v>6801</v>
      </c>
      <c r="D1373" t="s">
        <v>6802</v>
      </c>
      <c r="E1373">
        <f>IF(COUNTIFS(Registros!$A$2:$A$6000,"NP",Registros!$B$2:$B$6000,$A1373)&gt;0,1,0)</f>
        <v>1</v>
      </c>
      <c r="F1373">
        <f>IF($E1373=1,SUMIFS(Registros!$F$2:$F$6000,Registros!$A$2:$A$6000,"NP",Registros!$B$2:$B$6000,$A1373),0)</f>
        <v>42</v>
      </c>
      <c r="G1373">
        <f>IF(COUNTIFS(Registros!$A$2:$A$6000,"MOV",Registros!$B$2:$B$6000,$A1373)&gt;0,1,0)</f>
        <v>0</v>
      </c>
      <c r="H1373">
        <f>IF($G1373=1,SUMIFS(Registros!$F$2:$F$6000,Registros!$A$2:$A$6000,"MOV",Registros!$B$2:$B$6000,$A1373),0)</f>
        <v>0</v>
      </c>
      <c r="I1373">
        <f>IF(COUNTIFS(Registros!$A$2:$A$6000,"CS",Registros!$B$2:$B$6000,$A1373)&gt;0,1,0)</f>
        <v>0</v>
      </c>
      <c r="J1373">
        <f>IF($I1373=1,SUMIFS(Registros!$I$2:$I$6000,Registros!$A$2:$A$6000,"CS",Registros!$B$2:$B$6000,$A1373),0)</f>
        <v>0</v>
      </c>
      <c r="K1373">
        <f>IF(COUNTIFS(Winback!$K$2:$K$300,$A1373)&gt;0,1,0)</f>
        <v>0</v>
      </c>
      <c r="L1373">
        <f>IF(AND($K1373=1,LEFT($A1373,3)="WB-"),SUMIFS(Winback!$D$2:$D$300,Winback!$K$2:$K$300,$A1373),0)</f>
        <v>0</v>
      </c>
      <c r="M1373">
        <f>IF(OR($E1373=1,$G1373=1,SUMIFS(Registros!$J$2:$J$6000,Registros!$B$2:$B$6000,$A1373)&gt;0),1,0)</f>
        <v>1</v>
      </c>
      <c r="N1373">
        <f>IF($J1373&gt;0,1,IF(COUNTIFS(Registros!$A$2:$A$6000,"CS",Registros!$B$2:$B$6000,$A1373,Registros!$K$2:$K$6000,"&lt;&gt;")&gt;0,1,0))</f>
        <v>0</v>
      </c>
      <c r="O1373" t="str">
        <f t="shared" si="105"/>
        <v>SOLO MÓVIL</v>
      </c>
      <c r="P1373" t="str">
        <f t="shared" si="106"/>
        <v>Ofrecer fijo + internet (FLBBTV)</v>
      </c>
      <c r="Q1373">
        <f t="shared" si="107"/>
        <v>42</v>
      </c>
      <c r="R1373" t="str">
        <f>IFERROR(VLOOKUP($A1373,Registros!$B$2:$G$6000,6,0),IFERROR(INDEX(Winback!$C$2:$C$300,MATCH($A1373,Winback!$K$2:$K$300,0)),""))</f>
        <v>Yamali Rodriguez</v>
      </c>
      <c r="S1373" t="str">
        <f t="shared" si="108"/>
        <v>NP</v>
      </c>
      <c r="T1373">
        <f t="shared" si="109"/>
        <v>1</v>
      </c>
    </row>
    <row r="1374" spans="1:20" x14ac:dyDescent="0.35">
      <c r="A1374" t="s">
        <v>6804</v>
      </c>
      <c r="B1374" t="s">
        <v>6805</v>
      </c>
      <c r="C1374" t="s">
        <v>6806</v>
      </c>
      <c r="D1374" t="s">
        <v>6807</v>
      </c>
      <c r="E1374">
        <f>IF(COUNTIFS(Registros!$A$2:$A$6000,"NP",Registros!$B$2:$B$6000,$A1374)&gt;0,1,0)</f>
        <v>1</v>
      </c>
      <c r="F1374">
        <f>IF($E1374=1,SUMIFS(Registros!$F$2:$F$6000,Registros!$A$2:$A$6000,"NP",Registros!$B$2:$B$6000,$A1374),0)</f>
        <v>18.25</v>
      </c>
      <c r="G1374">
        <f>IF(COUNTIFS(Registros!$A$2:$A$6000,"MOV",Registros!$B$2:$B$6000,$A1374)&gt;0,1,0)</f>
        <v>0</v>
      </c>
      <c r="H1374">
        <f>IF($G1374=1,SUMIFS(Registros!$F$2:$F$6000,Registros!$A$2:$A$6000,"MOV",Registros!$B$2:$B$6000,$A1374),0)</f>
        <v>0</v>
      </c>
      <c r="I1374">
        <f>IF(COUNTIFS(Registros!$A$2:$A$6000,"CS",Registros!$B$2:$B$6000,$A1374)&gt;0,1,0)</f>
        <v>0</v>
      </c>
      <c r="J1374">
        <f>IF($I1374=1,SUMIFS(Registros!$I$2:$I$6000,Registros!$A$2:$A$6000,"CS",Registros!$B$2:$B$6000,$A1374),0)</f>
        <v>0</v>
      </c>
      <c r="K1374">
        <f>IF(COUNTIFS(Winback!$K$2:$K$300,$A1374)&gt;0,1,0)</f>
        <v>0</v>
      </c>
      <c r="L1374">
        <f>IF(AND($K1374=1,LEFT($A1374,3)="WB-"),SUMIFS(Winback!$D$2:$D$300,Winback!$K$2:$K$300,$A1374),0)</f>
        <v>0</v>
      </c>
      <c r="M1374">
        <f>IF(OR($E1374=1,$G1374=1,SUMIFS(Registros!$J$2:$J$6000,Registros!$B$2:$B$6000,$A1374)&gt;0),1,0)</f>
        <v>1</v>
      </c>
      <c r="N1374">
        <f>IF($J1374&gt;0,1,IF(COUNTIFS(Registros!$A$2:$A$6000,"CS",Registros!$B$2:$B$6000,$A1374,Registros!$K$2:$K$6000,"&lt;&gt;")&gt;0,1,0))</f>
        <v>0</v>
      </c>
      <c r="O1374" t="str">
        <f t="shared" si="105"/>
        <v>SOLO MÓVIL</v>
      </c>
      <c r="P1374" t="str">
        <f t="shared" si="106"/>
        <v>Ofrecer fijo + internet (FLBBTV)</v>
      </c>
      <c r="Q1374">
        <f t="shared" si="107"/>
        <v>18.25</v>
      </c>
      <c r="R1374" t="str">
        <f>IFERROR(VLOOKUP($A1374,Registros!$B$2:$G$6000,6,0),IFERROR(INDEX(Winback!$C$2:$C$300,MATCH($A1374,Winback!$K$2:$K$300,0)),""))</f>
        <v>Osiris Aguilar</v>
      </c>
      <c r="S1374" t="str">
        <f t="shared" si="108"/>
        <v>NP</v>
      </c>
      <c r="T1374">
        <f t="shared" si="109"/>
        <v>1</v>
      </c>
    </row>
    <row r="1375" spans="1:20" x14ac:dyDescent="0.35">
      <c r="A1375" t="s">
        <v>6809</v>
      </c>
      <c r="B1375" t="s">
        <v>6810</v>
      </c>
      <c r="C1375" t="s">
        <v>6811</v>
      </c>
      <c r="D1375" t="s">
        <v>6812</v>
      </c>
      <c r="E1375">
        <f>IF(COUNTIFS(Registros!$A$2:$A$6000,"NP",Registros!$B$2:$B$6000,$A1375)&gt;0,1,0)</f>
        <v>1</v>
      </c>
      <c r="F1375">
        <f>IF($E1375=1,SUMIFS(Registros!$F$2:$F$6000,Registros!$A$2:$A$6000,"NP",Registros!$B$2:$B$6000,$A1375),0)</f>
        <v>15</v>
      </c>
      <c r="G1375">
        <f>IF(COUNTIFS(Registros!$A$2:$A$6000,"MOV",Registros!$B$2:$B$6000,$A1375)&gt;0,1,0)</f>
        <v>0</v>
      </c>
      <c r="H1375">
        <f>IF($G1375=1,SUMIFS(Registros!$F$2:$F$6000,Registros!$A$2:$A$6000,"MOV",Registros!$B$2:$B$6000,$A1375),0)</f>
        <v>0</v>
      </c>
      <c r="I1375">
        <f>IF(COUNTIFS(Registros!$A$2:$A$6000,"CS",Registros!$B$2:$B$6000,$A1375)&gt;0,1,0)</f>
        <v>0</v>
      </c>
      <c r="J1375">
        <f>IF($I1375=1,SUMIFS(Registros!$I$2:$I$6000,Registros!$A$2:$A$6000,"CS",Registros!$B$2:$B$6000,$A1375),0)</f>
        <v>0</v>
      </c>
      <c r="K1375">
        <f>IF(COUNTIFS(Winback!$K$2:$K$300,$A1375)&gt;0,1,0)</f>
        <v>0</v>
      </c>
      <c r="L1375">
        <f>IF(AND($K1375=1,LEFT($A1375,3)="WB-"),SUMIFS(Winback!$D$2:$D$300,Winback!$K$2:$K$300,$A1375),0)</f>
        <v>0</v>
      </c>
      <c r="M1375">
        <f>IF(OR($E1375=1,$G1375=1,SUMIFS(Registros!$J$2:$J$6000,Registros!$B$2:$B$6000,$A1375)&gt;0),1,0)</f>
        <v>1</v>
      </c>
      <c r="N1375">
        <f>IF($J1375&gt;0,1,IF(COUNTIFS(Registros!$A$2:$A$6000,"CS",Registros!$B$2:$B$6000,$A1375,Registros!$K$2:$K$6000,"&lt;&gt;")&gt;0,1,0))</f>
        <v>0</v>
      </c>
      <c r="O1375" t="str">
        <f t="shared" si="105"/>
        <v>SOLO MÓVIL</v>
      </c>
      <c r="P1375" t="str">
        <f t="shared" si="106"/>
        <v>Ofrecer fijo + internet (FLBBTV)</v>
      </c>
      <c r="Q1375">
        <f t="shared" si="107"/>
        <v>15</v>
      </c>
      <c r="R1375" t="str">
        <f>IFERROR(VLOOKUP($A1375,Registros!$B$2:$G$6000,6,0),IFERROR(INDEX(Winback!$C$2:$C$300,MATCH($A1375,Winback!$K$2:$K$300,0)),""))</f>
        <v>Karla Mc Intryre</v>
      </c>
      <c r="S1375" t="str">
        <f t="shared" si="108"/>
        <v>NP</v>
      </c>
      <c r="T1375">
        <f t="shared" si="109"/>
        <v>1</v>
      </c>
    </row>
    <row r="1376" spans="1:20" x14ac:dyDescent="0.35">
      <c r="A1376" t="s">
        <v>6814</v>
      </c>
      <c r="B1376" t="s">
        <v>6815</v>
      </c>
      <c r="C1376" t="s">
        <v>6816</v>
      </c>
      <c r="D1376" t="s">
        <v>6817</v>
      </c>
      <c r="E1376">
        <f>IF(COUNTIFS(Registros!$A$2:$A$6000,"NP",Registros!$B$2:$B$6000,$A1376)&gt;0,1,0)</f>
        <v>1</v>
      </c>
      <c r="F1376">
        <f>IF($E1376=1,SUMIFS(Registros!$F$2:$F$6000,Registros!$A$2:$A$6000,"NP",Registros!$B$2:$B$6000,$A1376),0)</f>
        <v>90</v>
      </c>
      <c r="G1376">
        <f>IF(COUNTIFS(Registros!$A$2:$A$6000,"MOV",Registros!$B$2:$B$6000,$A1376)&gt;0,1,0)</f>
        <v>0</v>
      </c>
      <c r="H1376">
        <f>IF($G1376=1,SUMIFS(Registros!$F$2:$F$6000,Registros!$A$2:$A$6000,"MOV",Registros!$B$2:$B$6000,$A1376),0)</f>
        <v>0</v>
      </c>
      <c r="I1376">
        <f>IF(COUNTIFS(Registros!$A$2:$A$6000,"CS",Registros!$B$2:$B$6000,$A1376)&gt;0,1,0)</f>
        <v>0</v>
      </c>
      <c r="J1376">
        <f>IF($I1376=1,SUMIFS(Registros!$I$2:$I$6000,Registros!$A$2:$A$6000,"CS",Registros!$B$2:$B$6000,$A1376),0)</f>
        <v>0</v>
      </c>
      <c r="K1376">
        <f>IF(COUNTIFS(Winback!$K$2:$K$300,$A1376)&gt;0,1,0)</f>
        <v>0</v>
      </c>
      <c r="L1376">
        <f>IF(AND($K1376=1,LEFT($A1376,3)="WB-"),SUMIFS(Winback!$D$2:$D$300,Winback!$K$2:$K$300,$A1376),0)</f>
        <v>0</v>
      </c>
      <c r="M1376">
        <f>IF(OR($E1376=1,$G1376=1,SUMIFS(Registros!$J$2:$J$6000,Registros!$B$2:$B$6000,$A1376)&gt;0),1,0)</f>
        <v>1</v>
      </c>
      <c r="N1376">
        <f>IF($J1376&gt;0,1,IF(COUNTIFS(Registros!$A$2:$A$6000,"CS",Registros!$B$2:$B$6000,$A1376,Registros!$K$2:$K$6000,"&lt;&gt;")&gt;0,1,0))</f>
        <v>0</v>
      </c>
      <c r="O1376" t="str">
        <f t="shared" si="105"/>
        <v>SOLO MÓVIL</v>
      </c>
      <c r="P1376" t="str">
        <f t="shared" si="106"/>
        <v>Ofrecer fijo + internet (FLBBTV)</v>
      </c>
      <c r="Q1376">
        <f t="shared" si="107"/>
        <v>90</v>
      </c>
      <c r="R1376" t="str">
        <f>IFERROR(VLOOKUP($A1376,Registros!$B$2:$G$6000,6,0),IFERROR(INDEX(Winback!$C$2:$C$300,MATCH($A1376,Winback!$K$2:$K$300,0)),""))</f>
        <v>Solanye Acuña</v>
      </c>
      <c r="S1376" t="str">
        <f t="shared" si="108"/>
        <v>NP</v>
      </c>
      <c r="T1376">
        <f t="shared" si="109"/>
        <v>1</v>
      </c>
    </row>
    <row r="1377" spans="1:20" x14ac:dyDescent="0.35">
      <c r="A1377" t="s">
        <v>6819</v>
      </c>
      <c r="B1377" t="s">
        <v>6820</v>
      </c>
      <c r="C1377" t="s">
        <v>6821</v>
      </c>
      <c r="D1377" t="s">
        <v>6822</v>
      </c>
      <c r="E1377">
        <f>IF(COUNTIFS(Registros!$A$2:$A$6000,"NP",Registros!$B$2:$B$6000,$A1377)&gt;0,1,0)</f>
        <v>1</v>
      </c>
      <c r="F1377">
        <f>IF($E1377=1,SUMIFS(Registros!$F$2:$F$6000,Registros!$A$2:$A$6000,"NP",Registros!$B$2:$B$6000,$A1377),0)</f>
        <v>40</v>
      </c>
      <c r="G1377">
        <f>IF(COUNTIFS(Registros!$A$2:$A$6000,"MOV",Registros!$B$2:$B$6000,$A1377)&gt;0,1,0)</f>
        <v>0</v>
      </c>
      <c r="H1377">
        <f>IF($G1377=1,SUMIFS(Registros!$F$2:$F$6000,Registros!$A$2:$A$6000,"MOV",Registros!$B$2:$B$6000,$A1377),0)</f>
        <v>0</v>
      </c>
      <c r="I1377">
        <f>IF(COUNTIFS(Registros!$A$2:$A$6000,"CS",Registros!$B$2:$B$6000,$A1377)&gt;0,1,0)</f>
        <v>0</v>
      </c>
      <c r="J1377">
        <f>IF($I1377=1,SUMIFS(Registros!$I$2:$I$6000,Registros!$A$2:$A$6000,"CS",Registros!$B$2:$B$6000,$A1377),0)</f>
        <v>0</v>
      </c>
      <c r="K1377">
        <f>IF(COUNTIFS(Winback!$K$2:$K$300,$A1377)&gt;0,1,0)</f>
        <v>0</v>
      </c>
      <c r="L1377">
        <f>IF(AND($K1377=1,LEFT($A1377,3)="WB-"),SUMIFS(Winback!$D$2:$D$300,Winback!$K$2:$K$300,$A1377),0)</f>
        <v>0</v>
      </c>
      <c r="M1377">
        <f>IF(OR($E1377=1,$G1377=1,SUMIFS(Registros!$J$2:$J$6000,Registros!$B$2:$B$6000,$A1377)&gt;0),1,0)</f>
        <v>1</v>
      </c>
      <c r="N1377">
        <f>IF($J1377&gt;0,1,IF(COUNTIFS(Registros!$A$2:$A$6000,"CS",Registros!$B$2:$B$6000,$A1377,Registros!$K$2:$K$6000,"&lt;&gt;")&gt;0,1,0))</f>
        <v>0</v>
      </c>
      <c r="O1377" t="str">
        <f t="shared" si="105"/>
        <v>SOLO MÓVIL</v>
      </c>
      <c r="P1377" t="str">
        <f t="shared" si="106"/>
        <v>Ofrecer fijo + internet (FLBBTV)</v>
      </c>
      <c r="Q1377">
        <f t="shared" si="107"/>
        <v>40</v>
      </c>
      <c r="R1377" t="str">
        <f>IFERROR(VLOOKUP($A1377,Registros!$B$2:$G$6000,6,0),IFERROR(INDEX(Winback!$C$2:$C$300,MATCH($A1377,Winback!$K$2:$K$300,0)),""))</f>
        <v>Michelle Zambrano</v>
      </c>
      <c r="S1377" t="str">
        <f t="shared" si="108"/>
        <v>NP</v>
      </c>
      <c r="T1377">
        <f t="shared" si="109"/>
        <v>1</v>
      </c>
    </row>
    <row r="1378" spans="1:20" x14ac:dyDescent="0.35">
      <c r="A1378" t="s">
        <v>6824</v>
      </c>
      <c r="B1378" t="s">
        <v>6825</v>
      </c>
      <c r="C1378" t="s">
        <v>6826</v>
      </c>
      <c r="D1378" t="s">
        <v>6827</v>
      </c>
      <c r="E1378">
        <f>IF(COUNTIFS(Registros!$A$2:$A$6000,"NP",Registros!$B$2:$B$6000,$A1378)&gt;0,1,0)</f>
        <v>1</v>
      </c>
      <c r="F1378">
        <f>IF($E1378=1,SUMIFS(Registros!$F$2:$F$6000,Registros!$A$2:$A$6000,"NP",Registros!$B$2:$B$6000,$A1378),0)</f>
        <v>84</v>
      </c>
      <c r="G1378">
        <f>IF(COUNTIFS(Registros!$A$2:$A$6000,"MOV",Registros!$B$2:$B$6000,$A1378)&gt;0,1,0)</f>
        <v>0</v>
      </c>
      <c r="H1378">
        <f>IF($G1378=1,SUMIFS(Registros!$F$2:$F$6000,Registros!$A$2:$A$6000,"MOV",Registros!$B$2:$B$6000,$A1378),0)</f>
        <v>0</v>
      </c>
      <c r="I1378">
        <f>IF(COUNTIFS(Registros!$A$2:$A$6000,"CS",Registros!$B$2:$B$6000,$A1378)&gt;0,1,0)</f>
        <v>0</v>
      </c>
      <c r="J1378">
        <f>IF($I1378=1,SUMIFS(Registros!$I$2:$I$6000,Registros!$A$2:$A$6000,"CS",Registros!$B$2:$B$6000,$A1378),0)</f>
        <v>0</v>
      </c>
      <c r="K1378">
        <f>IF(COUNTIFS(Winback!$K$2:$K$300,$A1378)&gt;0,1,0)</f>
        <v>0</v>
      </c>
      <c r="L1378">
        <f>IF(AND($K1378=1,LEFT($A1378,3)="WB-"),SUMIFS(Winback!$D$2:$D$300,Winback!$K$2:$K$300,$A1378),0)</f>
        <v>0</v>
      </c>
      <c r="M1378">
        <f>IF(OR($E1378=1,$G1378=1,SUMIFS(Registros!$J$2:$J$6000,Registros!$B$2:$B$6000,$A1378)&gt;0),1,0)</f>
        <v>1</v>
      </c>
      <c r="N1378">
        <f>IF($J1378&gt;0,1,IF(COUNTIFS(Registros!$A$2:$A$6000,"CS",Registros!$B$2:$B$6000,$A1378,Registros!$K$2:$K$6000,"&lt;&gt;")&gt;0,1,0))</f>
        <v>0</v>
      </c>
      <c r="O1378" t="str">
        <f t="shared" si="105"/>
        <v>SOLO MÓVIL</v>
      </c>
      <c r="P1378" t="str">
        <f t="shared" si="106"/>
        <v>Ofrecer fijo + internet (FLBBTV)</v>
      </c>
      <c r="Q1378">
        <f t="shared" si="107"/>
        <v>84</v>
      </c>
      <c r="R1378" t="str">
        <f>IFERROR(VLOOKUP($A1378,Registros!$B$2:$G$6000,6,0),IFERROR(INDEX(Winback!$C$2:$C$300,MATCH($A1378,Winback!$K$2:$K$300,0)),""))</f>
        <v>Ines Lizbeth Trujillo</v>
      </c>
      <c r="S1378" t="str">
        <f t="shared" si="108"/>
        <v>NP</v>
      </c>
      <c r="T1378">
        <f t="shared" si="109"/>
        <v>1</v>
      </c>
    </row>
    <row r="1379" spans="1:20" x14ac:dyDescent="0.35">
      <c r="A1379" t="s">
        <v>6829</v>
      </c>
      <c r="B1379" t="s">
        <v>6830</v>
      </c>
      <c r="C1379" t="s">
        <v>6831</v>
      </c>
      <c r="D1379" t="s">
        <v>6832</v>
      </c>
      <c r="E1379">
        <f>IF(COUNTIFS(Registros!$A$2:$A$6000,"NP",Registros!$B$2:$B$6000,$A1379)&gt;0,1,0)</f>
        <v>1</v>
      </c>
      <c r="F1379">
        <f>IF($E1379=1,SUMIFS(Registros!$F$2:$F$6000,Registros!$A$2:$A$6000,"NP",Registros!$B$2:$B$6000,$A1379),0)</f>
        <v>127.75</v>
      </c>
      <c r="G1379">
        <f>IF(COUNTIFS(Registros!$A$2:$A$6000,"MOV",Registros!$B$2:$B$6000,$A1379)&gt;0,1,0)</f>
        <v>0</v>
      </c>
      <c r="H1379">
        <f>IF($G1379=1,SUMIFS(Registros!$F$2:$F$6000,Registros!$A$2:$A$6000,"MOV",Registros!$B$2:$B$6000,$A1379),0)</f>
        <v>0</v>
      </c>
      <c r="I1379">
        <f>IF(COUNTIFS(Registros!$A$2:$A$6000,"CS",Registros!$B$2:$B$6000,$A1379)&gt;0,1,0)</f>
        <v>0</v>
      </c>
      <c r="J1379">
        <f>IF($I1379=1,SUMIFS(Registros!$I$2:$I$6000,Registros!$A$2:$A$6000,"CS",Registros!$B$2:$B$6000,$A1379),0)</f>
        <v>0</v>
      </c>
      <c r="K1379">
        <f>IF(COUNTIFS(Winback!$K$2:$K$300,$A1379)&gt;0,1,0)</f>
        <v>0</v>
      </c>
      <c r="L1379">
        <f>IF(AND($K1379=1,LEFT($A1379,3)="WB-"),SUMIFS(Winback!$D$2:$D$300,Winback!$K$2:$K$300,$A1379),0)</f>
        <v>0</v>
      </c>
      <c r="M1379">
        <f>IF(OR($E1379=1,$G1379=1,SUMIFS(Registros!$J$2:$J$6000,Registros!$B$2:$B$6000,$A1379)&gt;0),1,0)</f>
        <v>1</v>
      </c>
      <c r="N1379">
        <f>IF($J1379&gt;0,1,IF(COUNTIFS(Registros!$A$2:$A$6000,"CS",Registros!$B$2:$B$6000,$A1379,Registros!$K$2:$K$6000,"&lt;&gt;")&gt;0,1,0))</f>
        <v>0</v>
      </c>
      <c r="O1379" t="str">
        <f t="shared" si="105"/>
        <v>SOLO MÓVIL</v>
      </c>
      <c r="P1379" t="str">
        <f t="shared" si="106"/>
        <v>Ofrecer fijo + internet (FLBBTV)</v>
      </c>
      <c r="Q1379">
        <f t="shared" si="107"/>
        <v>127.75</v>
      </c>
      <c r="R1379" t="str">
        <f>IFERROR(VLOOKUP($A1379,Registros!$B$2:$G$6000,6,0),IFERROR(INDEX(Winback!$C$2:$C$300,MATCH($A1379,Winback!$K$2:$K$300,0)),""))</f>
        <v>Alejandra Mabel Hawkins</v>
      </c>
      <c r="S1379" t="str">
        <f t="shared" si="108"/>
        <v>NP</v>
      </c>
      <c r="T1379">
        <f t="shared" si="109"/>
        <v>1</v>
      </c>
    </row>
    <row r="1380" spans="1:20" x14ac:dyDescent="0.35">
      <c r="A1380" t="s">
        <v>6834</v>
      </c>
      <c r="B1380" t="s">
        <v>6835</v>
      </c>
      <c r="C1380" t="s">
        <v>6836</v>
      </c>
      <c r="D1380" t="s">
        <v>6837</v>
      </c>
      <c r="E1380">
        <f>IF(COUNTIFS(Registros!$A$2:$A$6000,"NP",Registros!$B$2:$B$6000,$A1380)&gt;0,1,0)</f>
        <v>1</v>
      </c>
      <c r="F1380">
        <f>IF($E1380=1,SUMIFS(Registros!$F$2:$F$6000,Registros!$A$2:$A$6000,"NP",Registros!$B$2:$B$6000,$A1380),0)</f>
        <v>20</v>
      </c>
      <c r="G1380">
        <f>IF(COUNTIFS(Registros!$A$2:$A$6000,"MOV",Registros!$B$2:$B$6000,$A1380)&gt;0,1,0)</f>
        <v>0</v>
      </c>
      <c r="H1380">
        <f>IF($G1380=1,SUMIFS(Registros!$F$2:$F$6000,Registros!$A$2:$A$6000,"MOV",Registros!$B$2:$B$6000,$A1380),0)</f>
        <v>0</v>
      </c>
      <c r="I1380">
        <f>IF(COUNTIFS(Registros!$A$2:$A$6000,"CS",Registros!$B$2:$B$6000,$A1380)&gt;0,1,0)</f>
        <v>0</v>
      </c>
      <c r="J1380">
        <f>IF($I1380=1,SUMIFS(Registros!$I$2:$I$6000,Registros!$A$2:$A$6000,"CS",Registros!$B$2:$B$6000,$A1380),0)</f>
        <v>0</v>
      </c>
      <c r="K1380">
        <f>IF(COUNTIFS(Winback!$K$2:$K$300,$A1380)&gt;0,1,0)</f>
        <v>0</v>
      </c>
      <c r="L1380">
        <f>IF(AND($K1380=1,LEFT($A1380,3)="WB-"),SUMIFS(Winback!$D$2:$D$300,Winback!$K$2:$K$300,$A1380),0)</f>
        <v>0</v>
      </c>
      <c r="M1380">
        <f>IF(OR($E1380=1,$G1380=1,SUMIFS(Registros!$J$2:$J$6000,Registros!$B$2:$B$6000,$A1380)&gt;0),1,0)</f>
        <v>1</v>
      </c>
      <c r="N1380">
        <f>IF($J1380&gt;0,1,IF(COUNTIFS(Registros!$A$2:$A$6000,"CS",Registros!$B$2:$B$6000,$A1380,Registros!$K$2:$K$6000,"&lt;&gt;")&gt;0,1,0))</f>
        <v>0</v>
      </c>
      <c r="O1380" t="str">
        <f t="shared" si="105"/>
        <v>SOLO MÓVIL</v>
      </c>
      <c r="P1380" t="str">
        <f t="shared" si="106"/>
        <v>Ofrecer fijo + internet (FLBBTV)</v>
      </c>
      <c r="Q1380">
        <f t="shared" si="107"/>
        <v>20</v>
      </c>
      <c r="R1380" t="str">
        <f>IFERROR(VLOOKUP($A1380,Registros!$B$2:$G$6000,6,0),IFERROR(INDEX(Winback!$C$2:$C$300,MATCH($A1380,Winback!$K$2:$K$300,0)),""))</f>
        <v>Maria Fernanda</v>
      </c>
      <c r="S1380" t="str">
        <f t="shared" si="108"/>
        <v>NP</v>
      </c>
      <c r="T1380">
        <f t="shared" si="109"/>
        <v>1</v>
      </c>
    </row>
    <row r="1381" spans="1:20" x14ac:dyDescent="0.35">
      <c r="A1381" t="s">
        <v>6839</v>
      </c>
      <c r="B1381" t="s">
        <v>6840</v>
      </c>
      <c r="C1381" t="s">
        <v>6841</v>
      </c>
      <c r="D1381" t="s">
        <v>6842</v>
      </c>
      <c r="E1381">
        <f>IF(COUNTIFS(Registros!$A$2:$A$6000,"NP",Registros!$B$2:$B$6000,$A1381)&gt;0,1,0)</f>
        <v>1</v>
      </c>
      <c r="F1381">
        <f>IF($E1381=1,SUMIFS(Registros!$F$2:$F$6000,Registros!$A$2:$A$6000,"NP",Registros!$B$2:$B$6000,$A1381),0)</f>
        <v>16.25</v>
      </c>
      <c r="G1381">
        <f>IF(COUNTIFS(Registros!$A$2:$A$6000,"MOV",Registros!$B$2:$B$6000,$A1381)&gt;0,1,0)</f>
        <v>0</v>
      </c>
      <c r="H1381">
        <f>IF($G1381=1,SUMIFS(Registros!$F$2:$F$6000,Registros!$A$2:$A$6000,"MOV",Registros!$B$2:$B$6000,$A1381),0)</f>
        <v>0</v>
      </c>
      <c r="I1381">
        <f>IF(COUNTIFS(Registros!$A$2:$A$6000,"CS",Registros!$B$2:$B$6000,$A1381)&gt;0,1,0)</f>
        <v>0</v>
      </c>
      <c r="J1381">
        <f>IF($I1381=1,SUMIFS(Registros!$I$2:$I$6000,Registros!$A$2:$A$6000,"CS",Registros!$B$2:$B$6000,$A1381),0)</f>
        <v>0</v>
      </c>
      <c r="K1381">
        <f>IF(COUNTIFS(Winback!$K$2:$K$300,$A1381)&gt;0,1,0)</f>
        <v>0</v>
      </c>
      <c r="L1381">
        <f>IF(AND($K1381=1,LEFT($A1381,3)="WB-"),SUMIFS(Winback!$D$2:$D$300,Winback!$K$2:$K$300,$A1381),0)</f>
        <v>0</v>
      </c>
      <c r="M1381">
        <f>IF(OR($E1381=1,$G1381=1,SUMIFS(Registros!$J$2:$J$6000,Registros!$B$2:$B$6000,$A1381)&gt;0),1,0)</f>
        <v>1</v>
      </c>
      <c r="N1381">
        <f>IF($J1381&gt;0,1,IF(COUNTIFS(Registros!$A$2:$A$6000,"CS",Registros!$B$2:$B$6000,$A1381,Registros!$K$2:$K$6000,"&lt;&gt;")&gt;0,1,0))</f>
        <v>0</v>
      </c>
      <c r="O1381" t="str">
        <f t="shared" si="105"/>
        <v>SOLO MÓVIL</v>
      </c>
      <c r="P1381" t="str">
        <f t="shared" si="106"/>
        <v>Ofrecer fijo + internet (FLBBTV)</v>
      </c>
      <c r="Q1381">
        <f t="shared" si="107"/>
        <v>16.25</v>
      </c>
      <c r="R1381" t="str">
        <f>IFERROR(VLOOKUP($A1381,Registros!$B$2:$G$6000,6,0),IFERROR(INDEX(Winback!$C$2:$C$300,MATCH($A1381,Winback!$K$2:$K$300,0)),""))</f>
        <v>Yarelis Tulloch</v>
      </c>
      <c r="S1381" t="str">
        <f t="shared" si="108"/>
        <v>NP</v>
      </c>
      <c r="T1381">
        <f t="shared" si="109"/>
        <v>1</v>
      </c>
    </row>
    <row r="1382" spans="1:20" x14ac:dyDescent="0.35">
      <c r="A1382" t="s">
        <v>6844</v>
      </c>
      <c r="B1382" t="s">
        <v>6845</v>
      </c>
      <c r="C1382" t="s">
        <v>6846</v>
      </c>
      <c r="D1382" t="s">
        <v>6847</v>
      </c>
      <c r="E1382">
        <f>IF(COUNTIFS(Registros!$A$2:$A$6000,"NP",Registros!$B$2:$B$6000,$A1382)&gt;0,1,0)</f>
        <v>1</v>
      </c>
      <c r="F1382">
        <f>IF($E1382=1,SUMIFS(Registros!$F$2:$F$6000,Registros!$A$2:$A$6000,"NP",Registros!$B$2:$B$6000,$A1382),0)</f>
        <v>15</v>
      </c>
      <c r="G1382">
        <f>IF(COUNTIFS(Registros!$A$2:$A$6000,"MOV",Registros!$B$2:$B$6000,$A1382)&gt;0,1,0)</f>
        <v>0</v>
      </c>
      <c r="H1382">
        <f>IF($G1382=1,SUMIFS(Registros!$F$2:$F$6000,Registros!$A$2:$A$6000,"MOV",Registros!$B$2:$B$6000,$A1382),0)</f>
        <v>0</v>
      </c>
      <c r="I1382">
        <f>IF(COUNTIFS(Registros!$A$2:$A$6000,"CS",Registros!$B$2:$B$6000,$A1382)&gt;0,1,0)</f>
        <v>0</v>
      </c>
      <c r="J1382">
        <f>IF($I1382=1,SUMIFS(Registros!$I$2:$I$6000,Registros!$A$2:$A$6000,"CS",Registros!$B$2:$B$6000,$A1382),0)</f>
        <v>0</v>
      </c>
      <c r="K1382">
        <f>IF(COUNTIFS(Winback!$K$2:$K$300,$A1382)&gt;0,1,0)</f>
        <v>0</v>
      </c>
      <c r="L1382">
        <f>IF(AND($K1382=1,LEFT($A1382,3)="WB-"),SUMIFS(Winback!$D$2:$D$300,Winback!$K$2:$K$300,$A1382),0)</f>
        <v>0</v>
      </c>
      <c r="M1382">
        <f>IF(OR($E1382=1,$G1382=1,SUMIFS(Registros!$J$2:$J$6000,Registros!$B$2:$B$6000,$A1382)&gt;0),1,0)</f>
        <v>1</v>
      </c>
      <c r="N1382">
        <f>IF($J1382&gt;0,1,IF(COUNTIFS(Registros!$A$2:$A$6000,"CS",Registros!$B$2:$B$6000,$A1382,Registros!$K$2:$K$6000,"&lt;&gt;")&gt;0,1,0))</f>
        <v>0</v>
      </c>
      <c r="O1382" t="str">
        <f t="shared" si="105"/>
        <v>SOLO MÓVIL</v>
      </c>
      <c r="P1382" t="str">
        <f t="shared" si="106"/>
        <v>Ofrecer fijo + internet (FLBBTV)</v>
      </c>
      <c r="Q1382">
        <f t="shared" si="107"/>
        <v>15</v>
      </c>
      <c r="R1382" t="str">
        <f>IFERROR(VLOOKUP($A1382,Registros!$B$2:$G$6000,6,0),IFERROR(INDEX(Winback!$C$2:$C$300,MATCH($A1382,Winback!$K$2:$K$300,0)),""))</f>
        <v>Abril Aparicio</v>
      </c>
      <c r="S1382" t="str">
        <f t="shared" si="108"/>
        <v>NP</v>
      </c>
      <c r="T1382">
        <f t="shared" si="109"/>
        <v>1</v>
      </c>
    </row>
    <row r="1383" spans="1:20" x14ac:dyDescent="0.35">
      <c r="A1383" t="s">
        <v>6849</v>
      </c>
      <c r="B1383" t="s">
        <v>6850</v>
      </c>
      <c r="C1383" t="s">
        <v>6851</v>
      </c>
      <c r="D1383" t="s">
        <v>6852</v>
      </c>
      <c r="E1383">
        <f>IF(COUNTIFS(Registros!$A$2:$A$6000,"NP",Registros!$B$2:$B$6000,$A1383)&gt;0,1,0)</f>
        <v>1</v>
      </c>
      <c r="F1383">
        <f>IF($E1383=1,SUMIFS(Registros!$F$2:$F$6000,Registros!$A$2:$A$6000,"NP",Registros!$B$2:$B$6000,$A1383),0)</f>
        <v>24</v>
      </c>
      <c r="G1383">
        <f>IF(COUNTIFS(Registros!$A$2:$A$6000,"MOV",Registros!$B$2:$B$6000,$A1383)&gt;0,1,0)</f>
        <v>0</v>
      </c>
      <c r="H1383">
        <f>IF($G1383=1,SUMIFS(Registros!$F$2:$F$6000,Registros!$A$2:$A$6000,"MOV",Registros!$B$2:$B$6000,$A1383),0)</f>
        <v>0</v>
      </c>
      <c r="I1383">
        <f>IF(COUNTIFS(Registros!$A$2:$A$6000,"CS",Registros!$B$2:$B$6000,$A1383)&gt;0,1,0)</f>
        <v>0</v>
      </c>
      <c r="J1383">
        <f>IF($I1383=1,SUMIFS(Registros!$I$2:$I$6000,Registros!$A$2:$A$6000,"CS",Registros!$B$2:$B$6000,$A1383),0)</f>
        <v>0</v>
      </c>
      <c r="K1383">
        <f>IF(COUNTIFS(Winback!$K$2:$K$300,$A1383)&gt;0,1,0)</f>
        <v>0</v>
      </c>
      <c r="L1383">
        <f>IF(AND($K1383=1,LEFT($A1383,3)="WB-"),SUMIFS(Winback!$D$2:$D$300,Winback!$K$2:$K$300,$A1383),0)</f>
        <v>0</v>
      </c>
      <c r="M1383">
        <f>IF(OR($E1383=1,$G1383=1,SUMIFS(Registros!$J$2:$J$6000,Registros!$B$2:$B$6000,$A1383)&gt;0),1,0)</f>
        <v>1</v>
      </c>
      <c r="N1383">
        <f>IF($J1383&gt;0,1,IF(COUNTIFS(Registros!$A$2:$A$6000,"CS",Registros!$B$2:$B$6000,$A1383,Registros!$K$2:$K$6000,"&lt;&gt;")&gt;0,1,0))</f>
        <v>0</v>
      </c>
      <c r="O1383" t="str">
        <f t="shared" si="105"/>
        <v>SOLO MÓVIL</v>
      </c>
      <c r="P1383" t="str">
        <f t="shared" si="106"/>
        <v>Ofrecer fijo + internet (FLBBTV)</v>
      </c>
      <c r="Q1383">
        <f t="shared" si="107"/>
        <v>24</v>
      </c>
      <c r="R1383" t="str">
        <f>IFERROR(VLOOKUP($A1383,Registros!$B$2:$G$6000,6,0),IFERROR(INDEX(Winback!$C$2:$C$300,MATCH($A1383,Winback!$K$2:$K$300,0)),""))</f>
        <v>Yariela Galarce</v>
      </c>
      <c r="S1383" t="str">
        <f t="shared" si="108"/>
        <v>NP</v>
      </c>
      <c r="T1383">
        <f t="shared" si="109"/>
        <v>1</v>
      </c>
    </row>
    <row r="1384" spans="1:20" x14ac:dyDescent="0.35">
      <c r="A1384" t="s">
        <v>6854</v>
      </c>
      <c r="B1384" t="s">
        <v>6855</v>
      </c>
      <c r="C1384" t="s">
        <v>6856</v>
      </c>
      <c r="D1384" t="s">
        <v>6857</v>
      </c>
      <c r="E1384">
        <f>IF(COUNTIFS(Registros!$A$2:$A$6000,"NP",Registros!$B$2:$B$6000,$A1384)&gt;0,1,0)</f>
        <v>1</v>
      </c>
      <c r="F1384">
        <f>IF($E1384=1,SUMIFS(Registros!$F$2:$F$6000,Registros!$A$2:$A$6000,"NP",Registros!$B$2:$B$6000,$A1384),0)</f>
        <v>15</v>
      </c>
      <c r="G1384">
        <f>IF(COUNTIFS(Registros!$A$2:$A$6000,"MOV",Registros!$B$2:$B$6000,$A1384)&gt;0,1,0)</f>
        <v>0</v>
      </c>
      <c r="H1384">
        <f>IF($G1384=1,SUMIFS(Registros!$F$2:$F$6000,Registros!$A$2:$A$6000,"MOV",Registros!$B$2:$B$6000,$A1384),0)</f>
        <v>0</v>
      </c>
      <c r="I1384">
        <f>IF(COUNTIFS(Registros!$A$2:$A$6000,"CS",Registros!$B$2:$B$6000,$A1384)&gt;0,1,0)</f>
        <v>0</v>
      </c>
      <c r="J1384">
        <f>IF($I1384=1,SUMIFS(Registros!$I$2:$I$6000,Registros!$A$2:$A$6000,"CS",Registros!$B$2:$B$6000,$A1384),0)</f>
        <v>0</v>
      </c>
      <c r="K1384">
        <f>IF(COUNTIFS(Winback!$K$2:$K$300,$A1384)&gt;0,1,0)</f>
        <v>0</v>
      </c>
      <c r="L1384">
        <f>IF(AND($K1384=1,LEFT($A1384,3)="WB-"),SUMIFS(Winback!$D$2:$D$300,Winback!$K$2:$K$300,$A1384),0)</f>
        <v>0</v>
      </c>
      <c r="M1384">
        <f>IF(OR($E1384=1,$G1384=1,SUMIFS(Registros!$J$2:$J$6000,Registros!$B$2:$B$6000,$A1384)&gt;0),1,0)</f>
        <v>1</v>
      </c>
      <c r="N1384">
        <f>IF($J1384&gt;0,1,IF(COUNTIFS(Registros!$A$2:$A$6000,"CS",Registros!$B$2:$B$6000,$A1384,Registros!$K$2:$K$6000,"&lt;&gt;")&gt;0,1,0))</f>
        <v>0</v>
      </c>
      <c r="O1384" t="str">
        <f t="shared" si="105"/>
        <v>SOLO MÓVIL</v>
      </c>
      <c r="P1384" t="str">
        <f t="shared" si="106"/>
        <v>Ofrecer fijo + internet (FLBBTV)</v>
      </c>
      <c r="Q1384">
        <f t="shared" si="107"/>
        <v>15</v>
      </c>
      <c r="R1384" t="str">
        <f>IFERROR(VLOOKUP($A1384,Registros!$B$2:$G$6000,6,0),IFERROR(INDEX(Winback!$C$2:$C$300,MATCH($A1384,Winback!$K$2:$K$300,0)),""))</f>
        <v>Nailyn Martinez</v>
      </c>
      <c r="S1384" t="str">
        <f t="shared" si="108"/>
        <v>NP</v>
      </c>
      <c r="T1384">
        <f t="shared" si="109"/>
        <v>1</v>
      </c>
    </row>
    <row r="1385" spans="1:20" x14ac:dyDescent="0.35">
      <c r="A1385" t="s">
        <v>6859</v>
      </c>
      <c r="B1385" t="s">
        <v>6860</v>
      </c>
      <c r="C1385" t="s">
        <v>6861</v>
      </c>
      <c r="D1385" t="s">
        <v>6862</v>
      </c>
      <c r="E1385">
        <f>IF(COUNTIFS(Registros!$A$2:$A$6000,"NP",Registros!$B$2:$B$6000,$A1385)&gt;0,1,0)</f>
        <v>1</v>
      </c>
      <c r="F1385">
        <f>IF($E1385=1,SUMIFS(Registros!$F$2:$F$6000,Registros!$A$2:$A$6000,"NP",Registros!$B$2:$B$6000,$A1385),0)</f>
        <v>30</v>
      </c>
      <c r="G1385">
        <f>IF(COUNTIFS(Registros!$A$2:$A$6000,"MOV",Registros!$B$2:$B$6000,$A1385)&gt;0,1,0)</f>
        <v>0</v>
      </c>
      <c r="H1385">
        <f>IF($G1385=1,SUMIFS(Registros!$F$2:$F$6000,Registros!$A$2:$A$6000,"MOV",Registros!$B$2:$B$6000,$A1385),0)</f>
        <v>0</v>
      </c>
      <c r="I1385">
        <f>IF(COUNTIFS(Registros!$A$2:$A$6000,"CS",Registros!$B$2:$B$6000,$A1385)&gt;0,1,0)</f>
        <v>0</v>
      </c>
      <c r="J1385">
        <f>IF($I1385=1,SUMIFS(Registros!$I$2:$I$6000,Registros!$A$2:$A$6000,"CS",Registros!$B$2:$B$6000,$A1385),0)</f>
        <v>0</v>
      </c>
      <c r="K1385">
        <f>IF(COUNTIFS(Winback!$K$2:$K$300,$A1385)&gt;0,1,0)</f>
        <v>0</v>
      </c>
      <c r="L1385">
        <f>IF(AND($K1385=1,LEFT($A1385,3)="WB-"),SUMIFS(Winback!$D$2:$D$300,Winback!$K$2:$K$300,$A1385),0)</f>
        <v>0</v>
      </c>
      <c r="M1385">
        <f>IF(OR($E1385=1,$G1385=1,SUMIFS(Registros!$J$2:$J$6000,Registros!$B$2:$B$6000,$A1385)&gt;0),1,0)</f>
        <v>1</v>
      </c>
      <c r="N1385">
        <f>IF($J1385&gt;0,1,IF(COUNTIFS(Registros!$A$2:$A$6000,"CS",Registros!$B$2:$B$6000,$A1385,Registros!$K$2:$K$6000,"&lt;&gt;")&gt;0,1,0))</f>
        <v>0</v>
      </c>
      <c r="O1385" t="str">
        <f t="shared" si="105"/>
        <v>SOLO MÓVIL</v>
      </c>
      <c r="P1385" t="str">
        <f t="shared" si="106"/>
        <v>Ofrecer fijo + internet (FLBBTV)</v>
      </c>
      <c r="Q1385">
        <f t="shared" si="107"/>
        <v>30</v>
      </c>
      <c r="R1385" t="str">
        <f>IFERROR(VLOOKUP($A1385,Registros!$B$2:$G$6000,6,0),IFERROR(INDEX(Winback!$C$2:$C$300,MATCH($A1385,Winback!$K$2:$K$300,0)),""))</f>
        <v>Yamali Rodriguez</v>
      </c>
      <c r="S1385" t="str">
        <f t="shared" si="108"/>
        <v>NP</v>
      </c>
      <c r="T1385">
        <f t="shared" si="109"/>
        <v>1</v>
      </c>
    </row>
    <row r="1386" spans="1:20" x14ac:dyDescent="0.35">
      <c r="A1386" t="s">
        <v>6864</v>
      </c>
      <c r="B1386" t="s">
        <v>6865</v>
      </c>
      <c r="C1386" t="s">
        <v>6866</v>
      </c>
      <c r="D1386" t="s">
        <v>6867</v>
      </c>
      <c r="E1386">
        <f>IF(COUNTIFS(Registros!$A$2:$A$6000,"NP",Registros!$B$2:$B$6000,$A1386)&gt;0,1,0)</f>
        <v>1</v>
      </c>
      <c r="F1386">
        <f>IF($E1386=1,SUMIFS(Registros!$F$2:$F$6000,Registros!$A$2:$A$6000,"NP",Registros!$B$2:$B$6000,$A1386),0)</f>
        <v>15</v>
      </c>
      <c r="G1386">
        <f>IF(COUNTIFS(Registros!$A$2:$A$6000,"MOV",Registros!$B$2:$B$6000,$A1386)&gt;0,1,0)</f>
        <v>0</v>
      </c>
      <c r="H1386">
        <f>IF($G1386=1,SUMIFS(Registros!$F$2:$F$6000,Registros!$A$2:$A$6000,"MOV",Registros!$B$2:$B$6000,$A1386),0)</f>
        <v>0</v>
      </c>
      <c r="I1386">
        <f>IF(COUNTIFS(Registros!$A$2:$A$6000,"CS",Registros!$B$2:$B$6000,$A1386)&gt;0,1,0)</f>
        <v>0</v>
      </c>
      <c r="J1386">
        <f>IF($I1386=1,SUMIFS(Registros!$I$2:$I$6000,Registros!$A$2:$A$6000,"CS",Registros!$B$2:$B$6000,$A1386),0)</f>
        <v>0</v>
      </c>
      <c r="K1386">
        <f>IF(COUNTIFS(Winback!$K$2:$K$300,$A1386)&gt;0,1,0)</f>
        <v>0</v>
      </c>
      <c r="L1386">
        <f>IF(AND($K1386=1,LEFT($A1386,3)="WB-"),SUMIFS(Winback!$D$2:$D$300,Winback!$K$2:$K$300,$A1386),0)</f>
        <v>0</v>
      </c>
      <c r="M1386">
        <f>IF(OR($E1386=1,$G1386=1,SUMIFS(Registros!$J$2:$J$6000,Registros!$B$2:$B$6000,$A1386)&gt;0),1,0)</f>
        <v>1</v>
      </c>
      <c r="N1386">
        <f>IF($J1386&gt;0,1,IF(COUNTIFS(Registros!$A$2:$A$6000,"CS",Registros!$B$2:$B$6000,$A1386,Registros!$K$2:$K$6000,"&lt;&gt;")&gt;0,1,0))</f>
        <v>0</v>
      </c>
      <c r="O1386" t="str">
        <f t="shared" si="105"/>
        <v>SOLO MÓVIL</v>
      </c>
      <c r="P1386" t="str">
        <f t="shared" si="106"/>
        <v>Ofrecer fijo + internet (FLBBTV)</v>
      </c>
      <c r="Q1386">
        <f t="shared" si="107"/>
        <v>15</v>
      </c>
      <c r="R1386" t="str">
        <f>IFERROR(VLOOKUP($A1386,Registros!$B$2:$G$6000,6,0),IFERROR(INDEX(Winback!$C$2:$C$300,MATCH($A1386,Winback!$K$2:$K$300,0)),""))</f>
        <v>Osiris Aguilar</v>
      </c>
      <c r="S1386" t="str">
        <f t="shared" si="108"/>
        <v>NP</v>
      </c>
      <c r="T1386">
        <f t="shared" si="109"/>
        <v>1</v>
      </c>
    </row>
    <row r="1387" spans="1:20" x14ac:dyDescent="0.35">
      <c r="A1387" t="s">
        <v>6869</v>
      </c>
      <c r="B1387" t="s">
        <v>6870</v>
      </c>
      <c r="C1387" t="s">
        <v>6871</v>
      </c>
      <c r="D1387" t="s">
        <v>6872</v>
      </c>
      <c r="E1387">
        <f>IF(COUNTIFS(Registros!$A$2:$A$6000,"NP",Registros!$B$2:$B$6000,$A1387)&gt;0,1,0)</f>
        <v>1</v>
      </c>
      <c r="F1387">
        <f>IF($E1387=1,SUMIFS(Registros!$F$2:$F$6000,Registros!$A$2:$A$6000,"NP",Registros!$B$2:$B$6000,$A1387),0)</f>
        <v>17.579999999999998</v>
      </c>
      <c r="G1387">
        <f>IF(COUNTIFS(Registros!$A$2:$A$6000,"MOV",Registros!$B$2:$B$6000,$A1387)&gt;0,1,0)</f>
        <v>0</v>
      </c>
      <c r="H1387">
        <f>IF($G1387=1,SUMIFS(Registros!$F$2:$F$6000,Registros!$A$2:$A$6000,"MOV",Registros!$B$2:$B$6000,$A1387),0)</f>
        <v>0</v>
      </c>
      <c r="I1387">
        <f>IF(COUNTIFS(Registros!$A$2:$A$6000,"CS",Registros!$B$2:$B$6000,$A1387)&gt;0,1,0)</f>
        <v>0</v>
      </c>
      <c r="J1387">
        <f>IF($I1387=1,SUMIFS(Registros!$I$2:$I$6000,Registros!$A$2:$A$6000,"CS",Registros!$B$2:$B$6000,$A1387),0)</f>
        <v>0</v>
      </c>
      <c r="K1387">
        <f>IF(COUNTIFS(Winback!$K$2:$K$300,$A1387)&gt;0,1,0)</f>
        <v>0</v>
      </c>
      <c r="L1387">
        <f>IF(AND($K1387=1,LEFT($A1387,3)="WB-"),SUMIFS(Winback!$D$2:$D$300,Winback!$K$2:$K$300,$A1387),0)</f>
        <v>0</v>
      </c>
      <c r="M1387">
        <f>IF(OR($E1387=1,$G1387=1,SUMIFS(Registros!$J$2:$J$6000,Registros!$B$2:$B$6000,$A1387)&gt;0),1,0)</f>
        <v>1</v>
      </c>
      <c r="N1387">
        <f>IF($J1387&gt;0,1,IF(COUNTIFS(Registros!$A$2:$A$6000,"CS",Registros!$B$2:$B$6000,$A1387,Registros!$K$2:$K$6000,"&lt;&gt;")&gt;0,1,0))</f>
        <v>0</v>
      </c>
      <c r="O1387" t="str">
        <f t="shared" si="105"/>
        <v>SOLO MÓVIL</v>
      </c>
      <c r="P1387" t="str">
        <f t="shared" si="106"/>
        <v>Ofrecer fijo + internet (FLBBTV)</v>
      </c>
      <c r="Q1387">
        <f t="shared" si="107"/>
        <v>17.579999999999998</v>
      </c>
      <c r="R1387" t="str">
        <f>IFERROR(VLOOKUP($A1387,Registros!$B$2:$G$6000,6,0),IFERROR(INDEX(Winback!$C$2:$C$300,MATCH($A1387,Winback!$K$2:$K$300,0)),""))</f>
        <v>Karla Mc Intryre</v>
      </c>
      <c r="S1387" t="str">
        <f t="shared" si="108"/>
        <v>NP</v>
      </c>
      <c r="T1387">
        <f t="shared" si="109"/>
        <v>1</v>
      </c>
    </row>
    <row r="1388" spans="1:20" x14ac:dyDescent="0.35">
      <c r="A1388" t="s">
        <v>6873</v>
      </c>
      <c r="B1388" t="s">
        <v>6874</v>
      </c>
      <c r="C1388" t="s">
        <v>6875</v>
      </c>
      <c r="D1388" t="s">
        <v>6876</v>
      </c>
      <c r="E1388">
        <f>IF(COUNTIFS(Registros!$A$2:$A$6000,"NP",Registros!$B$2:$B$6000,$A1388)&gt;0,1,0)</f>
        <v>1</v>
      </c>
      <c r="F1388">
        <f>IF($E1388=1,SUMIFS(Registros!$F$2:$F$6000,Registros!$A$2:$A$6000,"NP",Registros!$B$2:$B$6000,$A1388),0)</f>
        <v>93.75</v>
      </c>
      <c r="G1388">
        <f>IF(COUNTIFS(Registros!$A$2:$A$6000,"MOV",Registros!$B$2:$B$6000,$A1388)&gt;0,1,0)</f>
        <v>0</v>
      </c>
      <c r="H1388">
        <f>IF($G1388=1,SUMIFS(Registros!$F$2:$F$6000,Registros!$A$2:$A$6000,"MOV",Registros!$B$2:$B$6000,$A1388),0)</f>
        <v>0</v>
      </c>
      <c r="I1388">
        <f>IF(COUNTIFS(Registros!$A$2:$A$6000,"CS",Registros!$B$2:$B$6000,$A1388)&gt;0,1,0)</f>
        <v>0</v>
      </c>
      <c r="J1388">
        <f>IF($I1388=1,SUMIFS(Registros!$I$2:$I$6000,Registros!$A$2:$A$6000,"CS",Registros!$B$2:$B$6000,$A1388),0)</f>
        <v>0</v>
      </c>
      <c r="K1388">
        <f>IF(COUNTIFS(Winback!$K$2:$K$300,$A1388)&gt;0,1,0)</f>
        <v>0</v>
      </c>
      <c r="L1388">
        <f>IF(AND($K1388=1,LEFT($A1388,3)="WB-"),SUMIFS(Winback!$D$2:$D$300,Winback!$K$2:$K$300,$A1388),0)</f>
        <v>0</v>
      </c>
      <c r="M1388">
        <f>IF(OR($E1388=1,$G1388=1,SUMIFS(Registros!$J$2:$J$6000,Registros!$B$2:$B$6000,$A1388)&gt;0),1,0)</f>
        <v>1</v>
      </c>
      <c r="N1388">
        <f>IF($J1388&gt;0,1,IF(COUNTIFS(Registros!$A$2:$A$6000,"CS",Registros!$B$2:$B$6000,$A1388,Registros!$K$2:$K$6000,"&lt;&gt;")&gt;0,1,0))</f>
        <v>0</v>
      </c>
      <c r="O1388" t="str">
        <f t="shared" si="105"/>
        <v>SOLO MÓVIL</v>
      </c>
      <c r="P1388" t="str">
        <f t="shared" si="106"/>
        <v>Ofrecer fijo + internet (FLBBTV)</v>
      </c>
      <c r="Q1388">
        <f t="shared" si="107"/>
        <v>93.75</v>
      </c>
      <c r="R1388" t="str">
        <f>IFERROR(VLOOKUP($A1388,Registros!$B$2:$G$6000,6,0),IFERROR(INDEX(Winback!$C$2:$C$300,MATCH($A1388,Winback!$K$2:$K$300,0)),""))</f>
        <v>Michelle Zambrano</v>
      </c>
      <c r="S1388" t="str">
        <f t="shared" si="108"/>
        <v>NP</v>
      </c>
      <c r="T1388">
        <f t="shared" si="109"/>
        <v>1</v>
      </c>
    </row>
    <row r="1389" spans="1:20" x14ac:dyDescent="0.35">
      <c r="A1389" t="s">
        <v>6878</v>
      </c>
      <c r="B1389" t="s">
        <v>6879</v>
      </c>
      <c r="C1389" t="s">
        <v>6880</v>
      </c>
      <c r="D1389" t="s">
        <v>6881</v>
      </c>
      <c r="E1389">
        <f>IF(COUNTIFS(Registros!$A$2:$A$6000,"NP",Registros!$B$2:$B$6000,$A1389)&gt;0,1,0)</f>
        <v>1</v>
      </c>
      <c r="F1389">
        <f>IF($E1389=1,SUMIFS(Registros!$F$2:$F$6000,Registros!$A$2:$A$6000,"NP",Registros!$B$2:$B$6000,$A1389),0)</f>
        <v>15</v>
      </c>
      <c r="G1389">
        <f>IF(COUNTIFS(Registros!$A$2:$A$6000,"MOV",Registros!$B$2:$B$6000,$A1389)&gt;0,1,0)</f>
        <v>0</v>
      </c>
      <c r="H1389">
        <f>IF($G1389=1,SUMIFS(Registros!$F$2:$F$6000,Registros!$A$2:$A$6000,"MOV",Registros!$B$2:$B$6000,$A1389),0)</f>
        <v>0</v>
      </c>
      <c r="I1389">
        <f>IF(COUNTIFS(Registros!$A$2:$A$6000,"CS",Registros!$B$2:$B$6000,$A1389)&gt;0,1,0)</f>
        <v>0</v>
      </c>
      <c r="J1389">
        <f>IF($I1389=1,SUMIFS(Registros!$I$2:$I$6000,Registros!$A$2:$A$6000,"CS",Registros!$B$2:$B$6000,$A1389),0)</f>
        <v>0</v>
      </c>
      <c r="K1389">
        <f>IF(COUNTIFS(Winback!$K$2:$K$300,$A1389)&gt;0,1,0)</f>
        <v>0</v>
      </c>
      <c r="L1389">
        <f>IF(AND($K1389=1,LEFT($A1389,3)="WB-"),SUMIFS(Winback!$D$2:$D$300,Winback!$K$2:$K$300,$A1389),0)</f>
        <v>0</v>
      </c>
      <c r="M1389">
        <f>IF(OR($E1389=1,$G1389=1,SUMIFS(Registros!$J$2:$J$6000,Registros!$B$2:$B$6000,$A1389)&gt;0),1,0)</f>
        <v>1</v>
      </c>
      <c r="N1389">
        <f>IF($J1389&gt;0,1,IF(COUNTIFS(Registros!$A$2:$A$6000,"CS",Registros!$B$2:$B$6000,$A1389,Registros!$K$2:$K$6000,"&lt;&gt;")&gt;0,1,0))</f>
        <v>0</v>
      </c>
      <c r="O1389" t="str">
        <f t="shared" si="105"/>
        <v>SOLO MÓVIL</v>
      </c>
      <c r="P1389" t="str">
        <f t="shared" si="106"/>
        <v>Ofrecer fijo + internet (FLBBTV)</v>
      </c>
      <c r="Q1389">
        <f t="shared" si="107"/>
        <v>15</v>
      </c>
      <c r="R1389" t="str">
        <f>IFERROR(VLOOKUP($A1389,Registros!$B$2:$G$6000,6,0),IFERROR(INDEX(Winback!$C$2:$C$300,MATCH($A1389,Winback!$K$2:$K$300,0)),""))</f>
        <v>Ines Lizbeth Trujillo</v>
      </c>
      <c r="S1389" t="str">
        <f t="shared" si="108"/>
        <v>NP</v>
      </c>
      <c r="T1389">
        <f t="shared" si="109"/>
        <v>1</v>
      </c>
    </row>
    <row r="1390" spans="1:20" x14ac:dyDescent="0.35">
      <c r="A1390" t="s">
        <v>6883</v>
      </c>
      <c r="B1390" t="s">
        <v>6884</v>
      </c>
      <c r="C1390" t="s">
        <v>6880</v>
      </c>
      <c r="D1390" t="s">
        <v>6881</v>
      </c>
      <c r="E1390">
        <f>IF(COUNTIFS(Registros!$A$2:$A$6000,"NP",Registros!$B$2:$B$6000,$A1390)&gt;0,1,0)</f>
        <v>1</v>
      </c>
      <c r="F1390">
        <f>IF($E1390=1,SUMIFS(Registros!$F$2:$F$6000,Registros!$A$2:$A$6000,"NP",Registros!$B$2:$B$6000,$A1390),0)</f>
        <v>15</v>
      </c>
      <c r="G1390">
        <f>IF(COUNTIFS(Registros!$A$2:$A$6000,"MOV",Registros!$B$2:$B$6000,$A1390)&gt;0,1,0)</f>
        <v>0</v>
      </c>
      <c r="H1390">
        <f>IF($G1390=1,SUMIFS(Registros!$F$2:$F$6000,Registros!$A$2:$A$6000,"MOV",Registros!$B$2:$B$6000,$A1390),0)</f>
        <v>0</v>
      </c>
      <c r="I1390">
        <f>IF(COUNTIFS(Registros!$A$2:$A$6000,"CS",Registros!$B$2:$B$6000,$A1390)&gt;0,1,0)</f>
        <v>0</v>
      </c>
      <c r="J1390">
        <f>IF($I1390=1,SUMIFS(Registros!$I$2:$I$6000,Registros!$A$2:$A$6000,"CS",Registros!$B$2:$B$6000,$A1390),0)</f>
        <v>0</v>
      </c>
      <c r="K1390">
        <f>IF(COUNTIFS(Winback!$K$2:$K$300,$A1390)&gt;0,1,0)</f>
        <v>0</v>
      </c>
      <c r="L1390">
        <f>IF(AND($K1390=1,LEFT($A1390,3)="WB-"),SUMIFS(Winback!$D$2:$D$300,Winback!$K$2:$K$300,$A1390),0)</f>
        <v>0</v>
      </c>
      <c r="M1390">
        <f>IF(OR($E1390=1,$G1390=1,SUMIFS(Registros!$J$2:$J$6000,Registros!$B$2:$B$6000,$A1390)&gt;0),1,0)</f>
        <v>1</v>
      </c>
      <c r="N1390">
        <f>IF($J1390&gt;0,1,IF(COUNTIFS(Registros!$A$2:$A$6000,"CS",Registros!$B$2:$B$6000,$A1390,Registros!$K$2:$K$6000,"&lt;&gt;")&gt;0,1,0))</f>
        <v>0</v>
      </c>
      <c r="O1390" t="str">
        <f t="shared" si="105"/>
        <v>SOLO MÓVIL</v>
      </c>
      <c r="P1390" t="str">
        <f t="shared" si="106"/>
        <v>Ofrecer fijo + internet (FLBBTV)</v>
      </c>
      <c r="Q1390">
        <f t="shared" si="107"/>
        <v>15</v>
      </c>
      <c r="R1390" t="str">
        <f>IFERROR(VLOOKUP($A1390,Registros!$B$2:$G$6000,6,0),IFERROR(INDEX(Winback!$C$2:$C$300,MATCH($A1390,Winback!$K$2:$K$300,0)),""))</f>
        <v>Alejandra Mabel Hawkins</v>
      </c>
      <c r="S1390" t="str">
        <f t="shared" si="108"/>
        <v>NP</v>
      </c>
      <c r="T1390">
        <f t="shared" si="109"/>
        <v>1</v>
      </c>
    </row>
    <row r="1391" spans="1:20" x14ac:dyDescent="0.35">
      <c r="A1391" t="s">
        <v>6886</v>
      </c>
      <c r="B1391" t="s">
        <v>6887</v>
      </c>
      <c r="C1391" t="s">
        <v>6888</v>
      </c>
      <c r="D1391" t="s">
        <v>6889</v>
      </c>
      <c r="E1391">
        <f>IF(COUNTIFS(Registros!$A$2:$A$6000,"NP",Registros!$B$2:$B$6000,$A1391)&gt;0,1,0)</f>
        <v>1</v>
      </c>
      <c r="F1391">
        <f>IF($E1391=1,SUMIFS(Registros!$F$2:$F$6000,Registros!$A$2:$A$6000,"NP",Registros!$B$2:$B$6000,$A1391),0)</f>
        <v>15</v>
      </c>
      <c r="G1391">
        <f>IF(COUNTIFS(Registros!$A$2:$A$6000,"MOV",Registros!$B$2:$B$6000,$A1391)&gt;0,1,0)</f>
        <v>0</v>
      </c>
      <c r="H1391">
        <f>IF($G1391=1,SUMIFS(Registros!$F$2:$F$6000,Registros!$A$2:$A$6000,"MOV",Registros!$B$2:$B$6000,$A1391),0)</f>
        <v>0</v>
      </c>
      <c r="I1391">
        <f>IF(COUNTIFS(Registros!$A$2:$A$6000,"CS",Registros!$B$2:$B$6000,$A1391)&gt;0,1,0)</f>
        <v>0</v>
      </c>
      <c r="J1391">
        <f>IF($I1391=1,SUMIFS(Registros!$I$2:$I$6000,Registros!$A$2:$A$6000,"CS",Registros!$B$2:$B$6000,$A1391),0)</f>
        <v>0</v>
      </c>
      <c r="K1391">
        <f>IF(COUNTIFS(Winback!$K$2:$K$300,$A1391)&gt;0,1,0)</f>
        <v>0</v>
      </c>
      <c r="L1391">
        <f>IF(AND($K1391=1,LEFT($A1391,3)="WB-"),SUMIFS(Winback!$D$2:$D$300,Winback!$K$2:$K$300,$A1391),0)</f>
        <v>0</v>
      </c>
      <c r="M1391">
        <f>IF(OR($E1391=1,$G1391=1,SUMIFS(Registros!$J$2:$J$6000,Registros!$B$2:$B$6000,$A1391)&gt;0),1,0)</f>
        <v>1</v>
      </c>
      <c r="N1391">
        <f>IF($J1391&gt;0,1,IF(COUNTIFS(Registros!$A$2:$A$6000,"CS",Registros!$B$2:$B$6000,$A1391,Registros!$K$2:$K$6000,"&lt;&gt;")&gt;0,1,0))</f>
        <v>0</v>
      </c>
      <c r="O1391" t="str">
        <f t="shared" si="105"/>
        <v>SOLO MÓVIL</v>
      </c>
      <c r="P1391" t="str">
        <f t="shared" si="106"/>
        <v>Ofrecer fijo + internet (FLBBTV)</v>
      </c>
      <c r="Q1391">
        <f t="shared" si="107"/>
        <v>15</v>
      </c>
      <c r="R1391" t="str">
        <f>IFERROR(VLOOKUP($A1391,Registros!$B$2:$G$6000,6,0),IFERROR(INDEX(Winback!$C$2:$C$300,MATCH($A1391,Winback!$K$2:$K$300,0)),""))</f>
        <v>Maria Fernanda</v>
      </c>
      <c r="S1391" t="str">
        <f t="shared" si="108"/>
        <v>NP</v>
      </c>
      <c r="T1391">
        <f t="shared" si="109"/>
        <v>1</v>
      </c>
    </row>
    <row r="1392" spans="1:20" x14ac:dyDescent="0.35">
      <c r="A1392" t="s">
        <v>6891</v>
      </c>
      <c r="B1392" t="s">
        <v>6892</v>
      </c>
      <c r="C1392" t="s">
        <v>6893</v>
      </c>
      <c r="D1392" t="s">
        <v>6894</v>
      </c>
      <c r="E1392">
        <f>IF(COUNTIFS(Registros!$A$2:$A$6000,"NP",Registros!$B$2:$B$6000,$A1392)&gt;0,1,0)</f>
        <v>1</v>
      </c>
      <c r="F1392">
        <f>IF($E1392=1,SUMIFS(Registros!$F$2:$F$6000,Registros!$A$2:$A$6000,"NP",Registros!$B$2:$B$6000,$A1392),0)</f>
        <v>20.75</v>
      </c>
      <c r="G1392">
        <f>IF(COUNTIFS(Registros!$A$2:$A$6000,"MOV",Registros!$B$2:$B$6000,$A1392)&gt;0,1,0)</f>
        <v>0</v>
      </c>
      <c r="H1392">
        <f>IF($G1392=1,SUMIFS(Registros!$F$2:$F$6000,Registros!$A$2:$A$6000,"MOV",Registros!$B$2:$B$6000,$A1392),0)</f>
        <v>0</v>
      </c>
      <c r="I1392">
        <f>IF(COUNTIFS(Registros!$A$2:$A$6000,"CS",Registros!$B$2:$B$6000,$A1392)&gt;0,1,0)</f>
        <v>0</v>
      </c>
      <c r="J1392">
        <f>IF($I1392=1,SUMIFS(Registros!$I$2:$I$6000,Registros!$A$2:$A$6000,"CS",Registros!$B$2:$B$6000,$A1392),0)</f>
        <v>0</v>
      </c>
      <c r="K1392">
        <f>IF(COUNTIFS(Winback!$K$2:$K$300,$A1392)&gt;0,1,0)</f>
        <v>0</v>
      </c>
      <c r="L1392">
        <f>IF(AND($K1392=1,LEFT($A1392,3)="WB-"),SUMIFS(Winback!$D$2:$D$300,Winback!$K$2:$K$300,$A1392),0)</f>
        <v>0</v>
      </c>
      <c r="M1392">
        <f>IF(OR($E1392=1,$G1392=1,SUMIFS(Registros!$J$2:$J$6000,Registros!$B$2:$B$6000,$A1392)&gt;0),1,0)</f>
        <v>1</v>
      </c>
      <c r="N1392">
        <f>IF($J1392&gt;0,1,IF(COUNTIFS(Registros!$A$2:$A$6000,"CS",Registros!$B$2:$B$6000,$A1392,Registros!$K$2:$K$6000,"&lt;&gt;")&gt;0,1,0))</f>
        <v>0</v>
      </c>
      <c r="O1392" t="str">
        <f t="shared" si="105"/>
        <v>SOLO MÓVIL</v>
      </c>
      <c r="P1392" t="str">
        <f t="shared" si="106"/>
        <v>Ofrecer fijo + internet (FLBBTV)</v>
      </c>
      <c r="Q1392">
        <f t="shared" si="107"/>
        <v>20.75</v>
      </c>
      <c r="R1392" t="str">
        <f>IFERROR(VLOOKUP($A1392,Registros!$B$2:$G$6000,6,0),IFERROR(INDEX(Winback!$C$2:$C$300,MATCH($A1392,Winback!$K$2:$K$300,0)),""))</f>
        <v>Yarelis Tulloch</v>
      </c>
      <c r="S1392" t="str">
        <f t="shared" si="108"/>
        <v>NP</v>
      </c>
      <c r="T1392">
        <f t="shared" si="109"/>
        <v>1</v>
      </c>
    </row>
    <row r="1393" spans="1:20" x14ac:dyDescent="0.35">
      <c r="A1393" t="s">
        <v>6896</v>
      </c>
      <c r="B1393" t="s">
        <v>6897</v>
      </c>
      <c r="C1393" t="s">
        <v>6898</v>
      </c>
      <c r="D1393" t="s">
        <v>6899</v>
      </c>
      <c r="E1393">
        <f>IF(COUNTIFS(Registros!$A$2:$A$6000,"NP",Registros!$B$2:$B$6000,$A1393)&gt;0,1,0)</f>
        <v>1</v>
      </c>
      <c r="F1393">
        <f>IF($E1393=1,SUMIFS(Registros!$F$2:$F$6000,Registros!$A$2:$A$6000,"NP",Registros!$B$2:$B$6000,$A1393),0)</f>
        <v>84</v>
      </c>
      <c r="G1393">
        <f>IF(COUNTIFS(Registros!$A$2:$A$6000,"MOV",Registros!$B$2:$B$6000,$A1393)&gt;0,1,0)</f>
        <v>0</v>
      </c>
      <c r="H1393">
        <f>IF($G1393=1,SUMIFS(Registros!$F$2:$F$6000,Registros!$A$2:$A$6000,"MOV",Registros!$B$2:$B$6000,$A1393),0)</f>
        <v>0</v>
      </c>
      <c r="I1393">
        <f>IF(COUNTIFS(Registros!$A$2:$A$6000,"CS",Registros!$B$2:$B$6000,$A1393)&gt;0,1,0)</f>
        <v>0</v>
      </c>
      <c r="J1393">
        <f>IF($I1393=1,SUMIFS(Registros!$I$2:$I$6000,Registros!$A$2:$A$6000,"CS",Registros!$B$2:$B$6000,$A1393),0)</f>
        <v>0</v>
      </c>
      <c r="K1393">
        <f>IF(COUNTIFS(Winback!$K$2:$K$300,$A1393)&gt;0,1,0)</f>
        <v>0</v>
      </c>
      <c r="L1393">
        <f>IF(AND($K1393=1,LEFT($A1393,3)="WB-"),SUMIFS(Winback!$D$2:$D$300,Winback!$K$2:$K$300,$A1393),0)</f>
        <v>0</v>
      </c>
      <c r="M1393">
        <f>IF(OR($E1393=1,$G1393=1,SUMIFS(Registros!$J$2:$J$6000,Registros!$B$2:$B$6000,$A1393)&gt;0),1,0)</f>
        <v>1</v>
      </c>
      <c r="N1393">
        <f>IF($J1393&gt;0,1,IF(COUNTIFS(Registros!$A$2:$A$6000,"CS",Registros!$B$2:$B$6000,$A1393,Registros!$K$2:$K$6000,"&lt;&gt;")&gt;0,1,0))</f>
        <v>0</v>
      </c>
      <c r="O1393" t="str">
        <f t="shared" si="105"/>
        <v>SOLO MÓVIL</v>
      </c>
      <c r="P1393" t="str">
        <f t="shared" si="106"/>
        <v>Ofrecer fijo + internet (FLBBTV)</v>
      </c>
      <c r="Q1393">
        <f t="shared" si="107"/>
        <v>84</v>
      </c>
      <c r="R1393" t="str">
        <f>IFERROR(VLOOKUP($A1393,Registros!$B$2:$G$6000,6,0),IFERROR(INDEX(Winback!$C$2:$C$300,MATCH($A1393,Winback!$K$2:$K$300,0)),""))</f>
        <v>Abril Aparicio</v>
      </c>
      <c r="S1393" t="str">
        <f t="shared" si="108"/>
        <v>NP</v>
      </c>
      <c r="T1393">
        <f t="shared" si="109"/>
        <v>1</v>
      </c>
    </row>
    <row r="1394" spans="1:20" x14ac:dyDescent="0.35">
      <c r="A1394" t="s">
        <v>6901</v>
      </c>
      <c r="B1394" t="s">
        <v>6902</v>
      </c>
      <c r="C1394" t="s">
        <v>6903</v>
      </c>
      <c r="D1394" t="s">
        <v>6903</v>
      </c>
      <c r="E1394">
        <f>IF(COUNTIFS(Registros!$A$2:$A$6000,"NP",Registros!$B$2:$B$6000,$A1394)&gt;0,1,0)</f>
        <v>1</v>
      </c>
      <c r="F1394">
        <f>IF($E1394=1,SUMIFS(Registros!$F$2:$F$6000,Registros!$A$2:$A$6000,"NP",Registros!$B$2:$B$6000,$A1394),0)</f>
        <v>340</v>
      </c>
      <c r="G1394">
        <f>IF(COUNTIFS(Registros!$A$2:$A$6000,"MOV",Registros!$B$2:$B$6000,$A1394)&gt;0,1,0)</f>
        <v>0</v>
      </c>
      <c r="H1394">
        <f>IF($G1394=1,SUMIFS(Registros!$F$2:$F$6000,Registros!$A$2:$A$6000,"MOV",Registros!$B$2:$B$6000,$A1394),0)</f>
        <v>0</v>
      </c>
      <c r="I1394">
        <f>IF(COUNTIFS(Registros!$A$2:$A$6000,"CS",Registros!$B$2:$B$6000,$A1394)&gt;0,1,0)</f>
        <v>0</v>
      </c>
      <c r="J1394">
        <f>IF($I1394=1,SUMIFS(Registros!$I$2:$I$6000,Registros!$A$2:$A$6000,"CS",Registros!$B$2:$B$6000,$A1394),0)</f>
        <v>0</v>
      </c>
      <c r="K1394">
        <f>IF(COUNTIFS(Winback!$K$2:$K$300,$A1394)&gt;0,1,0)</f>
        <v>0</v>
      </c>
      <c r="L1394">
        <f>IF(AND($K1394=1,LEFT($A1394,3)="WB-"),SUMIFS(Winback!$D$2:$D$300,Winback!$K$2:$K$300,$A1394),0)</f>
        <v>0</v>
      </c>
      <c r="M1394">
        <f>IF(OR($E1394=1,$G1394=1,SUMIFS(Registros!$J$2:$J$6000,Registros!$B$2:$B$6000,$A1394)&gt;0),1,0)</f>
        <v>1</v>
      </c>
      <c r="N1394">
        <f>IF($J1394&gt;0,1,IF(COUNTIFS(Registros!$A$2:$A$6000,"CS",Registros!$B$2:$B$6000,$A1394,Registros!$K$2:$K$6000,"&lt;&gt;")&gt;0,1,0))</f>
        <v>0</v>
      </c>
      <c r="O1394" t="str">
        <f t="shared" si="105"/>
        <v>SOLO MÓVIL</v>
      </c>
      <c r="P1394" t="str">
        <f t="shared" si="106"/>
        <v>Ofrecer fijo + internet (FLBBTV)</v>
      </c>
      <c r="Q1394">
        <f t="shared" si="107"/>
        <v>340</v>
      </c>
      <c r="R1394" t="str">
        <f>IFERROR(VLOOKUP($A1394,Registros!$B$2:$G$6000,6,0),IFERROR(INDEX(Winback!$C$2:$C$300,MATCH($A1394,Winback!$K$2:$K$300,0)),""))</f>
        <v>Yariela Galarce</v>
      </c>
      <c r="S1394" t="str">
        <f t="shared" si="108"/>
        <v>NP</v>
      </c>
      <c r="T1394">
        <f t="shared" si="109"/>
        <v>1</v>
      </c>
    </row>
    <row r="1395" spans="1:20" x14ac:dyDescent="0.35">
      <c r="A1395" t="s">
        <v>6905</v>
      </c>
      <c r="B1395" t="s">
        <v>6906</v>
      </c>
      <c r="C1395" t="s">
        <v>6907</v>
      </c>
      <c r="D1395" t="s">
        <v>6908</v>
      </c>
      <c r="E1395">
        <f>IF(COUNTIFS(Registros!$A$2:$A$6000,"NP",Registros!$B$2:$B$6000,$A1395)&gt;0,1,0)</f>
        <v>1</v>
      </c>
      <c r="F1395">
        <f>IF($E1395=1,SUMIFS(Registros!$F$2:$F$6000,Registros!$A$2:$A$6000,"NP",Registros!$B$2:$B$6000,$A1395),0)</f>
        <v>31</v>
      </c>
      <c r="G1395">
        <f>IF(COUNTIFS(Registros!$A$2:$A$6000,"MOV",Registros!$B$2:$B$6000,$A1395)&gt;0,1,0)</f>
        <v>0</v>
      </c>
      <c r="H1395">
        <f>IF($G1395=1,SUMIFS(Registros!$F$2:$F$6000,Registros!$A$2:$A$6000,"MOV",Registros!$B$2:$B$6000,$A1395),0)</f>
        <v>0</v>
      </c>
      <c r="I1395">
        <f>IF(COUNTIFS(Registros!$A$2:$A$6000,"CS",Registros!$B$2:$B$6000,$A1395)&gt;0,1,0)</f>
        <v>0</v>
      </c>
      <c r="J1395">
        <f>IF($I1395=1,SUMIFS(Registros!$I$2:$I$6000,Registros!$A$2:$A$6000,"CS",Registros!$B$2:$B$6000,$A1395),0)</f>
        <v>0</v>
      </c>
      <c r="K1395">
        <f>IF(COUNTIFS(Winback!$K$2:$K$300,$A1395)&gt;0,1,0)</f>
        <v>0</v>
      </c>
      <c r="L1395">
        <f>IF(AND($K1395=1,LEFT($A1395,3)="WB-"),SUMIFS(Winback!$D$2:$D$300,Winback!$K$2:$K$300,$A1395),0)</f>
        <v>0</v>
      </c>
      <c r="M1395">
        <f>IF(OR($E1395=1,$G1395=1,SUMIFS(Registros!$J$2:$J$6000,Registros!$B$2:$B$6000,$A1395)&gt;0),1,0)</f>
        <v>1</v>
      </c>
      <c r="N1395">
        <f>IF($J1395&gt;0,1,IF(COUNTIFS(Registros!$A$2:$A$6000,"CS",Registros!$B$2:$B$6000,$A1395,Registros!$K$2:$K$6000,"&lt;&gt;")&gt;0,1,0))</f>
        <v>0</v>
      </c>
      <c r="O1395" t="str">
        <f t="shared" si="105"/>
        <v>SOLO MÓVIL</v>
      </c>
      <c r="P1395" t="str">
        <f t="shared" si="106"/>
        <v>Ofrecer fijo + internet (FLBBTV)</v>
      </c>
      <c r="Q1395">
        <f t="shared" si="107"/>
        <v>31</v>
      </c>
      <c r="R1395" t="str">
        <f>IFERROR(VLOOKUP($A1395,Registros!$B$2:$G$6000,6,0),IFERROR(INDEX(Winback!$C$2:$C$300,MATCH($A1395,Winback!$K$2:$K$300,0)),""))</f>
        <v>Nailyn Martinez</v>
      </c>
      <c r="S1395" t="str">
        <f t="shared" si="108"/>
        <v>NP</v>
      </c>
      <c r="T1395">
        <f t="shared" si="109"/>
        <v>1</v>
      </c>
    </row>
    <row r="1396" spans="1:20" x14ac:dyDescent="0.35">
      <c r="A1396" t="s">
        <v>6910</v>
      </c>
      <c r="B1396" t="s">
        <v>6911</v>
      </c>
      <c r="C1396" t="s">
        <v>6912</v>
      </c>
      <c r="D1396" t="s">
        <v>6913</v>
      </c>
      <c r="E1396">
        <f>IF(COUNTIFS(Registros!$A$2:$A$6000,"NP",Registros!$B$2:$B$6000,$A1396)&gt;0,1,0)</f>
        <v>1</v>
      </c>
      <c r="F1396">
        <f>IF($E1396=1,SUMIFS(Registros!$F$2:$F$6000,Registros!$A$2:$A$6000,"NP",Registros!$B$2:$B$6000,$A1396),0)</f>
        <v>25.75</v>
      </c>
      <c r="G1396">
        <f>IF(COUNTIFS(Registros!$A$2:$A$6000,"MOV",Registros!$B$2:$B$6000,$A1396)&gt;0,1,0)</f>
        <v>0</v>
      </c>
      <c r="H1396">
        <f>IF($G1396=1,SUMIFS(Registros!$F$2:$F$6000,Registros!$A$2:$A$6000,"MOV",Registros!$B$2:$B$6000,$A1396),0)</f>
        <v>0</v>
      </c>
      <c r="I1396">
        <f>IF(COUNTIFS(Registros!$A$2:$A$6000,"CS",Registros!$B$2:$B$6000,$A1396)&gt;0,1,0)</f>
        <v>0</v>
      </c>
      <c r="J1396">
        <f>IF($I1396=1,SUMIFS(Registros!$I$2:$I$6000,Registros!$A$2:$A$6000,"CS",Registros!$B$2:$B$6000,$A1396),0)</f>
        <v>0</v>
      </c>
      <c r="K1396">
        <f>IF(COUNTIFS(Winback!$K$2:$K$300,$A1396)&gt;0,1,0)</f>
        <v>0</v>
      </c>
      <c r="L1396">
        <f>IF(AND($K1396=1,LEFT($A1396,3)="WB-"),SUMIFS(Winback!$D$2:$D$300,Winback!$K$2:$K$300,$A1396),0)</f>
        <v>0</v>
      </c>
      <c r="M1396">
        <f>IF(OR($E1396=1,$G1396=1,SUMIFS(Registros!$J$2:$J$6000,Registros!$B$2:$B$6000,$A1396)&gt;0),1,0)</f>
        <v>1</v>
      </c>
      <c r="N1396">
        <f>IF($J1396&gt;0,1,IF(COUNTIFS(Registros!$A$2:$A$6000,"CS",Registros!$B$2:$B$6000,$A1396,Registros!$K$2:$K$6000,"&lt;&gt;")&gt;0,1,0))</f>
        <v>0</v>
      </c>
      <c r="O1396" t="str">
        <f t="shared" si="105"/>
        <v>SOLO MÓVIL</v>
      </c>
      <c r="P1396" t="str">
        <f t="shared" si="106"/>
        <v>Ofrecer fijo + internet (FLBBTV)</v>
      </c>
      <c r="Q1396">
        <f t="shared" si="107"/>
        <v>25.75</v>
      </c>
      <c r="R1396" t="str">
        <f>IFERROR(VLOOKUP($A1396,Registros!$B$2:$G$6000,6,0),IFERROR(INDEX(Winback!$C$2:$C$300,MATCH($A1396,Winback!$K$2:$K$300,0)),""))</f>
        <v>Yamali Rodriguez</v>
      </c>
      <c r="S1396" t="str">
        <f t="shared" si="108"/>
        <v>NP</v>
      </c>
      <c r="T1396">
        <f t="shared" si="109"/>
        <v>1</v>
      </c>
    </row>
    <row r="1397" spans="1:20" x14ac:dyDescent="0.35">
      <c r="A1397" t="s">
        <v>6915</v>
      </c>
      <c r="B1397" t="s">
        <v>6916</v>
      </c>
      <c r="C1397" t="s">
        <v>6917</v>
      </c>
      <c r="D1397" t="s">
        <v>6918</v>
      </c>
      <c r="E1397">
        <f>IF(COUNTIFS(Registros!$A$2:$A$6000,"NP",Registros!$B$2:$B$6000,$A1397)&gt;0,1,0)</f>
        <v>1</v>
      </c>
      <c r="F1397">
        <f>IF($E1397=1,SUMIFS(Registros!$F$2:$F$6000,Registros!$A$2:$A$6000,"NP",Registros!$B$2:$B$6000,$A1397),0)</f>
        <v>92</v>
      </c>
      <c r="G1397">
        <f>IF(COUNTIFS(Registros!$A$2:$A$6000,"MOV",Registros!$B$2:$B$6000,$A1397)&gt;0,1,0)</f>
        <v>0</v>
      </c>
      <c r="H1397">
        <f>IF($G1397=1,SUMIFS(Registros!$F$2:$F$6000,Registros!$A$2:$A$6000,"MOV",Registros!$B$2:$B$6000,$A1397),0)</f>
        <v>0</v>
      </c>
      <c r="I1397">
        <f>IF(COUNTIFS(Registros!$A$2:$A$6000,"CS",Registros!$B$2:$B$6000,$A1397)&gt;0,1,0)</f>
        <v>0</v>
      </c>
      <c r="J1397">
        <f>IF($I1397=1,SUMIFS(Registros!$I$2:$I$6000,Registros!$A$2:$A$6000,"CS",Registros!$B$2:$B$6000,$A1397),0)</f>
        <v>0</v>
      </c>
      <c r="K1397">
        <f>IF(COUNTIFS(Winback!$K$2:$K$300,$A1397)&gt;0,1,0)</f>
        <v>0</v>
      </c>
      <c r="L1397">
        <f>IF(AND($K1397=1,LEFT($A1397,3)="WB-"),SUMIFS(Winback!$D$2:$D$300,Winback!$K$2:$K$300,$A1397),0)</f>
        <v>0</v>
      </c>
      <c r="M1397">
        <f>IF(OR($E1397=1,$G1397=1,SUMIFS(Registros!$J$2:$J$6000,Registros!$B$2:$B$6000,$A1397)&gt;0),1,0)</f>
        <v>1</v>
      </c>
      <c r="N1397">
        <f>IF($J1397&gt;0,1,IF(COUNTIFS(Registros!$A$2:$A$6000,"CS",Registros!$B$2:$B$6000,$A1397,Registros!$K$2:$K$6000,"&lt;&gt;")&gt;0,1,0))</f>
        <v>0</v>
      </c>
      <c r="O1397" t="str">
        <f t="shared" si="105"/>
        <v>SOLO MÓVIL</v>
      </c>
      <c r="P1397" t="str">
        <f t="shared" si="106"/>
        <v>Ofrecer fijo + internet (FLBBTV)</v>
      </c>
      <c r="Q1397">
        <f t="shared" si="107"/>
        <v>92</v>
      </c>
      <c r="R1397" t="str">
        <f>IFERROR(VLOOKUP($A1397,Registros!$B$2:$G$6000,6,0),IFERROR(INDEX(Winback!$C$2:$C$300,MATCH($A1397,Winback!$K$2:$K$300,0)),""))</f>
        <v>Osiris Aguilar</v>
      </c>
      <c r="S1397" t="str">
        <f t="shared" si="108"/>
        <v>NP</v>
      </c>
      <c r="T1397">
        <f t="shared" si="109"/>
        <v>1</v>
      </c>
    </row>
    <row r="1398" spans="1:20" x14ac:dyDescent="0.35">
      <c r="A1398" t="s">
        <v>6920</v>
      </c>
      <c r="B1398" t="s">
        <v>6921</v>
      </c>
      <c r="C1398" t="s">
        <v>6922</v>
      </c>
      <c r="D1398" t="s">
        <v>6923</v>
      </c>
      <c r="E1398">
        <f>IF(COUNTIFS(Registros!$A$2:$A$6000,"NP",Registros!$B$2:$B$6000,$A1398)&gt;0,1,0)</f>
        <v>1</v>
      </c>
      <c r="F1398">
        <f>IF($E1398=1,SUMIFS(Registros!$F$2:$F$6000,Registros!$A$2:$A$6000,"NP",Registros!$B$2:$B$6000,$A1398),0)</f>
        <v>69.739999999999995</v>
      </c>
      <c r="G1398">
        <f>IF(COUNTIFS(Registros!$A$2:$A$6000,"MOV",Registros!$B$2:$B$6000,$A1398)&gt;0,1,0)</f>
        <v>0</v>
      </c>
      <c r="H1398">
        <f>IF($G1398=1,SUMIFS(Registros!$F$2:$F$6000,Registros!$A$2:$A$6000,"MOV",Registros!$B$2:$B$6000,$A1398),0)</f>
        <v>0</v>
      </c>
      <c r="I1398">
        <f>IF(COUNTIFS(Registros!$A$2:$A$6000,"CS",Registros!$B$2:$B$6000,$A1398)&gt;0,1,0)</f>
        <v>0</v>
      </c>
      <c r="J1398">
        <f>IF($I1398=1,SUMIFS(Registros!$I$2:$I$6000,Registros!$A$2:$A$6000,"CS",Registros!$B$2:$B$6000,$A1398),0)</f>
        <v>0</v>
      </c>
      <c r="K1398">
        <f>IF(COUNTIFS(Winback!$K$2:$K$300,$A1398)&gt;0,1,0)</f>
        <v>0</v>
      </c>
      <c r="L1398">
        <f>IF(AND($K1398=1,LEFT($A1398,3)="WB-"),SUMIFS(Winback!$D$2:$D$300,Winback!$K$2:$K$300,$A1398),0)</f>
        <v>0</v>
      </c>
      <c r="M1398">
        <f>IF(OR($E1398=1,$G1398=1,SUMIFS(Registros!$J$2:$J$6000,Registros!$B$2:$B$6000,$A1398)&gt;0),1,0)</f>
        <v>1</v>
      </c>
      <c r="N1398">
        <f>IF($J1398&gt;0,1,IF(COUNTIFS(Registros!$A$2:$A$6000,"CS",Registros!$B$2:$B$6000,$A1398,Registros!$K$2:$K$6000,"&lt;&gt;")&gt;0,1,0))</f>
        <v>0</v>
      </c>
      <c r="O1398" t="str">
        <f t="shared" si="105"/>
        <v>SOLO MÓVIL</v>
      </c>
      <c r="P1398" t="str">
        <f t="shared" si="106"/>
        <v>Ofrecer fijo + internet (FLBBTV)</v>
      </c>
      <c r="Q1398">
        <f t="shared" si="107"/>
        <v>69.739999999999995</v>
      </c>
      <c r="R1398" t="str">
        <f>IFERROR(VLOOKUP($A1398,Registros!$B$2:$G$6000,6,0),IFERROR(INDEX(Winback!$C$2:$C$300,MATCH($A1398,Winback!$K$2:$K$300,0)),""))</f>
        <v>Karla Mc Intryre</v>
      </c>
      <c r="S1398" t="str">
        <f t="shared" si="108"/>
        <v>NP</v>
      </c>
      <c r="T1398">
        <f t="shared" si="109"/>
        <v>1</v>
      </c>
    </row>
    <row r="1399" spans="1:20" x14ac:dyDescent="0.35">
      <c r="A1399" t="s">
        <v>6925</v>
      </c>
      <c r="B1399" t="s">
        <v>6926</v>
      </c>
      <c r="C1399" t="s">
        <v>6927</v>
      </c>
      <c r="D1399" t="s">
        <v>6928</v>
      </c>
      <c r="E1399">
        <f>IF(COUNTIFS(Registros!$A$2:$A$6000,"NP",Registros!$B$2:$B$6000,$A1399)&gt;0,1,0)</f>
        <v>1</v>
      </c>
      <c r="F1399">
        <f>IF($E1399=1,SUMIFS(Registros!$F$2:$F$6000,Registros!$A$2:$A$6000,"NP",Registros!$B$2:$B$6000,$A1399),0)</f>
        <v>42</v>
      </c>
      <c r="G1399">
        <f>IF(COUNTIFS(Registros!$A$2:$A$6000,"MOV",Registros!$B$2:$B$6000,$A1399)&gt;0,1,0)</f>
        <v>0</v>
      </c>
      <c r="H1399">
        <f>IF($G1399=1,SUMIFS(Registros!$F$2:$F$6000,Registros!$A$2:$A$6000,"MOV",Registros!$B$2:$B$6000,$A1399),0)</f>
        <v>0</v>
      </c>
      <c r="I1399">
        <f>IF(COUNTIFS(Registros!$A$2:$A$6000,"CS",Registros!$B$2:$B$6000,$A1399)&gt;0,1,0)</f>
        <v>0</v>
      </c>
      <c r="J1399">
        <f>IF($I1399=1,SUMIFS(Registros!$I$2:$I$6000,Registros!$A$2:$A$6000,"CS",Registros!$B$2:$B$6000,$A1399),0)</f>
        <v>0</v>
      </c>
      <c r="K1399">
        <f>IF(COUNTIFS(Winback!$K$2:$K$300,$A1399)&gt;0,1,0)</f>
        <v>0</v>
      </c>
      <c r="L1399">
        <f>IF(AND($K1399=1,LEFT($A1399,3)="WB-"),SUMIFS(Winback!$D$2:$D$300,Winback!$K$2:$K$300,$A1399),0)</f>
        <v>0</v>
      </c>
      <c r="M1399">
        <f>IF(OR($E1399=1,$G1399=1,SUMIFS(Registros!$J$2:$J$6000,Registros!$B$2:$B$6000,$A1399)&gt;0),1,0)</f>
        <v>1</v>
      </c>
      <c r="N1399">
        <f>IF($J1399&gt;0,1,IF(COUNTIFS(Registros!$A$2:$A$6000,"CS",Registros!$B$2:$B$6000,$A1399,Registros!$K$2:$K$6000,"&lt;&gt;")&gt;0,1,0))</f>
        <v>0</v>
      </c>
      <c r="O1399" t="str">
        <f t="shared" si="105"/>
        <v>SOLO MÓVIL</v>
      </c>
      <c r="P1399" t="str">
        <f t="shared" si="106"/>
        <v>Ofrecer fijo + internet (FLBBTV)</v>
      </c>
      <c r="Q1399">
        <f t="shared" si="107"/>
        <v>42</v>
      </c>
      <c r="R1399" t="str">
        <f>IFERROR(VLOOKUP($A1399,Registros!$B$2:$G$6000,6,0),IFERROR(INDEX(Winback!$C$2:$C$300,MATCH($A1399,Winback!$K$2:$K$300,0)),""))</f>
        <v>Solanye Acuña</v>
      </c>
      <c r="S1399" t="str">
        <f t="shared" si="108"/>
        <v>NP</v>
      </c>
      <c r="T1399">
        <f t="shared" si="109"/>
        <v>1</v>
      </c>
    </row>
    <row r="1400" spans="1:20" x14ac:dyDescent="0.35">
      <c r="A1400" t="s">
        <v>6930</v>
      </c>
      <c r="B1400" t="s">
        <v>6931</v>
      </c>
      <c r="C1400" t="s">
        <v>6932</v>
      </c>
      <c r="D1400" t="s">
        <v>6933</v>
      </c>
      <c r="E1400">
        <f>IF(COUNTIFS(Registros!$A$2:$A$6000,"NP",Registros!$B$2:$B$6000,$A1400)&gt;0,1,0)</f>
        <v>1</v>
      </c>
      <c r="F1400">
        <f>IF($E1400=1,SUMIFS(Registros!$F$2:$F$6000,Registros!$A$2:$A$6000,"NP",Registros!$B$2:$B$6000,$A1400),0)</f>
        <v>80</v>
      </c>
      <c r="G1400">
        <f>IF(COUNTIFS(Registros!$A$2:$A$6000,"MOV",Registros!$B$2:$B$6000,$A1400)&gt;0,1,0)</f>
        <v>0</v>
      </c>
      <c r="H1400">
        <f>IF($G1400=1,SUMIFS(Registros!$F$2:$F$6000,Registros!$A$2:$A$6000,"MOV",Registros!$B$2:$B$6000,$A1400),0)</f>
        <v>0</v>
      </c>
      <c r="I1400">
        <f>IF(COUNTIFS(Registros!$A$2:$A$6000,"CS",Registros!$B$2:$B$6000,$A1400)&gt;0,1,0)</f>
        <v>0</v>
      </c>
      <c r="J1400">
        <f>IF($I1400=1,SUMIFS(Registros!$I$2:$I$6000,Registros!$A$2:$A$6000,"CS",Registros!$B$2:$B$6000,$A1400),0)</f>
        <v>0</v>
      </c>
      <c r="K1400">
        <f>IF(COUNTIFS(Winback!$K$2:$K$300,$A1400)&gt;0,1,0)</f>
        <v>0</v>
      </c>
      <c r="L1400">
        <f>IF(AND($K1400=1,LEFT($A1400,3)="WB-"),SUMIFS(Winback!$D$2:$D$300,Winback!$K$2:$K$300,$A1400),0)</f>
        <v>0</v>
      </c>
      <c r="M1400">
        <f>IF(OR($E1400=1,$G1400=1,SUMIFS(Registros!$J$2:$J$6000,Registros!$B$2:$B$6000,$A1400)&gt;0),1,0)</f>
        <v>1</v>
      </c>
      <c r="N1400">
        <f>IF($J1400&gt;0,1,IF(COUNTIFS(Registros!$A$2:$A$6000,"CS",Registros!$B$2:$B$6000,$A1400,Registros!$K$2:$K$6000,"&lt;&gt;")&gt;0,1,0))</f>
        <v>0</v>
      </c>
      <c r="O1400" t="str">
        <f t="shared" si="105"/>
        <v>SOLO MÓVIL</v>
      </c>
      <c r="P1400" t="str">
        <f t="shared" si="106"/>
        <v>Ofrecer fijo + internet (FLBBTV)</v>
      </c>
      <c r="Q1400">
        <f t="shared" si="107"/>
        <v>80</v>
      </c>
      <c r="R1400" t="str">
        <f>IFERROR(VLOOKUP($A1400,Registros!$B$2:$G$6000,6,0),IFERROR(INDEX(Winback!$C$2:$C$300,MATCH($A1400,Winback!$K$2:$K$300,0)),""))</f>
        <v>Michelle Zambrano</v>
      </c>
      <c r="S1400" t="str">
        <f t="shared" si="108"/>
        <v>NP</v>
      </c>
      <c r="T1400">
        <f t="shared" si="109"/>
        <v>1</v>
      </c>
    </row>
    <row r="1401" spans="1:20" x14ac:dyDescent="0.35">
      <c r="A1401" t="s">
        <v>6935</v>
      </c>
      <c r="B1401" t="s">
        <v>6936</v>
      </c>
      <c r="C1401" t="s">
        <v>6937</v>
      </c>
      <c r="D1401" t="s">
        <v>6938</v>
      </c>
      <c r="E1401">
        <f>IF(COUNTIFS(Registros!$A$2:$A$6000,"NP",Registros!$B$2:$B$6000,$A1401)&gt;0,1,0)</f>
        <v>1</v>
      </c>
      <c r="F1401">
        <f>IF($E1401=1,SUMIFS(Registros!$F$2:$F$6000,Registros!$A$2:$A$6000,"NP",Registros!$B$2:$B$6000,$A1401),0)</f>
        <v>347.95</v>
      </c>
      <c r="G1401">
        <f>IF(COUNTIFS(Registros!$A$2:$A$6000,"MOV",Registros!$B$2:$B$6000,$A1401)&gt;0,1,0)</f>
        <v>0</v>
      </c>
      <c r="H1401">
        <f>IF($G1401=1,SUMIFS(Registros!$F$2:$F$6000,Registros!$A$2:$A$6000,"MOV",Registros!$B$2:$B$6000,$A1401),0)</f>
        <v>0</v>
      </c>
      <c r="I1401">
        <f>IF(COUNTIFS(Registros!$A$2:$A$6000,"CS",Registros!$B$2:$B$6000,$A1401)&gt;0,1,0)</f>
        <v>0</v>
      </c>
      <c r="J1401">
        <f>IF($I1401=1,SUMIFS(Registros!$I$2:$I$6000,Registros!$A$2:$A$6000,"CS",Registros!$B$2:$B$6000,$A1401),0)</f>
        <v>0</v>
      </c>
      <c r="K1401">
        <f>IF(COUNTIFS(Winback!$K$2:$K$300,$A1401)&gt;0,1,0)</f>
        <v>0</v>
      </c>
      <c r="L1401">
        <f>IF(AND($K1401=1,LEFT($A1401,3)="WB-"),SUMIFS(Winback!$D$2:$D$300,Winback!$K$2:$K$300,$A1401),0)</f>
        <v>0</v>
      </c>
      <c r="M1401">
        <f>IF(OR($E1401=1,$G1401=1,SUMIFS(Registros!$J$2:$J$6000,Registros!$B$2:$B$6000,$A1401)&gt;0),1,0)</f>
        <v>1</v>
      </c>
      <c r="N1401">
        <f>IF($J1401&gt;0,1,IF(COUNTIFS(Registros!$A$2:$A$6000,"CS",Registros!$B$2:$B$6000,$A1401,Registros!$K$2:$K$6000,"&lt;&gt;")&gt;0,1,0))</f>
        <v>0</v>
      </c>
      <c r="O1401" t="str">
        <f t="shared" si="105"/>
        <v>SOLO MÓVIL</v>
      </c>
      <c r="P1401" t="str">
        <f t="shared" si="106"/>
        <v>Ofrecer fijo + internet (FLBBTV)</v>
      </c>
      <c r="Q1401">
        <f t="shared" si="107"/>
        <v>347.95</v>
      </c>
      <c r="R1401" t="str">
        <f>IFERROR(VLOOKUP($A1401,Registros!$B$2:$G$6000,6,0),IFERROR(INDEX(Winback!$C$2:$C$300,MATCH($A1401,Winback!$K$2:$K$300,0)),""))</f>
        <v>Ines Lizbeth Trujillo</v>
      </c>
      <c r="S1401" t="str">
        <f t="shared" si="108"/>
        <v>NP</v>
      </c>
      <c r="T1401">
        <f t="shared" si="109"/>
        <v>1</v>
      </c>
    </row>
    <row r="1402" spans="1:20" x14ac:dyDescent="0.35">
      <c r="A1402" t="s">
        <v>6940</v>
      </c>
      <c r="B1402" t="s">
        <v>6941</v>
      </c>
      <c r="C1402" t="s">
        <v>6942</v>
      </c>
      <c r="D1402" t="s">
        <v>6943</v>
      </c>
      <c r="E1402">
        <f>IF(COUNTIFS(Registros!$A$2:$A$6000,"NP",Registros!$B$2:$B$6000,$A1402)&gt;0,1,0)</f>
        <v>1</v>
      </c>
      <c r="F1402">
        <f>IF($E1402=1,SUMIFS(Registros!$F$2:$F$6000,Registros!$A$2:$A$6000,"NP",Registros!$B$2:$B$6000,$A1402),0)</f>
        <v>2.97</v>
      </c>
      <c r="G1402">
        <f>IF(COUNTIFS(Registros!$A$2:$A$6000,"MOV",Registros!$B$2:$B$6000,$A1402)&gt;0,1,0)</f>
        <v>0</v>
      </c>
      <c r="H1402">
        <f>IF($G1402=1,SUMIFS(Registros!$F$2:$F$6000,Registros!$A$2:$A$6000,"MOV",Registros!$B$2:$B$6000,$A1402),0)</f>
        <v>0</v>
      </c>
      <c r="I1402">
        <f>IF(COUNTIFS(Registros!$A$2:$A$6000,"CS",Registros!$B$2:$B$6000,$A1402)&gt;0,1,0)</f>
        <v>0</v>
      </c>
      <c r="J1402">
        <f>IF($I1402=1,SUMIFS(Registros!$I$2:$I$6000,Registros!$A$2:$A$6000,"CS",Registros!$B$2:$B$6000,$A1402),0)</f>
        <v>0</v>
      </c>
      <c r="K1402">
        <f>IF(COUNTIFS(Winback!$K$2:$K$300,$A1402)&gt;0,1,0)</f>
        <v>0</v>
      </c>
      <c r="L1402">
        <f>IF(AND($K1402=1,LEFT($A1402,3)="WB-"),SUMIFS(Winback!$D$2:$D$300,Winback!$K$2:$K$300,$A1402),0)</f>
        <v>0</v>
      </c>
      <c r="M1402">
        <f>IF(OR($E1402=1,$G1402=1,SUMIFS(Registros!$J$2:$J$6000,Registros!$B$2:$B$6000,$A1402)&gt;0),1,0)</f>
        <v>1</v>
      </c>
      <c r="N1402">
        <f>IF($J1402&gt;0,1,IF(COUNTIFS(Registros!$A$2:$A$6000,"CS",Registros!$B$2:$B$6000,$A1402,Registros!$K$2:$K$6000,"&lt;&gt;")&gt;0,1,0))</f>
        <v>0</v>
      </c>
      <c r="O1402" t="str">
        <f t="shared" si="105"/>
        <v>SOLO MÓVIL</v>
      </c>
      <c r="P1402" t="str">
        <f t="shared" si="106"/>
        <v>Ofrecer fijo + internet (FLBBTV)</v>
      </c>
      <c r="Q1402">
        <f t="shared" si="107"/>
        <v>2.97</v>
      </c>
      <c r="R1402" t="str">
        <f>IFERROR(VLOOKUP($A1402,Registros!$B$2:$G$6000,6,0),IFERROR(INDEX(Winback!$C$2:$C$300,MATCH($A1402,Winback!$K$2:$K$300,0)),""))</f>
        <v>Alejandra Mabel Hawkins</v>
      </c>
      <c r="S1402" t="str">
        <f t="shared" si="108"/>
        <v>NP</v>
      </c>
      <c r="T1402">
        <f t="shared" si="109"/>
        <v>1</v>
      </c>
    </row>
    <row r="1403" spans="1:20" x14ac:dyDescent="0.35">
      <c r="A1403" t="s">
        <v>6945</v>
      </c>
      <c r="B1403" t="s">
        <v>6946</v>
      </c>
      <c r="C1403" t="s">
        <v>6947</v>
      </c>
      <c r="D1403" t="s">
        <v>6948</v>
      </c>
      <c r="E1403">
        <f>IF(COUNTIFS(Registros!$A$2:$A$6000,"NP",Registros!$B$2:$B$6000,$A1403)&gt;0,1,0)</f>
        <v>1</v>
      </c>
      <c r="F1403">
        <f>IF($E1403=1,SUMIFS(Registros!$F$2:$F$6000,Registros!$A$2:$A$6000,"NP",Registros!$B$2:$B$6000,$A1403),0)</f>
        <v>44.45</v>
      </c>
      <c r="G1403">
        <f>IF(COUNTIFS(Registros!$A$2:$A$6000,"MOV",Registros!$B$2:$B$6000,$A1403)&gt;0,1,0)</f>
        <v>0</v>
      </c>
      <c r="H1403">
        <f>IF($G1403=1,SUMIFS(Registros!$F$2:$F$6000,Registros!$A$2:$A$6000,"MOV",Registros!$B$2:$B$6000,$A1403),0)</f>
        <v>0</v>
      </c>
      <c r="I1403">
        <f>IF(COUNTIFS(Registros!$A$2:$A$6000,"CS",Registros!$B$2:$B$6000,$A1403)&gt;0,1,0)</f>
        <v>0</v>
      </c>
      <c r="J1403">
        <f>IF($I1403=1,SUMIFS(Registros!$I$2:$I$6000,Registros!$A$2:$A$6000,"CS",Registros!$B$2:$B$6000,$A1403),0)</f>
        <v>0</v>
      </c>
      <c r="K1403">
        <f>IF(COUNTIFS(Winback!$K$2:$K$300,$A1403)&gt;0,1,0)</f>
        <v>0</v>
      </c>
      <c r="L1403">
        <f>IF(AND($K1403=1,LEFT($A1403,3)="WB-"),SUMIFS(Winback!$D$2:$D$300,Winback!$K$2:$K$300,$A1403),0)</f>
        <v>0</v>
      </c>
      <c r="M1403">
        <f>IF(OR($E1403=1,$G1403=1,SUMIFS(Registros!$J$2:$J$6000,Registros!$B$2:$B$6000,$A1403)&gt;0),1,0)</f>
        <v>1</v>
      </c>
      <c r="N1403">
        <f>IF($J1403&gt;0,1,IF(COUNTIFS(Registros!$A$2:$A$6000,"CS",Registros!$B$2:$B$6000,$A1403,Registros!$K$2:$K$6000,"&lt;&gt;")&gt;0,1,0))</f>
        <v>0</v>
      </c>
      <c r="O1403" t="str">
        <f t="shared" si="105"/>
        <v>SOLO MÓVIL</v>
      </c>
      <c r="P1403" t="str">
        <f t="shared" si="106"/>
        <v>Ofrecer fijo + internet (FLBBTV)</v>
      </c>
      <c r="Q1403">
        <f t="shared" si="107"/>
        <v>44.45</v>
      </c>
      <c r="R1403" t="str">
        <f>IFERROR(VLOOKUP($A1403,Registros!$B$2:$G$6000,6,0),IFERROR(INDEX(Winback!$C$2:$C$300,MATCH($A1403,Winback!$K$2:$K$300,0)),""))</f>
        <v>Maria Fernanda</v>
      </c>
      <c r="S1403" t="str">
        <f t="shared" si="108"/>
        <v>NP</v>
      </c>
      <c r="T1403">
        <f t="shared" si="109"/>
        <v>1</v>
      </c>
    </row>
    <row r="1404" spans="1:20" x14ac:dyDescent="0.35">
      <c r="A1404" t="s">
        <v>6950</v>
      </c>
      <c r="B1404" t="s">
        <v>6951</v>
      </c>
      <c r="C1404" t="s">
        <v>6952</v>
      </c>
      <c r="D1404" t="s">
        <v>6953</v>
      </c>
      <c r="E1404">
        <f>IF(COUNTIFS(Registros!$A$2:$A$6000,"NP",Registros!$B$2:$B$6000,$A1404)&gt;0,1,0)</f>
        <v>1</v>
      </c>
      <c r="F1404">
        <f>IF($E1404=1,SUMIFS(Registros!$F$2:$F$6000,Registros!$A$2:$A$6000,"NP",Registros!$B$2:$B$6000,$A1404),0)</f>
        <v>207.99</v>
      </c>
      <c r="G1404">
        <f>IF(COUNTIFS(Registros!$A$2:$A$6000,"MOV",Registros!$B$2:$B$6000,$A1404)&gt;0,1,0)</f>
        <v>0</v>
      </c>
      <c r="H1404">
        <f>IF($G1404=1,SUMIFS(Registros!$F$2:$F$6000,Registros!$A$2:$A$6000,"MOV",Registros!$B$2:$B$6000,$A1404),0)</f>
        <v>0</v>
      </c>
      <c r="I1404">
        <f>IF(COUNTIFS(Registros!$A$2:$A$6000,"CS",Registros!$B$2:$B$6000,$A1404)&gt;0,1,0)</f>
        <v>0</v>
      </c>
      <c r="J1404">
        <f>IF($I1404=1,SUMIFS(Registros!$I$2:$I$6000,Registros!$A$2:$A$6000,"CS",Registros!$B$2:$B$6000,$A1404),0)</f>
        <v>0</v>
      </c>
      <c r="K1404">
        <f>IF(COUNTIFS(Winback!$K$2:$K$300,$A1404)&gt;0,1,0)</f>
        <v>0</v>
      </c>
      <c r="L1404">
        <f>IF(AND($K1404=1,LEFT($A1404,3)="WB-"),SUMIFS(Winback!$D$2:$D$300,Winback!$K$2:$K$300,$A1404),0)</f>
        <v>0</v>
      </c>
      <c r="M1404">
        <f>IF(OR($E1404=1,$G1404=1,SUMIFS(Registros!$J$2:$J$6000,Registros!$B$2:$B$6000,$A1404)&gt;0),1,0)</f>
        <v>1</v>
      </c>
      <c r="N1404">
        <f>IF($J1404&gt;0,1,IF(COUNTIFS(Registros!$A$2:$A$6000,"CS",Registros!$B$2:$B$6000,$A1404,Registros!$K$2:$K$6000,"&lt;&gt;")&gt;0,1,0))</f>
        <v>0</v>
      </c>
      <c r="O1404" t="str">
        <f t="shared" si="105"/>
        <v>SOLO MÓVIL</v>
      </c>
      <c r="P1404" t="str">
        <f t="shared" si="106"/>
        <v>Ofrecer fijo + internet (FLBBTV)</v>
      </c>
      <c r="Q1404">
        <f t="shared" si="107"/>
        <v>207.99</v>
      </c>
      <c r="R1404" t="str">
        <f>IFERROR(VLOOKUP($A1404,Registros!$B$2:$G$6000,6,0),IFERROR(INDEX(Winback!$C$2:$C$300,MATCH($A1404,Winback!$K$2:$K$300,0)),""))</f>
        <v>Yarelis Tulloch</v>
      </c>
      <c r="S1404" t="str">
        <f t="shared" si="108"/>
        <v>NP</v>
      </c>
      <c r="T1404">
        <f t="shared" si="109"/>
        <v>1</v>
      </c>
    </row>
    <row r="1405" spans="1:20" x14ac:dyDescent="0.35">
      <c r="A1405" t="s">
        <v>6955</v>
      </c>
      <c r="B1405" t="s">
        <v>6956</v>
      </c>
      <c r="C1405" t="s">
        <v>6957</v>
      </c>
      <c r="D1405" t="s">
        <v>6958</v>
      </c>
      <c r="E1405">
        <f>IF(COUNTIFS(Registros!$A$2:$A$6000,"NP",Registros!$B$2:$B$6000,$A1405)&gt;0,1,0)</f>
        <v>1</v>
      </c>
      <c r="F1405">
        <f>IF($E1405=1,SUMIFS(Registros!$F$2:$F$6000,Registros!$A$2:$A$6000,"NP",Registros!$B$2:$B$6000,$A1405),0)</f>
        <v>41.5</v>
      </c>
      <c r="G1405">
        <f>IF(COUNTIFS(Registros!$A$2:$A$6000,"MOV",Registros!$B$2:$B$6000,$A1405)&gt;0,1,0)</f>
        <v>0</v>
      </c>
      <c r="H1405">
        <f>IF($G1405=1,SUMIFS(Registros!$F$2:$F$6000,Registros!$A$2:$A$6000,"MOV",Registros!$B$2:$B$6000,$A1405),0)</f>
        <v>0</v>
      </c>
      <c r="I1405">
        <f>IF(COUNTIFS(Registros!$A$2:$A$6000,"CS",Registros!$B$2:$B$6000,$A1405)&gt;0,1,0)</f>
        <v>0</v>
      </c>
      <c r="J1405">
        <f>IF($I1405=1,SUMIFS(Registros!$I$2:$I$6000,Registros!$A$2:$A$6000,"CS",Registros!$B$2:$B$6000,$A1405),0)</f>
        <v>0</v>
      </c>
      <c r="K1405">
        <f>IF(COUNTIFS(Winback!$K$2:$K$300,$A1405)&gt;0,1,0)</f>
        <v>0</v>
      </c>
      <c r="L1405">
        <f>IF(AND($K1405=1,LEFT($A1405,3)="WB-"),SUMIFS(Winback!$D$2:$D$300,Winback!$K$2:$K$300,$A1405),0)</f>
        <v>0</v>
      </c>
      <c r="M1405">
        <f>IF(OR($E1405=1,$G1405=1,SUMIFS(Registros!$J$2:$J$6000,Registros!$B$2:$B$6000,$A1405)&gt;0),1,0)</f>
        <v>1</v>
      </c>
      <c r="N1405">
        <f>IF($J1405&gt;0,1,IF(COUNTIFS(Registros!$A$2:$A$6000,"CS",Registros!$B$2:$B$6000,$A1405,Registros!$K$2:$K$6000,"&lt;&gt;")&gt;0,1,0))</f>
        <v>0</v>
      </c>
      <c r="O1405" t="str">
        <f t="shared" si="105"/>
        <v>SOLO MÓVIL</v>
      </c>
      <c r="P1405" t="str">
        <f t="shared" si="106"/>
        <v>Ofrecer fijo + internet (FLBBTV)</v>
      </c>
      <c r="Q1405">
        <f t="shared" si="107"/>
        <v>41.5</v>
      </c>
      <c r="R1405" t="str">
        <f>IFERROR(VLOOKUP($A1405,Registros!$B$2:$G$6000,6,0),IFERROR(INDEX(Winback!$C$2:$C$300,MATCH($A1405,Winback!$K$2:$K$300,0)),""))</f>
        <v>Abril Aparicio</v>
      </c>
      <c r="S1405" t="str">
        <f t="shared" si="108"/>
        <v>NP</v>
      </c>
      <c r="T1405">
        <f t="shared" si="109"/>
        <v>1</v>
      </c>
    </row>
    <row r="1406" spans="1:20" x14ac:dyDescent="0.35">
      <c r="A1406" t="s">
        <v>6960</v>
      </c>
      <c r="B1406" t="s">
        <v>6961</v>
      </c>
      <c r="C1406" t="s">
        <v>6962</v>
      </c>
      <c r="D1406" t="s">
        <v>6962</v>
      </c>
      <c r="E1406">
        <f>IF(COUNTIFS(Registros!$A$2:$A$6000,"NP",Registros!$B$2:$B$6000,$A1406)&gt;0,1,0)</f>
        <v>1</v>
      </c>
      <c r="F1406">
        <f>IF($E1406=1,SUMIFS(Registros!$F$2:$F$6000,Registros!$A$2:$A$6000,"NP",Registros!$B$2:$B$6000,$A1406),0)</f>
        <v>107.75</v>
      </c>
      <c r="G1406">
        <f>IF(COUNTIFS(Registros!$A$2:$A$6000,"MOV",Registros!$B$2:$B$6000,$A1406)&gt;0,1,0)</f>
        <v>0</v>
      </c>
      <c r="H1406">
        <f>IF($G1406=1,SUMIFS(Registros!$F$2:$F$6000,Registros!$A$2:$A$6000,"MOV",Registros!$B$2:$B$6000,$A1406),0)</f>
        <v>0</v>
      </c>
      <c r="I1406">
        <f>IF(COUNTIFS(Registros!$A$2:$A$6000,"CS",Registros!$B$2:$B$6000,$A1406)&gt;0,1,0)</f>
        <v>0</v>
      </c>
      <c r="J1406">
        <f>IF($I1406=1,SUMIFS(Registros!$I$2:$I$6000,Registros!$A$2:$A$6000,"CS",Registros!$B$2:$B$6000,$A1406),0)</f>
        <v>0</v>
      </c>
      <c r="K1406">
        <f>IF(COUNTIFS(Winback!$K$2:$K$300,$A1406)&gt;0,1,0)</f>
        <v>0</v>
      </c>
      <c r="L1406">
        <f>IF(AND($K1406=1,LEFT($A1406,3)="WB-"),SUMIFS(Winback!$D$2:$D$300,Winback!$K$2:$K$300,$A1406),0)</f>
        <v>0</v>
      </c>
      <c r="M1406">
        <f>IF(OR($E1406=1,$G1406=1,SUMIFS(Registros!$J$2:$J$6000,Registros!$B$2:$B$6000,$A1406)&gt;0),1,0)</f>
        <v>1</v>
      </c>
      <c r="N1406">
        <f>IF($J1406&gt;0,1,IF(COUNTIFS(Registros!$A$2:$A$6000,"CS",Registros!$B$2:$B$6000,$A1406,Registros!$K$2:$K$6000,"&lt;&gt;")&gt;0,1,0))</f>
        <v>0</v>
      </c>
      <c r="O1406" t="str">
        <f t="shared" si="105"/>
        <v>SOLO MÓVIL</v>
      </c>
      <c r="P1406" t="str">
        <f t="shared" si="106"/>
        <v>Ofrecer fijo + internet (FLBBTV)</v>
      </c>
      <c r="Q1406">
        <f t="shared" si="107"/>
        <v>107.75</v>
      </c>
      <c r="R1406" t="str">
        <f>IFERROR(VLOOKUP($A1406,Registros!$B$2:$G$6000,6,0),IFERROR(INDEX(Winback!$C$2:$C$300,MATCH($A1406,Winback!$K$2:$K$300,0)),""))</f>
        <v>Yariela Galarce</v>
      </c>
      <c r="S1406" t="str">
        <f t="shared" si="108"/>
        <v>NP</v>
      </c>
      <c r="T1406">
        <f t="shared" si="109"/>
        <v>1</v>
      </c>
    </row>
    <row r="1407" spans="1:20" x14ac:dyDescent="0.35">
      <c r="A1407" t="s">
        <v>6964</v>
      </c>
      <c r="B1407" t="s">
        <v>6965</v>
      </c>
      <c r="C1407" t="s">
        <v>6966</v>
      </c>
      <c r="D1407" t="s">
        <v>6967</v>
      </c>
      <c r="E1407">
        <f>IF(COUNTIFS(Registros!$A$2:$A$6000,"NP",Registros!$B$2:$B$6000,$A1407)&gt;0,1,0)</f>
        <v>1</v>
      </c>
      <c r="F1407">
        <f>IF($E1407=1,SUMIFS(Registros!$F$2:$F$6000,Registros!$A$2:$A$6000,"NP",Registros!$B$2:$B$6000,$A1407),0)</f>
        <v>107.25</v>
      </c>
      <c r="G1407">
        <f>IF(COUNTIFS(Registros!$A$2:$A$6000,"MOV",Registros!$B$2:$B$6000,$A1407)&gt;0,1,0)</f>
        <v>0</v>
      </c>
      <c r="H1407">
        <f>IF($G1407=1,SUMIFS(Registros!$F$2:$F$6000,Registros!$A$2:$A$6000,"MOV",Registros!$B$2:$B$6000,$A1407),0)</f>
        <v>0</v>
      </c>
      <c r="I1407">
        <f>IF(COUNTIFS(Registros!$A$2:$A$6000,"CS",Registros!$B$2:$B$6000,$A1407)&gt;0,1,0)</f>
        <v>0</v>
      </c>
      <c r="J1407">
        <f>IF($I1407=1,SUMIFS(Registros!$I$2:$I$6000,Registros!$A$2:$A$6000,"CS",Registros!$B$2:$B$6000,$A1407),0)</f>
        <v>0</v>
      </c>
      <c r="K1407">
        <f>IF(COUNTIFS(Winback!$K$2:$K$300,$A1407)&gt;0,1,0)</f>
        <v>0</v>
      </c>
      <c r="L1407">
        <f>IF(AND($K1407=1,LEFT($A1407,3)="WB-"),SUMIFS(Winback!$D$2:$D$300,Winback!$K$2:$K$300,$A1407),0)</f>
        <v>0</v>
      </c>
      <c r="M1407">
        <f>IF(OR($E1407=1,$G1407=1,SUMIFS(Registros!$J$2:$J$6000,Registros!$B$2:$B$6000,$A1407)&gt;0),1,0)</f>
        <v>1</v>
      </c>
      <c r="N1407">
        <f>IF($J1407&gt;0,1,IF(COUNTIFS(Registros!$A$2:$A$6000,"CS",Registros!$B$2:$B$6000,$A1407,Registros!$K$2:$K$6000,"&lt;&gt;")&gt;0,1,0))</f>
        <v>0</v>
      </c>
      <c r="O1407" t="str">
        <f t="shared" si="105"/>
        <v>SOLO MÓVIL</v>
      </c>
      <c r="P1407" t="str">
        <f t="shared" si="106"/>
        <v>Ofrecer fijo + internet (FLBBTV)</v>
      </c>
      <c r="Q1407">
        <f t="shared" si="107"/>
        <v>107.25</v>
      </c>
      <c r="R1407" t="str">
        <f>IFERROR(VLOOKUP($A1407,Registros!$B$2:$G$6000,6,0),IFERROR(INDEX(Winback!$C$2:$C$300,MATCH($A1407,Winback!$K$2:$K$300,0)),""))</f>
        <v>Nailyn Martinez</v>
      </c>
      <c r="S1407" t="str">
        <f t="shared" si="108"/>
        <v>NP</v>
      </c>
      <c r="T1407">
        <f t="shared" si="109"/>
        <v>1</v>
      </c>
    </row>
    <row r="1408" spans="1:20" x14ac:dyDescent="0.35">
      <c r="A1408" t="s">
        <v>6971</v>
      </c>
      <c r="B1408" t="s">
        <v>6972</v>
      </c>
      <c r="C1408" t="s">
        <v>6973</v>
      </c>
      <c r="D1408" t="s">
        <v>6974</v>
      </c>
      <c r="E1408">
        <f>IF(COUNTIFS(Registros!$A$2:$A$6000,"NP",Registros!$B$2:$B$6000,$A1408)&gt;0,1,0)</f>
        <v>1</v>
      </c>
      <c r="F1408">
        <f>IF($E1408=1,SUMIFS(Registros!$F$2:$F$6000,Registros!$A$2:$A$6000,"NP",Registros!$B$2:$B$6000,$A1408),0)</f>
        <v>20.5</v>
      </c>
      <c r="G1408">
        <f>IF(COUNTIFS(Registros!$A$2:$A$6000,"MOV",Registros!$B$2:$B$6000,$A1408)&gt;0,1,0)</f>
        <v>0</v>
      </c>
      <c r="H1408">
        <f>IF($G1408=1,SUMIFS(Registros!$F$2:$F$6000,Registros!$A$2:$A$6000,"MOV",Registros!$B$2:$B$6000,$A1408),0)</f>
        <v>0</v>
      </c>
      <c r="I1408">
        <f>IF(COUNTIFS(Registros!$A$2:$A$6000,"CS",Registros!$B$2:$B$6000,$A1408)&gt;0,1,0)</f>
        <v>0</v>
      </c>
      <c r="J1408">
        <f>IF($I1408=1,SUMIFS(Registros!$I$2:$I$6000,Registros!$A$2:$A$6000,"CS",Registros!$B$2:$B$6000,$A1408),0)</f>
        <v>0</v>
      </c>
      <c r="K1408">
        <f>IF(COUNTIFS(Winback!$K$2:$K$300,$A1408)&gt;0,1,0)</f>
        <v>0</v>
      </c>
      <c r="L1408">
        <f>IF(AND($K1408=1,LEFT($A1408,3)="WB-"),SUMIFS(Winback!$D$2:$D$300,Winback!$K$2:$K$300,$A1408),0)</f>
        <v>0</v>
      </c>
      <c r="M1408">
        <f>IF(OR($E1408=1,$G1408=1,SUMIFS(Registros!$J$2:$J$6000,Registros!$B$2:$B$6000,$A1408)&gt;0),1,0)</f>
        <v>1</v>
      </c>
      <c r="N1408">
        <f>IF($J1408&gt;0,1,IF(COUNTIFS(Registros!$A$2:$A$6000,"CS",Registros!$B$2:$B$6000,$A1408,Registros!$K$2:$K$6000,"&lt;&gt;")&gt;0,1,0))</f>
        <v>0</v>
      </c>
      <c r="O1408" t="str">
        <f t="shared" si="105"/>
        <v>SOLO MÓVIL</v>
      </c>
      <c r="P1408" t="str">
        <f t="shared" si="106"/>
        <v>Ofrecer fijo + internet (FLBBTV)</v>
      </c>
      <c r="Q1408">
        <f t="shared" si="107"/>
        <v>20.5</v>
      </c>
      <c r="R1408" t="str">
        <f>IFERROR(VLOOKUP($A1408,Registros!$B$2:$G$6000,6,0),IFERROR(INDEX(Winback!$C$2:$C$300,MATCH($A1408,Winback!$K$2:$K$300,0)),""))</f>
        <v>Osiris Aguilar</v>
      </c>
      <c r="S1408" t="str">
        <f t="shared" si="108"/>
        <v>NP</v>
      </c>
      <c r="T1408">
        <f t="shared" si="109"/>
        <v>1</v>
      </c>
    </row>
    <row r="1409" spans="1:20" x14ac:dyDescent="0.35">
      <c r="A1409" t="s">
        <v>6976</v>
      </c>
      <c r="B1409" t="s">
        <v>6977</v>
      </c>
      <c r="C1409" t="s">
        <v>6978</v>
      </c>
      <c r="D1409" t="s">
        <v>6979</v>
      </c>
      <c r="E1409">
        <f>IF(COUNTIFS(Registros!$A$2:$A$6000,"NP",Registros!$B$2:$B$6000,$A1409)&gt;0,1,0)</f>
        <v>1</v>
      </c>
      <c r="F1409">
        <f>IF($E1409=1,SUMIFS(Registros!$F$2:$F$6000,Registros!$A$2:$A$6000,"NP",Registros!$B$2:$B$6000,$A1409),0)</f>
        <v>93</v>
      </c>
      <c r="G1409">
        <f>IF(COUNTIFS(Registros!$A$2:$A$6000,"MOV",Registros!$B$2:$B$6000,$A1409)&gt;0,1,0)</f>
        <v>0</v>
      </c>
      <c r="H1409">
        <f>IF($G1409=1,SUMIFS(Registros!$F$2:$F$6000,Registros!$A$2:$A$6000,"MOV",Registros!$B$2:$B$6000,$A1409),0)</f>
        <v>0</v>
      </c>
      <c r="I1409">
        <f>IF(COUNTIFS(Registros!$A$2:$A$6000,"CS",Registros!$B$2:$B$6000,$A1409)&gt;0,1,0)</f>
        <v>0</v>
      </c>
      <c r="J1409">
        <f>IF($I1409=1,SUMIFS(Registros!$I$2:$I$6000,Registros!$A$2:$A$6000,"CS",Registros!$B$2:$B$6000,$A1409),0)</f>
        <v>0</v>
      </c>
      <c r="K1409">
        <f>IF(COUNTIFS(Winback!$K$2:$K$300,$A1409)&gt;0,1,0)</f>
        <v>0</v>
      </c>
      <c r="L1409">
        <f>IF(AND($K1409=1,LEFT($A1409,3)="WB-"),SUMIFS(Winback!$D$2:$D$300,Winback!$K$2:$K$300,$A1409),0)</f>
        <v>0</v>
      </c>
      <c r="M1409">
        <f>IF(OR($E1409=1,$G1409=1,SUMIFS(Registros!$J$2:$J$6000,Registros!$B$2:$B$6000,$A1409)&gt;0),1,0)</f>
        <v>1</v>
      </c>
      <c r="N1409">
        <f>IF($J1409&gt;0,1,IF(COUNTIFS(Registros!$A$2:$A$6000,"CS",Registros!$B$2:$B$6000,$A1409,Registros!$K$2:$K$6000,"&lt;&gt;")&gt;0,1,0))</f>
        <v>0</v>
      </c>
      <c r="O1409" t="str">
        <f t="shared" si="105"/>
        <v>SOLO MÓVIL</v>
      </c>
      <c r="P1409" t="str">
        <f t="shared" si="106"/>
        <v>Ofrecer fijo + internet (FLBBTV)</v>
      </c>
      <c r="Q1409">
        <f t="shared" si="107"/>
        <v>93</v>
      </c>
      <c r="R1409" t="str">
        <f>IFERROR(VLOOKUP($A1409,Registros!$B$2:$G$6000,6,0),IFERROR(INDEX(Winback!$C$2:$C$300,MATCH($A1409,Winback!$K$2:$K$300,0)),""))</f>
        <v>Karla Mc Intryre</v>
      </c>
      <c r="S1409" t="str">
        <f t="shared" si="108"/>
        <v>NP</v>
      </c>
      <c r="T1409">
        <f t="shared" si="109"/>
        <v>1</v>
      </c>
    </row>
    <row r="1410" spans="1:20" x14ac:dyDescent="0.35">
      <c r="A1410" t="s">
        <v>6981</v>
      </c>
      <c r="B1410" t="s">
        <v>6982</v>
      </c>
      <c r="C1410" t="s">
        <v>6983</v>
      </c>
      <c r="D1410" t="s">
        <v>6984</v>
      </c>
      <c r="E1410">
        <f>IF(COUNTIFS(Registros!$A$2:$A$6000,"NP",Registros!$B$2:$B$6000,$A1410)&gt;0,1,0)</f>
        <v>1</v>
      </c>
      <c r="F1410">
        <f>IF($E1410=1,SUMIFS(Registros!$F$2:$F$6000,Registros!$A$2:$A$6000,"NP",Registros!$B$2:$B$6000,$A1410),0)</f>
        <v>130</v>
      </c>
      <c r="G1410">
        <f>IF(COUNTIFS(Registros!$A$2:$A$6000,"MOV",Registros!$B$2:$B$6000,$A1410)&gt;0,1,0)</f>
        <v>0</v>
      </c>
      <c r="H1410">
        <f>IF($G1410=1,SUMIFS(Registros!$F$2:$F$6000,Registros!$A$2:$A$6000,"MOV",Registros!$B$2:$B$6000,$A1410),0)</f>
        <v>0</v>
      </c>
      <c r="I1410">
        <f>IF(COUNTIFS(Registros!$A$2:$A$6000,"CS",Registros!$B$2:$B$6000,$A1410)&gt;0,1,0)</f>
        <v>0</v>
      </c>
      <c r="J1410">
        <f>IF($I1410=1,SUMIFS(Registros!$I$2:$I$6000,Registros!$A$2:$A$6000,"CS",Registros!$B$2:$B$6000,$A1410),0)</f>
        <v>0</v>
      </c>
      <c r="K1410">
        <f>IF(COUNTIFS(Winback!$K$2:$K$300,$A1410)&gt;0,1,0)</f>
        <v>0</v>
      </c>
      <c r="L1410">
        <f>IF(AND($K1410=1,LEFT($A1410,3)="WB-"),SUMIFS(Winback!$D$2:$D$300,Winback!$K$2:$K$300,$A1410),0)</f>
        <v>0</v>
      </c>
      <c r="M1410">
        <f>IF(OR($E1410=1,$G1410=1,SUMIFS(Registros!$J$2:$J$6000,Registros!$B$2:$B$6000,$A1410)&gt;0),1,0)</f>
        <v>1</v>
      </c>
      <c r="N1410">
        <f>IF($J1410&gt;0,1,IF(COUNTIFS(Registros!$A$2:$A$6000,"CS",Registros!$B$2:$B$6000,$A1410,Registros!$K$2:$K$6000,"&lt;&gt;")&gt;0,1,0))</f>
        <v>0</v>
      </c>
      <c r="O1410" t="str">
        <f t="shared" ref="O1410:O1473" si="110">IF(AND($K1410=1,$E1410=0,$G1410=0,$I1410=0),"WINBACK",IF(AND($M1410=1,$N1410&gt;0),"CONVERGENTE",IF($M1410=1,"SOLO MÓVIL",IF($N1410&gt;0,"SOLO FIJO / INTERNET","SIN SERVICIOS"))))</f>
        <v>SOLO MÓVIL</v>
      </c>
      <c r="P1410" t="str">
        <f t="shared" ref="P1410:P1473" si="111">IF($O1410="WINBACK","Recuperar (winback)",IF($O1410="CONVERGENTE","Upgrade / más líneas",IF($O1410="SOLO MÓVIL","Ofrecer fijo + internet (FLBBTV)",IF($O1410="SOLO FIJO / INTERNET","Ofrecer línea móvil Nextphone","Oferta completa (móvil + fijo + internet)"))))</f>
        <v>Ofrecer fijo + internet (FLBBTV)</v>
      </c>
      <c r="Q1410">
        <f t="shared" ref="Q1410:Q1473" si="112">$F1410+$H1410+$L1410</f>
        <v>130</v>
      </c>
      <c r="R1410" t="str">
        <f>IFERROR(VLOOKUP($A1410,Registros!$B$2:$G$6000,6,0),IFERROR(INDEX(Winback!$C$2:$C$300,MATCH($A1410,Winback!$K$2:$K$300,0)),""))</f>
        <v>Michelle Zambrano</v>
      </c>
      <c r="S1410" t="str">
        <f t="shared" ref="S1410:S1473" si="113">IF($E1410=1,"NP","")&amp;IF($G1410=1,"+MOV","")&amp;IF($I1410=1,"+CS","")&amp;IF($K1410=1,"+WB","")</f>
        <v>NP</v>
      </c>
      <c r="T1410">
        <f t="shared" ref="T1410:T1473" si="114">$E1410+$G1410+$I1410+$K1410</f>
        <v>1</v>
      </c>
    </row>
    <row r="1411" spans="1:20" x14ac:dyDescent="0.35">
      <c r="A1411" t="s">
        <v>6986</v>
      </c>
      <c r="B1411" t="s">
        <v>6987</v>
      </c>
      <c r="C1411" t="s">
        <v>6988</v>
      </c>
      <c r="D1411" t="s">
        <v>6989</v>
      </c>
      <c r="E1411">
        <f>IF(COUNTIFS(Registros!$A$2:$A$6000,"NP",Registros!$B$2:$B$6000,$A1411)&gt;0,1,0)</f>
        <v>1</v>
      </c>
      <c r="F1411">
        <f>IF($E1411=1,SUMIFS(Registros!$F$2:$F$6000,Registros!$A$2:$A$6000,"NP",Registros!$B$2:$B$6000,$A1411),0)</f>
        <v>15</v>
      </c>
      <c r="G1411">
        <f>IF(COUNTIFS(Registros!$A$2:$A$6000,"MOV",Registros!$B$2:$B$6000,$A1411)&gt;0,1,0)</f>
        <v>0</v>
      </c>
      <c r="H1411">
        <f>IF($G1411=1,SUMIFS(Registros!$F$2:$F$6000,Registros!$A$2:$A$6000,"MOV",Registros!$B$2:$B$6000,$A1411),0)</f>
        <v>0</v>
      </c>
      <c r="I1411">
        <f>IF(COUNTIFS(Registros!$A$2:$A$6000,"CS",Registros!$B$2:$B$6000,$A1411)&gt;0,1,0)</f>
        <v>0</v>
      </c>
      <c r="J1411">
        <f>IF($I1411=1,SUMIFS(Registros!$I$2:$I$6000,Registros!$A$2:$A$6000,"CS",Registros!$B$2:$B$6000,$A1411),0)</f>
        <v>0</v>
      </c>
      <c r="K1411">
        <f>IF(COUNTIFS(Winback!$K$2:$K$300,$A1411)&gt;0,1,0)</f>
        <v>0</v>
      </c>
      <c r="L1411">
        <f>IF(AND($K1411=1,LEFT($A1411,3)="WB-"),SUMIFS(Winback!$D$2:$D$300,Winback!$K$2:$K$300,$A1411),0)</f>
        <v>0</v>
      </c>
      <c r="M1411">
        <f>IF(OR($E1411=1,$G1411=1,SUMIFS(Registros!$J$2:$J$6000,Registros!$B$2:$B$6000,$A1411)&gt;0),1,0)</f>
        <v>1</v>
      </c>
      <c r="N1411">
        <f>IF($J1411&gt;0,1,IF(COUNTIFS(Registros!$A$2:$A$6000,"CS",Registros!$B$2:$B$6000,$A1411,Registros!$K$2:$K$6000,"&lt;&gt;")&gt;0,1,0))</f>
        <v>0</v>
      </c>
      <c r="O1411" t="str">
        <f t="shared" si="110"/>
        <v>SOLO MÓVIL</v>
      </c>
      <c r="P1411" t="str">
        <f t="shared" si="111"/>
        <v>Ofrecer fijo + internet (FLBBTV)</v>
      </c>
      <c r="Q1411">
        <f t="shared" si="112"/>
        <v>15</v>
      </c>
      <c r="R1411" t="str">
        <f>IFERROR(VLOOKUP($A1411,Registros!$B$2:$G$6000,6,0),IFERROR(INDEX(Winback!$C$2:$C$300,MATCH($A1411,Winback!$K$2:$K$300,0)),""))</f>
        <v>Ines Lizbeth Trujillo</v>
      </c>
      <c r="S1411" t="str">
        <f t="shared" si="113"/>
        <v>NP</v>
      </c>
      <c r="T1411">
        <f t="shared" si="114"/>
        <v>1</v>
      </c>
    </row>
    <row r="1412" spans="1:20" x14ac:dyDescent="0.35">
      <c r="A1412" t="s">
        <v>6991</v>
      </c>
      <c r="B1412" t="s">
        <v>6992</v>
      </c>
      <c r="C1412" t="s">
        <v>6988</v>
      </c>
      <c r="D1412" t="s">
        <v>6989</v>
      </c>
      <c r="E1412">
        <f>IF(COUNTIFS(Registros!$A$2:$A$6000,"NP",Registros!$B$2:$B$6000,$A1412)&gt;0,1,0)</f>
        <v>1</v>
      </c>
      <c r="F1412">
        <f>IF($E1412=1,SUMIFS(Registros!$F$2:$F$6000,Registros!$A$2:$A$6000,"NP",Registros!$B$2:$B$6000,$A1412),0)</f>
        <v>15</v>
      </c>
      <c r="G1412">
        <f>IF(COUNTIFS(Registros!$A$2:$A$6000,"MOV",Registros!$B$2:$B$6000,$A1412)&gt;0,1,0)</f>
        <v>0</v>
      </c>
      <c r="H1412">
        <f>IF($G1412=1,SUMIFS(Registros!$F$2:$F$6000,Registros!$A$2:$A$6000,"MOV",Registros!$B$2:$B$6000,$A1412),0)</f>
        <v>0</v>
      </c>
      <c r="I1412">
        <f>IF(COUNTIFS(Registros!$A$2:$A$6000,"CS",Registros!$B$2:$B$6000,$A1412)&gt;0,1,0)</f>
        <v>0</v>
      </c>
      <c r="J1412">
        <f>IF($I1412=1,SUMIFS(Registros!$I$2:$I$6000,Registros!$A$2:$A$6000,"CS",Registros!$B$2:$B$6000,$A1412),0)</f>
        <v>0</v>
      </c>
      <c r="K1412">
        <f>IF(COUNTIFS(Winback!$K$2:$K$300,$A1412)&gt;0,1,0)</f>
        <v>0</v>
      </c>
      <c r="L1412">
        <f>IF(AND($K1412=1,LEFT($A1412,3)="WB-"),SUMIFS(Winback!$D$2:$D$300,Winback!$K$2:$K$300,$A1412),0)</f>
        <v>0</v>
      </c>
      <c r="M1412">
        <f>IF(OR($E1412=1,$G1412=1,SUMIFS(Registros!$J$2:$J$6000,Registros!$B$2:$B$6000,$A1412)&gt;0),1,0)</f>
        <v>1</v>
      </c>
      <c r="N1412">
        <f>IF($J1412&gt;0,1,IF(COUNTIFS(Registros!$A$2:$A$6000,"CS",Registros!$B$2:$B$6000,$A1412,Registros!$K$2:$K$6000,"&lt;&gt;")&gt;0,1,0))</f>
        <v>0</v>
      </c>
      <c r="O1412" t="str">
        <f t="shared" si="110"/>
        <v>SOLO MÓVIL</v>
      </c>
      <c r="P1412" t="str">
        <f t="shared" si="111"/>
        <v>Ofrecer fijo + internet (FLBBTV)</v>
      </c>
      <c r="Q1412">
        <f t="shared" si="112"/>
        <v>15</v>
      </c>
      <c r="R1412" t="str">
        <f>IFERROR(VLOOKUP($A1412,Registros!$B$2:$G$6000,6,0),IFERROR(INDEX(Winback!$C$2:$C$300,MATCH($A1412,Winback!$K$2:$K$300,0)),""))</f>
        <v>Alejandra Mabel Hawkins</v>
      </c>
      <c r="S1412" t="str">
        <f t="shared" si="113"/>
        <v>NP</v>
      </c>
      <c r="T1412">
        <f t="shared" si="114"/>
        <v>1</v>
      </c>
    </row>
    <row r="1413" spans="1:20" x14ac:dyDescent="0.35">
      <c r="A1413" t="s">
        <v>6994</v>
      </c>
      <c r="B1413" t="s">
        <v>6995</v>
      </c>
      <c r="C1413" t="s">
        <v>6996</v>
      </c>
      <c r="D1413" t="s">
        <v>6997</v>
      </c>
      <c r="E1413">
        <f>IF(COUNTIFS(Registros!$A$2:$A$6000,"NP",Registros!$B$2:$B$6000,$A1413)&gt;0,1,0)</f>
        <v>1</v>
      </c>
      <c r="F1413">
        <f>IF($E1413=1,SUMIFS(Registros!$F$2:$F$6000,Registros!$A$2:$A$6000,"NP",Registros!$B$2:$B$6000,$A1413),0)</f>
        <v>36</v>
      </c>
      <c r="G1413">
        <f>IF(COUNTIFS(Registros!$A$2:$A$6000,"MOV",Registros!$B$2:$B$6000,$A1413)&gt;0,1,0)</f>
        <v>0</v>
      </c>
      <c r="H1413">
        <f>IF($G1413=1,SUMIFS(Registros!$F$2:$F$6000,Registros!$A$2:$A$6000,"MOV",Registros!$B$2:$B$6000,$A1413),0)</f>
        <v>0</v>
      </c>
      <c r="I1413">
        <f>IF(COUNTIFS(Registros!$A$2:$A$6000,"CS",Registros!$B$2:$B$6000,$A1413)&gt;0,1,0)</f>
        <v>0</v>
      </c>
      <c r="J1413">
        <f>IF($I1413=1,SUMIFS(Registros!$I$2:$I$6000,Registros!$A$2:$A$6000,"CS",Registros!$B$2:$B$6000,$A1413),0)</f>
        <v>0</v>
      </c>
      <c r="K1413">
        <f>IF(COUNTIFS(Winback!$K$2:$K$300,$A1413)&gt;0,1,0)</f>
        <v>0</v>
      </c>
      <c r="L1413">
        <f>IF(AND($K1413=1,LEFT($A1413,3)="WB-"),SUMIFS(Winback!$D$2:$D$300,Winback!$K$2:$K$300,$A1413),0)</f>
        <v>0</v>
      </c>
      <c r="M1413">
        <f>IF(OR($E1413=1,$G1413=1,SUMIFS(Registros!$J$2:$J$6000,Registros!$B$2:$B$6000,$A1413)&gt;0),1,0)</f>
        <v>1</v>
      </c>
      <c r="N1413">
        <f>IF($J1413&gt;0,1,IF(COUNTIFS(Registros!$A$2:$A$6000,"CS",Registros!$B$2:$B$6000,$A1413,Registros!$K$2:$K$6000,"&lt;&gt;")&gt;0,1,0))</f>
        <v>0</v>
      </c>
      <c r="O1413" t="str">
        <f t="shared" si="110"/>
        <v>SOLO MÓVIL</v>
      </c>
      <c r="P1413" t="str">
        <f t="shared" si="111"/>
        <v>Ofrecer fijo + internet (FLBBTV)</v>
      </c>
      <c r="Q1413">
        <f t="shared" si="112"/>
        <v>36</v>
      </c>
      <c r="R1413" t="str">
        <f>IFERROR(VLOOKUP($A1413,Registros!$B$2:$G$6000,6,0),IFERROR(INDEX(Winback!$C$2:$C$300,MATCH($A1413,Winback!$K$2:$K$300,0)),""))</f>
        <v>Maria Fernanda</v>
      </c>
      <c r="S1413" t="str">
        <f t="shared" si="113"/>
        <v>NP</v>
      </c>
      <c r="T1413">
        <f t="shared" si="114"/>
        <v>1</v>
      </c>
    </row>
    <row r="1414" spans="1:20" x14ac:dyDescent="0.35">
      <c r="A1414" t="s">
        <v>6999</v>
      </c>
      <c r="B1414" t="s">
        <v>7000</v>
      </c>
      <c r="C1414" t="s">
        <v>7001</v>
      </c>
      <c r="D1414" t="s">
        <v>7002</v>
      </c>
      <c r="E1414">
        <f>IF(COUNTIFS(Registros!$A$2:$A$6000,"NP",Registros!$B$2:$B$6000,$A1414)&gt;0,1,0)</f>
        <v>1</v>
      </c>
      <c r="F1414">
        <f>IF($E1414=1,SUMIFS(Registros!$F$2:$F$6000,Registros!$A$2:$A$6000,"NP",Registros!$B$2:$B$6000,$A1414),0)</f>
        <v>86</v>
      </c>
      <c r="G1414">
        <f>IF(COUNTIFS(Registros!$A$2:$A$6000,"MOV",Registros!$B$2:$B$6000,$A1414)&gt;0,1,0)</f>
        <v>0</v>
      </c>
      <c r="H1414">
        <f>IF($G1414=1,SUMIFS(Registros!$F$2:$F$6000,Registros!$A$2:$A$6000,"MOV",Registros!$B$2:$B$6000,$A1414),0)</f>
        <v>0</v>
      </c>
      <c r="I1414">
        <f>IF(COUNTIFS(Registros!$A$2:$A$6000,"CS",Registros!$B$2:$B$6000,$A1414)&gt;0,1,0)</f>
        <v>0</v>
      </c>
      <c r="J1414">
        <f>IF($I1414=1,SUMIFS(Registros!$I$2:$I$6000,Registros!$A$2:$A$6000,"CS",Registros!$B$2:$B$6000,$A1414),0)</f>
        <v>0</v>
      </c>
      <c r="K1414">
        <f>IF(COUNTIFS(Winback!$K$2:$K$300,$A1414)&gt;0,1,0)</f>
        <v>0</v>
      </c>
      <c r="L1414">
        <f>IF(AND($K1414=1,LEFT($A1414,3)="WB-"),SUMIFS(Winback!$D$2:$D$300,Winback!$K$2:$K$300,$A1414),0)</f>
        <v>0</v>
      </c>
      <c r="M1414">
        <f>IF(OR($E1414=1,$G1414=1,SUMIFS(Registros!$J$2:$J$6000,Registros!$B$2:$B$6000,$A1414)&gt;0),1,0)</f>
        <v>1</v>
      </c>
      <c r="N1414">
        <f>IF($J1414&gt;0,1,IF(COUNTIFS(Registros!$A$2:$A$6000,"CS",Registros!$B$2:$B$6000,$A1414,Registros!$K$2:$K$6000,"&lt;&gt;")&gt;0,1,0))</f>
        <v>0</v>
      </c>
      <c r="O1414" t="str">
        <f t="shared" si="110"/>
        <v>SOLO MÓVIL</v>
      </c>
      <c r="P1414" t="str">
        <f t="shared" si="111"/>
        <v>Ofrecer fijo + internet (FLBBTV)</v>
      </c>
      <c r="Q1414">
        <f t="shared" si="112"/>
        <v>86</v>
      </c>
      <c r="R1414" t="str">
        <f>IFERROR(VLOOKUP($A1414,Registros!$B$2:$G$6000,6,0),IFERROR(INDEX(Winback!$C$2:$C$300,MATCH($A1414,Winback!$K$2:$K$300,0)),""))</f>
        <v>Yarelis Tulloch</v>
      </c>
      <c r="S1414" t="str">
        <f t="shared" si="113"/>
        <v>NP</v>
      </c>
      <c r="T1414">
        <f t="shared" si="114"/>
        <v>1</v>
      </c>
    </row>
    <row r="1415" spans="1:20" x14ac:dyDescent="0.35">
      <c r="A1415" t="s">
        <v>7004</v>
      </c>
      <c r="B1415" t="s">
        <v>7005</v>
      </c>
      <c r="C1415" t="s">
        <v>7006</v>
      </c>
      <c r="D1415" t="s">
        <v>7007</v>
      </c>
      <c r="E1415">
        <f>IF(COUNTIFS(Registros!$A$2:$A$6000,"NP",Registros!$B$2:$B$6000,$A1415)&gt;0,1,0)</f>
        <v>1</v>
      </c>
      <c r="F1415">
        <f>IF($E1415=1,SUMIFS(Registros!$F$2:$F$6000,Registros!$A$2:$A$6000,"NP",Registros!$B$2:$B$6000,$A1415),0)</f>
        <v>81.5</v>
      </c>
      <c r="G1415">
        <f>IF(COUNTIFS(Registros!$A$2:$A$6000,"MOV",Registros!$B$2:$B$6000,$A1415)&gt;0,1,0)</f>
        <v>0</v>
      </c>
      <c r="H1415">
        <f>IF($G1415=1,SUMIFS(Registros!$F$2:$F$6000,Registros!$A$2:$A$6000,"MOV",Registros!$B$2:$B$6000,$A1415),0)</f>
        <v>0</v>
      </c>
      <c r="I1415">
        <f>IF(COUNTIFS(Registros!$A$2:$A$6000,"CS",Registros!$B$2:$B$6000,$A1415)&gt;0,1,0)</f>
        <v>0</v>
      </c>
      <c r="J1415">
        <f>IF($I1415=1,SUMIFS(Registros!$I$2:$I$6000,Registros!$A$2:$A$6000,"CS",Registros!$B$2:$B$6000,$A1415),0)</f>
        <v>0</v>
      </c>
      <c r="K1415">
        <f>IF(COUNTIFS(Winback!$K$2:$K$300,$A1415)&gt;0,1,0)</f>
        <v>0</v>
      </c>
      <c r="L1415">
        <f>IF(AND($K1415=1,LEFT($A1415,3)="WB-"),SUMIFS(Winback!$D$2:$D$300,Winback!$K$2:$K$300,$A1415),0)</f>
        <v>0</v>
      </c>
      <c r="M1415">
        <f>IF(OR($E1415=1,$G1415=1,SUMIFS(Registros!$J$2:$J$6000,Registros!$B$2:$B$6000,$A1415)&gt;0),1,0)</f>
        <v>1</v>
      </c>
      <c r="N1415">
        <f>IF($J1415&gt;0,1,IF(COUNTIFS(Registros!$A$2:$A$6000,"CS",Registros!$B$2:$B$6000,$A1415,Registros!$K$2:$K$6000,"&lt;&gt;")&gt;0,1,0))</f>
        <v>0</v>
      </c>
      <c r="O1415" t="str">
        <f t="shared" si="110"/>
        <v>SOLO MÓVIL</v>
      </c>
      <c r="P1415" t="str">
        <f t="shared" si="111"/>
        <v>Ofrecer fijo + internet (FLBBTV)</v>
      </c>
      <c r="Q1415">
        <f t="shared" si="112"/>
        <v>81.5</v>
      </c>
      <c r="R1415" t="str">
        <f>IFERROR(VLOOKUP($A1415,Registros!$B$2:$G$6000,6,0),IFERROR(INDEX(Winback!$C$2:$C$300,MATCH($A1415,Winback!$K$2:$K$300,0)),""))</f>
        <v>Abril Aparicio</v>
      </c>
      <c r="S1415" t="str">
        <f t="shared" si="113"/>
        <v>NP</v>
      </c>
      <c r="T1415">
        <f t="shared" si="114"/>
        <v>1</v>
      </c>
    </row>
    <row r="1416" spans="1:20" x14ac:dyDescent="0.35">
      <c r="A1416" t="s">
        <v>7009</v>
      </c>
      <c r="B1416" t="s">
        <v>7010</v>
      </c>
      <c r="C1416" t="s">
        <v>7011</v>
      </c>
      <c r="D1416" t="s">
        <v>7012</v>
      </c>
      <c r="E1416">
        <f>IF(COUNTIFS(Registros!$A$2:$A$6000,"NP",Registros!$B$2:$B$6000,$A1416)&gt;0,1,0)</f>
        <v>1</v>
      </c>
      <c r="F1416">
        <f>IF($E1416=1,SUMIFS(Registros!$F$2:$F$6000,Registros!$A$2:$A$6000,"NP",Registros!$B$2:$B$6000,$A1416),0)</f>
        <v>545</v>
      </c>
      <c r="G1416">
        <f>IF(COUNTIFS(Registros!$A$2:$A$6000,"MOV",Registros!$B$2:$B$6000,$A1416)&gt;0,1,0)</f>
        <v>0</v>
      </c>
      <c r="H1416">
        <f>IF($G1416=1,SUMIFS(Registros!$F$2:$F$6000,Registros!$A$2:$A$6000,"MOV",Registros!$B$2:$B$6000,$A1416),0)</f>
        <v>0</v>
      </c>
      <c r="I1416">
        <f>IF(COUNTIFS(Registros!$A$2:$A$6000,"CS",Registros!$B$2:$B$6000,$A1416)&gt;0,1,0)</f>
        <v>0</v>
      </c>
      <c r="J1416">
        <f>IF($I1416=1,SUMIFS(Registros!$I$2:$I$6000,Registros!$A$2:$A$6000,"CS",Registros!$B$2:$B$6000,$A1416),0)</f>
        <v>0</v>
      </c>
      <c r="K1416">
        <f>IF(COUNTIFS(Winback!$K$2:$K$300,$A1416)&gt;0,1,0)</f>
        <v>0</v>
      </c>
      <c r="L1416">
        <f>IF(AND($K1416=1,LEFT($A1416,3)="WB-"),SUMIFS(Winback!$D$2:$D$300,Winback!$K$2:$K$300,$A1416),0)</f>
        <v>0</v>
      </c>
      <c r="M1416">
        <f>IF(OR($E1416=1,$G1416=1,SUMIFS(Registros!$J$2:$J$6000,Registros!$B$2:$B$6000,$A1416)&gt;0),1,0)</f>
        <v>1</v>
      </c>
      <c r="N1416">
        <f>IF($J1416&gt;0,1,IF(COUNTIFS(Registros!$A$2:$A$6000,"CS",Registros!$B$2:$B$6000,$A1416,Registros!$K$2:$K$6000,"&lt;&gt;")&gt;0,1,0))</f>
        <v>0</v>
      </c>
      <c r="O1416" t="str">
        <f t="shared" si="110"/>
        <v>SOLO MÓVIL</v>
      </c>
      <c r="P1416" t="str">
        <f t="shared" si="111"/>
        <v>Ofrecer fijo + internet (FLBBTV)</v>
      </c>
      <c r="Q1416">
        <f t="shared" si="112"/>
        <v>545</v>
      </c>
      <c r="R1416" t="str">
        <f>IFERROR(VLOOKUP($A1416,Registros!$B$2:$G$6000,6,0),IFERROR(INDEX(Winback!$C$2:$C$300,MATCH($A1416,Winback!$K$2:$K$300,0)),""))</f>
        <v>Yariela Galarce</v>
      </c>
      <c r="S1416" t="str">
        <f t="shared" si="113"/>
        <v>NP</v>
      </c>
      <c r="T1416">
        <f t="shared" si="114"/>
        <v>1</v>
      </c>
    </row>
    <row r="1417" spans="1:20" x14ac:dyDescent="0.35">
      <c r="A1417" t="s">
        <v>7014</v>
      </c>
      <c r="B1417" t="s">
        <v>7015</v>
      </c>
      <c r="C1417" t="s">
        <v>7016</v>
      </c>
      <c r="D1417" t="s">
        <v>7017</v>
      </c>
      <c r="E1417">
        <f>IF(COUNTIFS(Registros!$A$2:$A$6000,"NP",Registros!$B$2:$B$6000,$A1417)&gt;0,1,0)</f>
        <v>1</v>
      </c>
      <c r="F1417">
        <f>IF($E1417=1,SUMIFS(Registros!$F$2:$F$6000,Registros!$A$2:$A$6000,"NP",Registros!$B$2:$B$6000,$A1417),0)</f>
        <v>386.99</v>
      </c>
      <c r="G1417">
        <f>IF(COUNTIFS(Registros!$A$2:$A$6000,"MOV",Registros!$B$2:$B$6000,$A1417)&gt;0,1,0)</f>
        <v>0</v>
      </c>
      <c r="H1417">
        <f>IF($G1417=1,SUMIFS(Registros!$F$2:$F$6000,Registros!$A$2:$A$6000,"MOV",Registros!$B$2:$B$6000,$A1417),0)</f>
        <v>0</v>
      </c>
      <c r="I1417">
        <f>IF(COUNTIFS(Registros!$A$2:$A$6000,"CS",Registros!$B$2:$B$6000,$A1417)&gt;0,1,0)</f>
        <v>0</v>
      </c>
      <c r="J1417">
        <f>IF($I1417=1,SUMIFS(Registros!$I$2:$I$6000,Registros!$A$2:$A$6000,"CS",Registros!$B$2:$B$6000,$A1417),0)</f>
        <v>0</v>
      </c>
      <c r="K1417">
        <f>IF(COUNTIFS(Winback!$K$2:$K$300,$A1417)&gt;0,1,0)</f>
        <v>0</v>
      </c>
      <c r="L1417">
        <f>IF(AND($K1417=1,LEFT($A1417,3)="WB-"),SUMIFS(Winback!$D$2:$D$300,Winback!$K$2:$K$300,$A1417),0)</f>
        <v>0</v>
      </c>
      <c r="M1417">
        <f>IF(OR($E1417=1,$G1417=1,SUMIFS(Registros!$J$2:$J$6000,Registros!$B$2:$B$6000,$A1417)&gt;0),1,0)</f>
        <v>1</v>
      </c>
      <c r="N1417">
        <f>IF($J1417&gt;0,1,IF(COUNTIFS(Registros!$A$2:$A$6000,"CS",Registros!$B$2:$B$6000,$A1417,Registros!$K$2:$K$6000,"&lt;&gt;")&gt;0,1,0))</f>
        <v>0</v>
      </c>
      <c r="O1417" t="str">
        <f t="shared" si="110"/>
        <v>SOLO MÓVIL</v>
      </c>
      <c r="P1417" t="str">
        <f t="shared" si="111"/>
        <v>Ofrecer fijo + internet (FLBBTV)</v>
      </c>
      <c r="Q1417">
        <f t="shared" si="112"/>
        <v>386.99</v>
      </c>
      <c r="R1417" t="str">
        <f>IFERROR(VLOOKUP($A1417,Registros!$B$2:$G$6000,6,0),IFERROR(INDEX(Winback!$C$2:$C$300,MATCH($A1417,Winback!$K$2:$K$300,0)),""))</f>
        <v>Nailyn Martinez</v>
      </c>
      <c r="S1417" t="str">
        <f t="shared" si="113"/>
        <v>NP</v>
      </c>
      <c r="T1417">
        <f t="shared" si="114"/>
        <v>1</v>
      </c>
    </row>
    <row r="1418" spans="1:20" x14ac:dyDescent="0.35">
      <c r="A1418" t="s">
        <v>7019</v>
      </c>
      <c r="B1418" t="s">
        <v>7020</v>
      </c>
      <c r="C1418" t="s">
        <v>7021</v>
      </c>
      <c r="D1418" t="s">
        <v>7022</v>
      </c>
      <c r="E1418">
        <f>IF(COUNTIFS(Registros!$A$2:$A$6000,"NP",Registros!$B$2:$B$6000,$A1418)&gt;0,1,0)</f>
        <v>1</v>
      </c>
      <c r="F1418">
        <f>IF($E1418=1,SUMIFS(Registros!$F$2:$F$6000,Registros!$A$2:$A$6000,"NP",Registros!$B$2:$B$6000,$A1418),0)</f>
        <v>143</v>
      </c>
      <c r="G1418">
        <f>IF(COUNTIFS(Registros!$A$2:$A$6000,"MOV",Registros!$B$2:$B$6000,$A1418)&gt;0,1,0)</f>
        <v>0</v>
      </c>
      <c r="H1418">
        <f>IF($G1418=1,SUMIFS(Registros!$F$2:$F$6000,Registros!$A$2:$A$6000,"MOV",Registros!$B$2:$B$6000,$A1418),0)</f>
        <v>0</v>
      </c>
      <c r="I1418">
        <f>IF(COUNTIFS(Registros!$A$2:$A$6000,"CS",Registros!$B$2:$B$6000,$A1418)&gt;0,1,0)</f>
        <v>0</v>
      </c>
      <c r="J1418">
        <f>IF($I1418=1,SUMIFS(Registros!$I$2:$I$6000,Registros!$A$2:$A$6000,"CS",Registros!$B$2:$B$6000,$A1418),0)</f>
        <v>0</v>
      </c>
      <c r="K1418">
        <f>IF(COUNTIFS(Winback!$K$2:$K$300,$A1418)&gt;0,1,0)</f>
        <v>0</v>
      </c>
      <c r="L1418">
        <f>IF(AND($K1418=1,LEFT($A1418,3)="WB-"),SUMIFS(Winback!$D$2:$D$300,Winback!$K$2:$K$300,$A1418),0)</f>
        <v>0</v>
      </c>
      <c r="M1418">
        <f>IF(OR($E1418=1,$G1418=1,SUMIFS(Registros!$J$2:$J$6000,Registros!$B$2:$B$6000,$A1418)&gt;0),1,0)</f>
        <v>1</v>
      </c>
      <c r="N1418">
        <f>IF($J1418&gt;0,1,IF(COUNTIFS(Registros!$A$2:$A$6000,"CS",Registros!$B$2:$B$6000,$A1418,Registros!$K$2:$K$6000,"&lt;&gt;")&gt;0,1,0))</f>
        <v>0</v>
      </c>
      <c r="O1418" t="str">
        <f t="shared" si="110"/>
        <v>SOLO MÓVIL</v>
      </c>
      <c r="P1418" t="str">
        <f t="shared" si="111"/>
        <v>Ofrecer fijo + internet (FLBBTV)</v>
      </c>
      <c r="Q1418">
        <f t="shared" si="112"/>
        <v>143</v>
      </c>
      <c r="R1418" t="str">
        <f>IFERROR(VLOOKUP($A1418,Registros!$B$2:$G$6000,6,0),IFERROR(INDEX(Winback!$C$2:$C$300,MATCH($A1418,Winback!$K$2:$K$300,0)),""))</f>
        <v>Yamali Rodriguez</v>
      </c>
      <c r="S1418" t="str">
        <f t="shared" si="113"/>
        <v>NP</v>
      </c>
      <c r="T1418">
        <f t="shared" si="114"/>
        <v>1</v>
      </c>
    </row>
    <row r="1419" spans="1:20" x14ac:dyDescent="0.35">
      <c r="A1419" t="s">
        <v>7024</v>
      </c>
      <c r="B1419" t="s">
        <v>7025</v>
      </c>
      <c r="C1419" t="s">
        <v>7026</v>
      </c>
      <c r="D1419" t="s">
        <v>7027</v>
      </c>
      <c r="E1419">
        <f>IF(COUNTIFS(Registros!$A$2:$A$6000,"NP",Registros!$B$2:$B$6000,$A1419)&gt;0,1,0)</f>
        <v>1</v>
      </c>
      <c r="F1419">
        <f>IF($E1419=1,SUMIFS(Registros!$F$2:$F$6000,Registros!$A$2:$A$6000,"NP",Registros!$B$2:$B$6000,$A1419),0)</f>
        <v>22.75</v>
      </c>
      <c r="G1419">
        <f>IF(COUNTIFS(Registros!$A$2:$A$6000,"MOV",Registros!$B$2:$B$6000,$A1419)&gt;0,1,0)</f>
        <v>0</v>
      </c>
      <c r="H1419">
        <f>IF($G1419=1,SUMIFS(Registros!$F$2:$F$6000,Registros!$A$2:$A$6000,"MOV",Registros!$B$2:$B$6000,$A1419),0)</f>
        <v>0</v>
      </c>
      <c r="I1419">
        <f>IF(COUNTIFS(Registros!$A$2:$A$6000,"CS",Registros!$B$2:$B$6000,$A1419)&gt;0,1,0)</f>
        <v>0</v>
      </c>
      <c r="J1419">
        <f>IF($I1419=1,SUMIFS(Registros!$I$2:$I$6000,Registros!$A$2:$A$6000,"CS",Registros!$B$2:$B$6000,$A1419),0)</f>
        <v>0</v>
      </c>
      <c r="K1419">
        <f>IF(COUNTIFS(Winback!$K$2:$K$300,$A1419)&gt;0,1,0)</f>
        <v>0</v>
      </c>
      <c r="L1419">
        <f>IF(AND($K1419=1,LEFT($A1419,3)="WB-"),SUMIFS(Winback!$D$2:$D$300,Winback!$K$2:$K$300,$A1419),0)</f>
        <v>0</v>
      </c>
      <c r="M1419">
        <f>IF(OR($E1419=1,$G1419=1,SUMIFS(Registros!$J$2:$J$6000,Registros!$B$2:$B$6000,$A1419)&gt;0),1,0)</f>
        <v>1</v>
      </c>
      <c r="N1419">
        <f>IF($J1419&gt;0,1,IF(COUNTIFS(Registros!$A$2:$A$6000,"CS",Registros!$B$2:$B$6000,$A1419,Registros!$K$2:$K$6000,"&lt;&gt;")&gt;0,1,0))</f>
        <v>0</v>
      </c>
      <c r="O1419" t="str">
        <f t="shared" si="110"/>
        <v>SOLO MÓVIL</v>
      </c>
      <c r="P1419" t="str">
        <f t="shared" si="111"/>
        <v>Ofrecer fijo + internet (FLBBTV)</v>
      </c>
      <c r="Q1419">
        <f t="shared" si="112"/>
        <v>22.75</v>
      </c>
      <c r="R1419" t="str">
        <f>IFERROR(VLOOKUP($A1419,Registros!$B$2:$G$6000,6,0),IFERROR(INDEX(Winback!$C$2:$C$300,MATCH($A1419,Winback!$K$2:$K$300,0)),""))</f>
        <v>Osiris Aguilar</v>
      </c>
      <c r="S1419" t="str">
        <f t="shared" si="113"/>
        <v>NP</v>
      </c>
      <c r="T1419">
        <f t="shared" si="114"/>
        <v>1</v>
      </c>
    </row>
    <row r="1420" spans="1:20" x14ac:dyDescent="0.35">
      <c r="A1420" t="s">
        <v>7029</v>
      </c>
      <c r="B1420" t="s">
        <v>7030</v>
      </c>
      <c r="C1420" t="s">
        <v>7031</v>
      </c>
      <c r="D1420" t="s">
        <v>7032</v>
      </c>
      <c r="E1420">
        <f>IF(COUNTIFS(Registros!$A$2:$A$6000,"NP",Registros!$B$2:$B$6000,$A1420)&gt;0,1,0)</f>
        <v>1</v>
      </c>
      <c r="F1420">
        <f>IF($E1420=1,SUMIFS(Registros!$F$2:$F$6000,Registros!$A$2:$A$6000,"NP",Registros!$B$2:$B$6000,$A1420),0)</f>
        <v>181.5</v>
      </c>
      <c r="G1420">
        <f>IF(COUNTIFS(Registros!$A$2:$A$6000,"MOV",Registros!$B$2:$B$6000,$A1420)&gt;0,1,0)</f>
        <v>0</v>
      </c>
      <c r="H1420">
        <f>IF($G1420=1,SUMIFS(Registros!$F$2:$F$6000,Registros!$A$2:$A$6000,"MOV",Registros!$B$2:$B$6000,$A1420),0)</f>
        <v>0</v>
      </c>
      <c r="I1420">
        <f>IF(COUNTIFS(Registros!$A$2:$A$6000,"CS",Registros!$B$2:$B$6000,$A1420)&gt;0,1,0)</f>
        <v>0</v>
      </c>
      <c r="J1420">
        <f>IF($I1420=1,SUMIFS(Registros!$I$2:$I$6000,Registros!$A$2:$A$6000,"CS",Registros!$B$2:$B$6000,$A1420),0)</f>
        <v>0</v>
      </c>
      <c r="K1420">
        <f>IF(COUNTIFS(Winback!$K$2:$K$300,$A1420)&gt;0,1,0)</f>
        <v>0</v>
      </c>
      <c r="L1420">
        <f>IF(AND($K1420=1,LEFT($A1420,3)="WB-"),SUMIFS(Winback!$D$2:$D$300,Winback!$K$2:$K$300,$A1420),0)</f>
        <v>0</v>
      </c>
      <c r="M1420">
        <f>IF(OR($E1420=1,$G1420=1,SUMIFS(Registros!$J$2:$J$6000,Registros!$B$2:$B$6000,$A1420)&gt;0),1,0)</f>
        <v>1</v>
      </c>
      <c r="N1420">
        <f>IF($J1420&gt;0,1,IF(COUNTIFS(Registros!$A$2:$A$6000,"CS",Registros!$B$2:$B$6000,$A1420,Registros!$K$2:$K$6000,"&lt;&gt;")&gt;0,1,0))</f>
        <v>0</v>
      </c>
      <c r="O1420" t="str">
        <f t="shared" si="110"/>
        <v>SOLO MÓVIL</v>
      </c>
      <c r="P1420" t="str">
        <f t="shared" si="111"/>
        <v>Ofrecer fijo + internet (FLBBTV)</v>
      </c>
      <c r="Q1420">
        <f t="shared" si="112"/>
        <v>181.5</v>
      </c>
      <c r="R1420" t="str">
        <f>IFERROR(VLOOKUP($A1420,Registros!$B$2:$G$6000,6,0),IFERROR(INDEX(Winback!$C$2:$C$300,MATCH($A1420,Winback!$K$2:$K$300,0)),""))</f>
        <v>Karla Mc Intryre</v>
      </c>
      <c r="S1420" t="str">
        <f t="shared" si="113"/>
        <v>NP</v>
      </c>
      <c r="T1420">
        <f t="shared" si="114"/>
        <v>1</v>
      </c>
    </row>
    <row r="1421" spans="1:20" x14ac:dyDescent="0.35">
      <c r="A1421" t="s">
        <v>7034</v>
      </c>
      <c r="B1421" t="s">
        <v>7035</v>
      </c>
      <c r="C1421" t="s">
        <v>7036</v>
      </c>
      <c r="D1421" t="s">
        <v>7037</v>
      </c>
      <c r="E1421">
        <f>IF(COUNTIFS(Registros!$A$2:$A$6000,"NP",Registros!$B$2:$B$6000,$A1421)&gt;0,1,0)</f>
        <v>1</v>
      </c>
      <c r="F1421">
        <f>IF($E1421=1,SUMIFS(Registros!$F$2:$F$6000,Registros!$A$2:$A$6000,"NP",Registros!$B$2:$B$6000,$A1421),0)</f>
        <v>15</v>
      </c>
      <c r="G1421">
        <f>IF(COUNTIFS(Registros!$A$2:$A$6000,"MOV",Registros!$B$2:$B$6000,$A1421)&gt;0,1,0)</f>
        <v>0</v>
      </c>
      <c r="H1421">
        <f>IF($G1421=1,SUMIFS(Registros!$F$2:$F$6000,Registros!$A$2:$A$6000,"MOV",Registros!$B$2:$B$6000,$A1421),0)</f>
        <v>0</v>
      </c>
      <c r="I1421">
        <f>IF(COUNTIFS(Registros!$A$2:$A$6000,"CS",Registros!$B$2:$B$6000,$A1421)&gt;0,1,0)</f>
        <v>0</v>
      </c>
      <c r="J1421">
        <f>IF($I1421=1,SUMIFS(Registros!$I$2:$I$6000,Registros!$A$2:$A$6000,"CS",Registros!$B$2:$B$6000,$A1421),0)</f>
        <v>0</v>
      </c>
      <c r="K1421">
        <f>IF(COUNTIFS(Winback!$K$2:$K$300,$A1421)&gt;0,1,0)</f>
        <v>0</v>
      </c>
      <c r="L1421">
        <f>IF(AND($K1421=1,LEFT($A1421,3)="WB-"),SUMIFS(Winback!$D$2:$D$300,Winback!$K$2:$K$300,$A1421),0)</f>
        <v>0</v>
      </c>
      <c r="M1421">
        <f>IF(OR($E1421=1,$G1421=1,SUMIFS(Registros!$J$2:$J$6000,Registros!$B$2:$B$6000,$A1421)&gt;0),1,0)</f>
        <v>1</v>
      </c>
      <c r="N1421">
        <f>IF($J1421&gt;0,1,IF(COUNTIFS(Registros!$A$2:$A$6000,"CS",Registros!$B$2:$B$6000,$A1421,Registros!$K$2:$K$6000,"&lt;&gt;")&gt;0,1,0))</f>
        <v>0</v>
      </c>
      <c r="O1421" t="str">
        <f t="shared" si="110"/>
        <v>SOLO MÓVIL</v>
      </c>
      <c r="P1421" t="str">
        <f t="shared" si="111"/>
        <v>Ofrecer fijo + internet (FLBBTV)</v>
      </c>
      <c r="Q1421">
        <f t="shared" si="112"/>
        <v>15</v>
      </c>
      <c r="R1421" t="str">
        <f>IFERROR(VLOOKUP($A1421,Registros!$B$2:$G$6000,6,0),IFERROR(INDEX(Winback!$C$2:$C$300,MATCH($A1421,Winback!$K$2:$K$300,0)),""))</f>
        <v>Solanye Acuña</v>
      </c>
      <c r="S1421" t="str">
        <f t="shared" si="113"/>
        <v>NP</v>
      </c>
      <c r="T1421">
        <f t="shared" si="114"/>
        <v>1</v>
      </c>
    </row>
    <row r="1422" spans="1:20" x14ac:dyDescent="0.35">
      <c r="A1422" t="s">
        <v>7039</v>
      </c>
      <c r="B1422" t="s">
        <v>7040</v>
      </c>
      <c r="C1422" t="s">
        <v>7041</v>
      </c>
      <c r="D1422" t="s">
        <v>7042</v>
      </c>
      <c r="E1422">
        <f>IF(COUNTIFS(Registros!$A$2:$A$6000,"NP",Registros!$B$2:$B$6000,$A1422)&gt;0,1,0)</f>
        <v>1</v>
      </c>
      <c r="F1422">
        <f>IF($E1422=1,SUMIFS(Registros!$F$2:$F$6000,Registros!$A$2:$A$6000,"NP",Registros!$B$2:$B$6000,$A1422),0)</f>
        <v>41</v>
      </c>
      <c r="G1422">
        <f>IF(COUNTIFS(Registros!$A$2:$A$6000,"MOV",Registros!$B$2:$B$6000,$A1422)&gt;0,1,0)</f>
        <v>0</v>
      </c>
      <c r="H1422">
        <f>IF($G1422=1,SUMIFS(Registros!$F$2:$F$6000,Registros!$A$2:$A$6000,"MOV",Registros!$B$2:$B$6000,$A1422),0)</f>
        <v>0</v>
      </c>
      <c r="I1422">
        <f>IF(COUNTIFS(Registros!$A$2:$A$6000,"CS",Registros!$B$2:$B$6000,$A1422)&gt;0,1,0)</f>
        <v>0</v>
      </c>
      <c r="J1422">
        <f>IF($I1422=1,SUMIFS(Registros!$I$2:$I$6000,Registros!$A$2:$A$6000,"CS",Registros!$B$2:$B$6000,$A1422),0)</f>
        <v>0</v>
      </c>
      <c r="K1422">
        <f>IF(COUNTIFS(Winback!$K$2:$K$300,$A1422)&gt;0,1,0)</f>
        <v>0</v>
      </c>
      <c r="L1422">
        <f>IF(AND($K1422=1,LEFT($A1422,3)="WB-"),SUMIFS(Winback!$D$2:$D$300,Winback!$K$2:$K$300,$A1422),0)</f>
        <v>0</v>
      </c>
      <c r="M1422">
        <f>IF(OR($E1422=1,$G1422=1,SUMIFS(Registros!$J$2:$J$6000,Registros!$B$2:$B$6000,$A1422)&gt;0),1,0)</f>
        <v>1</v>
      </c>
      <c r="N1422">
        <f>IF($J1422&gt;0,1,IF(COUNTIFS(Registros!$A$2:$A$6000,"CS",Registros!$B$2:$B$6000,$A1422,Registros!$K$2:$K$6000,"&lt;&gt;")&gt;0,1,0))</f>
        <v>0</v>
      </c>
      <c r="O1422" t="str">
        <f t="shared" si="110"/>
        <v>SOLO MÓVIL</v>
      </c>
      <c r="P1422" t="str">
        <f t="shared" si="111"/>
        <v>Ofrecer fijo + internet (FLBBTV)</v>
      </c>
      <c r="Q1422">
        <f t="shared" si="112"/>
        <v>41</v>
      </c>
      <c r="R1422" t="str">
        <f>IFERROR(VLOOKUP($A1422,Registros!$B$2:$G$6000,6,0),IFERROR(INDEX(Winback!$C$2:$C$300,MATCH($A1422,Winback!$K$2:$K$300,0)),""))</f>
        <v>Michelle Zambrano</v>
      </c>
      <c r="S1422" t="str">
        <f t="shared" si="113"/>
        <v>NP</v>
      </c>
      <c r="T1422">
        <f t="shared" si="114"/>
        <v>1</v>
      </c>
    </row>
    <row r="1423" spans="1:20" x14ac:dyDescent="0.35">
      <c r="A1423" t="s">
        <v>7044</v>
      </c>
      <c r="B1423" t="s">
        <v>7045</v>
      </c>
      <c r="C1423" t="s">
        <v>7046</v>
      </c>
      <c r="D1423" t="s">
        <v>7047</v>
      </c>
      <c r="E1423">
        <f>IF(COUNTIFS(Registros!$A$2:$A$6000,"NP",Registros!$B$2:$B$6000,$A1423)&gt;0,1,0)</f>
        <v>1</v>
      </c>
      <c r="F1423">
        <f>IF($E1423=1,SUMIFS(Registros!$F$2:$F$6000,Registros!$A$2:$A$6000,"NP",Registros!$B$2:$B$6000,$A1423),0)</f>
        <v>25.75</v>
      </c>
      <c r="G1423">
        <f>IF(COUNTIFS(Registros!$A$2:$A$6000,"MOV",Registros!$B$2:$B$6000,$A1423)&gt;0,1,0)</f>
        <v>0</v>
      </c>
      <c r="H1423">
        <f>IF($G1423=1,SUMIFS(Registros!$F$2:$F$6000,Registros!$A$2:$A$6000,"MOV",Registros!$B$2:$B$6000,$A1423),0)</f>
        <v>0</v>
      </c>
      <c r="I1423">
        <f>IF(COUNTIFS(Registros!$A$2:$A$6000,"CS",Registros!$B$2:$B$6000,$A1423)&gt;0,1,0)</f>
        <v>0</v>
      </c>
      <c r="J1423">
        <f>IF($I1423=1,SUMIFS(Registros!$I$2:$I$6000,Registros!$A$2:$A$6000,"CS",Registros!$B$2:$B$6000,$A1423),0)</f>
        <v>0</v>
      </c>
      <c r="K1423">
        <f>IF(COUNTIFS(Winback!$K$2:$K$300,$A1423)&gt;0,1,0)</f>
        <v>0</v>
      </c>
      <c r="L1423">
        <f>IF(AND($K1423=1,LEFT($A1423,3)="WB-"),SUMIFS(Winback!$D$2:$D$300,Winback!$K$2:$K$300,$A1423),0)</f>
        <v>0</v>
      </c>
      <c r="M1423">
        <f>IF(OR($E1423=1,$G1423=1,SUMIFS(Registros!$J$2:$J$6000,Registros!$B$2:$B$6000,$A1423)&gt;0),1,0)</f>
        <v>1</v>
      </c>
      <c r="N1423">
        <f>IF($J1423&gt;0,1,IF(COUNTIFS(Registros!$A$2:$A$6000,"CS",Registros!$B$2:$B$6000,$A1423,Registros!$K$2:$K$6000,"&lt;&gt;")&gt;0,1,0))</f>
        <v>0</v>
      </c>
      <c r="O1423" t="str">
        <f t="shared" si="110"/>
        <v>SOLO MÓVIL</v>
      </c>
      <c r="P1423" t="str">
        <f t="shared" si="111"/>
        <v>Ofrecer fijo + internet (FLBBTV)</v>
      </c>
      <c r="Q1423">
        <f t="shared" si="112"/>
        <v>25.75</v>
      </c>
      <c r="R1423" t="str">
        <f>IFERROR(VLOOKUP($A1423,Registros!$B$2:$G$6000,6,0),IFERROR(INDEX(Winback!$C$2:$C$300,MATCH($A1423,Winback!$K$2:$K$300,0)),""))</f>
        <v>Ines Lizbeth Trujillo</v>
      </c>
      <c r="S1423" t="str">
        <f t="shared" si="113"/>
        <v>NP</v>
      </c>
      <c r="T1423">
        <f t="shared" si="114"/>
        <v>1</v>
      </c>
    </row>
    <row r="1424" spans="1:20" x14ac:dyDescent="0.35">
      <c r="A1424" t="s">
        <v>7049</v>
      </c>
      <c r="B1424" t="s">
        <v>7050</v>
      </c>
      <c r="C1424" t="s">
        <v>7051</v>
      </c>
      <c r="D1424" t="s">
        <v>7052</v>
      </c>
      <c r="E1424">
        <f>IF(COUNTIFS(Registros!$A$2:$A$6000,"NP",Registros!$B$2:$B$6000,$A1424)&gt;0,1,0)</f>
        <v>1</v>
      </c>
      <c r="F1424">
        <f>IF($E1424=1,SUMIFS(Registros!$F$2:$F$6000,Registros!$A$2:$A$6000,"NP",Registros!$B$2:$B$6000,$A1424),0)</f>
        <v>12</v>
      </c>
      <c r="G1424">
        <f>IF(COUNTIFS(Registros!$A$2:$A$6000,"MOV",Registros!$B$2:$B$6000,$A1424)&gt;0,1,0)</f>
        <v>0</v>
      </c>
      <c r="H1424">
        <f>IF($G1424=1,SUMIFS(Registros!$F$2:$F$6000,Registros!$A$2:$A$6000,"MOV",Registros!$B$2:$B$6000,$A1424),0)</f>
        <v>0</v>
      </c>
      <c r="I1424">
        <f>IF(COUNTIFS(Registros!$A$2:$A$6000,"CS",Registros!$B$2:$B$6000,$A1424)&gt;0,1,0)</f>
        <v>0</v>
      </c>
      <c r="J1424">
        <f>IF($I1424=1,SUMIFS(Registros!$I$2:$I$6000,Registros!$A$2:$A$6000,"CS",Registros!$B$2:$B$6000,$A1424),0)</f>
        <v>0</v>
      </c>
      <c r="K1424">
        <f>IF(COUNTIFS(Winback!$K$2:$K$300,$A1424)&gt;0,1,0)</f>
        <v>0</v>
      </c>
      <c r="L1424">
        <f>IF(AND($K1424=1,LEFT($A1424,3)="WB-"),SUMIFS(Winback!$D$2:$D$300,Winback!$K$2:$K$300,$A1424),0)</f>
        <v>0</v>
      </c>
      <c r="M1424">
        <f>IF(OR($E1424=1,$G1424=1,SUMIFS(Registros!$J$2:$J$6000,Registros!$B$2:$B$6000,$A1424)&gt;0),1,0)</f>
        <v>1</v>
      </c>
      <c r="N1424">
        <f>IF($J1424&gt;0,1,IF(COUNTIFS(Registros!$A$2:$A$6000,"CS",Registros!$B$2:$B$6000,$A1424,Registros!$K$2:$K$6000,"&lt;&gt;")&gt;0,1,0))</f>
        <v>0</v>
      </c>
      <c r="O1424" t="str">
        <f t="shared" si="110"/>
        <v>SOLO MÓVIL</v>
      </c>
      <c r="P1424" t="str">
        <f t="shared" si="111"/>
        <v>Ofrecer fijo + internet (FLBBTV)</v>
      </c>
      <c r="Q1424">
        <f t="shared" si="112"/>
        <v>12</v>
      </c>
      <c r="R1424" t="str">
        <f>IFERROR(VLOOKUP($A1424,Registros!$B$2:$G$6000,6,0),IFERROR(INDEX(Winback!$C$2:$C$300,MATCH($A1424,Winback!$K$2:$K$300,0)),""))</f>
        <v>Alejandra Mabel Hawkins</v>
      </c>
      <c r="S1424" t="str">
        <f t="shared" si="113"/>
        <v>NP</v>
      </c>
      <c r="T1424">
        <f t="shared" si="114"/>
        <v>1</v>
      </c>
    </row>
    <row r="1425" spans="1:20" x14ac:dyDescent="0.35">
      <c r="A1425" t="s">
        <v>7054</v>
      </c>
      <c r="B1425" t="s">
        <v>7055</v>
      </c>
      <c r="C1425" t="s">
        <v>7051</v>
      </c>
      <c r="D1425" t="s">
        <v>7052</v>
      </c>
      <c r="E1425">
        <f>IF(COUNTIFS(Registros!$A$2:$A$6000,"NP",Registros!$B$2:$B$6000,$A1425)&gt;0,1,0)</f>
        <v>1</v>
      </c>
      <c r="F1425">
        <f>IF($E1425=1,SUMIFS(Registros!$F$2:$F$6000,Registros!$A$2:$A$6000,"NP",Registros!$B$2:$B$6000,$A1425),0)</f>
        <v>15</v>
      </c>
      <c r="G1425">
        <f>IF(COUNTIFS(Registros!$A$2:$A$6000,"MOV",Registros!$B$2:$B$6000,$A1425)&gt;0,1,0)</f>
        <v>0</v>
      </c>
      <c r="H1425">
        <f>IF($G1425=1,SUMIFS(Registros!$F$2:$F$6000,Registros!$A$2:$A$6000,"MOV",Registros!$B$2:$B$6000,$A1425),0)</f>
        <v>0</v>
      </c>
      <c r="I1425">
        <f>IF(COUNTIFS(Registros!$A$2:$A$6000,"CS",Registros!$B$2:$B$6000,$A1425)&gt;0,1,0)</f>
        <v>0</v>
      </c>
      <c r="J1425">
        <f>IF($I1425=1,SUMIFS(Registros!$I$2:$I$6000,Registros!$A$2:$A$6000,"CS",Registros!$B$2:$B$6000,$A1425),0)</f>
        <v>0</v>
      </c>
      <c r="K1425">
        <f>IF(COUNTIFS(Winback!$K$2:$K$300,$A1425)&gt;0,1,0)</f>
        <v>0</v>
      </c>
      <c r="L1425">
        <f>IF(AND($K1425=1,LEFT($A1425,3)="WB-"),SUMIFS(Winback!$D$2:$D$300,Winback!$K$2:$K$300,$A1425),0)</f>
        <v>0</v>
      </c>
      <c r="M1425">
        <f>IF(OR($E1425=1,$G1425=1,SUMIFS(Registros!$J$2:$J$6000,Registros!$B$2:$B$6000,$A1425)&gt;0),1,0)</f>
        <v>1</v>
      </c>
      <c r="N1425">
        <f>IF($J1425&gt;0,1,IF(COUNTIFS(Registros!$A$2:$A$6000,"CS",Registros!$B$2:$B$6000,$A1425,Registros!$K$2:$K$6000,"&lt;&gt;")&gt;0,1,0))</f>
        <v>0</v>
      </c>
      <c r="O1425" t="str">
        <f t="shared" si="110"/>
        <v>SOLO MÓVIL</v>
      </c>
      <c r="P1425" t="str">
        <f t="shared" si="111"/>
        <v>Ofrecer fijo + internet (FLBBTV)</v>
      </c>
      <c r="Q1425">
        <f t="shared" si="112"/>
        <v>15</v>
      </c>
      <c r="R1425" t="str">
        <f>IFERROR(VLOOKUP($A1425,Registros!$B$2:$G$6000,6,0),IFERROR(INDEX(Winback!$C$2:$C$300,MATCH($A1425,Winback!$K$2:$K$300,0)),""))</f>
        <v>Maria Fernanda</v>
      </c>
      <c r="S1425" t="str">
        <f t="shared" si="113"/>
        <v>NP</v>
      </c>
      <c r="T1425">
        <f t="shared" si="114"/>
        <v>1</v>
      </c>
    </row>
    <row r="1426" spans="1:20" x14ac:dyDescent="0.35">
      <c r="A1426" t="s">
        <v>7057</v>
      </c>
      <c r="B1426" t="s">
        <v>7058</v>
      </c>
      <c r="C1426" t="s">
        <v>7059</v>
      </c>
      <c r="D1426" t="s">
        <v>7060</v>
      </c>
      <c r="E1426">
        <f>IF(COUNTIFS(Registros!$A$2:$A$6000,"NP",Registros!$B$2:$B$6000,$A1426)&gt;0,1,0)</f>
        <v>1</v>
      </c>
      <c r="F1426">
        <f>IF($E1426=1,SUMIFS(Registros!$F$2:$F$6000,Registros!$A$2:$A$6000,"NP",Registros!$B$2:$B$6000,$A1426),0)</f>
        <v>25</v>
      </c>
      <c r="G1426">
        <f>IF(COUNTIFS(Registros!$A$2:$A$6000,"MOV",Registros!$B$2:$B$6000,$A1426)&gt;0,1,0)</f>
        <v>0</v>
      </c>
      <c r="H1426">
        <f>IF($G1426=1,SUMIFS(Registros!$F$2:$F$6000,Registros!$A$2:$A$6000,"MOV",Registros!$B$2:$B$6000,$A1426),0)</f>
        <v>0</v>
      </c>
      <c r="I1426">
        <f>IF(COUNTIFS(Registros!$A$2:$A$6000,"CS",Registros!$B$2:$B$6000,$A1426)&gt;0,1,0)</f>
        <v>0</v>
      </c>
      <c r="J1426">
        <f>IF($I1426=1,SUMIFS(Registros!$I$2:$I$6000,Registros!$A$2:$A$6000,"CS",Registros!$B$2:$B$6000,$A1426),0)</f>
        <v>0</v>
      </c>
      <c r="K1426">
        <f>IF(COUNTIFS(Winback!$K$2:$K$300,$A1426)&gt;0,1,0)</f>
        <v>0</v>
      </c>
      <c r="L1426">
        <f>IF(AND($K1426=1,LEFT($A1426,3)="WB-"),SUMIFS(Winback!$D$2:$D$300,Winback!$K$2:$K$300,$A1426),0)</f>
        <v>0</v>
      </c>
      <c r="M1426">
        <f>IF(OR($E1426=1,$G1426=1,SUMIFS(Registros!$J$2:$J$6000,Registros!$B$2:$B$6000,$A1426)&gt;0),1,0)</f>
        <v>1</v>
      </c>
      <c r="N1426">
        <f>IF($J1426&gt;0,1,IF(COUNTIFS(Registros!$A$2:$A$6000,"CS",Registros!$B$2:$B$6000,$A1426,Registros!$K$2:$K$6000,"&lt;&gt;")&gt;0,1,0))</f>
        <v>0</v>
      </c>
      <c r="O1426" t="str">
        <f t="shared" si="110"/>
        <v>SOLO MÓVIL</v>
      </c>
      <c r="P1426" t="str">
        <f t="shared" si="111"/>
        <v>Ofrecer fijo + internet (FLBBTV)</v>
      </c>
      <c r="Q1426">
        <f t="shared" si="112"/>
        <v>25</v>
      </c>
      <c r="R1426" t="str">
        <f>IFERROR(VLOOKUP($A1426,Registros!$B$2:$G$6000,6,0),IFERROR(INDEX(Winback!$C$2:$C$300,MATCH($A1426,Winback!$K$2:$K$300,0)),""))</f>
        <v>Yarelis Tulloch</v>
      </c>
      <c r="S1426" t="str">
        <f t="shared" si="113"/>
        <v>NP</v>
      </c>
      <c r="T1426">
        <f t="shared" si="114"/>
        <v>1</v>
      </c>
    </row>
    <row r="1427" spans="1:20" x14ac:dyDescent="0.35">
      <c r="A1427" t="s">
        <v>7062</v>
      </c>
      <c r="B1427" t="s">
        <v>7063</v>
      </c>
      <c r="C1427" t="s">
        <v>7064</v>
      </c>
      <c r="D1427" t="s">
        <v>7065</v>
      </c>
      <c r="E1427">
        <f>IF(COUNTIFS(Registros!$A$2:$A$6000,"NP",Registros!$B$2:$B$6000,$A1427)&gt;0,1,0)</f>
        <v>1</v>
      </c>
      <c r="F1427">
        <f>IF($E1427=1,SUMIFS(Registros!$F$2:$F$6000,Registros!$A$2:$A$6000,"NP",Registros!$B$2:$B$6000,$A1427),0)</f>
        <v>15</v>
      </c>
      <c r="G1427">
        <f>IF(COUNTIFS(Registros!$A$2:$A$6000,"MOV",Registros!$B$2:$B$6000,$A1427)&gt;0,1,0)</f>
        <v>0</v>
      </c>
      <c r="H1427">
        <f>IF($G1427=1,SUMIFS(Registros!$F$2:$F$6000,Registros!$A$2:$A$6000,"MOV",Registros!$B$2:$B$6000,$A1427),0)</f>
        <v>0</v>
      </c>
      <c r="I1427">
        <f>IF(COUNTIFS(Registros!$A$2:$A$6000,"CS",Registros!$B$2:$B$6000,$A1427)&gt;0,1,0)</f>
        <v>0</v>
      </c>
      <c r="J1427">
        <f>IF($I1427=1,SUMIFS(Registros!$I$2:$I$6000,Registros!$A$2:$A$6000,"CS",Registros!$B$2:$B$6000,$A1427),0)</f>
        <v>0</v>
      </c>
      <c r="K1427">
        <f>IF(COUNTIFS(Winback!$K$2:$K$300,$A1427)&gt;0,1,0)</f>
        <v>0</v>
      </c>
      <c r="L1427">
        <f>IF(AND($K1427=1,LEFT($A1427,3)="WB-"),SUMIFS(Winback!$D$2:$D$300,Winback!$K$2:$K$300,$A1427),0)</f>
        <v>0</v>
      </c>
      <c r="M1427">
        <f>IF(OR($E1427=1,$G1427=1,SUMIFS(Registros!$J$2:$J$6000,Registros!$B$2:$B$6000,$A1427)&gt;0),1,0)</f>
        <v>1</v>
      </c>
      <c r="N1427">
        <f>IF($J1427&gt;0,1,IF(COUNTIFS(Registros!$A$2:$A$6000,"CS",Registros!$B$2:$B$6000,$A1427,Registros!$K$2:$K$6000,"&lt;&gt;")&gt;0,1,0))</f>
        <v>0</v>
      </c>
      <c r="O1427" t="str">
        <f t="shared" si="110"/>
        <v>SOLO MÓVIL</v>
      </c>
      <c r="P1427" t="str">
        <f t="shared" si="111"/>
        <v>Ofrecer fijo + internet (FLBBTV)</v>
      </c>
      <c r="Q1427">
        <f t="shared" si="112"/>
        <v>15</v>
      </c>
      <c r="R1427" t="str">
        <f>IFERROR(VLOOKUP($A1427,Registros!$B$2:$G$6000,6,0),IFERROR(INDEX(Winback!$C$2:$C$300,MATCH($A1427,Winback!$K$2:$K$300,0)),""))</f>
        <v>Abril Aparicio</v>
      </c>
      <c r="S1427" t="str">
        <f t="shared" si="113"/>
        <v>NP</v>
      </c>
      <c r="T1427">
        <f t="shared" si="114"/>
        <v>1</v>
      </c>
    </row>
    <row r="1428" spans="1:20" x14ac:dyDescent="0.35">
      <c r="A1428" t="s">
        <v>7067</v>
      </c>
      <c r="B1428" t="s">
        <v>7068</v>
      </c>
      <c r="C1428" t="s">
        <v>7069</v>
      </c>
      <c r="D1428" t="s">
        <v>7070</v>
      </c>
      <c r="E1428">
        <f>IF(COUNTIFS(Registros!$A$2:$A$6000,"NP",Registros!$B$2:$B$6000,$A1428)&gt;0,1,0)</f>
        <v>1</v>
      </c>
      <c r="F1428">
        <f>IF($E1428=1,SUMIFS(Registros!$F$2:$F$6000,Registros!$A$2:$A$6000,"NP",Registros!$B$2:$B$6000,$A1428),0)</f>
        <v>15</v>
      </c>
      <c r="G1428">
        <f>IF(COUNTIFS(Registros!$A$2:$A$6000,"MOV",Registros!$B$2:$B$6000,$A1428)&gt;0,1,0)</f>
        <v>0</v>
      </c>
      <c r="H1428">
        <f>IF($G1428=1,SUMIFS(Registros!$F$2:$F$6000,Registros!$A$2:$A$6000,"MOV",Registros!$B$2:$B$6000,$A1428),0)</f>
        <v>0</v>
      </c>
      <c r="I1428">
        <f>IF(COUNTIFS(Registros!$A$2:$A$6000,"CS",Registros!$B$2:$B$6000,$A1428)&gt;0,1,0)</f>
        <v>0</v>
      </c>
      <c r="J1428">
        <f>IF($I1428=1,SUMIFS(Registros!$I$2:$I$6000,Registros!$A$2:$A$6000,"CS",Registros!$B$2:$B$6000,$A1428),0)</f>
        <v>0</v>
      </c>
      <c r="K1428">
        <f>IF(COUNTIFS(Winback!$K$2:$K$300,$A1428)&gt;0,1,0)</f>
        <v>0</v>
      </c>
      <c r="L1428">
        <f>IF(AND($K1428=1,LEFT($A1428,3)="WB-"),SUMIFS(Winback!$D$2:$D$300,Winback!$K$2:$K$300,$A1428),0)</f>
        <v>0</v>
      </c>
      <c r="M1428">
        <f>IF(OR($E1428=1,$G1428=1,SUMIFS(Registros!$J$2:$J$6000,Registros!$B$2:$B$6000,$A1428)&gt;0),1,0)</f>
        <v>1</v>
      </c>
      <c r="N1428">
        <f>IF($J1428&gt;0,1,IF(COUNTIFS(Registros!$A$2:$A$6000,"CS",Registros!$B$2:$B$6000,$A1428,Registros!$K$2:$K$6000,"&lt;&gt;")&gt;0,1,0))</f>
        <v>0</v>
      </c>
      <c r="O1428" t="str">
        <f t="shared" si="110"/>
        <v>SOLO MÓVIL</v>
      </c>
      <c r="P1428" t="str">
        <f t="shared" si="111"/>
        <v>Ofrecer fijo + internet (FLBBTV)</v>
      </c>
      <c r="Q1428">
        <f t="shared" si="112"/>
        <v>15</v>
      </c>
      <c r="R1428" t="str">
        <f>IFERROR(VLOOKUP($A1428,Registros!$B$2:$G$6000,6,0),IFERROR(INDEX(Winback!$C$2:$C$300,MATCH($A1428,Winback!$K$2:$K$300,0)),""))</f>
        <v>Yariela Galarce</v>
      </c>
      <c r="S1428" t="str">
        <f t="shared" si="113"/>
        <v>NP</v>
      </c>
      <c r="T1428">
        <f t="shared" si="114"/>
        <v>1</v>
      </c>
    </row>
    <row r="1429" spans="1:20" x14ac:dyDescent="0.35">
      <c r="A1429" t="s">
        <v>7072</v>
      </c>
      <c r="B1429" t="s">
        <v>7073</v>
      </c>
      <c r="C1429" t="s">
        <v>7074</v>
      </c>
      <c r="D1429" t="s">
        <v>7075</v>
      </c>
      <c r="E1429">
        <f>IF(COUNTIFS(Registros!$A$2:$A$6000,"NP",Registros!$B$2:$B$6000,$A1429)&gt;0,1,0)</f>
        <v>1</v>
      </c>
      <c r="F1429">
        <f>IF($E1429=1,SUMIFS(Registros!$F$2:$F$6000,Registros!$A$2:$A$6000,"NP",Registros!$B$2:$B$6000,$A1429),0)</f>
        <v>15</v>
      </c>
      <c r="G1429">
        <f>IF(COUNTIFS(Registros!$A$2:$A$6000,"MOV",Registros!$B$2:$B$6000,$A1429)&gt;0,1,0)</f>
        <v>0</v>
      </c>
      <c r="H1429">
        <f>IF($G1429=1,SUMIFS(Registros!$F$2:$F$6000,Registros!$A$2:$A$6000,"MOV",Registros!$B$2:$B$6000,$A1429),0)</f>
        <v>0</v>
      </c>
      <c r="I1429">
        <f>IF(COUNTIFS(Registros!$A$2:$A$6000,"CS",Registros!$B$2:$B$6000,$A1429)&gt;0,1,0)</f>
        <v>0</v>
      </c>
      <c r="J1429">
        <f>IF($I1429=1,SUMIFS(Registros!$I$2:$I$6000,Registros!$A$2:$A$6000,"CS",Registros!$B$2:$B$6000,$A1429),0)</f>
        <v>0</v>
      </c>
      <c r="K1429">
        <f>IF(COUNTIFS(Winback!$K$2:$K$300,$A1429)&gt;0,1,0)</f>
        <v>0</v>
      </c>
      <c r="L1429">
        <f>IF(AND($K1429=1,LEFT($A1429,3)="WB-"),SUMIFS(Winback!$D$2:$D$300,Winback!$K$2:$K$300,$A1429),0)</f>
        <v>0</v>
      </c>
      <c r="M1429">
        <f>IF(OR($E1429=1,$G1429=1,SUMIFS(Registros!$J$2:$J$6000,Registros!$B$2:$B$6000,$A1429)&gt;0),1,0)</f>
        <v>1</v>
      </c>
      <c r="N1429">
        <f>IF($J1429&gt;0,1,IF(COUNTIFS(Registros!$A$2:$A$6000,"CS",Registros!$B$2:$B$6000,$A1429,Registros!$K$2:$K$6000,"&lt;&gt;")&gt;0,1,0))</f>
        <v>0</v>
      </c>
      <c r="O1429" t="str">
        <f t="shared" si="110"/>
        <v>SOLO MÓVIL</v>
      </c>
      <c r="P1429" t="str">
        <f t="shared" si="111"/>
        <v>Ofrecer fijo + internet (FLBBTV)</v>
      </c>
      <c r="Q1429">
        <f t="shared" si="112"/>
        <v>15</v>
      </c>
      <c r="R1429" t="str">
        <f>IFERROR(VLOOKUP($A1429,Registros!$B$2:$G$6000,6,0),IFERROR(INDEX(Winback!$C$2:$C$300,MATCH($A1429,Winback!$K$2:$K$300,0)),""))</f>
        <v>Nailyn Martinez</v>
      </c>
      <c r="S1429" t="str">
        <f t="shared" si="113"/>
        <v>NP</v>
      </c>
      <c r="T1429">
        <f t="shared" si="114"/>
        <v>1</v>
      </c>
    </row>
    <row r="1430" spans="1:20" x14ac:dyDescent="0.35">
      <c r="A1430" t="s">
        <v>7077</v>
      </c>
      <c r="B1430" t="s">
        <v>7078</v>
      </c>
      <c r="C1430" t="s">
        <v>7079</v>
      </c>
      <c r="D1430" t="s">
        <v>7080</v>
      </c>
      <c r="E1430">
        <f>IF(COUNTIFS(Registros!$A$2:$A$6000,"NP",Registros!$B$2:$B$6000,$A1430)&gt;0,1,0)</f>
        <v>1</v>
      </c>
      <c r="F1430">
        <f>IF($E1430=1,SUMIFS(Registros!$F$2:$F$6000,Registros!$A$2:$A$6000,"NP",Registros!$B$2:$B$6000,$A1430),0)</f>
        <v>12</v>
      </c>
      <c r="G1430">
        <f>IF(COUNTIFS(Registros!$A$2:$A$6000,"MOV",Registros!$B$2:$B$6000,$A1430)&gt;0,1,0)</f>
        <v>0</v>
      </c>
      <c r="H1430">
        <f>IF($G1430=1,SUMIFS(Registros!$F$2:$F$6000,Registros!$A$2:$A$6000,"MOV",Registros!$B$2:$B$6000,$A1430),0)</f>
        <v>0</v>
      </c>
      <c r="I1430">
        <f>IF(COUNTIFS(Registros!$A$2:$A$6000,"CS",Registros!$B$2:$B$6000,$A1430)&gt;0,1,0)</f>
        <v>0</v>
      </c>
      <c r="J1430">
        <f>IF($I1430=1,SUMIFS(Registros!$I$2:$I$6000,Registros!$A$2:$A$6000,"CS",Registros!$B$2:$B$6000,$A1430),0)</f>
        <v>0</v>
      </c>
      <c r="K1430">
        <f>IF(COUNTIFS(Winback!$K$2:$K$300,$A1430)&gt;0,1,0)</f>
        <v>0</v>
      </c>
      <c r="L1430">
        <f>IF(AND($K1430=1,LEFT($A1430,3)="WB-"),SUMIFS(Winback!$D$2:$D$300,Winback!$K$2:$K$300,$A1430),0)</f>
        <v>0</v>
      </c>
      <c r="M1430">
        <f>IF(OR($E1430=1,$G1430=1,SUMIFS(Registros!$J$2:$J$6000,Registros!$B$2:$B$6000,$A1430)&gt;0),1,0)</f>
        <v>1</v>
      </c>
      <c r="N1430">
        <f>IF($J1430&gt;0,1,IF(COUNTIFS(Registros!$A$2:$A$6000,"CS",Registros!$B$2:$B$6000,$A1430,Registros!$K$2:$K$6000,"&lt;&gt;")&gt;0,1,0))</f>
        <v>0</v>
      </c>
      <c r="O1430" t="str">
        <f t="shared" si="110"/>
        <v>SOLO MÓVIL</v>
      </c>
      <c r="P1430" t="str">
        <f t="shared" si="111"/>
        <v>Ofrecer fijo + internet (FLBBTV)</v>
      </c>
      <c r="Q1430">
        <f t="shared" si="112"/>
        <v>12</v>
      </c>
      <c r="R1430" t="str">
        <f>IFERROR(VLOOKUP($A1430,Registros!$B$2:$G$6000,6,0),IFERROR(INDEX(Winback!$C$2:$C$300,MATCH($A1430,Winback!$K$2:$K$300,0)),""))</f>
        <v>Yamali Rodriguez</v>
      </c>
      <c r="S1430" t="str">
        <f t="shared" si="113"/>
        <v>NP</v>
      </c>
      <c r="T1430">
        <f t="shared" si="114"/>
        <v>1</v>
      </c>
    </row>
    <row r="1431" spans="1:20" x14ac:dyDescent="0.35">
      <c r="A1431" t="s">
        <v>7082</v>
      </c>
      <c r="B1431" t="s">
        <v>7083</v>
      </c>
      <c r="C1431" t="s">
        <v>6500</v>
      </c>
      <c r="D1431" t="s">
        <v>6501</v>
      </c>
      <c r="E1431">
        <f>IF(COUNTIFS(Registros!$A$2:$A$6000,"NP",Registros!$B$2:$B$6000,$A1431)&gt;0,1,0)</f>
        <v>1</v>
      </c>
      <c r="F1431">
        <f>IF($E1431=1,SUMIFS(Registros!$F$2:$F$6000,Registros!$A$2:$A$6000,"NP",Registros!$B$2:$B$6000,$A1431),0)</f>
        <v>15</v>
      </c>
      <c r="G1431">
        <f>IF(COUNTIFS(Registros!$A$2:$A$6000,"MOV",Registros!$B$2:$B$6000,$A1431)&gt;0,1,0)</f>
        <v>0</v>
      </c>
      <c r="H1431">
        <f>IF($G1431=1,SUMIFS(Registros!$F$2:$F$6000,Registros!$A$2:$A$6000,"MOV",Registros!$B$2:$B$6000,$A1431),0)</f>
        <v>0</v>
      </c>
      <c r="I1431">
        <f>IF(COUNTIFS(Registros!$A$2:$A$6000,"CS",Registros!$B$2:$B$6000,$A1431)&gt;0,1,0)</f>
        <v>0</v>
      </c>
      <c r="J1431">
        <f>IF($I1431=1,SUMIFS(Registros!$I$2:$I$6000,Registros!$A$2:$A$6000,"CS",Registros!$B$2:$B$6000,$A1431),0)</f>
        <v>0</v>
      </c>
      <c r="K1431">
        <f>IF(COUNTIFS(Winback!$K$2:$K$300,$A1431)&gt;0,1,0)</f>
        <v>0</v>
      </c>
      <c r="L1431">
        <f>IF(AND($K1431=1,LEFT($A1431,3)="WB-"),SUMIFS(Winback!$D$2:$D$300,Winback!$K$2:$K$300,$A1431),0)</f>
        <v>0</v>
      </c>
      <c r="M1431">
        <f>IF(OR($E1431=1,$G1431=1,SUMIFS(Registros!$J$2:$J$6000,Registros!$B$2:$B$6000,$A1431)&gt;0),1,0)</f>
        <v>1</v>
      </c>
      <c r="N1431">
        <f>IF($J1431&gt;0,1,IF(COUNTIFS(Registros!$A$2:$A$6000,"CS",Registros!$B$2:$B$6000,$A1431,Registros!$K$2:$K$6000,"&lt;&gt;")&gt;0,1,0))</f>
        <v>0</v>
      </c>
      <c r="O1431" t="str">
        <f t="shared" si="110"/>
        <v>SOLO MÓVIL</v>
      </c>
      <c r="P1431" t="str">
        <f t="shared" si="111"/>
        <v>Ofrecer fijo + internet (FLBBTV)</v>
      </c>
      <c r="Q1431">
        <f t="shared" si="112"/>
        <v>15</v>
      </c>
      <c r="R1431" t="str">
        <f>IFERROR(VLOOKUP($A1431,Registros!$B$2:$G$6000,6,0),IFERROR(INDEX(Winback!$C$2:$C$300,MATCH($A1431,Winback!$K$2:$K$300,0)),""))</f>
        <v>Osiris Aguilar</v>
      </c>
      <c r="S1431" t="str">
        <f t="shared" si="113"/>
        <v>NP</v>
      </c>
      <c r="T1431">
        <f t="shared" si="114"/>
        <v>1</v>
      </c>
    </row>
    <row r="1432" spans="1:20" x14ac:dyDescent="0.35">
      <c r="A1432" t="s">
        <v>7085</v>
      </c>
      <c r="B1432" t="s">
        <v>7086</v>
      </c>
      <c r="C1432" t="s">
        <v>7087</v>
      </c>
      <c r="D1432" t="s">
        <v>7088</v>
      </c>
      <c r="E1432">
        <f>IF(COUNTIFS(Registros!$A$2:$A$6000,"NP",Registros!$B$2:$B$6000,$A1432)&gt;0,1,0)</f>
        <v>1</v>
      </c>
      <c r="F1432">
        <f>IF($E1432=1,SUMIFS(Registros!$F$2:$F$6000,Registros!$A$2:$A$6000,"NP",Registros!$B$2:$B$6000,$A1432),0)</f>
        <v>15</v>
      </c>
      <c r="G1432">
        <f>IF(COUNTIFS(Registros!$A$2:$A$6000,"MOV",Registros!$B$2:$B$6000,$A1432)&gt;0,1,0)</f>
        <v>0</v>
      </c>
      <c r="H1432">
        <f>IF($G1432=1,SUMIFS(Registros!$F$2:$F$6000,Registros!$A$2:$A$6000,"MOV",Registros!$B$2:$B$6000,$A1432),0)</f>
        <v>0</v>
      </c>
      <c r="I1432">
        <f>IF(COUNTIFS(Registros!$A$2:$A$6000,"CS",Registros!$B$2:$B$6000,$A1432)&gt;0,1,0)</f>
        <v>0</v>
      </c>
      <c r="J1432">
        <f>IF($I1432=1,SUMIFS(Registros!$I$2:$I$6000,Registros!$A$2:$A$6000,"CS",Registros!$B$2:$B$6000,$A1432),0)</f>
        <v>0</v>
      </c>
      <c r="K1432">
        <f>IF(COUNTIFS(Winback!$K$2:$K$300,$A1432)&gt;0,1,0)</f>
        <v>0</v>
      </c>
      <c r="L1432">
        <f>IF(AND($K1432=1,LEFT($A1432,3)="WB-"),SUMIFS(Winback!$D$2:$D$300,Winback!$K$2:$K$300,$A1432),0)</f>
        <v>0</v>
      </c>
      <c r="M1432">
        <f>IF(OR($E1432=1,$G1432=1,SUMIFS(Registros!$J$2:$J$6000,Registros!$B$2:$B$6000,$A1432)&gt;0),1,0)</f>
        <v>1</v>
      </c>
      <c r="N1432">
        <f>IF($J1432&gt;0,1,IF(COUNTIFS(Registros!$A$2:$A$6000,"CS",Registros!$B$2:$B$6000,$A1432,Registros!$K$2:$K$6000,"&lt;&gt;")&gt;0,1,0))</f>
        <v>0</v>
      </c>
      <c r="O1432" t="str">
        <f t="shared" si="110"/>
        <v>SOLO MÓVIL</v>
      </c>
      <c r="P1432" t="str">
        <f t="shared" si="111"/>
        <v>Ofrecer fijo + internet (FLBBTV)</v>
      </c>
      <c r="Q1432">
        <f t="shared" si="112"/>
        <v>15</v>
      </c>
      <c r="R1432" t="str">
        <f>IFERROR(VLOOKUP($A1432,Registros!$B$2:$G$6000,6,0),IFERROR(INDEX(Winback!$C$2:$C$300,MATCH($A1432,Winback!$K$2:$K$300,0)),""))</f>
        <v>Karla Mc Intryre</v>
      </c>
      <c r="S1432" t="str">
        <f t="shared" si="113"/>
        <v>NP</v>
      </c>
      <c r="T1432">
        <f t="shared" si="114"/>
        <v>1</v>
      </c>
    </row>
    <row r="1433" spans="1:20" x14ac:dyDescent="0.35">
      <c r="A1433" t="s">
        <v>7090</v>
      </c>
      <c r="B1433" t="s">
        <v>7091</v>
      </c>
      <c r="C1433" t="s">
        <v>7092</v>
      </c>
      <c r="D1433" t="s">
        <v>7093</v>
      </c>
      <c r="E1433">
        <f>IF(COUNTIFS(Registros!$A$2:$A$6000,"NP",Registros!$B$2:$B$6000,$A1433)&gt;0,1,0)</f>
        <v>1</v>
      </c>
      <c r="F1433">
        <f>IF($E1433=1,SUMIFS(Registros!$F$2:$F$6000,Registros!$A$2:$A$6000,"NP",Registros!$B$2:$B$6000,$A1433),0)</f>
        <v>32.5</v>
      </c>
      <c r="G1433">
        <f>IF(COUNTIFS(Registros!$A$2:$A$6000,"MOV",Registros!$B$2:$B$6000,$A1433)&gt;0,1,0)</f>
        <v>0</v>
      </c>
      <c r="H1433">
        <f>IF($G1433=1,SUMIFS(Registros!$F$2:$F$6000,Registros!$A$2:$A$6000,"MOV",Registros!$B$2:$B$6000,$A1433),0)</f>
        <v>0</v>
      </c>
      <c r="I1433">
        <f>IF(COUNTIFS(Registros!$A$2:$A$6000,"CS",Registros!$B$2:$B$6000,$A1433)&gt;0,1,0)</f>
        <v>0</v>
      </c>
      <c r="J1433">
        <f>IF($I1433=1,SUMIFS(Registros!$I$2:$I$6000,Registros!$A$2:$A$6000,"CS",Registros!$B$2:$B$6000,$A1433),0)</f>
        <v>0</v>
      </c>
      <c r="K1433">
        <f>IF(COUNTIFS(Winback!$K$2:$K$300,$A1433)&gt;0,1,0)</f>
        <v>0</v>
      </c>
      <c r="L1433">
        <f>IF(AND($K1433=1,LEFT($A1433,3)="WB-"),SUMIFS(Winback!$D$2:$D$300,Winback!$K$2:$K$300,$A1433),0)</f>
        <v>0</v>
      </c>
      <c r="M1433">
        <f>IF(OR($E1433=1,$G1433=1,SUMIFS(Registros!$J$2:$J$6000,Registros!$B$2:$B$6000,$A1433)&gt;0),1,0)</f>
        <v>1</v>
      </c>
      <c r="N1433">
        <f>IF($J1433&gt;0,1,IF(COUNTIFS(Registros!$A$2:$A$6000,"CS",Registros!$B$2:$B$6000,$A1433,Registros!$K$2:$K$6000,"&lt;&gt;")&gt;0,1,0))</f>
        <v>0</v>
      </c>
      <c r="O1433" t="str">
        <f t="shared" si="110"/>
        <v>SOLO MÓVIL</v>
      </c>
      <c r="P1433" t="str">
        <f t="shared" si="111"/>
        <v>Ofrecer fijo + internet (FLBBTV)</v>
      </c>
      <c r="Q1433">
        <f t="shared" si="112"/>
        <v>32.5</v>
      </c>
      <c r="R1433" t="str">
        <f>IFERROR(VLOOKUP($A1433,Registros!$B$2:$G$6000,6,0),IFERROR(INDEX(Winback!$C$2:$C$300,MATCH($A1433,Winback!$K$2:$K$300,0)),""))</f>
        <v>Michelle Zambrano</v>
      </c>
      <c r="S1433" t="str">
        <f t="shared" si="113"/>
        <v>NP</v>
      </c>
      <c r="T1433">
        <f t="shared" si="114"/>
        <v>1</v>
      </c>
    </row>
    <row r="1434" spans="1:20" x14ac:dyDescent="0.35">
      <c r="A1434" t="s">
        <v>7095</v>
      </c>
      <c r="B1434" t="s">
        <v>7096</v>
      </c>
      <c r="C1434" t="s">
        <v>7097</v>
      </c>
      <c r="D1434" t="s">
        <v>7098</v>
      </c>
      <c r="E1434">
        <f>IF(COUNTIFS(Registros!$A$2:$A$6000,"NP",Registros!$B$2:$B$6000,$A1434)&gt;0,1,0)</f>
        <v>1</v>
      </c>
      <c r="F1434">
        <f>IF($E1434=1,SUMIFS(Registros!$F$2:$F$6000,Registros!$A$2:$A$6000,"NP",Registros!$B$2:$B$6000,$A1434),0)</f>
        <v>18.25</v>
      </c>
      <c r="G1434">
        <f>IF(COUNTIFS(Registros!$A$2:$A$6000,"MOV",Registros!$B$2:$B$6000,$A1434)&gt;0,1,0)</f>
        <v>0</v>
      </c>
      <c r="H1434">
        <f>IF($G1434=1,SUMIFS(Registros!$F$2:$F$6000,Registros!$A$2:$A$6000,"MOV",Registros!$B$2:$B$6000,$A1434),0)</f>
        <v>0</v>
      </c>
      <c r="I1434">
        <f>IF(COUNTIFS(Registros!$A$2:$A$6000,"CS",Registros!$B$2:$B$6000,$A1434)&gt;0,1,0)</f>
        <v>0</v>
      </c>
      <c r="J1434">
        <f>IF($I1434=1,SUMIFS(Registros!$I$2:$I$6000,Registros!$A$2:$A$6000,"CS",Registros!$B$2:$B$6000,$A1434),0)</f>
        <v>0</v>
      </c>
      <c r="K1434">
        <f>IF(COUNTIFS(Winback!$K$2:$K$300,$A1434)&gt;0,1,0)</f>
        <v>0</v>
      </c>
      <c r="L1434">
        <f>IF(AND($K1434=1,LEFT($A1434,3)="WB-"),SUMIFS(Winback!$D$2:$D$300,Winback!$K$2:$K$300,$A1434),0)</f>
        <v>0</v>
      </c>
      <c r="M1434">
        <f>IF(OR($E1434=1,$G1434=1,SUMIFS(Registros!$J$2:$J$6000,Registros!$B$2:$B$6000,$A1434)&gt;0),1,0)</f>
        <v>1</v>
      </c>
      <c r="N1434">
        <f>IF($J1434&gt;0,1,IF(COUNTIFS(Registros!$A$2:$A$6000,"CS",Registros!$B$2:$B$6000,$A1434,Registros!$K$2:$K$6000,"&lt;&gt;")&gt;0,1,0))</f>
        <v>0</v>
      </c>
      <c r="O1434" t="str">
        <f t="shared" si="110"/>
        <v>SOLO MÓVIL</v>
      </c>
      <c r="P1434" t="str">
        <f t="shared" si="111"/>
        <v>Ofrecer fijo + internet (FLBBTV)</v>
      </c>
      <c r="Q1434">
        <f t="shared" si="112"/>
        <v>18.25</v>
      </c>
      <c r="R1434" t="str">
        <f>IFERROR(VLOOKUP($A1434,Registros!$B$2:$G$6000,6,0),IFERROR(INDEX(Winback!$C$2:$C$300,MATCH($A1434,Winback!$K$2:$K$300,0)),""))</f>
        <v>Ines Lizbeth Trujillo</v>
      </c>
      <c r="S1434" t="str">
        <f t="shared" si="113"/>
        <v>NP</v>
      </c>
      <c r="T1434">
        <f t="shared" si="114"/>
        <v>1</v>
      </c>
    </row>
    <row r="1435" spans="1:20" x14ac:dyDescent="0.35">
      <c r="A1435" t="s">
        <v>7100</v>
      </c>
      <c r="B1435" t="s">
        <v>7101</v>
      </c>
      <c r="C1435" t="s">
        <v>7102</v>
      </c>
      <c r="D1435" t="s">
        <v>7103</v>
      </c>
      <c r="E1435">
        <f>IF(COUNTIFS(Registros!$A$2:$A$6000,"NP",Registros!$B$2:$B$6000,$A1435)&gt;0,1,0)</f>
        <v>1</v>
      </c>
      <c r="F1435">
        <f>IF($E1435=1,SUMIFS(Registros!$F$2:$F$6000,Registros!$A$2:$A$6000,"NP",Registros!$B$2:$B$6000,$A1435),0)</f>
        <v>5.5</v>
      </c>
      <c r="G1435">
        <f>IF(COUNTIFS(Registros!$A$2:$A$6000,"MOV",Registros!$B$2:$B$6000,$A1435)&gt;0,1,0)</f>
        <v>0</v>
      </c>
      <c r="H1435">
        <f>IF($G1435=1,SUMIFS(Registros!$F$2:$F$6000,Registros!$A$2:$A$6000,"MOV",Registros!$B$2:$B$6000,$A1435),0)</f>
        <v>0</v>
      </c>
      <c r="I1435">
        <f>IF(COUNTIFS(Registros!$A$2:$A$6000,"CS",Registros!$B$2:$B$6000,$A1435)&gt;0,1,0)</f>
        <v>0</v>
      </c>
      <c r="J1435">
        <f>IF($I1435=1,SUMIFS(Registros!$I$2:$I$6000,Registros!$A$2:$A$6000,"CS",Registros!$B$2:$B$6000,$A1435),0)</f>
        <v>0</v>
      </c>
      <c r="K1435">
        <f>IF(COUNTIFS(Winback!$K$2:$K$300,$A1435)&gt;0,1,0)</f>
        <v>0</v>
      </c>
      <c r="L1435">
        <f>IF(AND($K1435=1,LEFT($A1435,3)="WB-"),SUMIFS(Winback!$D$2:$D$300,Winback!$K$2:$K$300,$A1435),0)</f>
        <v>0</v>
      </c>
      <c r="M1435">
        <f>IF(OR($E1435=1,$G1435=1,SUMIFS(Registros!$J$2:$J$6000,Registros!$B$2:$B$6000,$A1435)&gt;0),1,0)</f>
        <v>1</v>
      </c>
      <c r="N1435">
        <f>IF($J1435&gt;0,1,IF(COUNTIFS(Registros!$A$2:$A$6000,"CS",Registros!$B$2:$B$6000,$A1435,Registros!$K$2:$K$6000,"&lt;&gt;")&gt;0,1,0))</f>
        <v>0</v>
      </c>
      <c r="O1435" t="str">
        <f t="shared" si="110"/>
        <v>SOLO MÓVIL</v>
      </c>
      <c r="P1435" t="str">
        <f t="shared" si="111"/>
        <v>Ofrecer fijo + internet (FLBBTV)</v>
      </c>
      <c r="Q1435">
        <f t="shared" si="112"/>
        <v>5.5</v>
      </c>
      <c r="R1435" t="str">
        <f>IFERROR(VLOOKUP($A1435,Registros!$B$2:$G$6000,6,0),IFERROR(INDEX(Winback!$C$2:$C$300,MATCH($A1435,Winback!$K$2:$K$300,0)),""))</f>
        <v>Alejandra Mabel Hawkins</v>
      </c>
      <c r="S1435" t="str">
        <f t="shared" si="113"/>
        <v>NP</v>
      </c>
      <c r="T1435">
        <f t="shared" si="114"/>
        <v>1</v>
      </c>
    </row>
    <row r="1436" spans="1:20" x14ac:dyDescent="0.35">
      <c r="A1436" t="s">
        <v>7105</v>
      </c>
      <c r="B1436" t="s">
        <v>7106</v>
      </c>
      <c r="C1436" t="s">
        <v>7107</v>
      </c>
      <c r="D1436" t="s">
        <v>7108</v>
      </c>
      <c r="E1436">
        <f>IF(COUNTIFS(Registros!$A$2:$A$6000,"NP",Registros!$B$2:$B$6000,$A1436)&gt;0,1,0)</f>
        <v>1</v>
      </c>
      <c r="F1436">
        <f>IF($E1436=1,SUMIFS(Registros!$F$2:$F$6000,Registros!$A$2:$A$6000,"NP",Registros!$B$2:$B$6000,$A1436),0)</f>
        <v>15</v>
      </c>
      <c r="G1436">
        <f>IF(COUNTIFS(Registros!$A$2:$A$6000,"MOV",Registros!$B$2:$B$6000,$A1436)&gt;0,1,0)</f>
        <v>0</v>
      </c>
      <c r="H1436">
        <f>IF($G1436=1,SUMIFS(Registros!$F$2:$F$6000,Registros!$A$2:$A$6000,"MOV",Registros!$B$2:$B$6000,$A1436),0)</f>
        <v>0</v>
      </c>
      <c r="I1436">
        <f>IF(COUNTIFS(Registros!$A$2:$A$6000,"CS",Registros!$B$2:$B$6000,$A1436)&gt;0,1,0)</f>
        <v>0</v>
      </c>
      <c r="J1436">
        <f>IF($I1436=1,SUMIFS(Registros!$I$2:$I$6000,Registros!$A$2:$A$6000,"CS",Registros!$B$2:$B$6000,$A1436),0)</f>
        <v>0</v>
      </c>
      <c r="K1436">
        <f>IF(COUNTIFS(Winback!$K$2:$K$300,$A1436)&gt;0,1,0)</f>
        <v>0</v>
      </c>
      <c r="L1436">
        <f>IF(AND($K1436=1,LEFT($A1436,3)="WB-"),SUMIFS(Winback!$D$2:$D$300,Winback!$K$2:$K$300,$A1436),0)</f>
        <v>0</v>
      </c>
      <c r="M1436">
        <f>IF(OR($E1436=1,$G1436=1,SUMIFS(Registros!$J$2:$J$6000,Registros!$B$2:$B$6000,$A1436)&gt;0),1,0)</f>
        <v>1</v>
      </c>
      <c r="N1436">
        <f>IF($J1436&gt;0,1,IF(COUNTIFS(Registros!$A$2:$A$6000,"CS",Registros!$B$2:$B$6000,$A1436,Registros!$K$2:$K$6000,"&lt;&gt;")&gt;0,1,0))</f>
        <v>0</v>
      </c>
      <c r="O1436" t="str">
        <f t="shared" si="110"/>
        <v>SOLO MÓVIL</v>
      </c>
      <c r="P1436" t="str">
        <f t="shared" si="111"/>
        <v>Ofrecer fijo + internet (FLBBTV)</v>
      </c>
      <c r="Q1436">
        <f t="shared" si="112"/>
        <v>15</v>
      </c>
      <c r="R1436" t="str">
        <f>IFERROR(VLOOKUP($A1436,Registros!$B$2:$G$6000,6,0),IFERROR(INDEX(Winback!$C$2:$C$300,MATCH($A1436,Winback!$K$2:$K$300,0)),""))</f>
        <v>Maria Fernanda</v>
      </c>
      <c r="S1436" t="str">
        <f t="shared" si="113"/>
        <v>NP</v>
      </c>
      <c r="T1436">
        <f t="shared" si="114"/>
        <v>1</v>
      </c>
    </row>
    <row r="1437" spans="1:20" x14ac:dyDescent="0.35">
      <c r="A1437" t="s">
        <v>7110</v>
      </c>
      <c r="B1437" t="s">
        <v>7111</v>
      </c>
      <c r="C1437" t="s">
        <v>7112</v>
      </c>
      <c r="D1437" t="s">
        <v>7113</v>
      </c>
      <c r="E1437">
        <f>IF(COUNTIFS(Registros!$A$2:$A$6000,"NP",Registros!$B$2:$B$6000,$A1437)&gt;0,1,0)</f>
        <v>1</v>
      </c>
      <c r="F1437">
        <f>IF($E1437=1,SUMIFS(Registros!$F$2:$F$6000,Registros!$A$2:$A$6000,"NP",Registros!$B$2:$B$6000,$A1437),0)</f>
        <v>54</v>
      </c>
      <c r="G1437">
        <f>IF(COUNTIFS(Registros!$A$2:$A$6000,"MOV",Registros!$B$2:$B$6000,$A1437)&gt;0,1,0)</f>
        <v>0</v>
      </c>
      <c r="H1437">
        <f>IF($G1437=1,SUMIFS(Registros!$F$2:$F$6000,Registros!$A$2:$A$6000,"MOV",Registros!$B$2:$B$6000,$A1437),0)</f>
        <v>0</v>
      </c>
      <c r="I1437">
        <f>IF(COUNTIFS(Registros!$A$2:$A$6000,"CS",Registros!$B$2:$B$6000,$A1437)&gt;0,1,0)</f>
        <v>0</v>
      </c>
      <c r="J1437">
        <f>IF($I1437=1,SUMIFS(Registros!$I$2:$I$6000,Registros!$A$2:$A$6000,"CS",Registros!$B$2:$B$6000,$A1437),0)</f>
        <v>0</v>
      </c>
      <c r="K1437">
        <f>IF(COUNTIFS(Winback!$K$2:$K$300,$A1437)&gt;0,1,0)</f>
        <v>0</v>
      </c>
      <c r="L1437">
        <f>IF(AND($K1437=1,LEFT($A1437,3)="WB-"),SUMIFS(Winback!$D$2:$D$300,Winback!$K$2:$K$300,$A1437),0)</f>
        <v>0</v>
      </c>
      <c r="M1437">
        <f>IF(OR($E1437=1,$G1437=1,SUMIFS(Registros!$J$2:$J$6000,Registros!$B$2:$B$6000,$A1437)&gt;0),1,0)</f>
        <v>1</v>
      </c>
      <c r="N1437">
        <f>IF($J1437&gt;0,1,IF(COUNTIFS(Registros!$A$2:$A$6000,"CS",Registros!$B$2:$B$6000,$A1437,Registros!$K$2:$K$6000,"&lt;&gt;")&gt;0,1,0))</f>
        <v>0</v>
      </c>
      <c r="O1437" t="str">
        <f t="shared" si="110"/>
        <v>SOLO MÓVIL</v>
      </c>
      <c r="P1437" t="str">
        <f t="shared" si="111"/>
        <v>Ofrecer fijo + internet (FLBBTV)</v>
      </c>
      <c r="Q1437">
        <f t="shared" si="112"/>
        <v>54</v>
      </c>
      <c r="R1437" t="str">
        <f>IFERROR(VLOOKUP($A1437,Registros!$B$2:$G$6000,6,0),IFERROR(INDEX(Winback!$C$2:$C$300,MATCH($A1437,Winback!$K$2:$K$300,0)),""))</f>
        <v>Yarelis Tulloch</v>
      </c>
      <c r="S1437" t="str">
        <f t="shared" si="113"/>
        <v>NP</v>
      </c>
      <c r="T1437">
        <f t="shared" si="114"/>
        <v>1</v>
      </c>
    </row>
    <row r="1438" spans="1:20" x14ac:dyDescent="0.35">
      <c r="A1438" t="s">
        <v>7115</v>
      </c>
      <c r="B1438" t="s">
        <v>7116</v>
      </c>
      <c r="C1438" t="s">
        <v>7117</v>
      </c>
      <c r="D1438" t="s">
        <v>7118</v>
      </c>
      <c r="E1438">
        <f>IF(COUNTIFS(Registros!$A$2:$A$6000,"NP",Registros!$B$2:$B$6000,$A1438)&gt;0,1,0)</f>
        <v>1</v>
      </c>
      <c r="F1438">
        <f>IF($E1438=1,SUMIFS(Registros!$F$2:$F$6000,Registros!$A$2:$A$6000,"NP",Registros!$B$2:$B$6000,$A1438),0)</f>
        <v>15</v>
      </c>
      <c r="G1438">
        <f>IF(COUNTIFS(Registros!$A$2:$A$6000,"MOV",Registros!$B$2:$B$6000,$A1438)&gt;0,1,0)</f>
        <v>0</v>
      </c>
      <c r="H1438">
        <f>IF($G1438=1,SUMIFS(Registros!$F$2:$F$6000,Registros!$A$2:$A$6000,"MOV",Registros!$B$2:$B$6000,$A1438),0)</f>
        <v>0</v>
      </c>
      <c r="I1438">
        <f>IF(COUNTIFS(Registros!$A$2:$A$6000,"CS",Registros!$B$2:$B$6000,$A1438)&gt;0,1,0)</f>
        <v>0</v>
      </c>
      <c r="J1438">
        <f>IF($I1438=1,SUMIFS(Registros!$I$2:$I$6000,Registros!$A$2:$A$6000,"CS",Registros!$B$2:$B$6000,$A1438),0)</f>
        <v>0</v>
      </c>
      <c r="K1438">
        <f>IF(COUNTIFS(Winback!$K$2:$K$300,$A1438)&gt;0,1,0)</f>
        <v>0</v>
      </c>
      <c r="L1438">
        <f>IF(AND($K1438=1,LEFT($A1438,3)="WB-"),SUMIFS(Winback!$D$2:$D$300,Winback!$K$2:$K$300,$A1438),0)</f>
        <v>0</v>
      </c>
      <c r="M1438">
        <f>IF(OR($E1438=1,$G1438=1,SUMIFS(Registros!$J$2:$J$6000,Registros!$B$2:$B$6000,$A1438)&gt;0),1,0)</f>
        <v>1</v>
      </c>
      <c r="N1438">
        <f>IF($J1438&gt;0,1,IF(COUNTIFS(Registros!$A$2:$A$6000,"CS",Registros!$B$2:$B$6000,$A1438,Registros!$K$2:$K$6000,"&lt;&gt;")&gt;0,1,0))</f>
        <v>0</v>
      </c>
      <c r="O1438" t="str">
        <f t="shared" si="110"/>
        <v>SOLO MÓVIL</v>
      </c>
      <c r="P1438" t="str">
        <f t="shared" si="111"/>
        <v>Ofrecer fijo + internet (FLBBTV)</v>
      </c>
      <c r="Q1438">
        <f t="shared" si="112"/>
        <v>15</v>
      </c>
      <c r="R1438" t="str">
        <f>IFERROR(VLOOKUP($A1438,Registros!$B$2:$G$6000,6,0),IFERROR(INDEX(Winback!$C$2:$C$300,MATCH($A1438,Winback!$K$2:$K$300,0)),""))</f>
        <v>Abril Aparicio</v>
      </c>
      <c r="S1438" t="str">
        <f t="shared" si="113"/>
        <v>NP</v>
      </c>
      <c r="T1438">
        <f t="shared" si="114"/>
        <v>1</v>
      </c>
    </row>
    <row r="1439" spans="1:20" x14ac:dyDescent="0.35">
      <c r="A1439" t="s">
        <v>7120</v>
      </c>
      <c r="B1439" t="s">
        <v>7121</v>
      </c>
      <c r="C1439" t="s">
        <v>7122</v>
      </c>
      <c r="D1439" t="s">
        <v>7123</v>
      </c>
      <c r="E1439">
        <f>IF(COUNTIFS(Registros!$A$2:$A$6000,"NP",Registros!$B$2:$B$6000,$A1439)&gt;0,1,0)</f>
        <v>1</v>
      </c>
      <c r="F1439">
        <f>IF($E1439=1,SUMIFS(Registros!$F$2:$F$6000,Registros!$A$2:$A$6000,"NP",Registros!$B$2:$B$6000,$A1439),0)</f>
        <v>35</v>
      </c>
      <c r="G1439">
        <f>IF(COUNTIFS(Registros!$A$2:$A$6000,"MOV",Registros!$B$2:$B$6000,$A1439)&gt;0,1,0)</f>
        <v>0</v>
      </c>
      <c r="H1439">
        <f>IF($G1439=1,SUMIFS(Registros!$F$2:$F$6000,Registros!$A$2:$A$6000,"MOV",Registros!$B$2:$B$6000,$A1439),0)</f>
        <v>0</v>
      </c>
      <c r="I1439">
        <f>IF(COUNTIFS(Registros!$A$2:$A$6000,"CS",Registros!$B$2:$B$6000,$A1439)&gt;0,1,0)</f>
        <v>0</v>
      </c>
      <c r="J1439">
        <f>IF($I1439=1,SUMIFS(Registros!$I$2:$I$6000,Registros!$A$2:$A$6000,"CS",Registros!$B$2:$B$6000,$A1439),0)</f>
        <v>0</v>
      </c>
      <c r="K1439">
        <f>IF(COUNTIFS(Winback!$K$2:$K$300,$A1439)&gt;0,1,0)</f>
        <v>0</v>
      </c>
      <c r="L1439">
        <f>IF(AND($K1439=1,LEFT($A1439,3)="WB-"),SUMIFS(Winback!$D$2:$D$300,Winback!$K$2:$K$300,$A1439),0)</f>
        <v>0</v>
      </c>
      <c r="M1439">
        <f>IF(OR($E1439=1,$G1439=1,SUMIFS(Registros!$J$2:$J$6000,Registros!$B$2:$B$6000,$A1439)&gt;0),1,0)</f>
        <v>1</v>
      </c>
      <c r="N1439">
        <f>IF($J1439&gt;0,1,IF(COUNTIFS(Registros!$A$2:$A$6000,"CS",Registros!$B$2:$B$6000,$A1439,Registros!$K$2:$K$6000,"&lt;&gt;")&gt;0,1,0))</f>
        <v>0</v>
      </c>
      <c r="O1439" t="str">
        <f t="shared" si="110"/>
        <v>SOLO MÓVIL</v>
      </c>
      <c r="P1439" t="str">
        <f t="shared" si="111"/>
        <v>Ofrecer fijo + internet (FLBBTV)</v>
      </c>
      <c r="Q1439">
        <f t="shared" si="112"/>
        <v>35</v>
      </c>
      <c r="R1439" t="str">
        <f>IFERROR(VLOOKUP($A1439,Registros!$B$2:$G$6000,6,0),IFERROR(INDEX(Winback!$C$2:$C$300,MATCH($A1439,Winback!$K$2:$K$300,0)),""))</f>
        <v>Yariela Galarce</v>
      </c>
      <c r="S1439" t="str">
        <f t="shared" si="113"/>
        <v>NP</v>
      </c>
      <c r="T1439">
        <f t="shared" si="114"/>
        <v>1</v>
      </c>
    </row>
    <row r="1440" spans="1:20" x14ac:dyDescent="0.35">
      <c r="A1440" t="s">
        <v>7125</v>
      </c>
      <c r="B1440" t="s">
        <v>7126</v>
      </c>
      <c r="C1440" t="s">
        <v>7127</v>
      </c>
      <c r="D1440" t="s">
        <v>7128</v>
      </c>
      <c r="E1440">
        <f>IF(COUNTIFS(Registros!$A$2:$A$6000,"NP",Registros!$B$2:$B$6000,$A1440)&gt;0,1,0)</f>
        <v>1</v>
      </c>
      <c r="F1440">
        <f>IF($E1440=1,SUMIFS(Registros!$F$2:$F$6000,Registros!$A$2:$A$6000,"NP",Registros!$B$2:$B$6000,$A1440),0)</f>
        <v>18</v>
      </c>
      <c r="G1440">
        <f>IF(COUNTIFS(Registros!$A$2:$A$6000,"MOV",Registros!$B$2:$B$6000,$A1440)&gt;0,1,0)</f>
        <v>0</v>
      </c>
      <c r="H1440">
        <f>IF($G1440=1,SUMIFS(Registros!$F$2:$F$6000,Registros!$A$2:$A$6000,"MOV",Registros!$B$2:$B$6000,$A1440),0)</f>
        <v>0</v>
      </c>
      <c r="I1440">
        <f>IF(COUNTIFS(Registros!$A$2:$A$6000,"CS",Registros!$B$2:$B$6000,$A1440)&gt;0,1,0)</f>
        <v>0</v>
      </c>
      <c r="J1440">
        <f>IF($I1440=1,SUMIFS(Registros!$I$2:$I$6000,Registros!$A$2:$A$6000,"CS",Registros!$B$2:$B$6000,$A1440),0)</f>
        <v>0</v>
      </c>
      <c r="K1440">
        <f>IF(COUNTIFS(Winback!$K$2:$K$300,$A1440)&gt;0,1,0)</f>
        <v>0</v>
      </c>
      <c r="L1440">
        <f>IF(AND($K1440=1,LEFT($A1440,3)="WB-"),SUMIFS(Winback!$D$2:$D$300,Winback!$K$2:$K$300,$A1440),0)</f>
        <v>0</v>
      </c>
      <c r="M1440">
        <f>IF(OR($E1440=1,$G1440=1,SUMIFS(Registros!$J$2:$J$6000,Registros!$B$2:$B$6000,$A1440)&gt;0),1,0)</f>
        <v>1</v>
      </c>
      <c r="N1440">
        <f>IF($J1440&gt;0,1,IF(COUNTIFS(Registros!$A$2:$A$6000,"CS",Registros!$B$2:$B$6000,$A1440,Registros!$K$2:$K$6000,"&lt;&gt;")&gt;0,1,0))</f>
        <v>0</v>
      </c>
      <c r="O1440" t="str">
        <f t="shared" si="110"/>
        <v>SOLO MÓVIL</v>
      </c>
      <c r="P1440" t="str">
        <f t="shared" si="111"/>
        <v>Ofrecer fijo + internet (FLBBTV)</v>
      </c>
      <c r="Q1440">
        <f t="shared" si="112"/>
        <v>18</v>
      </c>
      <c r="R1440" t="str">
        <f>IFERROR(VLOOKUP($A1440,Registros!$B$2:$G$6000,6,0),IFERROR(INDEX(Winback!$C$2:$C$300,MATCH($A1440,Winback!$K$2:$K$300,0)),""))</f>
        <v>Nailyn Martinez</v>
      </c>
      <c r="S1440" t="str">
        <f t="shared" si="113"/>
        <v>NP</v>
      </c>
      <c r="T1440">
        <f t="shared" si="114"/>
        <v>1</v>
      </c>
    </row>
    <row r="1441" spans="1:20" x14ac:dyDescent="0.35">
      <c r="A1441" t="s">
        <v>7130</v>
      </c>
      <c r="B1441" t="s">
        <v>7131</v>
      </c>
      <c r="C1441" t="s">
        <v>7132</v>
      </c>
      <c r="D1441" t="s">
        <v>7133</v>
      </c>
      <c r="E1441">
        <f>IF(COUNTIFS(Registros!$A$2:$A$6000,"NP",Registros!$B$2:$B$6000,$A1441)&gt;0,1,0)</f>
        <v>1</v>
      </c>
      <c r="F1441">
        <f>IF($E1441=1,SUMIFS(Registros!$F$2:$F$6000,Registros!$A$2:$A$6000,"NP",Registros!$B$2:$B$6000,$A1441),0)</f>
        <v>27.75</v>
      </c>
      <c r="G1441">
        <f>IF(COUNTIFS(Registros!$A$2:$A$6000,"MOV",Registros!$B$2:$B$6000,$A1441)&gt;0,1,0)</f>
        <v>0</v>
      </c>
      <c r="H1441">
        <f>IF($G1441=1,SUMIFS(Registros!$F$2:$F$6000,Registros!$A$2:$A$6000,"MOV",Registros!$B$2:$B$6000,$A1441),0)</f>
        <v>0</v>
      </c>
      <c r="I1441">
        <f>IF(COUNTIFS(Registros!$A$2:$A$6000,"CS",Registros!$B$2:$B$6000,$A1441)&gt;0,1,0)</f>
        <v>0</v>
      </c>
      <c r="J1441">
        <f>IF($I1441=1,SUMIFS(Registros!$I$2:$I$6000,Registros!$A$2:$A$6000,"CS",Registros!$B$2:$B$6000,$A1441),0)</f>
        <v>0</v>
      </c>
      <c r="K1441">
        <f>IF(COUNTIFS(Winback!$K$2:$K$300,$A1441)&gt;0,1,0)</f>
        <v>0</v>
      </c>
      <c r="L1441">
        <f>IF(AND($K1441=1,LEFT($A1441,3)="WB-"),SUMIFS(Winback!$D$2:$D$300,Winback!$K$2:$K$300,$A1441),0)</f>
        <v>0</v>
      </c>
      <c r="M1441">
        <f>IF(OR($E1441=1,$G1441=1,SUMIFS(Registros!$J$2:$J$6000,Registros!$B$2:$B$6000,$A1441)&gt;0),1,0)</f>
        <v>1</v>
      </c>
      <c r="N1441">
        <f>IF($J1441&gt;0,1,IF(COUNTIFS(Registros!$A$2:$A$6000,"CS",Registros!$B$2:$B$6000,$A1441,Registros!$K$2:$K$6000,"&lt;&gt;")&gt;0,1,0))</f>
        <v>0</v>
      </c>
      <c r="O1441" t="str">
        <f t="shared" si="110"/>
        <v>SOLO MÓVIL</v>
      </c>
      <c r="P1441" t="str">
        <f t="shared" si="111"/>
        <v>Ofrecer fijo + internet (FLBBTV)</v>
      </c>
      <c r="Q1441">
        <f t="shared" si="112"/>
        <v>27.75</v>
      </c>
      <c r="R1441" t="str">
        <f>IFERROR(VLOOKUP($A1441,Registros!$B$2:$G$6000,6,0),IFERROR(INDEX(Winback!$C$2:$C$300,MATCH($A1441,Winback!$K$2:$K$300,0)),""))</f>
        <v>Yamali Rodriguez</v>
      </c>
      <c r="S1441" t="str">
        <f t="shared" si="113"/>
        <v>NP</v>
      </c>
      <c r="T1441">
        <f t="shared" si="114"/>
        <v>1</v>
      </c>
    </row>
    <row r="1442" spans="1:20" x14ac:dyDescent="0.35">
      <c r="A1442" t="s">
        <v>7135</v>
      </c>
      <c r="B1442" t="s">
        <v>7136</v>
      </c>
      <c r="C1442" t="s">
        <v>7137</v>
      </c>
      <c r="D1442" t="s">
        <v>7138</v>
      </c>
      <c r="E1442">
        <f>IF(COUNTIFS(Registros!$A$2:$A$6000,"NP",Registros!$B$2:$B$6000,$A1442)&gt;0,1,0)</f>
        <v>1</v>
      </c>
      <c r="F1442">
        <f>IF($E1442=1,SUMIFS(Registros!$F$2:$F$6000,Registros!$A$2:$A$6000,"NP",Registros!$B$2:$B$6000,$A1442),0)</f>
        <v>126.25</v>
      </c>
      <c r="G1442">
        <f>IF(COUNTIFS(Registros!$A$2:$A$6000,"MOV",Registros!$B$2:$B$6000,$A1442)&gt;0,1,0)</f>
        <v>0</v>
      </c>
      <c r="H1442">
        <f>IF($G1442=1,SUMIFS(Registros!$F$2:$F$6000,Registros!$A$2:$A$6000,"MOV",Registros!$B$2:$B$6000,$A1442),0)</f>
        <v>0</v>
      </c>
      <c r="I1442">
        <f>IF(COUNTIFS(Registros!$A$2:$A$6000,"CS",Registros!$B$2:$B$6000,$A1442)&gt;0,1,0)</f>
        <v>0</v>
      </c>
      <c r="J1442">
        <f>IF($I1442=1,SUMIFS(Registros!$I$2:$I$6000,Registros!$A$2:$A$6000,"CS",Registros!$B$2:$B$6000,$A1442),0)</f>
        <v>0</v>
      </c>
      <c r="K1442">
        <f>IF(COUNTIFS(Winback!$K$2:$K$300,$A1442)&gt;0,1,0)</f>
        <v>0</v>
      </c>
      <c r="L1442">
        <f>IF(AND($K1442=1,LEFT($A1442,3)="WB-"),SUMIFS(Winback!$D$2:$D$300,Winback!$K$2:$K$300,$A1442),0)</f>
        <v>0</v>
      </c>
      <c r="M1442">
        <f>IF(OR($E1442=1,$G1442=1,SUMIFS(Registros!$J$2:$J$6000,Registros!$B$2:$B$6000,$A1442)&gt;0),1,0)</f>
        <v>1</v>
      </c>
      <c r="N1442">
        <f>IF($J1442&gt;0,1,IF(COUNTIFS(Registros!$A$2:$A$6000,"CS",Registros!$B$2:$B$6000,$A1442,Registros!$K$2:$K$6000,"&lt;&gt;")&gt;0,1,0))</f>
        <v>0</v>
      </c>
      <c r="O1442" t="str">
        <f t="shared" si="110"/>
        <v>SOLO MÓVIL</v>
      </c>
      <c r="P1442" t="str">
        <f t="shared" si="111"/>
        <v>Ofrecer fijo + internet (FLBBTV)</v>
      </c>
      <c r="Q1442">
        <f t="shared" si="112"/>
        <v>126.25</v>
      </c>
      <c r="R1442" t="str">
        <f>IFERROR(VLOOKUP($A1442,Registros!$B$2:$G$6000,6,0),IFERROR(INDEX(Winback!$C$2:$C$300,MATCH($A1442,Winback!$K$2:$K$300,0)),""))</f>
        <v>Osiris Aguilar</v>
      </c>
      <c r="S1442" t="str">
        <f t="shared" si="113"/>
        <v>NP</v>
      </c>
      <c r="T1442">
        <f t="shared" si="114"/>
        <v>1</v>
      </c>
    </row>
    <row r="1443" spans="1:20" x14ac:dyDescent="0.35">
      <c r="A1443" t="s">
        <v>7140</v>
      </c>
      <c r="B1443" t="s">
        <v>7141</v>
      </c>
      <c r="C1443" t="s">
        <v>7142</v>
      </c>
      <c r="D1443" t="s">
        <v>7143</v>
      </c>
      <c r="E1443">
        <f>IF(COUNTIFS(Registros!$A$2:$A$6000,"NP",Registros!$B$2:$B$6000,$A1443)&gt;0,1,0)</f>
        <v>1</v>
      </c>
      <c r="F1443">
        <f>IF($E1443=1,SUMIFS(Registros!$F$2:$F$6000,Registros!$A$2:$A$6000,"NP",Registros!$B$2:$B$6000,$A1443),0)</f>
        <v>45</v>
      </c>
      <c r="G1443">
        <f>IF(COUNTIFS(Registros!$A$2:$A$6000,"MOV",Registros!$B$2:$B$6000,$A1443)&gt;0,1,0)</f>
        <v>0</v>
      </c>
      <c r="H1443">
        <f>IF($G1443=1,SUMIFS(Registros!$F$2:$F$6000,Registros!$A$2:$A$6000,"MOV",Registros!$B$2:$B$6000,$A1443),0)</f>
        <v>0</v>
      </c>
      <c r="I1443">
        <f>IF(COUNTIFS(Registros!$A$2:$A$6000,"CS",Registros!$B$2:$B$6000,$A1443)&gt;0,1,0)</f>
        <v>0</v>
      </c>
      <c r="J1443">
        <f>IF($I1443=1,SUMIFS(Registros!$I$2:$I$6000,Registros!$A$2:$A$6000,"CS",Registros!$B$2:$B$6000,$A1443),0)</f>
        <v>0</v>
      </c>
      <c r="K1443">
        <f>IF(COUNTIFS(Winback!$K$2:$K$300,$A1443)&gt;0,1,0)</f>
        <v>0</v>
      </c>
      <c r="L1443">
        <f>IF(AND($K1443=1,LEFT($A1443,3)="WB-"),SUMIFS(Winback!$D$2:$D$300,Winback!$K$2:$K$300,$A1443),0)</f>
        <v>0</v>
      </c>
      <c r="M1443">
        <f>IF(OR($E1443=1,$G1443=1,SUMIFS(Registros!$J$2:$J$6000,Registros!$B$2:$B$6000,$A1443)&gt;0),1,0)</f>
        <v>1</v>
      </c>
      <c r="N1443">
        <f>IF($J1443&gt;0,1,IF(COUNTIFS(Registros!$A$2:$A$6000,"CS",Registros!$B$2:$B$6000,$A1443,Registros!$K$2:$K$6000,"&lt;&gt;")&gt;0,1,0))</f>
        <v>0</v>
      </c>
      <c r="O1443" t="str">
        <f t="shared" si="110"/>
        <v>SOLO MÓVIL</v>
      </c>
      <c r="P1443" t="str">
        <f t="shared" si="111"/>
        <v>Ofrecer fijo + internet (FLBBTV)</v>
      </c>
      <c r="Q1443">
        <f t="shared" si="112"/>
        <v>45</v>
      </c>
      <c r="R1443" t="str">
        <f>IFERROR(VLOOKUP($A1443,Registros!$B$2:$G$6000,6,0),IFERROR(INDEX(Winback!$C$2:$C$300,MATCH($A1443,Winback!$K$2:$K$300,0)),""))</f>
        <v>Karla Mc Intryre</v>
      </c>
      <c r="S1443" t="str">
        <f t="shared" si="113"/>
        <v>NP</v>
      </c>
      <c r="T1443">
        <f t="shared" si="114"/>
        <v>1</v>
      </c>
    </row>
    <row r="1444" spans="1:20" x14ac:dyDescent="0.35">
      <c r="A1444" t="s">
        <v>7145</v>
      </c>
      <c r="B1444" t="s">
        <v>7146</v>
      </c>
      <c r="C1444" t="s">
        <v>7147</v>
      </c>
      <c r="D1444" t="s">
        <v>7148</v>
      </c>
      <c r="E1444">
        <f>IF(COUNTIFS(Registros!$A$2:$A$6000,"NP",Registros!$B$2:$B$6000,$A1444)&gt;0,1,0)</f>
        <v>1</v>
      </c>
      <c r="F1444">
        <f>IF($E1444=1,SUMIFS(Registros!$F$2:$F$6000,Registros!$A$2:$A$6000,"NP",Registros!$B$2:$B$6000,$A1444),0)</f>
        <v>15</v>
      </c>
      <c r="G1444">
        <f>IF(COUNTIFS(Registros!$A$2:$A$6000,"MOV",Registros!$B$2:$B$6000,$A1444)&gt;0,1,0)</f>
        <v>0</v>
      </c>
      <c r="H1444">
        <f>IF($G1444=1,SUMIFS(Registros!$F$2:$F$6000,Registros!$A$2:$A$6000,"MOV",Registros!$B$2:$B$6000,$A1444),0)</f>
        <v>0</v>
      </c>
      <c r="I1444">
        <f>IF(COUNTIFS(Registros!$A$2:$A$6000,"CS",Registros!$B$2:$B$6000,$A1444)&gt;0,1,0)</f>
        <v>0</v>
      </c>
      <c r="J1444">
        <f>IF($I1444=1,SUMIFS(Registros!$I$2:$I$6000,Registros!$A$2:$A$6000,"CS",Registros!$B$2:$B$6000,$A1444),0)</f>
        <v>0</v>
      </c>
      <c r="K1444">
        <f>IF(COUNTIFS(Winback!$K$2:$K$300,$A1444)&gt;0,1,0)</f>
        <v>0</v>
      </c>
      <c r="L1444">
        <f>IF(AND($K1444=1,LEFT($A1444,3)="WB-"),SUMIFS(Winback!$D$2:$D$300,Winback!$K$2:$K$300,$A1444),0)</f>
        <v>0</v>
      </c>
      <c r="M1444">
        <f>IF(OR($E1444=1,$G1444=1,SUMIFS(Registros!$J$2:$J$6000,Registros!$B$2:$B$6000,$A1444)&gt;0),1,0)</f>
        <v>1</v>
      </c>
      <c r="N1444">
        <f>IF($J1444&gt;0,1,IF(COUNTIFS(Registros!$A$2:$A$6000,"CS",Registros!$B$2:$B$6000,$A1444,Registros!$K$2:$K$6000,"&lt;&gt;")&gt;0,1,0))</f>
        <v>0</v>
      </c>
      <c r="O1444" t="str">
        <f t="shared" si="110"/>
        <v>SOLO MÓVIL</v>
      </c>
      <c r="P1444" t="str">
        <f t="shared" si="111"/>
        <v>Ofrecer fijo + internet (FLBBTV)</v>
      </c>
      <c r="Q1444">
        <f t="shared" si="112"/>
        <v>15</v>
      </c>
      <c r="R1444" t="str">
        <f>IFERROR(VLOOKUP($A1444,Registros!$B$2:$G$6000,6,0),IFERROR(INDEX(Winback!$C$2:$C$300,MATCH($A1444,Winback!$K$2:$K$300,0)),""))</f>
        <v>Solanye Acuña</v>
      </c>
      <c r="S1444" t="str">
        <f t="shared" si="113"/>
        <v>NP</v>
      </c>
      <c r="T1444">
        <f t="shared" si="114"/>
        <v>1</v>
      </c>
    </row>
    <row r="1445" spans="1:20" x14ac:dyDescent="0.35">
      <c r="A1445" t="s">
        <v>7150</v>
      </c>
      <c r="B1445" t="s">
        <v>7151</v>
      </c>
      <c r="C1445" t="s">
        <v>7152</v>
      </c>
      <c r="D1445" t="s">
        <v>7153</v>
      </c>
      <c r="E1445">
        <f>IF(COUNTIFS(Registros!$A$2:$A$6000,"NP",Registros!$B$2:$B$6000,$A1445)&gt;0,1,0)</f>
        <v>1</v>
      </c>
      <c r="F1445">
        <f>IF($E1445=1,SUMIFS(Registros!$F$2:$F$6000,Registros!$A$2:$A$6000,"NP",Registros!$B$2:$B$6000,$A1445),0)</f>
        <v>36</v>
      </c>
      <c r="G1445">
        <f>IF(COUNTIFS(Registros!$A$2:$A$6000,"MOV",Registros!$B$2:$B$6000,$A1445)&gt;0,1,0)</f>
        <v>0</v>
      </c>
      <c r="H1445">
        <f>IF($G1445=1,SUMIFS(Registros!$F$2:$F$6000,Registros!$A$2:$A$6000,"MOV",Registros!$B$2:$B$6000,$A1445),0)</f>
        <v>0</v>
      </c>
      <c r="I1445">
        <f>IF(COUNTIFS(Registros!$A$2:$A$6000,"CS",Registros!$B$2:$B$6000,$A1445)&gt;0,1,0)</f>
        <v>0</v>
      </c>
      <c r="J1445">
        <f>IF($I1445=1,SUMIFS(Registros!$I$2:$I$6000,Registros!$A$2:$A$6000,"CS",Registros!$B$2:$B$6000,$A1445),0)</f>
        <v>0</v>
      </c>
      <c r="K1445">
        <f>IF(COUNTIFS(Winback!$K$2:$K$300,$A1445)&gt;0,1,0)</f>
        <v>0</v>
      </c>
      <c r="L1445">
        <f>IF(AND($K1445=1,LEFT($A1445,3)="WB-"),SUMIFS(Winback!$D$2:$D$300,Winback!$K$2:$K$300,$A1445),0)</f>
        <v>0</v>
      </c>
      <c r="M1445">
        <f>IF(OR($E1445=1,$G1445=1,SUMIFS(Registros!$J$2:$J$6000,Registros!$B$2:$B$6000,$A1445)&gt;0),1,0)</f>
        <v>1</v>
      </c>
      <c r="N1445">
        <f>IF($J1445&gt;0,1,IF(COUNTIFS(Registros!$A$2:$A$6000,"CS",Registros!$B$2:$B$6000,$A1445,Registros!$K$2:$K$6000,"&lt;&gt;")&gt;0,1,0))</f>
        <v>0</v>
      </c>
      <c r="O1445" t="str">
        <f t="shared" si="110"/>
        <v>SOLO MÓVIL</v>
      </c>
      <c r="P1445" t="str">
        <f t="shared" si="111"/>
        <v>Ofrecer fijo + internet (FLBBTV)</v>
      </c>
      <c r="Q1445">
        <f t="shared" si="112"/>
        <v>36</v>
      </c>
      <c r="R1445" t="str">
        <f>IFERROR(VLOOKUP($A1445,Registros!$B$2:$G$6000,6,0),IFERROR(INDEX(Winback!$C$2:$C$300,MATCH($A1445,Winback!$K$2:$K$300,0)),""))</f>
        <v>Michelle Zambrano</v>
      </c>
      <c r="S1445" t="str">
        <f t="shared" si="113"/>
        <v>NP</v>
      </c>
      <c r="T1445">
        <f t="shared" si="114"/>
        <v>1</v>
      </c>
    </row>
    <row r="1446" spans="1:20" x14ac:dyDescent="0.35">
      <c r="A1446" t="s">
        <v>7155</v>
      </c>
      <c r="B1446" t="s">
        <v>7156</v>
      </c>
      <c r="C1446" t="s">
        <v>7157</v>
      </c>
      <c r="D1446" t="s">
        <v>7158</v>
      </c>
      <c r="E1446">
        <f>IF(COUNTIFS(Registros!$A$2:$A$6000,"NP",Registros!$B$2:$B$6000,$A1446)&gt;0,1,0)</f>
        <v>1</v>
      </c>
      <c r="F1446">
        <f>IF($E1446=1,SUMIFS(Registros!$F$2:$F$6000,Registros!$A$2:$A$6000,"NP",Registros!$B$2:$B$6000,$A1446),0)</f>
        <v>19.84</v>
      </c>
      <c r="G1446">
        <f>IF(COUNTIFS(Registros!$A$2:$A$6000,"MOV",Registros!$B$2:$B$6000,$A1446)&gt;0,1,0)</f>
        <v>0</v>
      </c>
      <c r="H1446">
        <f>IF($G1446=1,SUMIFS(Registros!$F$2:$F$6000,Registros!$A$2:$A$6000,"MOV",Registros!$B$2:$B$6000,$A1446),0)</f>
        <v>0</v>
      </c>
      <c r="I1446">
        <f>IF(COUNTIFS(Registros!$A$2:$A$6000,"CS",Registros!$B$2:$B$6000,$A1446)&gt;0,1,0)</f>
        <v>0</v>
      </c>
      <c r="J1446">
        <f>IF($I1446=1,SUMIFS(Registros!$I$2:$I$6000,Registros!$A$2:$A$6000,"CS",Registros!$B$2:$B$6000,$A1446),0)</f>
        <v>0</v>
      </c>
      <c r="K1446">
        <f>IF(COUNTIFS(Winback!$K$2:$K$300,$A1446)&gt;0,1,0)</f>
        <v>0</v>
      </c>
      <c r="L1446">
        <f>IF(AND($K1446=1,LEFT($A1446,3)="WB-"),SUMIFS(Winback!$D$2:$D$300,Winback!$K$2:$K$300,$A1446),0)</f>
        <v>0</v>
      </c>
      <c r="M1446">
        <f>IF(OR($E1446=1,$G1446=1,SUMIFS(Registros!$J$2:$J$6000,Registros!$B$2:$B$6000,$A1446)&gt;0),1,0)</f>
        <v>1</v>
      </c>
      <c r="N1446">
        <f>IF($J1446&gt;0,1,IF(COUNTIFS(Registros!$A$2:$A$6000,"CS",Registros!$B$2:$B$6000,$A1446,Registros!$K$2:$K$6000,"&lt;&gt;")&gt;0,1,0))</f>
        <v>0</v>
      </c>
      <c r="O1446" t="str">
        <f t="shared" si="110"/>
        <v>SOLO MÓVIL</v>
      </c>
      <c r="P1446" t="str">
        <f t="shared" si="111"/>
        <v>Ofrecer fijo + internet (FLBBTV)</v>
      </c>
      <c r="Q1446">
        <f t="shared" si="112"/>
        <v>19.84</v>
      </c>
      <c r="R1446" t="str">
        <f>IFERROR(VLOOKUP($A1446,Registros!$B$2:$G$6000,6,0),IFERROR(INDEX(Winback!$C$2:$C$300,MATCH($A1446,Winback!$K$2:$K$300,0)),""))</f>
        <v>Ines Lizbeth Trujillo</v>
      </c>
      <c r="S1446" t="str">
        <f t="shared" si="113"/>
        <v>NP</v>
      </c>
      <c r="T1446">
        <f t="shared" si="114"/>
        <v>1</v>
      </c>
    </row>
    <row r="1447" spans="1:20" x14ac:dyDescent="0.35">
      <c r="A1447" t="s">
        <v>7160</v>
      </c>
      <c r="B1447" t="s">
        <v>7161</v>
      </c>
      <c r="C1447" t="s">
        <v>7162</v>
      </c>
      <c r="D1447" t="s">
        <v>7163</v>
      </c>
      <c r="E1447">
        <f>IF(COUNTIFS(Registros!$A$2:$A$6000,"NP",Registros!$B$2:$B$6000,$A1447)&gt;0,1,0)</f>
        <v>1</v>
      </c>
      <c r="F1447">
        <f>IF($E1447=1,SUMIFS(Registros!$F$2:$F$6000,Registros!$A$2:$A$6000,"NP",Registros!$B$2:$B$6000,$A1447),0)</f>
        <v>16.25</v>
      </c>
      <c r="G1447">
        <f>IF(COUNTIFS(Registros!$A$2:$A$6000,"MOV",Registros!$B$2:$B$6000,$A1447)&gt;0,1,0)</f>
        <v>0</v>
      </c>
      <c r="H1447">
        <f>IF($G1447=1,SUMIFS(Registros!$F$2:$F$6000,Registros!$A$2:$A$6000,"MOV",Registros!$B$2:$B$6000,$A1447),0)</f>
        <v>0</v>
      </c>
      <c r="I1447">
        <f>IF(COUNTIFS(Registros!$A$2:$A$6000,"CS",Registros!$B$2:$B$6000,$A1447)&gt;0,1,0)</f>
        <v>0</v>
      </c>
      <c r="J1447">
        <f>IF($I1447=1,SUMIFS(Registros!$I$2:$I$6000,Registros!$A$2:$A$6000,"CS",Registros!$B$2:$B$6000,$A1447),0)</f>
        <v>0</v>
      </c>
      <c r="K1447">
        <f>IF(COUNTIFS(Winback!$K$2:$K$300,$A1447)&gt;0,1,0)</f>
        <v>0</v>
      </c>
      <c r="L1447">
        <f>IF(AND($K1447=1,LEFT($A1447,3)="WB-"),SUMIFS(Winback!$D$2:$D$300,Winback!$K$2:$K$300,$A1447),0)</f>
        <v>0</v>
      </c>
      <c r="M1447">
        <f>IF(OR($E1447=1,$G1447=1,SUMIFS(Registros!$J$2:$J$6000,Registros!$B$2:$B$6000,$A1447)&gt;0),1,0)</f>
        <v>1</v>
      </c>
      <c r="N1447">
        <f>IF($J1447&gt;0,1,IF(COUNTIFS(Registros!$A$2:$A$6000,"CS",Registros!$B$2:$B$6000,$A1447,Registros!$K$2:$K$6000,"&lt;&gt;")&gt;0,1,0))</f>
        <v>0</v>
      </c>
      <c r="O1447" t="str">
        <f t="shared" si="110"/>
        <v>SOLO MÓVIL</v>
      </c>
      <c r="P1447" t="str">
        <f t="shared" si="111"/>
        <v>Ofrecer fijo + internet (FLBBTV)</v>
      </c>
      <c r="Q1447">
        <f t="shared" si="112"/>
        <v>16.25</v>
      </c>
      <c r="R1447" t="str">
        <f>IFERROR(VLOOKUP($A1447,Registros!$B$2:$G$6000,6,0),IFERROR(INDEX(Winback!$C$2:$C$300,MATCH($A1447,Winback!$K$2:$K$300,0)),""))</f>
        <v>Alejandra Mabel Hawkins</v>
      </c>
      <c r="S1447" t="str">
        <f t="shared" si="113"/>
        <v>NP</v>
      </c>
      <c r="T1447">
        <f t="shared" si="114"/>
        <v>1</v>
      </c>
    </row>
    <row r="1448" spans="1:20" x14ac:dyDescent="0.35">
      <c r="A1448" t="s">
        <v>7165</v>
      </c>
      <c r="B1448" t="s">
        <v>7166</v>
      </c>
      <c r="C1448" t="s">
        <v>7167</v>
      </c>
      <c r="D1448" t="s">
        <v>7168</v>
      </c>
      <c r="E1448">
        <f>IF(COUNTIFS(Registros!$A$2:$A$6000,"NP",Registros!$B$2:$B$6000,$A1448)&gt;0,1,0)</f>
        <v>1</v>
      </c>
      <c r="F1448">
        <f>IF($E1448=1,SUMIFS(Registros!$F$2:$F$6000,Registros!$A$2:$A$6000,"NP",Registros!$B$2:$B$6000,$A1448),0)</f>
        <v>20.75</v>
      </c>
      <c r="G1448">
        <f>IF(COUNTIFS(Registros!$A$2:$A$6000,"MOV",Registros!$B$2:$B$6000,$A1448)&gt;0,1,0)</f>
        <v>0</v>
      </c>
      <c r="H1448">
        <f>IF($G1448=1,SUMIFS(Registros!$F$2:$F$6000,Registros!$A$2:$A$6000,"MOV",Registros!$B$2:$B$6000,$A1448),0)</f>
        <v>0</v>
      </c>
      <c r="I1448">
        <f>IF(COUNTIFS(Registros!$A$2:$A$6000,"CS",Registros!$B$2:$B$6000,$A1448)&gt;0,1,0)</f>
        <v>0</v>
      </c>
      <c r="J1448">
        <f>IF($I1448=1,SUMIFS(Registros!$I$2:$I$6000,Registros!$A$2:$A$6000,"CS",Registros!$B$2:$B$6000,$A1448),0)</f>
        <v>0</v>
      </c>
      <c r="K1448">
        <f>IF(COUNTIFS(Winback!$K$2:$K$300,$A1448)&gt;0,1,0)</f>
        <v>0</v>
      </c>
      <c r="L1448">
        <f>IF(AND($K1448=1,LEFT($A1448,3)="WB-"),SUMIFS(Winback!$D$2:$D$300,Winback!$K$2:$K$300,$A1448),0)</f>
        <v>0</v>
      </c>
      <c r="M1448">
        <f>IF(OR($E1448=1,$G1448=1,SUMIFS(Registros!$J$2:$J$6000,Registros!$B$2:$B$6000,$A1448)&gt;0),1,0)</f>
        <v>1</v>
      </c>
      <c r="N1448">
        <f>IF($J1448&gt;0,1,IF(COUNTIFS(Registros!$A$2:$A$6000,"CS",Registros!$B$2:$B$6000,$A1448,Registros!$K$2:$K$6000,"&lt;&gt;")&gt;0,1,0))</f>
        <v>0</v>
      </c>
      <c r="O1448" t="str">
        <f t="shared" si="110"/>
        <v>SOLO MÓVIL</v>
      </c>
      <c r="P1448" t="str">
        <f t="shared" si="111"/>
        <v>Ofrecer fijo + internet (FLBBTV)</v>
      </c>
      <c r="Q1448">
        <f t="shared" si="112"/>
        <v>20.75</v>
      </c>
      <c r="R1448" t="str">
        <f>IFERROR(VLOOKUP($A1448,Registros!$B$2:$G$6000,6,0),IFERROR(INDEX(Winback!$C$2:$C$300,MATCH($A1448,Winback!$K$2:$K$300,0)),""))</f>
        <v>Maria Fernanda</v>
      </c>
      <c r="S1448" t="str">
        <f t="shared" si="113"/>
        <v>NP</v>
      </c>
      <c r="T1448">
        <f t="shared" si="114"/>
        <v>1</v>
      </c>
    </row>
    <row r="1449" spans="1:20" x14ac:dyDescent="0.35">
      <c r="A1449" t="s">
        <v>7170</v>
      </c>
      <c r="B1449" t="s">
        <v>7171</v>
      </c>
      <c r="C1449" t="s">
        <v>7172</v>
      </c>
      <c r="D1449" t="s">
        <v>7173</v>
      </c>
      <c r="E1449">
        <f>IF(COUNTIFS(Registros!$A$2:$A$6000,"NP",Registros!$B$2:$B$6000,$A1449)&gt;0,1,0)</f>
        <v>1</v>
      </c>
      <c r="F1449">
        <f>IF($E1449=1,SUMIFS(Registros!$F$2:$F$6000,Registros!$A$2:$A$6000,"NP",Registros!$B$2:$B$6000,$A1449),0)</f>
        <v>40</v>
      </c>
      <c r="G1449">
        <f>IF(COUNTIFS(Registros!$A$2:$A$6000,"MOV",Registros!$B$2:$B$6000,$A1449)&gt;0,1,0)</f>
        <v>0</v>
      </c>
      <c r="H1449">
        <f>IF($G1449=1,SUMIFS(Registros!$F$2:$F$6000,Registros!$A$2:$A$6000,"MOV",Registros!$B$2:$B$6000,$A1449),0)</f>
        <v>0</v>
      </c>
      <c r="I1449">
        <f>IF(COUNTIFS(Registros!$A$2:$A$6000,"CS",Registros!$B$2:$B$6000,$A1449)&gt;0,1,0)</f>
        <v>0</v>
      </c>
      <c r="J1449">
        <f>IF($I1449=1,SUMIFS(Registros!$I$2:$I$6000,Registros!$A$2:$A$6000,"CS",Registros!$B$2:$B$6000,$A1449),0)</f>
        <v>0</v>
      </c>
      <c r="K1449">
        <f>IF(COUNTIFS(Winback!$K$2:$K$300,$A1449)&gt;0,1,0)</f>
        <v>0</v>
      </c>
      <c r="L1449">
        <f>IF(AND($K1449=1,LEFT($A1449,3)="WB-"),SUMIFS(Winback!$D$2:$D$300,Winback!$K$2:$K$300,$A1449),0)</f>
        <v>0</v>
      </c>
      <c r="M1449">
        <f>IF(OR($E1449=1,$G1449=1,SUMIFS(Registros!$J$2:$J$6000,Registros!$B$2:$B$6000,$A1449)&gt;0),1,0)</f>
        <v>1</v>
      </c>
      <c r="N1449">
        <f>IF($J1449&gt;0,1,IF(COUNTIFS(Registros!$A$2:$A$6000,"CS",Registros!$B$2:$B$6000,$A1449,Registros!$K$2:$K$6000,"&lt;&gt;")&gt;0,1,0))</f>
        <v>0</v>
      </c>
      <c r="O1449" t="str">
        <f t="shared" si="110"/>
        <v>SOLO MÓVIL</v>
      </c>
      <c r="P1449" t="str">
        <f t="shared" si="111"/>
        <v>Ofrecer fijo + internet (FLBBTV)</v>
      </c>
      <c r="Q1449">
        <f t="shared" si="112"/>
        <v>40</v>
      </c>
      <c r="R1449" t="str">
        <f>IFERROR(VLOOKUP($A1449,Registros!$B$2:$G$6000,6,0),IFERROR(INDEX(Winback!$C$2:$C$300,MATCH($A1449,Winback!$K$2:$K$300,0)),""))</f>
        <v>Yarelis Tulloch</v>
      </c>
      <c r="S1449" t="str">
        <f t="shared" si="113"/>
        <v>NP</v>
      </c>
      <c r="T1449">
        <f t="shared" si="114"/>
        <v>1</v>
      </c>
    </row>
    <row r="1450" spans="1:20" x14ac:dyDescent="0.35">
      <c r="A1450" t="s">
        <v>7175</v>
      </c>
      <c r="B1450" t="s">
        <v>7176</v>
      </c>
      <c r="C1450" t="s">
        <v>7177</v>
      </c>
      <c r="D1450" t="s">
        <v>7178</v>
      </c>
      <c r="E1450">
        <f>IF(COUNTIFS(Registros!$A$2:$A$6000,"NP",Registros!$B$2:$B$6000,$A1450)&gt;0,1,0)</f>
        <v>1</v>
      </c>
      <c r="F1450">
        <f>IF($E1450=1,SUMIFS(Registros!$F$2:$F$6000,Registros!$A$2:$A$6000,"NP",Registros!$B$2:$B$6000,$A1450),0)</f>
        <v>16.25</v>
      </c>
      <c r="G1450">
        <f>IF(COUNTIFS(Registros!$A$2:$A$6000,"MOV",Registros!$B$2:$B$6000,$A1450)&gt;0,1,0)</f>
        <v>0</v>
      </c>
      <c r="H1450">
        <f>IF($G1450=1,SUMIFS(Registros!$F$2:$F$6000,Registros!$A$2:$A$6000,"MOV",Registros!$B$2:$B$6000,$A1450),0)</f>
        <v>0</v>
      </c>
      <c r="I1450">
        <f>IF(COUNTIFS(Registros!$A$2:$A$6000,"CS",Registros!$B$2:$B$6000,$A1450)&gt;0,1,0)</f>
        <v>0</v>
      </c>
      <c r="J1450">
        <f>IF($I1450=1,SUMIFS(Registros!$I$2:$I$6000,Registros!$A$2:$A$6000,"CS",Registros!$B$2:$B$6000,$A1450),0)</f>
        <v>0</v>
      </c>
      <c r="K1450">
        <f>IF(COUNTIFS(Winback!$K$2:$K$300,$A1450)&gt;0,1,0)</f>
        <v>0</v>
      </c>
      <c r="L1450">
        <f>IF(AND($K1450=1,LEFT($A1450,3)="WB-"),SUMIFS(Winback!$D$2:$D$300,Winback!$K$2:$K$300,$A1450),0)</f>
        <v>0</v>
      </c>
      <c r="M1450">
        <f>IF(OR($E1450=1,$G1450=1,SUMIFS(Registros!$J$2:$J$6000,Registros!$B$2:$B$6000,$A1450)&gt;0),1,0)</f>
        <v>1</v>
      </c>
      <c r="N1450">
        <f>IF($J1450&gt;0,1,IF(COUNTIFS(Registros!$A$2:$A$6000,"CS",Registros!$B$2:$B$6000,$A1450,Registros!$K$2:$K$6000,"&lt;&gt;")&gt;0,1,0))</f>
        <v>0</v>
      </c>
      <c r="O1450" t="str">
        <f t="shared" si="110"/>
        <v>SOLO MÓVIL</v>
      </c>
      <c r="P1450" t="str">
        <f t="shared" si="111"/>
        <v>Ofrecer fijo + internet (FLBBTV)</v>
      </c>
      <c r="Q1450">
        <f t="shared" si="112"/>
        <v>16.25</v>
      </c>
      <c r="R1450" t="str">
        <f>IFERROR(VLOOKUP($A1450,Registros!$B$2:$G$6000,6,0),IFERROR(INDEX(Winback!$C$2:$C$300,MATCH($A1450,Winback!$K$2:$K$300,0)),""))</f>
        <v>Abril Aparicio</v>
      </c>
      <c r="S1450" t="str">
        <f t="shared" si="113"/>
        <v>NP</v>
      </c>
      <c r="T1450">
        <f t="shared" si="114"/>
        <v>1</v>
      </c>
    </row>
    <row r="1451" spans="1:20" x14ac:dyDescent="0.35">
      <c r="A1451" t="s">
        <v>7180</v>
      </c>
      <c r="B1451" t="s">
        <v>7181</v>
      </c>
      <c r="C1451" t="s">
        <v>7182</v>
      </c>
      <c r="D1451" t="s">
        <v>7183</v>
      </c>
      <c r="E1451">
        <f>IF(COUNTIFS(Registros!$A$2:$A$6000,"NP",Registros!$B$2:$B$6000,$A1451)&gt;0,1,0)</f>
        <v>1</v>
      </c>
      <c r="F1451">
        <f>IF($E1451=1,SUMIFS(Registros!$F$2:$F$6000,Registros!$A$2:$A$6000,"NP",Registros!$B$2:$B$6000,$A1451),0)</f>
        <v>15</v>
      </c>
      <c r="G1451">
        <f>IF(COUNTIFS(Registros!$A$2:$A$6000,"MOV",Registros!$B$2:$B$6000,$A1451)&gt;0,1,0)</f>
        <v>0</v>
      </c>
      <c r="H1451">
        <f>IF($G1451=1,SUMIFS(Registros!$F$2:$F$6000,Registros!$A$2:$A$6000,"MOV",Registros!$B$2:$B$6000,$A1451),0)</f>
        <v>0</v>
      </c>
      <c r="I1451">
        <f>IF(COUNTIFS(Registros!$A$2:$A$6000,"CS",Registros!$B$2:$B$6000,$A1451)&gt;0,1,0)</f>
        <v>0</v>
      </c>
      <c r="J1451">
        <f>IF($I1451=1,SUMIFS(Registros!$I$2:$I$6000,Registros!$A$2:$A$6000,"CS",Registros!$B$2:$B$6000,$A1451),0)</f>
        <v>0</v>
      </c>
      <c r="K1451">
        <f>IF(COUNTIFS(Winback!$K$2:$K$300,$A1451)&gt;0,1,0)</f>
        <v>0</v>
      </c>
      <c r="L1451">
        <f>IF(AND($K1451=1,LEFT($A1451,3)="WB-"),SUMIFS(Winback!$D$2:$D$300,Winback!$K$2:$K$300,$A1451),0)</f>
        <v>0</v>
      </c>
      <c r="M1451">
        <f>IF(OR($E1451=1,$G1451=1,SUMIFS(Registros!$J$2:$J$6000,Registros!$B$2:$B$6000,$A1451)&gt;0),1,0)</f>
        <v>1</v>
      </c>
      <c r="N1451">
        <f>IF($J1451&gt;0,1,IF(COUNTIFS(Registros!$A$2:$A$6000,"CS",Registros!$B$2:$B$6000,$A1451,Registros!$K$2:$K$6000,"&lt;&gt;")&gt;0,1,0))</f>
        <v>0</v>
      </c>
      <c r="O1451" t="str">
        <f t="shared" si="110"/>
        <v>SOLO MÓVIL</v>
      </c>
      <c r="P1451" t="str">
        <f t="shared" si="111"/>
        <v>Ofrecer fijo + internet (FLBBTV)</v>
      </c>
      <c r="Q1451">
        <f t="shared" si="112"/>
        <v>15</v>
      </c>
      <c r="R1451" t="str">
        <f>IFERROR(VLOOKUP($A1451,Registros!$B$2:$G$6000,6,0),IFERROR(INDEX(Winback!$C$2:$C$300,MATCH($A1451,Winback!$K$2:$K$300,0)),""))</f>
        <v>Yariela Galarce</v>
      </c>
      <c r="S1451" t="str">
        <f t="shared" si="113"/>
        <v>NP</v>
      </c>
      <c r="T1451">
        <f t="shared" si="114"/>
        <v>1</v>
      </c>
    </row>
    <row r="1452" spans="1:20" x14ac:dyDescent="0.35">
      <c r="A1452" t="s">
        <v>7185</v>
      </c>
      <c r="B1452" t="s">
        <v>7186</v>
      </c>
      <c r="C1452" t="s">
        <v>7187</v>
      </c>
      <c r="D1452" t="s">
        <v>7188</v>
      </c>
      <c r="E1452">
        <f>IF(COUNTIFS(Registros!$A$2:$A$6000,"NP",Registros!$B$2:$B$6000,$A1452)&gt;0,1,0)</f>
        <v>1</v>
      </c>
      <c r="F1452">
        <f>IF($E1452=1,SUMIFS(Registros!$F$2:$F$6000,Registros!$A$2:$A$6000,"NP",Registros!$B$2:$B$6000,$A1452),0)</f>
        <v>16.25</v>
      </c>
      <c r="G1452">
        <f>IF(COUNTIFS(Registros!$A$2:$A$6000,"MOV",Registros!$B$2:$B$6000,$A1452)&gt;0,1,0)</f>
        <v>0</v>
      </c>
      <c r="H1452">
        <f>IF($G1452=1,SUMIFS(Registros!$F$2:$F$6000,Registros!$A$2:$A$6000,"MOV",Registros!$B$2:$B$6000,$A1452),0)</f>
        <v>0</v>
      </c>
      <c r="I1452">
        <f>IF(COUNTIFS(Registros!$A$2:$A$6000,"CS",Registros!$B$2:$B$6000,$A1452)&gt;0,1,0)</f>
        <v>0</v>
      </c>
      <c r="J1452">
        <f>IF($I1452=1,SUMIFS(Registros!$I$2:$I$6000,Registros!$A$2:$A$6000,"CS",Registros!$B$2:$B$6000,$A1452),0)</f>
        <v>0</v>
      </c>
      <c r="K1452">
        <f>IF(COUNTIFS(Winback!$K$2:$K$300,$A1452)&gt;0,1,0)</f>
        <v>0</v>
      </c>
      <c r="L1452">
        <f>IF(AND($K1452=1,LEFT($A1452,3)="WB-"),SUMIFS(Winback!$D$2:$D$300,Winback!$K$2:$K$300,$A1452),0)</f>
        <v>0</v>
      </c>
      <c r="M1452">
        <f>IF(OR($E1452=1,$G1452=1,SUMIFS(Registros!$J$2:$J$6000,Registros!$B$2:$B$6000,$A1452)&gt;0),1,0)</f>
        <v>1</v>
      </c>
      <c r="N1452">
        <f>IF($J1452&gt;0,1,IF(COUNTIFS(Registros!$A$2:$A$6000,"CS",Registros!$B$2:$B$6000,$A1452,Registros!$K$2:$K$6000,"&lt;&gt;")&gt;0,1,0))</f>
        <v>0</v>
      </c>
      <c r="O1452" t="str">
        <f t="shared" si="110"/>
        <v>SOLO MÓVIL</v>
      </c>
      <c r="P1452" t="str">
        <f t="shared" si="111"/>
        <v>Ofrecer fijo + internet (FLBBTV)</v>
      </c>
      <c r="Q1452">
        <f t="shared" si="112"/>
        <v>16.25</v>
      </c>
      <c r="R1452" t="str">
        <f>IFERROR(VLOOKUP($A1452,Registros!$B$2:$G$6000,6,0),IFERROR(INDEX(Winback!$C$2:$C$300,MATCH($A1452,Winback!$K$2:$K$300,0)),""))</f>
        <v>Nailyn Martinez</v>
      </c>
      <c r="S1452" t="str">
        <f t="shared" si="113"/>
        <v>NP</v>
      </c>
      <c r="T1452">
        <f t="shared" si="114"/>
        <v>1</v>
      </c>
    </row>
    <row r="1453" spans="1:20" x14ac:dyDescent="0.35">
      <c r="A1453" t="s">
        <v>7190</v>
      </c>
      <c r="B1453" t="s">
        <v>7191</v>
      </c>
      <c r="C1453" t="s">
        <v>7192</v>
      </c>
      <c r="D1453" t="s">
        <v>7193</v>
      </c>
      <c r="E1453">
        <f>IF(COUNTIFS(Registros!$A$2:$A$6000,"NP",Registros!$B$2:$B$6000,$A1453)&gt;0,1,0)</f>
        <v>1</v>
      </c>
      <c r="F1453">
        <f>IF($E1453=1,SUMIFS(Registros!$F$2:$F$6000,Registros!$A$2:$A$6000,"NP",Registros!$B$2:$B$6000,$A1453),0)</f>
        <v>15</v>
      </c>
      <c r="G1453">
        <f>IF(COUNTIFS(Registros!$A$2:$A$6000,"MOV",Registros!$B$2:$B$6000,$A1453)&gt;0,1,0)</f>
        <v>0</v>
      </c>
      <c r="H1453">
        <f>IF($G1453=1,SUMIFS(Registros!$F$2:$F$6000,Registros!$A$2:$A$6000,"MOV",Registros!$B$2:$B$6000,$A1453),0)</f>
        <v>0</v>
      </c>
      <c r="I1453">
        <f>IF(COUNTIFS(Registros!$A$2:$A$6000,"CS",Registros!$B$2:$B$6000,$A1453)&gt;0,1,0)</f>
        <v>0</v>
      </c>
      <c r="J1453">
        <f>IF($I1453=1,SUMIFS(Registros!$I$2:$I$6000,Registros!$A$2:$A$6000,"CS",Registros!$B$2:$B$6000,$A1453),0)</f>
        <v>0</v>
      </c>
      <c r="K1453">
        <f>IF(COUNTIFS(Winback!$K$2:$K$300,$A1453)&gt;0,1,0)</f>
        <v>0</v>
      </c>
      <c r="L1453">
        <f>IF(AND($K1453=1,LEFT($A1453,3)="WB-"),SUMIFS(Winback!$D$2:$D$300,Winback!$K$2:$K$300,$A1453),0)</f>
        <v>0</v>
      </c>
      <c r="M1453">
        <f>IF(OR($E1453=1,$G1453=1,SUMIFS(Registros!$J$2:$J$6000,Registros!$B$2:$B$6000,$A1453)&gt;0),1,0)</f>
        <v>1</v>
      </c>
      <c r="N1453">
        <f>IF($J1453&gt;0,1,IF(COUNTIFS(Registros!$A$2:$A$6000,"CS",Registros!$B$2:$B$6000,$A1453,Registros!$K$2:$K$6000,"&lt;&gt;")&gt;0,1,0))</f>
        <v>0</v>
      </c>
      <c r="O1453" t="str">
        <f t="shared" si="110"/>
        <v>SOLO MÓVIL</v>
      </c>
      <c r="P1453" t="str">
        <f t="shared" si="111"/>
        <v>Ofrecer fijo + internet (FLBBTV)</v>
      </c>
      <c r="Q1453">
        <f t="shared" si="112"/>
        <v>15</v>
      </c>
      <c r="R1453" t="str">
        <f>IFERROR(VLOOKUP($A1453,Registros!$B$2:$G$6000,6,0),IFERROR(INDEX(Winback!$C$2:$C$300,MATCH($A1453,Winback!$K$2:$K$300,0)),""))</f>
        <v>Yamali Rodriguez</v>
      </c>
      <c r="S1453" t="str">
        <f t="shared" si="113"/>
        <v>NP</v>
      </c>
      <c r="T1453">
        <f t="shared" si="114"/>
        <v>1</v>
      </c>
    </row>
    <row r="1454" spans="1:20" x14ac:dyDescent="0.35">
      <c r="A1454" t="s">
        <v>7195</v>
      </c>
      <c r="B1454" t="s">
        <v>7196</v>
      </c>
      <c r="C1454" t="s">
        <v>7197</v>
      </c>
      <c r="D1454" t="s">
        <v>7198</v>
      </c>
      <c r="E1454">
        <f>IF(COUNTIFS(Registros!$A$2:$A$6000,"NP",Registros!$B$2:$B$6000,$A1454)&gt;0,1,0)</f>
        <v>1</v>
      </c>
      <c r="F1454">
        <f>IF($E1454=1,SUMIFS(Registros!$F$2:$F$6000,Registros!$A$2:$A$6000,"NP",Registros!$B$2:$B$6000,$A1454),0)</f>
        <v>12.77</v>
      </c>
      <c r="G1454">
        <f>IF(COUNTIFS(Registros!$A$2:$A$6000,"MOV",Registros!$B$2:$B$6000,$A1454)&gt;0,1,0)</f>
        <v>0</v>
      </c>
      <c r="H1454">
        <f>IF($G1454=1,SUMIFS(Registros!$F$2:$F$6000,Registros!$A$2:$A$6000,"MOV",Registros!$B$2:$B$6000,$A1454),0)</f>
        <v>0</v>
      </c>
      <c r="I1454">
        <f>IF(COUNTIFS(Registros!$A$2:$A$6000,"CS",Registros!$B$2:$B$6000,$A1454)&gt;0,1,0)</f>
        <v>0</v>
      </c>
      <c r="J1454">
        <f>IF($I1454=1,SUMIFS(Registros!$I$2:$I$6000,Registros!$A$2:$A$6000,"CS",Registros!$B$2:$B$6000,$A1454),0)</f>
        <v>0</v>
      </c>
      <c r="K1454">
        <f>IF(COUNTIFS(Winback!$K$2:$K$300,$A1454)&gt;0,1,0)</f>
        <v>0</v>
      </c>
      <c r="L1454">
        <f>IF(AND($K1454=1,LEFT($A1454,3)="WB-"),SUMIFS(Winback!$D$2:$D$300,Winback!$K$2:$K$300,$A1454),0)</f>
        <v>0</v>
      </c>
      <c r="M1454">
        <f>IF(OR($E1454=1,$G1454=1,SUMIFS(Registros!$J$2:$J$6000,Registros!$B$2:$B$6000,$A1454)&gt;0),1,0)</f>
        <v>1</v>
      </c>
      <c r="N1454">
        <f>IF($J1454&gt;0,1,IF(COUNTIFS(Registros!$A$2:$A$6000,"CS",Registros!$B$2:$B$6000,$A1454,Registros!$K$2:$K$6000,"&lt;&gt;")&gt;0,1,0))</f>
        <v>0</v>
      </c>
      <c r="O1454" t="str">
        <f t="shared" si="110"/>
        <v>SOLO MÓVIL</v>
      </c>
      <c r="P1454" t="str">
        <f t="shared" si="111"/>
        <v>Ofrecer fijo + internet (FLBBTV)</v>
      </c>
      <c r="Q1454">
        <f t="shared" si="112"/>
        <v>12.77</v>
      </c>
      <c r="R1454" t="str">
        <f>IFERROR(VLOOKUP($A1454,Registros!$B$2:$G$6000,6,0),IFERROR(INDEX(Winback!$C$2:$C$300,MATCH($A1454,Winback!$K$2:$K$300,0)),""))</f>
        <v>Osiris Aguilar</v>
      </c>
      <c r="S1454" t="str">
        <f t="shared" si="113"/>
        <v>NP</v>
      </c>
      <c r="T1454">
        <f t="shared" si="114"/>
        <v>1</v>
      </c>
    </row>
    <row r="1455" spans="1:20" x14ac:dyDescent="0.35">
      <c r="A1455" t="s">
        <v>7199</v>
      </c>
      <c r="B1455" t="s">
        <v>7200</v>
      </c>
      <c r="C1455" t="s">
        <v>7201</v>
      </c>
      <c r="D1455" t="s">
        <v>7202</v>
      </c>
      <c r="E1455">
        <f>IF(COUNTIFS(Registros!$A$2:$A$6000,"NP",Registros!$B$2:$B$6000,$A1455)&gt;0,1,0)</f>
        <v>1</v>
      </c>
      <c r="F1455">
        <f>IF($E1455=1,SUMIFS(Registros!$F$2:$F$6000,Registros!$A$2:$A$6000,"NP",Registros!$B$2:$B$6000,$A1455),0)</f>
        <v>25</v>
      </c>
      <c r="G1455">
        <f>IF(COUNTIFS(Registros!$A$2:$A$6000,"MOV",Registros!$B$2:$B$6000,$A1455)&gt;0,1,0)</f>
        <v>0</v>
      </c>
      <c r="H1455">
        <f>IF($G1455=1,SUMIFS(Registros!$F$2:$F$6000,Registros!$A$2:$A$6000,"MOV",Registros!$B$2:$B$6000,$A1455),0)</f>
        <v>0</v>
      </c>
      <c r="I1455">
        <f>IF(COUNTIFS(Registros!$A$2:$A$6000,"CS",Registros!$B$2:$B$6000,$A1455)&gt;0,1,0)</f>
        <v>0</v>
      </c>
      <c r="J1455">
        <f>IF($I1455=1,SUMIFS(Registros!$I$2:$I$6000,Registros!$A$2:$A$6000,"CS",Registros!$B$2:$B$6000,$A1455),0)</f>
        <v>0</v>
      </c>
      <c r="K1455">
        <f>IF(COUNTIFS(Winback!$K$2:$K$300,$A1455)&gt;0,1,0)</f>
        <v>0</v>
      </c>
      <c r="L1455">
        <f>IF(AND($K1455=1,LEFT($A1455,3)="WB-"),SUMIFS(Winback!$D$2:$D$300,Winback!$K$2:$K$300,$A1455),0)</f>
        <v>0</v>
      </c>
      <c r="M1455">
        <f>IF(OR($E1455=1,$G1455=1,SUMIFS(Registros!$J$2:$J$6000,Registros!$B$2:$B$6000,$A1455)&gt;0),1,0)</f>
        <v>1</v>
      </c>
      <c r="N1455">
        <f>IF($J1455&gt;0,1,IF(COUNTIFS(Registros!$A$2:$A$6000,"CS",Registros!$B$2:$B$6000,$A1455,Registros!$K$2:$K$6000,"&lt;&gt;")&gt;0,1,0))</f>
        <v>0</v>
      </c>
      <c r="O1455" t="str">
        <f t="shared" si="110"/>
        <v>SOLO MÓVIL</v>
      </c>
      <c r="P1455" t="str">
        <f t="shared" si="111"/>
        <v>Ofrecer fijo + internet (FLBBTV)</v>
      </c>
      <c r="Q1455">
        <f t="shared" si="112"/>
        <v>25</v>
      </c>
      <c r="R1455" t="str">
        <f>IFERROR(VLOOKUP($A1455,Registros!$B$2:$G$6000,6,0),IFERROR(INDEX(Winback!$C$2:$C$300,MATCH($A1455,Winback!$K$2:$K$300,0)),""))</f>
        <v>Karla Mc Intryre</v>
      </c>
      <c r="S1455" t="str">
        <f t="shared" si="113"/>
        <v>NP</v>
      </c>
      <c r="T1455">
        <f t="shared" si="114"/>
        <v>1</v>
      </c>
    </row>
    <row r="1456" spans="1:20" x14ac:dyDescent="0.35">
      <c r="A1456" t="s">
        <v>7204</v>
      </c>
      <c r="B1456" t="s">
        <v>7205</v>
      </c>
      <c r="C1456" t="s">
        <v>7206</v>
      </c>
      <c r="D1456" t="s">
        <v>7207</v>
      </c>
      <c r="E1456">
        <f>IF(COUNTIFS(Registros!$A$2:$A$6000,"NP",Registros!$B$2:$B$6000,$A1456)&gt;0,1,0)</f>
        <v>1</v>
      </c>
      <c r="F1456">
        <f>IF($E1456=1,SUMIFS(Registros!$F$2:$F$6000,Registros!$A$2:$A$6000,"NP",Registros!$B$2:$B$6000,$A1456),0)</f>
        <v>15</v>
      </c>
      <c r="G1456">
        <f>IF(COUNTIFS(Registros!$A$2:$A$6000,"MOV",Registros!$B$2:$B$6000,$A1456)&gt;0,1,0)</f>
        <v>0</v>
      </c>
      <c r="H1456">
        <f>IF($G1456=1,SUMIFS(Registros!$F$2:$F$6000,Registros!$A$2:$A$6000,"MOV",Registros!$B$2:$B$6000,$A1456),0)</f>
        <v>0</v>
      </c>
      <c r="I1456">
        <f>IF(COUNTIFS(Registros!$A$2:$A$6000,"CS",Registros!$B$2:$B$6000,$A1456)&gt;0,1,0)</f>
        <v>0</v>
      </c>
      <c r="J1456">
        <f>IF($I1456=1,SUMIFS(Registros!$I$2:$I$6000,Registros!$A$2:$A$6000,"CS",Registros!$B$2:$B$6000,$A1456),0)</f>
        <v>0</v>
      </c>
      <c r="K1456">
        <f>IF(COUNTIFS(Winback!$K$2:$K$300,$A1456)&gt;0,1,0)</f>
        <v>0</v>
      </c>
      <c r="L1456">
        <f>IF(AND($K1456=1,LEFT($A1456,3)="WB-"),SUMIFS(Winback!$D$2:$D$300,Winback!$K$2:$K$300,$A1456),0)</f>
        <v>0</v>
      </c>
      <c r="M1456">
        <f>IF(OR($E1456=1,$G1456=1,SUMIFS(Registros!$J$2:$J$6000,Registros!$B$2:$B$6000,$A1456)&gt;0),1,0)</f>
        <v>1</v>
      </c>
      <c r="N1456">
        <f>IF($J1456&gt;0,1,IF(COUNTIFS(Registros!$A$2:$A$6000,"CS",Registros!$B$2:$B$6000,$A1456,Registros!$K$2:$K$6000,"&lt;&gt;")&gt;0,1,0))</f>
        <v>0</v>
      </c>
      <c r="O1456" t="str">
        <f t="shared" si="110"/>
        <v>SOLO MÓVIL</v>
      </c>
      <c r="P1456" t="str">
        <f t="shared" si="111"/>
        <v>Ofrecer fijo + internet (FLBBTV)</v>
      </c>
      <c r="Q1456">
        <f t="shared" si="112"/>
        <v>15</v>
      </c>
      <c r="R1456" t="str">
        <f>IFERROR(VLOOKUP($A1456,Registros!$B$2:$G$6000,6,0),IFERROR(INDEX(Winback!$C$2:$C$300,MATCH($A1456,Winback!$K$2:$K$300,0)),""))</f>
        <v>Michelle Zambrano</v>
      </c>
      <c r="S1456" t="str">
        <f t="shared" si="113"/>
        <v>NP</v>
      </c>
      <c r="T1456">
        <f t="shared" si="114"/>
        <v>1</v>
      </c>
    </row>
    <row r="1457" spans="1:20" x14ac:dyDescent="0.35">
      <c r="A1457" t="s">
        <v>7209</v>
      </c>
      <c r="B1457" t="s">
        <v>7210</v>
      </c>
      <c r="C1457" t="s">
        <v>7211</v>
      </c>
      <c r="D1457" t="s">
        <v>7212</v>
      </c>
      <c r="E1457">
        <f>IF(COUNTIFS(Registros!$A$2:$A$6000,"NP",Registros!$B$2:$B$6000,$A1457)&gt;0,1,0)</f>
        <v>1</v>
      </c>
      <c r="F1457">
        <f>IF($E1457=1,SUMIFS(Registros!$F$2:$F$6000,Registros!$A$2:$A$6000,"NP",Registros!$B$2:$B$6000,$A1457),0)</f>
        <v>20.75</v>
      </c>
      <c r="G1457">
        <f>IF(COUNTIFS(Registros!$A$2:$A$6000,"MOV",Registros!$B$2:$B$6000,$A1457)&gt;0,1,0)</f>
        <v>0</v>
      </c>
      <c r="H1457">
        <f>IF($G1457=1,SUMIFS(Registros!$F$2:$F$6000,Registros!$A$2:$A$6000,"MOV",Registros!$B$2:$B$6000,$A1457),0)</f>
        <v>0</v>
      </c>
      <c r="I1457">
        <f>IF(COUNTIFS(Registros!$A$2:$A$6000,"CS",Registros!$B$2:$B$6000,$A1457)&gt;0,1,0)</f>
        <v>0</v>
      </c>
      <c r="J1457">
        <f>IF($I1457=1,SUMIFS(Registros!$I$2:$I$6000,Registros!$A$2:$A$6000,"CS",Registros!$B$2:$B$6000,$A1457),0)</f>
        <v>0</v>
      </c>
      <c r="K1457">
        <f>IF(COUNTIFS(Winback!$K$2:$K$300,$A1457)&gt;0,1,0)</f>
        <v>0</v>
      </c>
      <c r="L1457">
        <f>IF(AND($K1457=1,LEFT($A1457,3)="WB-"),SUMIFS(Winback!$D$2:$D$300,Winback!$K$2:$K$300,$A1457),0)</f>
        <v>0</v>
      </c>
      <c r="M1457">
        <f>IF(OR($E1457=1,$G1457=1,SUMIFS(Registros!$J$2:$J$6000,Registros!$B$2:$B$6000,$A1457)&gt;0),1,0)</f>
        <v>1</v>
      </c>
      <c r="N1457">
        <f>IF($J1457&gt;0,1,IF(COUNTIFS(Registros!$A$2:$A$6000,"CS",Registros!$B$2:$B$6000,$A1457,Registros!$K$2:$K$6000,"&lt;&gt;")&gt;0,1,0))</f>
        <v>0</v>
      </c>
      <c r="O1457" t="str">
        <f t="shared" si="110"/>
        <v>SOLO MÓVIL</v>
      </c>
      <c r="P1457" t="str">
        <f t="shared" si="111"/>
        <v>Ofrecer fijo + internet (FLBBTV)</v>
      </c>
      <c r="Q1457">
        <f t="shared" si="112"/>
        <v>20.75</v>
      </c>
      <c r="R1457" t="str">
        <f>IFERROR(VLOOKUP($A1457,Registros!$B$2:$G$6000,6,0),IFERROR(INDEX(Winback!$C$2:$C$300,MATCH($A1457,Winback!$K$2:$K$300,0)),""))</f>
        <v>Ines Lizbeth Trujillo</v>
      </c>
      <c r="S1457" t="str">
        <f t="shared" si="113"/>
        <v>NP</v>
      </c>
      <c r="T1457">
        <f t="shared" si="114"/>
        <v>1</v>
      </c>
    </row>
    <row r="1458" spans="1:20" x14ac:dyDescent="0.35">
      <c r="A1458" t="s">
        <v>7214</v>
      </c>
      <c r="B1458" t="s">
        <v>7215</v>
      </c>
      <c r="C1458" t="s">
        <v>7216</v>
      </c>
      <c r="D1458" t="s">
        <v>7217</v>
      </c>
      <c r="E1458">
        <f>IF(COUNTIFS(Registros!$A$2:$A$6000,"NP",Registros!$B$2:$B$6000,$A1458)&gt;0,1,0)</f>
        <v>1</v>
      </c>
      <c r="F1458">
        <f>IF($E1458=1,SUMIFS(Registros!$F$2:$F$6000,Registros!$A$2:$A$6000,"NP",Registros!$B$2:$B$6000,$A1458),0)</f>
        <v>15</v>
      </c>
      <c r="G1458">
        <f>IF(COUNTIFS(Registros!$A$2:$A$6000,"MOV",Registros!$B$2:$B$6000,$A1458)&gt;0,1,0)</f>
        <v>0</v>
      </c>
      <c r="H1458">
        <f>IF($G1458=1,SUMIFS(Registros!$F$2:$F$6000,Registros!$A$2:$A$6000,"MOV",Registros!$B$2:$B$6000,$A1458),0)</f>
        <v>0</v>
      </c>
      <c r="I1458">
        <f>IF(COUNTIFS(Registros!$A$2:$A$6000,"CS",Registros!$B$2:$B$6000,$A1458)&gt;0,1,0)</f>
        <v>0</v>
      </c>
      <c r="J1458">
        <f>IF($I1458=1,SUMIFS(Registros!$I$2:$I$6000,Registros!$A$2:$A$6000,"CS",Registros!$B$2:$B$6000,$A1458),0)</f>
        <v>0</v>
      </c>
      <c r="K1458">
        <f>IF(COUNTIFS(Winback!$K$2:$K$300,$A1458)&gt;0,1,0)</f>
        <v>0</v>
      </c>
      <c r="L1458">
        <f>IF(AND($K1458=1,LEFT($A1458,3)="WB-"),SUMIFS(Winback!$D$2:$D$300,Winback!$K$2:$K$300,$A1458),0)</f>
        <v>0</v>
      </c>
      <c r="M1458">
        <f>IF(OR($E1458=1,$G1458=1,SUMIFS(Registros!$J$2:$J$6000,Registros!$B$2:$B$6000,$A1458)&gt;0),1,0)</f>
        <v>1</v>
      </c>
      <c r="N1458">
        <f>IF($J1458&gt;0,1,IF(COUNTIFS(Registros!$A$2:$A$6000,"CS",Registros!$B$2:$B$6000,$A1458,Registros!$K$2:$K$6000,"&lt;&gt;")&gt;0,1,0))</f>
        <v>0</v>
      </c>
      <c r="O1458" t="str">
        <f t="shared" si="110"/>
        <v>SOLO MÓVIL</v>
      </c>
      <c r="P1458" t="str">
        <f t="shared" si="111"/>
        <v>Ofrecer fijo + internet (FLBBTV)</v>
      </c>
      <c r="Q1458">
        <f t="shared" si="112"/>
        <v>15</v>
      </c>
      <c r="R1458" t="str">
        <f>IFERROR(VLOOKUP($A1458,Registros!$B$2:$G$6000,6,0),IFERROR(INDEX(Winback!$C$2:$C$300,MATCH($A1458,Winback!$K$2:$K$300,0)),""))</f>
        <v>Alejandra Mabel Hawkins</v>
      </c>
      <c r="S1458" t="str">
        <f t="shared" si="113"/>
        <v>NP</v>
      </c>
      <c r="T1458">
        <f t="shared" si="114"/>
        <v>1</v>
      </c>
    </row>
    <row r="1459" spans="1:20" x14ac:dyDescent="0.35">
      <c r="A1459" t="s">
        <v>7219</v>
      </c>
      <c r="B1459" t="s">
        <v>7220</v>
      </c>
      <c r="C1459" t="s">
        <v>7221</v>
      </c>
      <c r="D1459" t="s">
        <v>7222</v>
      </c>
      <c r="E1459">
        <f>IF(COUNTIFS(Registros!$A$2:$A$6000,"NP",Registros!$B$2:$B$6000,$A1459)&gt;0,1,0)</f>
        <v>1</v>
      </c>
      <c r="F1459">
        <f>IF($E1459=1,SUMIFS(Registros!$F$2:$F$6000,Registros!$A$2:$A$6000,"NP",Registros!$B$2:$B$6000,$A1459),0)</f>
        <v>15</v>
      </c>
      <c r="G1459">
        <f>IF(COUNTIFS(Registros!$A$2:$A$6000,"MOV",Registros!$B$2:$B$6000,$A1459)&gt;0,1,0)</f>
        <v>0</v>
      </c>
      <c r="H1459">
        <f>IF($G1459=1,SUMIFS(Registros!$F$2:$F$6000,Registros!$A$2:$A$6000,"MOV",Registros!$B$2:$B$6000,$A1459),0)</f>
        <v>0</v>
      </c>
      <c r="I1459">
        <f>IF(COUNTIFS(Registros!$A$2:$A$6000,"CS",Registros!$B$2:$B$6000,$A1459)&gt;0,1,0)</f>
        <v>0</v>
      </c>
      <c r="J1459">
        <f>IF($I1459=1,SUMIFS(Registros!$I$2:$I$6000,Registros!$A$2:$A$6000,"CS",Registros!$B$2:$B$6000,$A1459),0)</f>
        <v>0</v>
      </c>
      <c r="K1459">
        <f>IF(COUNTIFS(Winback!$K$2:$K$300,$A1459)&gt;0,1,0)</f>
        <v>0</v>
      </c>
      <c r="L1459">
        <f>IF(AND($K1459=1,LEFT($A1459,3)="WB-"),SUMIFS(Winback!$D$2:$D$300,Winback!$K$2:$K$300,$A1459),0)</f>
        <v>0</v>
      </c>
      <c r="M1459">
        <f>IF(OR($E1459=1,$G1459=1,SUMIFS(Registros!$J$2:$J$6000,Registros!$B$2:$B$6000,$A1459)&gt;0),1,0)</f>
        <v>1</v>
      </c>
      <c r="N1459">
        <f>IF($J1459&gt;0,1,IF(COUNTIFS(Registros!$A$2:$A$6000,"CS",Registros!$B$2:$B$6000,$A1459,Registros!$K$2:$K$6000,"&lt;&gt;")&gt;0,1,0))</f>
        <v>0</v>
      </c>
      <c r="O1459" t="str">
        <f t="shared" si="110"/>
        <v>SOLO MÓVIL</v>
      </c>
      <c r="P1459" t="str">
        <f t="shared" si="111"/>
        <v>Ofrecer fijo + internet (FLBBTV)</v>
      </c>
      <c r="Q1459">
        <f t="shared" si="112"/>
        <v>15</v>
      </c>
      <c r="R1459" t="str">
        <f>IFERROR(VLOOKUP($A1459,Registros!$B$2:$G$6000,6,0),IFERROR(INDEX(Winback!$C$2:$C$300,MATCH($A1459,Winback!$K$2:$K$300,0)),""))</f>
        <v>Maria Fernanda</v>
      </c>
      <c r="S1459" t="str">
        <f t="shared" si="113"/>
        <v>NP</v>
      </c>
      <c r="T1459">
        <f t="shared" si="114"/>
        <v>1</v>
      </c>
    </row>
    <row r="1460" spans="1:20" x14ac:dyDescent="0.35">
      <c r="A1460" t="s">
        <v>7224</v>
      </c>
      <c r="B1460" t="s">
        <v>7225</v>
      </c>
      <c r="C1460" t="s">
        <v>7226</v>
      </c>
      <c r="D1460" t="s">
        <v>7227</v>
      </c>
      <c r="E1460">
        <f>IF(COUNTIFS(Registros!$A$2:$A$6000,"NP",Registros!$B$2:$B$6000,$A1460)&gt;0,1,0)</f>
        <v>1</v>
      </c>
      <c r="F1460">
        <f>IF($E1460=1,SUMIFS(Registros!$F$2:$F$6000,Registros!$A$2:$A$6000,"NP",Registros!$B$2:$B$6000,$A1460),0)</f>
        <v>20</v>
      </c>
      <c r="G1460">
        <f>IF(COUNTIFS(Registros!$A$2:$A$6000,"MOV",Registros!$B$2:$B$6000,$A1460)&gt;0,1,0)</f>
        <v>0</v>
      </c>
      <c r="H1460">
        <f>IF($G1460=1,SUMIFS(Registros!$F$2:$F$6000,Registros!$A$2:$A$6000,"MOV",Registros!$B$2:$B$6000,$A1460),0)</f>
        <v>0</v>
      </c>
      <c r="I1460">
        <f>IF(COUNTIFS(Registros!$A$2:$A$6000,"CS",Registros!$B$2:$B$6000,$A1460)&gt;0,1,0)</f>
        <v>0</v>
      </c>
      <c r="J1460">
        <f>IF($I1460=1,SUMIFS(Registros!$I$2:$I$6000,Registros!$A$2:$A$6000,"CS",Registros!$B$2:$B$6000,$A1460),0)</f>
        <v>0</v>
      </c>
      <c r="K1460">
        <f>IF(COUNTIFS(Winback!$K$2:$K$300,$A1460)&gt;0,1,0)</f>
        <v>0</v>
      </c>
      <c r="L1460">
        <f>IF(AND($K1460=1,LEFT($A1460,3)="WB-"),SUMIFS(Winback!$D$2:$D$300,Winback!$K$2:$K$300,$A1460),0)</f>
        <v>0</v>
      </c>
      <c r="M1460">
        <f>IF(OR($E1460=1,$G1460=1,SUMIFS(Registros!$J$2:$J$6000,Registros!$B$2:$B$6000,$A1460)&gt;0),1,0)</f>
        <v>1</v>
      </c>
      <c r="N1460">
        <f>IF($J1460&gt;0,1,IF(COUNTIFS(Registros!$A$2:$A$6000,"CS",Registros!$B$2:$B$6000,$A1460,Registros!$K$2:$K$6000,"&lt;&gt;")&gt;0,1,0))</f>
        <v>0</v>
      </c>
      <c r="O1460" t="str">
        <f t="shared" si="110"/>
        <v>SOLO MÓVIL</v>
      </c>
      <c r="P1460" t="str">
        <f t="shared" si="111"/>
        <v>Ofrecer fijo + internet (FLBBTV)</v>
      </c>
      <c r="Q1460">
        <f t="shared" si="112"/>
        <v>20</v>
      </c>
      <c r="R1460" t="str">
        <f>IFERROR(VLOOKUP($A1460,Registros!$B$2:$G$6000,6,0),IFERROR(INDEX(Winback!$C$2:$C$300,MATCH($A1460,Winback!$K$2:$K$300,0)),""))</f>
        <v>Yarelis Tulloch</v>
      </c>
      <c r="S1460" t="str">
        <f t="shared" si="113"/>
        <v>NP</v>
      </c>
      <c r="T1460">
        <f t="shared" si="114"/>
        <v>1</v>
      </c>
    </row>
    <row r="1461" spans="1:20" x14ac:dyDescent="0.35">
      <c r="A1461" t="s">
        <v>7229</v>
      </c>
      <c r="B1461" t="s">
        <v>7230</v>
      </c>
      <c r="C1461" t="s">
        <v>7231</v>
      </c>
      <c r="D1461" t="s">
        <v>7232</v>
      </c>
      <c r="E1461">
        <f>IF(COUNTIFS(Registros!$A$2:$A$6000,"NP",Registros!$B$2:$B$6000,$A1461)&gt;0,1,0)</f>
        <v>1</v>
      </c>
      <c r="F1461">
        <f>IF($E1461=1,SUMIFS(Registros!$F$2:$F$6000,Registros!$A$2:$A$6000,"NP",Registros!$B$2:$B$6000,$A1461),0)</f>
        <v>15</v>
      </c>
      <c r="G1461">
        <f>IF(COUNTIFS(Registros!$A$2:$A$6000,"MOV",Registros!$B$2:$B$6000,$A1461)&gt;0,1,0)</f>
        <v>0</v>
      </c>
      <c r="H1461">
        <f>IF($G1461=1,SUMIFS(Registros!$F$2:$F$6000,Registros!$A$2:$A$6000,"MOV",Registros!$B$2:$B$6000,$A1461),0)</f>
        <v>0</v>
      </c>
      <c r="I1461">
        <f>IF(COUNTIFS(Registros!$A$2:$A$6000,"CS",Registros!$B$2:$B$6000,$A1461)&gt;0,1,0)</f>
        <v>0</v>
      </c>
      <c r="J1461">
        <f>IF($I1461=1,SUMIFS(Registros!$I$2:$I$6000,Registros!$A$2:$A$6000,"CS",Registros!$B$2:$B$6000,$A1461),0)</f>
        <v>0</v>
      </c>
      <c r="K1461">
        <f>IF(COUNTIFS(Winback!$K$2:$K$300,$A1461)&gt;0,1,0)</f>
        <v>0</v>
      </c>
      <c r="L1461">
        <f>IF(AND($K1461=1,LEFT($A1461,3)="WB-"),SUMIFS(Winback!$D$2:$D$300,Winback!$K$2:$K$300,$A1461),0)</f>
        <v>0</v>
      </c>
      <c r="M1461">
        <f>IF(OR($E1461=1,$G1461=1,SUMIFS(Registros!$J$2:$J$6000,Registros!$B$2:$B$6000,$A1461)&gt;0),1,0)</f>
        <v>1</v>
      </c>
      <c r="N1461">
        <f>IF($J1461&gt;0,1,IF(COUNTIFS(Registros!$A$2:$A$6000,"CS",Registros!$B$2:$B$6000,$A1461,Registros!$K$2:$K$6000,"&lt;&gt;")&gt;0,1,0))</f>
        <v>0</v>
      </c>
      <c r="O1461" t="str">
        <f t="shared" si="110"/>
        <v>SOLO MÓVIL</v>
      </c>
      <c r="P1461" t="str">
        <f t="shared" si="111"/>
        <v>Ofrecer fijo + internet (FLBBTV)</v>
      </c>
      <c r="Q1461">
        <f t="shared" si="112"/>
        <v>15</v>
      </c>
      <c r="R1461" t="str">
        <f>IFERROR(VLOOKUP($A1461,Registros!$B$2:$G$6000,6,0),IFERROR(INDEX(Winback!$C$2:$C$300,MATCH($A1461,Winback!$K$2:$K$300,0)),""))</f>
        <v>Abril Aparicio</v>
      </c>
      <c r="S1461" t="str">
        <f t="shared" si="113"/>
        <v>NP</v>
      </c>
      <c r="T1461">
        <f t="shared" si="114"/>
        <v>1</v>
      </c>
    </row>
    <row r="1462" spans="1:20" x14ac:dyDescent="0.35">
      <c r="A1462" t="s">
        <v>7234</v>
      </c>
      <c r="B1462" t="s">
        <v>7235</v>
      </c>
      <c r="C1462" t="s">
        <v>7236</v>
      </c>
      <c r="D1462" t="s">
        <v>7237</v>
      </c>
      <c r="E1462">
        <f>IF(COUNTIFS(Registros!$A$2:$A$6000,"NP",Registros!$B$2:$B$6000,$A1462)&gt;0,1,0)</f>
        <v>1</v>
      </c>
      <c r="F1462">
        <f>IF($E1462=1,SUMIFS(Registros!$F$2:$F$6000,Registros!$A$2:$A$6000,"NP",Registros!$B$2:$B$6000,$A1462),0)</f>
        <v>16.29</v>
      </c>
      <c r="G1462">
        <f>IF(COUNTIFS(Registros!$A$2:$A$6000,"MOV",Registros!$B$2:$B$6000,$A1462)&gt;0,1,0)</f>
        <v>0</v>
      </c>
      <c r="H1462">
        <f>IF($G1462=1,SUMIFS(Registros!$F$2:$F$6000,Registros!$A$2:$A$6000,"MOV",Registros!$B$2:$B$6000,$A1462),0)</f>
        <v>0</v>
      </c>
      <c r="I1462">
        <f>IF(COUNTIFS(Registros!$A$2:$A$6000,"CS",Registros!$B$2:$B$6000,$A1462)&gt;0,1,0)</f>
        <v>0</v>
      </c>
      <c r="J1462">
        <f>IF($I1462=1,SUMIFS(Registros!$I$2:$I$6000,Registros!$A$2:$A$6000,"CS",Registros!$B$2:$B$6000,$A1462),0)</f>
        <v>0</v>
      </c>
      <c r="K1462">
        <f>IF(COUNTIFS(Winback!$K$2:$K$300,$A1462)&gt;0,1,0)</f>
        <v>0</v>
      </c>
      <c r="L1462">
        <f>IF(AND($K1462=1,LEFT($A1462,3)="WB-"),SUMIFS(Winback!$D$2:$D$300,Winback!$K$2:$K$300,$A1462),0)</f>
        <v>0</v>
      </c>
      <c r="M1462">
        <f>IF(OR($E1462=1,$G1462=1,SUMIFS(Registros!$J$2:$J$6000,Registros!$B$2:$B$6000,$A1462)&gt;0),1,0)</f>
        <v>1</v>
      </c>
      <c r="N1462">
        <f>IF($J1462&gt;0,1,IF(COUNTIFS(Registros!$A$2:$A$6000,"CS",Registros!$B$2:$B$6000,$A1462,Registros!$K$2:$K$6000,"&lt;&gt;")&gt;0,1,0))</f>
        <v>0</v>
      </c>
      <c r="O1462" t="str">
        <f t="shared" si="110"/>
        <v>SOLO MÓVIL</v>
      </c>
      <c r="P1462" t="str">
        <f t="shared" si="111"/>
        <v>Ofrecer fijo + internet (FLBBTV)</v>
      </c>
      <c r="Q1462">
        <f t="shared" si="112"/>
        <v>16.29</v>
      </c>
      <c r="R1462" t="str">
        <f>IFERROR(VLOOKUP($A1462,Registros!$B$2:$G$6000,6,0),IFERROR(INDEX(Winback!$C$2:$C$300,MATCH($A1462,Winback!$K$2:$K$300,0)),""))</f>
        <v>Yariela Galarce</v>
      </c>
      <c r="S1462" t="str">
        <f t="shared" si="113"/>
        <v>NP</v>
      </c>
      <c r="T1462">
        <f t="shared" si="114"/>
        <v>1</v>
      </c>
    </row>
    <row r="1463" spans="1:20" x14ac:dyDescent="0.35">
      <c r="A1463" t="s">
        <v>7238</v>
      </c>
      <c r="B1463" t="s">
        <v>7239</v>
      </c>
      <c r="C1463" t="s">
        <v>7240</v>
      </c>
      <c r="D1463" t="s">
        <v>7241</v>
      </c>
      <c r="E1463">
        <f>IF(COUNTIFS(Registros!$A$2:$A$6000,"NP",Registros!$B$2:$B$6000,$A1463)&gt;0,1,0)</f>
        <v>1</v>
      </c>
      <c r="F1463">
        <f>IF($E1463=1,SUMIFS(Registros!$F$2:$F$6000,Registros!$A$2:$A$6000,"NP",Registros!$B$2:$B$6000,$A1463),0)</f>
        <v>16.25</v>
      </c>
      <c r="G1463">
        <f>IF(COUNTIFS(Registros!$A$2:$A$6000,"MOV",Registros!$B$2:$B$6000,$A1463)&gt;0,1,0)</f>
        <v>0</v>
      </c>
      <c r="H1463">
        <f>IF($G1463=1,SUMIFS(Registros!$F$2:$F$6000,Registros!$A$2:$A$6000,"MOV",Registros!$B$2:$B$6000,$A1463),0)</f>
        <v>0</v>
      </c>
      <c r="I1463">
        <f>IF(COUNTIFS(Registros!$A$2:$A$6000,"CS",Registros!$B$2:$B$6000,$A1463)&gt;0,1,0)</f>
        <v>0</v>
      </c>
      <c r="J1463">
        <f>IF($I1463=1,SUMIFS(Registros!$I$2:$I$6000,Registros!$A$2:$A$6000,"CS",Registros!$B$2:$B$6000,$A1463),0)</f>
        <v>0</v>
      </c>
      <c r="K1463">
        <f>IF(COUNTIFS(Winback!$K$2:$K$300,$A1463)&gt;0,1,0)</f>
        <v>0</v>
      </c>
      <c r="L1463">
        <f>IF(AND($K1463=1,LEFT($A1463,3)="WB-"),SUMIFS(Winback!$D$2:$D$300,Winback!$K$2:$K$300,$A1463),0)</f>
        <v>0</v>
      </c>
      <c r="M1463">
        <f>IF(OR($E1463=1,$G1463=1,SUMIFS(Registros!$J$2:$J$6000,Registros!$B$2:$B$6000,$A1463)&gt;0),1,0)</f>
        <v>1</v>
      </c>
      <c r="N1463">
        <f>IF($J1463&gt;0,1,IF(COUNTIFS(Registros!$A$2:$A$6000,"CS",Registros!$B$2:$B$6000,$A1463,Registros!$K$2:$K$6000,"&lt;&gt;")&gt;0,1,0))</f>
        <v>0</v>
      </c>
      <c r="O1463" t="str">
        <f t="shared" si="110"/>
        <v>SOLO MÓVIL</v>
      </c>
      <c r="P1463" t="str">
        <f t="shared" si="111"/>
        <v>Ofrecer fijo + internet (FLBBTV)</v>
      </c>
      <c r="Q1463">
        <f t="shared" si="112"/>
        <v>16.25</v>
      </c>
      <c r="R1463" t="str">
        <f>IFERROR(VLOOKUP($A1463,Registros!$B$2:$G$6000,6,0),IFERROR(INDEX(Winback!$C$2:$C$300,MATCH($A1463,Winback!$K$2:$K$300,0)),""))</f>
        <v>Nailyn Martinez</v>
      </c>
      <c r="S1463" t="str">
        <f t="shared" si="113"/>
        <v>NP</v>
      </c>
      <c r="T1463">
        <f t="shared" si="114"/>
        <v>1</v>
      </c>
    </row>
    <row r="1464" spans="1:20" x14ac:dyDescent="0.35">
      <c r="A1464" t="s">
        <v>7243</v>
      </c>
      <c r="B1464" t="s">
        <v>7244</v>
      </c>
      <c r="C1464" t="s">
        <v>7245</v>
      </c>
      <c r="D1464" t="s">
        <v>7246</v>
      </c>
      <c r="E1464">
        <f>IF(COUNTIFS(Registros!$A$2:$A$6000,"NP",Registros!$B$2:$B$6000,$A1464)&gt;0,1,0)</f>
        <v>1</v>
      </c>
      <c r="F1464">
        <f>IF($E1464=1,SUMIFS(Registros!$F$2:$F$6000,Registros!$A$2:$A$6000,"NP",Registros!$B$2:$B$6000,$A1464),0)</f>
        <v>15</v>
      </c>
      <c r="G1464">
        <f>IF(COUNTIFS(Registros!$A$2:$A$6000,"MOV",Registros!$B$2:$B$6000,$A1464)&gt;0,1,0)</f>
        <v>0</v>
      </c>
      <c r="H1464">
        <f>IF($G1464=1,SUMIFS(Registros!$F$2:$F$6000,Registros!$A$2:$A$6000,"MOV",Registros!$B$2:$B$6000,$A1464),0)</f>
        <v>0</v>
      </c>
      <c r="I1464">
        <f>IF(COUNTIFS(Registros!$A$2:$A$6000,"CS",Registros!$B$2:$B$6000,$A1464)&gt;0,1,0)</f>
        <v>0</v>
      </c>
      <c r="J1464">
        <f>IF($I1464=1,SUMIFS(Registros!$I$2:$I$6000,Registros!$A$2:$A$6000,"CS",Registros!$B$2:$B$6000,$A1464),0)</f>
        <v>0</v>
      </c>
      <c r="K1464">
        <f>IF(COUNTIFS(Winback!$K$2:$K$300,$A1464)&gt;0,1,0)</f>
        <v>0</v>
      </c>
      <c r="L1464">
        <f>IF(AND($K1464=1,LEFT($A1464,3)="WB-"),SUMIFS(Winback!$D$2:$D$300,Winback!$K$2:$K$300,$A1464),0)</f>
        <v>0</v>
      </c>
      <c r="M1464">
        <f>IF(OR($E1464=1,$G1464=1,SUMIFS(Registros!$J$2:$J$6000,Registros!$B$2:$B$6000,$A1464)&gt;0),1,0)</f>
        <v>1</v>
      </c>
      <c r="N1464">
        <f>IF($J1464&gt;0,1,IF(COUNTIFS(Registros!$A$2:$A$6000,"CS",Registros!$B$2:$B$6000,$A1464,Registros!$K$2:$K$6000,"&lt;&gt;")&gt;0,1,0))</f>
        <v>0</v>
      </c>
      <c r="O1464" t="str">
        <f t="shared" si="110"/>
        <v>SOLO MÓVIL</v>
      </c>
      <c r="P1464" t="str">
        <f t="shared" si="111"/>
        <v>Ofrecer fijo + internet (FLBBTV)</v>
      </c>
      <c r="Q1464">
        <f t="shared" si="112"/>
        <v>15</v>
      </c>
      <c r="R1464" t="str">
        <f>IFERROR(VLOOKUP($A1464,Registros!$B$2:$G$6000,6,0),IFERROR(INDEX(Winback!$C$2:$C$300,MATCH($A1464,Winback!$K$2:$K$300,0)),""))</f>
        <v>Yamali Rodriguez</v>
      </c>
      <c r="S1464" t="str">
        <f t="shared" si="113"/>
        <v>NP</v>
      </c>
      <c r="T1464">
        <f t="shared" si="114"/>
        <v>1</v>
      </c>
    </row>
    <row r="1465" spans="1:20" x14ac:dyDescent="0.35">
      <c r="A1465" t="s">
        <v>7248</v>
      </c>
      <c r="B1465" t="s">
        <v>7249</v>
      </c>
      <c r="C1465" t="s">
        <v>7250</v>
      </c>
      <c r="D1465" t="s">
        <v>7251</v>
      </c>
      <c r="E1465">
        <f>IF(COUNTIFS(Registros!$A$2:$A$6000,"NP",Registros!$B$2:$B$6000,$A1465)&gt;0,1,0)</f>
        <v>1</v>
      </c>
      <c r="F1465">
        <f>IF($E1465=1,SUMIFS(Registros!$F$2:$F$6000,Registros!$A$2:$A$6000,"NP",Registros!$B$2:$B$6000,$A1465),0)</f>
        <v>25</v>
      </c>
      <c r="G1465">
        <f>IF(COUNTIFS(Registros!$A$2:$A$6000,"MOV",Registros!$B$2:$B$6000,$A1465)&gt;0,1,0)</f>
        <v>0</v>
      </c>
      <c r="H1465">
        <f>IF($G1465=1,SUMIFS(Registros!$F$2:$F$6000,Registros!$A$2:$A$6000,"MOV",Registros!$B$2:$B$6000,$A1465),0)</f>
        <v>0</v>
      </c>
      <c r="I1465">
        <f>IF(COUNTIFS(Registros!$A$2:$A$6000,"CS",Registros!$B$2:$B$6000,$A1465)&gt;0,1,0)</f>
        <v>0</v>
      </c>
      <c r="J1465">
        <f>IF($I1465=1,SUMIFS(Registros!$I$2:$I$6000,Registros!$A$2:$A$6000,"CS",Registros!$B$2:$B$6000,$A1465),0)</f>
        <v>0</v>
      </c>
      <c r="K1465">
        <f>IF(COUNTIFS(Winback!$K$2:$K$300,$A1465)&gt;0,1,0)</f>
        <v>0</v>
      </c>
      <c r="L1465">
        <f>IF(AND($K1465=1,LEFT($A1465,3)="WB-"),SUMIFS(Winback!$D$2:$D$300,Winback!$K$2:$K$300,$A1465),0)</f>
        <v>0</v>
      </c>
      <c r="M1465">
        <f>IF(OR($E1465=1,$G1465=1,SUMIFS(Registros!$J$2:$J$6000,Registros!$B$2:$B$6000,$A1465)&gt;0),1,0)</f>
        <v>1</v>
      </c>
      <c r="N1465">
        <f>IF($J1465&gt;0,1,IF(COUNTIFS(Registros!$A$2:$A$6000,"CS",Registros!$B$2:$B$6000,$A1465,Registros!$K$2:$K$6000,"&lt;&gt;")&gt;0,1,0))</f>
        <v>0</v>
      </c>
      <c r="O1465" t="str">
        <f t="shared" si="110"/>
        <v>SOLO MÓVIL</v>
      </c>
      <c r="P1465" t="str">
        <f t="shared" si="111"/>
        <v>Ofrecer fijo + internet (FLBBTV)</v>
      </c>
      <c r="Q1465">
        <f t="shared" si="112"/>
        <v>25</v>
      </c>
      <c r="R1465" t="str">
        <f>IFERROR(VLOOKUP($A1465,Registros!$B$2:$G$6000,6,0),IFERROR(INDEX(Winback!$C$2:$C$300,MATCH($A1465,Winback!$K$2:$K$300,0)),""))</f>
        <v>Osiris Aguilar</v>
      </c>
      <c r="S1465" t="str">
        <f t="shared" si="113"/>
        <v>NP</v>
      </c>
      <c r="T1465">
        <f t="shared" si="114"/>
        <v>1</v>
      </c>
    </row>
    <row r="1466" spans="1:20" x14ac:dyDescent="0.35">
      <c r="A1466" t="s">
        <v>7253</v>
      </c>
      <c r="B1466" t="s">
        <v>7254</v>
      </c>
      <c r="C1466" t="s">
        <v>7255</v>
      </c>
      <c r="D1466" t="s">
        <v>7256</v>
      </c>
      <c r="E1466">
        <f>IF(COUNTIFS(Registros!$A$2:$A$6000,"NP",Registros!$B$2:$B$6000,$A1466)&gt;0,1,0)</f>
        <v>1</v>
      </c>
      <c r="F1466">
        <f>IF($E1466=1,SUMIFS(Registros!$F$2:$F$6000,Registros!$A$2:$A$6000,"NP",Registros!$B$2:$B$6000,$A1466),0)</f>
        <v>15</v>
      </c>
      <c r="G1466">
        <f>IF(COUNTIFS(Registros!$A$2:$A$6000,"MOV",Registros!$B$2:$B$6000,$A1466)&gt;0,1,0)</f>
        <v>0</v>
      </c>
      <c r="H1466">
        <f>IF($G1466=1,SUMIFS(Registros!$F$2:$F$6000,Registros!$A$2:$A$6000,"MOV",Registros!$B$2:$B$6000,$A1466),0)</f>
        <v>0</v>
      </c>
      <c r="I1466">
        <f>IF(COUNTIFS(Registros!$A$2:$A$6000,"CS",Registros!$B$2:$B$6000,$A1466)&gt;0,1,0)</f>
        <v>0</v>
      </c>
      <c r="J1466">
        <f>IF($I1466=1,SUMIFS(Registros!$I$2:$I$6000,Registros!$A$2:$A$6000,"CS",Registros!$B$2:$B$6000,$A1466),0)</f>
        <v>0</v>
      </c>
      <c r="K1466">
        <f>IF(COUNTIFS(Winback!$K$2:$K$300,$A1466)&gt;0,1,0)</f>
        <v>0</v>
      </c>
      <c r="L1466">
        <f>IF(AND($K1466=1,LEFT($A1466,3)="WB-"),SUMIFS(Winback!$D$2:$D$300,Winback!$K$2:$K$300,$A1466),0)</f>
        <v>0</v>
      </c>
      <c r="M1466">
        <f>IF(OR($E1466=1,$G1466=1,SUMIFS(Registros!$J$2:$J$6000,Registros!$B$2:$B$6000,$A1466)&gt;0),1,0)</f>
        <v>1</v>
      </c>
      <c r="N1466">
        <f>IF($J1466&gt;0,1,IF(COUNTIFS(Registros!$A$2:$A$6000,"CS",Registros!$B$2:$B$6000,$A1466,Registros!$K$2:$K$6000,"&lt;&gt;")&gt;0,1,0))</f>
        <v>0</v>
      </c>
      <c r="O1466" t="str">
        <f t="shared" si="110"/>
        <v>SOLO MÓVIL</v>
      </c>
      <c r="P1466" t="str">
        <f t="shared" si="111"/>
        <v>Ofrecer fijo + internet (FLBBTV)</v>
      </c>
      <c r="Q1466">
        <f t="shared" si="112"/>
        <v>15</v>
      </c>
      <c r="R1466" t="str">
        <f>IFERROR(VLOOKUP($A1466,Registros!$B$2:$G$6000,6,0),IFERROR(INDEX(Winback!$C$2:$C$300,MATCH($A1466,Winback!$K$2:$K$300,0)),""))</f>
        <v>Karla Mc Intryre</v>
      </c>
      <c r="S1466" t="str">
        <f t="shared" si="113"/>
        <v>NP</v>
      </c>
      <c r="T1466">
        <f t="shared" si="114"/>
        <v>1</v>
      </c>
    </row>
    <row r="1467" spans="1:20" x14ac:dyDescent="0.35">
      <c r="A1467" t="s">
        <v>7258</v>
      </c>
      <c r="B1467" t="s">
        <v>7259</v>
      </c>
      <c r="C1467" t="s">
        <v>7260</v>
      </c>
      <c r="D1467" t="s">
        <v>7261</v>
      </c>
      <c r="E1467">
        <f>IF(COUNTIFS(Registros!$A$2:$A$6000,"NP",Registros!$B$2:$B$6000,$A1467)&gt;0,1,0)</f>
        <v>1</v>
      </c>
      <c r="F1467">
        <f>IF($E1467=1,SUMIFS(Registros!$F$2:$F$6000,Registros!$A$2:$A$6000,"NP",Registros!$B$2:$B$6000,$A1467),0)</f>
        <v>26.75</v>
      </c>
      <c r="G1467">
        <f>IF(COUNTIFS(Registros!$A$2:$A$6000,"MOV",Registros!$B$2:$B$6000,$A1467)&gt;0,1,0)</f>
        <v>0</v>
      </c>
      <c r="H1467">
        <f>IF($G1467=1,SUMIFS(Registros!$F$2:$F$6000,Registros!$A$2:$A$6000,"MOV",Registros!$B$2:$B$6000,$A1467),0)</f>
        <v>0</v>
      </c>
      <c r="I1467">
        <f>IF(COUNTIFS(Registros!$A$2:$A$6000,"CS",Registros!$B$2:$B$6000,$A1467)&gt;0,1,0)</f>
        <v>0</v>
      </c>
      <c r="J1467">
        <f>IF($I1467=1,SUMIFS(Registros!$I$2:$I$6000,Registros!$A$2:$A$6000,"CS",Registros!$B$2:$B$6000,$A1467),0)</f>
        <v>0</v>
      </c>
      <c r="K1467">
        <f>IF(COUNTIFS(Winback!$K$2:$K$300,$A1467)&gt;0,1,0)</f>
        <v>0</v>
      </c>
      <c r="L1467">
        <f>IF(AND($K1467=1,LEFT($A1467,3)="WB-"),SUMIFS(Winback!$D$2:$D$300,Winback!$K$2:$K$300,$A1467),0)</f>
        <v>0</v>
      </c>
      <c r="M1467">
        <f>IF(OR($E1467=1,$G1467=1,SUMIFS(Registros!$J$2:$J$6000,Registros!$B$2:$B$6000,$A1467)&gt;0),1,0)</f>
        <v>1</v>
      </c>
      <c r="N1467">
        <f>IF($J1467&gt;0,1,IF(COUNTIFS(Registros!$A$2:$A$6000,"CS",Registros!$B$2:$B$6000,$A1467,Registros!$K$2:$K$6000,"&lt;&gt;")&gt;0,1,0))</f>
        <v>0</v>
      </c>
      <c r="O1467" t="str">
        <f t="shared" si="110"/>
        <v>SOLO MÓVIL</v>
      </c>
      <c r="P1467" t="str">
        <f t="shared" si="111"/>
        <v>Ofrecer fijo + internet (FLBBTV)</v>
      </c>
      <c r="Q1467">
        <f t="shared" si="112"/>
        <v>26.75</v>
      </c>
      <c r="R1467" t="str">
        <f>IFERROR(VLOOKUP($A1467,Registros!$B$2:$G$6000,6,0),IFERROR(INDEX(Winback!$C$2:$C$300,MATCH($A1467,Winback!$K$2:$K$300,0)),""))</f>
        <v>Solanye Acuña</v>
      </c>
      <c r="S1467" t="str">
        <f t="shared" si="113"/>
        <v>NP</v>
      </c>
      <c r="T1467">
        <f t="shared" si="114"/>
        <v>1</v>
      </c>
    </row>
    <row r="1468" spans="1:20" x14ac:dyDescent="0.35">
      <c r="A1468" t="s">
        <v>7263</v>
      </c>
      <c r="B1468" t="s">
        <v>7264</v>
      </c>
      <c r="C1468" t="s">
        <v>7265</v>
      </c>
      <c r="D1468" t="s">
        <v>7266</v>
      </c>
      <c r="E1468">
        <f>IF(COUNTIFS(Registros!$A$2:$A$6000,"NP",Registros!$B$2:$B$6000,$A1468)&gt;0,1,0)</f>
        <v>1</v>
      </c>
      <c r="F1468">
        <f>IF($E1468=1,SUMIFS(Registros!$F$2:$F$6000,Registros!$A$2:$A$6000,"NP",Registros!$B$2:$B$6000,$A1468),0)</f>
        <v>305.5</v>
      </c>
      <c r="G1468">
        <f>IF(COUNTIFS(Registros!$A$2:$A$6000,"MOV",Registros!$B$2:$B$6000,$A1468)&gt;0,1,0)</f>
        <v>0</v>
      </c>
      <c r="H1468">
        <f>IF($G1468=1,SUMIFS(Registros!$F$2:$F$6000,Registros!$A$2:$A$6000,"MOV",Registros!$B$2:$B$6000,$A1468),0)</f>
        <v>0</v>
      </c>
      <c r="I1468">
        <f>IF(COUNTIFS(Registros!$A$2:$A$6000,"CS",Registros!$B$2:$B$6000,$A1468)&gt;0,1,0)</f>
        <v>0</v>
      </c>
      <c r="J1468">
        <f>IF($I1468=1,SUMIFS(Registros!$I$2:$I$6000,Registros!$A$2:$A$6000,"CS",Registros!$B$2:$B$6000,$A1468),0)</f>
        <v>0</v>
      </c>
      <c r="K1468">
        <f>IF(COUNTIFS(Winback!$K$2:$K$300,$A1468)&gt;0,1,0)</f>
        <v>0</v>
      </c>
      <c r="L1468">
        <f>IF(AND($K1468=1,LEFT($A1468,3)="WB-"),SUMIFS(Winback!$D$2:$D$300,Winback!$K$2:$K$300,$A1468),0)</f>
        <v>0</v>
      </c>
      <c r="M1468">
        <f>IF(OR($E1468=1,$G1468=1,SUMIFS(Registros!$J$2:$J$6000,Registros!$B$2:$B$6000,$A1468)&gt;0),1,0)</f>
        <v>1</v>
      </c>
      <c r="N1468">
        <f>IF($J1468&gt;0,1,IF(COUNTIFS(Registros!$A$2:$A$6000,"CS",Registros!$B$2:$B$6000,$A1468,Registros!$K$2:$K$6000,"&lt;&gt;")&gt;0,1,0))</f>
        <v>0</v>
      </c>
      <c r="O1468" t="str">
        <f t="shared" si="110"/>
        <v>SOLO MÓVIL</v>
      </c>
      <c r="P1468" t="str">
        <f t="shared" si="111"/>
        <v>Ofrecer fijo + internet (FLBBTV)</v>
      </c>
      <c r="Q1468">
        <f t="shared" si="112"/>
        <v>305.5</v>
      </c>
      <c r="R1468" t="str">
        <f>IFERROR(VLOOKUP($A1468,Registros!$B$2:$G$6000,6,0),IFERROR(INDEX(Winback!$C$2:$C$300,MATCH($A1468,Winback!$K$2:$K$300,0)),""))</f>
        <v>Michelle Zambrano</v>
      </c>
      <c r="S1468" t="str">
        <f t="shared" si="113"/>
        <v>NP</v>
      </c>
      <c r="T1468">
        <f t="shared" si="114"/>
        <v>1</v>
      </c>
    </row>
    <row r="1469" spans="1:20" x14ac:dyDescent="0.35">
      <c r="A1469" t="s">
        <v>7268</v>
      </c>
      <c r="B1469" t="s">
        <v>7269</v>
      </c>
      <c r="C1469" t="s">
        <v>7270</v>
      </c>
      <c r="D1469" t="s">
        <v>7271</v>
      </c>
      <c r="E1469">
        <f>IF(COUNTIFS(Registros!$A$2:$A$6000,"NP",Registros!$B$2:$B$6000,$A1469)&gt;0,1,0)</f>
        <v>1</v>
      </c>
      <c r="F1469">
        <f>IF($E1469=1,SUMIFS(Registros!$F$2:$F$6000,Registros!$A$2:$A$6000,"NP",Registros!$B$2:$B$6000,$A1469),0)</f>
        <v>16.25</v>
      </c>
      <c r="G1469">
        <f>IF(COUNTIFS(Registros!$A$2:$A$6000,"MOV",Registros!$B$2:$B$6000,$A1469)&gt;0,1,0)</f>
        <v>0</v>
      </c>
      <c r="H1469">
        <f>IF($G1469=1,SUMIFS(Registros!$F$2:$F$6000,Registros!$A$2:$A$6000,"MOV",Registros!$B$2:$B$6000,$A1469),0)</f>
        <v>0</v>
      </c>
      <c r="I1469">
        <f>IF(COUNTIFS(Registros!$A$2:$A$6000,"CS",Registros!$B$2:$B$6000,$A1469)&gt;0,1,0)</f>
        <v>0</v>
      </c>
      <c r="J1469">
        <f>IF($I1469=1,SUMIFS(Registros!$I$2:$I$6000,Registros!$A$2:$A$6000,"CS",Registros!$B$2:$B$6000,$A1469),0)</f>
        <v>0</v>
      </c>
      <c r="K1469">
        <f>IF(COUNTIFS(Winback!$K$2:$K$300,$A1469)&gt;0,1,0)</f>
        <v>0</v>
      </c>
      <c r="L1469">
        <f>IF(AND($K1469=1,LEFT($A1469,3)="WB-"),SUMIFS(Winback!$D$2:$D$300,Winback!$K$2:$K$300,$A1469),0)</f>
        <v>0</v>
      </c>
      <c r="M1469">
        <f>IF(OR($E1469=1,$G1469=1,SUMIFS(Registros!$J$2:$J$6000,Registros!$B$2:$B$6000,$A1469)&gt;0),1,0)</f>
        <v>1</v>
      </c>
      <c r="N1469">
        <f>IF($J1469&gt;0,1,IF(COUNTIFS(Registros!$A$2:$A$6000,"CS",Registros!$B$2:$B$6000,$A1469,Registros!$K$2:$K$6000,"&lt;&gt;")&gt;0,1,0))</f>
        <v>0</v>
      </c>
      <c r="O1469" t="str">
        <f t="shared" si="110"/>
        <v>SOLO MÓVIL</v>
      </c>
      <c r="P1469" t="str">
        <f t="shared" si="111"/>
        <v>Ofrecer fijo + internet (FLBBTV)</v>
      </c>
      <c r="Q1469">
        <f t="shared" si="112"/>
        <v>16.25</v>
      </c>
      <c r="R1469" t="str">
        <f>IFERROR(VLOOKUP($A1469,Registros!$B$2:$G$6000,6,0),IFERROR(INDEX(Winback!$C$2:$C$300,MATCH($A1469,Winback!$K$2:$K$300,0)),""))</f>
        <v>Ines Lizbeth Trujillo</v>
      </c>
      <c r="S1469" t="str">
        <f t="shared" si="113"/>
        <v>NP</v>
      </c>
      <c r="T1469">
        <f t="shared" si="114"/>
        <v>1</v>
      </c>
    </row>
    <row r="1470" spans="1:20" x14ac:dyDescent="0.35">
      <c r="A1470" t="s">
        <v>7273</v>
      </c>
      <c r="B1470" t="s">
        <v>7274</v>
      </c>
      <c r="C1470" t="s">
        <v>7275</v>
      </c>
      <c r="D1470" t="s">
        <v>7276</v>
      </c>
      <c r="E1470">
        <f>IF(COUNTIFS(Registros!$A$2:$A$6000,"NP",Registros!$B$2:$B$6000,$A1470)&gt;0,1,0)</f>
        <v>1</v>
      </c>
      <c r="F1470">
        <f>IF($E1470=1,SUMIFS(Registros!$F$2:$F$6000,Registros!$A$2:$A$6000,"NP",Registros!$B$2:$B$6000,$A1470),0)</f>
        <v>30</v>
      </c>
      <c r="G1470">
        <f>IF(COUNTIFS(Registros!$A$2:$A$6000,"MOV",Registros!$B$2:$B$6000,$A1470)&gt;0,1,0)</f>
        <v>0</v>
      </c>
      <c r="H1470">
        <f>IF($G1470=1,SUMIFS(Registros!$F$2:$F$6000,Registros!$A$2:$A$6000,"MOV",Registros!$B$2:$B$6000,$A1470),0)</f>
        <v>0</v>
      </c>
      <c r="I1470">
        <f>IF(COUNTIFS(Registros!$A$2:$A$6000,"CS",Registros!$B$2:$B$6000,$A1470)&gt;0,1,0)</f>
        <v>0</v>
      </c>
      <c r="J1470">
        <f>IF($I1470=1,SUMIFS(Registros!$I$2:$I$6000,Registros!$A$2:$A$6000,"CS",Registros!$B$2:$B$6000,$A1470),0)</f>
        <v>0</v>
      </c>
      <c r="K1470">
        <f>IF(COUNTIFS(Winback!$K$2:$K$300,$A1470)&gt;0,1,0)</f>
        <v>0</v>
      </c>
      <c r="L1470">
        <f>IF(AND($K1470=1,LEFT($A1470,3)="WB-"),SUMIFS(Winback!$D$2:$D$300,Winback!$K$2:$K$300,$A1470),0)</f>
        <v>0</v>
      </c>
      <c r="M1470">
        <f>IF(OR($E1470=1,$G1470=1,SUMIFS(Registros!$J$2:$J$6000,Registros!$B$2:$B$6000,$A1470)&gt;0),1,0)</f>
        <v>1</v>
      </c>
      <c r="N1470">
        <f>IF($J1470&gt;0,1,IF(COUNTIFS(Registros!$A$2:$A$6000,"CS",Registros!$B$2:$B$6000,$A1470,Registros!$K$2:$K$6000,"&lt;&gt;")&gt;0,1,0))</f>
        <v>0</v>
      </c>
      <c r="O1470" t="str">
        <f t="shared" si="110"/>
        <v>SOLO MÓVIL</v>
      </c>
      <c r="P1470" t="str">
        <f t="shared" si="111"/>
        <v>Ofrecer fijo + internet (FLBBTV)</v>
      </c>
      <c r="Q1470">
        <f t="shared" si="112"/>
        <v>30</v>
      </c>
      <c r="R1470" t="str">
        <f>IFERROR(VLOOKUP($A1470,Registros!$B$2:$G$6000,6,0),IFERROR(INDEX(Winback!$C$2:$C$300,MATCH($A1470,Winback!$K$2:$K$300,0)),""))</f>
        <v>Alejandra Mabel Hawkins</v>
      </c>
      <c r="S1470" t="str">
        <f t="shared" si="113"/>
        <v>NP</v>
      </c>
      <c r="T1470">
        <f t="shared" si="114"/>
        <v>1</v>
      </c>
    </row>
    <row r="1471" spans="1:20" x14ac:dyDescent="0.35">
      <c r="A1471" t="s">
        <v>7278</v>
      </c>
      <c r="B1471" t="s">
        <v>7279</v>
      </c>
      <c r="C1471" t="s">
        <v>7280</v>
      </c>
      <c r="D1471" t="s">
        <v>7281</v>
      </c>
      <c r="E1471">
        <f>IF(COUNTIFS(Registros!$A$2:$A$6000,"NP",Registros!$B$2:$B$6000,$A1471)&gt;0,1,0)</f>
        <v>1</v>
      </c>
      <c r="F1471">
        <f>IF($E1471=1,SUMIFS(Registros!$F$2:$F$6000,Registros!$A$2:$A$6000,"NP",Registros!$B$2:$B$6000,$A1471),0)</f>
        <v>48.75</v>
      </c>
      <c r="G1471">
        <f>IF(COUNTIFS(Registros!$A$2:$A$6000,"MOV",Registros!$B$2:$B$6000,$A1471)&gt;0,1,0)</f>
        <v>0</v>
      </c>
      <c r="H1471">
        <f>IF($G1471=1,SUMIFS(Registros!$F$2:$F$6000,Registros!$A$2:$A$6000,"MOV",Registros!$B$2:$B$6000,$A1471),0)</f>
        <v>0</v>
      </c>
      <c r="I1471">
        <f>IF(COUNTIFS(Registros!$A$2:$A$6000,"CS",Registros!$B$2:$B$6000,$A1471)&gt;0,1,0)</f>
        <v>0</v>
      </c>
      <c r="J1471">
        <f>IF($I1471=1,SUMIFS(Registros!$I$2:$I$6000,Registros!$A$2:$A$6000,"CS",Registros!$B$2:$B$6000,$A1471),0)</f>
        <v>0</v>
      </c>
      <c r="K1471">
        <f>IF(COUNTIFS(Winback!$K$2:$K$300,$A1471)&gt;0,1,0)</f>
        <v>0</v>
      </c>
      <c r="L1471">
        <f>IF(AND($K1471=1,LEFT($A1471,3)="WB-"),SUMIFS(Winback!$D$2:$D$300,Winback!$K$2:$K$300,$A1471),0)</f>
        <v>0</v>
      </c>
      <c r="M1471">
        <f>IF(OR($E1471=1,$G1471=1,SUMIFS(Registros!$J$2:$J$6000,Registros!$B$2:$B$6000,$A1471)&gt;0),1,0)</f>
        <v>1</v>
      </c>
      <c r="N1471">
        <f>IF($J1471&gt;0,1,IF(COUNTIFS(Registros!$A$2:$A$6000,"CS",Registros!$B$2:$B$6000,$A1471,Registros!$K$2:$K$6000,"&lt;&gt;")&gt;0,1,0))</f>
        <v>0</v>
      </c>
      <c r="O1471" t="str">
        <f t="shared" si="110"/>
        <v>SOLO MÓVIL</v>
      </c>
      <c r="P1471" t="str">
        <f t="shared" si="111"/>
        <v>Ofrecer fijo + internet (FLBBTV)</v>
      </c>
      <c r="Q1471">
        <f t="shared" si="112"/>
        <v>48.75</v>
      </c>
      <c r="R1471" t="str">
        <f>IFERROR(VLOOKUP($A1471,Registros!$B$2:$G$6000,6,0),IFERROR(INDEX(Winback!$C$2:$C$300,MATCH($A1471,Winback!$K$2:$K$300,0)),""))</f>
        <v>Maria Fernanda</v>
      </c>
      <c r="S1471" t="str">
        <f t="shared" si="113"/>
        <v>NP</v>
      </c>
      <c r="T1471">
        <f t="shared" si="114"/>
        <v>1</v>
      </c>
    </row>
    <row r="1472" spans="1:20" x14ac:dyDescent="0.35">
      <c r="A1472" t="s">
        <v>7283</v>
      </c>
      <c r="B1472" t="s">
        <v>7284</v>
      </c>
      <c r="C1472" t="s">
        <v>7285</v>
      </c>
      <c r="D1472" t="s">
        <v>7286</v>
      </c>
      <c r="E1472">
        <f>IF(COUNTIFS(Registros!$A$2:$A$6000,"NP",Registros!$B$2:$B$6000,$A1472)&gt;0,1,0)</f>
        <v>1</v>
      </c>
      <c r="F1472">
        <f>IF($E1472=1,SUMIFS(Registros!$F$2:$F$6000,Registros!$A$2:$A$6000,"NP",Registros!$B$2:$B$6000,$A1472),0)</f>
        <v>36.5</v>
      </c>
      <c r="G1472">
        <f>IF(COUNTIFS(Registros!$A$2:$A$6000,"MOV",Registros!$B$2:$B$6000,$A1472)&gt;0,1,0)</f>
        <v>0</v>
      </c>
      <c r="H1472">
        <f>IF($G1472=1,SUMIFS(Registros!$F$2:$F$6000,Registros!$A$2:$A$6000,"MOV",Registros!$B$2:$B$6000,$A1472),0)</f>
        <v>0</v>
      </c>
      <c r="I1472">
        <f>IF(COUNTIFS(Registros!$A$2:$A$6000,"CS",Registros!$B$2:$B$6000,$A1472)&gt;0,1,0)</f>
        <v>0</v>
      </c>
      <c r="J1472">
        <f>IF($I1472=1,SUMIFS(Registros!$I$2:$I$6000,Registros!$A$2:$A$6000,"CS",Registros!$B$2:$B$6000,$A1472),0)</f>
        <v>0</v>
      </c>
      <c r="K1472">
        <f>IF(COUNTIFS(Winback!$K$2:$K$300,$A1472)&gt;0,1,0)</f>
        <v>0</v>
      </c>
      <c r="L1472">
        <f>IF(AND($K1472=1,LEFT($A1472,3)="WB-"),SUMIFS(Winback!$D$2:$D$300,Winback!$K$2:$K$300,$A1472),0)</f>
        <v>0</v>
      </c>
      <c r="M1472">
        <f>IF(OR($E1472=1,$G1472=1,SUMIFS(Registros!$J$2:$J$6000,Registros!$B$2:$B$6000,$A1472)&gt;0),1,0)</f>
        <v>1</v>
      </c>
      <c r="N1472">
        <f>IF($J1472&gt;0,1,IF(COUNTIFS(Registros!$A$2:$A$6000,"CS",Registros!$B$2:$B$6000,$A1472,Registros!$K$2:$K$6000,"&lt;&gt;")&gt;0,1,0))</f>
        <v>0</v>
      </c>
      <c r="O1472" t="str">
        <f t="shared" si="110"/>
        <v>SOLO MÓVIL</v>
      </c>
      <c r="P1472" t="str">
        <f t="shared" si="111"/>
        <v>Ofrecer fijo + internet (FLBBTV)</v>
      </c>
      <c r="Q1472">
        <f t="shared" si="112"/>
        <v>36.5</v>
      </c>
      <c r="R1472" t="str">
        <f>IFERROR(VLOOKUP($A1472,Registros!$B$2:$G$6000,6,0),IFERROR(INDEX(Winback!$C$2:$C$300,MATCH($A1472,Winback!$K$2:$K$300,0)),""))</f>
        <v>Yarelis Tulloch</v>
      </c>
      <c r="S1472" t="str">
        <f t="shared" si="113"/>
        <v>NP</v>
      </c>
      <c r="T1472">
        <f t="shared" si="114"/>
        <v>1</v>
      </c>
    </row>
    <row r="1473" spans="1:20" x14ac:dyDescent="0.35">
      <c r="A1473" t="s">
        <v>7288</v>
      </c>
      <c r="B1473" t="s">
        <v>7289</v>
      </c>
      <c r="C1473" t="s">
        <v>7290</v>
      </c>
      <c r="D1473" t="s">
        <v>7291</v>
      </c>
      <c r="E1473">
        <f>IF(COUNTIFS(Registros!$A$2:$A$6000,"NP",Registros!$B$2:$B$6000,$A1473)&gt;0,1,0)</f>
        <v>1</v>
      </c>
      <c r="F1473">
        <f>IF($E1473=1,SUMIFS(Registros!$F$2:$F$6000,Registros!$A$2:$A$6000,"NP",Registros!$B$2:$B$6000,$A1473),0)</f>
        <v>203</v>
      </c>
      <c r="G1473">
        <f>IF(COUNTIFS(Registros!$A$2:$A$6000,"MOV",Registros!$B$2:$B$6000,$A1473)&gt;0,1,0)</f>
        <v>0</v>
      </c>
      <c r="H1473">
        <f>IF($G1473=1,SUMIFS(Registros!$F$2:$F$6000,Registros!$A$2:$A$6000,"MOV",Registros!$B$2:$B$6000,$A1473),0)</f>
        <v>0</v>
      </c>
      <c r="I1473">
        <f>IF(COUNTIFS(Registros!$A$2:$A$6000,"CS",Registros!$B$2:$B$6000,$A1473)&gt;0,1,0)</f>
        <v>0</v>
      </c>
      <c r="J1473">
        <f>IF($I1473=1,SUMIFS(Registros!$I$2:$I$6000,Registros!$A$2:$A$6000,"CS",Registros!$B$2:$B$6000,$A1473),0)</f>
        <v>0</v>
      </c>
      <c r="K1473">
        <f>IF(COUNTIFS(Winback!$K$2:$K$300,$A1473)&gt;0,1,0)</f>
        <v>0</v>
      </c>
      <c r="L1473">
        <f>IF(AND($K1473=1,LEFT($A1473,3)="WB-"),SUMIFS(Winback!$D$2:$D$300,Winback!$K$2:$K$300,$A1473),0)</f>
        <v>0</v>
      </c>
      <c r="M1473">
        <f>IF(OR($E1473=1,$G1473=1,SUMIFS(Registros!$J$2:$J$6000,Registros!$B$2:$B$6000,$A1473)&gt;0),1,0)</f>
        <v>1</v>
      </c>
      <c r="N1473">
        <f>IF($J1473&gt;0,1,IF(COUNTIFS(Registros!$A$2:$A$6000,"CS",Registros!$B$2:$B$6000,$A1473,Registros!$K$2:$K$6000,"&lt;&gt;")&gt;0,1,0))</f>
        <v>0</v>
      </c>
      <c r="O1473" t="str">
        <f t="shared" si="110"/>
        <v>SOLO MÓVIL</v>
      </c>
      <c r="P1473" t="str">
        <f t="shared" si="111"/>
        <v>Ofrecer fijo + internet (FLBBTV)</v>
      </c>
      <c r="Q1473">
        <f t="shared" si="112"/>
        <v>203</v>
      </c>
      <c r="R1473" t="str">
        <f>IFERROR(VLOOKUP($A1473,Registros!$B$2:$G$6000,6,0),IFERROR(INDEX(Winback!$C$2:$C$300,MATCH($A1473,Winback!$K$2:$K$300,0)),""))</f>
        <v>Abril Aparicio</v>
      </c>
      <c r="S1473" t="str">
        <f t="shared" si="113"/>
        <v>NP</v>
      </c>
      <c r="T1473">
        <f t="shared" si="114"/>
        <v>1</v>
      </c>
    </row>
    <row r="1474" spans="1:20" x14ac:dyDescent="0.35">
      <c r="A1474" t="s">
        <v>7293</v>
      </c>
      <c r="B1474" t="s">
        <v>7294</v>
      </c>
      <c r="C1474" t="s">
        <v>7295</v>
      </c>
      <c r="D1474" t="s">
        <v>7296</v>
      </c>
      <c r="E1474">
        <f>IF(COUNTIFS(Registros!$A$2:$A$6000,"NP",Registros!$B$2:$B$6000,$A1474)&gt;0,1,0)</f>
        <v>1</v>
      </c>
      <c r="F1474">
        <f>IF($E1474=1,SUMIFS(Registros!$F$2:$F$6000,Registros!$A$2:$A$6000,"NP",Registros!$B$2:$B$6000,$A1474),0)</f>
        <v>19.25</v>
      </c>
      <c r="G1474">
        <f>IF(COUNTIFS(Registros!$A$2:$A$6000,"MOV",Registros!$B$2:$B$6000,$A1474)&gt;0,1,0)</f>
        <v>0</v>
      </c>
      <c r="H1474">
        <f>IF($G1474=1,SUMIFS(Registros!$F$2:$F$6000,Registros!$A$2:$A$6000,"MOV",Registros!$B$2:$B$6000,$A1474),0)</f>
        <v>0</v>
      </c>
      <c r="I1474">
        <f>IF(COUNTIFS(Registros!$A$2:$A$6000,"CS",Registros!$B$2:$B$6000,$A1474)&gt;0,1,0)</f>
        <v>0</v>
      </c>
      <c r="J1474">
        <f>IF($I1474=1,SUMIFS(Registros!$I$2:$I$6000,Registros!$A$2:$A$6000,"CS",Registros!$B$2:$B$6000,$A1474),0)</f>
        <v>0</v>
      </c>
      <c r="K1474">
        <f>IF(COUNTIFS(Winback!$K$2:$K$300,$A1474)&gt;0,1,0)</f>
        <v>0</v>
      </c>
      <c r="L1474">
        <f>IF(AND($K1474=1,LEFT($A1474,3)="WB-"),SUMIFS(Winback!$D$2:$D$300,Winback!$K$2:$K$300,$A1474),0)</f>
        <v>0</v>
      </c>
      <c r="M1474">
        <f>IF(OR($E1474=1,$G1474=1,SUMIFS(Registros!$J$2:$J$6000,Registros!$B$2:$B$6000,$A1474)&gt;0),1,0)</f>
        <v>1</v>
      </c>
      <c r="N1474">
        <f>IF($J1474&gt;0,1,IF(COUNTIFS(Registros!$A$2:$A$6000,"CS",Registros!$B$2:$B$6000,$A1474,Registros!$K$2:$K$6000,"&lt;&gt;")&gt;0,1,0))</f>
        <v>0</v>
      </c>
      <c r="O1474" t="str">
        <f t="shared" ref="O1474:O1537" si="115">IF(AND($K1474=1,$E1474=0,$G1474=0,$I1474=0),"WINBACK",IF(AND($M1474=1,$N1474&gt;0),"CONVERGENTE",IF($M1474=1,"SOLO MÓVIL",IF($N1474&gt;0,"SOLO FIJO / INTERNET","SIN SERVICIOS"))))</f>
        <v>SOLO MÓVIL</v>
      </c>
      <c r="P1474" t="str">
        <f t="shared" ref="P1474:P1537" si="116">IF($O1474="WINBACK","Recuperar (winback)",IF($O1474="CONVERGENTE","Upgrade / más líneas",IF($O1474="SOLO MÓVIL","Ofrecer fijo + internet (FLBBTV)",IF($O1474="SOLO FIJO / INTERNET","Ofrecer línea móvil Nextphone","Oferta completa (móvil + fijo + internet)"))))</f>
        <v>Ofrecer fijo + internet (FLBBTV)</v>
      </c>
      <c r="Q1474">
        <f t="shared" ref="Q1474:Q1537" si="117">$F1474+$H1474+$L1474</f>
        <v>19.25</v>
      </c>
      <c r="R1474" t="str">
        <f>IFERROR(VLOOKUP($A1474,Registros!$B$2:$G$6000,6,0),IFERROR(INDEX(Winback!$C$2:$C$300,MATCH($A1474,Winback!$K$2:$K$300,0)),""))</f>
        <v>Yariela Galarce</v>
      </c>
      <c r="S1474" t="str">
        <f t="shared" ref="S1474:S1537" si="118">IF($E1474=1,"NP","")&amp;IF($G1474=1,"+MOV","")&amp;IF($I1474=1,"+CS","")&amp;IF($K1474=1,"+WB","")</f>
        <v>NP</v>
      </c>
      <c r="T1474">
        <f t="shared" ref="T1474:T1537" si="119">$E1474+$G1474+$I1474+$K1474</f>
        <v>1</v>
      </c>
    </row>
    <row r="1475" spans="1:20" x14ac:dyDescent="0.35">
      <c r="A1475" t="s">
        <v>7298</v>
      </c>
      <c r="B1475" t="s">
        <v>7299</v>
      </c>
      <c r="C1475" t="s">
        <v>7300</v>
      </c>
      <c r="D1475" t="s">
        <v>7301</v>
      </c>
      <c r="E1475">
        <f>IF(COUNTIFS(Registros!$A$2:$A$6000,"NP",Registros!$B$2:$B$6000,$A1475)&gt;0,1,0)</f>
        <v>1</v>
      </c>
      <c r="F1475">
        <f>IF($E1475=1,SUMIFS(Registros!$F$2:$F$6000,Registros!$A$2:$A$6000,"NP",Registros!$B$2:$B$6000,$A1475),0)</f>
        <v>15</v>
      </c>
      <c r="G1475">
        <f>IF(COUNTIFS(Registros!$A$2:$A$6000,"MOV",Registros!$B$2:$B$6000,$A1475)&gt;0,1,0)</f>
        <v>0</v>
      </c>
      <c r="H1475">
        <f>IF($G1475=1,SUMIFS(Registros!$F$2:$F$6000,Registros!$A$2:$A$6000,"MOV",Registros!$B$2:$B$6000,$A1475),0)</f>
        <v>0</v>
      </c>
      <c r="I1475">
        <f>IF(COUNTIFS(Registros!$A$2:$A$6000,"CS",Registros!$B$2:$B$6000,$A1475)&gt;0,1,0)</f>
        <v>0</v>
      </c>
      <c r="J1475">
        <f>IF($I1475=1,SUMIFS(Registros!$I$2:$I$6000,Registros!$A$2:$A$6000,"CS",Registros!$B$2:$B$6000,$A1475),0)</f>
        <v>0</v>
      </c>
      <c r="K1475">
        <f>IF(COUNTIFS(Winback!$K$2:$K$300,$A1475)&gt;0,1,0)</f>
        <v>0</v>
      </c>
      <c r="L1475">
        <f>IF(AND($K1475=1,LEFT($A1475,3)="WB-"),SUMIFS(Winback!$D$2:$D$300,Winback!$K$2:$K$300,$A1475),0)</f>
        <v>0</v>
      </c>
      <c r="M1475">
        <f>IF(OR($E1475=1,$G1475=1,SUMIFS(Registros!$J$2:$J$6000,Registros!$B$2:$B$6000,$A1475)&gt;0),1,0)</f>
        <v>1</v>
      </c>
      <c r="N1475">
        <f>IF($J1475&gt;0,1,IF(COUNTIFS(Registros!$A$2:$A$6000,"CS",Registros!$B$2:$B$6000,$A1475,Registros!$K$2:$K$6000,"&lt;&gt;")&gt;0,1,0))</f>
        <v>0</v>
      </c>
      <c r="O1475" t="str">
        <f t="shared" si="115"/>
        <v>SOLO MÓVIL</v>
      </c>
      <c r="P1475" t="str">
        <f t="shared" si="116"/>
        <v>Ofrecer fijo + internet (FLBBTV)</v>
      </c>
      <c r="Q1475">
        <f t="shared" si="117"/>
        <v>15</v>
      </c>
      <c r="R1475" t="str">
        <f>IFERROR(VLOOKUP($A1475,Registros!$B$2:$G$6000,6,0),IFERROR(INDEX(Winback!$C$2:$C$300,MATCH($A1475,Winback!$K$2:$K$300,0)),""))</f>
        <v>Nailyn Martinez</v>
      </c>
      <c r="S1475" t="str">
        <f t="shared" si="118"/>
        <v>NP</v>
      </c>
      <c r="T1475">
        <f t="shared" si="119"/>
        <v>1</v>
      </c>
    </row>
    <row r="1476" spans="1:20" x14ac:dyDescent="0.35">
      <c r="A1476" t="s">
        <v>7303</v>
      </c>
      <c r="B1476" t="s">
        <v>7304</v>
      </c>
      <c r="C1476" t="s">
        <v>7305</v>
      </c>
      <c r="D1476" t="s">
        <v>7306</v>
      </c>
      <c r="E1476">
        <f>IF(COUNTIFS(Registros!$A$2:$A$6000,"NP",Registros!$B$2:$B$6000,$A1476)&gt;0,1,0)</f>
        <v>1</v>
      </c>
      <c r="F1476">
        <f>IF($E1476=1,SUMIFS(Registros!$F$2:$F$6000,Registros!$A$2:$A$6000,"NP",Registros!$B$2:$B$6000,$A1476),0)</f>
        <v>12</v>
      </c>
      <c r="G1476">
        <f>IF(COUNTIFS(Registros!$A$2:$A$6000,"MOV",Registros!$B$2:$B$6000,$A1476)&gt;0,1,0)</f>
        <v>0</v>
      </c>
      <c r="H1476">
        <f>IF($G1476=1,SUMIFS(Registros!$F$2:$F$6000,Registros!$A$2:$A$6000,"MOV",Registros!$B$2:$B$6000,$A1476),0)</f>
        <v>0</v>
      </c>
      <c r="I1476">
        <f>IF(COUNTIFS(Registros!$A$2:$A$6000,"CS",Registros!$B$2:$B$6000,$A1476)&gt;0,1,0)</f>
        <v>0</v>
      </c>
      <c r="J1476">
        <f>IF($I1476=1,SUMIFS(Registros!$I$2:$I$6000,Registros!$A$2:$A$6000,"CS",Registros!$B$2:$B$6000,$A1476),0)</f>
        <v>0</v>
      </c>
      <c r="K1476">
        <f>IF(COUNTIFS(Winback!$K$2:$K$300,$A1476)&gt;0,1,0)</f>
        <v>0</v>
      </c>
      <c r="L1476">
        <f>IF(AND($K1476=1,LEFT($A1476,3)="WB-"),SUMIFS(Winback!$D$2:$D$300,Winback!$K$2:$K$300,$A1476),0)</f>
        <v>0</v>
      </c>
      <c r="M1476">
        <f>IF(OR($E1476=1,$G1476=1,SUMIFS(Registros!$J$2:$J$6000,Registros!$B$2:$B$6000,$A1476)&gt;0),1,0)</f>
        <v>1</v>
      </c>
      <c r="N1476">
        <f>IF($J1476&gt;0,1,IF(COUNTIFS(Registros!$A$2:$A$6000,"CS",Registros!$B$2:$B$6000,$A1476,Registros!$K$2:$K$6000,"&lt;&gt;")&gt;0,1,0))</f>
        <v>0</v>
      </c>
      <c r="O1476" t="str">
        <f t="shared" si="115"/>
        <v>SOLO MÓVIL</v>
      </c>
      <c r="P1476" t="str">
        <f t="shared" si="116"/>
        <v>Ofrecer fijo + internet (FLBBTV)</v>
      </c>
      <c r="Q1476">
        <f t="shared" si="117"/>
        <v>12</v>
      </c>
      <c r="R1476" t="str">
        <f>IFERROR(VLOOKUP($A1476,Registros!$B$2:$G$6000,6,0),IFERROR(INDEX(Winback!$C$2:$C$300,MATCH($A1476,Winback!$K$2:$K$300,0)),""))</f>
        <v>Yamali Rodriguez</v>
      </c>
      <c r="S1476" t="str">
        <f t="shared" si="118"/>
        <v>NP</v>
      </c>
      <c r="T1476">
        <f t="shared" si="119"/>
        <v>1</v>
      </c>
    </row>
    <row r="1477" spans="1:20" x14ac:dyDescent="0.35">
      <c r="A1477" t="s">
        <v>7308</v>
      </c>
      <c r="B1477" t="s">
        <v>7309</v>
      </c>
      <c r="C1477" t="s">
        <v>7310</v>
      </c>
      <c r="D1477" t="s">
        <v>7311</v>
      </c>
      <c r="E1477">
        <f>IF(COUNTIFS(Registros!$A$2:$A$6000,"NP",Registros!$B$2:$B$6000,$A1477)&gt;0,1,0)</f>
        <v>1</v>
      </c>
      <c r="F1477">
        <f>IF($E1477=1,SUMIFS(Registros!$F$2:$F$6000,Registros!$A$2:$A$6000,"NP",Registros!$B$2:$B$6000,$A1477),0)</f>
        <v>16.29</v>
      </c>
      <c r="G1477">
        <f>IF(COUNTIFS(Registros!$A$2:$A$6000,"MOV",Registros!$B$2:$B$6000,$A1477)&gt;0,1,0)</f>
        <v>0</v>
      </c>
      <c r="H1477">
        <f>IF($G1477=1,SUMIFS(Registros!$F$2:$F$6000,Registros!$A$2:$A$6000,"MOV",Registros!$B$2:$B$6000,$A1477),0)</f>
        <v>0</v>
      </c>
      <c r="I1477">
        <f>IF(COUNTIFS(Registros!$A$2:$A$6000,"CS",Registros!$B$2:$B$6000,$A1477)&gt;0,1,0)</f>
        <v>0</v>
      </c>
      <c r="J1477">
        <f>IF($I1477=1,SUMIFS(Registros!$I$2:$I$6000,Registros!$A$2:$A$6000,"CS",Registros!$B$2:$B$6000,$A1477),0)</f>
        <v>0</v>
      </c>
      <c r="K1477">
        <f>IF(COUNTIFS(Winback!$K$2:$K$300,$A1477)&gt;0,1,0)</f>
        <v>0</v>
      </c>
      <c r="L1477">
        <f>IF(AND($K1477=1,LEFT($A1477,3)="WB-"),SUMIFS(Winback!$D$2:$D$300,Winback!$K$2:$K$300,$A1477),0)</f>
        <v>0</v>
      </c>
      <c r="M1477">
        <f>IF(OR($E1477=1,$G1477=1,SUMIFS(Registros!$J$2:$J$6000,Registros!$B$2:$B$6000,$A1477)&gt;0),1,0)</f>
        <v>1</v>
      </c>
      <c r="N1477">
        <f>IF($J1477&gt;0,1,IF(COUNTIFS(Registros!$A$2:$A$6000,"CS",Registros!$B$2:$B$6000,$A1477,Registros!$K$2:$K$6000,"&lt;&gt;")&gt;0,1,0))</f>
        <v>0</v>
      </c>
      <c r="O1477" t="str">
        <f t="shared" si="115"/>
        <v>SOLO MÓVIL</v>
      </c>
      <c r="P1477" t="str">
        <f t="shared" si="116"/>
        <v>Ofrecer fijo + internet (FLBBTV)</v>
      </c>
      <c r="Q1477">
        <f t="shared" si="117"/>
        <v>16.29</v>
      </c>
      <c r="R1477" t="str">
        <f>IFERROR(VLOOKUP($A1477,Registros!$B$2:$G$6000,6,0),IFERROR(INDEX(Winback!$C$2:$C$300,MATCH($A1477,Winback!$K$2:$K$300,0)),""))</f>
        <v>Osiris Aguilar</v>
      </c>
      <c r="S1477" t="str">
        <f t="shared" si="118"/>
        <v>NP</v>
      </c>
      <c r="T1477">
        <f t="shared" si="119"/>
        <v>1</v>
      </c>
    </row>
    <row r="1478" spans="1:20" x14ac:dyDescent="0.35">
      <c r="A1478" t="s">
        <v>7312</v>
      </c>
      <c r="B1478" t="s">
        <v>7313</v>
      </c>
      <c r="C1478" t="s">
        <v>7314</v>
      </c>
      <c r="D1478" t="s">
        <v>7315</v>
      </c>
      <c r="E1478">
        <f>IF(COUNTIFS(Registros!$A$2:$A$6000,"NP",Registros!$B$2:$B$6000,$A1478)&gt;0,1,0)</f>
        <v>1</v>
      </c>
      <c r="F1478">
        <f>IF($E1478=1,SUMIFS(Registros!$F$2:$F$6000,Registros!$A$2:$A$6000,"NP",Registros!$B$2:$B$6000,$A1478),0)</f>
        <v>63.06</v>
      </c>
      <c r="G1478">
        <f>IF(COUNTIFS(Registros!$A$2:$A$6000,"MOV",Registros!$B$2:$B$6000,$A1478)&gt;0,1,0)</f>
        <v>0</v>
      </c>
      <c r="H1478">
        <f>IF($G1478=1,SUMIFS(Registros!$F$2:$F$6000,Registros!$A$2:$A$6000,"MOV",Registros!$B$2:$B$6000,$A1478),0)</f>
        <v>0</v>
      </c>
      <c r="I1478">
        <f>IF(COUNTIFS(Registros!$A$2:$A$6000,"CS",Registros!$B$2:$B$6000,$A1478)&gt;0,1,0)</f>
        <v>0</v>
      </c>
      <c r="J1478">
        <f>IF($I1478=1,SUMIFS(Registros!$I$2:$I$6000,Registros!$A$2:$A$6000,"CS",Registros!$B$2:$B$6000,$A1478),0)</f>
        <v>0</v>
      </c>
      <c r="K1478">
        <f>IF(COUNTIFS(Winback!$K$2:$K$300,$A1478)&gt;0,1,0)</f>
        <v>0</v>
      </c>
      <c r="L1478">
        <f>IF(AND($K1478=1,LEFT($A1478,3)="WB-"),SUMIFS(Winback!$D$2:$D$300,Winback!$K$2:$K$300,$A1478),0)</f>
        <v>0</v>
      </c>
      <c r="M1478">
        <f>IF(OR($E1478=1,$G1478=1,SUMIFS(Registros!$J$2:$J$6000,Registros!$B$2:$B$6000,$A1478)&gt;0),1,0)</f>
        <v>1</v>
      </c>
      <c r="N1478">
        <f>IF($J1478&gt;0,1,IF(COUNTIFS(Registros!$A$2:$A$6000,"CS",Registros!$B$2:$B$6000,$A1478,Registros!$K$2:$K$6000,"&lt;&gt;")&gt;0,1,0))</f>
        <v>0</v>
      </c>
      <c r="O1478" t="str">
        <f t="shared" si="115"/>
        <v>SOLO MÓVIL</v>
      </c>
      <c r="P1478" t="str">
        <f t="shared" si="116"/>
        <v>Ofrecer fijo + internet (FLBBTV)</v>
      </c>
      <c r="Q1478">
        <f t="shared" si="117"/>
        <v>63.06</v>
      </c>
      <c r="R1478" t="str">
        <f>IFERROR(VLOOKUP($A1478,Registros!$B$2:$G$6000,6,0),IFERROR(INDEX(Winback!$C$2:$C$300,MATCH($A1478,Winback!$K$2:$K$300,0)),""))</f>
        <v>Karla Mc Intryre</v>
      </c>
      <c r="S1478" t="str">
        <f t="shared" si="118"/>
        <v>NP</v>
      </c>
      <c r="T1478">
        <f t="shared" si="119"/>
        <v>1</v>
      </c>
    </row>
    <row r="1479" spans="1:20" x14ac:dyDescent="0.35">
      <c r="A1479" t="s">
        <v>7317</v>
      </c>
      <c r="B1479" t="s">
        <v>7318</v>
      </c>
      <c r="C1479" t="s">
        <v>7319</v>
      </c>
      <c r="D1479" t="s">
        <v>7320</v>
      </c>
      <c r="E1479">
        <f>IF(COUNTIFS(Registros!$A$2:$A$6000,"NP",Registros!$B$2:$B$6000,$A1479)&gt;0,1,0)</f>
        <v>1</v>
      </c>
      <c r="F1479">
        <f>IF($E1479=1,SUMIFS(Registros!$F$2:$F$6000,Registros!$A$2:$A$6000,"NP",Registros!$B$2:$B$6000,$A1479),0)</f>
        <v>20.75</v>
      </c>
      <c r="G1479">
        <f>IF(COUNTIFS(Registros!$A$2:$A$6000,"MOV",Registros!$B$2:$B$6000,$A1479)&gt;0,1,0)</f>
        <v>0</v>
      </c>
      <c r="H1479">
        <f>IF($G1479=1,SUMIFS(Registros!$F$2:$F$6000,Registros!$A$2:$A$6000,"MOV",Registros!$B$2:$B$6000,$A1479),0)</f>
        <v>0</v>
      </c>
      <c r="I1479">
        <f>IF(COUNTIFS(Registros!$A$2:$A$6000,"CS",Registros!$B$2:$B$6000,$A1479)&gt;0,1,0)</f>
        <v>0</v>
      </c>
      <c r="J1479">
        <f>IF($I1479=1,SUMIFS(Registros!$I$2:$I$6000,Registros!$A$2:$A$6000,"CS",Registros!$B$2:$B$6000,$A1479),0)</f>
        <v>0</v>
      </c>
      <c r="K1479">
        <f>IF(COUNTIFS(Winback!$K$2:$K$300,$A1479)&gt;0,1,0)</f>
        <v>0</v>
      </c>
      <c r="L1479">
        <f>IF(AND($K1479=1,LEFT($A1479,3)="WB-"),SUMIFS(Winback!$D$2:$D$300,Winback!$K$2:$K$300,$A1479),0)</f>
        <v>0</v>
      </c>
      <c r="M1479">
        <f>IF(OR($E1479=1,$G1479=1,SUMIFS(Registros!$J$2:$J$6000,Registros!$B$2:$B$6000,$A1479)&gt;0),1,0)</f>
        <v>1</v>
      </c>
      <c r="N1479">
        <f>IF($J1479&gt;0,1,IF(COUNTIFS(Registros!$A$2:$A$6000,"CS",Registros!$B$2:$B$6000,$A1479,Registros!$K$2:$K$6000,"&lt;&gt;")&gt;0,1,0))</f>
        <v>0</v>
      </c>
      <c r="O1479" t="str">
        <f t="shared" si="115"/>
        <v>SOLO MÓVIL</v>
      </c>
      <c r="P1479" t="str">
        <f t="shared" si="116"/>
        <v>Ofrecer fijo + internet (FLBBTV)</v>
      </c>
      <c r="Q1479">
        <f t="shared" si="117"/>
        <v>20.75</v>
      </c>
      <c r="R1479" t="str">
        <f>IFERROR(VLOOKUP($A1479,Registros!$B$2:$G$6000,6,0),IFERROR(INDEX(Winback!$C$2:$C$300,MATCH($A1479,Winback!$K$2:$K$300,0)),""))</f>
        <v>Michelle Zambrano</v>
      </c>
      <c r="S1479" t="str">
        <f t="shared" si="118"/>
        <v>NP</v>
      </c>
      <c r="T1479">
        <f t="shared" si="119"/>
        <v>1</v>
      </c>
    </row>
    <row r="1480" spans="1:20" x14ac:dyDescent="0.35">
      <c r="A1480" t="s">
        <v>7322</v>
      </c>
      <c r="B1480" t="s">
        <v>7323</v>
      </c>
      <c r="C1480" t="s">
        <v>7324</v>
      </c>
      <c r="D1480" t="s">
        <v>7325</v>
      </c>
      <c r="E1480">
        <f>IF(COUNTIFS(Registros!$A$2:$A$6000,"NP",Registros!$B$2:$B$6000,$A1480)&gt;0,1,0)</f>
        <v>1</v>
      </c>
      <c r="F1480">
        <f>IF($E1480=1,SUMIFS(Registros!$F$2:$F$6000,Registros!$A$2:$A$6000,"NP",Registros!$B$2:$B$6000,$A1480),0)</f>
        <v>15.7</v>
      </c>
      <c r="G1480">
        <f>IF(COUNTIFS(Registros!$A$2:$A$6000,"MOV",Registros!$B$2:$B$6000,$A1480)&gt;0,1,0)</f>
        <v>0</v>
      </c>
      <c r="H1480">
        <f>IF($G1480=1,SUMIFS(Registros!$F$2:$F$6000,Registros!$A$2:$A$6000,"MOV",Registros!$B$2:$B$6000,$A1480),0)</f>
        <v>0</v>
      </c>
      <c r="I1480">
        <f>IF(COUNTIFS(Registros!$A$2:$A$6000,"CS",Registros!$B$2:$B$6000,$A1480)&gt;0,1,0)</f>
        <v>0</v>
      </c>
      <c r="J1480">
        <f>IF($I1480=1,SUMIFS(Registros!$I$2:$I$6000,Registros!$A$2:$A$6000,"CS",Registros!$B$2:$B$6000,$A1480),0)</f>
        <v>0</v>
      </c>
      <c r="K1480">
        <f>IF(COUNTIFS(Winback!$K$2:$K$300,$A1480)&gt;0,1,0)</f>
        <v>0</v>
      </c>
      <c r="L1480">
        <f>IF(AND($K1480=1,LEFT($A1480,3)="WB-"),SUMIFS(Winback!$D$2:$D$300,Winback!$K$2:$K$300,$A1480),0)</f>
        <v>0</v>
      </c>
      <c r="M1480">
        <f>IF(OR($E1480=1,$G1480=1,SUMIFS(Registros!$J$2:$J$6000,Registros!$B$2:$B$6000,$A1480)&gt;0),1,0)</f>
        <v>1</v>
      </c>
      <c r="N1480">
        <f>IF($J1480&gt;0,1,IF(COUNTIFS(Registros!$A$2:$A$6000,"CS",Registros!$B$2:$B$6000,$A1480,Registros!$K$2:$K$6000,"&lt;&gt;")&gt;0,1,0))</f>
        <v>0</v>
      </c>
      <c r="O1480" t="str">
        <f t="shared" si="115"/>
        <v>SOLO MÓVIL</v>
      </c>
      <c r="P1480" t="str">
        <f t="shared" si="116"/>
        <v>Ofrecer fijo + internet (FLBBTV)</v>
      </c>
      <c r="Q1480">
        <f t="shared" si="117"/>
        <v>15.7</v>
      </c>
      <c r="R1480" t="str">
        <f>IFERROR(VLOOKUP($A1480,Registros!$B$2:$G$6000,6,0),IFERROR(INDEX(Winback!$C$2:$C$300,MATCH($A1480,Winback!$K$2:$K$300,0)),""))</f>
        <v>Ines Lizbeth Trujillo</v>
      </c>
      <c r="S1480" t="str">
        <f t="shared" si="118"/>
        <v>NP</v>
      </c>
      <c r="T1480">
        <f t="shared" si="119"/>
        <v>1</v>
      </c>
    </row>
    <row r="1481" spans="1:20" x14ac:dyDescent="0.35">
      <c r="A1481" t="s">
        <v>7327</v>
      </c>
      <c r="B1481" t="s">
        <v>7328</v>
      </c>
      <c r="C1481" t="s">
        <v>7324</v>
      </c>
      <c r="D1481" t="s">
        <v>7325</v>
      </c>
      <c r="E1481">
        <f>IF(COUNTIFS(Registros!$A$2:$A$6000,"NP",Registros!$B$2:$B$6000,$A1481)&gt;0,1,0)</f>
        <v>1</v>
      </c>
      <c r="F1481">
        <f>IF($E1481=1,SUMIFS(Registros!$F$2:$F$6000,Registros!$A$2:$A$6000,"NP",Registros!$B$2:$B$6000,$A1481),0)</f>
        <v>16.25</v>
      </c>
      <c r="G1481">
        <f>IF(COUNTIFS(Registros!$A$2:$A$6000,"MOV",Registros!$B$2:$B$6000,$A1481)&gt;0,1,0)</f>
        <v>0</v>
      </c>
      <c r="H1481">
        <f>IF($G1481=1,SUMIFS(Registros!$F$2:$F$6000,Registros!$A$2:$A$6000,"MOV",Registros!$B$2:$B$6000,$A1481),0)</f>
        <v>0</v>
      </c>
      <c r="I1481">
        <f>IF(COUNTIFS(Registros!$A$2:$A$6000,"CS",Registros!$B$2:$B$6000,$A1481)&gt;0,1,0)</f>
        <v>0</v>
      </c>
      <c r="J1481">
        <f>IF($I1481=1,SUMIFS(Registros!$I$2:$I$6000,Registros!$A$2:$A$6000,"CS",Registros!$B$2:$B$6000,$A1481),0)</f>
        <v>0</v>
      </c>
      <c r="K1481">
        <f>IF(COUNTIFS(Winback!$K$2:$K$300,$A1481)&gt;0,1,0)</f>
        <v>0</v>
      </c>
      <c r="L1481">
        <f>IF(AND($K1481=1,LEFT($A1481,3)="WB-"),SUMIFS(Winback!$D$2:$D$300,Winback!$K$2:$K$300,$A1481),0)</f>
        <v>0</v>
      </c>
      <c r="M1481">
        <f>IF(OR($E1481=1,$G1481=1,SUMIFS(Registros!$J$2:$J$6000,Registros!$B$2:$B$6000,$A1481)&gt;0),1,0)</f>
        <v>1</v>
      </c>
      <c r="N1481">
        <f>IF($J1481&gt;0,1,IF(COUNTIFS(Registros!$A$2:$A$6000,"CS",Registros!$B$2:$B$6000,$A1481,Registros!$K$2:$K$6000,"&lt;&gt;")&gt;0,1,0))</f>
        <v>0</v>
      </c>
      <c r="O1481" t="str">
        <f t="shared" si="115"/>
        <v>SOLO MÓVIL</v>
      </c>
      <c r="P1481" t="str">
        <f t="shared" si="116"/>
        <v>Ofrecer fijo + internet (FLBBTV)</v>
      </c>
      <c r="Q1481">
        <f t="shared" si="117"/>
        <v>16.25</v>
      </c>
      <c r="R1481" t="str">
        <f>IFERROR(VLOOKUP($A1481,Registros!$B$2:$G$6000,6,0),IFERROR(INDEX(Winback!$C$2:$C$300,MATCH($A1481,Winback!$K$2:$K$300,0)),""))</f>
        <v>Alejandra Mabel Hawkins</v>
      </c>
      <c r="S1481" t="str">
        <f t="shared" si="118"/>
        <v>NP</v>
      </c>
      <c r="T1481">
        <f t="shared" si="119"/>
        <v>1</v>
      </c>
    </row>
    <row r="1482" spans="1:20" x14ac:dyDescent="0.35">
      <c r="A1482" t="s">
        <v>7330</v>
      </c>
      <c r="B1482" t="s">
        <v>7331</v>
      </c>
      <c r="C1482" t="s">
        <v>7332</v>
      </c>
      <c r="D1482" t="s">
        <v>7333</v>
      </c>
      <c r="E1482">
        <f>IF(COUNTIFS(Registros!$A$2:$A$6000,"NP",Registros!$B$2:$B$6000,$A1482)&gt;0,1,0)</f>
        <v>1</v>
      </c>
      <c r="F1482">
        <f>IF($E1482=1,SUMIFS(Registros!$F$2:$F$6000,Registros!$A$2:$A$6000,"NP",Registros!$B$2:$B$6000,$A1482),0)</f>
        <v>48</v>
      </c>
      <c r="G1482">
        <f>IF(COUNTIFS(Registros!$A$2:$A$6000,"MOV",Registros!$B$2:$B$6000,$A1482)&gt;0,1,0)</f>
        <v>0</v>
      </c>
      <c r="H1482">
        <f>IF($G1482=1,SUMIFS(Registros!$F$2:$F$6000,Registros!$A$2:$A$6000,"MOV",Registros!$B$2:$B$6000,$A1482),0)</f>
        <v>0</v>
      </c>
      <c r="I1482">
        <f>IF(COUNTIFS(Registros!$A$2:$A$6000,"CS",Registros!$B$2:$B$6000,$A1482)&gt;0,1,0)</f>
        <v>0</v>
      </c>
      <c r="J1482">
        <f>IF($I1482=1,SUMIFS(Registros!$I$2:$I$6000,Registros!$A$2:$A$6000,"CS",Registros!$B$2:$B$6000,$A1482),0)</f>
        <v>0</v>
      </c>
      <c r="K1482">
        <f>IF(COUNTIFS(Winback!$K$2:$K$300,$A1482)&gt;0,1,0)</f>
        <v>0</v>
      </c>
      <c r="L1482">
        <f>IF(AND($K1482=1,LEFT($A1482,3)="WB-"),SUMIFS(Winback!$D$2:$D$300,Winback!$K$2:$K$300,$A1482),0)</f>
        <v>0</v>
      </c>
      <c r="M1482">
        <f>IF(OR($E1482=1,$G1482=1,SUMIFS(Registros!$J$2:$J$6000,Registros!$B$2:$B$6000,$A1482)&gt;0),1,0)</f>
        <v>1</v>
      </c>
      <c r="N1482">
        <f>IF($J1482&gt;0,1,IF(COUNTIFS(Registros!$A$2:$A$6000,"CS",Registros!$B$2:$B$6000,$A1482,Registros!$K$2:$K$6000,"&lt;&gt;")&gt;0,1,0))</f>
        <v>0</v>
      </c>
      <c r="O1482" t="str">
        <f t="shared" si="115"/>
        <v>SOLO MÓVIL</v>
      </c>
      <c r="P1482" t="str">
        <f t="shared" si="116"/>
        <v>Ofrecer fijo + internet (FLBBTV)</v>
      </c>
      <c r="Q1482">
        <f t="shared" si="117"/>
        <v>48</v>
      </c>
      <c r="R1482" t="str">
        <f>IFERROR(VLOOKUP($A1482,Registros!$B$2:$G$6000,6,0),IFERROR(INDEX(Winback!$C$2:$C$300,MATCH($A1482,Winback!$K$2:$K$300,0)),""))</f>
        <v>Maria Fernanda</v>
      </c>
      <c r="S1482" t="str">
        <f t="shared" si="118"/>
        <v>NP</v>
      </c>
      <c r="T1482">
        <f t="shared" si="119"/>
        <v>1</v>
      </c>
    </row>
    <row r="1483" spans="1:20" x14ac:dyDescent="0.35">
      <c r="A1483" t="s">
        <v>7335</v>
      </c>
      <c r="B1483" t="s">
        <v>7336</v>
      </c>
      <c r="C1483" t="s">
        <v>7337</v>
      </c>
      <c r="D1483" t="s">
        <v>7338</v>
      </c>
      <c r="E1483">
        <f>IF(COUNTIFS(Registros!$A$2:$A$6000,"NP",Registros!$B$2:$B$6000,$A1483)&gt;0,1,0)</f>
        <v>1</v>
      </c>
      <c r="F1483">
        <f>IF($E1483=1,SUMIFS(Registros!$F$2:$F$6000,Registros!$A$2:$A$6000,"NP",Registros!$B$2:$B$6000,$A1483),0)</f>
        <v>16.940000000000001</v>
      </c>
      <c r="G1483">
        <f>IF(COUNTIFS(Registros!$A$2:$A$6000,"MOV",Registros!$B$2:$B$6000,$A1483)&gt;0,1,0)</f>
        <v>0</v>
      </c>
      <c r="H1483">
        <f>IF($G1483=1,SUMIFS(Registros!$F$2:$F$6000,Registros!$A$2:$A$6000,"MOV",Registros!$B$2:$B$6000,$A1483),0)</f>
        <v>0</v>
      </c>
      <c r="I1483">
        <f>IF(COUNTIFS(Registros!$A$2:$A$6000,"CS",Registros!$B$2:$B$6000,$A1483)&gt;0,1,0)</f>
        <v>0</v>
      </c>
      <c r="J1483">
        <f>IF($I1483=1,SUMIFS(Registros!$I$2:$I$6000,Registros!$A$2:$A$6000,"CS",Registros!$B$2:$B$6000,$A1483),0)</f>
        <v>0</v>
      </c>
      <c r="K1483">
        <f>IF(COUNTIFS(Winback!$K$2:$K$300,$A1483)&gt;0,1,0)</f>
        <v>0</v>
      </c>
      <c r="L1483">
        <f>IF(AND($K1483=1,LEFT($A1483,3)="WB-"),SUMIFS(Winback!$D$2:$D$300,Winback!$K$2:$K$300,$A1483),0)</f>
        <v>0</v>
      </c>
      <c r="M1483">
        <f>IF(OR($E1483=1,$G1483=1,SUMIFS(Registros!$J$2:$J$6000,Registros!$B$2:$B$6000,$A1483)&gt;0),1,0)</f>
        <v>1</v>
      </c>
      <c r="N1483">
        <f>IF($J1483&gt;0,1,IF(COUNTIFS(Registros!$A$2:$A$6000,"CS",Registros!$B$2:$B$6000,$A1483,Registros!$K$2:$K$6000,"&lt;&gt;")&gt;0,1,0))</f>
        <v>0</v>
      </c>
      <c r="O1483" t="str">
        <f t="shared" si="115"/>
        <v>SOLO MÓVIL</v>
      </c>
      <c r="P1483" t="str">
        <f t="shared" si="116"/>
        <v>Ofrecer fijo + internet (FLBBTV)</v>
      </c>
      <c r="Q1483">
        <f t="shared" si="117"/>
        <v>16.940000000000001</v>
      </c>
      <c r="R1483" t="str">
        <f>IFERROR(VLOOKUP($A1483,Registros!$B$2:$G$6000,6,0),IFERROR(INDEX(Winback!$C$2:$C$300,MATCH($A1483,Winback!$K$2:$K$300,0)),""))</f>
        <v>Yarelis Tulloch</v>
      </c>
      <c r="S1483" t="str">
        <f t="shared" si="118"/>
        <v>NP</v>
      </c>
      <c r="T1483">
        <f t="shared" si="119"/>
        <v>1</v>
      </c>
    </row>
    <row r="1484" spans="1:20" x14ac:dyDescent="0.35">
      <c r="A1484" t="s">
        <v>7339</v>
      </c>
      <c r="B1484" t="s">
        <v>7340</v>
      </c>
      <c r="C1484" t="s">
        <v>7341</v>
      </c>
      <c r="D1484" t="s">
        <v>7342</v>
      </c>
      <c r="E1484">
        <f>IF(COUNTIFS(Registros!$A$2:$A$6000,"NP",Registros!$B$2:$B$6000,$A1484)&gt;0,1,0)</f>
        <v>1</v>
      </c>
      <c r="F1484">
        <f>IF($E1484=1,SUMIFS(Registros!$F$2:$F$6000,Registros!$A$2:$A$6000,"NP",Registros!$B$2:$B$6000,$A1484),0)</f>
        <v>15</v>
      </c>
      <c r="G1484">
        <f>IF(COUNTIFS(Registros!$A$2:$A$6000,"MOV",Registros!$B$2:$B$6000,$A1484)&gt;0,1,0)</f>
        <v>0</v>
      </c>
      <c r="H1484">
        <f>IF($G1484=1,SUMIFS(Registros!$F$2:$F$6000,Registros!$A$2:$A$6000,"MOV",Registros!$B$2:$B$6000,$A1484),0)</f>
        <v>0</v>
      </c>
      <c r="I1484">
        <f>IF(COUNTIFS(Registros!$A$2:$A$6000,"CS",Registros!$B$2:$B$6000,$A1484)&gt;0,1,0)</f>
        <v>0</v>
      </c>
      <c r="J1484">
        <f>IF($I1484=1,SUMIFS(Registros!$I$2:$I$6000,Registros!$A$2:$A$6000,"CS",Registros!$B$2:$B$6000,$A1484),0)</f>
        <v>0</v>
      </c>
      <c r="K1484">
        <f>IF(COUNTIFS(Winback!$K$2:$K$300,$A1484)&gt;0,1,0)</f>
        <v>0</v>
      </c>
      <c r="L1484">
        <f>IF(AND($K1484=1,LEFT($A1484,3)="WB-"),SUMIFS(Winback!$D$2:$D$300,Winback!$K$2:$K$300,$A1484),0)</f>
        <v>0</v>
      </c>
      <c r="M1484">
        <f>IF(OR($E1484=1,$G1484=1,SUMIFS(Registros!$J$2:$J$6000,Registros!$B$2:$B$6000,$A1484)&gt;0),1,0)</f>
        <v>1</v>
      </c>
      <c r="N1484">
        <f>IF($J1484&gt;0,1,IF(COUNTIFS(Registros!$A$2:$A$6000,"CS",Registros!$B$2:$B$6000,$A1484,Registros!$K$2:$K$6000,"&lt;&gt;")&gt;0,1,0))</f>
        <v>0</v>
      </c>
      <c r="O1484" t="str">
        <f t="shared" si="115"/>
        <v>SOLO MÓVIL</v>
      </c>
      <c r="P1484" t="str">
        <f t="shared" si="116"/>
        <v>Ofrecer fijo + internet (FLBBTV)</v>
      </c>
      <c r="Q1484">
        <f t="shared" si="117"/>
        <v>15</v>
      </c>
      <c r="R1484" t="str">
        <f>IFERROR(VLOOKUP($A1484,Registros!$B$2:$G$6000,6,0),IFERROR(INDEX(Winback!$C$2:$C$300,MATCH($A1484,Winback!$K$2:$K$300,0)),""))</f>
        <v>Abril Aparicio</v>
      </c>
      <c r="S1484" t="str">
        <f t="shared" si="118"/>
        <v>NP</v>
      </c>
      <c r="T1484">
        <f t="shared" si="119"/>
        <v>1</v>
      </c>
    </row>
    <row r="1485" spans="1:20" x14ac:dyDescent="0.35">
      <c r="A1485" t="s">
        <v>7344</v>
      </c>
      <c r="B1485" t="s">
        <v>7345</v>
      </c>
      <c r="C1485" t="s">
        <v>7346</v>
      </c>
      <c r="D1485" t="s">
        <v>7347</v>
      </c>
      <c r="E1485">
        <f>IF(COUNTIFS(Registros!$A$2:$A$6000,"NP",Registros!$B$2:$B$6000,$A1485)&gt;0,1,0)</f>
        <v>1</v>
      </c>
      <c r="F1485">
        <f>IF($E1485=1,SUMIFS(Registros!$F$2:$F$6000,Registros!$A$2:$A$6000,"NP",Registros!$B$2:$B$6000,$A1485),0)</f>
        <v>25</v>
      </c>
      <c r="G1485">
        <f>IF(COUNTIFS(Registros!$A$2:$A$6000,"MOV",Registros!$B$2:$B$6000,$A1485)&gt;0,1,0)</f>
        <v>0</v>
      </c>
      <c r="H1485">
        <f>IF($G1485=1,SUMIFS(Registros!$F$2:$F$6000,Registros!$A$2:$A$6000,"MOV",Registros!$B$2:$B$6000,$A1485),0)</f>
        <v>0</v>
      </c>
      <c r="I1485">
        <f>IF(COUNTIFS(Registros!$A$2:$A$6000,"CS",Registros!$B$2:$B$6000,$A1485)&gt;0,1,0)</f>
        <v>0</v>
      </c>
      <c r="J1485">
        <f>IF($I1485=1,SUMIFS(Registros!$I$2:$I$6000,Registros!$A$2:$A$6000,"CS",Registros!$B$2:$B$6000,$A1485),0)</f>
        <v>0</v>
      </c>
      <c r="K1485">
        <f>IF(COUNTIFS(Winback!$K$2:$K$300,$A1485)&gt;0,1,0)</f>
        <v>0</v>
      </c>
      <c r="L1485">
        <f>IF(AND($K1485=1,LEFT($A1485,3)="WB-"),SUMIFS(Winback!$D$2:$D$300,Winback!$K$2:$K$300,$A1485),0)</f>
        <v>0</v>
      </c>
      <c r="M1485">
        <f>IF(OR($E1485=1,$G1485=1,SUMIFS(Registros!$J$2:$J$6000,Registros!$B$2:$B$6000,$A1485)&gt;0),1,0)</f>
        <v>1</v>
      </c>
      <c r="N1485">
        <f>IF($J1485&gt;0,1,IF(COUNTIFS(Registros!$A$2:$A$6000,"CS",Registros!$B$2:$B$6000,$A1485,Registros!$K$2:$K$6000,"&lt;&gt;")&gt;0,1,0))</f>
        <v>0</v>
      </c>
      <c r="O1485" t="str">
        <f t="shared" si="115"/>
        <v>SOLO MÓVIL</v>
      </c>
      <c r="P1485" t="str">
        <f t="shared" si="116"/>
        <v>Ofrecer fijo + internet (FLBBTV)</v>
      </c>
      <c r="Q1485">
        <f t="shared" si="117"/>
        <v>25</v>
      </c>
      <c r="R1485" t="str">
        <f>IFERROR(VLOOKUP($A1485,Registros!$B$2:$G$6000,6,0),IFERROR(INDEX(Winback!$C$2:$C$300,MATCH($A1485,Winback!$K$2:$K$300,0)),""))</f>
        <v>Yariela Galarce</v>
      </c>
      <c r="S1485" t="str">
        <f t="shared" si="118"/>
        <v>NP</v>
      </c>
      <c r="T1485">
        <f t="shared" si="119"/>
        <v>1</v>
      </c>
    </row>
    <row r="1486" spans="1:20" x14ac:dyDescent="0.35">
      <c r="A1486" t="s">
        <v>7349</v>
      </c>
      <c r="B1486" t="s">
        <v>7350</v>
      </c>
      <c r="C1486" t="s">
        <v>7351</v>
      </c>
      <c r="D1486" t="s">
        <v>7352</v>
      </c>
      <c r="E1486">
        <f>IF(COUNTIFS(Registros!$A$2:$A$6000,"NP",Registros!$B$2:$B$6000,$A1486)&gt;0,1,0)</f>
        <v>1</v>
      </c>
      <c r="F1486">
        <f>IF($E1486=1,SUMIFS(Registros!$F$2:$F$6000,Registros!$A$2:$A$6000,"NP",Registros!$B$2:$B$6000,$A1486),0)</f>
        <v>16.940000000000001</v>
      </c>
      <c r="G1486">
        <f>IF(COUNTIFS(Registros!$A$2:$A$6000,"MOV",Registros!$B$2:$B$6000,$A1486)&gt;0,1,0)</f>
        <v>0</v>
      </c>
      <c r="H1486">
        <f>IF($G1486=1,SUMIFS(Registros!$F$2:$F$6000,Registros!$A$2:$A$6000,"MOV",Registros!$B$2:$B$6000,$A1486),0)</f>
        <v>0</v>
      </c>
      <c r="I1486">
        <f>IF(COUNTIFS(Registros!$A$2:$A$6000,"CS",Registros!$B$2:$B$6000,$A1486)&gt;0,1,0)</f>
        <v>0</v>
      </c>
      <c r="J1486">
        <f>IF($I1486=1,SUMIFS(Registros!$I$2:$I$6000,Registros!$A$2:$A$6000,"CS",Registros!$B$2:$B$6000,$A1486),0)</f>
        <v>0</v>
      </c>
      <c r="K1486">
        <f>IF(COUNTIFS(Winback!$K$2:$K$300,$A1486)&gt;0,1,0)</f>
        <v>0</v>
      </c>
      <c r="L1486">
        <f>IF(AND($K1486=1,LEFT($A1486,3)="WB-"),SUMIFS(Winback!$D$2:$D$300,Winback!$K$2:$K$300,$A1486),0)</f>
        <v>0</v>
      </c>
      <c r="M1486">
        <f>IF(OR($E1486=1,$G1486=1,SUMIFS(Registros!$J$2:$J$6000,Registros!$B$2:$B$6000,$A1486)&gt;0),1,0)</f>
        <v>1</v>
      </c>
      <c r="N1486">
        <f>IF($J1486&gt;0,1,IF(COUNTIFS(Registros!$A$2:$A$6000,"CS",Registros!$B$2:$B$6000,$A1486,Registros!$K$2:$K$6000,"&lt;&gt;")&gt;0,1,0))</f>
        <v>0</v>
      </c>
      <c r="O1486" t="str">
        <f t="shared" si="115"/>
        <v>SOLO MÓVIL</v>
      </c>
      <c r="P1486" t="str">
        <f t="shared" si="116"/>
        <v>Ofrecer fijo + internet (FLBBTV)</v>
      </c>
      <c r="Q1486">
        <f t="shared" si="117"/>
        <v>16.940000000000001</v>
      </c>
      <c r="R1486" t="str">
        <f>IFERROR(VLOOKUP($A1486,Registros!$B$2:$G$6000,6,0),IFERROR(INDEX(Winback!$C$2:$C$300,MATCH($A1486,Winback!$K$2:$K$300,0)),""))</f>
        <v>Nailyn Martinez</v>
      </c>
      <c r="S1486" t="str">
        <f t="shared" si="118"/>
        <v>NP</v>
      </c>
      <c r="T1486">
        <f t="shared" si="119"/>
        <v>1</v>
      </c>
    </row>
    <row r="1487" spans="1:20" x14ac:dyDescent="0.35">
      <c r="A1487" t="s">
        <v>7353</v>
      </c>
      <c r="B1487" t="s">
        <v>7354</v>
      </c>
      <c r="C1487" t="s">
        <v>7355</v>
      </c>
      <c r="D1487" t="s">
        <v>7356</v>
      </c>
      <c r="E1487">
        <f>IF(COUNTIFS(Registros!$A$2:$A$6000,"NP",Registros!$B$2:$B$6000,$A1487)&gt;0,1,0)</f>
        <v>1</v>
      </c>
      <c r="F1487">
        <f>IF($E1487=1,SUMIFS(Registros!$F$2:$F$6000,Registros!$A$2:$A$6000,"NP",Registros!$B$2:$B$6000,$A1487),0)</f>
        <v>19.52</v>
      </c>
      <c r="G1487">
        <f>IF(COUNTIFS(Registros!$A$2:$A$6000,"MOV",Registros!$B$2:$B$6000,$A1487)&gt;0,1,0)</f>
        <v>0</v>
      </c>
      <c r="H1487">
        <f>IF($G1487=1,SUMIFS(Registros!$F$2:$F$6000,Registros!$A$2:$A$6000,"MOV",Registros!$B$2:$B$6000,$A1487),0)</f>
        <v>0</v>
      </c>
      <c r="I1487">
        <f>IF(COUNTIFS(Registros!$A$2:$A$6000,"CS",Registros!$B$2:$B$6000,$A1487)&gt;0,1,0)</f>
        <v>0</v>
      </c>
      <c r="J1487">
        <f>IF($I1487=1,SUMIFS(Registros!$I$2:$I$6000,Registros!$A$2:$A$6000,"CS",Registros!$B$2:$B$6000,$A1487),0)</f>
        <v>0</v>
      </c>
      <c r="K1487">
        <f>IF(COUNTIFS(Winback!$K$2:$K$300,$A1487)&gt;0,1,0)</f>
        <v>0</v>
      </c>
      <c r="L1487">
        <f>IF(AND($K1487=1,LEFT($A1487,3)="WB-"),SUMIFS(Winback!$D$2:$D$300,Winback!$K$2:$K$300,$A1487),0)</f>
        <v>0</v>
      </c>
      <c r="M1487">
        <f>IF(OR($E1487=1,$G1487=1,SUMIFS(Registros!$J$2:$J$6000,Registros!$B$2:$B$6000,$A1487)&gt;0),1,0)</f>
        <v>1</v>
      </c>
      <c r="N1487">
        <f>IF($J1487&gt;0,1,IF(COUNTIFS(Registros!$A$2:$A$6000,"CS",Registros!$B$2:$B$6000,$A1487,Registros!$K$2:$K$6000,"&lt;&gt;")&gt;0,1,0))</f>
        <v>0</v>
      </c>
      <c r="O1487" t="str">
        <f t="shared" si="115"/>
        <v>SOLO MÓVIL</v>
      </c>
      <c r="P1487" t="str">
        <f t="shared" si="116"/>
        <v>Ofrecer fijo + internet (FLBBTV)</v>
      </c>
      <c r="Q1487">
        <f t="shared" si="117"/>
        <v>19.52</v>
      </c>
      <c r="R1487" t="str">
        <f>IFERROR(VLOOKUP($A1487,Registros!$B$2:$G$6000,6,0),IFERROR(INDEX(Winback!$C$2:$C$300,MATCH($A1487,Winback!$K$2:$K$300,0)),""))</f>
        <v>Yamali Rodriguez</v>
      </c>
      <c r="S1487" t="str">
        <f t="shared" si="118"/>
        <v>NP</v>
      </c>
      <c r="T1487">
        <f t="shared" si="119"/>
        <v>1</v>
      </c>
    </row>
    <row r="1488" spans="1:20" x14ac:dyDescent="0.35">
      <c r="A1488" t="s">
        <v>7357</v>
      </c>
      <c r="B1488" t="s">
        <v>7358</v>
      </c>
      <c r="C1488" t="s">
        <v>7359</v>
      </c>
      <c r="D1488" t="s">
        <v>7360</v>
      </c>
      <c r="E1488">
        <f>IF(COUNTIFS(Registros!$A$2:$A$6000,"NP",Registros!$B$2:$B$6000,$A1488)&gt;0,1,0)</f>
        <v>1</v>
      </c>
      <c r="F1488">
        <f>IF($E1488=1,SUMIFS(Registros!$F$2:$F$6000,Registros!$A$2:$A$6000,"NP",Registros!$B$2:$B$6000,$A1488),0)</f>
        <v>15</v>
      </c>
      <c r="G1488">
        <f>IF(COUNTIFS(Registros!$A$2:$A$6000,"MOV",Registros!$B$2:$B$6000,$A1488)&gt;0,1,0)</f>
        <v>0</v>
      </c>
      <c r="H1488">
        <f>IF($G1488=1,SUMIFS(Registros!$F$2:$F$6000,Registros!$A$2:$A$6000,"MOV",Registros!$B$2:$B$6000,$A1488),0)</f>
        <v>0</v>
      </c>
      <c r="I1488">
        <f>IF(COUNTIFS(Registros!$A$2:$A$6000,"CS",Registros!$B$2:$B$6000,$A1488)&gt;0,1,0)</f>
        <v>0</v>
      </c>
      <c r="J1488">
        <f>IF($I1488=1,SUMIFS(Registros!$I$2:$I$6000,Registros!$A$2:$A$6000,"CS",Registros!$B$2:$B$6000,$A1488),0)</f>
        <v>0</v>
      </c>
      <c r="K1488">
        <f>IF(COUNTIFS(Winback!$K$2:$K$300,$A1488)&gt;0,1,0)</f>
        <v>0</v>
      </c>
      <c r="L1488">
        <f>IF(AND($K1488=1,LEFT($A1488,3)="WB-"),SUMIFS(Winback!$D$2:$D$300,Winback!$K$2:$K$300,$A1488),0)</f>
        <v>0</v>
      </c>
      <c r="M1488">
        <f>IF(OR($E1488=1,$G1488=1,SUMIFS(Registros!$J$2:$J$6000,Registros!$B$2:$B$6000,$A1488)&gt;0),1,0)</f>
        <v>1</v>
      </c>
      <c r="N1488">
        <f>IF($J1488&gt;0,1,IF(COUNTIFS(Registros!$A$2:$A$6000,"CS",Registros!$B$2:$B$6000,$A1488,Registros!$K$2:$K$6000,"&lt;&gt;")&gt;0,1,0))</f>
        <v>0</v>
      </c>
      <c r="O1488" t="str">
        <f t="shared" si="115"/>
        <v>SOLO MÓVIL</v>
      </c>
      <c r="P1488" t="str">
        <f t="shared" si="116"/>
        <v>Ofrecer fijo + internet (FLBBTV)</v>
      </c>
      <c r="Q1488">
        <f t="shared" si="117"/>
        <v>15</v>
      </c>
      <c r="R1488" t="str">
        <f>IFERROR(VLOOKUP($A1488,Registros!$B$2:$G$6000,6,0),IFERROR(INDEX(Winback!$C$2:$C$300,MATCH($A1488,Winback!$K$2:$K$300,0)),""))</f>
        <v>Osiris Aguilar</v>
      </c>
      <c r="S1488" t="str">
        <f t="shared" si="118"/>
        <v>NP</v>
      </c>
      <c r="T1488">
        <f t="shared" si="119"/>
        <v>1</v>
      </c>
    </row>
    <row r="1489" spans="1:20" x14ac:dyDescent="0.35">
      <c r="A1489" t="s">
        <v>7362</v>
      </c>
      <c r="B1489" t="s">
        <v>7363</v>
      </c>
      <c r="C1489" t="s">
        <v>7364</v>
      </c>
      <c r="D1489" t="s">
        <v>7365</v>
      </c>
      <c r="E1489">
        <f>IF(COUNTIFS(Registros!$A$2:$A$6000,"NP",Registros!$B$2:$B$6000,$A1489)&gt;0,1,0)</f>
        <v>1</v>
      </c>
      <c r="F1489">
        <f>IF($E1489=1,SUMIFS(Registros!$F$2:$F$6000,Registros!$A$2:$A$6000,"NP",Registros!$B$2:$B$6000,$A1489),0)</f>
        <v>15</v>
      </c>
      <c r="G1489">
        <f>IF(COUNTIFS(Registros!$A$2:$A$6000,"MOV",Registros!$B$2:$B$6000,$A1489)&gt;0,1,0)</f>
        <v>0</v>
      </c>
      <c r="H1489">
        <f>IF($G1489=1,SUMIFS(Registros!$F$2:$F$6000,Registros!$A$2:$A$6000,"MOV",Registros!$B$2:$B$6000,$A1489),0)</f>
        <v>0</v>
      </c>
      <c r="I1489">
        <f>IF(COUNTIFS(Registros!$A$2:$A$6000,"CS",Registros!$B$2:$B$6000,$A1489)&gt;0,1,0)</f>
        <v>0</v>
      </c>
      <c r="J1489">
        <f>IF($I1489=1,SUMIFS(Registros!$I$2:$I$6000,Registros!$A$2:$A$6000,"CS",Registros!$B$2:$B$6000,$A1489),0)</f>
        <v>0</v>
      </c>
      <c r="K1489">
        <f>IF(COUNTIFS(Winback!$K$2:$K$300,$A1489)&gt;0,1,0)</f>
        <v>0</v>
      </c>
      <c r="L1489">
        <f>IF(AND($K1489=1,LEFT($A1489,3)="WB-"),SUMIFS(Winback!$D$2:$D$300,Winback!$K$2:$K$300,$A1489),0)</f>
        <v>0</v>
      </c>
      <c r="M1489">
        <f>IF(OR($E1489=1,$G1489=1,SUMIFS(Registros!$J$2:$J$6000,Registros!$B$2:$B$6000,$A1489)&gt;0),1,0)</f>
        <v>1</v>
      </c>
      <c r="N1489">
        <f>IF($J1489&gt;0,1,IF(COUNTIFS(Registros!$A$2:$A$6000,"CS",Registros!$B$2:$B$6000,$A1489,Registros!$K$2:$K$6000,"&lt;&gt;")&gt;0,1,0))</f>
        <v>0</v>
      </c>
      <c r="O1489" t="str">
        <f t="shared" si="115"/>
        <v>SOLO MÓVIL</v>
      </c>
      <c r="P1489" t="str">
        <f t="shared" si="116"/>
        <v>Ofrecer fijo + internet (FLBBTV)</v>
      </c>
      <c r="Q1489">
        <f t="shared" si="117"/>
        <v>15</v>
      </c>
      <c r="R1489" t="str">
        <f>IFERROR(VLOOKUP($A1489,Registros!$B$2:$G$6000,6,0),IFERROR(INDEX(Winback!$C$2:$C$300,MATCH($A1489,Winback!$K$2:$K$300,0)),""))</f>
        <v>Karla Mc Intryre</v>
      </c>
      <c r="S1489" t="str">
        <f t="shared" si="118"/>
        <v>NP</v>
      </c>
      <c r="T1489">
        <f t="shared" si="119"/>
        <v>1</v>
      </c>
    </row>
    <row r="1490" spans="1:20" x14ac:dyDescent="0.35">
      <c r="A1490" t="s">
        <v>7367</v>
      </c>
      <c r="B1490" t="s">
        <v>7368</v>
      </c>
      <c r="C1490" t="s">
        <v>7369</v>
      </c>
      <c r="D1490" t="s">
        <v>7370</v>
      </c>
      <c r="E1490">
        <f>IF(COUNTIFS(Registros!$A$2:$A$6000,"NP",Registros!$B$2:$B$6000,$A1490)&gt;0,1,0)</f>
        <v>1</v>
      </c>
      <c r="F1490">
        <f>IF($E1490=1,SUMIFS(Registros!$F$2:$F$6000,Registros!$A$2:$A$6000,"NP",Registros!$B$2:$B$6000,$A1490),0)</f>
        <v>16.25</v>
      </c>
      <c r="G1490">
        <f>IF(COUNTIFS(Registros!$A$2:$A$6000,"MOV",Registros!$B$2:$B$6000,$A1490)&gt;0,1,0)</f>
        <v>0</v>
      </c>
      <c r="H1490">
        <f>IF($G1490=1,SUMIFS(Registros!$F$2:$F$6000,Registros!$A$2:$A$6000,"MOV",Registros!$B$2:$B$6000,$A1490),0)</f>
        <v>0</v>
      </c>
      <c r="I1490">
        <f>IF(COUNTIFS(Registros!$A$2:$A$6000,"CS",Registros!$B$2:$B$6000,$A1490)&gt;0,1,0)</f>
        <v>0</v>
      </c>
      <c r="J1490">
        <f>IF($I1490=1,SUMIFS(Registros!$I$2:$I$6000,Registros!$A$2:$A$6000,"CS",Registros!$B$2:$B$6000,$A1490),0)</f>
        <v>0</v>
      </c>
      <c r="K1490">
        <f>IF(COUNTIFS(Winback!$K$2:$K$300,$A1490)&gt;0,1,0)</f>
        <v>0</v>
      </c>
      <c r="L1490">
        <f>IF(AND($K1490=1,LEFT($A1490,3)="WB-"),SUMIFS(Winback!$D$2:$D$300,Winback!$K$2:$K$300,$A1490),0)</f>
        <v>0</v>
      </c>
      <c r="M1490">
        <f>IF(OR($E1490=1,$G1490=1,SUMIFS(Registros!$J$2:$J$6000,Registros!$B$2:$B$6000,$A1490)&gt;0),1,0)</f>
        <v>1</v>
      </c>
      <c r="N1490">
        <f>IF($J1490&gt;0,1,IF(COUNTIFS(Registros!$A$2:$A$6000,"CS",Registros!$B$2:$B$6000,$A1490,Registros!$K$2:$K$6000,"&lt;&gt;")&gt;0,1,0))</f>
        <v>0</v>
      </c>
      <c r="O1490" t="str">
        <f t="shared" si="115"/>
        <v>SOLO MÓVIL</v>
      </c>
      <c r="P1490" t="str">
        <f t="shared" si="116"/>
        <v>Ofrecer fijo + internet (FLBBTV)</v>
      </c>
      <c r="Q1490">
        <f t="shared" si="117"/>
        <v>16.25</v>
      </c>
      <c r="R1490" t="str">
        <f>IFERROR(VLOOKUP($A1490,Registros!$B$2:$G$6000,6,0),IFERROR(INDEX(Winback!$C$2:$C$300,MATCH($A1490,Winback!$K$2:$K$300,0)),""))</f>
        <v>Solanye Acuña</v>
      </c>
      <c r="S1490" t="str">
        <f t="shared" si="118"/>
        <v>NP</v>
      </c>
      <c r="T1490">
        <f t="shared" si="119"/>
        <v>1</v>
      </c>
    </row>
    <row r="1491" spans="1:20" x14ac:dyDescent="0.35">
      <c r="A1491" t="s">
        <v>7372</v>
      </c>
      <c r="B1491" t="s">
        <v>7373</v>
      </c>
      <c r="C1491" t="s">
        <v>7374</v>
      </c>
      <c r="D1491" t="s">
        <v>7375</v>
      </c>
      <c r="E1491">
        <f>IF(COUNTIFS(Registros!$A$2:$A$6000,"NP",Registros!$B$2:$B$6000,$A1491)&gt;0,1,0)</f>
        <v>1</v>
      </c>
      <c r="F1491">
        <f>IF($E1491=1,SUMIFS(Registros!$F$2:$F$6000,Registros!$A$2:$A$6000,"NP",Registros!$B$2:$B$6000,$A1491),0)</f>
        <v>15</v>
      </c>
      <c r="G1491">
        <f>IF(COUNTIFS(Registros!$A$2:$A$6000,"MOV",Registros!$B$2:$B$6000,$A1491)&gt;0,1,0)</f>
        <v>0</v>
      </c>
      <c r="H1491">
        <f>IF($G1491=1,SUMIFS(Registros!$F$2:$F$6000,Registros!$A$2:$A$6000,"MOV",Registros!$B$2:$B$6000,$A1491),0)</f>
        <v>0</v>
      </c>
      <c r="I1491">
        <f>IF(COUNTIFS(Registros!$A$2:$A$6000,"CS",Registros!$B$2:$B$6000,$A1491)&gt;0,1,0)</f>
        <v>0</v>
      </c>
      <c r="J1491">
        <f>IF($I1491=1,SUMIFS(Registros!$I$2:$I$6000,Registros!$A$2:$A$6000,"CS",Registros!$B$2:$B$6000,$A1491),0)</f>
        <v>0</v>
      </c>
      <c r="K1491">
        <f>IF(COUNTIFS(Winback!$K$2:$K$300,$A1491)&gt;0,1,0)</f>
        <v>0</v>
      </c>
      <c r="L1491">
        <f>IF(AND($K1491=1,LEFT($A1491,3)="WB-"),SUMIFS(Winback!$D$2:$D$300,Winback!$K$2:$K$300,$A1491),0)</f>
        <v>0</v>
      </c>
      <c r="M1491">
        <f>IF(OR($E1491=1,$G1491=1,SUMIFS(Registros!$J$2:$J$6000,Registros!$B$2:$B$6000,$A1491)&gt;0),1,0)</f>
        <v>1</v>
      </c>
      <c r="N1491">
        <f>IF($J1491&gt;0,1,IF(COUNTIFS(Registros!$A$2:$A$6000,"CS",Registros!$B$2:$B$6000,$A1491,Registros!$K$2:$K$6000,"&lt;&gt;")&gt;0,1,0))</f>
        <v>0</v>
      </c>
      <c r="O1491" t="str">
        <f t="shared" si="115"/>
        <v>SOLO MÓVIL</v>
      </c>
      <c r="P1491" t="str">
        <f t="shared" si="116"/>
        <v>Ofrecer fijo + internet (FLBBTV)</v>
      </c>
      <c r="Q1491">
        <f t="shared" si="117"/>
        <v>15</v>
      </c>
      <c r="R1491" t="str">
        <f>IFERROR(VLOOKUP($A1491,Registros!$B$2:$G$6000,6,0),IFERROR(INDEX(Winback!$C$2:$C$300,MATCH($A1491,Winback!$K$2:$K$300,0)),""))</f>
        <v>Michelle Zambrano</v>
      </c>
      <c r="S1491" t="str">
        <f t="shared" si="118"/>
        <v>NP</v>
      </c>
      <c r="T1491">
        <f t="shared" si="119"/>
        <v>1</v>
      </c>
    </row>
    <row r="1492" spans="1:20" x14ac:dyDescent="0.35">
      <c r="A1492" t="s">
        <v>7377</v>
      </c>
      <c r="B1492" t="s">
        <v>7378</v>
      </c>
      <c r="C1492" t="s">
        <v>7379</v>
      </c>
      <c r="D1492" t="s">
        <v>7380</v>
      </c>
      <c r="E1492">
        <f>IF(COUNTIFS(Registros!$A$2:$A$6000,"NP",Registros!$B$2:$B$6000,$A1492)&gt;0,1,0)</f>
        <v>1</v>
      </c>
      <c r="F1492">
        <f>IF($E1492=1,SUMIFS(Registros!$F$2:$F$6000,Registros!$A$2:$A$6000,"NP",Registros!$B$2:$B$6000,$A1492),0)</f>
        <v>17.579999999999998</v>
      </c>
      <c r="G1492">
        <f>IF(COUNTIFS(Registros!$A$2:$A$6000,"MOV",Registros!$B$2:$B$6000,$A1492)&gt;0,1,0)</f>
        <v>0</v>
      </c>
      <c r="H1492">
        <f>IF($G1492=1,SUMIFS(Registros!$F$2:$F$6000,Registros!$A$2:$A$6000,"MOV",Registros!$B$2:$B$6000,$A1492),0)</f>
        <v>0</v>
      </c>
      <c r="I1492">
        <f>IF(COUNTIFS(Registros!$A$2:$A$6000,"CS",Registros!$B$2:$B$6000,$A1492)&gt;0,1,0)</f>
        <v>0</v>
      </c>
      <c r="J1492">
        <f>IF($I1492=1,SUMIFS(Registros!$I$2:$I$6000,Registros!$A$2:$A$6000,"CS",Registros!$B$2:$B$6000,$A1492),0)</f>
        <v>0</v>
      </c>
      <c r="K1492">
        <f>IF(COUNTIFS(Winback!$K$2:$K$300,$A1492)&gt;0,1,0)</f>
        <v>0</v>
      </c>
      <c r="L1492">
        <f>IF(AND($K1492=1,LEFT($A1492,3)="WB-"),SUMIFS(Winback!$D$2:$D$300,Winback!$K$2:$K$300,$A1492),0)</f>
        <v>0</v>
      </c>
      <c r="M1492">
        <f>IF(OR($E1492=1,$G1492=1,SUMIFS(Registros!$J$2:$J$6000,Registros!$B$2:$B$6000,$A1492)&gt;0),1,0)</f>
        <v>1</v>
      </c>
      <c r="N1492">
        <f>IF($J1492&gt;0,1,IF(COUNTIFS(Registros!$A$2:$A$6000,"CS",Registros!$B$2:$B$6000,$A1492,Registros!$K$2:$K$6000,"&lt;&gt;")&gt;0,1,0))</f>
        <v>0</v>
      </c>
      <c r="O1492" t="str">
        <f t="shared" si="115"/>
        <v>SOLO MÓVIL</v>
      </c>
      <c r="P1492" t="str">
        <f t="shared" si="116"/>
        <v>Ofrecer fijo + internet (FLBBTV)</v>
      </c>
      <c r="Q1492">
        <f t="shared" si="117"/>
        <v>17.579999999999998</v>
      </c>
      <c r="R1492" t="str">
        <f>IFERROR(VLOOKUP($A1492,Registros!$B$2:$G$6000,6,0),IFERROR(INDEX(Winback!$C$2:$C$300,MATCH($A1492,Winback!$K$2:$K$300,0)),""))</f>
        <v>Ines Lizbeth Trujillo</v>
      </c>
      <c r="S1492" t="str">
        <f t="shared" si="118"/>
        <v>NP</v>
      </c>
      <c r="T1492">
        <f t="shared" si="119"/>
        <v>1</v>
      </c>
    </row>
    <row r="1493" spans="1:20" x14ac:dyDescent="0.35">
      <c r="A1493" t="s">
        <v>7382</v>
      </c>
      <c r="B1493" t="s">
        <v>7383</v>
      </c>
      <c r="C1493" t="s">
        <v>7384</v>
      </c>
      <c r="D1493" t="s">
        <v>7385</v>
      </c>
      <c r="E1493">
        <f>IF(COUNTIFS(Registros!$A$2:$A$6000,"NP",Registros!$B$2:$B$6000,$A1493)&gt;0,1,0)</f>
        <v>1</v>
      </c>
      <c r="F1493">
        <f>IF($E1493=1,SUMIFS(Registros!$F$2:$F$6000,Registros!$A$2:$A$6000,"NP",Registros!$B$2:$B$6000,$A1493),0)</f>
        <v>30</v>
      </c>
      <c r="G1493">
        <f>IF(COUNTIFS(Registros!$A$2:$A$6000,"MOV",Registros!$B$2:$B$6000,$A1493)&gt;0,1,0)</f>
        <v>0</v>
      </c>
      <c r="H1493">
        <f>IF($G1493=1,SUMIFS(Registros!$F$2:$F$6000,Registros!$A$2:$A$6000,"MOV",Registros!$B$2:$B$6000,$A1493),0)</f>
        <v>0</v>
      </c>
      <c r="I1493">
        <f>IF(COUNTIFS(Registros!$A$2:$A$6000,"CS",Registros!$B$2:$B$6000,$A1493)&gt;0,1,0)</f>
        <v>0</v>
      </c>
      <c r="J1493">
        <f>IF($I1493=1,SUMIFS(Registros!$I$2:$I$6000,Registros!$A$2:$A$6000,"CS",Registros!$B$2:$B$6000,$A1493),0)</f>
        <v>0</v>
      </c>
      <c r="K1493">
        <f>IF(COUNTIFS(Winback!$K$2:$K$300,$A1493)&gt;0,1,0)</f>
        <v>0</v>
      </c>
      <c r="L1493">
        <f>IF(AND($K1493=1,LEFT($A1493,3)="WB-"),SUMIFS(Winback!$D$2:$D$300,Winback!$K$2:$K$300,$A1493),0)</f>
        <v>0</v>
      </c>
      <c r="M1493">
        <f>IF(OR($E1493=1,$G1493=1,SUMIFS(Registros!$J$2:$J$6000,Registros!$B$2:$B$6000,$A1493)&gt;0),1,0)</f>
        <v>1</v>
      </c>
      <c r="N1493">
        <f>IF($J1493&gt;0,1,IF(COUNTIFS(Registros!$A$2:$A$6000,"CS",Registros!$B$2:$B$6000,$A1493,Registros!$K$2:$K$6000,"&lt;&gt;")&gt;0,1,0))</f>
        <v>0</v>
      </c>
      <c r="O1493" t="str">
        <f t="shared" si="115"/>
        <v>SOLO MÓVIL</v>
      </c>
      <c r="P1493" t="str">
        <f t="shared" si="116"/>
        <v>Ofrecer fijo + internet (FLBBTV)</v>
      </c>
      <c r="Q1493">
        <f t="shared" si="117"/>
        <v>30</v>
      </c>
      <c r="R1493" t="str">
        <f>IFERROR(VLOOKUP($A1493,Registros!$B$2:$G$6000,6,0),IFERROR(INDEX(Winback!$C$2:$C$300,MATCH($A1493,Winback!$K$2:$K$300,0)),""))</f>
        <v>Alejandra Mabel Hawkins</v>
      </c>
      <c r="S1493" t="str">
        <f t="shared" si="118"/>
        <v>NP</v>
      </c>
      <c r="T1493">
        <f t="shared" si="119"/>
        <v>1</v>
      </c>
    </row>
    <row r="1494" spans="1:20" x14ac:dyDescent="0.35">
      <c r="A1494" t="s">
        <v>7387</v>
      </c>
      <c r="B1494" t="s">
        <v>7388</v>
      </c>
      <c r="C1494" t="s">
        <v>7389</v>
      </c>
      <c r="D1494" t="s">
        <v>7390</v>
      </c>
      <c r="E1494">
        <f>IF(COUNTIFS(Registros!$A$2:$A$6000,"NP",Registros!$B$2:$B$6000,$A1494)&gt;0,1,0)</f>
        <v>1</v>
      </c>
      <c r="F1494">
        <f>IF($E1494=1,SUMIFS(Registros!$F$2:$F$6000,Registros!$A$2:$A$6000,"NP",Registros!$B$2:$B$6000,$A1494),0)</f>
        <v>34.5</v>
      </c>
      <c r="G1494">
        <f>IF(COUNTIFS(Registros!$A$2:$A$6000,"MOV",Registros!$B$2:$B$6000,$A1494)&gt;0,1,0)</f>
        <v>0</v>
      </c>
      <c r="H1494">
        <f>IF($G1494=1,SUMIFS(Registros!$F$2:$F$6000,Registros!$A$2:$A$6000,"MOV",Registros!$B$2:$B$6000,$A1494),0)</f>
        <v>0</v>
      </c>
      <c r="I1494">
        <f>IF(COUNTIFS(Registros!$A$2:$A$6000,"CS",Registros!$B$2:$B$6000,$A1494)&gt;0,1,0)</f>
        <v>0</v>
      </c>
      <c r="J1494">
        <f>IF($I1494=1,SUMIFS(Registros!$I$2:$I$6000,Registros!$A$2:$A$6000,"CS",Registros!$B$2:$B$6000,$A1494),0)</f>
        <v>0</v>
      </c>
      <c r="K1494">
        <f>IF(COUNTIFS(Winback!$K$2:$K$300,$A1494)&gt;0,1,0)</f>
        <v>0</v>
      </c>
      <c r="L1494">
        <f>IF(AND($K1494=1,LEFT($A1494,3)="WB-"),SUMIFS(Winback!$D$2:$D$300,Winback!$K$2:$K$300,$A1494),0)</f>
        <v>0</v>
      </c>
      <c r="M1494">
        <f>IF(OR($E1494=1,$G1494=1,SUMIFS(Registros!$J$2:$J$6000,Registros!$B$2:$B$6000,$A1494)&gt;0),1,0)</f>
        <v>1</v>
      </c>
      <c r="N1494">
        <f>IF($J1494&gt;0,1,IF(COUNTIFS(Registros!$A$2:$A$6000,"CS",Registros!$B$2:$B$6000,$A1494,Registros!$K$2:$K$6000,"&lt;&gt;")&gt;0,1,0))</f>
        <v>0</v>
      </c>
      <c r="O1494" t="str">
        <f t="shared" si="115"/>
        <v>SOLO MÓVIL</v>
      </c>
      <c r="P1494" t="str">
        <f t="shared" si="116"/>
        <v>Ofrecer fijo + internet (FLBBTV)</v>
      </c>
      <c r="Q1494">
        <f t="shared" si="117"/>
        <v>34.5</v>
      </c>
      <c r="R1494" t="str">
        <f>IFERROR(VLOOKUP($A1494,Registros!$B$2:$G$6000,6,0),IFERROR(INDEX(Winback!$C$2:$C$300,MATCH($A1494,Winback!$K$2:$K$300,0)),""))</f>
        <v>Maria Fernanda</v>
      </c>
      <c r="S1494" t="str">
        <f t="shared" si="118"/>
        <v>NP</v>
      </c>
      <c r="T1494">
        <f t="shared" si="119"/>
        <v>1</v>
      </c>
    </row>
    <row r="1495" spans="1:20" x14ac:dyDescent="0.35">
      <c r="A1495" t="s">
        <v>7392</v>
      </c>
      <c r="B1495" t="s">
        <v>7393</v>
      </c>
      <c r="C1495" t="s">
        <v>7394</v>
      </c>
      <c r="D1495" t="s">
        <v>7395</v>
      </c>
      <c r="E1495">
        <f>IF(COUNTIFS(Registros!$A$2:$A$6000,"NP",Registros!$B$2:$B$6000,$A1495)&gt;0,1,0)</f>
        <v>1</v>
      </c>
      <c r="F1495">
        <f>IF($E1495=1,SUMIFS(Registros!$F$2:$F$6000,Registros!$A$2:$A$6000,"NP",Registros!$B$2:$B$6000,$A1495),0)</f>
        <v>24</v>
      </c>
      <c r="G1495">
        <f>IF(COUNTIFS(Registros!$A$2:$A$6000,"MOV",Registros!$B$2:$B$6000,$A1495)&gt;0,1,0)</f>
        <v>0</v>
      </c>
      <c r="H1495">
        <f>IF($G1495=1,SUMIFS(Registros!$F$2:$F$6000,Registros!$A$2:$A$6000,"MOV",Registros!$B$2:$B$6000,$A1495),0)</f>
        <v>0</v>
      </c>
      <c r="I1495">
        <f>IF(COUNTIFS(Registros!$A$2:$A$6000,"CS",Registros!$B$2:$B$6000,$A1495)&gt;0,1,0)</f>
        <v>0</v>
      </c>
      <c r="J1495">
        <f>IF($I1495=1,SUMIFS(Registros!$I$2:$I$6000,Registros!$A$2:$A$6000,"CS",Registros!$B$2:$B$6000,$A1495),0)</f>
        <v>0</v>
      </c>
      <c r="K1495">
        <f>IF(COUNTIFS(Winback!$K$2:$K$300,$A1495)&gt;0,1,0)</f>
        <v>0</v>
      </c>
      <c r="L1495">
        <f>IF(AND($K1495=1,LEFT($A1495,3)="WB-"),SUMIFS(Winback!$D$2:$D$300,Winback!$K$2:$K$300,$A1495),0)</f>
        <v>0</v>
      </c>
      <c r="M1495">
        <f>IF(OR($E1495=1,$G1495=1,SUMIFS(Registros!$J$2:$J$6000,Registros!$B$2:$B$6000,$A1495)&gt;0),1,0)</f>
        <v>1</v>
      </c>
      <c r="N1495">
        <f>IF($J1495&gt;0,1,IF(COUNTIFS(Registros!$A$2:$A$6000,"CS",Registros!$B$2:$B$6000,$A1495,Registros!$K$2:$K$6000,"&lt;&gt;")&gt;0,1,0))</f>
        <v>0</v>
      </c>
      <c r="O1495" t="str">
        <f t="shared" si="115"/>
        <v>SOLO MÓVIL</v>
      </c>
      <c r="P1495" t="str">
        <f t="shared" si="116"/>
        <v>Ofrecer fijo + internet (FLBBTV)</v>
      </c>
      <c r="Q1495">
        <f t="shared" si="117"/>
        <v>24</v>
      </c>
      <c r="R1495" t="str">
        <f>IFERROR(VLOOKUP($A1495,Registros!$B$2:$G$6000,6,0),IFERROR(INDEX(Winback!$C$2:$C$300,MATCH($A1495,Winback!$K$2:$K$300,0)),""))</f>
        <v>Yarelis Tulloch</v>
      </c>
      <c r="S1495" t="str">
        <f t="shared" si="118"/>
        <v>NP</v>
      </c>
      <c r="T1495">
        <f t="shared" si="119"/>
        <v>1</v>
      </c>
    </row>
    <row r="1496" spans="1:20" x14ac:dyDescent="0.35">
      <c r="A1496" t="s">
        <v>7397</v>
      </c>
      <c r="B1496" t="s">
        <v>7398</v>
      </c>
      <c r="C1496" t="s">
        <v>7399</v>
      </c>
      <c r="D1496" t="s">
        <v>7400</v>
      </c>
      <c r="E1496">
        <f>IF(COUNTIFS(Registros!$A$2:$A$6000,"NP",Registros!$B$2:$B$6000,$A1496)&gt;0,1,0)</f>
        <v>1</v>
      </c>
      <c r="F1496">
        <f>IF($E1496=1,SUMIFS(Registros!$F$2:$F$6000,Registros!$A$2:$A$6000,"NP",Registros!$B$2:$B$6000,$A1496),0)</f>
        <v>15</v>
      </c>
      <c r="G1496">
        <f>IF(COUNTIFS(Registros!$A$2:$A$6000,"MOV",Registros!$B$2:$B$6000,$A1496)&gt;0,1,0)</f>
        <v>0</v>
      </c>
      <c r="H1496">
        <f>IF($G1496=1,SUMIFS(Registros!$F$2:$F$6000,Registros!$A$2:$A$6000,"MOV",Registros!$B$2:$B$6000,$A1496),0)</f>
        <v>0</v>
      </c>
      <c r="I1496">
        <f>IF(COUNTIFS(Registros!$A$2:$A$6000,"CS",Registros!$B$2:$B$6000,$A1496)&gt;0,1,0)</f>
        <v>0</v>
      </c>
      <c r="J1496">
        <f>IF($I1496=1,SUMIFS(Registros!$I$2:$I$6000,Registros!$A$2:$A$6000,"CS",Registros!$B$2:$B$6000,$A1496),0)</f>
        <v>0</v>
      </c>
      <c r="K1496">
        <f>IF(COUNTIFS(Winback!$K$2:$K$300,$A1496)&gt;0,1,0)</f>
        <v>0</v>
      </c>
      <c r="L1496">
        <f>IF(AND($K1496=1,LEFT($A1496,3)="WB-"),SUMIFS(Winback!$D$2:$D$300,Winback!$K$2:$K$300,$A1496),0)</f>
        <v>0</v>
      </c>
      <c r="M1496">
        <f>IF(OR($E1496=1,$G1496=1,SUMIFS(Registros!$J$2:$J$6000,Registros!$B$2:$B$6000,$A1496)&gt;0),1,0)</f>
        <v>1</v>
      </c>
      <c r="N1496">
        <f>IF($J1496&gt;0,1,IF(COUNTIFS(Registros!$A$2:$A$6000,"CS",Registros!$B$2:$B$6000,$A1496,Registros!$K$2:$K$6000,"&lt;&gt;")&gt;0,1,0))</f>
        <v>0</v>
      </c>
      <c r="O1496" t="str">
        <f t="shared" si="115"/>
        <v>SOLO MÓVIL</v>
      </c>
      <c r="P1496" t="str">
        <f t="shared" si="116"/>
        <v>Ofrecer fijo + internet (FLBBTV)</v>
      </c>
      <c r="Q1496">
        <f t="shared" si="117"/>
        <v>15</v>
      </c>
      <c r="R1496" t="str">
        <f>IFERROR(VLOOKUP($A1496,Registros!$B$2:$G$6000,6,0),IFERROR(INDEX(Winback!$C$2:$C$300,MATCH($A1496,Winback!$K$2:$K$300,0)),""))</f>
        <v>Abril Aparicio</v>
      </c>
      <c r="S1496" t="str">
        <f t="shared" si="118"/>
        <v>NP</v>
      </c>
      <c r="T1496">
        <f t="shared" si="119"/>
        <v>1</v>
      </c>
    </row>
    <row r="1497" spans="1:20" x14ac:dyDescent="0.35">
      <c r="A1497" t="s">
        <v>7402</v>
      </c>
      <c r="B1497" t="s">
        <v>7403</v>
      </c>
      <c r="C1497" t="s">
        <v>7404</v>
      </c>
      <c r="D1497" t="s">
        <v>7405</v>
      </c>
      <c r="E1497">
        <f>IF(COUNTIFS(Registros!$A$2:$A$6000,"NP",Registros!$B$2:$B$6000,$A1497)&gt;0,1,0)</f>
        <v>1</v>
      </c>
      <c r="F1497">
        <f>IF($E1497=1,SUMIFS(Registros!$F$2:$F$6000,Registros!$A$2:$A$6000,"NP",Registros!$B$2:$B$6000,$A1497),0)</f>
        <v>15</v>
      </c>
      <c r="G1497">
        <f>IF(COUNTIFS(Registros!$A$2:$A$6000,"MOV",Registros!$B$2:$B$6000,$A1497)&gt;0,1,0)</f>
        <v>0</v>
      </c>
      <c r="H1497">
        <f>IF($G1497=1,SUMIFS(Registros!$F$2:$F$6000,Registros!$A$2:$A$6000,"MOV",Registros!$B$2:$B$6000,$A1497),0)</f>
        <v>0</v>
      </c>
      <c r="I1497">
        <f>IF(COUNTIFS(Registros!$A$2:$A$6000,"CS",Registros!$B$2:$B$6000,$A1497)&gt;0,1,0)</f>
        <v>0</v>
      </c>
      <c r="J1497">
        <f>IF($I1497=1,SUMIFS(Registros!$I$2:$I$6000,Registros!$A$2:$A$6000,"CS",Registros!$B$2:$B$6000,$A1497),0)</f>
        <v>0</v>
      </c>
      <c r="K1497">
        <f>IF(COUNTIFS(Winback!$K$2:$K$300,$A1497)&gt;0,1,0)</f>
        <v>0</v>
      </c>
      <c r="L1497">
        <f>IF(AND($K1497=1,LEFT($A1497,3)="WB-"),SUMIFS(Winback!$D$2:$D$300,Winback!$K$2:$K$300,$A1497),0)</f>
        <v>0</v>
      </c>
      <c r="M1497">
        <f>IF(OR($E1497=1,$G1497=1,SUMIFS(Registros!$J$2:$J$6000,Registros!$B$2:$B$6000,$A1497)&gt;0),1,0)</f>
        <v>1</v>
      </c>
      <c r="N1497">
        <f>IF($J1497&gt;0,1,IF(COUNTIFS(Registros!$A$2:$A$6000,"CS",Registros!$B$2:$B$6000,$A1497,Registros!$K$2:$K$6000,"&lt;&gt;")&gt;0,1,0))</f>
        <v>0</v>
      </c>
      <c r="O1497" t="str">
        <f t="shared" si="115"/>
        <v>SOLO MÓVIL</v>
      </c>
      <c r="P1497" t="str">
        <f t="shared" si="116"/>
        <v>Ofrecer fijo + internet (FLBBTV)</v>
      </c>
      <c r="Q1497">
        <f t="shared" si="117"/>
        <v>15</v>
      </c>
      <c r="R1497" t="str">
        <f>IFERROR(VLOOKUP($A1497,Registros!$B$2:$G$6000,6,0),IFERROR(INDEX(Winback!$C$2:$C$300,MATCH($A1497,Winback!$K$2:$K$300,0)),""))</f>
        <v>Yariela Galarce</v>
      </c>
      <c r="S1497" t="str">
        <f t="shared" si="118"/>
        <v>NP</v>
      </c>
      <c r="T1497">
        <f t="shared" si="119"/>
        <v>1</v>
      </c>
    </row>
    <row r="1498" spans="1:20" x14ac:dyDescent="0.35">
      <c r="A1498" t="s">
        <v>7407</v>
      </c>
      <c r="B1498" t="s">
        <v>7408</v>
      </c>
      <c r="C1498" t="s">
        <v>7409</v>
      </c>
      <c r="D1498" t="s">
        <v>7409</v>
      </c>
      <c r="E1498">
        <f>IF(COUNTIFS(Registros!$A$2:$A$6000,"NP",Registros!$B$2:$B$6000,$A1498)&gt;0,1,0)</f>
        <v>1</v>
      </c>
      <c r="F1498">
        <f>IF($E1498=1,SUMIFS(Registros!$F$2:$F$6000,Registros!$A$2:$A$6000,"NP",Registros!$B$2:$B$6000,$A1498),0)</f>
        <v>24</v>
      </c>
      <c r="G1498">
        <f>IF(COUNTIFS(Registros!$A$2:$A$6000,"MOV",Registros!$B$2:$B$6000,$A1498)&gt;0,1,0)</f>
        <v>0</v>
      </c>
      <c r="H1498">
        <f>IF($G1498=1,SUMIFS(Registros!$F$2:$F$6000,Registros!$A$2:$A$6000,"MOV",Registros!$B$2:$B$6000,$A1498),0)</f>
        <v>0</v>
      </c>
      <c r="I1498">
        <f>IF(COUNTIFS(Registros!$A$2:$A$6000,"CS",Registros!$B$2:$B$6000,$A1498)&gt;0,1,0)</f>
        <v>0</v>
      </c>
      <c r="J1498">
        <f>IF($I1498=1,SUMIFS(Registros!$I$2:$I$6000,Registros!$A$2:$A$6000,"CS",Registros!$B$2:$B$6000,$A1498),0)</f>
        <v>0</v>
      </c>
      <c r="K1498">
        <f>IF(COUNTIFS(Winback!$K$2:$K$300,$A1498)&gt;0,1,0)</f>
        <v>0</v>
      </c>
      <c r="L1498">
        <f>IF(AND($K1498=1,LEFT($A1498,3)="WB-"),SUMIFS(Winback!$D$2:$D$300,Winback!$K$2:$K$300,$A1498),0)</f>
        <v>0</v>
      </c>
      <c r="M1498">
        <f>IF(OR($E1498=1,$G1498=1,SUMIFS(Registros!$J$2:$J$6000,Registros!$B$2:$B$6000,$A1498)&gt;0),1,0)</f>
        <v>1</v>
      </c>
      <c r="N1498">
        <f>IF($J1498&gt;0,1,IF(COUNTIFS(Registros!$A$2:$A$6000,"CS",Registros!$B$2:$B$6000,$A1498,Registros!$K$2:$K$6000,"&lt;&gt;")&gt;0,1,0))</f>
        <v>0</v>
      </c>
      <c r="O1498" t="str">
        <f t="shared" si="115"/>
        <v>SOLO MÓVIL</v>
      </c>
      <c r="P1498" t="str">
        <f t="shared" si="116"/>
        <v>Ofrecer fijo + internet (FLBBTV)</v>
      </c>
      <c r="Q1498">
        <f t="shared" si="117"/>
        <v>24</v>
      </c>
      <c r="R1498" t="str">
        <f>IFERROR(VLOOKUP($A1498,Registros!$B$2:$G$6000,6,0),IFERROR(INDEX(Winback!$C$2:$C$300,MATCH($A1498,Winback!$K$2:$K$300,0)),""))</f>
        <v>Nailyn Martinez</v>
      </c>
      <c r="S1498" t="str">
        <f t="shared" si="118"/>
        <v>NP</v>
      </c>
      <c r="T1498">
        <f t="shared" si="119"/>
        <v>1</v>
      </c>
    </row>
    <row r="1499" spans="1:20" x14ac:dyDescent="0.35">
      <c r="A1499" t="s">
        <v>7411</v>
      </c>
      <c r="B1499" t="s">
        <v>7412</v>
      </c>
      <c r="C1499" t="s">
        <v>7413</v>
      </c>
      <c r="D1499" t="s">
        <v>7414</v>
      </c>
      <c r="E1499">
        <f>IF(COUNTIFS(Registros!$A$2:$A$6000,"NP",Registros!$B$2:$B$6000,$A1499)&gt;0,1,0)</f>
        <v>1</v>
      </c>
      <c r="F1499">
        <f>IF($E1499=1,SUMIFS(Registros!$F$2:$F$6000,Registros!$A$2:$A$6000,"NP",Registros!$B$2:$B$6000,$A1499),0)</f>
        <v>15</v>
      </c>
      <c r="G1499">
        <f>IF(COUNTIFS(Registros!$A$2:$A$6000,"MOV",Registros!$B$2:$B$6000,$A1499)&gt;0,1,0)</f>
        <v>0</v>
      </c>
      <c r="H1499">
        <f>IF($G1499=1,SUMIFS(Registros!$F$2:$F$6000,Registros!$A$2:$A$6000,"MOV",Registros!$B$2:$B$6000,$A1499),0)</f>
        <v>0</v>
      </c>
      <c r="I1499">
        <f>IF(COUNTIFS(Registros!$A$2:$A$6000,"CS",Registros!$B$2:$B$6000,$A1499)&gt;0,1,0)</f>
        <v>0</v>
      </c>
      <c r="J1499">
        <f>IF($I1499=1,SUMIFS(Registros!$I$2:$I$6000,Registros!$A$2:$A$6000,"CS",Registros!$B$2:$B$6000,$A1499),0)</f>
        <v>0</v>
      </c>
      <c r="K1499">
        <f>IF(COUNTIFS(Winback!$K$2:$K$300,$A1499)&gt;0,1,0)</f>
        <v>0</v>
      </c>
      <c r="L1499">
        <f>IF(AND($K1499=1,LEFT($A1499,3)="WB-"),SUMIFS(Winback!$D$2:$D$300,Winback!$K$2:$K$300,$A1499),0)</f>
        <v>0</v>
      </c>
      <c r="M1499">
        <f>IF(OR($E1499=1,$G1499=1,SUMIFS(Registros!$J$2:$J$6000,Registros!$B$2:$B$6000,$A1499)&gt;0),1,0)</f>
        <v>1</v>
      </c>
      <c r="N1499">
        <f>IF($J1499&gt;0,1,IF(COUNTIFS(Registros!$A$2:$A$6000,"CS",Registros!$B$2:$B$6000,$A1499,Registros!$K$2:$K$6000,"&lt;&gt;")&gt;0,1,0))</f>
        <v>0</v>
      </c>
      <c r="O1499" t="str">
        <f t="shared" si="115"/>
        <v>SOLO MÓVIL</v>
      </c>
      <c r="P1499" t="str">
        <f t="shared" si="116"/>
        <v>Ofrecer fijo + internet (FLBBTV)</v>
      </c>
      <c r="Q1499">
        <f t="shared" si="117"/>
        <v>15</v>
      </c>
      <c r="R1499" t="str">
        <f>IFERROR(VLOOKUP($A1499,Registros!$B$2:$G$6000,6,0),IFERROR(INDEX(Winback!$C$2:$C$300,MATCH($A1499,Winback!$K$2:$K$300,0)),""))</f>
        <v>Yamali Rodriguez</v>
      </c>
      <c r="S1499" t="str">
        <f t="shared" si="118"/>
        <v>NP</v>
      </c>
      <c r="T1499">
        <f t="shared" si="119"/>
        <v>1</v>
      </c>
    </row>
    <row r="1500" spans="1:20" x14ac:dyDescent="0.35">
      <c r="A1500" t="s">
        <v>7416</v>
      </c>
      <c r="B1500" t="s">
        <v>7417</v>
      </c>
      <c r="C1500" t="s">
        <v>7418</v>
      </c>
      <c r="D1500" t="s">
        <v>7419</v>
      </c>
      <c r="E1500">
        <f>IF(COUNTIFS(Registros!$A$2:$A$6000,"NP",Registros!$B$2:$B$6000,$A1500)&gt;0,1,0)</f>
        <v>1</v>
      </c>
      <c r="F1500">
        <f>IF($E1500=1,SUMIFS(Registros!$F$2:$F$6000,Registros!$A$2:$A$6000,"NP",Registros!$B$2:$B$6000,$A1500),0)</f>
        <v>10</v>
      </c>
      <c r="G1500">
        <f>IF(COUNTIFS(Registros!$A$2:$A$6000,"MOV",Registros!$B$2:$B$6000,$A1500)&gt;0,1,0)</f>
        <v>0</v>
      </c>
      <c r="H1500">
        <f>IF($G1500=1,SUMIFS(Registros!$F$2:$F$6000,Registros!$A$2:$A$6000,"MOV",Registros!$B$2:$B$6000,$A1500),0)</f>
        <v>0</v>
      </c>
      <c r="I1500">
        <f>IF(COUNTIFS(Registros!$A$2:$A$6000,"CS",Registros!$B$2:$B$6000,$A1500)&gt;0,1,0)</f>
        <v>0</v>
      </c>
      <c r="J1500">
        <f>IF($I1500=1,SUMIFS(Registros!$I$2:$I$6000,Registros!$A$2:$A$6000,"CS",Registros!$B$2:$B$6000,$A1500),0)</f>
        <v>0</v>
      </c>
      <c r="K1500">
        <f>IF(COUNTIFS(Winback!$K$2:$K$300,$A1500)&gt;0,1,0)</f>
        <v>0</v>
      </c>
      <c r="L1500">
        <f>IF(AND($K1500=1,LEFT($A1500,3)="WB-"),SUMIFS(Winback!$D$2:$D$300,Winback!$K$2:$K$300,$A1500),0)</f>
        <v>0</v>
      </c>
      <c r="M1500">
        <f>IF(OR($E1500=1,$G1500=1,SUMIFS(Registros!$J$2:$J$6000,Registros!$B$2:$B$6000,$A1500)&gt;0),1,0)</f>
        <v>1</v>
      </c>
      <c r="N1500">
        <f>IF($J1500&gt;0,1,IF(COUNTIFS(Registros!$A$2:$A$6000,"CS",Registros!$B$2:$B$6000,$A1500,Registros!$K$2:$K$6000,"&lt;&gt;")&gt;0,1,0))</f>
        <v>0</v>
      </c>
      <c r="O1500" t="str">
        <f t="shared" si="115"/>
        <v>SOLO MÓVIL</v>
      </c>
      <c r="P1500" t="str">
        <f t="shared" si="116"/>
        <v>Ofrecer fijo + internet (FLBBTV)</v>
      </c>
      <c r="Q1500">
        <f t="shared" si="117"/>
        <v>10</v>
      </c>
      <c r="R1500" t="str">
        <f>IFERROR(VLOOKUP($A1500,Registros!$B$2:$G$6000,6,0),IFERROR(INDEX(Winback!$C$2:$C$300,MATCH($A1500,Winback!$K$2:$K$300,0)),""))</f>
        <v>Osiris Aguilar</v>
      </c>
      <c r="S1500" t="str">
        <f t="shared" si="118"/>
        <v>NP</v>
      </c>
      <c r="T1500">
        <f t="shared" si="119"/>
        <v>1</v>
      </c>
    </row>
    <row r="1501" spans="1:20" x14ac:dyDescent="0.35">
      <c r="A1501" t="s">
        <v>7421</v>
      </c>
      <c r="B1501" t="s">
        <v>7422</v>
      </c>
      <c r="C1501" t="s">
        <v>7423</v>
      </c>
      <c r="D1501" t="s">
        <v>7424</v>
      </c>
      <c r="E1501">
        <f>IF(COUNTIFS(Registros!$A$2:$A$6000,"NP",Registros!$B$2:$B$6000,$A1501)&gt;0,1,0)</f>
        <v>1</v>
      </c>
      <c r="F1501">
        <f>IF($E1501=1,SUMIFS(Registros!$F$2:$F$6000,Registros!$A$2:$A$6000,"NP",Registros!$B$2:$B$6000,$A1501),0)</f>
        <v>15</v>
      </c>
      <c r="G1501">
        <f>IF(COUNTIFS(Registros!$A$2:$A$6000,"MOV",Registros!$B$2:$B$6000,$A1501)&gt;0,1,0)</f>
        <v>0</v>
      </c>
      <c r="H1501">
        <f>IF($G1501=1,SUMIFS(Registros!$F$2:$F$6000,Registros!$A$2:$A$6000,"MOV",Registros!$B$2:$B$6000,$A1501),0)</f>
        <v>0</v>
      </c>
      <c r="I1501">
        <f>IF(COUNTIFS(Registros!$A$2:$A$6000,"CS",Registros!$B$2:$B$6000,$A1501)&gt;0,1,0)</f>
        <v>0</v>
      </c>
      <c r="J1501">
        <f>IF($I1501=1,SUMIFS(Registros!$I$2:$I$6000,Registros!$A$2:$A$6000,"CS",Registros!$B$2:$B$6000,$A1501),0)</f>
        <v>0</v>
      </c>
      <c r="K1501">
        <f>IF(COUNTIFS(Winback!$K$2:$K$300,$A1501)&gt;0,1,0)</f>
        <v>0</v>
      </c>
      <c r="L1501">
        <f>IF(AND($K1501=1,LEFT($A1501,3)="WB-"),SUMIFS(Winback!$D$2:$D$300,Winback!$K$2:$K$300,$A1501),0)</f>
        <v>0</v>
      </c>
      <c r="M1501">
        <f>IF(OR($E1501=1,$G1501=1,SUMIFS(Registros!$J$2:$J$6000,Registros!$B$2:$B$6000,$A1501)&gt;0),1,0)</f>
        <v>1</v>
      </c>
      <c r="N1501">
        <f>IF($J1501&gt;0,1,IF(COUNTIFS(Registros!$A$2:$A$6000,"CS",Registros!$B$2:$B$6000,$A1501,Registros!$K$2:$K$6000,"&lt;&gt;")&gt;0,1,0))</f>
        <v>0</v>
      </c>
      <c r="O1501" t="str">
        <f t="shared" si="115"/>
        <v>SOLO MÓVIL</v>
      </c>
      <c r="P1501" t="str">
        <f t="shared" si="116"/>
        <v>Ofrecer fijo + internet (FLBBTV)</v>
      </c>
      <c r="Q1501">
        <f t="shared" si="117"/>
        <v>15</v>
      </c>
      <c r="R1501" t="str">
        <f>IFERROR(VLOOKUP($A1501,Registros!$B$2:$G$6000,6,0),IFERROR(INDEX(Winback!$C$2:$C$300,MATCH($A1501,Winback!$K$2:$K$300,0)),""))</f>
        <v>Karla Mc Intryre</v>
      </c>
      <c r="S1501" t="str">
        <f t="shared" si="118"/>
        <v>NP</v>
      </c>
      <c r="T1501">
        <f t="shared" si="119"/>
        <v>1</v>
      </c>
    </row>
    <row r="1502" spans="1:20" x14ac:dyDescent="0.35">
      <c r="A1502" t="s">
        <v>7426</v>
      </c>
      <c r="B1502" t="s">
        <v>7427</v>
      </c>
      <c r="C1502" t="s">
        <v>7428</v>
      </c>
      <c r="D1502" t="s">
        <v>7429</v>
      </c>
      <c r="E1502">
        <f>IF(COUNTIFS(Registros!$A$2:$A$6000,"NP",Registros!$B$2:$B$6000,$A1502)&gt;0,1,0)</f>
        <v>1</v>
      </c>
      <c r="F1502">
        <f>IF($E1502=1,SUMIFS(Registros!$F$2:$F$6000,Registros!$A$2:$A$6000,"NP",Registros!$B$2:$B$6000,$A1502),0)</f>
        <v>57.5</v>
      </c>
      <c r="G1502">
        <f>IF(COUNTIFS(Registros!$A$2:$A$6000,"MOV",Registros!$B$2:$B$6000,$A1502)&gt;0,1,0)</f>
        <v>0</v>
      </c>
      <c r="H1502">
        <f>IF($G1502=1,SUMIFS(Registros!$F$2:$F$6000,Registros!$A$2:$A$6000,"MOV",Registros!$B$2:$B$6000,$A1502),0)</f>
        <v>0</v>
      </c>
      <c r="I1502">
        <f>IF(COUNTIFS(Registros!$A$2:$A$6000,"CS",Registros!$B$2:$B$6000,$A1502)&gt;0,1,0)</f>
        <v>0</v>
      </c>
      <c r="J1502">
        <f>IF($I1502=1,SUMIFS(Registros!$I$2:$I$6000,Registros!$A$2:$A$6000,"CS",Registros!$B$2:$B$6000,$A1502),0)</f>
        <v>0</v>
      </c>
      <c r="K1502">
        <f>IF(COUNTIFS(Winback!$K$2:$K$300,$A1502)&gt;0,1,0)</f>
        <v>0</v>
      </c>
      <c r="L1502">
        <f>IF(AND($K1502=1,LEFT($A1502,3)="WB-"),SUMIFS(Winback!$D$2:$D$300,Winback!$K$2:$K$300,$A1502),0)</f>
        <v>0</v>
      </c>
      <c r="M1502">
        <f>IF(OR($E1502=1,$G1502=1,SUMIFS(Registros!$J$2:$J$6000,Registros!$B$2:$B$6000,$A1502)&gt;0),1,0)</f>
        <v>1</v>
      </c>
      <c r="N1502">
        <f>IF($J1502&gt;0,1,IF(COUNTIFS(Registros!$A$2:$A$6000,"CS",Registros!$B$2:$B$6000,$A1502,Registros!$K$2:$K$6000,"&lt;&gt;")&gt;0,1,0))</f>
        <v>0</v>
      </c>
      <c r="O1502" t="str">
        <f t="shared" si="115"/>
        <v>SOLO MÓVIL</v>
      </c>
      <c r="P1502" t="str">
        <f t="shared" si="116"/>
        <v>Ofrecer fijo + internet (FLBBTV)</v>
      </c>
      <c r="Q1502">
        <f t="shared" si="117"/>
        <v>57.5</v>
      </c>
      <c r="R1502" t="str">
        <f>IFERROR(VLOOKUP($A1502,Registros!$B$2:$G$6000,6,0),IFERROR(INDEX(Winback!$C$2:$C$300,MATCH($A1502,Winback!$K$2:$K$300,0)),""))</f>
        <v>Michelle Zambrano</v>
      </c>
      <c r="S1502" t="str">
        <f t="shared" si="118"/>
        <v>NP</v>
      </c>
      <c r="T1502">
        <f t="shared" si="119"/>
        <v>1</v>
      </c>
    </row>
    <row r="1503" spans="1:20" x14ac:dyDescent="0.35">
      <c r="A1503" t="s">
        <v>7431</v>
      </c>
      <c r="B1503" t="s">
        <v>7432</v>
      </c>
      <c r="C1503" t="s">
        <v>7433</v>
      </c>
      <c r="D1503" t="s">
        <v>7434</v>
      </c>
      <c r="E1503">
        <f>IF(COUNTIFS(Registros!$A$2:$A$6000,"NP",Registros!$B$2:$B$6000,$A1503)&gt;0,1,0)</f>
        <v>1</v>
      </c>
      <c r="F1503">
        <f>IF($E1503=1,SUMIFS(Registros!$F$2:$F$6000,Registros!$A$2:$A$6000,"NP",Registros!$B$2:$B$6000,$A1503),0)</f>
        <v>24</v>
      </c>
      <c r="G1503">
        <f>IF(COUNTIFS(Registros!$A$2:$A$6000,"MOV",Registros!$B$2:$B$6000,$A1503)&gt;0,1,0)</f>
        <v>0</v>
      </c>
      <c r="H1503">
        <f>IF($G1503=1,SUMIFS(Registros!$F$2:$F$6000,Registros!$A$2:$A$6000,"MOV",Registros!$B$2:$B$6000,$A1503),0)</f>
        <v>0</v>
      </c>
      <c r="I1503">
        <f>IF(COUNTIFS(Registros!$A$2:$A$6000,"CS",Registros!$B$2:$B$6000,$A1503)&gt;0,1,0)</f>
        <v>0</v>
      </c>
      <c r="J1503">
        <f>IF($I1503=1,SUMIFS(Registros!$I$2:$I$6000,Registros!$A$2:$A$6000,"CS",Registros!$B$2:$B$6000,$A1503),0)</f>
        <v>0</v>
      </c>
      <c r="K1503">
        <f>IF(COUNTIFS(Winback!$K$2:$K$300,$A1503)&gt;0,1,0)</f>
        <v>0</v>
      </c>
      <c r="L1503">
        <f>IF(AND($K1503=1,LEFT($A1503,3)="WB-"),SUMIFS(Winback!$D$2:$D$300,Winback!$K$2:$K$300,$A1503),0)</f>
        <v>0</v>
      </c>
      <c r="M1503">
        <f>IF(OR($E1503=1,$G1503=1,SUMIFS(Registros!$J$2:$J$6000,Registros!$B$2:$B$6000,$A1503)&gt;0),1,0)</f>
        <v>1</v>
      </c>
      <c r="N1503">
        <f>IF($J1503&gt;0,1,IF(COUNTIFS(Registros!$A$2:$A$6000,"CS",Registros!$B$2:$B$6000,$A1503,Registros!$K$2:$K$6000,"&lt;&gt;")&gt;0,1,0))</f>
        <v>0</v>
      </c>
      <c r="O1503" t="str">
        <f t="shared" si="115"/>
        <v>SOLO MÓVIL</v>
      </c>
      <c r="P1503" t="str">
        <f t="shared" si="116"/>
        <v>Ofrecer fijo + internet (FLBBTV)</v>
      </c>
      <c r="Q1503">
        <f t="shared" si="117"/>
        <v>24</v>
      </c>
      <c r="R1503" t="str">
        <f>IFERROR(VLOOKUP($A1503,Registros!$B$2:$G$6000,6,0),IFERROR(INDEX(Winback!$C$2:$C$300,MATCH($A1503,Winback!$K$2:$K$300,0)),""))</f>
        <v>Ines Lizbeth Trujillo</v>
      </c>
      <c r="S1503" t="str">
        <f t="shared" si="118"/>
        <v>NP</v>
      </c>
      <c r="T1503">
        <f t="shared" si="119"/>
        <v>1</v>
      </c>
    </row>
    <row r="1504" spans="1:20" x14ac:dyDescent="0.35">
      <c r="A1504" t="s">
        <v>7436</v>
      </c>
      <c r="B1504" t="s">
        <v>7437</v>
      </c>
      <c r="C1504" t="s">
        <v>7438</v>
      </c>
      <c r="D1504" t="s">
        <v>7439</v>
      </c>
      <c r="E1504">
        <f>IF(COUNTIFS(Registros!$A$2:$A$6000,"NP",Registros!$B$2:$B$6000,$A1504)&gt;0,1,0)</f>
        <v>1</v>
      </c>
      <c r="F1504">
        <f>IF($E1504=1,SUMIFS(Registros!$F$2:$F$6000,Registros!$A$2:$A$6000,"NP",Registros!$B$2:$B$6000,$A1504),0)</f>
        <v>16.25</v>
      </c>
      <c r="G1504">
        <f>IF(COUNTIFS(Registros!$A$2:$A$6000,"MOV",Registros!$B$2:$B$6000,$A1504)&gt;0,1,0)</f>
        <v>0</v>
      </c>
      <c r="H1504">
        <f>IF($G1504=1,SUMIFS(Registros!$F$2:$F$6000,Registros!$A$2:$A$6000,"MOV",Registros!$B$2:$B$6000,$A1504),0)</f>
        <v>0</v>
      </c>
      <c r="I1504">
        <f>IF(COUNTIFS(Registros!$A$2:$A$6000,"CS",Registros!$B$2:$B$6000,$A1504)&gt;0,1,0)</f>
        <v>0</v>
      </c>
      <c r="J1504">
        <f>IF($I1504=1,SUMIFS(Registros!$I$2:$I$6000,Registros!$A$2:$A$6000,"CS",Registros!$B$2:$B$6000,$A1504),0)</f>
        <v>0</v>
      </c>
      <c r="K1504">
        <f>IF(COUNTIFS(Winback!$K$2:$K$300,$A1504)&gt;0,1,0)</f>
        <v>0</v>
      </c>
      <c r="L1504">
        <f>IF(AND($K1504=1,LEFT($A1504,3)="WB-"),SUMIFS(Winback!$D$2:$D$300,Winback!$K$2:$K$300,$A1504),0)</f>
        <v>0</v>
      </c>
      <c r="M1504">
        <f>IF(OR($E1504=1,$G1504=1,SUMIFS(Registros!$J$2:$J$6000,Registros!$B$2:$B$6000,$A1504)&gt;0),1,0)</f>
        <v>1</v>
      </c>
      <c r="N1504">
        <f>IF($J1504&gt;0,1,IF(COUNTIFS(Registros!$A$2:$A$6000,"CS",Registros!$B$2:$B$6000,$A1504,Registros!$K$2:$K$6000,"&lt;&gt;")&gt;0,1,0))</f>
        <v>0</v>
      </c>
      <c r="O1504" t="str">
        <f t="shared" si="115"/>
        <v>SOLO MÓVIL</v>
      </c>
      <c r="P1504" t="str">
        <f t="shared" si="116"/>
        <v>Ofrecer fijo + internet (FLBBTV)</v>
      </c>
      <c r="Q1504">
        <f t="shared" si="117"/>
        <v>16.25</v>
      </c>
      <c r="R1504" t="str">
        <f>IFERROR(VLOOKUP($A1504,Registros!$B$2:$G$6000,6,0),IFERROR(INDEX(Winback!$C$2:$C$300,MATCH($A1504,Winback!$K$2:$K$300,0)),""))</f>
        <v>Alejandra Mabel Hawkins</v>
      </c>
      <c r="S1504" t="str">
        <f t="shared" si="118"/>
        <v>NP</v>
      </c>
      <c r="T1504">
        <f t="shared" si="119"/>
        <v>1</v>
      </c>
    </row>
    <row r="1505" spans="1:20" x14ac:dyDescent="0.35">
      <c r="A1505" t="s">
        <v>7441</v>
      </c>
      <c r="B1505" t="s">
        <v>7442</v>
      </c>
      <c r="C1505" t="s">
        <v>7443</v>
      </c>
      <c r="D1505" t="s">
        <v>7444</v>
      </c>
      <c r="E1505">
        <f>IF(COUNTIFS(Registros!$A$2:$A$6000,"NP",Registros!$B$2:$B$6000,$A1505)&gt;0,1,0)</f>
        <v>1</v>
      </c>
      <c r="F1505">
        <f>IF($E1505=1,SUMIFS(Registros!$F$2:$F$6000,Registros!$A$2:$A$6000,"NP",Registros!$B$2:$B$6000,$A1505),0)</f>
        <v>186.99</v>
      </c>
      <c r="G1505">
        <f>IF(COUNTIFS(Registros!$A$2:$A$6000,"MOV",Registros!$B$2:$B$6000,$A1505)&gt;0,1,0)</f>
        <v>0</v>
      </c>
      <c r="H1505">
        <f>IF($G1505=1,SUMIFS(Registros!$F$2:$F$6000,Registros!$A$2:$A$6000,"MOV",Registros!$B$2:$B$6000,$A1505),0)</f>
        <v>0</v>
      </c>
      <c r="I1505">
        <f>IF(COUNTIFS(Registros!$A$2:$A$6000,"CS",Registros!$B$2:$B$6000,$A1505)&gt;0,1,0)</f>
        <v>0</v>
      </c>
      <c r="J1505">
        <f>IF($I1505=1,SUMIFS(Registros!$I$2:$I$6000,Registros!$A$2:$A$6000,"CS",Registros!$B$2:$B$6000,$A1505),0)</f>
        <v>0</v>
      </c>
      <c r="K1505">
        <f>IF(COUNTIFS(Winback!$K$2:$K$300,$A1505)&gt;0,1,0)</f>
        <v>0</v>
      </c>
      <c r="L1505">
        <f>IF(AND($K1505=1,LEFT($A1505,3)="WB-"),SUMIFS(Winback!$D$2:$D$300,Winback!$K$2:$K$300,$A1505),0)</f>
        <v>0</v>
      </c>
      <c r="M1505">
        <f>IF(OR($E1505=1,$G1505=1,SUMIFS(Registros!$J$2:$J$6000,Registros!$B$2:$B$6000,$A1505)&gt;0),1,0)</f>
        <v>1</v>
      </c>
      <c r="N1505">
        <f>IF($J1505&gt;0,1,IF(COUNTIFS(Registros!$A$2:$A$6000,"CS",Registros!$B$2:$B$6000,$A1505,Registros!$K$2:$K$6000,"&lt;&gt;")&gt;0,1,0))</f>
        <v>0</v>
      </c>
      <c r="O1505" t="str">
        <f t="shared" si="115"/>
        <v>SOLO MÓVIL</v>
      </c>
      <c r="P1505" t="str">
        <f t="shared" si="116"/>
        <v>Ofrecer fijo + internet (FLBBTV)</v>
      </c>
      <c r="Q1505">
        <f t="shared" si="117"/>
        <v>186.99</v>
      </c>
      <c r="R1505" t="str">
        <f>IFERROR(VLOOKUP($A1505,Registros!$B$2:$G$6000,6,0),IFERROR(INDEX(Winback!$C$2:$C$300,MATCH($A1505,Winback!$K$2:$K$300,0)),""))</f>
        <v>Maria Fernanda</v>
      </c>
      <c r="S1505" t="str">
        <f t="shared" si="118"/>
        <v>NP</v>
      </c>
      <c r="T1505">
        <f t="shared" si="119"/>
        <v>1</v>
      </c>
    </row>
    <row r="1506" spans="1:20" x14ac:dyDescent="0.35">
      <c r="A1506" t="s">
        <v>7448</v>
      </c>
      <c r="B1506" t="s">
        <v>7449</v>
      </c>
      <c r="C1506" t="s">
        <v>7450</v>
      </c>
      <c r="D1506" t="s">
        <v>7451</v>
      </c>
      <c r="E1506">
        <f>IF(COUNTIFS(Registros!$A$2:$A$6000,"NP",Registros!$B$2:$B$6000,$A1506)&gt;0,1,0)</f>
        <v>1</v>
      </c>
      <c r="F1506">
        <f>IF($E1506=1,SUMIFS(Registros!$F$2:$F$6000,Registros!$A$2:$A$6000,"NP",Registros!$B$2:$B$6000,$A1506),0)</f>
        <v>15</v>
      </c>
      <c r="G1506">
        <f>IF(COUNTIFS(Registros!$A$2:$A$6000,"MOV",Registros!$B$2:$B$6000,$A1506)&gt;0,1,0)</f>
        <v>0</v>
      </c>
      <c r="H1506">
        <f>IF($G1506=1,SUMIFS(Registros!$F$2:$F$6000,Registros!$A$2:$A$6000,"MOV",Registros!$B$2:$B$6000,$A1506),0)</f>
        <v>0</v>
      </c>
      <c r="I1506">
        <f>IF(COUNTIFS(Registros!$A$2:$A$6000,"CS",Registros!$B$2:$B$6000,$A1506)&gt;0,1,0)</f>
        <v>0</v>
      </c>
      <c r="J1506">
        <f>IF($I1506=1,SUMIFS(Registros!$I$2:$I$6000,Registros!$A$2:$A$6000,"CS",Registros!$B$2:$B$6000,$A1506),0)</f>
        <v>0</v>
      </c>
      <c r="K1506">
        <f>IF(COUNTIFS(Winback!$K$2:$K$300,$A1506)&gt;0,1,0)</f>
        <v>0</v>
      </c>
      <c r="L1506">
        <f>IF(AND($K1506=1,LEFT($A1506,3)="WB-"),SUMIFS(Winback!$D$2:$D$300,Winback!$K$2:$K$300,$A1506),0)</f>
        <v>0</v>
      </c>
      <c r="M1506">
        <f>IF(OR($E1506=1,$G1506=1,SUMIFS(Registros!$J$2:$J$6000,Registros!$B$2:$B$6000,$A1506)&gt;0),1,0)</f>
        <v>1</v>
      </c>
      <c r="N1506">
        <f>IF($J1506&gt;0,1,IF(COUNTIFS(Registros!$A$2:$A$6000,"CS",Registros!$B$2:$B$6000,$A1506,Registros!$K$2:$K$6000,"&lt;&gt;")&gt;0,1,0))</f>
        <v>0</v>
      </c>
      <c r="O1506" t="str">
        <f t="shared" si="115"/>
        <v>SOLO MÓVIL</v>
      </c>
      <c r="P1506" t="str">
        <f t="shared" si="116"/>
        <v>Ofrecer fijo + internet (FLBBTV)</v>
      </c>
      <c r="Q1506">
        <f t="shared" si="117"/>
        <v>15</v>
      </c>
      <c r="R1506" t="str">
        <f>IFERROR(VLOOKUP($A1506,Registros!$B$2:$G$6000,6,0),IFERROR(INDEX(Winback!$C$2:$C$300,MATCH($A1506,Winback!$K$2:$K$300,0)),""))</f>
        <v>Osiris Aguilar</v>
      </c>
      <c r="S1506" t="str">
        <f t="shared" si="118"/>
        <v>NP</v>
      </c>
      <c r="T1506">
        <f t="shared" si="119"/>
        <v>1</v>
      </c>
    </row>
    <row r="1507" spans="1:20" x14ac:dyDescent="0.35">
      <c r="A1507" t="s">
        <v>7453</v>
      </c>
      <c r="B1507" t="s">
        <v>7454</v>
      </c>
      <c r="C1507" t="s">
        <v>7455</v>
      </c>
      <c r="D1507" t="s">
        <v>7456</v>
      </c>
      <c r="E1507">
        <f>IF(COUNTIFS(Registros!$A$2:$A$6000,"NP",Registros!$B$2:$B$6000,$A1507)&gt;0,1,0)</f>
        <v>1</v>
      </c>
      <c r="F1507">
        <f>IF($E1507=1,SUMIFS(Registros!$F$2:$F$6000,Registros!$A$2:$A$6000,"NP",Registros!$B$2:$B$6000,$A1507),0)</f>
        <v>12</v>
      </c>
      <c r="G1507">
        <f>IF(COUNTIFS(Registros!$A$2:$A$6000,"MOV",Registros!$B$2:$B$6000,$A1507)&gt;0,1,0)</f>
        <v>0</v>
      </c>
      <c r="H1507">
        <f>IF($G1507=1,SUMIFS(Registros!$F$2:$F$6000,Registros!$A$2:$A$6000,"MOV",Registros!$B$2:$B$6000,$A1507),0)</f>
        <v>0</v>
      </c>
      <c r="I1507">
        <f>IF(COUNTIFS(Registros!$A$2:$A$6000,"CS",Registros!$B$2:$B$6000,$A1507)&gt;0,1,0)</f>
        <v>0</v>
      </c>
      <c r="J1507">
        <f>IF($I1507=1,SUMIFS(Registros!$I$2:$I$6000,Registros!$A$2:$A$6000,"CS",Registros!$B$2:$B$6000,$A1507),0)</f>
        <v>0</v>
      </c>
      <c r="K1507">
        <f>IF(COUNTIFS(Winback!$K$2:$K$300,$A1507)&gt;0,1,0)</f>
        <v>0</v>
      </c>
      <c r="L1507">
        <f>IF(AND($K1507=1,LEFT($A1507,3)="WB-"),SUMIFS(Winback!$D$2:$D$300,Winback!$K$2:$K$300,$A1507),0)</f>
        <v>0</v>
      </c>
      <c r="M1507">
        <f>IF(OR($E1507=1,$G1507=1,SUMIFS(Registros!$J$2:$J$6000,Registros!$B$2:$B$6000,$A1507)&gt;0),1,0)</f>
        <v>1</v>
      </c>
      <c r="N1507">
        <f>IF($J1507&gt;0,1,IF(COUNTIFS(Registros!$A$2:$A$6000,"CS",Registros!$B$2:$B$6000,$A1507,Registros!$K$2:$K$6000,"&lt;&gt;")&gt;0,1,0))</f>
        <v>0</v>
      </c>
      <c r="O1507" t="str">
        <f t="shared" si="115"/>
        <v>SOLO MÓVIL</v>
      </c>
      <c r="P1507" t="str">
        <f t="shared" si="116"/>
        <v>Ofrecer fijo + internet (FLBBTV)</v>
      </c>
      <c r="Q1507">
        <f t="shared" si="117"/>
        <v>12</v>
      </c>
      <c r="R1507" t="str">
        <f>IFERROR(VLOOKUP($A1507,Registros!$B$2:$G$6000,6,0),IFERROR(INDEX(Winback!$C$2:$C$300,MATCH($A1507,Winback!$K$2:$K$300,0)),""))</f>
        <v>Karla Mc Intryre</v>
      </c>
      <c r="S1507" t="str">
        <f t="shared" si="118"/>
        <v>NP</v>
      </c>
      <c r="T1507">
        <f t="shared" si="119"/>
        <v>1</v>
      </c>
    </row>
    <row r="1508" spans="1:20" x14ac:dyDescent="0.35">
      <c r="A1508" t="s">
        <v>7458</v>
      </c>
      <c r="B1508" t="s">
        <v>7459</v>
      </c>
      <c r="C1508" t="s">
        <v>7460</v>
      </c>
      <c r="D1508" t="s">
        <v>7461</v>
      </c>
      <c r="E1508">
        <f>IF(COUNTIFS(Registros!$A$2:$A$6000,"NP",Registros!$B$2:$B$6000,$A1508)&gt;0,1,0)</f>
        <v>1</v>
      </c>
      <c r="F1508">
        <f>IF($E1508=1,SUMIFS(Registros!$F$2:$F$6000,Registros!$A$2:$A$6000,"NP",Registros!$B$2:$B$6000,$A1508),0)</f>
        <v>15</v>
      </c>
      <c r="G1508">
        <f>IF(COUNTIFS(Registros!$A$2:$A$6000,"MOV",Registros!$B$2:$B$6000,$A1508)&gt;0,1,0)</f>
        <v>0</v>
      </c>
      <c r="H1508">
        <f>IF($G1508=1,SUMIFS(Registros!$F$2:$F$6000,Registros!$A$2:$A$6000,"MOV",Registros!$B$2:$B$6000,$A1508),0)</f>
        <v>0</v>
      </c>
      <c r="I1508">
        <f>IF(COUNTIFS(Registros!$A$2:$A$6000,"CS",Registros!$B$2:$B$6000,$A1508)&gt;0,1,0)</f>
        <v>0</v>
      </c>
      <c r="J1508">
        <f>IF($I1508=1,SUMIFS(Registros!$I$2:$I$6000,Registros!$A$2:$A$6000,"CS",Registros!$B$2:$B$6000,$A1508),0)</f>
        <v>0</v>
      </c>
      <c r="K1508">
        <f>IF(COUNTIFS(Winback!$K$2:$K$300,$A1508)&gt;0,1,0)</f>
        <v>0</v>
      </c>
      <c r="L1508">
        <f>IF(AND($K1508=1,LEFT($A1508,3)="WB-"),SUMIFS(Winback!$D$2:$D$300,Winback!$K$2:$K$300,$A1508),0)</f>
        <v>0</v>
      </c>
      <c r="M1508">
        <f>IF(OR($E1508=1,$G1508=1,SUMIFS(Registros!$J$2:$J$6000,Registros!$B$2:$B$6000,$A1508)&gt;0),1,0)</f>
        <v>1</v>
      </c>
      <c r="N1508">
        <f>IF($J1508&gt;0,1,IF(COUNTIFS(Registros!$A$2:$A$6000,"CS",Registros!$B$2:$B$6000,$A1508,Registros!$K$2:$K$6000,"&lt;&gt;")&gt;0,1,0))</f>
        <v>0</v>
      </c>
      <c r="O1508" t="str">
        <f t="shared" si="115"/>
        <v>SOLO MÓVIL</v>
      </c>
      <c r="P1508" t="str">
        <f t="shared" si="116"/>
        <v>Ofrecer fijo + internet (FLBBTV)</v>
      </c>
      <c r="Q1508">
        <f t="shared" si="117"/>
        <v>15</v>
      </c>
      <c r="R1508" t="str">
        <f>IFERROR(VLOOKUP($A1508,Registros!$B$2:$G$6000,6,0),IFERROR(INDEX(Winback!$C$2:$C$300,MATCH($A1508,Winback!$K$2:$K$300,0)),""))</f>
        <v>Solanye Acuña</v>
      </c>
      <c r="S1508" t="str">
        <f t="shared" si="118"/>
        <v>NP</v>
      </c>
      <c r="T1508">
        <f t="shared" si="119"/>
        <v>1</v>
      </c>
    </row>
    <row r="1509" spans="1:20" x14ac:dyDescent="0.35">
      <c r="A1509" t="s">
        <v>7463</v>
      </c>
      <c r="B1509" t="s">
        <v>7464</v>
      </c>
      <c r="C1509" t="s">
        <v>7465</v>
      </c>
      <c r="D1509" t="s">
        <v>7466</v>
      </c>
      <c r="E1509">
        <f>IF(COUNTIFS(Registros!$A$2:$A$6000,"NP",Registros!$B$2:$B$6000,$A1509)&gt;0,1,0)</f>
        <v>1</v>
      </c>
      <c r="F1509">
        <f>IF($E1509=1,SUMIFS(Registros!$F$2:$F$6000,Registros!$A$2:$A$6000,"NP",Registros!$B$2:$B$6000,$A1509),0)</f>
        <v>16.25</v>
      </c>
      <c r="G1509">
        <f>IF(COUNTIFS(Registros!$A$2:$A$6000,"MOV",Registros!$B$2:$B$6000,$A1509)&gt;0,1,0)</f>
        <v>0</v>
      </c>
      <c r="H1509">
        <f>IF($G1509=1,SUMIFS(Registros!$F$2:$F$6000,Registros!$A$2:$A$6000,"MOV",Registros!$B$2:$B$6000,$A1509),0)</f>
        <v>0</v>
      </c>
      <c r="I1509">
        <f>IF(COUNTIFS(Registros!$A$2:$A$6000,"CS",Registros!$B$2:$B$6000,$A1509)&gt;0,1,0)</f>
        <v>0</v>
      </c>
      <c r="J1509">
        <f>IF($I1509=1,SUMIFS(Registros!$I$2:$I$6000,Registros!$A$2:$A$6000,"CS",Registros!$B$2:$B$6000,$A1509),0)</f>
        <v>0</v>
      </c>
      <c r="K1509">
        <f>IF(COUNTIFS(Winback!$K$2:$K$300,$A1509)&gt;0,1,0)</f>
        <v>0</v>
      </c>
      <c r="L1509">
        <f>IF(AND($K1509=1,LEFT($A1509,3)="WB-"),SUMIFS(Winback!$D$2:$D$300,Winback!$K$2:$K$300,$A1509),0)</f>
        <v>0</v>
      </c>
      <c r="M1509">
        <f>IF(OR($E1509=1,$G1509=1,SUMIFS(Registros!$J$2:$J$6000,Registros!$B$2:$B$6000,$A1509)&gt;0),1,0)</f>
        <v>1</v>
      </c>
      <c r="N1509">
        <f>IF($J1509&gt;0,1,IF(COUNTIFS(Registros!$A$2:$A$6000,"CS",Registros!$B$2:$B$6000,$A1509,Registros!$K$2:$K$6000,"&lt;&gt;")&gt;0,1,0))</f>
        <v>0</v>
      </c>
      <c r="O1509" t="str">
        <f t="shared" si="115"/>
        <v>SOLO MÓVIL</v>
      </c>
      <c r="P1509" t="str">
        <f t="shared" si="116"/>
        <v>Ofrecer fijo + internet (FLBBTV)</v>
      </c>
      <c r="Q1509">
        <f t="shared" si="117"/>
        <v>16.25</v>
      </c>
      <c r="R1509" t="str">
        <f>IFERROR(VLOOKUP($A1509,Registros!$B$2:$G$6000,6,0),IFERROR(INDEX(Winback!$C$2:$C$300,MATCH($A1509,Winback!$K$2:$K$300,0)),""))</f>
        <v>Michelle Zambrano</v>
      </c>
      <c r="S1509" t="str">
        <f t="shared" si="118"/>
        <v>NP</v>
      </c>
      <c r="T1509">
        <f t="shared" si="119"/>
        <v>1</v>
      </c>
    </row>
    <row r="1510" spans="1:20" x14ac:dyDescent="0.35">
      <c r="A1510" t="s">
        <v>7468</v>
      </c>
      <c r="B1510" t="s">
        <v>7469</v>
      </c>
      <c r="C1510" t="s">
        <v>7470</v>
      </c>
      <c r="D1510" t="s">
        <v>7471</v>
      </c>
      <c r="E1510">
        <f>IF(COUNTIFS(Registros!$A$2:$A$6000,"NP",Registros!$B$2:$B$6000,$A1510)&gt;0,1,0)</f>
        <v>1</v>
      </c>
      <c r="F1510">
        <f>IF($E1510=1,SUMIFS(Registros!$F$2:$F$6000,Registros!$A$2:$A$6000,"NP",Registros!$B$2:$B$6000,$A1510),0)</f>
        <v>18.25</v>
      </c>
      <c r="G1510">
        <f>IF(COUNTIFS(Registros!$A$2:$A$6000,"MOV",Registros!$B$2:$B$6000,$A1510)&gt;0,1,0)</f>
        <v>0</v>
      </c>
      <c r="H1510">
        <f>IF($G1510=1,SUMIFS(Registros!$F$2:$F$6000,Registros!$A$2:$A$6000,"MOV",Registros!$B$2:$B$6000,$A1510),0)</f>
        <v>0</v>
      </c>
      <c r="I1510">
        <f>IF(COUNTIFS(Registros!$A$2:$A$6000,"CS",Registros!$B$2:$B$6000,$A1510)&gt;0,1,0)</f>
        <v>0</v>
      </c>
      <c r="J1510">
        <f>IF($I1510=1,SUMIFS(Registros!$I$2:$I$6000,Registros!$A$2:$A$6000,"CS",Registros!$B$2:$B$6000,$A1510),0)</f>
        <v>0</v>
      </c>
      <c r="K1510">
        <f>IF(COUNTIFS(Winback!$K$2:$K$300,$A1510)&gt;0,1,0)</f>
        <v>0</v>
      </c>
      <c r="L1510">
        <f>IF(AND($K1510=1,LEFT($A1510,3)="WB-"),SUMIFS(Winback!$D$2:$D$300,Winback!$K$2:$K$300,$A1510),0)</f>
        <v>0</v>
      </c>
      <c r="M1510">
        <f>IF(OR($E1510=1,$G1510=1,SUMIFS(Registros!$J$2:$J$6000,Registros!$B$2:$B$6000,$A1510)&gt;0),1,0)</f>
        <v>1</v>
      </c>
      <c r="N1510">
        <f>IF($J1510&gt;0,1,IF(COUNTIFS(Registros!$A$2:$A$6000,"CS",Registros!$B$2:$B$6000,$A1510,Registros!$K$2:$K$6000,"&lt;&gt;")&gt;0,1,0))</f>
        <v>0</v>
      </c>
      <c r="O1510" t="str">
        <f t="shared" si="115"/>
        <v>SOLO MÓVIL</v>
      </c>
      <c r="P1510" t="str">
        <f t="shared" si="116"/>
        <v>Ofrecer fijo + internet (FLBBTV)</v>
      </c>
      <c r="Q1510">
        <f t="shared" si="117"/>
        <v>18.25</v>
      </c>
      <c r="R1510" t="str">
        <f>IFERROR(VLOOKUP($A1510,Registros!$B$2:$G$6000,6,0),IFERROR(INDEX(Winback!$C$2:$C$300,MATCH($A1510,Winback!$K$2:$K$300,0)),""))</f>
        <v>Ines Lizbeth Trujillo</v>
      </c>
      <c r="S1510" t="str">
        <f t="shared" si="118"/>
        <v>NP</v>
      </c>
      <c r="T1510">
        <f t="shared" si="119"/>
        <v>1</v>
      </c>
    </row>
    <row r="1511" spans="1:20" x14ac:dyDescent="0.35">
      <c r="A1511" t="s">
        <v>7473</v>
      </c>
      <c r="B1511" t="s">
        <v>7474</v>
      </c>
      <c r="C1511" t="s">
        <v>7475</v>
      </c>
      <c r="D1511" t="s">
        <v>7476</v>
      </c>
      <c r="E1511">
        <f>IF(COUNTIFS(Registros!$A$2:$A$6000,"NP",Registros!$B$2:$B$6000,$A1511)&gt;0,1,0)</f>
        <v>1</v>
      </c>
      <c r="F1511">
        <f>IF($E1511=1,SUMIFS(Registros!$F$2:$F$6000,Registros!$A$2:$A$6000,"NP",Registros!$B$2:$B$6000,$A1511),0)</f>
        <v>15</v>
      </c>
      <c r="G1511">
        <f>IF(COUNTIFS(Registros!$A$2:$A$6000,"MOV",Registros!$B$2:$B$6000,$A1511)&gt;0,1,0)</f>
        <v>0</v>
      </c>
      <c r="H1511">
        <f>IF($G1511=1,SUMIFS(Registros!$F$2:$F$6000,Registros!$A$2:$A$6000,"MOV",Registros!$B$2:$B$6000,$A1511),0)</f>
        <v>0</v>
      </c>
      <c r="I1511">
        <f>IF(COUNTIFS(Registros!$A$2:$A$6000,"CS",Registros!$B$2:$B$6000,$A1511)&gt;0,1,0)</f>
        <v>0</v>
      </c>
      <c r="J1511">
        <f>IF($I1511=1,SUMIFS(Registros!$I$2:$I$6000,Registros!$A$2:$A$6000,"CS",Registros!$B$2:$B$6000,$A1511),0)</f>
        <v>0</v>
      </c>
      <c r="K1511">
        <f>IF(COUNTIFS(Winback!$K$2:$K$300,$A1511)&gt;0,1,0)</f>
        <v>0</v>
      </c>
      <c r="L1511">
        <f>IF(AND($K1511=1,LEFT($A1511,3)="WB-"),SUMIFS(Winback!$D$2:$D$300,Winback!$K$2:$K$300,$A1511),0)</f>
        <v>0</v>
      </c>
      <c r="M1511">
        <f>IF(OR($E1511=1,$G1511=1,SUMIFS(Registros!$J$2:$J$6000,Registros!$B$2:$B$6000,$A1511)&gt;0),1,0)</f>
        <v>1</v>
      </c>
      <c r="N1511">
        <f>IF($J1511&gt;0,1,IF(COUNTIFS(Registros!$A$2:$A$6000,"CS",Registros!$B$2:$B$6000,$A1511,Registros!$K$2:$K$6000,"&lt;&gt;")&gt;0,1,0))</f>
        <v>0</v>
      </c>
      <c r="O1511" t="str">
        <f t="shared" si="115"/>
        <v>SOLO MÓVIL</v>
      </c>
      <c r="P1511" t="str">
        <f t="shared" si="116"/>
        <v>Ofrecer fijo + internet (FLBBTV)</v>
      </c>
      <c r="Q1511">
        <f t="shared" si="117"/>
        <v>15</v>
      </c>
      <c r="R1511" t="str">
        <f>IFERROR(VLOOKUP($A1511,Registros!$B$2:$G$6000,6,0),IFERROR(INDEX(Winback!$C$2:$C$300,MATCH($A1511,Winback!$K$2:$K$300,0)),""))</f>
        <v>Alejandra Mabel Hawkins</v>
      </c>
      <c r="S1511" t="str">
        <f t="shared" si="118"/>
        <v>NP</v>
      </c>
      <c r="T1511">
        <f t="shared" si="119"/>
        <v>1</v>
      </c>
    </row>
    <row r="1512" spans="1:20" x14ac:dyDescent="0.35">
      <c r="A1512" t="s">
        <v>7478</v>
      </c>
      <c r="B1512" t="s">
        <v>7479</v>
      </c>
      <c r="C1512" t="s">
        <v>7480</v>
      </c>
      <c r="D1512" t="s">
        <v>7481</v>
      </c>
      <c r="E1512">
        <f>IF(COUNTIFS(Registros!$A$2:$A$6000,"NP",Registros!$B$2:$B$6000,$A1512)&gt;0,1,0)</f>
        <v>1</v>
      </c>
      <c r="F1512">
        <f>IF($E1512=1,SUMIFS(Registros!$F$2:$F$6000,Registros!$A$2:$A$6000,"NP",Registros!$B$2:$B$6000,$A1512),0)</f>
        <v>15</v>
      </c>
      <c r="G1512">
        <f>IF(COUNTIFS(Registros!$A$2:$A$6000,"MOV",Registros!$B$2:$B$6000,$A1512)&gt;0,1,0)</f>
        <v>0</v>
      </c>
      <c r="H1512">
        <f>IF($G1512=1,SUMIFS(Registros!$F$2:$F$6000,Registros!$A$2:$A$6000,"MOV",Registros!$B$2:$B$6000,$A1512),0)</f>
        <v>0</v>
      </c>
      <c r="I1512">
        <f>IF(COUNTIFS(Registros!$A$2:$A$6000,"CS",Registros!$B$2:$B$6000,$A1512)&gt;0,1,0)</f>
        <v>0</v>
      </c>
      <c r="J1512">
        <f>IF($I1512=1,SUMIFS(Registros!$I$2:$I$6000,Registros!$A$2:$A$6000,"CS",Registros!$B$2:$B$6000,$A1512),0)</f>
        <v>0</v>
      </c>
      <c r="K1512">
        <f>IF(COUNTIFS(Winback!$K$2:$K$300,$A1512)&gt;0,1,0)</f>
        <v>0</v>
      </c>
      <c r="L1512">
        <f>IF(AND($K1512=1,LEFT($A1512,3)="WB-"),SUMIFS(Winback!$D$2:$D$300,Winback!$K$2:$K$300,$A1512),0)</f>
        <v>0</v>
      </c>
      <c r="M1512">
        <f>IF(OR($E1512=1,$G1512=1,SUMIFS(Registros!$J$2:$J$6000,Registros!$B$2:$B$6000,$A1512)&gt;0),1,0)</f>
        <v>1</v>
      </c>
      <c r="N1512">
        <f>IF($J1512&gt;0,1,IF(COUNTIFS(Registros!$A$2:$A$6000,"CS",Registros!$B$2:$B$6000,$A1512,Registros!$K$2:$K$6000,"&lt;&gt;")&gt;0,1,0))</f>
        <v>0</v>
      </c>
      <c r="O1512" t="str">
        <f t="shared" si="115"/>
        <v>SOLO MÓVIL</v>
      </c>
      <c r="P1512" t="str">
        <f t="shared" si="116"/>
        <v>Ofrecer fijo + internet (FLBBTV)</v>
      </c>
      <c r="Q1512">
        <f t="shared" si="117"/>
        <v>15</v>
      </c>
      <c r="R1512" t="str">
        <f>IFERROR(VLOOKUP($A1512,Registros!$B$2:$G$6000,6,0),IFERROR(INDEX(Winback!$C$2:$C$300,MATCH($A1512,Winback!$K$2:$K$300,0)),""))</f>
        <v>Maria Fernanda</v>
      </c>
      <c r="S1512" t="str">
        <f t="shared" si="118"/>
        <v>NP</v>
      </c>
      <c r="T1512">
        <f t="shared" si="119"/>
        <v>1</v>
      </c>
    </row>
    <row r="1513" spans="1:20" x14ac:dyDescent="0.35">
      <c r="A1513" t="s">
        <v>7483</v>
      </c>
      <c r="B1513" t="s">
        <v>7484</v>
      </c>
      <c r="C1513" t="s">
        <v>7485</v>
      </c>
      <c r="D1513" t="s">
        <v>7486</v>
      </c>
      <c r="E1513">
        <f>IF(COUNTIFS(Registros!$A$2:$A$6000,"NP",Registros!$B$2:$B$6000,$A1513)&gt;0,1,0)</f>
        <v>1</v>
      </c>
      <c r="F1513">
        <f>IF($E1513=1,SUMIFS(Registros!$F$2:$F$6000,Registros!$A$2:$A$6000,"NP",Registros!$B$2:$B$6000,$A1513),0)</f>
        <v>16.25</v>
      </c>
      <c r="G1513">
        <f>IF(COUNTIFS(Registros!$A$2:$A$6000,"MOV",Registros!$B$2:$B$6000,$A1513)&gt;0,1,0)</f>
        <v>0</v>
      </c>
      <c r="H1513">
        <f>IF($G1513=1,SUMIFS(Registros!$F$2:$F$6000,Registros!$A$2:$A$6000,"MOV",Registros!$B$2:$B$6000,$A1513),0)</f>
        <v>0</v>
      </c>
      <c r="I1513">
        <f>IF(COUNTIFS(Registros!$A$2:$A$6000,"CS",Registros!$B$2:$B$6000,$A1513)&gt;0,1,0)</f>
        <v>0</v>
      </c>
      <c r="J1513">
        <f>IF($I1513=1,SUMIFS(Registros!$I$2:$I$6000,Registros!$A$2:$A$6000,"CS",Registros!$B$2:$B$6000,$A1513),0)</f>
        <v>0</v>
      </c>
      <c r="K1513">
        <f>IF(COUNTIFS(Winback!$K$2:$K$300,$A1513)&gt;0,1,0)</f>
        <v>0</v>
      </c>
      <c r="L1513">
        <f>IF(AND($K1513=1,LEFT($A1513,3)="WB-"),SUMIFS(Winback!$D$2:$D$300,Winback!$K$2:$K$300,$A1513),0)</f>
        <v>0</v>
      </c>
      <c r="M1513">
        <f>IF(OR($E1513=1,$G1513=1,SUMIFS(Registros!$J$2:$J$6000,Registros!$B$2:$B$6000,$A1513)&gt;0),1,0)</f>
        <v>1</v>
      </c>
      <c r="N1513">
        <f>IF($J1513&gt;0,1,IF(COUNTIFS(Registros!$A$2:$A$6000,"CS",Registros!$B$2:$B$6000,$A1513,Registros!$K$2:$K$6000,"&lt;&gt;")&gt;0,1,0))</f>
        <v>0</v>
      </c>
      <c r="O1513" t="str">
        <f t="shared" si="115"/>
        <v>SOLO MÓVIL</v>
      </c>
      <c r="P1513" t="str">
        <f t="shared" si="116"/>
        <v>Ofrecer fijo + internet (FLBBTV)</v>
      </c>
      <c r="Q1513">
        <f t="shared" si="117"/>
        <v>16.25</v>
      </c>
      <c r="R1513" t="str">
        <f>IFERROR(VLOOKUP($A1513,Registros!$B$2:$G$6000,6,0),IFERROR(INDEX(Winback!$C$2:$C$300,MATCH($A1513,Winback!$K$2:$K$300,0)),""))</f>
        <v>Yarelis Tulloch</v>
      </c>
      <c r="S1513" t="str">
        <f t="shared" si="118"/>
        <v>NP</v>
      </c>
      <c r="T1513">
        <f t="shared" si="119"/>
        <v>1</v>
      </c>
    </row>
    <row r="1514" spans="1:20" x14ac:dyDescent="0.35">
      <c r="A1514" t="s">
        <v>7488</v>
      </c>
      <c r="B1514" t="s">
        <v>7489</v>
      </c>
      <c r="C1514" t="s">
        <v>7490</v>
      </c>
      <c r="D1514" t="s">
        <v>7491</v>
      </c>
      <c r="E1514">
        <f>IF(COUNTIFS(Registros!$A$2:$A$6000,"NP",Registros!$B$2:$B$6000,$A1514)&gt;0,1,0)</f>
        <v>1</v>
      </c>
      <c r="F1514">
        <f>IF($E1514=1,SUMIFS(Registros!$F$2:$F$6000,Registros!$A$2:$A$6000,"NP",Registros!$B$2:$B$6000,$A1514),0)</f>
        <v>20.16</v>
      </c>
      <c r="G1514">
        <f>IF(COUNTIFS(Registros!$A$2:$A$6000,"MOV",Registros!$B$2:$B$6000,$A1514)&gt;0,1,0)</f>
        <v>0</v>
      </c>
      <c r="H1514">
        <f>IF($G1514=1,SUMIFS(Registros!$F$2:$F$6000,Registros!$A$2:$A$6000,"MOV",Registros!$B$2:$B$6000,$A1514),0)</f>
        <v>0</v>
      </c>
      <c r="I1514">
        <f>IF(COUNTIFS(Registros!$A$2:$A$6000,"CS",Registros!$B$2:$B$6000,$A1514)&gt;0,1,0)</f>
        <v>0</v>
      </c>
      <c r="J1514">
        <f>IF($I1514=1,SUMIFS(Registros!$I$2:$I$6000,Registros!$A$2:$A$6000,"CS",Registros!$B$2:$B$6000,$A1514),0)</f>
        <v>0</v>
      </c>
      <c r="K1514">
        <f>IF(COUNTIFS(Winback!$K$2:$K$300,$A1514)&gt;0,1,0)</f>
        <v>0</v>
      </c>
      <c r="L1514">
        <f>IF(AND($K1514=1,LEFT($A1514,3)="WB-"),SUMIFS(Winback!$D$2:$D$300,Winback!$K$2:$K$300,$A1514),0)</f>
        <v>0</v>
      </c>
      <c r="M1514">
        <f>IF(OR($E1514=1,$G1514=1,SUMIFS(Registros!$J$2:$J$6000,Registros!$B$2:$B$6000,$A1514)&gt;0),1,0)</f>
        <v>1</v>
      </c>
      <c r="N1514">
        <f>IF($J1514&gt;0,1,IF(COUNTIFS(Registros!$A$2:$A$6000,"CS",Registros!$B$2:$B$6000,$A1514,Registros!$K$2:$K$6000,"&lt;&gt;")&gt;0,1,0))</f>
        <v>0</v>
      </c>
      <c r="O1514" t="str">
        <f t="shared" si="115"/>
        <v>SOLO MÓVIL</v>
      </c>
      <c r="P1514" t="str">
        <f t="shared" si="116"/>
        <v>Ofrecer fijo + internet (FLBBTV)</v>
      </c>
      <c r="Q1514">
        <f t="shared" si="117"/>
        <v>20.16</v>
      </c>
      <c r="R1514" t="str">
        <f>IFERROR(VLOOKUP($A1514,Registros!$B$2:$G$6000,6,0),IFERROR(INDEX(Winback!$C$2:$C$300,MATCH($A1514,Winback!$K$2:$K$300,0)),""))</f>
        <v>Abril Aparicio</v>
      </c>
      <c r="S1514" t="str">
        <f t="shared" si="118"/>
        <v>NP</v>
      </c>
      <c r="T1514">
        <f t="shared" si="119"/>
        <v>1</v>
      </c>
    </row>
    <row r="1515" spans="1:20" x14ac:dyDescent="0.35">
      <c r="A1515" t="s">
        <v>7492</v>
      </c>
      <c r="B1515" t="s">
        <v>7493</v>
      </c>
      <c r="C1515" t="s">
        <v>7494</v>
      </c>
      <c r="D1515" t="s">
        <v>7495</v>
      </c>
      <c r="E1515">
        <f>IF(COUNTIFS(Registros!$A$2:$A$6000,"NP",Registros!$B$2:$B$6000,$A1515)&gt;0,1,0)</f>
        <v>1</v>
      </c>
      <c r="F1515">
        <f>IF($E1515=1,SUMIFS(Registros!$F$2:$F$6000,Registros!$A$2:$A$6000,"NP",Registros!$B$2:$B$6000,$A1515),0)</f>
        <v>106</v>
      </c>
      <c r="G1515">
        <f>IF(COUNTIFS(Registros!$A$2:$A$6000,"MOV",Registros!$B$2:$B$6000,$A1515)&gt;0,1,0)</f>
        <v>0</v>
      </c>
      <c r="H1515">
        <f>IF($G1515=1,SUMIFS(Registros!$F$2:$F$6000,Registros!$A$2:$A$6000,"MOV",Registros!$B$2:$B$6000,$A1515),0)</f>
        <v>0</v>
      </c>
      <c r="I1515">
        <f>IF(COUNTIFS(Registros!$A$2:$A$6000,"CS",Registros!$B$2:$B$6000,$A1515)&gt;0,1,0)</f>
        <v>0</v>
      </c>
      <c r="J1515">
        <f>IF($I1515=1,SUMIFS(Registros!$I$2:$I$6000,Registros!$A$2:$A$6000,"CS",Registros!$B$2:$B$6000,$A1515),0)</f>
        <v>0</v>
      </c>
      <c r="K1515">
        <f>IF(COUNTIFS(Winback!$K$2:$K$300,$A1515)&gt;0,1,0)</f>
        <v>0</v>
      </c>
      <c r="L1515">
        <f>IF(AND($K1515=1,LEFT($A1515,3)="WB-"),SUMIFS(Winback!$D$2:$D$300,Winback!$K$2:$K$300,$A1515),0)</f>
        <v>0</v>
      </c>
      <c r="M1515">
        <f>IF(OR($E1515=1,$G1515=1,SUMIFS(Registros!$J$2:$J$6000,Registros!$B$2:$B$6000,$A1515)&gt;0),1,0)</f>
        <v>1</v>
      </c>
      <c r="N1515">
        <f>IF($J1515&gt;0,1,IF(COUNTIFS(Registros!$A$2:$A$6000,"CS",Registros!$B$2:$B$6000,$A1515,Registros!$K$2:$K$6000,"&lt;&gt;")&gt;0,1,0))</f>
        <v>0</v>
      </c>
      <c r="O1515" t="str">
        <f t="shared" si="115"/>
        <v>SOLO MÓVIL</v>
      </c>
      <c r="P1515" t="str">
        <f t="shared" si="116"/>
        <v>Ofrecer fijo + internet (FLBBTV)</v>
      </c>
      <c r="Q1515">
        <f t="shared" si="117"/>
        <v>106</v>
      </c>
      <c r="R1515" t="str">
        <f>IFERROR(VLOOKUP($A1515,Registros!$B$2:$G$6000,6,0),IFERROR(INDEX(Winback!$C$2:$C$300,MATCH($A1515,Winback!$K$2:$K$300,0)),""))</f>
        <v>Yariela Galarce</v>
      </c>
      <c r="S1515" t="str">
        <f t="shared" si="118"/>
        <v>NP</v>
      </c>
      <c r="T1515">
        <f t="shared" si="119"/>
        <v>1</v>
      </c>
    </row>
    <row r="1516" spans="1:20" x14ac:dyDescent="0.35">
      <c r="A1516" t="s">
        <v>7497</v>
      </c>
      <c r="B1516" t="s">
        <v>7498</v>
      </c>
      <c r="C1516" t="s">
        <v>7499</v>
      </c>
      <c r="D1516" t="s">
        <v>7500</v>
      </c>
      <c r="E1516">
        <f>IF(COUNTIFS(Registros!$A$2:$A$6000,"NP",Registros!$B$2:$B$6000,$A1516)&gt;0,1,0)</f>
        <v>1</v>
      </c>
      <c r="F1516">
        <f>IF($E1516=1,SUMIFS(Registros!$F$2:$F$6000,Registros!$A$2:$A$6000,"NP",Registros!$B$2:$B$6000,$A1516),0)</f>
        <v>50</v>
      </c>
      <c r="G1516">
        <f>IF(COUNTIFS(Registros!$A$2:$A$6000,"MOV",Registros!$B$2:$B$6000,$A1516)&gt;0,1,0)</f>
        <v>0</v>
      </c>
      <c r="H1516">
        <f>IF($G1516=1,SUMIFS(Registros!$F$2:$F$6000,Registros!$A$2:$A$6000,"MOV",Registros!$B$2:$B$6000,$A1516),0)</f>
        <v>0</v>
      </c>
      <c r="I1516">
        <f>IF(COUNTIFS(Registros!$A$2:$A$6000,"CS",Registros!$B$2:$B$6000,$A1516)&gt;0,1,0)</f>
        <v>0</v>
      </c>
      <c r="J1516">
        <f>IF($I1516=1,SUMIFS(Registros!$I$2:$I$6000,Registros!$A$2:$A$6000,"CS",Registros!$B$2:$B$6000,$A1516),0)</f>
        <v>0</v>
      </c>
      <c r="K1516">
        <f>IF(COUNTIFS(Winback!$K$2:$K$300,$A1516)&gt;0,1,0)</f>
        <v>0</v>
      </c>
      <c r="L1516">
        <f>IF(AND($K1516=1,LEFT($A1516,3)="WB-"),SUMIFS(Winback!$D$2:$D$300,Winback!$K$2:$K$300,$A1516),0)</f>
        <v>0</v>
      </c>
      <c r="M1516">
        <f>IF(OR($E1516=1,$G1516=1,SUMIFS(Registros!$J$2:$J$6000,Registros!$B$2:$B$6000,$A1516)&gt;0),1,0)</f>
        <v>1</v>
      </c>
      <c r="N1516">
        <f>IF($J1516&gt;0,1,IF(COUNTIFS(Registros!$A$2:$A$6000,"CS",Registros!$B$2:$B$6000,$A1516,Registros!$K$2:$K$6000,"&lt;&gt;")&gt;0,1,0))</f>
        <v>0</v>
      </c>
      <c r="O1516" t="str">
        <f t="shared" si="115"/>
        <v>SOLO MÓVIL</v>
      </c>
      <c r="P1516" t="str">
        <f t="shared" si="116"/>
        <v>Ofrecer fijo + internet (FLBBTV)</v>
      </c>
      <c r="Q1516">
        <f t="shared" si="117"/>
        <v>50</v>
      </c>
      <c r="R1516" t="str">
        <f>IFERROR(VLOOKUP($A1516,Registros!$B$2:$G$6000,6,0),IFERROR(INDEX(Winback!$C$2:$C$300,MATCH($A1516,Winback!$K$2:$K$300,0)),""))</f>
        <v>Nailyn Martinez</v>
      </c>
      <c r="S1516" t="str">
        <f t="shared" si="118"/>
        <v>NP</v>
      </c>
      <c r="T1516">
        <f t="shared" si="119"/>
        <v>1</v>
      </c>
    </row>
    <row r="1517" spans="1:20" x14ac:dyDescent="0.35">
      <c r="A1517" t="s">
        <v>7502</v>
      </c>
      <c r="B1517" t="s">
        <v>7503</v>
      </c>
      <c r="C1517" t="s">
        <v>7504</v>
      </c>
      <c r="D1517" t="s">
        <v>7505</v>
      </c>
      <c r="E1517">
        <f>IF(COUNTIFS(Registros!$A$2:$A$6000,"NP",Registros!$B$2:$B$6000,$A1517)&gt;0,1,0)</f>
        <v>1</v>
      </c>
      <c r="F1517">
        <f>IF($E1517=1,SUMIFS(Registros!$F$2:$F$6000,Registros!$A$2:$A$6000,"NP",Registros!$B$2:$B$6000,$A1517),0)</f>
        <v>42</v>
      </c>
      <c r="G1517">
        <f>IF(COUNTIFS(Registros!$A$2:$A$6000,"MOV",Registros!$B$2:$B$6000,$A1517)&gt;0,1,0)</f>
        <v>0</v>
      </c>
      <c r="H1517">
        <f>IF($G1517=1,SUMIFS(Registros!$F$2:$F$6000,Registros!$A$2:$A$6000,"MOV",Registros!$B$2:$B$6000,$A1517),0)</f>
        <v>0</v>
      </c>
      <c r="I1517">
        <f>IF(COUNTIFS(Registros!$A$2:$A$6000,"CS",Registros!$B$2:$B$6000,$A1517)&gt;0,1,0)</f>
        <v>0</v>
      </c>
      <c r="J1517">
        <f>IF($I1517=1,SUMIFS(Registros!$I$2:$I$6000,Registros!$A$2:$A$6000,"CS",Registros!$B$2:$B$6000,$A1517),0)</f>
        <v>0</v>
      </c>
      <c r="K1517">
        <f>IF(COUNTIFS(Winback!$K$2:$K$300,$A1517)&gt;0,1,0)</f>
        <v>0</v>
      </c>
      <c r="L1517">
        <f>IF(AND($K1517=1,LEFT($A1517,3)="WB-"),SUMIFS(Winback!$D$2:$D$300,Winback!$K$2:$K$300,$A1517),0)</f>
        <v>0</v>
      </c>
      <c r="M1517">
        <f>IF(OR($E1517=1,$G1517=1,SUMIFS(Registros!$J$2:$J$6000,Registros!$B$2:$B$6000,$A1517)&gt;0),1,0)</f>
        <v>1</v>
      </c>
      <c r="N1517">
        <f>IF($J1517&gt;0,1,IF(COUNTIFS(Registros!$A$2:$A$6000,"CS",Registros!$B$2:$B$6000,$A1517,Registros!$K$2:$K$6000,"&lt;&gt;")&gt;0,1,0))</f>
        <v>0</v>
      </c>
      <c r="O1517" t="str">
        <f t="shared" si="115"/>
        <v>SOLO MÓVIL</v>
      </c>
      <c r="P1517" t="str">
        <f t="shared" si="116"/>
        <v>Ofrecer fijo + internet (FLBBTV)</v>
      </c>
      <c r="Q1517">
        <f t="shared" si="117"/>
        <v>42</v>
      </c>
      <c r="R1517" t="str">
        <f>IFERROR(VLOOKUP($A1517,Registros!$B$2:$G$6000,6,0),IFERROR(INDEX(Winback!$C$2:$C$300,MATCH($A1517,Winback!$K$2:$K$300,0)),""))</f>
        <v>Yamali Rodriguez</v>
      </c>
      <c r="S1517" t="str">
        <f t="shared" si="118"/>
        <v>NP</v>
      </c>
      <c r="T1517">
        <f t="shared" si="119"/>
        <v>1</v>
      </c>
    </row>
    <row r="1518" spans="1:20" x14ac:dyDescent="0.35">
      <c r="A1518" t="s">
        <v>7507</v>
      </c>
      <c r="B1518" t="s">
        <v>7508</v>
      </c>
      <c r="C1518" t="s">
        <v>7509</v>
      </c>
      <c r="D1518" t="s">
        <v>7510</v>
      </c>
      <c r="E1518">
        <f>IF(COUNTIFS(Registros!$A$2:$A$6000,"NP",Registros!$B$2:$B$6000,$A1518)&gt;0,1,0)</f>
        <v>1</v>
      </c>
      <c r="F1518">
        <f>IF($E1518=1,SUMIFS(Registros!$F$2:$F$6000,Registros!$A$2:$A$6000,"NP",Registros!$B$2:$B$6000,$A1518),0)</f>
        <v>55.5</v>
      </c>
      <c r="G1518">
        <f>IF(COUNTIFS(Registros!$A$2:$A$6000,"MOV",Registros!$B$2:$B$6000,$A1518)&gt;0,1,0)</f>
        <v>0</v>
      </c>
      <c r="H1518">
        <f>IF($G1518=1,SUMIFS(Registros!$F$2:$F$6000,Registros!$A$2:$A$6000,"MOV",Registros!$B$2:$B$6000,$A1518),0)</f>
        <v>0</v>
      </c>
      <c r="I1518">
        <f>IF(COUNTIFS(Registros!$A$2:$A$6000,"CS",Registros!$B$2:$B$6000,$A1518)&gt;0,1,0)</f>
        <v>0</v>
      </c>
      <c r="J1518">
        <f>IF($I1518=1,SUMIFS(Registros!$I$2:$I$6000,Registros!$A$2:$A$6000,"CS",Registros!$B$2:$B$6000,$A1518),0)</f>
        <v>0</v>
      </c>
      <c r="K1518">
        <f>IF(COUNTIFS(Winback!$K$2:$K$300,$A1518)&gt;0,1,0)</f>
        <v>0</v>
      </c>
      <c r="L1518">
        <f>IF(AND($K1518=1,LEFT($A1518,3)="WB-"),SUMIFS(Winback!$D$2:$D$300,Winback!$K$2:$K$300,$A1518),0)</f>
        <v>0</v>
      </c>
      <c r="M1518">
        <f>IF(OR($E1518=1,$G1518=1,SUMIFS(Registros!$J$2:$J$6000,Registros!$B$2:$B$6000,$A1518)&gt;0),1,0)</f>
        <v>1</v>
      </c>
      <c r="N1518">
        <f>IF($J1518&gt;0,1,IF(COUNTIFS(Registros!$A$2:$A$6000,"CS",Registros!$B$2:$B$6000,$A1518,Registros!$K$2:$K$6000,"&lt;&gt;")&gt;0,1,0))</f>
        <v>0</v>
      </c>
      <c r="O1518" t="str">
        <f t="shared" si="115"/>
        <v>SOLO MÓVIL</v>
      </c>
      <c r="P1518" t="str">
        <f t="shared" si="116"/>
        <v>Ofrecer fijo + internet (FLBBTV)</v>
      </c>
      <c r="Q1518">
        <f t="shared" si="117"/>
        <v>55.5</v>
      </c>
      <c r="R1518" t="str">
        <f>IFERROR(VLOOKUP($A1518,Registros!$B$2:$G$6000,6,0),IFERROR(INDEX(Winback!$C$2:$C$300,MATCH($A1518,Winback!$K$2:$K$300,0)),""))</f>
        <v>Osiris Aguilar</v>
      </c>
      <c r="S1518" t="str">
        <f t="shared" si="118"/>
        <v>NP</v>
      </c>
      <c r="T1518">
        <f t="shared" si="119"/>
        <v>1</v>
      </c>
    </row>
    <row r="1519" spans="1:20" x14ac:dyDescent="0.35">
      <c r="A1519" t="s">
        <v>7512</v>
      </c>
      <c r="B1519" t="s">
        <v>7513</v>
      </c>
      <c r="C1519" t="s">
        <v>7514</v>
      </c>
      <c r="D1519" t="s">
        <v>7515</v>
      </c>
      <c r="E1519">
        <f>IF(COUNTIFS(Registros!$A$2:$A$6000,"NP",Registros!$B$2:$B$6000,$A1519)&gt;0,1,0)</f>
        <v>1</v>
      </c>
      <c r="F1519">
        <f>IF($E1519=1,SUMIFS(Registros!$F$2:$F$6000,Registros!$A$2:$A$6000,"NP",Registros!$B$2:$B$6000,$A1519),0)</f>
        <v>26.75</v>
      </c>
      <c r="G1519">
        <f>IF(COUNTIFS(Registros!$A$2:$A$6000,"MOV",Registros!$B$2:$B$6000,$A1519)&gt;0,1,0)</f>
        <v>0</v>
      </c>
      <c r="H1519">
        <f>IF($G1519=1,SUMIFS(Registros!$F$2:$F$6000,Registros!$A$2:$A$6000,"MOV",Registros!$B$2:$B$6000,$A1519),0)</f>
        <v>0</v>
      </c>
      <c r="I1519">
        <f>IF(COUNTIFS(Registros!$A$2:$A$6000,"CS",Registros!$B$2:$B$6000,$A1519)&gt;0,1,0)</f>
        <v>0</v>
      </c>
      <c r="J1519">
        <f>IF($I1519=1,SUMIFS(Registros!$I$2:$I$6000,Registros!$A$2:$A$6000,"CS",Registros!$B$2:$B$6000,$A1519),0)</f>
        <v>0</v>
      </c>
      <c r="K1519">
        <f>IF(COUNTIFS(Winback!$K$2:$K$300,$A1519)&gt;0,1,0)</f>
        <v>0</v>
      </c>
      <c r="L1519">
        <f>IF(AND($K1519=1,LEFT($A1519,3)="WB-"),SUMIFS(Winback!$D$2:$D$300,Winback!$K$2:$K$300,$A1519),0)</f>
        <v>0</v>
      </c>
      <c r="M1519">
        <f>IF(OR($E1519=1,$G1519=1,SUMIFS(Registros!$J$2:$J$6000,Registros!$B$2:$B$6000,$A1519)&gt;0),1,0)</f>
        <v>1</v>
      </c>
      <c r="N1519">
        <f>IF($J1519&gt;0,1,IF(COUNTIFS(Registros!$A$2:$A$6000,"CS",Registros!$B$2:$B$6000,$A1519,Registros!$K$2:$K$6000,"&lt;&gt;")&gt;0,1,0))</f>
        <v>0</v>
      </c>
      <c r="O1519" t="str">
        <f t="shared" si="115"/>
        <v>SOLO MÓVIL</v>
      </c>
      <c r="P1519" t="str">
        <f t="shared" si="116"/>
        <v>Ofrecer fijo + internet (FLBBTV)</v>
      </c>
      <c r="Q1519">
        <f t="shared" si="117"/>
        <v>26.75</v>
      </c>
      <c r="R1519" t="str">
        <f>IFERROR(VLOOKUP($A1519,Registros!$B$2:$G$6000,6,0),IFERROR(INDEX(Winback!$C$2:$C$300,MATCH($A1519,Winback!$K$2:$K$300,0)),""))</f>
        <v>Karla Mc Intryre</v>
      </c>
      <c r="S1519" t="str">
        <f t="shared" si="118"/>
        <v>NP</v>
      </c>
      <c r="T1519">
        <f t="shared" si="119"/>
        <v>1</v>
      </c>
    </row>
    <row r="1520" spans="1:20" x14ac:dyDescent="0.35">
      <c r="A1520" t="s">
        <v>7517</v>
      </c>
      <c r="B1520" t="s">
        <v>7518</v>
      </c>
      <c r="C1520" t="s">
        <v>7519</v>
      </c>
      <c r="D1520" t="s">
        <v>7520</v>
      </c>
      <c r="E1520">
        <f>IF(COUNTIFS(Registros!$A$2:$A$6000,"NP",Registros!$B$2:$B$6000,$A1520)&gt;0,1,0)</f>
        <v>1</v>
      </c>
      <c r="F1520">
        <f>IF($E1520=1,SUMIFS(Registros!$F$2:$F$6000,Registros!$A$2:$A$6000,"NP",Registros!$B$2:$B$6000,$A1520),0)</f>
        <v>94</v>
      </c>
      <c r="G1520">
        <f>IF(COUNTIFS(Registros!$A$2:$A$6000,"MOV",Registros!$B$2:$B$6000,$A1520)&gt;0,1,0)</f>
        <v>0</v>
      </c>
      <c r="H1520">
        <f>IF($G1520=1,SUMIFS(Registros!$F$2:$F$6000,Registros!$A$2:$A$6000,"MOV",Registros!$B$2:$B$6000,$A1520),0)</f>
        <v>0</v>
      </c>
      <c r="I1520">
        <f>IF(COUNTIFS(Registros!$A$2:$A$6000,"CS",Registros!$B$2:$B$6000,$A1520)&gt;0,1,0)</f>
        <v>0</v>
      </c>
      <c r="J1520">
        <f>IF($I1520=1,SUMIFS(Registros!$I$2:$I$6000,Registros!$A$2:$A$6000,"CS",Registros!$B$2:$B$6000,$A1520),0)</f>
        <v>0</v>
      </c>
      <c r="K1520">
        <f>IF(COUNTIFS(Winback!$K$2:$K$300,$A1520)&gt;0,1,0)</f>
        <v>0</v>
      </c>
      <c r="L1520">
        <f>IF(AND($K1520=1,LEFT($A1520,3)="WB-"),SUMIFS(Winback!$D$2:$D$300,Winback!$K$2:$K$300,$A1520),0)</f>
        <v>0</v>
      </c>
      <c r="M1520">
        <f>IF(OR($E1520=1,$G1520=1,SUMIFS(Registros!$J$2:$J$6000,Registros!$B$2:$B$6000,$A1520)&gt;0),1,0)</f>
        <v>1</v>
      </c>
      <c r="N1520">
        <f>IF($J1520&gt;0,1,IF(COUNTIFS(Registros!$A$2:$A$6000,"CS",Registros!$B$2:$B$6000,$A1520,Registros!$K$2:$K$6000,"&lt;&gt;")&gt;0,1,0))</f>
        <v>0</v>
      </c>
      <c r="O1520" t="str">
        <f t="shared" si="115"/>
        <v>SOLO MÓVIL</v>
      </c>
      <c r="P1520" t="str">
        <f t="shared" si="116"/>
        <v>Ofrecer fijo + internet (FLBBTV)</v>
      </c>
      <c r="Q1520">
        <f t="shared" si="117"/>
        <v>94</v>
      </c>
      <c r="R1520" t="str">
        <f>IFERROR(VLOOKUP($A1520,Registros!$B$2:$G$6000,6,0),IFERROR(INDEX(Winback!$C$2:$C$300,MATCH($A1520,Winback!$K$2:$K$300,0)),""))</f>
        <v>Michelle Zambrano</v>
      </c>
      <c r="S1520" t="str">
        <f t="shared" si="118"/>
        <v>NP</v>
      </c>
      <c r="T1520">
        <f t="shared" si="119"/>
        <v>1</v>
      </c>
    </row>
    <row r="1521" spans="1:20" x14ac:dyDescent="0.35">
      <c r="A1521" t="s">
        <v>7522</v>
      </c>
      <c r="B1521" t="s">
        <v>7523</v>
      </c>
      <c r="C1521" t="s">
        <v>7524</v>
      </c>
      <c r="D1521" t="s">
        <v>7525</v>
      </c>
      <c r="E1521">
        <f>IF(COUNTIFS(Registros!$A$2:$A$6000,"NP",Registros!$B$2:$B$6000,$A1521)&gt;0,1,0)</f>
        <v>1</v>
      </c>
      <c r="F1521">
        <f>IF($E1521=1,SUMIFS(Registros!$F$2:$F$6000,Registros!$A$2:$A$6000,"NP",Registros!$B$2:$B$6000,$A1521),0)</f>
        <v>84</v>
      </c>
      <c r="G1521">
        <f>IF(COUNTIFS(Registros!$A$2:$A$6000,"MOV",Registros!$B$2:$B$6000,$A1521)&gt;0,1,0)</f>
        <v>0</v>
      </c>
      <c r="H1521">
        <f>IF($G1521=1,SUMIFS(Registros!$F$2:$F$6000,Registros!$A$2:$A$6000,"MOV",Registros!$B$2:$B$6000,$A1521),0)</f>
        <v>0</v>
      </c>
      <c r="I1521">
        <f>IF(COUNTIFS(Registros!$A$2:$A$6000,"CS",Registros!$B$2:$B$6000,$A1521)&gt;0,1,0)</f>
        <v>0</v>
      </c>
      <c r="J1521">
        <f>IF($I1521=1,SUMIFS(Registros!$I$2:$I$6000,Registros!$A$2:$A$6000,"CS",Registros!$B$2:$B$6000,$A1521),0)</f>
        <v>0</v>
      </c>
      <c r="K1521">
        <f>IF(COUNTIFS(Winback!$K$2:$K$300,$A1521)&gt;0,1,0)</f>
        <v>0</v>
      </c>
      <c r="L1521">
        <f>IF(AND($K1521=1,LEFT($A1521,3)="WB-"),SUMIFS(Winback!$D$2:$D$300,Winback!$K$2:$K$300,$A1521),0)</f>
        <v>0</v>
      </c>
      <c r="M1521">
        <f>IF(OR($E1521=1,$G1521=1,SUMIFS(Registros!$J$2:$J$6000,Registros!$B$2:$B$6000,$A1521)&gt;0),1,0)</f>
        <v>1</v>
      </c>
      <c r="N1521">
        <f>IF($J1521&gt;0,1,IF(COUNTIFS(Registros!$A$2:$A$6000,"CS",Registros!$B$2:$B$6000,$A1521,Registros!$K$2:$K$6000,"&lt;&gt;")&gt;0,1,0))</f>
        <v>0</v>
      </c>
      <c r="O1521" t="str">
        <f t="shared" si="115"/>
        <v>SOLO MÓVIL</v>
      </c>
      <c r="P1521" t="str">
        <f t="shared" si="116"/>
        <v>Ofrecer fijo + internet (FLBBTV)</v>
      </c>
      <c r="Q1521">
        <f t="shared" si="117"/>
        <v>84</v>
      </c>
      <c r="R1521" t="str">
        <f>IFERROR(VLOOKUP($A1521,Registros!$B$2:$G$6000,6,0),IFERROR(INDEX(Winback!$C$2:$C$300,MATCH($A1521,Winback!$K$2:$K$300,0)),""))</f>
        <v>Ines Lizbeth Trujillo</v>
      </c>
      <c r="S1521" t="str">
        <f t="shared" si="118"/>
        <v>NP</v>
      </c>
      <c r="T1521">
        <f t="shared" si="119"/>
        <v>1</v>
      </c>
    </row>
    <row r="1522" spans="1:20" x14ac:dyDescent="0.35">
      <c r="A1522" t="s">
        <v>7527</v>
      </c>
      <c r="B1522" t="s">
        <v>7528</v>
      </c>
      <c r="C1522" t="s">
        <v>7529</v>
      </c>
      <c r="D1522" t="s">
        <v>7530</v>
      </c>
      <c r="E1522">
        <f>IF(COUNTIFS(Registros!$A$2:$A$6000,"NP",Registros!$B$2:$B$6000,$A1522)&gt;0,1,0)</f>
        <v>1</v>
      </c>
      <c r="F1522">
        <f>IF($E1522=1,SUMIFS(Registros!$F$2:$F$6000,Registros!$A$2:$A$6000,"NP",Registros!$B$2:$B$6000,$A1522),0)</f>
        <v>83.25</v>
      </c>
      <c r="G1522">
        <f>IF(COUNTIFS(Registros!$A$2:$A$6000,"MOV",Registros!$B$2:$B$6000,$A1522)&gt;0,1,0)</f>
        <v>0</v>
      </c>
      <c r="H1522">
        <f>IF($G1522=1,SUMIFS(Registros!$F$2:$F$6000,Registros!$A$2:$A$6000,"MOV",Registros!$B$2:$B$6000,$A1522),0)</f>
        <v>0</v>
      </c>
      <c r="I1522">
        <f>IF(COUNTIFS(Registros!$A$2:$A$6000,"CS",Registros!$B$2:$B$6000,$A1522)&gt;0,1,0)</f>
        <v>0</v>
      </c>
      <c r="J1522">
        <f>IF($I1522=1,SUMIFS(Registros!$I$2:$I$6000,Registros!$A$2:$A$6000,"CS",Registros!$B$2:$B$6000,$A1522),0)</f>
        <v>0</v>
      </c>
      <c r="K1522">
        <f>IF(COUNTIFS(Winback!$K$2:$K$300,$A1522)&gt;0,1,0)</f>
        <v>0</v>
      </c>
      <c r="L1522">
        <f>IF(AND($K1522=1,LEFT($A1522,3)="WB-"),SUMIFS(Winback!$D$2:$D$300,Winback!$K$2:$K$300,$A1522),0)</f>
        <v>0</v>
      </c>
      <c r="M1522">
        <f>IF(OR($E1522=1,$G1522=1,SUMIFS(Registros!$J$2:$J$6000,Registros!$B$2:$B$6000,$A1522)&gt;0),1,0)</f>
        <v>1</v>
      </c>
      <c r="N1522">
        <f>IF($J1522&gt;0,1,IF(COUNTIFS(Registros!$A$2:$A$6000,"CS",Registros!$B$2:$B$6000,$A1522,Registros!$K$2:$K$6000,"&lt;&gt;")&gt;0,1,0))</f>
        <v>0</v>
      </c>
      <c r="O1522" t="str">
        <f t="shared" si="115"/>
        <v>SOLO MÓVIL</v>
      </c>
      <c r="P1522" t="str">
        <f t="shared" si="116"/>
        <v>Ofrecer fijo + internet (FLBBTV)</v>
      </c>
      <c r="Q1522">
        <f t="shared" si="117"/>
        <v>83.25</v>
      </c>
      <c r="R1522" t="str">
        <f>IFERROR(VLOOKUP($A1522,Registros!$B$2:$G$6000,6,0),IFERROR(INDEX(Winback!$C$2:$C$300,MATCH($A1522,Winback!$K$2:$K$300,0)),""))</f>
        <v>Alejandra Mabel Hawkins</v>
      </c>
      <c r="S1522" t="str">
        <f t="shared" si="118"/>
        <v>NP</v>
      </c>
      <c r="T1522">
        <f t="shared" si="119"/>
        <v>1</v>
      </c>
    </row>
    <row r="1523" spans="1:20" x14ac:dyDescent="0.35">
      <c r="A1523" t="s">
        <v>7532</v>
      </c>
      <c r="B1523" t="s">
        <v>7533</v>
      </c>
      <c r="C1523" t="s">
        <v>7534</v>
      </c>
      <c r="D1523" t="s">
        <v>7535</v>
      </c>
      <c r="E1523">
        <f>IF(COUNTIFS(Registros!$A$2:$A$6000,"NP",Registros!$B$2:$B$6000,$A1523)&gt;0,1,0)</f>
        <v>1</v>
      </c>
      <c r="F1523">
        <f>IF($E1523=1,SUMIFS(Registros!$F$2:$F$6000,Registros!$A$2:$A$6000,"NP",Registros!$B$2:$B$6000,$A1523),0)</f>
        <v>40</v>
      </c>
      <c r="G1523">
        <f>IF(COUNTIFS(Registros!$A$2:$A$6000,"MOV",Registros!$B$2:$B$6000,$A1523)&gt;0,1,0)</f>
        <v>0</v>
      </c>
      <c r="H1523">
        <f>IF($G1523=1,SUMIFS(Registros!$F$2:$F$6000,Registros!$A$2:$A$6000,"MOV",Registros!$B$2:$B$6000,$A1523),0)</f>
        <v>0</v>
      </c>
      <c r="I1523">
        <f>IF(COUNTIFS(Registros!$A$2:$A$6000,"CS",Registros!$B$2:$B$6000,$A1523)&gt;0,1,0)</f>
        <v>0</v>
      </c>
      <c r="J1523">
        <f>IF($I1523=1,SUMIFS(Registros!$I$2:$I$6000,Registros!$A$2:$A$6000,"CS",Registros!$B$2:$B$6000,$A1523),0)</f>
        <v>0</v>
      </c>
      <c r="K1523">
        <f>IF(COUNTIFS(Winback!$K$2:$K$300,$A1523)&gt;0,1,0)</f>
        <v>0</v>
      </c>
      <c r="L1523">
        <f>IF(AND($K1523=1,LEFT($A1523,3)="WB-"),SUMIFS(Winback!$D$2:$D$300,Winback!$K$2:$K$300,$A1523),0)</f>
        <v>0</v>
      </c>
      <c r="M1523">
        <f>IF(OR($E1523=1,$G1523=1,SUMIFS(Registros!$J$2:$J$6000,Registros!$B$2:$B$6000,$A1523)&gt;0),1,0)</f>
        <v>1</v>
      </c>
      <c r="N1523">
        <f>IF($J1523&gt;0,1,IF(COUNTIFS(Registros!$A$2:$A$6000,"CS",Registros!$B$2:$B$6000,$A1523,Registros!$K$2:$K$6000,"&lt;&gt;")&gt;0,1,0))</f>
        <v>0</v>
      </c>
      <c r="O1523" t="str">
        <f t="shared" si="115"/>
        <v>SOLO MÓVIL</v>
      </c>
      <c r="P1523" t="str">
        <f t="shared" si="116"/>
        <v>Ofrecer fijo + internet (FLBBTV)</v>
      </c>
      <c r="Q1523">
        <f t="shared" si="117"/>
        <v>40</v>
      </c>
      <c r="R1523" t="str">
        <f>IFERROR(VLOOKUP($A1523,Registros!$B$2:$G$6000,6,0),IFERROR(INDEX(Winback!$C$2:$C$300,MATCH($A1523,Winback!$K$2:$K$300,0)),""))</f>
        <v>Maria Fernanda</v>
      </c>
      <c r="S1523" t="str">
        <f t="shared" si="118"/>
        <v>NP</v>
      </c>
      <c r="T1523">
        <f t="shared" si="119"/>
        <v>1</v>
      </c>
    </row>
    <row r="1524" spans="1:20" x14ac:dyDescent="0.35">
      <c r="A1524" t="s">
        <v>7537</v>
      </c>
      <c r="B1524" t="s">
        <v>7538</v>
      </c>
      <c r="C1524" t="s">
        <v>841</v>
      </c>
      <c r="D1524" t="s">
        <v>841</v>
      </c>
      <c r="E1524">
        <f>IF(COUNTIFS(Registros!$A$2:$A$6000,"NP",Registros!$B$2:$B$6000,$A1524)&gt;0,1,0)</f>
        <v>1</v>
      </c>
      <c r="F1524">
        <f>IF($E1524=1,SUMIFS(Registros!$F$2:$F$6000,Registros!$A$2:$A$6000,"NP",Registros!$B$2:$B$6000,$A1524),0)</f>
        <v>27.5</v>
      </c>
      <c r="G1524">
        <f>IF(COUNTIFS(Registros!$A$2:$A$6000,"MOV",Registros!$B$2:$B$6000,$A1524)&gt;0,1,0)</f>
        <v>0</v>
      </c>
      <c r="H1524">
        <f>IF($G1524=1,SUMIFS(Registros!$F$2:$F$6000,Registros!$A$2:$A$6000,"MOV",Registros!$B$2:$B$6000,$A1524),0)</f>
        <v>0</v>
      </c>
      <c r="I1524">
        <f>IF(COUNTIFS(Registros!$A$2:$A$6000,"CS",Registros!$B$2:$B$6000,$A1524)&gt;0,1,0)</f>
        <v>0</v>
      </c>
      <c r="J1524">
        <f>IF($I1524=1,SUMIFS(Registros!$I$2:$I$6000,Registros!$A$2:$A$6000,"CS",Registros!$B$2:$B$6000,$A1524),0)</f>
        <v>0</v>
      </c>
      <c r="K1524">
        <f>IF(COUNTIFS(Winback!$K$2:$K$300,$A1524)&gt;0,1,0)</f>
        <v>0</v>
      </c>
      <c r="L1524">
        <f>IF(AND($K1524=1,LEFT($A1524,3)="WB-"),SUMIFS(Winback!$D$2:$D$300,Winback!$K$2:$K$300,$A1524),0)</f>
        <v>0</v>
      </c>
      <c r="M1524">
        <f>IF(OR($E1524=1,$G1524=1,SUMIFS(Registros!$J$2:$J$6000,Registros!$B$2:$B$6000,$A1524)&gt;0),1,0)</f>
        <v>1</v>
      </c>
      <c r="N1524">
        <f>IF($J1524&gt;0,1,IF(COUNTIFS(Registros!$A$2:$A$6000,"CS",Registros!$B$2:$B$6000,$A1524,Registros!$K$2:$K$6000,"&lt;&gt;")&gt;0,1,0))</f>
        <v>0</v>
      </c>
      <c r="O1524" t="str">
        <f t="shared" si="115"/>
        <v>SOLO MÓVIL</v>
      </c>
      <c r="P1524" t="str">
        <f t="shared" si="116"/>
        <v>Ofrecer fijo + internet (FLBBTV)</v>
      </c>
      <c r="Q1524">
        <f t="shared" si="117"/>
        <v>27.5</v>
      </c>
      <c r="R1524" t="str">
        <f>IFERROR(VLOOKUP($A1524,Registros!$B$2:$G$6000,6,0),IFERROR(INDEX(Winback!$C$2:$C$300,MATCH($A1524,Winback!$K$2:$K$300,0)),""))</f>
        <v>Yarelis Tulloch</v>
      </c>
      <c r="S1524" t="str">
        <f t="shared" si="118"/>
        <v>NP</v>
      </c>
      <c r="T1524">
        <f t="shared" si="119"/>
        <v>1</v>
      </c>
    </row>
    <row r="1525" spans="1:20" x14ac:dyDescent="0.35">
      <c r="A1525" t="s">
        <v>7540</v>
      </c>
      <c r="B1525" t="s">
        <v>7541</v>
      </c>
      <c r="C1525" t="s">
        <v>7542</v>
      </c>
      <c r="D1525" t="s">
        <v>7543</v>
      </c>
      <c r="E1525">
        <f>IF(COUNTIFS(Registros!$A$2:$A$6000,"NP",Registros!$B$2:$B$6000,$A1525)&gt;0,1,0)</f>
        <v>1</v>
      </c>
      <c r="F1525">
        <f>IF($E1525=1,SUMIFS(Registros!$F$2:$F$6000,Registros!$A$2:$A$6000,"NP",Registros!$B$2:$B$6000,$A1525),0)</f>
        <v>37.5</v>
      </c>
      <c r="G1525">
        <f>IF(COUNTIFS(Registros!$A$2:$A$6000,"MOV",Registros!$B$2:$B$6000,$A1525)&gt;0,1,0)</f>
        <v>0</v>
      </c>
      <c r="H1525">
        <f>IF($G1525=1,SUMIFS(Registros!$F$2:$F$6000,Registros!$A$2:$A$6000,"MOV",Registros!$B$2:$B$6000,$A1525),0)</f>
        <v>0</v>
      </c>
      <c r="I1525">
        <f>IF(COUNTIFS(Registros!$A$2:$A$6000,"CS",Registros!$B$2:$B$6000,$A1525)&gt;0,1,0)</f>
        <v>0</v>
      </c>
      <c r="J1525">
        <f>IF($I1525=1,SUMIFS(Registros!$I$2:$I$6000,Registros!$A$2:$A$6000,"CS",Registros!$B$2:$B$6000,$A1525),0)</f>
        <v>0</v>
      </c>
      <c r="K1525">
        <f>IF(COUNTIFS(Winback!$K$2:$K$300,$A1525)&gt;0,1,0)</f>
        <v>0</v>
      </c>
      <c r="L1525">
        <f>IF(AND($K1525=1,LEFT($A1525,3)="WB-"),SUMIFS(Winback!$D$2:$D$300,Winback!$K$2:$K$300,$A1525),0)</f>
        <v>0</v>
      </c>
      <c r="M1525">
        <f>IF(OR($E1525=1,$G1525=1,SUMIFS(Registros!$J$2:$J$6000,Registros!$B$2:$B$6000,$A1525)&gt;0),1,0)</f>
        <v>1</v>
      </c>
      <c r="N1525">
        <f>IF($J1525&gt;0,1,IF(COUNTIFS(Registros!$A$2:$A$6000,"CS",Registros!$B$2:$B$6000,$A1525,Registros!$K$2:$K$6000,"&lt;&gt;")&gt;0,1,0))</f>
        <v>0</v>
      </c>
      <c r="O1525" t="str">
        <f t="shared" si="115"/>
        <v>SOLO MÓVIL</v>
      </c>
      <c r="P1525" t="str">
        <f t="shared" si="116"/>
        <v>Ofrecer fijo + internet (FLBBTV)</v>
      </c>
      <c r="Q1525">
        <f t="shared" si="117"/>
        <v>37.5</v>
      </c>
      <c r="R1525" t="str">
        <f>IFERROR(VLOOKUP($A1525,Registros!$B$2:$G$6000,6,0),IFERROR(INDEX(Winback!$C$2:$C$300,MATCH($A1525,Winback!$K$2:$K$300,0)),""))</f>
        <v>Abril Aparicio</v>
      </c>
      <c r="S1525" t="str">
        <f t="shared" si="118"/>
        <v>NP</v>
      </c>
      <c r="T1525">
        <f t="shared" si="119"/>
        <v>1</v>
      </c>
    </row>
    <row r="1526" spans="1:20" x14ac:dyDescent="0.35">
      <c r="A1526" t="s">
        <v>7545</v>
      </c>
      <c r="B1526" t="s">
        <v>7546</v>
      </c>
      <c r="C1526" t="s">
        <v>7547</v>
      </c>
      <c r="D1526" t="s">
        <v>7548</v>
      </c>
      <c r="E1526">
        <f>IF(COUNTIFS(Registros!$A$2:$A$6000,"NP",Registros!$B$2:$B$6000,$A1526)&gt;0,1,0)</f>
        <v>1</v>
      </c>
      <c r="F1526">
        <f>IF($E1526=1,SUMIFS(Registros!$F$2:$F$6000,Registros!$A$2:$A$6000,"NP",Registros!$B$2:$B$6000,$A1526),0)</f>
        <v>161.22999999999999</v>
      </c>
      <c r="G1526">
        <f>IF(COUNTIFS(Registros!$A$2:$A$6000,"MOV",Registros!$B$2:$B$6000,$A1526)&gt;0,1,0)</f>
        <v>0</v>
      </c>
      <c r="H1526">
        <f>IF($G1526=1,SUMIFS(Registros!$F$2:$F$6000,Registros!$A$2:$A$6000,"MOV",Registros!$B$2:$B$6000,$A1526),0)</f>
        <v>0</v>
      </c>
      <c r="I1526">
        <f>IF(COUNTIFS(Registros!$A$2:$A$6000,"CS",Registros!$B$2:$B$6000,$A1526)&gt;0,1,0)</f>
        <v>0</v>
      </c>
      <c r="J1526">
        <f>IF($I1526=1,SUMIFS(Registros!$I$2:$I$6000,Registros!$A$2:$A$6000,"CS",Registros!$B$2:$B$6000,$A1526),0)</f>
        <v>0</v>
      </c>
      <c r="K1526">
        <f>IF(COUNTIFS(Winback!$K$2:$K$300,$A1526)&gt;0,1,0)</f>
        <v>0</v>
      </c>
      <c r="L1526">
        <f>IF(AND($K1526=1,LEFT($A1526,3)="WB-"),SUMIFS(Winback!$D$2:$D$300,Winback!$K$2:$K$300,$A1526),0)</f>
        <v>0</v>
      </c>
      <c r="M1526">
        <f>IF(OR($E1526=1,$G1526=1,SUMIFS(Registros!$J$2:$J$6000,Registros!$B$2:$B$6000,$A1526)&gt;0),1,0)</f>
        <v>1</v>
      </c>
      <c r="N1526">
        <f>IF($J1526&gt;0,1,IF(COUNTIFS(Registros!$A$2:$A$6000,"CS",Registros!$B$2:$B$6000,$A1526,Registros!$K$2:$K$6000,"&lt;&gt;")&gt;0,1,0))</f>
        <v>0</v>
      </c>
      <c r="O1526" t="str">
        <f t="shared" si="115"/>
        <v>SOLO MÓVIL</v>
      </c>
      <c r="P1526" t="str">
        <f t="shared" si="116"/>
        <v>Ofrecer fijo + internet (FLBBTV)</v>
      </c>
      <c r="Q1526">
        <f t="shared" si="117"/>
        <v>161.22999999999999</v>
      </c>
      <c r="R1526" t="str">
        <f>IFERROR(VLOOKUP($A1526,Registros!$B$2:$G$6000,6,0),IFERROR(INDEX(Winback!$C$2:$C$300,MATCH($A1526,Winback!$K$2:$K$300,0)),""))</f>
        <v>Yariela Galarce</v>
      </c>
      <c r="S1526" t="str">
        <f t="shared" si="118"/>
        <v>NP</v>
      </c>
      <c r="T1526">
        <f t="shared" si="119"/>
        <v>1</v>
      </c>
    </row>
    <row r="1527" spans="1:20" x14ac:dyDescent="0.35">
      <c r="A1527" t="s">
        <v>7550</v>
      </c>
      <c r="B1527" t="s">
        <v>7551</v>
      </c>
      <c r="C1527" t="s">
        <v>7552</v>
      </c>
      <c r="D1527" t="s">
        <v>7553</v>
      </c>
      <c r="E1527">
        <f>IF(COUNTIFS(Registros!$A$2:$A$6000,"NP",Registros!$B$2:$B$6000,$A1527)&gt;0,1,0)</f>
        <v>1</v>
      </c>
      <c r="F1527">
        <f>IF($E1527=1,SUMIFS(Registros!$F$2:$F$6000,Registros!$A$2:$A$6000,"NP",Registros!$B$2:$B$6000,$A1527),0)</f>
        <v>0</v>
      </c>
      <c r="G1527">
        <f>IF(COUNTIFS(Registros!$A$2:$A$6000,"MOV",Registros!$B$2:$B$6000,$A1527)&gt;0,1,0)</f>
        <v>0</v>
      </c>
      <c r="H1527">
        <f>IF($G1527=1,SUMIFS(Registros!$F$2:$F$6000,Registros!$A$2:$A$6000,"MOV",Registros!$B$2:$B$6000,$A1527),0)</f>
        <v>0</v>
      </c>
      <c r="I1527">
        <f>IF(COUNTIFS(Registros!$A$2:$A$6000,"CS",Registros!$B$2:$B$6000,$A1527)&gt;0,1,0)</f>
        <v>0</v>
      </c>
      <c r="J1527">
        <f>IF($I1527=1,SUMIFS(Registros!$I$2:$I$6000,Registros!$A$2:$A$6000,"CS",Registros!$B$2:$B$6000,$A1527),0)</f>
        <v>0</v>
      </c>
      <c r="K1527">
        <f>IF(COUNTIFS(Winback!$K$2:$K$300,$A1527)&gt;0,1,0)</f>
        <v>0</v>
      </c>
      <c r="L1527">
        <f>IF(AND($K1527=1,LEFT($A1527,3)="WB-"),SUMIFS(Winback!$D$2:$D$300,Winback!$K$2:$K$300,$A1527),0)</f>
        <v>0</v>
      </c>
      <c r="M1527">
        <f>IF(OR($E1527=1,$G1527=1,SUMIFS(Registros!$J$2:$J$6000,Registros!$B$2:$B$6000,$A1527)&gt;0),1,0)</f>
        <v>1</v>
      </c>
      <c r="N1527">
        <f>IF($J1527&gt;0,1,IF(COUNTIFS(Registros!$A$2:$A$6000,"CS",Registros!$B$2:$B$6000,$A1527,Registros!$K$2:$K$6000,"&lt;&gt;")&gt;0,1,0))</f>
        <v>0</v>
      </c>
      <c r="O1527" t="str">
        <f t="shared" si="115"/>
        <v>SOLO MÓVIL</v>
      </c>
      <c r="P1527" t="str">
        <f t="shared" si="116"/>
        <v>Ofrecer fijo + internet (FLBBTV)</v>
      </c>
      <c r="Q1527">
        <f t="shared" si="117"/>
        <v>0</v>
      </c>
      <c r="R1527" t="str">
        <f>IFERROR(VLOOKUP($A1527,Registros!$B$2:$G$6000,6,0),IFERROR(INDEX(Winback!$C$2:$C$300,MATCH($A1527,Winback!$K$2:$K$300,0)),""))</f>
        <v>Nailyn Martinez</v>
      </c>
      <c r="S1527" t="str">
        <f t="shared" si="118"/>
        <v>NP</v>
      </c>
      <c r="T1527">
        <f t="shared" si="119"/>
        <v>1</v>
      </c>
    </row>
    <row r="1528" spans="1:20" x14ac:dyDescent="0.35">
      <c r="A1528" t="s">
        <v>7554</v>
      </c>
      <c r="B1528" t="s">
        <v>7555</v>
      </c>
      <c r="C1528" t="s">
        <v>7556</v>
      </c>
      <c r="D1528" t="s">
        <v>7557</v>
      </c>
      <c r="E1528">
        <f>IF(COUNTIFS(Registros!$A$2:$A$6000,"NP",Registros!$B$2:$B$6000,$A1528)&gt;0,1,0)</f>
        <v>1</v>
      </c>
      <c r="F1528">
        <f>IF($E1528=1,SUMIFS(Registros!$F$2:$F$6000,Registros!$A$2:$A$6000,"NP",Registros!$B$2:$B$6000,$A1528),0)</f>
        <v>90</v>
      </c>
      <c r="G1528">
        <f>IF(COUNTIFS(Registros!$A$2:$A$6000,"MOV",Registros!$B$2:$B$6000,$A1528)&gt;0,1,0)</f>
        <v>0</v>
      </c>
      <c r="H1528">
        <f>IF($G1528=1,SUMIFS(Registros!$F$2:$F$6000,Registros!$A$2:$A$6000,"MOV",Registros!$B$2:$B$6000,$A1528),0)</f>
        <v>0</v>
      </c>
      <c r="I1528">
        <f>IF(COUNTIFS(Registros!$A$2:$A$6000,"CS",Registros!$B$2:$B$6000,$A1528)&gt;0,1,0)</f>
        <v>0</v>
      </c>
      <c r="J1528">
        <f>IF($I1528=1,SUMIFS(Registros!$I$2:$I$6000,Registros!$A$2:$A$6000,"CS",Registros!$B$2:$B$6000,$A1528),0)</f>
        <v>0</v>
      </c>
      <c r="K1528">
        <f>IF(COUNTIFS(Winback!$K$2:$K$300,$A1528)&gt;0,1,0)</f>
        <v>0</v>
      </c>
      <c r="L1528">
        <f>IF(AND($K1528=1,LEFT($A1528,3)="WB-"),SUMIFS(Winback!$D$2:$D$300,Winback!$K$2:$K$300,$A1528),0)</f>
        <v>0</v>
      </c>
      <c r="M1528">
        <f>IF(OR($E1528=1,$G1528=1,SUMIFS(Registros!$J$2:$J$6000,Registros!$B$2:$B$6000,$A1528)&gt;0),1,0)</f>
        <v>1</v>
      </c>
      <c r="N1528">
        <f>IF($J1528&gt;0,1,IF(COUNTIFS(Registros!$A$2:$A$6000,"CS",Registros!$B$2:$B$6000,$A1528,Registros!$K$2:$K$6000,"&lt;&gt;")&gt;0,1,0))</f>
        <v>0</v>
      </c>
      <c r="O1528" t="str">
        <f t="shared" si="115"/>
        <v>SOLO MÓVIL</v>
      </c>
      <c r="P1528" t="str">
        <f t="shared" si="116"/>
        <v>Ofrecer fijo + internet (FLBBTV)</v>
      </c>
      <c r="Q1528">
        <f t="shared" si="117"/>
        <v>90</v>
      </c>
      <c r="R1528" t="str">
        <f>IFERROR(VLOOKUP($A1528,Registros!$B$2:$G$6000,6,0),IFERROR(INDEX(Winback!$C$2:$C$300,MATCH($A1528,Winback!$K$2:$K$300,0)),""))</f>
        <v>Yamali Rodriguez</v>
      </c>
      <c r="S1528" t="str">
        <f t="shared" si="118"/>
        <v>NP</v>
      </c>
      <c r="T1528">
        <f t="shared" si="119"/>
        <v>1</v>
      </c>
    </row>
    <row r="1529" spans="1:20" x14ac:dyDescent="0.35">
      <c r="A1529" t="s">
        <v>7559</v>
      </c>
      <c r="B1529" t="s">
        <v>7560</v>
      </c>
      <c r="C1529" t="s">
        <v>841</v>
      </c>
      <c r="D1529" t="s">
        <v>841</v>
      </c>
      <c r="E1529">
        <f>IF(COUNTIFS(Registros!$A$2:$A$6000,"NP",Registros!$B$2:$B$6000,$A1529)&gt;0,1,0)</f>
        <v>1</v>
      </c>
      <c r="F1529">
        <f>IF($E1529=1,SUMIFS(Registros!$F$2:$F$6000,Registros!$A$2:$A$6000,"NP",Registros!$B$2:$B$6000,$A1529),0)</f>
        <v>106</v>
      </c>
      <c r="G1529">
        <f>IF(COUNTIFS(Registros!$A$2:$A$6000,"MOV",Registros!$B$2:$B$6000,$A1529)&gt;0,1,0)</f>
        <v>0</v>
      </c>
      <c r="H1529">
        <f>IF($G1529=1,SUMIFS(Registros!$F$2:$F$6000,Registros!$A$2:$A$6000,"MOV",Registros!$B$2:$B$6000,$A1529),0)</f>
        <v>0</v>
      </c>
      <c r="I1529">
        <f>IF(COUNTIFS(Registros!$A$2:$A$6000,"CS",Registros!$B$2:$B$6000,$A1529)&gt;0,1,0)</f>
        <v>0</v>
      </c>
      <c r="J1529">
        <f>IF($I1529=1,SUMIFS(Registros!$I$2:$I$6000,Registros!$A$2:$A$6000,"CS",Registros!$B$2:$B$6000,$A1529),0)</f>
        <v>0</v>
      </c>
      <c r="K1529">
        <f>IF(COUNTIFS(Winback!$K$2:$K$300,$A1529)&gt;0,1,0)</f>
        <v>0</v>
      </c>
      <c r="L1529">
        <f>IF(AND($K1529=1,LEFT($A1529,3)="WB-"),SUMIFS(Winback!$D$2:$D$300,Winback!$K$2:$K$300,$A1529),0)</f>
        <v>0</v>
      </c>
      <c r="M1529">
        <f>IF(OR($E1529=1,$G1529=1,SUMIFS(Registros!$J$2:$J$6000,Registros!$B$2:$B$6000,$A1529)&gt;0),1,0)</f>
        <v>1</v>
      </c>
      <c r="N1529">
        <f>IF($J1529&gt;0,1,IF(COUNTIFS(Registros!$A$2:$A$6000,"CS",Registros!$B$2:$B$6000,$A1529,Registros!$K$2:$K$6000,"&lt;&gt;")&gt;0,1,0))</f>
        <v>0</v>
      </c>
      <c r="O1529" t="str">
        <f t="shared" si="115"/>
        <v>SOLO MÓVIL</v>
      </c>
      <c r="P1529" t="str">
        <f t="shared" si="116"/>
        <v>Ofrecer fijo + internet (FLBBTV)</v>
      </c>
      <c r="Q1529">
        <f t="shared" si="117"/>
        <v>106</v>
      </c>
      <c r="R1529" t="str">
        <f>IFERROR(VLOOKUP($A1529,Registros!$B$2:$G$6000,6,0),IFERROR(INDEX(Winback!$C$2:$C$300,MATCH($A1529,Winback!$K$2:$K$300,0)),""))</f>
        <v>Osiris Aguilar</v>
      </c>
      <c r="S1529" t="str">
        <f t="shared" si="118"/>
        <v>NP</v>
      </c>
      <c r="T1529">
        <f t="shared" si="119"/>
        <v>1</v>
      </c>
    </row>
    <row r="1530" spans="1:20" x14ac:dyDescent="0.35">
      <c r="A1530" t="s">
        <v>7564</v>
      </c>
      <c r="B1530" t="s">
        <v>7565</v>
      </c>
      <c r="C1530" t="s">
        <v>7566</v>
      </c>
      <c r="D1530" t="s">
        <v>7567</v>
      </c>
      <c r="E1530">
        <f>IF(COUNTIFS(Registros!$A$2:$A$6000,"NP",Registros!$B$2:$B$6000,$A1530)&gt;0,1,0)</f>
        <v>1</v>
      </c>
      <c r="F1530">
        <f>IF($E1530=1,SUMIFS(Registros!$F$2:$F$6000,Registros!$A$2:$A$6000,"NP",Registros!$B$2:$B$6000,$A1530),0)</f>
        <v>16.25</v>
      </c>
      <c r="G1530">
        <f>IF(COUNTIFS(Registros!$A$2:$A$6000,"MOV",Registros!$B$2:$B$6000,$A1530)&gt;0,1,0)</f>
        <v>0</v>
      </c>
      <c r="H1530">
        <f>IF($G1530=1,SUMIFS(Registros!$F$2:$F$6000,Registros!$A$2:$A$6000,"MOV",Registros!$B$2:$B$6000,$A1530),0)</f>
        <v>0</v>
      </c>
      <c r="I1530">
        <f>IF(COUNTIFS(Registros!$A$2:$A$6000,"CS",Registros!$B$2:$B$6000,$A1530)&gt;0,1,0)</f>
        <v>0</v>
      </c>
      <c r="J1530">
        <f>IF($I1530=1,SUMIFS(Registros!$I$2:$I$6000,Registros!$A$2:$A$6000,"CS",Registros!$B$2:$B$6000,$A1530),0)</f>
        <v>0</v>
      </c>
      <c r="K1530">
        <f>IF(COUNTIFS(Winback!$K$2:$K$300,$A1530)&gt;0,1,0)</f>
        <v>0</v>
      </c>
      <c r="L1530">
        <f>IF(AND($K1530=1,LEFT($A1530,3)="WB-"),SUMIFS(Winback!$D$2:$D$300,Winback!$K$2:$K$300,$A1530),0)</f>
        <v>0</v>
      </c>
      <c r="M1530">
        <f>IF(OR($E1530=1,$G1530=1,SUMIFS(Registros!$J$2:$J$6000,Registros!$B$2:$B$6000,$A1530)&gt;0),1,0)</f>
        <v>1</v>
      </c>
      <c r="N1530">
        <f>IF($J1530&gt;0,1,IF(COUNTIFS(Registros!$A$2:$A$6000,"CS",Registros!$B$2:$B$6000,$A1530,Registros!$K$2:$K$6000,"&lt;&gt;")&gt;0,1,0))</f>
        <v>0</v>
      </c>
      <c r="O1530" t="str">
        <f t="shared" si="115"/>
        <v>SOLO MÓVIL</v>
      </c>
      <c r="P1530" t="str">
        <f t="shared" si="116"/>
        <v>Ofrecer fijo + internet (FLBBTV)</v>
      </c>
      <c r="Q1530">
        <f t="shared" si="117"/>
        <v>16.25</v>
      </c>
      <c r="R1530" t="str">
        <f>IFERROR(VLOOKUP($A1530,Registros!$B$2:$G$6000,6,0),IFERROR(INDEX(Winback!$C$2:$C$300,MATCH($A1530,Winback!$K$2:$K$300,0)),""))</f>
        <v>Ines Lizbeth Trujillo</v>
      </c>
      <c r="S1530" t="str">
        <f t="shared" si="118"/>
        <v>NP</v>
      </c>
      <c r="T1530">
        <f t="shared" si="119"/>
        <v>1</v>
      </c>
    </row>
    <row r="1531" spans="1:20" x14ac:dyDescent="0.35">
      <c r="A1531" t="s">
        <v>7569</v>
      </c>
      <c r="B1531" t="s">
        <v>7570</v>
      </c>
      <c r="C1531" t="s">
        <v>7571</v>
      </c>
      <c r="D1531" t="s">
        <v>7572</v>
      </c>
      <c r="E1531">
        <f>IF(COUNTIFS(Registros!$A$2:$A$6000,"NP",Registros!$B$2:$B$6000,$A1531)&gt;0,1,0)</f>
        <v>1</v>
      </c>
      <c r="F1531">
        <f>IF($E1531=1,SUMIFS(Registros!$F$2:$F$6000,Registros!$A$2:$A$6000,"NP",Registros!$B$2:$B$6000,$A1531),0)</f>
        <v>28.75</v>
      </c>
      <c r="G1531">
        <f>IF(COUNTIFS(Registros!$A$2:$A$6000,"MOV",Registros!$B$2:$B$6000,$A1531)&gt;0,1,0)</f>
        <v>0</v>
      </c>
      <c r="H1531">
        <f>IF($G1531=1,SUMIFS(Registros!$F$2:$F$6000,Registros!$A$2:$A$6000,"MOV",Registros!$B$2:$B$6000,$A1531),0)</f>
        <v>0</v>
      </c>
      <c r="I1531">
        <f>IF(COUNTIFS(Registros!$A$2:$A$6000,"CS",Registros!$B$2:$B$6000,$A1531)&gt;0,1,0)</f>
        <v>0</v>
      </c>
      <c r="J1531">
        <f>IF($I1531=1,SUMIFS(Registros!$I$2:$I$6000,Registros!$A$2:$A$6000,"CS",Registros!$B$2:$B$6000,$A1531),0)</f>
        <v>0</v>
      </c>
      <c r="K1531">
        <f>IF(COUNTIFS(Winback!$K$2:$K$300,$A1531)&gt;0,1,0)</f>
        <v>0</v>
      </c>
      <c r="L1531">
        <f>IF(AND($K1531=1,LEFT($A1531,3)="WB-"),SUMIFS(Winback!$D$2:$D$300,Winback!$K$2:$K$300,$A1531),0)</f>
        <v>0</v>
      </c>
      <c r="M1531">
        <f>IF(OR($E1531=1,$G1531=1,SUMIFS(Registros!$J$2:$J$6000,Registros!$B$2:$B$6000,$A1531)&gt;0),1,0)</f>
        <v>1</v>
      </c>
      <c r="N1531">
        <f>IF($J1531&gt;0,1,IF(COUNTIFS(Registros!$A$2:$A$6000,"CS",Registros!$B$2:$B$6000,$A1531,Registros!$K$2:$K$6000,"&lt;&gt;")&gt;0,1,0))</f>
        <v>0</v>
      </c>
      <c r="O1531" t="str">
        <f t="shared" si="115"/>
        <v>SOLO MÓVIL</v>
      </c>
      <c r="P1531" t="str">
        <f t="shared" si="116"/>
        <v>Ofrecer fijo + internet (FLBBTV)</v>
      </c>
      <c r="Q1531">
        <f t="shared" si="117"/>
        <v>28.75</v>
      </c>
      <c r="R1531" t="str">
        <f>IFERROR(VLOOKUP($A1531,Registros!$B$2:$G$6000,6,0),IFERROR(INDEX(Winback!$C$2:$C$300,MATCH($A1531,Winback!$K$2:$K$300,0)),""))</f>
        <v>Alejandra Mabel Hawkins</v>
      </c>
      <c r="S1531" t="str">
        <f t="shared" si="118"/>
        <v>NP</v>
      </c>
      <c r="T1531">
        <f t="shared" si="119"/>
        <v>1</v>
      </c>
    </row>
    <row r="1532" spans="1:20" x14ac:dyDescent="0.35">
      <c r="A1532" t="s">
        <v>7574</v>
      </c>
      <c r="B1532" t="s">
        <v>7575</v>
      </c>
      <c r="C1532" t="s">
        <v>7576</v>
      </c>
      <c r="D1532" t="s">
        <v>7577</v>
      </c>
      <c r="E1532">
        <f>IF(COUNTIFS(Registros!$A$2:$A$6000,"NP",Registros!$B$2:$B$6000,$A1532)&gt;0,1,0)</f>
        <v>1</v>
      </c>
      <c r="F1532">
        <f>IF($E1532=1,SUMIFS(Registros!$F$2:$F$6000,Registros!$A$2:$A$6000,"NP",Registros!$B$2:$B$6000,$A1532),0)</f>
        <v>30</v>
      </c>
      <c r="G1532">
        <f>IF(COUNTIFS(Registros!$A$2:$A$6000,"MOV",Registros!$B$2:$B$6000,$A1532)&gt;0,1,0)</f>
        <v>0</v>
      </c>
      <c r="H1532">
        <f>IF($G1532=1,SUMIFS(Registros!$F$2:$F$6000,Registros!$A$2:$A$6000,"MOV",Registros!$B$2:$B$6000,$A1532),0)</f>
        <v>0</v>
      </c>
      <c r="I1532">
        <f>IF(COUNTIFS(Registros!$A$2:$A$6000,"CS",Registros!$B$2:$B$6000,$A1532)&gt;0,1,0)</f>
        <v>0</v>
      </c>
      <c r="J1532">
        <f>IF($I1532=1,SUMIFS(Registros!$I$2:$I$6000,Registros!$A$2:$A$6000,"CS",Registros!$B$2:$B$6000,$A1532),0)</f>
        <v>0</v>
      </c>
      <c r="K1532">
        <f>IF(COUNTIFS(Winback!$K$2:$K$300,$A1532)&gt;0,1,0)</f>
        <v>0</v>
      </c>
      <c r="L1532">
        <f>IF(AND($K1532=1,LEFT($A1532,3)="WB-"),SUMIFS(Winback!$D$2:$D$300,Winback!$K$2:$K$300,$A1532),0)</f>
        <v>0</v>
      </c>
      <c r="M1532">
        <f>IF(OR($E1532=1,$G1532=1,SUMIFS(Registros!$J$2:$J$6000,Registros!$B$2:$B$6000,$A1532)&gt;0),1,0)</f>
        <v>1</v>
      </c>
      <c r="N1532">
        <f>IF($J1532&gt;0,1,IF(COUNTIFS(Registros!$A$2:$A$6000,"CS",Registros!$B$2:$B$6000,$A1532,Registros!$K$2:$K$6000,"&lt;&gt;")&gt;0,1,0))</f>
        <v>0</v>
      </c>
      <c r="O1532" t="str">
        <f t="shared" si="115"/>
        <v>SOLO MÓVIL</v>
      </c>
      <c r="P1532" t="str">
        <f t="shared" si="116"/>
        <v>Ofrecer fijo + internet (FLBBTV)</v>
      </c>
      <c r="Q1532">
        <f t="shared" si="117"/>
        <v>30</v>
      </c>
      <c r="R1532" t="str">
        <f>IFERROR(VLOOKUP($A1532,Registros!$B$2:$G$6000,6,0),IFERROR(INDEX(Winback!$C$2:$C$300,MATCH($A1532,Winback!$K$2:$K$300,0)),""))</f>
        <v>Maria Fernanda</v>
      </c>
      <c r="S1532" t="str">
        <f t="shared" si="118"/>
        <v>NP</v>
      </c>
      <c r="T1532">
        <f t="shared" si="119"/>
        <v>1</v>
      </c>
    </row>
    <row r="1533" spans="1:20" x14ac:dyDescent="0.35">
      <c r="A1533" t="s">
        <v>7579</v>
      </c>
      <c r="B1533" t="s">
        <v>7580</v>
      </c>
      <c r="C1533" t="s">
        <v>7581</v>
      </c>
      <c r="D1533" t="s">
        <v>7582</v>
      </c>
      <c r="E1533">
        <f>IF(COUNTIFS(Registros!$A$2:$A$6000,"NP",Registros!$B$2:$B$6000,$A1533)&gt;0,1,0)</f>
        <v>1</v>
      </c>
      <c r="F1533">
        <f>IF($E1533=1,SUMIFS(Registros!$F$2:$F$6000,Registros!$A$2:$A$6000,"NP",Registros!$B$2:$B$6000,$A1533),0)</f>
        <v>222.7</v>
      </c>
      <c r="G1533">
        <f>IF(COUNTIFS(Registros!$A$2:$A$6000,"MOV",Registros!$B$2:$B$6000,$A1533)&gt;0,1,0)</f>
        <v>0</v>
      </c>
      <c r="H1533">
        <f>IF($G1533=1,SUMIFS(Registros!$F$2:$F$6000,Registros!$A$2:$A$6000,"MOV",Registros!$B$2:$B$6000,$A1533),0)</f>
        <v>0</v>
      </c>
      <c r="I1533">
        <f>IF(COUNTIFS(Registros!$A$2:$A$6000,"CS",Registros!$B$2:$B$6000,$A1533)&gt;0,1,0)</f>
        <v>0</v>
      </c>
      <c r="J1533">
        <f>IF($I1533=1,SUMIFS(Registros!$I$2:$I$6000,Registros!$A$2:$A$6000,"CS",Registros!$B$2:$B$6000,$A1533),0)</f>
        <v>0</v>
      </c>
      <c r="K1533">
        <f>IF(COUNTIFS(Winback!$K$2:$K$300,$A1533)&gt;0,1,0)</f>
        <v>0</v>
      </c>
      <c r="L1533">
        <f>IF(AND($K1533=1,LEFT($A1533,3)="WB-"),SUMIFS(Winback!$D$2:$D$300,Winback!$K$2:$K$300,$A1533),0)</f>
        <v>0</v>
      </c>
      <c r="M1533">
        <f>IF(OR($E1533=1,$G1533=1,SUMIFS(Registros!$J$2:$J$6000,Registros!$B$2:$B$6000,$A1533)&gt;0),1,0)</f>
        <v>1</v>
      </c>
      <c r="N1533">
        <f>IF($J1533&gt;0,1,IF(COUNTIFS(Registros!$A$2:$A$6000,"CS",Registros!$B$2:$B$6000,$A1533,Registros!$K$2:$K$6000,"&lt;&gt;")&gt;0,1,0))</f>
        <v>0</v>
      </c>
      <c r="O1533" t="str">
        <f t="shared" si="115"/>
        <v>SOLO MÓVIL</v>
      </c>
      <c r="P1533" t="str">
        <f t="shared" si="116"/>
        <v>Ofrecer fijo + internet (FLBBTV)</v>
      </c>
      <c r="Q1533">
        <f t="shared" si="117"/>
        <v>222.7</v>
      </c>
      <c r="R1533" t="str">
        <f>IFERROR(VLOOKUP($A1533,Registros!$B$2:$G$6000,6,0),IFERROR(INDEX(Winback!$C$2:$C$300,MATCH($A1533,Winback!$K$2:$K$300,0)),""))</f>
        <v>Yarelis Tulloch</v>
      </c>
      <c r="S1533" t="str">
        <f t="shared" si="118"/>
        <v>NP</v>
      </c>
      <c r="T1533">
        <f t="shared" si="119"/>
        <v>1</v>
      </c>
    </row>
    <row r="1534" spans="1:20" x14ac:dyDescent="0.35">
      <c r="A1534" t="s">
        <v>7592</v>
      </c>
      <c r="B1534" t="s">
        <v>7593</v>
      </c>
      <c r="C1534" t="s">
        <v>7594</v>
      </c>
      <c r="D1534" t="s">
        <v>7595</v>
      </c>
      <c r="E1534">
        <f>IF(COUNTIFS(Registros!$A$2:$A$6000,"NP",Registros!$B$2:$B$6000,$A1534)&gt;0,1,0)</f>
        <v>1</v>
      </c>
      <c r="F1534">
        <f>IF($E1534=1,SUMIFS(Registros!$F$2:$F$6000,Registros!$A$2:$A$6000,"NP",Registros!$B$2:$B$6000,$A1534),0)</f>
        <v>36</v>
      </c>
      <c r="G1534">
        <f>IF(COUNTIFS(Registros!$A$2:$A$6000,"MOV",Registros!$B$2:$B$6000,$A1534)&gt;0,1,0)</f>
        <v>0</v>
      </c>
      <c r="H1534">
        <f>IF($G1534=1,SUMIFS(Registros!$F$2:$F$6000,Registros!$A$2:$A$6000,"MOV",Registros!$B$2:$B$6000,$A1534),0)</f>
        <v>0</v>
      </c>
      <c r="I1534">
        <f>IF(COUNTIFS(Registros!$A$2:$A$6000,"CS",Registros!$B$2:$B$6000,$A1534)&gt;0,1,0)</f>
        <v>0</v>
      </c>
      <c r="J1534">
        <f>IF($I1534=1,SUMIFS(Registros!$I$2:$I$6000,Registros!$A$2:$A$6000,"CS",Registros!$B$2:$B$6000,$A1534),0)</f>
        <v>0</v>
      </c>
      <c r="K1534">
        <f>IF(COUNTIFS(Winback!$K$2:$K$300,$A1534)&gt;0,1,0)</f>
        <v>0</v>
      </c>
      <c r="L1534">
        <f>IF(AND($K1534=1,LEFT($A1534,3)="WB-"),SUMIFS(Winback!$D$2:$D$300,Winback!$K$2:$K$300,$A1534),0)</f>
        <v>0</v>
      </c>
      <c r="M1534">
        <f>IF(OR($E1534=1,$G1534=1,SUMIFS(Registros!$J$2:$J$6000,Registros!$B$2:$B$6000,$A1534)&gt;0),1,0)</f>
        <v>1</v>
      </c>
      <c r="N1534">
        <f>IF($J1534&gt;0,1,IF(COUNTIFS(Registros!$A$2:$A$6000,"CS",Registros!$B$2:$B$6000,$A1534,Registros!$K$2:$K$6000,"&lt;&gt;")&gt;0,1,0))</f>
        <v>0</v>
      </c>
      <c r="O1534" t="str">
        <f t="shared" si="115"/>
        <v>SOLO MÓVIL</v>
      </c>
      <c r="P1534" t="str">
        <f t="shared" si="116"/>
        <v>Ofrecer fijo + internet (FLBBTV)</v>
      </c>
      <c r="Q1534">
        <f t="shared" si="117"/>
        <v>36</v>
      </c>
      <c r="R1534" t="str">
        <f>IFERROR(VLOOKUP($A1534,Registros!$B$2:$G$6000,6,0),IFERROR(INDEX(Winback!$C$2:$C$300,MATCH($A1534,Winback!$K$2:$K$300,0)),""))</f>
        <v>Osiris Aguilar</v>
      </c>
      <c r="S1534" t="str">
        <f t="shared" si="118"/>
        <v>NP</v>
      </c>
      <c r="T1534">
        <f t="shared" si="119"/>
        <v>1</v>
      </c>
    </row>
    <row r="1535" spans="1:20" x14ac:dyDescent="0.35">
      <c r="A1535" t="s">
        <v>7597</v>
      </c>
      <c r="B1535" t="s">
        <v>7598</v>
      </c>
      <c r="C1535" t="s">
        <v>7599</v>
      </c>
      <c r="D1535" t="s">
        <v>7600</v>
      </c>
      <c r="E1535">
        <f>IF(COUNTIFS(Registros!$A$2:$A$6000,"NP",Registros!$B$2:$B$6000,$A1535)&gt;0,1,0)</f>
        <v>1</v>
      </c>
      <c r="F1535">
        <f>IF($E1535=1,SUMIFS(Registros!$F$2:$F$6000,Registros!$A$2:$A$6000,"NP",Registros!$B$2:$B$6000,$A1535),0)</f>
        <v>20.75</v>
      </c>
      <c r="G1535">
        <f>IF(COUNTIFS(Registros!$A$2:$A$6000,"MOV",Registros!$B$2:$B$6000,$A1535)&gt;0,1,0)</f>
        <v>0</v>
      </c>
      <c r="H1535">
        <f>IF($G1535=1,SUMIFS(Registros!$F$2:$F$6000,Registros!$A$2:$A$6000,"MOV",Registros!$B$2:$B$6000,$A1535),0)</f>
        <v>0</v>
      </c>
      <c r="I1535">
        <f>IF(COUNTIFS(Registros!$A$2:$A$6000,"CS",Registros!$B$2:$B$6000,$A1535)&gt;0,1,0)</f>
        <v>0</v>
      </c>
      <c r="J1535">
        <f>IF($I1535=1,SUMIFS(Registros!$I$2:$I$6000,Registros!$A$2:$A$6000,"CS",Registros!$B$2:$B$6000,$A1535),0)</f>
        <v>0</v>
      </c>
      <c r="K1535">
        <f>IF(COUNTIFS(Winback!$K$2:$K$300,$A1535)&gt;0,1,0)</f>
        <v>0</v>
      </c>
      <c r="L1535">
        <f>IF(AND($K1535=1,LEFT($A1535,3)="WB-"),SUMIFS(Winback!$D$2:$D$300,Winback!$K$2:$K$300,$A1535),0)</f>
        <v>0</v>
      </c>
      <c r="M1535">
        <f>IF(OR($E1535=1,$G1535=1,SUMIFS(Registros!$J$2:$J$6000,Registros!$B$2:$B$6000,$A1535)&gt;0),1,0)</f>
        <v>1</v>
      </c>
      <c r="N1535">
        <f>IF($J1535&gt;0,1,IF(COUNTIFS(Registros!$A$2:$A$6000,"CS",Registros!$B$2:$B$6000,$A1535,Registros!$K$2:$K$6000,"&lt;&gt;")&gt;0,1,0))</f>
        <v>0</v>
      </c>
      <c r="O1535" t="str">
        <f t="shared" si="115"/>
        <v>SOLO MÓVIL</v>
      </c>
      <c r="P1535" t="str">
        <f t="shared" si="116"/>
        <v>Ofrecer fijo + internet (FLBBTV)</v>
      </c>
      <c r="Q1535">
        <f t="shared" si="117"/>
        <v>20.75</v>
      </c>
      <c r="R1535" t="str">
        <f>IFERROR(VLOOKUP($A1535,Registros!$B$2:$G$6000,6,0),IFERROR(INDEX(Winback!$C$2:$C$300,MATCH($A1535,Winback!$K$2:$K$300,0)),""))</f>
        <v>Karla Mc Intryre</v>
      </c>
      <c r="S1535" t="str">
        <f t="shared" si="118"/>
        <v>NP</v>
      </c>
      <c r="T1535">
        <f t="shared" si="119"/>
        <v>1</v>
      </c>
    </row>
    <row r="1536" spans="1:20" x14ac:dyDescent="0.35">
      <c r="A1536" t="s">
        <v>7602</v>
      </c>
      <c r="B1536" t="s">
        <v>7603</v>
      </c>
      <c r="C1536" t="s">
        <v>7604</v>
      </c>
      <c r="D1536" t="s">
        <v>7605</v>
      </c>
      <c r="E1536">
        <f>IF(COUNTIFS(Registros!$A$2:$A$6000,"NP",Registros!$B$2:$B$6000,$A1536)&gt;0,1,0)</f>
        <v>1</v>
      </c>
      <c r="F1536">
        <f>IF($E1536=1,SUMIFS(Registros!$F$2:$F$6000,Registros!$A$2:$A$6000,"NP",Registros!$B$2:$B$6000,$A1536),0)</f>
        <v>145.47999999999999</v>
      </c>
      <c r="G1536">
        <f>IF(COUNTIFS(Registros!$A$2:$A$6000,"MOV",Registros!$B$2:$B$6000,$A1536)&gt;0,1,0)</f>
        <v>0</v>
      </c>
      <c r="H1536">
        <f>IF($G1536=1,SUMIFS(Registros!$F$2:$F$6000,Registros!$A$2:$A$6000,"MOV",Registros!$B$2:$B$6000,$A1536),0)</f>
        <v>0</v>
      </c>
      <c r="I1536">
        <f>IF(COUNTIFS(Registros!$A$2:$A$6000,"CS",Registros!$B$2:$B$6000,$A1536)&gt;0,1,0)</f>
        <v>0</v>
      </c>
      <c r="J1536">
        <f>IF($I1536=1,SUMIFS(Registros!$I$2:$I$6000,Registros!$A$2:$A$6000,"CS",Registros!$B$2:$B$6000,$A1536),0)</f>
        <v>0</v>
      </c>
      <c r="K1536">
        <f>IF(COUNTIFS(Winback!$K$2:$K$300,$A1536)&gt;0,1,0)</f>
        <v>0</v>
      </c>
      <c r="L1536">
        <f>IF(AND($K1536=1,LEFT($A1536,3)="WB-"),SUMIFS(Winback!$D$2:$D$300,Winback!$K$2:$K$300,$A1536),0)</f>
        <v>0</v>
      </c>
      <c r="M1536">
        <f>IF(OR($E1536=1,$G1536=1,SUMIFS(Registros!$J$2:$J$6000,Registros!$B$2:$B$6000,$A1536)&gt;0),1,0)</f>
        <v>1</v>
      </c>
      <c r="N1536">
        <f>IF($J1536&gt;0,1,IF(COUNTIFS(Registros!$A$2:$A$6000,"CS",Registros!$B$2:$B$6000,$A1536,Registros!$K$2:$K$6000,"&lt;&gt;")&gt;0,1,0))</f>
        <v>0</v>
      </c>
      <c r="O1536" t="str">
        <f t="shared" si="115"/>
        <v>SOLO MÓVIL</v>
      </c>
      <c r="P1536" t="str">
        <f t="shared" si="116"/>
        <v>Ofrecer fijo + internet (FLBBTV)</v>
      </c>
      <c r="Q1536">
        <f t="shared" si="117"/>
        <v>145.47999999999999</v>
      </c>
      <c r="R1536" t="str">
        <f>IFERROR(VLOOKUP($A1536,Registros!$B$2:$G$6000,6,0),IFERROR(INDEX(Winback!$C$2:$C$300,MATCH($A1536,Winback!$K$2:$K$300,0)),""))</f>
        <v>Michelle Zambrano</v>
      </c>
      <c r="S1536" t="str">
        <f t="shared" si="118"/>
        <v>NP</v>
      </c>
      <c r="T1536">
        <f t="shared" si="119"/>
        <v>1</v>
      </c>
    </row>
    <row r="1537" spans="1:20" x14ac:dyDescent="0.35">
      <c r="A1537" t="s">
        <v>7607</v>
      </c>
      <c r="B1537" t="s">
        <v>7608</v>
      </c>
      <c r="C1537" t="s">
        <v>7609</v>
      </c>
      <c r="D1537" t="s">
        <v>7610</v>
      </c>
      <c r="E1537">
        <f>IF(COUNTIFS(Registros!$A$2:$A$6000,"NP",Registros!$B$2:$B$6000,$A1537)&gt;0,1,0)</f>
        <v>1</v>
      </c>
      <c r="F1537">
        <f>IF($E1537=1,SUMIFS(Registros!$F$2:$F$6000,Registros!$A$2:$A$6000,"NP",Registros!$B$2:$B$6000,$A1537),0)</f>
        <v>144.75</v>
      </c>
      <c r="G1537">
        <f>IF(COUNTIFS(Registros!$A$2:$A$6000,"MOV",Registros!$B$2:$B$6000,$A1537)&gt;0,1,0)</f>
        <v>0</v>
      </c>
      <c r="H1537">
        <f>IF($G1537=1,SUMIFS(Registros!$F$2:$F$6000,Registros!$A$2:$A$6000,"MOV",Registros!$B$2:$B$6000,$A1537),0)</f>
        <v>0</v>
      </c>
      <c r="I1537">
        <f>IF(COUNTIFS(Registros!$A$2:$A$6000,"CS",Registros!$B$2:$B$6000,$A1537)&gt;0,1,0)</f>
        <v>0</v>
      </c>
      <c r="J1537">
        <f>IF($I1537=1,SUMIFS(Registros!$I$2:$I$6000,Registros!$A$2:$A$6000,"CS",Registros!$B$2:$B$6000,$A1537),0)</f>
        <v>0</v>
      </c>
      <c r="K1537">
        <f>IF(COUNTIFS(Winback!$K$2:$K$300,$A1537)&gt;0,1,0)</f>
        <v>0</v>
      </c>
      <c r="L1537">
        <f>IF(AND($K1537=1,LEFT($A1537,3)="WB-"),SUMIFS(Winback!$D$2:$D$300,Winback!$K$2:$K$300,$A1537),0)</f>
        <v>0</v>
      </c>
      <c r="M1537">
        <f>IF(OR($E1537=1,$G1537=1,SUMIFS(Registros!$J$2:$J$6000,Registros!$B$2:$B$6000,$A1537)&gt;0),1,0)</f>
        <v>1</v>
      </c>
      <c r="N1537">
        <f>IF($J1537&gt;0,1,IF(COUNTIFS(Registros!$A$2:$A$6000,"CS",Registros!$B$2:$B$6000,$A1537,Registros!$K$2:$K$6000,"&lt;&gt;")&gt;0,1,0))</f>
        <v>0</v>
      </c>
      <c r="O1537" t="str">
        <f t="shared" si="115"/>
        <v>SOLO MÓVIL</v>
      </c>
      <c r="P1537" t="str">
        <f t="shared" si="116"/>
        <v>Ofrecer fijo + internet (FLBBTV)</v>
      </c>
      <c r="Q1537">
        <f t="shared" si="117"/>
        <v>144.75</v>
      </c>
      <c r="R1537" t="str">
        <f>IFERROR(VLOOKUP($A1537,Registros!$B$2:$G$6000,6,0),IFERROR(INDEX(Winback!$C$2:$C$300,MATCH($A1537,Winback!$K$2:$K$300,0)),""))</f>
        <v>Ines Lizbeth Trujillo</v>
      </c>
      <c r="S1537" t="str">
        <f t="shared" si="118"/>
        <v>NP</v>
      </c>
      <c r="T1537">
        <f t="shared" si="119"/>
        <v>1</v>
      </c>
    </row>
    <row r="1538" spans="1:20" x14ac:dyDescent="0.35">
      <c r="A1538" t="s">
        <v>7612</v>
      </c>
      <c r="B1538" t="s">
        <v>7613</v>
      </c>
      <c r="C1538" t="s">
        <v>7614</v>
      </c>
      <c r="D1538" t="s">
        <v>7615</v>
      </c>
      <c r="E1538">
        <f>IF(COUNTIFS(Registros!$A$2:$A$6000,"NP",Registros!$B$2:$B$6000,$A1538)&gt;0,1,0)</f>
        <v>1</v>
      </c>
      <c r="F1538">
        <f>IF($E1538=1,SUMIFS(Registros!$F$2:$F$6000,Registros!$A$2:$A$6000,"NP",Registros!$B$2:$B$6000,$A1538),0)</f>
        <v>42</v>
      </c>
      <c r="G1538">
        <f>IF(COUNTIFS(Registros!$A$2:$A$6000,"MOV",Registros!$B$2:$B$6000,$A1538)&gt;0,1,0)</f>
        <v>0</v>
      </c>
      <c r="H1538">
        <f>IF($G1538=1,SUMIFS(Registros!$F$2:$F$6000,Registros!$A$2:$A$6000,"MOV",Registros!$B$2:$B$6000,$A1538),0)</f>
        <v>0</v>
      </c>
      <c r="I1538">
        <f>IF(COUNTIFS(Registros!$A$2:$A$6000,"CS",Registros!$B$2:$B$6000,$A1538)&gt;0,1,0)</f>
        <v>0</v>
      </c>
      <c r="J1538">
        <f>IF($I1538=1,SUMIFS(Registros!$I$2:$I$6000,Registros!$A$2:$A$6000,"CS",Registros!$B$2:$B$6000,$A1538),0)</f>
        <v>0</v>
      </c>
      <c r="K1538">
        <f>IF(COUNTIFS(Winback!$K$2:$K$300,$A1538)&gt;0,1,0)</f>
        <v>0</v>
      </c>
      <c r="L1538">
        <f>IF(AND($K1538=1,LEFT($A1538,3)="WB-"),SUMIFS(Winback!$D$2:$D$300,Winback!$K$2:$K$300,$A1538),0)</f>
        <v>0</v>
      </c>
      <c r="M1538">
        <f>IF(OR($E1538=1,$G1538=1,SUMIFS(Registros!$J$2:$J$6000,Registros!$B$2:$B$6000,$A1538)&gt;0),1,0)</f>
        <v>1</v>
      </c>
      <c r="N1538">
        <f>IF($J1538&gt;0,1,IF(COUNTIFS(Registros!$A$2:$A$6000,"CS",Registros!$B$2:$B$6000,$A1538,Registros!$K$2:$K$6000,"&lt;&gt;")&gt;0,1,0))</f>
        <v>0</v>
      </c>
      <c r="O1538" t="str">
        <f t="shared" ref="O1538:O1601" si="120">IF(AND($K1538=1,$E1538=0,$G1538=0,$I1538=0),"WINBACK",IF(AND($M1538=1,$N1538&gt;0),"CONVERGENTE",IF($M1538=1,"SOLO MÓVIL",IF($N1538&gt;0,"SOLO FIJO / INTERNET","SIN SERVICIOS"))))</f>
        <v>SOLO MÓVIL</v>
      </c>
      <c r="P1538" t="str">
        <f t="shared" ref="P1538:P1601" si="121">IF($O1538="WINBACK","Recuperar (winback)",IF($O1538="CONVERGENTE","Upgrade / más líneas",IF($O1538="SOLO MÓVIL","Ofrecer fijo + internet (FLBBTV)",IF($O1538="SOLO FIJO / INTERNET","Ofrecer línea móvil Nextphone","Oferta completa (móvil + fijo + internet)"))))</f>
        <v>Ofrecer fijo + internet (FLBBTV)</v>
      </c>
      <c r="Q1538">
        <f t="shared" ref="Q1538:Q1601" si="122">$F1538+$H1538+$L1538</f>
        <v>42</v>
      </c>
      <c r="R1538" t="str">
        <f>IFERROR(VLOOKUP($A1538,Registros!$B$2:$G$6000,6,0),IFERROR(INDEX(Winback!$C$2:$C$300,MATCH($A1538,Winback!$K$2:$K$300,0)),""))</f>
        <v>Alejandra Mabel Hawkins</v>
      </c>
      <c r="S1538" t="str">
        <f t="shared" ref="S1538:S1601" si="123">IF($E1538=1,"NP","")&amp;IF($G1538=1,"+MOV","")&amp;IF($I1538=1,"+CS","")&amp;IF($K1538=1,"+WB","")</f>
        <v>NP</v>
      </c>
      <c r="T1538">
        <f t="shared" ref="T1538:T1601" si="124">$E1538+$G1538+$I1538+$K1538</f>
        <v>1</v>
      </c>
    </row>
    <row r="1539" spans="1:20" x14ac:dyDescent="0.35">
      <c r="A1539" t="s">
        <v>7617</v>
      </c>
      <c r="B1539" t="s">
        <v>7618</v>
      </c>
      <c r="C1539" t="s">
        <v>7619</v>
      </c>
      <c r="D1539" t="s">
        <v>7620</v>
      </c>
      <c r="E1539">
        <f>IF(COUNTIFS(Registros!$A$2:$A$6000,"NP",Registros!$B$2:$B$6000,$A1539)&gt;0,1,0)</f>
        <v>1</v>
      </c>
      <c r="F1539">
        <f>IF($E1539=1,SUMIFS(Registros!$F$2:$F$6000,Registros!$A$2:$A$6000,"NP",Registros!$B$2:$B$6000,$A1539),0)</f>
        <v>15</v>
      </c>
      <c r="G1539">
        <f>IF(COUNTIFS(Registros!$A$2:$A$6000,"MOV",Registros!$B$2:$B$6000,$A1539)&gt;0,1,0)</f>
        <v>0</v>
      </c>
      <c r="H1539">
        <f>IF($G1539=1,SUMIFS(Registros!$F$2:$F$6000,Registros!$A$2:$A$6000,"MOV",Registros!$B$2:$B$6000,$A1539),0)</f>
        <v>0</v>
      </c>
      <c r="I1539">
        <f>IF(COUNTIFS(Registros!$A$2:$A$6000,"CS",Registros!$B$2:$B$6000,$A1539)&gt;0,1,0)</f>
        <v>0</v>
      </c>
      <c r="J1539">
        <f>IF($I1539=1,SUMIFS(Registros!$I$2:$I$6000,Registros!$A$2:$A$6000,"CS",Registros!$B$2:$B$6000,$A1539),0)</f>
        <v>0</v>
      </c>
      <c r="K1539">
        <f>IF(COUNTIFS(Winback!$K$2:$K$300,$A1539)&gt;0,1,0)</f>
        <v>0</v>
      </c>
      <c r="L1539">
        <f>IF(AND($K1539=1,LEFT($A1539,3)="WB-"),SUMIFS(Winback!$D$2:$D$300,Winback!$K$2:$K$300,$A1539),0)</f>
        <v>0</v>
      </c>
      <c r="M1539">
        <f>IF(OR($E1539=1,$G1539=1,SUMIFS(Registros!$J$2:$J$6000,Registros!$B$2:$B$6000,$A1539)&gt;0),1,0)</f>
        <v>1</v>
      </c>
      <c r="N1539">
        <f>IF($J1539&gt;0,1,IF(COUNTIFS(Registros!$A$2:$A$6000,"CS",Registros!$B$2:$B$6000,$A1539,Registros!$K$2:$K$6000,"&lt;&gt;")&gt;0,1,0))</f>
        <v>0</v>
      </c>
      <c r="O1539" t="str">
        <f t="shared" si="120"/>
        <v>SOLO MÓVIL</v>
      </c>
      <c r="P1539" t="str">
        <f t="shared" si="121"/>
        <v>Ofrecer fijo + internet (FLBBTV)</v>
      </c>
      <c r="Q1539">
        <f t="shared" si="122"/>
        <v>15</v>
      </c>
      <c r="R1539" t="str">
        <f>IFERROR(VLOOKUP($A1539,Registros!$B$2:$G$6000,6,0),IFERROR(INDEX(Winback!$C$2:$C$300,MATCH($A1539,Winback!$K$2:$K$300,0)),""))</f>
        <v>Maria Fernanda</v>
      </c>
      <c r="S1539" t="str">
        <f t="shared" si="123"/>
        <v>NP</v>
      </c>
      <c r="T1539">
        <f t="shared" si="124"/>
        <v>1</v>
      </c>
    </row>
    <row r="1540" spans="1:20" x14ac:dyDescent="0.35">
      <c r="A1540" t="s">
        <v>7622</v>
      </c>
      <c r="B1540" t="s">
        <v>7623</v>
      </c>
      <c r="C1540" t="s">
        <v>7624</v>
      </c>
      <c r="D1540" t="s">
        <v>7625</v>
      </c>
      <c r="E1540">
        <f>IF(COUNTIFS(Registros!$A$2:$A$6000,"NP",Registros!$B$2:$B$6000,$A1540)&gt;0,1,0)</f>
        <v>1</v>
      </c>
      <c r="F1540">
        <f>IF($E1540=1,SUMIFS(Registros!$F$2:$F$6000,Registros!$A$2:$A$6000,"NP",Registros!$B$2:$B$6000,$A1540),0)</f>
        <v>19.25</v>
      </c>
      <c r="G1540">
        <f>IF(COUNTIFS(Registros!$A$2:$A$6000,"MOV",Registros!$B$2:$B$6000,$A1540)&gt;0,1,0)</f>
        <v>0</v>
      </c>
      <c r="H1540">
        <f>IF($G1540=1,SUMIFS(Registros!$F$2:$F$6000,Registros!$A$2:$A$6000,"MOV",Registros!$B$2:$B$6000,$A1540),0)</f>
        <v>0</v>
      </c>
      <c r="I1540">
        <f>IF(COUNTIFS(Registros!$A$2:$A$6000,"CS",Registros!$B$2:$B$6000,$A1540)&gt;0,1,0)</f>
        <v>0</v>
      </c>
      <c r="J1540">
        <f>IF($I1540=1,SUMIFS(Registros!$I$2:$I$6000,Registros!$A$2:$A$6000,"CS",Registros!$B$2:$B$6000,$A1540),0)</f>
        <v>0</v>
      </c>
      <c r="K1540">
        <f>IF(COUNTIFS(Winback!$K$2:$K$300,$A1540)&gt;0,1,0)</f>
        <v>0</v>
      </c>
      <c r="L1540">
        <f>IF(AND($K1540=1,LEFT($A1540,3)="WB-"),SUMIFS(Winback!$D$2:$D$300,Winback!$K$2:$K$300,$A1540),0)</f>
        <v>0</v>
      </c>
      <c r="M1540">
        <f>IF(OR($E1540=1,$G1540=1,SUMIFS(Registros!$J$2:$J$6000,Registros!$B$2:$B$6000,$A1540)&gt;0),1,0)</f>
        <v>1</v>
      </c>
      <c r="N1540">
        <f>IF($J1540&gt;0,1,IF(COUNTIFS(Registros!$A$2:$A$6000,"CS",Registros!$B$2:$B$6000,$A1540,Registros!$K$2:$K$6000,"&lt;&gt;")&gt;0,1,0))</f>
        <v>0</v>
      </c>
      <c r="O1540" t="str">
        <f t="shared" si="120"/>
        <v>SOLO MÓVIL</v>
      </c>
      <c r="P1540" t="str">
        <f t="shared" si="121"/>
        <v>Ofrecer fijo + internet (FLBBTV)</v>
      </c>
      <c r="Q1540">
        <f t="shared" si="122"/>
        <v>19.25</v>
      </c>
      <c r="R1540" t="str">
        <f>IFERROR(VLOOKUP($A1540,Registros!$B$2:$G$6000,6,0),IFERROR(INDEX(Winback!$C$2:$C$300,MATCH($A1540,Winback!$K$2:$K$300,0)),""))</f>
        <v>Yarelis Tulloch</v>
      </c>
      <c r="S1540" t="str">
        <f t="shared" si="123"/>
        <v>NP</v>
      </c>
      <c r="T1540">
        <f t="shared" si="124"/>
        <v>1</v>
      </c>
    </row>
    <row r="1541" spans="1:20" x14ac:dyDescent="0.35">
      <c r="A1541" t="s">
        <v>7627</v>
      </c>
      <c r="B1541" t="s">
        <v>7628</v>
      </c>
      <c r="C1541" t="s">
        <v>7629</v>
      </c>
      <c r="D1541" t="s">
        <v>7630</v>
      </c>
      <c r="E1541">
        <f>IF(COUNTIFS(Registros!$A$2:$A$6000,"NP",Registros!$B$2:$B$6000,$A1541)&gt;0,1,0)</f>
        <v>1</v>
      </c>
      <c r="F1541">
        <f>IF($E1541=1,SUMIFS(Registros!$F$2:$F$6000,Registros!$A$2:$A$6000,"NP",Registros!$B$2:$B$6000,$A1541),0)</f>
        <v>120.45</v>
      </c>
      <c r="G1541">
        <f>IF(COUNTIFS(Registros!$A$2:$A$6000,"MOV",Registros!$B$2:$B$6000,$A1541)&gt;0,1,0)</f>
        <v>0</v>
      </c>
      <c r="H1541">
        <f>IF($G1541=1,SUMIFS(Registros!$F$2:$F$6000,Registros!$A$2:$A$6000,"MOV",Registros!$B$2:$B$6000,$A1541),0)</f>
        <v>0</v>
      </c>
      <c r="I1541">
        <f>IF(COUNTIFS(Registros!$A$2:$A$6000,"CS",Registros!$B$2:$B$6000,$A1541)&gt;0,1,0)</f>
        <v>0</v>
      </c>
      <c r="J1541">
        <f>IF($I1541=1,SUMIFS(Registros!$I$2:$I$6000,Registros!$A$2:$A$6000,"CS",Registros!$B$2:$B$6000,$A1541),0)</f>
        <v>0</v>
      </c>
      <c r="K1541">
        <f>IF(COUNTIFS(Winback!$K$2:$K$300,$A1541)&gt;0,1,0)</f>
        <v>0</v>
      </c>
      <c r="L1541">
        <f>IF(AND($K1541=1,LEFT($A1541,3)="WB-"),SUMIFS(Winback!$D$2:$D$300,Winback!$K$2:$K$300,$A1541),0)</f>
        <v>0</v>
      </c>
      <c r="M1541">
        <f>IF(OR($E1541=1,$G1541=1,SUMIFS(Registros!$J$2:$J$6000,Registros!$B$2:$B$6000,$A1541)&gt;0),1,0)</f>
        <v>1</v>
      </c>
      <c r="N1541">
        <f>IF($J1541&gt;0,1,IF(COUNTIFS(Registros!$A$2:$A$6000,"CS",Registros!$B$2:$B$6000,$A1541,Registros!$K$2:$K$6000,"&lt;&gt;")&gt;0,1,0))</f>
        <v>0</v>
      </c>
      <c r="O1541" t="str">
        <f t="shared" si="120"/>
        <v>SOLO MÓVIL</v>
      </c>
      <c r="P1541" t="str">
        <f t="shared" si="121"/>
        <v>Ofrecer fijo + internet (FLBBTV)</v>
      </c>
      <c r="Q1541">
        <f t="shared" si="122"/>
        <v>120.45</v>
      </c>
      <c r="R1541" t="str">
        <f>IFERROR(VLOOKUP($A1541,Registros!$B$2:$G$6000,6,0),IFERROR(INDEX(Winback!$C$2:$C$300,MATCH($A1541,Winback!$K$2:$K$300,0)),""))</f>
        <v>Abril Aparicio</v>
      </c>
      <c r="S1541" t="str">
        <f t="shared" si="123"/>
        <v>NP</v>
      </c>
      <c r="T1541">
        <f t="shared" si="124"/>
        <v>1</v>
      </c>
    </row>
    <row r="1542" spans="1:20" x14ac:dyDescent="0.35">
      <c r="A1542" t="s">
        <v>7632</v>
      </c>
      <c r="B1542" t="s">
        <v>7633</v>
      </c>
      <c r="C1542" t="s">
        <v>7634</v>
      </c>
      <c r="D1542" t="s">
        <v>7635</v>
      </c>
      <c r="E1542">
        <f>IF(COUNTIFS(Registros!$A$2:$A$6000,"NP",Registros!$B$2:$B$6000,$A1542)&gt;0,1,0)</f>
        <v>1</v>
      </c>
      <c r="F1542">
        <f>IF($E1542=1,SUMIFS(Registros!$F$2:$F$6000,Registros!$A$2:$A$6000,"NP",Registros!$B$2:$B$6000,$A1542),0)</f>
        <v>20</v>
      </c>
      <c r="G1542">
        <f>IF(COUNTIFS(Registros!$A$2:$A$6000,"MOV",Registros!$B$2:$B$6000,$A1542)&gt;0,1,0)</f>
        <v>0</v>
      </c>
      <c r="H1542">
        <f>IF($G1542=1,SUMIFS(Registros!$F$2:$F$6000,Registros!$A$2:$A$6000,"MOV",Registros!$B$2:$B$6000,$A1542),0)</f>
        <v>0</v>
      </c>
      <c r="I1542">
        <f>IF(COUNTIFS(Registros!$A$2:$A$6000,"CS",Registros!$B$2:$B$6000,$A1542)&gt;0,1,0)</f>
        <v>0</v>
      </c>
      <c r="J1542">
        <f>IF($I1542=1,SUMIFS(Registros!$I$2:$I$6000,Registros!$A$2:$A$6000,"CS",Registros!$B$2:$B$6000,$A1542),0)</f>
        <v>0</v>
      </c>
      <c r="K1542">
        <f>IF(COUNTIFS(Winback!$K$2:$K$300,$A1542)&gt;0,1,0)</f>
        <v>0</v>
      </c>
      <c r="L1542">
        <f>IF(AND($K1542=1,LEFT($A1542,3)="WB-"),SUMIFS(Winback!$D$2:$D$300,Winback!$K$2:$K$300,$A1542),0)</f>
        <v>0</v>
      </c>
      <c r="M1542">
        <f>IF(OR($E1542=1,$G1542=1,SUMIFS(Registros!$J$2:$J$6000,Registros!$B$2:$B$6000,$A1542)&gt;0),1,0)</f>
        <v>1</v>
      </c>
      <c r="N1542">
        <f>IF($J1542&gt;0,1,IF(COUNTIFS(Registros!$A$2:$A$6000,"CS",Registros!$B$2:$B$6000,$A1542,Registros!$K$2:$K$6000,"&lt;&gt;")&gt;0,1,0))</f>
        <v>0</v>
      </c>
      <c r="O1542" t="str">
        <f t="shared" si="120"/>
        <v>SOLO MÓVIL</v>
      </c>
      <c r="P1542" t="str">
        <f t="shared" si="121"/>
        <v>Ofrecer fijo + internet (FLBBTV)</v>
      </c>
      <c r="Q1542">
        <f t="shared" si="122"/>
        <v>20</v>
      </c>
      <c r="R1542" t="str">
        <f>IFERROR(VLOOKUP($A1542,Registros!$B$2:$G$6000,6,0),IFERROR(INDEX(Winback!$C$2:$C$300,MATCH($A1542,Winback!$K$2:$K$300,0)),""))</f>
        <v>Yariela Galarce</v>
      </c>
      <c r="S1542" t="str">
        <f t="shared" si="123"/>
        <v>NP</v>
      </c>
      <c r="T1542">
        <f t="shared" si="124"/>
        <v>1</v>
      </c>
    </row>
    <row r="1543" spans="1:20" x14ac:dyDescent="0.35">
      <c r="A1543" t="s">
        <v>7637</v>
      </c>
      <c r="B1543" t="s">
        <v>7638</v>
      </c>
      <c r="C1543" t="s">
        <v>7639</v>
      </c>
      <c r="D1543" t="s">
        <v>7640</v>
      </c>
      <c r="E1543">
        <f>IF(COUNTIFS(Registros!$A$2:$A$6000,"NP",Registros!$B$2:$B$6000,$A1543)&gt;0,1,0)</f>
        <v>1</v>
      </c>
      <c r="F1543">
        <f>IF($E1543=1,SUMIFS(Registros!$F$2:$F$6000,Registros!$A$2:$A$6000,"NP",Registros!$B$2:$B$6000,$A1543),0)</f>
        <v>12</v>
      </c>
      <c r="G1543">
        <f>IF(COUNTIFS(Registros!$A$2:$A$6000,"MOV",Registros!$B$2:$B$6000,$A1543)&gt;0,1,0)</f>
        <v>0</v>
      </c>
      <c r="H1543">
        <f>IF($G1543=1,SUMIFS(Registros!$F$2:$F$6000,Registros!$A$2:$A$6000,"MOV",Registros!$B$2:$B$6000,$A1543),0)</f>
        <v>0</v>
      </c>
      <c r="I1543">
        <f>IF(COUNTIFS(Registros!$A$2:$A$6000,"CS",Registros!$B$2:$B$6000,$A1543)&gt;0,1,0)</f>
        <v>0</v>
      </c>
      <c r="J1543">
        <f>IF($I1543=1,SUMIFS(Registros!$I$2:$I$6000,Registros!$A$2:$A$6000,"CS",Registros!$B$2:$B$6000,$A1543),0)</f>
        <v>0</v>
      </c>
      <c r="K1543">
        <f>IF(COUNTIFS(Winback!$K$2:$K$300,$A1543)&gt;0,1,0)</f>
        <v>0</v>
      </c>
      <c r="L1543">
        <f>IF(AND($K1543=1,LEFT($A1543,3)="WB-"),SUMIFS(Winback!$D$2:$D$300,Winback!$K$2:$K$300,$A1543),0)</f>
        <v>0</v>
      </c>
      <c r="M1543">
        <f>IF(OR($E1543=1,$G1543=1,SUMIFS(Registros!$J$2:$J$6000,Registros!$B$2:$B$6000,$A1543)&gt;0),1,0)</f>
        <v>1</v>
      </c>
      <c r="N1543">
        <f>IF($J1543&gt;0,1,IF(COUNTIFS(Registros!$A$2:$A$6000,"CS",Registros!$B$2:$B$6000,$A1543,Registros!$K$2:$K$6000,"&lt;&gt;")&gt;0,1,0))</f>
        <v>0</v>
      </c>
      <c r="O1543" t="str">
        <f t="shared" si="120"/>
        <v>SOLO MÓVIL</v>
      </c>
      <c r="P1543" t="str">
        <f t="shared" si="121"/>
        <v>Ofrecer fijo + internet (FLBBTV)</v>
      </c>
      <c r="Q1543">
        <f t="shared" si="122"/>
        <v>12</v>
      </c>
      <c r="R1543" t="str">
        <f>IFERROR(VLOOKUP($A1543,Registros!$B$2:$G$6000,6,0),IFERROR(INDEX(Winback!$C$2:$C$300,MATCH($A1543,Winback!$K$2:$K$300,0)),""))</f>
        <v>Nailyn Martinez</v>
      </c>
      <c r="S1543" t="str">
        <f t="shared" si="123"/>
        <v>NP</v>
      </c>
      <c r="T1543">
        <f t="shared" si="124"/>
        <v>1</v>
      </c>
    </row>
    <row r="1544" spans="1:20" x14ac:dyDescent="0.35">
      <c r="A1544" t="s">
        <v>7642</v>
      </c>
      <c r="B1544" t="s">
        <v>7643</v>
      </c>
      <c r="C1544" t="s">
        <v>7644</v>
      </c>
      <c r="D1544" t="s">
        <v>7645</v>
      </c>
      <c r="E1544">
        <f>IF(COUNTIFS(Registros!$A$2:$A$6000,"NP",Registros!$B$2:$B$6000,$A1544)&gt;0,1,0)</f>
        <v>1</v>
      </c>
      <c r="F1544">
        <f>IF($E1544=1,SUMIFS(Registros!$F$2:$F$6000,Registros!$A$2:$A$6000,"NP",Registros!$B$2:$B$6000,$A1544),0)</f>
        <v>40</v>
      </c>
      <c r="G1544">
        <f>IF(COUNTIFS(Registros!$A$2:$A$6000,"MOV",Registros!$B$2:$B$6000,$A1544)&gt;0,1,0)</f>
        <v>0</v>
      </c>
      <c r="H1544">
        <f>IF($G1544=1,SUMIFS(Registros!$F$2:$F$6000,Registros!$A$2:$A$6000,"MOV",Registros!$B$2:$B$6000,$A1544),0)</f>
        <v>0</v>
      </c>
      <c r="I1544">
        <f>IF(COUNTIFS(Registros!$A$2:$A$6000,"CS",Registros!$B$2:$B$6000,$A1544)&gt;0,1,0)</f>
        <v>0</v>
      </c>
      <c r="J1544">
        <f>IF($I1544=1,SUMIFS(Registros!$I$2:$I$6000,Registros!$A$2:$A$6000,"CS",Registros!$B$2:$B$6000,$A1544),0)</f>
        <v>0</v>
      </c>
      <c r="K1544">
        <f>IF(COUNTIFS(Winback!$K$2:$K$300,$A1544)&gt;0,1,0)</f>
        <v>0</v>
      </c>
      <c r="L1544">
        <f>IF(AND($K1544=1,LEFT($A1544,3)="WB-"),SUMIFS(Winback!$D$2:$D$300,Winback!$K$2:$K$300,$A1544),0)</f>
        <v>0</v>
      </c>
      <c r="M1544">
        <f>IF(OR($E1544=1,$G1544=1,SUMIFS(Registros!$J$2:$J$6000,Registros!$B$2:$B$6000,$A1544)&gt;0),1,0)</f>
        <v>1</v>
      </c>
      <c r="N1544">
        <f>IF($J1544&gt;0,1,IF(COUNTIFS(Registros!$A$2:$A$6000,"CS",Registros!$B$2:$B$6000,$A1544,Registros!$K$2:$K$6000,"&lt;&gt;")&gt;0,1,0))</f>
        <v>0</v>
      </c>
      <c r="O1544" t="str">
        <f t="shared" si="120"/>
        <v>SOLO MÓVIL</v>
      </c>
      <c r="P1544" t="str">
        <f t="shared" si="121"/>
        <v>Ofrecer fijo + internet (FLBBTV)</v>
      </c>
      <c r="Q1544">
        <f t="shared" si="122"/>
        <v>40</v>
      </c>
      <c r="R1544" t="str">
        <f>IFERROR(VLOOKUP($A1544,Registros!$B$2:$G$6000,6,0),IFERROR(INDEX(Winback!$C$2:$C$300,MATCH($A1544,Winback!$K$2:$K$300,0)),""))</f>
        <v>Yamali Rodriguez</v>
      </c>
      <c r="S1544" t="str">
        <f t="shared" si="123"/>
        <v>NP</v>
      </c>
      <c r="T1544">
        <f t="shared" si="124"/>
        <v>1</v>
      </c>
    </row>
    <row r="1545" spans="1:20" x14ac:dyDescent="0.35">
      <c r="A1545" t="s">
        <v>7647</v>
      </c>
      <c r="B1545" t="s">
        <v>7648</v>
      </c>
      <c r="C1545" t="s">
        <v>7649</v>
      </c>
      <c r="D1545" t="s">
        <v>7650</v>
      </c>
      <c r="E1545">
        <f>IF(COUNTIFS(Registros!$A$2:$A$6000,"NP",Registros!$B$2:$B$6000,$A1545)&gt;0,1,0)</f>
        <v>1</v>
      </c>
      <c r="F1545">
        <f>IF($E1545=1,SUMIFS(Registros!$F$2:$F$6000,Registros!$A$2:$A$6000,"NP",Registros!$B$2:$B$6000,$A1545),0)</f>
        <v>220.45</v>
      </c>
      <c r="G1545">
        <f>IF(COUNTIFS(Registros!$A$2:$A$6000,"MOV",Registros!$B$2:$B$6000,$A1545)&gt;0,1,0)</f>
        <v>0</v>
      </c>
      <c r="H1545">
        <f>IF($G1545=1,SUMIFS(Registros!$F$2:$F$6000,Registros!$A$2:$A$6000,"MOV",Registros!$B$2:$B$6000,$A1545),0)</f>
        <v>0</v>
      </c>
      <c r="I1545">
        <f>IF(COUNTIFS(Registros!$A$2:$A$6000,"CS",Registros!$B$2:$B$6000,$A1545)&gt;0,1,0)</f>
        <v>0</v>
      </c>
      <c r="J1545">
        <f>IF($I1545=1,SUMIFS(Registros!$I$2:$I$6000,Registros!$A$2:$A$6000,"CS",Registros!$B$2:$B$6000,$A1545),0)</f>
        <v>0</v>
      </c>
      <c r="K1545">
        <f>IF(COUNTIFS(Winback!$K$2:$K$300,$A1545)&gt;0,1,0)</f>
        <v>0</v>
      </c>
      <c r="L1545">
        <f>IF(AND($K1545=1,LEFT($A1545,3)="WB-"),SUMIFS(Winback!$D$2:$D$300,Winback!$K$2:$K$300,$A1545),0)</f>
        <v>0</v>
      </c>
      <c r="M1545">
        <f>IF(OR($E1545=1,$G1545=1,SUMIFS(Registros!$J$2:$J$6000,Registros!$B$2:$B$6000,$A1545)&gt;0),1,0)</f>
        <v>1</v>
      </c>
      <c r="N1545">
        <f>IF($J1545&gt;0,1,IF(COUNTIFS(Registros!$A$2:$A$6000,"CS",Registros!$B$2:$B$6000,$A1545,Registros!$K$2:$K$6000,"&lt;&gt;")&gt;0,1,0))</f>
        <v>0</v>
      </c>
      <c r="O1545" t="str">
        <f t="shared" si="120"/>
        <v>SOLO MÓVIL</v>
      </c>
      <c r="P1545" t="str">
        <f t="shared" si="121"/>
        <v>Ofrecer fijo + internet (FLBBTV)</v>
      </c>
      <c r="Q1545">
        <f t="shared" si="122"/>
        <v>220.45</v>
      </c>
      <c r="R1545" t="str">
        <f>IFERROR(VLOOKUP($A1545,Registros!$B$2:$G$6000,6,0),IFERROR(INDEX(Winback!$C$2:$C$300,MATCH($A1545,Winback!$K$2:$K$300,0)),""))</f>
        <v>Osiris Aguilar</v>
      </c>
      <c r="S1545" t="str">
        <f t="shared" si="123"/>
        <v>NP</v>
      </c>
      <c r="T1545">
        <f t="shared" si="124"/>
        <v>1</v>
      </c>
    </row>
    <row r="1546" spans="1:20" x14ac:dyDescent="0.35">
      <c r="A1546" t="s">
        <v>7652</v>
      </c>
      <c r="B1546" t="s">
        <v>7653</v>
      </c>
      <c r="C1546" t="s">
        <v>7654</v>
      </c>
      <c r="D1546" t="s">
        <v>7655</v>
      </c>
      <c r="E1546">
        <f>IF(COUNTIFS(Registros!$A$2:$A$6000,"NP",Registros!$B$2:$B$6000,$A1546)&gt;0,1,0)</f>
        <v>1</v>
      </c>
      <c r="F1546">
        <f>IF($E1546=1,SUMIFS(Registros!$F$2:$F$6000,Registros!$A$2:$A$6000,"NP",Registros!$B$2:$B$6000,$A1546),0)</f>
        <v>18.25</v>
      </c>
      <c r="G1546">
        <f>IF(COUNTIFS(Registros!$A$2:$A$6000,"MOV",Registros!$B$2:$B$6000,$A1546)&gt;0,1,0)</f>
        <v>0</v>
      </c>
      <c r="H1546">
        <f>IF($G1546=1,SUMIFS(Registros!$F$2:$F$6000,Registros!$A$2:$A$6000,"MOV",Registros!$B$2:$B$6000,$A1546),0)</f>
        <v>0</v>
      </c>
      <c r="I1546">
        <f>IF(COUNTIFS(Registros!$A$2:$A$6000,"CS",Registros!$B$2:$B$6000,$A1546)&gt;0,1,0)</f>
        <v>0</v>
      </c>
      <c r="J1546">
        <f>IF($I1546=1,SUMIFS(Registros!$I$2:$I$6000,Registros!$A$2:$A$6000,"CS",Registros!$B$2:$B$6000,$A1546),0)</f>
        <v>0</v>
      </c>
      <c r="K1546">
        <f>IF(COUNTIFS(Winback!$K$2:$K$300,$A1546)&gt;0,1,0)</f>
        <v>0</v>
      </c>
      <c r="L1546">
        <f>IF(AND($K1546=1,LEFT($A1546,3)="WB-"),SUMIFS(Winback!$D$2:$D$300,Winback!$K$2:$K$300,$A1546),0)</f>
        <v>0</v>
      </c>
      <c r="M1546">
        <f>IF(OR($E1546=1,$G1546=1,SUMIFS(Registros!$J$2:$J$6000,Registros!$B$2:$B$6000,$A1546)&gt;0),1,0)</f>
        <v>1</v>
      </c>
      <c r="N1546">
        <f>IF($J1546&gt;0,1,IF(COUNTIFS(Registros!$A$2:$A$6000,"CS",Registros!$B$2:$B$6000,$A1546,Registros!$K$2:$K$6000,"&lt;&gt;")&gt;0,1,0))</f>
        <v>0</v>
      </c>
      <c r="O1546" t="str">
        <f t="shared" si="120"/>
        <v>SOLO MÓVIL</v>
      </c>
      <c r="P1546" t="str">
        <f t="shared" si="121"/>
        <v>Ofrecer fijo + internet (FLBBTV)</v>
      </c>
      <c r="Q1546">
        <f t="shared" si="122"/>
        <v>18.25</v>
      </c>
      <c r="R1546" t="str">
        <f>IFERROR(VLOOKUP($A1546,Registros!$B$2:$G$6000,6,0),IFERROR(INDEX(Winback!$C$2:$C$300,MATCH($A1546,Winback!$K$2:$K$300,0)),""))</f>
        <v>Karla Mc Intryre</v>
      </c>
      <c r="S1546" t="str">
        <f t="shared" si="123"/>
        <v>NP</v>
      </c>
      <c r="T1546">
        <f t="shared" si="124"/>
        <v>1</v>
      </c>
    </row>
    <row r="1547" spans="1:20" x14ac:dyDescent="0.35">
      <c r="A1547" t="s">
        <v>7657</v>
      </c>
      <c r="B1547" t="s">
        <v>7658</v>
      </c>
      <c r="C1547" t="s">
        <v>7659</v>
      </c>
      <c r="D1547" t="s">
        <v>7660</v>
      </c>
      <c r="E1547">
        <f>IF(COUNTIFS(Registros!$A$2:$A$6000,"NP",Registros!$B$2:$B$6000,$A1547)&gt;0,1,0)</f>
        <v>1</v>
      </c>
      <c r="F1547">
        <f>IF($E1547=1,SUMIFS(Registros!$F$2:$F$6000,Registros!$A$2:$A$6000,"NP",Registros!$B$2:$B$6000,$A1547),0)</f>
        <v>450</v>
      </c>
      <c r="G1547">
        <f>IF(COUNTIFS(Registros!$A$2:$A$6000,"MOV",Registros!$B$2:$B$6000,$A1547)&gt;0,1,0)</f>
        <v>0</v>
      </c>
      <c r="H1547">
        <f>IF($G1547=1,SUMIFS(Registros!$F$2:$F$6000,Registros!$A$2:$A$6000,"MOV",Registros!$B$2:$B$6000,$A1547),0)</f>
        <v>0</v>
      </c>
      <c r="I1547">
        <f>IF(COUNTIFS(Registros!$A$2:$A$6000,"CS",Registros!$B$2:$B$6000,$A1547)&gt;0,1,0)</f>
        <v>0</v>
      </c>
      <c r="J1547">
        <f>IF($I1547=1,SUMIFS(Registros!$I$2:$I$6000,Registros!$A$2:$A$6000,"CS",Registros!$B$2:$B$6000,$A1547),0)</f>
        <v>0</v>
      </c>
      <c r="K1547">
        <f>IF(COUNTIFS(Winback!$K$2:$K$300,$A1547)&gt;0,1,0)</f>
        <v>0</v>
      </c>
      <c r="L1547">
        <f>IF(AND($K1547=1,LEFT($A1547,3)="WB-"),SUMIFS(Winback!$D$2:$D$300,Winback!$K$2:$K$300,$A1547),0)</f>
        <v>0</v>
      </c>
      <c r="M1547">
        <f>IF(OR($E1547=1,$G1547=1,SUMIFS(Registros!$J$2:$J$6000,Registros!$B$2:$B$6000,$A1547)&gt;0),1,0)</f>
        <v>1</v>
      </c>
      <c r="N1547">
        <f>IF($J1547&gt;0,1,IF(COUNTIFS(Registros!$A$2:$A$6000,"CS",Registros!$B$2:$B$6000,$A1547,Registros!$K$2:$K$6000,"&lt;&gt;")&gt;0,1,0))</f>
        <v>0</v>
      </c>
      <c r="O1547" t="str">
        <f t="shared" si="120"/>
        <v>SOLO MÓVIL</v>
      </c>
      <c r="P1547" t="str">
        <f t="shared" si="121"/>
        <v>Ofrecer fijo + internet (FLBBTV)</v>
      </c>
      <c r="Q1547">
        <f t="shared" si="122"/>
        <v>450</v>
      </c>
      <c r="R1547" t="str">
        <f>IFERROR(VLOOKUP($A1547,Registros!$B$2:$G$6000,6,0),IFERROR(INDEX(Winback!$C$2:$C$300,MATCH($A1547,Winback!$K$2:$K$300,0)),""))</f>
        <v>Solanye Acuña</v>
      </c>
      <c r="S1547" t="str">
        <f t="shared" si="123"/>
        <v>NP</v>
      </c>
      <c r="T1547">
        <f t="shared" si="124"/>
        <v>1</v>
      </c>
    </row>
    <row r="1548" spans="1:20" x14ac:dyDescent="0.35">
      <c r="A1548" t="s">
        <v>7662</v>
      </c>
      <c r="B1548" t="s">
        <v>7663</v>
      </c>
      <c r="C1548" t="s">
        <v>7664</v>
      </c>
      <c r="D1548" t="s">
        <v>7665</v>
      </c>
      <c r="E1548">
        <f>IF(COUNTIFS(Registros!$A$2:$A$6000,"NP",Registros!$B$2:$B$6000,$A1548)&gt;0,1,0)</f>
        <v>1</v>
      </c>
      <c r="F1548">
        <f>IF($E1548=1,SUMIFS(Registros!$F$2:$F$6000,Registros!$A$2:$A$6000,"NP",Registros!$B$2:$B$6000,$A1548),0)</f>
        <v>40.5</v>
      </c>
      <c r="G1548">
        <f>IF(COUNTIFS(Registros!$A$2:$A$6000,"MOV",Registros!$B$2:$B$6000,$A1548)&gt;0,1,0)</f>
        <v>0</v>
      </c>
      <c r="H1548">
        <f>IF($G1548=1,SUMIFS(Registros!$F$2:$F$6000,Registros!$A$2:$A$6000,"MOV",Registros!$B$2:$B$6000,$A1548),0)</f>
        <v>0</v>
      </c>
      <c r="I1548">
        <f>IF(COUNTIFS(Registros!$A$2:$A$6000,"CS",Registros!$B$2:$B$6000,$A1548)&gt;0,1,0)</f>
        <v>0</v>
      </c>
      <c r="J1548">
        <f>IF($I1548=1,SUMIFS(Registros!$I$2:$I$6000,Registros!$A$2:$A$6000,"CS",Registros!$B$2:$B$6000,$A1548),0)</f>
        <v>0</v>
      </c>
      <c r="K1548">
        <f>IF(COUNTIFS(Winback!$K$2:$K$300,$A1548)&gt;0,1,0)</f>
        <v>0</v>
      </c>
      <c r="L1548">
        <f>IF(AND($K1548=1,LEFT($A1548,3)="WB-"),SUMIFS(Winback!$D$2:$D$300,Winback!$K$2:$K$300,$A1548),0)</f>
        <v>0</v>
      </c>
      <c r="M1548">
        <f>IF(OR($E1548=1,$G1548=1,SUMIFS(Registros!$J$2:$J$6000,Registros!$B$2:$B$6000,$A1548)&gt;0),1,0)</f>
        <v>1</v>
      </c>
      <c r="N1548">
        <f>IF($J1548&gt;0,1,IF(COUNTIFS(Registros!$A$2:$A$6000,"CS",Registros!$B$2:$B$6000,$A1548,Registros!$K$2:$K$6000,"&lt;&gt;")&gt;0,1,0))</f>
        <v>0</v>
      </c>
      <c r="O1548" t="str">
        <f t="shared" si="120"/>
        <v>SOLO MÓVIL</v>
      </c>
      <c r="P1548" t="str">
        <f t="shared" si="121"/>
        <v>Ofrecer fijo + internet (FLBBTV)</v>
      </c>
      <c r="Q1548">
        <f t="shared" si="122"/>
        <v>40.5</v>
      </c>
      <c r="R1548" t="str">
        <f>IFERROR(VLOOKUP($A1548,Registros!$B$2:$G$6000,6,0),IFERROR(INDEX(Winback!$C$2:$C$300,MATCH($A1548,Winback!$K$2:$K$300,0)),""))</f>
        <v>Ines Lizbeth Trujillo</v>
      </c>
      <c r="S1548" t="str">
        <f t="shared" si="123"/>
        <v>NP</v>
      </c>
      <c r="T1548">
        <f t="shared" si="124"/>
        <v>1</v>
      </c>
    </row>
    <row r="1549" spans="1:20" x14ac:dyDescent="0.35">
      <c r="A1549" t="s">
        <v>7667</v>
      </c>
      <c r="B1549" t="s">
        <v>7668</v>
      </c>
      <c r="C1549" t="s">
        <v>7669</v>
      </c>
      <c r="D1549" t="s">
        <v>7670</v>
      </c>
      <c r="E1549">
        <f>IF(COUNTIFS(Registros!$A$2:$A$6000,"NP",Registros!$B$2:$B$6000,$A1549)&gt;0,1,0)</f>
        <v>1</v>
      </c>
      <c r="F1549">
        <f>IF($E1549=1,SUMIFS(Registros!$F$2:$F$6000,Registros!$A$2:$A$6000,"NP",Registros!$B$2:$B$6000,$A1549),0)</f>
        <v>280.93</v>
      </c>
      <c r="G1549">
        <f>IF(COUNTIFS(Registros!$A$2:$A$6000,"MOV",Registros!$B$2:$B$6000,$A1549)&gt;0,1,0)</f>
        <v>0</v>
      </c>
      <c r="H1549">
        <f>IF($G1549=1,SUMIFS(Registros!$F$2:$F$6000,Registros!$A$2:$A$6000,"MOV",Registros!$B$2:$B$6000,$A1549),0)</f>
        <v>0</v>
      </c>
      <c r="I1549">
        <f>IF(COUNTIFS(Registros!$A$2:$A$6000,"CS",Registros!$B$2:$B$6000,$A1549)&gt;0,1,0)</f>
        <v>0</v>
      </c>
      <c r="J1549">
        <f>IF($I1549=1,SUMIFS(Registros!$I$2:$I$6000,Registros!$A$2:$A$6000,"CS",Registros!$B$2:$B$6000,$A1549),0)</f>
        <v>0</v>
      </c>
      <c r="K1549">
        <f>IF(COUNTIFS(Winback!$K$2:$K$300,$A1549)&gt;0,1,0)</f>
        <v>0</v>
      </c>
      <c r="L1549">
        <f>IF(AND($K1549=1,LEFT($A1549,3)="WB-"),SUMIFS(Winback!$D$2:$D$300,Winback!$K$2:$K$300,$A1549),0)</f>
        <v>0</v>
      </c>
      <c r="M1549">
        <f>IF(OR($E1549=1,$G1549=1,SUMIFS(Registros!$J$2:$J$6000,Registros!$B$2:$B$6000,$A1549)&gt;0),1,0)</f>
        <v>1</v>
      </c>
      <c r="N1549">
        <f>IF($J1549&gt;0,1,IF(COUNTIFS(Registros!$A$2:$A$6000,"CS",Registros!$B$2:$B$6000,$A1549,Registros!$K$2:$K$6000,"&lt;&gt;")&gt;0,1,0))</f>
        <v>0</v>
      </c>
      <c r="O1549" t="str">
        <f t="shared" si="120"/>
        <v>SOLO MÓVIL</v>
      </c>
      <c r="P1549" t="str">
        <f t="shared" si="121"/>
        <v>Ofrecer fijo + internet (FLBBTV)</v>
      </c>
      <c r="Q1549">
        <f t="shared" si="122"/>
        <v>280.93</v>
      </c>
      <c r="R1549" t="str">
        <f>IFERROR(VLOOKUP($A1549,Registros!$B$2:$G$6000,6,0),IFERROR(INDEX(Winback!$C$2:$C$300,MATCH($A1549,Winback!$K$2:$K$300,0)),""))</f>
        <v>Alejandra Mabel Hawkins</v>
      </c>
      <c r="S1549" t="str">
        <f t="shared" si="123"/>
        <v>NP</v>
      </c>
      <c r="T1549">
        <f t="shared" si="124"/>
        <v>1</v>
      </c>
    </row>
    <row r="1550" spans="1:20" x14ac:dyDescent="0.35">
      <c r="A1550" t="s">
        <v>7677</v>
      </c>
      <c r="B1550" t="s">
        <v>7678</v>
      </c>
      <c r="C1550" t="s">
        <v>7679</v>
      </c>
      <c r="D1550" t="s">
        <v>7680</v>
      </c>
      <c r="E1550">
        <f>IF(COUNTIFS(Registros!$A$2:$A$6000,"NP",Registros!$B$2:$B$6000,$A1550)&gt;0,1,0)</f>
        <v>1</v>
      </c>
      <c r="F1550">
        <f>IF($E1550=1,SUMIFS(Registros!$F$2:$F$6000,Registros!$A$2:$A$6000,"NP",Registros!$B$2:$B$6000,$A1550),0)</f>
        <v>15</v>
      </c>
      <c r="G1550">
        <f>IF(COUNTIFS(Registros!$A$2:$A$6000,"MOV",Registros!$B$2:$B$6000,$A1550)&gt;0,1,0)</f>
        <v>0</v>
      </c>
      <c r="H1550">
        <f>IF($G1550=1,SUMIFS(Registros!$F$2:$F$6000,Registros!$A$2:$A$6000,"MOV",Registros!$B$2:$B$6000,$A1550),0)</f>
        <v>0</v>
      </c>
      <c r="I1550">
        <f>IF(COUNTIFS(Registros!$A$2:$A$6000,"CS",Registros!$B$2:$B$6000,$A1550)&gt;0,1,0)</f>
        <v>0</v>
      </c>
      <c r="J1550">
        <f>IF($I1550=1,SUMIFS(Registros!$I$2:$I$6000,Registros!$A$2:$A$6000,"CS",Registros!$B$2:$B$6000,$A1550),0)</f>
        <v>0</v>
      </c>
      <c r="K1550">
        <f>IF(COUNTIFS(Winback!$K$2:$K$300,$A1550)&gt;0,1,0)</f>
        <v>0</v>
      </c>
      <c r="L1550">
        <f>IF(AND($K1550=1,LEFT($A1550,3)="WB-"),SUMIFS(Winback!$D$2:$D$300,Winback!$K$2:$K$300,$A1550),0)</f>
        <v>0</v>
      </c>
      <c r="M1550">
        <f>IF(OR($E1550=1,$G1550=1,SUMIFS(Registros!$J$2:$J$6000,Registros!$B$2:$B$6000,$A1550)&gt;0),1,0)</f>
        <v>1</v>
      </c>
      <c r="N1550">
        <f>IF($J1550&gt;0,1,IF(COUNTIFS(Registros!$A$2:$A$6000,"CS",Registros!$B$2:$B$6000,$A1550,Registros!$K$2:$K$6000,"&lt;&gt;")&gt;0,1,0))</f>
        <v>0</v>
      </c>
      <c r="O1550" t="str">
        <f t="shared" si="120"/>
        <v>SOLO MÓVIL</v>
      </c>
      <c r="P1550" t="str">
        <f t="shared" si="121"/>
        <v>Ofrecer fijo + internet (FLBBTV)</v>
      </c>
      <c r="Q1550">
        <f t="shared" si="122"/>
        <v>15</v>
      </c>
      <c r="R1550" t="str">
        <f>IFERROR(VLOOKUP($A1550,Registros!$B$2:$G$6000,6,0),IFERROR(INDEX(Winback!$C$2:$C$300,MATCH($A1550,Winback!$K$2:$K$300,0)),""))</f>
        <v>Abril Aparicio</v>
      </c>
      <c r="S1550" t="str">
        <f t="shared" si="123"/>
        <v>NP</v>
      </c>
      <c r="T1550">
        <f t="shared" si="124"/>
        <v>1</v>
      </c>
    </row>
    <row r="1551" spans="1:20" x14ac:dyDescent="0.35">
      <c r="A1551" t="s">
        <v>7682</v>
      </c>
      <c r="B1551" t="s">
        <v>7683</v>
      </c>
      <c r="C1551" t="s">
        <v>7684</v>
      </c>
      <c r="D1551" t="s">
        <v>7685</v>
      </c>
      <c r="E1551">
        <f>IF(COUNTIFS(Registros!$A$2:$A$6000,"NP",Registros!$B$2:$B$6000,$A1551)&gt;0,1,0)</f>
        <v>1</v>
      </c>
      <c r="F1551">
        <f>IF($E1551=1,SUMIFS(Registros!$F$2:$F$6000,Registros!$A$2:$A$6000,"NP",Registros!$B$2:$B$6000,$A1551),0)</f>
        <v>164.58</v>
      </c>
      <c r="G1551">
        <f>IF(COUNTIFS(Registros!$A$2:$A$6000,"MOV",Registros!$B$2:$B$6000,$A1551)&gt;0,1,0)</f>
        <v>0</v>
      </c>
      <c r="H1551">
        <f>IF($G1551=1,SUMIFS(Registros!$F$2:$F$6000,Registros!$A$2:$A$6000,"MOV",Registros!$B$2:$B$6000,$A1551),0)</f>
        <v>0</v>
      </c>
      <c r="I1551">
        <f>IF(COUNTIFS(Registros!$A$2:$A$6000,"CS",Registros!$B$2:$B$6000,$A1551)&gt;0,1,0)</f>
        <v>0</v>
      </c>
      <c r="J1551">
        <f>IF($I1551=1,SUMIFS(Registros!$I$2:$I$6000,Registros!$A$2:$A$6000,"CS",Registros!$B$2:$B$6000,$A1551),0)</f>
        <v>0</v>
      </c>
      <c r="K1551">
        <f>IF(COUNTIFS(Winback!$K$2:$K$300,$A1551)&gt;0,1,0)</f>
        <v>0</v>
      </c>
      <c r="L1551">
        <f>IF(AND($K1551=1,LEFT($A1551,3)="WB-"),SUMIFS(Winback!$D$2:$D$300,Winback!$K$2:$K$300,$A1551),0)</f>
        <v>0</v>
      </c>
      <c r="M1551">
        <f>IF(OR($E1551=1,$G1551=1,SUMIFS(Registros!$J$2:$J$6000,Registros!$B$2:$B$6000,$A1551)&gt;0),1,0)</f>
        <v>1</v>
      </c>
      <c r="N1551">
        <f>IF($J1551&gt;0,1,IF(COUNTIFS(Registros!$A$2:$A$6000,"CS",Registros!$B$2:$B$6000,$A1551,Registros!$K$2:$K$6000,"&lt;&gt;")&gt;0,1,0))</f>
        <v>0</v>
      </c>
      <c r="O1551" t="str">
        <f t="shared" si="120"/>
        <v>SOLO MÓVIL</v>
      </c>
      <c r="P1551" t="str">
        <f t="shared" si="121"/>
        <v>Ofrecer fijo + internet (FLBBTV)</v>
      </c>
      <c r="Q1551">
        <f t="shared" si="122"/>
        <v>164.58</v>
      </c>
      <c r="R1551" t="str">
        <f>IFERROR(VLOOKUP($A1551,Registros!$B$2:$G$6000,6,0),IFERROR(INDEX(Winback!$C$2:$C$300,MATCH($A1551,Winback!$K$2:$K$300,0)),""))</f>
        <v>Yariela Galarce</v>
      </c>
      <c r="S1551" t="str">
        <f t="shared" si="123"/>
        <v>NP</v>
      </c>
      <c r="T1551">
        <f t="shared" si="124"/>
        <v>1</v>
      </c>
    </row>
    <row r="1552" spans="1:20" x14ac:dyDescent="0.35">
      <c r="A1552" t="s">
        <v>7687</v>
      </c>
      <c r="B1552" t="s">
        <v>7688</v>
      </c>
      <c r="C1552" t="s">
        <v>7689</v>
      </c>
      <c r="D1552" t="s">
        <v>7690</v>
      </c>
      <c r="E1552">
        <f>IF(COUNTIFS(Registros!$A$2:$A$6000,"NP",Registros!$B$2:$B$6000,$A1552)&gt;0,1,0)</f>
        <v>1</v>
      </c>
      <c r="F1552">
        <f>IF($E1552=1,SUMIFS(Registros!$F$2:$F$6000,Registros!$A$2:$A$6000,"NP",Registros!$B$2:$B$6000,$A1552),0)</f>
        <v>32.5</v>
      </c>
      <c r="G1552">
        <f>IF(COUNTIFS(Registros!$A$2:$A$6000,"MOV",Registros!$B$2:$B$6000,$A1552)&gt;0,1,0)</f>
        <v>0</v>
      </c>
      <c r="H1552">
        <f>IF($G1552=1,SUMIFS(Registros!$F$2:$F$6000,Registros!$A$2:$A$6000,"MOV",Registros!$B$2:$B$6000,$A1552),0)</f>
        <v>0</v>
      </c>
      <c r="I1552">
        <f>IF(COUNTIFS(Registros!$A$2:$A$6000,"CS",Registros!$B$2:$B$6000,$A1552)&gt;0,1,0)</f>
        <v>0</v>
      </c>
      <c r="J1552">
        <f>IF($I1552=1,SUMIFS(Registros!$I$2:$I$6000,Registros!$A$2:$A$6000,"CS",Registros!$B$2:$B$6000,$A1552),0)</f>
        <v>0</v>
      </c>
      <c r="K1552">
        <f>IF(COUNTIFS(Winback!$K$2:$K$300,$A1552)&gt;0,1,0)</f>
        <v>0</v>
      </c>
      <c r="L1552">
        <f>IF(AND($K1552=1,LEFT($A1552,3)="WB-"),SUMIFS(Winback!$D$2:$D$300,Winback!$K$2:$K$300,$A1552),0)</f>
        <v>0</v>
      </c>
      <c r="M1552">
        <f>IF(OR($E1552=1,$G1552=1,SUMIFS(Registros!$J$2:$J$6000,Registros!$B$2:$B$6000,$A1552)&gt;0),1,0)</f>
        <v>1</v>
      </c>
      <c r="N1552">
        <f>IF($J1552&gt;0,1,IF(COUNTIFS(Registros!$A$2:$A$6000,"CS",Registros!$B$2:$B$6000,$A1552,Registros!$K$2:$K$6000,"&lt;&gt;")&gt;0,1,0))</f>
        <v>0</v>
      </c>
      <c r="O1552" t="str">
        <f t="shared" si="120"/>
        <v>SOLO MÓVIL</v>
      </c>
      <c r="P1552" t="str">
        <f t="shared" si="121"/>
        <v>Ofrecer fijo + internet (FLBBTV)</v>
      </c>
      <c r="Q1552">
        <f t="shared" si="122"/>
        <v>32.5</v>
      </c>
      <c r="R1552" t="str">
        <f>IFERROR(VLOOKUP($A1552,Registros!$B$2:$G$6000,6,0),IFERROR(INDEX(Winback!$C$2:$C$300,MATCH($A1552,Winback!$K$2:$K$300,0)),""))</f>
        <v>Nailyn Martinez</v>
      </c>
      <c r="S1552" t="str">
        <f t="shared" si="123"/>
        <v>NP</v>
      </c>
      <c r="T1552">
        <f t="shared" si="124"/>
        <v>1</v>
      </c>
    </row>
    <row r="1553" spans="1:20" x14ac:dyDescent="0.35">
      <c r="A1553" t="s">
        <v>7692</v>
      </c>
      <c r="B1553" t="s">
        <v>7693</v>
      </c>
      <c r="C1553" t="s">
        <v>7694</v>
      </c>
      <c r="D1553" t="s">
        <v>7695</v>
      </c>
      <c r="E1553">
        <f>IF(COUNTIFS(Registros!$A$2:$A$6000,"NP",Registros!$B$2:$B$6000,$A1553)&gt;0,1,0)</f>
        <v>1</v>
      </c>
      <c r="F1553">
        <f>IF($E1553=1,SUMIFS(Registros!$F$2:$F$6000,Registros!$A$2:$A$6000,"NP",Registros!$B$2:$B$6000,$A1553),0)</f>
        <v>158.75</v>
      </c>
      <c r="G1553">
        <f>IF(COUNTIFS(Registros!$A$2:$A$6000,"MOV",Registros!$B$2:$B$6000,$A1553)&gt;0,1,0)</f>
        <v>0</v>
      </c>
      <c r="H1553">
        <f>IF($G1553=1,SUMIFS(Registros!$F$2:$F$6000,Registros!$A$2:$A$6000,"MOV",Registros!$B$2:$B$6000,$A1553),0)</f>
        <v>0</v>
      </c>
      <c r="I1553">
        <f>IF(COUNTIFS(Registros!$A$2:$A$6000,"CS",Registros!$B$2:$B$6000,$A1553)&gt;0,1,0)</f>
        <v>0</v>
      </c>
      <c r="J1553">
        <f>IF($I1553=1,SUMIFS(Registros!$I$2:$I$6000,Registros!$A$2:$A$6000,"CS",Registros!$B$2:$B$6000,$A1553),0)</f>
        <v>0</v>
      </c>
      <c r="K1553">
        <f>IF(COUNTIFS(Winback!$K$2:$K$300,$A1553)&gt;0,1,0)</f>
        <v>0</v>
      </c>
      <c r="L1553">
        <f>IF(AND($K1553=1,LEFT($A1553,3)="WB-"),SUMIFS(Winback!$D$2:$D$300,Winback!$K$2:$K$300,$A1553),0)</f>
        <v>0</v>
      </c>
      <c r="M1553">
        <f>IF(OR($E1553=1,$G1553=1,SUMIFS(Registros!$J$2:$J$6000,Registros!$B$2:$B$6000,$A1553)&gt;0),1,0)</f>
        <v>1</v>
      </c>
      <c r="N1553">
        <f>IF($J1553&gt;0,1,IF(COUNTIFS(Registros!$A$2:$A$6000,"CS",Registros!$B$2:$B$6000,$A1553,Registros!$K$2:$K$6000,"&lt;&gt;")&gt;0,1,0))</f>
        <v>0</v>
      </c>
      <c r="O1553" t="str">
        <f t="shared" si="120"/>
        <v>SOLO MÓVIL</v>
      </c>
      <c r="P1553" t="str">
        <f t="shared" si="121"/>
        <v>Ofrecer fijo + internet (FLBBTV)</v>
      </c>
      <c r="Q1553">
        <f t="shared" si="122"/>
        <v>158.75</v>
      </c>
      <c r="R1553" t="str">
        <f>IFERROR(VLOOKUP($A1553,Registros!$B$2:$G$6000,6,0),IFERROR(INDEX(Winback!$C$2:$C$300,MATCH($A1553,Winback!$K$2:$K$300,0)),""))</f>
        <v>Yamali Rodriguez</v>
      </c>
      <c r="S1553" t="str">
        <f t="shared" si="123"/>
        <v>NP</v>
      </c>
      <c r="T1553">
        <f t="shared" si="124"/>
        <v>1</v>
      </c>
    </row>
    <row r="1554" spans="1:20" x14ac:dyDescent="0.35">
      <c r="A1554" t="s">
        <v>7697</v>
      </c>
      <c r="B1554" t="s">
        <v>7698</v>
      </c>
      <c r="C1554" t="s">
        <v>7699</v>
      </c>
      <c r="D1554" t="s">
        <v>7700</v>
      </c>
      <c r="E1554">
        <f>IF(COUNTIFS(Registros!$A$2:$A$6000,"NP",Registros!$B$2:$B$6000,$A1554)&gt;0,1,0)</f>
        <v>1</v>
      </c>
      <c r="F1554">
        <f>IF($E1554=1,SUMIFS(Registros!$F$2:$F$6000,Registros!$A$2:$A$6000,"NP",Registros!$B$2:$B$6000,$A1554),0)</f>
        <v>100.25</v>
      </c>
      <c r="G1554">
        <f>IF(COUNTIFS(Registros!$A$2:$A$6000,"MOV",Registros!$B$2:$B$6000,$A1554)&gt;0,1,0)</f>
        <v>0</v>
      </c>
      <c r="H1554">
        <f>IF($G1554=1,SUMIFS(Registros!$F$2:$F$6000,Registros!$A$2:$A$6000,"MOV",Registros!$B$2:$B$6000,$A1554),0)</f>
        <v>0</v>
      </c>
      <c r="I1554">
        <f>IF(COUNTIFS(Registros!$A$2:$A$6000,"CS",Registros!$B$2:$B$6000,$A1554)&gt;0,1,0)</f>
        <v>0</v>
      </c>
      <c r="J1554">
        <f>IF($I1554=1,SUMIFS(Registros!$I$2:$I$6000,Registros!$A$2:$A$6000,"CS",Registros!$B$2:$B$6000,$A1554),0)</f>
        <v>0</v>
      </c>
      <c r="K1554">
        <f>IF(COUNTIFS(Winback!$K$2:$K$300,$A1554)&gt;0,1,0)</f>
        <v>0</v>
      </c>
      <c r="L1554">
        <f>IF(AND($K1554=1,LEFT($A1554,3)="WB-"),SUMIFS(Winback!$D$2:$D$300,Winback!$K$2:$K$300,$A1554),0)</f>
        <v>0</v>
      </c>
      <c r="M1554">
        <f>IF(OR($E1554=1,$G1554=1,SUMIFS(Registros!$J$2:$J$6000,Registros!$B$2:$B$6000,$A1554)&gt;0),1,0)</f>
        <v>1</v>
      </c>
      <c r="N1554">
        <f>IF($J1554&gt;0,1,IF(COUNTIFS(Registros!$A$2:$A$6000,"CS",Registros!$B$2:$B$6000,$A1554,Registros!$K$2:$K$6000,"&lt;&gt;")&gt;0,1,0))</f>
        <v>0</v>
      </c>
      <c r="O1554" t="str">
        <f t="shared" si="120"/>
        <v>SOLO MÓVIL</v>
      </c>
      <c r="P1554" t="str">
        <f t="shared" si="121"/>
        <v>Ofrecer fijo + internet (FLBBTV)</v>
      </c>
      <c r="Q1554">
        <f t="shared" si="122"/>
        <v>100.25</v>
      </c>
      <c r="R1554" t="str">
        <f>IFERROR(VLOOKUP($A1554,Registros!$B$2:$G$6000,6,0),IFERROR(INDEX(Winback!$C$2:$C$300,MATCH($A1554,Winback!$K$2:$K$300,0)),""))</f>
        <v>Osiris Aguilar</v>
      </c>
      <c r="S1554" t="str">
        <f t="shared" si="123"/>
        <v>NP</v>
      </c>
      <c r="T1554">
        <f t="shared" si="124"/>
        <v>1</v>
      </c>
    </row>
    <row r="1555" spans="1:20" x14ac:dyDescent="0.35">
      <c r="A1555" t="s">
        <v>7704</v>
      </c>
      <c r="B1555" t="s">
        <v>7705</v>
      </c>
      <c r="C1555" t="s">
        <v>7706</v>
      </c>
      <c r="D1555" t="s">
        <v>7707</v>
      </c>
      <c r="E1555">
        <f>IF(COUNTIFS(Registros!$A$2:$A$6000,"NP",Registros!$B$2:$B$6000,$A1555)&gt;0,1,0)</f>
        <v>1</v>
      </c>
      <c r="F1555">
        <f>IF($E1555=1,SUMIFS(Registros!$F$2:$F$6000,Registros!$A$2:$A$6000,"NP",Registros!$B$2:$B$6000,$A1555),0)</f>
        <v>281.38</v>
      </c>
      <c r="G1555">
        <f>IF(COUNTIFS(Registros!$A$2:$A$6000,"MOV",Registros!$B$2:$B$6000,$A1555)&gt;0,1,0)</f>
        <v>0</v>
      </c>
      <c r="H1555">
        <f>IF($G1555=1,SUMIFS(Registros!$F$2:$F$6000,Registros!$A$2:$A$6000,"MOV",Registros!$B$2:$B$6000,$A1555),0)</f>
        <v>0</v>
      </c>
      <c r="I1555">
        <f>IF(COUNTIFS(Registros!$A$2:$A$6000,"CS",Registros!$B$2:$B$6000,$A1555)&gt;0,1,0)</f>
        <v>0</v>
      </c>
      <c r="J1555">
        <f>IF($I1555=1,SUMIFS(Registros!$I$2:$I$6000,Registros!$A$2:$A$6000,"CS",Registros!$B$2:$B$6000,$A1555),0)</f>
        <v>0</v>
      </c>
      <c r="K1555">
        <f>IF(COUNTIFS(Winback!$K$2:$K$300,$A1555)&gt;0,1,0)</f>
        <v>0</v>
      </c>
      <c r="L1555">
        <f>IF(AND($K1555=1,LEFT($A1555,3)="WB-"),SUMIFS(Winback!$D$2:$D$300,Winback!$K$2:$K$300,$A1555),0)</f>
        <v>0</v>
      </c>
      <c r="M1555">
        <f>IF(OR($E1555=1,$G1555=1,SUMIFS(Registros!$J$2:$J$6000,Registros!$B$2:$B$6000,$A1555)&gt;0),1,0)</f>
        <v>1</v>
      </c>
      <c r="N1555">
        <f>IF($J1555&gt;0,1,IF(COUNTIFS(Registros!$A$2:$A$6000,"CS",Registros!$B$2:$B$6000,$A1555,Registros!$K$2:$K$6000,"&lt;&gt;")&gt;0,1,0))</f>
        <v>0</v>
      </c>
      <c r="O1555" t="str">
        <f t="shared" si="120"/>
        <v>SOLO MÓVIL</v>
      </c>
      <c r="P1555" t="str">
        <f t="shared" si="121"/>
        <v>Ofrecer fijo + internet (FLBBTV)</v>
      </c>
      <c r="Q1555">
        <f t="shared" si="122"/>
        <v>281.38</v>
      </c>
      <c r="R1555" t="str">
        <f>IFERROR(VLOOKUP($A1555,Registros!$B$2:$G$6000,6,0),IFERROR(INDEX(Winback!$C$2:$C$300,MATCH($A1555,Winback!$K$2:$K$300,0)),""))</f>
        <v>Michelle Zambrano</v>
      </c>
      <c r="S1555" t="str">
        <f t="shared" si="123"/>
        <v>NP</v>
      </c>
      <c r="T1555">
        <f t="shared" si="124"/>
        <v>1</v>
      </c>
    </row>
    <row r="1556" spans="1:20" x14ac:dyDescent="0.35">
      <c r="A1556" t="s">
        <v>7711</v>
      </c>
      <c r="B1556" t="s">
        <v>7712</v>
      </c>
      <c r="C1556" t="s">
        <v>7713</v>
      </c>
      <c r="D1556" t="s">
        <v>7714</v>
      </c>
      <c r="E1556">
        <f>IF(COUNTIFS(Registros!$A$2:$A$6000,"NP",Registros!$B$2:$B$6000,$A1556)&gt;0,1,0)</f>
        <v>1</v>
      </c>
      <c r="F1556">
        <f>IF($E1556=1,SUMIFS(Registros!$F$2:$F$6000,Registros!$A$2:$A$6000,"NP",Registros!$B$2:$B$6000,$A1556),0)</f>
        <v>144</v>
      </c>
      <c r="G1556">
        <f>IF(COUNTIFS(Registros!$A$2:$A$6000,"MOV",Registros!$B$2:$B$6000,$A1556)&gt;0,1,0)</f>
        <v>0</v>
      </c>
      <c r="H1556">
        <f>IF($G1556=1,SUMIFS(Registros!$F$2:$F$6000,Registros!$A$2:$A$6000,"MOV",Registros!$B$2:$B$6000,$A1556),0)</f>
        <v>0</v>
      </c>
      <c r="I1556">
        <f>IF(COUNTIFS(Registros!$A$2:$A$6000,"CS",Registros!$B$2:$B$6000,$A1556)&gt;0,1,0)</f>
        <v>0</v>
      </c>
      <c r="J1556">
        <f>IF($I1556=1,SUMIFS(Registros!$I$2:$I$6000,Registros!$A$2:$A$6000,"CS",Registros!$B$2:$B$6000,$A1556),0)</f>
        <v>0</v>
      </c>
      <c r="K1556">
        <f>IF(COUNTIFS(Winback!$K$2:$K$300,$A1556)&gt;0,1,0)</f>
        <v>0</v>
      </c>
      <c r="L1556">
        <f>IF(AND($K1556=1,LEFT($A1556,3)="WB-"),SUMIFS(Winback!$D$2:$D$300,Winback!$K$2:$K$300,$A1556),0)</f>
        <v>0</v>
      </c>
      <c r="M1556">
        <f>IF(OR($E1556=1,$G1556=1,SUMIFS(Registros!$J$2:$J$6000,Registros!$B$2:$B$6000,$A1556)&gt;0),1,0)</f>
        <v>1</v>
      </c>
      <c r="N1556">
        <f>IF($J1556&gt;0,1,IF(COUNTIFS(Registros!$A$2:$A$6000,"CS",Registros!$B$2:$B$6000,$A1556,Registros!$K$2:$K$6000,"&lt;&gt;")&gt;0,1,0))</f>
        <v>0</v>
      </c>
      <c r="O1556" t="str">
        <f t="shared" si="120"/>
        <v>SOLO MÓVIL</v>
      </c>
      <c r="P1556" t="str">
        <f t="shared" si="121"/>
        <v>Ofrecer fijo + internet (FLBBTV)</v>
      </c>
      <c r="Q1556">
        <f t="shared" si="122"/>
        <v>144</v>
      </c>
      <c r="R1556" t="str">
        <f>IFERROR(VLOOKUP($A1556,Registros!$B$2:$G$6000,6,0),IFERROR(INDEX(Winback!$C$2:$C$300,MATCH($A1556,Winback!$K$2:$K$300,0)),""))</f>
        <v>Alejandra Mabel Hawkins</v>
      </c>
      <c r="S1556" t="str">
        <f t="shared" si="123"/>
        <v>NP</v>
      </c>
      <c r="T1556">
        <f t="shared" si="124"/>
        <v>1</v>
      </c>
    </row>
    <row r="1557" spans="1:20" x14ac:dyDescent="0.35">
      <c r="A1557" t="s">
        <v>7716</v>
      </c>
      <c r="B1557" t="s">
        <v>7717</v>
      </c>
      <c r="C1557" t="s">
        <v>7718</v>
      </c>
      <c r="D1557" t="s">
        <v>7719</v>
      </c>
      <c r="E1557">
        <f>IF(COUNTIFS(Registros!$A$2:$A$6000,"NP",Registros!$B$2:$B$6000,$A1557)&gt;0,1,0)</f>
        <v>1</v>
      </c>
      <c r="F1557">
        <f>IF($E1557=1,SUMIFS(Registros!$F$2:$F$6000,Registros!$A$2:$A$6000,"NP",Registros!$B$2:$B$6000,$A1557),0)</f>
        <v>15</v>
      </c>
      <c r="G1557">
        <f>IF(COUNTIFS(Registros!$A$2:$A$6000,"MOV",Registros!$B$2:$B$6000,$A1557)&gt;0,1,0)</f>
        <v>0</v>
      </c>
      <c r="H1557">
        <f>IF($G1557=1,SUMIFS(Registros!$F$2:$F$6000,Registros!$A$2:$A$6000,"MOV",Registros!$B$2:$B$6000,$A1557),0)</f>
        <v>0</v>
      </c>
      <c r="I1557">
        <f>IF(COUNTIFS(Registros!$A$2:$A$6000,"CS",Registros!$B$2:$B$6000,$A1557)&gt;0,1,0)</f>
        <v>0</v>
      </c>
      <c r="J1557">
        <f>IF($I1557=1,SUMIFS(Registros!$I$2:$I$6000,Registros!$A$2:$A$6000,"CS",Registros!$B$2:$B$6000,$A1557),0)</f>
        <v>0</v>
      </c>
      <c r="K1557">
        <f>IF(COUNTIFS(Winback!$K$2:$K$300,$A1557)&gt;0,1,0)</f>
        <v>0</v>
      </c>
      <c r="L1557">
        <f>IF(AND($K1557=1,LEFT($A1557,3)="WB-"),SUMIFS(Winback!$D$2:$D$300,Winback!$K$2:$K$300,$A1557),0)</f>
        <v>0</v>
      </c>
      <c r="M1557">
        <f>IF(OR($E1557=1,$G1557=1,SUMIFS(Registros!$J$2:$J$6000,Registros!$B$2:$B$6000,$A1557)&gt;0),1,0)</f>
        <v>1</v>
      </c>
      <c r="N1557">
        <f>IF($J1557&gt;0,1,IF(COUNTIFS(Registros!$A$2:$A$6000,"CS",Registros!$B$2:$B$6000,$A1557,Registros!$K$2:$K$6000,"&lt;&gt;")&gt;0,1,0))</f>
        <v>0</v>
      </c>
      <c r="O1557" t="str">
        <f t="shared" si="120"/>
        <v>SOLO MÓVIL</v>
      </c>
      <c r="P1557" t="str">
        <f t="shared" si="121"/>
        <v>Ofrecer fijo + internet (FLBBTV)</v>
      </c>
      <c r="Q1557">
        <f t="shared" si="122"/>
        <v>15</v>
      </c>
      <c r="R1557" t="str">
        <f>IFERROR(VLOOKUP($A1557,Registros!$B$2:$G$6000,6,0),IFERROR(INDEX(Winback!$C$2:$C$300,MATCH($A1557,Winback!$K$2:$K$300,0)),""))</f>
        <v>Maria Fernanda</v>
      </c>
      <c r="S1557" t="str">
        <f t="shared" si="123"/>
        <v>NP</v>
      </c>
      <c r="T1557">
        <f t="shared" si="124"/>
        <v>1</v>
      </c>
    </row>
    <row r="1558" spans="1:20" x14ac:dyDescent="0.35">
      <c r="A1558" t="s">
        <v>7721</v>
      </c>
      <c r="B1558" t="s">
        <v>7722</v>
      </c>
      <c r="C1558" t="s">
        <v>7723</v>
      </c>
      <c r="D1558" t="s">
        <v>7724</v>
      </c>
      <c r="E1558">
        <f>IF(COUNTIFS(Registros!$A$2:$A$6000,"NP",Registros!$B$2:$B$6000,$A1558)&gt;0,1,0)</f>
        <v>1</v>
      </c>
      <c r="F1558">
        <f>IF($E1558=1,SUMIFS(Registros!$F$2:$F$6000,Registros!$A$2:$A$6000,"NP",Registros!$B$2:$B$6000,$A1558),0)</f>
        <v>81.25</v>
      </c>
      <c r="G1558">
        <f>IF(COUNTIFS(Registros!$A$2:$A$6000,"MOV",Registros!$B$2:$B$6000,$A1558)&gt;0,1,0)</f>
        <v>0</v>
      </c>
      <c r="H1558">
        <f>IF($G1558=1,SUMIFS(Registros!$F$2:$F$6000,Registros!$A$2:$A$6000,"MOV",Registros!$B$2:$B$6000,$A1558),0)</f>
        <v>0</v>
      </c>
      <c r="I1558">
        <f>IF(COUNTIFS(Registros!$A$2:$A$6000,"CS",Registros!$B$2:$B$6000,$A1558)&gt;0,1,0)</f>
        <v>0</v>
      </c>
      <c r="J1558">
        <f>IF($I1558=1,SUMIFS(Registros!$I$2:$I$6000,Registros!$A$2:$A$6000,"CS",Registros!$B$2:$B$6000,$A1558),0)</f>
        <v>0</v>
      </c>
      <c r="K1558">
        <f>IF(COUNTIFS(Winback!$K$2:$K$300,$A1558)&gt;0,1,0)</f>
        <v>0</v>
      </c>
      <c r="L1558">
        <f>IF(AND($K1558=1,LEFT($A1558,3)="WB-"),SUMIFS(Winback!$D$2:$D$300,Winback!$K$2:$K$300,$A1558),0)</f>
        <v>0</v>
      </c>
      <c r="M1558">
        <f>IF(OR($E1558=1,$G1558=1,SUMIFS(Registros!$J$2:$J$6000,Registros!$B$2:$B$6000,$A1558)&gt;0),1,0)</f>
        <v>1</v>
      </c>
      <c r="N1558">
        <f>IF($J1558&gt;0,1,IF(COUNTIFS(Registros!$A$2:$A$6000,"CS",Registros!$B$2:$B$6000,$A1558,Registros!$K$2:$K$6000,"&lt;&gt;")&gt;0,1,0))</f>
        <v>0</v>
      </c>
      <c r="O1558" t="str">
        <f t="shared" si="120"/>
        <v>SOLO MÓVIL</v>
      </c>
      <c r="P1558" t="str">
        <f t="shared" si="121"/>
        <v>Ofrecer fijo + internet (FLBBTV)</v>
      </c>
      <c r="Q1558">
        <f t="shared" si="122"/>
        <v>81.25</v>
      </c>
      <c r="R1558" t="str">
        <f>IFERROR(VLOOKUP($A1558,Registros!$B$2:$G$6000,6,0),IFERROR(INDEX(Winback!$C$2:$C$300,MATCH($A1558,Winback!$K$2:$K$300,0)),""))</f>
        <v>Yarelis Tulloch</v>
      </c>
      <c r="S1558" t="str">
        <f t="shared" si="123"/>
        <v>NP</v>
      </c>
      <c r="T1558">
        <f t="shared" si="124"/>
        <v>1</v>
      </c>
    </row>
    <row r="1559" spans="1:20" x14ac:dyDescent="0.35">
      <c r="A1559" t="s">
        <v>7726</v>
      </c>
      <c r="B1559" t="s">
        <v>7727</v>
      </c>
      <c r="C1559" t="s">
        <v>7728</v>
      </c>
      <c r="D1559" t="s">
        <v>7729</v>
      </c>
      <c r="E1559">
        <f>IF(COUNTIFS(Registros!$A$2:$A$6000,"NP",Registros!$B$2:$B$6000,$A1559)&gt;0,1,0)</f>
        <v>1</v>
      </c>
      <c r="F1559">
        <f>IF($E1559=1,SUMIFS(Registros!$F$2:$F$6000,Registros!$A$2:$A$6000,"NP",Registros!$B$2:$B$6000,$A1559),0)</f>
        <v>49</v>
      </c>
      <c r="G1559">
        <f>IF(COUNTIFS(Registros!$A$2:$A$6000,"MOV",Registros!$B$2:$B$6000,$A1559)&gt;0,1,0)</f>
        <v>0</v>
      </c>
      <c r="H1559">
        <f>IF($G1559=1,SUMIFS(Registros!$F$2:$F$6000,Registros!$A$2:$A$6000,"MOV",Registros!$B$2:$B$6000,$A1559),0)</f>
        <v>0</v>
      </c>
      <c r="I1559">
        <f>IF(COUNTIFS(Registros!$A$2:$A$6000,"CS",Registros!$B$2:$B$6000,$A1559)&gt;0,1,0)</f>
        <v>0</v>
      </c>
      <c r="J1559">
        <f>IF($I1559=1,SUMIFS(Registros!$I$2:$I$6000,Registros!$A$2:$A$6000,"CS",Registros!$B$2:$B$6000,$A1559),0)</f>
        <v>0</v>
      </c>
      <c r="K1559">
        <f>IF(COUNTIFS(Winback!$K$2:$K$300,$A1559)&gt;0,1,0)</f>
        <v>0</v>
      </c>
      <c r="L1559">
        <f>IF(AND($K1559=1,LEFT($A1559,3)="WB-"),SUMIFS(Winback!$D$2:$D$300,Winback!$K$2:$K$300,$A1559),0)</f>
        <v>0</v>
      </c>
      <c r="M1559">
        <f>IF(OR($E1559=1,$G1559=1,SUMIFS(Registros!$J$2:$J$6000,Registros!$B$2:$B$6000,$A1559)&gt;0),1,0)</f>
        <v>1</v>
      </c>
      <c r="N1559">
        <f>IF($J1559&gt;0,1,IF(COUNTIFS(Registros!$A$2:$A$6000,"CS",Registros!$B$2:$B$6000,$A1559,Registros!$K$2:$K$6000,"&lt;&gt;")&gt;0,1,0))</f>
        <v>0</v>
      </c>
      <c r="O1559" t="str">
        <f t="shared" si="120"/>
        <v>SOLO MÓVIL</v>
      </c>
      <c r="P1559" t="str">
        <f t="shared" si="121"/>
        <v>Ofrecer fijo + internet (FLBBTV)</v>
      </c>
      <c r="Q1559">
        <f t="shared" si="122"/>
        <v>49</v>
      </c>
      <c r="R1559" t="str">
        <f>IFERROR(VLOOKUP($A1559,Registros!$B$2:$G$6000,6,0),IFERROR(INDEX(Winback!$C$2:$C$300,MATCH($A1559,Winback!$K$2:$K$300,0)),""))</f>
        <v>Abril Aparicio</v>
      </c>
      <c r="S1559" t="str">
        <f t="shared" si="123"/>
        <v>NP</v>
      </c>
      <c r="T1559">
        <f t="shared" si="124"/>
        <v>1</v>
      </c>
    </row>
    <row r="1560" spans="1:20" x14ac:dyDescent="0.35">
      <c r="A1560" t="s">
        <v>7733</v>
      </c>
      <c r="B1560" t="s">
        <v>7734</v>
      </c>
      <c r="C1560" t="s">
        <v>7735</v>
      </c>
      <c r="D1560" t="s">
        <v>7736</v>
      </c>
      <c r="E1560">
        <f>IF(COUNTIFS(Registros!$A$2:$A$6000,"NP",Registros!$B$2:$B$6000,$A1560)&gt;0,1,0)</f>
        <v>1</v>
      </c>
      <c r="F1560">
        <f>IF($E1560=1,SUMIFS(Registros!$F$2:$F$6000,Registros!$A$2:$A$6000,"NP",Registros!$B$2:$B$6000,$A1560),0)</f>
        <v>12</v>
      </c>
      <c r="G1560">
        <f>IF(COUNTIFS(Registros!$A$2:$A$6000,"MOV",Registros!$B$2:$B$6000,$A1560)&gt;0,1,0)</f>
        <v>0</v>
      </c>
      <c r="H1560">
        <f>IF($G1560=1,SUMIFS(Registros!$F$2:$F$6000,Registros!$A$2:$A$6000,"MOV",Registros!$B$2:$B$6000,$A1560),0)</f>
        <v>0</v>
      </c>
      <c r="I1560">
        <f>IF(COUNTIFS(Registros!$A$2:$A$6000,"CS",Registros!$B$2:$B$6000,$A1560)&gt;0,1,0)</f>
        <v>0</v>
      </c>
      <c r="J1560">
        <f>IF($I1560=1,SUMIFS(Registros!$I$2:$I$6000,Registros!$A$2:$A$6000,"CS",Registros!$B$2:$B$6000,$A1560),0)</f>
        <v>0</v>
      </c>
      <c r="K1560">
        <f>IF(COUNTIFS(Winback!$K$2:$K$300,$A1560)&gt;0,1,0)</f>
        <v>0</v>
      </c>
      <c r="L1560">
        <f>IF(AND($K1560=1,LEFT($A1560,3)="WB-"),SUMIFS(Winback!$D$2:$D$300,Winback!$K$2:$K$300,$A1560),0)</f>
        <v>0</v>
      </c>
      <c r="M1560">
        <f>IF(OR($E1560=1,$G1560=1,SUMIFS(Registros!$J$2:$J$6000,Registros!$B$2:$B$6000,$A1560)&gt;0),1,0)</f>
        <v>1</v>
      </c>
      <c r="N1560">
        <f>IF($J1560&gt;0,1,IF(COUNTIFS(Registros!$A$2:$A$6000,"CS",Registros!$B$2:$B$6000,$A1560,Registros!$K$2:$K$6000,"&lt;&gt;")&gt;0,1,0))</f>
        <v>0</v>
      </c>
      <c r="O1560" t="str">
        <f t="shared" si="120"/>
        <v>SOLO MÓVIL</v>
      </c>
      <c r="P1560" t="str">
        <f t="shared" si="121"/>
        <v>Ofrecer fijo + internet (FLBBTV)</v>
      </c>
      <c r="Q1560">
        <f t="shared" si="122"/>
        <v>12</v>
      </c>
      <c r="R1560" t="str">
        <f>IFERROR(VLOOKUP($A1560,Registros!$B$2:$G$6000,6,0),IFERROR(INDEX(Winback!$C$2:$C$300,MATCH($A1560,Winback!$K$2:$K$300,0)),""))</f>
        <v>Nailyn Martinez</v>
      </c>
      <c r="S1560" t="str">
        <f t="shared" si="123"/>
        <v>NP</v>
      </c>
      <c r="T1560">
        <f t="shared" si="124"/>
        <v>1</v>
      </c>
    </row>
    <row r="1561" spans="1:20" x14ac:dyDescent="0.35">
      <c r="A1561" t="s">
        <v>7738</v>
      </c>
      <c r="B1561" t="s">
        <v>7739</v>
      </c>
      <c r="C1561" t="s">
        <v>7740</v>
      </c>
      <c r="D1561" t="s">
        <v>7741</v>
      </c>
      <c r="E1561">
        <f>IF(COUNTIFS(Registros!$A$2:$A$6000,"NP",Registros!$B$2:$B$6000,$A1561)&gt;0,1,0)</f>
        <v>1</v>
      </c>
      <c r="F1561">
        <f>IF($E1561=1,SUMIFS(Registros!$F$2:$F$6000,Registros!$A$2:$A$6000,"NP",Registros!$B$2:$B$6000,$A1561),0)</f>
        <v>15</v>
      </c>
      <c r="G1561">
        <f>IF(COUNTIFS(Registros!$A$2:$A$6000,"MOV",Registros!$B$2:$B$6000,$A1561)&gt;0,1,0)</f>
        <v>0</v>
      </c>
      <c r="H1561">
        <f>IF($G1561=1,SUMIFS(Registros!$F$2:$F$6000,Registros!$A$2:$A$6000,"MOV",Registros!$B$2:$B$6000,$A1561),0)</f>
        <v>0</v>
      </c>
      <c r="I1561">
        <f>IF(COUNTIFS(Registros!$A$2:$A$6000,"CS",Registros!$B$2:$B$6000,$A1561)&gt;0,1,0)</f>
        <v>0</v>
      </c>
      <c r="J1561">
        <f>IF($I1561=1,SUMIFS(Registros!$I$2:$I$6000,Registros!$A$2:$A$6000,"CS",Registros!$B$2:$B$6000,$A1561),0)</f>
        <v>0</v>
      </c>
      <c r="K1561">
        <f>IF(COUNTIFS(Winback!$K$2:$K$300,$A1561)&gt;0,1,0)</f>
        <v>0</v>
      </c>
      <c r="L1561">
        <f>IF(AND($K1561=1,LEFT($A1561,3)="WB-"),SUMIFS(Winback!$D$2:$D$300,Winback!$K$2:$K$300,$A1561),0)</f>
        <v>0</v>
      </c>
      <c r="M1561">
        <f>IF(OR($E1561=1,$G1561=1,SUMIFS(Registros!$J$2:$J$6000,Registros!$B$2:$B$6000,$A1561)&gt;0),1,0)</f>
        <v>1</v>
      </c>
      <c r="N1561">
        <f>IF($J1561&gt;0,1,IF(COUNTIFS(Registros!$A$2:$A$6000,"CS",Registros!$B$2:$B$6000,$A1561,Registros!$K$2:$K$6000,"&lt;&gt;")&gt;0,1,0))</f>
        <v>0</v>
      </c>
      <c r="O1561" t="str">
        <f t="shared" si="120"/>
        <v>SOLO MÓVIL</v>
      </c>
      <c r="P1561" t="str">
        <f t="shared" si="121"/>
        <v>Ofrecer fijo + internet (FLBBTV)</v>
      </c>
      <c r="Q1561">
        <f t="shared" si="122"/>
        <v>15</v>
      </c>
      <c r="R1561" t="str">
        <f>IFERROR(VLOOKUP($A1561,Registros!$B$2:$G$6000,6,0),IFERROR(INDEX(Winback!$C$2:$C$300,MATCH($A1561,Winback!$K$2:$K$300,0)),""))</f>
        <v>Yamali Rodriguez</v>
      </c>
      <c r="S1561" t="str">
        <f t="shared" si="123"/>
        <v>NP</v>
      </c>
      <c r="T1561">
        <f t="shared" si="124"/>
        <v>1</v>
      </c>
    </row>
    <row r="1562" spans="1:20" x14ac:dyDescent="0.35">
      <c r="A1562" t="s">
        <v>7743</v>
      </c>
      <c r="B1562" t="s">
        <v>7744</v>
      </c>
      <c r="C1562" t="s">
        <v>7745</v>
      </c>
      <c r="D1562" t="s">
        <v>7746</v>
      </c>
      <c r="E1562">
        <f>IF(COUNTIFS(Registros!$A$2:$A$6000,"NP",Registros!$B$2:$B$6000,$A1562)&gt;0,1,0)</f>
        <v>1</v>
      </c>
      <c r="F1562">
        <f>IF($E1562=1,SUMIFS(Registros!$F$2:$F$6000,Registros!$A$2:$A$6000,"NP",Registros!$B$2:$B$6000,$A1562),0)</f>
        <v>15</v>
      </c>
      <c r="G1562">
        <f>IF(COUNTIFS(Registros!$A$2:$A$6000,"MOV",Registros!$B$2:$B$6000,$A1562)&gt;0,1,0)</f>
        <v>0</v>
      </c>
      <c r="H1562">
        <f>IF($G1562=1,SUMIFS(Registros!$F$2:$F$6000,Registros!$A$2:$A$6000,"MOV",Registros!$B$2:$B$6000,$A1562),0)</f>
        <v>0</v>
      </c>
      <c r="I1562">
        <f>IF(COUNTIFS(Registros!$A$2:$A$6000,"CS",Registros!$B$2:$B$6000,$A1562)&gt;0,1,0)</f>
        <v>0</v>
      </c>
      <c r="J1562">
        <f>IF($I1562=1,SUMIFS(Registros!$I$2:$I$6000,Registros!$A$2:$A$6000,"CS",Registros!$B$2:$B$6000,$A1562),0)</f>
        <v>0</v>
      </c>
      <c r="K1562">
        <f>IF(COUNTIFS(Winback!$K$2:$K$300,$A1562)&gt;0,1,0)</f>
        <v>0</v>
      </c>
      <c r="L1562">
        <f>IF(AND($K1562=1,LEFT($A1562,3)="WB-"),SUMIFS(Winback!$D$2:$D$300,Winback!$K$2:$K$300,$A1562),0)</f>
        <v>0</v>
      </c>
      <c r="M1562">
        <f>IF(OR($E1562=1,$G1562=1,SUMIFS(Registros!$J$2:$J$6000,Registros!$B$2:$B$6000,$A1562)&gt;0),1,0)</f>
        <v>1</v>
      </c>
      <c r="N1562">
        <f>IF($J1562&gt;0,1,IF(COUNTIFS(Registros!$A$2:$A$6000,"CS",Registros!$B$2:$B$6000,$A1562,Registros!$K$2:$K$6000,"&lt;&gt;")&gt;0,1,0))</f>
        <v>0</v>
      </c>
      <c r="O1562" t="str">
        <f t="shared" si="120"/>
        <v>SOLO MÓVIL</v>
      </c>
      <c r="P1562" t="str">
        <f t="shared" si="121"/>
        <v>Ofrecer fijo + internet (FLBBTV)</v>
      </c>
      <c r="Q1562">
        <f t="shared" si="122"/>
        <v>15</v>
      </c>
      <c r="R1562" t="str">
        <f>IFERROR(VLOOKUP($A1562,Registros!$B$2:$G$6000,6,0),IFERROR(INDEX(Winback!$C$2:$C$300,MATCH($A1562,Winback!$K$2:$K$300,0)),""))</f>
        <v>Osiris Aguilar</v>
      </c>
      <c r="S1562" t="str">
        <f t="shared" si="123"/>
        <v>NP</v>
      </c>
      <c r="T1562">
        <f t="shared" si="124"/>
        <v>1</v>
      </c>
    </row>
    <row r="1563" spans="1:20" x14ac:dyDescent="0.35">
      <c r="A1563" t="s">
        <v>7748</v>
      </c>
      <c r="B1563" t="s">
        <v>7749</v>
      </c>
      <c r="C1563" t="s">
        <v>7750</v>
      </c>
      <c r="D1563" t="s">
        <v>7751</v>
      </c>
      <c r="E1563">
        <f>IF(COUNTIFS(Registros!$A$2:$A$6000,"NP",Registros!$B$2:$B$6000,$A1563)&gt;0,1,0)</f>
        <v>1</v>
      </c>
      <c r="F1563">
        <f>IF($E1563=1,SUMIFS(Registros!$F$2:$F$6000,Registros!$A$2:$A$6000,"NP",Registros!$B$2:$B$6000,$A1563),0)</f>
        <v>20.75</v>
      </c>
      <c r="G1563">
        <f>IF(COUNTIFS(Registros!$A$2:$A$6000,"MOV",Registros!$B$2:$B$6000,$A1563)&gt;0,1,0)</f>
        <v>0</v>
      </c>
      <c r="H1563">
        <f>IF($G1563=1,SUMIFS(Registros!$F$2:$F$6000,Registros!$A$2:$A$6000,"MOV",Registros!$B$2:$B$6000,$A1563),0)</f>
        <v>0</v>
      </c>
      <c r="I1563">
        <f>IF(COUNTIFS(Registros!$A$2:$A$6000,"CS",Registros!$B$2:$B$6000,$A1563)&gt;0,1,0)</f>
        <v>0</v>
      </c>
      <c r="J1563">
        <f>IF($I1563=1,SUMIFS(Registros!$I$2:$I$6000,Registros!$A$2:$A$6000,"CS",Registros!$B$2:$B$6000,$A1563),0)</f>
        <v>0</v>
      </c>
      <c r="K1563">
        <f>IF(COUNTIFS(Winback!$K$2:$K$300,$A1563)&gt;0,1,0)</f>
        <v>0</v>
      </c>
      <c r="L1563">
        <f>IF(AND($K1563=1,LEFT($A1563,3)="WB-"),SUMIFS(Winback!$D$2:$D$300,Winback!$K$2:$K$300,$A1563),0)</f>
        <v>0</v>
      </c>
      <c r="M1563">
        <f>IF(OR($E1563=1,$G1563=1,SUMIFS(Registros!$J$2:$J$6000,Registros!$B$2:$B$6000,$A1563)&gt;0),1,0)</f>
        <v>1</v>
      </c>
      <c r="N1563">
        <f>IF($J1563&gt;0,1,IF(COUNTIFS(Registros!$A$2:$A$6000,"CS",Registros!$B$2:$B$6000,$A1563,Registros!$K$2:$K$6000,"&lt;&gt;")&gt;0,1,0))</f>
        <v>0</v>
      </c>
      <c r="O1563" t="str">
        <f t="shared" si="120"/>
        <v>SOLO MÓVIL</v>
      </c>
      <c r="P1563" t="str">
        <f t="shared" si="121"/>
        <v>Ofrecer fijo + internet (FLBBTV)</v>
      </c>
      <c r="Q1563">
        <f t="shared" si="122"/>
        <v>20.75</v>
      </c>
      <c r="R1563" t="str">
        <f>IFERROR(VLOOKUP($A1563,Registros!$B$2:$G$6000,6,0),IFERROR(INDEX(Winback!$C$2:$C$300,MATCH($A1563,Winback!$K$2:$K$300,0)),""))</f>
        <v>Karla Mc Intryre</v>
      </c>
      <c r="S1563" t="str">
        <f t="shared" si="123"/>
        <v>NP</v>
      </c>
      <c r="T1563">
        <f t="shared" si="124"/>
        <v>1</v>
      </c>
    </row>
    <row r="1564" spans="1:20" x14ac:dyDescent="0.35">
      <c r="A1564" t="s">
        <v>7753</v>
      </c>
      <c r="B1564" t="s">
        <v>7754</v>
      </c>
      <c r="C1564" t="s">
        <v>7755</v>
      </c>
      <c r="D1564" t="s">
        <v>7756</v>
      </c>
      <c r="E1564">
        <f>IF(COUNTIFS(Registros!$A$2:$A$6000,"NP",Registros!$B$2:$B$6000,$A1564)&gt;0,1,0)</f>
        <v>1</v>
      </c>
      <c r="F1564">
        <f>IF($E1564=1,SUMIFS(Registros!$F$2:$F$6000,Registros!$A$2:$A$6000,"NP",Registros!$B$2:$B$6000,$A1564),0)</f>
        <v>20</v>
      </c>
      <c r="G1564">
        <f>IF(COUNTIFS(Registros!$A$2:$A$6000,"MOV",Registros!$B$2:$B$6000,$A1564)&gt;0,1,0)</f>
        <v>0</v>
      </c>
      <c r="H1564">
        <f>IF($G1564=1,SUMIFS(Registros!$F$2:$F$6000,Registros!$A$2:$A$6000,"MOV",Registros!$B$2:$B$6000,$A1564),0)</f>
        <v>0</v>
      </c>
      <c r="I1564">
        <f>IF(COUNTIFS(Registros!$A$2:$A$6000,"CS",Registros!$B$2:$B$6000,$A1564)&gt;0,1,0)</f>
        <v>0</v>
      </c>
      <c r="J1564">
        <f>IF($I1564=1,SUMIFS(Registros!$I$2:$I$6000,Registros!$A$2:$A$6000,"CS",Registros!$B$2:$B$6000,$A1564),0)</f>
        <v>0</v>
      </c>
      <c r="K1564">
        <f>IF(COUNTIFS(Winback!$K$2:$K$300,$A1564)&gt;0,1,0)</f>
        <v>0</v>
      </c>
      <c r="L1564">
        <f>IF(AND($K1564=1,LEFT($A1564,3)="WB-"),SUMIFS(Winback!$D$2:$D$300,Winback!$K$2:$K$300,$A1564),0)</f>
        <v>0</v>
      </c>
      <c r="M1564">
        <f>IF(OR($E1564=1,$G1564=1,SUMIFS(Registros!$J$2:$J$6000,Registros!$B$2:$B$6000,$A1564)&gt;0),1,0)</f>
        <v>1</v>
      </c>
      <c r="N1564">
        <f>IF($J1564&gt;0,1,IF(COUNTIFS(Registros!$A$2:$A$6000,"CS",Registros!$B$2:$B$6000,$A1564,Registros!$K$2:$K$6000,"&lt;&gt;")&gt;0,1,0))</f>
        <v>0</v>
      </c>
      <c r="O1564" t="str">
        <f t="shared" si="120"/>
        <v>SOLO MÓVIL</v>
      </c>
      <c r="P1564" t="str">
        <f t="shared" si="121"/>
        <v>Ofrecer fijo + internet (FLBBTV)</v>
      </c>
      <c r="Q1564">
        <f t="shared" si="122"/>
        <v>20</v>
      </c>
      <c r="R1564" t="str">
        <f>IFERROR(VLOOKUP($A1564,Registros!$B$2:$G$6000,6,0),IFERROR(INDEX(Winback!$C$2:$C$300,MATCH($A1564,Winback!$K$2:$K$300,0)),""))</f>
        <v>Solanye Acuña</v>
      </c>
      <c r="S1564" t="str">
        <f t="shared" si="123"/>
        <v>NP</v>
      </c>
      <c r="T1564">
        <f t="shared" si="124"/>
        <v>1</v>
      </c>
    </row>
    <row r="1565" spans="1:20" x14ac:dyDescent="0.35">
      <c r="A1565" t="s">
        <v>7758</v>
      </c>
      <c r="B1565" t="s">
        <v>7759</v>
      </c>
      <c r="C1565" t="s">
        <v>7760</v>
      </c>
      <c r="D1565" t="s">
        <v>7761</v>
      </c>
      <c r="E1565">
        <f>IF(COUNTIFS(Registros!$A$2:$A$6000,"NP",Registros!$B$2:$B$6000,$A1565)&gt;0,1,0)</f>
        <v>1</v>
      </c>
      <c r="F1565">
        <f>IF($E1565=1,SUMIFS(Registros!$F$2:$F$6000,Registros!$A$2:$A$6000,"NP",Registros!$B$2:$B$6000,$A1565),0)</f>
        <v>15</v>
      </c>
      <c r="G1565">
        <f>IF(COUNTIFS(Registros!$A$2:$A$6000,"MOV",Registros!$B$2:$B$6000,$A1565)&gt;0,1,0)</f>
        <v>0</v>
      </c>
      <c r="H1565">
        <f>IF($G1565=1,SUMIFS(Registros!$F$2:$F$6000,Registros!$A$2:$A$6000,"MOV",Registros!$B$2:$B$6000,$A1565),0)</f>
        <v>0</v>
      </c>
      <c r="I1565">
        <f>IF(COUNTIFS(Registros!$A$2:$A$6000,"CS",Registros!$B$2:$B$6000,$A1565)&gt;0,1,0)</f>
        <v>0</v>
      </c>
      <c r="J1565">
        <f>IF($I1565=1,SUMIFS(Registros!$I$2:$I$6000,Registros!$A$2:$A$6000,"CS",Registros!$B$2:$B$6000,$A1565),0)</f>
        <v>0</v>
      </c>
      <c r="K1565">
        <f>IF(COUNTIFS(Winback!$K$2:$K$300,$A1565)&gt;0,1,0)</f>
        <v>0</v>
      </c>
      <c r="L1565">
        <f>IF(AND($K1565=1,LEFT($A1565,3)="WB-"),SUMIFS(Winback!$D$2:$D$300,Winback!$K$2:$K$300,$A1565),0)</f>
        <v>0</v>
      </c>
      <c r="M1565">
        <f>IF(OR($E1565=1,$G1565=1,SUMIFS(Registros!$J$2:$J$6000,Registros!$B$2:$B$6000,$A1565)&gt;0),1,0)</f>
        <v>1</v>
      </c>
      <c r="N1565">
        <f>IF($J1565&gt;0,1,IF(COUNTIFS(Registros!$A$2:$A$6000,"CS",Registros!$B$2:$B$6000,$A1565,Registros!$K$2:$K$6000,"&lt;&gt;")&gt;0,1,0))</f>
        <v>0</v>
      </c>
      <c r="O1565" t="str">
        <f t="shared" si="120"/>
        <v>SOLO MÓVIL</v>
      </c>
      <c r="P1565" t="str">
        <f t="shared" si="121"/>
        <v>Ofrecer fijo + internet (FLBBTV)</v>
      </c>
      <c r="Q1565">
        <f t="shared" si="122"/>
        <v>15</v>
      </c>
      <c r="R1565" t="str">
        <f>IFERROR(VLOOKUP($A1565,Registros!$B$2:$G$6000,6,0),IFERROR(INDEX(Winback!$C$2:$C$300,MATCH($A1565,Winback!$K$2:$K$300,0)),""))</f>
        <v>Michelle Zambrano</v>
      </c>
      <c r="S1565" t="str">
        <f t="shared" si="123"/>
        <v>NP</v>
      </c>
      <c r="T1565">
        <f t="shared" si="124"/>
        <v>1</v>
      </c>
    </row>
    <row r="1566" spans="1:20" x14ac:dyDescent="0.35">
      <c r="A1566" t="s">
        <v>7763</v>
      </c>
      <c r="B1566" t="s">
        <v>7764</v>
      </c>
      <c r="C1566" t="s">
        <v>7765</v>
      </c>
      <c r="D1566" t="s">
        <v>7766</v>
      </c>
      <c r="E1566">
        <f>IF(COUNTIFS(Registros!$A$2:$A$6000,"NP",Registros!$B$2:$B$6000,$A1566)&gt;0,1,0)</f>
        <v>1</v>
      </c>
      <c r="F1566">
        <f>IF($E1566=1,SUMIFS(Registros!$F$2:$F$6000,Registros!$A$2:$A$6000,"NP",Registros!$B$2:$B$6000,$A1566),0)</f>
        <v>15</v>
      </c>
      <c r="G1566">
        <f>IF(COUNTIFS(Registros!$A$2:$A$6000,"MOV",Registros!$B$2:$B$6000,$A1566)&gt;0,1,0)</f>
        <v>0</v>
      </c>
      <c r="H1566">
        <f>IF($G1566=1,SUMIFS(Registros!$F$2:$F$6000,Registros!$A$2:$A$6000,"MOV",Registros!$B$2:$B$6000,$A1566),0)</f>
        <v>0</v>
      </c>
      <c r="I1566">
        <f>IF(COUNTIFS(Registros!$A$2:$A$6000,"CS",Registros!$B$2:$B$6000,$A1566)&gt;0,1,0)</f>
        <v>0</v>
      </c>
      <c r="J1566">
        <f>IF($I1566=1,SUMIFS(Registros!$I$2:$I$6000,Registros!$A$2:$A$6000,"CS",Registros!$B$2:$B$6000,$A1566),0)</f>
        <v>0</v>
      </c>
      <c r="K1566">
        <f>IF(COUNTIFS(Winback!$K$2:$K$300,$A1566)&gt;0,1,0)</f>
        <v>0</v>
      </c>
      <c r="L1566">
        <f>IF(AND($K1566=1,LEFT($A1566,3)="WB-"),SUMIFS(Winback!$D$2:$D$300,Winback!$K$2:$K$300,$A1566),0)</f>
        <v>0</v>
      </c>
      <c r="M1566">
        <f>IF(OR($E1566=1,$G1566=1,SUMIFS(Registros!$J$2:$J$6000,Registros!$B$2:$B$6000,$A1566)&gt;0),1,0)</f>
        <v>1</v>
      </c>
      <c r="N1566">
        <f>IF($J1566&gt;0,1,IF(COUNTIFS(Registros!$A$2:$A$6000,"CS",Registros!$B$2:$B$6000,$A1566,Registros!$K$2:$K$6000,"&lt;&gt;")&gt;0,1,0))</f>
        <v>0</v>
      </c>
      <c r="O1566" t="str">
        <f t="shared" si="120"/>
        <v>SOLO MÓVIL</v>
      </c>
      <c r="P1566" t="str">
        <f t="shared" si="121"/>
        <v>Ofrecer fijo + internet (FLBBTV)</v>
      </c>
      <c r="Q1566">
        <f t="shared" si="122"/>
        <v>15</v>
      </c>
      <c r="R1566" t="str">
        <f>IFERROR(VLOOKUP($A1566,Registros!$B$2:$G$6000,6,0),IFERROR(INDEX(Winback!$C$2:$C$300,MATCH($A1566,Winback!$K$2:$K$300,0)),""))</f>
        <v>Ines Lizbeth Trujillo</v>
      </c>
      <c r="S1566" t="str">
        <f t="shared" si="123"/>
        <v>NP</v>
      </c>
      <c r="T1566">
        <f t="shared" si="124"/>
        <v>1</v>
      </c>
    </row>
    <row r="1567" spans="1:20" x14ac:dyDescent="0.35">
      <c r="A1567" t="s">
        <v>7768</v>
      </c>
      <c r="B1567" t="s">
        <v>7769</v>
      </c>
      <c r="C1567" t="s">
        <v>7770</v>
      </c>
      <c r="D1567" t="s">
        <v>7771</v>
      </c>
      <c r="E1567">
        <f>IF(COUNTIFS(Registros!$A$2:$A$6000,"NP",Registros!$B$2:$B$6000,$A1567)&gt;0,1,0)</f>
        <v>1</v>
      </c>
      <c r="F1567">
        <f>IF($E1567=1,SUMIFS(Registros!$F$2:$F$6000,Registros!$A$2:$A$6000,"NP",Registros!$B$2:$B$6000,$A1567),0)</f>
        <v>20</v>
      </c>
      <c r="G1567">
        <f>IF(COUNTIFS(Registros!$A$2:$A$6000,"MOV",Registros!$B$2:$B$6000,$A1567)&gt;0,1,0)</f>
        <v>0</v>
      </c>
      <c r="H1567">
        <f>IF($G1567=1,SUMIFS(Registros!$F$2:$F$6000,Registros!$A$2:$A$6000,"MOV",Registros!$B$2:$B$6000,$A1567),0)</f>
        <v>0</v>
      </c>
      <c r="I1567">
        <f>IF(COUNTIFS(Registros!$A$2:$A$6000,"CS",Registros!$B$2:$B$6000,$A1567)&gt;0,1,0)</f>
        <v>0</v>
      </c>
      <c r="J1567">
        <f>IF($I1567=1,SUMIFS(Registros!$I$2:$I$6000,Registros!$A$2:$A$6000,"CS",Registros!$B$2:$B$6000,$A1567),0)</f>
        <v>0</v>
      </c>
      <c r="K1567">
        <f>IF(COUNTIFS(Winback!$K$2:$K$300,$A1567)&gt;0,1,0)</f>
        <v>0</v>
      </c>
      <c r="L1567">
        <f>IF(AND($K1567=1,LEFT($A1567,3)="WB-"),SUMIFS(Winback!$D$2:$D$300,Winback!$K$2:$K$300,$A1567),0)</f>
        <v>0</v>
      </c>
      <c r="M1567">
        <f>IF(OR($E1567=1,$G1567=1,SUMIFS(Registros!$J$2:$J$6000,Registros!$B$2:$B$6000,$A1567)&gt;0),1,0)</f>
        <v>1</v>
      </c>
      <c r="N1567">
        <f>IF($J1567&gt;0,1,IF(COUNTIFS(Registros!$A$2:$A$6000,"CS",Registros!$B$2:$B$6000,$A1567,Registros!$K$2:$K$6000,"&lt;&gt;")&gt;0,1,0))</f>
        <v>0</v>
      </c>
      <c r="O1567" t="str">
        <f t="shared" si="120"/>
        <v>SOLO MÓVIL</v>
      </c>
      <c r="P1567" t="str">
        <f t="shared" si="121"/>
        <v>Ofrecer fijo + internet (FLBBTV)</v>
      </c>
      <c r="Q1567">
        <f t="shared" si="122"/>
        <v>20</v>
      </c>
      <c r="R1567" t="str">
        <f>IFERROR(VLOOKUP($A1567,Registros!$B$2:$G$6000,6,0),IFERROR(INDEX(Winback!$C$2:$C$300,MATCH($A1567,Winback!$K$2:$K$300,0)),""))</f>
        <v>Alejandra Mabel Hawkins</v>
      </c>
      <c r="S1567" t="str">
        <f t="shared" si="123"/>
        <v>NP</v>
      </c>
      <c r="T1567">
        <f t="shared" si="124"/>
        <v>1</v>
      </c>
    </row>
    <row r="1568" spans="1:20" x14ac:dyDescent="0.35">
      <c r="A1568" t="s">
        <v>7773</v>
      </c>
      <c r="B1568" t="s">
        <v>7774</v>
      </c>
      <c r="C1568" t="s">
        <v>7775</v>
      </c>
      <c r="D1568" t="s">
        <v>3527</v>
      </c>
      <c r="E1568">
        <f>IF(COUNTIFS(Registros!$A$2:$A$6000,"NP",Registros!$B$2:$B$6000,$A1568)&gt;0,1,0)</f>
        <v>1</v>
      </c>
      <c r="F1568">
        <f>IF($E1568=1,SUMIFS(Registros!$F$2:$F$6000,Registros!$A$2:$A$6000,"NP",Registros!$B$2:$B$6000,$A1568),0)</f>
        <v>193.25</v>
      </c>
      <c r="G1568">
        <f>IF(COUNTIFS(Registros!$A$2:$A$6000,"MOV",Registros!$B$2:$B$6000,$A1568)&gt;0,1,0)</f>
        <v>0</v>
      </c>
      <c r="H1568">
        <f>IF($G1568=1,SUMIFS(Registros!$F$2:$F$6000,Registros!$A$2:$A$6000,"MOV",Registros!$B$2:$B$6000,$A1568),0)</f>
        <v>0</v>
      </c>
      <c r="I1568">
        <f>IF(COUNTIFS(Registros!$A$2:$A$6000,"CS",Registros!$B$2:$B$6000,$A1568)&gt;0,1,0)</f>
        <v>0</v>
      </c>
      <c r="J1568">
        <f>IF($I1568=1,SUMIFS(Registros!$I$2:$I$6000,Registros!$A$2:$A$6000,"CS",Registros!$B$2:$B$6000,$A1568),0)</f>
        <v>0</v>
      </c>
      <c r="K1568">
        <f>IF(COUNTIFS(Winback!$K$2:$K$300,$A1568)&gt;0,1,0)</f>
        <v>0</v>
      </c>
      <c r="L1568">
        <f>IF(AND($K1568=1,LEFT($A1568,3)="WB-"),SUMIFS(Winback!$D$2:$D$300,Winback!$K$2:$K$300,$A1568),0)</f>
        <v>0</v>
      </c>
      <c r="M1568">
        <f>IF(OR($E1568=1,$G1568=1,SUMIFS(Registros!$J$2:$J$6000,Registros!$B$2:$B$6000,$A1568)&gt;0),1,0)</f>
        <v>1</v>
      </c>
      <c r="N1568">
        <f>IF($J1568&gt;0,1,IF(COUNTIFS(Registros!$A$2:$A$6000,"CS",Registros!$B$2:$B$6000,$A1568,Registros!$K$2:$K$6000,"&lt;&gt;")&gt;0,1,0))</f>
        <v>0</v>
      </c>
      <c r="O1568" t="str">
        <f t="shared" si="120"/>
        <v>SOLO MÓVIL</v>
      </c>
      <c r="P1568" t="str">
        <f t="shared" si="121"/>
        <v>Ofrecer fijo + internet (FLBBTV)</v>
      </c>
      <c r="Q1568">
        <f t="shared" si="122"/>
        <v>193.25</v>
      </c>
      <c r="R1568" t="str">
        <f>IFERROR(VLOOKUP($A1568,Registros!$B$2:$G$6000,6,0),IFERROR(INDEX(Winback!$C$2:$C$300,MATCH($A1568,Winback!$K$2:$K$300,0)),""))</f>
        <v>Maria Fernanda</v>
      </c>
      <c r="S1568" t="str">
        <f t="shared" si="123"/>
        <v>NP</v>
      </c>
      <c r="T1568">
        <f t="shared" si="124"/>
        <v>1</v>
      </c>
    </row>
    <row r="1569" spans="1:20" x14ac:dyDescent="0.35">
      <c r="A1569" t="s">
        <v>7777</v>
      </c>
      <c r="B1569" t="s">
        <v>7778</v>
      </c>
      <c r="C1569" t="s">
        <v>7779</v>
      </c>
      <c r="D1569" t="s">
        <v>7780</v>
      </c>
      <c r="E1569">
        <f>IF(COUNTIFS(Registros!$A$2:$A$6000,"NP",Registros!$B$2:$B$6000,$A1569)&gt;0,1,0)</f>
        <v>1</v>
      </c>
      <c r="F1569">
        <f>IF($E1569=1,SUMIFS(Registros!$F$2:$F$6000,Registros!$A$2:$A$6000,"NP",Registros!$B$2:$B$6000,$A1569),0)</f>
        <v>277.97000000000003</v>
      </c>
      <c r="G1569">
        <f>IF(COUNTIFS(Registros!$A$2:$A$6000,"MOV",Registros!$B$2:$B$6000,$A1569)&gt;0,1,0)</f>
        <v>0</v>
      </c>
      <c r="H1569">
        <f>IF($G1569=1,SUMIFS(Registros!$F$2:$F$6000,Registros!$A$2:$A$6000,"MOV",Registros!$B$2:$B$6000,$A1569),0)</f>
        <v>0</v>
      </c>
      <c r="I1569">
        <f>IF(COUNTIFS(Registros!$A$2:$A$6000,"CS",Registros!$B$2:$B$6000,$A1569)&gt;0,1,0)</f>
        <v>0</v>
      </c>
      <c r="J1569">
        <f>IF($I1569=1,SUMIFS(Registros!$I$2:$I$6000,Registros!$A$2:$A$6000,"CS",Registros!$B$2:$B$6000,$A1569),0)</f>
        <v>0</v>
      </c>
      <c r="K1569">
        <f>IF(COUNTIFS(Winback!$K$2:$K$300,$A1569)&gt;0,1,0)</f>
        <v>0</v>
      </c>
      <c r="L1569">
        <f>IF(AND($K1569=1,LEFT($A1569,3)="WB-"),SUMIFS(Winback!$D$2:$D$300,Winback!$K$2:$K$300,$A1569),0)</f>
        <v>0</v>
      </c>
      <c r="M1569">
        <f>IF(OR($E1569=1,$G1569=1,SUMIFS(Registros!$J$2:$J$6000,Registros!$B$2:$B$6000,$A1569)&gt;0),1,0)</f>
        <v>1</v>
      </c>
      <c r="N1569">
        <f>IF($J1569&gt;0,1,IF(COUNTIFS(Registros!$A$2:$A$6000,"CS",Registros!$B$2:$B$6000,$A1569,Registros!$K$2:$K$6000,"&lt;&gt;")&gt;0,1,0))</f>
        <v>0</v>
      </c>
      <c r="O1569" t="str">
        <f t="shared" si="120"/>
        <v>SOLO MÓVIL</v>
      </c>
      <c r="P1569" t="str">
        <f t="shared" si="121"/>
        <v>Ofrecer fijo + internet (FLBBTV)</v>
      </c>
      <c r="Q1569">
        <f t="shared" si="122"/>
        <v>277.97000000000003</v>
      </c>
      <c r="R1569" t="str">
        <f>IFERROR(VLOOKUP($A1569,Registros!$B$2:$G$6000,6,0),IFERROR(INDEX(Winback!$C$2:$C$300,MATCH($A1569,Winback!$K$2:$K$300,0)),""))</f>
        <v>Yarelis Tulloch</v>
      </c>
      <c r="S1569" t="str">
        <f t="shared" si="123"/>
        <v>NP</v>
      </c>
      <c r="T1569">
        <f t="shared" si="124"/>
        <v>1</v>
      </c>
    </row>
    <row r="1570" spans="1:20" x14ac:dyDescent="0.35">
      <c r="A1570" t="s">
        <v>7782</v>
      </c>
      <c r="B1570" t="s">
        <v>7783</v>
      </c>
      <c r="C1570" t="s">
        <v>7784</v>
      </c>
      <c r="D1570" t="s">
        <v>7785</v>
      </c>
      <c r="E1570">
        <f>IF(COUNTIFS(Registros!$A$2:$A$6000,"NP",Registros!$B$2:$B$6000,$A1570)&gt;0,1,0)</f>
        <v>1</v>
      </c>
      <c r="F1570">
        <f>IF($E1570=1,SUMIFS(Registros!$F$2:$F$6000,Registros!$A$2:$A$6000,"NP",Registros!$B$2:$B$6000,$A1570),0)</f>
        <v>24</v>
      </c>
      <c r="G1570">
        <f>IF(COUNTIFS(Registros!$A$2:$A$6000,"MOV",Registros!$B$2:$B$6000,$A1570)&gt;0,1,0)</f>
        <v>0</v>
      </c>
      <c r="H1570">
        <f>IF($G1570=1,SUMIFS(Registros!$F$2:$F$6000,Registros!$A$2:$A$6000,"MOV",Registros!$B$2:$B$6000,$A1570),0)</f>
        <v>0</v>
      </c>
      <c r="I1570">
        <f>IF(COUNTIFS(Registros!$A$2:$A$6000,"CS",Registros!$B$2:$B$6000,$A1570)&gt;0,1,0)</f>
        <v>0</v>
      </c>
      <c r="J1570">
        <f>IF($I1570=1,SUMIFS(Registros!$I$2:$I$6000,Registros!$A$2:$A$6000,"CS",Registros!$B$2:$B$6000,$A1570),0)</f>
        <v>0</v>
      </c>
      <c r="K1570">
        <f>IF(COUNTIFS(Winback!$K$2:$K$300,$A1570)&gt;0,1,0)</f>
        <v>0</v>
      </c>
      <c r="L1570">
        <f>IF(AND($K1570=1,LEFT($A1570,3)="WB-"),SUMIFS(Winback!$D$2:$D$300,Winback!$K$2:$K$300,$A1570),0)</f>
        <v>0</v>
      </c>
      <c r="M1570">
        <f>IF(OR($E1570=1,$G1570=1,SUMIFS(Registros!$J$2:$J$6000,Registros!$B$2:$B$6000,$A1570)&gt;0),1,0)</f>
        <v>1</v>
      </c>
      <c r="N1570">
        <f>IF($J1570&gt;0,1,IF(COUNTIFS(Registros!$A$2:$A$6000,"CS",Registros!$B$2:$B$6000,$A1570,Registros!$K$2:$K$6000,"&lt;&gt;")&gt;0,1,0))</f>
        <v>0</v>
      </c>
      <c r="O1570" t="str">
        <f t="shared" si="120"/>
        <v>SOLO MÓVIL</v>
      </c>
      <c r="P1570" t="str">
        <f t="shared" si="121"/>
        <v>Ofrecer fijo + internet (FLBBTV)</v>
      </c>
      <c r="Q1570">
        <f t="shared" si="122"/>
        <v>24</v>
      </c>
      <c r="R1570" t="str">
        <f>IFERROR(VLOOKUP($A1570,Registros!$B$2:$G$6000,6,0),IFERROR(INDEX(Winback!$C$2:$C$300,MATCH($A1570,Winback!$K$2:$K$300,0)),""))</f>
        <v>Abril Aparicio</v>
      </c>
      <c r="S1570" t="str">
        <f t="shared" si="123"/>
        <v>NP</v>
      </c>
      <c r="T1570">
        <f t="shared" si="124"/>
        <v>1</v>
      </c>
    </row>
    <row r="1571" spans="1:20" x14ac:dyDescent="0.35">
      <c r="A1571" t="s">
        <v>7786</v>
      </c>
      <c r="B1571" t="s">
        <v>7787</v>
      </c>
      <c r="C1571" t="s">
        <v>7788</v>
      </c>
      <c r="D1571" t="s">
        <v>7789</v>
      </c>
      <c r="E1571">
        <f>IF(COUNTIFS(Registros!$A$2:$A$6000,"NP",Registros!$B$2:$B$6000,$A1571)&gt;0,1,0)</f>
        <v>1</v>
      </c>
      <c r="F1571">
        <f>IF($E1571=1,SUMIFS(Registros!$F$2:$F$6000,Registros!$A$2:$A$6000,"NP",Registros!$B$2:$B$6000,$A1571),0)</f>
        <v>110.75</v>
      </c>
      <c r="G1571">
        <f>IF(COUNTIFS(Registros!$A$2:$A$6000,"MOV",Registros!$B$2:$B$6000,$A1571)&gt;0,1,0)</f>
        <v>0</v>
      </c>
      <c r="H1571">
        <f>IF($G1571=1,SUMIFS(Registros!$F$2:$F$6000,Registros!$A$2:$A$6000,"MOV",Registros!$B$2:$B$6000,$A1571),0)</f>
        <v>0</v>
      </c>
      <c r="I1571">
        <f>IF(COUNTIFS(Registros!$A$2:$A$6000,"CS",Registros!$B$2:$B$6000,$A1571)&gt;0,1,0)</f>
        <v>0</v>
      </c>
      <c r="J1571">
        <f>IF($I1571=1,SUMIFS(Registros!$I$2:$I$6000,Registros!$A$2:$A$6000,"CS",Registros!$B$2:$B$6000,$A1571),0)</f>
        <v>0</v>
      </c>
      <c r="K1571">
        <f>IF(COUNTIFS(Winback!$K$2:$K$300,$A1571)&gt;0,1,0)</f>
        <v>0</v>
      </c>
      <c r="L1571">
        <f>IF(AND($K1571=1,LEFT($A1571,3)="WB-"),SUMIFS(Winback!$D$2:$D$300,Winback!$K$2:$K$300,$A1571),0)</f>
        <v>0</v>
      </c>
      <c r="M1571">
        <f>IF(OR($E1571=1,$G1571=1,SUMIFS(Registros!$J$2:$J$6000,Registros!$B$2:$B$6000,$A1571)&gt;0),1,0)</f>
        <v>1</v>
      </c>
      <c r="N1571">
        <f>IF($J1571&gt;0,1,IF(COUNTIFS(Registros!$A$2:$A$6000,"CS",Registros!$B$2:$B$6000,$A1571,Registros!$K$2:$K$6000,"&lt;&gt;")&gt;0,1,0))</f>
        <v>0</v>
      </c>
      <c r="O1571" t="str">
        <f t="shared" si="120"/>
        <v>SOLO MÓVIL</v>
      </c>
      <c r="P1571" t="str">
        <f t="shared" si="121"/>
        <v>Ofrecer fijo + internet (FLBBTV)</v>
      </c>
      <c r="Q1571">
        <f t="shared" si="122"/>
        <v>110.75</v>
      </c>
      <c r="R1571" t="str">
        <f>IFERROR(VLOOKUP($A1571,Registros!$B$2:$G$6000,6,0),IFERROR(INDEX(Winback!$C$2:$C$300,MATCH($A1571,Winback!$K$2:$K$300,0)),""))</f>
        <v>Yariela Galarce</v>
      </c>
      <c r="S1571" t="str">
        <f t="shared" si="123"/>
        <v>NP</v>
      </c>
      <c r="T1571">
        <f t="shared" si="124"/>
        <v>1</v>
      </c>
    </row>
    <row r="1572" spans="1:20" x14ac:dyDescent="0.35">
      <c r="A1572" t="s">
        <v>7791</v>
      </c>
      <c r="B1572" t="s">
        <v>7792</v>
      </c>
      <c r="C1572" t="s">
        <v>7793</v>
      </c>
      <c r="D1572" t="s">
        <v>7794</v>
      </c>
      <c r="E1572">
        <f>IF(COUNTIFS(Registros!$A$2:$A$6000,"NP",Registros!$B$2:$B$6000,$A1572)&gt;0,1,0)</f>
        <v>1</v>
      </c>
      <c r="F1572">
        <f>IF($E1572=1,SUMIFS(Registros!$F$2:$F$6000,Registros!$A$2:$A$6000,"NP",Registros!$B$2:$B$6000,$A1572),0)</f>
        <v>123.45</v>
      </c>
      <c r="G1572">
        <f>IF(COUNTIFS(Registros!$A$2:$A$6000,"MOV",Registros!$B$2:$B$6000,$A1572)&gt;0,1,0)</f>
        <v>0</v>
      </c>
      <c r="H1572">
        <f>IF($G1572=1,SUMIFS(Registros!$F$2:$F$6000,Registros!$A$2:$A$6000,"MOV",Registros!$B$2:$B$6000,$A1572),0)</f>
        <v>0</v>
      </c>
      <c r="I1572">
        <f>IF(COUNTIFS(Registros!$A$2:$A$6000,"CS",Registros!$B$2:$B$6000,$A1572)&gt;0,1,0)</f>
        <v>0</v>
      </c>
      <c r="J1572">
        <f>IF($I1572=1,SUMIFS(Registros!$I$2:$I$6000,Registros!$A$2:$A$6000,"CS",Registros!$B$2:$B$6000,$A1572),0)</f>
        <v>0</v>
      </c>
      <c r="K1572">
        <f>IF(COUNTIFS(Winback!$K$2:$K$300,$A1572)&gt;0,1,0)</f>
        <v>0</v>
      </c>
      <c r="L1572">
        <f>IF(AND($K1572=1,LEFT($A1572,3)="WB-"),SUMIFS(Winback!$D$2:$D$300,Winback!$K$2:$K$300,$A1572),0)</f>
        <v>0</v>
      </c>
      <c r="M1572">
        <f>IF(OR($E1572=1,$G1572=1,SUMIFS(Registros!$J$2:$J$6000,Registros!$B$2:$B$6000,$A1572)&gt;0),1,0)</f>
        <v>1</v>
      </c>
      <c r="N1572">
        <f>IF($J1572&gt;0,1,IF(COUNTIFS(Registros!$A$2:$A$6000,"CS",Registros!$B$2:$B$6000,$A1572,Registros!$K$2:$K$6000,"&lt;&gt;")&gt;0,1,0))</f>
        <v>0</v>
      </c>
      <c r="O1572" t="str">
        <f t="shared" si="120"/>
        <v>SOLO MÓVIL</v>
      </c>
      <c r="P1572" t="str">
        <f t="shared" si="121"/>
        <v>Ofrecer fijo + internet (FLBBTV)</v>
      </c>
      <c r="Q1572">
        <f t="shared" si="122"/>
        <v>123.45</v>
      </c>
      <c r="R1572" t="str">
        <f>IFERROR(VLOOKUP($A1572,Registros!$B$2:$G$6000,6,0),IFERROR(INDEX(Winback!$C$2:$C$300,MATCH($A1572,Winback!$K$2:$K$300,0)),""))</f>
        <v>Nailyn Martinez</v>
      </c>
      <c r="S1572" t="str">
        <f t="shared" si="123"/>
        <v>NP</v>
      </c>
      <c r="T1572">
        <f t="shared" si="124"/>
        <v>1</v>
      </c>
    </row>
    <row r="1573" spans="1:20" x14ac:dyDescent="0.35">
      <c r="A1573" t="s">
        <v>7798</v>
      </c>
      <c r="B1573" t="s">
        <v>7799</v>
      </c>
      <c r="C1573" t="s">
        <v>7800</v>
      </c>
      <c r="D1573" t="s">
        <v>7801</v>
      </c>
      <c r="E1573">
        <f>IF(COUNTIFS(Registros!$A$2:$A$6000,"NP",Registros!$B$2:$B$6000,$A1573)&gt;0,1,0)</f>
        <v>1</v>
      </c>
      <c r="F1573">
        <f>IF($E1573=1,SUMIFS(Registros!$F$2:$F$6000,Registros!$A$2:$A$6000,"NP",Registros!$B$2:$B$6000,$A1573),0)</f>
        <v>15</v>
      </c>
      <c r="G1573">
        <f>IF(COUNTIFS(Registros!$A$2:$A$6000,"MOV",Registros!$B$2:$B$6000,$A1573)&gt;0,1,0)</f>
        <v>0</v>
      </c>
      <c r="H1573">
        <f>IF($G1573=1,SUMIFS(Registros!$F$2:$F$6000,Registros!$A$2:$A$6000,"MOV",Registros!$B$2:$B$6000,$A1573),0)</f>
        <v>0</v>
      </c>
      <c r="I1573">
        <f>IF(COUNTIFS(Registros!$A$2:$A$6000,"CS",Registros!$B$2:$B$6000,$A1573)&gt;0,1,0)</f>
        <v>0</v>
      </c>
      <c r="J1573">
        <f>IF($I1573=1,SUMIFS(Registros!$I$2:$I$6000,Registros!$A$2:$A$6000,"CS",Registros!$B$2:$B$6000,$A1573),0)</f>
        <v>0</v>
      </c>
      <c r="K1573">
        <f>IF(COUNTIFS(Winback!$K$2:$K$300,$A1573)&gt;0,1,0)</f>
        <v>0</v>
      </c>
      <c r="L1573">
        <f>IF(AND($K1573=1,LEFT($A1573,3)="WB-"),SUMIFS(Winback!$D$2:$D$300,Winback!$K$2:$K$300,$A1573),0)</f>
        <v>0</v>
      </c>
      <c r="M1573">
        <f>IF(OR($E1573=1,$G1573=1,SUMIFS(Registros!$J$2:$J$6000,Registros!$B$2:$B$6000,$A1573)&gt;0),1,0)</f>
        <v>1</v>
      </c>
      <c r="N1573">
        <f>IF($J1573&gt;0,1,IF(COUNTIFS(Registros!$A$2:$A$6000,"CS",Registros!$B$2:$B$6000,$A1573,Registros!$K$2:$K$6000,"&lt;&gt;")&gt;0,1,0))</f>
        <v>0</v>
      </c>
      <c r="O1573" t="str">
        <f t="shared" si="120"/>
        <v>SOLO MÓVIL</v>
      </c>
      <c r="P1573" t="str">
        <f t="shared" si="121"/>
        <v>Ofrecer fijo + internet (FLBBTV)</v>
      </c>
      <c r="Q1573">
        <f t="shared" si="122"/>
        <v>15</v>
      </c>
      <c r="R1573" t="str">
        <f>IFERROR(VLOOKUP($A1573,Registros!$B$2:$G$6000,6,0),IFERROR(INDEX(Winback!$C$2:$C$300,MATCH($A1573,Winback!$K$2:$K$300,0)),""))</f>
        <v>Osiris Aguilar</v>
      </c>
      <c r="S1573" t="str">
        <f t="shared" si="123"/>
        <v>NP</v>
      </c>
      <c r="T1573">
        <f t="shared" si="124"/>
        <v>1</v>
      </c>
    </row>
    <row r="1574" spans="1:20" x14ac:dyDescent="0.35">
      <c r="A1574" t="s">
        <v>7803</v>
      </c>
      <c r="B1574" t="s">
        <v>7804</v>
      </c>
      <c r="C1574" t="s">
        <v>7805</v>
      </c>
      <c r="D1574" t="s">
        <v>7806</v>
      </c>
      <c r="E1574">
        <f>IF(COUNTIFS(Registros!$A$2:$A$6000,"NP",Registros!$B$2:$B$6000,$A1574)&gt;0,1,0)</f>
        <v>1</v>
      </c>
      <c r="F1574">
        <f>IF($E1574=1,SUMIFS(Registros!$F$2:$F$6000,Registros!$A$2:$A$6000,"NP",Registros!$B$2:$B$6000,$A1574),0)</f>
        <v>51.75</v>
      </c>
      <c r="G1574">
        <f>IF(COUNTIFS(Registros!$A$2:$A$6000,"MOV",Registros!$B$2:$B$6000,$A1574)&gt;0,1,0)</f>
        <v>0</v>
      </c>
      <c r="H1574">
        <f>IF($G1574=1,SUMIFS(Registros!$F$2:$F$6000,Registros!$A$2:$A$6000,"MOV",Registros!$B$2:$B$6000,$A1574),0)</f>
        <v>0</v>
      </c>
      <c r="I1574">
        <f>IF(COUNTIFS(Registros!$A$2:$A$6000,"CS",Registros!$B$2:$B$6000,$A1574)&gt;0,1,0)</f>
        <v>0</v>
      </c>
      <c r="J1574">
        <f>IF($I1574=1,SUMIFS(Registros!$I$2:$I$6000,Registros!$A$2:$A$6000,"CS",Registros!$B$2:$B$6000,$A1574),0)</f>
        <v>0</v>
      </c>
      <c r="K1574">
        <f>IF(COUNTIFS(Winback!$K$2:$K$300,$A1574)&gt;0,1,0)</f>
        <v>0</v>
      </c>
      <c r="L1574">
        <f>IF(AND($K1574=1,LEFT($A1574,3)="WB-"),SUMIFS(Winback!$D$2:$D$300,Winback!$K$2:$K$300,$A1574),0)</f>
        <v>0</v>
      </c>
      <c r="M1574">
        <f>IF(OR($E1574=1,$G1574=1,SUMIFS(Registros!$J$2:$J$6000,Registros!$B$2:$B$6000,$A1574)&gt;0),1,0)</f>
        <v>1</v>
      </c>
      <c r="N1574">
        <f>IF($J1574&gt;0,1,IF(COUNTIFS(Registros!$A$2:$A$6000,"CS",Registros!$B$2:$B$6000,$A1574,Registros!$K$2:$K$6000,"&lt;&gt;")&gt;0,1,0))</f>
        <v>0</v>
      </c>
      <c r="O1574" t="str">
        <f t="shared" si="120"/>
        <v>SOLO MÓVIL</v>
      </c>
      <c r="P1574" t="str">
        <f t="shared" si="121"/>
        <v>Ofrecer fijo + internet (FLBBTV)</v>
      </c>
      <c r="Q1574">
        <f t="shared" si="122"/>
        <v>51.75</v>
      </c>
      <c r="R1574" t="str">
        <f>IFERROR(VLOOKUP($A1574,Registros!$B$2:$G$6000,6,0),IFERROR(INDEX(Winback!$C$2:$C$300,MATCH($A1574,Winback!$K$2:$K$300,0)),""))</f>
        <v>Karla Mc Intryre</v>
      </c>
      <c r="S1574" t="str">
        <f t="shared" si="123"/>
        <v>NP</v>
      </c>
      <c r="T1574">
        <f t="shared" si="124"/>
        <v>1</v>
      </c>
    </row>
    <row r="1575" spans="1:20" x14ac:dyDescent="0.35">
      <c r="A1575" t="s">
        <v>7808</v>
      </c>
      <c r="B1575" t="s">
        <v>7809</v>
      </c>
      <c r="C1575" t="s">
        <v>7810</v>
      </c>
      <c r="D1575" t="s">
        <v>7811</v>
      </c>
      <c r="E1575">
        <f>IF(COUNTIFS(Registros!$A$2:$A$6000,"NP",Registros!$B$2:$B$6000,$A1575)&gt;0,1,0)</f>
        <v>1</v>
      </c>
      <c r="F1575">
        <f>IF($E1575=1,SUMIFS(Registros!$F$2:$F$6000,Registros!$A$2:$A$6000,"NP",Registros!$B$2:$B$6000,$A1575),0)</f>
        <v>142.29</v>
      </c>
      <c r="G1575">
        <f>IF(COUNTIFS(Registros!$A$2:$A$6000,"MOV",Registros!$B$2:$B$6000,$A1575)&gt;0,1,0)</f>
        <v>0</v>
      </c>
      <c r="H1575">
        <f>IF($G1575=1,SUMIFS(Registros!$F$2:$F$6000,Registros!$A$2:$A$6000,"MOV",Registros!$B$2:$B$6000,$A1575),0)</f>
        <v>0</v>
      </c>
      <c r="I1575">
        <f>IF(COUNTIFS(Registros!$A$2:$A$6000,"CS",Registros!$B$2:$B$6000,$A1575)&gt;0,1,0)</f>
        <v>0</v>
      </c>
      <c r="J1575">
        <f>IF($I1575=1,SUMIFS(Registros!$I$2:$I$6000,Registros!$A$2:$A$6000,"CS",Registros!$B$2:$B$6000,$A1575),0)</f>
        <v>0</v>
      </c>
      <c r="K1575">
        <f>IF(COUNTIFS(Winback!$K$2:$K$300,$A1575)&gt;0,1,0)</f>
        <v>0</v>
      </c>
      <c r="L1575">
        <f>IF(AND($K1575=1,LEFT($A1575,3)="WB-"),SUMIFS(Winback!$D$2:$D$300,Winback!$K$2:$K$300,$A1575),0)</f>
        <v>0</v>
      </c>
      <c r="M1575">
        <f>IF(OR($E1575=1,$G1575=1,SUMIFS(Registros!$J$2:$J$6000,Registros!$B$2:$B$6000,$A1575)&gt;0),1,0)</f>
        <v>1</v>
      </c>
      <c r="N1575">
        <f>IF($J1575&gt;0,1,IF(COUNTIFS(Registros!$A$2:$A$6000,"CS",Registros!$B$2:$B$6000,$A1575,Registros!$K$2:$K$6000,"&lt;&gt;")&gt;0,1,0))</f>
        <v>0</v>
      </c>
      <c r="O1575" t="str">
        <f t="shared" si="120"/>
        <v>SOLO MÓVIL</v>
      </c>
      <c r="P1575" t="str">
        <f t="shared" si="121"/>
        <v>Ofrecer fijo + internet (FLBBTV)</v>
      </c>
      <c r="Q1575">
        <f t="shared" si="122"/>
        <v>142.29</v>
      </c>
      <c r="R1575" t="str">
        <f>IFERROR(VLOOKUP($A1575,Registros!$B$2:$G$6000,6,0),IFERROR(INDEX(Winback!$C$2:$C$300,MATCH($A1575,Winback!$K$2:$K$300,0)),""))</f>
        <v>Michelle Zambrano</v>
      </c>
      <c r="S1575" t="str">
        <f t="shared" si="123"/>
        <v>NP</v>
      </c>
      <c r="T1575">
        <f t="shared" si="124"/>
        <v>1</v>
      </c>
    </row>
    <row r="1576" spans="1:20" x14ac:dyDescent="0.35">
      <c r="A1576" t="s">
        <v>7813</v>
      </c>
      <c r="B1576" t="s">
        <v>7814</v>
      </c>
      <c r="C1576" t="s">
        <v>7815</v>
      </c>
      <c r="D1576" t="s">
        <v>7816</v>
      </c>
      <c r="E1576">
        <f>IF(COUNTIFS(Registros!$A$2:$A$6000,"NP",Registros!$B$2:$B$6000,$A1576)&gt;0,1,0)</f>
        <v>1</v>
      </c>
      <c r="F1576">
        <f>IF($E1576=1,SUMIFS(Registros!$F$2:$F$6000,Registros!$A$2:$A$6000,"NP",Registros!$B$2:$B$6000,$A1576),0)</f>
        <v>38.5</v>
      </c>
      <c r="G1576">
        <f>IF(COUNTIFS(Registros!$A$2:$A$6000,"MOV",Registros!$B$2:$B$6000,$A1576)&gt;0,1,0)</f>
        <v>0</v>
      </c>
      <c r="H1576">
        <f>IF($G1576=1,SUMIFS(Registros!$F$2:$F$6000,Registros!$A$2:$A$6000,"MOV",Registros!$B$2:$B$6000,$A1576),0)</f>
        <v>0</v>
      </c>
      <c r="I1576">
        <f>IF(COUNTIFS(Registros!$A$2:$A$6000,"CS",Registros!$B$2:$B$6000,$A1576)&gt;0,1,0)</f>
        <v>0</v>
      </c>
      <c r="J1576">
        <f>IF($I1576=1,SUMIFS(Registros!$I$2:$I$6000,Registros!$A$2:$A$6000,"CS",Registros!$B$2:$B$6000,$A1576),0)</f>
        <v>0</v>
      </c>
      <c r="K1576">
        <f>IF(COUNTIFS(Winback!$K$2:$K$300,$A1576)&gt;0,1,0)</f>
        <v>0</v>
      </c>
      <c r="L1576">
        <f>IF(AND($K1576=1,LEFT($A1576,3)="WB-"),SUMIFS(Winback!$D$2:$D$300,Winback!$K$2:$K$300,$A1576),0)</f>
        <v>0</v>
      </c>
      <c r="M1576">
        <f>IF(OR($E1576=1,$G1576=1,SUMIFS(Registros!$J$2:$J$6000,Registros!$B$2:$B$6000,$A1576)&gt;0),1,0)</f>
        <v>1</v>
      </c>
      <c r="N1576">
        <f>IF($J1576&gt;0,1,IF(COUNTIFS(Registros!$A$2:$A$6000,"CS",Registros!$B$2:$B$6000,$A1576,Registros!$K$2:$K$6000,"&lt;&gt;")&gt;0,1,0))</f>
        <v>0</v>
      </c>
      <c r="O1576" t="str">
        <f t="shared" si="120"/>
        <v>SOLO MÓVIL</v>
      </c>
      <c r="P1576" t="str">
        <f t="shared" si="121"/>
        <v>Ofrecer fijo + internet (FLBBTV)</v>
      </c>
      <c r="Q1576">
        <f t="shared" si="122"/>
        <v>38.5</v>
      </c>
      <c r="R1576" t="str">
        <f>IFERROR(VLOOKUP($A1576,Registros!$B$2:$G$6000,6,0),IFERROR(INDEX(Winback!$C$2:$C$300,MATCH($A1576,Winback!$K$2:$K$300,0)),""))</f>
        <v>Ines Lizbeth Trujillo</v>
      </c>
      <c r="S1576" t="str">
        <f t="shared" si="123"/>
        <v>NP</v>
      </c>
      <c r="T1576">
        <f t="shared" si="124"/>
        <v>1</v>
      </c>
    </row>
    <row r="1577" spans="1:20" x14ac:dyDescent="0.35">
      <c r="A1577" t="s">
        <v>7818</v>
      </c>
      <c r="B1577" t="s">
        <v>7819</v>
      </c>
      <c r="C1577" t="s">
        <v>7820</v>
      </c>
      <c r="D1577" t="s">
        <v>7821</v>
      </c>
      <c r="E1577">
        <f>IF(COUNTIFS(Registros!$A$2:$A$6000,"NP",Registros!$B$2:$B$6000,$A1577)&gt;0,1,0)</f>
        <v>1</v>
      </c>
      <c r="F1577">
        <f>IF($E1577=1,SUMIFS(Registros!$F$2:$F$6000,Registros!$A$2:$A$6000,"NP",Registros!$B$2:$B$6000,$A1577),0)</f>
        <v>10</v>
      </c>
      <c r="G1577">
        <f>IF(COUNTIFS(Registros!$A$2:$A$6000,"MOV",Registros!$B$2:$B$6000,$A1577)&gt;0,1,0)</f>
        <v>0</v>
      </c>
      <c r="H1577">
        <f>IF($G1577=1,SUMIFS(Registros!$F$2:$F$6000,Registros!$A$2:$A$6000,"MOV",Registros!$B$2:$B$6000,$A1577),0)</f>
        <v>0</v>
      </c>
      <c r="I1577">
        <f>IF(COUNTIFS(Registros!$A$2:$A$6000,"CS",Registros!$B$2:$B$6000,$A1577)&gt;0,1,0)</f>
        <v>0</v>
      </c>
      <c r="J1577">
        <f>IF($I1577=1,SUMIFS(Registros!$I$2:$I$6000,Registros!$A$2:$A$6000,"CS",Registros!$B$2:$B$6000,$A1577),0)</f>
        <v>0</v>
      </c>
      <c r="K1577">
        <f>IF(COUNTIFS(Winback!$K$2:$K$300,$A1577)&gt;0,1,0)</f>
        <v>0</v>
      </c>
      <c r="L1577">
        <f>IF(AND($K1577=1,LEFT($A1577,3)="WB-"),SUMIFS(Winback!$D$2:$D$300,Winback!$K$2:$K$300,$A1577),0)</f>
        <v>0</v>
      </c>
      <c r="M1577">
        <f>IF(OR($E1577=1,$G1577=1,SUMIFS(Registros!$J$2:$J$6000,Registros!$B$2:$B$6000,$A1577)&gt;0),1,0)</f>
        <v>1</v>
      </c>
      <c r="N1577">
        <f>IF($J1577&gt;0,1,IF(COUNTIFS(Registros!$A$2:$A$6000,"CS",Registros!$B$2:$B$6000,$A1577,Registros!$K$2:$K$6000,"&lt;&gt;")&gt;0,1,0))</f>
        <v>0</v>
      </c>
      <c r="O1577" t="str">
        <f t="shared" si="120"/>
        <v>SOLO MÓVIL</v>
      </c>
      <c r="P1577" t="str">
        <f t="shared" si="121"/>
        <v>Ofrecer fijo + internet (FLBBTV)</v>
      </c>
      <c r="Q1577">
        <f t="shared" si="122"/>
        <v>10</v>
      </c>
      <c r="R1577" t="str">
        <f>IFERROR(VLOOKUP($A1577,Registros!$B$2:$G$6000,6,0),IFERROR(INDEX(Winback!$C$2:$C$300,MATCH($A1577,Winback!$K$2:$K$300,0)),""))</f>
        <v>Alejandra Mabel Hawkins</v>
      </c>
      <c r="S1577" t="str">
        <f t="shared" si="123"/>
        <v>NP</v>
      </c>
      <c r="T1577">
        <f t="shared" si="124"/>
        <v>1</v>
      </c>
    </row>
    <row r="1578" spans="1:20" x14ac:dyDescent="0.35">
      <c r="A1578" t="s">
        <v>7823</v>
      </c>
      <c r="B1578" t="s">
        <v>7824</v>
      </c>
      <c r="C1578" t="s">
        <v>7825</v>
      </c>
      <c r="D1578" t="s">
        <v>7826</v>
      </c>
      <c r="E1578">
        <f>IF(COUNTIFS(Registros!$A$2:$A$6000,"NP",Registros!$B$2:$B$6000,$A1578)&gt;0,1,0)</f>
        <v>1</v>
      </c>
      <c r="F1578">
        <f>IF($E1578=1,SUMIFS(Registros!$F$2:$F$6000,Registros!$A$2:$A$6000,"NP",Registros!$B$2:$B$6000,$A1578),0)</f>
        <v>150.5</v>
      </c>
      <c r="G1578">
        <f>IF(COUNTIFS(Registros!$A$2:$A$6000,"MOV",Registros!$B$2:$B$6000,$A1578)&gt;0,1,0)</f>
        <v>0</v>
      </c>
      <c r="H1578">
        <f>IF($G1578=1,SUMIFS(Registros!$F$2:$F$6000,Registros!$A$2:$A$6000,"MOV",Registros!$B$2:$B$6000,$A1578),0)</f>
        <v>0</v>
      </c>
      <c r="I1578">
        <f>IF(COUNTIFS(Registros!$A$2:$A$6000,"CS",Registros!$B$2:$B$6000,$A1578)&gt;0,1,0)</f>
        <v>0</v>
      </c>
      <c r="J1578">
        <f>IF($I1578=1,SUMIFS(Registros!$I$2:$I$6000,Registros!$A$2:$A$6000,"CS",Registros!$B$2:$B$6000,$A1578),0)</f>
        <v>0</v>
      </c>
      <c r="K1578">
        <f>IF(COUNTIFS(Winback!$K$2:$K$300,$A1578)&gt;0,1,0)</f>
        <v>0</v>
      </c>
      <c r="L1578">
        <f>IF(AND($K1578=1,LEFT($A1578,3)="WB-"),SUMIFS(Winback!$D$2:$D$300,Winback!$K$2:$K$300,$A1578),0)</f>
        <v>0</v>
      </c>
      <c r="M1578">
        <f>IF(OR($E1578=1,$G1578=1,SUMIFS(Registros!$J$2:$J$6000,Registros!$B$2:$B$6000,$A1578)&gt;0),1,0)</f>
        <v>1</v>
      </c>
      <c r="N1578">
        <f>IF($J1578&gt;0,1,IF(COUNTIFS(Registros!$A$2:$A$6000,"CS",Registros!$B$2:$B$6000,$A1578,Registros!$K$2:$K$6000,"&lt;&gt;")&gt;0,1,0))</f>
        <v>0</v>
      </c>
      <c r="O1578" t="str">
        <f t="shared" si="120"/>
        <v>SOLO MÓVIL</v>
      </c>
      <c r="P1578" t="str">
        <f t="shared" si="121"/>
        <v>Ofrecer fijo + internet (FLBBTV)</v>
      </c>
      <c r="Q1578">
        <f t="shared" si="122"/>
        <v>150.5</v>
      </c>
      <c r="R1578" t="str">
        <f>IFERROR(VLOOKUP($A1578,Registros!$B$2:$G$6000,6,0),IFERROR(INDEX(Winback!$C$2:$C$300,MATCH($A1578,Winback!$K$2:$K$300,0)),""))</f>
        <v>Maria Fernanda</v>
      </c>
      <c r="S1578" t="str">
        <f t="shared" si="123"/>
        <v>NP</v>
      </c>
      <c r="T1578">
        <f t="shared" si="124"/>
        <v>1</v>
      </c>
    </row>
    <row r="1579" spans="1:20" x14ac:dyDescent="0.35">
      <c r="A1579" t="s">
        <v>7830</v>
      </c>
      <c r="B1579" t="s">
        <v>7831</v>
      </c>
      <c r="C1579" t="s">
        <v>7832</v>
      </c>
      <c r="D1579" t="s">
        <v>7833</v>
      </c>
      <c r="E1579">
        <f>IF(COUNTIFS(Registros!$A$2:$A$6000,"NP",Registros!$B$2:$B$6000,$A1579)&gt;0,1,0)</f>
        <v>1</v>
      </c>
      <c r="F1579">
        <f>IF($E1579=1,SUMIFS(Registros!$F$2:$F$6000,Registros!$A$2:$A$6000,"NP",Registros!$B$2:$B$6000,$A1579),0)</f>
        <v>218</v>
      </c>
      <c r="G1579">
        <f>IF(COUNTIFS(Registros!$A$2:$A$6000,"MOV",Registros!$B$2:$B$6000,$A1579)&gt;0,1,0)</f>
        <v>0</v>
      </c>
      <c r="H1579">
        <f>IF($G1579=1,SUMIFS(Registros!$F$2:$F$6000,Registros!$A$2:$A$6000,"MOV",Registros!$B$2:$B$6000,$A1579),0)</f>
        <v>0</v>
      </c>
      <c r="I1579">
        <f>IF(COUNTIFS(Registros!$A$2:$A$6000,"CS",Registros!$B$2:$B$6000,$A1579)&gt;0,1,0)</f>
        <v>0</v>
      </c>
      <c r="J1579">
        <f>IF($I1579=1,SUMIFS(Registros!$I$2:$I$6000,Registros!$A$2:$A$6000,"CS",Registros!$B$2:$B$6000,$A1579),0)</f>
        <v>0</v>
      </c>
      <c r="K1579">
        <f>IF(COUNTIFS(Winback!$K$2:$K$300,$A1579)&gt;0,1,0)</f>
        <v>0</v>
      </c>
      <c r="L1579">
        <f>IF(AND($K1579=1,LEFT($A1579,3)="WB-"),SUMIFS(Winback!$D$2:$D$300,Winback!$K$2:$K$300,$A1579),0)</f>
        <v>0</v>
      </c>
      <c r="M1579">
        <f>IF(OR($E1579=1,$G1579=1,SUMIFS(Registros!$J$2:$J$6000,Registros!$B$2:$B$6000,$A1579)&gt;0),1,0)</f>
        <v>1</v>
      </c>
      <c r="N1579">
        <f>IF($J1579&gt;0,1,IF(COUNTIFS(Registros!$A$2:$A$6000,"CS",Registros!$B$2:$B$6000,$A1579,Registros!$K$2:$K$6000,"&lt;&gt;")&gt;0,1,0))</f>
        <v>0</v>
      </c>
      <c r="O1579" t="str">
        <f t="shared" si="120"/>
        <v>SOLO MÓVIL</v>
      </c>
      <c r="P1579" t="str">
        <f t="shared" si="121"/>
        <v>Ofrecer fijo + internet (FLBBTV)</v>
      </c>
      <c r="Q1579">
        <f t="shared" si="122"/>
        <v>218</v>
      </c>
      <c r="R1579" t="str">
        <f>IFERROR(VLOOKUP($A1579,Registros!$B$2:$G$6000,6,0),IFERROR(INDEX(Winback!$C$2:$C$300,MATCH($A1579,Winback!$K$2:$K$300,0)),""))</f>
        <v>Abril Aparicio</v>
      </c>
      <c r="S1579" t="str">
        <f t="shared" si="123"/>
        <v>NP</v>
      </c>
      <c r="T1579">
        <f t="shared" si="124"/>
        <v>1</v>
      </c>
    </row>
    <row r="1580" spans="1:20" x14ac:dyDescent="0.35">
      <c r="A1580" t="s">
        <v>7835</v>
      </c>
      <c r="B1580" t="s">
        <v>7836</v>
      </c>
      <c r="C1580" t="s">
        <v>7837</v>
      </c>
      <c r="D1580" t="s">
        <v>7838</v>
      </c>
      <c r="E1580">
        <f>IF(COUNTIFS(Registros!$A$2:$A$6000,"NP",Registros!$B$2:$B$6000,$A1580)&gt;0,1,0)</f>
        <v>1</v>
      </c>
      <c r="F1580">
        <f>IF($E1580=1,SUMIFS(Registros!$F$2:$F$6000,Registros!$A$2:$A$6000,"NP",Registros!$B$2:$B$6000,$A1580),0)</f>
        <v>15</v>
      </c>
      <c r="G1580">
        <f>IF(COUNTIFS(Registros!$A$2:$A$6000,"MOV",Registros!$B$2:$B$6000,$A1580)&gt;0,1,0)</f>
        <v>0</v>
      </c>
      <c r="H1580">
        <f>IF($G1580=1,SUMIFS(Registros!$F$2:$F$6000,Registros!$A$2:$A$6000,"MOV",Registros!$B$2:$B$6000,$A1580),0)</f>
        <v>0</v>
      </c>
      <c r="I1580">
        <f>IF(COUNTIFS(Registros!$A$2:$A$6000,"CS",Registros!$B$2:$B$6000,$A1580)&gt;0,1,0)</f>
        <v>0</v>
      </c>
      <c r="J1580">
        <f>IF($I1580=1,SUMIFS(Registros!$I$2:$I$6000,Registros!$A$2:$A$6000,"CS",Registros!$B$2:$B$6000,$A1580),0)</f>
        <v>0</v>
      </c>
      <c r="K1580">
        <f>IF(COUNTIFS(Winback!$K$2:$K$300,$A1580)&gt;0,1,0)</f>
        <v>0</v>
      </c>
      <c r="L1580">
        <f>IF(AND($K1580=1,LEFT($A1580,3)="WB-"),SUMIFS(Winback!$D$2:$D$300,Winback!$K$2:$K$300,$A1580),0)</f>
        <v>0</v>
      </c>
      <c r="M1580">
        <f>IF(OR($E1580=1,$G1580=1,SUMIFS(Registros!$J$2:$J$6000,Registros!$B$2:$B$6000,$A1580)&gt;0),1,0)</f>
        <v>1</v>
      </c>
      <c r="N1580">
        <f>IF($J1580&gt;0,1,IF(COUNTIFS(Registros!$A$2:$A$6000,"CS",Registros!$B$2:$B$6000,$A1580,Registros!$K$2:$K$6000,"&lt;&gt;")&gt;0,1,0))</f>
        <v>0</v>
      </c>
      <c r="O1580" t="str">
        <f t="shared" si="120"/>
        <v>SOLO MÓVIL</v>
      </c>
      <c r="P1580" t="str">
        <f t="shared" si="121"/>
        <v>Ofrecer fijo + internet (FLBBTV)</v>
      </c>
      <c r="Q1580">
        <f t="shared" si="122"/>
        <v>15</v>
      </c>
      <c r="R1580" t="str">
        <f>IFERROR(VLOOKUP($A1580,Registros!$B$2:$G$6000,6,0),IFERROR(INDEX(Winback!$C$2:$C$300,MATCH($A1580,Winback!$K$2:$K$300,0)),""))</f>
        <v>Yariela Galarce</v>
      </c>
      <c r="S1580" t="str">
        <f t="shared" si="123"/>
        <v>NP</v>
      </c>
      <c r="T1580">
        <f t="shared" si="124"/>
        <v>1</v>
      </c>
    </row>
    <row r="1581" spans="1:20" x14ac:dyDescent="0.35">
      <c r="A1581" t="s">
        <v>7840</v>
      </c>
      <c r="B1581" t="s">
        <v>7841</v>
      </c>
      <c r="C1581" t="s">
        <v>7842</v>
      </c>
      <c r="D1581" t="s">
        <v>7843</v>
      </c>
      <c r="E1581">
        <f>IF(COUNTIFS(Registros!$A$2:$A$6000,"NP",Registros!$B$2:$B$6000,$A1581)&gt;0,1,0)</f>
        <v>1</v>
      </c>
      <c r="F1581">
        <f>IF($E1581=1,SUMIFS(Registros!$F$2:$F$6000,Registros!$A$2:$A$6000,"NP",Registros!$B$2:$B$6000,$A1581),0)</f>
        <v>12</v>
      </c>
      <c r="G1581">
        <f>IF(COUNTIFS(Registros!$A$2:$A$6000,"MOV",Registros!$B$2:$B$6000,$A1581)&gt;0,1,0)</f>
        <v>0</v>
      </c>
      <c r="H1581">
        <f>IF($G1581=1,SUMIFS(Registros!$F$2:$F$6000,Registros!$A$2:$A$6000,"MOV",Registros!$B$2:$B$6000,$A1581),0)</f>
        <v>0</v>
      </c>
      <c r="I1581">
        <f>IF(COUNTIFS(Registros!$A$2:$A$6000,"CS",Registros!$B$2:$B$6000,$A1581)&gt;0,1,0)</f>
        <v>0</v>
      </c>
      <c r="J1581">
        <f>IF($I1581=1,SUMIFS(Registros!$I$2:$I$6000,Registros!$A$2:$A$6000,"CS",Registros!$B$2:$B$6000,$A1581),0)</f>
        <v>0</v>
      </c>
      <c r="K1581">
        <f>IF(COUNTIFS(Winback!$K$2:$K$300,$A1581)&gt;0,1,0)</f>
        <v>0</v>
      </c>
      <c r="L1581">
        <f>IF(AND($K1581=1,LEFT($A1581,3)="WB-"),SUMIFS(Winback!$D$2:$D$300,Winback!$K$2:$K$300,$A1581),0)</f>
        <v>0</v>
      </c>
      <c r="M1581">
        <f>IF(OR($E1581=1,$G1581=1,SUMIFS(Registros!$J$2:$J$6000,Registros!$B$2:$B$6000,$A1581)&gt;0),1,0)</f>
        <v>1</v>
      </c>
      <c r="N1581">
        <f>IF($J1581&gt;0,1,IF(COUNTIFS(Registros!$A$2:$A$6000,"CS",Registros!$B$2:$B$6000,$A1581,Registros!$K$2:$K$6000,"&lt;&gt;")&gt;0,1,0))</f>
        <v>0</v>
      </c>
      <c r="O1581" t="str">
        <f t="shared" si="120"/>
        <v>SOLO MÓVIL</v>
      </c>
      <c r="P1581" t="str">
        <f t="shared" si="121"/>
        <v>Ofrecer fijo + internet (FLBBTV)</v>
      </c>
      <c r="Q1581">
        <f t="shared" si="122"/>
        <v>12</v>
      </c>
      <c r="R1581" t="str">
        <f>IFERROR(VLOOKUP($A1581,Registros!$B$2:$G$6000,6,0),IFERROR(INDEX(Winback!$C$2:$C$300,MATCH($A1581,Winback!$K$2:$K$300,0)),""))</f>
        <v>Nailyn Martinez</v>
      </c>
      <c r="S1581" t="str">
        <f t="shared" si="123"/>
        <v>NP</v>
      </c>
      <c r="T1581">
        <f t="shared" si="124"/>
        <v>1</v>
      </c>
    </row>
    <row r="1582" spans="1:20" x14ac:dyDescent="0.35">
      <c r="A1582" t="s">
        <v>7845</v>
      </c>
      <c r="B1582" t="s">
        <v>7846</v>
      </c>
      <c r="C1582" t="s">
        <v>7847</v>
      </c>
      <c r="D1582" t="s">
        <v>7848</v>
      </c>
      <c r="E1582">
        <f>IF(COUNTIFS(Registros!$A$2:$A$6000,"NP",Registros!$B$2:$B$6000,$A1582)&gt;0,1,0)</f>
        <v>1</v>
      </c>
      <c r="F1582">
        <f>IF($E1582=1,SUMIFS(Registros!$F$2:$F$6000,Registros!$A$2:$A$6000,"NP",Registros!$B$2:$B$6000,$A1582),0)</f>
        <v>42</v>
      </c>
      <c r="G1582">
        <f>IF(COUNTIFS(Registros!$A$2:$A$6000,"MOV",Registros!$B$2:$B$6000,$A1582)&gt;0,1,0)</f>
        <v>0</v>
      </c>
      <c r="H1582">
        <f>IF($G1582=1,SUMIFS(Registros!$F$2:$F$6000,Registros!$A$2:$A$6000,"MOV",Registros!$B$2:$B$6000,$A1582),0)</f>
        <v>0</v>
      </c>
      <c r="I1582">
        <f>IF(COUNTIFS(Registros!$A$2:$A$6000,"CS",Registros!$B$2:$B$6000,$A1582)&gt;0,1,0)</f>
        <v>0</v>
      </c>
      <c r="J1582">
        <f>IF($I1582=1,SUMIFS(Registros!$I$2:$I$6000,Registros!$A$2:$A$6000,"CS",Registros!$B$2:$B$6000,$A1582),0)</f>
        <v>0</v>
      </c>
      <c r="K1582">
        <f>IF(COUNTIFS(Winback!$K$2:$K$300,$A1582)&gt;0,1,0)</f>
        <v>0</v>
      </c>
      <c r="L1582">
        <f>IF(AND($K1582=1,LEFT($A1582,3)="WB-"),SUMIFS(Winback!$D$2:$D$300,Winback!$K$2:$K$300,$A1582),0)</f>
        <v>0</v>
      </c>
      <c r="M1582">
        <f>IF(OR($E1582=1,$G1582=1,SUMIFS(Registros!$J$2:$J$6000,Registros!$B$2:$B$6000,$A1582)&gt;0),1,0)</f>
        <v>1</v>
      </c>
      <c r="N1582">
        <f>IF($J1582&gt;0,1,IF(COUNTIFS(Registros!$A$2:$A$6000,"CS",Registros!$B$2:$B$6000,$A1582,Registros!$K$2:$K$6000,"&lt;&gt;")&gt;0,1,0))</f>
        <v>0</v>
      </c>
      <c r="O1582" t="str">
        <f t="shared" si="120"/>
        <v>SOLO MÓVIL</v>
      </c>
      <c r="P1582" t="str">
        <f t="shared" si="121"/>
        <v>Ofrecer fijo + internet (FLBBTV)</v>
      </c>
      <c r="Q1582">
        <f t="shared" si="122"/>
        <v>42</v>
      </c>
      <c r="R1582" t="str">
        <f>IFERROR(VLOOKUP($A1582,Registros!$B$2:$G$6000,6,0),IFERROR(INDEX(Winback!$C$2:$C$300,MATCH($A1582,Winback!$K$2:$K$300,0)),""))</f>
        <v>Yamali Rodriguez</v>
      </c>
      <c r="S1582" t="str">
        <f t="shared" si="123"/>
        <v>NP</v>
      </c>
      <c r="T1582">
        <f t="shared" si="124"/>
        <v>1</v>
      </c>
    </row>
    <row r="1583" spans="1:20" x14ac:dyDescent="0.35">
      <c r="A1583" t="s">
        <v>7853</v>
      </c>
      <c r="B1583" t="s">
        <v>7854</v>
      </c>
      <c r="C1583" t="s">
        <v>7855</v>
      </c>
      <c r="D1583" t="s">
        <v>7856</v>
      </c>
      <c r="E1583">
        <f>IF(COUNTIFS(Registros!$A$2:$A$6000,"NP",Registros!$B$2:$B$6000,$A1583)&gt;0,1,0)</f>
        <v>1</v>
      </c>
      <c r="F1583">
        <f>IF($E1583=1,SUMIFS(Registros!$F$2:$F$6000,Registros!$A$2:$A$6000,"NP",Registros!$B$2:$B$6000,$A1583),0)</f>
        <v>16.25</v>
      </c>
      <c r="G1583">
        <f>IF(COUNTIFS(Registros!$A$2:$A$6000,"MOV",Registros!$B$2:$B$6000,$A1583)&gt;0,1,0)</f>
        <v>0</v>
      </c>
      <c r="H1583">
        <f>IF($G1583=1,SUMIFS(Registros!$F$2:$F$6000,Registros!$A$2:$A$6000,"MOV",Registros!$B$2:$B$6000,$A1583),0)</f>
        <v>0</v>
      </c>
      <c r="I1583">
        <f>IF(COUNTIFS(Registros!$A$2:$A$6000,"CS",Registros!$B$2:$B$6000,$A1583)&gt;0,1,0)</f>
        <v>0</v>
      </c>
      <c r="J1583">
        <f>IF($I1583=1,SUMIFS(Registros!$I$2:$I$6000,Registros!$A$2:$A$6000,"CS",Registros!$B$2:$B$6000,$A1583),0)</f>
        <v>0</v>
      </c>
      <c r="K1583">
        <f>IF(COUNTIFS(Winback!$K$2:$K$300,$A1583)&gt;0,1,0)</f>
        <v>0</v>
      </c>
      <c r="L1583">
        <f>IF(AND($K1583=1,LEFT($A1583,3)="WB-"),SUMIFS(Winback!$D$2:$D$300,Winback!$K$2:$K$300,$A1583),0)</f>
        <v>0</v>
      </c>
      <c r="M1583">
        <f>IF(OR($E1583=1,$G1583=1,SUMIFS(Registros!$J$2:$J$6000,Registros!$B$2:$B$6000,$A1583)&gt;0),1,0)</f>
        <v>1</v>
      </c>
      <c r="N1583">
        <f>IF($J1583&gt;0,1,IF(COUNTIFS(Registros!$A$2:$A$6000,"CS",Registros!$B$2:$B$6000,$A1583,Registros!$K$2:$K$6000,"&lt;&gt;")&gt;0,1,0))</f>
        <v>0</v>
      </c>
      <c r="O1583" t="str">
        <f t="shared" si="120"/>
        <v>SOLO MÓVIL</v>
      </c>
      <c r="P1583" t="str">
        <f t="shared" si="121"/>
        <v>Ofrecer fijo + internet (FLBBTV)</v>
      </c>
      <c r="Q1583">
        <f t="shared" si="122"/>
        <v>16.25</v>
      </c>
      <c r="R1583" t="str">
        <f>IFERROR(VLOOKUP($A1583,Registros!$B$2:$G$6000,6,0),IFERROR(INDEX(Winback!$C$2:$C$300,MATCH($A1583,Winback!$K$2:$K$300,0)),""))</f>
        <v>Karla Mc Intryre</v>
      </c>
      <c r="S1583" t="str">
        <f t="shared" si="123"/>
        <v>NP</v>
      </c>
      <c r="T1583">
        <f t="shared" si="124"/>
        <v>1</v>
      </c>
    </row>
    <row r="1584" spans="1:20" x14ac:dyDescent="0.35">
      <c r="A1584" t="s">
        <v>7858</v>
      </c>
      <c r="B1584" t="s">
        <v>7859</v>
      </c>
      <c r="C1584" t="s">
        <v>7860</v>
      </c>
      <c r="D1584" t="s">
        <v>7861</v>
      </c>
      <c r="E1584">
        <f>IF(COUNTIFS(Registros!$A$2:$A$6000,"NP",Registros!$B$2:$B$6000,$A1584)&gt;0,1,0)</f>
        <v>1</v>
      </c>
      <c r="F1584">
        <f>IF($E1584=1,SUMIFS(Registros!$F$2:$F$6000,Registros!$A$2:$A$6000,"NP",Registros!$B$2:$B$6000,$A1584),0)</f>
        <v>62.25</v>
      </c>
      <c r="G1584">
        <f>IF(COUNTIFS(Registros!$A$2:$A$6000,"MOV",Registros!$B$2:$B$6000,$A1584)&gt;0,1,0)</f>
        <v>0</v>
      </c>
      <c r="H1584">
        <f>IF($G1584=1,SUMIFS(Registros!$F$2:$F$6000,Registros!$A$2:$A$6000,"MOV",Registros!$B$2:$B$6000,$A1584),0)</f>
        <v>0</v>
      </c>
      <c r="I1584">
        <f>IF(COUNTIFS(Registros!$A$2:$A$6000,"CS",Registros!$B$2:$B$6000,$A1584)&gt;0,1,0)</f>
        <v>0</v>
      </c>
      <c r="J1584">
        <f>IF($I1584=1,SUMIFS(Registros!$I$2:$I$6000,Registros!$A$2:$A$6000,"CS",Registros!$B$2:$B$6000,$A1584),0)</f>
        <v>0</v>
      </c>
      <c r="K1584">
        <f>IF(COUNTIFS(Winback!$K$2:$K$300,$A1584)&gt;0,1,0)</f>
        <v>0</v>
      </c>
      <c r="L1584">
        <f>IF(AND($K1584=1,LEFT($A1584,3)="WB-"),SUMIFS(Winback!$D$2:$D$300,Winback!$K$2:$K$300,$A1584),0)</f>
        <v>0</v>
      </c>
      <c r="M1584">
        <f>IF(OR($E1584=1,$G1584=1,SUMIFS(Registros!$J$2:$J$6000,Registros!$B$2:$B$6000,$A1584)&gt;0),1,0)</f>
        <v>1</v>
      </c>
      <c r="N1584">
        <f>IF($J1584&gt;0,1,IF(COUNTIFS(Registros!$A$2:$A$6000,"CS",Registros!$B$2:$B$6000,$A1584,Registros!$K$2:$K$6000,"&lt;&gt;")&gt;0,1,0))</f>
        <v>0</v>
      </c>
      <c r="O1584" t="str">
        <f t="shared" si="120"/>
        <v>SOLO MÓVIL</v>
      </c>
      <c r="P1584" t="str">
        <f t="shared" si="121"/>
        <v>Ofrecer fijo + internet (FLBBTV)</v>
      </c>
      <c r="Q1584">
        <f t="shared" si="122"/>
        <v>62.25</v>
      </c>
      <c r="R1584" t="str">
        <f>IFERROR(VLOOKUP($A1584,Registros!$B$2:$G$6000,6,0),IFERROR(INDEX(Winback!$C$2:$C$300,MATCH($A1584,Winback!$K$2:$K$300,0)),""))</f>
        <v>Solanye Acuña</v>
      </c>
      <c r="S1584" t="str">
        <f t="shared" si="123"/>
        <v>NP</v>
      </c>
      <c r="T1584">
        <f t="shared" si="124"/>
        <v>1</v>
      </c>
    </row>
    <row r="1585" spans="1:20" x14ac:dyDescent="0.35">
      <c r="A1585" t="s">
        <v>7863</v>
      </c>
      <c r="B1585" t="s">
        <v>7864</v>
      </c>
      <c r="C1585" t="s">
        <v>7865</v>
      </c>
      <c r="D1585" t="s">
        <v>7866</v>
      </c>
      <c r="E1585">
        <f>IF(COUNTIFS(Registros!$A$2:$A$6000,"NP",Registros!$B$2:$B$6000,$A1585)&gt;0,1,0)</f>
        <v>1</v>
      </c>
      <c r="F1585">
        <f>IF($E1585=1,SUMIFS(Registros!$F$2:$F$6000,Registros!$A$2:$A$6000,"NP",Registros!$B$2:$B$6000,$A1585),0)</f>
        <v>15</v>
      </c>
      <c r="G1585">
        <f>IF(COUNTIFS(Registros!$A$2:$A$6000,"MOV",Registros!$B$2:$B$6000,$A1585)&gt;0,1,0)</f>
        <v>0</v>
      </c>
      <c r="H1585">
        <f>IF($G1585=1,SUMIFS(Registros!$F$2:$F$6000,Registros!$A$2:$A$6000,"MOV",Registros!$B$2:$B$6000,$A1585),0)</f>
        <v>0</v>
      </c>
      <c r="I1585">
        <f>IF(COUNTIFS(Registros!$A$2:$A$6000,"CS",Registros!$B$2:$B$6000,$A1585)&gt;0,1,0)</f>
        <v>0</v>
      </c>
      <c r="J1585">
        <f>IF($I1585=1,SUMIFS(Registros!$I$2:$I$6000,Registros!$A$2:$A$6000,"CS",Registros!$B$2:$B$6000,$A1585),0)</f>
        <v>0</v>
      </c>
      <c r="K1585">
        <f>IF(COUNTIFS(Winback!$K$2:$K$300,$A1585)&gt;0,1,0)</f>
        <v>0</v>
      </c>
      <c r="L1585">
        <f>IF(AND($K1585=1,LEFT($A1585,3)="WB-"),SUMIFS(Winback!$D$2:$D$300,Winback!$K$2:$K$300,$A1585),0)</f>
        <v>0</v>
      </c>
      <c r="M1585">
        <f>IF(OR($E1585=1,$G1585=1,SUMIFS(Registros!$J$2:$J$6000,Registros!$B$2:$B$6000,$A1585)&gt;0),1,0)</f>
        <v>1</v>
      </c>
      <c r="N1585">
        <f>IF($J1585&gt;0,1,IF(COUNTIFS(Registros!$A$2:$A$6000,"CS",Registros!$B$2:$B$6000,$A1585,Registros!$K$2:$K$6000,"&lt;&gt;")&gt;0,1,0))</f>
        <v>0</v>
      </c>
      <c r="O1585" t="str">
        <f t="shared" si="120"/>
        <v>SOLO MÓVIL</v>
      </c>
      <c r="P1585" t="str">
        <f t="shared" si="121"/>
        <v>Ofrecer fijo + internet (FLBBTV)</v>
      </c>
      <c r="Q1585">
        <f t="shared" si="122"/>
        <v>15</v>
      </c>
      <c r="R1585" t="str">
        <f>IFERROR(VLOOKUP($A1585,Registros!$B$2:$G$6000,6,0),IFERROR(INDEX(Winback!$C$2:$C$300,MATCH($A1585,Winback!$K$2:$K$300,0)),""))</f>
        <v>Michelle Zambrano</v>
      </c>
      <c r="S1585" t="str">
        <f t="shared" si="123"/>
        <v>NP</v>
      </c>
      <c r="T1585">
        <f t="shared" si="124"/>
        <v>1</v>
      </c>
    </row>
    <row r="1586" spans="1:20" x14ac:dyDescent="0.35">
      <c r="A1586" t="s">
        <v>7868</v>
      </c>
      <c r="B1586" t="s">
        <v>7869</v>
      </c>
      <c r="C1586" t="s">
        <v>7870</v>
      </c>
      <c r="D1586" t="s">
        <v>7871</v>
      </c>
      <c r="E1586">
        <f>IF(COUNTIFS(Registros!$A$2:$A$6000,"NP",Registros!$B$2:$B$6000,$A1586)&gt;0,1,0)</f>
        <v>1</v>
      </c>
      <c r="F1586">
        <f>IF($E1586=1,SUMIFS(Registros!$F$2:$F$6000,Registros!$A$2:$A$6000,"NP",Registros!$B$2:$B$6000,$A1586),0)</f>
        <v>86</v>
      </c>
      <c r="G1586">
        <f>IF(COUNTIFS(Registros!$A$2:$A$6000,"MOV",Registros!$B$2:$B$6000,$A1586)&gt;0,1,0)</f>
        <v>0</v>
      </c>
      <c r="H1586">
        <f>IF($G1586=1,SUMIFS(Registros!$F$2:$F$6000,Registros!$A$2:$A$6000,"MOV",Registros!$B$2:$B$6000,$A1586),0)</f>
        <v>0</v>
      </c>
      <c r="I1586">
        <f>IF(COUNTIFS(Registros!$A$2:$A$6000,"CS",Registros!$B$2:$B$6000,$A1586)&gt;0,1,0)</f>
        <v>0</v>
      </c>
      <c r="J1586">
        <f>IF($I1586=1,SUMIFS(Registros!$I$2:$I$6000,Registros!$A$2:$A$6000,"CS",Registros!$B$2:$B$6000,$A1586),0)</f>
        <v>0</v>
      </c>
      <c r="K1586">
        <f>IF(COUNTIFS(Winback!$K$2:$K$300,$A1586)&gt;0,1,0)</f>
        <v>0</v>
      </c>
      <c r="L1586">
        <f>IF(AND($K1586=1,LEFT($A1586,3)="WB-"),SUMIFS(Winback!$D$2:$D$300,Winback!$K$2:$K$300,$A1586),0)</f>
        <v>0</v>
      </c>
      <c r="M1586">
        <f>IF(OR($E1586=1,$G1586=1,SUMIFS(Registros!$J$2:$J$6000,Registros!$B$2:$B$6000,$A1586)&gt;0),1,0)</f>
        <v>1</v>
      </c>
      <c r="N1586">
        <f>IF($J1586&gt;0,1,IF(COUNTIFS(Registros!$A$2:$A$6000,"CS",Registros!$B$2:$B$6000,$A1586,Registros!$K$2:$K$6000,"&lt;&gt;")&gt;0,1,0))</f>
        <v>0</v>
      </c>
      <c r="O1586" t="str">
        <f t="shared" si="120"/>
        <v>SOLO MÓVIL</v>
      </c>
      <c r="P1586" t="str">
        <f t="shared" si="121"/>
        <v>Ofrecer fijo + internet (FLBBTV)</v>
      </c>
      <c r="Q1586">
        <f t="shared" si="122"/>
        <v>86</v>
      </c>
      <c r="R1586" t="str">
        <f>IFERROR(VLOOKUP($A1586,Registros!$B$2:$G$6000,6,0),IFERROR(INDEX(Winback!$C$2:$C$300,MATCH($A1586,Winback!$K$2:$K$300,0)),""))</f>
        <v>Ines Lizbeth Trujillo</v>
      </c>
      <c r="S1586" t="str">
        <f t="shared" si="123"/>
        <v>NP</v>
      </c>
      <c r="T1586">
        <f t="shared" si="124"/>
        <v>1</v>
      </c>
    </row>
    <row r="1587" spans="1:20" x14ac:dyDescent="0.35">
      <c r="A1587" t="s">
        <v>7873</v>
      </c>
      <c r="B1587" t="s">
        <v>7874</v>
      </c>
      <c r="C1587" t="s">
        <v>7875</v>
      </c>
      <c r="D1587" t="s">
        <v>7876</v>
      </c>
      <c r="E1587">
        <f>IF(COUNTIFS(Registros!$A$2:$A$6000,"NP",Registros!$B$2:$B$6000,$A1587)&gt;0,1,0)</f>
        <v>1</v>
      </c>
      <c r="F1587">
        <f>IF($E1587=1,SUMIFS(Registros!$F$2:$F$6000,Registros!$A$2:$A$6000,"NP",Registros!$B$2:$B$6000,$A1587),0)</f>
        <v>26.25</v>
      </c>
      <c r="G1587">
        <f>IF(COUNTIFS(Registros!$A$2:$A$6000,"MOV",Registros!$B$2:$B$6000,$A1587)&gt;0,1,0)</f>
        <v>0</v>
      </c>
      <c r="H1587">
        <f>IF($G1587=1,SUMIFS(Registros!$F$2:$F$6000,Registros!$A$2:$A$6000,"MOV",Registros!$B$2:$B$6000,$A1587),0)</f>
        <v>0</v>
      </c>
      <c r="I1587">
        <f>IF(COUNTIFS(Registros!$A$2:$A$6000,"CS",Registros!$B$2:$B$6000,$A1587)&gt;0,1,0)</f>
        <v>0</v>
      </c>
      <c r="J1587">
        <f>IF($I1587=1,SUMIFS(Registros!$I$2:$I$6000,Registros!$A$2:$A$6000,"CS",Registros!$B$2:$B$6000,$A1587),0)</f>
        <v>0</v>
      </c>
      <c r="K1587">
        <f>IF(COUNTIFS(Winback!$K$2:$K$300,$A1587)&gt;0,1,0)</f>
        <v>0</v>
      </c>
      <c r="L1587">
        <f>IF(AND($K1587=1,LEFT($A1587,3)="WB-"),SUMIFS(Winback!$D$2:$D$300,Winback!$K$2:$K$300,$A1587),0)</f>
        <v>0</v>
      </c>
      <c r="M1587">
        <f>IF(OR($E1587=1,$G1587=1,SUMIFS(Registros!$J$2:$J$6000,Registros!$B$2:$B$6000,$A1587)&gt;0),1,0)</f>
        <v>1</v>
      </c>
      <c r="N1587">
        <f>IF($J1587&gt;0,1,IF(COUNTIFS(Registros!$A$2:$A$6000,"CS",Registros!$B$2:$B$6000,$A1587,Registros!$K$2:$K$6000,"&lt;&gt;")&gt;0,1,0))</f>
        <v>0</v>
      </c>
      <c r="O1587" t="str">
        <f t="shared" si="120"/>
        <v>SOLO MÓVIL</v>
      </c>
      <c r="P1587" t="str">
        <f t="shared" si="121"/>
        <v>Ofrecer fijo + internet (FLBBTV)</v>
      </c>
      <c r="Q1587">
        <f t="shared" si="122"/>
        <v>26.25</v>
      </c>
      <c r="R1587" t="str">
        <f>IFERROR(VLOOKUP($A1587,Registros!$B$2:$G$6000,6,0),IFERROR(INDEX(Winback!$C$2:$C$300,MATCH($A1587,Winback!$K$2:$K$300,0)),""))</f>
        <v>Alejandra Mabel Hawkins</v>
      </c>
      <c r="S1587" t="str">
        <f t="shared" si="123"/>
        <v>NP</v>
      </c>
      <c r="T1587">
        <f t="shared" si="124"/>
        <v>1</v>
      </c>
    </row>
    <row r="1588" spans="1:20" x14ac:dyDescent="0.35">
      <c r="A1588" t="s">
        <v>7878</v>
      </c>
      <c r="B1588" t="s">
        <v>7879</v>
      </c>
      <c r="C1588" t="s">
        <v>7875</v>
      </c>
      <c r="D1588" t="s">
        <v>7876</v>
      </c>
      <c r="E1588">
        <f>IF(COUNTIFS(Registros!$A$2:$A$6000,"NP",Registros!$B$2:$B$6000,$A1588)&gt;0,1,0)</f>
        <v>1</v>
      </c>
      <c r="F1588">
        <f>IF($E1588=1,SUMIFS(Registros!$F$2:$F$6000,Registros!$A$2:$A$6000,"NP",Registros!$B$2:$B$6000,$A1588),0)</f>
        <v>16.25</v>
      </c>
      <c r="G1588">
        <f>IF(COUNTIFS(Registros!$A$2:$A$6000,"MOV",Registros!$B$2:$B$6000,$A1588)&gt;0,1,0)</f>
        <v>0</v>
      </c>
      <c r="H1588">
        <f>IF($G1588=1,SUMIFS(Registros!$F$2:$F$6000,Registros!$A$2:$A$6000,"MOV",Registros!$B$2:$B$6000,$A1588),0)</f>
        <v>0</v>
      </c>
      <c r="I1588">
        <f>IF(COUNTIFS(Registros!$A$2:$A$6000,"CS",Registros!$B$2:$B$6000,$A1588)&gt;0,1,0)</f>
        <v>0</v>
      </c>
      <c r="J1588">
        <f>IF($I1588=1,SUMIFS(Registros!$I$2:$I$6000,Registros!$A$2:$A$6000,"CS",Registros!$B$2:$B$6000,$A1588),0)</f>
        <v>0</v>
      </c>
      <c r="K1588">
        <f>IF(COUNTIFS(Winback!$K$2:$K$300,$A1588)&gt;0,1,0)</f>
        <v>0</v>
      </c>
      <c r="L1588">
        <f>IF(AND($K1588=1,LEFT($A1588,3)="WB-"),SUMIFS(Winback!$D$2:$D$300,Winback!$K$2:$K$300,$A1588),0)</f>
        <v>0</v>
      </c>
      <c r="M1588">
        <f>IF(OR($E1588=1,$G1588=1,SUMIFS(Registros!$J$2:$J$6000,Registros!$B$2:$B$6000,$A1588)&gt;0),1,0)</f>
        <v>1</v>
      </c>
      <c r="N1588">
        <f>IF($J1588&gt;0,1,IF(COUNTIFS(Registros!$A$2:$A$6000,"CS",Registros!$B$2:$B$6000,$A1588,Registros!$K$2:$K$6000,"&lt;&gt;")&gt;0,1,0))</f>
        <v>0</v>
      </c>
      <c r="O1588" t="str">
        <f t="shared" si="120"/>
        <v>SOLO MÓVIL</v>
      </c>
      <c r="P1588" t="str">
        <f t="shared" si="121"/>
        <v>Ofrecer fijo + internet (FLBBTV)</v>
      </c>
      <c r="Q1588">
        <f t="shared" si="122"/>
        <v>16.25</v>
      </c>
      <c r="R1588" t="str">
        <f>IFERROR(VLOOKUP($A1588,Registros!$B$2:$G$6000,6,0),IFERROR(INDEX(Winback!$C$2:$C$300,MATCH($A1588,Winback!$K$2:$K$300,0)),""))</f>
        <v>Maria Fernanda</v>
      </c>
      <c r="S1588" t="str">
        <f t="shared" si="123"/>
        <v>NP</v>
      </c>
      <c r="T1588">
        <f t="shared" si="124"/>
        <v>1</v>
      </c>
    </row>
    <row r="1589" spans="1:20" x14ac:dyDescent="0.35">
      <c r="A1589" t="s">
        <v>7881</v>
      </c>
      <c r="B1589" t="s">
        <v>7882</v>
      </c>
      <c r="C1589" t="s">
        <v>7883</v>
      </c>
      <c r="D1589" t="s">
        <v>7884</v>
      </c>
      <c r="E1589">
        <f>IF(COUNTIFS(Registros!$A$2:$A$6000,"NP",Registros!$B$2:$B$6000,$A1589)&gt;0,1,0)</f>
        <v>1</v>
      </c>
      <c r="F1589">
        <f>IF($E1589=1,SUMIFS(Registros!$F$2:$F$6000,Registros!$A$2:$A$6000,"NP",Registros!$B$2:$B$6000,$A1589),0)</f>
        <v>16.25</v>
      </c>
      <c r="G1589">
        <f>IF(COUNTIFS(Registros!$A$2:$A$6000,"MOV",Registros!$B$2:$B$6000,$A1589)&gt;0,1,0)</f>
        <v>0</v>
      </c>
      <c r="H1589">
        <f>IF($G1589=1,SUMIFS(Registros!$F$2:$F$6000,Registros!$A$2:$A$6000,"MOV",Registros!$B$2:$B$6000,$A1589),0)</f>
        <v>0</v>
      </c>
      <c r="I1589">
        <f>IF(COUNTIFS(Registros!$A$2:$A$6000,"CS",Registros!$B$2:$B$6000,$A1589)&gt;0,1,0)</f>
        <v>0</v>
      </c>
      <c r="J1589">
        <f>IF($I1589=1,SUMIFS(Registros!$I$2:$I$6000,Registros!$A$2:$A$6000,"CS",Registros!$B$2:$B$6000,$A1589),0)</f>
        <v>0</v>
      </c>
      <c r="K1589">
        <f>IF(COUNTIFS(Winback!$K$2:$K$300,$A1589)&gt;0,1,0)</f>
        <v>0</v>
      </c>
      <c r="L1589">
        <f>IF(AND($K1589=1,LEFT($A1589,3)="WB-"),SUMIFS(Winback!$D$2:$D$300,Winback!$K$2:$K$300,$A1589),0)</f>
        <v>0</v>
      </c>
      <c r="M1589">
        <f>IF(OR($E1589=1,$G1589=1,SUMIFS(Registros!$J$2:$J$6000,Registros!$B$2:$B$6000,$A1589)&gt;0),1,0)</f>
        <v>1</v>
      </c>
      <c r="N1589">
        <f>IF($J1589&gt;0,1,IF(COUNTIFS(Registros!$A$2:$A$6000,"CS",Registros!$B$2:$B$6000,$A1589,Registros!$K$2:$K$6000,"&lt;&gt;")&gt;0,1,0))</f>
        <v>0</v>
      </c>
      <c r="O1589" t="str">
        <f t="shared" si="120"/>
        <v>SOLO MÓVIL</v>
      </c>
      <c r="P1589" t="str">
        <f t="shared" si="121"/>
        <v>Ofrecer fijo + internet (FLBBTV)</v>
      </c>
      <c r="Q1589">
        <f t="shared" si="122"/>
        <v>16.25</v>
      </c>
      <c r="R1589" t="str">
        <f>IFERROR(VLOOKUP($A1589,Registros!$B$2:$G$6000,6,0),IFERROR(INDEX(Winback!$C$2:$C$300,MATCH($A1589,Winback!$K$2:$K$300,0)),""))</f>
        <v>Yarelis Tulloch</v>
      </c>
      <c r="S1589" t="str">
        <f t="shared" si="123"/>
        <v>NP</v>
      </c>
      <c r="T1589">
        <f t="shared" si="124"/>
        <v>1</v>
      </c>
    </row>
    <row r="1590" spans="1:20" x14ac:dyDescent="0.35">
      <c r="A1590" t="s">
        <v>7886</v>
      </c>
      <c r="B1590" t="s">
        <v>7887</v>
      </c>
      <c r="C1590" t="s">
        <v>7888</v>
      </c>
      <c r="D1590" t="s">
        <v>7889</v>
      </c>
      <c r="E1590">
        <f>IF(COUNTIFS(Registros!$A$2:$A$6000,"NP",Registros!$B$2:$B$6000,$A1590)&gt;0,1,0)</f>
        <v>1</v>
      </c>
      <c r="F1590">
        <f>IF($E1590=1,SUMIFS(Registros!$F$2:$F$6000,Registros!$A$2:$A$6000,"NP",Registros!$B$2:$B$6000,$A1590),0)</f>
        <v>15</v>
      </c>
      <c r="G1590">
        <f>IF(COUNTIFS(Registros!$A$2:$A$6000,"MOV",Registros!$B$2:$B$6000,$A1590)&gt;0,1,0)</f>
        <v>0</v>
      </c>
      <c r="H1590">
        <f>IF($G1590=1,SUMIFS(Registros!$F$2:$F$6000,Registros!$A$2:$A$6000,"MOV",Registros!$B$2:$B$6000,$A1590),0)</f>
        <v>0</v>
      </c>
      <c r="I1590">
        <f>IF(COUNTIFS(Registros!$A$2:$A$6000,"CS",Registros!$B$2:$B$6000,$A1590)&gt;0,1,0)</f>
        <v>0</v>
      </c>
      <c r="J1590">
        <f>IF($I1590=1,SUMIFS(Registros!$I$2:$I$6000,Registros!$A$2:$A$6000,"CS",Registros!$B$2:$B$6000,$A1590),0)</f>
        <v>0</v>
      </c>
      <c r="K1590">
        <f>IF(COUNTIFS(Winback!$K$2:$K$300,$A1590)&gt;0,1,0)</f>
        <v>0</v>
      </c>
      <c r="L1590">
        <f>IF(AND($K1590=1,LEFT($A1590,3)="WB-"),SUMIFS(Winback!$D$2:$D$300,Winback!$K$2:$K$300,$A1590),0)</f>
        <v>0</v>
      </c>
      <c r="M1590">
        <f>IF(OR($E1590=1,$G1590=1,SUMIFS(Registros!$J$2:$J$6000,Registros!$B$2:$B$6000,$A1590)&gt;0),1,0)</f>
        <v>1</v>
      </c>
      <c r="N1590">
        <f>IF($J1590&gt;0,1,IF(COUNTIFS(Registros!$A$2:$A$6000,"CS",Registros!$B$2:$B$6000,$A1590,Registros!$K$2:$K$6000,"&lt;&gt;")&gt;0,1,0))</f>
        <v>0</v>
      </c>
      <c r="O1590" t="str">
        <f t="shared" si="120"/>
        <v>SOLO MÓVIL</v>
      </c>
      <c r="P1590" t="str">
        <f t="shared" si="121"/>
        <v>Ofrecer fijo + internet (FLBBTV)</v>
      </c>
      <c r="Q1590">
        <f t="shared" si="122"/>
        <v>15</v>
      </c>
      <c r="R1590" t="str">
        <f>IFERROR(VLOOKUP($A1590,Registros!$B$2:$G$6000,6,0),IFERROR(INDEX(Winback!$C$2:$C$300,MATCH($A1590,Winback!$K$2:$K$300,0)),""))</f>
        <v>Abril Aparicio</v>
      </c>
      <c r="S1590" t="str">
        <f t="shared" si="123"/>
        <v>NP</v>
      </c>
      <c r="T1590">
        <f t="shared" si="124"/>
        <v>1</v>
      </c>
    </row>
    <row r="1591" spans="1:20" x14ac:dyDescent="0.35">
      <c r="A1591" t="s">
        <v>7891</v>
      </c>
      <c r="B1591" t="s">
        <v>7892</v>
      </c>
      <c r="C1591" t="s">
        <v>7893</v>
      </c>
      <c r="D1591" t="s">
        <v>7894</v>
      </c>
      <c r="E1591">
        <f>IF(COUNTIFS(Registros!$A$2:$A$6000,"NP",Registros!$B$2:$B$6000,$A1591)&gt;0,1,0)</f>
        <v>1</v>
      </c>
      <c r="F1591">
        <f>IF($E1591=1,SUMIFS(Registros!$F$2:$F$6000,Registros!$A$2:$A$6000,"NP",Registros!$B$2:$B$6000,$A1591),0)</f>
        <v>30</v>
      </c>
      <c r="G1591">
        <f>IF(COUNTIFS(Registros!$A$2:$A$6000,"MOV",Registros!$B$2:$B$6000,$A1591)&gt;0,1,0)</f>
        <v>0</v>
      </c>
      <c r="H1591">
        <f>IF($G1591=1,SUMIFS(Registros!$F$2:$F$6000,Registros!$A$2:$A$6000,"MOV",Registros!$B$2:$B$6000,$A1591),0)</f>
        <v>0</v>
      </c>
      <c r="I1591">
        <f>IF(COUNTIFS(Registros!$A$2:$A$6000,"CS",Registros!$B$2:$B$6000,$A1591)&gt;0,1,0)</f>
        <v>0</v>
      </c>
      <c r="J1591">
        <f>IF($I1591=1,SUMIFS(Registros!$I$2:$I$6000,Registros!$A$2:$A$6000,"CS",Registros!$B$2:$B$6000,$A1591),0)</f>
        <v>0</v>
      </c>
      <c r="K1591">
        <f>IF(COUNTIFS(Winback!$K$2:$K$300,$A1591)&gt;0,1,0)</f>
        <v>0</v>
      </c>
      <c r="L1591">
        <f>IF(AND($K1591=1,LEFT($A1591,3)="WB-"),SUMIFS(Winback!$D$2:$D$300,Winback!$K$2:$K$300,$A1591),0)</f>
        <v>0</v>
      </c>
      <c r="M1591">
        <f>IF(OR($E1591=1,$G1591=1,SUMIFS(Registros!$J$2:$J$6000,Registros!$B$2:$B$6000,$A1591)&gt;0),1,0)</f>
        <v>1</v>
      </c>
      <c r="N1591">
        <f>IF($J1591&gt;0,1,IF(COUNTIFS(Registros!$A$2:$A$6000,"CS",Registros!$B$2:$B$6000,$A1591,Registros!$K$2:$K$6000,"&lt;&gt;")&gt;0,1,0))</f>
        <v>0</v>
      </c>
      <c r="O1591" t="str">
        <f t="shared" si="120"/>
        <v>SOLO MÓVIL</v>
      </c>
      <c r="P1591" t="str">
        <f t="shared" si="121"/>
        <v>Ofrecer fijo + internet (FLBBTV)</v>
      </c>
      <c r="Q1591">
        <f t="shared" si="122"/>
        <v>30</v>
      </c>
      <c r="R1591" t="str">
        <f>IFERROR(VLOOKUP($A1591,Registros!$B$2:$G$6000,6,0),IFERROR(INDEX(Winback!$C$2:$C$300,MATCH($A1591,Winback!$K$2:$K$300,0)),""))</f>
        <v>Yariela Galarce</v>
      </c>
      <c r="S1591" t="str">
        <f t="shared" si="123"/>
        <v>NP</v>
      </c>
      <c r="T1591">
        <f t="shared" si="124"/>
        <v>1</v>
      </c>
    </row>
    <row r="1592" spans="1:20" x14ac:dyDescent="0.35">
      <c r="A1592" t="s">
        <v>7896</v>
      </c>
      <c r="B1592" t="s">
        <v>7897</v>
      </c>
      <c r="C1592" t="s">
        <v>7898</v>
      </c>
      <c r="D1592" t="s">
        <v>7899</v>
      </c>
      <c r="E1592">
        <f>IF(COUNTIFS(Registros!$A$2:$A$6000,"NP",Registros!$B$2:$B$6000,$A1592)&gt;0,1,0)</f>
        <v>1</v>
      </c>
      <c r="F1592">
        <f>IF($E1592=1,SUMIFS(Registros!$F$2:$F$6000,Registros!$A$2:$A$6000,"NP",Registros!$B$2:$B$6000,$A1592),0)</f>
        <v>15</v>
      </c>
      <c r="G1592">
        <f>IF(COUNTIFS(Registros!$A$2:$A$6000,"MOV",Registros!$B$2:$B$6000,$A1592)&gt;0,1,0)</f>
        <v>0</v>
      </c>
      <c r="H1592">
        <f>IF($G1592=1,SUMIFS(Registros!$F$2:$F$6000,Registros!$A$2:$A$6000,"MOV",Registros!$B$2:$B$6000,$A1592),0)</f>
        <v>0</v>
      </c>
      <c r="I1592">
        <f>IF(COUNTIFS(Registros!$A$2:$A$6000,"CS",Registros!$B$2:$B$6000,$A1592)&gt;0,1,0)</f>
        <v>0</v>
      </c>
      <c r="J1592">
        <f>IF($I1592=1,SUMIFS(Registros!$I$2:$I$6000,Registros!$A$2:$A$6000,"CS",Registros!$B$2:$B$6000,$A1592),0)</f>
        <v>0</v>
      </c>
      <c r="K1592">
        <f>IF(COUNTIFS(Winback!$K$2:$K$300,$A1592)&gt;0,1,0)</f>
        <v>0</v>
      </c>
      <c r="L1592">
        <f>IF(AND($K1592=1,LEFT($A1592,3)="WB-"),SUMIFS(Winback!$D$2:$D$300,Winback!$K$2:$K$300,$A1592),0)</f>
        <v>0</v>
      </c>
      <c r="M1592">
        <f>IF(OR($E1592=1,$G1592=1,SUMIFS(Registros!$J$2:$J$6000,Registros!$B$2:$B$6000,$A1592)&gt;0),1,0)</f>
        <v>1</v>
      </c>
      <c r="N1592">
        <f>IF($J1592&gt;0,1,IF(COUNTIFS(Registros!$A$2:$A$6000,"CS",Registros!$B$2:$B$6000,$A1592,Registros!$K$2:$K$6000,"&lt;&gt;")&gt;0,1,0))</f>
        <v>0</v>
      </c>
      <c r="O1592" t="str">
        <f t="shared" si="120"/>
        <v>SOLO MÓVIL</v>
      </c>
      <c r="P1592" t="str">
        <f t="shared" si="121"/>
        <v>Ofrecer fijo + internet (FLBBTV)</v>
      </c>
      <c r="Q1592">
        <f t="shared" si="122"/>
        <v>15</v>
      </c>
      <c r="R1592" t="str">
        <f>IFERROR(VLOOKUP($A1592,Registros!$B$2:$G$6000,6,0),IFERROR(INDEX(Winback!$C$2:$C$300,MATCH($A1592,Winback!$K$2:$K$300,0)),""))</f>
        <v>Nailyn Martinez</v>
      </c>
      <c r="S1592" t="str">
        <f t="shared" si="123"/>
        <v>NP</v>
      </c>
      <c r="T1592">
        <f t="shared" si="124"/>
        <v>1</v>
      </c>
    </row>
    <row r="1593" spans="1:20" x14ac:dyDescent="0.35">
      <c r="A1593" t="s">
        <v>7901</v>
      </c>
      <c r="B1593" t="s">
        <v>7902</v>
      </c>
      <c r="C1593" t="s">
        <v>7903</v>
      </c>
      <c r="D1593" t="s">
        <v>7904</v>
      </c>
      <c r="E1593">
        <f>IF(COUNTIFS(Registros!$A$2:$A$6000,"NP",Registros!$B$2:$B$6000,$A1593)&gt;0,1,0)</f>
        <v>1</v>
      </c>
      <c r="F1593">
        <f>IF($E1593=1,SUMIFS(Registros!$F$2:$F$6000,Registros!$A$2:$A$6000,"NP",Registros!$B$2:$B$6000,$A1593),0)</f>
        <v>4.45</v>
      </c>
      <c r="G1593">
        <f>IF(COUNTIFS(Registros!$A$2:$A$6000,"MOV",Registros!$B$2:$B$6000,$A1593)&gt;0,1,0)</f>
        <v>0</v>
      </c>
      <c r="H1593">
        <f>IF($G1593=1,SUMIFS(Registros!$F$2:$F$6000,Registros!$A$2:$A$6000,"MOV",Registros!$B$2:$B$6000,$A1593),0)</f>
        <v>0</v>
      </c>
      <c r="I1593">
        <f>IF(COUNTIFS(Registros!$A$2:$A$6000,"CS",Registros!$B$2:$B$6000,$A1593)&gt;0,1,0)</f>
        <v>0</v>
      </c>
      <c r="J1593">
        <f>IF($I1593=1,SUMIFS(Registros!$I$2:$I$6000,Registros!$A$2:$A$6000,"CS",Registros!$B$2:$B$6000,$A1593),0)</f>
        <v>0</v>
      </c>
      <c r="K1593">
        <f>IF(COUNTIFS(Winback!$K$2:$K$300,$A1593)&gt;0,1,0)</f>
        <v>0</v>
      </c>
      <c r="L1593">
        <f>IF(AND($K1593=1,LEFT($A1593,3)="WB-"),SUMIFS(Winback!$D$2:$D$300,Winback!$K$2:$K$300,$A1593),0)</f>
        <v>0</v>
      </c>
      <c r="M1593">
        <f>IF(OR($E1593=1,$G1593=1,SUMIFS(Registros!$J$2:$J$6000,Registros!$B$2:$B$6000,$A1593)&gt;0),1,0)</f>
        <v>1</v>
      </c>
      <c r="N1593">
        <f>IF($J1593&gt;0,1,IF(COUNTIFS(Registros!$A$2:$A$6000,"CS",Registros!$B$2:$B$6000,$A1593,Registros!$K$2:$K$6000,"&lt;&gt;")&gt;0,1,0))</f>
        <v>0</v>
      </c>
      <c r="O1593" t="str">
        <f t="shared" si="120"/>
        <v>SOLO MÓVIL</v>
      </c>
      <c r="P1593" t="str">
        <f t="shared" si="121"/>
        <v>Ofrecer fijo + internet (FLBBTV)</v>
      </c>
      <c r="Q1593">
        <f t="shared" si="122"/>
        <v>4.45</v>
      </c>
      <c r="R1593" t="str">
        <f>IFERROR(VLOOKUP($A1593,Registros!$B$2:$G$6000,6,0),IFERROR(INDEX(Winback!$C$2:$C$300,MATCH($A1593,Winback!$K$2:$K$300,0)),""))</f>
        <v>Yamali Rodriguez</v>
      </c>
      <c r="S1593" t="str">
        <f t="shared" si="123"/>
        <v>NP</v>
      </c>
      <c r="T1593">
        <f t="shared" si="124"/>
        <v>1</v>
      </c>
    </row>
    <row r="1594" spans="1:20" x14ac:dyDescent="0.35">
      <c r="A1594" t="s">
        <v>7906</v>
      </c>
      <c r="B1594" t="s">
        <v>7907</v>
      </c>
      <c r="C1594" t="s">
        <v>7908</v>
      </c>
      <c r="D1594" t="s">
        <v>7909</v>
      </c>
      <c r="E1594">
        <f>IF(COUNTIFS(Registros!$A$2:$A$6000,"NP",Registros!$B$2:$B$6000,$A1594)&gt;0,1,0)</f>
        <v>1</v>
      </c>
      <c r="F1594">
        <f>IF($E1594=1,SUMIFS(Registros!$F$2:$F$6000,Registros!$A$2:$A$6000,"NP",Registros!$B$2:$B$6000,$A1594),0)</f>
        <v>16.25</v>
      </c>
      <c r="G1594">
        <f>IF(COUNTIFS(Registros!$A$2:$A$6000,"MOV",Registros!$B$2:$B$6000,$A1594)&gt;0,1,0)</f>
        <v>0</v>
      </c>
      <c r="H1594">
        <f>IF($G1594=1,SUMIFS(Registros!$F$2:$F$6000,Registros!$A$2:$A$6000,"MOV",Registros!$B$2:$B$6000,$A1594),0)</f>
        <v>0</v>
      </c>
      <c r="I1594">
        <f>IF(COUNTIFS(Registros!$A$2:$A$6000,"CS",Registros!$B$2:$B$6000,$A1594)&gt;0,1,0)</f>
        <v>0</v>
      </c>
      <c r="J1594">
        <f>IF($I1594=1,SUMIFS(Registros!$I$2:$I$6000,Registros!$A$2:$A$6000,"CS",Registros!$B$2:$B$6000,$A1594),0)</f>
        <v>0</v>
      </c>
      <c r="K1594">
        <f>IF(COUNTIFS(Winback!$K$2:$K$300,$A1594)&gt;0,1,0)</f>
        <v>0</v>
      </c>
      <c r="L1594">
        <f>IF(AND($K1594=1,LEFT($A1594,3)="WB-"),SUMIFS(Winback!$D$2:$D$300,Winback!$K$2:$K$300,$A1594),0)</f>
        <v>0</v>
      </c>
      <c r="M1594">
        <f>IF(OR($E1594=1,$G1594=1,SUMIFS(Registros!$J$2:$J$6000,Registros!$B$2:$B$6000,$A1594)&gt;0),1,0)</f>
        <v>1</v>
      </c>
      <c r="N1594">
        <f>IF($J1594&gt;0,1,IF(COUNTIFS(Registros!$A$2:$A$6000,"CS",Registros!$B$2:$B$6000,$A1594,Registros!$K$2:$K$6000,"&lt;&gt;")&gt;0,1,0))</f>
        <v>0</v>
      </c>
      <c r="O1594" t="str">
        <f t="shared" si="120"/>
        <v>SOLO MÓVIL</v>
      </c>
      <c r="P1594" t="str">
        <f t="shared" si="121"/>
        <v>Ofrecer fijo + internet (FLBBTV)</v>
      </c>
      <c r="Q1594">
        <f t="shared" si="122"/>
        <v>16.25</v>
      </c>
      <c r="R1594" t="str">
        <f>IFERROR(VLOOKUP($A1594,Registros!$B$2:$G$6000,6,0),IFERROR(INDEX(Winback!$C$2:$C$300,MATCH($A1594,Winback!$K$2:$K$300,0)),""))</f>
        <v>Osiris Aguilar</v>
      </c>
      <c r="S1594" t="str">
        <f t="shared" si="123"/>
        <v>NP</v>
      </c>
      <c r="T1594">
        <f t="shared" si="124"/>
        <v>1</v>
      </c>
    </row>
    <row r="1595" spans="1:20" x14ac:dyDescent="0.35">
      <c r="A1595" t="s">
        <v>7911</v>
      </c>
      <c r="B1595" t="s">
        <v>7912</v>
      </c>
      <c r="C1595" t="s">
        <v>7913</v>
      </c>
      <c r="D1595" t="s">
        <v>7914</v>
      </c>
      <c r="E1595">
        <f>IF(COUNTIFS(Registros!$A$2:$A$6000,"NP",Registros!$B$2:$B$6000,$A1595)&gt;0,1,0)</f>
        <v>1</v>
      </c>
      <c r="F1595">
        <f>IF($E1595=1,SUMIFS(Registros!$F$2:$F$6000,Registros!$A$2:$A$6000,"NP",Registros!$B$2:$B$6000,$A1595),0)</f>
        <v>15</v>
      </c>
      <c r="G1595">
        <f>IF(COUNTIFS(Registros!$A$2:$A$6000,"MOV",Registros!$B$2:$B$6000,$A1595)&gt;0,1,0)</f>
        <v>0</v>
      </c>
      <c r="H1595">
        <f>IF($G1595=1,SUMIFS(Registros!$F$2:$F$6000,Registros!$A$2:$A$6000,"MOV",Registros!$B$2:$B$6000,$A1595),0)</f>
        <v>0</v>
      </c>
      <c r="I1595">
        <f>IF(COUNTIFS(Registros!$A$2:$A$6000,"CS",Registros!$B$2:$B$6000,$A1595)&gt;0,1,0)</f>
        <v>0</v>
      </c>
      <c r="J1595">
        <f>IF($I1595=1,SUMIFS(Registros!$I$2:$I$6000,Registros!$A$2:$A$6000,"CS",Registros!$B$2:$B$6000,$A1595),0)</f>
        <v>0</v>
      </c>
      <c r="K1595">
        <f>IF(COUNTIFS(Winback!$K$2:$K$300,$A1595)&gt;0,1,0)</f>
        <v>0</v>
      </c>
      <c r="L1595">
        <f>IF(AND($K1595=1,LEFT($A1595,3)="WB-"),SUMIFS(Winback!$D$2:$D$300,Winback!$K$2:$K$300,$A1595),0)</f>
        <v>0</v>
      </c>
      <c r="M1595">
        <f>IF(OR($E1595=1,$G1595=1,SUMIFS(Registros!$J$2:$J$6000,Registros!$B$2:$B$6000,$A1595)&gt;0),1,0)</f>
        <v>1</v>
      </c>
      <c r="N1595">
        <f>IF($J1595&gt;0,1,IF(COUNTIFS(Registros!$A$2:$A$6000,"CS",Registros!$B$2:$B$6000,$A1595,Registros!$K$2:$K$6000,"&lt;&gt;")&gt;0,1,0))</f>
        <v>0</v>
      </c>
      <c r="O1595" t="str">
        <f t="shared" si="120"/>
        <v>SOLO MÓVIL</v>
      </c>
      <c r="P1595" t="str">
        <f t="shared" si="121"/>
        <v>Ofrecer fijo + internet (FLBBTV)</v>
      </c>
      <c r="Q1595">
        <f t="shared" si="122"/>
        <v>15</v>
      </c>
      <c r="R1595" t="str">
        <f>IFERROR(VLOOKUP($A1595,Registros!$B$2:$G$6000,6,0),IFERROR(INDEX(Winback!$C$2:$C$300,MATCH($A1595,Winback!$K$2:$K$300,0)),""))</f>
        <v>Karla Mc Intryre</v>
      </c>
      <c r="S1595" t="str">
        <f t="shared" si="123"/>
        <v>NP</v>
      </c>
      <c r="T1595">
        <f t="shared" si="124"/>
        <v>1</v>
      </c>
    </row>
    <row r="1596" spans="1:20" x14ac:dyDescent="0.35">
      <c r="A1596" t="s">
        <v>7916</v>
      </c>
      <c r="B1596" t="s">
        <v>7917</v>
      </c>
      <c r="C1596" t="s">
        <v>7918</v>
      </c>
      <c r="D1596" t="s">
        <v>7919</v>
      </c>
      <c r="E1596">
        <f>IF(COUNTIFS(Registros!$A$2:$A$6000,"NP",Registros!$B$2:$B$6000,$A1596)&gt;0,1,0)</f>
        <v>1</v>
      </c>
      <c r="F1596">
        <f>IF($E1596=1,SUMIFS(Registros!$F$2:$F$6000,Registros!$A$2:$A$6000,"NP",Registros!$B$2:$B$6000,$A1596),0)</f>
        <v>150</v>
      </c>
      <c r="G1596">
        <f>IF(COUNTIFS(Registros!$A$2:$A$6000,"MOV",Registros!$B$2:$B$6000,$A1596)&gt;0,1,0)</f>
        <v>0</v>
      </c>
      <c r="H1596">
        <f>IF($G1596=1,SUMIFS(Registros!$F$2:$F$6000,Registros!$A$2:$A$6000,"MOV",Registros!$B$2:$B$6000,$A1596),0)</f>
        <v>0</v>
      </c>
      <c r="I1596">
        <f>IF(COUNTIFS(Registros!$A$2:$A$6000,"CS",Registros!$B$2:$B$6000,$A1596)&gt;0,1,0)</f>
        <v>0</v>
      </c>
      <c r="J1596">
        <f>IF($I1596=1,SUMIFS(Registros!$I$2:$I$6000,Registros!$A$2:$A$6000,"CS",Registros!$B$2:$B$6000,$A1596),0)</f>
        <v>0</v>
      </c>
      <c r="K1596">
        <f>IF(COUNTIFS(Winback!$K$2:$K$300,$A1596)&gt;0,1,0)</f>
        <v>0</v>
      </c>
      <c r="L1596">
        <f>IF(AND($K1596=1,LEFT($A1596,3)="WB-"),SUMIFS(Winback!$D$2:$D$300,Winback!$K$2:$K$300,$A1596),0)</f>
        <v>0</v>
      </c>
      <c r="M1596">
        <f>IF(OR($E1596=1,$G1596=1,SUMIFS(Registros!$J$2:$J$6000,Registros!$B$2:$B$6000,$A1596)&gt;0),1,0)</f>
        <v>1</v>
      </c>
      <c r="N1596">
        <f>IF($J1596&gt;0,1,IF(COUNTIFS(Registros!$A$2:$A$6000,"CS",Registros!$B$2:$B$6000,$A1596,Registros!$K$2:$K$6000,"&lt;&gt;")&gt;0,1,0))</f>
        <v>0</v>
      </c>
      <c r="O1596" t="str">
        <f t="shared" si="120"/>
        <v>SOLO MÓVIL</v>
      </c>
      <c r="P1596" t="str">
        <f t="shared" si="121"/>
        <v>Ofrecer fijo + internet (FLBBTV)</v>
      </c>
      <c r="Q1596">
        <f t="shared" si="122"/>
        <v>150</v>
      </c>
      <c r="R1596" t="str">
        <f>IFERROR(VLOOKUP($A1596,Registros!$B$2:$G$6000,6,0),IFERROR(INDEX(Winback!$C$2:$C$300,MATCH($A1596,Winback!$K$2:$K$300,0)),""))</f>
        <v>Michelle Zambrano</v>
      </c>
      <c r="S1596" t="str">
        <f t="shared" si="123"/>
        <v>NP</v>
      </c>
      <c r="T1596">
        <f t="shared" si="124"/>
        <v>1</v>
      </c>
    </row>
    <row r="1597" spans="1:20" x14ac:dyDescent="0.35">
      <c r="A1597" t="s">
        <v>7929</v>
      </c>
      <c r="B1597" t="s">
        <v>7930</v>
      </c>
      <c r="C1597" t="s">
        <v>7931</v>
      </c>
      <c r="D1597" t="s">
        <v>7932</v>
      </c>
      <c r="E1597">
        <f>IF(COUNTIFS(Registros!$A$2:$A$6000,"NP",Registros!$B$2:$B$6000,$A1597)&gt;0,1,0)</f>
        <v>1</v>
      </c>
      <c r="F1597">
        <f>IF($E1597=1,SUMIFS(Registros!$F$2:$F$6000,Registros!$A$2:$A$6000,"NP",Registros!$B$2:$B$6000,$A1597),0)</f>
        <v>22</v>
      </c>
      <c r="G1597">
        <f>IF(COUNTIFS(Registros!$A$2:$A$6000,"MOV",Registros!$B$2:$B$6000,$A1597)&gt;0,1,0)</f>
        <v>0</v>
      </c>
      <c r="H1597">
        <f>IF($G1597=1,SUMIFS(Registros!$F$2:$F$6000,Registros!$A$2:$A$6000,"MOV",Registros!$B$2:$B$6000,$A1597),0)</f>
        <v>0</v>
      </c>
      <c r="I1597">
        <f>IF(COUNTIFS(Registros!$A$2:$A$6000,"CS",Registros!$B$2:$B$6000,$A1597)&gt;0,1,0)</f>
        <v>0</v>
      </c>
      <c r="J1597">
        <f>IF($I1597=1,SUMIFS(Registros!$I$2:$I$6000,Registros!$A$2:$A$6000,"CS",Registros!$B$2:$B$6000,$A1597),0)</f>
        <v>0</v>
      </c>
      <c r="K1597">
        <f>IF(COUNTIFS(Winback!$K$2:$K$300,$A1597)&gt;0,1,0)</f>
        <v>0</v>
      </c>
      <c r="L1597">
        <f>IF(AND($K1597=1,LEFT($A1597,3)="WB-"),SUMIFS(Winback!$D$2:$D$300,Winback!$K$2:$K$300,$A1597),0)</f>
        <v>0</v>
      </c>
      <c r="M1597">
        <f>IF(OR($E1597=1,$G1597=1,SUMIFS(Registros!$J$2:$J$6000,Registros!$B$2:$B$6000,$A1597)&gt;0),1,0)</f>
        <v>1</v>
      </c>
      <c r="N1597">
        <f>IF($J1597&gt;0,1,IF(COUNTIFS(Registros!$A$2:$A$6000,"CS",Registros!$B$2:$B$6000,$A1597,Registros!$K$2:$K$6000,"&lt;&gt;")&gt;0,1,0))</f>
        <v>0</v>
      </c>
      <c r="O1597" t="str">
        <f t="shared" si="120"/>
        <v>SOLO MÓVIL</v>
      </c>
      <c r="P1597" t="str">
        <f t="shared" si="121"/>
        <v>Ofrecer fijo + internet (FLBBTV)</v>
      </c>
      <c r="Q1597">
        <f t="shared" si="122"/>
        <v>22</v>
      </c>
      <c r="R1597" t="str">
        <f>IFERROR(VLOOKUP($A1597,Registros!$B$2:$G$6000,6,0),IFERROR(INDEX(Winback!$C$2:$C$300,MATCH($A1597,Winback!$K$2:$K$300,0)),""))</f>
        <v>Abril Aparicio</v>
      </c>
      <c r="S1597" t="str">
        <f t="shared" si="123"/>
        <v>NP</v>
      </c>
      <c r="T1597">
        <f t="shared" si="124"/>
        <v>1</v>
      </c>
    </row>
    <row r="1598" spans="1:20" x14ac:dyDescent="0.35">
      <c r="A1598" t="s">
        <v>7934</v>
      </c>
      <c r="B1598" t="s">
        <v>7935</v>
      </c>
      <c r="C1598" t="s">
        <v>7936</v>
      </c>
      <c r="D1598" t="s">
        <v>7937</v>
      </c>
      <c r="E1598">
        <f>IF(COUNTIFS(Registros!$A$2:$A$6000,"NP",Registros!$B$2:$B$6000,$A1598)&gt;0,1,0)</f>
        <v>1</v>
      </c>
      <c r="F1598">
        <f>IF($E1598=1,SUMIFS(Registros!$F$2:$F$6000,Registros!$A$2:$A$6000,"NP",Registros!$B$2:$B$6000,$A1598),0)</f>
        <v>15</v>
      </c>
      <c r="G1598">
        <f>IF(COUNTIFS(Registros!$A$2:$A$6000,"MOV",Registros!$B$2:$B$6000,$A1598)&gt;0,1,0)</f>
        <v>0</v>
      </c>
      <c r="H1598">
        <f>IF($G1598=1,SUMIFS(Registros!$F$2:$F$6000,Registros!$A$2:$A$6000,"MOV",Registros!$B$2:$B$6000,$A1598),0)</f>
        <v>0</v>
      </c>
      <c r="I1598">
        <f>IF(COUNTIFS(Registros!$A$2:$A$6000,"CS",Registros!$B$2:$B$6000,$A1598)&gt;0,1,0)</f>
        <v>0</v>
      </c>
      <c r="J1598">
        <f>IF($I1598=1,SUMIFS(Registros!$I$2:$I$6000,Registros!$A$2:$A$6000,"CS",Registros!$B$2:$B$6000,$A1598),0)</f>
        <v>0</v>
      </c>
      <c r="K1598">
        <f>IF(COUNTIFS(Winback!$K$2:$K$300,$A1598)&gt;0,1,0)</f>
        <v>0</v>
      </c>
      <c r="L1598">
        <f>IF(AND($K1598=1,LEFT($A1598,3)="WB-"),SUMIFS(Winback!$D$2:$D$300,Winback!$K$2:$K$300,$A1598),0)</f>
        <v>0</v>
      </c>
      <c r="M1598">
        <f>IF(OR($E1598=1,$G1598=1,SUMIFS(Registros!$J$2:$J$6000,Registros!$B$2:$B$6000,$A1598)&gt;0),1,0)</f>
        <v>1</v>
      </c>
      <c r="N1598">
        <f>IF($J1598&gt;0,1,IF(COUNTIFS(Registros!$A$2:$A$6000,"CS",Registros!$B$2:$B$6000,$A1598,Registros!$K$2:$K$6000,"&lt;&gt;")&gt;0,1,0))</f>
        <v>0</v>
      </c>
      <c r="O1598" t="str">
        <f t="shared" si="120"/>
        <v>SOLO MÓVIL</v>
      </c>
      <c r="P1598" t="str">
        <f t="shared" si="121"/>
        <v>Ofrecer fijo + internet (FLBBTV)</v>
      </c>
      <c r="Q1598">
        <f t="shared" si="122"/>
        <v>15</v>
      </c>
      <c r="R1598" t="str">
        <f>IFERROR(VLOOKUP($A1598,Registros!$B$2:$G$6000,6,0),IFERROR(INDEX(Winback!$C$2:$C$300,MATCH($A1598,Winback!$K$2:$K$300,0)),""))</f>
        <v>Yariela Galarce</v>
      </c>
      <c r="S1598" t="str">
        <f t="shared" si="123"/>
        <v>NP</v>
      </c>
      <c r="T1598">
        <f t="shared" si="124"/>
        <v>1</v>
      </c>
    </row>
    <row r="1599" spans="1:20" x14ac:dyDescent="0.35">
      <c r="A1599" t="s">
        <v>7939</v>
      </c>
      <c r="B1599" t="s">
        <v>7940</v>
      </c>
      <c r="C1599" t="s">
        <v>7941</v>
      </c>
      <c r="D1599" t="s">
        <v>7942</v>
      </c>
      <c r="E1599">
        <f>IF(COUNTIFS(Registros!$A$2:$A$6000,"NP",Registros!$B$2:$B$6000,$A1599)&gt;0,1,0)</f>
        <v>1</v>
      </c>
      <c r="F1599">
        <f>IF($E1599=1,SUMIFS(Registros!$F$2:$F$6000,Registros!$A$2:$A$6000,"NP",Registros!$B$2:$B$6000,$A1599),0)</f>
        <v>20.75</v>
      </c>
      <c r="G1599">
        <f>IF(COUNTIFS(Registros!$A$2:$A$6000,"MOV",Registros!$B$2:$B$6000,$A1599)&gt;0,1,0)</f>
        <v>0</v>
      </c>
      <c r="H1599">
        <f>IF($G1599=1,SUMIFS(Registros!$F$2:$F$6000,Registros!$A$2:$A$6000,"MOV",Registros!$B$2:$B$6000,$A1599),0)</f>
        <v>0</v>
      </c>
      <c r="I1599">
        <f>IF(COUNTIFS(Registros!$A$2:$A$6000,"CS",Registros!$B$2:$B$6000,$A1599)&gt;0,1,0)</f>
        <v>0</v>
      </c>
      <c r="J1599">
        <f>IF($I1599=1,SUMIFS(Registros!$I$2:$I$6000,Registros!$A$2:$A$6000,"CS",Registros!$B$2:$B$6000,$A1599),0)</f>
        <v>0</v>
      </c>
      <c r="K1599">
        <f>IF(COUNTIFS(Winback!$K$2:$K$300,$A1599)&gt;0,1,0)</f>
        <v>0</v>
      </c>
      <c r="L1599">
        <f>IF(AND($K1599=1,LEFT($A1599,3)="WB-"),SUMIFS(Winback!$D$2:$D$300,Winback!$K$2:$K$300,$A1599),0)</f>
        <v>0</v>
      </c>
      <c r="M1599">
        <f>IF(OR($E1599=1,$G1599=1,SUMIFS(Registros!$J$2:$J$6000,Registros!$B$2:$B$6000,$A1599)&gt;0),1,0)</f>
        <v>1</v>
      </c>
      <c r="N1599">
        <f>IF($J1599&gt;0,1,IF(COUNTIFS(Registros!$A$2:$A$6000,"CS",Registros!$B$2:$B$6000,$A1599,Registros!$K$2:$K$6000,"&lt;&gt;")&gt;0,1,0))</f>
        <v>0</v>
      </c>
      <c r="O1599" t="str">
        <f t="shared" si="120"/>
        <v>SOLO MÓVIL</v>
      </c>
      <c r="P1599" t="str">
        <f t="shared" si="121"/>
        <v>Ofrecer fijo + internet (FLBBTV)</v>
      </c>
      <c r="Q1599">
        <f t="shared" si="122"/>
        <v>20.75</v>
      </c>
      <c r="R1599" t="str">
        <f>IFERROR(VLOOKUP($A1599,Registros!$B$2:$G$6000,6,0),IFERROR(INDEX(Winback!$C$2:$C$300,MATCH($A1599,Winback!$K$2:$K$300,0)),""))</f>
        <v>Nailyn Martinez</v>
      </c>
      <c r="S1599" t="str">
        <f t="shared" si="123"/>
        <v>NP</v>
      </c>
      <c r="T1599">
        <f t="shared" si="124"/>
        <v>1</v>
      </c>
    </row>
    <row r="1600" spans="1:20" x14ac:dyDescent="0.35">
      <c r="A1600" t="s">
        <v>7944</v>
      </c>
      <c r="B1600" t="s">
        <v>7945</v>
      </c>
      <c r="C1600" t="s">
        <v>7946</v>
      </c>
      <c r="D1600" t="s">
        <v>7947</v>
      </c>
      <c r="E1600">
        <f>IF(COUNTIFS(Registros!$A$2:$A$6000,"NP",Registros!$B$2:$B$6000,$A1600)&gt;0,1,0)</f>
        <v>1</v>
      </c>
      <c r="F1600">
        <f>IF($E1600=1,SUMIFS(Registros!$F$2:$F$6000,Registros!$A$2:$A$6000,"NP",Registros!$B$2:$B$6000,$A1600),0)</f>
        <v>43.12</v>
      </c>
      <c r="G1600">
        <f>IF(COUNTIFS(Registros!$A$2:$A$6000,"MOV",Registros!$B$2:$B$6000,$A1600)&gt;0,1,0)</f>
        <v>0</v>
      </c>
      <c r="H1600">
        <f>IF($G1600=1,SUMIFS(Registros!$F$2:$F$6000,Registros!$A$2:$A$6000,"MOV",Registros!$B$2:$B$6000,$A1600),0)</f>
        <v>0</v>
      </c>
      <c r="I1600">
        <f>IF(COUNTIFS(Registros!$A$2:$A$6000,"CS",Registros!$B$2:$B$6000,$A1600)&gt;0,1,0)</f>
        <v>0</v>
      </c>
      <c r="J1600">
        <f>IF($I1600=1,SUMIFS(Registros!$I$2:$I$6000,Registros!$A$2:$A$6000,"CS",Registros!$B$2:$B$6000,$A1600),0)</f>
        <v>0</v>
      </c>
      <c r="K1600">
        <f>IF(COUNTIFS(Winback!$K$2:$K$300,$A1600)&gt;0,1,0)</f>
        <v>0</v>
      </c>
      <c r="L1600">
        <f>IF(AND($K1600=1,LEFT($A1600,3)="WB-"),SUMIFS(Winback!$D$2:$D$300,Winback!$K$2:$K$300,$A1600),0)</f>
        <v>0</v>
      </c>
      <c r="M1600">
        <f>IF(OR($E1600=1,$G1600=1,SUMIFS(Registros!$J$2:$J$6000,Registros!$B$2:$B$6000,$A1600)&gt;0),1,0)</f>
        <v>1</v>
      </c>
      <c r="N1600">
        <f>IF($J1600&gt;0,1,IF(COUNTIFS(Registros!$A$2:$A$6000,"CS",Registros!$B$2:$B$6000,$A1600,Registros!$K$2:$K$6000,"&lt;&gt;")&gt;0,1,0))</f>
        <v>0</v>
      </c>
      <c r="O1600" t="str">
        <f t="shared" si="120"/>
        <v>SOLO MÓVIL</v>
      </c>
      <c r="P1600" t="str">
        <f t="shared" si="121"/>
        <v>Ofrecer fijo + internet (FLBBTV)</v>
      </c>
      <c r="Q1600">
        <f t="shared" si="122"/>
        <v>43.12</v>
      </c>
      <c r="R1600" t="str">
        <f>IFERROR(VLOOKUP($A1600,Registros!$B$2:$G$6000,6,0),IFERROR(INDEX(Winback!$C$2:$C$300,MATCH($A1600,Winback!$K$2:$K$300,0)),""))</f>
        <v>Yamali Rodriguez</v>
      </c>
      <c r="S1600" t="str">
        <f t="shared" si="123"/>
        <v>NP</v>
      </c>
      <c r="T1600">
        <f t="shared" si="124"/>
        <v>1</v>
      </c>
    </row>
    <row r="1601" spans="1:20" x14ac:dyDescent="0.35">
      <c r="A1601" t="s">
        <v>7949</v>
      </c>
      <c r="B1601" t="s">
        <v>7950</v>
      </c>
      <c r="C1601" t="s">
        <v>7951</v>
      </c>
      <c r="D1601" t="s">
        <v>7952</v>
      </c>
      <c r="E1601">
        <f>IF(COUNTIFS(Registros!$A$2:$A$6000,"NP",Registros!$B$2:$B$6000,$A1601)&gt;0,1,0)</f>
        <v>1</v>
      </c>
      <c r="F1601">
        <f>IF($E1601=1,SUMIFS(Registros!$F$2:$F$6000,Registros!$A$2:$A$6000,"NP",Registros!$B$2:$B$6000,$A1601),0)</f>
        <v>15</v>
      </c>
      <c r="G1601">
        <f>IF(COUNTIFS(Registros!$A$2:$A$6000,"MOV",Registros!$B$2:$B$6000,$A1601)&gt;0,1,0)</f>
        <v>0</v>
      </c>
      <c r="H1601">
        <f>IF($G1601=1,SUMIFS(Registros!$F$2:$F$6000,Registros!$A$2:$A$6000,"MOV",Registros!$B$2:$B$6000,$A1601),0)</f>
        <v>0</v>
      </c>
      <c r="I1601">
        <f>IF(COUNTIFS(Registros!$A$2:$A$6000,"CS",Registros!$B$2:$B$6000,$A1601)&gt;0,1,0)</f>
        <v>0</v>
      </c>
      <c r="J1601">
        <f>IF($I1601=1,SUMIFS(Registros!$I$2:$I$6000,Registros!$A$2:$A$6000,"CS",Registros!$B$2:$B$6000,$A1601),0)</f>
        <v>0</v>
      </c>
      <c r="K1601">
        <f>IF(COUNTIFS(Winback!$K$2:$K$300,$A1601)&gt;0,1,0)</f>
        <v>0</v>
      </c>
      <c r="L1601">
        <f>IF(AND($K1601=1,LEFT($A1601,3)="WB-"),SUMIFS(Winback!$D$2:$D$300,Winback!$K$2:$K$300,$A1601),0)</f>
        <v>0</v>
      </c>
      <c r="M1601">
        <f>IF(OR($E1601=1,$G1601=1,SUMIFS(Registros!$J$2:$J$6000,Registros!$B$2:$B$6000,$A1601)&gt;0),1,0)</f>
        <v>1</v>
      </c>
      <c r="N1601">
        <f>IF($J1601&gt;0,1,IF(COUNTIFS(Registros!$A$2:$A$6000,"CS",Registros!$B$2:$B$6000,$A1601,Registros!$K$2:$K$6000,"&lt;&gt;")&gt;0,1,0))</f>
        <v>0</v>
      </c>
      <c r="O1601" t="str">
        <f t="shared" si="120"/>
        <v>SOLO MÓVIL</v>
      </c>
      <c r="P1601" t="str">
        <f t="shared" si="121"/>
        <v>Ofrecer fijo + internet (FLBBTV)</v>
      </c>
      <c r="Q1601">
        <f t="shared" si="122"/>
        <v>15</v>
      </c>
      <c r="R1601" t="str">
        <f>IFERROR(VLOOKUP($A1601,Registros!$B$2:$G$6000,6,0),IFERROR(INDEX(Winback!$C$2:$C$300,MATCH($A1601,Winback!$K$2:$K$300,0)),""))</f>
        <v>Osiris Aguilar</v>
      </c>
      <c r="S1601" t="str">
        <f t="shared" si="123"/>
        <v>NP</v>
      </c>
      <c r="T1601">
        <f t="shared" si="124"/>
        <v>1</v>
      </c>
    </row>
    <row r="1602" spans="1:20" x14ac:dyDescent="0.35">
      <c r="A1602" t="s">
        <v>7954</v>
      </c>
      <c r="B1602" t="s">
        <v>7955</v>
      </c>
      <c r="C1602" t="s">
        <v>7956</v>
      </c>
      <c r="D1602" t="s">
        <v>7957</v>
      </c>
      <c r="E1602">
        <f>IF(COUNTIFS(Registros!$A$2:$A$6000,"NP",Registros!$B$2:$B$6000,$A1602)&gt;0,1,0)</f>
        <v>1</v>
      </c>
      <c r="F1602">
        <f>IF($E1602=1,SUMIFS(Registros!$F$2:$F$6000,Registros!$A$2:$A$6000,"NP",Registros!$B$2:$B$6000,$A1602),0)</f>
        <v>65</v>
      </c>
      <c r="G1602">
        <f>IF(COUNTIFS(Registros!$A$2:$A$6000,"MOV",Registros!$B$2:$B$6000,$A1602)&gt;0,1,0)</f>
        <v>0</v>
      </c>
      <c r="H1602">
        <f>IF($G1602=1,SUMIFS(Registros!$F$2:$F$6000,Registros!$A$2:$A$6000,"MOV",Registros!$B$2:$B$6000,$A1602),0)</f>
        <v>0</v>
      </c>
      <c r="I1602">
        <f>IF(COUNTIFS(Registros!$A$2:$A$6000,"CS",Registros!$B$2:$B$6000,$A1602)&gt;0,1,0)</f>
        <v>0</v>
      </c>
      <c r="J1602">
        <f>IF($I1602=1,SUMIFS(Registros!$I$2:$I$6000,Registros!$A$2:$A$6000,"CS",Registros!$B$2:$B$6000,$A1602),0)</f>
        <v>0</v>
      </c>
      <c r="K1602">
        <f>IF(COUNTIFS(Winback!$K$2:$K$300,$A1602)&gt;0,1,0)</f>
        <v>0</v>
      </c>
      <c r="L1602">
        <f>IF(AND($K1602=1,LEFT($A1602,3)="WB-"),SUMIFS(Winback!$D$2:$D$300,Winback!$K$2:$K$300,$A1602),0)</f>
        <v>0</v>
      </c>
      <c r="M1602">
        <f>IF(OR($E1602=1,$G1602=1,SUMIFS(Registros!$J$2:$J$6000,Registros!$B$2:$B$6000,$A1602)&gt;0),1,0)</f>
        <v>1</v>
      </c>
      <c r="N1602">
        <f>IF($J1602&gt;0,1,IF(COUNTIFS(Registros!$A$2:$A$6000,"CS",Registros!$B$2:$B$6000,$A1602,Registros!$K$2:$K$6000,"&lt;&gt;")&gt;0,1,0))</f>
        <v>0</v>
      </c>
      <c r="O1602" t="str">
        <f t="shared" ref="O1602:O1665" si="125">IF(AND($K1602=1,$E1602=0,$G1602=0,$I1602=0),"WINBACK",IF(AND($M1602=1,$N1602&gt;0),"CONVERGENTE",IF($M1602=1,"SOLO MÓVIL",IF($N1602&gt;0,"SOLO FIJO / INTERNET","SIN SERVICIOS"))))</f>
        <v>SOLO MÓVIL</v>
      </c>
      <c r="P1602" t="str">
        <f t="shared" ref="P1602:P1665" si="126">IF($O1602="WINBACK","Recuperar (winback)",IF($O1602="CONVERGENTE","Upgrade / más líneas",IF($O1602="SOLO MÓVIL","Ofrecer fijo + internet (FLBBTV)",IF($O1602="SOLO FIJO / INTERNET","Ofrecer línea móvil Nextphone","Oferta completa (móvil + fijo + internet)"))))</f>
        <v>Ofrecer fijo + internet (FLBBTV)</v>
      </c>
      <c r="Q1602">
        <f t="shared" ref="Q1602:Q1665" si="127">$F1602+$H1602+$L1602</f>
        <v>65</v>
      </c>
      <c r="R1602" t="str">
        <f>IFERROR(VLOOKUP($A1602,Registros!$B$2:$G$6000,6,0),IFERROR(INDEX(Winback!$C$2:$C$300,MATCH($A1602,Winback!$K$2:$K$300,0)),""))</f>
        <v>Karla Mc Intryre</v>
      </c>
      <c r="S1602" t="str">
        <f t="shared" ref="S1602:S1665" si="128">IF($E1602=1,"NP","")&amp;IF($G1602=1,"+MOV","")&amp;IF($I1602=1,"+CS","")&amp;IF($K1602=1,"+WB","")</f>
        <v>NP</v>
      </c>
      <c r="T1602">
        <f t="shared" ref="T1602:T1665" si="129">$E1602+$G1602+$I1602+$K1602</f>
        <v>1</v>
      </c>
    </row>
    <row r="1603" spans="1:20" x14ac:dyDescent="0.35">
      <c r="A1603" t="s">
        <v>7959</v>
      </c>
      <c r="B1603" t="s">
        <v>7960</v>
      </c>
      <c r="C1603" t="s">
        <v>7961</v>
      </c>
      <c r="D1603" t="s">
        <v>7962</v>
      </c>
      <c r="E1603">
        <f>IF(COUNTIFS(Registros!$A$2:$A$6000,"NP",Registros!$B$2:$B$6000,$A1603)&gt;0,1,0)</f>
        <v>1</v>
      </c>
      <c r="F1603">
        <f>IF($E1603=1,SUMIFS(Registros!$F$2:$F$6000,Registros!$A$2:$A$6000,"NP",Registros!$B$2:$B$6000,$A1603),0)</f>
        <v>20.75</v>
      </c>
      <c r="G1603">
        <f>IF(COUNTIFS(Registros!$A$2:$A$6000,"MOV",Registros!$B$2:$B$6000,$A1603)&gt;0,1,0)</f>
        <v>0</v>
      </c>
      <c r="H1603">
        <f>IF($G1603=1,SUMIFS(Registros!$F$2:$F$6000,Registros!$A$2:$A$6000,"MOV",Registros!$B$2:$B$6000,$A1603),0)</f>
        <v>0</v>
      </c>
      <c r="I1603">
        <f>IF(COUNTIFS(Registros!$A$2:$A$6000,"CS",Registros!$B$2:$B$6000,$A1603)&gt;0,1,0)</f>
        <v>0</v>
      </c>
      <c r="J1603">
        <f>IF($I1603=1,SUMIFS(Registros!$I$2:$I$6000,Registros!$A$2:$A$6000,"CS",Registros!$B$2:$B$6000,$A1603),0)</f>
        <v>0</v>
      </c>
      <c r="K1603">
        <f>IF(COUNTIFS(Winback!$K$2:$K$300,$A1603)&gt;0,1,0)</f>
        <v>0</v>
      </c>
      <c r="L1603">
        <f>IF(AND($K1603=1,LEFT($A1603,3)="WB-"),SUMIFS(Winback!$D$2:$D$300,Winback!$K$2:$K$300,$A1603),0)</f>
        <v>0</v>
      </c>
      <c r="M1603">
        <f>IF(OR($E1603=1,$G1603=1,SUMIFS(Registros!$J$2:$J$6000,Registros!$B$2:$B$6000,$A1603)&gt;0),1,0)</f>
        <v>1</v>
      </c>
      <c r="N1603">
        <f>IF($J1603&gt;0,1,IF(COUNTIFS(Registros!$A$2:$A$6000,"CS",Registros!$B$2:$B$6000,$A1603,Registros!$K$2:$K$6000,"&lt;&gt;")&gt;0,1,0))</f>
        <v>0</v>
      </c>
      <c r="O1603" t="str">
        <f t="shared" si="125"/>
        <v>SOLO MÓVIL</v>
      </c>
      <c r="P1603" t="str">
        <f t="shared" si="126"/>
        <v>Ofrecer fijo + internet (FLBBTV)</v>
      </c>
      <c r="Q1603">
        <f t="shared" si="127"/>
        <v>20.75</v>
      </c>
      <c r="R1603" t="str">
        <f>IFERROR(VLOOKUP($A1603,Registros!$B$2:$G$6000,6,0),IFERROR(INDEX(Winback!$C$2:$C$300,MATCH($A1603,Winback!$K$2:$K$300,0)),""))</f>
        <v>Solanye Acuña</v>
      </c>
      <c r="S1603" t="str">
        <f t="shared" si="128"/>
        <v>NP</v>
      </c>
      <c r="T1603">
        <f t="shared" si="129"/>
        <v>1</v>
      </c>
    </row>
    <row r="1604" spans="1:20" x14ac:dyDescent="0.35">
      <c r="A1604" t="s">
        <v>7964</v>
      </c>
      <c r="B1604" t="s">
        <v>7965</v>
      </c>
      <c r="C1604" t="s">
        <v>7966</v>
      </c>
      <c r="D1604" t="s">
        <v>7967</v>
      </c>
      <c r="E1604">
        <f>IF(COUNTIFS(Registros!$A$2:$A$6000,"NP",Registros!$B$2:$B$6000,$A1604)&gt;0,1,0)</f>
        <v>1</v>
      </c>
      <c r="F1604">
        <f>IF($E1604=1,SUMIFS(Registros!$F$2:$F$6000,Registros!$A$2:$A$6000,"NP",Registros!$B$2:$B$6000,$A1604),0)</f>
        <v>15</v>
      </c>
      <c r="G1604">
        <f>IF(COUNTIFS(Registros!$A$2:$A$6000,"MOV",Registros!$B$2:$B$6000,$A1604)&gt;0,1,0)</f>
        <v>0</v>
      </c>
      <c r="H1604">
        <f>IF($G1604=1,SUMIFS(Registros!$F$2:$F$6000,Registros!$A$2:$A$6000,"MOV",Registros!$B$2:$B$6000,$A1604),0)</f>
        <v>0</v>
      </c>
      <c r="I1604">
        <f>IF(COUNTIFS(Registros!$A$2:$A$6000,"CS",Registros!$B$2:$B$6000,$A1604)&gt;0,1,0)</f>
        <v>0</v>
      </c>
      <c r="J1604">
        <f>IF($I1604=1,SUMIFS(Registros!$I$2:$I$6000,Registros!$A$2:$A$6000,"CS",Registros!$B$2:$B$6000,$A1604),0)</f>
        <v>0</v>
      </c>
      <c r="K1604">
        <f>IF(COUNTIFS(Winback!$K$2:$K$300,$A1604)&gt;0,1,0)</f>
        <v>0</v>
      </c>
      <c r="L1604">
        <f>IF(AND($K1604=1,LEFT($A1604,3)="WB-"),SUMIFS(Winback!$D$2:$D$300,Winback!$K$2:$K$300,$A1604),0)</f>
        <v>0</v>
      </c>
      <c r="M1604">
        <f>IF(OR($E1604=1,$G1604=1,SUMIFS(Registros!$J$2:$J$6000,Registros!$B$2:$B$6000,$A1604)&gt;0),1,0)</f>
        <v>1</v>
      </c>
      <c r="N1604">
        <f>IF($J1604&gt;0,1,IF(COUNTIFS(Registros!$A$2:$A$6000,"CS",Registros!$B$2:$B$6000,$A1604,Registros!$K$2:$K$6000,"&lt;&gt;")&gt;0,1,0))</f>
        <v>0</v>
      </c>
      <c r="O1604" t="str">
        <f t="shared" si="125"/>
        <v>SOLO MÓVIL</v>
      </c>
      <c r="P1604" t="str">
        <f t="shared" si="126"/>
        <v>Ofrecer fijo + internet (FLBBTV)</v>
      </c>
      <c r="Q1604">
        <f t="shared" si="127"/>
        <v>15</v>
      </c>
      <c r="R1604" t="str">
        <f>IFERROR(VLOOKUP($A1604,Registros!$B$2:$G$6000,6,0),IFERROR(INDEX(Winback!$C$2:$C$300,MATCH($A1604,Winback!$K$2:$K$300,0)),""))</f>
        <v>Michelle Zambrano</v>
      </c>
      <c r="S1604" t="str">
        <f t="shared" si="128"/>
        <v>NP</v>
      </c>
      <c r="T1604">
        <f t="shared" si="129"/>
        <v>1</v>
      </c>
    </row>
    <row r="1605" spans="1:20" x14ac:dyDescent="0.35">
      <c r="A1605" t="s">
        <v>7969</v>
      </c>
      <c r="B1605" t="s">
        <v>7970</v>
      </c>
      <c r="C1605" t="s">
        <v>7971</v>
      </c>
      <c r="D1605" t="s">
        <v>7972</v>
      </c>
      <c r="E1605">
        <f>IF(COUNTIFS(Registros!$A$2:$A$6000,"NP",Registros!$B$2:$B$6000,$A1605)&gt;0,1,0)</f>
        <v>1</v>
      </c>
      <c r="F1605">
        <f>IF($E1605=1,SUMIFS(Registros!$F$2:$F$6000,Registros!$A$2:$A$6000,"NP",Registros!$B$2:$B$6000,$A1605),0)</f>
        <v>16.29</v>
      </c>
      <c r="G1605">
        <f>IF(COUNTIFS(Registros!$A$2:$A$6000,"MOV",Registros!$B$2:$B$6000,$A1605)&gt;0,1,0)</f>
        <v>0</v>
      </c>
      <c r="H1605">
        <f>IF($G1605=1,SUMIFS(Registros!$F$2:$F$6000,Registros!$A$2:$A$6000,"MOV",Registros!$B$2:$B$6000,$A1605),0)</f>
        <v>0</v>
      </c>
      <c r="I1605">
        <f>IF(COUNTIFS(Registros!$A$2:$A$6000,"CS",Registros!$B$2:$B$6000,$A1605)&gt;0,1,0)</f>
        <v>0</v>
      </c>
      <c r="J1605">
        <f>IF($I1605=1,SUMIFS(Registros!$I$2:$I$6000,Registros!$A$2:$A$6000,"CS",Registros!$B$2:$B$6000,$A1605),0)</f>
        <v>0</v>
      </c>
      <c r="K1605">
        <f>IF(COUNTIFS(Winback!$K$2:$K$300,$A1605)&gt;0,1,0)</f>
        <v>0</v>
      </c>
      <c r="L1605">
        <f>IF(AND($K1605=1,LEFT($A1605,3)="WB-"),SUMIFS(Winback!$D$2:$D$300,Winback!$K$2:$K$300,$A1605),0)</f>
        <v>0</v>
      </c>
      <c r="M1605">
        <f>IF(OR($E1605=1,$G1605=1,SUMIFS(Registros!$J$2:$J$6000,Registros!$B$2:$B$6000,$A1605)&gt;0),1,0)</f>
        <v>1</v>
      </c>
      <c r="N1605">
        <f>IF($J1605&gt;0,1,IF(COUNTIFS(Registros!$A$2:$A$6000,"CS",Registros!$B$2:$B$6000,$A1605,Registros!$K$2:$K$6000,"&lt;&gt;")&gt;0,1,0))</f>
        <v>0</v>
      </c>
      <c r="O1605" t="str">
        <f t="shared" si="125"/>
        <v>SOLO MÓVIL</v>
      </c>
      <c r="P1605" t="str">
        <f t="shared" si="126"/>
        <v>Ofrecer fijo + internet (FLBBTV)</v>
      </c>
      <c r="Q1605">
        <f t="shared" si="127"/>
        <v>16.29</v>
      </c>
      <c r="R1605" t="str">
        <f>IFERROR(VLOOKUP($A1605,Registros!$B$2:$G$6000,6,0),IFERROR(INDEX(Winback!$C$2:$C$300,MATCH($A1605,Winback!$K$2:$K$300,0)),""))</f>
        <v>Ines Lizbeth Trujillo</v>
      </c>
      <c r="S1605" t="str">
        <f t="shared" si="128"/>
        <v>NP</v>
      </c>
      <c r="T1605">
        <f t="shared" si="129"/>
        <v>1</v>
      </c>
    </row>
    <row r="1606" spans="1:20" x14ac:dyDescent="0.35">
      <c r="A1606" t="s">
        <v>7974</v>
      </c>
      <c r="B1606" t="s">
        <v>7975</v>
      </c>
      <c r="C1606" t="s">
        <v>7976</v>
      </c>
      <c r="D1606" t="s">
        <v>7977</v>
      </c>
      <c r="E1606">
        <f>IF(COUNTIFS(Registros!$A$2:$A$6000,"NP",Registros!$B$2:$B$6000,$A1606)&gt;0,1,0)</f>
        <v>1</v>
      </c>
      <c r="F1606">
        <f>IF($E1606=1,SUMIFS(Registros!$F$2:$F$6000,Registros!$A$2:$A$6000,"NP",Registros!$B$2:$B$6000,$A1606),0)</f>
        <v>20.75</v>
      </c>
      <c r="G1606">
        <f>IF(COUNTIFS(Registros!$A$2:$A$6000,"MOV",Registros!$B$2:$B$6000,$A1606)&gt;0,1,0)</f>
        <v>0</v>
      </c>
      <c r="H1606">
        <f>IF($G1606=1,SUMIFS(Registros!$F$2:$F$6000,Registros!$A$2:$A$6000,"MOV",Registros!$B$2:$B$6000,$A1606),0)</f>
        <v>0</v>
      </c>
      <c r="I1606">
        <f>IF(COUNTIFS(Registros!$A$2:$A$6000,"CS",Registros!$B$2:$B$6000,$A1606)&gt;0,1,0)</f>
        <v>0</v>
      </c>
      <c r="J1606">
        <f>IF($I1606=1,SUMIFS(Registros!$I$2:$I$6000,Registros!$A$2:$A$6000,"CS",Registros!$B$2:$B$6000,$A1606),0)</f>
        <v>0</v>
      </c>
      <c r="K1606">
        <f>IF(COUNTIFS(Winback!$K$2:$K$300,$A1606)&gt;0,1,0)</f>
        <v>0</v>
      </c>
      <c r="L1606">
        <f>IF(AND($K1606=1,LEFT($A1606,3)="WB-"),SUMIFS(Winback!$D$2:$D$300,Winback!$K$2:$K$300,$A1606),0)</f>
        <v>0</v>
      </c>
      <c r="M1606">
        <f>IF(OR($E1606=1,$G1606=1,SUMIFS(Registros!$J$2:$J$6000,Registros!$B$2:$B$6000,$A1606)&gt;0),1,0)</f>
        <v>1</v>
      </c>
      <c r="N1606">
        <f>IF($J1606&gt;0,1,IF(COUNTIFS(Registros!$A$2:$A$6000,"CS",Registros!$B$2:$B$6000,$A1606,Registros!$K$2:$K$6000,"&lt;&gt;")&gt;0,1,0))</f>
        <v>0</v>
      </c>
      <c r="O1606" t="str">
        <f t="shared" si="125"/>
        <v>SOLO MÓVIL</v>
      </c>
      <c r="P1606" t="str">
        <f t="shared" si="126"/>
        <v>Ofrecer fijo + internet (FLBBTV)</v>
      </c>
      <c r="Q1606">
        <f t="shared" si="127"/>
        <v>20.75</v>
      </c>
      <c r="R1606" t="str">
        <f>IFERROR(VLOOKUP($A1606,Registros!$B$2:$G$6000,6,0),IFERROR(INDEX(Winback!$C$2:$C$300,MATCH($A1606,Winback!$K$2:$K$300,0)),""))</f>
        <v>Alejandra Mabel Hawkins</v>
      </c>
      <c r="S1606" t="str">
        <f t="shared" si="128"/>
        <v>NP</v>
      </c>
      <c r="T1606">
        <f t="shared" si="129"/>
        <v>1</v>
      </c>
    </row>
    <row r="1607" spans="1:20" x14ac:dyDescent="0.35">
      <c r="A1607" t="s">
        <v>7979</v>
      </c>
      <c r="B1607" t="s">
        <v>7980</v>
      </c>
      <c r="C1607" t="s">
        <v>7981</v>
      </c>
      <c r="D1607" t="s">
        <v>7982</v>
      </c>
      <c r="E1607">
        <f>IF(COUNTIFS(Registros!$A$2:$A$6000,"NP",Registros!$B$2:$B$6000,$A1607)&gt;0,1,0)</f>
        <v>1</v>
      </c>
      <c r="F1607">
        <f>IF($E1607=1,SUMIFS(Registros!$F$2:$F$6000,Registros!$A$2:$A$6000,"NP",Registros!$B$2:$B$6000,$A1607),0)</f>
        <v>16.25</v>
      </c>
      <c r="G1607">
        <f>IF(COUNTIFS(Registros!$A$2:$A$6000,"MOV",Registros!$B$2:$B$6000,$A1607)&gt;0,1,0)</f>
        <v>0</v>
      </c>
      <c r="H1607">
        <f>IF($G1607=1,SUMIFS(Registros!$F$2:$F$6000,Registros!$A$2:$A$6000,"MOV",Registros!$B$2:$B$6000,$A1607),0)</f>
        <v>0</v>
      </c>
      <c r="I1607">
        <f>IF(COUNTIFS(Registros!$A$2:$A$6000,"CS",Registros!$B$2:$B$6000,$A1607)&gt;0,1,0)</f>
        <v>0</v>
      </c>
      <c r="J1607">
        <f>IF($I1607=1,SUMIFS(Registros!$I$2:$I$6000,Registros!$A$2:$A$6000,"CS",Registros!$B$2:$B$6000,$A1607),0)</f>
        <v>0</v>
      </c>
      <c r="K1607">
        <f>IF(COUNTIFS(Winback!$K$2:$K$300,$A1607)&gt;0,1,0)</f>
        <v>0</v>
      </c>
      <c r="L1607">
        <f>IF(AND($K1607=1,LEFT($A1607,3)="WB-"),SUMIFS(Winback!$D$2:$D$300,Winback!$K$2:$K$300,$A1607),0)</f>
        <v>0</v>
      </c>
      <c r="M1607">
        <f>IF(OR($E1607=1,$G1607=1,SUMIFS(Registros!$J$2:$J$6000,Registros!$B$2:$B$6000,$A1607)&gt;0),1,0)</f>
        <v>1</v>
      </c>
      <c r="N1607">
        <f>IF($J1607&gt;0,1,IF(COUNTIFS(Registros!$A$2:$A$6000,"CS",Registros!$B$2:$B$6000,$A1607,Registros!$K$2:$K$6000,"&lt;&gt;")&gt;0,1,0))</f>
        <v>0</v>
      </c>
      <c r="O1607" t="str">
        <f t="shared" si="125"/>
        <v>SOLO MÓVIL</v>
      </c>
      <c r="P1607" t="str">
        <f t="shared" si="126"/>
        <v>Ofrecer fijo + internet (FLBBTV)</v>
      </c>
      <c r="Q1607">
        <f t="shared" si="127"/>
        <v>16.25</v>
      </c>
      <c r="R1607" t="str">
        <f>IFERROR(VLOOKUP($A1607,Registros!$B$2:$G$6000,6,0),IFERROR(INDEX(Winback!$C$2:$C$300,MATCH($A1607,Winback!$K$2:$K$300,0)),""))</f>
        <v>Maria Fernanda</v>
      </c>
      <c r="S1607" t="str">
        <f t="shared" si="128"/>
        <v>NP</v>
      </c>
      <c r="T1607">
        <f t="shared" si="129"/>
        <v>1</v>
      </c>
    </row>
    <row r="1608" spans="1:20" x14ac:dyDescent="0.35">
      <c r="A1608" t="s">
        <v>7984</v>
      </c>
      <c r="B1608" t="s">
        <v>7985</v>
      </c>
      <c r="C1608" t="s">
        <v>7986</v>
      </c>
      <c r="D1608" t="s">
        <v>7987</v>
      </c>
      <c r="E1608">
        <f>IF(COUNTIFS(Registros!$A$2:$A$6000,"NP",Registros!$B$2:$B$6000,$A1608)&gt;0,1,0)</f>
        <v>1</v>
      </c>
      <c r="F1608">
        <f>IF($E1608=1,SUMIFS(Registros!$F$2:$F$6000,Registros!$A$2:$A$6000,"NP",Registros!$B$2:$B$6000,$A1608),0)</f>
        <v>318.60000000000002</v>
      </c>
      <c r="G1608">
        <f>IF(COUNTIFS(Registros!$A$2:$A$6000,"MOV",Registros!$B$2:$B$6000,$A1608)&gt;0,1,0)</f>
        <v>0</v>
      </c>
      <c r="H1608">
        <f>IF($G1608=1,SUMIFS(Registros!$F$2:$F$6000,Registros!$A$2:$A$6000,"MOV",Registros!$B$2:$B$6000,$A1608),0)</f>
        <v>0</v>
      </c>
      <c r="I1608">
        <f>IF(COUNTIFS(Registros!$A$2:$A$6000,"CS",Registros!$B$2:$B$6000,$A1608)&gt;0,1,0)</f>
        <v>0</v>
      </c>
      <c r="J1608">
        <f>IF($I1608=1,SUMIFS(Registros!$I$2:$I$6000,Registros!$A$2:$A$6000,"CS",Registros!$B$2:$B$6000,$A1608),0)</f>
        <v>0</v>
      </c>
      <c r="K1608">
        <f>IF(COUNTIFS(Winback!$K$2:$K$300,$A1608)&gt;0,1,0)</f>
        <v>0</v>
      </c>
      <c r="L1608">
        <f>IF(AND($K1608=1,LEFT($A1608,3)="WB-"),SUMIFS(Winback!$D$2:$D$300,Winback!$K$2:$K$300,$A1608),0)</f>
        <v>0</v>
      </c>
      <c r="M1608">
        <f>IF(OR($E1608=1,$G1608=1,SUMIFS(Registros!$J$2:$J$6000,Registros!$B$2:$B$6000,$A1608)&gt;0),1,0)</f>
        <v>1</v>
      </c>
      <c r="N1608">
        <f>IF($J1608&gt;0,1,IF(COUNTIFS(Registros!$A$2:$A$6000,"CS",Registros!$B$2:$B$6000,$A1608,Registros!$K$2:$K$6000,"&lt;&gt;")&gt;0,1,0))</f>
        <v>0</v>
      </c>
      <c r="O1608" t="str">
        <f t="shared" si="125"/>
        <v>SOLO MÓVIL</v>
      </c>
      <c r="P1608" t="str">
        <f t="shared" si="126"/>
        <v>Ofrecer fijo + internet (FLBBTV)</v>
      </c>
      <c r="Q1608">
        <f t="shared" si="127"/>
        <v>318.60000000000002</v>
      </c>
      <c r="R1608" t="str">
        <f>IFERROR(VLOOKUP($A1608,Registros!$B$2:$G$6000,6,0),IFERROR(INDEX(Winback!$C$2:$C$300,MATCH($A1608,Winback!$K$2:$K$300,0)),""))</f>
        <v>Yarelis Tulloch</v>
      </c>
      <c r="S1608" t="str">
        <f t="shared" si="128"/>
        <v>NP</v>
      </c>
      <c r="T1608">
        <f t="shared" si="129"/>
        <v>1</v>
      </c>
    </row>
    <row r="1609" spans="1:20" x14ac:dyDescent="0.35">
      <c r="A1609" t="s">
        <v>7989</v>
      </c>
      <c r="B1609" t="s">
        <v>7990</v>
      </c>
      <c r="C1609" t="s">
        <v>7991</v>
      </c>
      <c r="D1609" t="s">
        <v>7992</v>
      </c>
      <c r="E1609">
        <f>IF(COUNTIFS(Registros!$A$2:$A$6000,"NP",Registros!$B$2:$B$6000,$A1609)&gt;0,1,0)</f>
        <v>1</v>
      </c>
      <c r="F1609">
        <f>IF($E1609=1,SUMIFS(Registros!$F$2:$F$6000,Registros!$A$2:$A$6000,"NP",Registros!$B$2:$B$6000,$A1609),0)</f>
        <v>15</v>
      </c>
      <c r="G1609">
        <f>IF(COUNTIFS(Registros!$A$2:$A$6000,"MOV",Registros!$B$2:$B$6000,$A1609)&gt;0,1,0)</f>
        <v>0</v>
      </c>
      <c r="H1609">
        <f>IF($G1609=1,SUMIFS(Registros!$F$2:$F$6000,Registros!$A$2:$A$6000,"MOV",Registros!$B$2:$B$6000,$A1609),0)</f>
        <v>0</v>
      </c>
      <c r="I1609">
        <f>IF(COUNTIFS(Registros!$A$2:$A$6000,"CS",Registros!$B$2:$B$6000,$A1609)&gt;0,1,0)</f>
        <v>0</v>
      </c>
      <c r="J1609">
        <f>IF($I1609=1,SUMIFS(Registros!$I$2:$I$6000,Registros!$A$2:$A$6000,"CS",Registros!$B$2:$B$6000,$A1609),0)</f>
        <v>0</v>
      </c>
      <c r="K1609">
        <f>IF(COUNTIFS(Winback!$K$2:$K$300,$A1609)&gt;0,1,0)</f>
        <v>0</v>
      </c>
      <c r="L1609">
        <f>IF(AND($K1609=1,LEFT($A1609,3)="WB-"),SUMIFS(Winback!$D$2:$D$300,Winback!$K$2:$K$300,$A1609),0)</f>
        <v>0</v>
      </c>
      <c r="M1609">
        <f>IF(OR($E1609=1,$G1609=1,SUMIFS(Registros!$J$2:$J$6000,Registros!$B$2:$B$6000,$A1609)&gt;0),1,0)</f>
        <v>1</v>
      </c>
      <c r="N1609">
        <f>IF($J1609&gt;0,1,IF(COUNTIFS(Registros!$A$2:$A$6000,"CS",Registros!$B$2:$B$6000,$A1609,Registros!$K$2:$K$6000,"&lt;&gt;")&gt;0,1,0))</f>
        <v>0</v>
      </c>
      <c r="O1609" t="str">
        <f t="shared" si="125"/>
        <v>SOLO MÓVIL</v>
      </c>
      <c r="P1609" t="str">
        <f t="shared" si="126"/>
        <v>Ofrecer fijo + internet (FLBBTV)</v>
      </c>
      <c r="Q1609">
        <f t="shared" si="127"/>
        <v>15</v>
      </c>
      <c r="R1609" t="str">
        <f>IFERROR(VLOOKUP($A1609,Registros!$B$2:$G$6000,6,0),IFERROR(INDEX(Winback!$C$2:$C$300,MATCH($A1609,Winback!$K$2:$K$300,0)),""))</f>
        <v>Abril Aparicio</v>
      </c>
      <c r="S1609" t="str">
        <f t="shared" si="128"/>
        <v>NP</v>
      </c>
      <c r="T1609">
        <f t="shared" si="129"/>
        <v>1</v>
      </c>
    </row>
    <row r="1610" spans="1:20" x14ac:dyDescent="0.35">
      <c r="A1610" t="s">
        <v>7994</v>
      </c>
      <c r="B1610" t="s">
        <v>7995</v>
      </c>
      <c r="C1610" t="s">
        <v>7996</v>
      </c>
      <c r="D1610" t="s">
        <v>7997</v>
      </c>
      <c r="E1610">
        <f>IF(COUNTIFS(Registros!$A$2:$A$6000,"NP",Registros!$B$2:$B$6000,$A1610)&gt;0,1,0)</f>
        <v>1</v>
      </c>
      <c r="F1610">
        <f>IF($E1610=1,SUMIFS(Registros!$F$2:$F$6000,Registros!$A$2:$A$6000,"NP",Registros!$B$2:$B$6000,$A1610),0)</f>
        <v>22.42</v>
      </c>
      <c r="G1610">
        <f>IF(COUNTIFS(Registros!$A$2:$A$6000,"MOV",Registros!$B$2:$B$6000,$A1610)&gt;0,1,0)</f>
        <v>0</v>
      </c>
      <c r="H1610">
        <f>IF($G1610=1,SUMIFS(Registros!$F$2:$F$6000,Registros!$A$2:$A$6000,"MOV",Registros!$B$2:$B$6000,$A1610),0)</f>
        <v>0</v>
      </c>
      <c r="I1610">
        <f>IF(COUNTIFS(Registros!$A$2:$A$6000,"CS",Registros!$B$2:$B$6000,$A1610)&gt;0,1,0)</f>
        <v>0</v>
      </c>
      <c r="J1610">
        <f>IF($I1610=1,SUMIFS(Registros!$I$2:$I$6000,Registros!$A$2:$A$6000,"CS",Registros!$B$2:$B$6000,$A1610),0)</f>
        <v>0</v>
      </c>
      <c r="K1610">
        <f>IF(COUNTIFS(Winback!$K$2:$K$300,$A1610)&gt;0,1,0)</f>
        <v>0</v>
      </c>
      <c r="L1610">
        <f>IF(AND($K1610=1,LEFT($A1610,3)="WB-"),SUMIFS(Winback!$D$2:$D$300,Winback!$K$2:$K$300,$A1610),0)</f>
        <v>0</v>
      </c>
      <c r="M1610">
        <f>IF(OR($E1610=1,$G1610=1,SUMIFS(Registros!$J$2:$J$6000,Registros!$B$2:$B$6000,$A1610)&gt;0),1,0)</f>
        <v>1</v>
      </c>
      <c r="N1610">
        <f>IF($J1610&gt;0,1,IF(COUNTIFS(Registros!$A$2:$A$6000,"CS",Registros!$B$2:$B$6000,$A1610,Registros!$K$2:$K$6000,"&lt;&gt;")&gt;0,1,0))</f>
        <v>0</v>
      </c>
      <c r="O1610" t="str">
        <f t="shared" si="125"/>
        <v>SOLO MÓVIL</v>
      </c>
      <c r="P1610" t="str">
        <f t="shared" si="126"/>
        <v>Ofrecer fijo + internet (FLBBTV)</v>
      </c>
      <c r="Q1610">
        <f t="shared" si="127"/>
        <v>22.42</v>
      </c>
      <c r="R1610" t="str">
        <f>IFERROR(VLOOKUP($A1610,Registros!$B$2:$G$6000,6,0),IFERROR(INDEX(Winback!$C$2:$C$300,MATCH($A1610,Winback!$K$2:$K$300,0)),""))</f>
        <v>Yariela Galarce</v>
      </c>
      <c r="S1610" t="str">
        <f t="shared" si="128"/>
        <v>NP</v>
      </c>
      <c r="T1610">
        <f t="shared" si="129"/>
        <v>1</v>
      </c>
    </row>
    <row r="1611" spans="1:20" x14ac:dyDescent="0.35">
      <c r="A1611" t="s">
        <v>7998</v>
      </c>
      <c r="B1611" t="s">
        <v>7999</v>
      </c>
      <c r="C1611" t="s">
        <v>8000</v>
      </c>
      <c r="D1611" t="s">
        <v>8001</v>
      </c>
      <c r="E1611">
        <f>IF(COUNTIFS(Registros!$A$2:$A$6000,"NP",Registros!$B$2:$B$6000,$A1611)&gt;0,1,0)</f>
        <v>1</v>
      </c>
      <c r="F1611">
        <f>IF($E1611=1,SUMIFS(Registros!$F$2:$F$6000,Registros!$A$2:$A$6000,"NP",Registros!$B$2:$B$6000,$A1611),0)</f>
        <v>51.5</v>
      </c>
      <c r="G1611">
        <f>IF(COUNTIFS(Registros!$A$2:$A$6000,"MOV",Registros!$B$2:$B$6000,$A1611)&gt;0,1,0)</f>
        <v>0</v>
      </c>
      <c r="H1611">
        <f>IF($G1611=1,SUMIFS(Registros!$F$2:$F$6000,Registros!$A$2:$A$6000,"MOV",Registros!$B$2:$B$6000,$A1611),0)</f>
        <v>0</v>
      </c>
      <c r="I1611">
        <f>IF(COUNTIFS(Registros!$A$2:$A$6000,"CS",Registros!$B$2:$B$6000,$A1611)&gt;0,1,0)</f>
        <v>0</v>
      </c>
      <c r="J1611">
        <f>IF($I1611=1,SUMIFS(Registros!$I$2:$I$6000,Registros!$A$2:$A$6000,"CS",Registros!$B$2:$B$6000,$A1611),0)</f>
        <v>0</v>
      </c>
      <c r="K1611">
        <f>IF(COUNTIFS(Winback!$K$2:$K$300,$A1611)&gt;0,1,0)</f>
        <v>0</v>
      </c>
      <c r="L1611">
        <f>IF(AND($K1611=1,LEFT($A1611,3)="WB-"),SUMIFS(Winback!$D$2:$D$300,Winback!$K$2:$K$300,$A1611),0)</f>
        <v>0</v>
      </c>
      <c r="M1611">
        <f>IF(OR($E1611=1,$G1611=1,SUMIFS(Registros!$J$2:$J$6000,Registros!$B$2:$B$6000,$A1611)&gt;0),1,0)</f>
        <v>1</v>
      </c>
      <c r="N1611">
        <f>IF($J1611&gt;0,1,IF(COUNTIFS(Registros!$A$2:$A$6000,"CS",Registros!$B$2:$B$6000,$A1611,Registros!$K$2:$K$6000,"&lt;&gt;")&gt;0,1,0))</f>
        <v>0</v>
      </c>
      <c r="O1611" t="str">
        <f t="shared" si="125"/>
        <v>SOLO MÓVIL</v>
      </c>
      <c r="P1611" t="str">
        <f t="shared" si="126"/>
        <v>Ofrecer fijo + internet (FLBBTV)</v>
      </c>
      <c r="Q1611">
        <f t="shared" si="127"/>
        <v>51.5</v>
      </c>
      <c r="R1611" t="str">
        <f>IFERROR(VLOOKUP($A1611,Registros!$B$2:$G$6000,6,0),IFERROR(INDEX(Winback!$C$2:$C$300,MATCH($A1611,Winback!$K$2:$K$300,0)),""))</f>
        <v>Nailyn Martinez</v>
      </c>
      <c r="S1611" t="str">
        <f t="shared" si="128"/>
        <v>NP</v>
      </c>
      <c r="T1611">
        <f t="shared" si="129"/>
        <v>1</v>
      </c>
    </row>
    <row r="1612" spans="1:20" x14ac:dyDescent="0.35">
      <c r="A1612" t="s">
        <v>8003</v>
      </c>
      <c r="B1612" t="s">
        <v>8004</v>
      </c>
      <c r="C1612" t="s">
        <v>8005</v>
      </c>
      <c r="D1612" t="s">
        <v>8006</v>
      </c>
      <c r="E1612">
        <f>IF(COUNTIFS(Registros!$A$2:$A$6000,"NP",Registros!$B$2:$B$6000,$A1612)&gt;0,1,0)</f>
        <v>1</v>
      </c>
      <c r="F1612">
        <f>IF($E1612=1,SUMIFS(Registros!$F$2:$F$6000,Registros!$A$2:$A$6000,"NP",Registros!$B$2:$B$6000,$A1612),0)</f>
        <v>15</v>
      </c>
      <c r="G1612">
        <f>IF(COUNTIFS(Registros!$A$2:$A$6000,"MOV",Registros!$B$2:$B$6000,$A1612)&gt;0,1,0)</f>
        <v>0</v>
      </c>
      <c r="H1612">
        <f>IF($G1612=1,SUMIFS(Registros!$F$2:$F$6000,Registros!$A$2:$A$6000,"MOV",Registros!$B$2:$B$6000,$A1612),0)</f>
        <v>0</v>
      </c>
      <c r="I1612">
        <f>IF(COUNTIFS(Registros!$A$2:$A$6000,"CS",Registros!$B$2:$B$6000,$A1612)&gt;0,1,0)</f>
        <v>0</v>
      </c>
      <c r="J1612">
        <f>IF($I1612=1,SUMIFS(Registros!$I$2:$I$6000,Registros!$A$2:$A$6000,"CS",Registros!$B$2:$B$6000,$A1612),0)</f>
        <v>0</v>
      </c>
      <c r="K1612">
        <f>IF(COUNTIFS(Winback!$K$2:$K$300,$A1612)&gt;0,1,0)</f>
        <v>0</v>
      </c>
      <c r="L1612">
        <f>IF(AND($K1612=1,LEFT($A1612,3)="WB-"),SUMIFS(Winback!$D$2:$D$300,Winback!$K$2:$K$300,$A1612),0)</f>
        <v>0</v>
      </c>
      <c r="M1612">
        <f>IF(OR($E1612=1,$G1612=1,SUMIFS(Registros!$J$2:$J$6000,Registros!$B$2:$B$6000,$A1612)&gt;0),1,0)</f>
        <v>1</v>
      </c>
      <c r="N1612">
        <f>IF($J1612&gt;0,1,IF(COUNTIFS(Registros!$A$2:$A$6000,"CS",Registros!$B$2:$B$6000,$A1612,Registros!$K$2:$K$6000,"&lt;&gt;")&gt;0,1,0))</f>
        <v>0</v>
      </c>
      <c r="O1612" t="str">
        <f t="shared" si="125"/>
        <v>SOLO MÓVIL</v>
      </c>
      <c r="P1612" t="str">
        <f t="shared" si="126"/>
        <v>Ofrecer fijo + internet (FLBBTV)</v>
      </c>
      <c r="Q1612">
        <f t="shared" si="127"/>
        <v>15</v>
      </c>
      <c r="R1612" t="str">
        <f>IFERROR(VLOOKUP($A1612,Registros!$B$2:$G$6000,6,0),IFERROR(INDEX(Winback!$C$2:$C$300,MATCH($A1612,Winback!$K$2:$K$300,0)),""))</f>
        <v>Yamali Rodriguez</v>
      </c>
      <c r="S1612" t="str">
        <f t="shared" si="128"/>
        <v>NP</v>
      </c>
      <c r="T1612">
        <f t="shared" si="129"/>
        <v>1</v>
      </c>
    </row>
    <row r="1613" spans="1:20" x14ac:dyDescent="0.35">
      <c r="A1613" t="s">
        <v>8008</v>
      </c>
      <c r="B1613" t="s">
        <v>8009</v>
      </c>
      <c r="C1613" t="s">
        <v>8010</v>
      </c>
      <c r="D1613" t="s">
        <v>8011</v>
      </c>
      <c r="E1613">
        <f>IF(COUNTIFS(Registros!$A$2:$A$6000,"NP",Registros!$B$2:$B$6000,$A1613)&gt;0,1,0)</f>
        <v>1</v>
      </c>
      <c r="F1613">
        <f>IF($E1613=1,SUMIFS(Registros!$F$2:$F$6000,Registros!$A$2:$A$6000,"NP",Registros!$B$2:$B$6000,$A1613),0)</f>
        <v>28</v>
      </c>
      <c r="G1613">
        <f>IF(COUNTIFS(Registros!$A$2:$A$6000,"MOV",Registros!$B$2:$B$6000,$A1613)&gt;0,1,0)</f>
        <v>0</v>
      </c>
      <c r="H1613">
        <f>IF($G1613=1,SUMIFS(Registros!$F$2:$F$6000,Registros!$A$2:$A$6000,"MOV",Registros!$B$2:$B$6000,$A1613),0)</f>
        <v>0</v>
      </c>
      <c r="I1613">
        <f>IF(COUNTIFS(Registros!$A$2:$A$6000,"CS",Registros!$B$2:$B$6000,$A1613)&gt;0,1,0)</f>
        <v>0</v>
      </c>
      <c r="J1613">
        <f>IF($I1613=1,SUMIFS(Registros!$I$2:$I$6000,Registros!$A$2:$A$6000,"CS",Registros!$B$2:$B$6000,$A1613),0)</f>
        <v>0</v>
      </c>
      <c r="K1613">
        <f>IF(COUNTIFS(Winback!$K$2:$K$300,$A1613)&gt;0,1,0)</f>
        <v>0</v>
      </c>
      <c r="L1613">
        <f>IF(AND($K1613=1,LEFT($A1613,3)="WB-"),SUMIFS(Winback!$D$2:$D$300,Winback!$K$2:$K$300,$A1613),0)</f>
        <v>0</v>
      </c>
      <c r="M1613">
        <f>IF(OR($E1613=1,$G1613=1,SUMIFS(Registros!$J$2:$J$6000,Registros!$B$2:$B$6000,$A1613)&gt;0),1,0)</f>
        <v>1</v>
      </c>
      <c r="N1613">
        <f>IF($J1613&gt;0,1,IF(COUNTIFS(Registros!$A$2:$A$6000,"CS",Registros!$B$2:$B$6000,$A1613,Registros!$K$2:$K$6000,"&lt;&gt;")&gt;0,1,0))</f>
        <v>0</v>
      </c>
      <c r="O1613" t="str">
        <f t="shared" si="125"/>
        <v>SOLO MÓVIL</v>
      </c>
      <c r="P1613" t="str">
        <f t="shared" si="126"/>
        <v>Ofrecer fijo + internet (FLBBTV)</v>
      </c>
      <c r="Q1613">
        <f t="shared" si="127"/>
        <v>28</v>
      </c>
      <c r="R1613" t="str">
        <f>IFERROR(VLOOKUP($A1613,Registros!$B$2:$G$6000,6,0),IFERROR(INDEX(Winback!$C$2:$C$300,MATCH($A1613,Winback!$K$2:$K$300,0)),""))</f>
        <v>Osiris Aguilar</v>
      </c>
      <c r="S1613" t="str">
        <f t="shared" si="128"/>
        <v>NP</v>
      </c>
      <c r="T1613">
        <f t="shared" si="129"/>
        <v>1</v>
      </c>
    </row>
    <row r="1614" spans="1:20" x14ac:dyDescent="0.35">
      <c r="A1614" t="s">
        <v>8013</v>
      </c>
      <c r="B1614" t="s">
        <v>8014</v>
      </c>
      <c r="C1614" t="s">
        <v>8015</v>
      </c>
      <c r="D1614" t="s">
        <v>8016</v>
      </c>
      <c r="E1614">
        <f>IF(COUNTIFS(Registros!$A$2:$A$6000,"NP",Registros!$B$2:$B$6000,$A1614)&gt;0,1,0)</f>
        <v>1</v>
      </c>
      <c r="F1614">
        <f>IF($E1614=1,SUMIFS(Registros!$F$2:$F$6000,Registros!$A$2:$A$6000,"NP",Registros!$B$2:$B$6000,$A1614),0)</f>
        <v>30</v>
      </c>
      <c r="G1614">
        <f>IF(COUNTIFS(Registros!$A$2:$A$6000,"MOV",Registros!$B$2:$B$6000,$A1614)&gt;0,1,0)</f>
        <v>0</v>
      </c>
      <c r="H1614">
        <f>IF($G1614=1,SUMIFS(Registros!$F$2:$F$6000,Registros!$A$2:$A$6000,"MOV",Registros!$B$2:$B$6000,$A1614),0)</f>
        <v>0</v>
      </c>
      <c r="I1614">
        <f>IF(COUNTIFS(Registros!$A$2:$A$6000,"CS",Registros!$B$2:$B$6000,$A1614)&gt;0,1,0)</f>
        <v>0</v>
      </c>
      <c r="J1614">
        <f>IF($I1614=1,SUMIFS(Registros!$I$2:$I$6000,Registros!$A$2:$A$6000,"CS",Registros!$B$2:$B$6000,$A1614),0)</f>
        <v>0</v>
      </c>
      <c r="K1614">
        <f>IF(COUNTIFS(Winback!$K$2:$K$300,$A1614)&gt;0,1,0)</f>
        <v>0</v>
      </c>
      <c r="L1614">
        <f>IF(AND($K1614=1,LEFT($A1614,3)="WB-"),SUMIFS(Winback!$D$2:$D$300,Winback!$K$2:$K$300,$A1614),0)</f>
        <v>0</v>
      </c>
      <c r="M1614">
        <f>IF(OR($E1614=1,$G1614=1,SUMIFS(Registros!$J$2:$J$6000,Registros!$B$2:$B$6000,$A1614)&gt;0),1,0)</f>
        <v>1</v>
      </c>
      <c r="N1614">
        <f>IF($J1614&gt;0,1,IF(COUNTIFS(Registros!$A$2:$A$6000,"CS",Registros!$B$2:$B$6000,$A1614,Registros!$K$2:$K$6000,"&lt;&gt;")&gt;0,1,0))</f>
        <v>0</v>
      </c>
      <c r="O1614" t="str">
        <f t="shared" si="125"/>
        <v>SOLO MÓVIL</v>
      </c>
      <c r="P1614" t="str">
        <f t="shared" si="126"/>
        <v>Ofrecer fijo + internet (FLBBTV)</v>
      </c>
      <c r="Q1614">
        <f t="shared" si="127"/>
        <v>30</v>
      </c>
      <c r="R1614" t="str">
        <f>IFERROR(VLOOKUP($A1614,Registros!$B$2:$G$6000,6,0),IFERROR(INDEX(Winback!$C$2:$C$300,MATCH($A1614,Winback!$K$2:$K$300,0)),""))</f>
        <v>Karla Mc Intryre</v>
      </c>
      <c r="S1614" t="str">
        <f t="shared" si="128"/>
        <v>NP</v>
      </c>
      <c r="T1614">
        <f t="shared" si="129"/>
        <v>1</v>
      </c>
    </row>
    <row r="1615" spans="1:20" x14ac:dyDescent="0.35">
      <c r="A1615" t="s">
        <v>8018</v>
      </c>
      <c r="B1615" t="s">
        <v>8019</v>
      </c>
      <c r="C1615" t="s">
        <v>8020</v>
      </c>
      <c r="D1615" t="s">
        <v>8021</v>
      </c>
      <c r="E1615">
        <f>IF(COUNTIFS(Registros!$A$2:$A$6000,"NP",Registros!$B$2:$B$6000,$A1615)&gt;0,1,0)</f>
        <v>1</v>
      </c>
      <c r="F1615">
        <f>IF($E1615=1,SUMIFS(Registros!$F$2:$F$6000,Registros!$A$2:$A$6000,"NP",Registros!$B$2:$B$6000,$A1615),0)</f>
        <v>15</v>
      </c>
      <c r="G1615">
        <f>IF(COUNTIFS(Registros!$A$2:$A$6000,"MOV",Registros!$B$2:$B$6000,$A1615)&gt;0,1,0)</f>
        <v>0</v>
      </c>
      <c r="H1615">
        <f>IF($G1615=1,SUMIFS(Registros!$F$2:$F$6000,Registros!$A$2:$A$6000,"MOV",Registros!$B$2:$B$6000,$A1615),0)</f>
        <v>0</v>
      </c>
      <c r="I1615">
        <f>IF(COUNTIFS(Registros!$A$2:$A$6000,"CS",Registros!$B$2:$B$6000,$A1615)&gt;0,1,0)</f>
        <v>0</v>
      </c>
      <c r="J1615">
        <f>IF($I1615=1,SUMIFS(Registros!$I$2:$I$6000,Registros!$A$2:$A$6000,"CS",Registros!$B$2:$B$6000,$A1615),0)</f>
        <v>0</v>
      </c>
      <c r="K1615">
        <f>IF(COUNTIFS(Winback!$K$2:$K$300,$A1615)&gt;0,1,0)</f>
        <v>0</v>
      </c>
      <c r="L1615">
        <f>IF(AND($K1615=1,LEFT($A1615,3)="WB-"),SUMIFS(Winback!$D$2:$D$300,Winback!$K$2:$K$300,$A1615),0)</f>
        <v>0</v>
      </c>
      <c r="M1615">
        <f>IF(OR($E1615=1,$G1615=1,SUMIFS(Registros!$J$2:$J$6000,Registros!$B$2:$B$6000,$A1615)&gt;0),1,0)</f>
        <v>1</v>
      </c>
      <c r="N1615">
        <f>IF($J1615&gt;0,1,IF(COUNTIFS(Registros!$A$2:$A$6000,"CS",Registros!$B$2:$B$6000,$A1615,Registros!$K$2:$K$6000,"&lt;&gt;")&gt;0,1,0))</f>
        <v>0</v>
      </c>
      <c r="O1615" t="str">
        <f t="shared" si="125"/>
        <v>SOLO MÓVIL</v>
      </c>
      <c r="P1615" t="str">
        <f t="shared" si="126"/>
        <v>Ofrecer fijo + internet (FLBBTV)</v>
      </c>
      <c r="Q1615">
        <f t="shared" si="127"/>
        <v>15</v>
      </c>
      <c r="R1615" t="str">
        <f>IFERROR(VLOOKUP($A1615,Registros!$B$2:$G$6000,6,0),IFERROR(INDEX(Winback!$C$2:$C$300,MATCH($A1615,Winback!$K$2:$K$300,0)),""))</f>
        <v>Michelle Zambrano</v>
      </c>
      <c r="S1615" t="str">
        <f t="shared" si="128"/>
        <v>NP</v>
      </c>
      <c r="T1615">
        <f t="shared" si="129"/>
        <v>1</v>
      </c>
    </row>
    <row r="1616" spans="1:20" x14ac:dyDescent="0.35">
      <c r="A1616" t="s">
        <v>8023</v>
      </c>
      <c r="B1616" t="s">
        <v>8024</v>
      </c>
      <c r="C1616" t="s">
        <v>8025</v>
      </c>
      <c r="D1616" t="s">
        <v>8026</v>
      </c>
      <c r="E1616">
        <f>IF(COUNTIFS(Registros!$A$2:$A$6000,"NP",Registros!$B$2:$B$6000,$A1616)&gt;0,1,0)</f>
        <v>1</v>
      </c>
      <c r="F1616">
        <f>IF($E1616=1,SUMIFS(Registros!$F$2:$F$6000,Registros!$A$2:$A$6000,"NP",Registros!$B$2:$B$6000,$A1616),0)</f>
        <v>75</v>
      </c>
      <c r="G1616">
        <f>IF(COUNTIFS(Registros!$A$2:$A$6000,"MOV",Registros!$B$2:$B$6000,$A1616)&gt;0,1,0)</f>
        <v>0</v>
      </c>
      <c r="H1616">
        <f>IF($G1616=1,SUMIFS(Registros!$F$2:$F$6000,Registros!$A$2:$A$6000,"MOV",Registros!$B$2:$B$6000,$A1616),0)</f>
        <v>0</v>
      </c>
      <c r="I1616">
        <f>IF(COUNTIFS(Registros!$A$2:$A$6000,"CS",Registros!$B$2:$B$6000,$A1616)&gt;0,1,0)</f>
        <v>0</v>
      </c>
      <c r="J1616">
        <f>IF($I1616=1,SUMIFS(Registros!$I$2:$I$6000,Registros!$A$2:$A$6000,"CS",Registros!$B$2:$B$6000,$A1616),0)</f>
        <v>0</v>
      </c>
      <c r="K1616">
        <f>IF(COUNTIFS(Winback!$K$2:$K$300,$A1616)&gt;0,1,0)</f>
        <v>0</v>
      </c>
      <c r="L1616">
        <f>IF(AND($K1616=1,LEFT($A1616,3)="WB-"),SUMIFS(Winback!$D$2:$D$300,Winback!$K$2:$K$300,$A1616),0)</f>
        <v>0</v>
      </c>
      <c r="M1616">
        <f>IF(OR($E1616=1,$G1616=1,SUMIFS(Registros!$J$2:$J$6000,Registros!$B$2:$B$6000,$A1616)&gt;0),1,0)</f>
        <v>1</v>
      </c>
      <c r="N1616">
        <f>IF($J1616&gt;0,1,IF(COUNTIFS(Registros!$A$2:$A$6000,"CS",Registros!$B$2:$B$6000,$A1616,Registros!$K$2:$K$6000,"&lt;&gt;")&gt;0,1,0))</f>
        <v>0</v>
      </c>
      <c r="O1616" t="str">
        <f t="shared" si="125"/>
        <v>SOLO MÓVIL</v>
      </c>
      <c r="P1616" t="str">
        <f t="shared" si="126"/>
        <v>Ofrecer fijo + internet (FLBBTV)</v>
      </c>
      <c r="Q1616">
        <f t="shared" si="127"/>
        <v>75</v>
      </c>
      <c r="R1616" t="str">
        <f>IFERROR(VLOOKUP($A1616,Registros!$B$2:$G$6000,6,0),IFERROR(INDEX(Winback!$C$2:$C$300,MATCH($A1616,Winback!$K$2:$K$300,0)),""))</f>
        <v>Ines Lizbeth Trujillo</v>
      </c>
      <c r="S1616" t="str">
        <f t="shared" si="128"/>
        <v>NP</v>
      </c>
      <c r="T1616">
        <f t="shared" si="129"/>
        <v>1</v>
      </c>
    </row>
    <row r="1617" spans="1:20" x14ac:dyDescent="0.35">
      <c r="A1617" t="s">
        <v>8028</v>
      </c>
      <c r="B1617" t="s">
        <v>8029</v>
      </c>
      <c r="C1617" t="s">
        <v>8030</v>
      </c>
      <c r="D1617" t="s">
        <v>8031</v>
      </c>
      <c r="E1617">
        <f>IF(COUNTIFS(Registros!$A$2:$A$6000,"NP",Registros!$B$2:$B$6000,$A1617)&gt;0,1,0)</f>
        <v>1</v>
      </c>
      <c r="F1617">
        <f>IF($E1617=1,SUMIFS(Registros!$F$2:$F$6000,Registros!$A$2:$A$6000,"NP",Registros!$B$2:$B$6000,$A1617),0)</f>
        <v>20</v>
      </c>
      <c r="G1617">
        <f>IF(COUNTIFS(Registros!$A$2:$A$6000,"MOV",Registros!$B$2:$B$6000,$A1617)&gt;0,1,0)</f>
        <v>0</v>
      </c>
      <c r="H1617">
        <f>IF($G1617=1,SUMIFS(Registros!$F$2:$F$6000,Registros!$A$2:$A$6000,"MOV",Registros!$B$2:$B$6000,$A1617),0)</f>
        <v>0</v>
      </c>
      <c r="I1617">
        <f>IF(COUNTIFS(Registros!$A$2:$A$6000,"CS",Registros!$B$2:$B$6000,$A1617)&gt;0,1,0)</f>
        <v>0</v>
      </c>
      <c r="J1617">
        <f>IF($I1617=1,SUMIFS(Registros!$I$2:$I$6000,Registros!$A$2:$A$6000,"CS",Registros!$B$2:$B$6000,$A1617),0)</f>
        <v>0</v>
      </c>
      <c r="K1617">
        <f>IF(COUNTIFS(Winback!$K$2:$K$300,$A1617)&gt;0,1,0)</f>
        <v>0</v>
      </c>
      <c r="L1617">
        <f>IF(AND($K1617=1,LEFT($A1617,3)="WB-"),SUMIFS(Winback!$D$2:$D$300,Winback!$K$2:$K$300,$A1617),0)</f>
        <v>0</v>
      </c>
      <c r="M1617">
        <f>IF(OR($E1617=1,$G1617=1,SUMIFS(Registros!$J$2:$J$6000,Registros!$B$2:$B$6000,$A1617)&gt;0),1,0)</f>
        <v>1</v>
      </c>
      <c r="N1617">
        <f>IF($J1617&gt;0,1,IF(COUNTIFS(Registros!$A$2:$A$6000,"CS",Registros!$B$2:$B$6000,$A1617,Registros!$K$2:$K$6000,"&lt;&gt;")&gt;0,1,0))</f>
        <v>0</v>
      </c>
      <c r="O1617" t="str">
        <f t="shared" si="125"/>
        <v>SOLO MÓVIL</v>
      </c>
      <c r="P1617" t="str">
        <f t="shared" si="126"/>
        <v>Ofrecer fijo + internet (FLBBTV)</v>
      </c>
      <c r="Q1617">
        <f t="shared" si="127"/>
        <v>20</v>
      </c>
      <c r="R1617" t="str">
        <f>IFERROR(VLOOKUP($A1617,Registros!$B$2:$G$6000,6,0),IFERROR(INDEX(Winback!$C$2:$C$300,MATCH($A1617,Winback!$K$2:$K$300,0)),""))</f>
        <v>Alejandra Mabel Hawkins</v>
      </c>
      <c r="S1617" t="str">
        <f t="shared" si="128"/>
        <v>NP</v>
      </c>
      <c r="T1617">
        <f t="shared" si="129"/>
        <v>1</v>
      </c>
    </row>
    <row r="1618" spans="1:20" x14ac:dyDescent="0.35">
      <c r="A1618" t="s">
        <v>8033</v>
      </c>
      <c r="B1618" t="s">
        <v>8034</v>
      </c>
      <c r="C1618" t="s">
        <v>8035</v>
      </c>
      <c r="D1618" t="s">
        <v>8036</v>
      </c>
      <c r="E1618">
        <f>IF(COUNTIFS(Registros!$A$2:$A$6000,"NP",Registros!$B$2:$B$6000,$A1618)&gt;0,1,0)</f>
        <v>1</v>
      </c>
      <c r="F1618">
        <f>IF($E1618=1,SUMIFS(Registros!$F$2:$F$6000,Registros!$A$2:$A$6000,"NP",Registros!$B$2:$B$6000,$A1618),0)</f>
        <v>25</v>
      </c>
      <c r="G1618">
        <f>IF(COUNTIFS(Registros!$A$2:$A$6000,"MOV",Registros!$B$2:$B$6000,$A1618)&gt;0,1,0)</f>
        <v>0</v>
      </c>
      <c r="H1618">
        <f>IF($G1618=1,SUMIFS(Registros!$F$2:$F$6000,Registros!$A$2:$A$6000,"MOV",Registros!$B$2:$B$6000,$A1618),0)</f>
        <v>0</v>
      </c>
      <c r="I1618">
        <f>IF(COUNTIFS(Registros!$A$2:$A$6000,"CS",Registros!$B$2:$B$6000,$A1618)&gt;0,1,0)</f>
        <v>0</v>
      </c>
      <c r="J1618">
        <f>IF($I1618=1,SUMIFS(Registros!$I$2:$I$6000,Registros!$A$2:$A$6000,"CS",Registros!$B$2:$B$6000,$A1618),0)</f>
        <v>0</v>
      </c>
      <c r="K1618">
        <f>IF(COUNTIFS(Winback!$K$2:$K$300,$A1618)&gt;0,1,0)</f>
        <v>0</v>
      </c>
      <c r="L1618">
        <f>IF(AND($K1618=1,LEFT($A1618,3)="WB-"),SUMIFS(Winback!$D$2:$D$300,Winback!$K$2:$K$300,$A1618),0)</f>
        <v>0</v>
      </c>
      <c r="M1618">
        <f>IF(OR($E1618=1,$G1618=1,SUMIFS(Registros!$J$2:$J$6000,Registros!$B$2:$B$6000,$A1618)&gt;0),1,0)</f>
        <v>1</v>
      </c>
      <c r="N1618">
        <f>IF($J1618&gt;0,1,IF(COUNTIFS(Registros!$A$2:$A$6000,"CS",Registros!$B$2:$B$6000,$A1618,Registros!$K$2:$K$6000,"&lt;&gt;")&gt;0,1,0))</f>
        <v>0</v>
      </c>
      <c r="O1618" t="str">
        <f t="shared" si="125"/>
        <v>SOLO MÓVIL</v>
      </c>
      <c r="P1618" t="str">
        <f t="shared" si="126"/>
        <v>Ofrecer fijo + internet (FLBBTV)</v>
      </c>
      <c r="Q1618">
        <f t="shared" si="127"/>
        <v>25</v>
      </c>
      <c r="R1618" t="str">
        <f>IFERROR(VLOOKUP($A1618,Registros!$B$2:$G$6000,6,0),IFERROR(INDEX(Winback!$C$2:$C$300,MATCH($A1618,Winback!$K$2:$K$300,0)),""))</f>
        <v>Maria Fernanda</v>
      </c>
      <c r="S1618" t="str">
        <f t="shared" si="128"/>
        <v>NP</v>
      </c>
      <c r="T1618">
        <f t="shared" si="129"/>
        <v>1</v>
      </c>
    </row>
    <row r="1619" spans="1:20" x14ac:dyDescent="0.35">
      <c r="A1619" t="s">
        <v>8038</v>
      </c>
      <c r="B1619" t="s">
        <v>8039</v>
      </c>
      <c r="C1619" t="s">
        <v>8040</v>
      </c>
      <c r="D1619" t="s">
        <v>8041</v>
      </c>
      <c r="E1619">
        <f>IF(COUNTIFS(Registros!$A$2:$A$6000,"NP",Registros!$B$2:$B$6000,$A1619)&gt;0,1,0)</f>
        <v>1</v>
      </c>
      <c r="F1619">
        <f>IF($E1619=1,SUMIFS(Registros!$F$2:$F$6000,Registros!$A$2:$A$6000,"NP",Registros!$B$2:$B$6000,$A1619),0)</f>
        <v>16.25</v>
      </c>
      <c r="G1619">
        <f>IF(COUNTIFS(Registros!$A$2:$A$6000,"MOV",Registros!$B$2:$B$6000,$A1619)&gt;0,1,0)</f>
        <v>0</v>
      </c>
      <c r="H1619">
        <f>IF($G1619=1,SUMIFS(Registros!$F$2:$F$6000,Registros!$A$2:$A$6000,"MOV",Registros!$B$2:$B$6000,$A1619),0)</f>
        <v>0</v>
      </c>
      <c r="I1619">
        <f>IF(COUNTIFS(Registros!$A$2:$A$6000,"CS",Registros!$B$2:$B$6000,$A1619)&gt;0,1,0)</f>
        <v>0</v>
      </c>
      <c r="J1619">
        <f>IF($I1619=1,SUMIFS(Registros!$I$2:$I$6000,Registros!$A$2:$A$6000,"CS",Registros!$B$2:$B$6000,$A1619),0)</f>
        <v>0</v>
      </c>
      <c r="K1619">
        <f>IF(COUNTIFS(Winback!$K$2:$K$300,$A1619)&gt;0,1,0)</f>
        <v>0</v>
      </c>
      <c r="L1619">
        <f>IF(AND($K1619=1,LEFT($A1619,3)="WB-"),SUMIFS(Winback!$D$2:$D$300,Winback!$K$2:$K$300,$A1619),0)</f>
        <v>0</v>
      </c>
      <c r="M1619">
        <f>IF(OR($E1619=1,$G1619=1,SUMIFS(Registros!$J$2:$J$6000,Registros!$B$2:$B$6000,$A1619)&gt;0),1,0)</f>
        <v>1</v>
      </c>
      <c r="N1619">
        <f>IF($J1619&gt;0,1,IF(COUNTIFS(Registros!$A$2:$A$6000,"CS",Registros!$B$2:$B$6000,$A1619,Registros!$K$2:$K$6000,"&lt;&gt;")&gt;0,1,0))</f>
        <v>0</v>
      </c>
      <c r="O1619" t="str">
        <f t="shared" si="125"/>
        <v>SOLO MÓVIL</v>
      </c>
      <c r="P1619" t="str">
        <f t="shared" si="126"/>
        <v>Ofrecer fijo + internet (FLBBTV)</v>
      </c>
      <c r="Q1619">
        <f t="shared" si="127"/>
        <v>16.25</v>
      </c>
      <c r="R1619" t="str">
        <f>IFERROR(VLOOKUP($A1619,Registros!$B$2:$G$6000,6,0),IFERROR(INDEX(Winback!$C$2:$C$300,MATCH($A1619,Winback!$K$2:$K$300,0)),""))</f>
        <v>Yarelis Tulloch</v>
      </c>
      <c r="S1619" t="str">
        <f t="shared" si="128"/>
        <v>NP</v>
      </c>
      <c r="T1619">
        <f t="shared" si="129"/>
        <v>1</v>
      </c>
    </row>
    <row r="1620" spans="1:20" x14ac:dyDescent="0.35">
      <c r="A1620" t="s">
        <v>8043</v>
      </c>
      <c r="B1620" t="s">
        <v>8044</v>
      </c>
      <c r="C1620" t="s">
        <v>8045</v>
      </c>
      <c r="D1620" t="s">
        <v>8046</v>
      </c>
      <c r="E1620">
        <f>IF(COUNTIFS(Registros!$A$2:$A$6000,"NP",Registros!$B$2:$B$6000,$A1620)&gt;0,1,0)</f>
        <v>1</v>
      </c>
      <c r="F1620">
        <f>IF($E1620=1,SUMIFS(Registros!$F$2:$F$6000,Registros!$A$2:$A$6000,"NP",Registros!$B$2:$B$6000,$A1620),0)</f>
        <v>15</v>
      </c>
      <c r="G1620">
        <f>IF(COUNTIFS(Registros!$A$2:$A$6000,"MOV",Registros!$B$2:$B$6000,$A1620)&gt;0,1,0)</f>
        <v>0</v>
      </c>
      <c r="H1620">
        <f>IF($G1620=1,SUMIFS(Registros!$F$2:$F$6000,Registros!$A$2:$A$6000,"MOV",Registros!$B$2:$B$6000,$A1620),0)</f>
        <v>0</v>
      </c>
      <c r="I1620">
        <f>IF(COUNTIFS(Registros!$A$2:$A$6000,"CS",Registros!$B$2:$B$6000,$A1620)&gt;0,1,0)</f>
        <v>0</v>
      </c>
      <c r="J1620">
        <f>IF($I1620=1,SUMIFS(Registros!$I$2:$I$6000,Registros!$A$2:$A$6000,"CS",Registros!$B$2:$B$6000,$A1620),0)</f>
        <v>0</v>
      </c>
      <c r="K1620">
        <f>IF(COUNTIFS(Winback!$K$2:$K$300,$A1620)&gt;0,1,0)</f>
        <v>0</v>
      </c>
      <c r="L1620">
        <f>IF(AND($K1620=1,LEFT($A1620,3)="WB-"),SUMIFS(Winback!$D$2:$D$300,Winback!$K$2:$K$300,$A1620),0)</f>
        <v>0</v>
      </c>
      <c r="M1620">
        <f>IF(OR($E1620=1,$G1620=1,SUMIFS(Registros!$J$2:$J$6000,Registros!$B$2:$B$6000,$A1620)&gt;0),1,0)</f>
        <v>1</v>
      </c>
      <c r="N1620">
        <f>IF($J1620&gt;0,1,IF(COUNTIFS(Registros!$A$2:$A$6000,"CS",Registros!$B$2:$B$6000,$A1620,Registros!$K$2:$K$6000,"&lt;&gt;")&gt;0,1,0))</f>
        <v>0</v>
      </c>
      <c r="O1620" t="str">
        <f t="shared" si="125"/>
        <v>SOLO MÓVIL</v>
      </c>
      <c r="P1620" t="str">
        <f t="shared" si="126"/>
        <v>Ofrecer fijo + internet (FLBBTV)</v>
      </c>
      <c r="Q1620">
        <f t="shared" si="127"/>
        <v>15</v>
      </c>
      <c r="R1620" t="str">
        <f>IFERROR(VLOOKUP($A1620,Registros!$B$2:$G$6000,6,0),IFERROR(INDEX(Winback!$C$2:$C$300,MATCH($A1620,Winback!$K$2:$K$300,0)),""))</f>
        <v>Abril Aparicio</v>
      </c>
      <c r="S1620" t="str">
        <f t="shared" si="128"/>
        <v>NP</v>
      </c>
      <c r="T1620">
        <f t="shared" si="129"/>
        <v>1</v>
      </c>
    </row>
    <row r="1621" spans="1:20" x14ac:dyDescent="0.35">
      <c r="A1621" t="s">
        <v>8048</v>
      </c>
      <c r="B1621" t="s">
        <v>8049</v>
      </c>
      <c r="C1621" t="s">
        <v>8050</v>
      </c>
      <c r="D1621" t="s">
        <v>8051</v>
      </c>
      <c r="E1621">
        <f>IF(COUNTIFS(Registros!$A$2:$A$6000,"NP",Registros!$B$2:$B$6000,$A1621)&gt;0,1,0)</f>
        <v>1</v>
      </c>
      <c r="F1621">
        <f>IF($E1621=1,SUMIFS(Registros!$F$2:$F$6000,Registros!$A$2:$A$6000,"NP",Registros!$B$2:$B$6000,$A1621),0)</f>
        <v>18.25</v>
      </c>
      <c r="G1621">
        <f>IF(COUNTIFS(Registros!$A$2:$A$6000,"MOV",Registros!$B$2:$B$6000,$A1621)&gt;0,1,0)</f>
        <v>0</v>
      </c>
      <c r="H1621">
        <f>IF($G1621=1,SUMIFS(Registros!$F$2:$F$6000,Registros!$A$2:$A$6000,"MOV",Registros!$B$2:$B$6000,$A1621),0)</f>
        <v>0</v>
      </c>
      <c r="I1621">
        <f>IF(COUNTIFS(Registros!$A$2:$A$6000,"CS",Registros!$B$2:$B$6000,$A1621)&gt;0,1,0)</f>
        <v>0</v>
      </c>
      <c r="J1621">
        <f>IF($I1621=1,SUMIFS(Registros!$I$2:$I$6000,Registros!$A$2:$A$6000,"CS",Registros!$B$2:$B$6000,$A1621),0)</f>
        <v>0</v>
      </c>
      <c r="K1621">
        <f>IF(COUNTIFS(Winback!$K$2:$K$300,$A1621)&gt;0,1,0)</f>
        <v>0</v>
      </c>
      <c r="L1621">
        <f>IF(AND($K1621=1,LEFT($A1621,3)="WB-"),SUMIFS(Winback!$D$2:$D$300,Winback!$K$2:$K$300,$A1621),0)</f>
        <v>0</v>
      </c>
      <c r="M1621">
        <f>IF(OR($E1621=1,$G1621=1,SUMIFS(Registros!$J$2:$J$6000,Registros!$B$2:$B$6000,$A1621)&gt;0),1,0)</f>
        <v>1</v>
      </c>
      <c r="N1621">
        <f>IF($J1621&gt;0,1,IF(COUNTIFS(Registros!$A$2:$A$6000,"CS",Registros!$B$2:$B$6000,$A1621,Registros!$K$2:$K$6000,"&lt;&gt;")&gt;0,1,0))</f>
        <v>0</v>
      </c>
      <c r="O1621" t="str">
        <f t="shared" si="125"/>
        <v>SOLO MÓVIL</v>
      </c>
      <c r="P1621" t="str">
        <f t="shared" si="126"/>
        <v>Ofrecer fijo + internet (FLBBTV)</v>
      </c>
      <c r="Q1621">
        <f t="shared" si="127"/>
        <v>18.25</v>
      </c>
      <c r="R1621" t="str">
        <f>IFERROR(VLOOKUP($A1621,Registros!$B$2:$G$6000,6,0),IFERROR(INDEX(Winback!$C$2:$C$300,MATCH($A1621,Winback!$K$2:$K$300,0)),""))</f>
        <v>Yariela Galarce</v>
      </c>
      <c r="S1621" t="str">
        <f t="shared" si="128"/>
        <v>NP</v>
      </c>
      <c r="T1621">
        <f t="shared" si="129"/>
        <v>1</v>
      </c>
    </row>
    <row r="1622" spans="1:20" x14ac:dyDescent="0.35">
      <c r="A1622" t="s">
        <v>8053</v>
      </c>
      <c r="B1622" t="s">
        <v>8054</v>
      </c>
      <c r="C1622" t="s">
        <v>8055</v>
      </c>
      <c r="D1622" t="s">
        <v>8056</v>
      </c>
      <c r="E1622">
        <f>IF(COUNTIFS(Registros!$A$2:$A$6000,"NP",Registros!$B$2:$B$6000,$A1622)&gt;0,1,0)</f>
        <v>1</v>
      </c>
      <c r="F1622">
        <f>IF($E1622=1,SUMIFS(Registros!$F$2:$F$6000,Registros!$A$2:$A$6000,"NP",Registros!$B$2:$B$6000,$A1622),0)</f>
        <v>20</v>
      </c>
      <c r="G1622">
        <f>IF(COUNTIFS(Registros!$A$2:$A$6000,"MOV",Registros!$B$2:$B$6000,$A1622)&gt;0,1,0)</f>
        <v>0</v>
      </c>
      <c r="H1622">
        <f>IF($G1622=1,SUMIFS(Registros!$F$2:$F$6000,Registros!$A$2:$A$6000,"MOV",Registros!$B$2:$B$6000,$A1622),0)</f>
        <v>0</v>
      </c>
      <c r="I1622">
        <f>IF(COUNTIFS(Registros!$A$2:$A$6000,"CS",Registros!$B$2:$B$6000,$A1622)&gt;0,1,0)</f>
        <v>0</v>
      </c>
      <c r="J1622">
        <f>IF($I1622=1,SUMIFS(Registros!$I$2:$I$6000,Registros!$A$2:$A$6000,"CS",Registros!$B$2:$B$6000,$A1622),0)</f>
        <v>0</v>
      </c>
      <c r="K1622">
        <f>IF(COUNTIFS(Winback!$K$2:$K$300,$A1622)&gt;0,1,0)</f>
        <v>0</v>
      </c>
      <c r="L1622">
        <f>IF(AND($K1622=1,LEFT($A1622,3)="WB-"),SUMIFS(Winback!$D$2:$D$300,Winback!$K$2:$K$300,$A1622),0)</f>
        <v>0</v>
      </c>
      <c r="M1622">
        <f>IF(OR($E1622=1,$G1622=1,SUMIFS(Registros!$J$2:$J$6000,Registros!$B$2:$B$6000,$A1622)&gt;0),1,0)</f>
        <v>1</v>
      </c>
      <c r="N1622">
        <f>IF($J1622&gt;0,1,IF(COUNTIFS(Registros!$A$2:$A$6000,"CS",Registros!$B$2:$B$6000,$A1622,Registros!$K$2:$K$6000,"&lt;&gt;")&gt;0,1,0))</f>
        <v>0</v>
      </c>
      <c r="O1622" t="str">
        <f t="shared" si="125"/>
        <v>SOLO MÓVIL</v>
      </c>
      <c r="P1622" t="str">
        <f t="shared" si="126"/>
        <v>Ofrecer fijo + internet (FLBBTV)</v>
      </c>
      <c r="Q1622">
        <f t="shared" si="127"/>
        <v>20</v>
      </c>
      <c r="R1622" t="str">
        <f>IFERROR(VLOOKUP($A1622,Registros!$B$2:$G$6000,6,0),IFERROR(INDEX(Winback!$C$2:$C$300,MATCH($A1622,Winback!$K$2:$K$300,0)),""))</f>
        <v>Nailyn Martinez</v>
      </c>
      <c r="S1622" t="str">
        <f t="shared" si="128"/>
        <v>NP</v>
      </c>
      <c r="T1622">
        <f t="shared" si="129"/>
        <v>1</v>
      </c>
    </row>
    <row r="1623" spans="1:20" x14ac:dyDescent="0.35">
      <c r="A1623" t="s">
        <v>8058</v>
      </c>
      <c r="B1623" t="s">
        <v>8059</v>
      </c>
      <c r="C1623" t="s">
        <v>8060</v>
      </c>
      <c r="D1623" t="s">
        <v>8061</v>
      </c>
      <c r="E1623">
        <f>IF(COUNTIFS(Registros!$A$2:$A$6000,"NP",Registros!$B$2:$B$6000,$A1623)&gt;0,1,0)</f>
        <v>1</v>
      </c>
      <c r="F1623">
        <f>IF($E1623=1,SUMIFS(Registros!$F$2:$F$6000,Registros!$A$2:$A$6000,"NP",Registros!$B$2:$B$6000,$A1623),0)</f>
        <v>16.940000000000001</v>
      </c>
      <c r="G1623">
        <f>IF(COUNTIFS(Registros!$A$2:$A$6000,"MOV",Registros!$B$2:$B$6000,$A1623)&gt;0,1,0)</f>
        <v>0</v>
      </c>
      <c r="H1623">
        <f>IF($G1623=1,SUMIFS(Registros!$F$2:$F$6000,Registros!$A$2:$A$6000,"MOV",Registros!$B$2:$B$6000,$A1623),0)</f>
        <v>0</v>
      </c>
      <c r="I1623">
        <f>IF(COUNTIFS(Registros!$A$2:$A$6000,"CS",Registros!$B$2:$B$6000,$A1623)&gt;0,1,0)</f>
        <v>0</v>
      </c>
      <c r="J1623">
        <f>IF($I1623=1,SUMIFS(Registros!$I$2:$I$6000,Registros!$A$2:$A$6000,"CS",Registros!$B$2:$B$6000,$A1623),0)</f>
        <v>0</v>
      </c>
      <c r="K1623">
        <f>IF(COUNTIFS(Winback!$K$2:$K$300,$A1623)&gt;0,1,0)</f>
        <v>0</v>
      </c>
      <c r="L1623">
        <f>IF(AND($K1623=1,LEFT($A1623,3)="WB-"),SUMIFS(Winback!$D$2:$D$300,Winback!$K$2:$K$300,$A1623),0)</f>
        <v>0</v>
      </c>
      <c r="M1623">
        <f>IF(OR($E1623=1,$G1623=1,SUMIFS(Registros!$J$2:$J$6000,Registros!$B$2:$B$6000,$A1623)&gt;0),1,0)</f>
        <v>1</v>
      </c>
      <c r="N1623">
        <f>IF($J1623&gt;0,1,IF(COUNTIFS(Registros!$A$2:$A$6000,"CS",Registros!$B$2:$B$6000,$A1623,Registros!$K$2:$K$6000,"&lt;&gt;")&gt;0,1,0))</f>
        <v>0</v>
      </c>
      <c r="O1623" t="str">
        <f t="shared" si="125"/>
        <v>SOLO MÓVIL</v>
      </c>
      <c r="P1623" t="str">
        <f t="shared" si="126"/>
        <v>Ofrecer fijo + internet (FLBBTV)</v>
      </c>
      <c r="Q1623">
        <f t="shared" si="127"/>
        <v>16.940000000000001</v>
      </c>
      <c r="R1623" t="str">
        <f>IFERROR(VLOOKUP($A1623,Registros!$B$2:$G$6000,6,0),IFERROR(INDEX(Winback!$C$2:$C$300,MATCH($A1623,Winback!$K$2:$K$300,0)),""))</f>
        <v>Yamali Rodriguez</v>
      </c>
      <c r="S1623" t="str">
        <f t="shared" si="128"/>
        <v>NP</v>
      </c>
      <c r="T1623">
        <f t="shared" si="129"/>
        <v>1</v>
      </c>
    </row>
    <row r="1624" spans="1:20" x14ac:dyDescent="0.35">
      <c r="A1624" t="s">
        <v>8063</v>
      </c>
      <c r="B1624" t="s">
        <v>8064</v>
      </c>
      <c r="C1624" t="s">
        <v>8060</v>
      </c>
      <c r="D1624" t="s">
        <v>8061</v>
      </c>
      <c r="E1624">
        <f>IF(COUNTIFS(Registros!$A$2:$A$6000,"NP",Registros!$B$2:$B$6000,$A1624)&gt;0,1,0)</f>
        <v>1</v>
      </c>
      <c r="F1624">
        <f>IF($E1624=1,SUMIFS(Registros!$F$2:$F$6000,Registros!$A$2:$A$6000,"NP",Registros!$B$2:$B$6000,$A1624),0)</f>
        <v>16.940000000000001</v>
      </c>
      <c r="G1624">
        <f>IF(COUNTIFS(Registros!$A$2:$A$6000,"MOV",Registros!$B$2:$B$6000,$A1624)&gt;0,1,0)</f>
        <v>0</v>
      </c>
      <c r="H1624">
        <f>IF($G1624=1,SUMIFS(Registros!$F$2:$F$6000,Registros!$A$2:$A$6000,"MOV",Registros!$B$2:$B$6000,$A1624),0)</f>
        <v>0</v>
      </c>
      <c r="I1624">
        <f>IF(COUNTIFS(Registros!$A$2:$A$6000,"CS",Registros!$B$2:$B$6000,$A1624)&gt;0,1,0)</f>
        <v>0</v>
      </c>
      <c r="J1624">
        <f>IF($I1624=1,SUMIFS(Registros!$I$2:$I$6000,Registros!$A$2:$A$6000,"CS",Registros!$B$2:$B$6000,$A1624),0)</f>
        <v>0</v>
      </c>
      <c r="K1624">
        <f>IF(COUNTIFS(Winback!$K$2:$K$300,$A1624)&gt;0,1,0)</f>
        <v>0</v>
      </c>
      <c r="L1624">
        <f>IF(AND($K1624=1,LEFT($A1624,3)="WB-"),SUMIFS(Winback!$D$2:$D$300,Winback!$K$2:$K$300,$A1624),0)</f>
        <v>0</v>
      </c>
      <c r="M1624">
        <f>IF(OR($E1624=1,$G1624=1,SUMIFS(Registros!$J$2:$J$6000,Registros!$B$2:$B$6000,$A1624)&gt;0),1,0)</f>
        <v>1</v>
      </c>
      <c r="N1624">
        <f>IF($J1624&gt;0,1,IF(COUNTIFS(Registros!$A$2:$A$6000,"CS",Registros!$B$2:$B$6000,$A1624,Registros!$K$2:$K$6000,"&lt;&gt;")&gt;0,1,0))</f>
        <v>0</v>
      </c>
      <c r="O1624" t="str">
        <f t="shared" si="125"/>
        <v>SOLO MÓVIL</v>
      </c>
      <c r="P1624" t="str">
        <f t="shared" si="126"/>
        <v>Ofrecer fijo + internet (FLBBTV)</v>
      </c>
      <c r="Q1624">
        <f t="shared" si="127"/>
        <v>16.940000000000001</v>
      </c>
      <c r="R1624" t="str">
        <f>IFERROR(VLOOKUP($A1624,Registros!$B$2:$G$6000,6,0),IFERROR(INDEX(Winback!$C$2:$C$300,MATCH($A1624,Winback!$K$2:$K$300,0)),""))</f>
        <v>Osiris Aguilar</v>
      </c>
      <c r="S1624" t="str">
        <f t="shared" si="128"/>
        <v>NP</v>
      </c>
      <c r="T1624">
        <f t="shared" si="129"/>
        <v>1</v>
      </c>
    </row>
    <row r="1625" spans="1:20" x14ac:dyDescent="0.35">
      <c r="A1625" t="s">
        <v>8066</v>
      </c>
      <c r="B1625" t="s">
        <v>8067</v>
      </c>
      <c r="C1625" t="s">
        <v>8068</v>
      </c>
      <c r="D1625" t="s">
        <v>8069</v>
      </c>
      <c r="E1625">
        <f>IF(COUNTIFS(Registros!$A$2:$A$6000,"NP",Registros!$B$2:$B$6000,$A1625)&gt;0,1,0)</f>
        <v>1</v>
      </c>
      <c r="F1625">
        <f>IF($E1625=1,SUMIFS(Registros!$F$2:$F$6000,Registros!$A$2:$A$6000,"NP",Registros!$B$2:$B$6000,$A1625),0)</f>
        <v>15</v>
      </c>
      <c r="G1625">
        <f>IF(COUNTIFS(Registros!$A$2:$A$6000,"MOV",Registros!$B$2:$B$6000,$A1625)&gt;0,1,0)</f>
        <v>0</v>
      </c>
      <c r="H1625">
        <f>IF($G1625=1,SUMIFS(Registros!$F$2:$F$6000,Registros!$A$2:$A$6000,"MOV",Registros!$B$2:$B$6000,$A1625),0)</f>
        <v>0</v>
      </c>
      <c r="I1625">
        <f>IF(COUNTIFS(Registros!$A$2:$A$6000,"CS",Registros!$B$2:$B$6000,$A1625)&gt;0,1,0)</f>
        <v>0</v>
      </c>
      <c r="J1625">
        <f>IF($I1625=1,SUMIFS(Registros!$I$2:$I$6000,Registros!$A$2:$A$6000,"CS",Registros!$B$2:$B$6000,$A1625),0)</f>
        <v>0</v>
      </c>
      <c r="K1625">
        <f>IF(COUNTIFS(Winback!$K$2:$K$300,$A1625)&gt;0,1,0)</f>
        <v>0</v>
      </c>
      <c r="L1625">
        <f>IF(AND($K1625=1,LEFT($A1625,3)="WB-"),SUMIFS(Winback!$D$2:$D$300,Winback!$K$2:$K$300,$A1625),0)</f>
        <v>0</v>
      </c>
      <c r="M1625">
        <f>IF(OR($E1625=1,$G1625=1,SUMIFS(Registros!$J$2:$J$6000,Registros!$B$2:$B$6000,$A1625)&gt;0),1,0)</f>
        <v>1</v>
      </c>
      <c r="N1625">
        <f>IF($J1625&gt;0,1,IF(COUNTIFS(Registros!$A$2:$A$6000,"CS",Registros!$B$2:$B$6000,$A1625,Registros!$K$2:$K$6000,"&lt;&gt;")&gt;0,1,0))</f>
        <v>0</v>
      </c>
      <c r="O1625" t="str">
        <f t="shared" si="125"/>
        <v>SOLO MÓVIL</v>
      </c>
      <c r="P1625" t="str">
        <f t="shared" si="126"/>
        <v>Ofrecer fijo + internet (FLBBTV)</v>
      </c>
      <c r="Q1625">
        <f t="shared" si="127"/>
        <v>15</v>
      </c>
      <c r="R1625" t="str">
        <f>IFERROR(VLOOKUP($A1625,Registros!$B$2:$G$6000,6,0),IFERROR(INDEX(Winback!$C$2:$C$300,MATCH($A1625,Winback!$K$2:$K$300,0)),""))</f>
        <v>Karla Mc Intryre</v>
      </c>
      <c r="S1625" t="str">
        <f t="shared" si="128"/>
        <v>NP</v>
      </c>
      <c r="T1625">
        <f t="shared" si="129"/>
        <v>1</v>
      </c>
    </row>
    <row r="1626" spans="1:20" x14ac:dyDescent="0.35">
      <c r="A1626" t="s">
        <v>8071</v>
      </c>
      <c r="B1626" t="s">
        <v>8072</v>
      </c>
      <c r="C1626" t="s">
        <v>8073</v>
      </c>
      <c r="D1626" t="s">
        <v>8074</v>
      </c>
      <c r="E1626">
        <f>IF(COUNTIFS(Registros!$A$2:$A$6000,"NP",Registros!$B$2:$B$6000,$A1626)&gt;0,1,0)</f>
        <v>1</v>
      </c>
      <c r="F1626">
        <f>IF($E1626=1,SUMIFS(Registros!$F$2:$F$6000,Registros!$A$2:$A$6000,"NP",Registros!$B$2:$B$6000,$A1626),0)</f>
        <v>16.25</v>
      </c>
      <c r="G1626">
        <f>IF(COUNTIFS(Registros!$A$2:$A$6000,"MOV",Registros!$B$2:$B$6000,$A1626)&gt;0,1,0)</f>
        <v>0</v>
      </c>
      <c r="H1626">
        <f>IF($G1626=1,SUMIFS(Registros!$F$2:$F$6000,Registros!$A$2:$A$6000,"MOV",Registros!$B$2:$B$6000,$A1626),0)</f>
        <v>0</v>
      </c>
      <c r="I1626">
        <f>IF(COUNTIFS(Registros!$A$2:$A$6000,"CS",Registros!$B$2:$B$6000,$A1626)&gt;0,1,0)</f>
        <v>0</v>
      </c>
      <c r="J1626">
        <f>IF($I1626=1,SUMIFS(Registros!$I$2:$I$6000,Registros!$A$2:$A$6000,"CS",Registros!$B$2:$B$6000,$A1626),0)</f>
        <v>0</v>
      </c>
      <c r="K1626">
        <f>IF(COUNTIFS(Winback!$K$2:$K$300,$A1626)&gt;0,1,0)</f>
        <v>0</v>
      </c>
      <c r="L1626">
        <f>IF(AND($K1626=1,LEFT($A1626,3)="WB-"),SUMIFS(Winback!$D$2:$D$300,Winback!$K$2:$K$300,$A1626),0)</f>
        <v>0</v>
      </c>
      <c r="M1626">
        <f>IF(OR($E1626=1,$G1626=1,SUMIFS(Registros!$J$2:$J$6000,Registros!$B$2:$B$6000,$A1626)&gt;0),1,0)</f>
        <v>1</v>
      </c>
      <c r="N1626">
        <f>IF($J1626&gt;0,1,IF(COUNTIFS(Registros!$A$2:$A$6000,"CS",Registros!$B$2:$B$6000,$A1626,Registros!$K$2:$K$6000,"&lt;&gt;")&gt;0,1,0))</f>
        <v>0</v>
      </c>
      <c r="O1626" t="str">
        <f t="shared" si="125"/>
        <v>SOLO MÓVIL</v>
      </c>
      <c r="P1626" t="str">
        <f t="shared" si="126"/>
        <v>Ofrecer fijo + internet (FLBBTV)</v>
      </c>
      <c r="Q1626">
        <f t="shared" si="127"/>
        <v>16.25</v>
      </c>
      <c r="R1626" t="str">
        <f>IFERROR(VLOOKUP($A1626,Registros!$B$2:$G$6000,6,0),IFERROR(INDEX(Winback!$C$2:$C$300,MATCH($A1626,Winback!$K$2:$K$300,0)),""))</f>
        <v>Solanye Acuña</v>
      </c>
      <c r="S1626" t="str">
        <f t="shared" si="128"/>
        <v>NP</v>
      </c>
      <c r="T1626">
        <f t="shared" si="129"/>
        <v>1</v>
      </c>
    </row>
    <row r="1627" spans="1:20" x14ac:dyDescent="0.35">
      <c r="A1627" t="s">
        <v>8076</v>
      </c>
      <c r="B1627" t="s">
        <v>8077</v>
      </c>
      <c r="C1627" t="s">
        <v>8078</v>
      </c>
      <c r="D1627" t="s">
        <v>8078</v>
      </c>
      <c r="E1627">
        <f>IF(COUNTIFS(Registros!$A$2:$A$6000,"NP",Registros!$B$2:$B$6000,$A1627)&gt;0,1,0)</f>
        <v>1</v>
      </c>
      <c r="F1627">
        <f>IF($E1627=1,SUMIFS(Registros!$F$2:$F$6000,Registros!$A$2:$A$6000,"NP",Registros!$B$2:$B$6000,$A1627),0)</f>
        <v>16</v>
      </c>
      <c r="G1627">
        <f>IF(COUNTIFS(Registros!$A$2:$A$6000,"MOV",Registros!$B$2:$B$6000,$A1627)&gt;0,1,0)</f>
        <v>0</v>
      </c>
      <c r="H1627">
        <f>IF($G1627=1,SUMIFS(Registros!$F$2:$F$6000,Registros!$A$2:$A$6000,"MOV",Registros!$B$2:$B$6000,$A1627),0)</f>
        <v>0</v>
      </c>
      <c r="I1627">
        <f>IF(COUNTIFS(Registros!$A$2:$A$6000,"CS",Registros!$B$2:$B$6000,$A1627)&gt;0,1,0)</f>
        <v>0</v>
      </c>
      <c r="J1627">
        <f>IF($I1627=1,SUMIFS(Registros!$I$2:$I$6000,Registros!$A$2:$A$6000,"CS",Registros!$B$2:$B$6000,$A1627),0)</f>
        <v>0</v>
      </c>
      <c r="K1627">
        <f>IF(COUNTIFS(Winback!$K$2:$K$300,$A1627)&gt;0,1,0)</f>
        <v>0</v>
      </c>
      <c r="L1627">
        <f>IF(AND($K1627=1,LEFT($A1627,3)="WB-"),SUMIFS(Winback!$D$2:$D$300,Winback!$K$2:$K$300,$A1627),0)</f>
        <v>0</v>
      </c>
      <c r="M1627">
        <f>IF(OR($E1627=1,$G1627=1,SUMIFS(Registros!$J$2:$J$6000,Registros!$B$2:$B$6000,$A1627)&gt;0),1,0)</f>
        <v>1</v>
      </c>
      <c r="N1627">
        <f>IF($J1627&gt;0,1,IF(COUNTIFS(Registros!$A$2:$A$6000,"CS",Registros!$B$2:$B$6000,$A1627,Registros!$K$2:$K$6000,"&lt;&gt;")&gt;0,1,0))</f>
        <v>0</v>
      </c>
      <c r="O1627" t="str">
        <f t="shared" si="125"/>
        <v>SOLO MÓVIL</v>
      </c>
      <c r="P1627" t="str">
        <f t="shared" si="126"/>
        <v>Ofrecer fijo + internet (FLBBTV)</v>
      </c>
      <c r="Q1627">
        <f t="shared" si="127"/>
        <v>16</v>
      </c>
      <c r="R1627" t="str">
        <f>IFERROR(VLOOKUP($A1627,Registros!$B$2:$G$6000,6,0),IFERROR(INDEX(Winback!$C$2:$C$300,MATCH($A1627,Winback!$K$2:$K$300,0)),""))</f>
        <v>Michelle Zambrano</v>
      </c>
      <c r="S1627" t="str">
        <f t="shared" si="128"/>
        <v>NP</v>
      </c>
      <c r="T1627">
        <f t="shared" si="129"/>
        <v>1</v>
      </c>
    </row>
    <row r="1628" spans="1:20" x14ac:dyDescent="0.35">
      <c r="A1628" t="s">
        <v>8080</v>
      </c>
      <c r="B1628" t="s">
        <v>8081</v>
      </c>
      <c r="C1628" t="s">
        <v>8082</v>
      </c>
      <c r="D1628" t="s">
        <v>8083</v>
      </c>
      <c r="E1628">
        <f>IF(COUNTIFS(Registros!$A$2:$A$6000,"NP",Registros!$B$2:$B$6000,$A1628)&gt;0,1,0)</f>
        <v>1</v>
      </c>
      <c r="F1628">
        <f>IF($E1628=1,SUMIFS(Registros!$F$2:$F$6000,Registros!$A$2:$A$6000,"NP",Registros!$B$2:$B$6000,$A1628),0)</f>
        <v>15</v>
      </c>
      <c r="G1628">
        <f>IF(COUNTIFS(Registros!$A$2:$A$6000,"MOV",Registros!$B$2:$B$6000,$A1628)&gt;0,1,0)</f>
        <v>0</v>
      </c>
      <c r="H1628">
        <f>IF($G1628=1,SUMIFS(Registros!$F$2:$F$6000,Registros!$A$2:$A$6000,"MOV",Registros!$B$2:$B$6000,$A1628),0)</f>
        <v>0</v>
      </c>
      <c r="I1628">
        <f>IF(COUNTIFS(Registros!$A$2:$A$6000,"CS",Registros!$B$2:$B$6000,$A1628)&gt;0,1,0)</f>
        <v>0</v>
      </c>
      <c r="J1628">
        <f>IF($I1628=1,SUMIFS(Registros!$I$2:$I$6000,Registros!$A$2:$A$6000,"CS",Registros!$B$2:$B$6000,$A1628),0)</f>
        <v>0</v>
      </c>
      <c r="K1628">
        <f>IF(COUNTIFS(Winback!$K$2:$K$300,$A1628)&gt;0,1,0)</f>
        <v>0</v>
      </c>
      <c r="L1628">
        <f>IF(AND($K1628=1,LEFT($A1628,3)="WB-"),SUMIFS(Winback!$D$2:$D$300,Winback!$K$2:$K$300,$A1628),0)</f>
        <v>0</v>
      </c>
      <c r="M1628">
        <f>IF(OR($E1628=1,$G1628=1,SUMIFS(Registros!$J$2:$J$6000,Registros!$B$2:$B$6000,$A1628)&gt;0),1,0)</f>
        <v>1</v>
      </c>
      <c r="N1628">
        <f>IF($J1628&gt;0,1,IF(COUNTIFS(Registros!$A$2:$A$6000,"CS",Registros!$B$2:$B$6000,$A1628,Registros!$K$2:$K$6000,"&lt;&gt;")&gt;0,1,0))</f>
        <v>0</v>
      </c>
      <c r="O1628" t="str">
        <f t="shared" si="125"/>
        <v>SOLO MÓVIL</v>
      </c>
      <c r="P1628" t="str">
        <f t="shared" si="126"/>
        <v>Ofrecer fijo + internet (FLBBTV)</v>
      </c>
      <c r="Q1628">
        <f t="shared" si="127"/>
        <v>15</v>
      </c>
      <c r="R1628" t="str">
        <f>IFERROR(VLOOKUP($A1628,Registros!$B$2:$G$6000,6,0),IFERROR(INDEX(Winback!$C$2:$C$300,MATCH($A1628,Winback!$K$2:$K$300,0)),""))</f>
        <v>Ines Lizbeth Trujillo</v>
      </c>
      <c r="S1628" t="str">
        <f t="shared" si="128"/>
        <v>NP</v>
      </c>
      <c r="T1628">
        <f t="shared" si="129"/>
        <v>1</v>
      </c>
    </row>
    <row r="1629" spans="1:20" x14ac:dyDescent="0.35">
      <c r="A1629" t="s">
        <v>8085</v>
      </c>
      <c r="B1629" t="s">
        <v>8086</v>
      </c>
      <c r="C1629" t="s">
        <v>8087</v>
      </c>
      <c r="D1629" t="s">
        <v>8088</v>
      </c>
      <c r="E1629">
        <f>IF(COUNTIFS(Registros!$A$2:$A$6000,"NP",Registros!$B$2:$B$6000,$A1629)&gt;0,1,0)</f>
        <v>1</v>
      </c>
      <c r="F1629">
        <f>IF($E1629=1,SUMIFS(Registros!$F$2:$F$6000,Registros!$A$2:$A$6000,"NP",Registros!$B$2:$B$6000,$A1629),0)</f>
        <v>15</v>
      </c>
      <c r="G1629">
        <f>IF(COUNTIFS(Registros!$A$2:$A$6000,"MOV",Registros!$B$2:$B$6000,$A1629)&gt;0,1,0)</f>
        <v>0</v>
      </c>
      <c r="H1629">
        <f>IF($G1629=1,SUMIFS(Registros!$F$2:$F$6000,Registros!$A$2:$A$6000,"MOV",Registros!$B$2:$B$6000,$A1629),0)</f>
        <v>0</v>
      </c>
      <c r="I1629">
        <f>IF(COUNTIFS(Registros!$A$2:$A$6000,"CS",Registros!$B$2:$B$6000,$A1629)&gt;0,1,0)</f>
        <v>0</v>
      </c>
      <c r="J1629">
        <f>IF($I1629=1,SUMIFS(Registros!$I$2:$I$6000,Registros!$A$2:$A$6000,"CS",Registros!$B$2:$B$6000,$A1629),0)</f>
        <v>0</v>
      </c>
      <c r="K1629">
        <f>IF(COUNTIFS(Winback!$K$2:$K$300,$A1629)&gt;0,1,0)</f>
        <v>0</v>
      </c>
      <c r="L1629">
        <f>IF(AND($K1629=1,LEFT($A1629,3)="WB-"),SUMIFS(Winback!$D$2:$D$300,Winback!$K$2:$K$300,$A1629),0)</f>
        <v>0</v>
      </c>
      <c r="M1629">
        <f>IF(OR($E1629=1,$G1629=1,SUMIFS(Registros!$J$2:$J$6000,Registros!$B$2:$B$6000,$A1629)&gt;0),1,0)</f>
        <v>1</v>
      </c>
      <c r="N1629">
        <f>IF($J1629&gt;0,1,IF(COUNTIFS(Registros!$A$2:$A$6000,"CS",Registros!$B$2:$B$6000,$A1629,Registros!$K$2:$K$6000,"&lt;&gt;")&gt;0,1,0))</f>
        <v>0</v>
      </c>
      <c r="O1629" t="str">
        <f t="shared" si="125"/>
        <v>SOLO MÓVIL</v>
      </c>
      <c r="P1629" t="str">
        <f t="shared" si="126"/>
        <v>Ofrecer fijo + internet (FLBBTV)</v>
      </c>
      <c r="Q1629">
        <f t="shared" si="127"/>
        <v>15</v>
      </c>
      <c r="R1629" t="str">
        <f>IFERROR(VLOOKUP($A1629,Registros!$B$2:$G$6000,6,0),IFERROR(INDEX(Winback!$C$2:$C$300,MATCH($A1629,Winback!$K$2:$K$300,0)),""))</f>
        <v>Alejandra Mabel Hawkins</v>
      </c>
      <c r="S1629" t="str">
        <f t="shared" si="128"/>
        <v>NP</v>
      </c>
      <c r="T1629">
        <f t="shared" si="129"/>
        <v>1</v>
      </c>
    </row>
    <row r="1630" spans="1:20" x14ac:dyDescent="0.35">
      <c r="A1630" t="s">
        <v>8090</v>
      </c>
      <c r="B1630" t="s">
        <v>8091</v>
      </c>
      <c r="C1630" t="s">
        <v>8092</v>
      </c>
      <c r="D1630" t="s">
        <v>8093</v>
      </c>
      <c r="E1630">
        <f>IF(COUNTIFS(Registros!$A$2:$A$6000,"NP",Registros!$B$2:$B$6000,$A1630)&gt;0,1,0)</f>
        <v>1</v>
      </c>
      <c r="F1630">
        <f>IF($E1630=1,SUMIFS(Registros!$F$2:$F$6000,Registros!$A$2:$A$6000,"NP",Registros!$B$2:$B$6000,$A1630),0)</f>
        <v>20.75</v>
      </c>
      <c r="G1630">
        <f>IF(COUNTIFS(Registros!$A$2:$A$6000,"MOV",Registros!$B$2:$B$6000,$A1630)&gt;0,1,0)</f>
        <v>0</v>
      </c>
      <c r="H1630">
        <f>IF($G1630=1,SUMIFS(Registros!$F$2:$F$6000,Registros!$A$2:$A$6000,"MOV",Registros!$B$2:$B$6000,$A1630),0)</f>
        <v>0</v>
      </c>
      <c r="I1630">
        <f>IF(COUNTIFS(Registros!$A$2:$A$6000,"CS",Registros!$B$2:$B$6000,$A1630)&gt;0,1,0)</f>
        <v>0</v>
      </c>
      <c r="J1630">
        <f>IF($I1630=1,SUMIFS(Registros!$I$2:$I$6000,Registros!$A$2:$A$6000,"CS",Registros!$B$2:$B$6000,$A1630),0)</f>
        <v>0</v>
      </c>
      <c r="K1630">
        <f>IF(COUNTIFS(Winback!$K$2:$K$300,$A1630)&gt;0,1,0)</f>
        <v>0</v>
      </c>
      <c r="L1630">
        <f>IF(AND($K1630=1,LEFT($A1630,3)="WB-"),SUMIFS(Winback!$D$2:$D$300,Winback!$K$2:$K$300,$A1630),0)</f>
        <v>0</v>
      </c>
      <c r="M1630">
        <f>IF(OR($E1630=1,$G1630=1,SUMIFS(Registros!$J$2:$J$6000,Registros!$B$2:$B$6000,$A1630)&gt;0),1,0)</f>
        <v>1</v>
      </c>
      <c r="N1630">
        <f>IF($J1630&gt;0,1,IF(COUNTIFS(Registros!$A$2:$A$6000,"CS",Registros!$B$2:$B$6000,$A1630,Registros!$K$2:$K$6000,"&lt;&gt;")&gt;0,1,0))</f>
        <v>0</v>
      </c>
      <c r="O1630" t="str">
        <f t="shared" si="125"/>
        <v>SOLO MÓVIL</v>
      </c>
      <c r="P1630" t="str">
        <f t="shared" si="126"/>
        <v>Ofrecer fijo + internet (FLBBTV)</v>
      </c>
      <c r="Q1630">
        <f t="shared" si="127"/>
        <v>20.75</v>
      </c>
      <c r="R1630" t="str">
        <f>IFERROR(VLOOKUP($A1630,Registros!$B$2:$G$6000,6,0),IFERROR(INDEX(Winback!$C$2:$C$300,MATCH($A1630,Winback!$K$2:$K$300,0)),""))</f>
        <v>Maria Fernanda</v>
      </c>
      <c r="S1630" t="str">
        <f t="shared" si="128"/>
        <v>NP</v>
      </c>
      <c r="T1630">
        <f t="shared" si="129"/>
        <v>1</v>
      </c>
    </row>
    <row r="1631" spans="1:20" x14ac:dyDescent="0.35">
      <c r="A1631" t="s">
        <v>8095</v>
      </c>
      <c r="B1631" t="s">
        <v>8096</v>
      </c>
      <c r="C1631" t="s">
        <v>8097</v>
      </c>
      <c r="D1631" t="s">
        <v>8098</v>
      </c>
      <c r="E1631">
        <f>IF(COUNTIFS(Registros!$A$2:$A$6000,"NP",Registros!$B$2:$B$6000,$A1631)&gt;0,1,0)</f>
        <v>1</v>
      </c>
      <c r="F1631">
        <f>IF($E1631=1,SUMIFS(Registros!$F$2:$F$6000,Registros!$A$2:$A$6000,"NP",Registros!$B$2:$B$6000,$A1631),0)</f>
        <v>20.75</v>
      </c>
      <c r="G1631">
        <f>IF(COUNTIFS(Registros!$A$2:$A$6000,"MOV",Registros!$B$2:$B$6000,$A1631)&gt;0,1,0)</f>
        <v>0</v>
      </c>
      <c r="H1631">
        <f>IF($G1631=1,SUMIFS(Registros!$F$2:$F$6000,Registros!$A$2:$A$6000,"MOV",Registros!$B$2:$B$6000,$A1631),0)</f>
        <v>0</v>
      </c>
      <c r="I1631">
        <f>IF(COUNTIFS(Registros!$A$2:$A$6000,"CS",Registros!$B$2:$B$6000,$A1631)&gt;0,1,0)</f>
        <v>0</v>
      </c>
      <c r="J1631">
        <f>IF($I1631=1,SUMIFS(Registros!$I$2:$I$6000,Registros!$A$2:$A$6000,"CS",Registros!$B$2:$B$6000,$A1631),0)</f>
        <v>0</v>
      </c>
      <c r="K1631">
        <f>IF(COUNTIFS(Winback!$K$2:$K$300,$A1631)&gt;0,1,0)</f>
        <v>0</v>
      </c>
      <c r="L1631">
        <f>IF(AND($K1631=1,LEFT($A1631,3)="WB-"),SUMIFS(Winback!$D$2:$D$300,Winback!$K$2:$K$300,$A1631),0)</f>
        <v>0</v>
      </c>
      <c r="M1631">
        <f>IF(OR($E1631=1,$G1631=1,SUMIFS(Registros!$J$2:$J$6000,Registros!$B$2:$B$6000,$A1631)&gt;0),1,0)</f>
        <v>1</v>
      </c>
      <c r="N1631">
        <f>IF($J1631&gt;0,1,IF(COUNTIFS(Registros!$A$2:$A$6000,"CS",Registros!$B$2:$B$6000,$A1631,Registros!$K$2:$K$6000,"&lt;&gt;")&gt;0,1,0))</f>
        <v>0</v>
      </c>
      <c r="O1631" t="str">
        <f t="shared" si="125"/>
        <v>SOLO MÓVIL</v>
      </c>
      <c r="P1631" t="str">
        <f t="shared" si="126"/>
        <v>Ofrecer fijo + internet (FLBBTV)</v>
      </c>
      <c r="Q1631">
        <f t="shared" si="127"/>
        <v>20.75</v>
      </c>
      <c r="R1631" t="str">
        <f>IFERROR(VLOOKUP($A1631,Registros!$B$2:$G$6000,6,0),IFERROR(INDEX(Winback!$C$2:$C$300,MATCH($A1631,Winback!$K$2:$K$300,0)),""))</f>
        <v>Yarelis Tulloch</v>
      </c>
      <c r="S1631" t="str">
        <f t="shared" si="128"/>
        <v>NP</v>
      </c>
      <c r="T1631">
        <f t="shared" si="129"/>
        <v>1</v>
      </c>
    </row>
    <row r="1632" spans="1:20" x14ac:dyDescent="0.35">
      <c r="A1632" t="s">
        <v>8100</v>
      </c>
      <c r="B1632" t="s">
        <v>8101</v>
      </c>
      <c r="C1632" t="s">
        <v>8102</v>
      </c>
      <c r="D1632" t="s">
        <v>8103</v>
      </c>
      <c r="E1632">
        <f>IF(COUNTIFS(Registros!$A$2:$A$6000,"NP",Registros!$B$2:$B$6000,$A1632)&gt;0,1,0)</f>
        <v>1</v>
      </c>
      <c r="F1632">
        <f>IF($E1632=1,SUMIFS(Registros!$F$2:$F$6000,Registros!$A$2:$A$6000,"NP",Registros!$B$2:$B$6000,$A1632),0)</f>
        <v>20</v>
      </c>
      <c r="G1632">
        <f>IF(COUNTIFS(Registros!$A$2:$A$6000,"MOV",Registros!$B$2:$B$6000,$A1632)&gt;0,1,0)</f>
        <v>0</v>
      </c>
      <c r="H1632">
        <f>IF($G1632=1,SUMIFS(Registros!$F$2:$F$6000,Registros!$A$2:$A$6000,"MOV",Registros!$B$2:$B$6000,$A1632),0)</f>
        <v>0</v>
      </c>
      <c r="I1632">
        <f>IF(COUNTIFS(Registros!$A$2:$A$6000,"CS",Registros!$B$2:$B$6000,$A1632)&gt;0,1,0)</f>
        <v>0</v>
      </c>
      <c r="J1632">
        <f>IF($I1632=1,SUMIFS(Registros!$I$2:$I$6000,Registros!$A$2:$A$6000,"CS",Registros!$B$2:$B$6000,$A1632),0)</f>
        <v>0</v>
      </c>
      <c r="K1632">
        <f>IF(COUNTIFS(Winback!$K$2:$K$300,$A1632)&gt;0,1,0)</f>
        <v>0</v>
      </c>
      <c r="L1632">
        <f>IF(AND($K1632=1,LEFT($A1632,3)="WB-"),SUMIFS(Winback!$D$2:$D$300,Winback!$K$2:$K$300,$A1632),0)</f>
        <v>0</v>
      </c>
      <c r="M1632">
        <f>IF(OR($E1632=1,$G1632=1,SUMIFS(Registros!$J$2:$J$6000,Registros!$B$2:$B$6000,$A1632)&gt;0),1,0)</f>
        <v>1</v>
      </c>
      <c r="N1632">
        <f>IF($J1632&gt;0,1,IF(COUNTIFS(Registros!$A$2:$A$6000,"CS",Registros!$B$2:$B$6000,$A1632,Registros!$K$2:$K$6000,"&lt;&gt;")&gt;0,1,0))</f>
        <v>0</v>
      </c>
      <c r="O1632" t="str">
        <f t="shared" si="125"/>
        <v>SOLO MÓVIL</v>
      </c>
      <c r="P1632" t="str">
        <f t="shared" si="126"/>
        <v>Ofrecer fijo + internet (FLBBTV)</v>
      </c>
      <c r="Q1632">
        <f t="shared" si="127"/>
        <v>20</v>
      </c>
      <c r="R1632" t="str">
        <f>IFERROR(VLOOKUP($A1632,Registros!$B$2:$G$6000,6,0),IFERROR(INDEX(Winback!$C$2:$C$300,MATCH($A1632,Winback!$K$2:$K$300,0)),""))</f>
        <v>Abril Aparicio</v>
      </c>
      <c r="S1632" t="str">
        <f t="shared" si="128"/>
        <v>NP</v>
      </c>
      <c r="T1632">
        <f t="shared" si="129"/>
        <v>1</v>
      </c>
    </row>
    <row r="1633" spans="1:20" x14ac:dyDescent="0.35">
      <c r="A1633" t="s">
        <v>8105</v>
      </c>
      <c r="B1633" t="s">
        <v>8106</v>
      </c>
      <c r="C1633" t="s">
        <v>8107</v>
      </c>
      <c r="D1633" t="s">
        <v>8108</v>
      </c>
      <c r="E1633">
        <f>IF(COUNTIFS(Registros!$A$2:$A$6000,"NP",Registros!$B$2:$B$6000,$A1633)&gt;0,1,0)</f>
        <v>1</v>
      </c>
      <c r="F1633">
        <f>IF($E1633=1,SUMIFS(Registros!$F$2:$F$6000,Registros!$A$2:$A$6000,"NP",Registros!$B$2:$B$6000,$A1633),0)</f>
        <v>53.5</v>
      </c>
      <c r="G1633">
        <f>IF(COUNTIFS(Registros!$A$2:$A$6000,"MOV",Registros!$B$2:$B$6000,$A1633)&gt;0,1,0)</f>
        <v>0</v>
      </c>
      <c r="H1633">
        <f>IF($G1633=1,SUMIFS(Registros!$F$2:$F$6000,Registros!$A$2:$A$6000,"MOV",Registros!$B$2:$B$6000,$A1633),0)</f>
        <v>0</v>
      </c>
      <c r="I1633">
        <f>IF(COUNTIFS(Registros!$A$2:$A$6000,"CS",Registros!$B$2:$B$6000,$A1633)&gt;0,1,0)</f>
        <v>0</v>
      </c>
      <c r="J1633">
        <f>IF($I1633=1,SUMIFS(Registros!$I$2:$I$6000,Registros!$A$2:$A$6000,"CS",Registros!$B$2:$B$6000,$A1633),0)</f>
        <v>0</v>
      </c>
      <c r="K1633">
        <f>IF(COUNTIFS(Winback!$K$2:$K$300,$A1633)&gt;0,1,0)</f>
        <v>0</v>
      </c>
      <c r="L1633">
        <f>IF(AND($K1633=1,LEFT($A1633,3)="WB-"),SUMIFS(Winback!$D$2:$D$300,Winback!$K$2:$K$300,$A1633),0)</f>
        <v>0</v>
      </c>
      <c r="M1633">
        <f>IF(OR($E1633=1,$G1633=1,SUMIFS(Registros!$J$2:$J$6000,Registros!$B$2:$B$6000,$A1633)&gt;0),1,0)</f>
        <v>1</v>
      </c>
      <c r="N1633">
        <f>IF($J1633&gt;0,1,IF(COUNTIFS(Registros!$A$2:$A$6000,"CS",Registros!$B$2:$B$6000,$A1633,Registros!$K$2:$K$6000,"&lt;&gt;")&gt;0,1,0))</f>
        <v>0</v>
      </c>
      <c r="O1633" t="str">
        <f t="shared" si="125"/>
        <v>SOLO MÓVIL</v>
      </c>
      <c r="P1633" t="str">
        <f t="shared" si="126"/>
        <v>Ofrecer fijo + internet (FLBBTV)</v>
      </c>
      <c r="Q1633">
        <f t="shared" si="127"/>
        <v>53.5</v>
      </c>
      <c r="R1633" t="str">
        <f>IFERROR(VLOOKUP($A1633,Registros!$B$2:$G$6000,6,0),IFERROR(INDEX(Winback!$C$2:$C$300,MATCH($A1633,Winback!$K$2:$K$300,0)),""))</f>
        <v>Yariela Galarce</v>
      </c>
      <c r="S1633" t="str">
        <f t="shared" si="128"/>
        <v>NP</v>
      </c>
      <c r="T1633">
        <f t="shared" si="129"/>
        <v>1</v>
      </c>
    </row>
    <row r="1634" spans="1:20" x14ac:dyDescent="0.35">
      <c r="A1634" t="s">
        <v>8110</v>
      </c>
      <c r="B1634" t="s">
        <v>8111</v>
      </c>
      <c r="C1634" t="s">
        <v>8112</v>
      </c>
      <c r="D1634" t="s">
        <v>8113</v>
      </c>
      <c r="E1634">
        <f>IF(COUNTIFS(Registros!$A$2:$A$6000,"NP",Registros!$B$2:$B$6000,$A1634)&gt;0,1,0)</f>
        <v>1</v>
      </c>
      <c r="F1634">
        <f>IF($E1634=1,SUMIFS(Registros!$F$2:$F$6000,Registros!$A$2:$A$6000,"NP",Registros!$B$2:$B$6000,$A1634),0)</f>
        <v>20.75</v>
      </c>
      <c r="G1634">
        <f>IF(COUNTIFS(Registros!$A$2:$A$6000,"MOV",Registros!$B$2:$B$6000,$A1634)&gt;0,1,0)</f>
        <v>0</v>
      </c>
      <c r="H1634">
        <f>IF($G1634=1,SUMIFS(Registros!$F$2:$F$6000,Registros!$A$2:$A$6000,"MOV",Registros!$B$2:$B$6000,$A1634),0)</f>
        <v>0</v>
      </c>
      <c r="I1634">
        <f>IF(COUNTIFS(Registros!$A$2:$A$6000,"CS",Registros!$B$2:$B$6000,$A1634)&gt;0,1,0)</f>
        <v>0</v>
      </c>
      <c r="J1634">
        <f>IF($I1634=1,SUMIFS(Registros!$I$2:$I$6000,Registros!$A$2:$A$6000,"CS",Registros!$B$2:$B$6000,$A1634),0)</f>
        <v>0</v>
      </c>
      <c r="K1634">
        <f>IF(COUNTIFS(Winback!$K$2:$K$300,$A1634)&gt;0,1,0)</f>
        <v>0</v>
      </c>
      <c r="L1634">
        <f>IF(AND($K1634=1,LEFT($A1634,3)="WB-"),SUMIFS(Winback!$D$2:$D$300,Winback!$K$2:$K$300,$A1634),0)</f>
        <v>0</v>
      </c>
      <c r="M1634">
        <f>IF(OR($E1634=1,$G1634=1,SUMIFS(Registros!$J$2:$J$6000,Registros!$B$2:$B$6000,$A1634)&gt;0),1,0)</f>
        <v>1</v>
      </c>
      <c r="N1634">
        <f>IF($J1634&gt;0,1,IF(COUNTIFS(Registros!$A$2:$A$6000,"CS",Registros!$B$2:$B$6000,$A1634,Registros!$K$2:$K$6000,"&lt;&gt;")&gt;0,1,0))</f>
        <v>0</v>
      </c>
      <c r="O1634" t="str">
        <f t="shared" si="125"/>
        <v>SOLO MÓVIL</v>
      </c>
      <c r="P1634" t="str">
        <f t="shared" si="126"/>
        <v>Ofrecer fijo + internet (FLBBTV)</v>
      </c>
      <c r="Q1634">
        <f t="shared" si="127"/>
        <v>20.75</v>
      </c>
      <c r="R1634" t="str">
        <f>IFERROR(VLOOKUP($A1634,Registros!$B$2:$G$6000,6,0),IFERROR(INDEX(Winback!$C$2:$C$300,MATCH($A1634,Winback!$K$2:$K$300,0)),""))</f>
        <v>Nailyn Martinez</v>
      </c>
      <c r="S1634" t="str">
        <f t="shared" si="128"/>
        <v>NP</v>
      </c>
      <c r="T1634">
        <f t="shared" si="129"/>
        <v>1</v>
      </c>
    </row>
    <row r="1635" spans="1:20" x14ac:dyDescent="0.35">
      <c r="A1635" t="s">
        <v>8115</v>
      </c>
      <c r="B1635" t="s">
        <v>8116</v>
      </c>
      <c r="C1635" t="s">
        <v>8117</v>
      </c>
      <c r="D1635" t="s">
        <v>8118</v>
      </c>
      <c r="E1635">
        <f>IF(COUNTIFS(Registros!$A$2:$A$6000,"NP",Registros!$B$2:$B$6000,$A1635)&gt;0,1,0)</f>
        <v>1</v>
      </c>
      <c r="F1635">
        <f>IF($E1635=1,SUMIFS(Registros!$F$2:$F$6000,Registros!$A$2:$A$6000,"NP",Registros!$B$2:$B$6000,$A1635),0)</f>
        <v>12</v>
      </c>
      <c r="G1635">
        <f>IF(COUNTIFS(Registros!$A$2:$A$6000,"MOV",Registros!$B$2:$B$6000,$A1635)&gt;0,1,0)</f>
        <v>0</v>
      </c>
      <c r="H1635">
        <f>IF($G1635=1,SUMIFS(Registros!$F$2:$F$6000,Registros!$A$2:$A$6000,"MOV",Registros!$B$2:$B$6000,$A1635),0)</f>
        <v>0</v>
      </c>
      <c r="I1635">
        <f>IF(COUNTIFS(Registros!$A$2:$A$6000,"CS",Registros!$B$2:$B$6000,$A1635)&gt;0,1,0)</f>
        <v>0</v>
      </c>
      <c r="J1635">
        <f>IF($I1635=1,SUMIFS(Registros!$I$2:$I$6000,Registros!$A$2:$A$6000,"CS",Registros!$B$2:$B$6000,$A1635),0)</f>
        <v>0</v>
      </c>
      <c r="K1635">
        <f>IF(COUNTIFS(Winback!$K$2:$K$300,$A1635)&gt;0,1,0)</f>
        <v>0</v>
      </c>
      <c r="L1635">
        <f>IF(AND($K1635=1,LEFT($A1635,3)="WB-"),SUMIFS(Winback!$D$2:$D$300,Winback!$K$2:$K$300,$A1635),0)</f>
        <v>0</v>
      </c>
      <c r="M1635">
        <f>IF(OR($E1635=1,$G1635=1,SUMIFS(Registros!$J$2:$J$6000,Registros!$B$2:$B$6000,$A1635)&gt;0),1,0)</f>
        <v>1</v>
      </c>
      <c r="N1635">
        <f>IF($J1635&gt;0,1,IF(COUNTIFS(Registros!$A$2:$A$6000,"CS",Registros!$B$2:$B$6000,$A1635,Registros!$K$2:$K$6000,"&lt;&gt;")&gt;0,1,0))</f>
        <v>0</v>
      </c>
      <c r="O1635" t="str">
        <f t="shared" si="125"/>
        <v>SOLO MÓVIL</v>
      </c>
      <c r="P1635" t="str">
        <f t="shared" si="126"/>
        <v>Ofrecer fijo + internet (FLBBTV)</v>
      </c>
      <c r="Q1635">
        <f t="shared" si="127"/>
        <v>12</v>
      </c>
      <c r="R1635" t="str">
        <f>IFERROR(VLOOKUP($A1635,Registros!$B$2:$G$6000,6,0),IFERROR(INDEX(Winback!$C$2:$C$300,MATCH($A1635,Winback!$K$2:$K$300,0)),""))</f>
        <v>Yamali Rodriguez</v>
      </c>
      <c r="S1635" t="str">
        <f t="shared" si="128"/>
        <v>NP</v>
      </c>
      <c r="T1635">
        <f t="shared" si="129"/>
        <v>1</v>
      </c>
    </row>
    <row r="1636" spans="1:20" x14ac:dyDescent="0.35">
      <c r="A1636" t="s">
        <v>8120</v>
      </c>
      <c r="B1636" t="s">
        <v>8121</v>
      </c>
      <c r="C1636" t="s">
        <v>8122</v>
      </c>
      <c r="D1636" t="s">
        <v>8123</v>
      </c>
      <c r="E1636">
        <f>IF(COUNTIFS(Registros!$A$2:$A$6000,"NP",Registros!$B$2:$B$6000,$A1636)&gt;0,1,0)</f>
        <v>1</v>
      </c>
      <c r="F1636">
        <f>IF($E1636=1,SUMIFS(Registros!$F$2:$F$6000,Registros!$A$2:$A$6000,"NP",Registros!$B$2:$B$6000,$A1636),0)</f>
        <v>15</v>
      </c>
      <c r="G1636">
        <f>IF(COUNTIFS(Registros!$A$2:$A$6000,"MOV",Registros!$B$2:$B$6000,$A1636)&gt;0,1,0)</f>
        <v>0</v>
      </c>
      <c r="H1636">
        <f>IF($G1636=1,SUMIFS(Registros!$F$2:$F$6000,Registros!$A$2:$A$6000,"MOV",Registros!$B$2:$B$6000,$A1636),0)</f>
        <v>0</v>
      </c>
      <c r="I1636">
        <f>IF(COUNTIFS(Registros!$A$2:$A$6000,"CS",Registros!$B$2:$B$6000,$A1636)&gt;0,1,0)</f>
        <v>0</v>
      </c>
      <c r="J1636">
        <f>IF($I1636=1,SUMIFS(Registros!$I$2:$I$6000,Registros!$A$2:$A$6000,"CS",Registros!$B$2:$B$6000,$A1636),0)</f>
        <v>0</v>
      </c>
      <c r="K1636">
        <f>IF(COUNTIFS(Winback!$K$2:$K$300,$A1636)&gt;0,1,0)</f>
        <v>0</v>
      </c>
      <c r="L1636">
        <f>IF(AND($K1636=1,LEFT($A1636,3)="WB-"),SUMIFS(Winback!$D$2:$D$300,Winback!$K$2:$K$300,$A1636),0)</f>
        <v>0</v>
      </c>
      <c r="M1636">
        <f>IF(OR($E1636=1,$G1636=1,SUMIFS(Registros!$J$2:$J$6000,Registros!$B$2:$B$6000,$A1636)&gt;0),1,0)</f>
        <v>1</v>
      </c>
      <c r="N1636">
        <f>IF($J1636&gt;0,1,IF(COUNTIFS(Registros!$A$2:$A$6000,"CS",Registros!$B$2:$B$6000,$A1636,Registros!$K$2:$K$6000,"&lt;&gt;")&gt;0,1,0))</f>
        <v>0</v>
      </c>
      <c r="O1636" t="str">
        <f t="shared" si="125"/>
        <v>SOLO MÓVIL</v>
      </c>
      <c r="P1636" t="str">
        <f t="shared" si="126"/>
        <v>Ofrecer fijo + internet (FLBBTV)</v>
      </c>
      <c r="Q1636">
        <f t="shared" si="127"/>
        <v>15</v>
      </c>
      <c r="R1636" t="str">
        <f>IFERROR(VLOOKUP($A1636,Registros!$B$2:$G$6000,6,0),IFERROR(INDEX(Winback!$C$2:$C$300,MATCH($A1636,Winback!$K$2:$K$300,0)),""))</f>
        <v>Osiris Aguilar</v>
      </c>
      <c r="S1636" t="str">
        <f t="shared" si="128"/>
        <v>NP</v>
      </c>
      <c r="T1636">
        <f t="shared" si="129"/>
        <v>1</v>
      </c>
    </row>
    <row r="1637" spans="1:20" x14ac:dyDescent="0.35">
      <c r="A1637" t="s">
        <v>8125</v>
      </c>
      <c r="B1637" t="s">
        <v>8126</v>
      </c>
      <c r="C1637" t="s">
        <v>8127</v>
      </c>
      <c r="D1637" t="s">
        <v>8128</v>
      </c>
      <c r="E1637">
        <f>IF(COUNTIFS(Registros!$A$2:$A$6000,"NP",Registros!$B$2:$B$6000,$A1637)&gt;0,1,0)</f>
        <v>1</v>
      </c>
      <c r="F1637">
        <f>IF($E1637=1,SUMIFS(Registros!$F$2:$F$6000,Registros!$A$2:$A$6000,"NP",Registros!$B$2:$B$6000,$A1637),0)</f>
        <v>15</v>
      </c>
      <c r="G1637">
        <f>IF(COUNTIFS(Registros!$A$2:$A$6000,"MOV",Registros!$B$2:$B$6000,$A1637)&gt;0,1,0)</f>
        <v>0</v>
      </c>
      <c r="H1637">
        <f>IF($G1637=1,SUMIFS(Registros!$F$2:$F$6000,Registros!$A$2:$A$6000,"MOV",Registros!$B$2:$B$6000,$A1637),0)</f>
        <v>0</v>
      </c>
      <c r="I1637">
        <f>IF(COUNTIFS(Registros!$A$2:$A$6000,"CS",Registros!$B$2:$B$6000,$A1637)&gt;0,1,0)</f>
        <v>0</v>
      </c>
      <c r="J1637">
        <f>IF($I1637=1,SUMIFS(Registros!$I$2:$I$6000,Registros!$A$2:$A$6000,"CS",Registros!$B$2:$B$6000,$A1637),0)</f>
        <v>0</v>
      </c>
      <c r="K1637">
        <f>IF(COUNTIFS(Winback!$K$2:$K$300,$A1637)&gt;0,1,0)</f>
        <v>0</v>
      </c>
      <c r="L1637">
        <f>IF(AND($K1637=1,LEFT($A1637,3)="WB-"),SUMIFS(Winback!$D$2:$D$300,Winback!$K$2:$K$300,$A1637),0)</f>
        <v>0</v>
      </c>
      <c r="M1637">
        <f>IF(OR($E1637=1,$G1637=1,SUMIFS(Registros!$J$2:$J$6000,Registros!$B$2:$B$6000,$A1637)&gt;0),1,0)</f>
        <v>1</v>
      </c>
      <c r="N1637">
        <f>IF($J1637&gt;0,1,IF(COUNTIFS(Registros!$A$2:$A$6000,"CS",Registros!$B$2:$B$6000,$A1637,Registros!$K$2:$K$6000,"&lt;&gt;")&gt;0,1,0))</f>
        <v>0</v>
      </c>
      <c r="O1637" t="str">
        <f t="shared" si="125"/>
        <v>SOLO MÓVIL</v>
      </c>
      <c r="P1637" t="str">
        <f t="shared" si="126"/>
        <v>Ofrecer fijo + internet (FLBBTV)</v>
      </c>
      <c r="Q1637">
        <f t="shared" si="127"/>
        <v>15</v>
      </c>
      <c r="R1637" t="str">
        <f>IFERROR(VLOOKUP($A1637,Registros!$B$2:$G$6000,6,0),IFERROR(INDEX(Winback!$C$2:$C$300,MATCH($A1637,Winback!$K$2:$K$300,0)),""))</f>
        <v>Karla Mc Intryre</v>
      </c>
      <c r="S1637" t="str">
        <f t="shared" si="128"/>
        <v>NP</v>
      </c>
      <c r="T1637">
        <f t="shared" si="129"/>
        <v>1</v>
      </c>
    </row>
    <row r="1638" spans="1:20" x14ac:dyDescent="0.35">
      <c r="A1638" t="s">
        <v>8130</v>
      </c>
      <c r="B1638" t="s">
        <v>8131</v>
      </c>
      <c r="C1638" t="s">
        <v>8132</v>
      </c>
      <c r="D1638" t="s">
        <v>8133</v>
      </c>
      <c r="E1638">
        <f>IF(COUNTIFS(Registros!$A$2:$A$6000,"NP",Registros!$B$2:$B$6000,$A1638)&gt;0,1,0)</f>
        <v>1</v>
      </c>
      <c r="F1638">
        <f>IF($E1638=1,SUMIFS(Registros!$F$2:$F$6000,Registros!$A$2:$A$6000,"NP",Registros!$B$2:$B$6000,$A1638),0)</f>
        <v>15</v>
      </c>
      <c r="G1638">
        <f>IF(COUNTIFS(Registros!$A$2:$A$6000,"MOV",Registros!$B$2:$B$6000,$A1638)&gt;0,1,0)</f>
        <v>0</v>
      </c>
      <c r="H1638">
        <f>IF($G1638=1,SUMIFS(Registros!$F$2:$F$6000,Registros!$A$2:$A$6000,"MOV",Registros!$B$2:$B$6000,$A1638),0)</f>
        <v>0</v>
      </c>
      <c r="I1638">
        <f>IF(COUNTIFS(Registros!$A$2:$A$6000,"CS",Registros!$B$2:$B$6000,$A1638)&gt;0,1,0)</f>
        <v>0</v>
      </c>
      <c r="J1638">
        <f>IF($I1638=1,SUMIFS(Registros!$I$2:$I$6000,Registros!$A$2:$A$6000,"CS",Registros!$B$2:$B$6000,$A1638),0)</f>
        <v>0</v>
      </c>
      <c r="K1638">
        <f>IF(COUNTIFS(Winback!$K$2:$K$300,$A1638)&gt;0,1,0)</f>
        <v>0</v>
      </c>
      <c r="L1638">
        <f>IF(AND($K1638=1,LEFT($A1638,3)="WB-"),SUMIFS(Winback!$D$2:$D$300,Winback!$K$2:$K$300,$A1638),0)</f>
        <v>0</v>
      </c>
      <c r="M1638">
        <f>IF(OR($E1638=1,$G1638=1,SUMIFS(Registros!$J$2:$J$6000,Registros!$B$2:$B$6000,$A1638)&gt;0),1,0)</f>
        <v>1</v>
      </c>
      <c r="N1638">
        <f>IF($J1638&gt;0,1,IF(COUNTIFS(Registros!$A$2:$A$6000,"CS",Registros!$B$2:$B$6000,$A1638,Registros!$K$2:$K$6000,"&lt;&gt;")&gt;0,1,0))</f>
        <v>0</v>
      </c>
      <c r="O1638" t="str">
        <f t="shared" si="125"/>
        <v>SOLO MÓVIL</v>
      </c>
      <c r="P1638" t="str">
        <f t="shared" si="126"/>
        <v>Ofrecer fijo + internet (FLBBTV)</v>
      </c>
      <c r="Q1638">
        <f t="shared" si="127"/>
        <v>15</v>
      </c>
      <c r="R1638" t="str">
        <f>IFERROR(VLOOKUP($A1638,Registros!$B$2:$G$6000,6,0),IFERROR(INDEX(Winback!$C$2:$C$300,MATCH($A1638,Winback!$K$2:$K$300,0)),""))</f>
        <v>Michelle Zambrano</v>
      </c>
      <c r="S1638" t="str">
        <f t="shared" si="128"/>
        <v>NP</v>
      </c>
      <c r="T1638">
        <f t="shared" si="129"/>
        <v>1</v>
      </c>
    </row>
    <row r="1639" spans="1:20" x14ac:dyDescent="0.35">
      <c r="A1639" t="s">
        <v>8135</v>
      </c>
      <c r="B1639" t="s">
        <v>8136</v>
      </c>
      <c r="C1639" t="s">
        <v>8137</v>
      </c>
      <c r="D1639" t="s">
        <v>8138</v>
      </c>
      <c r="E1639">
        <f>IF(COUNTIFS(Registros!$A$2:$A$6000,"NP",Registros!$B$2:$B$6000,$A1639)&gt;0,1,0)</f>
        <v>1</v>
      </c>
      <c r="F1639">
        <f>IF($E1639=1,SUMIFS(Registros!$F$2:$F$6000,Registros!$A$2:$A$6000,"NP",Registros!$B$2:$B$6000,$A1639),0)</f>
        <v>18</v>
      </c>
      <c r="G1639">
        <f>IF(COUNTIFS(Registros!$A$2:$A$6000,"MOV",Registros!$B$2:$B$6000,$A1639)&gt;0,1,0)</f>
        <v>0</v>
      </c>
      <c r="H1639">
        <f>IF($G1639=1,SUMIFS(Registros!$F$2:$F$6000,Registros!$A$2:$A$6000,"MOV",Registros!$B$2:$B$6000,$A1639),0)</f>
        <v>0</v>
      </c>
      <c r="I1639">
        <f>IF(COUNTIFS(Registros!$A$2:$A$6000,"CS",Registros!$B$2:$B$6000,$A1639)&gt;0,1,0)</f>
        <v>0</v>
      </c>
      <c r="J1639">
        <f>IF($I1639=1,SUMIFS(Registros!$I$2:$I$6000,Registros!$A$2:$A$6000,"CS",Registros!$B$2:$B$6000,$A1639),0)</f>
        <v>0</v>
      </c>
      <c r="K1639">
        <f>IF(COUNTIFS(Winback!$K$2:$K$300,$A1639)&gt;0,1,0)</f>
        <v>0</v>
      </c>
      <c r="L1639">
        <f>IF(AND($K1639=1,LEFT($A1639,3)="WB-"),SUMIFS(Winback!$D$2:$D$300,Winback!$K$2:$K$300,$A1639),0)</f>
        <v>0</v>
      </c>
      <c r="M1639">
        <f>IF(OR($E1639=1,$G1639=1,SUMIFS(Registros!$J$2:$J$6000,Registros!$B$2:$B$6000,$A1639)&gt;0),1,0)</f>
        <v>1</v>
      </c>
      <c r="N1639">
        <f>IF($J1639&gt;0,1,IF(COUNTIFS(Registros!$A$2:$A$6000,"CS",Registros!$B$2:$B$6000,$A1639,Registros!$K$2:$K$6000,"&lt;&gt;")&gt;0,1,0))</f>
        <v>0</v>
      </c>
      <c r="O1639" t="str">
        <f t="shared" si="125"/>
        <v>SOLO MÓVIL</v>
      </c>
      <c r="P1639" t="str">
        <f t="shared" si="126"/>
        <v>Ofrecer fijo + internet (FLBBTV)</v>
      </c>
      <c r="Q1639">
        <f t="shared" si="127"/>
        <v>18</v>
      </c>
      <c r="R1639" t="str">
        <f>IFERROR(VLOOKUP($A1639,Registros!$B$2:$G$6000,6,0),IFERROR(INDEX(Winback!$C$2:$C$300,MATCH($A1639,Winback!$K$2:$K$300,0)),""))</f>
        <v>Ines Lizbeth Trujillo</v>
      </c>
      <c r="S1639" t="str">
        <f t="shared" si="128"/>
        <v>NP</v>
      </c>
      <c r="T1639">
        <f t="shared" si="129"/>
        <v>1</v>
      </c>
    </row>
    <row r="1640" spans="1:20" x14ac:dyDescent="0.35">
      <c r="A1640" t="s">
        <v>8140</v>
      </c>
      <c r="B1640" t="s">
        <v>8141</v>
      </c>
      <c r="C1640" t="s">
        <v>8142</v>
      </c>
      <c r="D1640" t="s">
        <v>8143</v>
      </c>
      <c r="E1640">
        <f>IF(COUNTIFS(Registros!$A$2:$A$6000,"NP",Registros!$B$2:$B$6000,$A1640)&gt;0,1,0)</f>
        <v>1</v>
      </c>
      <c r="F1640">
        <f>IF($E1640=1,SUMIFS(Registros!$F$2:$F$6000,Registros!$A$2:$A$6000,"NP",Registros!$B$2:$B$6000,$A1640),0)</f>
        <v>30</v>
      </c>
      <c r="G1640">
        <f>IF(COUNTIFS(Registros!$A$2:$A$6000,"MOV",Registros!$B$2:$B$6000,$A1640)&gt;0,1,0)</f>
        <v>0</v>
      </c>
      <c r="H1640">
        <f>IF($G1640=1,SUMIFS(Registros!$F$2:$F$6000,Registros!$A$2:$A$6000,"MOV",Registros!$B$2:$B$6000,$A1640),0)</f>
        <v>0</v>
      </c>
      <c r="I1640">
        <f>IF(COUNTIFS(Registros!$A$2:$A$6000,"CS",Registros!$B$2:$B$6000,$A1640)&gt;0,1,0)</f>
        <v>0</v>
      </c>
      <c r="J1640">
        <f>IF($I1640=1,SUMIFS(Registros!$I$2:$I$6000,Registros!$A$2:$A$6000,"CS",Registros!$B$2:$B$6000,$A1640),0)</f>
        <v>0</v>
      </c>
      <c r="K1640">
        <f>IF(COUNTIFS(Winback!$K$2:$K$300,$A1640)&gt;0,1,0)</f>
        <v>0</v>
      </c>
      <c r="L1640">
        <f>IF(AND($K1640=1,LEFT($A1640,3)="WB-"),SUMIFS(Winback!$D$2:$D$300,Winback!$K$2:$K$300,$A1640),0)</f>
        <v>0</v>
      </c>
      <c r="M1640">
        <f>IF(OR($E1640=1,$G1640=1,SUMIFS(Registros!$J$2:$J$6000,Registros!$B$2:$B$6000,$A1640)&gt;0),1,0)</f>
        <v>1</v>
      </c>
      <c r="N1640">
        <f>IF($J1640&gt;0,1,IF(COUNTIFS(Registros!$A$2:$A$6000,"CS",Registros!$B$2:$B$6000,$A1640,Registros!$K$2:$K$6000,"&lt;&gt;")&gt;0,1,0))</f>
        <v>0</v>
      </c>
      <c r="O1640" t="str">
        <f t="shared" si="125"/>
        <v>SOLO MÓVIL</v>
      </c>
      <c r="P1640" t="str">
        <f t="shared" si="126"/>
        <v>Ofrecer fijo + internet (FLBBTV)</v>
      </c>
      <c r="Q1640">
        <f t="shared" si="127"/>
        <v>30</v>
      </c>
      <c r="R1640" t="str">
        <f>IFERROR(VLOOKUP($A1640,Registros!$B$2:$G$6000,6,0),IFERROR(INDEX(Winback!$C$2:$C$300,MATCH($A1640,Winback!$K$2:$K$300,0)),""))</f>
        <v>Alejandra Mabel Hawkins</v>
      </c>
      <c r="S1640" t="str">
        <f t="shared" si="128"/>
        <v>NP</v>
      </c>
      <c r="T1640">
        <f t="shared" si="129"/>
        <v>1</v>
      </c>
    </row>
    <row r="1641" spans="1:20" x14ac:dyDescent="0.35">
      <c r="A1641" t="s">
        <v>8145</v>
      </c>
      <c r="B1641" t="s">
        <v>8146</v>
      </c>
      <c r="C1641" t="s">
        <v>8147</v>
      </c>
      <c r="D1641" t="s">
        <v>8148</v>
      </c>
      <c r="E1641">
        <f>IF(COUNTIFS(Registros!$A$2:$A$6000,"NP",Registros!$B$2:$B$6000,$A1641)&gt;0,1,0)</f>
        <v>1</v>
      </c>
      <c r="F1641">
        <f>IF($E1641=1,SUMIFS(Registros!$F$2:$F$6000,Registros!$A$2:$A$6000,"NP",Registros!$B$2:$B$6000,$A1641),0)</f>
        <v>15</v>
      </c>
      <c r="G1641">
        <f>IF(COUNTIFS(Registros!$A$2:$A$6000,"MOV",Registros!$B$2:$B$6000,$A1641)&gt;0,1,0)</f>
        <v>0</v>
      </c>
      <c r="H1641">
        <f>IF($G1641=1,SUMIFS(Registros!$F$2:$F$6000,Registros!$A$2:$A$6000,"MOV",Registros!$B$2:$B$6000,$A1641),0)</f>
        <v>0</v>
      </c>
      <c r="I1641">
        <f>IF(COUNTIFS(Registros!$A$2:$A$6000,"CS",Registros!$B$2:$B$6000,$A1641)&gt;0,1,0)</f>
        <v>0</v>
      </c>
      <c r="J1641">
        <f>IF($I1641=1,SUMIFS(Registros!$I$2:$I$6000,Registros!$A$2:$A$6000,"CS",Registros!$B$2:$B$6000,$A1641),0)</f>
        <v>0</v>
      </c>
      <c r="K1641">
        <f>IF(COUNTIFS(Winback!$K$2:$K$300,$A1641)&gt;0,1,0)</f>
        <v>0</v>
      </c>
      <c r="L1641">
        <f>IF(AND($K1641=1,LEFT($A1641,3)="WB-"),SUMIFS(Winback!$D$2:$D$300,Winback!$K$2:$K$300,$A1641),0)</f>
        <v>0</v>
      </c>
      <c r="M1641">
        <f>IF(OR($E1641=1,$G1641=1,SUMIFS(Registros!$J$2:$J$6000,Registros!$B$2:$B$6000,$A1641)&gt;0),1,0)</f>
        <v>1</v>
      </c>
      <c r="N1641">
        <f>IF($J1641&gt;0,1,IF(COUNTIFS(Registros!$A$2:$A$6000,"CS",Registros!$B$2:$B$6000,$A1641,Registros!$K$2:$K$6000,"&lt;&gt;")&gt;0,1,0))</f>
        <v>0</v>
      </c>
      <c r="O1641" t="str">
        <f t="shared" si="125"/>
        <v>SOLO MÓVIL</v>
      </c>
      <c r="P1641" t="str">
        <f t="shared" si="126"/>
        <v>Ofrecer fijo + internet (FLBBTV)</v>
      </c>
      <c r="Q1641">
        <f t="shared" si="127"/>
        <v>15</v>
      </c>
      <c r="R1641" t="str">
        <f>IFERROR(VLOOKUP($A1641,Registros!$B$2:$G$6000,6,0),IFERROR(INDEX(Winback!$C$2:$C$300,MATCH($A1641,Winback!$K$2:$K$300,0)),""))</f>
        <v>Maria Fernanda</v>
      </c>
      <c r="S1641" t="str">
        <f t="shared" si="128"/>
        <v>NP</v>
      </c>
      <c r="T1641">
        <f t="shared" si="129"/>
        <v>1</v>
      </c>
    </row>
    <row r="1642" spans="1:20" x14ac:dyDescent="0.35">
      <c r="A1642" t="s">
        <v>8150</v>
      </c>
      <c r="B1642" t="s">
        <v>8151</v>
      </c>
      <c r="C1642" t="s">
        <v>8152</v>
      </c>
      <c r="D1642" t="s">
        <v>8153</v>
      </c>
      <c r="E1642">
        <f>IF(COUNTIFS(Registros!$A$2:$A$6000,"NP",Registros!$B$2:$B$6000,$A1642)&gt;0,1,0)</f>
        <v>1</v>
      </c>
      <c r="F1642">
        <f>IF($E1642=1,SUMIFS(Registros!$F$2:$F$6000,Registros!$A$2:$A$6000,"NP",Registros!$B$2:$B$6000,$A1642),0)</f>
        <v>15</v>
      </c>
      <c r="G1642">
        <f>IF(COUNTIFS(Registros!$A$2:$A$6000,"MOV",Registros!$B$2:$B$6000,$A1642)&gt;0,1,0)</f>
        <v>0</v>
      </c>
      <c r="H1642">
        <f>IF($G1642=1,SUMIFS(Registros!$F$2:$F$6000,Registros!$A$2:$A$6000,"MOV",Registros!$B$2:$B$6000,$A1642),0)</f>
        <v>0</v>
      </c>
      <c r="I1642">
        <f>IF(COUNTIFS(Registros!$A$2:$A$6000,"CS",Registros!$B$2:$B$6000,$A1642)&gt;0,1,0)</f>
        <v>0</v>
      </c>
      <c r="J1642">
        <f>IF($I1642=1,SUMIFS(Registros!$I$2:$I$6000,Registros!$A$2:$A$6000,"CS",Registros!$B$2:$B$6000,$A1642),0)</f>
        <v>0</v>
      </c>
      <c r="K1642">
        <f>IF(COUNTIFS(Winback!$K$2:$K$300,$A1642)&gt;0,1,0)</f>
        <v>0</v>
      </c>
      <c r="L1642">
        <f>IF(AND($K1642=1,LEFT($A1642,3)="WB-"),SUMIFS(Winback!$D$2:$D$300,Winback!$K$2:$K$300,$A1642),0)</f>
        <v>0</v>
      </c>
      <c r="M1642">
        <f>IF(OR($E1642=1,$G1642=1,SUMIFS(Registros!$J$2:$J$6000,Registros!$B$2:$B$6000,$A1642)&gt;0),1,0)</f>
        <v>1</v>
      </c>
      <c r="N1642">
        <f>IF($J1642&gt;0,1,IF(COUNTIFS(Registros!$A$2:$A$6000,"CS",Registros!$B$2:$B$6000,$A1642,Registros!$K$2:$K$6000,"&lt;&gt;")&gt;0,1,0))</f>
        <v>0</v>
      </c>
      <c r="O1642" t="str">
        <f t="shared" si="125"/>
        <v>SOLO MÓVIL</v>
      </c>
      <c r="P1642" t="str">
        <f t="shared" si="126"/>
        <v>Ofrecer fijo + internet (FLBBTV)</v>
      </c>
      <c r="Q1642">
        <f t="shared" si="127"/>
        <v>15</v>
      </c>
      <c r="R1642" t="str">
        <f>IFERROR(VLOOKUP($A1642,Registros!$B$2:$G$6000,6,0),IFERROR(INDEX(Winback!$C$2:$C$300,MATCH($A1642,Winback!$K$2:$K$300,0)),""))</f>
        <v>Yarelis Tulloch</v>
      </c>
      <c r="S1642" t="str">
        <f t="shared" si="128"/>
        <v>NP</v>
      </c>
      <c r="T1642">
        <f t="shared" si="129"/>
        <v>1</v>
      </c>
    </row>
    <row r="1643" spans="1:20" x14ac:dyDescent="0.35">
      <c r="A1643" t="s">
        <v>8155</v>
      </c>
      <c r="B1643" t="s">
        <v>8156</v>
      </c>
      <c r="C1643" t="s">
        <v>8157</v>
      </c>
      <c r="D1643" t="s">
        <v>8158</v>
      </c>
      <c r="E1643">
        <f>IF(COUNTIFS(Registros!$A$2:$A$6000,"NP",Registros!$B$2:$B$6000,$A1643)&gt;0,1,0)</f>
        <v>1</v>
      </c>
      <c r="F1643">
        <f>IF($E1643=1,SUMIFS(Registros!$F$2:$F$6000,Registros!$A$2:$A$6000,"NP",Registros!$B$2:$B$6000,$A1643),0)</f>
        <v>43</v>
      </c>
      <c r="G1643">
        <f>IF(COUNTIFS(Registros!$A$2:$A$6000,"MOV",Registros!$B$2:$B$6000,$A1643)&gt;0,1,0)</f>
        <v>0</v>
      </c>
      <c r="H1643">
        <f>IF($G1643=1,SUMIFS(Registros!$F$2:$F$6000,Registros!$A$2:$A$6000,"MOV",Registros!$B$2:$B$6000,$A1643),0)</f>
        <v>0</v>
      </c>
      <c r="I1643">
        <f>IF(COUNTIFS(Registros!$A$2:$A$6000,"CS",Registros!$B$2:$B$6000,$A1643)&gt;0,1,0)</f>
        <v>0</v>
      </c>
      <c r="J1643">
        <f>IF($I1643=1,SUMIFS(Registros!$I$2:$I$6000,Registros!$A$2:$A$6000,"CS",Registros!$B$2:$B$6000,$A1643),0)</f>
        <v>0</v>
      </c>
      <c r="K1643">
        <f>IF(COUNTIFS(Winback!$K$2:$K$300,$A1643)&gt;0,1,0)</f>
        <v>0</v>
      </c>
      <c r="L1643">
        <f>IF(AND($K1643=1,LEFT($A1643,3)="WB-"),SUMIFS(Winback!$D$2:$D$300,Winback!$K$2:$K$300,$A1643),0)</f>
        <v>0</v>
      </c>
      <c r="M1643">
        <f>IF(OR($E1643=1,$G1643=1,SUMIFS(Registros!$J$2:$J$6000,Registros!$B$2:$B$6000,$A1643)&gt;0),1,0)</f>
        <v>1</v>
      </c>
      <c r="N1643">
        <f>IF($J1643&gt;0,1,IF(COUNTIFS(Registros!$A$2:$A$6000,"CS",Registros!$B$2:$B$6000,$A1643,Registros!$K$2:$K$6000,"&lt;&gt;")&gt;0,1,0))</f>
        <v>0</v>
      </c>
      <c r="O1643" t="str">
        <f t="shared" si="125"/>
        <v>SOLO MÓVIL</v>
      </c>
      <c r="P1643" t="str">
        <f t="shared" si="126"/>
        <v>Ofrecer fijo + internet (FLBBTV)</v>
      </c>
      <c r="Q1643">
        <f t="shared" si="127"/>
        <v>43</v>
      </c>
      <c r="R1643" t="str">
        <f>IFERROR(VLOOKUP($A1643,Registros!$B$2:$G$6000,6,0),IFERROR(INDEX(Winback!$C$2:$C$300,MATCH($A1643,Winback!$K$2:$K$300,0)),""))</f>
        <v>Abril Aparicio</v>
      </c>
      <c r="S1643" t="str">
        <f t="shared" si="128"/>
        <v>NP</v>
      </c>
      <c r="T1643">
        <f t="shared" si="129"/>
        <v>1</v>
      </c>
    </row>
    <row r="1644" spans="1:20" x14ac:dyDescent="0.35">
      <c r="A1644" t="s">
        <v>8160</v>
      </c>
      <c r="B1644" t="s">
        <v>8161</v>
      </c>
      <c r="C1644" t="s">
        <v>8162</v>
      </c>
      <c r="D1644" t="s">
        <v>8163</v>
      </c>
      <c r="E1644">
        <f>IF(COUNTIFS(Registros!$A$2:$A$6000,"NP",Registros!$B$2:$B$6000,$A1644)&gt;0,1,0)</f>
        <v>1</v>
      </c>
      <c r="F1644">
        <f>IF($E1644=1,SUMIFS(Registros!$F$2:$F$6000,Registros!$A$2:$A$6000,"NP",Registros!$B$2:$B$6000,$A1644),0)</f>
        <v>32.5</v>
      </c>
      <c r="G1644">
        <f>IF(COUNTIFS(Registros!$A$2:$A$6000,"MOV",Registros!$B$2:$B$6000,$A1644)&gt;0,1,0)</f>
        <v>0</v>
      </c>
      <c r="H1644">
        <f>IF($G1644=1,SUMIFS(Registros!$F$2:$F$6000,Registros!$A$2:$A$6000,"MOV",Registros!$B$2:$B$6000,$A1644),0)</f>
        <v>0</v>
      </c>
      <c r="I1644">
        <f>IF(COUNTIFS(Registros!$A$2:$A$6000,"CS",Registros!$B$2:$B$6000,$A1644)&gt;0,1,0)</f>
        <v>0</v>
      </c>
      <c r="J1644">
        <f>IF($I1644=1,SUMIFS(Registros!$I$2:$I$6000,Registros!$A$2:$A$6000,"CS",Registros!$B$2:$B$6000,$A1644),0)</f>
        <v>0</v>
      </c>
      <c r="K1644">
        <f>IF(COUNTIFS(Winback!$K$2:$K$300,$A1644)&gt;0,1,0)</f>
        <v>1</v>
      </c>
      <c r="L1644">
        <f>IF(AND($K1644=1,LEFT($A1644,3)="WB-"),SUMIFS(Winback!$D$2:$D$300,Winback!$K$2:$K$300,$A1644),0)</f>
        <v>0</v>
      </c>
      <c r="M1644">
        <f>IF(OR($E1644=1,$G1644=1,SUMIFS(Registros!$J$2:$J$6000,Registros!$B$2:$B$6000,$A1644)&gt;0),1,0)</f>
        <v>1</v>
      </c>
      <c r="N1644">
        <f>IF($J1644&gt;0,1,IF(COUNTIFS(Registros!$A$2:$A$6000,"CS",Registros!$B$2:$B$6000,$A1644,Registros!$K$2:$K$6000,"&lt;&gt;")&gt;0,1,0))</f>
        <v>0</v>
      </c>
      <c r="O1644" t="str">
        <f t="shared" si="125"/>
        <v>SOLO MÓVIL</v>
      </c>
      <c r="P1644" t="str">
        <f t="shared" si="126"/>
        <v>Ofrecer fijo + internet (FLBBTV)</v>
      </c>
      <c r="Q1644">
        <f t="shared" si="127"/>
        <v>32.5</v>
      </c>
      <c r="R1644" t="str">
        <f>IFERROR(VLOOKUP($A1644,Registros!$B$2:$G$6000,6,0),IFERROR(INDEX(Winback!$C$2:$C$300,MATCH($A1644,Winback!$K$2:$K$300,0)),""))</f>
        <v>Yariela Galarce</v>
      </c>
      <c r="S1644" t="str">
        <f t="shared" si="128"/>
        <v>NP+WB</v>
      </c>
      <c r="T1644">
        <f t="shared" si="129"/>
        <v>2</v>
      </c>
    </row>
    <row r="1645" spans="1:20" x14ac:dyDescent="0.35">
      <c r="A1645" t="s">
        <v>8165</v>
      </c>
      <c r="B1645" t="s">
        <v>8166</v>
      </c>
      <c r="C1645" t="s">
        <v>8167</v>
      </c>
      <c r="D1645" t="s">
        <v>8168</v>
      </c>
      <c r="E1645">
        <f>IF(COUNTIFS(Registros!$A$2:$A$6000,"NP",Registros!$B$2:$B$6000,$A1645)&gt;0,1,0)</f>
        <v>1</v>
      </c>
      <c r="F1645">
        <f>IF($E1645=1,SUMIFS(Registros!$F$2:$F$6000,Registros!$A$2:$A$6000,"NP",Registros!$B$2:$B$6000,$A1645),0)</f>
        <v>15</v>
      </c>
      <c r="G1645">
        <f>IF(COUNTIFS(Registros!$A$2:$A$6000,"MOV",Registros!$B$2:$B$6000,$A1645)&gt;0,1,0)</f>
        <v>0</v>
      </c>
      <c r="H1645">
        <f>IF($G1645=1,SUMIFS(Registros!$F$2:$F$6000,Registros!$A$2:$A$6000,"MOV",Registros!$B$2:$B$6000,$A1645),0)</f>
        <v>0</v>
      </c>
      <c r="I1645">
        <f>IF(COUNTIFS(Registros!$A$2:$A$6000,"CS",Registros!$B$2:$B$6000,$A1645)&gt;0,1,0)</f>
        <v>0</v>
      </c>
      <c r="J1645">
        <f>IF($I1645=1,SUMIFS(Registros!$I$2:$I$6000,Registros!$A$2:$A$6000,"CS",Registros!$B$2:$B$6000,$A1645),0)</f>
        <v>0</v>
      </c>
      <c r="K1645">
        <f>IF(COUNTIFS(Winback!$K$2:$K$300,$A1645)&gt;0,1,0)</f>
        <v>0</v>
      </c>
      <c r="L1645">
        <f>IF(AND($K1645=1,LEFT($A1645,3)="WB-"),SUMIFS(Winback!$D$2:$D$300,Winback!$K$2:$K$300,$A1645),0)</f>
        <v>0</v>
      </c>
      <c r="M1645">
        <f>IF(OR($E1645=1,$G1645=1,SUMIFS(Registros!$J$2:$J$6000,Registros!$B$2:$B$6000,$A1645)&gt;0),1,0)</f>
        <v>1</v>
      </c>
      <c r="N1645">
        <f>IF($J1645&gt;0,1,IF(COUNTIFS(Registros!$A$2:$A$6000,"CS",Registros!$B$2:$B$6000,$A1645,Registros!$K$2:$K$6000,"&lt;&gt;")&gt;0,1,0))</f>
        <v>0</v>
      </c>
      <c r="O1645" t="str">
        <f t="shared" si="125"/>
        <v>SOLO MÓVIL</v>
      </c>
      <c r="P1645" t="str">
        <f t="shared" si="126"/>
        <v>Ofrecer fijo + internet (FLBBTV)</v>
      </c>
      <c r="Q1645">
        <f t="shared" si="127"/>
        <v>15</v>
      </c>
      <c r="R1645" t="str">
        <f>IFERROR(VLOOKUP($A1645,Registros!$B$2:$G$6000,6,0),IFERROR(INDEX(Winback!$C$2:$C$300,MATCH($A1645,Winback!$K$2:$K$300,0)),""))</f>
        <v>Nailyn Martinez</v>
      </c>
      <c r="S1645" t="str">
        <f t="shared" si="128"/>
        <v>NP</v>
      </c>
      <c r="T1645">
        <f t="shared" si="129"/>
        <v>1</v>
      </c>
    </row>
    <row r="1646" spans="1:20" x14ac:dyDescent="0.35">
      <c r="A1646" t="s">
        <v>8170</v>
      </c>
      <c r="B1646" t="s">
        <v>8171</v>
      </c>
      <c r="C1646" t="s">
        <v>8172</v>
      </c>
      <c r="D1646" t="s">
        <v>8173</v>
      </c>
      <c r="E1646">
        <f>IF(COUNTIFS(Registros!$A$2:$A$6000,"NP",Registros!$B$2:$B$6000,$A1646)&gt;0,1,0)</f>
        <v>1</v>
      </c>
      <c r="F1646">
        <f>IF($E1646=1,SUMIFS(Registros!$F$2:$F$6000,Registros!$A$2:$A$6000,"NP",Registros!$B$2:$B$6000,$A1646),0)</f>
        <v>15</v>
      </c>
      <c r="G1646">
        <f>IF(COUNTIFS(Registros!$A$2:$A$6000,"MOV",Registros!$B$2:$B$6000,$A1646)&gt;0,1,0)</f>
        <v>0</v>
      </c>
      <c r="H1646">
        <f>IF($G1646=1,SUMIFS(Registros!$F$2:$F$6000,Registros!$A$2:$A$6000,"MOV",Registros!$B$2:$B$6000,$A1646),0)</f>
        <v>0</v>
      </c>
      <c r="I1646">
        <f>IF(COUNTIFS(Registros!$A$2:$A$6000,"CS",Registros!$B$2:$B$6000,$A1646)&gt;0,1,0)</f>
        <v>0</v>
      </c>
      <c r="J1646">
        <f>IF($I1646=1,SUMIFS(Registros!$I$2:$I$6000,Registros!$A$2:$A$6000,"CS",Registros!$B$2:$B$6000,$A1646),0)</f>
        <v>0</v>
      </c>
      <c r="K1646">
        <f>IF(COUNTIFS(Winback!$K$2:$K$300,$A1646)&gt;0,1,0)</f>
        <v>0</v>
      </c>
      <c r="L1646">
        <f>IF(AND($K1646=1,LEFT($A1646,3)="WB-"),SUMIFS(Winback!$D$2:$D$300,Winback!$K$2:$K$300,$A1646),0)</f>
        <v>0</v>
      </c>
      <c r="M1646">
        <f>IF(OR($E1646=1,$G1646=1,SUMIFS(Registros!$J$2:$J$6000,Registros!$B$2:$B$6000,$A1646)&gt;0),1,0)</f>
        <v>1</v>
      </c>
      <c r="N1646">
        <f>IF($J1646&gt;0,1,IF(COUNTIFS(Registros!$A$2:$A$6000,"CS",Registros!$B$2:$B$6000,$A1646,Registros!$K$2:$K$6000,"&lt;&gt;")&gt;0,1,0))</f>
        <v>0</v>
      </c>
      <c r="O1646" t="str">
        <f t="shared" si="125"/>
        <v>SOLO MÓVIL</v>
      </c>
      <c r="P1646" t="str">
        <f t="shared" si="126"/>
        <v>Ofrecer fijo + internet (FLBBTV)</v>
      </c>
      <c r="Q1646">
        <f t="shared" si="127"/>
        <v>15</v>
      </c>
      <c r="R1646" t="str">
        <f>IFERROR(VLOOKUP($A1646,Registros!$B$2:$G$6000,6,0),IFERROR(INDEX(Winback!$C$2:$C$300,MATCH($A1646,Winback!$K$2:$K$300,0)),""))</f>
        <v>Yamali Rodriguez</v>
      </c>
      <c r="S1646" t="str">
        <f t="shared" si="128"/>
        <v>NP</v>
      </c>
      <c r="T1646">
        <f t="shared" si="129"/>
        <v>1</v>
      </c>
    </row>
    <row r="1647" spans="1:20" x14ac:dyDescent="0.35">
      <c r="A1647" t="s">
        <v>8175</v>
      </c>
      <c r="B1647" t="s">
        <v>8176</v>
      </c>
      <c r="C1647" t="s">
        <v>8177</v>
      </c>
      <c r="D1647" t="s">
        <v>8178</v>
      </c>
      <c r="E1647">
        <f>IF(COUNTIFS(Registros!$A$2:$A$6000,"NP",Registros!$B$2:$B$6000,$A1647)&gt;0,1,0)</f>
        <v>1</v>
      </c>
      <c r="F1647">
        <f>IF($E1647=1,SUMIFS(Registros!$F$2:$F$6000,Registros!$A$2:$A$6000,"NP",Registros!$B$2:$B$6000,$A1647),0)</f>
        <v>15</v>
      </c>
      <c r="G1647">
        <f>IF(COUNTIFS(Registros!$A$2:$A$6000,"MOV",Registros!$B$2:$B$6000,$A1647)&gt;0,1,0)</f>
        <v>0</v>
      </c>
      <c r="H1647">
        <f>IF($G1647=1,SUMIFS(Registros!$F$2:$F$6000,Registros!$A$2:$A$6000,"MOV",Registros!$B$2:$B$6000,$A1647),0)</f>
        <v>0</v>
      </c>
      <c r="I1647">
        <f>IF(COUNTIFS(Registros!$A$2:$A$6000,"CS",Registros!$B$2:$B$6000,$A1647)&gt;0,1,0)</f>
        <v>0</v>
      </c>
      <c r="J1647">
        <f>IF($I1647=1,SUMIFS(Registros!$I$2:$I$6000,Registros!$A$2:$A$6000,"CS",Registros!$B$2:$B$6000,$A1647),0)</f>
        <v>0</v>
      </c>
      <c r="K1647">
        <f>IF(COUNTIFS(Winback!$K$2:$K$300,$A1647)&gt;0,1,0)</f>
        <v>1</v>
      </c>
      <c r="L1647">
        <f>IF(AND($K1647=1,LEFT($A1647,3)="WB-"),SUMIFS(Winback!$D$2:$D$300,Winback!$K$2:$K$300,$A1647),0)</f>
        <v>0</v>
      </c>
      <c r="M1647">
        <f>IF(OR($E1647=1,$G1647=1,SUMIFS(Registros!$J$2:$J$6000,Registros!$B$2:$B$6000,$A1647)&gt;0),1,0)</f>
        <v>1</v>
      </c>
      <c r="N1647">
        <f>IF($J1647&gt;0,1,IF(COUNTIFS(Registros!$A$2:$A$6000,"CS",Registros!$B$2:$B$6000,$A1647,Registros!$K$2:$K$6000,"&lt;&gt;")&gt;0,1,0))</f>
        <v>0</v>
      </c>
      <c r="O1647" t="str">
        <f t="shared" si="125"/>
        <v>SOLO MÓVIL</v>
      </c>
      <c r="P1647" t="str">
        <f t="shared" si="126"/>
        <v>Ofrecer fijo + internet (FLBBTV)</v>
      </c>
      <c r="Q1647">
        <f t="shared" si="127"/>
        <v>15</v>
      </c>
      <c r="R1647" t="str">
        <f>IFERROR(VLOOKUP($A1647,Registros!$B$2:$G$6000,6,0),IFERROR(INDEX(Winback!$C$2:$C$300,MATCH($A1647,Winback!$K$2:$K$300,0)),""))</f>
        <v>Osiris Aguilar</v>
      </c>
      <c r="S1647" t="str">
        <f t="shared" si="128"/>
        <v>NP+WB</v>
      </c>
      <c r="T1647">
        <f t="shared" si="129"/>
        <v>2</v>
      </c>
    </row>
    <row r="1648" spans="1:20" x14ac:dyDescent="0.35">
      <c r="A1648" t="s">
        <v>8180</v>
      </c>
      <c r="B1648" t="s">
        <v>8181</v>
      </c>
      <c r="C1648" t="s">
        <v>8182</v>
      </c>
      <c r="D1648" t="s">
        <v>8183</v>
      </c>
      <c r="E1648">
        <f>IF(COUNTIFS(Registros!$A$2:$A$6000,"NP",Registros!$B$2:$B$6000,$A1648)&gt;0,1,0)</f>
        <v>1</v>
      </c>
      <c r="F1648">
        <f>IF($E1648=1,SUMIFS(Registros!$F$2:$F$6000,Registros!$A$2:$A$6000,"NP",Registros!$B$2:$B$6000,$A1648),0)</f>
        <v>20.75</v>
      </c>
      <c r="G1648">
        <f>IF(COUNTIFS(Registros!$A$2:$A$6000,"MOV",Registros!$B$2:$B$6000,$A1648)&gt;0,1,0)</f>
        <v>0</v>
      </c>
      <c r="H1648">
        <f>IF($G1648=1,SUMIFS(Registros!$F$2:$F$6000,Registros!$A$2:$A$6000,"MOV",Registros!$B$2:$B$6000,$A1648),0)</f>
        <v>0</v>
      </c>
      <c r="I1648">
        <f>IF(COUNTIFS(Registros!$A$2:$A$6000,"CS",Registros!$B$2:$B$6000,$A1648)&gt;0,1,0)</f>
        <v>0</v>
      </c>
      <c r="J1648">
        <f>IF($I1648=1,SUMIFS(Registros!$I$2:$I$6000,Registros!$A$2:$A$6000,"CS",Registros!$B$2:$B$6000,$A1648),0)</f>
        <v>0</v>
      </c>
      <c r="K1648">
        <f>IF(COUNTIFS(Winback!$K$2:$K$300,$A1648)&gt;0,1,0)</f>
        <v>0</v>
      </c>
      <c r="L1648">
        <f>IF(AND($K1648=1,LEFT($A1648,3)="WB-"),SUMIFS(Winback!$D$2:$D$300,Winback!$K$2:$K$300,$A1648),0)</f>
        <v>0</v>
      </c>
      <c r="M1648">
        <f>IF(OR($E1648=1,$G1648=1,SUMIFS(Registros!$J$2:$J$6000,Registros!$B$2:$B$6000,$A1648)&gt;0),1,0)</f>
        <v>1</v>
      </c>
      <c r="N1648">
        <f>IF($J1648&gt;0,1,IF(COUNTIFS(Registros!$A$2:$A$6000,"CS",Registros!$B$2:$B$6000,$A1648,Registros!$K$2:$K$6000,"&lt;&gt;")&gt;0,1,0))</f>
        <v>0</v>
      </c>
      <c r="O1648" t="str">
        <f t="shared" si="125"/>
        <v>SOLO MÓVIL</v>
      </c>
      <c r="P1648" t="str">
        <f t="shared" si="126"/>
        <v>Ofrecer fijo + internet (FLBBTV)</v>
      </c>
      <c r="Q1648">
        <f t="shared" si="127"/>
        <v>20.75</v>
      </c>
      <c r="R1648" t="str">
        <f>IFERROR(VLOOKUP($A1648,Registros!$B$2:$G$6000,6,0),IFERROR(INDEX(Winback!$C$2:$C$300,MATCH($A1648,Winback!$K$2:$K$300,0)),""))</f>
        <v>Karla Mc Intryre</v>
      </c>
      <c r="S1648" t="str">
        <f t="shared" si="128"/>
        <v>NP</v>
      </c>
      <c r="T1648">
        <f t="shared" si="129"/>
        <v>1</v>
      </c>
    </row>
    <row r="1649" spans="1:20" x14ac:dyDescent="0.35">
      <c r="A1649" t="s">
        <v>8185</v>
      </c>
      <c r="B1649" t="s">
        <v>8186</v>
      </c>
      <c r="C1649" t="s">
        <v>8187</v>
      </c>
      <c r="D1649" t="s">
        <v>8188</v>
      </c>
      <c r="E1649">
        <f>IF(COUNTIFS(Registros!$A$2:$A$6000,"NP",Registros!$B$2:$B$6000,$A1649)&gt;0,1,0)</f>
        <v>1</v>
      </c>
      <c r="F1649">
        <f>IF($E1649=1,SUMIFS(Registros!$F$2:$F$6000,Registros!$A$2:$A$6000,"NP",Registros!$B$2:$B$6000,$A1649),0)</f>
        <v>38.5</v>
      </c>
      <c r="G1649">
        <f>IF(COUNTIFS(Registros!$A$2:$A$6000,"MOV",Registros!$B$2:$B$6000,$A1649)&gt;0,1,0)</f>
        <v>0</v>
      </c>
      <c r="H1649">
        <f>IF($G1649=1,SUMIFS(Registros!$F$2:$F$6000,Registros!$A$2:$A$6000,"MOV",Registros!$B$2:$B$6000,$A1649),0)</f>
        <v>0</v>
      </c>
      <c r="I1649">
        <f>IF(COUNTIFS(Registros!$A$2:$A$6000,"CS",Registros!$B$2:$B$6000,$A1649)&gt;0,1,0)</f>
        <v>0</v>
      </c>
      <c r="J1649">
        <f>IF($I1649=1,SUMIFS(Registros!$I$2:$I$6000,Registros!$A$2:$A$6000,"CS",Registros!$B$2:$B$6000,$A1649),0)</f>
        <v>0</v>
      </c>
      <c r="K1649">
        <f>IF(COUNTIFS(Winback!$K$2:$K$300,$A1649)&gt;0,1,0)</f>
        <v>0</v>
      </c>
      <c r="L1649">
        <f>IF(AND($K1649=1,LEFT($A1649,3)="WB-"),SUMIFS(Winback!$D$2:$D$300,Winback!$K$2:$K$300,$A1649),0)</f>
        <v>0</v>
      </c>
      <c r="M1649">
        <f>IF(OR($E1649=1,$G1649=1,SUMIFS(Registros!$J$2:$J$6000,Registros!$B$2:$B$6000,$A1649)&gt;0),1,0)</f>
        <v>1</v>
      </c>
      <c r="N1649">
        <f>IF($J1649&gt;0,1,IF(COUNTIFS(Registros!$A$2:$A$6000,"CS",Registros!$B$2:$B$6000,$A1649,Registros!$K$2:$K$6000,"&lt;&gt;")&gt;0,1,0))</f>
        <v>0</v>
      </c>
      <c r="O1649" t="str">
        <f t="shared" si="125"/>
        <v>SOLO MÓVIL</v>
      </c>
      <c r="P1649" t="str">
        <f t="shared" si="126"/>
        <v>Ofrecer fijo + internet (FLBBTV)</v>
      </c>
      <c r="Q1649">
        <f t="shared" si="127"/>
        <v>38.5</v>
      </c>
      <c r="R1649" t="str">
        <f>IFERROR(VLOOKUP($A1649,Registros!$B$2:$G$6000,6,0),IFERROR(INDEX(Winback!$C$2:$C$300,MATCH($A1649,Winback!$K$2:$K$300,0)),""))</f>
        <v>Solanye Acuña</v>
      </c>
      <c r="S1649" t="str">
        <f t="shared" si="128"/>
        <v>NP</v>
      </c>
      <c r="T1649">
        <f t="shared" si="129"/>
        <v>1</v>
      </c>
    </row>
    <row r="1650" spans="1:20" x14ac:dyDescent="0.35">
      <c r="A1650" t="s">
        <v>8190</v>
      </c>
      <c r="B1650" t="s">
        <v>8191</v>
      </c>
      <c r="C1650" t="s">
        <v>8192</v>
      </c>
      <c r="D1650" t="s">
        <v>8193</v>
      </c>
      <c r="E1650">
        <f>IF(COUNTIFS(Registros!$A$2:$A$6000,"NP",Registros!$B$2:$B$6000,$A1650)&gt;0,1,0)</f>
        <v>1</v>
      </c>
      <c r="F1650">
        <f>IF($E1650=1,SUMIFS(Registros!$F$2:$F$6000,Registros!$A$2:$A$6000,"NP",Registros!$B$2:$B$6000,$A1650),0)</f>
        <v>15</v>
      </c>
      <c r="G1650">
        <f>IF(COUNTIFS(Registros!$A$2:$A$6000,"MOV",Registros!$B$2:$B$6000,$A1650)&gt;0,1,0)</f>
        <v>0</v>
      </c>
      <c r="H1650">
        <f>IF($G1650=1,SUMIFS(Registros!$F$2:$F$6000,Registros!$A$2:$A$6000,"MOV",Registros!$B$2:$B$6000,$A1650),0)</f>
        <v>0</v>
      </c>
      <c r="I1650">
        <f>IF(COUNTIFS(Registros!$A$2:$A$6000,"CS",Registros!$B$2:$B$6000,$A1650)&gt;0,1,0)</f>
        <v>0</v>
      </c>
      <c r="J1650">
        <f>IF($I1650=1,SUMIFS(Registros!$I$2:$I$6000,Registros!$A$2:$A$6000,"CS",Registros!$B$2:$B$6000,$A1650),0)</f>
        <v>0</v>
      </c>
      <c r="K1650">
        <f>IF(COUNTIFS(Winback!$K$2:$K$300,$A1650)&gt;0,1,0)</f>
        <v>0</v>
      </c>
      <c r="L1650">
        <f>IF(AND($K1650=1,LEFT($A1650,3)="WB-"),SUMIFS(Winback!$D$2:$D$300,Winback!$K$2:$K$300,$A1650),0)</f>
        <v>0</v>
      </c>
      <c r="M1650">
        <f>IF(OR($E1650=1,$G1650=1,SUMIFS(Registros!$J$2:$J$6000,Registros!$B$2:$B$6000,$A1650)&gt;0),1,0)</f>
        <v>1</v>
      </c>
      <c r="N1650">
        <f>IF($J1650&gt;0,1,IF(COUNTIFS(Registros!$A$2:$A$6000,"CS",Registros!$B$2:$B$6000,$A1650,Registros!$K$2:$K$6000,"&lt;&gt;")&gt;0,1,0))</f>
        <v>0</v>
      </c>
      <c r="O1650" t="str">
        <f t="shared" si="125"/>
        <v>SOLO MÓVIL</v>
      </c>
      <c r="P1650" t="str">
        <f t="shared" si="126"/>
        <v>Ofrecer fijo + internet (FLBBTV)</v>
      </c>
      <c r="Q1650">
        <f t="shared" si="127"/>
        <v>15</v>
      </c>
      <c r="R1650" t="str">
        <f>IFERROR(VLOOKUP($A1650,Registros!$B$2:$G$6000,6,0),IFERROR(INDEX(Winback!$C$2:$C$300,MATCH($A1650,Winback!$K$2:$K$300,0)),""))</f>
        <v>Michelle Zambrano</v>
      </c>
      <c r="S1650" t="str">
        <f t="shared" si="128"/>
        <v>NP</v>
      </c>
      <c r="T1650">
        <f t="shared" si="129"/>
        <v>1</v>
      </c>
    </row>
    <row r="1651" spans="1:20" x14ac:dyDescent="0.35">
      <c r="A1651" t="s">
        <v>8195</v>
      </c>
      <c r="B1651" t="s">
        <v>8196</v>
      </c>
      <c r="C1651" t="s">
        <v>8197</v>
      </c>
      <c r="D1651" t="s">
        <v>8198</v>
      </c>
      <c r="E1651">
        <f>IF(COUNTIFS(Registros!$A$2:$A$6000,"NP",Registros!$B$2:$B$6000,$A1651)&gt;0,1,0)</f>
        <v>1</v>
      </c>
      <c r="F1651">
        <f>IF($E1651=1,SUMIFS(Registros!$F$2:$F$6000,Registros!$A$2:$A$6000,"NP",Registros!$B$2:$B$6000,$A1651),0)</f>
        <v>64.25</v>
      </c>
      <c r="G1651">
        <f>IF(COUNTIFS(Registros!$A$2:$A$6000,"MOV",Registros!$B$2:$B$6000,$A1651)&gt;0,1,0)</f>
        <v>0</v>
      </c>
      <c r="H1651">
        <f>IF($G1651=1,SUMIFS(Registros!$F$2:$F$6000,Registros!$A$2:$A$6000,"MOV",Registros!$B$2:$B$6000,$A1651),0)</f>
        <v>0</v>
      </c>
      <c r="I1651">
        <f>IF(COUNTIFS(Registros!$A$2:$A$6000,"CS",Registros!$B$2:$B$6000,$A1651)&gt;0,1,0)</f>
        <v>0</v>
      </c>
      <c r="J1651">
        <f>IF($I1651=1,SUMIFS(Registros!$I$2:$I$6000,Registros!$A$2:$A$6000,"CS",Registros!$B$2:$B$6000,$A1651),0)</f>
        <v>0</v>
      </c>
      <c r="K1651">
        <f>IF(COUNTIFS(Winback!$K$2:$K$300,$A1651)&gt;0,1,0)</f>
        <v>0</v>
      </c>
      <c r="L1651">
        <f>IF(AND($K1651=1,LEFT($A1651,3)="WB-"),SUMIFS(Winback!$D$2:$D$300,Winback!$K$2:$K$300,$A1651),0)</f>
        <v>0</v>
      </c>
      <c r="M1651">
        <f>IF(OR($E1651=1,$G1651=1,SUMIFS(Registros!$J$2:$J$6000,Registros!$B$2:$B$6000,$A1651)&gt;0),1,0)</f>
        <v>1</v>
      </c>
      <c r="N1651">
        <f>IF($J1651&gt;0,1,IF(COUNTIFS(Registros!$A$2:$A$6000,"CS",Registros!$B$2:$B$6000,$A1651,Registros!$K$2:$K$6000,"&lt;&gt;")&gt;0,1,0))</f>
        <v>0</v>
      </c>
      <c r="O1651" t="str">
        <f t="shared" si="125"/>
        <v>SOLO MÓVIL</v>
      </c>
      <c r="P1651" t="str">
        <f t="shared" si="126"/>
        <v>Ofrecer fijo + internet (FLBBTV)</v>
      </c>
      <c r="Q1651">
        <f t="shared" si="127"/>
        <v>64.25</v>
      </c>
      <c r="R1651" t="str">
        <f>IFERROR(VLOOKUP($A1651,Registros!$B$2:$G$6000,6,0),IFERROR(INDEX(Winback!$C$2:$C$300,MATCH($A1651,Winback!$K$2:$K$300,0)),""))</f>
        <v>Ines Lizbeth Trujillo</v>
      </c>
      <c r="S1651" t="str">
        <f t="shared" si="128"/>
        <v>NP</v>
      </c>
      <c r="T1651">
        <f t="shared" si="129"/>
        <v>1</v>
      </c>
    </row>
    <row r="1652" spans="1:20" x14ac:dyDescent="0.35">
      <c r="A1652" t="s">
        <v>8200</v>
      </c>
      <c r="B1652" t="s">
        <v>8201</v>
      </c>
      <c r="C1652" t="s">
        <v>8202</v>
      </c>
      <c r="D1652" t="s">
        <v>8203</v>
      </c>
      <c r="E1652">
        <f>IF(COUNTIFS(Registros!$A$2:$A$6000,"NP",Registros!$B$2:$B$6000,$A1652)&gt;0,1,0)</f>
        <v>1</v>
      </c>
      <c r="F1652">
        <f>IF($E1652=1,SUMIFS(Registros!$F$2:$F$6000,Registros!$A$2:$A$6000,"NP",Registros!$B$2:$B$6000,$A1652),0)</f>
        <v>15</v>
      </c>
      <c r="G1652">
        <f>IF(COUNTIFS(Registros!$A$2:$A$6000,"MOV",Registros!$B$2:$B$6000,$A1652)&gt;0,1,0)</f>
        <v>0</v>
      </c>
      <c r="H1652">
        <f>IF($G1652=1,SUMIFS(Registros!$F$2:$F$6000,Registros!$A$2:$A$6000,"MOV",Registros!$B$2:$B$6000,$A1652),0)</f>
        <v>0</v>
      </c>
      <c r="I1652">
        <f>IF(COUNTIFS(Registros!$A$2:$A$6000,"CS",Registros!$B$2:$B$6000,$A1652)&gt;0,1,0)</f>
        <v>0</v>
      </c>
      <c r="J1652">
        <f>IF($I1652=1,SUMIFS(Registros!$I$2:$I$6000,Registros!$A$2:$A$6000,"CS",Registros!$B$2:$B$6000,$A1652),0)</f>
        <v>0</v>
      </c>
      <c r="K1652">
        <f>IF(COUNTIFS(Winback!$K$2:$K$300,$A1652)&gt;0,1,0)</f>
        <v>0</v>
      </c>
      <c r="L1652">
        <f>IF(AND($K1652=1,LEFT($A1652,3)="WB-"),SUMIFS(Winback!$D$2:$D$300,Winback!$K$2:$K$300,$A1652),0)</f>
        <v>0</v>
      </c>
      <c r="M1652">
        <f>IF(OR($E1652=1,$G1652=1,SUMIFS(Registros!$J$2:$J$6000,Registros!$B$2:$B$6000,$A1652)&gt;0),1,0)</f>
        <v>1</v>
      </c>
      <c r="N1652">
        <f>IF($J1652&gt;0,1,IF(COUNTIFS(Registros!$A$2:$A$6000,"CS",Registros!$B$2:$B$6000,$A1652,Registros!$K$2:$K$6000,"&lt;&gt;")&gt;0,1,0))</f>
        <v>0</v>
      </c>
      <c r="O1652" t="str">
        <f t="shared" si="125"/>
        <v>SOLO MÓVIL</v>
      </c>
      <c r="P1652" t="str">
        <f t="shared" si="126"/>
        <v>Ofrecer fijo + internet (FLBBTV)</v>
      </c>
      <c r="Q1652">
        <f t="shared" si="127"/>
        <v>15</v>
      </c>
      <c r="R1652" t="str">
        <f>IFERROR(VLOOKUP($A1652,Registros!$B$2:$G$6000,6,0),IFERROR(INDEX(Winback!$C$2:$C$300,MATCH($A1652,Winback!$K$2:$K$300,0)),""))</f>
        <v>Alejandra Mabel Hawkins</v>
      </c>
      <c r="S1652" t="str">
        <f t="shared" si="128"/>
        <v>NP</v>
      </c>
      <c r="T1652">
        <f t="shared" si="129"/>
        <v>1</v>
      </c>
    </row>
    <row r="1653" spans="1:20" x14ac:dyDescent="0.35">
      <c r="A1653" t="s">
        <v>8205</v>
      </c>
      <c r="B1653" t="s">
        <v>8206</v>
      </c>
      <c r="C1653" t="s">
        <v>8207</v>
      </c>
      <c r="D1653" t="s">
        <v>8208</v>
      </c>
      <c r="E1653">
        <f>IF(COUNTIFS(Registros!$A$2:$A$6000,"NP",Registros!$B$2:$B$6000,$A1653)&gt;0,1,0)</f>
        <v>1</v>
      </c>
      <c r="F1653">
        <f>IF($E1653=1,SUMIFS(Registros!$F$2:$F$6000,Registros!$A$2:$A$6000,"NP",Registros!$B$2:$B$6000,$A1653),0)</f>
        <v>28.75</v>
      </c>
      <c r="G1653">
        <f>IF(COUNTIFS(Registros!$A$2:$A$6000,"MOV",Registros!$B$2:$B$6000,$A1653)&gt;0,1,0)</f>
        <v>0</v>
      </c>
      <c r="H1653">
        <f>IF($G1653=1,SUMIFS(Registros!$F$2:$F$6000,Registros!$A$2:$A$6000,"MOV",Registros!$B$2:$B$6000,$A1653),0)</f>
        <v>0</v>
      </c>
      <c r="I1653">
        <f>IF(COUNTIFS(Registros!$A$2:$A$6000,"CS",Registros!$B$2:$B$6000,$A1653)&gt;0,1,0)</f>
        <v>0</v>
      </c>
      <c r="J1653">
        <f>IF($I1653=1,SUMIFS(Registros!$I$2:$I$6000,Registros!$A$2:$A$6000,"CS",Registros!$B$2:$B$6000,$A1653),0)</f>
        <v>0</v>
      </c>
      <c r="K1653">
        <f>IF(COUNTIFS(Winback!$K$2:$K$300,$A1653)&gt;0,1,0)</f>
        <v>0</v>
      </c>
      <c r="L1653">
        <f>IF(AND($K1653=1,LEFT($A1653,3)="WB-"),SUMIFS(Winback!$D$2:$D$300,Winback!$K$2:$K$300,$A1653),0)</f>
        <v>0</v>
      </c>
      <c r="M1653">
        <f>IF(OR($E1653=1,$G1653=1,SUMIFS(Registros!$J$2:$J$6000,Registros!$B$2:$B$6000,$A1653)&gt;0),1,0)</f>
        <v>1</v>
      </c>
      <c r="N1653">
        <f>IF($J1653&gt;0,1,IF(COUNTIFS(Registros!$A$2:$A$6000,"CS",Registros!$B$2:$B$6000,$A1653,Registros!$K$2:$K$6000,"&lt;&gt;")&gt;0,1,0))</f>
        <v>0</v>
      </c>
      <c r="O1653" t="str">
        <f t="shared" si="125"/>
        <v>SOLO MÓVIL</v>
      </c>
      <c r="P1653" t="str">
        <f t="shared" si="126"/>
        <v>Ofrecer fijo + internet (FLBBTV)</v>
      </c>
      <c r="Q1653">
        <f t="shared" si="127"/>
        <v>28.75</v>
      </c>
      <c r="R1653" t="str">
        <f>IFERROR(VLOOKUP($A1653,Registros!$B$2:$G$6000,6,0),IFERROR(INDEX(Winback!$C$2:$C$300,MATCH($A1653,Winback!$K$2:$K$300,0)),""))</f>
        <v>Maria Fernanda</v>
      </c>
      <c r="S1653" t="str">
        <f t="shared" si="128"/>
        <v>NP</v>
      </c>
      <c r="T1653">
        <f t="shared" si="129"/>
        <v>1</v>
      </c>
    </row>
    <row r="1654" spans="1:20" x14ac:dyDescent="0.35">
      <c r="A1654" t="s">
        <v>8210</v>
      </c>
      <c r="B1654" t="s">
        <v>8211</v>
      </c>
      <c r="C1654" t="s">
        <v>8212</v>
      </c>
      <c r="D1654" t="s">
        <v>8213</v>
      </c>
      <c r="E1654">
        <f>IF(COUNTIFS(Registros!$A$2:$A$6000,"NP",Registros!$B$2:$B$6000,$A1654)&gt;0,1,0)</f>
        <v>1</v>
      </c>
      <c r="F1654">
        <f>IF($E1654=1,SUMIFS(Registros!$F$2:$F$6000,Registros!$A$2:$A$6000,"NP",Registros!$B$2:$B$6000,$A1654),0)</f>
        <v>15</v>
      </c>
      <c r="G1654">
        <f>IF(COUNTIFS(Registros!$A$2:$A$6000,"MOV",Registros!$B$2:$B$6000,$A1654)&gt;0,1,0)</f>
        <v>0</v>
      </c>
      <c r="H1654">
        <f>IF($G1654=1,SUMIFS(Registros!$F$2:$F$6000,Registros!$A$2:$A$6000,"MOV",Registros!$B$2:$B$6000,$A1654),0)</f>
        <v>0</v>
      </c>
      <c r="I1654">
        <f>IF(COUNTIFS(Registros!$A$2:$A$6000,"CS",Registros!$B$2:$B$6000,$A1654)&gt;0,1,0)</f>
        <v>0</v>
      </c>
      <c r="J1654">
        <f>IF($I1654=1,SUMIFS(Registros!$I$2:$I$6000,Registros!$A$2:$A$6000,"CS",Registros!$B$2:$B$6000,$A1654),0)</f>
        <v>0</v>
      </c>
      <c r="K1654">
        <f>IF(COUNTIFS(Winback!$K$2:$K$300,$A1654)&gt;0,1,0)</f>
        <v>0</v>
      </c>
      <c r="L1654">
        <f>IF(AND($K1654=1,LEFT($A1654,3)="WB-"),SUMIFS(Winback!$D$2:$D$300,Winback!$K$2:$K$300,$A1654),0)</f>
        <v>0</v>
      </c>
      <c r="M1654">
        <f>IF(OR($E1654=1,$G1654=1,SUMIFS(Registros!$J$2:$J$6000,Registros!$B$2:$B$6000,$A1654)&gt;0),1,0)</f>
        <v>1</v>
      </c>
      <c r="N1654">
        <f>IF($J1654&gt;0,1,IF(COUNTIFS(Registros!$A$2:$A$6000,"CS",Registros!$B$2:$B$6000,$A1654,Registros!$K$2:$K$6000,"&lt;&gt;")&gt;0,1,0))</f>
        <v>0</v>
      </c>
      <c r="O1654" t="str">
        <f t="shared" si="125"/>
        <v>SOLO MÓVIL</v>
      </c>
      <c r="P1654" t="str">
        <f t="shared" si="126"/>
        <v>Ofrecer fijo + internet (FLBBTV)</v>
      </c>
      <c r="Q1654">
        <f t="shared" si="127"/>
        <v>15</v>
      </c>
      <c r="R1654" t="str">
        <f>IFERROR(VLOOKUP($A1654,Registros!$B$2:$G$6000,6,0),IFERROR(INDEX(Winback!$C$2:$C$300,MATCH($A1654,Winback!$K$2:$K$300,0)),""))</f>
        <v>Yarelis Tulloch</v>
      </c>
      <c r="S1654" t="str">
        <f t="shared" si="128"/>
        <v>NP</v>
      </c>
      <c r="T1654">
        <f t="shared" si="129"/>
        <v>1</v>
      </c>
    </row>
    <row r="1655" spans="1:20" x14ac:dyDescent="0.35">
      <c r="A1655" t="s">
        <v>8215</v>
      </c>
      <c r="B1655" t="s">
        <v>8216</v>
      </c>
      <c r="C1655" t="s">
        <v>8217</v>
      </c>
      <c r="D1655" t="s">
        <v>8218</v>
      </c>
      <c r="E1655">
        <f>IF(COUNTIFS(Registros!$A$2:$A$6000,"NP",Registros!$B$2:$B$6000,$A1655)&gt;0,1,0)</f>
        <v>1</v>
      </c>
      <c r="F1655">
        <f>IF($E1655=1,SUMIFS(Registros!$F$2:$F$6000,Registros!$A$2:$A$6000,"NP",Registros!$B$2:$B$6000,$A1655),0)</f>
        <v>15</v>
      </c>
      <c r="G1655">
        <f>IF(COUNTIFS(Registros!$A$2:$A$6000,"MOV",Registros!$B$2:$B$6000,$A1655)&gt;0,1,0)</f>
        <v>0</v>
      </c>
      <c r="H1655">
        <f>IF($G1655=1,SUMIFS(Registros!$F$2:$F$6000,Registros!$A$2:$A$6000,"MOV",Registros!$B$2:$B$6000,$A1655),0)</f>
        <v>0</v>
      </c>
      <c r="I1655">
        <f>IF(COUNTIFS(Registros!$A$2:$A$6000,"CS",Registros!$B$2:$B$6000,$A1655)&gt;0,1,0)</f>
        <v>0</v>
      </c>
      <c r="J1655">
        <f>IF($I1655=1,SUMIFS(Registros!$I$2:$I$6000,Registros!$A$2:$A$6000,"CS",Registros!$B$2:$B$6000,$A1655),0)</f>
        <v>0</v>
      </c>
      <c r="K1655">
        <f>IF(COUNTIFS(Winback!$K$2:$K$300,$A1655)&gt;0,1,0)</f>
        <v>0</v>
      </c>
      <c r="L1655">
        <f>IF(AND($K1655=1,LEFT($A1655,3)="WB-"),SUMIFS(Winback!$D$2:$D$300,Winback!$K$2:$K$300,$A1655),0)</f>
        <v>0</v>
      </c>
      <c r="M1655">
        <f>IF(OR($E1655=1,$G1655=1,SUMIFS(Registros!$J$2:$J$6000,Registros!$B$2:$B$6000,$A1655)&gt;0),1,0)</f>
        <v>1</v>
      </c>
      <c r="N1655">
        <f>IF($J1655&gt;0,1,IF(COUNTIFS(Registros!$A$2:$A$6000,"CS",Registros!$B$2:$B$6000,$A1655,Registros!$K$2:$K$6000,"&lt;&gt;")&gt;0,1,0))</f>
        <v>0</v>
      </c>
      <c r="O1655" t="str">
        <f t="shared" si="125"/>
        <v>SOLO MÓVIL</v>
      </c>
      <c r="P1655" t="str">
        <f t="shared" si="126"/>
        <v>Ofrecer fijo + internet (FLBBTV)</v>
      </c>
      <c r="Q1655">
        <f t="shared" si="127"/>
        <v>15</v>
      </c>
      <c r="R1655" t="str">
        <f>IFERROR(VLOOKUP($A1655,Registros!$B$2:$G$6000,6,0),IFERROR(INDEX(Winback!$C$2:$C$300,MATCH($A1655,Winback!$K$2:$K$300,0)),""))</f>
        <v>Abril Aparicio</v>
      </c>
      <c r="S1655" t="str">
        <f t="shared" si="128"/>
        <v>NP</v>
      </c>
      <c r="T1655">
        <f t="shared" si="129"/>
        <v>1</v>
      </c>
    </row>
    <row r="1656" spans="1:20" x14ac:dyDescent="0.35">
      <c r="A1656" t="s">
        <v>8220</v>
      </c>
      <c r="B1656" t="s">
        <v>8221</v>
      </c>
      <c r="C1656" t="s">
        <v>8222</v>
      </c>
      <c r="D1656" t="s">
        <v>8223</v>
      </c>
      <c r="E1656">
        <f>IF(COUNTIFS(Registros!$A$2:$A$6000,"NP",Registros!$B$2:$B$6000,$A1656)&gt;0,1,0)</f>
        <v>1</v>
      </c>
      <c r="F1656">
        <f>IF($E1656=1,SUMIFS(Registros!$F$2:$F$6000,Registros!$A$2:$A$6000,"NP",Registros!$B$2:$B$6000,$A1656),0)</f>
        <v>166</v>
      </c>
      <c r="G1656">
        <f>IF(COUNTIFS(Registros!$A$2:$A$6000,"MOV",Registros!$B$2:$B$6000,$A1656)&gt;0,1,0)</f>
        <v>0</v>
      </c>
      <c r="H1656">
        <f>IF($G1656=1,SUMIFS(Registros!$F$2:$F$6000,Registros!$A$2:$A$6000,"MOV",Registros!$B$2:$B$6000,$A1656),0)</f>
        <v>0</v>
      </c>
      <c r="I1656">
        <f>IF(COUNTIFS(Registros!$A$2:$A$6000,"CS",Registros!$B$2:$B$6000,$A1656)&gt;0,1,0)</f>
        <v>0</v>
      </c>
      <c r="J1656">
        <f>IF($I1656=1,SUMIFS(Registros!$I$2:$I$6000,Registros!$A$2:$A$6000,"CS",Registros!$B$2:$B$6000,$A1656),0)</f>
        <v>0</v>
      </c>
      <c r="K1656">
        <f>IF(COUNTIFS(Winback!$K$2:$K$300,$A1656)&gt;0,1,0)</f>
        <v>0</v>
      </c>
      <c r="L1656">
        <f>IF(AND($K1656=1,LEFT($A1656,3)="WB-"),SUMIFS(Winback!$D$2:$D$300,Winback!$K$2:$K$300,$A1656),0)</f>
        <v>0</v>
      </c>
      <c r="M1656">
        <f>IF(OR($E1656=1,$G1656=1,SUMIFS(Registros!$J$2:$J$6000,Registros!$B$2:$B$6000,$A1656)&gt;0),1,0)</f>
        <v>1</v>
      </c>
      <c r="N1656">
        <f>IF($J1656&gt;0,1,IF(COUNTIFS(Registros!$A$2:$A$6000,"CS",Registros!$B$2:$B$6000,$A1656,Registros!$K$2:$K$6000,"&lt;&gt;")&gt;0,1,0))</f>
        <v>0</v>
      </c>
      <c r="O1656" t="str">
        <f t="shared" si="125"/>
        <v>SOLO MÓVIL</v>
      </c>
      <c r="P1656" t="str">
        <f t="shared" si="126"/>
        <v>Ofrecer fijo + internet (FLBBTV)</v>
      </c>
      <c r="Q1656">
        <f t="shared" si="127"/>
        <v>166</v>
      </c>
      <c r="R1656" t="str">
        <f>IFERROR(VLOOKUP($A1656,Registros!$B$2:$G$6000,6,0),IFERROR(INDEX(Winback!$C$2:$C$300,MATCH($A1656,Winback!$K$2:$K$300,0)),""))</f>
        <v>Yariela Galarce</v>
      </c>
      <c r="S1656" t="str">
        <f t="shared" si="128"/>
        <v>NP</v>
      </c>
      <c r="T1656">
        <f t="shared" si="129"/>
        <v>1</v>
      </c>
    </row>
    <row r="1657" spans="1:20" x14ac:dyDescent="0.35">
      <c r="A1657" t="s">
        <v>8229</v>
      </c>
      <c r="B1657" t="s">
        <v>8230</v>
      </c>
      <c r="C1657" t="s">
        <v>8231</v>
      </c>
      <c r="D1657" t="s">
        <v>8232</v>
      </c>
      <c r="E1657">
        <f>IF(COUNTIFS(Registros!$A$2:$A$6000,"NP",Registros!$B$2:$B$6000,$A1657)&gt;0,1,0)</f>
        <v>1</v>
      </c>
      <c r="F1657">
        <f>IF($E1657=1,SUMIFS(Registros!$F$2:$F$6000,Registros!$A$2:$A$6000,"NP",Registros!$B$2:$B$6000,$A1657),0)</f>
        <v>16.940000000000001</v>
      </c>
      <c r="G1657">
        <f>IF(COUNTIFS(Registros!$A$2:$A$6000,"MOV",Registros!$B$2:$B$6000,$A1657)&gt;0,1,0)</f>
        <v>0</v>
      </c>
      <c r="H1657">
        <f>IF($G1657=1,SUMIFS(Registros!$F$2:$F$6000,Registros!$A$2:$A$6000,"MOV",Registros!$B$2:$B$6000,$A1657),0)</f>
        <v>0</v>
      </c>
      <c r="I1657">
        <f>IF(COUNTIFS(Registros!$A$2:$A$6000,"CS",Registros!$B$2:$B$6000,$A1657)&gt;0,1,0)</f>
        <v>0</v>
      </c>
      <c r="J1657">
        <f>IF($I1657=1,SUMIFS(Registros!$I$2:$I$6000,Registros!$A$2:$A$6000,"CS",Registros!$B$2:$B$6000,$A1657),0)</f>
        <v>0</v>
      </c>
      <c r="K1657">
        <f>IF(COUNTIFS(Winback!$K$2:$K$300,$A1657)&gt;0,1,0)</f>
        <v>0</v>
      </c>
      <c r="L1657">
        <f>IF(AND($K1657=1,LEFT($A1657,3)="WB-"),SUMIFS(Winback!$D$2:$D$300,Winback!$K$2:$K$300,$A1657),0)</f>
        <v>0</v>
      </c>
      <c r="M1657">
        <f>IF(OR($E1657=1,$G1657=1,SUMIFS(Registros!$J$2:$J$6000,Registros!$B$2:$B$6000,$A1657)&gt;0),1,0)</f>
        <v>1</v>
      </c>
      <c r="N1657">
        <f>IF($J1657&gt;0,1,IF(COUNTIFS(Registros!$A$2:$A$6000,"CS",Registros!$B$2:$B$6000,$A1657,Registros!$K$2:$K$6000,"&lt;&gt;")&gt;0,1,0))</f>
        <v>0</v>
      </c>
      <c r="O1657" t="str">
        <f t="shared" si="125"/>
        <v>SOLO MÓVIL</v>
      </c>
      <c r="P1657" t="str">
        <f t="shared" si="126"/>
        <v>Ofrecer fijo + internet (FLBBTV)</v>
      </c>
      <c r="Q1657">
        <f t="shared" si="127"/>
        <v>16.940000000000001</v>
      </c>
      <c r="R1657" t="str">
        <f>IFERROR(VLOOKUP($A1657,Registros!$B$2:$G$6000,6,0),IFERROR(INDEX(Winback!$C$2:$C$300,MATCH($A1657,Winback!$K$2:$K$300,0)),""))</f>
        <v>Karla Mc Intryre</v>
      </c>
      <c r="S1657" t="str">
        <f t="shared" si="128"/>
        <v>NP</v>
      </c>
      <c r="T1657">
        <f t="shared" si="129"/>
        <v>1</v>
      </c>
    </row>
    <row r="1658" spans="1:20" x14ac:dyDescent="0.35">
      <c r="A1658" t="s">
        <v>8233</v>
      </c>
      <c r="B1658" t="s">
        <v>8234</v>
      </c>
      <c r="C1658" t="s">
        <v>8235</v>
      </c>
      <c r="D1658" t="s">
        <v>8236</v>
      </c>
      <c r="E1658">
        <f>IF(COUNTIFS(Registros!$A$2:$A$6000,"NP",Registros!$B$2:$B$6000,$A1658)&gt;0,1,0)</f>
        <v>1</v>
      </c>
      <c r="F1658">
        <f>IF($E1658=1,SUMIFS(Registros!$F$2:$F$6000,Registros!$A$2:$A$6000,"NP",Registros!$B$2:$B$6000,$A1658),0)</f>
        <v>26.75</v>
      </c>
      <c r="G1658">
        <f>IF(COUNTIFS(Registros!$A$2:$A$6000,"MOV",Registros!$B$2:$B$6000,$A1658)&gt;0,1,0)</f>
        <v>0</v>
      </c>
      <c r="H1658">
        <f>IF($G1658=1,SUMIFS(Registros!$F$2:$F$6000,Registros!$A$2:$A$6000,"MOV",Registros!$B$2:$B$6000,$A1658),0)</f>
        <v>0</v>
      </c>
      <c r="I1658">
        <f>IF(COUNTIFS(Registros!$A$2:$A$6000,"CS",Registros!$B$2:$B$6000,$A1658)&gt;0,1,0)</f>
        <v>0</v>
      </c>
      <c r="J1658">
        <f>IF($I1658=1,SUMIFS(Registros!$I$2:$I$6000,Registros!$A$2:$A$6000,"CS",Registros!$B$2:$B$6000,$A1658),0)</f>
        <v>0</v>
      </c>
      <c r="K1658">
        <f>IF(COUNTIFS(Winback!$K$2:$K$300,$A1658)&gt;0,1,0)</f>
        <v>0</v>
      </c>
      <c r="L1658">
        <f>IF(AND($K1658=1,LEFT($A1658,3)="WB-"),SUMIFS(Winback!$D$2:$D$300,Winback!$K$2:$K$300,$A1658),0)</f>
        <v>0</v>
      </c>
      <c r="M1658">
        <f>IF(OR($E1658=1,$G1658=1,SUMIFS(Registros!$J$2:$J$6000,Registros!$B$2:$B$6000,$A1658)&gt;0),1,0)</f>
        <v>1</v>
      </c>
      <c r="N1658">
        <f>IF($J1658&gt;0,1,IF(COUNTIFS(Registros!$A$2:$A$6000,"CS",Registros!$B$2:$B$6000,$A1658,Registros!$K$2:$K$6000,"&lt;&gt;")&gt;0,1,0))</f>
        <v>0</v>
      </c>
      <c r="O1658" t="str">
        <f t="shared" si="125"/>
        <v>SOLO MÓVIL</v>
      </c>
      <c r="P1658" t="str">
        <f t="shared" si="126"/>
        <v>Ofrecer fijo + internet (FLBBTV)</v>
      </c>
      <c r="Q1658">
        <f t="shared" si="127"/>
        <v>26.75</v>
      </c>
      <c r="R1658" t="str">
        <f>IFERROR(VLOOKUP($A1658,Registros!$B$2:$G$6000,6,0),IFERROR(INDEX(Winback!$C$2:$C$300,MATCH($A1658,Winback!$K$2:$K$300,0)),""))</f>
        <v>Michelle Zambrano</v>
      </c>
      <c r="S1658" t="str">
        <f t="shared" si="128"/>
        <v>NP</v>
      </c>
      <c r="T1658">
        <f t="shared" si="129"/>
        <v>1</v>
      </c>
    </row>
    <row r="1659" spans="1:20" x14ac:dyDescent="0.35">
      <c r="A1659" t="s">
        <v>8238</v>
      </c>
      <c r="B1659" t="s">
        <v>8239</v>
      </c>
      <c r="C1659" t="s">
        <v>8240</v>
      </c>
      <c r="D1659" t="s">
        <v>8241</v>
      </c>
      <c r="E1659">
        <f>IF(COUNTIFS(Registros!$A$2:$A$6000,"NP",Registros!$B$2:$B$6000,$A1659)&gt;0,1,0)</f>
        <v>1</v>
      </c>
      <c r="F1659">
        <f>IF($E1659=1,SUMIFS(Registros!$F$2:$F$6000,Registros!$A$2:$A$6000,"NP",Registros!$B$2:$B$6000,$A1659),0)</f>
        <v>30</v>
      </c>
      <c r="G1659">
        <f>IF(COUNTIFS(Registros!$A$2:$A$6000,"MOV",Registros!$B$2:$B$6000,$A1659)&gt;0,1,0)</f>
        <v>0</v>
      </c>
      <c r="H1659">
        <f>IF($G1659=1,SUMIFS(Registros!$F$2:$F$6000,Registros!$A$2:$A$6000,"MOV",Registros!$B$2:$B$6000,$A1659),0)</f>
        <v>0</v>
      </c>
      <c r="I1659">
        <f>IF(COUNTIFS(Registros!$A$2:$A$6000,"CS",Registros!$B$2:$B$6000,$A1659)&gt;0,1,0)</f>
        <v>0</v>
      </c>
      <c r="J1659">
        <f>IF($I1659=1,SUMIFS(Registros!$I$2:$I$6000,Registros!$A$2:$A$6000,"CS",Registros!$B$2:$B$6000,$A1659),0)</f>
        <v>0</v>
      </c>
      <c r="K1659">
        <f>IF(COUNTIFS(Winback!$K$2:$K$300,$A1659)&gt;0,1,0)</f>
        <v>0</v>
      </c>
      <c r="L1659">
        <f>IF(AND($K1659=1,LEFT($A1659,3)="WB-"),SUMIFS(Winback!$D$2:$D$300,Winback!$K$2:$K$300,$A1659),0)</f>
        <v>0</v>
      </c>
      <c r="M1659">
        <f>IF(OR($E1659=1,$G1659=1,SUMIFS(Registros!$J$2:$J$6000,Registros!$B$2:$B$6000,$A1659)&gt;0),1,0)</f>
        <v>1</v>
      </c>
      <c r="N1659">
        <f>IF($J1659&gt;0,1,IF(COUNTIFS(Registros!$A$2:$A$6000,"CS",Registros!$B$2:$B$6000,$A1659,Registros!$K$2:$K$6000,"&lt;&gt;")&gt;0,1,0))</f>
        <v>0</v>
      </c>
      <c r="O1659" t="str">
        <f t="shared" si="125"/>
        <v>SOLO MÓVIL</v>
      </c>
      <c r="P1659" t="str">
        <f t="shared" si="126"/>
        <v>Ofrecer fijo + internet (FLBBTV)</v>
      </c>
      <c r="Q1659">
        <f t="shared" si="127"/>
        <v>30</v>
      </c>
      <c r="R1659" t="str">
        <f>IFERROR(VLOOKUP($A1659,Registros!$B$2:$G$6000,6,0),IFERROR(INDEX(Winback!$C$2:$C$300,MATCH($A1659,Winback!$K$2:$K$300,0)),""))</f>
        <v>Ines Lizbeth Trujillo</v>
      </c>
      <c r="S1659" t="str">
        <f t="shared" si="128"/>
        <v>NP</v>
      </c>
      <c r="T1659">
        <f t="shared" si="129"/>
        <v>1</v>
      </c>
    </row>
    <row r="1660" spans="1:20" x14ac:dyDescent="0.35">
      <c r="A1660" t="s">
        <v>8243</v>
      </c>
      <c r="B1660" t="s">
        <v>8244</v>
      </c>
      <c r="C1660" t="s">
        <v>8245</v>
      </c>
      <c r="D1660" t="s">
        <v>8246</v>
      </c>
      <c r="E1660">
        <f>IF(COUNTIFS(Registros!$A$2:$A$6000,"NP",Registros!$B$2:$B$6000,$A1660)&gt;0,1,0)</f>
        <v>1</v>
      </c>
      <c r="F1660">
        <f>IF($E1660=1,SUMIFS(Registros!$F$2:$F$6000,Registros!$A$2:$A$6000,"NP",Registros!$B$2:$B$6000,$A1660),0)</f>
        <v>12</v>
      </c>
      <c r="G1660">
        <f>IF(COUNTIFS(Registros!$A$2:$A$6000,"MOV",Registros!$B$2:$B$6000,$A1660)&gt;0,1,0)</f>
        <v>0</v>
      </c>
      <c r="H1660">
        <f>IF($G1660=1,SUMIFS(Registros!$F$2:$F$6000,Registros!$A$2:$A$6000,"MOV",Registros!$B$2:$B$6000,$A1660),0)</f>
        <v>0</v>
      </c>
      <c r="I1660">
        <f>IF(COUNTIFS(Registros!$A$2:$A$6000,"CS",Registros!$B$2:$B$6000,$A1660)&gt;0,1,0)</f>
        <v>0</v>
      </c>
      <c r="J1660">
        <f>IF($I1660=1,SUMIFS(Registros!$I$2:$I$6000,Registros!$A$2:$A$6000,"CS",Registros!$B$2:$B$6000,$A1660),0)</f>
        <v>0</v>
      </c>
      <c r="K1660">
        <f>IF(COUNTIFS(Winback!$K$2:$K$300,$A1660)&gt;0,1,0)</f>
        <v>0</v>
      </c>
      <c r="L1660">
        <f>IF(AND($K1660=1,LEFT($A1660,3)="WB-"),SUMIFS(Winback!$D$2:$D$300,Winback!$K$2:$K$300,$A1660),0)</f>
        <v>0</v>
      </c>
      <c r="M1660">
        <f>IF(OR($E1660=1,$G1660=1,SUMIFS(Registros!$J$2:$J$6000,Registros!$B$2:$B$6000,$A1660)&gt;0),1,0)</f>
        <v>1</v>
      </c>
      <c r="N1660">
        <f>IF($J1660&gt;0,1,IF(COUNTIFS(Registros!$A$2:$A$6000,"CS",Registros!$B$2:$B$6000,$A1660,Registros!$K$2:$K$6000,"&lt;&gt;")&gt;0,1,0))</f>
        <v>0</v>
      </c>
      <c r="O1660" t="str">
        <f t="shared" si="125"/>
        <v>SOLO MÓVIL</v>
      </c>
      <c r="P1660" t="str">
        <f t="shared" si="126"/>
        <v>Ofrecer fijo + internet (FLBBTV)</v>
      </c>
      <c r="Q1660">
        <f t="shared" si="127"/>
        <v>12</v>
      </c>
      <c r="R1660" t="str">
        <f>IFERROR(VLOOKUP($A1660,Registros!$B$2:$G$6000,6,0),IFERROR(INDEX(Winback!$C$2:$C$300,MATCH($A1660,Winback!$K$2:$K$300,0)),""))</f>
        <v>Alejandra Mabel Hawkins</v>
      </c>
      <c r="S1660" t="str">
        <f t="shared" si="128"/>
        <v>NP</v>
      </c>
      <c r="T1660">
        <f t="shared" si="129"/>
        <v>1</v>
      </c>
    </row>
    <row r="1661" spans="1:20" x14ac:dyDescent="0.35">
      <c r="A1661" t="s">
        <v>8248</v>
      </c>
      <c r="B1661" t="s">
        <v>8249</v>
      </c>
      <c r="C1661" t="s">
        <v>8250</v>
      </c>
      <c r="D1661" t="s">
        <v>8251</v>
      </c>
      <c r="E1661">
        <f>IF(COUNTIFS(Registros!$A$2:$A$6000,"NP",Registros!$B$2:$B$6000,$A1661)&gt;0,1,0)</f>
        <v>1</v>
      </c>
      <c r="F1661">
        <f>IF($E1661=1,SUMIFS(Registros!$F$2:$F$6000,Registros!$A$2:$A$6000,"NP",Registros!$B$2:$B$6000,$A1661),0)</f>
        <v>12</v>
      </c>
      <c r="G1661">
        <f>IF(COUNTIFS(Registros!$A$2:$A$6000,"MOV",Registros!$B$2:$B$6000,$A1661)&gt;0,1,0)</f>
        <v>0</v>
      </c>
      <c r="H1661">
        <f>IF($G1661=1,SUMIFS(Registros!$F$2:$F$6000,Registros!$A$2:$A$6000,"MOV",Registros!$B$2:$B$6000,$A1661),0)</f>
        <v>0</v>
      </c>
      <c r="I1661">
        <f>IF(COUNTIFS(Registros!$A$2:$A$6000,"CS",Registros!$B$2:$B$6000,$A1661)&gt;0,1,0)</f>
        <v>0</v>
      </c>
      <c r="J1661">
        <f>IF($I1661=1,SUMIFS(Registros!$I$2:$I$6000,Registros!$A$2:$A$6000,"CS",Registros!$B$2:$B$6000,$A1661),0)</f>
        <v>0</v>
      </c>
      <c r="K1661">
        <f>IF(COUNTIFS(Winback!$K$2:$K$300,$A1661)&gt;0,1,0)</f>
        <v>0</v>
      </c>
      <c r="L1661">
        <f>IF(AND($K1661=1,LEFT($A1661,3)="WB-"),SUMIFS(Winback!$D$2:$D$300,Winback!$K$2:$K$300,$A1661),0)</f>
        <v>0</v>
      </c>
      <c r="M1661">
        <f>IF(OR($E1661=1,$G1661=1,SUMIFS(Registros!$J$2:$J$6000,Registros!$B$2:$B$6000,$A1661)&gt;0),1,0)</f>
        <v>1</v>
      </c>
      <c r="N1661">
        <f>IF($J1661&gt;0,1,IF(COUNTIFS(Registros!$A$2:$A$6000,"CS",Registros!$B$2:$B$6000,$A1661,Registros!$K$2:$K$6000,"&lt;&gt;")&gt;0,1,0))</f>
        <v>0</v>
      </c>
      <c r="O1661" t="str">
        <f t="shared" si="125"/>
        <v>SOLO MÓVIL</v>
      </c>
      <c r="P1661" t="str">
        <f t="shared" si="126"/>
        <v>Ofrecer fijo + internet (FLBBTV)</v>
      </c>
      <c r="Q1661">
        <f t="shared" si="127"/>
        <v>12</v>
      </c>
      <c r="R1661" t="str">
        <f>IFERROR(VLOOKUP($A1661,Registros!$B$2:$G$6000,6,0),IFERROR(INDEX(Winback!$C$2:$C$300,MATCH($A1661,Winback!$K$2:$K$300,0)),""))</f>
        <v>Maria Fernanda</v>
      </c>
      <c r="S1661" t="str">
        <f t="shared" si="128"/>
        <v>NP</v>
      </c>
      <c r="T1661">
        <f t="shared" si="129"/>
        <v>1</v>
      </c>
    </row>
    <row r="1662" spans="1:20" x14ac:dyDescent="0.35">
      <c r="A1662" t="s">
        <v>8256</v>
      </c>
      <c r="B1662" t="s">
        <v>8257</v>
      </c>
      <c r="C1662" t="s">
        <v>8258</v>
      </c>
      <c r="D1662" t="s">
        <v>8259</v>
      </c>
      <c r="E1662">
        <f>IF(COUNTIFS(Registros!$A$2:$A$6000,"NP",Registros!$B$2:$B$6000,$A1662)&gt;0,1,0)</f>
        <v>1</v>
      </c>
      <c r="F1662">
        <f>IF($E1662=1,SUMIFS(Registros!$F$2:$F$6000,Registros!$A$2:$A$6000,"NP",Registros!$B$2:$B$6000,$A1662),0)</f>
        <v>15</v>
      </c>
      <c r="G1662">
        <f>IF(COUNTIFS(Registros!$A$2:$A$6000,"MOV",Registros!$B$2:$B$6000,$A1662)&gt;0,1,0)</f>
        <v>0</v>
      </c>
      <c r="H1662">
        <f>IF($G1662=1,SUMIFS(Registros!$F$2:$F$6000,Registros!$A$2:$A$6000,"MOV",Registros!$B$2:$B$6000,$A1662),0)</f>
        <v>0</v>
      </c>
      <c r="I1662">
        <f>IF(COUNTIFS(Registros!$A$2:$A$6000,"CS",Registros!$B$2:$B$6000,$A1662)&gt;0,1,0)</f>
        <v>0</v>
      </c>
      <c r="J1662">
        <f>IF($I1662=1,SUMIFS(Registros!$I$2:$I$6000,Registros!$A$2:$A$6000,"CS",Registros!$B$2:$B$6000,$A1662),0)</f>
        <v>0</v>
      </c>
      <c r="K1662">
        <f>IF(COUNTIFS(Winback!$K$2:$K$300,$A1662)&gt;0,1,0)</f>
        <v>0</v>
      </c>
      <c r="L1662">
        <f>IF(AND($K1662=1,LEFT($A1662,3)="WB-"),SUMIFS(Winback!$D$2:$D$300,Winback!$K$2:$K$300,$A1662),0)</f>
        <v>0</v>
      </c>
      <c r="M1662">
        <f>IF(OR($E1662=1,$G1662=1,SUMIFS(Registros!$J$2:$J$6000,Registros!$B$2:$B$6000,$A1662)&gt;0),1,0)</f>
        <v>1</v>
      </c>
      <c r="N1662">
        <f>IF($J1662&gt;0,1,IF(COUNTIFS(Registros!$A$2:$A$6000,"CS",Registros!$B$2:$B$6000,$A1662,Registros!$K$2:$K$6000,"&lt;&gt;")&gt;0,1,0))</f>
        <v>0</v>
      </c>
      <c r="O1662" t="str">
        <f t="shared" si="125"/>
        <v>SOLO MÓVIL</v>
      </c>
      <c r="P1662" t="str">
        <f t="shared" si="126"/>
        <v>Ofrecer fijo + internet (FLBBTV)</v>
      </c>
      <c r="Q1662">
        <f t="shared" si="127"/>
        <v>15</v>
      </c>
      <c r="R1662" t="str">
        <f>IFERROR(VLOOKUP($A1662,Registros!$B$2:$G$6000,6,0),IFERROR(INDEX(Winback!$C$2:$C$300,MATCH($A1662,Winback!$K$2:$K$300,0)),""))</f>
        <v>Abril Aparicio</v>
      </c>
      <c r="S1662" t="str">
        <f t="shared" si="128"/>
        <v>NP</v>
      </c>
      <c r="T1662">
        <f t="shared" si="129"/>
        <v>1</v>
      </c>
    </row>
    <row r="1663" spans="1:20" x14ac:dyDescent="0.35">
      <c r="A1663" t="s">
        <v>8261</v>
      </c>
      <c r="B1663" t="s">
        <v>8262</v>
      </c>
      <c r="C1663" t="s">
        <v>8263</v>
      </c>
      <c r="D1663" t="s">
        <v>8264</v>
      </c>
      <c r="E1663">
        <f>IF(COUNTIFS(Registros!$A$2:$A$6000,"NP",Registros!$B$2:$B$6000,$A1663)&gt;0,1,0)</f>
        <v>1</v>
      </c>
      <c r="F1663">
        <f>IF($E1663=1,SUMIFS(Registros!$F$2:$F$6000,Registros!$A$2:$A$6000,"NP",Registros!$B$2:$B$6000,$A1663),0)</f>
        <v>48</v>
      </c>
      <c r="G1663">
        <f>IF(COUNTIFS(Registros!$A$2:$A$6000,"MOV",Registros!$B$2:$B$6000,$A1663)&gt;0,1,0)</f>
        <v>0</v>
      </c>
      <c r="H1663">
        <f>IF($G1663=1,SUMIFS(Registros!$F$2:$F$6000,Registros!$A$2:$A$6000,"MOV",Registros!$B$2:$B$6000,$A1663),0)</f>
        <v>0</v>
      </c>
      <c r="I1663">
        <f>IF(COUNTIFS(Registros!$A$2:$A$6000,"CS",Registros!$B$2:$B$6000,$A1663)&gt;0,1,0)</f>
        <v>0</v>
      </c>
      <c r="J1663">
        <f>IF($I1663=1,SUMIFS(Registros!$I$2:$I$6000,Registros!$A$2:$A$6000,"CS",Registros!$B$2:$B$6000,$A1663),0)</f>
        <v>0</v>
      </c>
      <c r="K1663">
        <f>IF(COUNTIFS(Winback!$K$2:$K$300,$A1663)&gt;0,1,0)</f>
        <v>0</v>
      </c>
      <c r="L1663">
        <f>IF(AND($K1663=1,LEFT($A1663,3)="WB-"),SUMIFS(Winback!$D$2:$D$300,Winback!$K$2:$K$300,$A1663),0)</f>
        <v>0</v>
      </c>
      <c r="M1663">
        <f>IF(OR($E1663=1,$G1663=1,SUMIFS(Registros!$J$2:$J$6000,Registros!$B$2:$B$6000,$A1663)&gt;0),1,0)</f>
        <v>1</v>
      </c>
      <c r="N1663">
        <f>IF($J1663&gt;0,1,IF(COUNTIFS(Registros!$A$2:$A$6000,"CS",Registros!$B$2:$B$6000,$A1663,Registros!$K$2:$K$6000,"&lt;&gt;")&gt;0,1,0))</f>
        <v>0</v>
      </c>
      <c r="O1663" t="str">
        <f t="shared" si="125"/>
        <v>SOLO MÓVIL</v>
      </c>
      <c r="P1663" t="str">
        <f t="shared" si="126"/>
        <v>Ofrecer fijo + internet (FLBBTV)</v>
      </c>
      <c r="Q1663">
        <f t="shared" si="127"/>
        <v>48</v>
      </c>
      <c r="R1663" t="str">
        <f>IFERROR(VLOOKUP($A1663,Registros!$B$2:$G$6000,6,0),IFERROR(INDEX(Winback!$C$2:$C$300,MATCH($A1663,Winback!$K$2:$K$300,0)),""))</f>
        <v>Yariela Galarce</v>
      </c>
      <c r="S1663" t="str">
        <f t="shared" si="128"/>
        <v>NP</v>
      </c>
      <c r="T1663">
        <f t="shared" si="129"/>
        <v>1</v>
      </c>
    </row>
    <row r="1664" spans="1:20" x14ac:dyDescent="0.35">
      <c r="A1664" t="s">
        <v>8266</v>
      </c>
      <c r="B1664" t="s">
        <v>8267</v>
      </c>
      <c r="C1664" t="s">
        <v>8268</v>
      </c>
      <c r="D1664" t="s">
        <v>8269</v>
      </c>
      <c r="E1664">
        <f>IF(COUNTIFS(Registros!$A$2:$A$6000,"NP",Registros!$B$2:$B$6000,$A1664)&gt;0,1,0)</f>
        <v>1</v>
      </c>
      <c r="F1664">
        <f>IF($E1664=1,SUMIFS(Registros!$F$2:$F$6000,Registros!$A$2:$A$6000,"NP",Registros!$B$2:$B$6000,$A1664),0)</f>
        <v>40</v>
      </c>
      <c r="G1664">
        <f>IF(COUNTIFS(Registros!$A$2:$A$6000,"MOV",Registros!$B$2:$B$6000,$A1664)&gt;0,1,0)</f>
        <v>0</v>
      </c>
      <c r="H1664">
        <f>IF($G1664=1,SUMIFS(Registros!$F$2:$F$6000,Registros!$A$2:$A$6000,"MOV",Registros!$B$2:$B$6000,$A1664),0)</f>
        <v>0</v>
      </c>
      <c r="I1664">
        <f>IF(COUNTIFS(Registros!$A$2:$A$6000,"CS",Registros!$B$2:$B$6000,$A1664)&gt;0,1,0)</f>
        <v>0</v>
      </c>
      <c r="J1664">
        <f>IF($I1664=1,SUMIFS(Registros!$I$2:$I$6000,Registros!$A$2:$A$6000,"CS",Registros!$B$2:$B$6000,$A1664),0)</f>
        <v>0</v>
      </c>
      <c r="K1664">
        <f>IF(COUNTIFS(Winback!$K$2:$K$300,$A1664)&gt;0,1,0)</f>
        <v>0</v>
      </c>
      <c r="L1664">
        <f>IF(AND($K1664=1,LEFT($A1664,3)="WB-"),SUMIFS(Winback!$D$2:$D$300,Winback!$K$2:$K$300,$A1664),0)</f>
        <v>0</v>
      </c>
      <c r="M1664">
        <f>IF(OR($E1664=1,$G1664=1,SUMIFS(Registros!$J$2:$J$6000,Registros!$B$2:$B$6000,$A1664)&gt;0),1,0)</f>
        <v>1</v>
      </c>
      <c r="N1664">
        <f>IF($J1664&gt;0,1,IF(COUNTIFS(Registros!$A$2:$A$6000,"CS",Registros!$B$2:$B$6000,$A1664,Registros!$K$2:$K$6000,"&lt;&gt;")&gt;0,1,0))</f>
        <v>0</v>
      </c>
      <c r="O1664" t="str">
        <f t="shared" si="125"/>
        <v>SOLO MÓVIL</v>
      </c>
      <c r="P1664" t="str">
        <f t="shared" si="126"/>
        <v>Ofrecer fijo + internet (FLBBTV)</v>
      </c>
      <c r="Q1664">
        <f t="shared" si="127"/>
        <v>40</v>
      </c>
      <c r="R1664" t="str">
        <f>IFERROR(VLOOKUP($A1664,Registros!$B$2:$G$6000,6,0),IFERROR(INDEX(Winback!$C$2:$C$300,MATCH($A1664,Winback!$K$2:$K$300,0)),""))</f>
        <v>Nailyn Martinez</v>
      </c>
      <c r="S1664" t="str">
        <f t="shared" si="128"/>
        <v>NP</v>
      </c>
      <c r="T1664">
        <f t="shared" si="129"/>
        <v>1</v>
      </c>
    </row>
    <row r="1665" spans="1:20" x14ac:dyDescent="0.35">
      <c r="A1665" t="s">
        <v>8271</v>
      </c>
      <c r="B1665" t="s">
        <v>8272</v>
      </c>
      <c r="C1665" t="s">
        <v>8273</v>
      </c>
      <c r="D1665" t="s">
        <v>8274</v>
      </c>
      <c r="E1665">
        <f>IF(COUNTIFS(Registros!$A$2:$A$6000,"NP",Registros!$B$2:$B$6000,$A1665)&gt;0,1,0)</f>
        <v>1</v>
      </c>
      <c r="F1665">
        <f>IF($E1665=1,SUMIFS(Registros!$F$2:$F$6000,Registros!$A$2:$A$6000,"NP",Registros!$B$2:$B$6000,$A1665),0)</f>
        <v>15</v>
      </c>
      <c r="G1665">
        <f>IF(COUNTIFS(Registros!$A$2:$A$6000,"MOV",Registros!$B$2:$B$6000,$A1665)&gt;0,1,0)</f>
        <v>0</v>
      </c>
      <c r="H1665">
        <f>IF($G1665=1,SUMIFS(Registros!$F$2:$F$6000,Registros!$A$2:$A$6000,"MOV",Registros!$B$2:$B$6000,$A1665),0)</f>
        <v>0</v>
      </c>
      <c r="I1665">
        <f>IF(COUNTIFS(Registros!$A$2:$A$6000,"CS",Registros!$B$2:$B$6000,$A1665)&gt;0,1,0)</f>
        <v>0</v>
      </c>
      <c r="J1665">
        <f>IF($I1665=1,SUMIFS(Registros!$I$2:$I$6000,Registros!$A$2:$A$6000,"CS",Registros!$B$2:$B$6000,$A1665),0)</f>
        <v>0</v>
      </c>
      <c r="K1665">
        <f>IF(COUNTIFS(Winback!$K$2:$K$300,$A1665)&gt;0,1,0)</f>
        <v>0</v>
      </c>
      <c r="L1665">
        <f>IF(AND($K1665=1,LEFT($A1665,3)="WB-"),SUMIFS(Winback!$D$2:$D$300,Winback!$K$2:$K$300,$A1665),0)</f>
        <v>0</v>
      </c>
      <c r="M1665">
        <f>IF(OR($E1665=1,$G1665=1,SUMIFS(Registros!$J$2:$J$6000,Registros!$B$2:$B$6000,$A1665)&gt;0),1,0)</f>
        <v>1</v>
      </c>
      <c r="N1665">
        <f>IF($J1665&gt;0,1,IF(COUNTIFS(Registros!$A$2:$A$6000,"CS",Registros!$B$2:$B$6000,$A1665,Registros!$K$2:$K$6000,"&lt;&gt;")&gt;0,1,0))</f>
        <v>0</v>
      </c>
      <c r="O1665" t="str">
        <f t="shared" si="125"/>
        <v>SOLO MÓVIL</v>
      </c>
      <c r="P1665" t="str">
        <f t="shared" si="126"/>
        <v>Ofrecer fijo + internet (FLBBTV)</v>
      </c>
      <c r="Q1665">
        <f t="shared" si="127"/>
        <v>15</v>
      </c>
      <c r="R1665" t="str">
        <f>IFERROR(VLOOKUP($A1665,Registros!$B$2:$G$6000,6,0),IFERROR(INDEX(Winback!$C$2:$C$300,MATCH($A1665,Winback!$K$2:$K$300,0)),""))</f>
        <v>Yamali Rodriguez</v>
      </c>
      <c r="S1665" t="str">
        <f t="shared" si="128"/>
        <v>NP</v>
      </c>
      <c r="T1665">
        <f t="shared" si="129"/>
        <v>1</v>
      </c>
    </row>
    <row r="1666" spans="1:20" x14ac:dyDescent="0.35">
      <c r="A1666" t="s">
        <v>8276</v>
      </c>
      <c r="B1666" t="s">
        <v>8277</v>
      </c>
      <c r="C1666" t="s">
        <v>8278</v>
      </c>
      <c r="D1666" t="s">
        <v>8279</v>
      </c>
      <c r="E1666">
        <f>IF(COUNTIFS(Registros!$A$2:$A$6000,"NP",Registros!$B$2:$B$6000,$A1666)&gt;0,1,0)</f>
        <v>1</v>
      </c>
      <c r="F1666">
        <f>IF($E1666=1,SUMIFS(Registros!$F$2:$F$6000,Registros!$A$2:$A$6000,"NP",Registros!$B$2:$B$6000,$A1666),0)</f>
        <v>16.25</v>
      </c>
      <c r="G1666">
        <f>IF(COUNTIFS(Registros!$A$2:$A$6000,"MOV",Registros!$B$2:$B$6000,$A1666)&gt;0,1,0)</f>
        <v>0</v>
      </c>
      <c r="H1666">
        <f>IF($G1666=1,SUMIFS(Registros!$F$2:$F$6000,Registros!$A$2:$A$6000,"MOV",Registros!$B$2:$B$6000,$A1666),0)</f>
        <v>0</v>
      </c>
      <c r="I1666">
        <f>IF(COUNTIFS(Registros!$A$2:$A$6000,"CS",Registros!$B$2:$B$6000,$A1666)&gt;0,1,0)</f>
        <v>0</v>
      </c>
      <c r="J1666">
        <f>IF($I1666=1,SUMIFS(Registros!$I$2:$I$6000,Registros!$A$2:$A$6000,"CS",Registros!$B$2:$B$6000,$A1666),0)</f>
        <v>0</v>
      </c>
      <c r="K1666">
        <f>IF(COUNTIFS(Winback!$K$2:$K$300,$A1666)&gt;0,1,0)</f>
        <v>0</v>
      </c>
      <c r="L1666">
        <f>IF(AND($K1666=1,LEFT($A1666,3)="WB-"),SUMIFS(Winback!$D$2:$D$300,Winback!$K$2:$K$300,$A1666),0)</f>
        <v>0</v>
      </c>
      <c r="M1666">
        <f>IF(OR($E1666=1,$G1666=1,SUMIFS(Registros!$J$2:$J$6000,Registros!$B$2:$B$6000,$A1666)&gt;0),1,0)</f>
        <v>1</v>
      </c>
      <c r="N1666">
        <f>IF($J1666&gt;0,1,IF(COUNTIFS(Registros!$A$2:$A$6000,"CS",Registros!$B$2:$B$6000,$A1666,Registros!$K$2:$K$6000,"&lt;&gt;")&gt;0,1,0))</f>
        <v>0</v>
      </c>
      <c r="O1666" t="str">
        <f t="shared" ref="O1666:O1729" si="130">IF(AND($K1666=1,$E1666=0,$G1666=0,$I1666=0),"WINBACK",IF(AND($M1666=1,$N1666&gt;0),"CONVERGENTE",IF($M1666=1,"SOLO MÓVIL",IF($N1666&gt;0,"SOLO FIJO / INTERNET","SIN SERVICIOS"))))</f>
        <v>SOLO MÓVIL</v>
      </c>
      <c r="P1666" t="str">
        <f t="shared" ref="P1666:P1729" si="131">IF($O1666="WINBACK","Recuperar (winback)",IF($O1666="CONVERGENTE","Upgrade / más líneas",IF($O1666="SOLO MÓVIL","Ofrecer fijo + internet (FLBBTV)",IF($O1666="SOLO FIJO / INTERNET","Ofrecer línea móvil Nextphone","Oferta completa (móvil + fijo + internet)"))))</f>
        <v>Ofrecer fijo + internet (FLBBTV)</v>
      </c>
      <c r="Q1666">
        <f t="shared" ref="Q1666:Q1729" si="132">$F1666+$H1666+$L1666</f>
        <v>16.25</v>
      </c>
      <c r="R1666" t="str">
        <f>IFERROR(VLOOKUP($A1666,Registros!$B$2:$G$6000,6,0),IFERROR(INDEX(Winback!$C$2:$C$300,MATCH($A1666,Winback!$K$2:$K$300,0)),""))</f>
        <v>Osiris Aguilar</v>
      </c>
      <c r="S1666" t="str">
        <f t="shared" ref="S1666:S1729" si="133">IF($E1666=1,"NP","")&amp;IF($G1666=1,"+MOV","")&amp;IF($I1666=1,"+CS","")&amp;IF($K1666=1,"+WB","")</f>
        <v>NP</v>
      </c>
      <c r="T1666">
        <f t="shared" ref="T1666:T1729" si="134">$E1666+$G1666+$I1666+$K1666</f>
        <v>1</v>
      </c>
    </row>
    <row r="1667" spans="1:20" x14ac:dyDescent="0.35">
      <c r="A1667" t="s">
        <v>8281</v>
      </c>
      <c r="B1667" t="s">
        <v>8282</v>
      </c>
      <c r="C1667" t="s">
        <v>8283</v>
      </c>
      <c r="D1667" t="s">
        <v>8284</v>
      </c>
      <c r="E1667">
        <f>IF(COUNTIFS(Registros!$A$2:$A$6000,"NP",Registros!$B$2:$B$6000,$A1667)&gt;0,1,0)</f>
        <v>1</v>
      </c>
      <c r="F1667">
        <f>IF($E1667=1,SUMIFS(Registros!$F$2:$F$6000,Registros!$A$2:$A$6000,"NP",Registros!$B$2:$B$6000,$A1667),0)</f>
        <v>15</v>
      </c>
      <c r="G1667">
        <f>IF(COUNTIFS(Registros!$A$2:$A$6000,"MOV",Registros!$B$2:$B$6000,$A1667)&gt;0,1,0)</f>
        <v>0</v>
      </c>
      <c r="H1667">
        <f>IF($G1667=1,SUMIFS(Registros!$F$2:$F$6000,Registros!$A$2:$A$6000,"MOV",Registros!$B$2:$B$6000,$A1667),0)</f>
        <v>0</v>
      </c>
      <c r="I1667">
        <f>IF(COUNTIFS(Registros!$A$2:$A$6000,"CS",Registros!$B$2:$B$6000,$A1667)&gt;0,1,0)</f>
        <v>0</v>
      </c>
      <c r="J1667">
        <f>IF($I1667=1,SUMIFS(Registros!$I$2:$I$6000,Registros!$A$2:$A$6000,"CS",Registros!$B$2:$B$6000,$A1667),0)</f>
        <v>0</v>
      </c>
      <c r="K1667">
        <f>IF(COUNTIFS(Winback!$K$2:$K$300,$A1667)&gt;0,1,0)</f>
        <v>0</v>
      </c>
      <c r="L1667">
        <f>IF(AND($K1667=1,LEFT($A1667,3)="WB-"),SUMIFS(Winback!$D$2:$D$300,Winback!$K$2:$K$300,$A1667),0)</f>
        <v>0</v>
      </c>
      <c r="M1667">
        <f>IF(OR($E1667=1,$G1667=1,SUMIFS(Registros!$J$2:$J$6000,Registros!$B$2:$B$6000,$A1667)&gt;0),1,0)</f>
        <v>1</v>
      </c>
      <c r="N1667">
        <f>IF($J1667&gt;0,1,IF(COUNTIFS(Registros!$A$2:$A$6000,"CS",Registros!$B$2:$B$6000,$A1667,Registros!$K$2:$K$6000,"&lt;&gt;")&gt;0,1,0))</f>
        <v>0</v>
      </c>
      <c r="O1667" t="str">
        <f t="shared" si="130"/>
        <v>SOLO MÓVIL</v>
      </c>
      <c r="P1667" t="str">
        <f t="shared" si="131"/>
        <v>Ofrecer fijo + internet (FLBBTV)</v>
      </c>
      <c r="Q1667">
        <f t="shared" si="132"/>
        <v>15</v>
      </c>
      <c r="R1667" t="str">
        <f>IFERROR(VLOOKUP($A1667,Registros!$B$2:$G$6000,6,0),IFERROR(INDEX(Winback!$C$2:$C$300,MATCH($A1667,Winback!$K$2:$K$300,0)),""))</f>
        <v>Karla Mc Intryre</v>
      </c>
      <c r="S1667" t="str">
        <f t="shared" si="133"/>
        <v>NP</v>
      </c>
      <c r="T1667">
        <f t="shared" si="134"/>
        <v>1</v>
      </c>
    </row>
    <row r="1668" spans="1:20" x14ac:dyDescent="0.35">
      <c r="A1668" t="s">
        <v>8286</v>
      </c>
      <c r="B1668" t="s">
        <v>8287</v>
      </c>
      <c r="C1668" t="s">
        <v>8288</v>
      </c>
      <c r="D1668" t="s">
        <v>8289</v>
      </c>
      <c r="E1668">
        <f>IF(COUNTIFS(Registros!$A$2:$A$6000,"NP",Registros!$B$2:$B$6000,$A1668)&gt;0,1,0)</f>
        <v>1</v>
      </c>
      <c r="F1668">
        <f>IF($E1668=1,SUMIFS(Registros!$F$2:$F$6000,Registros!$A$2:$A$6000,"NP",Registros!$B$2:$B$6000,$A1668),0)</f>
        <v>10</v>
      </c>
      <c r="G1668">
        <f>IF(COUNTIFS(Registros!$A$2:$A$6000,"MOV",Registros!$B$2:$B$6000,$A1668)&gt;0,1,0)</f>
        <v>0</v>
      </c>
      <c r="H1668">
        <f>IF($G1668=1,SUMIFS(Registros!$F$2:$F$6000,Registros!$A$2:$A$6000,"MOV",Registros!$B$2:$B$6000,$A1668),0)</f>
        <v>0</v>
      </c>
      <c r="I1668">
        <f>IF(COUNTIFS(Registros!$A$2:$A$6000,"CS",Registros!$B$2:$B$6000,$A1668)&gt;0,1,0)</f>
        <v>0</v>
      </c>
      <c r="J1668">
        <f>IF($I1668=1,SUMIFS(Registros!$I$2:$I$6000,Registros!$A$2:$A$6000,"CS",Registros!$B$2:$B$6000,$A1668),0)</f>
        <v>0</v>
      </c>
      <c r="K1668">
        <f>IF(COUNTIFS(Winback!$K$2:$K$300,$A1668)&gt;0,1,0)</f>
        <v>0</v>
      </c>
      <c r="L1668">
        <f>IF(AND($K1668=1,LEFT($A1668,3)="WB-"),SUMIFS(Winback!$D$2:$D$300,Winback!$K$2:$K$300,$A1668),0)</f>
        <v>0</v>
      </c>
      <c r="M1668">
        <f>IF(OR($E1668=1,$G1668=1,SUMIFS(Registros!$J$2:$J$6000,Registros!$B$2:$B$6000,$A1668)&gt;0),1,0)</f>
        <v>1</v>
      </c>
      <c r="N1668">
        <f>IF($J1668&gt;0,1,IF(COUNTIFS(Registros!$A$2:$A$6000,"CS",Registros!$B$2:$B$6000,$A1668,Registros!$K$2:$K$6000,"&lt;&gt;")&gt;0,1,0))</f>
        <v>0</v>
      </c>
      <c r="O1668" t="str">
        <f t="shared" si="130"/>
        <v>SOLO MÓVIL</v>
      </c>
      <c r="P1668" t="str">
        <f t="shared" si="131"/>
        <v>Ofrecer fijo + internet (FLBBTV)</v>
      </c>
      <c r="Q1668">
        <f t="shared" si="132"/>
        <v>10</v>
      </c>
      <c r="R1668" t="str">
        <f>IFERROR(VLOOKUP($A1668,Registros!$B$2:$G$6000,6,0),IFERROR(INDEX(Winback!$C$2:$C$300,MATCH($A1668,Winback!$K$2:$K$300,0)),""))</f>
        <v>Solanye Acuña</v>
      </c>
      <c r="S1668" t="str">
        <f t="shared" si="133"/>
        <v>NP</v>
      </c>
      <c r="T1668">
        <f t="shared" si="134"/>
        <v>1</v>
      </c>
    </row>
    <row r="1669" spans="1:20" x14ac:dyDescent="0.35">
      <c r="A1669" t="s">
        <v>8291</v>
      </c>
      <c r="B1669" t="s">
        <v>8292</v>
      </c>
      <c r="C1669" t="s">
        <v>8293</v>
      </c>
      <c r="D1669" t="s">
        <v>8294</v>
      </c>
      <c r="E1669">
        <f>IF(COUNTIFS(Registros!$A$2:$A$6000,"NP",Registros!$B$2:$B$6000,$A1669)&gt;0,1,0)</f>
        <v>1</v>
      </c>
      <c r="F1669">
        <f>IF($E1669=1,SUMIFS(Registros!$F$2:$F$6000,Registros!$A$2:$A$6000,"NP",Registros!$B$2:$B$6000,$A1669),0)</f>
        <v>30</v>
      </c>
      <c r="G1669">
        <f>IF(COUNTIFS(Registros!$A$2:$A$6000,"MOV",Registros!$B$2:$B$6000,$A1669)&gt;0,1,0)</f>
        <v>0</v>
      </c>
      <c r="H1669">
        <f>IF($G1669=1,SUMIFS(Registros!$F$2:$F$6000,Registros!$A$2:$A$6000,"MOV",Registros!$B$2:$B$6000,$A1669),0)</f>
        <v>0</v>
      </c>
      <c r="I1669">
        <f>IF(COUNTIFS(Registros!$A$2:$A$6000,"CS",Registros!$B$2:$B$6000,$A1669)&gt;0,1,0)</f>
        <v>0</v>
      </c>
      <c r="J1669">
        <f>IF($I1669=1,SUMIFS(Registros!$I$2:$I$6000,Registros!$A$2:$A$6000,"CS",Registros!$B$2:$B$6000,$A1669),0)</f>
        <v>0</v>
      </c>
      <c r="K1669">
        <f>IF(COUNTIFS(Winback!$K$2:$K$300,$A1669)&gt;0,1,0)</f>
        <v>0</v>
      </c>
      <c r="L1669">
        <f>IF(AND($K1669=1,LEFT($A1669,3)="WB-"),SUMIFS(Winback!$D$2:$D$300,Winback!$K$2:$K$300,$A1669),0)</f>
        <v>0</v>
      </c>
      <c r="M1669">
        <f>IF(OR($E1669=1,$G1669=1,SUMIFS(Registros!$J$2:$J$6000,Registros!$B$2:$B$6000,$A1669)&gt;0),1,0)</f>
        <v>1</v>
      </c>
      <c r="N1669">
        <f>IF($J1669&gt;0,1,IF(COUNTIFS(Registros!$A$2:$A$6000,"CS",Registros!$B$2:$B$6000,$A1669,Registros!$K$2:$K$6000,"&lt;&gt;")&gt;0,1,0))</f>
        <v>0</v>
      </c>
      <c r="O1669" t="str">
        <f t="shared" si="130"/>
        <v>SOLO MÓVIL</v>
      </c>
      <c r="P1669" t="str">
        <f t="shared" si="131"/>
        <v>Ofrecer fijo + internet (FLBBTV)</v>
      </c>
      <c r="Q1669">
        <f t="shared" si="132"/>
        <v>30</v>
      </c>
      <c r="R1669" t="str">
        <f>IFERROR(VLOOKUP($A1669,Registros!$B$2:$G$6000,6,0),IFERROR(INDEX(Winback!$C$2:$C$300,MATCH($A1669,Winback!$K$2:$K$300,0)),""))</f>
        <v>Michelle Zambrano</v>
      </c>
      <c r="S1669" t="str">
        <f t="shared" si="133"/>
        <v>NP</v>
      </c>
      <c r="T1669">
        <f t="shared" si="134"/>
        <v>1</v>
      </c>
    </row>
    <row r="1670" spans="1:20" x14ac:dyDescent="0.35">
      <c r="A1670" t="s">
        <v>8296</v>
      </c>
      <c r="B1670" t="s">
        <v>8297</v>
      </c>
      <c r="C1670" t="s">
        <v>8298</v>
      </c>
      <c r="D1670" t="s">
        <v>8299</v>
      </c>
      <c r="E1670">
        <f>IF(COUNTIFS(Registros!$A$2:$A$6000,"NP",Registros!$B$2:$B$6000,$A1670)&gt;0,1,0)</f>
        <v>1</v>
      </c>
      <c r="F1670">
        <f>IF($E1670=1,SUMIFS(Registros!$F$2:$F$6000,Registros!$A$2:$A$6000,"NP",Registros!$B$2:$B$6000,$A1670),0)</f>
        <v>15</v>
      </c>
      <c r="G1670">
        <f>IF(COUNTIFS(Registros!$A$2:$A$6000,"MOV",Registros!$B$2:$B$6000,$A1670)&gt;0,1,0)</f>
        <v>0</v>
      </c>
      <c r="H1670">
        <f>IF($G1670=1,SUMIFS(Registros!$F$2:$F$6000,Registros!$A$2:$A$6000,"MOV",Registros!$B$2:$B$6000,$A1670),0)</f>
        <v>0</v>
      </c>
      <c r="I1670">
        <f>IF(COUNTIFS(Registros!$A$2:$A$6000,"CS",Registros!$B$2:$B$6000,$A1670)&gt;0,1,0)</f>
        <v>0</v>
      </c>
      <c r="J1670">
        <f>IF($I1670=1,SUMIFS(Registros!$I$2:$I$6000,Registros!$A$2:$A$6000,"CS",Registros!$B$2:$B$6000,$A1670),0)</f>
        <v>0</v>
      </c>
      <c r="K1670">
        <f>IF(COUNTIFS(Winback!$K$2:$K$300,$A1670)&gt;0,1,0)</f>
        <v>0</v>
      </c>
      <c r="L1670">
        <f>IF(AND($K1670=1,LEFT($A1670,3)="WB-"),SUMIFS(Winback!$D$2:$D$300,Winback!$K$2:$K$300,$A1670),0)</f>
        <v>0</v>
      </c>
      <c r="M1670">
        <f>IF(OR($E1670=1,$G1670=1,SUMIFS(Registros!$J$2:$J$6000,Registros!$B$2:$B$6000,$A1670)&gt;0),1,0)</f>
        <v>1</v>
      </c>
      <c r="N1670">
        <f>IF($J1670&gt;0,1,IF(COUNTIFS(Registros!$A$2:$A$6000,"CS",Registros!$B$2:$B$6000,$A1670,Registros!$K$2:$K$6000,"&lt;&gt;")&gt;0,1,0))</f>
        <v>0</v>
      </c>
      <c r="O1670" t="str">
        <f t="shared" si="130"/>
        <v>SOLO MÓVIL</v>
      </c>
      <c r="P1670" t="str">
        <f t="shared" si="131"/>
        <v>Ofrecer fijo + internet (FLBBTV)</v>
      </c>
      <c r="Q1670">
        <f t="shared" si="132"/>
        <v>15</v>
      </c>
      <c r="R1670" t="str">
        <f>IFERROR(VLOOKUP($A1670,Registros!$B$2:$G$6000,6,0),IFERROR(INDEX(Winback!$C$2:$C$300,MATCH($A1670,Winback!$K$2:$K$300,0)),""))</f>
        <v>Ines Lizbeth Trujillo</v>
      </c>
      <c r="S1670" t="str">
        <f t="shared" si="133"/>
        <v>NP</v>
      </c>
      <c r="T1670">
        <f t="shared" si="134"/>
        <v>1</v>
      </c>
    </row>
    <row r="1671" spans="1:20" x14ac:dyDescent="0.35">
      <c r="A1671" t="s">
        <v>8301</v>
      </c>
      <c r="B1671" t="s">
        <v>8302</v>
      </c>
      <c r="C1671" t="s">
        <v>8303</v>
      </c>
      <c r="D1671" t="s">
        <v>8304</v>
      </c>
      <c r="E1671">
        <f>IF(COUNTIFS(Registros!$A$2:$A$6000,"NP",Registros!$B$2:$B$6000,$A1671)&gt;0,1,0)</f>
        <v>1</v>
      </c>
      <c r="F1671">
        <f>IF($E1671=1,SUMIFS(Registros!$F$2:$F$6000,Registros!$A$2:$A$6000,"NP",Registros!$B$2:$B$6000,$A1671),0)</f>
        <v>15</v>
      </c>
      <c r="G1671">
        <f>IF(COUNTIFS(Registros!$A$2:$A$6000,"MOV",Registros!$B$2:$B$6000,$A1671)&gt;0,1,0)</f>
        <v>0</v>
      </c>
      <c r="H1671">
        <f>IF($G1671=1,SUMIFS(Registros!$F$2:$F$6000,Registros!$A$2:$A$6000,"MOV",Registros!$B$2:$B$6000,$A1671),0)</f>
        <v>0</v>
      </c>
      <c r="I1671">
        <f>IF(COUNTIFS(Registros!$A$2:$A$6000,"CS",Registros!$B$2:$B$6000,$A1671)&gt;0,1,0)</f>
        <v>0</v>
      </c>
      <c r="J1671">
        <f>IF($I1671=1,SUMIFS(Registros!$I$2:$I$6000,Registros!$A$2:$A$6000,"CS",Registros!$B$2:$B$6000,$A1671),0)</f>
        <v>0</v>
      </c>
      <c r="K1671">
        <f>IF(COUNTIFS(Winback!$K$2:$K$300,$A1671)&gt;0,1,0)</f>
        <v>0</v>
      </c>
      <c r="L1671">
        <f>IF(AND($K1671=1,LEFT($A1671,3)="WB-"),SUMIFS(Winback!$D$2:$D$300,Winback!$K$2:$K$300,$A1671),0)</f>
        <v>0</v>
      </c>
      <c r="M1671">
        <f>IF(OR($E1671=1,$G1671=1,SUMIFS(Registros!$J$2:$J$6000,Registros!$B$2:$B$6000,$A1671)&gt;0),1,0)</f>
        <v>1</v>
      </c>
      <c r="N1671">
        <f>IF($J1671&gt;0,1,IF(COUNTIFS(Registros!$A$2:$A$6000,"CS",Registros!$B$2:$B$6000,$A1671,Registros!$K$2:$K$6000,"&lt;&gt;")&gt;0,1,0))</f>
        <v>0</v>
      </c>
      <c r="O1671" t="str">
        <f t="shared" si="130"/>
        <v>SOLO MÓVIL</v>
      </c>
      <c r="P1671" t="str">
        <f t="shared" si="131"/>
        <v>Ofrecer fijo + internet (FLBBTV)</v>
      </c>
      <c r="Q1671">
        <f t="shared" si="132"/>
        <v>15</v>
      </c>
      <c r="R1671" t="str">
        <f>IFERROR(VLOOKUP($A1671,Registros!$B$2:$G$6000,6,0),IFERROR(INDEX(Winback!$C$2:$C$300,MATCH($A1671,Winback!$K$2:$K$300,0)),""))</f>
        <v>Alejandra Mabel Hawkins</v>
      </c>
      <c r="S1671" t="str">
        <f t="shared" si="133"/>
        <v>NP</v>
      </c>
      <c r="T1671">
        <f t="shared" si="134"/>
        <v>1</v>
      </c>
    </row>
    <row r="1672" spans="1:20" x14ac:dyDescent="0.35">
      <c r="A1672" t="s">
        <v>8306</v>
      </c>
      <c r="B1672" t="s">
        <v>8307</v>
      </c>
      <c r="C1672" t="s">
        <v>8308</v>
      </c>
      <c r="D1672" t="s">
        <v>8309</v>
      </c>
      <c r="E1672">
        <f>IF(COUNTIFS(Registros!$A$2:$A$6000,"NP",Registros!$B$2:$B$6000,$A1672)&gt;0,1,0)</f>
        <v>1</v>
      </c>
      <c r="F1672">
        <f>IF($E1672=1,SUMIFS(Registros!$F$2:$F$6000,Registros!$A$2:$A$6000,"NP",Registros!$B$2:$B$6000,$A1672),0)</f>
        <v>59</v>
      </c>
      <c r="G1672">
        <f>IF(COUNTIFS(Registros!$A$2:$A$6000,"MOV",Registros!$B$2:$B$6000,$A1672)&gt;0,1,0)</f>
        <v>0</v>
      </c>
      <c r="H1672">
        <f>IF($G1672=1,SUMIFS(Registros!$F$2:$F$6000,Registros!$A$2:$A$6000,"MOV",Registros!$B$2:$B$6000,$A1672),0)</f>
        <v>0</v>
      </c>
      <c r="I1672">
        <f>IF(COUNTIFS(Registros!$A$2:$A$6000,"CS",Registros!$B$2:$B$6000,$A1672)&gt;0,1,0)</f>
        <v>0</v>
      </c>
      <c r="J1672">
        <f>IF($I1672=1,SUMIFS(Registros!$I$2:$I$6000,Registros!$A$2:$A$6000,"CS",Registros!$B$2:$B$6000,$A1672),0)</f>
        <v>0</v>
      </c>
      <c r="K1672">
        <f>IF(COUNTIFS(Winback!$K$2:$K$300,$A1672)&gt;0,1,0)</f>
        <v>0</v>
      </c>
      <c r="L1672">
        <f>IF(AND($K1672=1,LEFT($A1672,3)="WB-"),SUMIFS(Winback!$D$2:$D$300,Winback!$K$2:$K$300,$A1672),0)</f>
        <v>0</v>
      </c>
      <c r="M1672">
        <f>IF(OR($E1672=1,$G1672=1,SUMIFS(Registros!$J$2:$J$6000,Registros!$B$2:$B$6000,$A1672)&gt;0),1,0)</f>
        <v>1</v>
      </c>
      <c r="N1672">
        <f>IF($J1672&gt;0,1,IF(COUNTIFS(Registros!$A$2:$A$6000,"CS",Registros!$B$2:$B$6000,$A1672,Registros!$K$2:$K$6000,"&lt;&gt;")&gt;0,1,0))</f>
        <v>0</v>
      </c>
      <c r="O1672" t="str">
        <f t="shared" si="130"/>
        <v>SOLO MÓVIL</v>
      </c>
      <c r="P1672" t="str">
        <f t="shared" si="131"/>
        <v>Ofrecer fijo + internet (FLBBTV)</v>
      </c>
      <c r="Q1672">
        <f t="shared" si="132"/>
        <v>59</v>
      </c>
      <c r="R1672" t="str">
        <f>IFERROR(VLOOKUP($A1672,Registros!$B$2:$G$6000,6,0),IFERROR(INDEX(Winback!$C$2:$C$300,MATCH($A1672,Winback!$K$2:$K$300,0)),""))</f>
        <v>Maria Fernanda</v>
      </c>
      <c r="S1672" t="str">
        <f t="shared" si="133"/>
        <v>NP</v>
      </c>
      <c r="T1672">
        <f t="shared" si="134"/>
        <v>1</v>
      </c>
    </row>
    <row r="1673" spans="1:20" x14ac:dyDescent="0.35">
      <c r="A1673" t="s">
        <v>8311</v>
      </c>
      <c r="B1673" t="s">
        <v>8312</v>
      </c>
      <c r="C1673" t="s">
        <v>8308</v>
      </c>
      <c r="D1673" t="s">
        <v>8309</v>
      </c>
      <c r="E1673">
        <f>IF(COUNTIFS(Registros!$A$2:$A$6000,"NP",Registros!$B$2:$B$6000,$A1673)&gt;0,1,0)</f>
        <v>1</v>
      </c>
      <c r="F1673">
        <f>IF($E1673=1,SUMIFS(Registros!$F$2:$F$6000,Registros!$A$2:$A$6000,"NP",Registros!$B$2:$B$6000,$A1673),0)</f>
        <v>31</v>
      </c>
      <c r="G1673">
        <f>IF(COUNTIFS(Registros!$A$2:$A$6000,"MOV",Registros!$B$2:$B$6000,$A1673)&gt;0,1,0)</f>
        <v>0</v>
      </c>
      <c r="H1673">
        <f>IF($G1673=1,SUMIFS(Registros!$F$2:$F$6000,Registros!$A$2:$A$6000,"MOV",Registros!$B$2:$B$6000,$A1673),0)</f>
        <v>0</v>
      </c>
      <c r="I1673">
        <f>IF(COUNTIFS(Registros!$A$2:$A$6000,"CS",Registros!$B$2:$B$6000,$A1673)&gt;0,1,0)</f>
        <v>0</v>
      </c>
      <c r="J1673">
        <f>IF($I1673=1,SUMIFS(Registros!$I$2:$I$6000,Registros!$A$2:$A$6000,"CS",Registros!$B$2:$B$6000,$A1673),0)</f>
        <v>0</v>
      </c>
      <c r="K1673">
        <f>IF(COUNTIFS(Winback!$K$2:$K$300,$A1673)&gt;0,1,0)</f>
        <v>0</v>
      </c>
      <c r="L1673">
        <f>IF(AND($K1673=1,LEFT($A1673,3)="WB-"),SUMIFS(Winback!$D$2:$D$300,Winback!$K$2:$K$300,$A1673),0)</f>
        <v>0</v>
      </c>
      <c r="M1673">
        <f>IF(OR($E1673=1,$G1673=1,SUMIFS(Registros!$J$2:$J$6000,Registros!$B$2:$B$6000,$A1673)&gt;0),1,0)</f>
        <v>1</v>
      </c>
      <c r="N1673">
        <f>IF($J1673&gt;0,1,IF(COUNTIFS(Registros!$A$2:$A$6000,"CS",Registros!$B$2:$B$6000,$A1673,Registros!$K$2:$K$6000,"&lt;&gt;")&gt;0,1,0))</f>
        <v>0</v>
      </c>
      <c r="O1673" t="str">
        <f t="shared" si="130"/>
        <v>SOLO MÓVIL</v>
      </c>
      <c r="P1673" t="str">
        <f t="shared" si="131"/>
        <v>Ofrecer fijo + internet (FLBBTV)</v>
      </c>
      <c r="Q1673">
        <f t="shared" si="132"/>
        <v>31</v>
      </c>
      <c r="R1673" t="str">
        <f>IFERROR(VLOOKUP($A1673,Registros!$B$2:$G$6000,6,0),IFERROR(INDEX(Winback!$C$2:$C$300,MATCH($A1673,Winback!$K$2:$K$300,0)),""))</f>
        <v>Yarelis Tulloch</v>
      </c>
      <c r="S1673" t="str">
        <f t="shared" si="133"/>
        <v>NP</v>
      </c>
      <c r="T1673">
        <f t="shared" si="134"/>
        <v>1</v>
      </c>
    </row>
    <row r="1674" spans="1:20" x14ac:dyDescent="0.35">
      <c r="A1674" t="s">
        <v>8314</v>
      </c>
      <c r="B1674" t="s">
        <v>8315</v>
      </c>
      <c r="C1674" t="s">
        <v>8316</v>
      </c>
      <c r="D1674" t="s">
        <v>8317</v>
      </c>
      <c r="E1674">
        <f>IF(COUNTIFS(Registros!$A$2:$A$6000,"NP",Registros!$B$2:$B$6000,$A1674)&gt;0,1,0)</f>
        <v>1</v>
      </c>
      <c r="F1674">
        <f>IF($E1674=1,SUMIFS(Registros!$F$2:$F$6000,Registros!$A$2:$A$6000,"NP",Registros!$B$2:$B$6000,$A1674),0)</f>
        <v>15</v>
      </c>
      <c r="G1674">
        <f>IF(COUNTIFS(Registros!$A$2:$A$6000,"MOV",Registros!$B$2:$B$6000,$A1674)&gt;0,1,0)</f>
        <v>0</v>
      </c>
      <c r="H1674">
        <f>IF($G1674=1,SUMIFS(Registros!$F$2:$F$6000,Registros!$A$2:$A$6000,"MOV",Registros!$B$2:$B$6000,$A1674),0)</f>
        <v>0</v>
      </c>
      <c r="I1674">
        <f>IF(COUNTIFS(Registros!$A$2:$A$6000,"CS",Registros!$B$2:$B$6000,$A1674)&gt;0,1,0)</f>
        <v>0</v>
      </c>
      <c r="J1674">
        <f>IF($I1674=1,SUMIFS(Registros!$I$2:$I$6000,Registros!$A$2:$A$6000,"CS",Registros!$B$2:$B$6000,$A1674),0)</f>
        <v>0</v>
      </c>
      <c r="K1674">
        <f>IF(COUNTIFS(Winback!$K$2:$K$300,$A1674)&gt;0,1,0)</f>
        <v>0</v>
      </c>
      <c r="L1674">
        <f>IF(AND($K1674=1,LEFT($A1674,3)="WB-"),SUMIFS(Winback!$D$2:$D$300,Winback!$K$2:$K$300,$A1674),0)</f>
        <v>0</v>
      </c>
      <c r="M1674">
        <f>IF(OR($E1674=1,$G1674=1,SUMIFS(Registros!$J$2:$J$6000,Registros!$B$2:$B$6000,$A1674)&gt;0),1,0)</f>
        <v>1</v>
      </c>
      <c r="N1674">
        <f>IF($J1674&gt;0,1,IF(COUNTIFS(Registros!$A$2:$A$6000,"CS",Registros!$B$2:$B$6000,$A1674,Registros!$K$2:$K$6000,"&lt;&gt;")&gt;0,1,0))</f>
        <v>0</v>
      </c>
      <c r="O1674" t="str">
        <f t="shared" si="130"/>
        <v>SOLO MÓVIL</v>
      </c>
      <c r="P1674" t="str">
        <f t="shared" si="131"/>
        <v>Ofrecer fijo + internet (FLBBTV)</v>
      </c>
      <c r="Q1674">
        <f t="shared" si="132"/>
        <v>15</v>
      </c>
      <c r="R1674" t="str">
        <f>IFERROR(VLOOKUP($A1674,Registros!$B$2:$G$6000,6,0),IFERROR(INDEX(Winback!$C$2:$C$300,MATCH($A1674,Winback!$K$2:$K$300,0)),""))</f>
        <v>Abril Aparicio</v>
      </c>
      <c r="S1674" t="str">
        <f t="shared" si="133"/>
        <v>NP</v>
      </c>
      <c r="T1674">
        <f t="shared" si="134"/>
        <v>1</v>
      </c>
    </row>
    <row r="1675" spans="1:20" x14ac:dyDescent="0.35">
      <c r="A1675" t="s">
        <v>8319</v>
      </c>
      <c r="B1675" t="s">
        <v>8320</v>
      </c>
      <c r="C1675" t="s">
        <v>8321</v>
      </c>
      <c r="D1675" t="s">
        <v>8322</v>
      </c>
      <c r="E1675">
        <f>IF(COUNTIFS(Registros!$A$2:$A$6000,"NP",Registros!$B$2:$B$6000,$A1675)&gt;0,1,0)</f>
        <v>1</v>
      </c>
      <c r="F1675">
        <f>IF($E1675=1,SUMIFS(Registros!$F$2:$F$6000,Registros!$A$2:$A$6000,"NP",Registros!$B$2:$B$6000,$A1675),0)</f>
        <v>15</v>
      </c>
      <c r="G1675">
        <f>IF(COUNTIFS(Registros!$A$2:$A$6000,"MOV",Registros!$B$2:$B$6000,$A1675)&gt;0,1,0)</f>
        <v>0</v>
      </c>
      <c r="H1675">
        <f>IF($G1675=1,SUMIFS(Registros!$F$2:$F$6000,Registros!$A$2:$A$6000,"MOV",Registros!$B$2:$B$6000,$A1675),0)</f>
        <v>0</v>
      </c>
      <c r="I1675">
        <f>IF(COUNTIFS(Registros!$A$2:$A$6000,"CS",Registros!$B$2:$B$6000,$A1675)&gt;0,1,0)</f>
        <v>0</v>
      </c>
      <c r="J1675">
        <f>IF($I1675=1,SUMIFS(Registros!$I$2:$I$6000,Registros!$A$2:$A$6000,"CS",Registros!$B$2:$B$6000,$A1675),0)</f>
        <v>0</v>
      </c>
      <c r="K1675">
        <f>IF(COUNTIFS(Winback!$K$2:$K$300,$A1675)&gt;0,1,0)</f>
        <v>0</v>
      </c>
      <c r="L1675">
        <f>IF(AND($K1675=1,LEFT($A1675,3)="WB-"),SUMIFS(Winback!$D$2:$D$300,Winback!$K$2:$K$300,$A1675),0)</f>
        <v>0</v>
      </c>
      <c r="M1675">
        <f>IF(OR($E1675=1,$G1675=1,SUMIFS(Registros!$J$2:$J$6000,Registros!$B$2:$B$6000,$A1675)&gt;0),1,0)</f>
        <v>1</v>
      </c>
      <c r="N1675">
        <f>IF($J1675&gt;0,1,IF(COUNTIFS(Registros!$A$2:$A$6000,"CS",Registros!$B$2:$B$6000,$A1675,Registros!$K$2:$K$6000,"&lt;&gt;")&gt;0,1,0))</f>
        <v>0</v>
      </c>
      <c r="O1675" t="str">
        <f t="shared" si="130"/>
        <v>SOLO MÓVIL</v>
      </c>
      <c r="P1675" t="str">
        <f t="shared" si="131"/>
        <v>Ofrecer fijo + internet (FLBBTV)</v>
      </c>
      <c r="Q1675">
        <f t="shared" si="132"/>
        <v>15</v>
      </c>
      <c r="R1675" t="str">
        <f>IFERROR(VLOOKUP($A1675,Registros!$B$2:$G$6000,6,0),IFERROR(INDEX(Winback!$C$2:$C$300,MATCH($A1675,Winback!$K$2:$K$300,0)),""))</f>
        <v>Yariela Galarce</v>
      </c>
      <c r="S1675" t="str">
        <f t="shared" si="133"/>
        <v>NP</v>
      </c>
      <c r="T1675">
        <f t="shared" si="134"/>
        <v>1</v>
      </c>
    </row>
    <row r="1676" spans="1:20" x14ac:dyDescent="0.35">
      <c r="A1676" t="s">
        <v>8324</v>
      </c>
      <c r="B1676" t="s">
        <v>8325</v>
      </c>
      <c r="C1676" t="s">
        <v>8326</v>
      </c>
      <c r="D1676" t="s">
        <v>8327</v>
      </c>
      <c r="E1676">
        <f>IF(COUNTIFS(Registros!$A$2:$A$6000,"NP",Registros!$B$2:$B$6000,$A1676)&gt;0,1,0)</f>
        <v>1</v>
      </c>
      <c r="F1676">
        <f>IF($E1676=1,SUMIFS(Registros!$F$2:$F$6000,Registros!$A$2:$A$6000,"NP",Registros!$B$2:$B$6000,$A1676),0)</f>
        <v>15</v>
      </c>
      <c r="G1676">
        <f>IF(COUNTIFS(Registros!$A$2:$A$6000,"MOV",Registros!$B$2:$B$6000,$A1676)&gt;0,1,0)</f>
        <v>0</v>
      </c>
      <c r="H1676">
        <f>IF($G1676=1,SUMIFS(Registros!$F$2:$F$6000,Registros!$A$2:$A$6000,"MOV",Registros!$B$2:$B$6000,$A1676),0)</f>
        <v>0</v>
      </c>
      <c r="I1676">
        <f>IF(COUNTIFS(Registros!$A$2:$A$6000,"CS",Registros!$B$2:$B$6000,$A1676)&gt;0,1,0)</f>
        <v>0</v>
      </c>
      <c r="J1676">
        <f>IF($I1676=1,SUMIFS(Registros!$I$2:$I$6000,Registros!$A$2:$A$6000,"CS",Registros!$B$2:$B$6000,$A1676),0)</f>
        <v>0</v>
      </c>
      <c r="K1676">
        <f>IF(COUNTIFS(Winback!$K$2:$K$300,$A1676)&gt;0,1,0)</f>
        <v>0</v>
      </c>
      <c r="L1676">
        <f>IF(AND($K1676=1,LEFT($A1676,3)="WB-"),SUMIFS(Winback!$D$2:$D$300,Winback!$K$2:$K$300,$A1676),0)</f>
        <v>0</v>
      </c>
      <c r="M1676">
        <f>IF(OR($E1676=1,$G1676=1,SUMIFS(Registros!$J$2:$J$6000,Registros!$B$2:$B$6000,$A1676)&gt;0),1,0)</f>
        <v>1</v>
      </c>
      <c r="N1676">
        <f>IF($J1676&gt;0,1,IF(COUNTIFS(Registros!$A$2:$A$6000,"CS",Registros!$B$2:$B$6000,$A1676,Registros!$K$2:$K$6000,"&lt;&gt;")&gt;0,1,0))</f>
        <v>0</v>
      </c>
      <c r="O1676" t="str">
        <f t="shared" si="130"/>
        <v>SOLO MÓVIL</v>
      </c>
      <c r="P1676" t="str">
        <f t="shared" si="131"/>
        <v>Ofrecer fijo + internet (FLBBTV)</v>
      </c>
      <c r="Q1676">
        <f t="shared" si="132"/>
        <v>15</v>
      </c>
      <c r="R1676" t="str">
        <f>IFERROR(VLOOKUP($A1676,Registros!$B$2:$G$6000,6,0),IFERROR(INDEX(Winback!$C$2:$C$300,MATCH($A1676,Winback!$K$2:$K$300,0)),""))</f>
        <v>Nailyn Martinez</v>
      </c>
      <c r="S1676" t="str">
        <f t="shared" si="133"/>
        <v>NP</v>
      </c>
      <c r="T1676">
        <f t="shared" si="134"/>
        <v>1</v>
      </c>
    </row>
    <row r="1677" spans="1:20" x14ac:dyDescent="0.35">
      <c r="A1677" t="s">
        <v>8329</v>
      </c>
      <c r="B1677" t="s">
        <v>8330</v>
      </c>
      <c r="C1677" t="s">
        <v>8331</v>
      </c>
      <c r="D1677" t="s">
        <v>8332</v>
      </c>
      <c r="E1677">
        <f>IF(COUNTIFS(Registros!$A$2:$A$6000,"NP",Registros!$B$2:$B$6000,$A1677)&gt;0,1,0)</f>
        <v>1</v>
      </c>
      <c r="F1677">
        <f>IF($E1677=1,SUMIFS(Registros!$F$2:$F$6000,Registros!$A$2:$A$6000,"NP",Registros!$B$2:$B$6000,$A1677),0)</f>
        <v>19.25</v>
      </c>
      <c r="G1677">
        <f>IF(COUNTIFS(Registros!$A$2:$A$6000,"MOV",Registros!$B$2:$B$6000,$A1677)&gt;0,1,0)</f>
        <v>0</v>
      </c>
      <c r="H1677">
        <f>IF($G1677=1,SUMIFS(Registros!$F$2:$F$6000,Registros!$A$2:$A$6000,"MOV",Registros!$B$2:$B$6000,$A1677),0)</f>
        <v>0</v>
      </c>
      <c r="I1677">
        <f>IF(COUNTIFS(Registros!$A$2:$A$6000,"CS",Registros!$B$2:$B$6000,$A1677)&gt;0,1,0)</f>
        <v>0</v>
      </c>
      <c r="J1677">
        <f>IF($I1677=1,SUMIFS(Registros!$I$2:$I$6000,Registros!$A$2:$A$6000,"CS",Registros!$B$2:$B$6000,$A1677),0)</f>
        <v>0</v>
      </c>
      <c r="K1677">
        <f>IF(COUNTIFS(Winback!$K$2:$K$300,$A1677)&gt;0,1,0)</f>
        <v>0</v>
      </c>
      <c r="L1677">
        <f>IF(AND($K1677=1,LEFT($A1677,3)="WB-"),SUMIFS(Winback!$D$2:$D$300,Winback!$K$2:$K$300,$A1677),0)</f>
        <v>0</v>
      </c>
      <c r="M1677">
        <f>IF(OR($E1677=1,$G1677=1,SUMIFS(Registros!$J$2:$J$6000,Registros!$B$2:$B$6000,$A1677)&gt;0),1,0)</f>
        <v>1</v>
      </c>
      <c r="N1677">
        <f>IF($J1677&gt;0,1,IF(COUNTIFS(Registros!$A$2:$A$6000,"CS",Registros!$B$2:$B$6000,$A1677,Registros!$K$2:$K$6000,"&lt;&gt;")&gt;0,1,0))</f>
        <v>0</v>
      </c>
      <c r="O1677" t="str">
        <f t="shared" si="130"/>
        <v>SOLO MÓVIL</v>
      </c>
      <c r="P1677" t="str">
        <f t="shared" si="131"/>
        <v>Ofrecer fijo + internet (FLBBTV)</v>
      </c>
      <c r="Q1677">
        <f t="shared" si="132"/>
        <v>19.25</v>
      </c>
      <c r="R1677" t="str">
        <f>IFERROR(VLOOKUP($A1677,Registros!$B$2:$G$6000,6,0),IFERROR(INDEX(Winback!$C$2:$C$300,MATCH($A1677,Winback!$K$2:$K$300,0)),""))</f>
        <v>Yamali Rodriguez</v>
      </c>
      <c r="S1677" t="str">
        <f t="shared" si="133"/>
        <v>NP</v>
      </c>
      <c r="T1677">
        <f t="shared" si="134"/>
        <v>1</v>
      </c>
    </row>
    <row r="1678" spans="1:20" x14ac:dyDescent="0.35">
      <c r="A1678" t="s">
        <v>8334</v>
      </c>
      <c r="B1678" t="s">
        <v>8335</v>
      </c>
      <c r="C1678" t="s">
        <v>8336</v>
      </c>
      <c r="D1678" t="s">
        <v>8337</v>
      </c>
      <c r="E1678">
        <f>IF(COUNTIFS(Registros!$A$2:$A$6000,"NP",Registros!$B$2:$B$6000,$A1678)&gt;0,1,0)</f>
        <v>1</v>
      </c>
      <c r="F1678">
        <f>IF($E1678=1,SUMIFS(Registros!$F$2:$F$6000,Registros!$A$2:$A$6000,"NP",Registros!$B$2:$B$6000,$A1678),0)</f>
        <v>16.25</v>
      </c>
      <c r="G1678">
        <f>IF(COUNTIFS(Registros!$A$2:$A$6000,"MOV",Registros!$B$2:$B$6000,$A1678)&gt;0,1,0)</f>
        <v>0</v>
      </c>
      <c r="H1678">
        <f>IF($G1678=1,SUMIFS(Registros!$F$2:$F$6000,Registros!$A$2:$A$6000,"MOV",Registros!$B$2:$B$6000,$A1678),0)</f>
        <v>0</v>
      </c>
      <c r="I1678">
        <f>IF(COUNTIFS(Registros!$A$2:$A$6000,"CS",Registros!$B$2:$B$6000,$A1678)&gt;0,1,0)</f>
        <v>0</v>
      </c>
      <c r="J1678">
        <f>IF($I1678=1,SUMIFS(Registros!$I$2:$I$6000,Registros!$A$2:$A$6000,"CS",Registros!$B$2:$B$6000,$A1678),0)</f>
        <v>0</v>
      </c>
      <c r="K1678">
        <f>IF(COUNTIFS(Winback!$K$2:$K$300,$A1678)&gt;0,1,0)</f>
        <v>0</v>
      </c>
      <c r="L1678">
        <f>IF(AND($K1678=1,LEFT($A1678,3)="WB-"),SUMIFS(Winback!$D$2:$D$300,Winback!$K$2:$K$300,$A1678),0)</f>
        <v>0</v>
      </c>
      <c r="M1678">
        <f>IF(OR($E1678=1,$G1678=1,SUMIFS(Registros!$J$2:$J$6000,Registros!$B$2:$B$6000,$A1678)&gt;0),1,0)</f>
        <v>1</v>
      </c>
      <c r="N1678">
        <f>IF($J1678&gt;0,1,IF(COUNTIFS(Registros!$A$2:$A$6000,"CS",Registros!$B$2:$B$6000,$A1678,Registros!$K$2:$K$6000,"&lt;&gt;")&gt;0,1,0))</f>
        <v>0</v>
      </c>
      <c r="O1678" t="str">
        <f t="shared" si="130"/>
        <v>SOLO MÓVIL</v>
      </c>
      <c r="P1678" t="str">
        <f t="shared" si="131"/>
        <v>Ofrecer fijo + internet (FLBBTV)</v>
      </c>
      <c r="Q1678">
        <f t="shared" si="132"/>
        <v>16.25</v>
      </c>
      <c r="R1678" t="str">
        <f>IFERROR(VLOOKUP($A1678,Registros!$B$2:$G$6000,6,0),IFERROR(INDEX(Winback!$C$2:$C$300,MATCH($A1678,Winback!$K$2:$K$300,0)),""))</f>
        <v>Osiris Aguilar</v>
      </c>
      <c r="S1678" t="str">
        <f t="shared" si="133"/>
        <v>NP</v>
      </c>
      <c r="T1678">
        <f t="shared" si="134"/>
        <v>1</v>
      </c>
    </row>
    <row r="1679" spans="1:20" x14ac:dyDescent="0.35">
      <c r="A1679" t="s">
        <v>8339</v>
      </c>
      <c r="B1679" t="s">
        <v>8340</v>
      </c>
      <c r="C1679" t="s">
        <v>8341</v>
      </c>
      <c r="D1679" t="s">
        <v>8342</v>
      </c>
      <c r="E1679">
        <f>IF(COUNTIFS(Registros!$A$2:$A$6000,"NP",Registros!$B$2:$B$6000,$A1679)&gt;0,1,0)</f>
        <v>1</v>
      </c>
      <c r="F1679">
        <f>IF($E1679=1,SUMIFS(Registros!$F$2:$F$6000,Registros!$A$2:$A$6000,"NP",Registros!$B$2:$B$6000,$A1679),0)</f>
        <v>12</v>
      </c>
      <c r="G1679">
        <f>IF(COUNTIFS(Registros!$A$2:$A$6000,"MOV",Registros!$B$2:$B$6000,$A1679)&gt;0,1,0)</f>
        <v>0</v>
      </c>
      <c r="H1679">
        <f>IF($G1679=1,SUMIFS(Registros!$F$2:$F$6000,Registros!$A$2:$A$6000,"MOV",Registros!$B$2:$B$6000,$A1679),0)</f>
        <v>0</v>
      </c>
      <c r="I1679">
        <f>IF(COUNTIFS(Registros!$A$2:$A$6000,"CS",Registros!$B$2:$B$6000,$A1679)&gt;0,1,0)</f>
        <v>0</v>
      </c>
      <c r="J1679">
        <f>IF($I1679=1,SUMIFS(Registros!$I$2:$I$6000,Registros!$A$2:$A$6000,"CS",Registros!$B$2:$B$6000,$A1679),0)</f>
        <v>0</v>
      </c>
      <c r="K1679">
        <f>IF(COUNTIFS(Winback!$K$2:$K$300,$A1679)&gt;0,1,0)</f>
        <v>0</v>
      </c>
      <c r="L1679">
        <f>IF(AND($K1679=1,LEFT($A1679,3)="WB-"),SUMIFS(Winback!$D$2:$D$300,Winback!$K$2:$K$300,$A1679),0)</f>
        <v>0</v>
      </c>
      <c r="M1679">
        <f>IF(OR($E1679=1,$G1679=1,SUMIFS(Registros!$J$2:$J$6000,Registros!$B$2:$B$6000,$A1679)&gt;0),1,0)</f>
        <v>1</v>
      </c>
      <c r="N1679">
        <f>IF($J1679&gt;0,1,IF(COUNTIFS(Registros!$A$2:$A$6000,"CS",Registros!$B$2:$B$6000,$A1679,Registros!$K$2:$K$6000,"&lt;&gt;")&gt;0,1,0))</f>
        <v>0</v>
      </c>
      <c r="O1679" t="str">
        <f t="shared" si="130"/>
        <v>SOLO MÓVIL</v>
      </c>
      <c r="P1679" t="str">
        <f t="shared" si="131"/>
        <v>Ofrecer fijo + internet (FLBBTV)</v>
      </c>
      <c r="Q1679">
        <f t="shared" si="132"/>
        <v>12</v>
      </c>
      <c r="R1679" t="str">
        <f>IFERROR(VLOOKUP($A1679,Registros!$B$2:$G$6000,6,0),IFERROR(INDEX(Winback!$C$2:$C$300,MATCH($A1679,Winback!$K$2:$K$300,0)),""))</f>
        <v>Karla Mc Intryre</v>
      </c>
      <c r="S1679" t="str">
        <f t="shared" si="133"/>
        <v>NP</v>
      </c>
      <c r="T1679">
        <f t="shared" si="134"/>
        <v>1</v>
      </c>
    </row>
    <row r="1680" spans="1:20" x14ac:dyDescent="0.35">
      <c r="A1680" t="s">
        <v>8344</v>
      </c>
      <c r="B1680" t="s">
        <v>8345</v>
      </c>
      <c r="C1680" t="s">
        <v>8346</v>
      </c>
      <c r="D1680" t="s">
        <v>8347</v>
      </c>
      <c r="E1680">
        <f>IF(COUNTIFS(Registros!$A$2:$A$6000,"NP",Registros!$B$2:$B$6000,$A1680)&gt;0,1,0)</f>
        <v>1</v>
      </c>
      <c r="F1680">
        <f>IF($E1680=1,SUMIFS(Registros!$F$2:$F$6000,Registros!$A$2:$A$6000,"NP",Registros!$B$2:$B$6000,$A1680),0)</f>
        <v>23.25</v>
      </c>
      <c r="G1680">
        <f>IF(COUNTIFS(Registros!$A$2:$A$6000,"MOV",Registros!$B$2:$B$6000,$A1680)&gt;0,1,0)</f>
        <v>0</v>
      </c>
      <c r="H1680">
        <f>IF($G1680=1,SUMIFS(Registros!$F$2:$F$6000,Registros!$A$2:$A$6000,"MOV",Registros!$B$2:$B$6000,$A1680),0)</f>
        <v>0</v>
      </c>
      <c r="I1680">
        <f>IF(COUNTIFS(Registros!$A$2:$A$6000,"CS",Registros!$B$2:$B$6000,$A1680)&gt;0,1,0)</f>
        <v>0</v>
      </c>
      <c r="J1680">
        <f>IF($I1680=1,SUMIFS(Registros!$I$2:$I$6000,Registros!$A$2:$A$6000,"CS",Registros!$B$2:$B$6000,$A1680),0)</f>
        <v>0</v>
      </c>
      <c r="K1680">
        <f>IF(COUNTIFS(Winback!$K$2:$K$300,$A1680)&gt;0,1,0)</f>
        <v>0</v>
      </c>
      <c r="L1680">
        <f>IF(AND($K1680=1,LEFT($A1680,3)="WB-"),SUMIFS(Winback!$D$2:$D$300,Winback!$K$2:$K$300,$A1680),0)</f>
        <v>0</v>
      </c>
      <c r="M1680">
        <f>IF(OR($E1680=1,$G1680=1,SUMIFS(Registros!$J$2:$J$6000,Registros!$B$2:$B$6000,$A1680)&gt;0),1,0)</f>
        <v>1</v>
      </c>
      <c r="N1680">
        <f>IF($J1680&gt;0,1,IF(COUNTIFS(Registros!$A$2:$A$6000,"CS",Registros!$B$2:$B$6000,$A1680,Registros!$K$2:$K$6000,"&lt;&gt;")&gt;0,1,0))</f>
        <v>0</v>
      </c>
      <c r="O1680" t="str">
        <f t="shared" si="130"/>
        <v>SOLO MÓVIL</v>
      </c>
      <c r="P1680" t="str">
        <f t="shared" si="131"/>
        <v>Ofrecer fijo + internet (FLBBTV)</v>
      </c>
      <c r="Q1680">
        <f t="shared" si="132"/>
        <v>23.25</v>
      </c>
      <c r="R1680" t="str">
        <f>IFERROR(VLOOKUP($A1680,Registros!$B$2:$G$6000,6,0),IFERROR(INDEX(Winback!$C$2:$C$300,MATCH($A1680,Winback!$K$2:$K$300,0)),""))</f>
        <v>Michelle Zambrano</v>
      </c>
      <c r="S1680" t="str">
        <f t="shared" si="133"/>
        <v>NP</v>
      </c>
      <c r="T1680">
        <f t="shared" si="134"/>
        <v>1</v>
      </c>
    </row>
    <row r="1681" spans="1:20" x14ac:dyDescent="0.35">
      <c r="A1681" t="s">
        <v>8349</v>
      </c>
      <c r="B1681" t="s">
        <v>8350</v>
      </c>
      <c r="C1681" t="s">
        <v>8351</v>
      </c>
      <c r="D1681" t="s">
        <v>8352</v>
      </c>
      <c r="E1681">
        <f>IF(COUNTIFS(Registros!$A$2:$A$6000,"NP",Registros!$B$2:$B$6000,$A1681)&gt;0,1,0)</f>
        <v>1</v>
      </c>
      <c r="F1681">
        <f>IF($E1681=1,SUMIFS(Registros!$F$2:$F$6000,Registros!$A$2:$A$6000,"NP",Registros!$B$2:$B$6000,$A1681),0)</f>
        <v>15</v>
      </c>
      <c r="G1681">
        <f>IF(COUNTIFS(Registros!$A$2:$A$6000,"MOV",Registros!$B$2:$B$6000,$A1681)&gt;0,1,0)</f>
        <v>0</v>
      </c>
      <c r="H1681">
        <f>IF($G1681=1,SUMIFS(Registros!$F$2:$F$6000,Registros!$A$2:$A$6000,"MOV",Registros!$B$2:$B$6000,$A1681),0)</f>
        <v>0</v>
      </c>
      <c r="I1681">
        <f>IF(COUNTIFS(Registros!$A$2:$A$6000,"CS",Registros!$B$2:$B$6000,$A1681)&gt;0,1,0)</f>
        <v>0</v>
      </c>
      <c r="J1681">
        <f>IF($I1681=1,SUMIFS(Registros!$I$2:$I$6000,Registros!$A$2:$A$6000,"CS",Registros!$B$2:$B$6000,$A1681),0)</f>
        <v>0</v>
      </c>
      <c r="K1681">
        <f>IF(COUNTIFS(Winback!$K$2:$K$300,$A1681)&gt;0,1,0)</f>
        <v>0</v>
      </c>
      <c r="L1681">
        <f>IF(AND($K1681=1,LEFT($A1681,3)="WB-"),SUMIFS(Winback!$D$2:$D$300,Winback!$K$2:$K$300,$A1681),0)</f>
        <v>0</v>
      </c>
      <c r="M1681">
        <f>IF(OR($E1681=1,$G1681=1,SUMIFS(Registros!$J$2:$J$6000,Registros!$B$2:$B$6000,$A1681)&gt;0),1,0)</f>
        <v>1</v>
      </c>
      <c r="N1681">
        <f>IF($J1681&gt;0,1,IF(COUNTIFS(Registros!$A$2:$A$6000,"CS",Registros!$B$2:$B$6000,$A1681,Registros!$K$2:$K$6000,"&lt;&gt;")&gt;0,1,0))</f>
        <v>0</v>
      </c>
      <c r="O1681" t="str">
        <f t="shared" si="130"/>
        <v>SOLO MÓVIL</v>
      </c>
      <c r="P1681" t="str">
        <f t="shared" si="131"/>
        <v>Ofrecer fijo + internet (FLBBTV)</v>
      </c>
      <c r="Q1681">
        <f t="shared" si="132"/>
        <v>15</v>
      </c>
      <c r="R1681" t="str">
        <f>IFERROR(VLOOKUP($A1681,Registros!$B$2:$G$6000,6,0),IFERROR(INDEX(Winback!$C$2:$C$300,MATCH($A1681,Winback!$K$2:$K$300,0)),""))</f>
        <v>Ines Lizbeth Trujillo</v>
      </c>
      <c r="S1681" t="str">
        <f t="shared" si="133"/>
        <v>NP</v>
      </c>
      <c r="T1681">
        <f t="shared" si="134"/>
        <v>1</v>
      </c>
    </row>
    <row r="1682" spans="1:20" x14ac:dyDescent="0.35">
      <c r="A1682" t="s">
        <v>8354</v>
      </c>
      <c r="B1682" t="s">
        <v>8355</v>
      </c>
      <c r="C1682" t="s">
        <v>8356</v>
      </c>
      <c r="D1682" t="s">
        <v>8357</v>
      </c>
      <c r="E1682">
        <f>IF(COUNTIFS(Registros!$A$2:$A$6000,"NP",Registros!$B$2:$B$6000,$A1682)&gt;0,1,0)</f>
        <v>1</v>
      </c>
      <c r="F1682">
        <f>IF($E1682=1,SUMIFS(Registros!$F$2:$F$6000,Registros!$A$2:$A$6000,"NP",Registros!$B$2:$B$6000,$A1682),0)</f>
        <v>20</v>
      </c>
      <c r="G1682">
        <f>IF(COUNTIFS(Registros!$A$2:$A$6000,"MOV",Registros!$B$2:$B$6000,$A1682)&gt;0,1,0)</f>
        <v>0</v>
      </c>
      <c r="H1682">
        <f>IF($G1682=1,SUMIFS(Registros!$F$2:$F$6000,Registros!$A$2:$A$6000,"MOV",Registros!$B$2:$B$6000,$A1682),0)</f>
        <v>0</v>
      </c>
      <c r="I1682">
        <f>IF(COUNTIFS(Registros!$A$2:$A$6000,"CS",Registros!$B$2:$B$6000,$A1682)&gt;0,1,0)</f>
        <v>0</v>
      </c>
      <c r="J1682">
        <f>IF($I1682=1,SUMIFS(Registros!$I$2:$I$6000,Registros!$A$2:$A$6000,"CS",Registros!$B$2:$B$6000,$A1682),0)</f>
        <v>0</v>
      </c>
      <c r="K1682">
        <f>IF(COUNTIFS(Winback!$K$2:$K$300,$A1682)&gt;0,1,0)</f>
        <v>0</v>
      </c>
      <c r="L1682">
        <f>IF(AND($K1682=1,LEFT($A1682,3)="WB-"),SUMIFS(Winback!$D$2:$D$300,Winback!$K$2:$K$300,$A1682),0)</f>
        <v>0</v>
      </c>
      <c r="M1682">
        <f>IF(OR($E1682=1,$G1682=1,SUMIFS(Registros!$J$2:$J$6000,Registros!$B$2:$B$6000,$A1682)&gt;0),1,0)</f>
        <v>1</v>
      </c>
      <c r="N1682">
        <f>IF($J1682&gt;0,1,IF(COUNTIFS(Registros!$A$2:$A$6000,"CS",Registros!$B$2:$B$6000,$A1682,Registros!$K$2:$K$6000,"&lt;&gt;")&gt;0,1,0))</f>
        <v>0</v>
      </c>
      <c r="O1682" t="str">
        <f t="shared" si="130"/>
        <v>SOLO MÓVIL</v>
      </c>
      <c r="P1682" t="str">
        <f t="shared" si="131"/>
        <v>Ofrecer fijo + internet (FLBBTV)</v>
      </c>
      <c r="Q1682">
        <f t="shared" si="132"/>
        <v>20</v>
      </c>
      <c r="R1682" t="str">
        <f>IFERROR(VLOOKUP($A1682,Registros!$B$2:$G$6000,6,0),IFERROR(INDEX(Winback!$C$2:$C$300,MATCH($A1682,Winback!$K$2:$K$300,0)),""))</f>
        <v>Alejandra Mabel Hawkins</v>
      </c>
      <c r="S1682" t="str">
        <f t="shared" si="133"/>
        <v>NP</v>
      </c>
      <c r="T1682">
        <f t="shared" si="134"/>
        <v>1</v>
      </c>
    </row>
    <row r="1683" spans="1:20" x14ac:dyDescent="0.35">
      <c r="A1683" t="s">
        <v>8359</v>
      </c>
      <c r="B1683" t="s">
        <v>8360</v>
      </c>
      <c r="C1683" t="s">
        <v>8361</v>
      </c>
      <c r="D1683" t="s">
        <v>8362</v>
      </c>
      <c r="E1683">
        <f>IF(COUNTIFS(Registros!$A$2:$A$6000,"NP",Registros!$B$2:$B$6000,$A1683)&gt;0,1,0)</f>
        <v>1</v>
      </c>
      <c r="F1683">
        <f>IF($E1683=1,SUMIFS(Registros!$F$2:$F$6000,Registros!$A$2:$A$6000,"NP",Registros!$B$2:$B$6000,$A1683),0)</f>
        <v>62.5</v>
      </c>
      <c r="G1683">
        <f>IF(COUNTIFS(Registros!$A$2:$A$6000,"MOV",Registros!$B$2:$B$6000,$A1683)&gt;0,1,0)</f>
        <v>0</v>
      </c>
      <c r="H1683">
        <f>IF($G1683=1,SUMIFS(Registros!$F$2:$F$6000,Registros!$A$2:$A$6000,"MOV",Registros!$B$2:$B$6000,$A1683),0)</f>
        <v>0</v>
      </c>
      <c r="I1683">
        <f>IF(COUNTIFS(Registros!$A$2:$A$6000,"CS",Registros!$B$2:$B$6000,$A1683)&gt;0,1,0)</f>
        <v>0</v>
      </c>
      <c r="J1683">
        <f>IF($I1683=1,SUMIFS(Registros!$I$2:$I$6000,Registros!$A$2:$A$6000,"CS",Registros!$B$2:$B$6000,$A1683),0)</f>
        <v>0</v>
      </c>
      <c r="K1683">
        <f>IF(COUNTIFS(Winback!$K$2:$K$300,$A1683)&gt;0,1,0)</f>
        <v>0</v>
      </c>
      <c r="L1683">
        <f>IF(AND($K1683=1,LEFT($A1683,3)="WB-"),SUMIFS(Winback!$D$2:$D$300,Winback!$K$2:$K$300,$A1683),0)</f>
        <v>0</v>
      </c>
      <c r="M1683">
        <f>IF(OR($E1683=1,$G1683=1,SUMIFS(Registros!$J$2:$J$6000,Registros!$B$2:$B$6000,$A1683)&gt;0),1,0)</f>
        <v>1</v>
      </c>
      <c r="N1683">
        <f>IF($J1683&gt;0,1,IF(COUNTIFS(Registros!$A$2:$A$6000,"CS",Registros!$B$2:$B$6000,$A1683,Registros!$K$2:$K$6000,"&lt;&gt;")&gt;0,1,0))</f>
        <v>0</v>
      </c>
      <c r="O1683" t="str">
        <f t="shared" si="130"/>
        <v>SOLO MÓVIL</v>
      </c>
      <c r="P1683" t="str">
        <f t="shared" si="131"/>
        <v>Ofrecer fijo + internet (FLBBTV)</v>
      </c>
      <c r="Q1683">
        <f t="shared" si="132"/>
        <v>62.5</v>
      </c>
      <c r="R1683" t="str">
        <f>IFERROR(VLOOKUP($A1683,Registros!$B$2:$G$6000,6,0),IFERROR(INDEX(Winback!$C$2:$C$300,MATCH($A1683,Winback!$K$2:$K$300,0)),""))</f>
        <v>Maria Fernanda</v>
      </c>
      <c r="S1683" t="str">
        <f t="shared" si="133"/>
        <v>NP</v>
      </c>
      <c r="T1683">
        <f t="shared" si="134"/>
        <v>1</v>
      </c>
    </row>
    <row r="1684" spans="1:20" x14ac:dyDescent="0.35">
      <c r="A1684" t="s">
        <v>8364</v>
      </c>
      <c r="B1684" t="s">
        <v>8365</v>
      </c>
      <c r="C1684" t="s">
        <v>8366</v>
      </c>
      <c r="D1684" t="s">
        <v>8367</v>
      </c>
      <c r="E1684">
        <f>IF(COUNTIFS(Registros!$A$2:$A$6000,"NP",Registros!$B$2:$B$6000,$A1684)&gt;0,1,0)</f>
        <v>1</v>
      </c>
      <c r="F1684">
        <f>IF($E1684=1,SUMIFS(Registros!$F$2:$F$6000,Registros!$A$2:$A$6000,"NP",Registros!$B$2:$B$6000,$A1684),0)</f>
        <v>20</v>
      </c>
      <c r="G1684">
        <f>IF(COUNTIFS(Registros!$A$2:$A$6000,"MOV",Registros!$B$2:$B$6000,$A1684)&gt;0,1,0)</f>
        <v>0</v>
      </c>
      <c r="H1684">
        <f>IF($G1684=1,SUMIFS(Registros!$F$2:$F$6000,Registros!$A$2:$A$6000,"MOV",Registros!$B$2:$B$6000,$A1684),0)</f>
        <v>0</v>
      </c>
      <c r="I1684">
        <f>IF(COUNTIFS(Registros!$A$2:$A$6000,"CS",Registros!$B$2:$B$6000,$A1684)&gt;0,1,0)</f>
        <v>0</v>
      </c>
      <c r="J1684">
        <f>IF($I1684=1,SUMIFS(Registros!$I$2:$I$6000,Registros!$A$2:$A$6000,"CS",Registros!$B$2:$B$6000,$A1684),0)</f>
        <v>0</v>
      </c>
      <c r="K1684">
        <f>IF(COUNTIFS(Winback!$K$2:$K$300,$A1684)&gt;0,1,0)</f>
        <v>0</v>
      </c>
      <c r="L1684">
        <f>IF(AND($K1684=1,LEFT($A1684,3)="WB-"),SUMIFS(Winback!$D$2:$D$300,Winback!$K$2:$K$300,$A1684),0)</f>
        <v>0</v>
      </c>
      <c r="M1684">
        <f>IF(OR($E1684=1,$G1684=1,SUMIFS(Registros!$J$2:$J$6000,Registros!$B$2:$B$6000,$A1684)&gt;0),1,0)</f>
        <v>1</v>
      </c>
      <c r="N1684">
        <f>IF($J1684&gt;0,1,IF(COUNTIFS(Registros!$A$2:$A$6000,"CS",Registros!$B$2:$B$6000,$A1684,Registros!$K$2:$K$6000,"&lt;&gt;")&gt;0,1,0))</f>
        <v>0</v>
      </c>
      <c r="O1684" t="str">
        <f t="shared" si="130"/>
        <v>SOLO MÓVIL</v>
      </c>
      <c r="P1684" t="str">
        <f t="shared" si="131"/>
        <v>Ofrecer fijo + internet (FLBBTV)</v>
      </c>
      <c r="Q1684">
        <f t="shared" si="132"/>
        <v>20</v>
      </c>
      <c r="R1684" t="str">
        <f>IFERROR(VLOOKUP($A1684,Registros!$B$2:$G$6000,6,0),IFERROR(INDEX(Winback!$C$2:$C$300,MATCH($A1684,Winback!$K$2:$K$300,0)),""))</f>
        <v>Yarelis Tulloch</v>
      </c>
      <c r="S1684" t="str">
        <f t="shared" si="133"/>
        <v>NP</v>
      </c>
      <c r="T1684">
        <f t="shared" si="134"/>
        <v>1</v>
      </c>
    </row>
    <row r="1685" spans="1:20" x14ac:dyDescent="0.35">
      <c r="A1685" t="s">
        <v>8369</v>
      </c>
      <c r="B1685" t="s">
        <v>8370</v>
      </c>
      <c r="C1685" t="s">
        <v>8371</v>
      </c>
      <c r="D1685" t="s">
        <v>8372</v>
      </c>
      <c r="E1685">
        <f>IF(COUNTIFS(Registros!$A$2:$A$6000,"NP",Registros!$B$2:$B$6000,$A1685)&gt;0,1,0)</f>
        <v>1</v>
      </c>
      <c r="F1685">
        <f>IF($E1685=1,SUMIFS(Registros!$F$2:$F$6000,Registros!$A$2:$A$6000,"NP",Registros!$B$2:$B$6000,$A1685),0)</f>
        <v>29</v>
      </c>
      <c r="G1685">
        <f>IF(COUNTIFS(Registros!$A$2:$A$6000,"MOV",Registros!$B$2:$B$6000,$A1685)&gt;0,1,0)</f>
        <v>0</v>
      </c>
      <c r="H1685">
        <f>IF($G1685=1,SUMIFS(Registros!$F$2:$F$6000,Registros!$A$2:$A$6000,"MOV",Registros!$B$2:$B$6000,$A1685),0)</f>
        <v>0</v>
      </c>
      <c r="I1685">
        <f>IF(COUNTIFS(Registros!$A$2:$A$6000,"CS",Registros!$B$2:$B$6000,$A1685)&gt;0,1,0)</f>
        <v>0</v>
      </c>
      <c r="J1685">
        <f>IF($I1685=1,SUMIFS(Registros!$I$2:$I$6000,Registros!$A$2:$A$6000,"CS",Registros!$B$2:$B$6000,$A1685),0)</f>
        <v>0</v>
      </c>
      <c r="K1685">
        <f>IF(COUNTIFS(Winback!$K$2:$K$300,$A1685)&gt;0,1,0)</f>
        <v>0</v>
      </c>
      <c r="L1685">
        <f>IF(AND($K1685=1,LEFT($A1685,3)="WB-"),SUMIFS(Winback!$D$2:$D$300,Winback!$K$2:$K$300,$A1685),0)</f>
        <v>0</v>
      </c>
      <c r="M1685">
        <f>IF(OR($E1685=1,$G1685=1,SUMIFS(Registros!$J$2:$J$6000,Registros!$B$2:$B$6000,$A1685)&gt;0),1,0)</f>
        <v>1</v>
      </c>
      <c r="N1685">
        <f>IF($J1685&gt;0,1,IF(COUNTIFS(Registros!$A$2:$A$6000,"CS",Registros!$B$2:$B$6000,$A1685,Registros!$K$2:$K$6000,"&lt;&gt;")&gt;0,1,0))</f>
        <v>0</v>
      </c>
      <c r="O1685" t="str">
        <f t="shared" si="130"/>
        <v>SOLO MÓVIL</v>
      </c>
      <c r="P1685" t="str">
        <f t="shared" si="131"/>
        <v>Ofrecer fijo + internet (FLBBTV)</v>
      </c>
      <c r="Q1685">
        <f t="shared" si="132"/>
        <v>29</v>
      </c>
      <c r="R1685" t="str">
        <f>IFERROR(VLOOKUP($A1685,Registros!$B$2:$G$6000,6,0),IFERROR(INDEX(Winback!$C$2:$C$300,MATCH($A1685,Winback!$K$2:$K$300,0)),""))</f>
        <v>Abril Aparicio</v>
      </c>
      <c r="S1685" t="str">
        <f t="shared" si="133"/>
        <v>NP</v>
      </c>
      <c r="T1685">
        <f t="shared" si="134"/>
        <v>1</v>
      </c>
    </row>
    <row r="1686" spans="1:20" x14ac:dyDescent="0.35">
      <c r="A1686" t="s">
        <v>8374</v>
      </c>
      <c r="B1686" t="s">
        <v>8375</v>
      </c>
      <c r="C1686" t="s">
        <v>8376</v>
      </c>
      <c r="D1686" t="s">
        <v>8377</v>
      </c>
      <c r="E1686">
        <f>IF(COUNTIFS(Registros!$A$2:$A$6000,"NP",Registros!$B$2:$B$6000,$A1686)&gt;0,1,0)</f>
        <v>1</v>
      </c>
      <c r="F1686">
        <f>IF($E1686=1,SUMIFS(Registros!$F$2:$F$6000,Registros!$A$2:$A$6000,"NP",Registros!$B$2:$B$6000,$A1686),0)</f>
        <v>12.5</v>
      </c>
      <c r="G1686">
        <f>IF(COUNTIFS(Registros!$A$2:$A$6000,"MOV",Registros!$B$2:$B$6000,$A1686)&gt;0,1,0)</f>
        <v>0</v>
      </c>
      <c r="H1686">
        <f>IF($G1686=1,SUMIFS(Registros!$F$2:$F$6000,Registros!$A$2:$A$6000,"MOV",Registros!$B$2:$B$6000,$A1686),0)</f>
        <v>0</v>
      </c>
      <c r="I1686">
        <f>IF(COUNTIFS(Registros!$A$2:$A$6000,"CS",Registros!$B$2:$B$6000,$A1686)&gt;0,1,0)</f>
        <v>0</v>
      </c>
      <c r="J1686">
        <f>IF($I1686=1,SUMIFS(Registros!$I$2:$I$6000,Registros!$A$2:$A$6000,"CS",Registros!$B$2:$B$6000,$A1686),0)</f>
        <v>0</v>
      </c>
      <c r="K1686">
        <f>IF(COUNTIFS(Winback!$K$2:$K$300,$A1686)&gt;0,1,0)</f>
        <v>0</v>
      </c>
      <c r="L1686">
        <f>IF(AND($K1686=1,LEFT($A1686,3)="WB-"),SUMIFS(Winback!$D$2:$D$300,Winback!$K$2:$K$300,$A1686),0)</f>
        <v>0</v>
      </c>
      <c r="M1686">
        <f>IF(OR($E1686=1,$G1686=1,SUMIFS(Registros!$J$2:$J$6000,Registros!$B$2:$B$6000,$A1686)&gt;0),1,0)</f>
        <v>1</v>
      </c>
      <c r="N1686">
        <f>IF($J1686&gt;0,1,IF(COUNTIFS(Registros!$A$2:$A$6000,"CS",Registros!$B$2:$B$6000,$A1686,Registros!$K$2:$K$6000,"&lt;&gt;")&gt;0,1,0))</f>
        <v>0</v>
      </c>
      <c r="O1686" t="str">
        <f t="shared" si="130"/>
        <v>SOLO MÓVIL</v>
      </c>
      <c r="P1686" t="str">
        <f t="shared" si="131"/>
        <v>Ofrecer fijo + internet (FLBBTV)</v>
      </c>
      <c r="Q1686">
        <f t="shared" si="132"/>
        <v>12.5</v>
      </c>
      <c r="R1686" t="str">
        <f>IFERROR(VLOOKUP($A1686,Registros!$B$2:$G$6000,6,0),IFERROR(INDEX(Winback!$C$2:$C$300,MATCH($A1686,Winback!$K$2:$K$300,0)),""))</f>
        <v>Yariela Galarce</v>
      </c>
      <c r="S1686" t="str">
        <f t="shared" si="133"/>
        <v>NP</v>
      </c>
      <c r="T1686">
        <f t="shared" si="134"/>
        <v>1</v>
      </c>
    </row>
    <row r="1687" spans="1:20" x14ac:dyDescent="0.35">
      <c r="A1687" t="s">
        <v>8379</v>
      </c>
      <c r="B1687" t="s">
        <v>8380</v>
      </c>
      <c r="C1687" t="s">
        <v>8381</v>
      </c>
      <c r="D1687" t="s">
        <v>8382</v>
      </c>
      <c r="E1687">
        <f>IF(COUNTIFS(Registros!$A$2:$A$6000,"NP",Registros!$B$2:$B$6000,$A1687)&gt;0,1,0)</f>
        <v>1</v>
      </c>
      <c r="F1687">
        <f>IF($E1687=1,SUMIFS(Registros!$F$2:$F$6000,Registros!$A$2:$A$6000,"NP",Registros!$B$2:$B$6000,$A1687),0)</f>
        <v>15</v>
      </c>
      <c r="G1687">
        <f>IF(COUNTIFS(Registros!$A$2:$A$6000,"MOV",Registros!$B$2:$B$6000,$A1687)&gt;0,1,0)</f>
        <v>0</v>
      </c>
      <c r="H1687">
        <f>IF($G1687=1,SUMIFS(Registros!$F$2:$F$6000,Registros!$A$2:$A$6000,"MOV",Registros!$B$2:$B$6000,$A1687),0)</f>
        <v>0</v>
      </c>
      <c r="I1687">
        <f>IF(COUNTIFS(Registros!$A$2:$A$6000,"CS",Registros!$B$2:$B$6000,$A1687)&gt;0,1,0)</f>
        <v>0</v>
      </c>
      <c r="J1687">
        <f>IF($I1687=1,SUMIFS(Registros!$I$2:$I$6000,Registros!$A$2:$A$6000,"CS",Registros!$B$2:$B$6000,$A1687),0)</f>
        <v>0</v>
      </c>
      <c r="K1687">
        <f>IF(COUNTIFS(Winback!$K$2:$K$300,$A1687)&gt;0,1,0)</f>
        <v>0</v>
      </c>
      <c r="L1687">
        <f>IF(AND($K1687=1,LEFT($A1687,3)="WB-"),SUMIFS(Winback!$D$2:$D$300,Winback!$K$2:$K$300,$A1687),0)</f>
        <v>0</v>
      </c>
      <c r="M1687">
        <f>IF(OR($E1687=1,$G1687=1,SUMIFS(Registros!$J$2:$J$6000,Registros!$B$2:$B$6000,$A1687)&gt;0),1,0)</f>
        <v>1</v>
      </c>
      <c r="N1687">
        <f>IF($J1687&gt;0,1,IF(COUNTIFS(Registros!$A$2:$A$6000,"CS",Registros!$B$2:$B$6000,$A1687,Registros!$K$2:$K$6000,"&lt;&gt;")&gt;0,1,0))</f>
        <v>0</v>
      </c>
      <c r="O1687" t="str">
        <f t="shared" si="130"/>
        <v>SOLO MÓVIL</v>
      </c>
      <c r="P1687" t="str">
        <f t="shared" si="131"/>
        <v>Ofrecer fijo + internet (FLBBTV)</v>
      </c>
      <c r="Q1687">
        <f t="shared" si="132"/>
        <v>15</v>
      </c>
      <c r="R1687" t="str">
        <f>IFERROR(VLOOKUP($A1687,Registros!$B$2:$G$6000,6,0),IFERROR(INDEX(Winback!$C$2:$C$300,MATCH($A1687,Winback!$K$2:$K$300,0)),""))</f>
        <v>Nailyn Martinez</v>
      </c>
      <c r="S1687" t="str">
        <f t="shared" si="133"/>
        <v>NP</v>
      </c>
      <c r="T1687">
        <f t="shared" si="134"/>
        <v>1</v>
      </c>
    </row>
    <row r="1688" spans="1:20" x14ac:dyDescent="0.35">
      <c r="A1688" t="s">
        <v>8384</v>
      </c>
      <c r="B1688" t="s">
        <v>8385</v>
      </c>
      <c r="C1688" t="s">
        <v>8386</v>
      </c>
      <c r="D1688" t="s">
        <v>8387</v>
      </c>
      <c r="E1688">
        <f>IF(COUNTIFS(Registros!$A$2:$A$6000,"NP",Registros!$B$2:$B$6000,$A1688)&gt;0,1,0)</f>
        <v>1</v>
      </c>
      <c r="F1688">
        <f>IF($E1688=1,SUMIFS(Registros!$F$2:$F$6000,Registros!$A$2:$A$6000,"NP",Registros!$B$2:$B$6000,$A1688),0)</f>
        <v>15</v>
      </c>
      <c r="G1688">
        <f>IF(COUNTIFS(Registros!$A$2:$A$6000,"MOV",Registros!$B$2:$B$6000,$A1688)&gt;0,1,0)</f>
        <v>0</v>
      </c>
      <c r="H1688">
        <f>IF($G1688=1,SUMIFS(Registros!$F$2:$F$6000,Registros!$A$2:$A$6000,"MOV",Registros!$B$2:$B$6000,$A1688),0)</f>
        <v>0</v>
      </c>
      <c r="I1688">
        <f>IF(COUNTIFS(Registros!$A$2:$A$6000,"CS",Registros!$B$2:$B$6000,$A1688)&gt;0,1,0)</f>
        <v>0</v>
      </c>
      <c r="J1688">
        <f>IF($I1688=1,SUMIFS(Registros!$I$2:$I$6000,Registros!$A$2:$A$6000,"CS",Registros!$B$2:$B$6000,$A1688),0)</f>
        <v>0</v>
      </c>
      <c r="K1688">
        <f>IF(COUNTIFS(Winback!$K$2:$K$300,$A1688)&gt;0,1,0)</f>
        <v>0</v>
      </c>
      <c r="L1688">
        <f>IF(AND($K1688=1,LEFT($A1688,3)="WB-"),SUMIFS(Winback!$D$2:$D$300,Winback!$K$2:$K$300,$A1688),0)</f>
        <v>0</v>
      </c>
      <c r="M1688">
        <f>IF(OR($E1688=1,$G1688=1,SUMIFS(Registros!$J$2:$J$6000,Registros!$B$2:$B$6000,$A1688)&gt;0),1,0)</f>
        <v>1</v>
      </c>
      <c r="N1688">
        <f>IF($J1688&gt;0,1,IF(COUNTIFS(Registros!$A$2:$A$6000,"CS",Registros!$B$2:$B$6000,$A1688,Registros!$K$2:$K$6000,"&lt;&gt;")&gt;0,1,0))</f>
        <v>0</v>
      </c>
      <c r="O1688" t="str">
        <f t="shared" si="130"/>
        <v>SOLO MÓVIL</v>
      </c>
      <c r="P1688" t="str">
        <f t="shared" si="131"/>
        <v>Ofrecer fijo + internet (FLBBTV)</v>
      </c>
      <c r="Q1688">
        <f t="shared" si="132"/>
        <v>15</v>
      </c>
      <c r="R1688" t="str">
        <f>IFERROR(VLOOKUP($A1688,Registros!$B$2:$G$6000,6,0),IFERROR(INDEX(Winback!$C$2:$C$300,MATCH($A1688,Winback!$K$2:$K$300,0)),""))</f>
        <v>Yamali Rodriguez</v>
      </c>
      <c r="S1688" t="str">
        <f t="shared" si="133"/>
        <v>NP</v>
      </c>
      <c r="T1688">
        <f t="shared" si="134"/>
        <v>1</v>
      </c>
    </row>
    <row r="1689" spans="1:20" x14ac:dyDescent="0.35">
      <c r="A1689" t="s">
        <v>8389</v>
      </c>
      <c r="B1689" t="s">
        <v>8390</v>
      </c>
      <c r="C1689" t="s">
        <v>8391</v>
      </c>
      <c r="D1689" t="s">
        <v>8392</v>
      </c>
      <c r="E1689">
        <f>IF(COUNTIFS(Registros!$A$2:$A$6000,"NP",Registros!$B$2:$B$6000,$A1689)&gt;0,1,0)</f>
        <v>1</v>
      </c>
      <c r="F1689">
        <f>IF($E1689=1,SUMIFS(Registros!$F$2:$F$6000,Registros!$A$2:$A$6000,"NP",Registros!$B$2:$B$6000,$A1689),0)</f>
        <v>15</v>
      </c>
      <c r="G1689">
        <f>IF(COUNTIFS(Registros!$A$2:$A$6000,"MOV",Registros!$B$2:$B$6000,$A1689)&gt;0,1,0)</f>
        <v>0</v>
      </c>
      <c r="H1689">
        <f>IF($G1689=1,SUMIFS(Registros!$F$2:$F$6000,Registros!$A$2:$A$6000,"MOV",Registros!$B$2:$B$6000,$A1689),0)</f>
        <v>0</v>
      </c>
      <c r="I1689">
        <f>IF(COUNTIFS(Registros!$A$2:$A$6000,"CS",Registros!$B$2:$B$6000,$A1689)&gt;0,1,0)</f>
        <v>0</v>
      </c>
      <c r="J1689">
        <f>IF($I1689=1,SUMIFS(Registros!$I$2:$I$6000,Registros!$A$2:$A$6000,"CS",Registros!$B$2:$B$6000,$A1689),0)</f>
        <v>0</v>
      </c>
      <c r="K1689">
        <f>IF(COUNTIFS(Winback!$K$2:$K$300,$A1689)&gt;0,1,0)</f>
        <v>0</v>
      </c>
      <c r="L1689">
        <f>IF(AND($K1689=1,LEFT($A1689,3)="WB-"),SUMIFS(Winback!$D$2:$D$300,Winback!$K$2:$K$300,$A1689),0)</f>
        <v>0</v>
      </c>
      <c r="M1689">
        <f>IF(OR($E1689=1,$G1689=1,SUMIFS(Registros!$J$2:$J$6000,Registros!$B$2:$B$6000,$A1689)&gt;0),1,0)</f>
        <v>1</v>
      </c>
      <c r="N1689">
        <f>IF($J1689&gt;0,1,IF(COUNTIFS(Registros!$A$2:$A$6000,"CS",Registros!$B$2:$B$6000,$A1689,Registros!$K$2:$K$6000,"&lt;&gt;")&gt;0,1,0))</f>
        <v>0</v>
      </c>
      <c r="O1689" t="str">
        <f t="shared" si="130"/>
        <v>SOLO MÓVIL</v>
      </c>
      <c r="P1689" t="str">
        <f t="shared" si="131"/>
        <v>Ofrecer fijo + internet (FLBBTV)</v>
      </c>
      <c r="Q1689">
        <f t="shared" si="132"/>
        <v>15</v>
      </c>
      <c r="R1689" t="str">
        <f>IFERROR(VLOOKUP($A1689,Registros!$B$2:$G$6000,6,0),IFERROR(INDEX(Winback!$C$2:$C$300,MATCH($A1689,Winback!$K$2:$K$300,0)),""))</f>
        <v>Osiris Aguilar</v>
      </c>
      <c r="S1689" t="str">
        <f t="shared" si="133"/>
        <v>NP</v>
      </c>
      <c r="T1689">
        <f t="shared" si="134"/>
        <v>1</v>
      </c>
    </row>
    <row r="1690" spans="1:20" x14ac:dyDescent="0.35">
      <c r="A1690" t="s">
        <v>8394</v>
      </c>
      <c r="B1690" t="s">
        <v>8395</v>
      </c>
      <c r="C1690" t="s">
        <v>8396</v>
      </c>
      <c r="D1690" t="s">
        <v>8397</v>
      </c>
      <c r="E1690">
        <f>IF(COUNTIFS(Registros!$A$2:$A$6000,"NP",Registros!$B$2:$B$6000,$A1690)&gt;0,1,0)</f>
        <v>1</v>
      </c>
      <c r="F1690">
        <f>IF($E1690=1,SUMIFS(Registros!$F$2:$F$6000,Registros!$A$2:$A$6000,"NP",Registros!$B$2:$B$6000,$A1690),0)</f>
        <v>15</v>
      </c>
      <c r="G1690">
        <f>IF(COUNTIFS(Registros!$A$2:$A$6000,"MOV",Registros!$B$2:$B$6000,$A1690)&gt;0,1,0)</f>
        <v>0</v>
      </c>
      <c r="H1690">
        <f>IF($G1690=1,SUMIFS(Registros!$F$2:$F$6000,Registros!$A$2:$A$6000,"MOV",Registros!$B$2:$B$6000,$A1690),0)</f>
        <v>0</v>
      </c>
      <c r="I1690">
        <f>IF(COUNTIFS(Registros!$A$2:$A$6000,"CS",Registros!$B$2:$B$6000,$A1690)&gt;0,1,0)</f>
        <v>0</v>
      </c>
      <c r="J1690">
        <f>IF($I1690=1,SUMIFS(Registros!$I$2:$I$6000,Registros!$A$2:$A$6000,"CS",Registros!$B$2:$B$6000,$A1690),0)</f>
        <v>0</v>
      </c>
      <c r="K1690">
        <f>IF(COUNTIFS(Winback!$K$2:$K$300,$A1690)&gt;0,1,0)</f>
        <v>0</v>
      </c>
      <c r="L1690">
        <f>IF(AND($K1690=1,LEFT($A1690,3)="WB-"),SUMIFS(Winback!$D$2:$D$300,Winback!$K$2:$K$300,$A1690),0)</f>
        <v>0</v>
      </c>
      <c r="M1690">
        <f>IF(OR($E1690=1,$G1690=1,SUMIFS(Registros!$J$2:$J$6000,Registros!$B$2:$B$6000,$A1690)&gt;0),1,0)</f>
        <v>1</v>
      </c>
      <c r="N1690">
        <f>IF($J1690&gt;0,1,IF(COUNTIFS(Registros!$A$2:$A$6000,"CS",Registros!$B$2:$B$6000,$A1690,Registros!$K$2:$K$6000,"&lt;&gt;")&gt;0,1,0))</f>
        <v>0</v>
      </c>
      <c r="O1690" t="str">
        <f t="shared" si="130"/>
        <v>SOLO MÓVIL</v>
      </c>
      <c r="P1690" t="str">
        <f t="shared" si="131"/>
        <v>Ofrecer fijo + internet (FLBBTV)</v>
      </c>
      <c r="Q1690">
        <f t="shared" si="132"/>
        <v>15</v>
      </c>
      <c r="R1690" t="str">
        <f>IFERROR(VLOOKUP($A1690,Registros!$B$2:$G$6000,6,0),IFERROR(INDEX(Winback!$C$2:$C$300,MATCH($A1690,Winback!$K$2:$K$300,0)),""))</f>
        <v>Karla Mc Intryre</v>
      </c>
      <c r="S1690" t="str">
        <f t="shared" si="133"/>
        <v>NP</v>
      </c>
      <c r="T1690">
        <f t="shared" si="134"/>
        <v>1</v>
      </c>
    </row>
    <row r="1691" spans="1:20" x14ac:dyDescent="0.35">
      <c r="A1691" t="s">
        <v>8399</v>
      </c>
      <c r="B1691" t="s">
        <v>8400</v>
      </c>
      <c r="C1691" t="s">
        <v>8401</v>
      </c>
      <c r="D1691" t="s">
        <v>8402</v>
      </c>
      <c r="E1691">
        <f>IF(COUNTIFS(Registros!$A$2:$A$6000,"NP",Registros!$B$2:$B$6000,$A1691)&gt;0,1,0)</f>
        <v>1</v>
      </c>
      <c r="F1691">
        <f>IF($E1691=1,SUMIFS(Registros!$F$2:$F$6000,Registros!$A$2:$A$6000,"NP",Registros!$B$2:$B$6000,$A1691),0)</f>
        <v>15</v>
      </c>
      <c r="G1691">
        <f>IF(COUNTIFS(Registros!$A$2:$A$6000,"MOV",Registros!$B$2:$B$6000,$A1691)&gt;0,1,0)</f>
        <v>0</v>
      </c>
      <c r="H1691">
        <f>IF($G1691=1,SUMIFS(Registros!$F$2:$F$6000,Registros!$A$2:$A$6000,"MOV",Registros!$B$2:$B$6000,$A1691),0)</f>
        <v>0</v>
      </c>
      <c r="I1691">
        <f>IF(COUNTIFS(Registros!$A$2:$A$6000,"CS",Registros!$B$2:$B$6000,$A1691)&gt;0,1,0)</f>
        <v>0</v>
      </c>
      <c r="J1691">
        <f>IF($I1691=1,SUMIFS(Registros!$I$2:$I$6000,Registros!$A$2:$A$6000,"CS",Registros!$B$2:$B$6000,$A1691),0)</f>
        <v>0</v>
      </c>
      <c r="K1691">
        <f>IF(COUNTIFS(Winback!$K$2:$K$300,$A1691)&gt;0,1,0)</f>
        <v>0</v>
      </c>
      <c r="L1691">
        <f>IF(AND($K1691=1,LEFT($A1691,3)="WB-"),SUMIFS(Winback!$D$2:$D$300,Winback!$K$2:$K$300,$A1691),0)</f>
        <v>0</v>
      </c>
      <c r="M1691">
        <f>IF(OR($E1691=1,$G1691=1,SUMIFS(Registros!$J$2:$J$6000,Registros!$B$2:$B$6000,$A1691)&gt;0),1,0)</f>
        <v>1</v>
      </c>
      <c r="N1691">
        <f>IF($J1691&gt;0,1,IF(COUNTIFS(Registros!$A$2:$A$6000,"CS",Registros!$B$2:$B$6000,$A1691,Registros!$K$2:$K$6000,"&lt;&gt;")&gt;0,1,0))</f>
        <v>0</v>
      </c>
      <c r="O1691" t="str">
        <f t="shared" si="130"/>
        <v>SOLO MÓVIL</v>
      </c>
      <c r="P1691" t="str">
        <f t="shared" si="131"/>
        <v>Ofrecer fijo + internet (FLBBTV)</v>
      </c>
      <c r="Q1691">
        <f t="shared" si="132"/>
        <v>15</v>
      </c>
      <c r="R1691" t="str">
        <f>IFERROR(VLOOKUP($A1691,Registros!$B$2:$G$6000,6,0),IFERROR(INDEX(Winback!$C$2:$C$300,MATCH($A1691,Winback!$K$2:$K$300,0)),""))</f>
        <v>Solanye Acuña</v>
      </c>
      <c r="S1691" t="str">
        <f t="shared" si="133"/>
        <v>NP</v>
      </c>
      <c r="T1691">
        <f t="shared" si="134"/>
        <v>1</v>
      </c>
    </row>
    <row r="1692" spans="1:20" x14ac:dyDescent="0.35">
      <c r="A1692" t="s">
        <v>8404</v>
      </c>
      <c r="B1692" t="s">
        <v>8405</v>
      </c>
      <c r="C1692" t="s">
        <v>8406</v>
      </c>
      <c r="D1692" t="s">
        <v>8407</v>
      </c>
      <c r="E1692">
        <f>IF(COUNTIFS(Registros!$A$2:$A$6000,"NP",Registros!$B$2:$B$6000,$A1692)&gt;0,1,0)</f>
        <v>1</v>
      </c>
      <c r="F1692">
        <f>IF($E1692=1,SUMIFS(Registros!$F$2:$F$6000,Registros!$A$2:$A$6000,"NP",Registros!$B$2:$B$6000,$A1692),0)</f>
        <v>32.5</v>
      </c>
      <c r="G1692">
        <f>IF(COUNTIFS(Registros!$A$2:$A$6000,"MOV",Registros!$B$2:$B$6000,$A1692)&gt;0,1,0)</f>
        <v>0</v>
      </c>
      <c r="H1692">
        <f>IF($G1692=1,SUMIFS(Registros!$F$2:$F$6000,Registros!$A$2:$A$6000,"MOV",Registros!$B$2:$B$6000,$A1692),0)</f>
        <v>0</v>
      </c>
      <c r="I1692">
        <f>IF(COUNTIFS(Registros!$A$2:$A$6000,"CS",Registros!$B$2:$B$6000,$A1692)&gt;0,1,0)</f>
        <v>0</v>
      </c>
      <c r="J1692">
        <f>IF($I1692=1,SUMIFS(Registros!$I$2:$I$6000,Registros!$A$2:$A$6000,"CS",Registros!$B$2:$B$6000,$A1692),0)</f>
        <v>0</v>
      </c>
      <c r="K1692">
        <f>IF(COUNTIFS(Winback!$K$2:$K$300,$A1692)&gt;0,1,0)</f>
        <v>0</v>
      </c>
      <c r="L1692">
        <f>IF(AND($K1692=1,LEFT($A1692,3)="WB-"),SUMIFS(Winback!$D$2:$D$300,Winback!$K$2:$K$300,$A1692),0)</f>
        <v>0</v>
      </c>
      <c r="M1692">
        <f>IF(OR($E1692=1,$G1692=1,SUMIFS(Registros!$J$2:$J$6000,Registros!$B$2:$B$6000,$A1692)&gt;0),1,0)</f>
        <v>1</v>
      </c>
      <c r="N1692">
        <f>IF($J1692&gt;0,1,IF(COUNTIFS(Registros!$A$2:$A$6000,"CS",Registros!$B$2:$B$6000,$A1692,Registros!$K$2:$K$6000,"&lt;&gt;")&gt;0,1,0))</f>
        <v>0</v>
      </c>
      <c r="O1692" t="str">
        <f t="shared" si="130"/>
        <v>SOLO MÓVIL</v>
      </c>
      <c r="P1692" t="str">
        <f t="shared" si="131"/>
        <v>Ofrecer fijo + internet (FLBBTV)</v>
      </c>
      <c r="Q1692">
        <f t="shared" si="132"/>
        <v>32.5</v>
      </c>
      <c r="R1692" t="str">
        <f>IFERROR(VLOOKUP($A1692,Registros!$B$2:$G$6000,6,0),IFERROR(INDEX(Winback!$C$2:$C$300,MATCH($A1692,Winback!$K$2:$K$300,0)),""))</f>
        <v>Michelle Zambrano</v>
      </c>
      <c r="S1692" t="str">
        <f t="shared" si="133"/>
        <v>NP</v>
      </c>
      <c r="T1692">
        <f t="shared" si="134"/>
        <v>1</v>
      </c>
    </row>
    <row r="1693" spans="1:20" x14ac:dyDescent="0.35">
      <c r="A1693" t="s">
        <v>8409</v>
      </c>
      <c r="B1693" t="s">
        <v>8410</v>
      </c>
      <c r="C1693" t="s">
        <v>8411</v>
      </c>
      <c r="D1693" t="s">
        <v>8412</v>
      </c>
      <c r="E1693">
        <f>IF(COUNTIFS(Registros!$A$2:$A$6000,"NP",Registros!$B$2:$B$6000,$A1693)&gt;0,1,0)</f>
        <v>1</v>
      </c>
      <c r="F1693">
        <f>IF($E1693=1,SUMIFS(Registros!$F$2:$F$6000,Registros!$A$2:$A$6000,"NP",Registros!$B$2:$B$6000,$A1693),0)</f>
        <v>15</v>
      </c>
      <c r="G1693">
        <f>IF(COUNTIFS(Registros!$A$2:$A$6000,"MOV",Registros!$B$2:$B$6000,$A1693)&gt;0,1,0)</f>
        <v>0</v>
      </c>
      <c r="H1693">
        <f>IF($G1693=1,SUMIFS(Registros!$F$2:$F$6000,Registros!$A$2:$A$6000,"MOV",Registros!$B$2:$B$6000,$A1693),0)</f>
        <v>0</v>
      </c>
      <c r="I1693">
        <f>IF(COUNTIFS(Registros!$A$2:$A$6000,"CS",Registros!$B$2:$B$6000,$A1693)&gt;0,1,0)</f>
        <v>0</v>
      </c>
      <c r="J1693">
        <f>IF($I1693=1,SUMIFS(Registros!$I$2:$I$6000,Registros!$A$2:$A$6000,"CS",Registros!$B$2:$B$6000,$A1693),0)</f>
        <v>0</v>
      </c>
      <c r="K1693">
        <f>IF(COUNTIFS(Winback!$K$2:$K$300,$A1693)&gt;0,1,0)</f>
        <v>0</v>
      </c>
      <c r="L1693">
        <f>IF(AND($K1693=1,LEFT($A1693,3)="WB-"),SUMIFS(Winback!$D$2:$D$300,Winback!$K$2:$K$300,$A1693),0)</f>
        <v>0</v>
      </c>
      <c r="M1693">
        <f>IF(OR($E1693=1,$G1693=1,SUMIFS(Registros!$J$2:$J$6000,Registros!$B$2:$B$6000,$A1693)&gt;0),1,0)</f>
        <v>1</v>
      </c>
      <c r="N1693">
        <f>IF($J1693&gt;0,1,IF(COUNTIFS(Registros!$A$2:$A$6000,"CS",Registros!$B$2:$B$6000,$A1693,Registros!$K$2:$K$6000,"&lt;&gt;")&gt;0,1,0))</f>
        <v>0</v>
      </c>
      <c r="O1693" t="str">
        <f t="shared" si="130"/>
        <v>SOLO MÓVIL</v>
      </c>
      <c r="P1693" t="str">
        <f t="shared" si="131"/>
        <v>Ofrecer fijo + internet (FLBBTV)</v>
      </c>
      <c r="Q1693">
        <f t="shared" si="132"/>
        <v>15</v>
      </c>
      <c r="R1693" t="str">
        <f>IFERROR(VLOOKUP($A1693,Registros!$B$2:$G$6000,6,0),IFERROR(INDEX(Winback!$C$2:$C$300,MATCH($A1693,Winback!$K$2:$K$300,0)),""))</f>
        <v>Ines Lizbeth Trujillo</v>
      </c>
      <c r="S1693" t="str">
        <f t="shared" si="133"/>
        <v>NP</v>
      </c>
      <c r="T1693">
        <f t="shared" si="134"/>
        <v>1</v>
      </c>
    </row>
    <row r="1694" spans="1:20" x14ac:dyDescent="0.35">
      <c r="A1694" t="s">
        <v>8414</v>
      </c>
      <c r="B1694" t="s">
        <v>8415</v>
      </c>
      <c r="C1694" t="s">
        <v>8416</v>
      </c>
      <c r="D1694" t="s">
        <v>8417</v>
      </c>
      <c r="E1694">
        <f>IF(COUNTIFS(Registros!$A$2:$A$6000,"NP",Registros!$B$2:$B$6000,$A1694)&gt;0,1,0)</f>
        <v>1</v>
      </c>
      <c r="F1694">
        <f>IF($E1694=1,SUMIFS(Registros!$F$2:$F$6000,Registros!$A$2:$A$6000,"NP",Registros!$B$2:$B$6000,$A1694),0)</f>
        <v>123.93</v>
      </c>
      <c r="G1694">
        <f>IF(COUNTIFS(Registros!$A$2:$A$6000,"MOV",Registros!$B$2:$B$6000,$A1694)&gt;0,1,0)</f>
        <v>0</v>
      </c>
      <c r="H1694">
        <f>IF($G1694=1,SUMIFS(Registros!$F$2:$F$6000,Registros!$A$2:$A$6000,"MOV",Registros!$B$2:$B$6000,$A1694),0)</f>
        <v>0</v>
      </c>
      <c r="I1694">
        <f>IF(COUNTIFS(Registros!$A$2:$A$6000,"CS",Registros!$B$2:$B$6000,$A1694)&gt;0,1,0)</f>
        <v>0</v>
      </c>
      <c r="J1694">
        <f>IF($I1694=1,SUMIFS(Registros!$I$2:$I$6000,Registros!$A$2:$A$6000,"CS",Registros!$B$2:$B$6000,$A1694),0)</f>
        <v>0</v>
      </c>
      <c r="K1694">
        <f>IF(COUNTIFS(Winback!$K$2:$K$300,$A1694)&gt;0,1,0)</f>
        <v>0</v>
      </c>
      <c r="L1694">
        <f>IF(AND($K1694=1,LEFT($A1694,3)="WB-"),SUMIFS(Winback!$D$2:$D$300,Winback!$K$2:$K$300,$A1694),0)</f>
        <v>0</v>
      </c>
      <c r="M1694">
        <f>IF(OR($E1694=1,$G1694=1,SUMIFS(Registros!$J$2:$J$6000,Registros!$B$2:$B$6000,$A1694)&gt;0),1,0)</f>
        <v>1</v>
      </c>
      <c r="N1694">
        <f>IF($J1694&gt;0,1,IF(COUNTIFS(Registros!$A$2:$A$6000,"CS",Registros!$B$2:$B$6000,$A1694,Registros!$K$2:$K$6000,"&lt;&gt;")&gt;0,1,0))</f>
        <v>0</v>
      </c>
      <c r="O1694" t="str">
        <f t="shared" si="130"/>
        <v>SOLO MÓVIL</v>
      </c>
      <c r="P1694" t="str">
        <f t="shared" si="131"/>
        <v>Ofrecer fijo + internet (FLBBTV)</v>
      </c>
      <c r="Q1694">
        <f t="shared" si="132"/>
        <v>123.93</v>
      </c>
      <c r="R1694" t="str">
        <f>IFERROR(VLOOKUP($A1694,Registros!$B$2:$G$6000,6,0),IFERROR(INDEX(Winback!$C$2:$C$300,MATCH($A1694,Winback!$K$2:$K$300,0)),""))</f>
        <v>Alejandra Mabel Hawkins</v>
      </c>
      <c r="S1694" t="str">
        <f t="shared" si="133"/>
        <v>NP</v>
      </c>
      <c r="T1694">
        <f t="shared" si="134"/>
        <v>1</v>
      </c>
    </row>
    <row r="1695" spans="1:20" x14ac:dyDescent="0.35">
      <c r="A1695" t="s">
        <v>8419</v>
      </c>
      <c r="B1695" t="s">
        <v>8420</v>
      </c>
      <c r="C1695" t="s">
        <v>8421</v>
      </c>
      <c r="D1695" t="s">
        <v>8422</v>
      </c>
      <c r="E1695">
        <f>IF(COUNTIFS(Registros!$A$2:$A$6000,"NP",Registros!$B$2:$B$6000,$A1695)&gt;0,1,0)</f>
        <v>1</v>
      </c>
      <c r="F1695">
        <f>IF($E1695=1,SUMIFS(Registros!$F$2:$F$6000,Registros!$A$2:$A$6000,"NP",Registros!$B$2:$B$6000,$A1695),0)</f>
        <v>37</v>
      </c>
      <c r="G1695">
        <f>IF(COUNTIFS(Registros!$A$2:$A$6000,"MOV",Registros!$B$2:$B$6000,$A1695)&gt;0,1,0)</f>
        <v>0</v>
      </c>
      <c r="H1695">
        <f>IF($G1695=1,SUMIFS(Registros!$F$2:$F$6000,Registros!$A$2:$A$6000,"MOV",Registros!$B$2:$B$6000,$A1695),0)</f>
        <v>0</v>
      </c>
      <c r="I1695">
        <f>IF(COUNTIFS(Registros!$A$2:$A$6000,"CS",Registros!$B$2:$B$6000,$A1695)&gt;0,1,0)</f>
        <v>0</v>
      </c>
      <c r="J1695">
        <f>IF($I1695=1,SUMIFS(Registros!$I$2:$I$6000,Registros!$A$2:$A$6000,"CS",Registros!$B$2:$B$6000,$A1695),0)</f>
        <v>0</v>
      </c>
      <c r="K1695">
        <f>IF(COUNTIFS(Winback!$K$2:$K$300,$A1695)&gt;0,1,0)</f>
        <v>0</v>
      </c>
      <c r="L1695">
        <f>IF(AND($K1695=1,LEFT($A1695,3)="WB-"),SUMIFS(Winback!$D$2:$D$300,Winback!$K$2:$K$300,$A1695),0)</f>
        <v>0</v>
      </c>
      <c r="M1695">
        <f>IF(OR($E1695=1,$G1695=1,SUMIFS(Registros!$J$2:$J$6000,Registros!$B$2:$B$6000,$A1695)&gt;0),1,0)</f>
        <v>1</v>
      </c>
      <c r="N1695">
        <f>IF($J1695&gt;0,1,IF(COUNTIFS(Registros!$A$2:$A$6000,"CS",Registros!$B$2:$B$6000,$A1695,Registros!$K$2:$K$6000,"&lt;&gt;")&gt;0,1,0))</f>
        <v>0</v>
      </c>
      <c r="O1695" t="str">
        <f t="shared" si="130"/>
        <v>SOLO MÓVIL</v>
      </c>
      <c r="P1695" t="str">
        <f t="shared" si="131"/>
        <v>Ofrecer fijo + internet (FLBBTV)</v>
      </c>
      <c r="Q1695">
        <f t="shared" si="132"/>
        <v>37</v>
      </c>
      <c r="R1695" t="str">
        <f>IFERROR(VLOOKUP($A1695,Registros!$B$2:$G$6000,6,0),IFERROR(INDEX(Winback!$C$2:$C$300,MATCH($A1695,Winback!$K$2:$K$300,0)),""))</f>
        <v>Maria Fernanda</v>
      </c>
      <c r="S1695" t="str">
        <f t="shared" si="133"/>
        <v>NP</v>
      </c>
      <c r="T1695">
        <f t="shared" si="134"/>
        <v>1</v>
      </c>
    </row>
    <row r="1696" spans="1:20" x14ac:dyDescent="0.35">
      <c r="A1696" t="s">
        <v>8424</v>
      </c>
      <c r="B1696" t="s">
        <v>8425</v>
      </c>
      <c r="C1696" t="s">
        <v>8426</v>
      </c>
      <c r="D1696" t="s">
        <v>8427</v>
      </c>
      <c r="E1696">
        <f>IF(COUNTIFS(Registros!$A$2:$A$6000,"NP",Registros!$B$2:$B$6000,$A1696)&gt;0,1,0)</f>
        <v>1</v>
      </c>
      <c r="F1696">
        <f>IF($E1696=1,SUMIFS(Registros!$F$2:$F$6000,Registros!$A$2:$A$6000,"NP",Registros!$B$2:$B$6000,$A1696),0)</f>
        <v>20</v>
      </c>
      <c r="G1696">
        <f>IF(COUNTIFS(Registros!$A$2:$A$6000,"MOV",Registros!$B$2:$B$6000,$A1696)&gt;0,1,0)</f>
        <v>0</v>
      </c>
      <c r="H1696">
        <f>IF($G1696=1,SUMIFS(Registros!$F$2:$F$6000,Registros!$A$2:$A$6000,"MOV",Registros!$B$2:$B$6000,$A1696),0)</f>
        <v>0</v>
      </c>
      <c r="I1696">
        <f>IF(COUNTIFS(Registros!$A$2:$A$6000,"CS",Registros!$B$2:$B$6000,$A1696)&gt;0,1,0)</f>
        <v>0</v>
      </c>
      <c r="J1696">
        <f>IF($I1696=1,SUMIFS(Registros!$I$2:$I$6000,Registros!$A$2:$A$6000,"CS",Registros!$B$2:$B$6000,$A1696),0)</f>
        <v>0</v>
      </c>
      <c r="K1696">
        <f>IF(COUNTIFS(Winback!$K$2:$K$300,$A1696)&gt;0,1,0)</f>
        <v>0</v>
      </c>
      <c r="L1696">
        <f>IF(AND($K1696=1,LEFT($A1696,3)="WB-"),SUMIFS(Winback!$D$2:$D$300,Winback!$K$2:$K$300,$A1696),0)</f>
        <v>0</v>
      </c>
      <c r="M1696">
        <f>IF(OR($E1696=1,$G1696=1,SUMIFS(Registros!$J$2:$J$6000,Registros!$B$2:$B$6000,$A1696)&gt;0),1,0)</f>
        <v>1</v>
      </c>
      <c r="N1696">
        <f>IF($J1696&gt;0,1,IF(COUNTIFS(Registros!$A$2:$A$6000,"CS",Registros!$B$2:$B$6000,$A1696,Registros!$K$2:$K$6000,"&lt;&gt;")&gt;0,1,0))</f>
        <v>0</v>
      </c>
      <c r="O1696" t="str">
        <f t="shared" si="130"/>
        <v>SOLO MÓVIL</v>
      </c>
      <c r="P1696" t="str">
        <f t="shared" si="131"/>
        <v>Ofrecer fijo + internet (FLBBTV)</v>
      </c>
      <c r="Q1696">
        <f t="shared" si="132"/>
        <v>20</v>
      </c>
      <c r="R1696" t="str">
        <f>IFERROR(VLOOKUP($A1696,Registros!$B$2:$G$6000,6,0),IFERROR(INDEX(Winback!$C$2:$C$300,MATCH($A1696,Winback!$K$2:$K$300,0)),""))</f>
        <v>Yarelis Tulloch</v>
      </c>
      <c r="S1696" t="str">
        <f t="shared" si="133"/>
        <v>NP</v>
      </c>
      <c r="T1696">
        <f t="shared" si="134"/>
        <v>1</v>
      </c>
    </row>
    <row r="1697" spans="1:20" x14ac:dyDescent="0.35">
      <c r="A1697" t="s">
        <v>8429</v>
      </c>
      <c r="B1697" t="s">
        <v>8430</v>
      </c>
      <c r="C1697" t="s">
        <v>8431</v>
      </c>
      <c r="D1697" t="s">
        <v>8432</v>
      </c>
      <c r="E1697">
        <f>IF(COUNTIFS(Registros!$A$2:$A$6000,"NP",Registros!$B$2:$B$6000,$A1697)&gt;0,1,0)</f>
        <v>1</v>
      </c>
      <c r="F1697">
        <f>IF($E1697=1,SUMIFS(Registros!$F$2:$F$6000,Registros!$A$2:$A$6000,"NP",Registros!$B$2:$B$6000,$A1697),0)</f>
        <v>15</v>
      </c>
      <c r="G1697">
        <f>IF(COUNTIFS(Registros!$A$2:$A$6000,"MOV",Registros!$B$2:$B$6000,$A1697)&gt;0,1,0)</f>
        <v>0</v>
      </c>
      <c r="H1697">
        <f>IF($G1697=1,SUMIFS(Registros!$F$2:$F$6000,Registros!$A$2:$A$6000,"MOV",Registros!$B$2:$B$6000,$A1697),0)</f>
        <v>0</v>
      </c>
      <c r="I1697">
        <f>IF(COUNTIFS(Registros!$A$2:$A$6000,"CS",Registros!$B$2:$B$6000,$A1697)&gt;0,1,0)</f>
        <v>0</v>
      </c>
      <c r="J1697">
        <f>IF($I1697=1,SUMIFS(Registros!$I$2:$I$6000,Registros!$A$2:$A$6000,"CS",Registros!$B$2:$B$6000,$A1697),0)</f>
        <v>0</v>
      </c>
      <c r="K1697">
        <f>IF(COUNTIFS(Winback!$K$2:$K$300,$A1697)&gt;0,1,0)</f>
        <v>0</v>
      </c>
      <c r="L1697">
        <f>IF(AND($K1697=1,LEFT($A1697,3)="WB-"),SUMIFS(Winback!$D$2:$D$300,Winback!$K$2:$K$300,$A1697),0)</f>
        <v>0</v>
      </c>
      <c r="M1697">
        <f>IF(OR($E1697=1,$G1697=1,SUMIFS(Registros!$J$2:$J$6000,Registros!$B$2:$B$6000,$A1697)&gt;0),1,0)</f>
        <v>1</v>
      </c>
      <c r="N1697">
        <f>IF($J1697&gt;0,1,IF(COUNTIFS(Registros!$A$2:$A$6000,"CS",Registros!$B$2:$B$6000,$A1697,Registros!$K$2:$K$6000,"&lt;&gt;")&gt;0,1,0))</f>
        <v>0</v>
      </c>
      <c r="O1697" t="str">
        <f t="shared" si="130"/>
        <v>SOLO MÓVIL</v>
      </c>
      <c r="P1697" t="str">
        <f t="shared" si="131"/>
        <v>Ofrecer fijo + internet (FLBBTV)</v>
      </c>
      <c r="Q1697">
        <f t="shared" si="132"/>
        <v>15</v>
      </c>
      <c r="R1697" t="str">
        <f>IFERROR(VLOOKUP($A1697,Registros!$B$2:$G$6000,6,0),IFERROR(INDEX(Winback!$C$2:$C$300,MATCH($A1697,Winback!$K$2:$K$300,0)),""))</f>
        <v>Abril Aparicio</v>
      </c>
      <c r="S1697" t="str">
        <f t="shared" si="133"/>
        <v>NP</v>
      </c>
      <c r="T1697">
        <f t="shared" si="134"/>
        <v>1</v>
      </c>
    </row>
    <row r="1698" spans="1:20" x14ac:dyDescent="0.35">
      <c r="A1698" t="s">
        <v>8434</v>
      </c>
      <c r="B1698" t="s">
        <v>8435</v>
      </c>
      <c r="C1698" t="s">
        <v>8436</v>
      </c>
      <c r="D1698" t="s">
        <v>8437</v>
      </c>
      <c r="E1698">
        <f>IF(COUNTIFS(Registros!$A$2:$A$6000,"NP",Registros!$B$2:$B$6000,$A1698)&gt;0,1,0)</f>
        <v>1</v>
      </c>
      <c r="F1698">
        <f>IF($E1698=1,SUMIFS(Registros!$F$2:$F$6000,Registros!$A$2:$A$6000,"NP",Registros!$B$2:$B$6000,$A1698),0)</f>
        <v>28.25</v>
      </c>
      <c r="G1698">
        <f>IF(COUNTIFS(Registros!$A$2:$A$6000,"MOV",Registros!$B$2:$B$6000,$A1698)&gt;0,1,0)</f>
        <v>0</v>
      </c>
      <c r="H1698">
        <f>IF($G1698=1,SUMIFS(Registros!$F$2:$F$6000,Registros!$A$2:$A$6000,"MOV",Registros!$B$2:$B$6000,$A1698),0)</f>
        <v>0</v>
      </c>
      <c r="I1698">
        <f>IF(COUNTIFS(Registros!$A$2:$A$6000,"CS",Registros!$B$2:$B$6000,$A1698)&gt;0,1,0)</f>
        <v>0</v>
      </c>
      <c r="J1698">
        <f>IF($I1698=1,SUMIFS(Registros!$I$2:$I$6000,Registros!$A$2:$A$6000,"CS",Registros!$B$2:$B$6000,$A1698),0)</f>
        <v>0</v>
      </c>
      <c r="K1698">
        <f>IF(COUNTIFS(Winback!$K$2:$K$300,$A1698)&gt;0,1,0)</f>
        <v>0</v>
      </c>
      <c r="L1698">
        <f>IF(AND($K1698=1,LEFT($A1698,3)="WB-"),SUMIFS(Winback!$D$2:$D$300,Winback!$K$2:$K$300,$A1698),0)</f>
        <v>0</v>
      </c>
      <c r="M1698">
        <f>IF(OR($E1698=1,$G1698=1,SUMIFS(Registros!$J$2:$J$6000,Registros!$B$2:$B$6000,$A1698)&gt;0),1,0)</f>
        <v>1</v>
      </c>
      <c r="N1698">
        <f>IF($J1698&gt;0,1,IF(COUNTIFS(Registros!$A$2:$A$6000,"CS",Registros!$B$2:$B$6000,$A1698,Registros!$K$2:$K$6000,"&lt;&gt;")&gt;0,1,0))</f>
        <v>0</v>
      </c>
      <c r="O1698" t="str">
        <f t="shared" si="130"/>
        <v>SOLO MÓVIL</v>
      </c>
      <c r="P1698" t="str">
        <f t="shared" si="131"/>
        <v>Ofrecer fijo + internet (FLBBTV)</v>
      </c>
      <c r="Q1698">
        <f t="shared" si="132"/>
        <v>28.25</v>
      </c>
      <c r="R1698" t="str">
        <f>IFERROR(VLOOKUP($A1698,Registros!$B$2:$G$6000,6,0),IFERROR(INDEX(Winback!$C$2:$C$300,MATCH($A1698,Winback!$K$2:$K$300,0)),""))</f>
        <v>Yariela Galarce</v>
      </c>
      <c r="S1698" t="str">
        <f t="shared" si="133"/>
        <v>NP</v>
      </c>
      <c r="T1698">
        <f t="shared" si="134"/>
        <v>1</v>
      </c>
    </row>
    <row r="1699" spans="1:20" x14ac:dyDescent="0.35">
      <c r="A1699" t="s">
        <v>8439</v>
      </c>
      <c r="B1699" t="s">
        <v>8440</v>
      </c>
      <c r="C1699" t="s">
        <v>8441</v>
      </c>
      <c r="D1699" t="s">
        <v>8442</v>
      </c>
      <c r="E1699">
        <f>IF(COUNTIFS(Registros!$A$2:$A$6000,"NP",Registros!$B$2:$B$6000,$A1699)&gt;0,1,0)</f>
        <v>1</v>
      </c>
      <c r="F1699">
        <f>IF($E1699=1,SUMIFS(Registros!$F$2:$F$6000,Registros!$A$2:$A$6000,"NP",Registros!$B$2:$B$6000,$A1699),0)</f>
        <v>18.25</v>
      </c>
      <c r="G1699">
        <f>IF(COUNTIFS(Registros!$A$2:$A$6000,"MOV",Registros!$B$2:$B$6000,$A1699)&gt;0,1,0)</f>
        <v>0</v>
      </c>
      <c r="H1699">
        <f>IF($G1699=1,SUMIFS(Registros!$F$2:$F$6000,Registros!$A$2:$A$6000,"MOV",Registros!$B$2:$B$6000,$A1699),0)</f>
        <v>0</v>
      </c>
      <c r="I1699">
        <f>IF(COUNTIFS(Registros!$A$2:$A$6000,"CS",Registros!$B$2:$B$6000,$A1699)&gt;0,1,0)</f>
        <v>0</v>
      </c>
      <c r="J1699">
        <f>IF($I1699=1,SUMIFS(Registros!$I$2:$I$6000,Registros!$A$2:$A$6000,"CS",Registros!$B$2:$B$6000,$A1699),0)</f>
        <v>0</v>
      </c>
      <c r="K1699">
        <f>IF(COUNTIFS(Winback!$K$2:$K$300,$A1699)&gt;0,1,0)</f>
        <v>0</v>
      </c>
      <c r="L1699">
        <f>IF(AND($K1699=1,LEFT($A1699,3)="WB-"),SUMIFS(Winback!$D$2:$D$300,Winback!$K$2:$K$300,$A1699),0)</f>
        <v>0</v>
      </c>
      <c r="M1699">
        <f>IF(OR($E1699=1,$G1699=1,SUMIFS(Registros!$J$2:$J$6000,Registros!$B$2:$B$6000,$A1699)&gt;0),1,0)</f>
        <v>1</v>
      </c>
      <c r="N1699">
        <f>IF($J1699&gt;0,1,IF(COUNTIFS(Registros!$A$2:$A$6000,"CS",Registros!$B$2:$B$6000,$A1699,Registros!$K$2:$K$6000,"&lt;&gt;")&gt;0,1,0))</f>
        <v>0</v>
      </c>
      <c r="O1699" t="str">
        <f t="shared" si="130"/>
        <v>SOLO MÓVIL</v>
      </c>
      <c r="P1699" t="str">
        <f t="shared" si="131"/>
        <v>Ofrecer fijo + internet (FLBBTV)</v>
      </c>
      <c r="Q1699">
        <f t="shared" si="132"/>
        <v>18.25</v>
      </c>
      <c r="R1699" t="str">
        <f>IFERROR(VLOOKUP($A1699,Registros!$B$2:$G$6000,6,0),IFERROR(INDEX(Winback!$C$2:$C$300,MATCH($A1699,Winback!$K$2:$K$300,0)),""))</f>
        <v>Nailyn Martinez</v>
      </c>
      <c r="S1699" t="str">
        <f t="shared" si="133"/>
        <v>NP</v>
      </c>
      <c r="T1699">
        <f t="shared" si="134"/>
        <v>1</v>
      </c>
    </row>
    <row r="1700" spans="1:20" x14ac:dyDescent="0.35">
      <c r="A1700" t="s">
        <v>8444</v>
      </c>
      <c r="B1700" t="s">
        <v>8445</v>
      </c>
      <c r="C1700" t="s">
        <v>8446</v>
      </c>
      <c r="D1700" t="s">
        <v>8447</v>
      </c>
      <c r="E1700">
        <f>IF(COUNTIFS(Registros!$A$2:$A$6000,"NP",Registros!$B$2:$B$6000,$A1700)&gt;0,1,0)</f>
        <v>1</v>
      </c>
      <c r="F1700">
        <f>IF($E1700=1,SUMIFS(Registros!$F$2:$F$6000,Registros!$A$2:$A$6000,"NP",Registros!$B$2:$B$6000,$A1700),0)</f>
        <v>15</v>
      </c>
      <c r="G1700">
        <f>IF(COUNTIFS(Registros!$A$2:$A$6000,"MOV",Registros!$B$2:$B$6000,$A1700)&gt;0,1,0)</f>
        <v>0</v>
      </c>
      <c r="H1700">
        <f>IF($G1700=1,SUMIFS(Registros!$F$2:$F$6000,Registros!$A$2:$A$6000,"MOV",Registros!$B$2:$B$6000,$A1700),0)</f>
        <v>0</v>
      </c>
      <c r="I1700">
        <f>IF(COUNTIFS(Registros!$A$2:$A$6000,"CS",Registros!$B$2:$B$6000,$A1700)&gt;0,1,0)</f>
        <v>0</v>
      </c>
      <c r="J1700">
        <f>IF($I1700=1,SUMIFS(Registros!$I$2:$I$6000,Registros!$A$2:$A$6000,"CS",Registros!$B$2:$B$6000,$A1700),0)</f>
        <v>0</v>
      </c>
      <c r="K1700">
        <f>IF(COUNTIFS(Winback!$K$2:$K$300,$A1700)&gt;0,1,0)</f>
        <v>0</v>
      </c>
      <c r="L1700">
        <f>IF(AND($K1700=1,LEFT($A1700,3)="WB-"),SUMIFS(Winback!$D$2:$D$300,Winback!$K$2:$K$300,$A1700),0)</f>
        <v>0</v>
      </c>
      <c r="M1700">
        <f>IF(OR($E1700=1,$G1700=1,SUMIFS(Registros!$J$2:$J$6000,Registros!$B$2:$B$6000,$A1700)&gt;0),1,0)</f>
        <v>1</v>
      </c>
      <c r="N1700">
        <f>IF($J1700&gt;0,1,IF(COUNTIFS(Registros!$A$2:$A$6000,"CS",Registros!$B$2:$B$6000,$A1700,Registros!$K$2:$K$6000,"&lt;&gt;")&gt;0,1,0))</f>
        <v>0</v>
      </c>
      <c r="O1700" t="str">
        <f t="shared" si="130"/>
        <v>SOLO MÓVIL</v>
      </c>
      <c r="P1700" t="str">
        <f t="shared" si="131"/>
        <v>Ofrecer fijo + internet (FLBBTV)</v>
      </c>
      <c r="Q1700">
        <f t="shared" si="132"/>
        <v>15</v>
      </c>
      <c r="R1700" t="str">
        <f>IFERROR(VLOOKUP($A1700,Registros!$B$2:$G$6000,6,0),IFERROR(INDEX(Winback!$C$2:$C$300,MATCH($A1700,Winback!$K$2:$K$300,0)),""))</f>
        <v>Yamali Rodriguez</v>
      </c>
      <c r="S1700" t="str">
        <f t="shared" si="133"/>
        <v>NP</v>
      </c>
      <c r="T1700">
        <f t="shared" si="134"/>
        <v>1</v>
      </c>
    </row>
    <row r="1701" spans="1:20" x14ac:dyDescent="0.35">
      <c r="A1701" t="s">
        <v>8449</v>
      </c>
      <c r="B1701" t="s">
        <v>8450</v>
      </c>
      <c r="C1701" t="s">
        <v>8451</v>
      </c>
      <c r="D1701" t="s">
        <v>8452</v>
      </c>
      <c r="E1701">
        <f>IF(COUNTIFS(Registros!$A$2:$A$6000,"NP",Registros!$B$2:$B$6000,$A1701)&gt;0,1,0)</f>
        <v>1</v>
      </c>
      <c r="F1701">
        <f>IF($E1701=1,SUMIFS(Registros!$F$2:$F$6000,Registros!$A$2:$A$6000,"NP",Registros!$B$2:$B$6000,$A1701),0)</f>
        <v>15</v>
      </c>
      <c r="G1701">
        <f>IF(COUNTIFS(Registros!$A$2:$A$6000,"MOV",Registros!$B$2:$B$6000,$A1701)&gt;0,1,0)</f>
        <v>0</v>
      </c>
      <c r="H1701">
        <f>IF($G1701=1,SUMIFS(Registros!$F$2:$F$6000,Registros!$A$2:$A$6000,"MOV",Registros!$B$2:$B$6000,$A1701),0)</f>
        <v>0</v>
      </c>
      <c r="I1701">
        <f>IF(COUNTIFS(Registros!$A$2:$A$6000,"CS",Registros!$B$2:$B$6000,$A1701)&gt;0,1,0)</f>
        <v>0</v>
      </c>
      <c r="J1701">
        <f>IF($I1701=1,SUMIFS(Registros!$I$2:$I$6000,Registros!$A$2:$A$6000,"CS",Registros!$B$2:$B$6000,$A1701),0)</f>
        <v>0</v>
      </c>
      <c r="K1701">
        <f>IF(COUNTIFS(Winback!$K$2:$K$300,$A1701)&gt;0,1,0)</f>
        <v>0</v>
      </c>
      <c r="L1701">
        <f>IF(AND($K1701=1,LEFT($A1701,3)="WB-"),SUMIFS(Winback!$D$2:$D$300,Winback!$K$2:$K$300,$A1701),0)</f>
        <v>0</v>
      </c>
      <c r="M1701">
        <f>IF(OR($E1701=1,$G1701=1,SUMIFS(Registros!$J$2:$J$6000,Registros!$B$2:$B$6000,$A1701)&gt;0),1,0)</f>
        <v>1</v>
      </c>
      <c r="N1701">
        <f>IF($J1701&gt;0,1,IF(COUNTIFS(Registros!$A$2:$A$6000,"CS",Registros!$B$2:$B$6000,$A1701,Registros!$K$2:$K$6000,"&lt;&gt;")&gt;0,1,0))</f>
        <v>0</v>
      </c>
      <c r="O1701" t="str">
        <f t="shared" si="130"/>
        <v>SOLO MÓVIL</v>
      </c>
      <c r="P1701" t="str">
        <f t="shared" si="131"/>
        <v>Ofrecer fijo + internet (FLBBTV)</v>
      </c>
      <c r="Q1701">
        <f t="shared" si="132"/>
        <v>15</v>
      </c>
      <c r="R1701" t="str">
        <f>IFERROR(VLOOKUP($A1701,Registros!$B$2:$G$6000,6,0),IFERROR(INDEX(Winback!$C$2:$C$300,MATCH($A1701,Winback!$K$2:$K$300,0)),""))</f>
        <v>Osiris Aguilar</v>
      </c>
      <c r="S1701" t="str">
        <f t="shared" si="133"/>
        <v>NP</v>
      </c>
      <c r="T1701">
        <f t="shared" si="134"/>
        <v>1</v>
      </c>
    </row>
    <row r="1702" spans="1:20" x14ac:dyDescent="0.35">
      <c r="A1702" t="s">
        <v>8454</v>
      </c>
      <c r="B1702" t="s">
        <v>8455</v>
      </c>
      <c r="C1702" t="s">
        <v>8456</v>
      </c>
      <c r="D1702" t="s">
        <v>8457</v>
      </c>
      <c r="E1702">
        <f>IF(COUNTIFS(Registros!$A$2:$A$6000,"NP",Registros!$B$2:$B$6000,$A1702)&gt;0,1,0)</f>
        <v>1</v>
      </c>
      <c r="F1702">
        <f>IF($E1702=1,SUMIFS(Registros!$F$2:$F$6000,Registros!$A$2:$A$6000,"NP",Registros!$B$2:$B$6000,$A1702),0)</f>
        <v>31</v>
      </c>
      <c r="G1702">
        <f>IF(COUNTIFS(Registros!$A$2:$A$6000,"MOV",Registros!$B$2:$B$6000,$A1702)&gt;0,1,0)</f>
        <v>0</v>
      </c>
      <c r="H1702">
        <f>IF($G1702=1,SUMIFS(Registros!$F$2:$F$6000,Registros!$A$2:$A$6000,"MOV",Registros!$B$2:$B$6000,$A1702),0)</f>
        <v>0</v>
      </c>
      <c r="I1702">
        <f>IF(COUNTIFS(Registros!$A$2:$A$6000,"CS",Registros!$B$2:$B$6000,$A1702)&gt;0,1,0)</f>
        <v>0</v>
      </c>
      <c r="J1702">
        <f>IF($I1702=1,SUMIFS(Registros!$I$2:$I$6000,Registros!$A$2:$A$6000,"CS",Registros!$B$2:$B$6000,$A1702),0)</f>
        <v>0</v>
      </c>
      <c r="K1702">
        <f>IF(COUNTIFS(Winback!$K$2:$K$300,$A1702)&gt;0,1,0)</f>
        <v>0</v>
      </c>
      <c r="L1702">
        <f>IF(AND($K1702=1,LEFT($A1702,3)="WB-"),SUMIFS(Winback!$D$2:$D$300,Winback!$K$2:$K$300,$A1702),0)</f>
        <v>0</v>
      </c>
      <c r="M1702">
        <f>IF(OR($E1702=1,$G1702=1,SUMIFS(Registros!$J$2:$J$6000,Registros!$B$2:$B$6000,$A1702)&gt;0),1,0)</f>
        <v>1</v>
      </c>
      <c r="N1702">
        <f>IF($J1702&gt;0,1,IF(COUNTIFS(Registros!$A$2:$A$6000,"CS",Registros!$B$2:$B$6000,$A1702,Registros!$K$2:$K$6000,"&lt;&gt;")&gt;0,1,0))</f>
        <v>0</v>
      </c>
      <c r="O1702" t="str">
        <f t="shared" si="130"/>
        <v>SOLO MÓVIL</v>
      </c>
      <c r="P1702" t="str">
        <f t="shared" si="131"/>
        <v>Ofrecer fijo + internet (FLBBTV)</v>
      </c>
      <c r="Q1702">
        <f t="shared" si="132"/>
        <v>31</v>
      </c>
      <c r="R1702" t="str">
        <f>IFERROR(VLOOKUP($A1702,Registros!$B$2:$G$6000,6,0),IFERROR(INDEX(Winback!$C$2:$C$300,MATCH($A1702,Winback!$K$2:$K$300,0)),""))</f>
        <v>Karla Mc Intryre</v>
      </c>
      <c r="S1702" t="str">
        <f t="shared" si="133"/>
        <v>NP</v>
      </c>
      <c r="T1702">
        <f t="shared" si="134"/>
        <v>1</v>
      </c>
    </row>
    <row r="1703" spans="1:20" x14ac:dyDescent="0.35">
      <c r="A1703" t="s">
        <v>8459</v>
      </c>
      <c r="B1703" t="s">
        <v>8460</v>
      </c>
      <c r="C1703" t="s">
        <v>8461</v>
      </c>
      <c r="D1703" t="s">
        <v>8462</v>
      </c>
      <c r="E1703">
        <f>IF(COUNTIFS(Registros!$A$2:$A$6000,"NP",Registros!$B$2:$B$6000,$A1703)&gt;0,1,0)</f>
        <v>1</v>
      </c>
      <c r="F1703">
        <f>IF($E1703=1,SUMIFS(Registros!$F$2:$F$6000,Registros!$A$2:$A$6000,"NP",Registros!$B$2:$B$6000,$A1703),0)</f>
        <v>34.520000000000003</v>
      </c>
      <c r="G1703">
        <f>IF(COUNTIFS(Registros!$A$2:$A$6000,"MOV",Registros!$B$2:$B$6000,$A1703)&gt;0,1,0)</f>
        <v>0</v>
      </c>
      <c r="H1703">
        <f>IF($G1703=1,SUMIFS(Registros!$F$2:$F$6000,Registros!$A$2:$A$6000,"MOV",Registros!$B$2:$B$6000,$A1703),0)</f>
        <v>0</v>
      </c>
      <c r="I1703">
        <f>IF(COUNTIFS(Registros!$A$2:$A$6000,"CS",Registros!$B$2:$B$6000,$A1703)&gt;0,1,0)</f>
        <v>0</v>
      </c>
      <c r="J1703">
        <f>IF($I1703=1,SUMIFS(Registros!$I$2:$I$6000,Registros!$A$2:$A$6000,"CS",Registros!$B$2:$B$6000,$A1703),0)</f>
        <v>0</v>
      </c>
      <c r="K1703">
        <f>IF(COUNTIFS(Winback!$K$2:$K$300,$A1703)&gt;0,1,0)</f>
        <v>0</v>
      </c>
      <c r="L1703">
        <f>IF(AND($K1703=1,LEFT($A1703,3)="WB-"),SUMIFS(Winback!$D$2:$D$300,Winback!$K$2:$K$300,$A1703),0)</f>
        <v>0</v>
      </c>
      <c r="M1703">
        <f>IF(OR($E1703=1,$G1703=1,SUMIFS(Registros!$J$2:$J$6000,Registros!$B$2:$B$6000,$A1703)&gt;0),1,0)</f>
        <v>1</v>
      </c>
      <c r="N1703">
        <f>IF($J1703&gt;0,1,IF(COUNTIFS(Registros!$A$2:$A$6000,"CS",Registros!$B$2:$B$6000,$A1703,Registros!$K$2:$K$6000,"&lt;&gt;")&gt;0,1,0))</f>
        <v>0</v>
      </c>
      <c r="O1703" t="str">
        <f t="shared" si="130"/>
        <v>SOLO MÓVIL</v>
      </c>
      <c r="P1703" t="str">
        <f t="shared" si="131"/>
        <v>Ofrecer fijo + internet (FLBBTV)</v>
      </c>
      <c r="Q1703">
        <f t="shared" si="132"/>
        <v>34.520000000000003</v>
      </c>
      <c r="R1703" t="str">
        <f>IFERROR(VLOOKUP($A1703,Registros!$B$2:$G$6000,6,0),IFERROR(INDEX(Winback!$C$2:$C$300,MATCH($A1703,Winback!$K$2:$K$300,0)),""))</f>
        <v>Michelle Zambrano</v>
      </c>
      <c r="S1703" t="str">
        <f t="shared" si="133"/>
        <v>NP</v>
      </c>
      <c r="T1703">
        <f t="shared" si="134"/>
        <v>1</v>
      </c>
    </row>
    <row r="1704" spans="1:20" x14ac:dyDescent="0.35">
      <c r="A1704" t="s">
        <v>8463</v>
      </c>
      <c r="B1704" t="s">
        <v>8464</v>
      </c>
      <c r="C1704" t="s">
        <v>8465</v>
      </c>
      <c r="D1704" t="s">
        <v>8466</v>
      </c>
      <c r="E1704">
        <f>IF(COUNTIFS(Registros!$A$2:$A$6000,"NP",Registros!$B$2:$B$6000,$A1704)&gt;0,1,0)</f>
        <v>1</v>
      </c>
      <c r="F1704">
        <f>IF($E1704=1,SUMIFS(Registros!$F$2:$F$6000,Registros!$A$2:$A$6000,"NP",Registros!$B$2:$B$6000,$A1704),0)</f>
        <v>17</v>
      </c>
      <c r="G1704">
        <f>IF(COUNTIFS(Registros!$A$2:$A$6000,"MOV",Registros!$B$2:$B$6000,$A1704)&gt;0,1,0)</f>
        <v>0</v>
      </c>
      <c r="H1704">
        <f>IF($G1704=1,SUMIFS(Registros!$F$2:$F$6000,Registros!$A$2:$A$6000,"MOV",Registros!$B$2:$B$6000,$A1704),0)</f>
        <v>0</v>
      </c>
      <c r="I1704">
        <f>IF(COUNTIFS(Registros!$A$2:$A$6000,"CS",Registros!$B$2:$B$6000,$A1704)&gt;0,1,0)</f>
        <v>0</v>
      </c>
      <c r="J1704">
        <f>IF($I1704=1,SUMIFS(Registros!$I$2:$I$6000,Registros!$A$2:$A$6000,"CS",Registros!$B$2:$B$6000,$A1704),0)</f>
        <v>0</v>
      </c>
      <c r="K1704">
        <f>IF(COUNTIFS(Winback!$K$2:$K$300,$A1704)&gt;0,1,0)</f>
        <v>0</v>
      </c>
      <c r="L1704">
        <f>IF(AND($K1704=1,LEFT($A1704,3)="WB-"),SUMIFS(Winback!$D$2:$D$300,Winback!$K$2:$K$300,$A1704),0)</f>
        <v>0</v>
      </c>
      <c r="M1704">
        <f>IF(OR($E1704=1,$G1704=1,SUMIFS(Registros!$J$2:$J$6000,Registros!$B$2:$B$6000,$A1704)&gt;0),1,0)</f>
        <v>1</v>
      </c>
      <c r="N1704">
        <f>IF($J1704&gt;0,1,IF(COUNTIFS(Registros!$A$2:$A$6000,"CS",Registros!$B$2:$B$6000,$A1704,Registros!$K$2:$K$6000,"&lt;&gt;")&gt;0,1,0))</f>
        <v>0</v>
      </c>
      <c r="O1704" t="str">
        <f t="shared" si="130"/>
        <v>SOLO MÓVIL</v>
      </c>
      <c r="P1704" t="str">
        <f t="shared" si="131"/>
        <v>Ofrecer fijo + internet (FLBBTV)</v>
      </c>
      <c r="Q1704">
        <f t="shared" si="132"/>
        <v>17</v>
      </c>
      <c r="R1704" t="str">
        <f>IFERROR(VLOOKUP($A1704,Registros!$B$2:$G$6000,6,0),IFERROR(INDEX(Winback!$C$2:$C$300,MATCH($A1704,Winback!$K$2:$K$300,0)),""))</f>
        <v>Ines Lizbeth Trujillo</v>
      </c>
      <c r="S1704" t="str">
        <f t="shared" si="133"/>
        <v>NP</v>
      </c>
      <c r="T1704">
        <f t="shared" si="134"/>
        <v>1</v>
      </c>
    </row>
    <row r="1705" spans="1:20" x14ac:dyDescent="0.35">
      <c r="A1705" t="s">
        <v>8468</v>
      </c>
      <c r="B1705" t="s">
        <v>8469</v>
      </c>
      <c r="C1705" t="s">
        <v>8470</v>
      </c>
      <c r="D1705" t="s">
        <v>8471</v>
      </c>
      <c r="E1705">
        <f>IF(COUNTIFS(Registros!$A$2:$A$6000,"NP",Registros!$B$2:$B$6000,$A1705)&gt;0,1,0)</f>
        <v>1</v>
      </c>
      <c r="F1705">
        <f>IF($E1705=1,SUMIFS(Registros!$F$2:$F$6000,Registros!$A$2:$A$6000,"NP",Registros!$B$2:$B$6000,$A1705),0)</f>
        <v>0</v>
      </c>
      <c r="G1705">
        <f>IF(COUNTIFS(Registros!$A$2:$A$6000,"MOV",Registros!$B$2:$B$6000,$A1705)&gt;0,1,0)</f>
        <v>0</v>
      </c>
      <c r="H1705">
        <f>IF($G1705=1,SUMIFS(Registros!$F$2:$F$6000,Registros!$A$2:$A$6000,"MOV",Registros!$B$2:$B$6000,$A1705),0)</f>
        <v>0</v>
      </c>
      <c r="I1705">
        <f>IF(COUNTIFS(Registros!$A$2:$A$6000,"CS",Registros!$B$2:$B$6000,$A1705)&gt;0,1,0)</f>
        <v>0</v>
      </c>
      <c r="J1705">
        <f>IF($I1705=1,SUMIFS(Registros!$I$2:$I$6000,Registros!$A$2:$A$6000,"CS",Registros!$B$2:$B$6000,$A1705),0)</f>
        <v>0</v>
      </c>
      <c r="K1705">
        <f>IF(COUNTIFS(Winback!$K$2:$K$300,$A1705)&gt;0,1,0)</f>
        <v>0</v>
      </c>
      <c r="L1705">
        <f>IF(AND($K1705=1,LEFT($A1705,3)="WB-"),SUMIFS(Winback!$D$2:$D$300,Winback!$K$2:$K$300,$A1705),0)</f>
        <v>0</v>
      </c>
      <c r="M1705">
        <f>IF(OR($E1705=1,$G1705=1,SUMIFS(Registros!$J$2:$J$6000,Registros!$B$2:$B$6000,$A1705)&gt;0),1,0)</f>
        <v>1</v>
      </c>
      <c r="N1705">
        <f>IF($J1705&gt;0,1,IF(COUNTIFS(Registros!$A$2:$A$6000,"CS",Registros!$B$2:$B$6000,$A1705,Registros!$K$2:$K$6000,"&lt;&gt;")&gt;0,1,0))</f>
        <v>0</v>
      </c>
      <c r="O1705" t="str">
        <f t="shared" si="130"/>
        <v>SOLO MÓVIL</v>
      </c>
      <c r="P1705" t="str">
        <f t="shared" si="131"/>
        <v>Ofrecer fijo + internet (FLBBTV)</v>
      </c>
      <c r="Q1705">
        <f t="shared" si="132"/>
        <v>0</v>
      </c>
      <c r="R1705" t="str">
        <f>IFERROR(VLOOKUP($A1705,Registros!$B$2:$G$6000,6,0),IFERROR(INDEX(Winback!$C$2:$C$300,MATCH($A1705,Winback!$K$2:$K$300,0)),""))</f>
        <v>Alejandra Mabel Hawkins</v>
      </c>
      <c r="S1705" t="str">
        <f t="shared" si="133"/>
        <v>NP</v>
      </c>
      <c r="T1705">
        <f t="shared" si="134"/>
        <v>1</v>
      </c>
    </row>
    <row r="1706" spans="1:20" x14ac:dyDescent="0.35">
      <c r="A1706" t="s">
        <v>8472</v>
      </c>
      <c r="B1706" t="s">
        <v>8473</v>
      </c>
      <c r="C1706" t="s">
        <v>8474</v>
      </c>
      <c r="D1706" t="s">
        <v>8475</v>
      </c>
      <c r="E1706">
        <f>IF(COUNTIFS(Registros!$A$2:$A$6000,"NP",Registros!$B$2:$B$6000,$A1706)&gt;0,1,0)</f>
        <v>1</v>
      </c>
      <c r="F1706">
        <f>IF($E1706=1,SUMIFS(Registros!$F$2:$F$6000,Registros!$A$2:$A$6000,"NP",Registros!$B$2:$B$6000,$A1706),0)</f>
        <v>16.25</v>
      </c>
      <c r="G1706">
        <f>IF(COUNTIFS(Registros!$A$2:$A$6000,"MOV",Registros!$B$2:$B$6000,$A1706)&gt;0,1,0)</f>
        <v>0</v>
      </c>
      <c r="H1706">
        <f>IF($G1706=1,SUMIFS(Registros!$F$2:$F$6000,Registros!$A$2:$A$6000,"MOV",Registros!$B$2:$B$6000,$A1706),0)</f>
        <v>0</v>
      </c>
      <c r="I1706">
        <f>IF(COUNTIFS(Registros!$A$2:$A$6000,"CS",Registros!$B$2:$B$6000,$A1706)&gt;0,1,0)</f>
        <v>0</v>
      </c>
      <c r="J1706">
        <f>IF($I1706=1,SUMIFS(Registros!$I$2:$I$6000,Registros!$A$2:$A$6000,"CS",Registros!$B$2:$B$6000,$A1706),0)</f>
        <v>0</v>
      </c>
      <c r="K1706">
        <f>IF(COUNTIFS(Winback!$K$2:$K$300,$A1706)&gt;0,1,0)</f>
        <v>0</v>
      </c>
      <c r="L1706">
        <f>IF(AND($K1706=1,LEFT($A1706,3)="WB-"),SUMIFS(Winback!$D$2:$D$300,Winback!$K$2:$K$300,$A1706),0)</f>
        <v>0</v>
      </c>
      <c r="M1706">
        <f>IF(OR($E1706=1,$G1706=1,SUMIFS(Registros!$J$2:$J$6000,Registros!$B$2:$B$6000,$A1706)&gt;0),1,0)</f>
        <v>1</v>
      </c>
      <c r="N1706">
        <f>IF($J1706&gt;0,1,IF(COUNTIFS(Registros!$A$2:$A$6000,"CS",Registros!$B$2:$B$6000,$A1706,Registros!$K$2:$K$6000,"&lt;&gt;")&gt;0,1,0))</f>
        <v>0</v>
      </c>
      <c r="O1706" t="str">
        <f t="shared" si="130"/>
        <v>SOLO MÓVIL</v>
      </c>
      <c r="P1706" t="str">
        <f t="shared" si="131"/>
        <v>Ofrecer fijo + internet (FLBBTV)</v>
      </c>
      <c r="Q1706">
        <f t="shared" si="132"/>
        <v>16.25</v>
      </c>
      <c r="R1706" t="str">
        <f>IFERROR(VLOOKUP($A1706,Registros!$B$2:$G$6000,6,0),IFERROR(INDEX(Winback!$C$2:$C$300,MATCH($A1706,Winback!$K$2:$K$300,0)),""))</f>
        <v>Maria Fernanda</v>
      </c>
      <c r="S1706" t="str">
        <f t="shared" si="133"/>
        <v>NP</v>
      </c>
      <c r="T1706">
        <f t="shared" si="134"/>
        <v>1</v>
      </c>
    </row>
    <row r="1707" spans="1:20" x14ac:dyDescent="0.35">
      <c r="A1707" t="s">
        <v>8477</v>
      </c>
      <c r="B1707" t="s">
        <v>8478</v>
      </c>
      <c r="C1707" t="s">
        <v>8479</v>
      </c>
      <c r="D1707" t="s">
        <v>8480</v>
      </c>
      <c r="E1707">
        <f>IF(COUNTIFS(Registros!$A$2:$A$6000,"NP",Registros!$B$2:$B$6000,$A1707)&gt;0,1,0)</f>
        <v>1</v>
      </c>
      <c r="F1707">
        <f>IF($E1707=1,SUMIFS(Registros!$F$2:$F$6000,Registros!$A$2:$A$6000,"NP",Registros!$B$2:$B$6000,$A1707),0)</f>
        <v>15</v>
      </c>
      <c r="G1707">
        <f>IF(COUNTIFS(Registros!$A$2:$A$6000,"MOV",Registros!$B$2:$B$6000,$A1707)&gt;0,1,0)</f>
        <v>0</v>
      </c>
      <c r="H1707">
        <f>IF($G1707=1,SUMIFS(Registros!$F$2:$F$6000,Registros!$A$2:$A$6000,"MOV",Registros!$B$2:$B$6000,$A1707),0)</f>
        <v>0</v>
      </c>
      <c r="I1707">
        <f>IF(COUNTIFS(Registros!$A$2:$A$6000,"CS",Registros!$B$2:$B$6000,$A1707)&gt;0,1,0)</f>
        <v>0</v>
      </c>
      <c r="J1707">
        <f>IF($I1707=1,SUMIFS(Registros!$I$2:$I$6000,Registros!$A$2:$A$6000,"CS",Registros!$B$2:$B$6000,$A1707),0)</f>
        <v>0</v>
      </c>
      <c r="K1707">
        <f>IF(COUNTIFS(Winback!$K$2:$K$300,$A1707)&gt;0,1,0)</f>
        <v>0</v>
      </c>
      <c r="L1707">
        <f>IF(AND($K1707=1,LEFT($A1707,3)="WB-"),SUMIFS(Winback!$D$2:$D$300,Winback!$K$2:$K$300,$A1707),0)</f>
        <v>0</v>
      </c>
      <c r="M1707">
        <f>IF(OR($E1707=1,$G1707=1,SUMIFS(Registros!$J$2:$J$6000,Registros!$B$2:$B$6000,$A1707)&gt;0),1,0)</f>
        <v>1</v>
      </c>
      <c r="N1707">
        <f>IF($J1707&gt;0,1,IF(COUNTIFS(Registros!$A$2:$A$6000,"CS",Registros!$B$2:$B$6000,$A1707,Registros!$K$2:$K$6000,"&lt;&gt;")&gt;0,1,0))</f>
        <v>0</v>
      </c>
      <c r="O1707" t="str">
        <f t="shared" si="130"/>
        <v>SOLO MÓVIL</v>
      </c>
      <c r="P1707" t="str">
        <f t="shared" si="131"/>
        <v>Ofrecer fijo + internet (FLBBTV)</v>
      </c>
      <c r="Q1707">
        <f t="shared" si="132"/>
        <v>15</v>
      </c>
      <c r="R1707" t="str">
        <f>IFERROR(VLOOKUP($A1707,Registros!$B$2:$G$6000,6,0),IFERROR(INDEX(Winback!$C$2:$C$300,MATCH($A1707,Winback!$K$2:$K$300,0)),""))</f>
        <v>Yarelis Tulloch</v>
      </c>
      <c r="S1707" t="str">
        <f t="shared" si="133"/>
        <v>NP</v>
      </c>
      <c r="T1707">
        <f t="shared" si="134"/>
        <v>1</v>
      </c>
    </row>
    <row r="1708" spans="1:20" x14ac:dyDescent="0.35">
      <c r="A1708" t="s">
        <v>8482</v>
      </c>
      <c r="B1708" t="s">
        <v>8483</v>
      </c>
      <c r="C1708" t="s">
        <v>8484</v>
      </c>
      <c r="D1708" t="s">
        <v>8485</v>
      </c>
      <c r="E1708">
        <f>IF(COUNTIFS(Registros!$A$2:$A$6000,"NP",Registros!$B$2:$B$6000,$A1708)&gt;0,1,0)</f>
        <v>1</v>
      </c>
      <c r="F1708">
        <f>IF($E1708=1,SUMIFS(Registros!$F$2:$F$6000,Registros!$A$2:$A$6000,"NP",Registros!$B$2:$B$6000,$A1708),0)</f>
        <v>55</v>
      </c>
      <c r="G1708">
        <f>IF(COUNTIFS(Registros!$A$2:$A$6000,"MOV",Registros!$B$2:$B$6000,$A1708)&gt;0,1,0)</f>
        <v>0</v>
      </c>
      <c r="H1708">
        <f>IF($G1708=1,SUMIFS(Registros!$F$2:$F$6000,Registros!$A$2:$A$6000,"MOV",Registros!$B$2:$B$6000,$A1708),0)</f>
        <v>0</v>
      </c>
      <c r="I1708">
        <f>IF(COUNTIFS(Registros!$A$2:$A$6000,"CS",Registros!$B$2:$B$6000,$A1708)&gt;0,1,0)</f>
        <v>0</v>
      </c>
      <c r="J1708">
        <f>IF($I1708=1,SUMIFS(Registros!$I$2:$I$6000,Registros!$A$2:$A$6000,"CS",Registros!$B$2:$B$6000,$A1708),0)</f>
        <v>0</v>
      </c>
      <c r="K1708">
        <f>IF(COUNTIFS(Winback!$K$2:$K$300,$A1708)&gt;0,1,0)</f>
        <v>0</v>
      </c>
      <c r="L1708">
        <f>IF(AND($K1708=1,LEFT($A1708,3)="WB-"),SUMIFS(Winback!$D$2:$D$300,Winback!$K$2:$K$300,$A1708),0)</f>
        <v>0</v>
      </c>
      <c r="M1708">
        <f>IF(OR($E1708=1,$G1708=1,SUMIFS(Registros!$J$2:$J$6000,Registros!$B$2:$B$6000,$A1708)&gt;0),1,0)</f>
        <v>1</v>
      </c>
      <c r="N1708">
        <f>IF($J1708&gt;0,1,IF(COUNTIFS(Registros!$A$2:$A$6000,"CS",Registros!$B$2:$B$6000,$A1708,Registros!$K$2:$K$6000,"&lt;&gt;")&gt;0,1,0))</f>
        <v>0</v>
      </c>
      <c r="O1708" t="str">
        <f t="shared" si="130"/>
        <v>SOLO MÓVIL</v>
      </c>
      <c r="P1708" t="str">
        <f t="shared" si="131"/>
        <v>Ofrecer fijo + internet (FLBBTV)</v>
      </c>
      <c r="Q1708">
        <f t="shared" si="132"/>
        <v>55</v>
      </c>
      <c r="R1708" t="str">
        <f>IFERROR(VLOOKUP($A1708,Registros!$B$2:$G$6000,6,0),IFERROR(INDEX(Winback!$C$2:$C$300,MATCH($A1708,Winback!$K$2:$K$300,0)),""))</f>
        <v>Abril Aparicio</v>
      </c>
      <c r="S1708" t="str">
        <f t="shared" si="133"/>
        <v>NP</v>
      </c>
      <c r="T1708">
        <f t="shared" si="134"/>
        <v>1</v>
      </c>
    </row>
    <row r="1709" spans="1:20" x14ac:dyDescent="0.35">
      <c r="A1709" t="s">
        <v>8487</v>
      </c>
      <c r="B1709" t="s">
        <v>8488</v>
      </c>
      <c r="C1709" t="s">
        <v>8489</v>
      </c>
      <c r="D1709" t="s">
        <v>8490</v>
      </c>
      <c r="E1709">
        <f>IF(COUNTIFS(Registros!$A$2:$A$6000,"NP",Registros!$B$2:$B$6000,$A1709)&gt;0,1,0)</f>
        <v>1</v>
      </c>
      <c r="F1709">
        <f>IF($E1709=1,SUMIFS(Registros!$F$2:$F$6000,Registros!$A$2:$A$6000,"NP",Registros!$B$2:$B$6000,$A1709),0)</f>
        <v>40.5</v>
      </c>
      <c r="G1709">
        <f>IF(COUNTIFS(Registros!$A$2:$A$6000,"MOV",Registros!$B$2:$B$6000,$A1709)&gt;0,1,0)</f>
        <v>0</v>
      </c>
      <c r="H1709">
        <f>IF($G1709=1,SUMIFS(Registros!$F$2:$F$6000,Registros!$A$2:$A$6000,"MOV",Registros!$B$2:$B$6000,$A1709),0)</f>
        <v>0</v>
      </c>
      <c r="I1709">
        <f>IF(COUNTIFS(Registros!$A$2:$A$6000,"CS",Registros!$B$2:$B$6000,$A1709)&gt;0,1,0)</f>
        <v>0</v>
      </c>
      <c r="J1709">
        <f>IF($I1709=1,SUMIFS(Registros!$I$2:$I$6000,Registros!$A$2:$A$6000,"CS",Registros!$B$2:$B$6000,$A1709),0)</f>
        <v>0</v>
      </c>
      <c r="K1709">
        <f>IF(COUNTIFS(Winback!$K$2:$K$300,$A1709)&gt;0,1,0)</f>
        <v>0</v>
      </c>
      <c r="L1709">
        <f>IF(AND($K1709=1,LEFT($A1709,3)="WB-"),SUMIFS(Winback!$D$2:$D$300,Winback!$K$2:$K$300,$A1709),0)</f>
        <v>0</v>
      </c>
      <c r="M1709">
        <f>IF(OR($E1709=1,$G1709=1,SUMIFS(Registros!$J$2:$J$6000,Registros!$B$2:$B$6000,$A1709)&gt;0),1,0)</f>
        <v>1</v>
      </c>
      <c r="N1709">
        <f>IF($J1709&gt;0,1,IF(COUNTIFS(Registros!$A$2:$A$6000,"CS",Registros!$B$2:$B$6000,$A1709,Registros!$K$2:$K$6000,"&lt;&gt;")&gt;0,1,0))</f>
        <v>0</v>
      </c>
      <c r="O1709" t="str">
        <f t="shared" si="130"/>
        <v>SOLO MÓVIL</v>
      </c>
      <c r="P1709" t="str">
        <f t="shared" si="131"/>
        <v>Ofrecer fijo + internet (FLBBTV)</v>
      </c>
      <c r="Q1709">
        <f t="shared" si="132"/>
        <v>40.5</v>
      </c>
      <c r="R1709" t="str">
        <f>IFERROR(VLOOKUP($A1709,Registros!$B$2:$G$6000,6,0),IFERROR(INDEX(Winback!$C$2:$C$300,MATCH($A1709,Winback!$K$2:$K$300,0)),""))</f>
        <v>Yariela Galarce</v>
      </c>
      <c r="S1709" t="str">
        <f t="shared" si="133"/>
        <v>NP</v>
      </c>
      <c r="T1709">
        <f t="shared" si="134"/>
        <v>1</v>
      </c>
    </row>
    <row r="1710" spans="1:20" x14ac:dyDescent="0.35">
      <c r="A1710" t="s">
        <v>8492</v>
      </c>
      <c r="B1710" t="s">
        <v>8493</v>
      </c>
      <c r="C1710" t="s">
        <v>8494</v>
      </c>
      <c r="D1710" t="s">
        <v>8495</v>
      </c>
      <c r="E1710">
        <f>IF(COUNTIFS(Registros!$A$2:$A$6000,"NP",Registros!$B$2:$B$6000,$A1710)&gt;0,1,0)</f>
        <v>1</v>
      </c>
      <c r="F1710">
        <f>IF($E1710=1,SUMIFS(Registros!$F$2:$F$6000,Registros!$A$2:$A$6000,"NP",Registros!$B$2:$B$6000,$A1710),0)</f>
        <v>15</v>
      </c>
      <c r="G1710">
        <f>IF(COUNTIFS(Registros!$A$2:$A$6000,"MOV",Registros!$B$2:$B$6000,$A1710)&gt;0,1,0)</f>
        <v>0</v>
      </c>
      <c r="H1710">
        <f>IF($G1710=1,SUMIFS(Registros!$F$2:$F$6000,Registros!$A$2:$A$6000,"MOV",Registros!$B$2:$B$6000,$A1710),0)</f>
        <v>0</v>
      </c>
      <c r="I1710">
        <f>IF(COUNTIFS(Registros!$A$2:$A$6000,"CS",Registros!$B$2:$B$6000,$A1710)&gt;0,1,0)</f>
        <v>0</v>
      </c>
      <c r="J1710">
        <f>IF($I1710=1,SUMIFS(Registros!$I$2:$I$6000,Registros!$A$2:$A$6000,"CS",Registros!$B$2:$B$6000,$A1710),0)</f>
        <v>0</v>
      </c>
      <c r="K1710">
        <f>IF(COUNTIFS(Winback!$K$2:$K$300,$A1710)&gt;0,1,0)</f>
        <v>0</v>
      </c>
      <c r="L1710">
        <f>IF(AND($K1710=1,LEFT($A1710,3)="WB-"),SUMIFS(Winback!$D$2:$D$300,Winback!$K$2:$K$300,$A1710),0)</f>
        <v>0</v>
      </c>
      <c r="M1710">
        <f>IF(OR($E1710=1,$G1710=1,SUMIFS(Registros!$J$2:$J$6000,Registros!$B$2:$B$6000,$A1710)&gt;0),1,0)</f>
        <v>1</v>
      </c>
      <c r="N1710">
        <f>IF($J1710&gt;0,1,IF(COUNTIFS(Registros!$A$2:$A$6000,"CS",Registros!$B$2:$B$6000,$A1710,Registros!$K$2:$K$6000,"&lt;&gt;")&gt;0,1,0))</f>
        <v>0</v>
      </c>
      <c r="O1710" t="str">
        <f t="shared" si="130"/>
        <v>SOLO MÓVIL</v>
      </c>
      <c r="P1710" t="str">
        <f t="shared" si="131"/>
        <v>Ofrecer fijo + internet (FLBBTV)</v>
      </c>
      <c r="Q1710">
        <f t="shared" si="132"/>
        <v>15</v>
      </c>
      <c r="R1710" t="str">
        <f>IFERROR(VLOOKUP($A1710,Registros!$B$2:$G$6000,6,0),IFERROR(INDEX(Winback!$C$2:$C$300,MATCH($A1710,Winback!$K$2:$K$300,0)),""))</f>
        <v>Nailyn Martinez</v>
      </c>
      <c r="S1710" t="str">
        <f t="shared" si="133"/>
        <v>NP</v>
      </c>
      <c r="T1710">
        <f t="shared" si="134"/>
        <v>1</v>
      </c>
    </row>
    <row r="1711" spans="1:20" x14ac:dyDescent="0.35">
      <c r="A1711" t="s">
        <v>8497</v>
      </c>
      <c r="B1711" t="s">
        <v>8498</v>
      </c>
      <c r="C1711" t="s">
        <v>8499</v>
      </c>
      <c r="D1711" t="s">
        <v>8500</v>
      </c>
      <c r="E1711">
        <f>IF(COUNTIFS(Registros!$A$2:$A$6000,"NP",Registros!$B$2:$B$6000,$A1711)&gt;0,1,0)</f>
        <v>1</v>
      </c>
      <c r="F1711">
        <f>IF($E1711=1,SUMIFS(Registros!$F$2:$F$6000,Registros!$A$2:$A$6000,"NP",Registros!$B$2:$B$6000,$A1711),0)</f>
        <v>15</v>
      </c>
      <c r="G1711">
        <f>IF(COUNTIFS(Registros!$A$2:$A$6000,"MOV",Registros!$B$2:$B$6000,$A1711)&gt;0,1,0)</f>
        <v>0</v>
      </c>
      <c r="H1711">
        <f>IF($G1711=1,SUMIFS(Registros!$F$2:$F$6000,Registros!$A$2:$A$6000,"MOV",Registros!$B$2:$B$6000,$A1711),0)</f>
        <v>0</v>
      </c>
      <c r="I1711">
        <f>IF(COUNTIFS(Registros!$A$2:$A$6000,"CS",Registros!$B$2:$B$6000,$A1711)&gt;0,1,0)</f>
        <v>0</v>
      </c>
      <c r="J1711">
        <f>IF($I1711=1,SUMIFS(Registros!$I$2:$I$6000,Registros!$A$2:$A$6000,"CS",Registros!$B$2:$B$6000,$A1711),0)</f>
        <v>0</v>
      </c>
      <c r="K1711">
        <f>IF(COUNTIFS(Winback!$K$2:$K$300,$A1711)&gt;0,1,0)</f>
        <v>0</v>
      </c>
      <c r="L1711">
        <f>IF(AND($K1711=1,LEFT($A1711,3)="WB-"),SUMIFS(Winback!$D$2:$D$300,Winback!$K$2:$K$300,$A1711),0)</f>
        <v>0</v>
      </c>
      <c r="M1711">
        <f>IF(OR($E1711=1,$G1711=1,SUMIFS(Registros!$J$2:$J$6000,Registros!$B$2:$B$6000,$A1711)&gt;0),1,0)</f>
        <v>1</v>
      </c>
      <c r="N1711">
        <f>IF($J1711&gt;0,1,IF(COUNTIFS(Registros!$A$2:$A$6000,"CS",Registros!$B$2:$B$6000,$A1711,Registros!$K$2:$K$6000,"&lt;&gt;")&gt;0,1,0))</f>
        <v>0</v>
      </c>
      <c r="O1711" t="str">
        <f t="shared" si="130"/>
        <v>SOLO MÓVIL</v>
      </c>
      <c r="P1711" t="str">
        <f t="shared" si="131"/>
        <v>Ofrecer fijo + internet (FLBBTV)</v>
      </c>
      <c r="Q1711">
        <f t="shared" si="132"/>
        <v>15</v>
      </c>
      <c r="R1711" t="str">
        <f>IFERROR(VLOOKUP($A1711,Registros!$B$2:$G$6000,6,0),IFERROR(INDEX(Winback!$C$2:$C$300,MATCH($A1711,Winback!$K$2:$K$300,0)),""))</f>
        <v>Yamali Rodriguez</v>
      </c>
      <c r="S1711" t="str">
        <f t="shared" si="133"/>
        <v>NP</v>
      </c>
      <c r="T1711">
        <f t="shared" si="134"/>
        <v>1</v>
      </c>
    </row>
    <row r="1712" spans="1:20" x14ac:dyDescent="0.35">
      <c r="A1712" t="s">
        <v>8502</v>
      </c>
      <c r="B1712" t="s">
        <v>8503</v>
      </c>
      <c r="C1712" t="s">
        <v>8504</v>
      </c>
      <c r="D1712" t="s">
        <v>8505</v>
      </c>
      <c r="E1712">
        <f>IF(COUNTIFS(Registros!$A$2:$A$6000,"NP",Registros!$B$2:$B$6000,$A1712)&gt;0,1,0)</f>
        <v>1</v>
      </c>
      <c r="F1712">
        <f>IF($E1712=1,SUMIFS(Registros!$F$2:$F$6000,Registros!$A$2:$A$6000,"NP",Registros!$B$2:$B$6000,$A1712),0)</f>
        <v>16</v>
      </c>
      <c r="G1712">
        <f>IF(COUNTIFS(Registros!$A$2:$A$6000,"MOV",Registros!$B$2:$B$6000,$A1712)&gt;0,1,0)</f>
        <v>0</v>
      </c>
      <c r="H1712">
        <f>IF($G1712=1,SUMIFS(Registros!$F$2:$F$6000,Registros!$A$2:$A$6000,"MOV",Registros!$B$2:$B$6000,$A1712),0)</f>
        <v>0</v>
      </c>
      <c r="I1712">
        <f>IF(COUNTIFS(Registros!$A$2:$A$6000,"CS",Registros!$B$2:$B$6000,$A1712)&gt;0,1,0)</f>
        <v>0</v>
      </c>
      <c r="J1712">
        <f>IF($I1712=1,SUMIFS(Registros!$I$2:$I$6000,Registros!$A$2:$A$6000,"CS",Registros!$B$2:$B$6000,$A1712),0)</f>
        <v>0</v>
      </c>
      <c r="K1712">
        <f>IF(COUNTIFS(Winback!$K$2:$K$300,$A1712)&gt;0,1,0)</f>
        <v>0</v>
      </c>
      <c r="L1712">
        <f>IF(AND($K1712=1,LEFT($A1712,3)="WB-"),SUMIFS(Winback!$D$2:$D$300,Winback!$K$2:$K$300,$A1712),0)</f>
        <v>0</v>
      </c>
      <c r="M1712">
        <f>IF(OR($E1712=1,$G1712=1,SUMIFS(Registros!$J$2:$J$6000,Registros!$B$2:$B$6000,$A1712)&gt;0),1,0)</f>
        <v>1</v>
      </c>
      <c r="N1712">
        <f>IF($J1712&gt;0,1,IF(COUNTIFS(Registros!$A$2:$A$6000,"CS",Registros!$B$2:$B$6000,$A1712,Registros!$K$2:$K$6000,"&lt;&gt;")&gt;0,1,0))</f>
        <v>0</v>
      </c>
      <c r="O1712" t="str">
        <f t="shared" si="130"/>
        <v>SOLO MÓVIL</v>
      </c>
      <c r="P1712" t="str">
        <f t="shared" si="131"/>
        <v>Ofrecer fijo + internet (FLBBTV)</v>
      </c>
      <c r="Q1712">
        <f t="shared" si="132"/>
        <v>16</v>
      </c>
      <c r="R1712" t="str">
        <f>IFERROR(VLOOKUP($A1712,Registros!$B$2:$G$6000,6,0),IFERROR(INDEX(Winback!$C$2:$C$300,MATCH($A1712,Winback!$K$2:$K$300,0)),""))</f>
        <v>Osiris Aguilar</v>
      </c>
      <c r="S1712" t="str">
        <f t="shared" si="133"/>
        <v>NP</v>
      </c>
      <c r="T1712">
        <f t="shared" si="134"/>
        <v>1</v>
      </c>
    </row>
    <row r="1713" spans="1:20" x14ac:dyDescent="0.35">
      <c r="A1713" t="s">
        <v>8507</v>
      </c>
      <c r="B1713" t="s">
        <v>8508</v>
      </c>
      <c r="C1713" t="s">
        <v>8509</v>
      </c>
      <c r="D1713" t="s">
        <v>8510</v>
      </c>
      <c r="E1713">
        <f>IF(COUNTIFS(Registros!$A$2:$A$6000,"NP",Registros!$B$2:$B$6000,$A1713)&gt;0,1,0)</f>
        <v>1</v>
      </c>
      <c r="F1713">
        <f>IF($E1713=1,SUMIFS(Registros!$F$2:$F$6000,Registros!$A$2:$A$6000,"NP",Registros!$B$2:$B$6000,$A1713),0)</f>
        <v>42</v>
      </c>
      <c r="G1713">
        <f>IF(COUNTIFS(Registros!$A$2:$A$6000,"MOV",Registros!$B$2:$B$6000,$A1713)&gt;0,1,0)</f>
        <v>0</v>
      </c>
      <c r="H1713">
        <f>IF($G1713=1,SUMIFS(Registros!$F$2:$F$6000,Registros!$A$2:$A$6000,"MOV",Registros!$B$2:$B$6000,$A1713),0)</f>
        <v>0</v>
      </c>
      <c r="I1713">
        <f>IF(COUNTIFS(Registros!$A$2:$A$6000,"CS",Registros!$B$2:$B$6000,$A1713)&gt;0,1,0)</f>
        <v>0</v>
      </c>
      <c r="J1713">
        <f>IF($I1713=1,SUMIFS(Registros!$I$2:$I$6000,Registros!$A$2:$A$6000,"CS",Registros!$B$2:$B$6000,$A1713),0)</f>
        <v>0</v>
      </c>
      <c r="K1713">
        <f>IF(COUNTIFS(Winback!$K$2:$K$300,$A1713)&gt;0,1,0)</f>
        <v>0</v>
      </c>
      <c r="L1713">
        <f>IF(AND($K1713=1,LEFT($A1713,3)="WB-"),SUMIFS(Winback!$D$2:$D$300,Winback!$K$2:$K$300,$A1713),0)</f>
        <v>0</v>
      </c>
      <c r="M1713">
        <f>IF(OR($E1713=1,$G1713=1,SUMIFS(Registros!$J$2:$J$6000,Registros!$B$2:$B$6000,$A1713)&gt;0),1,0)</f>
        <v>1</v>
      </c>
      <c r="N1713">
        <f>IF($J1713&gt;0,1,IF(COUNTIFS(Registros!$A$2:$A$6000,"CS",Registros!$B$2:$B$6000,$A1713,Registros!$K$2:$K$6000,"&lt;&gt;")&gt;0,1,0))</f>
        <v>0</v>
      </c>
      <c r="O1713" t="str">
        <f t="shared" si="130"/>
        <v>SOLO MÓVIL</v>
      </c>
      <c r="P1713" t="str">
        <f t="shared" si="131"/>
        <v>Ofrecer fijo + internet (FLBBTV)</v>
      </c>
      <c r="Q1713">
        <f t="shared" si="132"/>
        <v>42</v>
      </c>
      <c r="R1713" t="str">
        <f>IFERROR(VLOOKUP($A1713,Registros!$B$2:$G$6000,6,0),IFERROR(INDEX(Winback!$C$2:$C$300,MATCH($A1713,Winback!$K$2:$K$300,0)),""))</f>
        <v>Karla Mc Intryre</v>
      </c>
      <c r="S1713" t="str">
        <f t="shared" si="133"/>
        <v>NP</v>
      </c>
      <c r="T1713">
        <f t="shared" si="134"/>
        <v>1</v>
      </c>
    </row>
    <row r="1714" spans="1:20" x14ac:dyDescent="0.35">
      <c r="A1714" t="s">
        <v>8512</v>
      </c>
      <c r="B1714" t="s">
        <v>8513</v>
      </c>
      <c r="C1714" t="s">
        <v>8514</v>
      </c>
      <c r="D1714" t="s">
        <v>8515</v>
      </c>
      <c r="E1714">
        <f>IF(COUNTIFS(Registros!$A$2:$A$6000,"NP",Registros!$B$2:$B$6000,$A1714)&gt;0,1,0)</f>
        <v>1</v>
      </c>
      <c r="F1714">
        <f>IF($E1714=1,SUMIFS(Registros!$F$2:$F$6000,Registros!$A$2:$A$6000,"NP",Registros!$B$2:$B$6000,$A1714),0)</f>
        <v>15</v>
      </c>
      <c r="G1714">
        <f>IF(COUNTIFS(Registros!$A$2:$A$6000,"MOV",Registros!$B$2:$B$6000,$A1714)&gt;0,1,0)</f>
        <v>0</v>
      </c>
      <c r="H1714">
        <f>IF($G1714=1,SUMIFS(Registros!$F$2:$F$6000,Registros!$A$2:$A$6000,"MOV",Registros!$B$2:$B$6000,$A1714),0)</f>
        <v>0</v>
      </c>
      <c r="I1714">
        <f>IF(COUNTIFS(Registros!$A$2:$A$6000,"CS",Registros!$B$2:$B$6000,$A1714)&gt;0,1,0)</f>
        <v>0</v>
      </c>
      <c r="J1714">
        <f>IF($I1714=1,SUMIFS(Registros!$I$2:$I$6000,Registros!$A$2:$A$6000,"CS",Registros!$B$2:$B$6000,$A1714),0)</f>
        <v>0</v>
      </c>
      <c r="K1714">
        <f>IF(COUNTIFS(Winback!$K$2:$K$300,$A1714)&gt;0,1,0)</f>
        <v>0</v>
      </c>
      <c r="L1714">
        <f>IF(AND($K1714=1,LEFT($A1714,3)="WB-"),SUMIFS(Winback!$D$2:$D$300,Winback!$K$2:$K$300,$A1714),0)</f>
        <v>0</v>
      </c>
      <c r="M1714">
        <f>IF(OR($E1714=1,$G1714=1,SUMIFS(Registros!$J$2:$J$6000,Registros!$B$2:$B$6000,$A1714)&gt;0),1,0)</f>
        <v>1</v>
      </c>
      <c r="N1714">
        <f>IF($J1714&gt;0,1,IF(COUNTIFS(Registros!$A$2:$A$6000,"CS",Registros!$B$2:$B$6000,$A1714,Registros!$K$2:$K$6000,"&lt;&gt;")&gt;0,1,0))</f>
        <v>0</v>
      </c>
      <c r="O1714" t="str">
        <f t="shared" si="130"/>
        <v>SOLO MÓVIL</v>
      </c>
      <c r="P1714" t="str">
        <f t="shared" si="131"/>
        <v>Ofrecer fijo + internet (FLBBTV)</v>
      </c>
      <c r="Q1714">
        <f t="shared" si="132"/>
        <v>15</v>
      </c>
      <c r="R1714" t="str">
        <f>IFERROR(VLOOKUP($A1714,Registros!$B$2:$G$6000,6,0),IFERROR(INDEX(Winback!$C$2:$C$300,MATCH($A1714,Winback!$K$2:$K$300,0)),""))</f>
        <v>Solanye Acuña</v>
      </c>
      <c r="S1714" t="str">
        <f t="shared" si="133"/>
        <v>NP</v>
      </c>
      <c r="T1714">
        <f t="shared" si="134"/>
        <v>1</v>
      </c>
    </row>
    <row r="1715" spans="1:20" x14ac:dyDescent="0.35">
      <c r="A1715" t="s">
        <v>8517</v>
      </c>
      <c r="B1715" t="s">
        <v>8518</v>
      </c>
      <c r="C1715" t="s">
        <v>8519</v>
      </c>
      <c r="D1715" t="s">
        <v>8520</v>
      </c>
      <c r="E1715">
        <f>IF(COUNTIFS(Registros!$A$2:$A$6000,"NP",Registros!$B$2:$B$6000,$A1715)&gt;0,1,0)</f>
        <v>1</v>
      </c>
      <c r="F1715">
        <f>IF($E1715=1,SUMIFS(Registros!$F$2:$F$6000,Registros!$A$2:$A$6000,"NP",Registros!$B$2:$B$6000,$A1715),0)</f>
        <v>37.74</v>
      </c>
      <c r="G1715">
        <f>IF(COUNTIFS(Registros!$A$2:$A$6000,"MOV",Registros!$B$2:$B$6000,$A1715)&gt;0,1,0)</f>
        <v>0</v>
      </c>
      <c r="H1715">
        <f>IF($G1715=1,SUMIFS(Registros!$F$2:$F$6000,Registros!$A$2:$A$6000,"MOV",Registros!$B$2:$B$6000,$A1715),0)</f>
        <v>0</v>
      </c>
      <c r="I1715">
        <f>IF(COUNTIFS(Registros!$A$2:$A$6000,"CS",Registros!$B$2:$B$6000,$A1715)&gt;0,1,0)</f>
        <v>0</v>
      </c>
      <c r="J1715">
        <f>IF($I1715=1,SUMIFS(Registros!$I$2:$I$6000,Registros!$A$2:$A$6000,"CS",Registros!$B$2:$B$6000,$A1715),0)</f>
        <v>0</v>
      </c>
      <c r="K1715">
        <f>IF(COUNTIFS(Winback!$K$2:$K$300,$A1715)&gt;0,1,0)</f>
        <v>0</v>
      </c>
      <c r="L1715">
        <f>IF(AND($K1715=1,LEFT($A1715,3)="WB-"),SUMIFS(Winback!$D$2:$D$300,Winback!$K$2:$K$300,$A1715),0)</f>
        <v>0</v>
      </c>
      <c r="M1715">
        <f>IF(OR($E1715=1,$G1715=1,SUMIFS(Registros!$J$2:$J$6000,Registros!$B$2:$B$6000,$A1715)&gt;0),1,0)</f>
        <v>1</v>
      </c>
      <c r="N1715">
        <f>IF($J1715&gt;0,1,IF(COUNTIFS(Registros!$A$2:$A$6000,"CS",Registros!$B$2:$B$6000,$A1715,Registros!$K$2:$K$6000,"&lt;&gt;")&gt;0,1,0))</f>
        <v>0</v>
      </c>
      <c r="O1715" t="str">
        <f t="shared" si="130"/>
        <v>SOLO MÓVIL</v>
      </c>
      <c r="P1715" t="str">
        <f t="shared" si="131"/>
        <v>Ofrecer fijo + internet (FLBBTV)</v>
      </c>
      <c r="Q1715">
        <f t="shared" si="132"/>
        <v>37.74</v>
      </c>
      <c r="R1715" t="str">
        <f>IFERROR(VLOOKUP($A1715,Registros!$B$2:$G$6000,6,0),IFERROR(INDEX(Winback!$C$2:$C$300,MATCH($A1715,Winback!$K$2:$K$300,0)),""))</f>
        <v>Michelle Zambrano</v>
      </c>
      <c r="S1715" t="str">
        <f t="shared" si="133"/>
        <v>NP</v>
      </c>
      <c r="T1715">
        <f t="shared" si="134"/>
        <v>1</v>
      </c>
    </row>
    <row r="1716" spans="1:20" x14ac:dyDescent="0.35">
      <c r="A1716" t="s">
        <v>8522</v>
      </c>
      <c r="B1716" t="s">
        <v>8523</v>
      </c>
      <c r="C1716" t="s">
        <v>8524</v>
      </c>
      <c r="D1716" t="s">
        <v>8525</v>
      </c>
      <c r="E1716">
        <f>IF(COUNTIFS(Registros!$A$2:$A$6000,"NP",Registros!$B$2:$B$6000,$A1716)&gt;0,1,0)</f>
        <v>1</v>
      </c>
      <c r="F1716">
        <f>IF($E1716=1,SUMIFS(Registros!$F$2:$F$6000,Registros!$A$2:$A$6000,"NP",Registros!$B$2:$B$6000,$A1716),0)</f>
        <v>35</v>
      </c>
      <c r="G1716">
        <f>IF(COUNTIFS(Registros!$A$2:$A$6000,"MOV",Registros!$B$2:$B$6000,$A1716)&gt;0,1,0)</f>
        <v>0</v>
      </c>
      <c r="H1716">
        <f>IF($G1716=1,SUMIFS(Registros!$F$2:$F$6000,Registros!$A$2:$A$6000,"MOV",Registros!$B$2:$B$6000,$A1716),0)</f>
        <v>0</v>
      </c>
      <c r="I1716">
        <f>IF(COUNTIFS(Registros!$A$2:$A$6000,"CS",Registros!$B$2:$B$6000,$A1716)&gt;0,1,0)</f>
        <v>0</v>
      </c>
      <c r="J1716">
        <f>IF($I1716=1,SUMIFS(Registros!$I$2:$I$6000,Registros!$A$2:$A$6000,"CS",Registros!$B$2:$B$6000,$A1716),0)</f>
        <v>0</v>
      </c>
      <c r="K1716">
        <f>IF(COUNTIFS(Winback!$K$2:$K$300,$A1716)&gt;0,1,0)</f>
        <v>0</v>
      </c>
      <c r="L1716">
        <f>IF(AND($K1716=1,LEFT($A1716,3)="WB-"),SUMIFS(Winback!$D$2:$D$300,Winback!$K$2:$K$300,$A1716),0)</f>
        <v>0</v>
      </c>
      <c r="M1716">
        <f>IF(OR($E1716=1,$G1716=1,SUMIFS(Registros!$J$2:$J$6000,Registros!$B$2:$B$6000,$A1716)&gt;0),1,0)</f>
        <v>1</v>
      </c>
      <c r="N1716">
        <f>IF($J1716&gt;0,1,IF(COUNTIFS(Registros!$A$2:$A$6000,"CS",Registros!$B$2:$B$6000,$A1716,Registros!$K$2:$K$6000,"&lt;&gt;")&gt;0,1,0))</f>
        <v>0</v>
      </c>
      <c r="O1716" t="str">
        <f t="shared" si="130"/>
        <v>SOLO MÓVIL</v>
      </c>
      <c r="P1716" t="str">
        <f t="shared" si="131"/>
        <v>Ofrecer fijo + internet (FLBBTV)</v>
      </c>
      <c r="Q1716">
        <f t="shared" si="132"/>
        <v>35</v>
      </c>
      <c r="R1716" t="str">
        <f>IFERROR(VLOOKUP($A1716,Registros!$B$2:$G$6000,6,0),IFERROR(INDEX(Winback!$C$2:$C$300,MATCH($A1716,Winback!$K$2:$K$300,0)),""))</f>
        <v>Ines Lizbeth Trujillo</v>
      </c>
      <c r="S1716" t="str">
        <f t="shared" si="133"/>
        <v>NP</v>
      </c>
      <c r="T1716">
        <f t="shared" si="134"/>
        <v>1</v>
      </c>
    </row>
    <row r="1717" spans="1:20" x14ac:dyDescent="0.35">
      <c r="A1717" t="s">
        <v>8527</v>
      </c>
      <c r="B1717" t="s">
        <v>8528</v>
      </c>
      <c r="C1717" t="s">
        <v>8529</v>
      </c>
      <c r="D1717" t="s">
        <v>8530</v>
      </c>
      <c r="E1717">
        <f>IF(COUNTIFS(Registros!$A$2:$A$6000,"NP",Registros!$B$2:$B$6000,$A1717)&gt;0,1,0)</f>
        <v>1</v>
      </c>
      <c r="F1717">
        <f>IF($E1717=1,SUMIFS(Registros!$F$2:$F$6000,Registros!$A$2:$A$6000,"NP",Registros!$B$2:$B$6000,$A1717),0)</f>
        <v>11.25</v>
      </c>
      <c r="G1717">
        <f>IF(COUNTIFS(Registros!$A$2:$A$6000,"MOV",Registros!$B$2:$B$6000,$A1717)&gt;0,1,0)</f>
        <v>0</v>
      </c>
      <c r="H1717">
        <f>IF($G1717=1,SUMIFS(Registros!$F$2:$F$6000,Registros!$A$2:$A$6000,"MOV",Registros!$B$2:$B$6000,$A1717),0)</f>
        <v>0</v>
      </c>
      <c r="I1717">
        <f>IF(COUNTIFS(Registros!$A$2:$A$6000,"CS",Registros!$B$2:$B$6000,$A1717)&gt;0,1,0)</f>
        <v>0</v>
      </c>
      <c r="J1717">
        <f>IF($I1717=1,SUMIFS(Registros!$I$2:$I$6000,Registros!$A$2:$A$6000,"CS",Registros!$B$2:$B$6000,$A1717),0)</f>
        <v>0</v>
      </c>
      <c r="K1717">
        <f>IF(COUNTIFS(Winback!$K$2:$K$300,$A1717)&gt;0,1,0)</f>
        <v>0</v>
      </c>
      <c r="L1717">
        <f>IF(AND($K1717=1,LEFT($A1717,3)="WB-"),SUMIFS(Winback!$D$2:$D$300,Winback!$K$2:$K$300,$A1717),0)</f>
        <v>0</v>
      </c>
      <c r="M1717">
        <f>IF(OR($E1717=1,$G1717=1,SUMIFS(Registros!$J$2:$J$6000,Registros!$B$2:$B$6000,$A1717)&gt;0),1,0)</f>
        <v>1</v>
      </c>
      <c r="N1717">
        <f>IF($J1717&gt;0,1,IF(COUNTIFS(Registros!$A$2:$A$6000,"CS",Registros!$B$2:$B$6000,$A1717,Registros!$K$2:$K$6000,"&lt;&gt;")&gt;0,1,0))</f>
        <v>0</v>
      </c>
      <c r="O1717" t="str">
        <f t="shared" si="130"/>
        <v>SOLO MÓVIL</v>
      </c>
      <c r="P1717" t="str">
        <f t="shared" si="131"/>
        <v>Ofrecer fijo + internet (FLBBTV)</v>
      </c>
      <c r="Q1717">
        <f t="shared" si="132"/>
        <v>11.25</v>
      </c>
      <c r="R1717" t="str">
        <f>IFERROR(VLOOKUP($A1717,Registros!$B$2:$G$6000,6,0),IFERROR(INDEX(Winback!$C$2:$C$300,MATCH($A1717,Winback!$K$2:$K$300,0)),""))</f>
        <v>Alejandra Mabel Hawkins</v>
      </c>
      <c r="S1717" t="str">
        <f t="shared" si="133"/>
        <v>NP</v>
      </c>
      <c r="T1717">
        <f t="shared" si="134"/>
        <v>1</v>
      </c>
    </row>
    <row r="1718" spans="1:20" x14ac:dyDescent="0.35">
      <c r="A1718" t="s">
        <v>8532</v>
      </c>
      <c r="B1718" t="s">
        <v>8533</v>
      </c>
      <c r="C1718" t="s">
        <v>8529</v>
      </c>
      <c r="D1718" t="s">
        <v>8530</v>
      </c>
      <c r="E1718">
        <f>IF(COUNTIFS(Registros!$A$2:$A$6000,"NP",Registros!$B$2:$B$6000,$A1718)&gt;0,1,0)</f>
        <v>1</v>
      </c>
      <c r="F1718">
        <f>IF($E1718=1,SUMIFS(Registros!$F$2:$F$6000,Registros!$A$2:$A$6000,"NP",Registros!$B$2:$B$6000,$A1718),0)</f>
        <v>30</v>
      </c>
      <c r="G1718">
        <f>IF(COUNTIFS(Registros!$A$2:$A$6000,"MOV",Registros!$B$2:$B$6000,$A1718)&gt;0,1,0)</f>
        <v>0</v>
      </c>
      <c r="H1718">
        <f>IF($G1718=1,SUMIFS(Registros!$F$2:$F$6000,Registros!$A$2:$A$6000,"MOV",Registros!$B$2:$B$6000,$A1718),0)</f>
        <v>0</v>
      </c>
      <c r="I1718">
        <f>IF(COUNTIFS(Registros!$A$2:$A$6000,"CS",Registros!$B$2:$B$6000,$A1718)&gt;0,1,0)</f>
        <v>0</v>
      </c>
      <c r="J1718">
        <f>IF($I1718=1,SUMIFS(Registros!$I$2:$I$6000,Registros!$A$2:$A$6000,"CS",Registros!$B$2:$B$6000,$A1718),0)</f>
        <v>0</v>
      </c>
      <c r="K1718">
        <f>IF(COUNTIFS(Winback!$K$2:$K$300,$A1718)&gt;0,1,0)</f>
        <v>0</v>
      </c>
      <c r="L1718">
        <f>IF(AND($K1718=1,LEFT($A1718,3)="WB-"),SUMIFS(Winback!$D$2:$D$300,Winback!$K$2:$K$300,$A1718),0)</f>
        <v>0</v>
      </c>
      <c r="M1718">
        <f>IF(OR($E1718=1,$G1718=1,SUMIFS(Registros!$J$2:$J$6000,Registros!$B$2:$B$6000,$A1718)&gt;0),1,0)</f>
        <v>1</v>
      </c>
      <c r="N1718">
        <f>IF($J1718&gt;0,1,IF(COUNTIFS(Registros!$A$2:$A$6000,"CS",Registros!$B$2:$B$6000,$A1718,Registros!$K$2:$K$6000,"&lt;&gt;")&gt;0,1,0))</f>
        <v>0</v>
      </c>
      <c r="O1718" t="str">
        <f t="shared" si="130"/>
        <v>SOLO MÓVIL</v>
      </c>
      <c r="P1718" t="str">
        <f t="shared" si="131"/>
        <v>Ofrecer fijo + internet (FLBBTV)</v>
      </c>
      <c r="Q1718">
        <f t="shared" si="132"/>
        <v>30</v>
      </c>
      <c r="R1718" t="str">
        <f>IFERROR(VLOOKUP($A1718,Registros!$B$2:$G$6000,6,0),IFERROR(INDEX(Winback!$C$2:$C$300,MATCH($A1718,Winback!$K$2:$K$300,0)),""))</f>
        <v>Maria Fernanda</v>
      </c>
      <c r="S1718" t="str">
        <f t="shared" si="133"/>
        <v>NP</v>
      </c>
      <c r="T1718">
        <f t="shared" si="134"/>
        <v>1</v>
      </c>
    </row>
    <row r="1719" spans="1:20" x14ac:dyDescent="0.35">
      <c r="A1719" t="s">
        <v>8535</v>
      </c>
      <c r="B1719" t="s">
        <v>8536</v>
      </c>
      <c r="C1719" t="s">
        <v>8537</v>
      </c>
      <c r="D1719" t="s">
        <v>8538</v>
      </c>
      <c r="E1719">
        <f>IF(COUNTIFS(Registros!$A$2:$A$6000,"NP",Registros!$B$2:$B$6000,$A1719)&gt;0,1,0)</f>
        <v>1</v>
      </c>
      <c r="F1719">
        <f>IF($E1719=1,SUMIFS(Registros!$F$2:$F$6000,Registros!$A$2:$A$6000,"NP",Registros!$B$2:$B$6000,$A1719),0)</f>
        <v>6.84</v>
      </c>
      <c r="G1719">
        <f>IF(COUNTIFS(Registros!$A$2:$A$6000,"MOV",Registros!$B$2:$B$6000,$A1719)&gt;0,1,0)</f>
        <v>0</v>
      </c>
      <c r="H1719">
        <f>IF($G1719=1,SUMIFS(Registros!$F$2:$F$6000,Registros!$A$2:$A$6000,"MOV",Registros!$B$2:$B$6000,$A1719),0)</f>
        <v>0</v>
      </c>
      <c r="I1719">
        <f>IF(COUNTIFS(Registros!$A$2:$A$6000,"CS",Registros!$B$2:$B$6000,$A1719)&gt;0,1,0)</f>
        <v>0</v>
      </c>
      <c r="J1719">
        <f>IF($I1719=1,SUMIFS(Registros!$I$2:$I$6000,Registros!$A$2:$A$6000,"CS",Registros!$B$2:$B$6000,$A1719),0)</f>
        <v>0</v>
      </c>
      <c r="K1719">
        <f>IF(COUNTIFS(Winback!$K$2:$K$300,$A1719)&gt;0,1,0)</f>
        <v>0</v>
      </c>
      <c r="L1719">
        <f>IF(AND($K1719=1,LEFT($A1719,3)="WB-"),SUMIFS(Winback!$D$2:$D$300,Winback!$K$2:$K$300,$A1719),0)</f>
        <v>0</v>
      </c>
      <c r="M1719">
        <f>IF(OR($E1719=1,$G1719=1,SUMIFS(Registros!$J$2:$J$6000,Registros!$B$2:$B$6000,$A1719)&gt;0),1,0)</f>
        <v>1</v>
      </c>
      <c r="N1719">
        <f>IF($J1719&gt;0,1,IF(COUNTIFS(Registros!$A$2:$A$6000,"CS",Registros!$B$2:$B$6000,$A1719,Registros!$K$2:$K$6000,"&lt;&gt;")&gt;0,1,0))</f>
        <v>0</v>
      </c>
      <c r="O1719" t="str">
        <f t="shared" si="130"/>
        <v>SOLO MÓVIL</v>
      </c>
      <c r="P1719" t="str">
        <f t="shared" si="131"/>
        <v>Ofrecer fijo + internet (FLBBTV)</v>
      </c>
      <c r="Q1719">
        <f t="shared" si="132"/>
        <v>6.84</v>
      </c>
      <c r="R1719" t="str">
        <f>IFERROR(VLOOKUP($A1719,Registros!$B$2:$G$6000,6,0),IFERROR(INDEX(Winback!$C$2:$C$300,MATCH($A1719,Winback!$K$2:$K$300,0)),""))</f>
        <v>Yarelis Tulloch</v>
      </c>
      <c r="S1719" t="str">
        <f t="shared" si="133"/>
        <v>NP</v>
      </c>
      <c r="T1719">
        <f t="shared" si="134"/>
        <v>1</v>
      </c>
    </row>
    <row r="1720" spans="1:20" x14ac:dyDescent="0.35">
      <c r="A1720" t="s">
        <v>8540</v>
      </c>
      <c r="B1720" t="s">
        <v>8541</v>
      </c>
      <c r="C1720" t="s">
        <v>8542</v>
      </c>
      <c r="D1720" t="s">
        <v>8543</v>
      </c>
      <c r="E1720">
        <f>IF(COUNTIFS(Registros!$A$2:$A$6000,"NP",Registros!$B$2:$B$6000,$A1720)&gt;0,1,0)</f>
        <v>1</v>
      </c>
      <c r="F1720">
        <f>IF($E1720=1,SUMIFS(Registros!$F$2:$F$6000,Registros!$A$2:$A$6000,"NP",Registros!$B$2:$B$6000,$A1720),0)</f>
        <v>15</v>
      </c>
      <c r="G1720">
        <f>IF(COUNTIFS(Registros!$A$2:$A$6000,"MOV",Registros!$B$2:$B$6000,$A1720)&gt;0,1,0)</f>
        <v>0</v>
      </c>
      <c r="H1720">
        <f>IF($G1720=1,SUMIFS(Registros!$F$2:$F$6000,Registros!$A$2:$A$6000,"MOV",Registros!$B$2:$B$6000,$A1720),0)</f>
        <v>0</v>
      </c>
      <c r="I1720">
        <f>IF(COUNTIFS(Registros!$A$2:$A$6000,"CS",Registros!$B$2:$B$6000,$A1720)&gt;0,1,0)</f>
        <v>0</v>
      </c>
      <c r="J1720">
        <f>IF($I1720=1,SUMIFS(Registros!$I$2:$I$6000,Registros!$A$2:$A$6000,"CS",Registros!$B$2:$B$6000,$A1720),0)</f>
        <v>0</v>
      </c>
      <c r="K1720">
        <f>IF(COUNTIFS(Winback!$K$2:$K$300,$A1720)&gt;0,1,0)</f>
        <v>0</v>
      </c>
      <c r="L1720">
        <f>IF(AND($K1720=1,LEFT($A1720,3)="WB-"),SUMIFS(Winback!$D$2:$D$300,Winback!$K$2:$K$300,$A1720),0)</f>
        <v>0</v>
      </c>
      <c r="M1720">
        <f>IF(OR($E1720=1,$G1720=1,SUMIFS(Registros!$J$2:$J$6000,Registros!$B$2:$B$6000,$A1720)&gt;0),1,0)</f>
        <v>1</v>
      </c>
      <c r="N1720">
        <f>IF($J1720&gt;0,1,IF(COUNTIFS(Registros!$A$2:$A$6000,"CS",Registros!$B$2:$B$6000,$A1720,Registros!$K$2:$K$6000,"&lt;&gt;")&gt;0,1,0))</f>
        <v>0</v>
      </c>
      <c r="O1720" t="str">
        <f t="shared" si="130"/>
        <v>SOLO MÓVIL</v>
      </c>
      <c r="P1720" t="str">
        <f t="shared" si="131"/>
        <v>Ofrecer fijo + internet (FLBBTV)</v>
      </c>
      <c r="Q1720">
        <f t="shared" si="132"/>
        <v>15</v>
      </c>
      <c r="R1720" t="str">
        <f>IFERROR(VLOOKUP($A1720,Registros!$B$2:$G$6000,6,0),IFERROR(INDEX(Winback!$C$2:$C$300,MATCH($A1720,Winback!$K$2:$K$300,0)),""))</f>
        <v>Abril Aparicio</v>
      </c>
      <c r="S1720" t="str">
        <f t="shared" si="133"/>
        <v>NP</v>
      </c>
      <c r="T1720">
        <f t="shared" si="134"/>
        <v>1</v>
      </c>
    </row>
    <row r="1721" spans="1:20" x14ac:dyDescent="0.35">
      <c r="A1721" t="s">
        <v>8545</v>
      </c>
      <c r="B1721" t="s">
        <v>8546</v>
      </c>
      <c r="C1721" t="s">
        <v>8547</v>
      </c>
      <c r="D1721" t="s">
        <v>8548</v>
      </c>
      <c r="E1721">
        <f>IF(COUNTIFS(Registros!$A$2:$A$6000,"NP",Registros!$B$2:$B$6000,$A1721)&gt;0,1,0)</f>
        <v>1</v>
      </c>
      <c r="F1721">
        <f>IF($E1721=1,SUMIFS(Registros!$F$2:$F$6000,Registros!$A$2:$A$6000,"NP",Registros!$B$2:$B$6000,$A1721),0)</f>
        <v>15</v>
      </c>
      <c r="G1721">
        <f>IF(COUNTIFS(Registros!$A$2:$A$6000,"MOV",Registros!$B$2:$B$6000,$A1721)&gt;0,1,0)</f>
        <v>0</v>
      </c>
      <c r="H1721">
        <f>IF($G1721=1,SUMIFS(Registros!$F$2:$F$6000,Registros!$A$2:$A$6000,"MOV",Registros!$B$2:$B$6000,$A1721),0)</f>
        <v>0</v>
      </c>
      <c r="I1721">
        <f>IF(COUNTIFS(Registros!$A$2:$A$6000,"CS",Registros!$B$2:$B$6000,$A1721)&gt;0,1,0)</f>
        <v>0</v>
      </c>
      <c r="J1721">
        <f>IF($I1721=1,SUMIFS(Registros!$I$2:$I$6000,Registros!$A$2:$A$6000,"CS",Registros!$B$2:$B$6000,$A1721),0)</f>
        <v>0</v>
      </c>
      <c r="K1721">
        <f>IF(COUNTIFS(Winback!$K$2:$K$300,$A1721)&gt;0,1,0)</f>
        <v>0</v>
      </c>
      <c r="L1721">
        <f>IF(AND($K1721=1,LEFT($A1721,3)="WB-"),SUMIFS(Winback!$D$2:$D$300,Winback!$K$2:$K$300,$A1721),0)</f>
        <v>0</v>
      </c>
      <c r="M1721">
        <f>IF(OR($E1721=1,$G1721=1,SUMIFS(Registros!$J$2:$J$6000,Registros!$B$2:$B$6000,$A1721)&gt;0),1,0)</f>
        <v>1</v>
      </c>
      <c r="N1721">
        <f>IF($J1721&gt;0,1,IF(COUNTIFS(Registros!$A$2:$A$6000,"CS",Registros!$B$2:$B$6000,$A1721,Registros!$K$2:$K$6000,"&lt;&gt;")&gt;0,1,0))</f>
        <v>0</v>
      </c>
      <c r="O1721" t="str">
        <f t="shared" si="130"/>
        <v>SOLO MÓVIL</v>
      </c>
      <c r="P1721" t="str">
        <f t="shared" si="131"/>
        <v>Ofrecer fijo + internet (FLBBTV)</v>
      </c>
      <c r="Q1721">
        <f t="shared" si="132"/>
        <v>15</v>
      </c>
      <c r="R1721" t="str">
        <f>IFERROR(VLOOKUP($A1721,Registros!$B$2:$G$6000,6,0),IFERROR(INDEX(Winback!$C$2:$C$300,MATCH($A1721,Winback!$K$2:$K$300,0)),""))</f>
        <v>Yariela Galarce</v>
      </c>
      <c r="S1721" t="str">
        <f t="shared" si="133"/>
        <v>NP</v>
      </c>
      <c r="T1721">
        <f t="shared" si="134"/>
        <v>1</v>
      </c>
    </row>
    <row r="1722" spans="1:20" x14ac:dyDescent="0.35">
      <c r="A1722" t="s">
        <v>8550</v>
      </c>
      <c r="B1722" t="s">
        <v>8551</v>
      </c>
      <c r="C1722" t="s">
        <v>8547</v>
      </c>
      <c r="D1722" t="s">
        <v>8548</v>
      </c>
      <c r="E1722">
        <f>IF(COUNTIFS(Registros!$A$2:$A$6000,"NP",Registros!$B$2:$B$6000,$A1722)&gt;0,1,0)</f>
        <v>1</v>
      </c>
      <c r="F1722">
        <f>IF($E1722=1,SUMIFS(Registros!$F$2:$F$6000,Registros!$A$2:$A$6000,"NP",Registros!$B$2:$B$6000,$A1722),0)</f>
        <v>15</v>
      </c>
      <c r="G1722">
        <f>IF(COUNTIFS(Registros!$A$2:$A$6000,"MOV",Registros!$B$2:$B$6000,$A1722)&gt;0,1,0)</f>
        <v>0</v>
      </c>
      <c r="H1722">
        <f>IF($G1722=1,SUMIFS(Registros!$F$2:$F$6000,Registros!$A$2:$A$6000,"MOV",Registros!$B$2:$B$6000,$A1722),0)</f>
        <v>0</v>
      </c>
      <c r="I1722">
        <f>IF(COUNTIFS(Registros!$A$2:$A$6000,"CS",Registros!$B$2:$B$6000,$A1722)&gt;0,1,0)</f>
        <v>0</v>
      </c>
      <c r="J1722">
        <f>IF($I1722=1,SUMIFS(Registros!$I$2:$I$6000,Registros!$A$2:$A$6000,"CS",Registros!$B$2:$B$6000,$A1722),0)</f>
        <v>0</v>
      </c>
      <c r="K1722">
        <f>IF(COUNTIFS(Winback!$K$2:$K$300,$A1722)&gt;0,1,0)</f>
        <v>0</v>
      </c>
      <c r="L1722">
        <f>IF(AND($K1722=1,LEFT($A1722,3)="WB-"),SUMIFS(Winback!$D$2:$D$300,Winback!$K$2:$K$300,$A1722),0)</f>
        <v>0</v>
      </c>
      <c r="M1722">
        <f>IF(OR($E1722=1,$G1722=1,SUMIFS(Registros!$J$2:$J$6000,Registros!$B$2:$B$6000,$A1722)&gt;0),1,0)</f>
        <v>1</v>
      </c>
      <c r="N1722">
        <f>IF($J1722&gt;0,1,IF(COUNTIFS(Registros!$A$2:$A$6000,"CS",Registros!$B$2:$B$6000,$A1722,Registros!$K$2:$K$6000,"&lt;&gt;")&gt;0,1,0))</f>
        <v>0</v>
      </c>
      <c r="O1722" t="str">
        <f t="shared" si="130"/>
        <v>SOLO MÓVIL</v>
      </c>
      <c r="P1722" t="str">
        <f t="shared" si="131"/>
        <v>Ofrecer fijo + internet (FLBBTV)</v>
      </c>
      <c r="Q1722">
        <f t="shared" si="132"/>
        <v>15</v>
      </c>
      <c r="R1722" t="str">
        <f>IFERROR(VLOOKUP($A1722,Registros!$B$2:$G$6000,6,0),IFERROR(INDEX(Winback!$C$2:$C$300,MATCH($A1722,Winback!$K$2:$K$300,0)),""))</f>
        <v>Nailyn Martinez</v>
      </c>
      <c r="S1722" t="str">
        <f t="shared" si="133"/>
        <v>NP</v>
      </c>
      <c r="T1722">
        <f t="shared" si="134"/>
        <v>1</v>
      </c>
    </row>
    <row r="1723" spans="1:20" x14ac:dyDescent="0.35">
      <c r="A1723" t="s">
        <v>8553</v>
      </c>
      <c r="B1723" t="s">
        <v>8554</v>
      </c>
      <c r="C1723" t="s">
        <v>8555</v>
      </c>
      <c r="D1723" t="s">
        <v>8556</v>
      </c>
      <c r="E1723">
        <f>IF(COUNTIFS(Registros!$A$2:$A$6000,"NP",Registros!$B$2:$B$6000,$A1723)&gt;0,1,0)</f>
        <v>1</v>
      </c>
      <c r="F1723">
        <f>IF($E1723=1,SUMIFS(Registros!$F$2:$F$6000,Registros!$A$2:$A$6000,"NP",Registros!$B$2:$B$6000,$A1723),0)</f>
        <v>20</v>
      </c>
      <c r="G1723">
        <f>IF(COUNTIFS(Registros!$A$2:$A$6000,"MOV",Registros!$B$2:$B$6000,$A1723)&gt;0,1,0)</f>
        <v>0</v>
      </c>
      <c r="H1723">
        <f>IF($G1723=1,SUMIFS(Registros!$F$2:$F$6000,Registros!$A$2:$A$6000,"MOV",Registros!$B$2:$B$6000,$A1723),0)</f>
        <v>0</v>
      </c>
      <c r="I1723">
        <f>IF(COUNTIFS(Registros!$A$2:$A$6000,"CS",Registros!$B$2:$B$6000,$A1723)&gt;0,1,0)</f>
        <v>0</v>
      </c>
      <c r="J1723">
        <f>IF($I1723=1,SUMIFS(Registros!$I$2:$I$6000,Registros!$A$2:$A$6000,"CS",Registros!$B$2:$B$6000,$A1723),0)</f>
        <v>0</v>
      </c>
      <c r="K1723">
        <f>IF(COUNTIFS(Winback!$K$2:$K$300,$A1723)&gt;0,1,0)</f>
        <v>0</v>
      </c>
      <c r="L1723">
        <f>IF(AND($K1723=1,LEFT($A1723,3)="WB-"),SUMIFS(Winback!$D$2:$D$300,Winback!$K$2:$K$300,$A1723),0)</f>
        <v>0</v>
      </c>
      <c r="M1723">
        <f>IF(OR($E1723=1,$G1723=1,SUMIFS(Registros!$J$2:$J$6000,Registros!$B$2:$B$6000,$A1723)&gt;0),1,0)</f>
        <v>1</v>
      </c>
      <c r="N1723">
        <f>IF($J1723&gt;0,1,IF(COUNTIFS(Registros!$A$2:$A$6000,"CS",Registros!$B$2:$B$6000,$A1723,Registros!$K$2:$K$6000,"&lt;&gt;")&gt;0,1,0))</f>
        <v>0</v>
      </c>
      <c r="O1723" t="str">
        <f t="shared" si="130"/>
        <v>SOLO MÓVIL</v>
      </c>
      <c r="P1723" t="str">
        <f t="shared" si="131"/>
        <v>Ofrecer fijo + internet (FLBBTV)</v>
      </c>
      <c r="Q1723">
        <f t="shared" si="132"/>
        <v>20</v>
      </c>
      <c r="R1723" t="str">
        <f>IFERROR(VLOOKUP($A1723,Registros!$B$2:$G$6000,6,0),IFERROR(INDEX(Winback!$C$2:$C$300,MATCH($A1723,Winback!$K$2:$K$300,0)),""))</f>
        <v>Yamali Rodriguez</v>
      </c>
      <c r="S1723" t="str">
        <f t="shared" si="133"/>
        <v>NP</v>
      </c>
      <c r="T1723">
        <f t="shared" si="134"/>
        <v>1</v>
      </c>
    </row>
    <row r="1724" spans="1:20" x14ac:dyDescent="0.35">
      <c r="A1724" t="s">
        <v>8558</v>
      </c>
      <c r="B1724" t="s">
        <v>8559</v>
      </c>
      <c r="C1724" t="s">
        <v>8560</v>
      </c>
      <c r="D1724" t="s">
        <v>8561</v>
      </c>
      <c r="E1724">
        <f>IF(COUNTIFS(Registros!$A$2:$A$6000,"NP",Registros!$B$2:$B$6000,$A1724)&gt;0,1,0)</f>
        <v>1</v>
      </c>
      <c r="F1724">
        <f>IF($E1724=1,SUMIFS(Registros!$F$2:$F$6000,Registros!$A$2:$A$6000,"NP",Registros!$B$2:$B$6000,$A1724),0)</f>
        <v>122.75</v>
      </c>
      <c r="G1724">
        <f>IF(COUNTIFS(Registros!$A$2:$A$6000,"MOV",Registros!$B$2:$B$6000,$A1724)&gt;0,1,0)</f>
        <v>0</v>
      </c>
      <c r="H1724">
        <f>IF($G1724=1,SUMIFS(Registros!$F$2:$F$6000,Registros!$A$2:$A$6000,"MOV",Registros!$B$2:$B$6000,$A1724),0)</f>
        <v>0</v>
      </c>
      <c r="I1724">
        <f>IF(COUNTIFS(Registros!$A$2:$A$6000,"CS",Registros!$B$2:$B$6000,$A1724)&gt;0,1,0)</f>
        <v>0</v>
      </c>
      <c r="J1724">
        <f>IF($I1724=1,SUMIFS(Registros!$I$2:$I$6000,Registros!$A$2:$A$6000,"CS",Registros!$B$2:$B$6000,$A1724),0)</f>
        <v>0</v>
      </c>
      <c r="K1724">
        <f>IF(COUNTIFS(Winback!$K$2:$K$300,$A1724)&gt;0,1,0)</f>
        <v>0</v>
      </c>
      <c r="L1724">
        <f>IF(AND($K1724=1,LEFT($A1724,3)="WB-"),SUMIFS(Winback!$D$2:$D$300,Winback!$K$2:$K$300,$A1724),0)</f>
        <v>0</v>
      </c>
      <c r="M1724">
        <f>IF(OR($E1724=1,$G1724=1,SUMIFS(Registros!$J$2:$J$6000,Registros!$B$2:$B$6000,$A1724)&gt;0),1,0)</f>
        <v>1</v>
      </c>
      <c r="N1724">
        <f>IF($J1724&gt;0,1,IF(COUNTIFS(Registros!$A$2:$A$6000,"CS",Registros!$B$2:$B$6000,$A1724,Registros!$K$2:$K$6000,"&lt;&gt;")&gt;0,1,0))</f>
        <v>0</v>
      </c>
      <c r="O1724" t="str">
        <f t="shared" si="130"/>
        <v>SOLO MÓVIL</v>
      </c>
      <c r="P1724" t="str">
        <f t="shared" si="131"/>
        <v>Ofrecer fijo + internet (FLBBTV)</v>
      </c>
      <c r="Q1724">
        <f t="shared" si="132"/>
        <v>122.75</v>
      </c>
      <c r="R1724" t="str">
        <f>IFERROR(VLOOKUP($A1724,Registros!$B$2:$G$6000,6,0),IFERROR(INDEX(Winback!$C$2:$C$300,MATCH($A1724,Winback!$K$2:$K$300,0)),""))</f>
        <v>Osiris Aguilar</v>
      </c>
      <c r="S1724" t="str">
        <f t="shared" si="133"/>
        <v>NP</v>
      </c>
      <c r="T1724">
        <f t="shared" si="134"/>
        <v>1</v>
      </c>
    </row>
    <row r="1725" spans="1:20" x14ac:dyDescent="0.35">
      <c r="A1725" t="s">
        <v>8563</v>
      </c>
      <c r="B1725" t="s">
        <v>8564</v>
      </c>
      <c r="C1725" t="s">
        <v>8565</v>
      </c>
      <c r="D1725" t="s">
        <v>8566</v>
      </c>
      <c r="E1725">
        <f>IF(COUNTIFS(Registros!$A$2:$A$6000,"NP",Registros!$B$2:$B$6000,$A1725)&gt;0,1,0)</f>
        <v>1</v>
      </c>
      <c r="F1725">
        <f>IF($E1725=1,SUMIFS(Registros!$F$2:$F$6000,Registros!$A$2:$A$6000,"NP",Registros!$B$2:$B$6000,$A1725),0)</f>
        <v>15</v>
      </c>
      <c r="G1725">
        <f>IF(COUNTIFS(Registros!$A$2:$A$6000,"MOV",Registros!$B$2:$B$6000,$A1725)&gt;0,1,0)</f>
        <v>0</v>
      </c>
      <c r="H1725">
        <f>IF($G1725=1,SUMIFS(Registros!$F$2:$F$6000,Registros!$A$2:$A$6000,"MOV",Registros!$B$2:$B$6000,$A1725),0)</f>
        <v>0</v>
      </c>
      <c r="I1725">
        <f>IF(COUNTIFS(Registros!$A$2:$A$6000,"CS",Registros!$B$2:$B$6000,$A1725)&gt;0,1,0)</f>
        <v>0</v>
      </c>
      <c r="J1725">
        <f>IF($I1725=1,SUMIFS(Registros!$I$2:$I$6000,Registros!$A$2:$A$6000,"CS",Registros!$B$2:$B$6000,$A1725),0)</f>
        <v>0</v>
      </c>
      <c r="K1725">
        <f>IF(COUNTIFS(Winback!$K$2:$K$300,$A1725)&gt;0,1,0)</f>
        <v>0</v>
      </c>
      <c r="L1725">
        <f>IF(AND($K1725=1,LEFT($A1725,3)="WB-"),SUMIFS(Winback!$D$2:$D$300,Winback!$K$2:$K$300,$A1725),0)</f>
        <v>0</v>
      </c>
      <c r="M1725">
        <f>IF(OR($E1725=1,$G1725=1,SUMIFS(Registros!$J$2:$J$6000,Registros!$B$2:$B$6000,$A1725)&gt;0),1,0)</f>
        <v>1</v>
      </c>
      <c r="N1725">
        <f>IF($J1725&gt;0,1,IF(COUNTIFS(Registros!$A$2:$A$6000,"CS",Registros!$B$2:$B$6000,$A1725,Registros!$K$2:$K$6000,"&lt;&gt;")&gt;0,1,0))</f>
        <v>0</v>
      </c>
      <c r="O1725" t="str">
        <f t="shared" si="130"/>
        <v>SOLO MÓVIL</v>
      </c>
      <c r="P1725" t="str">
        <f t="shared" si="131"/>
        <v>Ofrecer fijo + internet (FLBBTV)</v>
      </c>
      <c r="Q1725">
        <f t="shared" si="132"/>
        <v>15</v>
      </c>
      <c r="R1725" t="str">
        <f>IFERROR(VLOOKUP($A1725,Registros!$B$2:$G$6000,6,0),IFERROR(INDEX(Winback!$C$2:$C$300,MATCH($A1725,Winback!$K$2:$K$300,0)),""))</f>
        <v>Karla Mc Intryre</v>
      </c>
      <c r="S1725" t="str">
        <f t="shared" si="133"/>
        <v>NP</v>
      </c>
      <c r="T1725">
        <f t="shared" si="134"/>
        <v>1</v>
      </c>
    </row>
    <row r="1726" spans="1:20" x14ac:dyDescent="0.35">
      <c r="A1726" t="s">
        <v>8568</v>
      </c>
      <c r="B1726" t="s">
        <v>8569</v>
      </c>
      <c r="C1726" t="s">
        <v>8570</v>
      </c>
      <c r="D1726" t="s">
        <v>8571</v>
      </c>
      <c r="E1726">
        <f>IF(COUNTIFS(Registros!$A$2:$A$6000,"NP",Registros!$B$2:$B$6000,$A1726)&gt;0,1,0)</f>
        <v>1</v>
      </c>
      <c r="F1726">
        <f>IF($E1726=1,SUMIFS(Registros!$F$2:$F$6000,Registros!$A$2:$A$6000,"NP",Registros!$B$2:$B$6000,$A1726),0)</f>
        <v>15</v>
      </c>
      <c r="G1726">
        <f>IF(COUNTIFS(Registros!$A$2:$A$6000,"MOV",Registros!$B$2:$B$6000,$A1726)&gt;0,1,0)</f>
        <v>0</v>
      </c>
      <c r="H1726">
        <f>IF($G1726=1,SUMIFS(Registros!$F$2:$F$6000,Registros!$A$2:$A$6000,"MOV",Registros!$B$2:$B$6000,$A1726),0)</f>
        <v>0</v>
      </c>
      <c r="I1726">
        <f>IF(COUNTIFS(Registros!$A$2:$A$6000,"CS",Registros!$B$2:$B$6000,$A1726)&gt;0,1,0)</f>
        <v>0</v>
      </c>
      <c r="J1726">
        <f>IF($I1726=1,SUMIFS(Registros!$I$2:$I$6000,Registros!$A$2:$A$6000,"CS",Registros!$B$2:$B$6000,$A1726),0)</f>
        <v>0</v>
      </c>
      <c r="K1726">
        <f>IF(COUNTIFS(Winback!$K$2:$K$300,$A1726)&gt;0,1,0)</f>
        <v>0</v>
      </c>
      <c r="L1726">
        <f>IF(AND($K1726=1,LEFT($A1726,3)="WB-"),SUMIFS(Winback!$D$2:$D$300,Winback!$K$2:$K$300,$A1726),0)</f>
        <v>0</v>
      </c>
      <c r="M1726">
        <f>IF(OR($E1726=1,$G1726=1,SUMIFS(Registros!$J$2:$J$6000,Registros!$B$2:$B$6000,$A1726)&gt;0),1,0)</f>
        <v>1</v>
      </c>
      <c r="N1726">
        <f>IF($J1726&gt;0,1,IF(COUNTIFS(Registros!$A$2:$A$6000,"CS",Registros!$B$2:$B$6000,$A1726,Registros!$K$2:$K$6000,"&lt;&gt;")&gt;0,1,0))</f>
        <v>0</v>
      </c>
      <c r="O1726" t="str">
        <f t="shared" si="130"/>
        <v>SOLO MÓVIL</v>
      </c>
      <c r="P1726" t="str">
        <f t="shared" si="131"/>
        <v>Ofrecer fijo + internet (FLBBTV)</v>
      </c>
      <c r="Q1726">
        <f t="shared" si="132"/>
        <v>15</v>
      </c>
      <c r="R1726" t="str">
        <f>IFERROR(VLOOKUP($A1726,Registros!$B$2:$G$6000,6,0),IFERROR(INDEX(Winback!$C$2:$C$300,MATCH($A1726,Winback!$K$2:$K$300,0)),""))</f>
        <v>Michelle Zambrano</v>
      </c>
      <c r="S1726" t="str">
        <f t="shared" si="133"/>
        <v>NP</v>
      </c>
      <c r="T1726">
        <f t="shared" si="134"/>
        <v>1</v>
      </c>
    </row>
    <row r="1727" spans="1:20" x14ac:dyDescent="0.35">
      <c r="A1727" t="s">
        <v>8573</v>
      </c>
      <c r="B1727" t="s">
        <v>8574</v>
      </c>
      <c r="C1727" t="s">
        <v>8575</v>
      </c>
      <c r="D1727" t="s">
        <v>8576</v>
      </c>
      <c r="E1727">
        <f>IF(COUNTIFS(Registros!$A$2:$A$6000,"NP",Registros!$B$2:$B$6000,$A1727)&gt;0,1,0)</f>
        <v>1</v>
      </c>
      <c r="F1727">
        <f>IF($E1727=1,SUMIFS(Registros!$F$2:$F$6000,Registros!$A$2:$A$6000,"NP",Registros!$B$2:$B$6000,$A1727),0)</f>
        <v>30</v>
      </c>
      <c r="G1727">
        <f>IF(COUNTIFS(Registros!$A$2:$A$6000,"MOV",Registros!$B$2:$B$6000,$A1727)&gt;0,1,0)</f>
        <v>0</v>
      </c>
      <c r="H1727">
        <f>IF($G1727=1,SUMIFS(Registros!$F$2:$F$6000,Registros!$A$2:$A$6000,"MOV",Registros!$B$2:$B$6000,$A1727),0)</f>
        <v>0</v>
      </c>
      <c r="I1727">
        <f>IF(COUNTIFS(Registros!$A$2:$A$6000,"CS",Registros!$B$2:$B$6000,$A1727)&gt;0,1,0)</f>
        <v>0</v>
      </c>
      <c r="J1727">
        <f>IF($I1727=1,SUMIFS(Registros!$I$2:$I$6000,Registros!$A$2:$A$6000,"CS",Registros!$B$2:$B$6000,$A1727),0)</f>
        <v>0</v>
      </c>
      <c r="K1727">
        <f>IF(COUNTIFS(Winback!$K$2:$K$300,$A1727)&gt;0,1,0)</f>
        <v>0</v>
      </c>
      <c r="L1727">
        <f>IF(AND($K1727=1,LEFT($A1727,3)="WB-"),SUMIFS(Winback!$D$2:$D$300,Winback!$K$2:$K$300,$A1727),0)</f>
        <v>0</v>
      </c>
      <c r="M1727">
        <f>IF(OR($E1727=1,$G1727=1,SUMIFS(Registros!$J$2:$J$6000,Registros!$B$2:$B$6000,$A1727)&gt;0),1,0)</f>
        <v>1</v>
      </c>
      <c r="N1727">
        <f>IF($J1727&gt;0,1,IF(COUNTIFS(Registros!$A$2:$A$6000,"CS",Registros!$B$2:$B$6000,$A1727,Registros!$K$2:$K$6000,"&lt;&gt;")&gt;0,1,0))</f>
        <v>0</v>
      </c>
      <c r="O1727" t="str">
        <f t="shared" si="130"/>
        <v>SOLO MÓVIL</v>
      </c>
      <c r="P1727" t="str">
        <f t="shared" si="131"/>
        <v>Ofrecer fijo + internet (FLBBTV)</v>
      </c>
      <c r="Q1727">
        <f t="shared" si="132"/>
        <v>30</v>
      </c>
      <c r="R1727" t="str">
        <f>IFERROR(VLOOKUP($A1727,Registros!$B$2:$G$6000,6,0),IFERROR(INDEX(Winback!$C$2:$C$300,MATCH($A1727,Winback!$K$2:$K$300,0)),""))</f>
        <v>Ines Lizbeth Trujillo</v>
      </c>
      <c r="S1727" t="str">
        <f t="shared" si="133"/>
        <v>NP</v>
      </c>
      <c r="T1727">
        <f t="shared" si="134"/>
        <v>1</v>
      </c>
    </row>
    <row r="1728" spans="1:20" x14ac:dyDescent="0.35">
      <c r="A1728" t="s">
        <v>8578</v>
      </c>
      <c r="B1728" t="s">
        <v>8579</v>
      </c>
      <c r="C1728" t="s">
        <v>8580</v>
      </c>
      <c r="D1728" t="s">
        <v>8581</v>
      </c>
      <c r="E1728">
        <f>IF(COUNTIFS(Registros!$A$2:$A$6000,"NP",Registros!$B$2:$B$6000,$A1728)&gt;0,1,0)</f>
        <v>1</v>
      </c>
      <c r="F1728">
        <f>IF($E1728=1,SUMIFS(Registros!$F$2:$F$6000,Registros!$A$2:$A$6000,"NP",Registros!$B$2:$B$6000,$A1728),0)</f>
        <v>12</v>
      </c>
      <c r="G1728">
        <f>IF(COUNTIFS(Registros!$A$2:$A$6000,"MOV",Registros!$B$2:$B$6000,$A1728)&gt;0,1,0)</f>
        <v>0</v>
      </c>
      <c r="H1728">
        <f>IF($G1728=1,SUMIFS(Registros!$F$2:$F$6000,Registros!$A$2:$A$6000,"MOV",Registros!$B$2:$B$6000,$A1728),0)</f>
        <v>0</v>
      </c>
      <c r="I1728">
        <f>IF(COUNTIFS(Registros!$A$2:$A$6000,"CS",Registros!$B$2:$B$6000,$A1728)&gt;0,1,0)</f>
        <v>0</v>
      </c>
      <c r="J1728">
        <f>IF($I1728=1,SUMIFS(Registros!$I$2:$I$6000,Registros!$A$2:$A$6000,"CS",Registros!$B$2:$B$6000,$A1728),0)</f>
        <v>0</v>
      </c>
      <c r="K1728">
        <f>IF(COUNTIFS(Winback!$K$2:$K$300,$A1728)&gt;0,1,0)</f>
        <v>0</v>
      </c>
      <c r="L1728">
        <f>IF(AND($K1728=1,LEFT($A1728,3)="WB-"),SUMIFS(Winback!$D$2:$D$300,Winback!$K$2:$K$300,$A1728),0)</f>
        <v>0</v>
      </c>
      <c r="M1728">
        <f>IF(OR($E1728=1,$G1728=1,SUMIFS(Registros!$J$2:$J$6000,Registros!$B$2:$B$6000,$A1728)&gt;0),1,0)</f>
        <v>1</v>
      </c>
      <c r="N1728">
        <f>IF($J1728&gt;0,1,IF(COUNTIFS(Registros!$A$2:$A$6000,"CS",Registros!$B$2:$B$6000,$A1728,Registros!$K$2:$K$6000,"&lt;&gt;")&gt;0,1,0))</f>
        <v>0</v>
      </c>
      <c r="O1728" t="str">
        <f t="shared" si="130"/>
        <v>SOLO MÓVIL</v>
      </c>
      <c r="P1728" t="str">
        <f t="shared" si="131"/>
        <v>Ofrecer fijo + internet (FLBBTV)</v>
      </c>
      <c r="Q1728">
        <f t="shared" si="132"/>
        <v>12</v>
      </c>
      <c r="R1728" t="str">
        <f>IFERROR(VLOOKUP($A1728,Registros!$B$2:$G$6000,6,0),IFERROR(INDEX(Winback!$C$2:$C$300,MATCH($A1728,Winback!$K$2:$K$300,0)),""))</f>
        <v>Alejandra Mabel Hawkins</v>
      </c>
      <c r="S1728" t="str">
        <f t="shared" si="133"/>
        <v>NP</v>
      </c>
      <c r="T1728">
        <f t="shared" si="134"/>
        <v>1</v>
      </c>
    </row>
    <row r="1729" spans="1:20" x14ac:dyDescent="0.35">
      <c r="A1729" t="s">
        <v>8583</v>
      </c>
      <c r="B1729" t="s">
        <v>8584</v>
      </c>
      <c r="C1729" t="s">
        <v>8585</v>
      </c>
      <c r="D1729" t="s">
        <v>8586</v>
      </c>
      <c r="E1729">
        <f>IF(COUNTIFS(Registros!$A$2:$A$6000,"NP",Registros!$B$2:$B$6000,$A1729)&gt;0,1,0)</f>
        <v>1</v>
      </c>
      <c r="F1729">
        <f>IF($E1729=1,SUMIFS(Registros!$F$2:$F$6000,Registros!$A$2:$A$6000,"NP",Registros!$B$2:$B$6000,$A1729),0)</f>
        <v>15</v>
      </c>
      <c r="G1729">
        <f>IF(COUNTIFS(Registros!$A$2:$A$6000,"MOV",Registros!$B$2:$B$6000,$A1729)&gt;0,1,0)</f>
        <v>0</v>
      </c>
      <c r="H1729">
        <f>IF($G1729=1,SUMIFS(Registros!$F$2:$F$6000,Registros!$A$2:$A$6000,"MOV",Registros!$B$2:$B$6000,$A1729),0)</f>
        <v>0</v>
      </c>
      <c r="I1729">
        <f>IF(COUNTIFS(Registros!$A$2:$A$6000,"CS",Registros!$B$2:$B$6000,$A1729)&gt;0,1,0)</f>
        <v>0</v>
      </c>
      <c r="J1729">
        <f>IF($I1729=1,SUMIFS(Registros!$I$2:$I$6000,Registros!$A$2:$A$6000,"CS",Registros!$B$2:$B$6000,$A1729),0)</f>
        <v>0</v>
      </c>
      <c r="K1729">
        <f>IF(COUNTIFS(Winback!$K$2:$K$300,$A1729)&gt;0,1,0)</f>
        <v>0</v>
      </c>
      <c r="L1729">
        <f>IF(AND($K1729=1,LEFT($A1729,3)="WB-"),SUMIFS(Winback!$D$2:$D$300,Winback!$K$2:$K$300,$A1729),0)</f>
        <v>0</v>
      </c>
      <c r="M1729">
        <f>IF(OR($E1729=1,$G1729=1,SUMIFS(Registros!$J$2:$J$6000,Registros!$B$2:$B$6000,$A1729)&gt;0),1,0)</f>
        <v>1</v>
      </c>
      <c r="N1729">
        <f>IF($J1729&gt;0,1,IF(COUNTIFS(Registros!$A$2:$A$6000,"CS",Registros!$B$2:$B$6000,$A1729,Registros!$K$2:$K$6000,"&lt;&gt;")&gt;0,1,0))</f>
        <v>0</v>
      </c>
      <c r="O1729" t="str">
        <f t="shared" si="130"/>
        <v>SOLO MÓVIL</v>
      </c>
      <c r="P1729" t="str">
        <f t="shared" si="131"/>
        <v>Ofrecer fijo + internet (FLBBTV)</v>
      </c>
      <c r="Q1729">
        <f t="shared" si="132"/>
        <v>15</v>
      </c>
      <c r="R1729" t="str">
        <f>IFERROR(VLOOKUP($A1729,Registros!$B$2:$G$6000,6,0),IFERROR(INDEX(Winback!$C$2:$C$300,MATCH($A1729,Winback!$K$2:$K$300,0)),""))</f>
        <v>Maria Fernanda</v>
      </c>
      <c r="S1729" t="str">
        <f t="shared" si="133"/>
        <v>NP</v>
      </c>
      <c r="T1729">
        <f t="shared" si="134"/>
        <v>1</v>
      </c>
    </row>
    <row r="1730" spans="1:20" x14ac:dyDescent="0.35">
      <c r="A1730" t="s">
        <v>8588</v>
      </c>
      <c r="B1730" t="s">
        <v>8589</v>
      </c>
      <c r="C1730" t="s">
        <v>8590</v>
      </c>
      <c r="D1730" t="s">
        <v>8590</v>
      </c>
      <c r="E1730">
        <f>IF(COUNTIFS(Registros!$A$2:$A$6000,"NP",Registros!$B$2:$B$6000,$A1730)&gt;0,1,0)</f>
        <v>1</v>
      </c>
      <c r="F1730">
        <f>IF($E1730=1,SUMIFS(Registros!$F$2:$F$6000,Registros!$A$2:$A$6000,"NP",Registros!$B$2:$B$6000,$A1730),0)</f>
        <v>100</v>
      </c>
      <c r="G1730">
        <f>IF(COUNTIFS(Registros!$A$2:$A$6000,"MOV",Registros!$B$2:$B$6000,$A1730)&gt;0,1,0)</f>
        <v>0</v>
      </c>
      <c r="H1730">
        <f>IF($G1730=1,SUMIFS(Registros!$F$2:$F$6000,Registros!$A$2:$A$6000,"MOV",Registros!$B$2:$B$6000,$A1730),0)</f>
        <v>0</v>
      </c>
      <c r="I1730">
        <f>IF(COUNTIFS(Registros!$A$2:$A$6000,"CS",Registros!$B$2:$B$6000,$A1730)&gt;0,1,0)</f>
        <v>0</v>
      </c>
      <c r="J1730">
        <f>IF($I1730=1,SUMIFS(Registros!$I$2:$I$6000,Registros!$A$2:$A$6000,"CS",Registros!$B$2:$B$6000,$A1730),0)</f>
        <v>0</v>
      </c>
      <c r="K1730">
        <f>IF(COUNTIFS(Winback!$K$2:$K$300,$A1730)&gt;0,1,0)</f>
        <v>0</v>
      </c>
      <c r="L1730">
        <f>IF(AND($K1730=1,LEFT($A1730,3)="WB-"),SUMIFS(Winback!$D$2:$D$300,Winback!$K$2:$K$300,$A1730),0)</f>
        <v>0</v>
      </c>
      <c r="M1730">
        <f>IF(OR($E1730=1,$G1730=1,SUMIFS(Registros!$J$2:$J$6000,Registros!$B$2:$B$6000,$A1730)&gt;0),1,0)</f>
        <v>1</v>
      </c>
      <c r="N1730">
        <f>IF($J1730&gt;0,1,IF(COUNTIFS(Registros!$A$2:$A$6000,"CS",Registros!$B$2:$B$6000,$A1730,Registros!$K$2:$K$6000,"&lt;&gt;")&gt;0,1,0))</f>
        <v>0</v>
      </c>
      <c r="O1730" t="str">
        <f t="shared" ref="O1730:O1793" si="135">IF(AND($K1730=1,$E1730=0,$G1730=0,$I1730=0),"WINBACK",IF(AND($M1730=1,$N1730&gt;0),"CONVERGENTE",IF($M1730=1,"SOLO MÓVIL",IF($N1730&gt;0,"SOLO FIJO / INTERNET","SIN SERVICIOS"))))</f>
        <v>SOLO MÓVIL</v>
      </c>
      <c r="P1730" t="str">
        <f t="shared" ref="P1730:P1793" si="136">IF($O1730="WINBACK","Recuperar (winback)",IF($O1730="CONVERGENTE","Upgrade / más líneas",IF($O1730="SOLO MÓVIL","Ofrecer fijo + internet (FLBBTV)",IF($O1730="SOLO FIJO / INTERNET","Ofrecer línea móvil Nextphone","Oferta completa (móvil + fijo + internet)"))))</f>
        <v>Ofrecer fijo + internet (FLBBTV)</v>
      </c>
      <c r="Q1730">
        <f t="shared" ref="Q1730:Q1793" si="137">$F1730+$H1730+$L1730</f>
        <v>100</v>
      </c>
      <c r="R1730" t="str">
        <f>IFERROR(VLOOKUP($A1730,Registros!$B$2:$G$6000,6,0),IFERROR(INDEX(Winback!$C$2:$C$300,MATCH($A1730,Winback!$K$2:$K$300,0)),""))</f>
        <v>Yarelis Tulloch</v>
      </c>
      <c r="S1730" t="str">
        <f t="shared" ref="S1730:S1793" si="138">IF($E1730=1,"NP","")&amp;IF($G1730=1,"+MOV","")&amp;IF($I1730=1,"+CS","")&amp;IF($K1730=1,"+WB","")</f>
        <v>NP</v>
      </c>
      <c r="T1730">
        <f t="shared" ref="T1730:T1793" si="139">$E1730+$G1730+$I1730+$K1730</f>
        <v>1</v>
      </c>
    </row>
    <row r="1731" spans="1:20" x14ac:dyDescent="0.35">
      <c r="A1731" t="s">
        <v>8592</v>
      </c>
      <c r="B1731" t="s">
        <v>8593</v>
      </c>
      <c r="C1731" t="s">
        <v>8594</v>
      </c>
      <c r="D1731" t="s">
        <v>8595</v>
      </c>
      <c r="E1731">
        <f>IF(COUNTIFS(Registros!$A$2:$A$6000,"NP",Registros!$B$2:$B$6000,$A1731)&gt;0,1,0)</f>
        <v>1</v>
      </c>
      <c r="F1731">
        <f>IF($E1731=1,SUMIFS(Registros!$F$2:$F$6000,Registros!$A$2:$A$6000,"NP",Registros!$B$2:$B$6000,$A1731),0)</f>
        <v>18.25</v>
      </c>
      <c r="G1731">
        <f>IF(COUNTIFS(Registros!$A$2:$A$6000,"MOV",Registros!$B$2:$B$6000,$A1731)&gt;0,1,0)</f>
        <v>0</v>
      </c>
      <c r="H1731">
        <f>IF($G1731=1,SUMIFS(Registros!$F$2:$F$6000,Registros!$A$2:$A$6000,"MOV",Registros!$B$2:$B$6000,$A1731),0)</f>
        <v>0</v>
      </c>
      <c r="I1731">
        <f>IF(COUNTIFS(Registros!$A$2:$A$6000,"CS",Registros!$B$2:$B$6000,$A1731)&gt;0,1,0)</f>
        <v>0</v>
      </c>
      <c r="J1731">
        <f>IF($I1731=1,SUMIFS(Registros!$I$2:$I$6000,Registros!$A$2:$A$6000,"CS",Registros!$B$2:$B$6000,$A1731),0)</f>
        <v>0</v>
      </c>
      <c r="K1731">
        <f>IF(COUNTIFS(Winback!$K$2:$K$300,$A1731)&gt;0,1,0)</f>
        <v>0</v>
      </c>
      <c r="L1731">
        <f>IF(AND($K1731=1,LEFT($A1731,3)="WB-"),SUMIFS(Winback!$D$2:$D$300,Winback!$K$2:$K$300,$A1731),0)</f>
        <v>0</v>
      </c>
      <c r="M1731">
        <f>IF(OR($E1731=1,$G1731=1,SUMIFS(Registros!$J$2:$J$6000,Registros!$B$2:$B$6000,$A1731)&gt;0),1,0)</f>
        <v>1</v>
      </c>
      <c r="N1731">
        <f>IF($J1731&gt;0,1,IF(COUNTIFS(Registros!$A$2:$A$6000,"CS",Registros!$B$2:$B$6000,$A1731,Registros!$K$2:$K$6000,"&lt;&gt;")&gt;0,1,0))</f>
        <v>0</v>
      </c>
      <c r="O1731" t="str">
        <f t="shared" si="135"/>
        <v>SOLO MÓVIL</v>
      </c>
      <c r="P1731" t="str">
        <f t="shared" si="136"/>
        <v>Ofrecer fijo + internet (FLBBTV)</v>
      </c>
      <c r="Q1731">
        <f t="shared" si="137"/>
        <v>18.25</v>
      </c>
      <c r="R1731" t="str">
        <f>IFERROR(VLOOKUP($A1731,Registros!$B$2:$G$6000,6,0),IFERROR(INDEX(Winback!$C$2:$C$300,MATCH($A1731,Winback!$K$2:$K$300,0)),""))</f>
        <v>Abril Aparicio</v>
      </c>
      <c r="S1731" t="str">
        <f t="shared" si="138"/>
        <v>NP</v>
      </c>
      <c r="T1731">
        <f t="shared" si="139"/>
        <v>1</v>
      </c>
    </row>
    <row r="1732" spans="1:20" x14ac:dyDescent="0.35">
      <c r="A1732" t="s">
        <v>8597</v>
      </c>
      <c r="B1732" t="s">
        <v>8598</v>
      </c>
      <c r="C1732" t="s">
        <v>8599</v>
      </c>
      <c r="D1732" t="s">
        <v>8600</v>
      </c>
      <c r="E1732">
        <f>IF(COUNTIFS(Registros!$A$2:$A$6000,"NP",Registros!$B$2:$B$6000,$A1732)&gt;0,1,0)</f>
        <v>1</v>
      </c>
      <c r="F1732">
        <f>IF($E1732=1,SUMIFS(Registros!$F$2:$F$6000,Registros!$A$2:$A$6000,"NP",Registros!$B$2:$B$6000,$A1732),0)</f>
        <v>15</v>
      </c>
      <c r="G1732">
        <f>IF(COUNTIFS(Registros!$A$2:$A$6000,"MOV",Registros!$B$2:$B$6000,$A1732)&gt;0,1,0)</f>
        <v>0</v>
      </c>
      <c r="H1732">
        <f>IF($G1732=1,SUMIFS(Registros!$F$2:$F$6000,Registros!$A$2:$A$6000,"MOV",Registros!$B$2:$B$6000,$A1732),0)</f>
        <v>0</v>
      </c>
      <c r="I1732">
        <f>IF(COUNTIFS(Registros!$A$2:$A$6000,"CS",Registros!$B$2:$B$6000,$A1732)&gt;0,1,0)</f>
        <v>0</v>
      </c>
      <c r="J1732">
        <f>IF($I1732=1,SUMIFS(Registros!$I$2:$I$6000,Registros!$A$2:$A$6000,"CS",Registros!$B$2:$B$6000,$A1732),0)</f>
        <v>0</v>
      </c>
      <c r="K1732">
        <f>IF(COUNTIFS(Winback!$K$2:$K$300,$A1732)&gt;0,1,0)</f>
        <v>0</v>
      </c>
      <c r="L1732">
        <f>IF(AND($K1732=1,LEFT($A1732,3)="WB-"),SUMIFS(Winback!$D$2:$D$300,Winback!$K$2:$K$300,$A1732),0)</f>
        <v>0</v>
      </c>
      <c r="M1732">
        <f>IF(OR($E1732=1,$G1732=1,SUMIFS(Registros!$J$2:$J$6000,Registros!$B$2:$B$6000,$A1732)&gt;0),1,0)</f>
        <v>1</v>
      </c>
      <c r="N1732">
        <f>IF($J1732&gt;0,1,IF(COUNTIFS(Registros!$A$2:$A$6000,"CS",Registros!$B$2:$B$6000,$A1732,Registros!$K$2:$K$6000,"&lt;&gt;")&gt;0,1,0))</f>
        <v>0</v>
      </c>
      <c r="O1732" t="str">
        <f t="shared" si="135"/>
        <v>SOLO MÓVIL</v>
      </c>
      <c r="P1732" t="str">
        <f t="shared" si="136"/>
        <v>Ofrecer fijo + internet (FLBBTV)</v>
      </c>
      <c r="Q1732">
        <f t="shared" si="137"/>
        <v>15</v>
      </c>
      <c r="R1732" t="str">
        <f>IFERROR(VLOOKUP($A1732,Registros!$B$2:$G$6000,6,0),IFERROR(INDEX(Winback!$C$2:$C$300,MATCH($A1732,Winback!$K$2:$K$300,0)),""))</f>
        <v>Yariela Galarce</v>
      </c>
      <c r="S1732" t="str">
        <f t="shared" si="138"/>
        <v>NP</v>
      </c>
      <c r="T1732">
        <f t="shared" si="139"/>
        <v>1</v>
      </c>
    </row>
    <row r="1733" spans="1:20" x14ac:dyDescent="0.35">
      <c r="A1733" t="s">
        <v>8602</v>
      </c>
      <c r="B1733" t="s">
        <v>8603</v>
      </c>
      <c r="C1733" t="s">
        <v>8604</v>
      </c>
      <c r="D1733" t="s">
        <v>8605</v>
      </c>
      <c r="E1733">
        <f>IF(COUNTIFS(Registros!$A$2:$A$6000,"NP",Registros!$B$2:$B$6000,$A1733)&gt;0,1,0)</f>
        <v>1</v>
      </c>
      <c r="F1733">
        <f>IF($E1733=1,SUMIFS(Registros!$F$2:$F$6000,Registros!$A$2:$A$6000,"NP",Registros!$B$2:$B$6000,$A1733),0)</f>
        <v>12</v>
      </c>
      <c r="G1733">
        <f>IF(COUNTIFS(Registros!$A$2:$A$6000,"MOV",Registros!$B$2:$B$6000,$A1733)&gt;0,1,0)</f>
        <v>0</v>
      </c>
      <c r="H1733">
        <f>IF($G1733=1,SUMIFS(Registros!$F$2:$F$6000,Registros!$A$2:$A$6000,"MOV",Registros!$B$2:$B$6000,$A1733),0)</f>
        <v>0</v>
      </c>
      <c r="I1733">
        <f>IF(COUNTIFS(Registros!$A$2:$A$6000,"CS",Registros!$B$2:$B$6000,$A1733)&gt;0,1,0)</f>
        <v>0</v>
      </c>
      <c r="J1733">
        <f>IF($I1733=1,SUMIFS(Registros!$I$2:$I$6000,Registros!$A$2:$A$6000,"CS",Registros!$B$2:$B$6000,$A1733),0)</f>
        <v>0</v>
      </c>
      <c r="K1733">
        <f>IF(COUNTIFS(Winback!$K$2:$K$300,$A1733)&gt;0,1,0)</f>
        <v>0</v>
      </c>
      <c r="L1733">
        <f>IF(AND($K1733=1,LEFT($A1733,3)="WB-"),SUMIFS(Winback!$D$2:$D$300,Winback!$K$2:$K$300,$A1733),0)</f>
        <v>0</v>
      </c>
      <c r="M1733">
        <f>IF(OR($E1733=1,$G1733=1,SUMIFS(Registros!$J$2:$J$6000,Registros!$B$2:$B$6000,$A1733)&gt;0),1,0)</f>
        <v>1</v>
      </c>
      <c r="N1733">
        <f>IF($J1733&gt;0,1,IF(COUNTIFS(Registros!$A$2:$A$6000,"CS",Registros!$B$2:$B$6000,$A1733,Registros!$K$2:$K$6000,"&lt;&gt;")&gt;0,1,0))</f>
        <v>0</v>
      </c>
      <c r="O1733" t="str">
        <f t="shared" si="135"/>
        <v>SOLO MÓVIL</v>
      </c>
      <c r="P1733" t="str">
        <f t="shared" si="136"/>
        <v>Ofrecer fijo + internet (FLBBTV)</v>
      </c>
      <c r="Q1733">
        <f t="shared" si="137"/>
        <v>12</v>
      </c>
      <c r="R1733" t="str">
        <f>IFERROR(VLOOKUP($A1733,Registros!$B$2:$G$6000,6,0),IFERROR(INDEX(Winback!$C$2:$C$300,MATCH($A1733,Winback!$K$2:$K$300,0)),""))</f>
        <v>Nailyn Martinez</v>
      </c>
      <c r="S1733" t="str">
        <f t="shared" si="138"/>
        <v>NP</v>
      </c>
      <c r="T1733">
        <f t="shared" si="139"/>
        <v>1</v>
      </c>
    </row>
    <row r="1734" spans="1:20" x14ac:dyDescent="0.35">
      <c r="A1734" t="s">
        <v>8607</v>
      </c>
      <c r="B1734" t="s">
        <v>8608</v>
      </c>
      <c r="C1734" t="s">
        <v>8609</v>
      </c>
      <c r="D1734" t="s">
        <v>8610</v>
      </c>
      <c r="E1734">
        <f>IF(COUNTIFS(Registros!$A$2:$A$6000,"NP",Registros!$B$2:$B$6000,$A1734)&gt;0,1,0)</f>
        <v>1</v>
      </c>
      <c r="F1734">
        <f>IF($E1734=1,SUMIFS(Registros!$F$2:$F$6000,Registros!$A$2:$A$6000,"NP",Registros!$B$2:$B$6000,$A1734),0)</f>
        <v>15</v>
      </c>
      <c r="G1734">
        <f>IF(COUNTIFS(Registros!$A$2:$A$6000,"MOV",Registros!$B$2:$B$6000,$A1734)&gt;0,1,0)</f>
        <v>0</v>
      </c>
      <c r="H1734">
        <f>IF($G1734=1,SUMIFS(Registros!$F$2:$F$6000,Registros!$A$2:$A$6000,"MOV",Registros!$B$2:$B$6000,$A1734),0)</f>
        <v>0</v>
      </c>
      <c r="I1734">
        <f>IF(COUNTIFS(Registros!$A$2:$A$6000,"CS",Registros!$B$2:$B$6000,$A1734)&gt;0,1,0)</f>
        <v>0</v>
      </c>
      <c r="J1734">
        <f>IF($I1734=1,SUMIFS(Registros!$I$2:$I$6000,Registros!$A$2:$A$6000,"CS",Registros!$B$2:$B$6000,$A1734),0)</f>
        <v>0</v>
      </c>
      <c r="K1734">
        <f>IF(COUNTIFS(Winback!$K$2:$K$300,$A1734)&gt;0,1,0)</f>
        <v>0</v>
      </c>
      <c r="L1734">
        <f>IF(AND($K1734=1,LEFT($A1734,3)="WB-"),SUMIFS(Winback!$D$2:$D$300,Winback!$K$2:$K$300,$A1734),0)</f>
        <v>0</v>
      </c>
      <c r="M1734">
        <f>IF(OR($E1734=1,$G1734=1,SUMIFS(Registros!$J$2:$J$6000,Registros!$B$2:$B$6000,$A1734)&gt;0),1,0)</f>
        <v>1</v>
      </c>
      <c r="N1734">
        <f>IF($J1734&gt;0,1,IF(COUNTIFS(Registros!$A$2:$A$6000,"CS",Registros!$B$2:$B$6000,$A1734,Registros!$K$2:$K$6000,"&lt;&gt;")&gt;0,1,0))</f>
        <v>0</v>
      </c>
      <c r="O1734" t="str">
        <f t="shared" si="135"/>
        <v>SOLO MÓVIL</v>
      </c>
      <c r="P1734" t="str">
        <f t="shared" si="136"/>
        <v>Ofrecer fijo + internet (FLBBTV)</v>
      </c>
      <c r="Q1734">
        <f t="shared" si="137"/>
        <v>15</v>
      </c>
      <c r="R1734" t="str">
        <f>IFERROR(VLOOKUP($A1734,Registros!$B$2:$G$6000,6,0),IFERROR(INDEX(Winback!$C$2:$C$300,MATCH($A1734,Winback!$K$2:$K$300,0)),""))</f>
        <v>Yamali Rodriguez</v>
      </c>
      <c r="S1734" t="str">
        <f t="shared" si="138"/>
        <v>NP</v>
      </c>
      <c r="T1734">
        <f t="shared" si="139"/>
        <v>1</v>
      </c>
    </row>
    <row r="1735" spans="1:20" x14ac:dyDescent="0.35">
      <c r="A1735" t="s">
        <v>8612</v>
      </c>
      <c r="B1735" t="s">
        <v>8613</v>
      </c>
      <c r="C1735" t="s">
        <v>8614</v>
      </c>
      <c r="D1735" t="s">
        <v>8615</v>
      </c>
      <c r="E1735">
        <f>IF(COUNTIFS(Registros!$A$2:$A$6000,"NP",Registros!$B$2:$B$6000,$A1735)&gt;0,1,0)</f>
        <v>1</v>
      </c>
      <c r="F1735">
        <f>IF($E1735=1,SUMIFS(Registros!$F$2:$F$6000,Registros!$A$2:$A$6000,"NP",Registros!$B$2:$B$6000,$A1735),0)</f>
        <v>15</v>
      </c>
      <c r="G1735">
        <f>IF(COUNTIFS(Registros!$A$2:$A$6000,"MOV",Registros!$B$2:$B$6000,$A1735)&gt;0,1,0)</f>
        <v>0</v>
      </c>
      <c r="H1735">
        <f>IF($G1735=1,SUMIFS(Registros!$F$2:$F$6000,Registros!$A$2:$A$6000,"MOV",Registros!$B$2:$B$6000,$A1735),0)</f>
        <v>0</v>
      </c>
      <c r="I1735">
        <f>IF(COUNTIFS(Registros!$A$2:$A$6000,"CS",Registros!$B$2:$B$6000,$A1735)&gt;0,1,0)</f>
        <v>0</v>
      </c>
      <c r="J1735">
        <f>IF($I1735=1,SUMIFS(Registros!$I$2:$I$6000,Registros!$A$2:$A$6000,"CS",Registros!$B$2:$B$6000,$A1735),0)</f>
        <v>0</v>
      </c>
      <c r="K1735">
        <f>IF(COUNTIFS(Winback!$K$2:$K$300,$A1735)&gt;0,1,0)</f>
        <v>0</v>
      </c>
      <c r="L1735">
        <f>IF(AND($K1735=1,LEFT($A1735,3)="WB-"),SUMIFS(Winback!$D$2:$D$300,Winback!$K$2:$K$300,$A1735),0)</f>
        <v>0</v>
      </c>
      <c r="M1735">
        <f>IF(OR($E1735=1,$G1735=1,SUMIFS(Registros!$J$2:$J$6000,Registros!$B$2:$B$6000,$A1735)&gt;0),1,0)</f>
        <v>1</v>
      </c>
      <c r="N1735">
        <f>IF($J1735&gt;0,1,IF(COUNTIFS(Registros!$A$2:$A$6000,"CS",Registros!$B$2:$B$6000,$A1735,Registros!$K$2:$K$6000,"&lt;&gt;")&gt;0,1,0))</f>
        <v>0</v>
      </c>
      <c r="O1735" t="str">
        <f t="shared" si="135"/>
        <v>SOLO MÓVIL</v>
      </c>
      <c r="P1735" t="str">
        <f t="shared" si="136"/>
        <v>Ofrecer fijo + internet (FLBBTV)</v>
      </c>
      <c r="Q1735">
        <f t="shared" si="137"/>
        <v>15</v>
      </c>
      <c r="R1735" t="str">
        <f>IFERROR(VLOOKUP($A1735,Registros!$B$2:$G$6000,6,0),IFERROR(INDEX(Winback!$C$2:$C$300,MATCH($A1735,Winback!$K$2:$K$300,0)),""))</f>
        <v>Osiris Aguilar</v>
      </c>
      <c r="S1735" t="str">
        <f t="shared" si="138"/>
        <v>NP</v>
      </c>
      <c r="T1735">
        <f t="shared" si="139"/>
        <v>1</v>
      </c>
    </row>
    <row r="1736" spans="1:20" x14ac:dyDescent="0.35">
      <c r="A1736" t="s">
        <v>8617</v>
      </c>
      <c r="B1736" t="s">
        <v>8618</v>
      </c>
      <c r="C1736" t="s">
        <v>8619</v>
      </c>
      <c r="D1736" t="s">
        <v>8620</v>
      </c>
      <c r="E1736">
        <f>IF(COUNTIFS(Registros!$A$2:$A$6000,"NP",Registros!$B$2:$B$6000,$A1736)&gt;0,1,0)</f>
        <v>1</v>
      </c>
      <c r="F1736">
        <f>IF($E1736=1,SUMIFS(Registros!$F$2:$F$6000,Registros!$A$2:$A$6000,"NP",Registros!$B$2:$B$6000,$A1736),0)</f>
        <v>32.58</v>
      </c>
      <c r="G1736">
        <f>IF(COUNTIFS(Registros!$A$2:$A$6000,"MOV",Registros!$B$2:$B$6000,$A1736)&gt;0,1,0)</f>
        <v>0</v>
      </c>
      <c r="H1736">
        <f>IF($G1736=1,SUMIFS(Registros!$F$2:$F$6000,Registros!$A$2:$A$6000,"MOV",Registros!$B$2:$B$6000,$A1736),0)</f>
        <v>0</v>
      </c>
      <c r="I1736">
        <f>IF(COUNTIFS(Registros!$A$2:$A$6000,"CS",Registros!$B$2:$B$6000,$A1736)&gt;0,1,0)</f>
        <v>0</v>
      </c>
      <c r="J1736">
        <f>IF($I1736=1,SUMIFS(Registros!$I$2:$I$6000,Registros!$A$2:$A$6000,"CS",Registros!$B$2:$B$6000,$A1736),0)</f>
        <v>0</v>
      </c>
      <c r="K1736">
        <f>IF(COUNTIFS(Winback!$K$2:$K$300,$A1736)&gt;0,1,0)</f>
        <v>0</v>
      </c>
      <c r="L1736">
        <f>IF(AND($K1736=1,LEFT($A1736,3)="WB-"),SUMIFS(Winback!$D$2:$D$300,Winback!$K$2:$K$300,$A1736),0)</f>
        <v>0</v>
      </c>
      <c r="M1736">
        <f>IF(OR($E1736=1,$G1736=1,SUMIFS(Registros!$J$2:$J$6000,Registros!$B$2:$B$6000,$A1736)&gt;0),1,0)</f>
        <v>1</v>
      </c>
      <c r="N1736">
        <f>IF($J1736&gt;0,1,IF(COUNTIFS(Registros!$A$2:$A$6000,"CS",Registros!$B$2:$B$6000,$A1736,Registros!$K$2:$K$6000,"&lt;&gt;")&gt;0,1,0))</f>
        <v>0</v>
      </c>
      <c r="O1736" t="str">
        <f t="shared" si="135"/>
        <v>SOLO MÓVIL</v>
      </c>
      <c r="P1736" t="str">
        <f t="shared" si="136"/>
        <v>Ofrecer fijo + internet (FLBBTV)</v>
      </c>
      <c r="Q1736">
        <f t="shared" si="137"/>
        <v>32.58</v>
      </c>
      <c r="R1736" t="str">
        <f>IFERROR(VLOOKUP($A1736,Registros!$B$2:$G$6000,6,0),IFERROR(INDEX(Winback!$C$2:$C$300,MATCH($A1736,Winback!$K$2:$K$300,0)),""))</f>
        <v>Karla Mc Intryre</v>
      </c>
      <c r="S1736" t="str">
        <f t="shared" si="138"/>
        <v>NP</v>
      </c>
      <c r="T1736">
        <f t="shared" si="139"/>
        <v>1</v>
      </c>
    </row>
    <row r="1737" spans="1:20" x14ac:dyDescent="0.35">
      <c r="A1737" t="s">
        <v>8621</v>
      </c>
      <c r="B1737" t="s">
        <v>8622</v>
      </c>
      <c r="C1737" t="s">
        <v>8623</v>
      </c>
      <c r="D1737" t="s">
        <v>8624</v>
      </c>
      <c r="E1737">
        <f>IF(COUNTIFS(Registros!$A$2:$A$6000,"NP",Registros!$B$2:$B$6000,$A1737)&gt;0,1,0)</f>
        <v>1</v>
      </c>
      <c r="F1737">
        <f>IF($E1737=1,SUMIFS(Registros!$F$2:$F$6000,Registros!$A$2:$A$6000,"NP",Registros!$B$2:$B$6000,$A1737),0)</f>
        <v>15</v>
      </c>
      <c r="G1737">
        <f>IF(COUNTIFS(Registros!$A$2:$A$6000,"MOV",Registros!$B$2:$B$6000,$A1737)&gt;0,1,0)</f>
        <v>0</v>
      </c>
      <c r="H1737">
        <f>IF($G1737=1,SUMIFS(Registros!$F$2:$F$6000,Registros!$A$2:$A$6000,"MOV",Registros!$B$2:$B$6000,$A1737),0)</f>
        <v>0</v>
      </c>
      <c r="I1737">
        <f>IF(COUNTIFS(Registros!$A$2:$A$6000,"CS",Registros!$B$2:$B$6000,$A1737)&gt;0,1,0)</f>
        <v>0</v>
      </c>
      <c r="J1737">
        <f>IF($I1737=1,SUMIFS(Registros!$I$2:$I$6000,Registros!$A$2:$A$6000,"CS",Registros!$B$2:$B$6000,$A1737),0)</f>
        <v>0</v>
      </c>
      <c r="K1737">
        <f>IF(COUNTIFS(Winback!$K$2:$K$300,$A1737)&gt;0,1,0)</f>
        <v>0</v>
      </c>
      <c r="L1737">
        <f>IF(AND($K1737=1,LEFT($A1737,3)="WB-"),SUMIFS(Winback!$D$2:$D$300,Winback!$K$2:$K$300,$A1737),0)</f>
        <v>0</v>
      </c>
      <c r="M1737">
        <f>IF(OR($E1737=1,$G1737=1,SUMIFS(Registros!$J$2:$J$6000,Registros!$B$2:$B$6000,$A1737)&gt;0),1,0)</f>
        <v>1</v>
      </c>
      <c r="N1737">
        <f>IF($J1737&gt;0,1,IF(COUNTIFS(Registros!$A$2:$A$6000,"CS",Registros!$B$2:$B$6000,$A1737,Registros!$K$2:$K$6000,"&lt;&gt;")&gt;0,1,0))</f>
        <v>0</v>
      </c>
      <c r="O1737" t="str">
        <f t="shared" si="135"/>
        <v>SOLO MÓVIL</v>
      </c>
      <c r="P1737" t="str">
        <f t="shared" si="136"/>
        <v>Ofrecer fijo + internet (FLBBTV)</v>
      </c>
      <c r="Q1737">
        <f t="shared" si="137"/>
        <v>15</v>
      </c>
      <c r="R1737" t="str">
        <f>IFERROR(VLOOKUP($A1737,Registros!$B$2:$G$6000,6,0),IFERROR(INDEX(Winback!$C$2:$C$300,MATCH($A1737,Winback!$K$2:$K$300,0)),""))</f>
        <v>Solanye Acuña</v>
      </c>
      <c r="S1737" t="str">
        <f t="shared" si="138"/>
        <v>NP</v>
      </c>
      <c r="T1737">
        <f t="shared" si="139"/>
        <v>1</v>
      </c>
    </row>
    <row r="1738" spans="1:20" x14ac:dyDescent="0.35">
      <c r="A1738" t="s">
        <v>8626</v>
      </c>
      <c r="B1738" t="s">
        <v>8627</v>
      </c>
      <c r="C1738" t="s">
        <v>8628</v>
      </c>
      <c r="D1738" t="s">
        <v>8629</v>
      </c>
      <c r="E1738">
        <f>IF(COUNTIFS(Registros!$A$2:$A$6000,"NP",Registros!$B$2:$B$6000,$A1738)&gt;0,1,0)</f>
        <v>1</v>
      </c>
      <c r="F1738">
        <f>IF($E1738=1,SUMIFS(Registros!$F$2:$F$6000,Registros!$A$2:$A$6000,"NP",Registros!$B$2:$B$6000,$A1738),0)</f>
        <v>15</v>
      </c>
      <c r="G1738">
        <f>IF(COUNTIFS(Registros!$A$2:$A$6000,"MOV",Registros!$B$2:$B$6000,$A1738)&gt;0,1,0)</f>
        <v>0</v>
      </c>
      <c r="H1738">
        <f>IF($G1738=1,SUMIFS(Registros!$F$2:$F$6000,Registros!$A$2:$A$6000,"MOV",Registros!$B$2:$B$6000,$A1738),0)</f>
        <v>0</v>
      </c>
      <c r="I1738">
        <f>IF(COUNTIFS(Registros!$A$2:$A$6000,"CS",Registros!$B$2:$B$6000,$A1738)&gt;0,1,0)</f>
        <v>0</v>
      </c>
      <c r="J1738">
        <f>IF($I1738=1,SUMIFS(Registros!$I$2:$I$6000,Registros!$A$2:$A$6000,"CS",Registros!$B$2:$B$6000,$A1738),0)</f>
        <v>0</v>
      </c>
      <c r="K1738">
        <f>IF(COUNTIFS(Winback!$K$2:$K$300,$A1738)&gt;0,1,0)</f>
        <v>0</v>
      </c>
      <c r="L1738">
        <f>IF(AND($K1738=1,LEFT($A1738,3)="WB-"),SUMIFS(Winback!$D$2:$D$300,Winback!$K$2:$K$300,$A1738),0)</f>
        <v>0</v>
      </c>
      <c r="M1738">
        <f>IF(OR($E1738=1,$G1738=1,SUMIFS(Registros!$J$2:$J$6000,Registros!$B$2:$B$6000,$A1738)&gt;0),1,0)</f>
        <v>1</v>
      </c>
      <c r="N1738">
        <f>IF($J1738&gt;0,1,IF(COUNTIFS(Registros!$A$2:$A$6000,"CS",Registros!$B$2:$B$6000,$A1738,Registros!$K$2:$K$6000,"&lt;&gt;")&gt;0,1,0))</f>
        <v>0</v>
      </c>
      <c r="O1738" t="str">
        <f t="shared" si="135"/>
        <v>SOLO MÓVIL</v>
      </c>
      <c r="P1738" t="str">
        <f t="shared" si="136"/>
        <v>Ofrecer fijo + internet (FLBBTV)</v>
      </c>
      <c r="Q1738">
        <f t="shared" si="137"/>
        <v>15</v>
      </c>
      <c r="R1738" t="str">
        <f>IFERROR(VLOOKUP($A1738,Registros!$B$2:$G$6000,6,0),IFERROR(INDEX(Winback!$C$2:$C$300,MATCH($A1738,Winback!$K$2:$K$300,0)),""))</f>
        <v>Michelle Zambrano</v>
      </c>
      <c r="S1738" t="str">
        <f t="shared" si="138"/>
        <v>NP</v>
      </c>
      <c r="T1738">
        <f t="shared" si="139"/>
        <v>1</v>
      </c>
    </row>
    <row r="1739" spans="1:20" x14ac:dyDescent="0.35">
      <c r="A1739" t="s">
        <v>8631</v>
      </c>
      <c r="B1739" t="s">
        <v>8632</v>
      </c>
      <c r="C1739" t="s">
        <v>8633</v>
      </c>
      <c r="D1739" t="s">
        <v>8634</v>
      </c>
      <c r="E1739">
        <f>IF(COUNTIFS(Registros!$A$2:$A$6000,"NP",Registros!$B$2:$B$6000,$A1739)&gt;0,1,0)</f>
        <v>1</v>
      </c>
      <c r="F1739">
        <f>IF($E1739=1,SUMIFS(Registros!$F$2:$F$6000,Registros!$A$2:$A$6000,"NP",Registros!$B$2:$B$6000,$A1739),0)</f>
        <v>15</v>
      </c>
      <c r="G1739">
        <f>IF(COUNTIFS(Registros!$A$2:$A$6000,"MOV",Registros!$B$2:$B$6000,$A1739)&gt;0,1,0)</f>
        <v>0</v>
      </c>
      <c r="H1739">
        <f>IF($G1739=1,SUMIFS(Registros!$F$2:$F$6000,Registros!$A$2:$A$6000,"MOV",Registros!$B$2:$B$6000,$A1739),0)</f>
        <v>0</v>
      </c>
      <c r="I1739">
        <f>IF(COUNTIFS(Registros!$A$2:$A$6000,"CS",Registros!$B$2:$B$6000,$A1739)&gt;0,1,0)</f>
        <v>0</v>
      </c>
      <c r="J1739">
        <f>IF($I1739=1,SUMIFS(Registros!$I$2:$I$6000,Registros!$A$2:$A$6000,"CS",Registros!$B$2:$B$6000,$A1739),0)</f>
        <v>0</v>
      </c>
      <c r="K1739">
        <f>IF(COUNTIFS(Winback!$K$2:$K$300,$A1739)&gt;0,1,0)</f>
        <v>0</v>
      </c>
      <c r="L1739">
        <f>IF(AND($K1739=1,LEFT($A1739,3)="WB-"),SUMIFS(Winback!$D$2:$D$300,Winback!$K$2:$K$300,$A1739),0)</f>
        <v>0</v>
      </c>
      <c r="M1739">
        <f>IF(OR($E1739=1,$G1739=1,SUMIFS(Registros!$J$2:$J$6000,Registros!$B$2:$B$6000,$A1739)&gt;0),1,0)</f>
        <v>1</v>
      </c>
      <c r="N1739">
        <f>IF($J1739&gt;0,1,IF(COUNTIFS(Registros!$A$2:$A$6000,"CS",Registros!$B$2:$B$6000,$A1739,Registros!$K$2:$K$6000,"&lt;&gt;")&gt;0,1,0))</f>
        <v>0</v>
      </c>
      <c r="O1739" t="str">
        <f t="shared" si="135"/>
        <v>SOLO MÓVIL</v>
      </c>
      <c r="P1739" t="str">
        <f t="shared" si="136"/>
        <v>Ofrecer fijo + internet (FLBBTV)</v>
      </c>
      <c r="Q1739">
        <f t="shared" si="137"/>
        <v>15</v>
      </c>
      <c r="R1739" t="str">
        <f>IFERROR(VLOOKUP($A1739,Registros!$B$2:$G$6000,6,0),IFERROR(INDEX(Winback!$C$2:$C$300,MATCH($A1739,Winback!$K$2:$K$300,0)),""))</f>
        <v>Ines Lizbeth Trujillo</v>
      </c>
      <c r="S1739" t="str">
        <f t="shared" si="138"/>
        <v>NP</v>
      </c>
      <c r="T1739">
        <f t="shared" si="139"/>
        <v>1</v>
      </c>
    </row>
    <row r="1740" spans="1:20" x14ac:dyDescent="0.35">
      <c r="A1740" t="s">
        <v>8636</v>
      </c>
      <c r="B1740" t="s">
        <v>8637</v>
      </c>
      <c r="C1740" t="s">
        <v>8638</v>
      </c>
      <c r="D1740" t="s">
        <v>8639</v>
      </c>
      <c r="E1740">
        <f>IF(COUNTIFS(Registros!$A$2:$A$6000,"NP",Registros!$B$2:$B$6000,$A1740)&gt;0,1,0)</f>
        <v>1</v>
      </c>
      <c r="F1740">
        <f>IF($E1740=1,SUMIFS(Registros!$F$2:$F$6000,Registros!$A$2:$A$6000,"NP",Registros!$B$2:$B$6000,$A1740),0)</f>
        <v>27</v>
      </c>
      <c r="G1740">
        <f>IF(COUNTIFS(Registros!$A$2:$A$6000,"MOV",Registros!$B$2:$B$6000,$A1740)&gt;0,1,0)</f>
        <v>0</v>
      </c>
      <c r="H1740">
        <f>IF($G1740=1,SUMIFS(Registros!$F$2:$F$6000,Registros!$A$2:$A$6000,"MOV",Registros!$B$2:$B$6000,$A1740),0)</f>
        <v>0</v>
      </c>
      <c r="I1740">
        <f>IF(COUNTIFS(Registros!$A$2:$A$6000,"CS",Registros!$B$2:$B$6000,$A1740)&gt;0,1,0)</f>
        <v>0</v>
      </c>
      <c r="J1740">
        <f>IF($I1740=1,SUMIFS(Registros!$I$2:$I$6000,Registros!$A$2:$A$6000,"CS",Registros!$B$2:$B$6000,$A1740),0)</f>
        <v>0</v>
      </c>
      <c r="K1740">
        <f>IF(COUNTIFS(Winback!$K$2:$K$300,$A1740)&gt;0,1,0)</f>
        <v>0</v>
      </c>
      <c r="L1740">
        <f>IF(AND($K1740=1,LEFT($A1740,3)="WB-"),SUMIFS(Winback!$D$2:$D$300,Winback!$K$2:$K$300,$A1740),0)</f>
        <v>0</v>
      </c>
      <c r="M1740">
        <f>IF(OR($E1740=1,$G1740=1,SUMIFS(Registros!$J$2:$J$6000,Registros!$B$2:$B$6000,$A1740)&gt;0),1,0)</f>
        <v>1</v>
      </c>
      <c r="N1740">
        <f>IF($J1740&gt;0,1,IF(COUNTIFS(Registros!$A$2:$A$6000,"CS",Registros!$B$2:$B$6000,$A1740,Registros!$K$2:$K$6000,"&lt;&gt;")&gt;0,1,0))</f>
        <v>0</v>
      </c>
      <c r="O1740" t="str">
        <f t="shared" si="135"/>
        <v>SOLO MÓVIL</v>
      </c>
      <c r="P1740" t="str">
        <f t="shared" si="136"/>
        <v>Ofrecer fijo + internet (FLBBTV)</v>
      </c>
      <c r="Q1740">
        <f t="shared" si="137"/>
        <v>27</v>
      </c>
      <c r="R1740" t="str">
        <f>IFERROR(VLOOKUP($A1740,Registros!$B$2:$G$6000,6,0),IFERROR(INDEX(Winback!$C$2:$C$300,MATCH($A1740,Winback!$K$2:$K$300,0)),""))</f>
        <v>Alejandra Mabel Hawkins</v>
      </c>
      <c r="S1740" t="str">
        <f t="shared" si="138"/>
        <v>NP</v>
      </c>
      <c r="T1740">
        <f t="shared" si="139"/>
        <v>1</v>
      </c>
    </row>
    <row r="1741" spans="1:20" x14ac:dyDescent="0.35">
      <c r="A1741" t="s">
        <v>8641</v>
      </c>
      <c r="B1741" t="s">
        <v>8642</v>
      </c>
      <c r="C1741" t="s">
        <v>8643</v>
      </c>
      <c r="D1741" t="s">
        <v>8644</v>
      </c>
      <c r="E1741">
        <f>IF(COUNTIFS(Registros!$A$2:$A$6000,"NP",Registros!$B$2:$B$6000,$A1741)&gt;0,1,0)</f>
        <v>1</v>
      </c>
      <c r="F1741">
        <f>IF($E1741=1,SUMIFS(Registros!$F$2:$F$6000,Registros!$A$2:$A$6000,"NP",Registros!$B$2:$B$6000,$A1741),0)</f>
        <v>40</v>
      </c>
      <c r="G1741">
        <f>IF(COUNTIFS(Registros!$A$2:$A$6000,"MOV",Registros!$B$2:$B$6000,$A1741)&gt;0,1,0)</f>
        <v>0</v>
      </c>
      <c r="H1741">
        <f>IF($G1741=1,SUMIFS(Registros!$F$2:$F$6000,Registros!$A$2:$A$6000,"MOV",Registros!$B$2:$B$6000,$A1741),0)</f>
        <v>0</v>
      </c>
      <c r="I1741">
        <f>IF(COUNTIFS(Registros!$A$2:$A$6000,"CS",Registros!$B$2:$B$6000,$A1741)&gt;0,1,0)</f>
        <v>0</v>
      </c>
      <c r="J1741">
        <f>IF($I1741=1,SUMIFS(Registros!$I$2:$I$6000,Registros!$A$2:$A$6000,"CS",Registros!$B$2:$B$6000,$A1741),0)</f>
        <v>0</v>
      </c>
      <c r="K1741">
        <f>IF(COUNTIFS(Winback!$K$2:$K$300,$A1741)&gt;0,1,0)</f>
        <v>0</v>
      </c>
      <c r="L1741">
        <f>IF(AND($K1741=1,LEFT($A1741,3)="WB-"),SUMIFS(Winback!$D$2:$D$300,Winback!$K$2:$K$300,$A1741),0)</f>
        <v>0</v>
      </c>
      <c r="M1741">
        <f>IF(OR($E1741=1,$G1741=1,SUMIFS(Registros!$J$2:$J$6000,Registros!$B$2:$B$6000,$A1741)&gt;0),1,0)</f>
        <v>1</v>
      </c>
      <c r="N1741">
        <f>IF($J1741&gt;0,1,IF(COUNTIFS(Registros!$A$2:$A$6000,"CS",Registros!$B$2:$B$6000,$A1741,Registros!$K$2:$K$6000,"&lt;&gt;")&gt;0,1,0))</f>
        <v>0</v>
      </c>
      <c r="O1741" t="str">
        <f t="shared" si="135"/>
        <v>SOLO MÓVIL</v>
      </c>
      <c r="P1741" t="str">
        <f t="shared" si="136"/>
        <v>Ofrecer fijo + internet (FLBBTV)</v>
      </c>
      <c r="Q1741">
        <f t="shared" si="137"/>
        <v>40</v>
      </c>
      <c r="R1741" t="str">
        <f>IFERROR(VLOOKUP($A1741,Registros!$B$2:$G$6000,6,0),IFERROR(INDEX(Winback!$C$2:$C$300,MATCH($A1741,Winback!$K$2:$K$300,0)),""))</f>
        <v>Maria Fernanda</v>
      </c>
      <c r="S1741" t="str">
        <f t="shared" si="138"/>
        <v>NP</v>
      </c>
      <c r="T1741">
        <f t="shared" si="139"/>
        <v>1</v>
      </c>
    </row>
    <row r="1742" spans="1:20" x14ac:dyDescent="0.35">
      <c r="A1742" t="s">
        <v>8646</v>
      </c>
      <c r="B1742" t="s">
        <v>8647</v>
      </c>
      <c r="C1742" t="s">
        <v>8648</v>
      </c>
      <c r="D1742" t="s">
        <v>8649</v>
      </c>
      <c r="E1742">
        <f>IF(COUNTIFS(Registros!$A$2:$A$6000,"NP",Registros!$B$2:$B$6000,$A1742)&gt;0,1,0)</f>
        <v>1</v>
      </c>
      <c r="F1742">
        <f>IF($E1742=1,SUMIFS(Registros!$F$2:$F$6000,Registros!$A$2:$A$6000,"NP",Registros!$B$2:$B$6000,$A1742),0)</f>
        <v>15</v>
      </c>
      <c r="G1742">
        <f>IF(COUNTIFS(Registros!$A$2:$A$6000,"MOV",Registros!$B$2:$B$6000,$A1742)&gt;0,1,0)</f>
        <v>0</v>
      </c>
      <c r="H1742">
        <f>IF($G1742=1,SUMIFS(Registros!$F$2:$F$6000,Registros!$A$2:$A$6000,"MOV",Registros!$B$2:$B$6000,$A1742),0)</f>
        <v>0</v>
      </c>
      <c r="I1742">
        <f>IF(COUNTIFS(Registros!$A$2:$A$6000,"CS",Registros!$B$2:$B$6000,$A1742)&gt;0,1,0)</f>
        <v>0</v>
      </c>
      <c r="J1742">
        <f>IF($I1742=1,SUMIFS(Registros!$I$2:$I$6000,Registros!$A$2:$A$6000,"CS",Registros!$B$2:$B$6000,$A1742),0)</f>
        <v>0</v>
      </c>
      <c r="K1742">
        <f>IF(COUNTIFS(Winback!$K$2:$K$300,$A1742)&gt;0,1,0)</f>
        <v>0</v>
      </c>
      <c r="L1742">
        <f>IF(AND($K1742=1,LEFT($A1742,3)="WB-"),SUMIFS(Winback!$D$2:$D$300,Winback!$K$2:$K$300,$A1742),0)</f>
        <v>0</v>
      </c>
      <c r="M1742">
        <f>IF(OR($E1742=1,$G1742=1,SUMIFS(Registros!$J$2:$J$6000,Registros!$B$2:$B$6000,$A1742)&gt;0),1,0)</f>
        <v>1</v>
      </c>
      <c r="N1742">
        <f>IF($J1742&gt;0,1,IF(COUNTIFS(Registros!$A$2:$A$6000,"CS",Registros!$B$2:$B$6000,$A1742,Registros!$K$2:$K$6000,"&lt;&gt;")&gt;0,1,0))</f>
        <v>0</v>
      </c>
      <c r="O1742" t="str">
        <f t="shared" si="135"/>
        <v>SOLO MÓVIL</v>
      </c>
      <c r="P1742" t="str">
        <f t="shared" si="136"/>
        <v>Ofrecer fijo + internet (FLBBTV)</v>
      </c>
      <c r="Q1742">
        <f t="shared" si="137"/>
        <v>15</v>
      </c>
      <c r="R1742" t="str">
        <f>IFERROR(VLOOKUP($A1742,Registros!$B$2:$G$6000,6,0),IFERROR(INDEX(Winback!$C$2:$C$300,MATCH($A1742,Winback!$K$2:$K$300,0)),""))</f>
        <v>Yarelis Tulloch</v>
      </c>
      <c r="S1742" t="str">
        <f t="shared" si="138"/>
        <v>NP</v>
      </c>
      <c r="T1742">
        <f t="shared" si="139"/>
        <v>1</v>
      </c>
    </row>
    <row r="1743" spans="1:20" x14ac:dyDescent="0.35">
      <c r="A1743" t="s">
        <v>8651</v>
      </c>
      <c r="B1743" t="s">
        <v>8652</v>
      </c>
      <c r="C1743" t="s">
        <v>8653</v>
      </c>
      <c r="D1743" t="s">
        <v>8654</v>
      </c>
      <c r="E1743">
        <f>IF(COUNTIFS(Registros!$A$2:$A$6000,"NP",Registros!$B$2:$B$6000,$A1743)&gt;0,1,0)</f>
        <v>1</v>
      </c>
      <c r="F1743">
        <f>IF($E1743=1,SUMIFS(Registros!$F$2:$F$6000,Registros!$A$2:$A$6000,"NP",Registros!$B$2:$B$6000,$A1743),0)</f>
        <v>2312.5</v>
      </c>
      <c r="G1743">
        <f>IF(COUNTIFS(Registros!$A$2:$A$6000,"MOV",Registros!$B$2:$B$6000,$A1743)&gt;0,1,0)</f>
        <v>0</v>
      </c>
      <c r="H1743">
        <f>IF($G1743=1,SUMIFS(Registros!$F$2:$F$6000,Registros!$A$2:$A$6000,"MOV",Registros!$B$2:$B$6000,$A1743),0)</f>
        <v>0</v>
      </c>
      <c r="I1743">
        <f>IF(COUNTIFS(Registros!$A$2:$A$6000,"CS",Registros!$B$2:$B$6000,$A1743)&gt;0,1,0)</f>
        <v>0</v>
      </c>
      <c r="J1743">
        <f>IF($I1743=1,SUMIFS(Registros!$I$2:$I$6000,Registros!$A$2:$A$6000,"CS",Registros!$B$2:$B$6000,$A1743),0)</f>
        <v>0</v>
      </c>
      <c r="K1743">
        <f>IF(COUNTIFS(Winback!$K$2:$K$300,$A1743)&gt;0,1,0)</f>
        <v>0</v>
      </c>
      <c r="L1743">
        <f>IF(AND($K1743=1,LEFT($A1743,3)="WB-"),SUMIFS(Winback!$D$2:$D$300,Winback!$K$2:$K$300,$A1743),0)</f>
        <v>0</v>
      </c>
      <c r="M1743">
        <f>IF(OR($E1743=1,$G1743=1,SUMIFS(Registros!$J$2:$J$6000,Registros!$B$2:$B$6000,$A1743)&gt;0),1,0)</f>
        <v>1</v>
      </c>
      <c r="N1743">
        <f>IF($J1743&gt;0,1,IF(COUNTIFS(Registros!$A$2:$A$6000,"CS",Registros!$B$2:$B$6000,$A1743,Registros!$K$2:$K$6000,"&lt;&gt;")&gt;0,1,0))</f>
        <v>0</v>
      </c>
      <c r="O1743" t="str">
        <f t="shared" si="135"/>
        <v>SOLO MÓVIL</v>
      </c>
      <c r="P1743" t="str">
        <f t="shared" si="136"/>
        <v>Ofrecer fijo + internet (FLBBTV)</v>
      </c>
      <c r="Q1743">
        <f t="shared" si="137"/>
        <v>2312.5</v>
      </c>
      <c r="R1743" t="str">
        <f>IFERROR(VLOOKUP($A1743,Registros!$B$2:$G$6000,6,0),IFERROR(INDEX(Winback!$C$2:$C$300,MATCH($A1743,Winback!$K$2:$K$300,0)),""))</f>
        <v>Abril Aparicio</v>
      </c>
      <c r="S1743" t="str">
        <f t="shared" si="138"/>
        <v>NP</v>
      </c>
      <c r="T1743">
        <f t="shared" si="139"/>
        <v>1</v>
      </c>
    </row>
    <row r="1744" spans="1:20" x14ac:dyDescent="0.35">
      <c r="A1744" t="s">
        <v>8656</v>
      </c>
      <c r="B1744" t="s">
        <v>8657</v>
      </c>
      <c r="C1744" t="s">
        <v>8658</v>
      </c>
      <c r="D1744" t="s">
        <v>8659</v>
      </c>
      <c r="E1744">
        <f>IF(COUNTIFS(Registros!$A$2:$A$6000,"NP",Registros!$B$2:$B$6000,$A1744)&gt;0,1,0)</f>
        <v>1</v>
      </c>
      <c r="F1744">
        <f>IF($E1744=1,SUMIFS(Registros!$F$2:$F$6000,Registros!$A$2:$A$6000,"NP",Registros!$B$2:$B$6000,$A1744),0)</f>
        <v>15</v>
      </c>
      <c r="G1744">
        <f>IF(COUNTIFS(Registros!$A$2:$A$6000,"MOV",Registros!$B$2:$B$6000,$A1744)&gt;0,1,0)</f>
        <v>0</v>
      </c>
      <c r="H1744">
        <f>IF($G1744=1,SUMIFS(Registros!$F$2:$F$6000,Registros!$A$2:$A$6000,"MOV",Registros!$B$2:$B$6000,$A1744),0)</f>
        <v>0</v>
      </c>
      <c r="I1744">
        <f>IF(COUNTIFS(Registros!$A$2:$A$6000,"CS",Registros!$B$2:$B$6000,$A1744)&gt;0,1,0)</f>
        <v>0</v>
      </c>
      <c r="J1744">
        <f>IF($I1744=1,SUMIFS(Registros!$I$2:$I$6000,Registros!$A$2:$A$6000,"CS",Registros!$B$2:$B$6000,$A1744),0)</f>
        <v>0</v>
      </c>
      <c r="K1744">
        <f>IF(COUNTIFS(Winback!$K$2:$K$300,$A1744)&gt;0,1,0)</f>
        <v>0</v>
      </c>
      <c r="L1744">
        <f>IF(AND($K1744=1,LEFT($A1744,3)="WB-"),SUMIFS(Winback!$D$2:$D$300,Winback!$K$2:$K$300,$A1744),0)</f>
        <v>0</v>
      </c>
      <c r="M1744">
        <f>IF(OR($E1744=1,$G1744=1,SUMIFS(Registros!$J$2:$J$6000,Registros!$B$2:$B$6000,$A1744)&gt;0),1,0)</f>
        <v>1</v>
      </c>
      <c r="N1744">
        <f>IF($J1744&gt;0,1,IF(COUNTIFS(Registros!$A$2:$A$6000,"CS",Registros!$B$2:$B$6000,$A1744,Registros!$K$2:$K$6000,"&lt;&gt;")&gt;0,1,0))</f>
        <v>0</v>
      </c>
      <c r="O1744" t="str">
        <f t="shared" si="135"/>
        <v>SOLO MÓVIL</v>
      </c>
      <c r="P1744" t="str">
        <f t="shared" si="136"/>
        <v>Ofrecer fijo + internet (FLBBTV)</v>
      </c>
      <c r="Q1744">
        <f t="shared" si="137"/>
        <v>15</v>
      </c>
      <c r="R1744" t="str">
        <f>IFERROR(VLOOKUP($A1744,Registros!$B$2:$G$6000,6,0),IFERROR(INDEX(Winback!$C$2:$C$300,MATCH($A1744,Winback!$K$2:$K$300,0)),""))</f>
        <v>Yariela Galarce</v>
      </c>
      <c r="S1744" t="str">
        <f t="shared" si="138"/>
        <v>NP</v>
      </c>
      <c r="T1744">
        <f t="shared" si="139"/>
        <v>1</v>
      </c>
    </row>
    <row r="1745" spans="1:20" x14ac:dyDescent="0.35">
      <c r="A1745" t="s">
        <v>8661</v>
      </c>
      <c r="B1745" t="s">
        <v>8662</v>
      </c>
      <c r="C1745" t="s">
        <v>8663</v>
      </c>
      <c r="D1745" t="s">
        <v>8664</v>
      </c>
      <c r="E1745">
        <f>IF(COUNTIFS(Registros!$A$2:$A$6000,"NP",Registros!$B$2:$B$6000,$A1745)&gt;0,1,0)</f>
        <v>1</v>
      </c>
      <c r="F1745">
        <f>IF($E1745=1,SUMIFS(Registros!$F$2:$F$6000,Registros!$A$2:$A$6000,"NP",Registros!$B$2:$B$6000,$A1745),0)</f>
        <v>15</v>
      </c>
      <c r="G1745">
        <f>IF(COUNTIFS(Registros!$A$2:$A$6000,"MOV",Registros!$B$2:$B$6000,$A1745)&gt;0,1,0)</f>
        <v>0</v>
      </c>
      <c r="H1745">
        <f>IF($G1745=1,SUMIFS(Registros!$F$2:$F$6000,Registros!$A$2:$A$6000,"MOV",Registros!$B$2:$B$6000,$A1745),0)</f>
        <v>0</v>
      </c>
      <c r="I1745">
        <f>IF(COUNTIFS(Registros!$A$2:$A$6000,"CS",Registros!$B$2:$B$6000,$A1745)&gt;0,1,0)</f>
        <v>0</v>
      </c>
      <c r="J1745">
        <f>IF($I1745=1,SUMIFS(Registros!$I$2:$I$6000,Registros!$A$2:$A$6000,"CS",Registros!$B$2:$B$6000,$A1745),0)</f>
        <v>0</v>
      </c>
      <c r="K1745">
        <f>IF(COUNTIFS(Winback!$K$2:$K$300,$A1745)&gt;0,1,0)</f>
        <v>0</v>
      </c>
      <c r="L1745">
        <f>IF(AND($K1745=1,LEFT($A1745,3)="WB-"),SUMIFS(Winback!$D$2:$D$300,Winback!$K$2:$K$300,$A1745),0)</f>
        <v>0</v>
      </c>
      <c r="M1745">
        <f>IF(OR($E1745=1,$G1745=1,SUMIFS(Registros!$J$2:$J$6000,Registros!$B$2:$B$6000,$A1745)&gt;0),1,0)</f>
        <v>1</v>
      </c>
      <c r="N1745">
        <f>IF($J1745&gt;0,1,IF(COUNTIFS(Registros!$A$2:$A$6000,"CS",Registros!$B$2:$B$6000,$A1745,Registros!$K$2:$K$6000,"&lt;&gt;")&gt;0,1,0))</f>
        <v>0</v>
      </c>
      <c r="O1745" t="str">
        <f t="shared" si="135"/>
        <v>SOLO MÓVIL</v>
      </c>
      <c r="P1745" t="str">
        <f t="shared" si="136"/>
        <v>Ofrecer fijo + internet (FLBBTV)</v>
      </c>
      <c r="Q1745">
        <f t="shared" si="137"/>
        <v>15</v>
      </c>
      <c r="R1745" t="str">
        <f>IFERROR(VLOOKUP($A1745,Registros!$B$2:$G$6000,6,0),IFERROR(INDEX(Winback!$C$2:$C$300,MATCH($A1745,Winback!$K$2:$K$300,0)),""))</f>
        <v>Nailyn Martinez</v>
      </c>
      <c r="S1745" t="str">
        <f t="shared" si="138"/>
        <v>NP</v>
      </c>
      <c r="T1745">
        <f t="shared" si="139"/>
        <v>1</v>
      </c>
    </row>
    <row r="1746" spans="1:20" x14ac:dyDescent="0.35">
      <c r="A1746" t="s">
        <v>8666</v>
      </c>
      <c r="B1746" t="s">
        <v>8667</v>
      </c>
      <c r="C1746" t="s">
        <v>8668</v>
      </c>
      <c r="D1746" t="s">
        <v>8669</v>
      </c>
      <c r="E1746">
        <f>IF(COUNTIFS(Registros!$A$2:$A$6000,"NP",Registros!$B$2:$B$6000,$A1746)&gt;0,1,0)</f>
        <v>1</v>
      </c>
      <c r="F1746">
        <f>IF($E1746=1,SUMIFS(Registros!$F$2:$F$6000,Registros!$A$2:$A$6000,"NP",Registros!$B$2:$B$6000,$A1746),0)</f>
        <v>15</v>
      </c>
      <c r="G1746">
        <f>IF(COUNTIFS(Registros!$A$2:$A$6000,"MOV",Registros!$B$2:$B$6000,$A1746)&gt;0,1,0)</f>
        <v>0</v>
      </c>
      <c r="H1746">
        <f>IF($G1746=1,SUMIFS(Registros!$F$2:$F$6000,Registros!$A$2:$A$6000,"MOV",Registros!$B$2:$B$6000,$A1746),0)</f>
        <v>0</v>
      </c>
      <c r="I1746">
        <f>IF(COUNTIFS(Registros!$A$2:$A$6000,"CS",Registros!$B$2:$B$6000,$A1746)&gt;0,1,0)</f>
        <v>0</v>
      </c>
      <c r="J1746">
        <f>IF($I1746=1,SUMIFS(Registros!$I$2:$I$6000,Registros!$A$2:$A$6000,"CS",Registros!$B$2:$B$6000,$A1746),0)</f>
        <v>0</v>
      </c>
      <c r="K1746">
        <f>IF(COUNTIFS(Winback!$K$2:$K$300,$A1746)&gt;0,1,0)</f>
        <v>0</v>
      </c>
      <c r="L1746">
        <f>IF(AND($K1746=1,LEFT($A1746,3)="WB-"),SUMIFS(Winback!$D$2:$D$300,Winback!$K$2:$K$300,$A1746),0)</f>
        <v>0</v>
      </c>
      <c r="M1746">
        <f>IF(OR($E1746=1,$G1746=1,SUMIFS(Registros!$J$2:$J$6000,Registros!$B$2:$B$6000,$A1746)&gt;0),1,0)</f>
        <v>1</v>
      </c>
      <c r="N1746">
        <f>IF($J1746&gt;0,1,IF(COUNTIFS(Registros!$A$2:$A$6000,"CS",Registros!$B$2:$B$6000,$A1746,Registros!$K$2:$K$6000,"&lt;&gt;")&gt;0,1,0))</f>
        <v>0</v>
      </c>
      <c r="O1746" t="str">
        <f t="shared" si="135"/>
        <v>SOLO MÓVIL</v>
      </c>
      <c r="P1746" t="str">
        <f t="shared" si="136"/>
        <v>Ofrecer fijo + internet (FLBBTV)</v>
      </c>
      <c r="Q1746">
        <f t="shared" si="137"/>
        <v>15</v>
      </c>
      <c r="R1746" t="str">
        <f>IFERROR(VLOOKUP($A1746,Registros!$B$2:$G$6000,6,0),IFERROR(INDEX(Winback!$C$2:$C$300,MATCH($A1746,Winback!$K$2:$K$300,0)),""))</f>
        <v>Yamali Rodriguez</v>
      </c>
      <c r="S1746" t="str">
        <f t="shared" si="138"/>
        <v>NP</v>
      </c>
      <c r="T1746">
        <f t="shared" si="139"/>
        <v>1</v>
      </c>
    </row>
    <row r="1747" spans="1:20" x14ac:dyDescent="0.35">
      <c r="A1747" t="s">
        <v>8671</v>
      </c>
      <c r="B1747" t="s">
        <v>8672</v>
      </c>
      <c r="C1747" t="s">
        <v>8673</v>
      </c>
      <c r="D1747" t="s">
        <v>8674</v>
      </c>
      <c r="E1747">
        <f>IF(COUNTIFS(Registros!$A$2:$A$6000,"NP",Registros!$B$2:$B$6000,$A1747)&gt;0,1,0)</f>
        <v>1</v>
      </c>
      <c r="F1747">
        <f>IF($E1747=1,SUMIFS(Registros!$F$2:$F$6000,Registros!$A$2:$A$6000,"NP",Registros!$B$2:$B$6000,$A1747),0)</f>
        <v>15</v>
      </c>
      <c r="G1747">
        <f>IF(COUNTIFS(Registros!$A$2:$A$6000,"MOV",Registros!$B$2:$B$6000,$A1747)&gt;0,1,0)</f>
        <v>0</v>
      </c>
      <c r="H1747">
        <f>IF($G1747=1,SUMIFS(Registros!$F$2:$F$6000,Registros!$A$2:$A$6000,"MOV",Registros!$B$2:$B$6000,$A1747),0)</f>
        <v>0</v>
      </c>
      <c r="I1747">
        <f>IF(COUNTIFS(Registros!$A$2:$A$6000,"CS",Registros!$B$2:$B$6000,$A1747)&gt;0,1,0)</f>
        <v>0</v>
      </c>
      <c r="J1747">
        <f>IF($I1747=1,SUMIFS(Registros!$I$2:$I$6000,Registros!$A$2:$A$6000,"CS",Registros!$B$2:$B$6000,$A1747),0)</f>
        <v>0</v>
      </c>
      <c r="K1747">
        <f>IF(COUNTIFS(Winback!$K$2:$K$300,$A1747)&gt;0,1,0)</f>
        <v>0</v>
      </c>
      <c r="L1747">
        <f>IF(AND($K1747=1,LEFT($A1747,3)="WB-"),SUMIFS(Winback!$D$2:$D$300,Winback!$K$2:$K$300,$A1747),0)</f>
        <v>0</v>
      </c>
      <c r="M1747">
        <f>IF(OR($E1747=1,$G1747=1,SUMIFS(Registros!$J$2:$J$6000,Registros!$B$2:$B$6000,$A1747)&gt;0),1,0)</f>
        <v>1</v>
      </c>
      <c r="N1747">
        <f>IF($J1747&gt;0,1,IF(COUNTIFS(Registros!$A$2:$A$6000,"CS",Registros!$B$2:$B$6000,$A1747,Registros!$K$2:$K$6000,"&lt;&gt;")&gt;0,1,0))</f>
        <v>0</v>
      </c>
      <c r="O1747" t="str">
        <f t="shared" si="135"/>
        <v>SOLO MÓVIL</v>
      </c>
      <c r="P1747" t="str">
        <f t="shared" si="136"/>
        <v>Ofrecer fijo + internet (FLBBTV)</v>
      </c>
      <c r="Q1747">
        <f t="shared" si="137"/>
        <v>15</v>
      </c>
      <c r="R1747" t="str">
        <f>IFERROR(VLOOKUP($A1747,Registros!$B$2:$G$6000,6,0),IFERROR(INDEX(Winback!$C$2:$C$300,MATCH($A1747,Winback!$K$2:$K$300,0)),""))</f>
        <v>Osiris Aguilar</v>
      </c>
      <c r="S1747" t="str">
        <f t="shared" si="138"/>
        <v>NP</v>
      </c>
      <c r="T1747">
        <f t="shared" si="139"/>
        <v>1</v>
      </c>
    </row>
    <row r="1748" spans="1:20" x14ac:dyDescent="0.35">
      <c r="A1748" t="s">
        <v>8676</v>
      </c>
      <c r="B1748" t="s">
        <v>8677</v>
      </c>
      <c r="C1748" t="s">
        <v>8678</v>
      </c>
      <c r="D1748" t="s">
        <v>8679</v>
      </c>
      <c r="E1748">
        <f>IF(COUNTIFS(Registros!$A$2:$A$6000,"NP",Registros!$B$2:$B$6000,$A1748)&gt;0,1,0)</f>
        <v>1</v>
      </c>
      <c r="F1748">
        <f>IF($E1748=1,SUMIFS(Registros!$F$2:$F$6000,Registros!$A$2:$A$6000,"NP",Registros!$B$2:$B$6000,$A1748),0)</f>
        <v>15</v>
      </c>
      <c r="G1748">
        <f>IF(COUNTIFS(Registros!$A$2:$A$6000,"MOV",Registros!$B$2:$B$6000,$A1748)&gt;0,1,0)</f>
        <v>0</v>
      </c>
      <c r="H1748">
        <f>IF($G1748=1,SUMIFS(Registros!$F$2:$F$6000,Registros!$A$2:$A$6000,"MOV",Registros!$B$2:$B$6000,$A1748),0)</f>
        <v>0</v>
      </c>
      <c r="I1748">
        <f>IF(COUNTIFS(Registros!$A$2:$A$6000,"CS",Registros!$B$2:$B$6000,$A1748)&gt;0,1,0)</f>
        <v>0</v>
      </c>
      <c r="J1748">
        <f>IF($I1748=1,SUMIFS(Registros!$I$2:$I$6000,Registros!$A$2:$A$6000,"CS",Registros!$B$2:$B$6000,$A1748),0)</f>
        <v>0</v>
      </c>
      <c r="K1748">
        <f>IF(COUNTIFS(Winback!$K$2:$K$300,$A1748)&gt;0,1,0)</f>
        <v>0</v>
      </c>
      <c r="L1748">
        <f>IF(AND($K1748=1,LEFT($A1748,3)="WB-"),SUMIFS(Winback!$D$2:$D$300,Winback!$K$2:$K$300,$A1748),0)</f>
        <v>0</v>
      </c>
      <c r="M1748">
        <f>IF(OR($E1748=1,$G1748=1,SUMIFS(Registros!$J$2:$J$6000,Registros!$B$2:$B$6000,$A1748)&gt;0),1,0)</f>
        <v>1</v>
      </c>
      <c r="N1748">
        <f>IF($J1748&gt;0,1,IF(COUNTIFS(Registros!$A$2:$A$6000,"CS",Registros!$B$2:$B$6000,$A1748,Registros!$K$2:$K$6000,"&lt;&gt;")&gt;0,1,0))</f>
        <v>0</v>
      </c>
      <c r="O1748" t="str">
        <f t="shared" si="135"/>
        <v>SOLO MÓVIL</v>
      </c>
      <c r="P1748" t="str">
        <f t="shared" si="136"/>
        <v>Ofrecer fijo + internet (FLBBTV)</v>
      </c>
      <c r="Q1748">
        <f t="shared" si="137"/>
        <v>15</v>
      </c>
      <c r="R1748" t="str">
        <f>IFERROR(VLOOKUP($A1748,Registros!$B$2:$G$6000,6,0),IFERROR(INDEX(Winback!$C$2:$C$300,MATCH($A1748,Winback!$K$2:$K$300,0)),""))</f>
        <v>Karla Mc Intryre</v>
      </c>
      <c r="S1748" t="str">
        <f t="shared" si="138"/>
        <v>NP</v>
      </c>
      <c r="T1748">
        <f t="shared" si="139"/>
        <v>1</v>
      </c>
    </row>
    <row r="1749" spans="1:20" x14ac:dyDescent="0.35">
      <c r="A1749" t="s">
        <v>8681</v>
      </c>
      <c r="B1749" t="s">
        <v>8682</v>
      </c>
      <c r="C1749" t="s">
        <v>8683</v>
      </c>
      <c r="D1749" t="s">
        <v>8684</v>
      </c>
      <c r="E1749">
        <f>IF(COUNTIFS(Registros!$A$2:$A$6000,"NP",Registros!$B$2:$B$6000,$A1749)&gt;0,1,0)</f>
        <v>1</v>
      </c>
      <c r="F1749">
        <f>IF($E1749=1,SUMIFS(Registros!$F$2:$F$6000,Registros!$A$2:$A$6000,"NP",Registros!$B$2:$B$6000,$A1749),0)</f>
        <v>15</v>
      </c>
      <c r="G1749">
        <f>IF(COUNTIFS(Registros!$A$2:$A$6000,"MOV",Registros!$B$2:$B$6000,$A1749)&gt;0,1,0)</f>
        <v>0</v>
      </c>
      <c r="H1749">
        <f>IF($G1749=1,SUMIFS(Registros!$F$2:$F$6000,Registros!$A$2:$A$6000,"MOV",Registros!$B$2:$B$6000,$A1749),0)</f>
        <v>0</v>
      </c>
      <c r="I1749">
        <f>IF(COUNTIFS(Registros!$A$2:$A$6000,"CS",Registros!$B$2:$B$6000,$A1749)&gt;0,1,0)</f>
        <v>0</v>
      </c>
      <c r="J1749">
        <f>IF($I1749=1,SUMIFS(Registros!$I$2:$I$6000,Registros!$A$2:$A$6000,"CS",Registros!$B$2:$B$6000,$A1749),0)</f>
        <v>0</v>
      </c>
      <c r="K1749">
        <f>IF(COUNTIFS(Winback!$K$2:$K$300,$A1749)&gt;0,1,0)</f>
        <v>0</v>
      </c>
      <c r="L1749">
        <f>IF(AND($K1749=1,LEFT($A1749,3)="WB-"),SUMIFS(Winback!$D$2:$D$300,Winback!$K$2:$K$300,$A1749),0)</f>
        <v>0</v>
      </c>
      <c r="M1749">
        <f>IF(OR($E1749=1,$G1749=1,SUMIFS(Registros!$J$2:$J$6000,Registros!$B$2:$B$6000,$A1749)&gt;0),1,0)</f>
        <v>1</v>
      </c>
      <c r="N1749">
        <f>IF($J1749&gt;0,1,IF(COUNTIFS(Registros!$A$2:$A$6000,"CS",Registros!$B$2:$B$6000,$A1749,Registros!$K$2:$K$6000,"&lt;&gt;")&gt;0,1,0))</f>
        <v>0</v>
      </c>
      <c r="O1749" t="str">
        <f t="shared" si="135"/>
        <v>SOLO MÓVIL</v>
      </c>
      <c r="P1749" t="str">
        <f t="shared" si="136"/>
        <v>Ofrecer fijo + internet (FLBBTV)</v>
      </c>
      <c r="Q1749">
        <f t="shared" si="137"/>
        <v>15</v>
      </c>
      <c r="R1749" t="str">
        <f>IFERROR(VLOOKUP($A1749,Registros!$B$2:$G$6000,6,0),IFERROR(INDEX(Winback!$C$2:$C$300,MATCH($A1749,Winback!$K$2:$K$300,0)),""))</f>
        <v>Michelle Zambrano</v>
      </c>
      <c r="S1749" t="str">
        <f t="shared" si="138"/>
        <v>NP</v>
      </c>
      <c r="T1749">
        <f t="shared" si="139"/>
        <v>1</v>
      </c>
    </row>
    <row r="1750" spans="1:20" x14ac:dyDescent="0.35">
      <c r="A1750" t="s">
        <v>8686</v>
      </c>
      <c r="B1750" t="s">
        <v>8687</v>
      </c>
      <c r="C1750" t="s">
        <v>8688</v>
      </c>
      <c r="D1750" t="s">
        <v>8689</v>
      </c>
      <c r="E1750">
        <f>IF(COUNTIFS(Registros!$A$2:$A$6000,"NP",Registros!$B$2:$B$6000,$A1750)&gt;0,1,0)</f>
        <v>1</v>
      </c>
      <c r="F1750">
        <f>IF($E1750=1,SUMIFS(Registros!$F$2:$F$6000,Registros!$A$2:$A$6000,"NP",Registros!$B$2:$B$6000,$A1750),0)</f>
        <v>16.25</v>
      </c>
      <c r="G1750">
        <f>IF(COUNTIFS(Registros!$A$2:$A$6000,"MOV",Registros!$B$2:$B$6000,$A1750)&gt;0,1,0)</f>
        <v>0</v>
      </c>
      <c r="H1750">
        <f>IF($G1750=1,SUMIFS(Registros!$F$2:$F$6000,Registros!$A$2:$A$6000,"MOV",Registros!$B$2:$B$6000,$A1750),0)</f>
        <v>0</v>
      </c>
      <c r="I1750">
        <f>IF(COUNTIFS(Registros!$A$2:$A$6000,"CS",Registros!$B$2:$B$6000,$A1750)&gt;0,1,0)</f>
        <v>0</v>
      </c>
      <c r="J1750">
        <f>IF($I1750=1,SUMIFS(Registros!$I$2:$I$6000,Registros!$A$2:$A$6000,"CS",Registros!$B$2:$B$6000,$A1750),0)</f>
        <v>0</v>
      </c>
      <c r="K1750">
        <f>IF(COUNTIFS(Winback!$K$2:$K$300,$A1750)&gt;0,1,0)</f>
        <v>0</v>
      </c>
      <c r="L1750">
        <f>IF(AND($K1750=1,LEFT($A1750,3)="WB-"),SUMIFS(Winback!$D$2:$D$300,Winback!$K$2:$K$300,$A1750),0)</f>
        <v>0</v>
      </c>
      <c r="M1750">
        <f>IF(OR($E1750=1,$G1750=1,SUMIFS(Registros!$J$2:$J$6000,Registros!$B$2:$B$6000,$A1750)&gt;0),1,0)</f>
        <v>1</v>
      </c>
      <c r="N1750">
        <f>IF($J1750&gt;0,1,IF(COUNTIFS(Registros!$A$2:$A$6000,"CS",Registros!$B$2:$B$6000,$A1750,Registros!$K$2:$K$6000,"&lt;&gt;")&gt;0,1,0))</f>
        <v>0</v>
      </c>
      <c r="O1750" t="str">
        <f t="shared" si="135"/>
        <v>SOLO MÓVIL</v>
      </c>
      <c r="P1750" t="str">
        <f t="shared" si="136"/>
        <v>Ofrecer fijo + internet (FLBBTV)</v>
      </c>
      <c r="Q1750">
        <f t="shared" si="137"/>
        <v>16.25</v>
      </c>
      <c r="R1750" t="str">
        <f>IFERROR(VLOOKUP($A1750,Registros!$B$2:$G$6000,6,0),IFERROR(INDEX(Winback!$C$2:$C$300,MATCH($A1750,Winback!$K$2:$K$300,0)),""))</f>
        <v>Ines Lizbeth Trujillo</v>
      </c>
      <c r="S1750" t="str">
        <f t="shared" si="138"/>
        <v>NP</v>
      </c>
      <c r="T1750">
        <f t="shared" si="139"/>
        <v>1</v>
      </c>
    </row>
    <row r="1751" spans="1:20" x14ac:dyDescent="0.35">
      <c r="A1751" t="s">
        <v>8691</v>
      </c>
      <c r="B1751" t="s">
        <v>8692</v>
      </c>
      <c r="C1751" t="s">
        <v>8693</v>
      </c>
      <c r="D1751" t="s">
        <v>8694</v>
      </c>
      <c r="E1751">
        <f>IF(COUNTIFS(Registros!$A$2:$A$6000,"NP",Registros!$B$2:$B$6000,$A1751)&gt;0,1,0)</f>
        <v>1</v>
      </c>
      <c r="F1751">
        <f>IF($E1751=1,SUMIFS(Registros!$F$2:$F$6000,Registros!$A$2:$A$6000,"NP",Registros!$B$2:$B$6000,$A1751),0)</f>
        <v>30</v>
      </c>
      <c r="G1751">
        <f>IF(COUNTIFS(Registros!$A$2:$A$6000,"MOV",Registros!$B$2:$B$6000,$A1751)&gt;0,1,0)</f>
        <v>0</v>
      </c>
      <c r="H1751">
        <f>IF($G1751=1,SUMIFS(Registros!$F$2:$F$6000,Registros!$A$2:$A$6000,"MOV",Registros!$B$2:$B$6000,$A1751),0)</f>
        <v>0</v>
      </c>
      <c r="I1751">
        <f>IF(COUNTIFS(Registros!$A$2:$A$6000,"CS",Registros!$B$2:$B$6000,$A1751)&gt;0,1,0)</f>
        <v>0</v>
      </c>
      <c r="J1751">
        <f>IF($I1751=1,SUMIFS(Registros!$I$2:$I$6000,Registros!$A$2:$A$6000,"CS",Registros!$B$2:$B$6000,$A1751),0)</f>
        <v>0</v>
      </c>
      <c r="K1751">
        <f>IF(COUNTIFS(Winback!$K$2:$K$300,$A1751)&gt;0,1,0)</f>
        <v>0</v>
      </c>
      <c r="L1751">
        <f>IF(AND($K1751=1,LEFT($A1751,3)="WB-"),SUMIFS(Winback!$D$2:$D$300,Winback!$K$2:$K$300,$A1751),0)</f>
        <v>0</v>
      </c>
      <c r="M1751">
        <f>IF(OR($E1751=1,$G1751=1,SUMIFS(Registros!$J$2:$J$6000,Registros!$B$2:$B$6000,$A1751)&gt;0),1,0)</f>
        <v>1</v>
      </c>
      <c r="N1751">
        <f>IF($J1751&gt;0,1,IF(COUNTIFS(Registros!$A$2:$A$6000,"CS",Registros!$B$2:$B$6000,$A1751,Registros!$K$2:$K$6000,"&lt;&gt;")&gt;0,1,0))</f>
        <v>0</v>
      </c>
      <c r="O1751" t="str">
        <f t="shared" si="135"/>
        <v>SOLO MÓVIL</v>
      </c>
      <c r="P1751" t="str">
        <f t="shared" si="136"/>
        <v>Ofrecer fijo + internet (FLBBTV)</v>
      </c>
      <c r="Q1751">
        <f t="shared" si="137"/>
        <v>30</v>
      </c>
      <c r="R1751" t="str">
        <f>IFERROR(VLOOKUP($A1751,Registros!$B$2:$G$6000,6,0),IFERROR(INDEX(Winback!$C$2:$C$300,MATCH($A1751,Winback!$K$2:$K$300,0)),""))</f>
        <v>Alejandra Mabel Hawkins</v>
      </c>
      <c r="S1751" t="str">
        <f t="shared" si="138"/>
        <v>NP</v>
      </c>
      <c r="T1751">
        <f t="shared" si="139"/>
        <v>1</v>
      </c>
    </row>
    <row r="1752" spans="1:20" x14ac:dyDescent="0.35">
      <c r="A1752" t="s">
        <v>8696</v>
      </c>
      <c r="B1752" t="s">
        <v>8697</v>
      </c>
      <c r="C1752" t="s">
        <v>8698</v>
      </c>
      <c r="D1752" t="s">
        <v>8699</v>
      </c>
      <c r="E1752">
        <f>IF(COUNTIFS(Registros!$A$2:$A$6000,"NP",Registros!$B$2:$B$6000,$A1752)&gt;0,1,0)</f>
        <v>1</v>
      </c>
      <c r="F1752">
        <f>IF($E1752=1,SUMIFS(Registros!$F$2:$F$6000,Registros!$A$2:$A$6000,"NP",Registros!$B$2:$B$6000,$A1752),0)</f>
        <v>15</v>
      </c>
      <c r="G1752">
        <f>IF(COUNTIFS(Registros!$A$2:$A$6000,"MOV",Registros!$B$2:$B$6000,$A1752)&gt;0,1,0)</f>
        <v>0</v>
      </c>
      <c r="H1752">
        <f>IF($G1752=1,SUMIFS(Registros!$F$2:$F$6000,Registros!$A$2:$A$6000,"MOV",Registros!$B$2:$B$6000,$A1752),0)</f>
        <v>0</v>
      </c>
      <c r="I1752">
        <f>IF(COUNTIFS(Registros!$A$2:$A$6000,"CS",Registros!$B$2:$B$6000,$A1752)&gt;0,1,0)</f>
        <v>0</v>
      </c>
      <c r="J1752">
        <f>IF($I1752=1,SUMIFS(Registros!$I$2:$I$6000,Registros!$A$2:$A$6000,"CS",Registros!$B$2:$B$6000,$A1752),0)</f>
        <v>0</v>
      </c>
      <c r="K1752">
        <f>IF(COUNTIFS(Winback!$K$2:$K$300,$A1752)&gt;0,1,0)</f>
        <v>0</v>
      </c>
      <c r="L1752">
        <f>IF(AND($K1752=1,LEFT($A1752,3)="WB-"),SUMIFS(Winback!$D$2:$D$300,Winback!$K$2:$K$300,$A1752),0)</f>
        <v>0</v>
      </c>
      <c r="M1752">
        <f>IF(OR($E1752=1,$G1752=1,SUMIFS(Registros!$J$2:$J$6000,Registros!$B$2:$B$6000,$A1752)&gt;0),1,0)</f>
        <v>1</v>
      </c>
      <c r="N1752">
        <f>IF($J1752&gt;0,1,IF(COUNTIFS(Registros!$A$2:$A$6000,"CS",Registros!$B$2:$B$6000,$A1752,Registros!$K$2:$K$6000,"&lt;&gt;")&gt;0,1,0))</f>
        <v>0</v>
      </c>
      <c r="O1752" t="str">
        <f t="shared" si="135"/>
        <v>SOLO MÓVIL</v>
      </c>
      <c r="P1752" t="str">
        <f t="shared" si="136"/>
        <v>Ofrecer fijo + internet (FLBBTV)</v>
      </c>
      <c r="Q1752">
        <f t="shared" si="137"/>
        <v>15</v>
      </c>
      <c r="R1752" t="str">
        <f>IFERROR(VLOOKUP($A1752,Registros!$B$2:$G$6000,6,0),IFERROR(INDEX(Winback!$C$2:$C$300,MATCH($A1752,Winback!$K$2:$K$300,0)),""))</f>
        <v>Maria Fernanda</v>
      </c>
      <c r="S1752" t="str">
        <f t="shared" si="138"/>
        <v>NP</v>
      </c>
      <c r="T1752">
        <f t="shared" si="139"/>
        <v>1</v>
      </c>
    </row>
    <row r="1753" spans="1:20" x14ac:dyDescent="0.35">
      <c r="A1753" t="s">
        <v>8701</v>
      </c>
      <c r="B1753" t="s">
        <v>8702</v>
      </c>
      <c r="C1753" t="s">
        <v>8703</v>
      </c>
      <c r="D1753" t="s">
        <v>8704</v>
      </c>
      <c r="E1753">
        <f>IF(COUNTIFS(Registros!$A$2:$A$6000,"NP",Registros!$B$2:$B$6000,$A1753)&gt;0,1,0)</f>
        <v>1</v>
      </c>
      <c r="F1753">
        <f>IF($E1753=1,SUMIFS(Registros!$F$2:$F$6000,Registros!$A$2:$A$6000,"NP",Registros!$B$2:$B$6000,$A1753),0)</f>
        <v>15</v>
      </c>
      <c r="G1753">
        <f>IF(COUNTIFS(Registros!$A$2:$A$6000,"MOV",Registros!$B$2:$B$6000,$A1753)&gt;0,1,0)</f>
        <v>0</v>
      </c>
      <c r="H1753">
        <f>IF($G1753=1,SUMIFS(Registros!$F$2:$F$6000,Registros!$A$2:$A$6000,"MOV",Registros!$B$2:$B$6000,$A1753),0)</f>
        <v>0</v>
      </c>
      <c r="I1753">
        <f>IF(COUNTIFS(Registros!$A$2:$A$6000,"CS",Registros!$B$2:$B$6000,$A1753)&gt;0,1,0)</f>
        <v>0</v>
      </c>
      <c r="J1753">
        <f>IF($I1753=1,SUMIFS(Registros!$I$2:$I$6000,Registros!$A$2:$A$6000,"CS",Registros!$B$2:$B$6000,$A1753),0)</f>
        <v>0</v>
      </c>
      <c r="K1753">
        <f>IF(COUNTIFS(Winback!$K$2:$K$300,$A1753)&gt;0,1,0)</f>
        <v>0</v>
      </c>
      <c r="L1753">
        <f>IF(AND($K1753=1,LEFT($A1753,3)="WB-"),SUMIFS(Winback!$D$2:$D$300,Winback!$K$2:$K$300,$A1753),0)</f>
        <v>0</v>
      </c>
      <c r="M1753">
        <f>IF(OR($E1753=1,$G1753=1,SUMIFS(Registros!$J$2:$J$6000,Registros!$B$2:$B$6000,$A1753)&gt;0),1,0)</f>
        <v>1</v>
      </c>
      <c r="N1753">
        <f>IF($J1753&gt;0,1,IF(COUNTIFS(Registros!$A$2:$A$6000,"CS",Registros!$B$2:$B$6000,$A1753,Registros!$K$2:$K$6000,"&lt;&gt;")&gt;0,1,0))</f>
        <v>0</v>
      </c>
      <c r="O1753" t="str">
        <f t="shared" si="135"/>
        <v>SOLO MÓVIL</v>
      </c>
      <c r="P1753" t="str">
        <f t="shared" si="136"/>
        <v>Ofrecer fijo + internet (FLBBTV)</v>
      </c>
      <c r="Q1753">
        <f t="shared" si="137"/>
        <v>15</v>
      </c>
      <c r="R1753" t="str">
        <f>IFERROR(VLOOKUP($A1753,Registros!$B$2:$G$6000,6,0),IFERROR(INDEX(Winback!$C$2:$C$300,MATCH($A1753,Winback!$K$2:$K$300,0)),""))</f>
        <v>Yarelis Tulloch</v>
      </c>
      <c r="S1753" t="str">
        <f t="shared" si="138"/>
        <v>NP</v>
      </c>
      <c r="T1753">
        <f t="shared" si="139"/>
        <v>1</v>
      </c>
    </row>
    <row r="1754" spans="1:20" x14ac:dyDescent="0.35">
      <c r="A1754" t="s">
        <v>8706</v>
      </c>
      <c r="B1754" t="s">
        <v>8707</v>
      </c>
      <c r="C1754" t="s">
        <v>8708</v>
      </c>
      <c r="D1754" t="s">
        <v>8709</v>
      </c>
      <c r="E1754">
        <f>IF(COUNTIFS(Registros!$A$2:$A$6000,"NP",Registros!$B$2:$B$6000,$A1754)&gt;0,1,0)</f>
        <v>1</v>
      </c>
      <c r="F1754">
        <f>IF($E1754=1,SUMIFS(Registros!$F$2:$F$6000,Registros!$A$2:$A$6000,"NP",Registros!$B$2:$B$6000,$A1754),0)</f>
        <v>23.25</v>
      </c>
      <c r="G1754">
        <f>IF(COUNTIFS(Registros!$A$2:$A$6000,"MOV",Registros!$B$2:$B$6000,$A1754)&gt;0,1,0)</f>
        <v>0</v>
      </c>
      <c r="H1754">
        <f>IF($G1754=1,SUMIFS(Registros!$F$2:$F$6000,Registros!$A$2:$A$6000,"MOV",Registros!$B$2:$B$6000,$A1754),0)</f>
        <v>0</v>
      </c>
      <c r="I1754">
        <f>IF(COUNTIFS(Registros!$A$2:$A$6000,"CS",Registros!$B$2:$B$6000,$A1754)&gt;0,1,0)</f>
        <v>0</v>
      </c>
      <c r="J1754">
        <f>IF($I1754=1,SUMIFS(Registros!$I$2:$I$6000,Registros!$A$2:$A$6000,"CS",Registros!$B$2:$B$6000,$A1754),0)</f>
        <v>0</v>
      </c>
      <c r="K1754">
        <f>IF(COUNTIFS(Winback!$K$2:$K$300,$A1754)&gt;0,1,0)</f>
        <v>0</v>
      </c>
      <c r="L1754">
        <f>IF(AND($K1754=1,LEFT($A1754,3)="WB-"),SUMIFS(Winback!$D$2:$D$300,Winback!$K$2:$K$300,$A1754),0)</f>
        <v>0</v>
      </c>
      <c r="M1754">
        <f>IF(OR($E1754=1,$G1754=1,SUMIFS(Registros!$J$2:$J$6000,Registros!$B$2:$B$6000,$A1754)&gt;0),1,0)</f>
        <v>1</v>
      </c>
      <c r="N1754">
        <f>IF($J1754&gt;0,1,IF(COUNTIFS(Registros!$A$2:$A$6000,"CS",Registros!$B$2:$B$6000,$A1754,Registros!$K$2:$K$6000,"&lt;&gt;")&gt;0,1,0))</f>
        <v>0</v>
      </c>
      <c r="O1754" t="str">
        <f t="shared" si="135"/>
        <v>SOLO MÓVIL</v>
      </c>
      <c r="P1754" t="str">
        <f t="shared" si="136"/>
        <v>Ofrecer fijo + internet (FLBBTV)</v>
      </c>
      <c r="Q1754">
        <f t="shared" si="137"/>
        <v>23.25</v>
      </c>
      <c r="R1754" t="str">
        <f>IFERROR(VLOOKUP($A1754,Registros!$B$2:$G$6000,6,0),IFERROR(INDEX(Winback!$C$2:$C$300,MATCH($A1754,Winback!$K$2:$K$300,0)),""))</f>
        <v>Abril Aparicio</v>
      </c>
      <c r="S1754" t="str">
        <f t="shared" si="138"/>
        <v>NP</v>
      </c>
      <c r="T1754">
        <f t="shared" si="139"/>
        <v>1</v>
      </c>
    </row>
    <row r="1755" spans="1:20" x14ac:dyDescent="0.35">
      <c r="A1755" t="s">
        <v>8711</v>
      </c>
      <c r="B1755" t="s">
        <v>8712</v>
      </c>
      <c r="C1755" t="s">
        <v>8713</v>
      </c>
      <c r="D1755" t="s">
        <v>8714</v>
      </c>
      <c r="E1755">
        <f>IF(COUNTIFS(Registros!$A$2:$A$6000,"NP",Registros!$B$2:$B$6000,$A1755)&gt;0,1,0)</f>
        <v>1</v>
      </c>
      <c r="F1755">
        <f>IF($E1755=1,SUMIFS(Registros!$F$2:$F$6000,Registros!$A$2:$A$6000,"NP",Registros!$B$2:$B$6000,$A1755),0)</f>
        <v>15</v>
      </c>
      <c r="G1755">
        <f>IF(COUNTIFS(Registros!$A$2:$A$6000,"MOV",Registros!$B$2:$B$6000,$A1755)&gt;0,1,0)</f>
        <v>0</v>
      </c>
      <c r="H1755">
        <f>IF($G1755=1,SUMIFS(Registros!$F$2:$F$6000,Registros!$A$2:$A$6000,"MOV",Registros!$B$2:$B$6000,$A1755),0)</f>
        <v>0</v>
      </c>
      <c r="I1755">
        <f>IF(COUNTIFS(Registros!$A$2:$A$6000,"CS",Registros!$B$2:$B$6000,$A1755)&gt;0,1,0)</f>
        <v>0</v>
      </c>
      <c r="J1755">
        <f>IF($I1755=1,SUMIFS(Registros!$I$2:$I$6000,Registros!$A$2:$A$6000,"CS",Registros!$B$2:$B$6000,$A1755),0)</f>
        <v>0</v>
      </c>
      <c r="K1755">
        <f>IF(COUNTIFS(Winback!$K$2:$K$300,$A1755)&gt;0,1,0)</f>
        <v>0</v>
      </c>
      <c r="L1755">
        <f>IF(AND($K1755=1,LEFT($A1755,3)="WB-"),SUMIFS(Winback!$D$2:$D$300,Winback!$K$2:$K$300,$A1755),0)</f>
        <v>0</v>
      </c>
      <c r="M1755">
        <f>IF(OR($E1755=1,$G1755=1,SUMIFS(Registros!$J$2:$J$6000,Registros!$B$2:$B$6000,$A1755)&gt;0),1,0)</f>
        <v>1</v>
      </c>
      <c r="N1755">
        <f>IF($J1755&gt;0,1,IF(COUNTIFS(Registros!$A$2:$A$6000,"CS",Registros!$B$2:$B$6000,$A1755,Registros!$K$2:$K$6000,"&lt;&gt;")&gt;0,1,0))</f>
        <v>0</v>
      </c>
      <c r="O1755" t="str">
        <f t="shared" si="135"/>
        <v>SOLO MÓVIL</v>
      </c>
      <c r="P1755" t="str">
        <f t="shared" si="136"/>
        <v>Ofrecer fijo + internet (FLBBTV)</v>
      </c>
      <c r="Q1755">
        <f t="shared" si="137"/>
        <v>15</v>
      </c>
      <c r="R1755" t="str">
        <f>IFERROR(VLOOKUP($A1755,Registros!$B$2:$G$6000,6,0),IFERROR(INDEX(Winback!$C$2:$C$300,MATCH($A1755,Winback!$K$2:$K$300,0)),""))</f>
        <v>Yariela Galarce</v>
      </c>
      <c r="S1755" t="str">
        <f t="shared" si="138"/>
        <v>NP</v>
      </c>
      <c r="T1755">
        <f t="shared" si="139"/>
        <v>1</v>
      </c>
    </row>
    <row r="1756" spans="1:20" x14ac:dyDescent="0.35">
      <c r="A1756" t="s">
        <v>8716</v>
      </c>
      <c r="B1756" t="s">
        <v>8717</v>
      </c>
      <c r="C1756" t="s">
        <v>8713</v>
      </c>
      <c r="D1756" t="s">
        <v>8714</v>
      </c>
      <c r="E1756">
        <f>IF(COUNTIFS(Registros!$A$2:$A$6000,"NP",Registros!$B$2:$B$6000,$A1756)&gt;0,1,0)</f>
        <v>1</v>
      </c>
      <c r="F1756">
        <f>IF($E1756=1,SUMIFS(Registros!$F$2:$F$6000,Registros!$A$2:$A$6000,"NP",Registros!$B$2:$B$6000,$A1756),0)</f>
        <v>15</v>
      </c>
      <c r="G1756">
        <f>IF(COUNTIFS(Registros!$A$2:$A$6000,"MOV",Registros!$B$2:$B$6000,$A1756)&gt;0,1,0)</f>
        <v>0</v>
      </c>
      <c r="H1756">
        <f>IF($G1756=1,SUMIFS(Registros!$F$2:$F$6000,Registros!$A$2:$A$6000,"MOV",Registros!$B$2:$B$6000,$A1756),0)</f>
        <v>0</v>
      </c>
      <c r="I1756">
        <f>IF(COUNTIFS(Registros!$A$2:$A$6000,"CS",Registros!$B$2:$B$6000,$A1756)&gt;0,1,0)</f>
        <v>0</v>
      </c>
      <c r="J1756">
        <f>IF($I1756=1,SUMIFS(Registros!$I$2:$I$6000,Registros!$A$2:$A$6000,"CS",Registros!$B$2:$B$6000,$A1756),0)</f>
        <v>0</v>
      </c>
      <c r="K1756">
        <f>IF(COUNTIFS(Winback!$K$2:$K$300,$A1756)&gt;0,1,0)</f>
        <v>0</v>
      </c>
      <c r="L1756">
        <f>IF(AND($K1756=1,LEFT($A1756,3)="WB-"),SUMIFS(Winback!$D$2:$D$300,Winback!$K$2:$K$300,$A1756),0)</f>
        <v>0</v>
      </c>
      <c r="M1756">
        <f>IF(OR($E1756=1,$G1756=1,SUMIFS(Registros!$J$2:$J$6000,Registros!$B$2:$B$6000,$A1756)&gt;0),1,0)</f>
        <v>1</v>
      </c>
      <c r="N1756">
        <f>IF($J1756&gt;0,1,IF(COUNTIFS(Registros!$A$2:$A$6000,"CS",Registros!$B$2:$B$6000,$A1756,Registros!$K$2:$K$6000,"&lt;&gt;")&gt;0,1,0))</f>
        <v>0</v>
      </c>
      <c r="O1756" t="str">
        <f t="shared" si="135"/>
        <v>SOLO MÓVIL</v>
      </c>
      <c r="P1756" t="str">
        <f t="shared" si="136"/>
        <v>Ofrecer fijo + internet (FLBBTV)</v>
      </c>
      <c r="Q1756">
        <f t="shared" si="137"/>
        <v>15</v>
      </c>
      <c r="R1756" t="str">
        <f>IFERROR(VLOOKUP($A1756,Registros!$B$2:$G$6000,6,0),IFERROR(INDEX(Winback!$C$2:$C$300,MATCH($A1756,Winback!$K$2:$K$300,0)),""))</f>
        <v>Nailyn Martinez</v>
      </c>
      <c r="S1756" t="str">
        <f t="shared" si="138"/>
        <v>NP</v>
      </c>
      <c r="T1756">
        <f t="shared" si="139"/>
        <v>1</v>
      </c>
    </row>
    <row r="1757" spans="1:20" x14ac:dyDescent="0.35">
      <c r="A1757" t="s">
        <v>8719</v>
      </c>
      <c r="B1757" t="s">
        <v>8720</v>
      </c>
      <c r="C1757" t="s">
        <v>8721</v>
      </c>
      <c r="D1757" t="s">
        <v>8722</v>
      </c>
      <c r="E1757">
        <f>IF(COUNTIFS(Registros!$A$2:$A$6000,"NP",Registros!$B$2:$B$6000,$A1757)&gt;0,1,0)</f>
        <v>1</v>
      </c>
      <c r="F1757">
        <f>IF($E1757=1,SUMIFS(Registros!$F$2:$F$6000,Registros!$A$2:$A$6000,"NP",Registros!$B$2:$B$6000,$A1757),0)</f>
        <v>15</v>
      </c>
      <c r="G1757">
        <f>IF(COUNTIFS(Registros!$A$2:$A$6000,"MOV",Registros!$B$2:$B$6000,$A1757)&gt;0,1,0)</f>
        <v>0</v>
      </c>
      <c r="H1757">
        <f>IF($G1757=1,SUMIFS(Registros!$F$2:$F$6000,Registros!$A$2:$A$6000,"MOV",Registros!$B$2:$B$6000,$A1757),0)</f>
        <v>0</v>
      </c>
      <c r="I1757">
        <f>IF(COUNTIFS(Registros!$A$2:$A$6000,"CS",Registros!$B$2:$B$6000,$A1757)&gt;0,1,0)</f>
        <v>0</v>
      </c>
      <c r="J1757">
        <f>IF($I1757=1,SUMIFS(Registros!$I$2:$I$6000,Registros!$A$2:$A$6000,"CS",Registros!$B$2:$B$6000,$A1757),0)</f>
        <v>0</v>
      </c>
      <c r="K1757">
        <f>IF(COUNTIFS(Winback!$K$2:$K$300,$A1757)&gt;0,1,0)</f>
        <v>0</v>
      </c>
      <c r="L1757">
        <f>IF(AND($K1757=1,LEFT($A1757,3)="WB-"),SUMIFS(Winback!$D$2:$D$300,Winback!$K$2:$K$300,$A1757),0)</f>
        <v>0</v>
      </c>
      <c r="M1757">
        <f>IF(OR($E1757=1,$G1757=1,SUMIFS(Registros!$J$2:$J$6000,Registros!$B$2:$B$6000,$A1757)&gt;0),1,0)</f>
        <v>1</v>
      </c>
      <c r="N1757">
        <f>IF($J1757&gt;0,1,IF(COUNTIFS(Registros!$A$2:$A$6000,"CS",Registros!$B$2:$B$6000,$A1757,Registros!$K$2:$K$6000,"&lt;&gt;")&gt;0,1,0))</f>
        <v>0</v>
      </c>
      <c r="O1757" t="str">
        <f t="shared" si="135"/>
        <v>SOLO MÓVIL</v>
      </c>
      <c r="P1757" t="str">
        <f t="shared" si="136"/>
        <v>Ofrecer fijo + internet (FLBBTV)</v>
      </c>
      <c r="Q1757">
        <f t="shared" si="137"/>
        <v>15</v>
      </c>
      <c r="R1757" t="str">
        <f>IFERROR(VLOOKUP($A1757,Registros!$B$2:$G$6000,6,0),IFERROR(INDEX(Winback!$C$2:$C$300,MATCH($A1757,Winback!$K$2:$K$300,0)),""))</f>
        <v>Yamali Rodriguez</v>
      </c>
      <c r="S1757" t="str">
        <f t="shared" si="138"/>
        <v>NP</v>
      </c>
      <c r="T1757">
        <f t="shared" si="139"/>
        <v>1</v>
      </c>
    </row>
    <row r="1758" spans="1:20" x14ac:dyDescent="0.35">
      <c r="A1758" t="s">
        <v>8724</v>
      </c>
      <c r="B1758" t="s">
        <v>8725</v>
      </c>
      <c r="C1758" t="s">
        <v>8726</v>
      </c>
      <c r="D1758" t="s">
        <v>8727</v>
      </c>
      <c r="E1758">
        <f>IF(COUNTIFS(Registros!$A$2:$A$6000,"NP",Registros!$B$2:$B$6000,$A1758)&gt;0,1,0)</f>
        <v>1</v>
      </c>
      <c r="F1758">
        <f>IF($E1758=1,SUMIFS(Registros!$F$2:$F$6000,Registros!$A$2:$A$6000,"NP",Registros!$B$2:$B$6000,$A1758),0)</f>
        <v>33.5</v>
      </c>
      <c r="G1758">
        <f>IF(COUNTIFS(Registros!$A$2:$A$6000,"MOV",Registros!$B$2:$B$6000,$A1758)&gt;0,1,0)</f>
        <v>0</v>
      </c>
      <c r="H1758">
        <f>IF($G1758=1,SUMIFS(Registros!$F$2:$F$6000,Registros!$A$2:$A$6000,"MOV",Registros!$B$2:$B$6000,$A1758),0)</f>
        <v>0</v>
      </c>
      <c r="I1758">
        <f>IF(COUNTIFS(Registros!$A$2:$A$6000,"CS",Registros!$B$2:$B$6000,$A1758)&gt;0,1,0)</f>
        <v>0</v>
      </c>
      <c r="J1758">
        <f>IF($I1758=1,SUMIFS(Registros!$I$2:$I$6000,Registros!$A$2:$A$6000,"CS",Registros!$B$2:$B$6000,$A1758),0)</f>
        <v>0</v>
      </c>
      <c r="K1758">
        <f>IF(COUNTIFS(Winback!$K$2:$K$300,$A1758)&gt;0,1,0)</f>
        <v>0</v>
      </c>
      <c r="L1758">
        <f>IF(AND($K1758=1,LEFT($A1758,3)="WB-"),SUMIFS(Winback!$D$2:$D$300,Winback!$K$2:$K$300,$A1758),0)</f>
        <v>0</v>
      </c>
      <c r="M1758">
        <f>IF(OR($E1758=1,$G1758=1,SUMIFS(Registros!$J$2:$J$6000,Registros!$B$2:$B$6000,$A1758)&gt;0),1,0)</f>
        <v>1</v>
      </c>
      <c r="N1758">
        <f>IF($J1758&gt;0,1,IF(COUNTIFS(Registros!$A$2:$A$6000,"CS",Registros!$B$2:$B$6000,$A1758,Registros!$K$2:$K$6000,"&lt;&gt;")&gt;0,1,0))</f>
        <v>0</v>
      </c>
      <c r="O1758" t="str">
        <f t="shared" si="135"/>
        <v>SOLO MÓVIL</v>
      </c>
      <c r="P1758" t="str">
        <f t="shared" si="136"/>
        <v>Ofrecer fijo + internet (FLBBTV)</v>
      </c>
      <c r="Q1758">
        <f t="shared" si="137"/>
        <v>33.5</v>
      </c>
      <c r="R1758" t="str">
        <f>IFERROR(VLOOKUP($A1758,Registros!$B$2:$G$6000,6,0),IFERROR(INDEX(Winback!$C$2:$C$300,MATCH($A1758,Winback!$K$2:$K$300,0)),""))</f>
        <v>Osiris Aguilar</v>
      </c>
      <c r="S1758" t="str">
        <f t="shared" si="138"/>
        <v>NP</v>
      </c>
      <c r="T1758">
        <f t="shared" si="139"/>
        <v>1</v>
      </c>
    </row>
    <row r="1759" spans="1:20" x14ac:dyDescent="0.35">
      <c r="A1759" t="s">
        <v>8729</v>
      </c>
      <c r="B1759" t="s">
        <v>8730</v>
      </c>
      <c r="C1759" t="s">
        <v>8731</v>
      </c>
      <c r="D1759" t="s">
        <v>8732</v>
      </c>
      <c r="E1759">
        <f>IF(COUNTIFS(Registros!$A$2:$A$6000,"NP",Registros!$B$2:$B$6000,$A1759)&gt;0,1,0)</f>
        <v>1</v>
      </c>
      <c r="F1759">
        <f>IF($E1759=1,SUMIFS(Registros!$F$2:$F$6000,Registros!$A$2:$A$6000,"NP",Registros!$B$2:$B$6000,$A1759),0)</f>
        <v>15</v>
      </c>
      <c r="G1759">
        <f>IF(COUNTIFS(Registros!$A$2:$A$6000,"MOV",Registros!$B$2:$B$6000,$A1759)&gt;0,1,0)</f>
        <v>0</v>
      </c>
      <c r="H1759">
        <f>IF($G1759=1,SUMIFS(Registros!$F$2:$F$6000,Registros!$A$2:$A$6000,"MOV",Registros!$B$2:$B$6000,$A1759),0)</f>
        <v>0</v>
      </c>
      <c r="I1759">
        <f>IF(COUNTIFS(Registros!$A$2:$A$6000,"CS",Registros!$B$2:$B$6000,$A1759)&gt;0,1,0)</f>
        <v>0</v>
      </c>
      <c r="J1759">
        <f>IF($I1759=1,SUMIFS(Registros!$I$2:$I$6000,Registros!$A$2:$A$6000,"CS",Registros!$B$2:$B$6000,$A1759),0)</f>
        <v>0</v>
      </c>
      <c r="K1759">
        <f>IF(COUNTIFS(Winback!$K$2:$K$300,$A1759)&gt;0,1,0)</f>
        <v>0</v>
      </c>
      <c r="L1759">
        <f>IF(AND($K1759=1,LEFT($A1759,3)="WB-"),SUMIFS(Winback!$D$2:$D$300,Winback!$K$2:$K$300,$A1759),0)</f>
        <v>0</v>
      </c>
      <c r="M1759">
        <f>IF(OR($E1759=1,$G1759=1,SUMIFS(Registros!$J$2:$J$6000,Registros!$B$2:$B$6000,$A1759)&gt;0),1,0)</f>
        <v>1</v>
      </c>
      <c r="N1759">
        <f>IF($J1759&gt;0,1,IF(COUNTIFS(Registros!$A$2:$A$6000,"CS",Registros!$B$2:$B$6000,$A1759,Registros!$K$2:$K$6000,"&lt;&gt;")&gt;0,1,0))</f>
        <v>0</v>
      </c>
      <c r="O1759" t="str">
        <f t="shared" si="135"/>
        <v>SOLO MÓVIL</v>
      </c>
      <c r="P1759" t="str">
        <f t="shared" si="136"/>
        <v>Ofrecer fijo + internet (FLBBTV)</v>
      </c>
      <c r="Q1759">
        <f t="shared" si="137"/>
        <v>15</v>
      </c>
      <c r="R1759" t="str">
        <f>IFERROR(VLOOKUP($A1759,Registros!$B$2:$G$6000,6,0),IFERROR(INDEX(Winback!$C$2:$C$300,MATCH($A1759,Winback!$K$2:$K$300,0)),""))</f>
        <v>Karla Mc Intryre</v>
      </c>
      <c r="S1759" t="str">
        <f t="shared" si="138"/>
        <v>NP</v>
      </c>
      <c r="T1759">
        <f t="shared" si="139"/>
        <v>1</v>
      </c>
    </row>
    <row r="1760" spans="1:20" x14ac:dyDescent="0.35">
      <c r="A1760" t="s">
        <v>8734</v>
      </c>
      <c r="B1760" t="s">
        <v>8735</v>
      </c>
      <c r="C1760" t="s">
        <v>8736</v>
      </c>
      <c r="D1760" t="s">
        <v>8737</v>
      </c>
      <c r="E1760">
        <f>IF(COUNTIFS(Registros!$A$2:$A$6000,"NP",Registros!$B$2:$B$6000,$A1760)&gt;0,1,0)</f>
        <v>1</v>
      </c>
      <c r="F1760">
        <f>IF($E1760=1,SUMIFS(Registros!$F$2:$F$6000,Registros!$A$2:$A$6000,"NP",Registros!$B$2:$B$6000,$A1760),0)</f>
        <v>15</v>
      </c>
      <c r="G1760">
        <f>IF(COUNTIFS(Registros!$A$2:$A$6000,"MOV",Registros!$B$2:$B$6000,$A1760)&gt;0,1,0)</f>
        <v>0</v>
      </c>
      <c r="H1760">
        <f>IF($G1760=1,SUMIFS(Registros!$F$2:$F$6000,Registros!$A$2:$A$6000,"MOV",Registros!$B$2:$B$6000,$A1760),0)</f>
        <v>0</v>
      </c>
      <c r="I1760">
        <f>IF(COUNTIFS(Registros!$A$2:$A$6000,"CS",Registros!$B$2:$B$6000,$A1760)&gt;0,1,0)</f>
        <v>0</v>
      </c>
      <c r="J1760">
        <f>IF($I1760=1,SUMIFS(Registros!$I$2:$I$6000,Registros!$A$2:$A$6000,"CS",Registros!$B$2:$B$6000,$A1760),0)</f>
        <v>0</v>
      </c>
      <c r="K1760">
        <f>IF(COUNTIFS(Winback!$K$2:$K$300,$A1760)&gt;0,1,0)</f>
        <v>0</v>
      </c>
      <c r="L1760">
        <f>IF(AND($K1760=1,LEFT($A1760,3)="WB-"),SUMIFS(Winback!$D$2:$D$300,Winback!$K$2:$K$300,$A1760),0)</f>
        <v>0</v>
      </c>
      <c r="M1760">
        <f>IF(OR($E1760=1,$G1760=1,SUMIFS(Registros!$J$2:$J$6000,Registros!$B$2:$B$6000,$A1760)&gt;0),1,0)</f>
        <v>1</v>
      </c>
      <c r="N1760">
        <f>IF($J1760&gt;0,1,IF(COUNTIFS(Registros!$A$2:$A$6000,"CS",Registros!$B$2:$B$6000,$A1760,Registros!$K$2:$K$6000,"&lt;&gt;")&gt;0,1,0))</f>
        <v>0</v>
      </c>
      <c r="O1760" t="str">
        <f t="shared" si="135"/>
        <v>SOLO MÓVIL</v>
      </c>
      <c r="P1760" t="str">
        <f t="shared" si="136"/>
        <v>Ofrecer fijo + internet (FLBBTV)</v>
      </c>
      <c r="Q1760">
        <f t="shared" si="137"/>
        <v>15</v>
      </c>
      <c r="R1760" t="str">
        <f>IFERROR(VLOOKUP($A1760,Registros!$B$2:$G$6000,6,0),IFERROR(INDEX(Winback!$C$2:$C$300,MATCH($A1760,Winback!$K$2:$K$300,0)),""))</f>
        <v>Solanye Acuña</v>
      </c>
      <c r="S1760" t="str">
        <f t="shared" si="138"/>
        <v>NP</v>
      </c>
      <c r="T1760">
        <f t="shared" si="139"/>
        <v>1</v>
      </c>
    </row>
    <row r="1761" spans="1:20" x14ac:dyDescent="0.35">
      <c r="A1761" t="s">
        <v>8739</v>
      </c>
      <c r="B1761" t="s">
        <v>8740</v>
      </c>
      <c r="C1761" t="s">
        <v>8741</v>
      </c>
      <c r="D1761" t="s">
        <v>8742</v>
      </c>
      <c r="E1761">
        <f>IF(COUNTIFS(Registros!$A$2:$A$6000,"NP",Registros!$B$2:$B$6000,$A1761)&gt;0,1,0)</f>
        <v>1</v>
      </c>
      <c r="F1761">
        <f>IF($E1761=1,SUMIFS(Registros!$F$2:$F$6000,Registros!$A$2:$A$6000,"NP",Registros!$B$2:$B$6000,$A1761),0)</f>
        <v>15</v>
      </c>
      <c r="G1761">
        <f>IF(COUNTIFS(Registros!$A$2:$A$6000,"MOV",Registros!$B$2:$B$6000,$A1761)&gt;0,1,0)</f>
        <v>0</v>
      </c>
      <c r="H1761">
        <f>IF($G1761=1,SUMIFS(Registros!$F$2:$F$6000,Registros!$A$2:$A$6000,"MOV",Registros!$B$2:$B$6000,$A1761),0)</f>
        <v>0</v>
      </c>
      <c r="I1761">
        <f>IF(COUNTIFS(Registros!$A$2:$A$6000,"CS",Registros!$B$2:$B$6000,$A1761)&gt;0,1,0)</f>
        <v>0</v>
      </c>
      <c r="J1761">
        <f>IF($I1761=1,SUMIFS(Registros!$I$2:$I$6000,Registros!$A$2:$A$6000,"CS",Registros!$B$2:$B$6000,$A1761),0)</f>
        <v>0</v>
      </c>
      <c r="K1761">
        <f>IF(COUNTIFS(Winback!$K$2:$K$300,$A1761)&gt;0,1,0)</f>
        <v>0</v>
      </c>
      <c r="L1761">
        <f>IF(AND($K1761=1,LEFT($A1761,3)="WB-"),SUMIFS(Winback!$D$2:$D$300,Winback!$K$2:$K$300,$A1761),0)</f>
        <v>0</v>
      </c>
      <c r="M1761">
        <f>IF(OR($E1761=1,$G1761=1,SUMIFS(Registros!$J$2:$J$6000,Registros!$B$2:$B$6000,$A1761)&gt;0),1,0)</f>
        <v>1</v>
      </c>
      <c r="N1761">
        <f>IF($J1761&gt;0,1,IF(COUNTIFS(Registros!$A$2:$A$6000,"CS",Registros!$B$2:$B$6000,$A1761,Registros!$K$2:$K$6000,"&lt;&gt;")&gt;0,1,0))</f>
        <v>0</v>
      </c>
      <c r="O1761" t="str">
        <f t="shared" si="135"/>
        <v>SOLO MÓVIL</v>
      </c>
      <c r="P1761" t="str">
        <f t="shared" si="136"/>
        <v>Ofrecer fijo + internet (FLBBTV)</v>
      </c>
      <c r="Q1761">
        <f t="shared" si="137"/>
        <v>15</v>
      </c>
      <c r="R1761" t="str">
        <f>IFERROR(VLOOKUP($A1761,Registros!$B$2:$G$6000,6,0),IFERROR(INDEX(Winback!$C$2:$C$300,MATCH($A1761,Winback!$K$2:$K$300,0)),""))</f>
        <v>Michelle Zambrano</v>
      </c>
      <c r="S1761" t="str">
        <f t="shared" si="138"/>
        <v>NP</v>
      </c>
      <c r="T1761">
        <f t="shared" si="139"/>
        <v>1</v>
      </c>
    </row>
    <row r="1762" spans="1:20" x14ac:dyDescent="0.35">
      <c r="A1762" t="s">
        <v>8744</v>
      </c>
      <c r="B1762" t="s">
        <v>8745</v>
      </c>
      <c r="C1762" t="s">
        <v>8746</v>
      </c>
      <c r="D1762" t="s">
        <v>8747</v>
      </c>
      <c r="E1762">
        <f>IF(COUNTIFS(Registros!$A$2:$A$6000,"NP",Registros!$B$2:$B$6000,$A1762)&gt;0,1,0)</f>
        <v>1</v>
      </c>
      <c r="F1762">
        <f>IF($E1762=1,SUMIFS(Registros!$F$2:$F$6000,Registros!$A$2:$A$6000,"NP",Registros!$B$2:$B$6000,$A1762),0)</f>
        <v>40</v>
      </c>
      <c r="G1762">
        <f>IF(COUNTIFS(Registros!$A$2:$A$6000,"MOV",Registros!$B$2:$B$6000,$A1762)&gt;0,1,0)</f>
        <v>0</v>
      </c>
      <c r="H1762">
        <f>IF($G1762=1,SUMIFS(Registros!$F$2:$F$6000,Registros!$A$2:$A$6000,"MOV",Registros!$B$2:$B$6000,$A1762),0)</f>
        <v>0</v>
      </c>
      <c r="I1762">
        <f>IF(COUNTIFS(Registros!$A$2:$A$6000,"CS",Registros!$B$2:$B$6000,$A1762)&gt;0,1,0)</f>
        <v>0</v>
      </c>
      <c r="J1762">
        <f>IF($I1762=1,SUMIFS(Registros!$I$2:$I$6000,Registros!$A$2:$A$6000,"CS",Registros!$B$2:$B$6000,$A1762),0)</f>
        <v>0</v>
      </c>
      <c r="K1762">
        <f>IF(COUNTIFS(Winback!$K$2:$K$300,$A1762)&gt;0,1,0)</f>
        <v>0</v>
      </c>
      <c r="L1762">
        <f>IF(AND($K1762=1,LEFT($A1762,3)="WB-"),SUMIFS(Winback!$D$2:$D$300,Winback!$K$2:$K$300,$A1762),0)</f>
        <v>0</v>
      </c>
      <c r="M1762">
        <f>IF(OR($E1762=1,$G1762=1,SUMIFS(Registros!$J$2:$J$6000,Registros!$B$2:$B$6000,$A1762)&gt;0),1,0)</f>
        <v>1</v>
      </c>
      <c r="N1762">
        <f>IF($J1762&gt;0,1,IF(COUNTIFS(Registros!$A$2:$A$6000,"CS",Registros!$B$2:$B$6000,$A1762,Registros!$K$2:$K$6000,"&lt;&gt;")&gt;0,1,0))</f>
        <v>0</v>
      </c>
      <c r="O1762" t="str">
        <f t="shared" si="135"/>
        <v>SOLO MÓVIL</v>
      </c>
      <c r="P1762" t="str">
        <f t="shared" si="136"/>
        <v>Ofrecer fijo + internet (FLBBTV)</v>
      </c>
      <c r="Q1762">
        <f t="shared" si="137"/>
        <v>40</v>
      </c>
      <c r="R1762" t="str">
        <f>IFERROR(VLOOKUP($A1762,Registros!$B$2:$G$6000,6,0),IFERROR(INDEX(Winback!$C$2:$C$300,MATCH($A1762,Winback!$K$2:$K$300,0)),""))</f>
        <v>Ines Lizbeth Trujillo</v>
      </c>
      <c r="S1762" t="str">
        <f t="shared" si="138"/>
        <v>NP</v>
      </c>
      <c r="T1762">
        <f t="shared" si="139"/>
        <v>1</v>
      </c>
    </row>
    <row r="1763" spans="1:20" x14ac:dyDescent="0.35">
      <c r="A1763" t="s">
        <v>8749</v>
      </c>
      <c r="B1763" t="s">
        <v>8750</v>
      </c>
      <c r="C1763" t="s">
        <v>8751</v>
      </c>
      <c r="D1763" t="s">
        <v>8752</v>
      </c>
      <c r="E1763">
        <f>IF(COUNTIFS(Registros!$A$2:$A$6000,"NP",Registros!$B$2:$B$6000,$A1763)&gt;0,1,0)</f>
        <v>1</v>
      </c>
      <c r="F1763">
        <f>IF($E1763=1,SUMIFS(Registros!$F$2:$F$6000,Registros!$A$2:$A$6000,"NP",Registros!$B$2:$B$6000,$A1763),0)</f>
        <v>15</v>
      </c>
      <c r="G1763">
        <f>IF(COUNTIFS(Registros!$A$2:$A$6000,"MOV",Registros!$B$2:$B$6000,$A1763)&gt;0,1,0)</f>
        <v>0</v>
      </c>
      <c r="H1763">
        <f>IF($G1763=1,SUMIFS(Registros!$F$2:$F$6000,Registros!$A$2:$A$6000,"MOV",Registros!$B$2:$B$6000,$A1763),0)</f>
        <v>0</v>
      </c>
      <c r="I1763">
        <f>IF(COUNTIFS(Registros!$A$2:$A$6000,"CS",Registros!$B$2:$B$6000,$A1763)&gt;0,1,0)</f>
        <v>0</v>
      </c>
      <c r="J1763">
        <f>IF($I1763=1,SUMIFS(Registros!$I$2:$I$6000,Registros!$A$2:$A$6000,"CS",Registros!$B$2:$B$6000,$A1763),0)</f>
        <v>0</v>
      </c>
      <c r="K1763">
        <f>IF(COUNTIFS(Winback!$K$2:$K$300,$A1763)&gt;0,1,0)</f>
        <v>0</v>
      </c>
      <c r="L1763">
        <f>IF(AND($K1763=1,LEFT($A1763,3)="WB-"),SUMIFS(Winback!$D$2:$D$300,Winback!$K$2:$K$300,$A1763),0)</f>
        <v>0</v>
      </c>
      <c r="M1763">
        <f>IF(OR($E1763=1,$G1763=1,SUMIFS(Registros!$J$2:$J$6000,Registros!$B$2:$B$6000,$A1763)&gt;0),1,0)</f>
        <v>1</v>
      </c>
      <c r="N1763">
        <f>IF($J1763&gt;0,1,IF(COUNTIFS(Registros!$A$2:$A$6000,"CS",Registros!$B$2:$B$6000,$A1763,Registros!$K$2:$K$6000,"&lt;&gt;")&gt;0,1,0))</f>
        <v>0</v>
      </c>
      <c r="O1763" t="str">
        <f t="shared" si="135"/>
        <v>SOLO MÓVIL</v>
      </c>
      <c r="P1763" t="str">
        <f t="shared" si="136"/>
        <v>Ofrecer fijo + internet (FLBBTV)</v>
      </c>
      <c r="Q1763">
        <f t="shared" si="137"/>
        <v>15</v>
      </c>
      <c r="R1763" t="str">
        <f>IFERROR(VLOOKUP($A1763,Registros!$B$2:$G$6000,6,0),IFERROR(INDEX(Winback!$C$2:$C$300,MATCH($A1763,Winback!$K$2:$K$300,0)),""))</f>
        <v>Alejandra Mabel Hawkins</v>
      </c>
      <c r="S1763" t="str">
        <f t="shared" si="138"/>
        <v>NP</v>
      </c>
      <c r="T1763">
        <f t="shared" si="139"/>
        <v>1</v>
      </c>
    </row>
    <row r="1764" spans="1:20" x14ac:dyDescent="0.35">
      <c r="A1764" t="s">
        <v>8754</v>
      </c>
      <c r="B1764" t="s">
        <v>8755</v>
      </c>
      <c r="C1764" t="s">
        <v>8756</v>
      </c>
      <c r="D1764" t="s">
        <v>8757</v>
      </c>
      <c r="E1764">
        <f>IF(COUNTIFS(Registros!$A$2:$A$6000,"NP",Registros!$B$2:$B$6000,$A1764)&gt;0,1,0)</f>
        <v>1</v>
      </c>
      <c r="F1764">
        <f>IF($E1764=1,SUMIFS(Registros!$F$2:$F$6000,Registros!$A$2:$A$6000,"NP",Registros!$B$2:$B$6000,$A1764),0)</f>
        <v>30</v>
      </c>
      <c r="G1764">
        <f>IF(COUNTIFS(Registros!$A$2:$A$6000,"MOV",Registros!$B$2:$B$6000,$A1764)&gt;0,1,0)</f>
        <v>0</v>
      </c>
      <c r="H1764">
        <f>IF($G1764=1,SUMIFS(Registros!$F$2:$F$6000,Registros!$A$2:$A$6000,"MOV",Registros!$B$2:$B$6000,$A1764),0)</f>
        <v>0</v>
      </c>
      <c r="I1764">
        <f>IF(COUNTIFS(Registros!$A$2:$A$6000,"CS",Registros!$B$2:$B$6000,$A1764)&gt;0,1,0)</f>
        <v>0</v>
      </c>
      <c r="J1764">
        <f>IF($I1764=1,SUMIFS(Registros!$I$2:$I$6000,Registros!$A$2:$A$6000,"CS",Registros!$B$2:$B$6000,$A1764),0)</f>
        <v>0</v>
      </c>
      <c r="K1764">
        <f>IF(COUNTIFS(Winback!$K$2:$K$300,$A1764)&gt;0,1,0)</f>
        <v>0</v>
      </c>
      <c r="L1764">
        <f>IF(AND($K1764=1,LEFT($A1764,3)="WB-"),SUMIFS(Winback!$D$2:$D$300,Winback!$K$2:$K$300,$A1764),0)</f>
        <v>0</v>
      </c>
      <c r="M1764">
        <f>IF(OR($E1764=1,$G1764=1,SUMIFS(Registros!$J$2:$J$6000,Registros!$B$2:$B$6000,$A1764)&gt;0),1,0)</f>
        <v>1</v>
      </c>
      <c r="N1764">
        <f>IF($J1764&gt;0,1,IF(COUNTIFS(Registros!$A$2:$A$6000,"CS",Registros!$B$2:$B$6000,$A1764,Registros!$K$2:$K$6000,"&lt;&gt;")&gt;0,1,0))</f>
        <v>0</v>
      </c>
      <c r="O1764" t="str">
        <f t="shared" si="135"/>
        <v>SOLO MÓVIL</v>
      </c>
      <c r="P1764" t="str">
        <f t="shared" si="136"/>
        <v>Ofrecer fijo + internet (FLBBTV)</v>
      </c>
      <c r="Q1764">
        <f t="shared" si="137"/>
        <v>30</v>
      </c>
      <c r="R1764" t="str">
        <f>IFERROR(VLOOKUP($A1764,Registros!$B$2:$G$6000,6,0),IFERROR(INDEX(Winback!$C$2:$C$300,MATCH($A1764,Winback!$K$2:$K$300,0)),""))</f>
        <v>Maria Fernanda</v>
      </c>
      <c r="S1764" t="str">
        <f t="shared" si="138"/>
        <v>NP</v>
      </c>
      <c r="T1764">
        <f t="shared" si="139"/>
        <v>1</v>
      </c>
    </row>
    <row r="1765" spans="1:20" x14ac:dyDescent="0.35">
      <c r="A1765" t="s">
        <v>8759</v>
      </c>
      <c r="B1765" t="s">
        <v>8760</v>
      </c>
      <c r="C1765" t="s">
        <v>8761</v>
      </c>
      <c r="D1765" t="s">
        <v>8762</v>
      </c>
      <c r="E1765">
        <f>IF(COUNTIFS(Registros!$A$2:$A$6000,"NP",Registros!$B$2:$B$6000,$A1765)&gt;0,1,0)</f>
        <v>1</v>
      </c>
      <c r="F1765">
        <f>IF($E1765=1,SUMIFS(Registros!$F$2:$F$6000,Registros!$A$2:$A$6000,"NP",Registros!$B$2:$B$6000,$A1765),0)</f>
        <v>30</v>
      </c>
      <c r="G1765">
        <f>IF(COUNTIFS(Registros!$A$2:$A$6000,"MOV",Registros!$B$2:$B$6000,$A1765)&gt;0,1,0)</f>
        <v>0</v>
      </c>
      <c r="H1765">
        <f>IF($G1765=1,SUMIFS(Registros!$F$2:$F$6000,Registros!$A$2:$A$6000,"MOV",Registros!$B$2:$B$6000,$A1765),0)</f>
        <v>0</v>
      </c>
      <c r="I1765">
        <f>IF(COUNTIFS(Registros!$A$2:$A$6000,"CS",Registros!$B$2:$B$6000,$A1765)&gt;0,1,0)</f>
        <v>0</v>
      </c>
      <c r="J1765">
        <f>IF($I1765=1,SUMIFS(Registros!$I$2:$I$6000,Registros!$A$2:$A$6000,"CS",Registros!$B$2:$B$6000,$A1765),0)</f>
        <v>0</v>
      </c>
      <c r="K1765">
        <f>IF(COUNTIFS(Winback!$K$2:$K$300,$A1765)&gt;0,1,0)</f>
        <v>0</v>
      </c>
      <c r="L1765">
        <f>IF(AND($K1765=1,LEFT($A1765,3)="WB-"),SUMIFS(Winback!$D$2:$D$300,Winback!$K$2:$K$300,$A1765),0)</f>
        <v>0</v>
      </c>
      <c r="M1765">
        <f>IF(OR($E1765=1,$G1765=1,SUMIFS(Registros!$J$2:$J$6000,Registros!$B$2:$B$6000,$A1765)&gt;0),1,0)</f>
        <v>1</v>
      </c>
      <c r="N1765">
        <f>IF($J1765&gt;0,1,IF(COUNTIFS(Registros!$A$2:$A$6000,"CS",Registros!$B$2:$B$6000,$A1765,Registros!$K$2:$K$6000,"&lt;&gt;")&gt;0,1,0))</f>
        <v>0</v>
      </c>
      <c r="O1765" t="str">
        <f t="shared" si="135"/>
        <v>SOLO MÓVIL</v>
      </c>
      <c r="P1765" t="str">
        <f t="shared" si="136"/>
        <v>Ofrecer fijo + internet (FLBBTV)</v>
      </c>
      <c r="Q1765">
        <f t="shared" si="137"/>
        <v>30</v>
      </c>
      <c r="R1765" t="str">
        <f>IFERROR(VLOOKUP($A1765,Registros!$B$2:$G$6000,6,0),IFERROR(INDEX(Winback!$C$2:$C$300,MATCH($A1765,Winback!$K$2:$K$300,0)),""))</f>
        <v>Yarelis Tulloch</v>
      </c>
      <c r="S1765" t="str">
        <f t="shared" si="138"/>
        <v>NP</v>
      </c>
      <c r="T1765">
        <f t="shared" si="139"/>
        <v>1</v>
      </c>
    </row>
    <row r="1766" spans="1:20" x14ac:dyDescent="0.35">
      <c r="A1766" t="s">
        <v>8764</v>
      </c>
      <c r="B1766" t="s">
        <v>8765</v>
      </c>
      <c r="C1766" t="s">
        <v>8766</v>
      </c>
      <c r="D1766" t="s">
        <v>8767</v>
      </c>
      <c r="E1766">
        <f>IF(COUNTIFS(Registros!$A$2:$A$6000,"NP",Registros!$B$2:$B$6000,$A1766)&gt;0,1,0)</f>
        <v>1</v>
      </c>
      <c r="F1766">
        <f>IF($E1766=1,SUMIFS(Registros!$F$2:$F$6000,Registros!$A$2:$A$6000,"NP",Registros!$B$2:$B$6000,$A1766),0)</f>
        <v>20.75</v>
      </c>
      <c r="G1766">
        <f>IF(COUNTIFS(Registros!$A$2:$A$6000,"MOV",Registros!$B$2:$B$6000,$A1766)&gt;0,1,0)</f>
        <v>0</v>
      </c>
      <c r="H1766">
        <f>IF($G1766=1,SUMIFS(Registros!$F$2:$F$6000,Registros!$A$2:$A$6000,"MOV",Registros!$B$2:$B$6000,$A1766),0)</f>
        <v>0</v>
      </c>
      <c r="I1766">
        <f>IF(COUNTIFS(Registros!$A$2:$A$6000,"CS",Registros!$B$2:$B$6000,$A1766)&gt;0,1,0)</f>
        <v>0</v>
      </c>
      <c r="J1766">
        <f>IF($I1766=1,SUMIFS(Registros!$I$2:$I$6000,Registros!$A$2:$A$6000,"CS",Registros!$B$2:$B$6000,$A1766),0)</f>
        <v>0</v>
      </c>
      <c r="K1766">
        <f>IF(COUNTIFS(Winback!$K$2:$K$300,$A1766)&gt;0,1,0)</f>
        <v>0</v>
      </c>
      <c r="L1766">
        <f>IF(AND($K1766=1,LEFT($A1766,3)="WB-"),SUMIFS(Winback!$D$2:$D$300,Winback!$K$2:$K$300,$A1766),0)</f>
        <v>0</v>
      </c>
      <c r="M1766">
        <f>IF(OR($E1766=1,$G1766=1,SUMIFS(Registros!$J$2:$J$6000,Registros!$B$2:$B$6000,$A1766)&gt;0),1,0)</f>
        <v>1</v>
      </c>
      <c r="N1766">
        <f>IF($J1766&gt;0,1,IF(COUNTIFS(Registros!$A$2:$A$6000,"CS",Registros!$B$2:$B$6000,$A1766,Registros!$K$2:$K$6000,"&lt;&gt;")&gt;0,1,0))</f>
        <v>0</v>
      </c>
      <c r="O1766" t="str">
        <f t="shared" si="135"/>
        <v>SOLO MÓVIL</v>
      </c>
      <c r="P1766" t="str">
        <f t="shared" si="136"/>
        <v>Ofrecer fijo + internet (FLBBTV)</v>
      </c>
      <c r="Q1766">
        <f t="shared" si="137"/>
        <v>20.75</v>
      </c>
      <c r="R1766" t="str">
        <f>IFERROR(VLOOKUP($A1766,Registros!$B$2:$G$6000,6,0),IFERROR(INDEX(Winback!$C$2:$C$300,MATCH($A1766,Winback!$K$2:$K$300,0)),""))</f>
        <v>Abril Aparicio</v>
      </c>
      <c r="S1766" t="str">
        <f t="shared" si="138"/>
        <v>NP</v>
      </c>
      <c r="T1766">
        <f t="shared" si="139"/>
        <v>1</v>
      </c>
    </row>
    <row r="1767" spans="1:20" x14ac:dyDescent="0.35">
      <c r="A1767" t="s">
        <v>8769</v>
      </c>
      <c r="B1767" t="s">
        <v>8770</v>
      </c>
      <c r="C1767" t="s">
        <v>8771</v>
      </c>
      <c r="D1767" t="s">
        <v>8772</v>
      </c>
      <c r="E1767">
        <f>IF(COUNTIFS(Registros!$A$2:$A$6000,"NP",Registros!$B$2:$B$6000,$A1767)&gt;0,1,0)</f>
        <v>1</v>
      </c>
      <c r="F1767">
        <f>IF($E1767=1,SUMIFS(Registros!$F$2:$F$6000,Registros!$A$2:$A$6000,"NP",Registros!$B$2:$B$6000,$A1767),0)</f>
        <v>15</v>
      </c>
      <c r="G1767">
        <f>IF(COUNTIFS(Registros!$A$2:$A$6000,"MOV",Registros!$B$2:$B$6000,$A1767)&gt;0,1,0)</f>
        <v>0</v>
      </c>
      <c r="H1767">
        <f>IF($G1767=1,SUMIFS(Registros!$F$2:$F$6000,Registros!$A$2:$A$6000,"MOV",Registros!$B$2:$B$6000,$A1767),0)</f>
        <v>0</v>
      </c>
      <c r="I1767">
        <f>IF(COUNTIFS(Registros!$A$2:$A$6000,"CS",Registros!$B$2:$B$6000,$A1767)&gt;0,1,0)</f>
        <v>0</v>
      </c>
      <c r="J1767">
        <f>IF($I1767=1,SUMIFS(Registros!$I$2:$I$6000,Registros!$A$2:$A$6000,"CS",Registros!$B$2:$B$6000,$A1767),0)</f>
        <v>0</v>
      </c>
      <c r="K1767">
        <f>IF(COUNTIFS(Winback!$K$2:$K$300,$A1767)&gt;0,1,0)</f>
        <v>0</v>
      </c>
      <c r="L1767">
        <f>IF(AND($K1767=1,LEFT($A1767,3)="WB-"),SUMIFS(Winback!$D$2:$D$300,Winback!$K$2:$K$300,$A1767),0)</f>
        <v>0</v>
      </c>
      <c r="M1767">
        <f>IF(OR($E1767=1,$G1767=1,SUMIFS(Registros!$J$2:$J$6000,Registros!$B$2:$B$6000,$A1767)&gt;0),1,0)</f>
        <v>1</v>
      </c>
      <c r="N1767">
        <f>IF($J1767&gt;0,1,IF(COUNTIFS(Registros!$A$2:$A$6000,"CS",Registros!$B$2:$B$6000,$A1767,Registros!$K$2:$K$6000,"&lt;&gt;")&gt;0,1,0))</f>
        <v>0</v>
      </c>
      <c r="O1767" t="str">
        <f t="shared" si="135"/>
        <v>SOLO MÓVIL</v>
      </c>
      <c r="P1767" t="str">
        <f t="shared" si="136"/>
        <v>Ofrecer fijo + internet (FLBBTV)</v>
      </c>
      <c r="Q1767">
        <f t="shared" si="137"/>
        <v>15</v>
      </c>
      <c r="R1767" t="str">
        <f>IFERROR(VLOOKUP($A1767,Registros!$B$2:$G$6000,6,0),IFERROR(INDEX(Winback!$C$2:$C$300,MATCH($A1767,Winback!$K$2:$K$300,0)),""))</f>
        <v>Yariela Galarce</v>
      </c>
      <c r="S1767" t="str">
        <f t="shared" si="138"/>
        <v>NP</v>
      </c>
      <c r="T1767">
        <f t="shared" si="139"/>
        <v>1</v>
      </c>
    </row>
    <row r="1768" spans="1:20" x14ac:dyDescent="0.35">
      <c r="A1768" t="s">
        <v>8774</v>
      </c>
      <c r="B1768" t="s">
        <v>8775</v>
      </c>
      <c r="C1768" t="s">
        <v>8776</v>
      </c>
      <c r="D1768" t="s">
        <v>8777</v>
      </c>
      <c r="E1768">
        <f>IF(COUNTIFS(Registros!$A$2:$A$6000,"NP",Registros!$B$2:$B$6000,$A1768)&gt;0,1,0)</f>
        <v>1</v>
      </c>
      <c r="F1768">
        <f>IF($E1768=1,SUMIFS(Registros!$F$2:$F$6000,Registros!$A$2:$A$6000,"NP",Registros!$B$2:$B$6000,$A1768),0)</f>
        <v>15.16</v>
      </c>
      <c r="G1768">
        <f>IF(COUNTIFS(Registros!$A$2:$A$6000,"MOV",Registros!$B$2:$B$6000,$A1768)&gt;0,1,0)</f>
        <v>0</v>
      </c>
      <c r="H1768">
        <f>IF($G1768=1,SUMIFS(Registros!$F$2:$F$6000,Registros!$A$2:$A$6000,"MOV",Registros!$B$2:$B$6000,$A1768),0)</f>
        <v>0</v>
      </c>
      <c r="I1768">
        <f>IF(COUNTIFS(Registros!$A$2:$A$6000,"CS",Registros!$B$2:$B$6000,$A1768)&gt;0,1,0)</f>
        <v>0</v>
      </c>
      <c r="J1768">
        <f>IF($I1768=1,SUMIFS(Registros!$I$2:$I$6000,Registros!$A$2:$A$6000,"CS",Registros!$B$2:$B$6000,$A1768),0)</f>
        <v>0</v>
      </c>
      <c r="K1768">
        <f>IF(COUNTIFS(Winback!$K$2:$K$300,$A1768)&gt;0,1,0)</f>
        <v>0</v>
      </c>
      <c r="L1768">
        <f>IF(AND($K1768=1,LEFT($A1768,3)="WB-"),SUMIFS(Winback!$D$2:$D$300,Winback!$K$2:$K$300,$A1768),0)</f>
        <v>0</v>
      </c>
      <c r="M1768">
        <f>IF(OR($E1768=1,$G1768=1,SUMIFS(Registros!$J$2:$J$6000,Registros!$B$2:$B$6000,$A1768)&gt;0),1,0)</f>
        <v>1</v>
      </c>
      <c r="N1768">
        <f>IF($J1768&gt;0,1,IF(COUNTIFS(Registros!$A$2:$A$6000,"CS",Registros!$B$2:$B$6000,$A1768,Registros!$K$2:$K$6000,"&lt;&gt;")&gt;0,1,0))</f>
        <v>0</v>
      </c>
      <c r="O1768" t="str">
        <f t="shared" si="135"/>
        <v>SOLO MÓVIL</v>
      </c>
      <c r="P1768" t="str">
        <f t="shared" si="136"/>
        <v>Ofrecer fijo + internet (FLBBTV)</v>
      </c>
      <c r="Q1768">
        <f t="shared" si="137"/>
        <v>15.16</v>
      </c>
      <c r="R1768" t="str">
        <f>IFERROR(VLOOKUP($A1768,Registros!$B$2:$G$6000,6,0),IFERROR(INDEX(Winback!$C$2:$C$300,MATCH($A1768,Winback!$K$2:$K$300,0)),""))</f>
        <v>Nailyn Martinez</v>
      </c>
      <c r="S1768" t="str">
        <f t="shared" si="138"/>
        <v>NP</v>
      </c>
      <c r="T1768">
        <f t="shared" si="139"/>
        <v>1</v>
      </c>
    </row>
    <row r="1769" spans="1:20" x14ac:dyDescent="0.35">
      <c r="A1769" t="s">
        <v>8779</v>
      </c>
      <c r="B1769" t="s">
        <v>8780</v>
      </c>
      <c r="C1769" t="s">
        <v>8781</v>
      </c>
      <c r="D1769" t="s">
        <v>8782</v>
      </c>
      <c r="E1769">
        <f>IF(COUNTIFS(Registros!$A$2:$A$6000,"NP",Registros!$B$2:$B$6000,$A1769)&gt;0,1,0)</f>
        <v>1</v>
      </c>
      <c r="F1769">
        <f>IF($E1769=1,SUMIFS(Registros!$F$2:$F$6000,Registros!$A$2:$A$6000,"NP",Registros!$B$2:$B$6000,$A1769),0)</f>
        <v>15</v>
      </c>
      <c r="G1769">
        <f>IF(COUNTIFS(Registros!$A$2:$A$6000,"MOV",Registros!$B$2:$B$6000,$A1769)&gt;0,1,0)</f>
        <v>0</v>
      </c>
      <c r="H1769">
        <f>IF($G1769=1,SUMIFS(Registros!$F$2:$F$6000,Registros!$A$2:$A$6000,"MOV",Registros!$B$2:$B$6000,$A1769),0)</f>
        <v>0</v>
      </c>
      <c r="I1769">
        <f>IF(COUNTIFS(Registros!$A$2:$A$6000,"CS",Registros!$B$2:$B$6000,$A1769)&gt;0,1,0)</f>
        <v>0</v>
      </c>
      <c r="J1769">
        <f>IF($I1769=1,SUMIFS(Registros!$I$2:$I$6000,Registros!$A$2:$A$6000,"CS",Registros!$B$2:$B$6000,$A1769),0)</f>
        <v>0</v>
      </c>
      <c r="K1769">
        <f>IF(COUNTIFS(Winback!$K$2:$K$300,$A1769)&gt;0,1,0)</f>
        <v>0</v>
      </c>
      <c r="L1769">
        <f>IF(AND($K1769=1,LEFT($A1769,3)="WB-"),SUMIFS(Winback!$D$2:$D$300,Winback!$K$2:$K$300,$A1769),0)</f>
        <v>0</v>
      </c>
      <c r="M1769">
        <f>IF(OR($E1769=1,$G1769=1,SUMIFS(Registros!$J$2:$J$6000,Registros!$B$2:$B$6000,$A1769)&gt;0),1,0)</f>
        <v>1</v>
      </c>
      <c r="N1769">
        <f>IF($J1769&gt;0,1,IF(COUNTIFS(Registros!$A$2:$A$6000,"CS",Registros!$B$2:$B$6000,$A1769,Registros!$K$2:$K$6000,"&lt;&gt;")&gt;0,1,0))</f>
        <v>0</v>
      </c>
      <c r="O1769" t="str">
        <f t="shared" si="135"/>
        <v>SOLO MÓVIL</v>
      </c>
      <c r="P1769" t="str">
        <f t="shared" si="136"/>
        <v>Ofrecer fijo + internet (FLBBTV)</v>
      </c>
      <c r="Q1769">
        <f t="shared" si="137"/>
        <v>15</v>
      </c>
      <c r="R1769" t="str">
        <f>IFERROR(VLOOKUP($A1769,Registros!$B$2:$G$6000,6,0),IFERROR(INDEX(Winback!$C$2:$C$300,MATCH($A1769,Winback!$K$2:$K$300,0)),""))</f>
        <v>Yamali Rodriguez</v>
      </c>
      <c r="S1769" t="str">
        <f t="shared" si="138"/>
        <v>NP</v>
      </c>
      <c r="T1769">
        <f t="shared" si="139"/>
        <v>1</v>
      </c>
    </row>
    <row r="1770" spans="1:20" x14ac:dyDescent="0.35">
      <c r="A1770" t="s">
        <v>8784</v>
      </c>
      <c r="B1770" t="s">
        <v>8785</v>
      </c>
      <c r="C1770" t="s">
        <v>8786</v>
      </c>
      <c r="D1770" t="s">
        <v>8787</v>
      </c>
      <c r="E1770">
        <f>IF(COUNTIFS(Registros!$A$2:$A$6000,"NP",Registros!$B$2:$B$6000,$A1770)&gt;0,1,0)</f>
        <v>1</v>
      </c>
      <c r="F1770">
        <f>IF($E1770=1,SUMIFS(Registros!$F$2:$F$6000,Registros!$A$2:$A$6000,"NP",Registros!$B$2:$B$6000,$A1770),0)</f>
        <v>12</v>
      </c>
      <c r="G1770">
        <f>IF(COUNTIFS(Registros!$A$2:$A$6000,"MOV",Registros!$B$2:$B$6000,$A1770)&gt;0,1,0)</f>
        <v>0</v>
      </c>
      <c r="H1770">
        <f>IF($G1770=1,SUMIFS(Registros!$F$2:$F$6000,Registros!$A$2:$A$6000,"MOV",Registros!$B$2:$B$6000,$A1770),0)</f>
        <v>0</v>
      </c>
      <c r="I1770">
        <f>IF(COUNTIFS(Registros!$A$2:$A$6000,"CS",Registros!$B$2:$B$6000,$A1770)&gt;0,1,0)</f>
        <v>0</v>
      </c>
      <c r="J1770">
        <f>IF($I1770=1,SUMIFS(Registros!$I$2:$I$6000,Registros!$A$2:$A$6000,"CS",Registros!$B$2:$B$6000,$A1770),0)</f>
        <v>0</v>
      </c>
      <c r="K1770">
        <f>IF(COUNTIFS(Winback!$K$2:$K$300,$A1770)&gt;0,1,0)</f>
        <v>0</v>
      </c>
      <c r="L1770">
        <f>IF(AND($K1770=1,LEFT($A1770,3)="WB-"),SUMIFS(Winback!$D$2:$D$300,Winback!$K$2:$K$300,$A1770),0)</f>
        <v>0</v>
      </c>
      <c r="M1770">
        <f>IF(OR($E1770=1,$G1770=1,SUMIFS(Registros!$J$2:$J$6000,Registros!$B$2:$B$6000,$A1770)&gt;0),1,0)</f>
        <v>1</v>
      </c>
      <c r="N1770">
        <f>IF($J1770&gt;0,1,IF(COUNTIFS(Registros!$A$2:$A$6000,"CS",Registros!$B$2:$B$6000,$A1770,Registros!$K$2:$K$6000,"&lt;&gt;")&gt;0,1,0))</f>
        <v>0</v>
      </c>
      <c r="O1770" t="str">
        <f t="shared" si="135"/>
        <v>SOLO MÓVIL</v>
      </c>
      <c r="P1770" t="str">
        <f t="shared" si="136"/>
        <v>Ofrecer fijo + internet (FLBBTV)</v>
      </c>
      <c r="Q1770">
        <f t="shared" si="137"/>
        <v>12</v>
      </c>
      <c r="R1770" t="str">
        <f>IFERROR(VLOOKUP($A1770,Registros!$B$2:$G$6000,6,0),IFERROR(INDEX(Winback!$C$2:$C$300,MATCH($A1770,Winback!$K$2:$K$300,0)),""))</f>
        <v>Osiris Aguilar</v>
      </c>
      <c r="S1770" t="str">
        <f t="shared" si="138"/>
        <v>NP</v>
      </c>
      <c r="T1770">
        <f t="shared" si="139"/>
        <v>1</v>
      </c>
    </row>
    <row r="1771" spans="1:20" x14ac:dyDescent="0.35">
      <c r="A1771" t="s">
        <v>8789</v>
      </c>
      <c r="B1771" t="s">
        <v>8790</v>
      </c>
      <c r="C1771" t="s">
        <v>8791</v>
      </c>
      <c r="D1771" t="s">
        <v>8792</v>
      </c>
      <c r="E1771">
        <f>IF(COUNTIFS(Registros!$A$2:$A$6000,"NP",Registros!$B$2:$B$6000,$A1771)&gt;0,1,0)</f>
        <v>1</v>
      </c>
      <c r="F1771">
        <f>IF($E1771=1,SUMIFS(Registros!$F$2:$F$6000,Registros!$A$2:$A$6000,"NP",Registros!$B$2:$B$6000,$A1771),0)</f>
        <v>15</v>
      </c>
      <c r="G1771">
        <f>IF(COUNTIFS(Registros!$A$2:$A$6000,"MOV",Registros!$B$2:$B$6000,$A1771)&gt;0,1,0)</f>
        <v>0</v>
      </c>
      <c r="H1771">
        <f>IF($G1771=1,SUMIFS(Registros!$F$2:$F$6000,Registros!$A$2:$A$6000,"MOV",Registros!$B$2:$B$6000,$A1771),0)</f>
        <v>0</v>
      </c>
      <c r="I1771">
        <f>IF(COUNTIFS(Registros!$A$2:$A$6000,"CS",Registros!$B$2:$B$6000,$A1771)&gt;0,1,0)</f>
        <v>0</v>
      </c>
      <c r="J1771">
        <f>IF($I1771=1,SUMIFS(Registros!$I$2:$I$6000,Registros!$A$2:$A$6000,"CS",Registros!$B$2:$B$6000,$A1771),0)</f>
        <v>0</v>
      </c>
      <c r="K1771">
        <f>IF(COUNTIFS(Winback!$K$2:$K$300,$A1771)&gt;0,1,0)</f>
        <v>0</v>
      </c>
      <c r="L1771">
        <f>IF(AND($K1771=1,LEFT($A1771,3)="WB-"),SUMIFS(Winback!$D$2:$D$300,Winback!$K$2:$K$300,$A1771),0)</f>
        <v>0</v>
      </c>
      <c r="M1771">
        <f>IF(OR($E1771=1,$G1771=1,SUMIFS(Registros!$J$2:$J$6000,Registros!$B$2:$B$6000,$A1771)&gt;0),1,0)</f>
        <v>1</v>
      </c>
      <c r="N1771">
        <f>IF($J1771&gt;0,1,IF(COUNTIFS(Registros!$A$2:$A$6000,"CS",Registros!$B$2:$B$6000,$A1771,Registros!$K$2:$K$6000,"&lt;&gt;")&gt;0,1,0))</f>
        <v>0</v>
      </c>
      <c r="O1771" t="str">
        <f t="shared" si="135"/>
        <v>SOLO MÓVIL</v>
      </c>
      <c r="P1771" t="str">
        <f t="shared" si="136"/>
        <v>Ofrecer fijo + internet (FLBBTV)</v>
      </c>
      <c r="Q1771">
        <f t="shared" si="137"/>
        <v>15</v>
      </c>
      <c r="R1771" t="str">
        <f>IFERROR(VLOOKUP($A1771,Registros!$B$2:$G$6000,6,0),IFERROR(INDEX(Winback!$C$2:$C$300,MATCH($A1771,Winback!$K$2:$K$300,0)),""))</f>
        <v>Karla Mc Intryre</v>
      </c>
      <c r="S1771" t="str">
        <f t="shared" si="138"/>
        <v>NP</v>
      </c>
      <c r="T1771">
        <f t="shared" si="139"/>
        <v>1</v>
      </c>
    </row>
    <row r="1772" spans="1:20" x14ac:dyDescent="0.35">
      <c r="A1772" t="s">
        <v>8794</v>
      </c>
      <c r="B1772" t="s">
        <v>8795</v>
      </c>
      <c r="C1772" t="s">
        <v>8796</v>
      </c>
      <c r="D1772" t="s">
        <v>8796</v>
      </c>
      <c r="E1772">
        <f>IF(COUNTIFS(Registros!$A$2:$A$6000,"NP",Registros!$B$2:$B$6000,$A1772)&gt;0,1,0)</f>
        <v>1</v>
      </c>
      <c r="F1772">
        <f>IF($E1772=1,SUMIFS(Registros!$F$2:$F$6000,Registros!$A$2:$A$6000,"NP",Registros!$B$2:$B$6000,$A1772),0)</f>
        <v>20</v>
      </c>
      <c r="G1772">
        <f>IF(COUNTIFS(Registros!$A$2:$A$6000,"MOV",Registros!$B$2:$B$6000,$A1772)&gt;0,1,0)</f>
        <v>0</v>
      </c>
      <c r="H1772">
        <f>IF($G1772=1,SUMIFS(Registros!$F$2:$F$6000,Registros!$A$2:$A$6000,"MOV",Registros!$B$2:$B$6000,$A1772),0)</f>
        <v>0</v>
      </c>
      <c r="I1772">
        <f>IF(COUNTIFS(Registros!$A$2:$A$6000,"CS",Registros!$B$2:$B$6000,$A1772)&gt;0,1,0)</f>
        <v>0</v>
      </c>
      <c r="J1772">
        <f>IF($I1772=1,SUMIFS(Registros!$I$2:$I$6000,Registros!$A$2:$A$6000,"CS",Registros!$B$2:$B$6000,$A1772),0)</f>
        <v>0</v>
      </c>
      <c r="K1772">
        <f>IF(COUNTIFS(Winback!$K$2:$K$300,$A1772)&gt;0,1,0)</f>
        <v>0</v>
      </c>
      <c r="L1772">
        <f>IF(AND($K1772=1,LEFT($A1772,3)="WB-"),SUMIFS(Winback!$D$2:$D$300,Winback!$K$2:$K$300,$A1772),0)</f>
        <v>0</v>
      </c>
      <c r="M1772">
        <f>IF(OR($E1772=1,$G1772=1,SUMIFS(Registros!$J$2:$J$6000,Registros!$B$2:$B$6000,$A1772)&gt;0),1,0)</f>
        <v>1</v>
      </c>
      <c r="N1772">
        <f>IF($J1772&gt;0,1,IF(COUNTIFS(Registros!$A$2:$A$6000,"CS",Registros!$B$2:$B$6000,$A1772,Registros!$K$2:$K$6000,"&lt;&gt;")&gt;0,1,0))</f>
        <v>0</v>
      </c>
      <c r="O1772" t="str">
        <f t="shared" si="135"/>
        <v>SOLO MÓVIL</v>
      </c>
      <c r="P1772" t="str">
        <f t="shared" si="136"/>
        <v>Ofrecer fijo + internet (FLBBTV)</v>
      </c>
      <c r="Q1772">
        <f t="shared" si="137"/>
        <v>20</v>
      </c>
      <c r="R1772" t="str">
        <f>IFERROR(VLOOKUP($A1772,Registros!$B$2:$G$6000,6,0),IFERROR(INDEX(Winback!$C$2:$C$300,MATCH($A1772,Winback!$K$2:$K$300,0)),""))</f>
        <v>Michelle Zambrano</v>
      </c>
      <c r="S1772" t="str">
        <f t="shared" si="138"/>
        <v>NP</v>
      </c>
      <c r="T1772">
        <f t="shared" si="139"/>
        <v>1</v>
      </c>
    </row>
    <row r="1773" spans="1:20" x14ac:dyDescent="0.35">
      <c r="A1773" t="s">
        <v>8798</v>
      </c>
      <c r="B1773" t="s">
        <v>8799</v>
      </c>
      <c r="C1773" t="s">
        <v>8800</v>
      </c>
      <c r="D1773" t="s">
        <v>8801</v>
      </c>
      <c r="E1773">
        <f>IF(COUNTIFS(Registros!$A$2:$A$6000,"NP",Registros!$B$2:$B$6000,$A1773)&gt;0,1,0)</f>
        <v>1</v>
      </c>
      <c r="F1773">
        <f>IF($E1773=1,SUMIFS(Registros!$F$2:$F$6000,Registros!$A$2:$A$6000,"NP",Registros!$B$2:$B$6000,$A1773),0)</f>
        <v>12</v>
      </c>
      <c r="G1773">
        <f>IF(COUNTIFS(Registros!$A$2:$A$6000,"MOV",Registros!$B$2:$B$6000,$A1773)&gt;0,1,0)</f>
        <v>0</v>
      </c>
      <c r="H1773">
        <f>IF($G1773=1,SUMIFS(Registros!$F$2:$F$6000,Registros!$A$2:$A$6000,"MOV",Registros!$B$2:$B$6000,$A1773),0)</f>
        <v>0</v>
      </c>
      <c r="I1773">
        <f>IF(COUNTIFS(Registros!$A$2:$A$6000,"CS",Registros!$B$2:$B$6000,$A1773)&gt;0,1,0)</f>
        <v>0</v>
      </c>
      <c r="J1773">
        <f>IF($I1773=1,SUMIFS(Registros!$I$2:$I$6000,Registros!$A$2:$A$6000,"CS",Registros!$B$2:$B$6000,$A1773),0)</f>
        <v>0</v>
      </c>
      <c r="K1773">
        <f>IF(COUNTIFS(Winback!$K$2:$K$300,$A1773)&gt;0,1,0)</f>
        <v>0</v>
      </c>
      <c r="L1773">
        <f>IF(AND($K1773=1,LEFT($A1773,3)="WB-"),SUMIFS(Winback!$D$2:$D$300,Winback!$K$2:$K$300,$A1773),0)</f>
        <v>0</v>
      </c>
      <c r="M1773">
        <f>IF(OR($E1773=1,$G1773=1,SUMIFS(Registros!$J$2:$J$6000,Registros!$B$2:$B$6000,$A1773)&gt;0),1,0)</f>
        <v>1</v>
      </c>
      <c r="N1773">
        <f>IF($J1773&gt;0,1,IF(COUNTIFS(Registros!$A$2:$A$6000,"CS",Registros!$B$2:$B$6000,$A1773,Registros!$K$2:$K$6000,"&lt;&gt;")&gt;0,1,0))</f>
        <v>0</v>
      </c>
      <c r="O1773" t="str">
        <f t="shared" si="135"/>
        <v>SOLO MÓVIL</v>
      </c>
      <c r="P1773" t="str">
        <f t="shared" si="136"/>
        <v>Ofrecer fijo + internet (FLBBTV)</v>
      </c>
      <c r="Q1773">
        <f t="shared" si="137"/>
        <v>12</v>
      </c>
      <c r="R1773" t="str">
        <f>IFERROR(VLOOKUP($A1773,Registros!$B$2:$G$6000,6,0),IFERROR(INDEX(Winback!$C$2:$C$300,MATCH($A1773,Winback!$K$2:$K$300,0)),""))</f>
        <v>Ines Lizbeth Trujillo</v>
      </c>
      <c r="S1773" t="str">
        <f t="shared" si="138"/>
        <v>NP</v>
      </c>
      <c r="T1773">
        <f t="shared" si="139"/>
        <v>1</v>
      </c>
    </row>
    <row r="1774" spans="1:20" x14ac:dyDescent="0.35">
      <c r="A1774" t="s">
        <v>8803</v>
      </c>
      <c r="B1774" t="s">
        <v>8804</v>
      </c>
      <c r="C1774" t="s">
        <v>8805</v>
      </c>
      <c r="D1774" t="s">
        <v>8806</v>
      </c>
      <c r="E1774">
        <f>IF(COUNTIFS(Registros!$A$2:$A$6000,"NP",Registros!$B$2:$B$6000,$A1774)&gt;0,1,0)</f>
        <v>1</v>
      </c>
      <c r="F1774">
        <f>IF($E1774=1,SUMIFS(Registros!$F$2:$F$6000,Registros!$A$2:$A$6000,"NP",Registros!$B$2:$B$6000,$A1774),0)</f>
        <v>16.25</v>
      </c>
      <c r="G1774">
        <f>IF(COUNTIFS(Registros!$A$2:$A$6000,"MOV",Registros!$B$2:$B$6000,$A1774)&gt;0,1,0)</f>
        <v>0</v>
      </c>
      <c r="H1774">
        <f>IF($G1774=1,SUMIFS(Registros!$F$2:$F$6000,Registros!$A$2:$A$6000,"MOV",Registros!$B$2:$B$6000,$A1774),0)</f>
        <v>0</v>
      </c>
      <c r="I1774">
        <f>IF(COUNTIFS(Registros!$A$2:$A$6000,"CS",Registros!$B$2:$B$6000,$A1774)&gt;0,1,0)</f>
        <v>0</v>
      </c>
      <c r="J1774">
        <f>IF($I1774=1,SUMIFS(Registros!$I$2:$I$6000,Registros!$A$2:$A$6000,"CS",Registros!$B$2:$B$6000,$A1774),0)</f>
        <v>0</v>
      </c>
      <c r="K1774">
        <f>IF(COUNTIFS(Winback!$K$2:$K$300,$A1774)&gt;0,1,0)</f>
        <v>0</v>
      </c>
      <c r="L1774">
        <f>IF(AND($K1774=1,LEFT($A1774,3)="WB-"),SUMIFS(Winback!$D$2:$D$300,Winback!$K$2:$K$300,$A1774),0)</f>
        <v>0</v>
      </c>
      <c r="M1774">
        <f>IF(OR($E1774=1,$G1774=1,SUMIFS(Registros!$J$2:$J$6000,Registros!$B$2:$B$6000,$A1774)&gt;0),1,0)</f>
        <v>1</v>
      </c>
      <c r="N1774">
        <f>IF($J1774&gt;0,1,IF(COUNTIFS(Registros!$A$2:$A$6000,"CS",Registros!$B$2:$B$6000,$A1774,Registros!$K$2:$K$6000,"&lt;&gt;")&gt;0,1,0))</f>
        <v>0</v>
      </c>
      <c r="O1774" t="str">
        <f t="shared" si="135"/>
        <v>SOLO MÓVIL</v>
      </c>
      <c r="P1774" t="str">
        <f t="shared" si="136"/>
        <v>Ofrecer fijo + internet (FLBBTV)</v>
      </c>
      <c r="Q1774">
        <f t="shared" si="137"/>
        <v>16.25</v>
      </c>
      <c r="R1774" t="str">
        <f>IFERROR(VLOOKUP($A1774,Registros!$B$2:$G$6000,6,0),IFERROR(INDEX(Winback!$C$2:$C$300,MATCH($A1774,Winback!$K$2:$K$300,0)),""))</f>
        <v>Alejandra Mabel Hawkins</v>
      </c>
      <c r="S1774" t="str">
        <f t="shared" si="138"/>
        <v>NP</v>
      </c>
      <c r="T1774">
        <f t="shared" si="139"/>
        <v>1</v>
      </c>
    </row>
    <row r="1775" spans="1:20" x14ac:dyDescent="0.35">
      <c r="A1775" t="s">
        <v>8808</v>
      </c>
      <c r="B1775" t="s">
        <v>8809</v>
      </c>
      <c r="C1775" t="s">
        <v>8810</v>
      </c>
      <c r="D1775" t="s">
        <v>8811</v>
      </c>
      <c r="E1775">
        <f>IF(COUNTIFS(Registros!$A$2:$A$6000,"NP",Registros!$B$2:$B$6000,$A1775)&gt;0,1,0)</f>
        <v>1</v>
      </c>
      <c r="F1775">
        <f>IF($E1775=1,SUMIFS(Registros!$F$2:$F$6000,Registros!$A$2:$A$6000,"NP",Registros!$B$2:$B$6000,$A1775),0)</f>
        <v>15</v>
      </c>
      <c r="G1775">
        <f>IF(COUNTIFS(Registros!$A$2:$A$6000,"MOV",Registros!$B$2:$B$6000,$A1775)&gt;0,1,0)</f>
        <v>0</v>
      </c>
      <c r="H1775">
        <f>IF($G1775=1,SUMIFS(Registros!$F$2:$F$6000,Registros!$A$2:$A$6000,"MOV",Registros!$B$2:$B$6000,$A1775),0)</f>
        <v>0</v>
      </c>
      <c r="I1775">
        <f>IF(COUNTIFS(Registros!$A$2:$A$6000,"CS",Registros!$B$2:$B$6000,$A1775)&gt;0,1,0)</f>
        <v>0</v>
      </c>
      <c r="J1775">
        <f>IF($I1775=1,SUMIFS(Registros!$I$2:$I$6000,Registros!$A$2:$A$6000,"CS",Registros!$B$2:$B$6000,$A1775),0)</f>
        <v>0</v>
      </c>
      <c r="K1775">
        <f>IF(COUNTIFS(Winback!$K$2:$K$300,$A1775)&gt;0,1,0)</f>
        <v>0</v>
      </c>
      <c r="L1775">
        <f>IF(AND($K1775=1,LEFT($A1775,3)="WB-"),SUMIFS(Winback!$D$2:$D$300,Winback!$K$2:$K$300,$A1775),0)</f>
        <v>0</v>
      </c>
      <c r="M1775">
        <f>IF(OR($E1775=1,$G1775=1,SUMIFS(Registros!$J$2:$J$6000,Registros!$B$2:$B$6000,$A1775)&gt;0),1,0)</f>
        <v>1</v>
      </c>
      <c r="N1775">
        <f>IF($J1775&gt;0,1,IF(COUNTIFS(Registros!$A$2:$A$6000,"CS",Registros!$B$2:$B$6000,$A1775,Registros!$K$2:$K$6000,"&lt;&gt;")&gt;0,1,0))</f>
        <v>0</v>
      </c>
      <c r="O1775" t="str">
        <f t="shared" si="135"/>
        <v>SOLO MÓVIL</v>
      </c>
      <c r="P1775" t="str">
        <f t="shared" si="136"/>
        <v>Ofrecer fijo + internet (FLBBTV)</v>
      </c>
      <c r="Q1775">
        <f t="shared" si="137"/>
        <v>15</v>
      </c>
      <c r="R1775" t="str">
        <f>IFERROR(VLOOKUP($A1775,Registros!$B$2:$G$6000,6,0),IFERROR(INDEX(Winback!$C$2:$C$300,MATCH($A1775,Winback!$K$2:$K$300,0)),""))</f>
        <v>Maria Fernanda</v>
      </c>
      <c r="S1775" t="str">
        <f t="shared" si="138"/>
        <v>NP</v>
      </c>
      <c r="T1775">
        <f t="shared" si="139"/>
        <v>1</v>
      </c>
    </row>
    <row r="1776" spans="1:20" x14ac:dyDescent="0.35">
      <c r="A1776" t="s">
        <v>8813</v>
      </c>
      <c r="B1776" t="s">
        <v>8814</v>
      </c>
      <c r="C1776" t="s">
        <v>8815</v>
      </c>
      <c r="D1776" t="s">
        <v>8816</v>
      </c>
      <c r="E1776">
        <f>IF(COUNTIFS(Registros!$A$2:$A$6000,"NP",Registros!$B$2:$B$6000,$A1776)&gt;0,1,0)</f>
        <v>1</v>
      </c>
      <c r="F1776">
        <f>IF($E1776=1,SUMIFS(Registros!$F$2:$F$6000,Registros!$A$2:$A$6000,"NP",Registros!$B$2:$B$6000,$A1776),0)</f>
        <v>18.25</v>
      </c>
      <c r="G1776">
        <f>IF(COUNTIFS(Registros!$A$2:$A$6000,"MOV",Registros!$B$2:$B$6000,$A1776)&gt;0,1,0)</f>
        <v>0</v>
      </c>
      <c r="H1776">
        <f>IF($G1776=1,SUMIFS(Registros!$F$2:$F$6000,Registros!$A$2:$A$6000,"MOV",Registros!$B$2:$B$6000,$A1776),0)</f>
        <v>0</v>
      </c>
      <c r="I1776">
        <f>IF(COUNTIFS(Registros!$A$2:$A$6000,"CS",Registros!$B$2:$B$6000,$A1776)&gt;0,1,0)</f>
        <v>0</v>
      </c>
      <c r="J1776">
        <f>IF($I1776=1,SUMIFS(Registros!$I$2:$I$6000,Registros!$A$2:$A$6000,"CS",Registros!$B$2:$B$6000,$A1776),0)</f>
        <v>0</v>
      </c>
      <c r="K1776">
        <f>IF(COUNTIFS(Winback!$K$2:$K$300,$A1776)&gt;0,1,0)</f>
        <v>0</v>
      </c>
      <c r="L1776">
        <f>IF(AND($K1776=1,LEFT($A1776,3)="WB-"),SUMIFS(Winback!$D$2:$D$300,Winback!$K$2:$K$300,$A1776),0)</f>
        <v>0</v>
      </c>
      <c r="M1776">
        <f>IF(OR($E1776=1,$G1776=1,SUMIFS(Registros!$J$2:$J$6000,Registros!$B$2:$B$6000,$A1776)&gt;0),1,0)</f>
        <v>1</v>
      </c>
      <c r="N1776">
        <f>IF($J1776&gt;0,1,IF(COUNTIFS(Registros!$A$2:$A$6000,"CS",Registros!$B$2:$B$6000,$A1776,Registros!$K$2:$K$6000,"&lt;&gt;")&gt;0,1,0))</f>
        <v>0</v>
      </c>
      <c r="O1776" t="str">
        <f t="shared" si="135"/>
        <v>SOLO MÓVIL</v>
      </c>
      <c r="P1776" t="str">
        <f t="shared" si="136"/>
        <v>Ofrecer fijo + internet (FLBBTV)</v>
      </c>
      <c r="Q1776">
        <f t="shared" si="137"/>
        <v>18.25</v>
      </c>
      <c r="R1776" t="str">
        <f>IFERROR(VLOOKUP($A1776,Registros!$B$2:$G$6000,6,0),IFERROR(INDEX(Winback!$C$2:$C$300,MATCH($A1776,Winback!$K$2:$K$300,0)),""))</f>
        <v>Yarelis Tulloch</v>
      </c>
      <c r="S1776" t="str">
        <f t="shared" si="138"/>
        <v>NP</v>
      </c>
      <c r="T1776">
        <f t="shared" si="139"/>
        <v>1</v>
      </c>
    </row>
    <row r="1777" spans="1:20" x14ac:dyDescent="0.35">
      <c r="A1777" t="s">
        <v>8818</v>
      </c>
      <c r="B1777" t="s">
        <v>8819</v>
      </c>
      <c r="C1777" t="s">
        <v>8820</v>
      </c>
      <c r="D1777" t="s">
        <v>8821</v>
      </c>
      <c r="E1777">
        <f>IF(COUNTIFS(Registros!$A$2:$A$6000,"NP",Registros!$B$2:$B$6000,$A1777)&gt;0,1,0)</f>
        <v>1</v>
      </c>
      <c r="F1777">
        <f>IF($E1777=1,SUMIFS(Registros!$F$2:$F$6000,Registros!$A$2:$A$6000,"NP",Registros!$B$2:$B$6000,$A1777),0)</f>
        <v>15</v>
      </c>
      <c r="G1777">
        <f>IF(COUNTIFS(Registros!$A$2:$A$6000,"MOV",Registros!$B$2:$B$6000,$A1777)&gt;0,1,0)</f>
        <v>0</v>
      </c>
      <c r="H1777">
        <f>IF($G1777=1,SUMIFS(Registros!$F$2:$F$6000,Registros!$A$2:$A$6000,"MOV",Registros!$B$2:$B$6000,$A1777),0)</f>
        <v>0</v>
      </c>
      <c r="I1777">
        <f>IF(COUNTIFS(Registros!$A$2:$A$6000,"CS",Registros!$B$2:$B$6000,$A1777)&gt;0,1,0)</f>
        <v>0</v>
      </c>
      <c r="J1777">
        <f>IF($I1777=1,SUMIFS(Registros!$I$2:$I$6000,Registros!$A$2:$A$6000,"CS",Registros!$B$2:$B$6000,$A1777),0)</f>
        <v>0</v>
      </c>
      <c r="K1777">
        <f>IF(COUNTIFS(Winback!$K$2:$K$300,$A1777)&gt;0,1,0)</f>
        <v>0</v>
      </c>
      <c r="L1777">
        <f>IF(AND($K1777=1,LEFT($A1777,3)="WB-"),SUMIFS(Winback!$D$2:$D$300,Winback!$K$2:$K$300,$A1777),0)</f>
        <v>0</v>
      </c>
      <c r="M1777">
        <f>IF(OR($E1777=1,$G1777=1,SUMIFS(Registros!$J$2:$J$6000,Registros!$B$2:$B$6000,$A1777)&gt;0),1,0)</f>
        <v>1</v>
      </c>
      <c r="N1777">
        <f>IF($J1777&gt;0,1,IF(COUNTIFS(Registros!$A$2:$A$6000,"CS",Registros!$B$2:$B$6000,$A1777,Registros!$K$2:$K$6000,"&lt;&gt;")&gt;0,1,0))</f>
        <v>0</v>
      </c>
      <c r="O1777" t="str">
        <f t="shared" si="135"/>
        <v>SOLO MÓVIL</v>
      </c>
      <c r="P1777" t="str">
        <f t="shared" si="136"/>
        <v>Ofrecer fijo + internet (FLBBTV)</v>
      </c>
      <c r="Q1777">
        <f t="shared" si="137"/>
        <v>15</v>
      </c>
      <c r="R1777" t="str">
        <f>IFERROR(VLOOKUP($A1777,Registros!$B$2:$G$6000,6,0),IFERROR(INDEX(Winback!$C$2:$C$300,MATCH($A1777,Winback!$K$2:$K$300,0)),""))</f>
        <v>Abril Aparicio</v>
      </c>
      <c r="S1777" t="str">
        <f t="shared" si="138"/>
        <v>NP</v>
      </c>
      <c r="T1777">
        <f t="shared" si="139"/>
        <v>1</v>
      </c>
    </row>
    <row r="1778" spans="1:20" x14ac:dyDescent="0.35">
      <c r="A1778" t="s">
        <v>8823</v>
      </c>
      <c r="B1778" t="s">
        <v>8824</v>
      </c>
      <c r="C1778" t="s">
        <v>8825</v>
      </c>
      <c r="D1778" t="s">
        <v>8826</v>
      </c>
      <c r="E1778">
        <f>IF(COUNTIFS(Registros!$A$2:$A$6000,"NP",Registros!$B$2:$B$6000,$A1778)&gt;0,1,0)</f>
        <v>1</v>
      </c>
      <c r="F1778">
        <f>IF($E1778=1,SUMIFS(Registros!$F$2:$F$6000,Registros!$A$2:$A$6000,"NP",Registros!$B$2:$B$6000,$A1778),0)</f>
        <v>15</v>
      </c>
      <c r="G1778">
        <f>IF(COUNTIFS(Registros!$A$2:$A$6000,"MOV",Registros!$B$2:$B$6000,$A1778)&gt;0,1,0)</f>
        <v>0</v>
      </c>
      <c r="H1778">
        <f>IF($G1778=1,SUMIFS(Registros!$F$2:$F$6000,Registros!$A$2:$A$6000,"MOV",Registros!$B$2:$B$6000,$A1778),0)</f>
        <v>0</v>
      </c>
      <c r="I1778">
        <f>IF(COUNTIFS(Registros!$A$2:$A$6000,"CS",Registros!$B$2:$B$6000,$A1778)&gt;0,1,0)</f>
        <v>0</v>
      </c>
      <c r="J1778">
        <f>IF($I1778=1,SUMIFS(Registros!$I$2:$I$6000,Registros!$A$2:$A$6000,"CS",Registros!$B$2:$B$6000,$A1778),0)</f>
        <v>0</v>
      </c>
      <c r="K1778">
        <f>IF(COUNTIFS(Winback!$K$2:$K$300,$A1778)&gt;0,1,0)</f>
        <v>0</v>
      </c>
      <c r="L1778">
        <f>IF(AND($K1778=1,LEFT($A1778,3)="WB-"),SUMIFS(Winback!$D$2:$D$300,Winback!$K$2:$K$300,$A1778),0)</f>
        <v>0</v>
      </c>
      <c r="M1778">
        <f>IF(OR($E1778=1,$G1778=1,SUMIFS(Registros!$J$2:$J$6000,Registros!$B$2:$B$6000,$A1778)&gt;0),1,0)</f>
        <v>1</v>
      </c>
      <c r="N1778">
        <f>IF($J1778&gt;0,1,IF(COUNTIFS(Registros!$A$2:$A$6000,"CS",Registros!$B$2:$B$6000,$A1778,Registros!$K$2:$K$6000,"&lt;&gt;")&gt;0,1,0))</f>
        <v>0</v>
      </c>
      <c r="O1778" t="str">
        <f t="shared" si="135"/>
        <v>SOLO MÓVIL</v>
      </c>
      <c r="P1778" t="str">
        <f t="shared" si="136"/>
        <v>Ofrecer fijo + internet (FLBBTV)</v>
      </c>
      <c r="Q1778">
        <f t="shared" si="137"/>
        <v>15</v>
      </c>
      <c r="R1778" t="str">
        <f>IFERROR(VLOOKUP($A1778,Registros!$B$2:$G$6000,6,0),IFERROR(INDEX(Winback!$C$2:$C$300,MATCH($A1778,Winback!$K$2:$K$300,0)),""))</f>
        <v>Yariela Galarce</v>
      </c>
      <c r="S1778" t="str">
        <f t="shared" si="138"/>
        <v>NP</v>
      </c>
      <c r="T1778">
        <f t="shared" si="139"/>
        <v>1</v>
      </c>
    </row>
    <row r="1779" spans="1:20" x14ac:dyDescent="0.35">
      <c r="A1779" t="s">
        <v>8828</v>
      </c>
      <c r="B1779" t="s">
        <v>8829</v>
      </c>
      <c r="C1779" t="s">
        <v>8830</v>
      </c>
      <c r="D1779" t="s">
        <v>8831</v>
      </c>
      <c r="E1779">
        <f>IF(COUNTIFS(Registros!$A$2:$A$6000,"NP",Registros!$B$2:$B$6000,$A1779)&gt;0,1,0)</f>
        <v>1</v>
      </c>
      <c r="F1779">
        <f>IF($E1779=1,SUMIFS(Registros!$F$2:$F$6000,Registros!$A$2:$A$6000,"NP",Registros!$B$2:$B$6000,$A1779),0)</f>
        <v>15</v>
      </c>
      <c r="G1779">
        <f>IF(COUNTIFS(Registros!$A$2:$A$6000,"MOV",Registros!$B$2:$B$6000,$A1779)&gt;0,1,0)</f>
        <v>0</v>
      </c>
      <c r="H1779">
        <f>IF($G1779=1,SUMIFS(Registros!$F$2:$F$6000,Registros!$A$2:$A$6000,"MOV",Registros!$B$2:$B$6000,$A1779),0)</f>
        <v>0</v>
      </c>
      <c r="I1779">
        <f>IF(COUNTIFS(Registros!$A$2:$A$6000,"CS",Registros!$B$2:$B$6000,$A1779)&gt;0,1,0)</f>
        <v>0</v>
      </c>
      <c r="J1779">
        <f>IF($I1779=1,SUMIFS(Registros!$I$2:$I$6000,Registros!$A$2:$A$6000,"CS",Registros!$B$2:$B$6000,$A1779),0)</f>
        <v>0</v>
      </c>
      <c r="K1779">
        <f>IF(COUNTIFS(Winback!$K$2:$K$300,$A1779)&gt;0,1,0)</f>
        <v>0</v>
      </c>
      <c r="L1779">
        <f>IF(AND($K1779=1,LEFT($A1779,3)="WB-"),SUMIFS(Winback!$D$2:$D$300,Winback!$K$2:$K$300,$A1779),0)</f>
        <v>0</v>
      </c>
      <c r="M1779">
        <f>IF(OR($E1779=1,$G1779=1,SUMIFS(Registros!$J$2:$J$6000,Registros!$B$2:$B$6000,$A1779)&gt;0),1,0)</f>
        <v>1</v>
      </c>
      <c r="N1779">
        <f>IF($J1779&gt;0,1,IF(COUNTIFS(Registros!$A$2:$A$6000,"CS",Registros!$B$2:$B$6000,$A1779,Registros!$K$2:$K$6000,"&lt;&gt;")&gt;0,1,0))</f>
        <v>0</v>
      </c>
      <c r="O1779" t="str">
        <f t="shared" si="135"/>
        <v>SOLO MÓVIL</v>
      </c>
      <c r="P1779" t="str">
        <f t="shared" si="136"/>
        <v>Ofrecer fijo + internet (FLBBTV)</v>
      </c>
      <c r="Q1779">
        <f t="shared" si="137"/>
        <v>15</v>
      </c>
      <c r="R1779" t="str">
        <f>IFERROR(VLOOKUP($A1779,Registros!$B$2:$G$6000,6,0),IFERROR(INDEX(Winback!$C$2:$C$300,MATCH($A1779,Winback!$K$2:$K$300,0)),""))</f>
        <v>Nailyn Martinez</v>
      </c>
      <c r="S1779" t="str">
        <f t="shared" si="138"/>
        <v>NP</v>
      </c>
      <c r="T1779">
        <f t="shared" si="139"/>
        <v>1</v>
      </c>
    </row>
    <row r="1780" spans="1:20" x14ac:dyDescent="0.35">
      <c r="A1780" t="s">
        <v>8833</v>
      </c>
      <c r="B1780" t="s">
        <v>8834</v>
      </c>
      <c r="C1780" t="s">
        <v>8835</v>
      </c>
      <c r="D1780" t="s">
        <v>8836</v>
      </c>
      <c r="E1780">
        <f>IF(COUNTIFS(Registros!$A$2:$A$6000,"NP",Registros!$B$2:$B$6000,$A1780)&gt;0,1,0)</f>
        <v>1</v>
      </c>
      <c r="F1780">
        <f>IF($E1780=1,SUMIFS(Registros!$F$2:$F$6000,Registros!$A$2:$A$6000,"NP",Registros!$B$2:$B$6000,$A1780),0)</f>
        <v>15</v>
      </c>
      <c r="G1780">
        <f>IF(COUNTIFS(Registros!$A$2:$A$6000,"MOV",Registros!$B$2:$B$6000,$A1780)&gt;0,1,0)</f>
        <v>0</v>
      </c>
      <c r="H1780">
        <f>IF($G1780=1,SUMIFS(Registros!$F$2:$F$6000,Registros!$A$2:$A$6000,"MOV",Registros!$B$2:$B$6000,$A1780),0)</f>
        <v>0</v>
      </c>
      <c r="I1780">
        <f>IF(COUNTIFS(Registros!$A$2:$A$6000,"CS",Registros!$B$2:$B$6000,$A1780)&gt;0,1,0)</f>
        <v>0</v>
      </c>
      <c r="J1780">
        <f>IF($I1780=1,SUMIFS(Registros!$I$2:$I$6000,Registros!$A$2:$A$6000,"CS",Registros!$B$2:$B$6000,$A1780),0)</f>
        <v>0</v>
      </c>
      <c r="K1780">
        <f>IF(COUNTIFS(Winback!$K$2:$K$300,$A1780)&gt;0,1,0)</f>
        <v>0</v>
      </c>
      <c r="L1780">
        <f>IF(AND($K1780=1,LEFT($A1780,3)="WB-"),SUMIFS(Winback!$D$2:$D$300,Winback!$K$2:$K$300,$A1780),0)</f>
        <v>0</v>
      </c>
      <c r="M1780">
        <f>IF(OR($E1780=1,$G1780=1,SUMIFS(Registros!$J$2:$J$6000,Registros!$B$2:$B$6000,$A1780)&gt;0),1,0)</f>
        <v>1</v>
      </c>
      <c r="N1780">
        <f>IF($J1780&gt;0,1,IF(COUNTIFS(Registros!$A$2:$A$6000,"CS",Registros!$B$2:$B$6000,$A1780,Registros!$K$2:$K$6000,"&lt;&gt;")&gt;0,1,0))</f>
        <v>0</v>
      </c>
      <c r="O1780" t="str">
        <f t="shared" si="135"/>
        <v>SOLO MÓVIL</v>
      </c>
      <c r="P1780" t="str">
        <f t="shared" si="136"/>
        <v>Ofrecer fijo + internet (FLBBTV)</v>
      </c>
      <c r="Q1780">
        <f t="shared" si="137"/>
        <v>15</v>
      </c>
      <c r="R1780" t="str">
        <f>IFERROR(VLOOKUP($A1780,Registros!$B$2:$G$6000,6,0),IFERROR(INDEX(Winback!$C$2:$C$300,MATCH($A1780,Winback!$K$2:$K$300,0)),""))</f>
        <v>Yamali Rodriguez</v>
      </c>
      <c r="S1780" t="str">
        <f t="shared" si="138"/>
        <v>NP</v>
      </c>
      <c r="T1780">
        <f t="shared" si="139"/>
        <v>1</v>
      </c>
    </row>
    <row r="1781" spans="1:20" x14ac:dyDescent="0.35">
      <c r="A1781" t="s">
        <v>8838</v>
      </c>
      <c r="B1781" t="s">
        <v>8839</v>
      </c>
      <c r="C1781" t="s">
        <v>8840</v>
      </c>
      <c r="D1781" t="s">
        <v>8841</v>
      </c>
      <c r="E1781">
        <f>IF(COUNTIFS(Registros!$A$2:$A$6000,"NP",Registros!$B$2:$B$6000,$A1781)&gt;0,1,0)</f>
        <v>1</v>
      </c>
      <c r="F1781">
        <f>IF($E1781=1,SUMIFS(Registros!$F$2:$F$6000,Registros!$A$2:$A$6000,"NP",Registros!$B$2:$B$6000,$A1781),0)</f>
        <v>40</v>
      </c>
      <c r="G1781">
        <f>IF(COUNTIFS(Registros!$A$2:$A$6000,"MOV",Registros!$B$2:$B$6000,$A1781)&gt;0,1,0)</f>
        <v>0</v>
      </c>
      <c r="H1781">
        <f>IF($G1781=1,SUMIFS(Registros!$F$2:$F$6000,Registros!$A$2:$A$6000,"MOV",Registros!$B$2:$B$6000,$A1781),0)</f>
        <v>0</v>
      </c>
      <c r="I1781">
        <f>IF(COUNTIFS(Registros!$A$2:$A$6000,"CS",Registros!$B$2:$B$6000,$A1781)&gt;0,1,0)</f>
        <v>0</v>
      </c>
      <c r="J1781">
        <f>IF($I1781=1,SUMIFS(Registros!$I$2:$I$6000,Registros!$A$2:$A$6000,"CS",Registros!$B$2:$B$6000,$A1781),0)</f>
        <v>0</v>
      </c>
      <c r="K1781">
        <f>IF(COUNTIFS(Winback!$K$2:$K$300,$A1781)&gt;0,1,0)</f>
        <v>0</v>
      </c>
      <c r="L1781">
        <f>IF(AND($K1781=1,LEFT($A1781,3)="WB-"),SUMIFS(Winback!$D$2:$D$300,Winback!$K$2:$K$300,$A1781),0)</f>
        <v>0</v>
      </c>
      <c r="M1781">
        <f>IF(OR($E1781=1,$G1781=1,SUMIFS(Registros!$J$2:$J$6000,Registros!$B$2:$B$6000,$A1781)&gt;0),1,0)</f>
        <v>1</v>
      </c>
      <c r="N1781">
        <f>IF($J1781&gt;0,1,IF(COUNTIFS(Registros!$A$2:$A$6000,"CS",Registros!$B$2:$B$6000,$A1781,Registros!$K$2:$K$6000,"&lt;&gt;")&gt;0,1,0))</f>
        <v>0</v>
      </c>
      <c r="O1781" t="str">
        <f t="shared" si="135"/>
        <v>SOLO MÓVIL</v>
      </c>
      <c r="P1781" t="str">
        <f t="shared" si="136"/>
        <v>Ofrecer fijo + internet (FLBBTV)</v>
      </c>
      <c r="Q1781">
        <f t="shared" si="137"/>
        <v>40</v>
      </c>
      <c r="R1781" t="str">
        <f>IFERROR(VLOOKUP($A1781,Registros!$B$2:$G$6000,6,0),IFERROR(INDEX(Winback!$C$2:$C$300,MATCH($A1781,Winback!$K$2:$K$300,0)),""))</f>
        <v>Osiris Aguilar</v>
      </c>
      <c r="S1781" t="str">
        <f t="shared" si="138"/>
        <v>NP</v>
      </c>
      <c r="T1781">
        <f t="shared" si="139"/>
        <v>1</v>
      </c>
    </row>
    <row r="1782" spans="1:20" x14ac:dyDescent="0.35">
      <c r="A1782" t="s">
        <v>8843</v>
      </c>
      <c r="B1782" t="s">
        <v>8844</v>
      </c>
      <c r="C1782" t="s">
        <v>8845</v>
      </c>
      <c r="D1782" t="s">
        <v>8846</v>
      </c>
      <c r="E1782">
        <f>IF(COUNTIFS(Registros!$A$2:$A$6000,"NP",Registros!$B$2:$B$6000,$A1782)&gt;0,1,0)</f>
        <v>1</v>
      </c>
      <c r="F1782">
        <f>IF($E1782=1,SUMIFS(Registros!$F$2:$F$6000,Registros!$A$2:$A$6000,"NP",Registros!$B$2:$B$6000,$A1782),0)</f>
        <v>25</v>
      </c>
      <c r="G1782">
        <f>IF(COUNTIFS(Registros!$A$2:$A$6000,"MOV",Registros!$B$2:$B$6000,$A1782)&gt;0,1,0)</f>
        <v>0</v>
      </c>
      <c r="H1782">
        <f>IF($G1782=1,SUMIFS(Registros!$F$2:$F$6000,Registros!$A$2:$A$6000,"MOV",Registros!$B$2:$B$6000,$A1782),0)</f>
        <v>0</v>
      </c>
      <c r="I1782">
        <f>IF(COUNTIFS(Registros!$A$2:$A$6000,"CS",Registros!$B$2:$B$6000,$A1782)&gt;0,1,0)</f>
        <v>0</v>
      </c>
      <c r="J1782">
        <f>IF($I1782=1,SUMIFS(Registros!$I$2:$I$6000,Registros!$A$2:$A$6000,"CS",Registros!$B$2:$B$6000,$A1782),0)</f>
        <v>0</v>
      </c>
      <c r="K1782">
        <f>IF(COUNTIFS(Winback!$K$2:$K$300,$A1782)&gt;0,1,0)</f>
        <v>0</v>
      </c>
      <c r="L1782">
        <f>IF(AND($K1782=1,LEFT($A1782,3)="WB-"),SUMIFS(Winback!$D$2:$D$300,Winback!$K$2:$K$300,$A1782),0)</f>
        <v>0</v>
      </c>
      <c r="M1782">
        <f>IF(OR($E1782=1,$G1782=1,SUMIFS(Registros!$J$2:$J$6000,Registros!$B$2:$B$6000,$A1782)&gt;0),1,0)</f>
        <v>1</v>
      </c>
      <c r="N1782">
        <f>IF($J1782&gt;0,1,IF(COUNTIFS(Registros!$A$2:$A$6000,"CS",Registros!$B$2:$B$6000,$A1782,Registros!$K$2:$K$6000,"&lt;&gt;")&gt;0,1,0))</f>
        <v>0</v>
      </c>
      <c r="O1782" t="str">
        <f t="shared" si="135"/>
        <v>SOLO MÓVIL</v>
      </c>
      <c r="P1782" t="str">
        <f t="shared" si="136"/>
        <v>Ofrecer fijo + internet (FLBBTV)</v>
      </c>
      <c r="Q1782">
        <f t="shared" si="137"/>
        <v>25</v>
      </c>
      <c r="R1782" t="str">
        <f>IFERROR(VLOOKUP($A1782,Registros!$B$2:$G$6000,6,0),IFERROR(INDEX(Winback!$C$2:$C$300,MATCH($A1782,Winback!$K$2:$K$300,0)),""))</f>
        <v>Karla Mc Intryre</v>
      </c>
      <c r="S1782" t="str">
        <f t="shared" si="138"/>
        <v>NP</v>
      </c>
      <c r="T1782">
        <f t="shared" si="139"/>
        <v>1</v>
      </c>
    </row>
    <row r="1783" spans="1:20" x14ac:dyDescent="0.35">
      <c r="A1783" t="s">
        <v>8848</v>
      </c>
      <c r="B1783" t="s">
        <v>8849</v>
      </c>
      <c r="C1783" t="s">
        <v>8850</v>
      </c>
      <c r="D1783" t="s">
        <v>8851</v>
      </c>
      <c r="E1783">
        <f>IF(COUNTIFS(Registros!$A$2:$A$6000,"NP",Registros!$B$2:$B$6000,$A1783)&gt;0,1,0)</f>
        <v>1</v>
      </c>
      <c r="F1783">
        <f>IF($E1783=1,SUMIFS(Registros!$F$2:$F$6000,Registros!$A$2:$A$6000,"NP",Registros!$B$2:$B$6000,$A1783),0)</f>
        <v>15</v>
      </c>
      <c r="G1783">
        <f>IF(COUNTIFS(Registros!$A$2:$A$6000,"MOV",Registros!$B$2:$B$6000,$A1783)&gt;0,1,0)</f>
        <v>0</v>
      </c>
      <c r="H1783">
        <f>IF($G1783=1,SUMIFS(Registros!$F$2:$F$6000,Registros!$A$2:$A$6000,"MOV",Registros!$B$2:$B$6000,$A1783),0)</f>
        <v>0</v>
      </c>
      <c r="I1783">
        <f>IF(COUNTIFS(Registros!$A$2:$A$6000,"CS",Registros!$B$2:$B$6000,$A1783)&gt;0,1,0)</f>
        <v>0</v>
      </c>
      <c r="J1783">
        <f>IF($I1783=1,SUMIFS(Registros!$I$2:$I$6000,Registros!$A$2:$A$6000,"CS",Registros!$B$2:$B$6000,$A1783),0)</f>
        <v>0</v>
      </c>
      <c r="K1783">
        <f>IF(COUNTIFS(Winback!$K$2:$K$300,$A1783)&gt;0,1,0)</f>
        <v>0</v>
      </c>
      <c r="L1783">
        <f>IF(AND($K1783=1,LEFT($A1783,3)="WB-"),SUMIFS(Winback!$D$2:$D$300,Winback!$K$2:$K$300,$A1783),0)</f>
        <v>0</v>
      </c>
      <c r="M1783">
        <f>IF(OR($E1783=1,$G1783=1,SUMIFS(Registros!$J$2:$J$6000,Registros!$B$2:$B$6000,$A1783)&gt;0),1,0)</f>
        <v>1</v>
      </c>
      <c r="N1783">
        <f>IF($J1783&gt;0,1,IF(COUNTIFS(Registros!$A$2:$A$6000,"CS",Registros!$B$2:$B$6000,$A1783,Registros!$K$2:$K$6000,"&lt;&gt;")&gt;0,1,0))</f>
        <v>0</v>
      </c>
      <c r="O1783" t="str">
        <f t="shared" si="135"/>
        <v>SOLO MÓVIL</v>
      </c>
      <c r="P1783" t="str">
        <f t="shared" si="136"/>
        <v>Ofrecer fijo + internet (FLBBTV)</v>
      </c>
      <c r="Q1783">
        <f t="shared" si="137"/>
        <v>15</v>
      </c>
      <c r="R1783" t="str">
        <f>IFERROR(VLOOKUP($A1783,Registros!$B$2:$G$6000,6,0),IFERROR(INDEX(Winback!$C$2:$C$300,MATCH($A1783,Winback!$K$2:$K$300,0)),""))</f>
        <v>Solanye Acuña</v>
      </c>
      <c r="S1783" t="str">
        <f t="shared" si="138"/>
        <v>NP</v>
      </c>
      <c r="T1783">
        <f t="shared" si="139"/>
        <v>1</v>
      </c>
    </row>
    <row r="1784" spans="1:20" x14ac:dyDescent="0.35">
      <c r="A1784" t="s">
        <v>8853</v>
      </c>
      <c r="B1784" t="s">
        <v>8854</v>
      </c>
      <c r="C1784" t="s">
        <v>8855</v>
      </c>
      <c r="D1784" t="s">
        <v>8856</v>
      </c>
      <c r="E1784">
        <f>IF(COUNTIFS(Registros!$A$2:$A$6000,"NP",Registros!$B$2:$B$6000,$A1784)&gt;0,1,0)</f>
        <v>1</v>
      </c>
      <c r="F1784">
        <f>IF($E1784=1,SUMIFS(Registros!$F$2:$F$6000,Registros!$A$2:$A$6000,"NP",Registros!$B$2:$B$6000,$A1784),0)</f>
        <v>32.5</v>
      </c>
      <c r="G1784">
        <f>IF(COUNTIFS(Registros!$A$2:$A$6000,"MOV",Registros!$B$2:$B$6000,$A1784)&gt;0,1,0)</f>
        <v>0</v>
      </c>
      <c r="H1784">
        <f>IF($G1784=1,SUMIFS(Registros!$F$2:$F$6000,Registros!$A$2:$A$6000,"MOV",Registros!$B$2:$B$6000,$A1784),0)</f>
        <v>0</v>
      </c>
      <c r="I1784">
        <f>IF(COUNTIFS(Registros!$A$2:$A$6000,"CS",Registros!$B$2:$B$6000,$A1784)&gt;0,1,0)</f>
        <v>0</v>
      </c>
      <c r="J1784">
        <f>IF($I1784=1,SUMIFS(Registros!$I$2:$I$6000,Registros!$A$2:$A$6000,"CS",Registros!$B$2:$B$6000,$A1784),0)</f>
        <v>0</v>
      </c>
      <c r="K1784">
        <f>IF(COUNTIFS(Winback!$K$2:$K$300,$A1784)&gt;0,1,0)</f>
        <v>0</v>
      </c>
      <c r="L1784">
        <f>IF(AND($K1784=1,LEFT($A1784,3)="WB-"),SUMIFS(Winback!$D$2:$D$300,Winback!$K$2:$K$300,$A1784),0)</f>
        <v>0</v>
      </c>
      <c r="M1784">
        <f>IF(OR($E1784=1,$G1784=1,SUMIFS(Registros!$J$2:$J$6000,Registros!$B$2:$B$6000,$A1784)&gt;0),1,0)</f>
        <v>1</v>
      </c>
      <c r="N1784">
        <f>IF($J1784&gt;0,1,IF(COUNTIFS(Registros!$A$2:$A$6000,"CS",Registros!$B$2:$B$6000,$A1784,Registros!$K$2:$K$6000,"&lt;&gt;")&gt;0,1,0))</f>
        <v>0</v>
      </c>
      <c r="O1784" t="str">
        <f t="shared" si="135"/>
        <v>SOLO MÓVIL</v>
      </c>
      <c r="P1784" t="str">
        <f t="shared" si="136"/>
        <v>Ofrecer fijo + internet (FLBBTV)</v>
      </c>
      <c r="Q1784">
        <f t="shared" si="137"/>
        <v>32.5</v>
      </c>
      <c r="R1784" t="str">
        <f>IFERROR(VLOOKUP($A1784,Registros!$B$2:$G$6000,6,0),IFERROR(INDEX(Winback!$C$2:$C$300,MATCH($A1784,Winback!$K$2:$K$300,0)),""))</f>
        <v>Michelle Zambrano</v>
      </c>
      <c r="S1784" t="str">
        <f t="shared" si="138"/>
        <v>NP</v>
      </c>
      <c r="T1784">
        <f t="shared" si="139"/>
        <v>1</v>
      </c>
    </row>
    <row r="1785" spans="1:20" x14ac:dyDescent="0.35">
      <c r="A1785" t="s">
        <v>8858</v>
      </c>
      <c r="B1785" t="s">
        <v>8859</v>
      </c>
      <c r="C1785" t="s">
        <v>8860</v>
      </c>
      <c r="D1785" t="s">
        <v>8861</v>
      </c>
      <c r="E1785">
        <f>IF(COUNTIFS(Registros!$A$2:$A$6000,"NP",Registros!$B$2:$B$6000,$A1785)&gt;0,1,0)</f>
        <v>1</v>
      </c>
      <c r="F1785">
        <f>IF($E1785=1,SUMIFS(Registros!$F$2:$F$6000,Registros!$A$2:$A$6000,"NP",Registros!$B$2:$B$6000,$A1785),0)</f>
        <v>16.25</v>
      </c>
      <c r="G1785">
        <f>IF(COUNTIFS(Registros!$A$2:$A$6000,"MOV",Registros!$B$2:$B$6000,$A1785)&gt;0,1,0)</f>
        <v>0</v>
      </c>
      <c r="H1785">
        <f>IF($G1785=1,SUMIFS(Registros!$F$2:$F$6000,Registros!$A$2:$A$6000,"MOV",Registros!$B$2:$B$6000,$A1785),0)</f>
        <v>0</v>
      </c>
      <c r="I1785">
        <f>IF(COUNTIFS(Registros!$A$2:$A$6000,"CS",Registros!$B$2:$B$6000,$A1785)&gt;0,1,0)</f>
        <v>0</v>
      </c>
      <c r="J1785">
        <f>IF($I1785=1,SUMIFS(Registros!$I$2:$I$6000,Registros!$A$2:$A$6000,"CS",Registros!$B$2:$B$6000,$A1785),0)</f>
        <v>0</v>
      </c>
      <c r="K1785">
        <f>IF(COUNTIFS(Winback!$K$2:$K$300,$A1785)&gt;0,1,0)</f>
        <v>0</v>
      </c>
      <c r="L1785">
        <f>IF(AND($K1785=1,LEFT($A1785,3)="WB-"),SUMIFS(Winback!$D$2:$D$300,Winback!$K$2:$K$300,$A1785),0)</f>
        <v>0</v>
      </c>
      <c r="M1785">
        <f>IF(OR($E1785=1,$G1785=1,SUMIFS(Registros!$J$2:$J$6000,Registros!$B$2:$B$6000,$A1785)&gt;0),1,0)</f>
        <v>1</v>
      </c>
      <c r="N1785">
        <f>IF($J1785&gt;0,1,IF(COUNTIFS(Registros!$A$2:$A$6000,"CS",Registros!$B$2:$B$6000,$A1785,Registros!$K$2:$K$6000,"&lt;&gt;")&gt;0,1,0))</f>
        <v>0</v>
      </c>
      <c r="O1785" t="str">
        <f t="shared" si="135"/>
        <v>SOLO MÓVIL</v>
      </c>
      <c r="P1785" t="str">
        <f t="shared" si="136"/>
        <v>Ofrecer fijo + internet (FLBBTV)</v>
      </c>
      <c r="Q1785">
        <f t="shared" si="137"/>
        <v>16.25</v>
      </c>
      <c r="R1785" t="str">
        <f>IFERROR(VLOOKUP($A1785,Registros!$B$2:$G$6000,6,0),IFERROR(INDEX(Winback!$C$2:$C$300,MATCH($A1785,Winback!$K$2:$K$300,0)),""))</f>
        <v>Ines Lizbeth Trujillo</v>
      </c>
      <c r="S1785" t="str">
        <f t="shared" si="138"/>
        <v>NP</v>
      </c>
      <c r="T1785">
        <f t="shared" si="139"/>
        <v>1</v>
      </c>
    </row>
    <row r="1786" spans="1:20" x14ac:dyDescent="0.35">
      <c r="A1786" t="s">
        <v>8863</v>
      </c>
      <c r="B1786" t="s">
        <v>8864</v>
      </c>
      <c r="C1786" t="s">
        <v>8865</v>
      </c>
      <c r="D1786" t="s">
        <v>8866</v>
      </c>
      <c r="E1786">
        <f>IF(COUNTIFS(Registros!$A$2:$A$6000,"NP",Registros!$B$2:$B$6000,$A1786)&gt;0,1,0)</f>
        <v>1</v>
      </c>
      <c r="F1786">
        <f>IF($E1786=1,SUMIFS(Registros!$F$2:$F$6000,Registros!$A$2:$A$6000,"NP",Registros!$B$2:$B$6000,$A1786),0)</f>
        <v>15</v>
      </c>
      <c r="G1786">
        <f>IF(COUNTIFS(Registros!$A$2:$A$6000,"MOV",Registros!$B$2:$B$6000,$A1786)&gt;0,1,0)</f>
        <v>0</v>
      </c>
      <c r="H1786">
        <f>IF($G1786=1,SUMIFS(Registros!$F$2:$F$6000,Registros!$A$2:$A$6000,"MOV",Registros!$B$2:$B$6000,$A1786),0)</f>
        <v>0</v>
      </c>
      <c r="I1786">
        <f>IF(COUNTIFS(Registros!$A$2:$A$6000,"CS",Registros!$B$2:$B$6000,$A1786)&gt;0,1,0)</f>
        <v>0</v>
      </c>
      <c r="J1786">
        <f>IF($I1786=1,SUMIFS(Registros!$I$2:$I$6000,Registros!$A$2:$A$6000,"CS",Registros!$B$2:$B$6000,$A1786),0)</f>
        <v>0</v>
      </c>
      <c r="K1786">
        <f>IF(COUNTIFS(Winback!$K$2:$K$300,$A1786)&gt;0,1,0)</f>
        <v>0</v>
      </c>
      <c r="L1786">
        <f>IF(AND($K1786=1,LEFT($A1786,3)="WB-"),SUMIFS(Winback!$D$2:$D$300,Winback!$K$2:$K$300,$A1786),0)</f>
        <v>0</v>
      </c>
      <c r="M1786">
        <f>IF(OR($E1786=1,$G1786=1,SUMIFS(Registros!$J$2:$J$6000,Registros!$B$2:$B$6000,$A1786)&gt;0),1,0)</f>
        <v>1</v>
      </c>
      <c r="N1786">
        <f>IF($J1786&gt;0,1,IF(COUNTIFS(Registros!$A$2:$A$6000,"CS",Registros!$B$2:$B$6000,$A1786,Registros!$K$2:$K$6000,"&lt;&gt;")&gt;0,1,0))</f>
        <v>0</v>
      </c>
      <c r="O1786" t="str">
        <f t="shared" si="135"/>
        <v>SOLO MÓVIL</v>
      </c>
      <c r="P1786" t="str">
        <f t="shared" si="136"/>
        <v>Ofrecer fijo + internet (FLBBTV)</v>
      </c>
      <c r="Q1786">
        <f t="shared" si="137"/>
        <v>15</v>
      </c>
      <c r="R1786" t="str">
        <f>IFERROR(VLOOKUP($A1786,Registros!$B$2:$G$6000,6,0),IFERROR(INDEX(Winback!$C$2:$C$300,MATCH($A1786,Winback!$K$2:$K$300,0)),""))</f>
        <v>Alejandra Mabel Hawkins</v>
      </c>
      <c r="S1786" t="str">
        <f t="shared" si="138"/>
        <v>NP</v>
      </c>
      <c r="T1786">
        <f t="shared" si="139"/>
        <v>1</v>
      </c>
    </row>
    <row r="1787" spans="1:20" x14ac:dyDescent="0.35">
      <c r="A1787" t="s">
        <v>8868</v>
      </c>
      <c r="B1787" t="s">
        <v>8869</v>
      </c>
      <c r="C1787" t="s">
        <v>8870</v>
      </c>
      <c r="D1787" t="s">
        <v>8871</v>
      </c>
      <c r="E1787">
        <f>IF(COUNTIFS(Registros!$A$2:$A$6000,"NP",Registros!$B$2:$B$6000,$A1787)&gt;0,1,0)</f>
        <v>1</v>
      </c>
      <c r="F1787">
        <f>IF($E1787=1,SUMIFS(Registros!$F$2:$F$6000,Registros!$A$2:$A$6000,"NP",Registros!$B$2:$B$6000,$A1787),0)</f>
        <v>15</v>
      </c>
      <c r="G1787">
        <f>IF(COUNTIFS(Registros!$A$2:$A$6000,"MOV",Registros!$B$2:$B$6000,$A1787)&gt;0,1,0)</f>
        <v>0</v>
      </c>
      <c r="H1787">
        <f>IF($G1787=1,SUMIFS(Registros!$F$2:$F$6000,Registros!$A$2:$A$6000,"MOV",Registros!$B$2:$B$6000,$A1787),0)</f>
        <v>0</v>
      </c>
      <c r="I1787">
        <f>IF(COUNTIFS(Registros!$A$2:$A$6000,"CS",Registros!$B$2:$B$6000,$A1787)&gt;0,1,0)</f>
        <v>0</v>
      </c>
      <c r="J1787">
        <f>IF($I1787=1,SUMIFS(Registros!$I$2:$I$6000,Registros!$A$2:$A$6000,"CS",Registros!$B$2:$B$6000,$A1787),0)</f>
        <v>0</v>
      </c>
      <c r="K1787">
        <f>IF(COUNTIFS(Winback!$K$2:$K$300,$A1787)&gt;0,1,0)</f>
        <v>0</v>
      </c>
      <c r="L1787">
        <f>IF(AND($K1787=1,LEFT($A1787,3)="WB-"),SUMIFS(Winback!$D$2:$D$300,Winback!$K$2:$K$300,$A1787),0)</f>
        <v>0</v>
      </c>
      <c r="M1787">
        <f>IF(OR($E1787=1,$G1787=1,SUMIFS(Registros!$J$2:$J$6000,Registros!$B$2:$B$6000,$A1787)&gt;0),1,0)</f>
        <v>1</v>
      </c>
      <c r="N1787">
        <f>IF($J1787&gt;0,1,IF(COUNTIFS(Registros!$A$2:$A$6000,"CS",Registros!$B$2:$B$6000,$A1787,Registros!$K$2:$K$6000,"&lt;&gt;")&gt;0,1,0))</f>
        <v>0</v>
      </c>
      <c r="O1787" t="str">
        <f t="shared" si="135"/>
        <v>SOLO MÓVIL</v>
      </c>
      <c r="P1787" t="str">
        <f t="shared" si="136"/>
        <v>Ofrecer fijo + internet (FLBBTV)</v>
      </c>
      <c r="Q1787">
        <f t="shared" si="137"/>
        <v>15</v>
      </c>
      <c r="R1787" t="str">
        <f>IFERROR(VLOOKUP($A1787,Registros!$B$2:$G$6000,6,0),IFERROR(INDEX(Winback!$C$2:$C$300,MATCH($A1787,Winback!$K$2:$K$300,0)),""))</f>
        <v>Maria Fernanda</v>
      </c>
      <c r="S1787" t="str">
        <f t="shared" si="138"/>
        <v>NP</v>
      </c>
      <c r="T1787">
        <f t="shared" si="139"/>
        <v>1</v>
      </c>
    </row>
    <row r="1788" spans="1:20" x14ac:dyDescent="0.35">
      <c r="A1788" t="s">
        <v>8873</v>
      </c>
      <c r="B1788" t="s">
        <v>8874</v>
      </c>
      <c r="C1788" t="s">
        <v>8875</v>
      </c>
      <c r="D1788" t="s">
        <v>8876</v>
      </c>
      <c r="E1788">
        <f>IF(COUNTIFS(Registros!$A$2:$A$6000,"NP",Registros!$B$2:$B$6000,$A1788)&gt;0,1,0)</f>
        <v>1</v>
      </c>
      <c r="F1788">
        <f>IF($E1788=1,SUMIFS(Registros!$F$2:$F$6000,Registros!$A$2:$A$6000,"NP",Registros!$B$2:$B$6000,$A1788),0)</f>
        <v>20</v>
      </c>
      <c r="G1788">
        <f>IF(COUNTIFS(Registros!$A$2:$A$6000,"MOV",Registros!$B$2:$B$6000,$A1788)&gt;0,1,0)</f>
        <v>0</v>
      </c>
      <c r="H1788">
        <f>IF($G1788=1,SUMIFS(Registros!$F$2:$F$6000,Registros!$A$2:$A$6000,"MOV",Registros!$B$2:$B$6000,$A1788),0)</f>
        <v>0</v>
      </c>
      <c r="I1788">
        <f>IF(COUNTIFS(Registros!$A$2:$A$6000,"CS",Registros!$B$2:$B$6000,$A1788)&gt;0,1,0)</f>
        <v>0</v>
      </c>
      <c r="J1788">
        <f>IF($I1788=1,SUMIFS(Registros!$I$2:$I$6000,Registros!$A$2:$A$6000,"CS",Registros!$B$2:$B$6000,$A1788),0)</f>
        <v>0</v>
      </c>
      <c r="K1788">
        <f>IF(COUNTIFS(Winback!$K$2:$K$300,$A1788)&gt;0,1,0)</f>
        <v>0</v>
      </c>
      <c r="L1788">
        <f>IF(AND($K1788=1,LEFT($A1788,3)="WB-"),SUMIFS(Winback!$D$2:$D$300,Winback!$K$2:$K$300,$A1788),0)</f>
        <v>0</v>
      </c>
      <c r="M1788">
        <f>IF(OR($E1788=1,$G1788=1,SUMIFS(Registros!$J$2:$J$6000,Registros!$B$2:$B$6000,$A1788)&gt;0),1,0)</f>
        <v>1</v>
      </c>
      <c r="N1788">
        <f>IF($J1788&gt;0,1,IF(COUNTIFS(Registros!$A$2:$A$6000,"CS",Registros!$B$2:$B$6000,$A1788,Registros!$K$2:$K$6000,"&lt;&gt;")&gt;0,1,0))</f>
        <v>0</v>
      </c>
      <c r="O1788" t="str">
        <f t="shared" si="135"/>
        <v>SOLO MÓVIL</v>
      </c>
      <c r="P1788" t="str">
        <f t="shared" si="136"/>
        <v>Ofrecer fijo + internet (FLBBTV)</v>
      </c>
      <c r="Q1788">
        <f t="shared" si="137"/>
        <v>20</v>
      </c>
      <c r="R1788" t="str">
        <f>IFERROR(VLOOKUP($A1788,Registros!$B$2:$G$6000,6,0),IFERROR(INDEX(Winback!$C$2:$C$300,MATCH($A1788,Winback!$K$2:$K$300,0)),""))</f>
        <v>Yarelis Tulloch</v>
      </c>
      <c r="S1788" t="str">
        <f t="shared" si="138"/>
        <v>NP</v>
      </c>
      <c r="T1788">
        <f t="shared" si="139"/>
        <v>1</v>
      </c>
    </row>
    <row r="1789" spans="1:20" x14ac:dyDescent="0.35">
      <c r="A1789" t="s">
        <v>8878</v>
      </c>
      <c r="B1789" t="s">
        <v>8879</v>
      </c>
      <c r="C1789" t="s">
        <v>8880</v>
      </c>
      <c r="D1789" t="s">
        <v>8881</v>
      </c>
      <c r="E1789">
        <f>IF(COUNTIFS(Registros!$A$2:$A$6000,"NP",Registros!$B$2:$B$6000,$A1789)&gt;0,1,0)</f>
        <v>1</v>
      </c>
      <c r="F1789">
        <f>IF($E1789=1,SUMIFS(Registros!$F$2:$F$6000,Registros!$A$2:$A$6000,"NP",Registros!$B$2:$B$6000,$A1789),0)</f>
        <v>12</v>
      </c>
      <c r="G1789">
        <f>IF(COUNTIFS(Registros!$A$2:$A$6000,"MOV",Registros!$B$2:$B$6000,$A1789)&gt;0,1,0)</f>
        <v>0</v>
      </c>
      <c r="H1789">
        <f>IF($G1789=1,SUMIFS(Registros!$F$2:$F$6000,Registros!$A$2:$A$6000,"MOV",Registros!$B$2:$B$6000,$A1789),0)</f>
        <v>0</v>
      </c>
      <c r="I1789">
        <f>IF(COUNTIFS(Registros!$A$2:$A$6000,"CS",Registros!$B$2:$B$6000,$A1789)&gt;0,1,0)</f>
        <v>0</v>
      </c>
      <c r="J1789">
        <f>IF($I1789=1,SUMIFS(Registros!$I$2:$I$6000,Registros!$A$2:$A$6000,"CS",Registros!$B$2:$B$6000,$A1789),0)</f>
        <v>0</v>
      </c>
      <c r="K1789">
        <f>IF(COUNTIFS(Winback!$K$2:$K$300,$A1789)&gt;0,1,0)</f>
        <v>0</v>
      </c>
      <c r="L1789">
        <f>IF(AND($K1789=1,LEFT($A1789,3)="WB-"),SUMIFS(Winback!$D$2:$D$300,Winback!$K$2:$K$300,$A1789),0)</f>
        <v>0</v>
      </c>
      <c r="M1789">
        <f>IF(OR($E1789=1,$G1789=1,SUMIFS(Registros!$J$2:$J$6000,Registros!$B$2:$B$6000,$A1789)&gt;0),1,0)</f>
        <v>1</v>
      </c>
      <c r="N1789">
        <f>IF($J1789&gt;0,1,IF(COUNTIFS(Registros!$A$2:$A$6000,"CS",Registros!$B$2:$B$6000,$A1789,Registros!$K$2:$K$6000,"&lt;&gt;")&gt;0,1,0))</f>
        <v>0</v>
      </c>
      <c r="O1789" t="str">
        <f t="shared" si="135"/>
        <v>SOLO MÓVIL</v>
      </c>
      <c r="P1789" t="str">
        <f t="shared" si="136"/>
        <v>Ofrecer fijo + internet (FLBBTV)</v>
      </c>
      <c r="Q1789">
        <f t="shared" si="137"/>
        <v>12</v>
      </c>
      <c r="R1789" t="str">
        <f>IFERROR(VLOOKUP($A1789,Registros!$B$2:$G$6000,6,0),IFERROR(INDEX(Winback!$C$2:$C$300,MATCH($A1789,Winback!$K$2:$K$300,0)),""))</f>
        <v>Abril Aparicio</v>
      </c>
      <c r="S1789" t="str">
        <f t="shared" si="138"/>
        <v>NP</v>
      </c>
      <c r="T1789">
        <f t="shared" si="139"/>
        <v>1</v>
      </c>
    </row>
    <row r="1790" spans="1:20" x14ac:dyDescent="0.35">
      <c r="A1790" t="s">
        <v>8883</v>
      </c>
      <c r="B1790" t="s">
        <v>8884</v>
      </c>
      <c r="C1790" t="s">
        <v>8885</v>
      </c>
      <c r="D1790" t="s">
        <v>8886</v>
      </c>
      <c r="E1790">
        <f>IF(COUNTIFS(Registros!$A$2:$A$6000,"NP",Registros!$B$2:$B$6000,$A1790)&gt;0,1,0)</f>
        <v>1</v>
      </c>
      <c r="F1790">
        <f>IF($E1790=1,SUMIFS(Registros!$F$2:$F$6000,Registros!$A$2:$A$6000,"NP",Registros!$B$2:$B$6000,$A1790),0)</f>
        <v>15</v>
      </c>
      <c r="G1790">
        <f>IF(COUNTIFS(Registros!$A$2:$A$6000,"MOV",Registros!$B$2:$B$6000,$A1790)&gt;0,1,0)</f>
        <v>0</v>
      </c>
      <c r="H1790">
        <f>IF($G1790=1,SUMIFS(Registros!$F$2:$F$6000,Registros!$A$2:$A$6000,"MOV",Registros!$B$2:$B$6000,$A1790),0)</f>
        <v>0</v>
      </c>
      <c r="I1790">
        <f>IF(COUNTIFS(Registros!$A$2:$A$6000,"CS",Registros!$B$2:$B$6000,$A1790)&gt;0,1,0)</f>
        <v>0</v>
      </c>
      <c r="J1790">
        <f>IF($I1790=1,SUMIFS(Registros!$I$2:$I$6000,Registros!$A$2:$A$6000,"CS",Registros!$B$2:$B$6000,$A1790),0)</f>
        <v>0</v>
      </c>
      <c r="K1790">
        <f>IF(COUNTIFS(Winback!$K$2:$K$300,$A1790)&gt;0,1,0)</f>
        <v>0</v>
      </c>
      <c r="L1790">
        <f>IF(AND($K1790=1,LEFT($A1790,3)="WB-"),SUMIFS(Winback!$D$2:$D$300,Winback!$K$2:$K$300,$A1790),0)</f>
        <v>0</v>
      </c>
      <c r="M1790">
        <f>IF(OR($E1790=1,$G1790=1,SUMIFS(Registros!$J$2:$J$6000,Registros!$B$2:$B$6000,$A1790)&gt;0),1,0)</f>
        <v>1</v>
      </c>
      <c r="N1790">
        <f>IF($J1790&gt;0,1,IF(COUNTIFS(Registros!$A$2:$A$6000,"CS",Registros!$B$2:$B$6000,$A1790,Registros!$K$2:$K$6000,"&lt;&gt;")&gt;0,1,0))</f>
        <v>0</v>
      </c>
      <c r="O1790" t="str">
        <f t="shared" si="135"/>
        <v>SOLO MÓVIL</v>
      </c>
      <c r="P1790" t="str">
        <f t="shared" si="136"/>
        <v>Ofrecer fijo + internet (FLBBTV)</v>
      </c>
      <c r="Q1790">
        <f t="shared" si="137"/>
        <v>15</v>
      </c>
      <c r="R1790" t="str">
        <f>IFERROR(VLOOKUP($A1790,Registros!$B$2:$G$6000,6,0),IFERROR(INDEX(Winback!$C$2:$C$300,MATCH($A1790,Winback!$K$2:$K$300,0)),""))</f>
        <v>Yariela Galarce</v>
      </c>
      <c r="S1790" t="str">
        <f t="shared" si="138"/>
        <v>NP</v>
      </c>
      <c r="T1790">
        <f t="shared" si="139"/>
        <v>1</v>
      </c>
    </row>
    <row r="1791" spans="1:20" x14ac:dyDescent="0.35">
      <c r="A1791" t="s">
        <v>8888</v>
      </c>
      <c r="B1791" t="s">
        <v>8889</v>
      </c>
      <c r="C1791" t="s">
        <v>8890</v>
      </c>
      <c r="D1791" t="s">
        <v>8891</v>
      </c>
      <c r="E1791">
        <f>IF(COUNTIFS(Registros!$A$2:$A$6000,"NP",Registros!$B$2:$B$6000,$A1791)&gt;0,1,0)</f>
        <v>1</v>
      </c>
      <c r="F1791">
        <f>IF($E1791=1,SUMIFS(Registros!$F$2:$F$6000,Registros!$A$2:$A$6000,"NP",Registros!$B$2:$B$6000,$A1791),0)</f>
        <v>16.25</v>
      </c>
      <c r="G1791">
        <f>IF(COUNTIFS(Registros!$A$2:$A$6000,"MOV",Registros!$B$2:$B$6000,$A1791)&gt;0,1,0)</f>
        <v>0</v>
      </c>
      <c r="H1791">
        <f>IF($G1791=1,SUMIFS(Registros!$F$2:$F$6000,Registros!$A$2:$A$6000,"MOV",Registros!$B$2:$B$6000,$A1791),0)</f>
        <v>0</v>
      </c>
      <c r="I1791">
        <f>IF(COUNTIFS(Registros!$A$2:$A$6000,"CS",Registros!$B$2:$B$6000,$A1791)&gt;0,1,0)</f>
        <v>0</v>
      </c>
      <c r="J1791">
        <f>IF($I1791=1,SUMIFS(Registros!$I$2:$I$6000,Registros!$A$2:$A$6000,"CS",Registros!$B$2:$B$6000,$A1791),0)</f>
        <v>0</v>
      </c>
      <c r="K1791">
        <f>IF(COUNTIFS(Winback!$K$2:$K$300,$A1791)&gt;0,1,0)</f>
        <v>0</v>
      </c>
      <c r="L1791">
        <f>IF(AND($K1791=1,LEFT($A1791,3)="WB-"),SUMIFS(Winback!$D$2:$D$300,Winback!$K$2:$K$300,$A1791),0)</f>
        <v>0</v>
      </c>
      <c r="M1791">
        <f>IF(OR($E1791=1,$G1791=1,SUMIFS(Registros!$J$2:$J$6000,Registros!$B$2:$B$6000,$A1791)&gt;0),1,0)</f>
        <v>1</v>
      </c>
      <c r="N1791">
        <f>IF($J1791&gt;0,1,IF(COUNTIFS(Registros!$A$2:$A$6000,"CS",Registros!$B$2:$B$6000,$A1791,Registros!$K$2:$K$6000,"&lt;&gt;")&gt;0,1,0))</f>
        <v>0</v>
      </c>
      <c r="O1791" t="str">
        <f t="shared" si="135"/>
        <v>SOLO MÓVIL</v>
      </c>
      <c r="P1791" t="str">
        <f t="shared" si="136"/>
        <v>Ofrecer fijo + internet (FLBBTV)</v>
      </c>
      <c r="Q1791">
        <f t="shared" si="137"/>
        <v>16.25</v>
      </c>
      <c r="R1791" t="str">
        <f>IFERROR(VLOOKUP($A1791,Registros!$B$2:$G$6000,6,0),IFERROR(INDEX(Winback!$C$2:$C$300,MATCH($A1791,Winback!$K$2:$K$300,0)),""))</f>
        <v>Nailyn Martinez</v>
      </c>
      <c r="S1791" t="str">
        <f t="shared" si="138"/>
        <v>NP</v>
      </c>
      <c r="T1791">
        <f t="shared" si="139"/>
        <v>1</v>
      </c>
    </row>
    <row r="1792" spans="1:20" x14ac:dyDescent="0.35">
      <c r="A1792" t="s">
        <v>8893</v>
      </c>
      <c r="B1792" t="s">
        <v>8894</v>
      </c>
      <c r="C1792" t="s">
        <v>8895</v>
      </c>
      <c r="D1792" t="s">
        <v>8896</v>
      </c>
      <c r="E1792">
        <f>IF(COUNTIFS(Registros!$A$2:$A$6000,"NP",Registros!$B$2:$B$6000,$A1792)&gt;0,1,0)</f>
        <v>1</v>
      </c>
      <c r="F1792">
        <f>IF($E1792=1,SUMIFS(Registros!$F$2:$F$6000,Registros!$A$2:$A$6000,"NP",Registros!$B$2:$B$6000,$A1792),0)</f>
        <v>15</v>
      </c>
      <c r="G1792">
        <f>IF(COUNTIFS(Registros!$A$2:$A$6000,"MOV",Registros!$B$2:$B$6000,$A1792)&gt;0,1,0)</f>
        <v>0</v>
      </c>
      <c r="H1792">
        <f>IF($G1792=1,SUMIFS(Registros!$F$2:$F$6000,Registros!$A$2:$A$6000,"MOV",Registros!$B$2:$B$6000,$A1792),0)</f>
        <v>0</v>
      </c>
      <c r="I1792">
        <f>IF(COUNTIFS(Registros!$A$2:$A$6000,"CS",Registros!$B$2:$B$6000,$A1792)&gt;0,1,0)</f>
        <v>0</v>
      </c>
      <c r="J1792">
        <f>IF($I1792=1,SUMIFS(Registros!$I$2:$I$6000,Registros!$A$2:$A$6000,"CS",Registros!$B$2:$B$6000,$A1792),0)</f>
        <v>0</v>
      </c>
      <c r="K1792">
        <f>IF(COUNTIFS(Winback!$K$2:$K$300,$A1792)&gt;0,1,0)</f>
        <v>0</v>
      </c>
      <c r="L1792">
        <f>IF(AND($K1792=1,LEFT($A1792,3)="WB-"),SUMIFS(Winback!$D$2:$D$300,Winback!$K$2:$K$300,$A1792),0)</f>
        <v>0</v>
      </c>
      <c r="M1792">
        <f>IF(OR($E1792=1,$G1792=1,SUMIFS(Registros!$J$2:$J$6000,Registros!$B$2:$B$6000,$A1792)&gt;0),1,0)</f>
        <v>1</v>
      </c>
      <c r="N1792">
        <f>IF($J1792&gt;0,1,IF(COUNTIFS(Registros!$A$2:$A$6000,"CS",Registros!$B$2:$B$6000,$A1792,Registros!$K$2:$K$6000,"&lt;&gt;")&gt;0,1,0))</f>
        <v>0</v>
      </c>
      <c r="O1792" t="str">
        <f t="shared" si="135"/>
        <v>SOLO MÓVIL</v>
      </c>
      <c r="P1792" t="str">
        <f t="shared" si="136"/>
        <v>Ofrecer fijo + internet (FLBBTV)</v>
      </c>
      <c r="Q1792">
        <f t="shared" si="137"/>
        <v>15</v>
      </c>
      <c r="R1792" t="str">
        <f>IFERROR(VLOOKUP($A1792,Registros!$B$2:$G$6000,6,0),IFERROR(INDEX(Winback!$C$2:$C$300,MATCH($A1792,Winback!$K$2:$K$300,0)),""))</f>
        <v>Yamali Rodriguez</v>
      </c>
      <c r="S1792" t="str">
        <f t="shared" si="138"/>
        <v>NP</v>
      </c>
      <c r="T1792">
        <f t="shared" si="139"/>
        <v>1</v>
      </c>
    </row>
    <row r="1793" spans="1:20" x14ac:dyDescent="0.35">
      <c r="A1793" t="s">
        <v>8898</v>
      </c>
      <c r="B1793" t="s">
        <v>8899</v>
      </c>
      <c r="C1793" t="s">
        <v>8900</v>
      </c>
      <c r="D1793" t="s">
        <v>8901</v>
      </c>
      <c r="E1793">
        <f>IF(COUNTIFS(Registros!$A$2:$A$6000,"NP",Registros!$B$2:$B$6000,$A1793)&gt;0,1,0)</f>
        <v>1</v>
      </c>
      <c r="F1793">
        <f>IF($E1793=1,SUMIFS(Registros!$F$2:$F$6000,Registros!$A$2:$A$6000,"NP",Registros!$B$2:$B$6000,$A1793),0)</f>
        <v>92.96</v>
      </c>
      <c r="G1793">
        <f>IF(COUNTIFS(Registros!$A$2:$A$6000,"MOV",Registros!$B$2:$B$6000,$A1793)&gt;0,1,0)</f>
        <v>0</v>
      </c>
      <c r="H1793">
        <f>IF($G1793=1,SUMIFS(Registros!$F$2:$F$6000,Registros!$A$2:$A$6000,"MOV",Registros!$B$2:$B$6000,$A1793),0)</f>
        <v>0</v>
      </c>
      <c r="I1793">
        <f>IF(COUNTIFS(Registros!$A$2:$A$6000,"CS",Registros!$B$2:$B$6000,$A1793)&gt;0,1,0)</f>
        <v>0</v>
      </c>
      <c r="J1793">
        <f>IF($I1793=1,SUMIFS(Registros!$I$2:$I$6000,Registros!$A$2:$A$6000,"CS",Registros!$B$2:$B$6000,$A1793),0)</f>
        <v>0</v>
      </c>
      <c r="K1793">
        <f>IF(COUNTIFS(Winback!$K$2:$K$300,$A1793)&gt;0,1,0)</f>
        <v>0</v>
      </c>
      <c r="L1793">
        <f>IF(AND($K1793=1,LEFT($A1793,3)="WB-"),SUMIFS(Winback!$D$2:$D$300,Winback!$K$2:$K$300,$A1793),0)</f>
        <v>0</v>
      </c>
      <c r="M1793">
        <f>IF(OR($E1793=1,$G1793=1,SUMIFS(Registros!$J$2:$J$6000,Registros!$B$2:$B$6000,$A1793)&gt;0),1,0)</f>
        <v>1</v>
      </c>
      <c r="N1793">
        <f>IF($J1793&gt;0,1,IF(COUNTIFS(Registros!$A$2:$A$6000,"CS",Registros!$B$2:$B$6000,$A1793,Registros!$K$2:$K$6000,"&lt;&gt;")&gt;0,1,0))</f>
        <v>0</v>
      </c>
      <c r="O1793" t="str">
        <f t="shared" si="135"/>
        <v>SOLO MÓVIL</v>
      </c>
      <c r="P1793" t="str">
        <f t="shared" si="136"/>
        <v>Ofrecer fijo + internet (FLBBTV)</v>
      </c>
      <c r="Q1793">
        <f t="shared" si="137"/>
        <v>92.96</v>
      </c>
      <c r="R1793" t="str">
        <f>IFERROR(VLOOKUP($A1793,Registros!$B$2:$G$6000,6,0),IFERROR(INDEX(Winback!$C$2:$C$300,MATCH($A1793,Winback!$K$2:$K$300,0)),""))</f>
        <v>Osiris Aguilar</v>
      </c>
      <c r="S1793" t="str">
        <f t="shared" si="138"/>
        <v>NP</v>
      </c>
      <c r="T1793">
        <f t="shared" si="139"/>
        <v>1</v>
      </c>
    </row>
    <row r="1794" spans="1:20" x14ac:dyDescent="0.35">
      <c r="A1794" t="s">
        <v>8905</v>
      </c>
      <c r="B1794" t="s">
        <v>8906</v>
      </c>
      <c r="C1794" t="s">
        <v>8907</v>
      </c>
      <c r="D1794" t="s">
        <v>8908</v>
      </c>
      <c r="E1794">
        <f>IF(COUNTIFS(Registros!$A$2:$A$6000,"NP",Registros!$B$2:$B$6000,$A1794)&gt;0,1,0)</f>
        <v>1</v>
      </c>
      <c r="F1794">
        <f>IF($E1794=1,SUMIFS(Registros!$F$2:$F$6000,Registros!$A$2:$A$6000,"NP",Registros!$B$2:$B$6000,$A1794),0)</f>
        <v>20.75</v>
      </c>
      <c r="G1794">
        <f>IF(COUNTIFS(Registros!$A$2:$A$6000,"MOV",Registros!$B$2:$B$6000,$A1794)&gt;0,1,0)</f>
        <v>0</v>
      </c>
      <c r="H1794">
        <f>IF($G1794=1,SUMIFS(Registros!$F$2:$F$6000,Registros!$A$2:$A$6000,"MOV",Registros!$B$2:$B$6000,$A1794),0)</f>
        <v>0</v>
      </c>
      <c r="I1794">
        <f>IF(COUNTIFS(Registros!$A$2:$A$6000,"CS",Registros!$B$2:$B$6000,$A1794)&gt;0,1,0)</f>
        <v>0</v>
      </c>
      <c r="J1794">
        <f>IF($I1794=1,SUMIFS(Registros!$I$2:$I$6000,Registros!$A$2:$A$6000,"CS",Registros!$B$2:$B$6000,$A1794),0)</f>
        <v>0</v>
      </c>
      <c r="K1794">
        <f>IF(COUNTIFS(Winback!$K$2:$K$300,$A1794)&gt;0,1,0)</f>
        <v>0</v>
      </c>
      <c r="L1794">
        <f>IF(AND($K1794=1,LEFT($A1794,3)="WB-"),SUMIFS(Winback!$D$2:$D$300,Winback!$K$2:$K$300,$A1794),0)</f>
        <v>0</v>
      </c>
      <c r="M1794">
        <f>IF(OR($E1794=1,$G1794=1,SUMIFS(Registros!$J$2:$J$6000,Registros!$B$2:$B$6000,$A1794)&gt;0),1,0)</f>
        <v>1</v>
      </c>
      <c r="N1794">
        <f>IF($J1794&gt;0,1,IF(COUNTIFS(Registros!$A$2:$A$6000,"CS",Registros!$B$2:$B$6000,$A1794,Registros!$K$2:$K$6000,"&lt;&gt;")&gt;0,1,0))</f>
        <v>0</v>
      </c>
      <c r="O1794" t="str">
        <f t="shared" ref="O1794:O1857" si="140">IF(AND($K1794=1,$E1794=0,$G1794=0,$I1794=0),"WINBACK",IF(AND($M1794=1,$N1794&gt;0),"CONVERGENTE",IF($M1794=1,"SOLO MÓVIL",IF($N1794&gt;0,"SOLO FIJO / INTERNET","SIN SERVICIOS"))))</f>
        <v>SOLO MÓVIL</v>
      </c>
      <c r="P1794" t="str">
        <f t="shared" ref="P1794:P1857" si="141">IF($O1794="WINBACK","Recuperar (winback)",IF($O1794="CONVERGENTE","Upgrade / más líneas",IF($O1794="SOLO MÓVIL","Ofrecer fijo + internet (FLBBTV)",IF($O1794="SOLO FIJO / INTERNET","Ofrecer línea móvil Nextphone","Oferta completa (móvil + fijo + internet)"))))</f>
        <v>Ofrecer fijo + internet (FLBBTV)</v>
      </c>
      <c r="Q1794">
        <f t="shared" ref="Q1794:Q1857" si="142">$F1794+$H1794+$L1794</f>
        <v>20.75</v>
      </c>
      <c r="R1794" t="str">
        <f>IFERROR(VLOOKUP($A1794,Registros!$B$2:$G$6000,6,0),IFERROR(INDEX(Winback!$C$2:$C$300,MATCH($A1794,Winback!$K$2:$K$300,0)),""))</f>
        <v>Michelle Zambrano</v>
      </c>
      <c r="S1794" t="str">
        <f t="shared" ref="S1794:S1857" si="143">IF($E1794=1,"NP","")&amp;IF($G1794=1,"+MOV","")&amp;IF($I1794=1,"+CS","")&amp;IF($K1794=1,"+WB","")</f>
        <v>NP</v>
      </c>
      <c r="T1794">
        <f t="shared" ref="T1794:T1857" si="144">$E1794+$G1794+$I1794+$K1794</f>
        <v>1</v>
      </c>
    </row>
    <row r="1795" spans="1:20" x14ac:dyDescent="0.35">
      <c r="A1795" t="s">
        <v>8910</v>
      </c>
      <c r="B1795" t="s">
        <v>8911</v>
      </c>
      <c r="C1795" t="s">
        <v>8912</v>
      </c>
      <c r="D1795" t="s">
        <v>8913</v>
      </c>
      <c r="E1795">
        <f>IF(COUNTIFS(Registros!$A$2:$A$6000,"NP",Registros!$B$2:$B$6000,$A1795)&gt;0,1,0)</f>
        <v>1</v>
      </c>
      <c r="F1795">
        <f>IF($E1795=1,SUMIFS(Registros!$F$2:$F$6000,Registros!$A$2:$A$6000,"NP",Registros!$B$2:$B$6000,$A1795),0)</f>
        <v>15</v>
      </c>
      <c r="G1795">
        <f>IF(COUNTIFS(Registros!$A$2:$A$6000,"MOV",Registros!$B$2:$B$6000,$A1795)&gt;0,1,0)</f>
        <v>0</v>
      </c>
      <c r="H1795">
        <f>IF($G1795=1,SUMIFS(Registros!$F$2:$F$6000,Registros!$A$2:$A$6000,"MOV",Registros!$B$2:$B$6000,$A1795),0)</f>
        <v>0</v>
      </c>
      <c r="I1795">
        <f>IF(COUNTIFS(Registros!$A$2:$A$6000,"CS",Registros!$B$2:$B$6000,$A1795)&gt;0,1,0)</f>
        <v>0</v>
      </c>
      <c r="J1795">
        <f>IF($I1795=1,SUMIFS(Registros!$I$2:$I$6000,Registros!$A$2:$A$6000,"CS",Registros!$B$2:$B$6000,$A1795),0)</f>
        <v>0</v>
      </c>
      <c r="K1795">
        <f>IF(COUNTIFS(Winback!$K$2:$K$300,$A1795)&gt;0,1,0)</f>
        <v>0</v>
      </c>
      <c r="L1795">
        <f>IF(AND($K1795=1,LEFT($A1795,3)="WB-"),SUMIFS(Winback!$D$2:$D$300,Winback!$K$2:$K$300,$A1795),0)</f>
        <v>0</v>
      </c>
      <c r="M1795">
        <f>IF(OR($E1795=1,$G1795=1,SUMIFS(Registros!$J$2:$J$6000,Registros!$B$2:$B$6000,$A1795)&gt;0),1,0)</f>
        <v>1</v>
      </c>
      <c r="N1795">
        <f>IF($J1795&gt;0,1,IF(COUNTIFS(Registros!$A$2:$A$6000,"CS",Registros!$B$2:$B$6000,$A1795,Registros!$K$2:$K$6000,"&lt;&gt;")&gt;0,1,0))</f>
        <v>0</v>
      </c>
      <c r="O1795" t="str">
        <f t="shared" si="140"/>
        <v>SOLO MÓVIL</v>
      </c>
      <c r="P1795" t="str">
        <f t="shared" si="141"/>
        <v>Ofrecer fijo + internet (FLBBTV)</v>
      </c>
      <c r="Q1795">
        <f t="shared" si="142"/>
        <v>15</v>
      </c>
      <c r="R1795" t="str">
        <f>IFERROR(VLOOKUP($A1795,Registros!$B$2:$G$6000,6,0),IFERROR(INDEX(Winback!$C$2:$C$300,MATCH($A1795,Winback!$K$2:$K$300,0)),""))</f>
        <v>Ines Lizbeth Trujillo</v>
      </c>
      <c r="S1795" t="str">
        <f t="shared" si="143"/>
        <v>NP</v>
      </c>
      <c r="T1795">
        <f t="shared" si="144"/>
        <v>1</v>
      </c>
    </row>
    <row r="1796" spans="1:20" x14ac:dyDescent="0.35">
      <c r="A1796" t="s">
        <v>8915</v>
      </c>
      <c r="B1796" t="s">
        <v>8916</v>
      </c>
      <c r="C1796" t="s">
        <v>8917</v>
      </c>
      <c r="D1796" t="s">
        <v>8918</v>
      </c>
      <c r="E1796">
        <f>IF(COUNTIFS(Registros!$A$2:$A$6000,"NP",Registros!$B$2:$B$6000,$A1796)&gt;0,1,0)</f>
        <v>1</v>
      </c>
      <c r="F1796">
        <f>IF($E1796=1,SUMIFS(Registros!$F$2:$F$6000,Registros!$A$2:$A$6000,"NP",Registros!$B$2:$B$6000,$A1796),0)</f>
        <v>17.579999999999998</v>
      </c>
      <c r="G1796">
        <f>IF(COUNTIFS(Registros!$A$2:$A$6000,"MOV",Registros!$B$2:$B$6000,$A1796)&gt;0,1,0)</f>
        <v>0</v>
      </c>
      <c r="H1796">
        <f>IF($G1796=1,SUMIFS(Registros!$F$2:$F$6000,Registros!$A$2:$A$6000,"MOV",Registros!$B$2:$B$6000,$A1796),0)</f>
        <v>0</v>
      </c>
      <c r="I1796">
        <f>IF(COUNTIFS(Registros!$A$2:$A$6000,"CS",Registros!$B$2:$B$6000,$A1796)&gt;0,1,0)</f>
        <v>0</v>
      </c>
      <c r="J1796">
        <f>IF($I1796=1,SUMIFS(Registros!$I$2:$I$6000,Registros!$A$2:$A$6000,"CS",Registros!$B$2:$B$6000,$A1796),0)</f>
        <v>0</v>
      </c>
      <c r="K1796">
        <f>IF(COUNTIFS(Winback!$K$2:$K$300,$A1796)&gt;0,1,0)</f>
        <v>0</v>
      </c>
      <c r="L1796">
        <f>IF(AND($K1796=1,LEFT($A1796,3)="WB-"),SUMIFS(Winback!$D$2:$D$300,Winback!$K$2:$K$300,$A1796),0)</f>
        <v>0</v>
      </c>
      <c r="M1796">
        <f>IF(OR($E1796=1,$G1796=1,SUMIFS(Registros!$J$2:$J$6000,Registros!$B$2:$B$6000,$A1796)&gt;0),1,0)</f>
        <v>1</v>
      </c>
      <c r="N1796">
        <f>IF($J1796&gt;0,1,IF(COUNTIFS(Registros!$A$2:$A$6000,"CS",Registros!$B$2:$B$6000,$A1796,Registros!$K$2:$K$6000,"&lt;&gt;")&gt;0,1,0))</f>
        <v>0</v>
      </c>
      <c r="O1796" t="str">
        <f t="shared" si="140"/>
        <v>SOLO MÓVIL</v>
      </c>
      <c r="P1796" t="str">
        <f t="shared" si="141"/>
        <v>Ofrecer fijo + internet (FLBBTV)</v>
      </c>
      <c r="Q1796">
        <f t="shared" si="142"/>
        <v>17.579999999999998</v>
      </c>
      <c r="R1796" t="str">
        <f>IFERROR(VLOOKUP($A1796,Registros!$B$2:$G$6000,6,0),IFERROR(INDEX(Winback!$C$2:$C$300,MATCH($A1796,Winback!$K$2:$K$300,0)),""))</f>
        <v>Alejandra Mabel Hawkins</v>
      </c>
      <c r="S1796" t="str">
        <f t="shared" si="143"/>
        <v>NP</v>
      </c>
      <c r="T1796">
        <f t="shared" si="144"/>
        <v>1</v>
      </c>
    </row>
    <row r="1797" spans="1:20" x14ac:dyDescent="0.35">
      <c r="A1797" t="s">
        <v>8919</v>
      </c>
      <c r="B1797" t="s">
        <v>8920</v>
      </c>
      <c r="C1797" t="s">
        <v>8921</v>
      </c>
      <c r="D1797" t="s">
        <v>8922</v>
      </c>
      <c r="E1797">
        <f>IF(COUNTIFS(Registros!$A$2:$A$6000,"NP",Registros!$B$2:$B$6000,$A1797)&gt;0,1,0)</f>
        <v>1</v>
      </c>
      <c r="F1797">
        <f>IF($E1797=1,SUMIFS(Registros!$F$2:$F$6000,Registros!$A$2:$A$6000,"NP",Registros!$B$2:$B$6000,$A1797),0)</f>
        <v>12.5</v>
      </c>
      <c r="G1797">
        <f>IF(COUNTIFS(Registros!$A$2:$A$6000,"MOV",Registros!$B$2:$B$6000,$A1797)&gt;0,1,0)</f>
        <v>0</v>
      </c>
      <c r="H1797">
        <f>IF($G1797=1,SUMIFS(Registros!$F$2:$F$6000,Registros!$A$2:$A$6000,"MOV",Registros!$B$2:$B$6000,$A1797),0)</f>
        <v>0</v>
      </c>
      <c r="I1797">
        <f>IF(COUNTIFS(Registros!$A$2:$A$6000,"CS",Registros!$B$2:$B$6000,$A1797)&gt;0,1,0)</f>
        <v>0</v>
      </c>
      <c r="J1797">
        <f>IF($I1797=1,SUMIFS(Registros!$I$2:$I$6000,Registros!$A$2:$A$6000,"CS",Registros!$B$2:$B$6000,$A1797),0)</f>
        <v>0</v>
      </c>
      <c r="K1797">
        <f>IF(COUNTIFS(Winback!$K$2:$K$300,$A1797)&gt;0,1,0)</f>
        <v>0</v>
      </c>
      <c r="L1797">
        <f>IF(AND($K1797=1,LEFT($A1797,3)="WB-"),SUMIFS(Winback!$D$2:$D$300,Winback!$K$2:$K$300,$A1797),0)</f>
        <v>0</v>
      </c>
      <c r="M1797">
        <f>IF(OR($E1797=1,$G1797=1,SUMIFS(Registros!$J$2:$J$6000,Registros!$B$2:$B$6000,$A1797)&gt;0),1,0)</f>
        <v>1</v>
      </c>
      <c r="N1797">
        <f>IF($J1797&gt;0,1,IF(COUNTIFS(Registros!$A$2:$A$6000,"CS",Registros!$B$2:$B$6000,$A1797,Registros!$K$2:$K$6000,"&lt;&gt;")&gt;0,1,0))</f>
        <v>0</v>
      </c>
      <c r="O1797" t="str">
        <f t="shared" si="140"/>
        <v>SOLO MÓVIL</v>
      </c>
      <c r="P1797" t="str">
        <f t="shared" si="141"/>
        <v>Ofrecer fijo + internet (FLBBTV)</v>
      </c>
      <c r="Q1797">
        <f t="shared" si="142"/>
        <v>12.5</v>
      </c>
      <c r="R1797" t="str">
        <f>IFERROR(VLOOKUP($A1797,Registros!$B$2:$G$6000,6,0),IFERROR(INDEX(Winback!$C$2:$C$300,MATCH($A1797,Winback!$K$2:$K$300,0)),""))</f>
        <v>Maria Fernanda</v>
      </c>
      <c r="S1797" t="str">
        <f t="shared" si="143"/>
        <v>NP</v>
      </c>
      <c r="T1797">
        <f t="shared" si="144"/>
        <v>1</v>
      </c>
    </row>
    <row r="1798" spans="1:20" x14ac:dyDescent="0.35">
      <c r="A1798" t="s">
        <v>8924</v>
      </c>
      <c r="B1798" t="s">
        <v>8925</v>
      </c>
      <c r="C1798" t="s">
        <v>8926</v>
      </c>
      <c r="D1798" t="s">
        <v>8927</v>
      </c>
      <c r="E1798">
        <f>IF(COUNTIFS(Registros!$A$2:$A$6000,"NP",Registros!$B$2:$B$6000,$A1798)&gt;0,1,0)</f>
        <v>1</v>
      </c>
      <c r="F1798">
        <f>IF($E1798=1,SUMIFS(Registros!$F$2:$F$6000,Registros!$A$2:$A$6000,"NP",Registros!$B$2:$B$6000,$A1798),0)</f>
        <v>16.25</v>
      </c>
      <c r="G1798">
        <f>IF(COUNTIFS(Registros!$A$2:$A$6000,"MOV",Registros!$B$2:$B$6000,$A1798)&gt;0,1,0)</f>
        <v>0</v>
      </c>
      <c r="H1798">
        <f>IF($G1798=1,SUMIFS(Registros!$F$2:$F$6000,Registros!$A$2:$A$6000,"MOV",Registros!$B$2:$B$6000,$A1798),0)</f>
        <v>0</v>
      </c>
      <c r="I1798">
        <f>IF(COUNTIFS(Registros!$A$2:$A$6000,"CS",Registros!$B$2:$B$6000,$A1798)&gt;0,1,0)</f>
        <v>0</v>
      </c>
      <c r="J1798">
        <f>IF($I1798=1,SUMIFS(Registros!$I$2:$I$6000,Registros!$A$2:$A$6000,"CS",Registros!$B$2:$B$6000,$A1798),0)</f>
        <v>0</v>
      </c>
      <c r="K1798">
        <f>IF(COUNTIFS(Winback!$K$2:$K$300,$A1798)&gt;0,1,0)</f>
        <v>0</v>
      </c>
      <c r="L1798">
        <f>IF(AND($K1798=1,LEFT($A1798,3)="WB-"),SUMIFS(Winback!$D$2:$D$300,Winback!$K$2:$K$300,$A1798),0)</f>
        <v>0</v>
      </c>
      <c r="M1798">
        <f>IF(OR($E1798=1,$G1798=1,SUMIFS(Registros!$J$2:$J$6000,Registros!$B$2:$B$6000,$A1798)&gt;0),1,0)</f>
        <v>1</v>
      </c>
      <c r="N1798">
        <f>IF($J1798&gt;0,1,IF(COUNTIFS(Registros!$A$2:$A$6000,"CS",Registros!$B$2:$B$6000,$A1798,Registros!$K$2:$K$6000,"&lt;&gt;")&gt;0,1,0))</f>
        <v>0</v>
      </c>
      <c r="O1798" t="str">
        <f t="shared" si="140"/>
        <v>SOLO MÓVIL</v>
      </c>
      <c r="P1798" t="str">
        <f t="shared" si="141"/>
        <v>Ofrecer fijo + internet (FLBBTV)</v>
      </c>
      <c r="Q1798">
        <f t="shared" si="142"/>
        <v>16.25</v>
      </c>
      <c r="R1798" t="str">
        <f>IFERROR(VLOOKUP($A1798,Registros!$B$2:$G$6000,6,0),IFERROR(INDEX(Winback!$C$2:$C$300,MATCH($A1798,Winback!$K$2:$K$300,0)),""))</f>
        <v>Yarelis Tulloch</v>
      </c>
      <c r="S1798" t="str">
        <f t="shared" si="143"/>
        <v>NP</v>
      </c>
      <c r="T1798">
        <f t="shared" si="144"/>
        <v>1</v>
      </c>
    </row>
    <row r="1799" spans="1:20" x14ac:dyDescent="0.35">
      <c r="A1799" t="s">
        <v>8929</v>
      </c>
      <c r="B1799" t="s">
        <v>8930</v>
      </c>
      <c r="C1799" t="s">
        <v>8931</v>
      </c>
      <c r="D1799" t="s">
        <v>8932</v>
      </c>
      <c r="E1799">
        <f>IF(COUNTIFS(Registros!$A$2:$A$6000,"NP",Registros!$B$2:$B$6000,$A1799)&gt;0,1,0)</f>
        <v>1</v>
      </c>
      <c r="F1799">
        <f>IF($E1799=1,SUMIFS(Registros!$F$2:$F$6000,Registros!$A$2:$A$6000,"NP",Registros!$B$2:$B$6000,$A1799),0)</f>
        <v>21.25</v>
      </c>
      <c r="G1799">
        <f>IF(COUNTIFS(Registros!$A$2:$A$6000,"MOV",Registros!$B$2:$B$6000,$A1799)&gt;0,1,0)</f>
        <v>0</v>
      </c>
      <c r="H1799">
        <f>IF($G1799=1,SUMIFS(Registros!$F$2:$F$6000,Registros!$A$2:$A$6000,"MOV",Registros!$B$2:$B$6000,$A1799),0)</f>
        <v>0</v>
      </c>
      <c r="I1799">
        <f>IF(COUNTIFS(Registros!$A$2:$A$6000,"CS",Registros!$B$2:$B$6000,$A1799)&gt;0,1,0)</f>
        <v>0</v>
      </c>
      <c r="J1799">
        <f>IF($I1799=1,SUMIFS(Registros!$I$2:$I$6000,Registros!$A$2:$A$6000,"CS",Registros!$B$2:$B$6000,$A1799),0)</f>
        <v>0</v>
      </c>
      <c r="K1799">
        <f>IF(COUNTIFS(Winback!$K$2:$K$300,$A1799)&gt;0,1,0)</f>
        <v>0</v>
      </c>
      <c r="L1799">
        <f>IF(AND($K1799=1,LEFT($A1799,3)="WB-"),SUMIFS(Winback!$D$2:$D$300,Winback!$K$2:$K$300,$A1799),0)</f>
        <v>0</v>
      </c>
      <c r="M1799">
        <f>IF(OR($E1799=1,$G1799=1,SUMIFS(Registros!$J$2:$J$6000,Registros!$B$2:$B$6000,$A1799)&gt;0),1,0)</f>
        <v>1</v>
      </c>
      <c r="N1799">
        <f>IF($J1799&gt;0,1,IF(COUNTIFS(Registros!$A$2:$A$6000,"CS",Registros!$B$2:$B$6000,$A1799,Registros!$K$2:$K$6000,"&lt;&gt;")&gt;0,1,0))</f>
        <v>0</v>
      </c>
      <c r="O1799" t="str">
        <f t="shared" si="140"/>
        <v>SOLO MÓVIL</v>
      </c>
      <c r="P1799" t="str">
        <f t="shared" si="141"/>
        <v>Ofrecer fijo + internet (FLBBTV)</v>
      </c>
      <c r="Q1799">
        <f t="shared" si="142"/>
        <v>21.25</v>
      </c>
      <c r="R1799" t="str">
        <f>IFERROR(VLOOKUP($A1799,Registros!$B$2:$G$6000,6,0),IFERROR(INDEX(Winback!$C$2:$C$300,MATCH($A1799,Winback!$K$2:$K$300,0)),""))</f>
        <v>Abril Aparicio</v>
      </c>
      <c r="S1799" t="str">
        <f t="shared" si="143"/>
        <v>NP</v>
      </c>
      <c r="T1799">
        <f t="shared" si="144"/>
        <v>1</v>
      </c>
    </row>
    <row r="1800" spans="1:20" x14ac:dyDescent="0.35">
      <c r="A1800" t="s">
        <v>8934</v>
      </c>
      <c r="B1800" t="s">
        <v>8935</v>
      </c>
      <c r="C1800" t="s">
        <v>8936</v>
      </c>
      <c r="D1800" t="s">
        <v>8937</v>
      </c>
      <c r="E1800">
        <f>IF(COUNTIFS(Registros!$A$2:$A$6000,"NP",Registros!$B$2:$B$6000,$A1800)&gt;0,1,0)</f>
        <v>1</v>
      </c>
      <c r="F1800">
        <f>IF($E1800=1,SUMIFS(Registros!$F$2:$F$6000,Registros!$A$2:$A$6000,"NP",Registros!$B$2:$B$6000,$A1800),0)</f>
        <v>22.75</v>
      </c>
      <c r="G1800">
        <f>IF(COUNTIFS(Registros!$A$2:$A$6000,"MOV",Registros!$B$2:$B$6000,$A1800)&gt;0,1,0)</f>
        <v>0</v>
      </c>
      <c r="H1800">
        <f>IF($G1800=1,SUMIFS(Registros!$F$2:$F$6000,Registros!$A$2:$A$6000,"MOV",Registros!$B$2:$B$6000,$A1800),0)</f>
        <v>0</v>
      </c>
      <c r="I1800">
        <f>IF(COUNTIFS(Registros!$A$2:$A$6000,"CS",Registros!$B$2:$B$6000,$A1800)&gt;0,1,0)</f>
        <v>0</v>
      </c>
      <c r="J1800">
        <f>IF($I1800=1,SUMIFS(Registros!$I$2:$I$6000,Registros!$A$2:$A$6000,"CS",Registros!$B$2:$B$6000,$A1800),0)</f>
        <v>0</v>
      </c>
      <c r="K1800">
        <f>IF(COUNTIFS(Winback!$K$2:$K$300,$A1800)&gt;0,1,0)</f>
        <v>0</v>
      </c>
      <c r="L1800">
        <f>IF(AND($K1800=1,LEFT($A1800,3)="WB-"),SUMIFS(Winback!$D$2:$D$300,Winback!$K$2:$K$300,$A1800),0)</f>
        <v>0</v>
      </c>
      <c r="M1800">
        <f>IF(OR($E1800=1,$G1800=1,SUMIFS(Registros!$J$2:$J$6000,Registros!$B$2:$B$6000,$A1800)&gt;0),1,0)</f>
        <v>1</v>
      </c>
      <c r="N1800">
        <f>IF($J1800&gt;0,1,IF(COUNTIFS(Registros!$A$2:$A$6000,"CS",Registros!$B$2:$B$6000,$A1800,Registros!$K$2:$K$6000,"&lt;&gt;")&gt;0,1,0))</f>
        <v>0</v>
      </c>
      <c r="O1800" t="str">
        <f t="shared" si="140"/>
        <v>SOLO MÓVIL</v>
      </c>
      <c r="P1800" t="str">
        <f t="shared" si="141"/>
        <v>Ofrecer fijo + internet (FLBBTV)</v>
      </c>
      <c r="Q1800">
        <f t="shared" si="142"/>
        <v>22.75</v>
      </c>
      <c r="R1800" t="str">
        <f>IFERROR(VLOOKUP($A1800,Registros!$B$2:$G$6000,6,0),IFERROR(INDEX(Winback!$C$2:$C$300,MATCH($A1800,Winback!$K$2:$K$300,0)),""))</f>
        <v>Yariela Galarce</v>
      </c>
      <c r="S1800" t="str">
        <f t="shared" si="143"/>
        <v>NP</v>
      </c>
      <c r="T1800">
        <f t="shared" si="144"/>
        <v>1</v>
      </c>
    </row>
    <row r="1801" spans="1:20" x14ac:dyDescent="0.35">
      <c r="A1801" t="s">
        <v>8939</v>
      </c>
      <c r="B1801" t="s">
        <v>8940</v>
      </c>
      <c r="C1801" t="s">
        <v>8941</v>
      </c>
      <c r="D1801" t="s">
        <v>8942</v>
      </c>
      <c r="E1801">
        <f>IF(COUNTIFS(Registros!$A$2:$A$6000,"NP",Registros!$B$2:$B$6000,$A1801)&gt;0,1,0)</f>
        <v>1</v>
      </c>
      <c r="F1801">
        <f>IF($E1801=1,SUMIFS(Registros!$F$2:$F$6000,Registros!$A$2:$A$6000,"NP",Registros!$B$2:$B$6000,$A1801),0)</f>
        <v>15</v>
      </c>
      <c r="G1801">
        <f>IF(COUNTIFS(Registros!$A$2:$A$6000,"MOV",Registros!$B$2:$B$6000,$A1801)&gt;0,1,0)</f>
        <v>0</v>
      </c>
      <c r="H1801">
        <f>IF($G1801=1,SUMIFS(Registros!$F$2:$F$6000,Registros!$A$2:$A$6000,"MOV",Registros!$B$2:$B$6000,$A1801),0)</f>
        <v>0</v>
      </c>
      <c r="I1801">
        <f>IF(COUNTIFS(Registros!$A$2:$A$6000,"CS",Registros!$B$2:$B$6000,$A1801)&gt;0,1,0)</f>
        <v>0</v>
      </c>
      <c r="J1801">
        <f>IF($I1801=1,SUMIFS(Registros!$I$2:$I$6000,Registros!$A$2:$A$6000,"CS",Registros!$B$2:$B$6000,$A1801),0)</f>
        <v>0</v>
      </c>
      <c r="K1801">
        <f>IF(COUNTIFS(Winback!$K$2:$K$300,$A1801)&gt;0,1,0)</f>
        <v>0</v>
      </c>
      <c r="L1801">
        <f>IF(AND($K1801=1,LEFT($A1801,3)="WB-"),SUMIFS(Winback!$D$2:$D$300,Winback!$K$2:$K$300,$A1801),0)</f>
        <v>0</v>
      </c>
      <c r="M1801">
        <f>IF(OR($E1801=1,$G1801=1,SUMIFS(Registros!$J$2:$J$6000,Registros!$B$2:$B$6000,$A1801)&gt;0),1,0)</f>
        <v>1</v>
      </c>
      <c r="N1801">
        <f>IF($J1801&gt;0,1,IF(COUNTIFS(Registros!$A$2:$A$6000,"CS",Registros!$B$2:$B$6000,$A1801,Registros!$K$2:$K$6000,"&lt;&gt;")&gt;0,1,0))</f>
        <v>0</v>
      </c>
      <c r="O1801" t="str">
        <f t="shared" si="140"/>
        <v>SOLO MÓVIL</v>
      </c>
      <c r="P1801" t="str">
        <f t="shared" si="141"/>
        <v>Ofrecer fijo + internet (FLBBTV)</v>
      </c>
      <c r="Q1801">
        <f t="shared" si="142"/>
        <v>15</v>
      </c>
      <c r="R1801" t="str">
        <f>IFERROR(VLOOKUP($A1801,Registros!$B$2:$G$6000,6,0),IFERROR(INDEX(Winback!$C$2:$C$300,MATCH($A1801,Winback!$K$2:$K$300,0)),""))</f>
        <v>Nailyn Martinez</v>
      </c>
      <c r="S1801" t="str">
        <f t="shared" si="143"/>
        <v>NP</v>
      </c>
      <c r="T1801">
        <f t="shared" si="144"/>
        <v>1</v>
      </c>
    </row>
    <row r="1802" spans="1:20" x14ac:dyDescent="0.35">
      <c r="A1802" t="s">
        <v>8944</v>
      </c>
      <c r="B1802" t="s">
        <v>8945</v>
      </c>
      <c r="C1802" t="s">
        <v>8946</v>
      </c>
      <c r="D1802" t="s">
        <v>8947</v>
      </c>
      <c r="E1802">
        <f>IF(COUNTIFS(Registros!$A$2:$A$6000,"NP",Registros!$B$2:$B$6000,$A1802)&gt;0,1,0)</f>
        <v>1</v>
      </c>
      <c r="F1802">
        <f>IF($E1802=1,SUMIFS(Registros!$F$2:$F$6000,Registros!$A$2:$A$6000,"NP",Registros!$B$2:$B$6000,$A1802),0)</f>
        <v>25</v>
      </c>
      <c r="G1802">
        <f>IF(COUNTIFS(Registros!$A$2:$A$6000,"MOV",Registros!$B$2:$B$6000,$A1802)&gt;0,1,0)</f>
        <v>0</v>
      </c>
      <c r="H1802">
        <f>IF($G1802=1,SUMIFS(Registros!$F$2:$F$6000,Registros!$A$2:$A$6000,"MOV",Registros!$B$2:$B$6000,$A1802),0)</f>
        <v>0</v>
      </c>
      <c r="I1802">
        <f>IF(COUNTIFS(Registros!$A$2:$A$6000,"CS",Registros!$B$2:$B$6000,$A1802)&gt;0,1,0)</f>
        <v>0</v>
      </c>
      <c r="J1802">
        <f>IF($I1802=1,SUMIFS(Registros!$I$2:$I$6000,Registros!$A$2:$A$6000,"CS",Registros!$B$2:$B$6000,$A1802),0)</f>
        <v>0</v>
      </c>
      <c r="K1802">
        <f>IF(COUNTIFS(Winback!$K$2:$K$300,$A1802)&gt;0,1,0)</f>
        <v>0</v>
      </c>
      <c r="L1802">
        <f>IF(AND($K1802=1,LEFT($A1802,3)="WB-"),SUMIFS(Winback!$D$2:$D$300,Winback!$K$2:$K$300,$A1802),0)</f>
        <v>0</v>
      </c>
      <c r="M1802">
        <f>IF(OR($E1802=1,$G1802=1,SUMIFS(Registros!$J$2:$J$6000,Registros!$B$2:$B$6000,$A1802)&gt;0),1,0)</f>
        <v>1</v>
      </c>
      <c r="N1802">
        <f>IF($J1802&gt;0,1,IF(COUNTIFS(Registros!$A$2:$A$6000,"CS",Registros!$B$2:$B$6000,$A1802,Registros!$K$2:$K$6000,"&lt;&gt;")&gt;0,1,0))</f>
        <v>0</v>
      </c>
      <c r="O1802" t="str">
        <f t="shared" si="140"/>
        <v>SOLO MÓVIL</v>
      </c>
      <c r="P1802" t="str">
        <f t="shared" si="141"/>
        <v>Ofrecer fijo + internet (FLBBTV)</v>
      </c>
      <c r="Q1802">
        <f t="shared" si="142"/>
        <v>25</v>
      </c>
      <c r="R1802" t="str">
        <f>IFERROR(VLOOKUP($A1802,Registros!$B$2:$G$6000,6,0),IFERROR(INDEX(Winback!$C$2:$C$300,MATCH($A1802,Winback!$K$2:$K$300,0)),""))</f>
        <v>Yamali Rodriguez</v>
      </c>
      <c r="S1802" t="str">
        <f t="shared" si="143"/>
        <v>NP</v>
      </c>
      <c r="T1802">
        <f t="shared" si="144"/>
        <v>1</v>
      </c>
    </row>
    <row r="1803" spans="1:20" x14ac:dyDescent="0.35">
      <c r="A1803" t="s">
        <v>8949</v>
      </c>
      <c r="B1803" t="s">
        <v>8950</v>
      </c>
      <c r="C1803" t="s">
        <v>8951</v>
      </c>
      <c r="D1803" t="s">
        <v>8952</v>
      </c>
      <c r="E1803">
        <f>IF(COUNTIFS(Registros!$A$2:$A$6000,"NP",Registros!$B$2:$B$6000,$A1803)&gt;0,1,0)</f>
        <v>1</v>
      </c>
      <c r="F1803">
        <f>IF($E1803=1,SUMIFS(Registros!$F$2:$F$6000,Registros!$A$2:$A$6000,"NP",Registros!$B$2:$B$6000,$A1803),0)</f>
        <v>15</v>
      </c>
      <c r="G1803">
        <f>IF(COUNTIFS(Registros!$A$2:$A$6000,"MOV",Registros!$B$2:$B$6000,$A1803)&gt;0,1,0)</f>
        <v>0</v>
      </c>
      <c r="H1803">
        <f>IF($G1803=1,SUMIFS(Registros!$F$2:$F$6000,Registros!$A$2:$A$6000,"MOV",Registros!$B$2:$B$6000,$A1803),0)</f>
        <v>0</v>
      </c>
      <c r="I1803">
        <f>IF(COUNTIFS(Registros!$A$2:$A$6000,"CS",Registros!$B$2:$B$6000,$A1803)&gt;0,1,0)</f>
        <v>0</v>
      </c>
      <c r="J1803">
        <f>IF($I1803=1,SUMIFS(Registros!$I$2:$I$6000,Registros!$A$2:$A$6000,"CS",Registros!$B$2:$B$6000,$A1803),0)</f>
        <v>0</v>
      </c>
      <c r="K1803">
        <f>IF(COUNTIFS(Winback!$K$2:$K$300,$A1803)&gt;0,1,0)</f>
        <v>0</v>
      </c>
      <c r="L1803">
        <f>IF(AND($K1803=1,LEFT($A1803,3)="WB-"),SUMIFS(Winback!$D$2:$D$300,Winback!$K$2:$K$300,$A1803),0)</f>
        <v>0</v>
      </c>
      <c r="M1803">
        <f>IF(OR($E1803=1,$G1803=1,SUMIFS(Registros!$J$2:$J$6000,Registros!$B$2:$B$6000,$A1803)&gt;0),1,0)</f>
        <v>1</v>
      </c>
      <c r="N1803">
        <f>IF($J1803&gt;0,1,IF(COUNTIFS(Registros!$A$2:$A$6000,"CS",Registros!$B$2:$B$6000,$A1803,Registros!$K$2:$K$6000,"&lt;&gt;")&gt;0,1,0))</f>
        <v>0</v>
      </c>
      <c r="O1803" t="str">
        <f t="shared" si="140"/>
        <v>SOLO MÓVIL</v>
      </c>
      <c r="P1803" t="str">
        <f t="shared" si="141"/>
        <v>Ofrecer fijo + internet (FLBBTV)</v>
      </c>
      <c r="Q1803">
        <f t="shared" si="142"/>
        <v>15</v>
      </c>
      <c r="R1803" t="str">
        <f>IFERROR(VLOOKUP($A1803,Registros!$B$2:$G$6000,6,0),IFERROR(INDEX(Winback!$C$2:$C$300,MATCH($A1803,Winback!$K$2:$K$300,0)),""))</f>
        <v>Osiris Aguilar</v>
      </c>
      <c r="S1803" t="str">
        <f t="shared" si="143"/>
        <v>NP</v>
      </c>
      <c r="T1803">
        <f t="shared" si="144"/>
        <v>1</v>
      </c>
    </row>
    <row r="1804" spans="1:20" x14ac:dyDescent="0.35">
      <c r="A1804" t="s">
        <v>8954</v>
      </c>
      <c r="B1804" t="s">
        <v>8955</v>
      </c>
      <c r="C1804" t="s">
        <v>8956</v>
      </c>
      <c r="D1804" t="s">
        <v>8957</v>
      </c>
      <c r="E1804">
        <f>IF(COUNTIFS(Registros!$A$2:$A$6000,"NP",Registros!$B$2:$B$6000,$A1804)&gt;0,1,0)</f>
        <v>1</v>
      </c>
      <c r="F1804">
        <f>IF($E1804=1,SUMIFS(Registros!$F$2:$F$6000,Registros!$A$2:$A$6000,"NP",Registros!$B$2:$B$6000,$A1804),0)</f>
        <v>15</v>
      </c>
      <c r="G1804">
        <f>IF(COUNTIFS(Registros!$A$2:$A$6000,"MOV",Registros!$B$2:$B$6000,$A1804)&gt;0,1,0)</f>
        <v>0</v>
      </c>
      <c r="H1804">
        <f>IF($G1804=1,SUMIFS(Registros!$F$2:$F$6000,Registros!$A$2:$A$6000,"MOV",Registros!$B$2:$B$6000,$A1804),0)</f>
        <v>0</v>
      </c>
      <c r="I1804">
        <f>IF(COUNTIFS(Registros!$A$2:$A$6000,"CS",Registros!$B$2:$B$6000,$A1804)&gt;0,1,0)</f>
        <v>0</v>
      </c>
      <c r="J1804">
        <f>IF($I1804=1,SUMIFS(Registros!$I$2:$I$6000,Registros!$A$2:$A$6000,"CS",Registros!$B$2:$B$6000,$A1804),0)</f>
        <v>0</v>
      </c>
      <c r="K1804">
        <f>IF(COUNTIFS(Winback!$K$2:$K$300,$A1804)&gt;0,1,0)</f>
        <v>0</v>
      </c>
      <c r="L1804">
        <f>IF(AND($K1804=1,LEFT($A1804,3)="WB-"),SUMIFS(Winback!$D$2:$D$300,Winback!$K$2:$K$300,$A1804),0)</f>
        <v>0</v>
      </c>
      <c r="M1804">
        <f>IF(OR($E1804=1,$G1804=1,SUMIFS(Registros!$J$2:$J$6000,Registros!$B$2:$B$6000,$A1804)&gt;0),1,0)</f>
        <v>1</v>
      </c>
      <c r="N1804">
        <f>IF($J1804&gt;0,1,IF(COUNTIFS(Registros!$A$2:$A$6000,"CS",Registros!$B$2:$B$6000,$A1804,Registros!$K$2:$K$6000,"&lt;&gt;")&gt;0,1,0))</f>
        <v>0</v>
      </c>
      <c r="O1804" t="str">
        <f t="shared" si="140"/>
        <v>SOLO MÓVIL</v>
      </c>
      <c r="P1804" t="str">
        <f t="shared" si="141"/>
        <v>Ofrecer fijo + internet (FLBBTV)</v>
      </c>
      <c r="Q1804">
        <f t="shared" si="142"/>
        <v>15</v>
      </c>
      <c r="R1804" t="str">
        <f>IFERROR(VLOOKUP($A1804,Registros!$B$2:$G$6000,6,0),IFERROR(INDEX(Winback!$C$2:$C$300,MATCH($A1804,Winback!$K$2:$K$300,0)),""))</f>
        <v>Karla Mc Intryre</v>
      </c>
      <c r="S1804" t="str">
        <f t="shared" si="143"/>
        <v>NP</v>
      </c>
      <c r="T1804">
        <f t="shared" si="144"/>
        <v>1</v>
      </c>
    </row>
    <row r="1805" spans="1:20" x14ac:dyDescent="0.35">
      <c r="A1805" t="s">
        <v>8959</v>
      </c>
      <c r="B1805" t="s">
        <v>8960</v>
      </c>
      <c r="C1805" t="s">
        <v>8956</v>
      </c>
      <c r="D1805" t="s">
        <v>8957</v>
      </c>
      <c r="E1805">
        <f>IF(COUNTIFS(Registros!$A$2:$A$6000,"NP",Registros!$B$2:$B$6000,$A1805)&gt;0,1,0)</f>
        <v>1</v>
      </c>
      <c r="F1805">
        <f>IF($E1805=1,SUMIFS(Registros!$F$2:$F$6000,Registros!$A$2:$A$6000,"NP",Registros!$B$2:$B$6000,$A1805),0)</f>
        <v>30</v>
      </c>
      <c r="G1805">
        <f>IF(COUNTIFS(Registros!$A$2:$A$6000,"MOV",Registros!$B$2:$B$6000,$A1805)&gt;0,1,0)</f>
        <v>0</v>
      </c>
      <c r="H1805">
        <f>IF($G1805=1,SUMIFS(Registros!$F$2:$F$6000,Registros!$A$2:$A$6000,"MOV",Registros!$B$2:$B$6000,$A1805),0)</f>
        <v>0</v>
      </c>
      <c r="I1805">
        <f>IF(COUNTIFS(Registros!$A$2:$A$6000,"CS",Registros!$B$2:$B$6000,$A1805)&gt;0,1,0)</f>
        <v>0</v>
      </c>
      <c r="J1805">
        <f>IF($I1805=1,SUMIFS(Registros!$I$2:$I$6000,Registros!$A$2:$A$6000,"CS",Registros!$B$2:$B$6000,$A1805),0)</f>
        <v>0</v>
      </c>
      <c r="K1805">
        <f>IF(COUNTIFS(Winback!$K$2:$K$300,$A1805)&gt;0,1,0)</f>
        <v>0</v>
      </c>
      <c r="L1805">
        <f>IF(AND($K1805=1,LEFT($A1805,3)="WB-"),SUMIFS(Winback!$D$2:$D$300,Winback!$K$2:$K$300,$A1805),0)</f>
        <v>0</v>
      </c>
      <c r="M1805">
        <f>IF(OR($E1805=1,$G1805=1,SUMIFS(Registros!$J$2:$J$6000,Registros!$B$2:$B$6000,$A1805)&gt;0),1,0)</f>
        <v>1</v>
      </c>
      <c r="N1805">
        <f>IF($J1805&gt;0,1,IF(COUNTIFS(Registros!$A$2:$A$6000,"CS",Registros!$B$2:$B$6000,$A1805,Registros!$K$2:$K$6000,"&lt;&gt;")&gt;0,1,0))</f>
        <v>0</v>
      </c>
      <c r="O1805" t="str">
        <f t="shared" si="140"/>
        <v>SOLO MÓVIL</v>
      </c>
      <c r="P1805" t="str">
        <f t="shared" si="141"/>
        <v>Ofrecer fijo + internet (FLBBTV)</v>
      </c>
      <c r="Q1805">
        <f t="shared" si="142"/>
        <v>30</v>
      </c>
      <c r="R1805" t="str">
        <f>IFERROR(VLOOKUP($A1805,Registros!$B$2:$G$6000,6,0),IFERROR(INDEX(Winback!$C$2:$C$300,MATCH($A1805,Winback!$K$2:$K$300,0)),""))</f>
        <v>Solanye Acuña</v>
      </c>
      <c r="S1805" t="str">
        <f t="shared" si="143"/>
        <v>NP</v>
      </c>
      <c r="T1805">
        <f t="shared" si="144"/>
        <v>1</v>
      </c>
    </row>
    <row r="1806" spans="1:20" x14ac:dyDescent="0.35">
      <c r="A1806" t="s">
        <v>8962</v>
      </c>
      <c r="B1806" t="s">
        <v>8963</v>
      </c>
      <c r="C1806" t="s">
        <v>8964</v>
      </c>
      <c r="D1806" t="s">
        <v>8965</v>
      </c>
      <c r="E1806">
        <f>IF(COUNTIFS(Registros!$A$2:$A$6000,"NP",Registros!$B$2:$B$6000,$A1806)&gt;0,1,0)</f>
        <v>1</v>
      </c>
      <c r="F1806">
        <f>IF($E1806=1,SUMIFS(Registros!$F$2:$F$6000,Registros!$A$2:$A$6000,"NP",Registros!$B$2:$B$6000,$A1806),0)</f>
        <v>15</v>
      </c>
      <c r="G1806">
        <f>IF(COUNTIFS(Registros!$A$2:$A$6000,"MOV",Registros!$B$2:$B$6000,$A1806)&gt;0,1,0)</f>
        <v>0</v>
      </c>
      <c r="H1806">
        <f>IF($G1806=1,SUMIFS(Registros!$F$2:$F$6000,Registros!$A$2:$A$6000,"MOV",Registros!$B$2:$B$6000,$A1806),0)</f>
        <v>0</v>
      </c>
      <c r="I1806">
        <f>IF(COUNTIFS(Registros!$A$2:$A$6000,"CS",Registros!$B$2:$B$6000,$A1806)&gt;0,1,0)</f>
        <v>0</v>
      </c>
      <c r="J1806">
        <f>IF($I1806=1,SUMIFS(Registros!$I$2:$I$6000,Registros!$A$2:$A$6000,"CS",Registros!$B$2:$B$6000,$A1806),0)</f>
        <v>0</v>
      </c>
      <c r="K1806">
        <f>IF(COUNTIFS(Winback!$K$2:$K$300,$A1806)&gt;0,1,0)</f>
        <v>0</v>
      </c>
      <c r="L1806">
        <f>IF(AND($K1806=1,LEFT($A1806,3)="WB-"),SUMIFS(Winback!$D$2:$D$300,Winback!$K$2:$K$300,$A1806),0)</f>
        <v>0</v>
      </c>
      <c r="M1806">
        <f>IF(OR($E1806=1,$G1806=1,SUMIFS(Registros!$J$2:$J$6000,Registros!$B$2:$B$6000,$A1806)&gt;0),1,0)</f>
        <v>1</v>
      </c>
      <c r="N1806">
        <f>IF($J1806&gt;0,1,IF(COUNTIFS(Registros!$A$2:$A$6000,"CS",Registros!$B$2:$B$6000,$A1806,Registros!$K$2:$K$6000,"&lt;&gt;")&gt;0,1,0))</f>
        <v>0</v>
      </c>
      <c r="O1806" t="str">
        <f t="shared" si="140"/>
        <v>SOLO MÓVIL</v>
      </c>
      <c r="P1806" t="str">
        <f t="shared" si="141"/>
        <v>Ofrecer fijo + internet (FLBBTV)</v>
      </c>
      <c r="Q1806">
        <f t="shared" si="142"/>
        <v>15</v>
      </c>
      <c r="R1806" t="str">
        <f>IFERROR(VLOOKUP($A1806,Registros!$B$2:$G$6000,6,0),IFERROR(INDEX(Winback!$C$2:$C$300,MATCH($A1806,Winback!$K$2:$K$300,0)),""))</f>
        <v>Michelle Zambrano</v>
      </c>
      <c r="S1806" t="str">
        <f t="shared" si="143"/>
        <v>NP</v>
      </c>
      <c r="T1806">
        <f t="shared" si="144"/>
        <v>1</v>
      </c>
    </row>
    <row r="1807" spans="1:20" x14ac:dyDescent="0.35">
      <c r="A1807" t="s">
        <v>8967</v>
      </c>
      <c r="B1807" t="s">
        <v>8968</v>
      </c>
      <c r="C1807" t="s">
        <v>8969</v>
      </c>
      <c r="D1807" t="s">
        <v>8970</v>
      </c>
      <c r="E1807">
        <f>IF(COUNTIFS(Registros!$A$2:$A$6000,"NP",Registros!$B$2:$B$6000,$A1807)&gt;0,1,0)</f>
        <v>1</v>
      </c>
      <c r="F1807">
        <f>IF($E1807=1,SUMIFS(Registros!$F$2:$F$6000,Registros!$A$2:$A$6000,"NP",Registros!$B$2:$B$6000,$A1807),0)</f>
        <v>28</v>
      </c>
      <c r="G1807">
        <f>IF(COUNTIFS(Registros!$A$2:$A$6000,"MOV",Registros!$B$2:$B$6000,$A1807)&gt;0,1,0)</f>
        <v>0</v>
      </c>
      <c r="H1807">
        <f>IF($G1807=1,SUMIFS(Registros!$F$2:$F$6000,Registros!$A$2:$A$6000,"MOV",Registros!$B$2:$B$6000,$A1807),0)</f>
        <v>0</v>
      </c>
      <c r="I1807">
        <f>IF(COUNTIFS(Registros!$A$2:$A$6000,"CS",Registros!$B$2:$B$6000,$A1807)&gt;0,1,0)</f>
        <v>0</v>
      </c>
      <c r="J1807">
        <f>IF($I1807=1,SUMIFS(Registros!$I$2:$I$6000,Registros!$A$2:$A$6000,"CS",Registros!$B$2:$B$6000,$A1807),0)</f>
        <v>0</v>
      </c>
      <c r="K1807">
        <f>IF(COUNTIFS(Winback!$K$2:$K$300,$A1807)&gt;0,1,0)</f>
        <v>0</v>
      </c>
      <c r="L1807">
        <f>IF(AND($K1807=1,LEFT($A1807,3)="WB-"),SUMIFS(Winback!$D$2:$D$300,Winback!$K$2:$K$300,$A1807),0)</f>
        <v>0</v>
      </c>
      <c r="M1807">
        <f>IF(OR($E1807=1,$G1807=1,SUMIFS(Registros!$J$2:$J$6000,Registros!$B$2:$B$6000,$A1807)&gt;0),1,0)</f>
        <v>1</v>
      </c>
      <c r="N1807">
        <f>IF($J1807&gt;0,1,IF(COUNTIFS(Registros!$A$2:$A$6000,"CS",Registros!$B$2:$B$6000,$A1807,Registros!$K$2:$K$6000,"&lt;&gt;")&gt;0,1,0))</f>
        <v>0</v>
      </c>
      <c r="O1807" t="str">
        <f t="shared" si="140"/>
        <v>SOLO MÓVIL</v>
      </c>
      <c r="P1807" t="str">
        <f t="shared" si="141"/>
        <v>Ofrecer fijo + internet (FLBBTV)</v>
      </c>
      <c r="Q1807">
        <f t="shared" si="142"/>
        <v>28</v>
      </c>
      <c r="R1807" t="str">
        <f>IFERROR(VLOOKUP($A1807,Registros!$B$2:$G$6000,6,0),IFERROR(INDEX(Winback!$C$2:$C$300,MATCH($A1807,Winback!$K$2:$K$300,0)),""))</f>
        <v>Ines Lizbeth Trujillo</v>
      </c>
      <c r="S1807" t="str">
        <f t="shared" si="143"/>
        <v>NP</v>
      </c>
      <c r="T1807">
        <f t="shared" si="144"/>
        <v>1</v>
      </c>
    </row>
    <row r="1808" spans="1:20" x14ac:dyDescent="0.35">
      <c r="A1808" t="s">
        <v>8972</v>
      </c>
      <c r="B1808" t="s">
        <v>8973</v>
      </c>
      <c r="C1808" t="s">
        <v>8974</v>
      </c>
      <c r="D1808" t="s">
        <v>8975</v>
      </c>
      <c r="E1808">
        <f>IF(COUNTIFS(Registros!$A$2:$A$6000,"NP",Registros!$B$2:$B$6000,$A1808)&gt;0,1,0)</f>
        <v>1</v>
      </c>
      <c r="F1808">
        <f>IF($E1808=1,SUMIFS(Registros!$F$2:$F$6000,Registros!$A$2:$A$6000,"NP",Registros!$B$2:$B$6000,$A1808),0)</f>
        <v>10.8</v>
      </c>
      <c r="G1808">
        <f>IF(COUNTIFS(Registros!$A$2:$A$6000,"MOV",Registros!$B$2:$B$6000,$A1808)&gt;0,1,0)</f>
        <v>0</v>
      </c>
      <c r="H1808">
        <f>IF($G1808=1,SUMIFS(Registros!$F$2:$F$6000,Registros!$A$2:$A$6000,"MOV",Registros!$B$2:$B$6000,$A1808),0)</f>
        <v>0</v>
      </c>
      <c r="I1808">
        <f>IF(COUNTIFS(Registros!$A$2:$A$6000,"CS",Registros!$B$2:$B$6000,$A1808)&gt;0,1,0)</f>
        <v>0</v>
      </c>
      <c r="J1808">
        <f>IF($I1808=1,SUMIFS(Registros!$I$2:$I$6000,Registros!$A$2:$A$6000,"CS",Registros!$B$2:$B$6000,$A1808),0)</f>
        <v>0</v>
      </c>
      <c r="K1808">
        <f>IF(COUNTIFS(Winback!$K$2:$K$300,$A1808)&gt;0,1,0)</f>
        <v>0</v>
      </c>
      <c r="L1808">
        <f>IF(AND($K1808=1,LEFT($A1808,3)="WB-"),SUMIFS(Winback!$D$2:$D$300,Winback!$K$2:$K$300,$A1808),0)</f>
        <v>0</v>
      </c>
      <c r="M1808">
        <f>IF(OR($E1808=1,$G1808=1,SUMIFS(Registros!$J$2:$J$6000,Registros!$B$2:$B$6000,$A1808)&gt;0),1,0)</f>
        <v>1</v>
      </c>
      <c r="N1808">
        <f>IF($J1808&gt;0,1,IF(COUNTIFS(Registros!$A$2:$A$6000,"CS",Registros!$B$2:$B$6000,$A1808,Registros!$K$2:$K$6000,"&lt;&gt;")&gt;0,1,0))</f>
        <v>0</v>
      </c>
      <c r="O1808" t="str">
        <f t="shared" si="140"/>
        <v>SOLO MÓVIL</v>
      </c>
      <c r="P1808" t="str">
        <f t="shared" si="141"/>
        <v>Ofrecer fijo + internet (FLBBTV)</v>
      </c>
      <c r="Q1808">
        <f t="shared" si="142"/>
        <v>10.8</v>
      </c>
      <c r="R1808" t="str">
        <f>IFERROR(VLOOKUP($A1808,Registros!$B$2:$G$6000,6,0),IFERROR(INDEX(Winback!$C$2:$C$300,MATCH($A1808,Winback!$K$2:$K$300,0)),""))</f>
        <v>Alejandra Mabel Hawkins</v>
      </c>
      <c r="S1808" t="str">
        <f t="shared" si="143"/>
        <v>NP</v>
      </c>
      <c r="T1808">
        <f t="shared" si="144"/>
        <v>1</v>
      </c>
    </row>
    <row r="1809" spans="1:20" x14ac:dyDescent="0.35">
      <c r="A1809" t="s">
        <v>8977</v>
      </c>
      <c r="B1809" t="s">
        <v>8978</v>
      </c>
      <c r="C1809" t="s">
        <v>8979</v>
      </c>
      <c r="D1809" t="s">
        <v>8980</v>
      </c>
      <c r="E1809">
        <f>IF(COUNTIFS(Registros!$A$2:$A$6000,"NP",Registros!$B$2:$B$6000,$A1809)&gt;0,1,0)</f>
        <v>1</v>
      </c>
      <c r="F1809">
        <f>IF($E1809=1,SUMIFS(Registros!$F$2:$F$6000,Registros!$A$2:$A$6000,"NP",Registros!$B$2:$B$6000,$A1809),0)</f>
        <v>17.579999999999998</v>
      </c>
      <c r="G1809">
        <f>IF(COUNTIFS(Registros!$A$2:$A$6000,"MOV",Registros!$B$2:$B$6000,$A1809)&gt;0,1,0)</f>
        <v>0</v>
      </c>
      <c r="H1809">
        <f>IF($G1809=1,SUMIFS(Registros!$F$2:$F$6000,Registros!$A$2:$A$6000,"MOV",Registros!$B$2:$B$6000,$A1809),0)</f>
        <v>0</v>
      </c>
      <c r="I1809">
        <f>IF(COUNTIFS(Registros!$A$2:$A$6000,"CS",Registros!$B$2:$B$6000,$A1809)&gt;0,1,0)</f>
        <v>0</v>
      </c>
      <c r="J1809">
        <f>IF($I1809=1,SUMIFS(Registros!$I$2:$I$6000,Registros!$A$2:$A$6000,"CS",Registros!$B$2:$B$6000,$A1809),0)</f>
        <v>0</v>
      </c>
      <c r="K1809">
        <f>IF(COUNTIFS(Winback!$K$2:$K$300,$A1809)&gt;0,1,0)</f>
        <v>0</v>
      </c>
      <c r="L1809">
        <f>IF(AND($K1809=1,LEFT($A1809,3)="WB-"),SUMIFS(Winback!$D$2:$D$300,Winback!$K$2:$K$300,$A1809),0)</f>
        <v>0</v>
      </c>
      <c r="M1809">
        <f>IF(OR($E1809=1,$G1809=1,SUMIFS(Registros!$J$2:$J$6000,Registros!$B$2:$B$6000,$A1809)&gt;0),1,0)</f>
        <v>1</v>
      </c>
      <c r="N1809">
        <f>IF($J1809&gt;0,1,IF(COUNTIFS(Registros!$A$2:$A$6000,"CS",Registros!$B$2:$B$6000,$A1809,Registros!$K$2:$K$6000,"&lt;&gt;")&gt;0,1,0))</f>
        <v>0</v>
      </c>
      <c r="O1809" t="str">
        <f t="shared" si="140"/>
        <v>SOLO MÓVIL</v>
      </c>
      <c r="P1809" t="str">
        <f t="shared" si="141"/>
        <v>Ofrecer fijo + internet (FLBBTV)</v>
      </c>
      <c r="Q1809">
        <f t="shared" si="142"/>
        <v>17.579999999999998</v>
      </c>
      <c r="R1809" t="str">
        <f>IFERROR(VLOOKUP($A1809,Registros!$B$2:$G$6000,6,0),IFERROR(INDEX(Winback!$C$2:$C$300,MATCH($A1809,Winback!$K$2:$K$300,0)),""))</f>
        <v>Maria Fernanda</v>
      </c>
      <c r="S1809" t="str">
        <f t="shared" si="143"/>
        <v>NP</v>
      </c>
      <c r="T1809">
        <f t="shared" si="144"/>
        <v>1</v>
      </c>
    </row>
    <row r="1810" spans="1:20" x14ac:dyDescent="0.35">
      <c r="A1810" t="s">
        <v>8981</v>
      </c>
      <c r="B1810" t="s">
        <v>8982</v>
      </c>
      <c r="C1810" t="s">
        <v>8983</v>
      </c>
      <c r="D1810" t="s">
        <v>8984</v>
      </c>
      <c r="E1810">
        <f>IF(COUNTIFS(Registros!$A$2:$A$6000,"NP",Registros!$B$2:$B$6000,$A1810)&gt;0,1,0)</f>
        <v>1</v>
      </c>
      <c r="F1810">
        <f>IF($E1810=1,SUMIFS(Registros!$F$2:$F$6000,Registros!$A$2:$A$6000,"NP",Registros!$B$2:$B$6000,$A1810),0)</f>
        <v>15</v>
      </c>
      <c r="G1810">
        <f>IF(COUNTIFS(Registros!$A$2:$A$6000,"MOV",Registros!$B$2:$B$6000,$A1810)&gt;0,1,0)</f>
        <v>0</v>
      </c>
      <c r="H1810">
        <f>IF($G1810=1,SUMIFS(Registros!$F$2:$F$6000,Registros!$A$2:$A$6000,"MOV",Registros!$B$2:$B$6000,$A1810),0)</f>
        <v>0</v>
      </c>
      <c r="I1810">
        <f>IF(COUNTIFS(Registros!$A$2:$A$6000,"CS",Registros!$B$2:$B$6000,$A1810)&gt;0,1,0)</f>
        <v>0</v>
      </c>
      <c r="J1810">
        <f>IF($I1810=1,SUMIFS(Registros!$I$2:$I$6000,Registros!$A$2:$A$6000,"CS",Registros!$B$2:$B$6000,$A1810),0)</f>
        <v>0</v>
      </c>
      <c r="K1810">
        <f>IF(COUNTIFS(Winback!$K$2:$K$300,$A1810)&gt;0,1,0)</f>
        <v>0</v>
      </c>
      <c r="L1810">
        <f>IF(AND($K1810=1,LEFT($A1810,3)="WB-"),SUMIFS(Winback!$D$2:$D$300,Winback!$K$2:$K$300,$A1810),0)</f>
        <v>0</v>
      </c>
      <c r="M1810">
        <f>IF(OR($E1810=1,$G1810=1,SUMIFS(Registros!$J$2:$J$6000,Registros!$B$2:$B$6000,$A1810)&gt;0),1,0)</f>
        <v>1</v>
      </c>
      <c r="N1810">
        <f>IF($J1810&gt;0,1,IF(COUNTIFS(Registros!$A$2:$A$6000,"CS",Registros!$B$2:$B$6000,$A1810,Registros!$K$2:$K$6000,"&lt;&gt;")&gt;0,1,0))</f>
        <v>0</v>
      </c>
      <c r="O1810" t="str">
        <f t="shared" si="140"/>
        <v>SOLO MÓVIL</v>
      </c>
      <c r="P1810" t="str">
        <f t="shared" si="141"/>
        <v>Ofrecer fijo + internet (FLBBTV)</v>
      </c>
      <c r="Q1810">
        <f t="shared" si="142"/>
        <v>15</v>
      </c>
      <c r="R1810" t="str">
        <f>IFERROR(VLOOKUP($A1810,Registros!$B$2:$G$6000,6,0),IFERROR(INDEX(Winback!$C$2:$C$300,MATCH($A1810,Winback!$K$2:$K$300,0)),""))</f>
        <v>Yarelis Tulloch</v>
      </c>
      <c r="S1810" t="str">
        <f t="shared" si="143"/>
        <v>NP</v>
      </c>
      <c r="T1810">
        <f t="shared" si="144"/>
        <v>1</v>
      </c>
    </row>
    <row r="1811" spans="1:20" x14ac:dyDescent="0.35">
      <c r="A1811" t="s">
        <v>8986</v>
      </c>
      <c r="B1811" t="s">
        <v>8987</v>
      </c>
      <c r="C1811" t="s">
        <v>8988</v>
      </c>
      <c r="D1811" t="s">
        <v>8989</v>
      </c>
      <c r="E1811">
        <f>IF(COUNTIFS(Registros!$A$2:$A$6000,"NP",Registros!$B$2:$B$6000,$A1811)&gt;0,1,0)</f>
        <v>1</v>
      </c>
      <c r="F1811">
        <f>IF($E1811=1,SUMIFS(Registros!$F$2:$F$6000,Registros!$A$2:$A$6000,"NP",Registros!$B$2:$B$6000,$A1811),0)</f>
        <v>15</v>
      </c>
      <c r="G1811">
        <f>IF(COUNTIFS(Registros!$A$2:$A$6000,"MOV",Registros!$B$2:$B$6000,$A1811)&gt;0,1,0)</f>
        <v>0</v>
      </c>
      <c r="H1811">
        <f>IF($G1811=1,SUMIFS(Registros!$F$2:$F$6000,Registros!$A$2:$A$6000,"MOV",Registros!$B$2:$B$6000,$A1811),0)</f>
        <v>0</v>
      </c>
      <c r="I1811">
        <f>IF(COUNTIFS(Registros!$A$2:$A$6000,"CS",Registros!$B$2:$B$6000,$A1811)&gt;0,1,0)</f>
        <v>0</v>
      </c>
      <c r="J1811">
        <f>IF($I1811=1,SUMIFS(Registros!$I$2:$I$6000,Registros!$A$2:$A$6000,"CS",Registros!$B$2:$B$6000,$A1811),0)</f>
        <v>0</v>
      </c>
      <c r="K1811">
        <f>IF(COUNTIFS(Winback!$K$2:$K$300,$A1811)&gt;0,1,0)</f>
        <v>0</v>
      </c>
      <c r="L1811">
        <f>IF(AND($K1811=1,LEFT($A1811,3)="WB-"),SUMIFS(Winback!$D$2:$D$300,Winback!$K$2:$K$300,$A1811),0)</f>
        <v>0</v>
      </c>
      <c r="M1811">
        <f>IF(OR($E1811=1,$G1811=1,SUMIFS(Registros!$J$2:$J$6000,Registros!$B$2:$B$6000,$A1811)&gt;0),1,0)</f>
        <v>1</v>
      </c>
      <c r="N1811">
        <f>IF($J1811&gt;0,1,IF(COUNTIFS(Registros!$A$2:$A$6000,"CS",Registros!$B$2:$B$6000,$A1811,Registros!$K$2:$K$6000,"&lt;&gt;")&gt;0,1,0))</f>
        <v>0</v>
      </c>
      <c r="O1811" t="str">
        <f t="shared" si="140"/>
        <v>SOLO MÓVIL</v>
      </c>
      <c r="P1811" t="str">
        <f t="shared" si="141"/>
        <v>Ofrecer fijo + internet (FLBBTV)</v>
      </c>
      <c r="Q1811">
        <f t="shared" si="142"/>
        <v>15</v>
      </c>
      <c r="R1811" t="str">
        <f>IFERROR(VLOOKUP($A1811,Registros!$B$2:$G$6000,6,0),IFERROR(INDEX(Winback!$C$2:$C$300,MATCH($A1811,Winback!$K$2:$K$300,0)),""))</f>
        <v>Abril Aparicio</v>
      </c>
      <c r="S1811" t="str">
        <f t="shared" si="143"/>
        <v>NP</v>
      </c>
      <c r="T1811">
        <f t="shared" si="144"/>
        <v>1</v>
      </c>
    </row>
    <row r="1812" spans="1:20" x14ac:dyDescent="0.35">
      <c r="A1812" t="s">
        <v>8991</v>
      </c>
      <c r="B1812" t="s">
        <v>8992</v>
      </c>
      <c r="C1812" t="s">
        <v>8993</v>
      </c>
      <c r="D1812" t="s">
        <v>8994</v>
      </c>
      <c r="E1812">
        <f>IF(COUNTIFS(Registros!$A$2:$A$6000,"NP",Registros!$B$2:$B$6000,$A1812)&gt;0,1,0)</f>
        <v>1</v>
      </c>
      <c r="F1812">
        <f>IF($E1812=1,SUMIFS(Registros!$F$2:$F$6000,Registros!$A$2:$A$6000,"NP",Registros!$B$2:$B$6000,$A1812),0)</f>
        <v>15</v>
      </c>
      <c r="G1812">
        <f>IF(COUNTIFS(Registros!$A$2:$A$6000,"MOV",Registros!$B$2:$B$6000,$A1812)&gt;0,1,0)</f>
        <v>0</v>
      </c>
      <c r="H1812">
        <f>IF($G1812=1,SUMIFS(Registros!$F$2:$F$6000,Registros!$A$2:$A$6000,"MOV",Registros!$B$2:$B$6000,$A1812),0)</f>
        <v>0</v>
      </c>
      <c r="I1812">
        <f>IF(COUNTIFS(Registros!$A$2:$A$6000,"CS",Registros!$B$2:$B$6000,$A1812)&gt;0,1,0)</f>
        <v>0</v>
      </c>
      <c r="J1812">
        <f>IF($I1812=1,SUMIFS(Registros!$I$2:$I$6000,Registros!$A$2:$A$6000,"CS",Registros!$B$2:$B$6000,$A1812),0)</f>
        <v>0</v>
      </c>
      <c r="K1812">
        <f>IF(COUNTIFS(Winback!$K$2:$K$300,$A1812)&gt;0,1,0)</f>
        <v>0</v>
      </c>
      <c r="L1812">
        <f>IF(AND($K1812=1,LEFT($A1812,3)="WB-"),SUMIFS(Winback!$D$2:$D$300,Winback!$K$2:$K$300,$A1812),0)</f>
        <v>0</v>
      </c>
      <c r="M1812">
        <f>IF(OR($E1812=1,$G1812=1,SUMIFS(Registros!$J$2:$J$6000,Registros!$B$2:$B$6000,$A1812)&gt;0),1,0)</f>
        <v>1</v>
      </c>
      <c r="N1812">
        <f>IF($J1812&gt;0,1,IF(COUNTIFS(Registros!$A$2:$A$6000,"CS",Registros!$B$2:$B$6000,$A1812,Registros!$K$2:$K$6000,"&lt;&gt;")&gt;0,1,0))</f>
        <v>0</v>
      </c>
      <c r="O1812" t="str">
        <f t="shared" si="140"/>
        <v>SOLO MÓVIL</v>
      </c>
      <c r="P1812" t="str">
        <f t="shared" si="141"/>
        <v>Ofrecer fijo + internet (FLBBTV)</v>
      </c>
      <c r="Q1812">
        <f t="shared" si="142"/>
        <v>15</v>
      </c>
      <c r="R1812" t="str">
        <f>IFERROR(VLOOKUP($A1812,Registros!$B$2:$G$6000,6,0),IFERROR(INDEX(Winback!$C$2:$C$300,MATCH($A1812,Winback!$K$2:$K$300,0)),""))</f>
        <v>Yariela Galarce</v>
      </c>
      <c r="S1812" t="str">
        <f t="shared" si="143"/>
        <v>NP</v>
      </c>
      <c r="T1812">
        <f t="shared" si="144"/>
        <v>1</v>
      </c>
    </row>
    <row r="1813" spans="1:20" x14ac:dyDescent="0.35">
      <c r="A1813" t="s">
        <v>8996</v>
      </c>
      <c r="B1813" t="s">
        <v>8997</v>
      </c>
      <c r="C1813" t="s">
        <v>8998</v>
      </c>
      <c r="D1813" t="s">
        <v>8999</v>
      </c>
      <c r="E1813">
        <f>IF(COUNTIFS(Registros!$A$2:$A$6000,"NP",Registros!$B$2:$B$6000,$A1813)&gt;0,1,0)</f>
        <v>1</v>
      </c>
      <c r="F1813">
        <f>IF($E1813=1,SUMIFS(Registros!$F$2:$F$6000,Registros!$A$2:$A$6000,"NP",Registros!$B$2:$B$6000,$A1813),0)</f>
        <v>12</v>
      </c>
      <c r="G1813">
        <f>IF(COUNTIFS(Registros!$A$2:$A$6000,"MOV",Registros!$B$2:$B$6000,$A1813)&gt;0,1,0)</f>
        <v>0</v>
      </c>
      <c r="H1813">
        <f>IF($G1813=1,SUMIFS(Registros!$F$2:$F$6000,Registros!$A$2:$A$6000,"MOV",Registros!$B$2:$B$6000,$A1813),0)</f>
        <v>0</v>
      </c>
      <c r="I1813">
        <f>IF(COUNTIFS(Registros!$A$2:$A$6000,"CS",Registros!$B$2:$B$6000,$A1813)&gt;0,1,0)</f>
        <v>0</v>
      </c>
      <c r="J1813">
        <f>IF($I1813=1,SUMIFS(Registros!$I$2:$I$6000,Registros!$A$2:$A$6000,"CS",Registros!$B$2:$B$6000,$A1813),0)</f>
        <v>0</v>
      </c>
      <c r="K1813">
        <f>IF(COUNTIFS(Winback!$K$2:$K$300,$A1813)&gt;0,1,0)</f>
        <v>0</v>
      </c>
      <c r="L1813">
        <f>IF(AND($K1813=1,LEFT($A1813,3)="WB-"),SUMIFS(Winback!$D$2:$D$300,Winback!$K$2:$K$300,$A1813),0)</f>
        <v>0</v>
      </c>
      <c r="M1813">
        <f>IF(OR($E1813=1,$G1813=1,SUMIFS(Registros!$J$2:$J$6000,Registros!$B$2:$B$6000,$A1813)&gt;0),1,0)</f>
        <v>1</v>
      </c>
      <c r="N1813">
        <f>IF($J1813&gt;0,1,IF(COUNTIFS(Registros!$A$2:$A$6000,"CS",Registros!$B$2:$B$6000,$A1813,Registros!$K$2:$K$6000,"&lt;&gt;")&gt;0,1,0))</f>
        <v>0</v>
      </c>
      <c r="O1813" t="str">
        <f t="shared" si="140"/>
        <v>SOLO MÓVIL</v>
      </c>
      <c r="P1813" t="str">
        <f t="shared" si="141"/>
        <v>Ofrecer fijo + internet (FLBBTV)</v>
      </c>
      <c r="Q1813">
        <f t="shared" si="142"/>
        <v>12</v>
      </c>
      <c r="R1813" t="str">
        <f>IFERROR(VLOOKUP($A1813,Registros!$B$2:$G$6000,6,0),IFERROR(INDEX(Winback!$C$2:$C$300,MATCH($A1813,Winback!$K$2:$K$300,0)),""))</f>
        <v>Nailyn Martinez</v>
      </c>
      <c r="S1813" t="str">
        <f t="shared" si="143"/>
        <v>NP</v>
      </c>
      <c r="T1813">
        <f t="shared" si="144"/>
        <v>1</v>
      </c>
    </row>
    <row r="1814" spans="1:20" x14ac:dyDescent="0.35">
      <c r="A1814" t="s">
        <v>9001</v>
      </c>
      <c r="B1814" t="s">
        <v>9002</v>
      </c>
      <c r="C1814" t="s">
        <v>9003</v>
      </c>
      <c r="D1814" t="s">
        <v>9004</v>
      </c>
      <c r="E1814">
        <f>IF(COUNTIFS(Registros!$A$2:$A$6000,"NP",Registros!$B$2:$B$6000,$A1814)&gt;0,1,0)</f>
        <v>1</v>
      </c>
      <c r="F1814">
        <f>IF($E1814=1,SUMIFS(Registros!$F$2:$F$6000,Registros!$A$2:$A$6000,"NP",Registros!$B$2:$B$6000,$A1814),0)</f>
        <v>16.25</v>
      </c>
      <c r="G1814">
        <f>IF(COUNTIFS(Registros!$A$2:$A$6000,"MOV",Registros!$B$2:$B$6000,$A1814)&gt;0,1,0)</f>
        <v>0</v>
      </c>
      <c r="H1814">
        <f>IF($G1814=1,SUMIFS(Registros!$F$2:$F$6000,Registros!$A$2:$A$6000,"MOV",Registros!$B$2:$B$6000,$A1814),0)</f>
        <v>0</v>
      </c>
      <c r="I1814">
        <f>IF(COUNTIFS(Registros!$A$2:$A$6000,"CS",Registros!$B$2:$B$6000,$A1814)&gt;0,1,0)</f>
        <v>0</v>
      </c>
      <c r="J1814">
        <f>IF($I1814=1,SUMIFS(Registros!$I$2:$I$6000,Registros!$A$2:$A$6000,"CS",Registros!$B$2:$B$6000,$A1814),0)</f>
        <v>0</v>
      </c>
      <c r="K1814">
        <f>IF(COUNTIFS(Winback!$K$2:$K$300,$A1814)&gt;0,1,0)</f>
        <v>0</v>
      </c>
      <c r="L1814">
        <f>IF(AND($K1814=1,LEFT($A1814,3)="WB-"),SUMIFS(Winback!$D$2:$D$300,Winback!$K$2:$K$300,$A1814),0)</f>
        <v>0</v>
      </c>
      <c r="M1814">
        <f>IF(OR($E1814=1,$G1814=1,SUMIFS(Registros!$J$2:$J$6000,Registros!$B$2:$B$6000,$A1814)&gt;0),1,0)</f>
        <v>1</v>
      </c>
      <c r="N1814">
        <f>IF($J1814&gt;0,1,IF(COUNTIFS(Registros!$A$2:$A$6000,"CS",Registros!$B$2:$B$6000,$A1814,Registros!$K$2:$K$6000,"&lt;&gt;")&gt;0,1,0))</f>
        <v>0</v>
      </c>
      <c r="O1814" t="str">
        <f t="shared" si="140"/>
        <v>SOLO MÓVIL</v>
      </c>
      <c r="P1814" t="str">
        <f t="shared" si="141"/>
        <v>Ofrecer fijo + internet (FLBBTV)</v>
      </c>
      <c r="Q1814">
        <f t="shared" si="142"/>
        <v>16.25</v>
      </c>
      <c r="R1814" t="str">
        <f>IFERROR(VLOOKUP($A1814,Registros!$B$2:$G$6000,6,0),IFERROR(INDEX(Winback!$C$2:$C$300,MATCH($A1814,Winback!$K$2:$K$300,0)),""))</f>
        <v>Yamali Rodriguez</v>
      </c>
      <c r="S1814" t="str">
        <f t="shared" si="143"/>
        <v>NP</v>
      </c>
      <c r="T1814">
        <f t="shared" si="144"/>
        <v>1</v>
      </c>
    </row>
    <row r="1815" spans="1:20" x14ac:dyDescent="0.35">
      <c r="A1815" t="s">
        <v>9006</v>
      </c>
      <c r="B1815" t="s">
        <v>9007</v>
      </c>
      <c r="C1815" t="s">
        <v>9008</v>
      </c>
      <c r="D1815" t="s">
        <v>9009</v>
      </c>
      <c r="E1815">
        <f>IF(COUNTIFS(Registros!$A$2:$A$6000,"NP",Registros!$B$2:$B$6000,$A1815)&gt;0,1,0)</f>
        <v>1</v>
      </c>
      <c r="F1815">
        <f>IF($E1815=1,SUMIFS(Registros!$F$2:$F$6000,Registros!$A$2:$A$6000,"NP",Registros!$B$2:$B$6000,$A1815),0)</f>
        <v>18.25</v>
      </c>
      <c r="G1815">
        <f>IF(COUNTIFS(Registros!$A$2:$A$6000,"MOV",Registros!$B$2:$B$6000,$A1815)&gt;0,1,0)</f>
        <v>0</v>
      </c>
      <c r="H1815">
        <f>IF($G1815=1,SUMIFS(Registros!$F$2:$F$6000,Registros!$A$2:$A$6000,"MOV",Registros!$B$2:$B$6000,$A1815),0)</f>
        <v>0</v>
      </c>
      <c r="I1815">
        <f>IF(COUNTIFS(Registros!$A$2:$A$6000,"CS",Registros!$B$2:$B$6000,$A1815)&gt;0,1,0)</f>
        <v>0</v>
      </c>
      <c r="J1815">
        <f>IF($I1815=1,SUMIFS(Registros!$I$2:$I$6000,Registros!$A$2:$A$6000,"CS",Registros!$B$2:$B$6000,$A1815),0)</f>
        <v>0</v>
      </c>
      <c r="K1815">
        <f>IF(COUNTIFS(Winback!$K$2:$K$300,$A1815)&gt;0,1,0)</f>
        <v>0</v>
      </c>
      <c r="L1815">
        <f>IF(AND($K1815=1,LEFT($A1815,3)="WB-"),SUMIFS(Winback!$D$2:$D$300,Winback!$K$2:$K$300,$A1815),0)</f>
        <v>0</v>
      </c>
      <c r="M1815">
        <f>IF(OR($E1815=1,$G1815=1,SUMIFS(Registros!$J$2:$J$6000,Registros!$B$2:$B$6000,$A1815)&gt;0),1,0)</f>
        <v>1</v>
      </c>
      <c r="N1815">
        <f>IF($J1815&gt;0,1,IF(COUNTIFS(Registros!$A$2:$A$6000,"CS",Registros!$B$2:$B$6000,$A1815,Registros!$K$2:$K$6000,"&lt;&gt;")&gt;0,1,0))</f>
        <v>0</v>
      </c>
      <c r="O1815" t="str">
        <f t="shared" si="140"/>
        <v>SOLO MÓVIL</v>
      </c>
      <c r="P1815" t="str">
        <f t="shared" si="141"/>
        <v>Ofrecer fijo + internet (FLBBTV)</v>
      </c>
      <c r="Q1815">
        <f t="shared" si="142"/>
        <v>18.25</v>
      </c>
      <c r="R1815" t="str">
        <f>IFERROR(VLOOKUP($A1815,Registros!$B$2:$G$6000,6,0),IFERROR(INDEX(Winback!$C$2:$C$300,MATCH($A1815,Winback!$K$2:$K$300,0)),""))</f>
        <v>Osiris Aguilar</v>
      </c>
      <c r="S1815" t="str">
        <f t="shared" si="143"/>
        <v>NP</v>
      </c>
      <c r="T1815">
        <f t="shared" si="144"/>
        <v>1</v>
      </c>
    </row>
    <row r="1816" spans="1:20" x14ac:dyDescent="0.35">
      <c r="A1816" t="s">
        <v>9011</v>
      </c>
      <c r="B1816" t="s">
        <v>9012</v>
      </c>
      <c r="C1816" t="s">
        <v>9013</v>
      </c>
      <c r="D1816" t="s">
        <v>9014</v>
      </c>
      <c r="E1816">
        <f>IF(COUNTIFS(Registros!$A$2:$A$6000,"NP",Registros!$B$2:$B$6000,$A1816)&gt;0,1,0)</f>
        <v>1</v>
      </c>
      <c r="F1816">
        <f>IF($E1816=1,SUMIFS(Registros!$F$2:$F$6000,Registros!$A$2:$A$6000,"NP",Registros!$B$2:$B$6000,$A1816),0)</f>
        <v>17.579999999999998</v>
      </c>
      <c r="G1816">
        <f>IF(COUNTIFS(Registros!$A$2:$A$6000,"MOV",Registros!$B$2:$B$6000,$A1816)&gt;0,1,0)</f>
        <v>0</v>
      </c>
      <c r="H1816">
        <f>IF($G1816=1,SUMIFS(Registros!$F$2:$F$6000,Registros!$A$2:$A$6000,"MOV",Registros!$B$2:$B$6000,$A1816),0)</f>
        <v>0</v>
      </c>
      <c r="I1816">
        <f>IF(COUNTIFS(Registros!$A$2:$A$6000,"CS",Registros!$B$2:$B$6000,$A1816)&gt;0,1,0)</f>
        <v>0</v>
      </c>
      <c r="J1816">
        <f>IF($I1816=1,SUMIFS(Registros!$I$2:$I$6000,Registros!$A$2:$A$6000,"CS",Registros!$B$2:$B$6000,$A1816),0)</f>
        <v>0</v>
      </c>
      <c r="K1816">
        <f>IF(COUNTIFS(Winback!$K$2:$K$300,$A1816)&gt;0,1,0)</f>
        <v>0</v>
      </c>
      <c r="L1816">
        <f>IF(AND($K1816=1,LEFT($A1816,3)="WB-"),SUMIFS(Winback!$D$2:$D$300,Winback!$K$2:$K$300,$A1816),0)</f>
        <v>0</v>
      </c>
      <c r="M1816">
        <f>IF(OR($E1816=1,$G1816=1,SUMIFS(Registros!$J$2:$J$6000,Registros!$B$2:$B$6000,$A1816)&gt;0),1,0)</f>
        <v>1</v>
      </c>
      <c r="N1816">
        <f>IF($J1816&gt;0,1,IF(COUNTIFS(Registros!$A$2:$A$6000,"CS",Registros!$B$2:$B$6000,$A1816,Registros!$K$2:$K$6000,"&lt;&gt;")&gt;0,1,0))</f>
        <v>0</v>
      </c>
      <c r="O1816" t="str">
        <f t="shared" si="140"/>
        <v>SOLO MÓVIL</v>
      </c>
      <c r="P1816" t="str">
        <f t="shared" si="141"/>
        <v>Ofrecer fijo + internet (FLBBTV)</v>
      </c>
      <c r="Q1816">
        <f t="shared" si="142"/>
        <v>17.579999999999998</v>
      </c>
      <c r="R1816" t="str">
        <f>IFERROR(VLOOKUP($A1816,Registros!$B$2:$G$6000,6,0),IFERROR(INDEX(Winback!$C$2:$C$300,MATCH($A1816,Winback!$K$2:$K$300,0)),""))</f>
        <v>Karla Mc Intryre</v>
      </c>
      <c r="S1816" t="str">
        <f t="shared" si="143"/>
        <v>NP</v>
      </c>
      <c r="T1816">
        <f t="shared" si="144"/>
        <v>1</v>
      </c>
    </row>
    <row r="1817" spans="1:20" x14ac:dyDescent="0.35">
      <c r="A1817" t="s">
        <v>9016</v>
      </c>
      <c r="B1817" t="s">
        <v>9017</v>
      </c>
      <c r="C1817" t="s">
        <v>9018</v>
      </c>
      <c r="D1817" t="s">
        <v>9019</v>
      </c>
      <c r="E1817">
        <f>IF(COUNTIFS(Registros!$A$2:$A$6000,"NP",Registros!$B$2:$B$6000,$A1817)&gt;0,1,0)</f>
        <v>1</v>
      </c>
      <c r="F1817">
        <f>IF($E1817=1,SUMIFS(Registros!$F$2:$F$6000,Registros!$A$2:$A$6000,"NP",Registros!$B$2:$B$6000,$A1817),0)</f>
        <v>10.8</v>
      </c>
      <c r="G1817">
        <f>IF(COUNTIFS(Registros!$A$2:$A$6000,"MOV",Registros!$B$2:$B$6000,$A1817)&gt;0,1,0)</f>
        <v>0</v>
      </c>
      <c r="H1817">
        <f>IF($G1817=1,SUMIFS(Registros!$F$2:$F$6000,Registros!$A$2:$A$6000,"MOV",Registros!$B$2:$B$6000,$A1817),0)</f>
        <v>0</v>
      </c>
      <c r="I1817">
        <f>IF(COUNTIFS(Registros!$A$2:$A$6000,"CS",Registros!$B$2:$B$6000,$A1817)&gt;0,1,0)</f>
        <v>0</v>
      </c>
      <c r="J1817">
        <f>IF($I1817=1,SUMIFS(Registros!$I$2:$I$6000,Registros!$A$2:$A$6000,"CS",Registros!$B$2:$B$6000,$A1817),0)</f>
        <v>0</v>
      </c>
      <c r="K1817">
        <f>IF(COUNTIFS(Winback!$K$2:$K$300,$A1817)&gt;0,1,0)</f>
        <v>0</v>
      </c>
      <c r="L1817">
        <f>IF(AND($K1817=1,LEFT($A1817,3)="WB-"),SUMIFS(Winback!$D$2:$D$300,Winback!$K$2:$K$300,$A1817),0)</f>
        <v>0</v>
      </c>
      <c r="M1817">
        <f>IF(OR($E1817=1,$G1817=1,SUMIFS(Registros!$J$2:$J$6000,Registros!$B$2:$B$6000,$A1817)&gt;0),1,0)</f>
        <v>1</v>
      </c>
      <c r="N1817">
        <f>IF($J1817&gt;0,1,IF(COUNTIFS(Registros!$A$2:$A$6000,"CS",Registros!$B$2:$B$6000,$A1817,Registros!$K$2:$K$6000,"&lt;&gt;")&gt;0,1,0))</f>
        <v>0</v>
      </c>
      <c r="O1817" t="str">
        <f t="shared" si="140"/>
        <v>SOLO MÓVIL</v>
      </c>
      <c r="P1817" t="str">
        <f t="shared" si="141"/>
        <v>Ofrecer fijo + internet (FLBBTV)</v>
      </c>
      <c r="Q1817">
        <f t="shared" si="142"/>
        <v>10.8</v>
      </c>
      <c r="R1817" t="str">
        <f>IFERROR(VLOOKUP($A1817,Registros!$B$2:$G$6000,6,0),IFERROR(INDEX(Winback!$C$2:$C$300,MATCH($A1817,Winback!$K$2:$K$300,0)),""))</f>
        <v>Michelle Zambrano</v>
      </c>
      <c r="S1817" t="str">
        <f t="shared" si="143"/>
        <v>NP</v>
      </c>
      <c r="T1817">
        <f t="shared" si="144"/>
        <v>1</v>
      </c>
    </row>
    <row r="1818" spans="1:20" x14ac:dyDescent="0.35">
      <c r="A1818" t="s">
        <v>9021</v>
      </c>
      <c r="B1818" t="s">
        <v>9022</v>
      </c>
      <c r="C1818" t="s">
        <v>9023</v>
      </c>
      <c r="D1818" t="s">
        <v>9024</v>
      </c>
      <c r="E1818">
        <f>IF(COUNTIFS(Registros!$A$2:$A$6000,"NP",Registros!$B$2:$B$6000,$A1818)&gt;0,1,0)</f>
        <v>1</v>
      </c>
      <c r="F1818">
        <f>IF($E1818=1,SUMIFS(Registros!$F$2:$F$6000,Registros!$A$2:$A$6000,"NP",Registros!$B$2:$B$6000,$A1818),0)</f>
        <v>15</v>
      </c>
      <c r="G1818">
        <f>IF(COUNTIFS(Registros!$A$2:$A$6000,"MOV",Registros!$B$2:$B$6000,$A1818)&gt;0,1,0)</f>
        <v>0</v>
      </c>
      <c r="H1818">
        <f>IF($G1818=1,SUMIFS(Registros!$F$2:$F$6000,Registros!$A$2:$A$6000,"MOV",Registros!$B$2:$B$6000,$A1818),0)</f>
        <v>0</v>
      </c>
      <c r="I1818">
        <f>IF(COUNTIFS(Registros!$A$2:$A$6000,"CS",Registros!$B$2:$B$6000,$A1818)&gt;0,1,0)</f>
        <v>0</v>
      </c>
      <c r="J1818">
        <f>IF($I1818=1,SUMIFS(Registros!$I$2:$I$6000,Registros!$A$2:$A$6000,"CS",Registros!$B$2:$B$6000,$A1818),0)</f>
        <v>0</v>
      </c>
      <c r="K1818">
        <f>IF(COUNTIFS(Winback!$K$2:$K$300,$A1818)&gt;0,1,0)</f>
        <v>0</v>
      </c>
      <c r="L1818">
        <f>IF(AND($K1818=1,LEFT($A1818,3)="WB-"),SUMIFS(Winback!$D$2:$D$300,Winback!$K$2:$K$300,$A1818),0)</f>
        <v>0</v>
      </c>
      <c r="M1818">
        <f>IF(OR($E1818=1,$G1818=1,SUMIFS(Registros!$J$2:$J$6000,Registros!$B$2:$B$6000,$A1818)&gt;0),1,0)</f>
        <v>1</v>
      </c>
      <c r="N1818">
        <f>IF($J1818&gt;0,1,IF(COUNTIFS(Registros!$A$2:$A$6000,"CS",Registros!$B$2:$B$6000,$A1818,Registros!$K$2:$K$6000,"&lt;&gt;")&gt;0,1,0))</f>
        <v>0</v>
      </c>
      <c r="O1818" t="str">
        <f t="shared" si="140"/>
        <v>SOLO MÓVIL</v>
      </c>
      <c r="P1818" t="str">
        <f t="shared" si="141"/>
        <v>Ofrecer fijo + internet (FLBBTV)</v>
      </c>
      <c r="Q1818">
        <f t="shared" si="142"/>
        <v>15</v>
      </c>
      <c r="R1818" t="str">
        <f>IFERROR(VLOOKUP($A1818,Registros!$B$2:$G$6000,6,0),IFERROR(INDEX(Winback!$C$2:$C$300,MATCH($A1818,Winback!$K$2:$K$300,0)),""))</f>
        <v>Ines Lizbeth Trujillo</v>
      </c>
      <c r="S1818" t="str">
        <f t="shared" si="143"/>
        <v>NP</v>
      </c>
      <c r="T1818">
        <f t="shared" si="144"/>
        <v>1</v>
      </c>
    </row>
    <row r="1819" spans="1:20" x14ac:dyDescent="0.35">
      <c r="A1819" t="s">
        <v>9026</v>
      </c>
      <c r="B1819" t="s">
        <v>9027</v>
      </c>
      <c r="C1819" t="s">
        <v>9028</v>
      </c>
      <c r="D1819" t="s">
        <v>9029</v>
      </c>
      <c r="E1819">
        <f>IF(COUNTIFS(Registros!$A$2:$A$6000,"NP",Registros!$B$2:$B$6000,$A1819)&gt;0,1,0)</f>
        <v>1</v>
      </c>
      <c r="F1819">
        <f>IF($E1819=1,SUMIFS(Registros!$F$2:$F$6000,Registros!$A$2:$A$6000,"NP",Registros!$B$2:$B$6000,$A1819),0)</f>
        <v>12.5</v>
      </c>
      <c r="G1819">
        <f>IF(COUNTIFS(Registros!$A$2:$A$6000,"MOV",Registros!$B$2:$B$6000,$A1819)&gt;0,1,0)</f>
        <v>0</v>
      </c>
      <c r="H1819">
        <f>IF($G1819=1,SUMIFS(Registros!$F$2:$F$6000,Registros!$A$2:$A$6000,"MOV",Registros!$B$2:$B$6000,$A1819),0)</f>
        <v>0</v>
      </c>
      <c r="I1819">
        <f>IF(COUNTIFS(Registros!$A$2:$A$6000,"CS",Registros!$B$2:$B$6000,$A1819)&gt;0,1,0)</f>
        <v>0</v>
      </c>
      <c r="J1819">
        <f>IF($I1819=1,SUMIFS(Registros!$I$2:$I$6000,Registros!$A$2:$A$6000,"CS",Registros!$B$2:$B$6000,$A1819),0)</f>
        <v>0</v>
      </c>
      <c r="K1819">
        <f>IF(COUNTIFS(Winback!$K$2:$K$300,$A1819)&gt;0,1,0)</f>
        <v>0</v>
      </c>
      <c r="L1819">
        <f>IF(AND($K1819=1,LEFT($A1819,3)="WB-"),SUMIFS(Winback!$D$2:$D$300,Winback!$K$2:$K$300,$A1819),0)</f>
        <v>0</v>
      </c>
      <c r="M1819">
        <f>IF(OR($E1819=1,$G1819=1,SUMIFS(Registros!$J$2:$J$6000,Registros!$B$2:$B$6000,$A1819)&gt;0),1,0)</f>
        <v>1</v>
      </c>
      <c r="N1819">
        <f>IF($J1819&gt;0,1,IF(COUNTIFS(Registros!$A$2:$A$6000,"CS",Registros!$B$2:$B$6000,$A1819,Registros!$K$2:$K$6000,"&lt;&gt;")&gt;0,1,0))</f>
        <v>0</v>
      </c>
      <c r="O1819" t="str">
        <f t="shared" si="140"/>
        <v>SOLO MÓVIL</v>
      </c>
      <c r="P1819" t="str">
        <f t="shared" si="141"/>
        <v>Ofrecer fijo + internet (FLBBTV)</v>
      </c>
      <c r="Q1819">
        <f t="shared" si="142"/>
        <v>12.5</v>
      </c>
      <c r="R1819" t="str">
        <f>IFERROR(VLOOKUP($A1819,Registros!$B$2:$G$6000,6,0),IFERROR(INDEX(Winback!$C$2:$C$300,MATCH($A1819,Winback!$K$2:$K$300,0)),""))</f>
        <v>Alejandra Mabel Hawkins</v>
      </c>
      <c r="S1819" t="str">
        <f t="shared" si="143"/>
        <v>NP</v>
      </c>
      <c r="T1819">
        <f t="shared" si="144"/>
        <v>1</v>
      </c>
    </row>
    <row r="1820" spans="1:20" x14ac:dyDescent="0.35">
      <c r="A1820" t="s">
        <v>9031</v>
      </c>
      <c r="B1820" t="s">
        <v>9032</v>
      </c>
      <c r="C1820" t="s">
        <v>9033</v>
      </c>
      <c r="D1820" t="s">
        <v>9034</v>
      </c>
      <c r="E1820">
        <f>IF(COUNTIFS(Registros!$A$2:$A$6000,"NP",Registros!$B$2:$B$6000,$A1820)&gt;0,1,0)</f>
        <v>1</v>
      </c>
      <c r="F1820">
        <f>IF($E1820=1,SUMIFS(Registros!$F$2:$F$6000,Registros!$A$2:$A$6000,"NP",Registros!$B$2:$B$6000,$A1820),0)</f>
        <v>16.940000000000001</v>
      </c>
      <c r="G1820">
        <f>IF(COUNTIFS(Registros!$A$2:$A$6000,"MOV",Registros!$B$2:$B$6000,$A1820)&gt;0,1,0)</f>
        <v>0</v>
      </c>
      <c r="H1820">
        <f>IF($G1820=1,SUMIFS(Registros!$F$2:$F$6000,Registros!$A$2:$A$6000,"MOV",Registros!$B$2:$B$6000,$A1820),0)</f>
        <v>0</v>
      </c>
      <c r="I1820">
        <f>IF(COUNTIFS(Registros!$A$2:$A$6000,"CS",Registros!$B$2:$B$6000,$A1820)&gt;0,1,0)</f>
        <v>0</v>
      </c>
      <c r="J1820">
        <f>IF($I1820=1,SUMIFS(Registros!$I$2:$I$6000,Registros!$A$2:$A$6000,"CS",Registros!$B$2:$B$6000,$A1820),0)</f>
        <v>0</v>
      </c>
      <c r="K1820">
        <f>IF(COUNTIFS(Winback!$K$2:$K$300,$A1820)&gt;0,1,0)</f>
        <v>0</v>
      </c>
      <c r="L1820">
        <f>IF(AND($K1820=1,LEFT($A1820,3)="WB-"),SUMIFS(Winback!$D$2:$D$300,Winback!$K$2:$K$300,$A1820),0)</f>
        <v>0</v>
      </c>
      <c r="M1820">
        <f>IF(OR($E1820=1,$G1820=1,SUMIFS(Registros!$J$2:$J$6000,Registros!$B$2:$B$6000,$A1820)&gt;0),1,0)</f>
        <v>1</v>
      </c>
      <c r="N1820">
        <f>IF($J1820&gt;0,1,IF(COUNTIFS(Registros!$A$2:$A$6000,"CS",Registros!$B$2:$B$6000,$A1820,Registros!$K$2:$K$6000,"&lt;&gt;")&gt;0,1,0))</f>
        <v>0</v>
      </c>
      <c r="O1820" t="str">
        <f t="shared" si="140"/>
        <v>SOLO MÓVIL</v>
      </c>
      <c r="P1820" t="str">
        <f t="shared" si="141"/>
        <v>Ofrecer fijo + internet (FLBBTV)</v>
      </c>
      <c r="Q1820">
        <f t="shared" si="142"/>
        <v>16.940000000000001</v>
      </c>
      <c r="R1820" t="str">
        <f>IFERROR(VLOOKUP($A1820,Registros!$B$2:$G$6000,6,0),IFERROR(INDEX(Winback!$C$2:$C$300,MATCH($A1820,Winback!$K$2:$K$300,0)),""))</f>
        <v>Maria Fernanda</v>
      </c>
      <c r="S1820" t="str">
        <f t="shared" si="143"/>
        <v>NP</v>
      </c>
      <c r="T1820">
        <f t="shared" si="144"/>
        <v>1</v>
      </c>
    </row>
    <row r="1821" spans="1:20" x14ac:dyDescent="0.35">
      <c r="A1821" t="s">
        <v>9035</v>
      </c>
      <c r="B1821" t="s">
        <v>9036</v>
      </c>
      <c r="C1821" t="s">
        <v>9037</v>
      </c>
      <c r="D1821" t="s">
        <v>9038</v>
      </c>
      <c r="E1821">
        <f>IF(COUNTIFS(Registros!$A$2:$A$6000,"NP",Registros!$B$2:$B$6000,$A1821)&gt;0,1,0)</f>
        <v>1</v>
      </c>
      <c r="F1821">
        <f>IF($E1821=1,SUMIFS(Registros!$F$2:$F$6000,Registros!$A$2:$A$6000,"NP",Registros!$B$2:$B$6000,$A1821),0)</f>
        <v>15</v>
      </c>
      <c r="G1821">
        <f>IF(COUNTIFS(Registros!$A$2:$A$6000,"MOV",Registros!$B$2:$B$6000,$A1821)&gt;0,1,0)</f>
        <v>0</v>
      </c>
      <c r="H1821">
        <f>IF($G1821=1,SUMIFS(Registros!$F$2:$F$6000,Registros!$A$2:$A$6000,"MOV",Registros!$B$2:$B$6000,$A1821),0)</f>
        <v>0</v>
      </c>
      <c r="I1821">
        <f>IF(COUNTIFS(Registros!$A$2:$A$6000,"CS",Registros!$B$2:$B$6000,$A1821)&gt;0,1,0)</f>
        <v>0</v>
      </c>
      <c r="J1821">
        <f>IF($I1821=1,SUMIFS(Registros!$I$2:$I$6000,Registros!$A$2:$A$6000,"CS",Registros!$B$2:$B$6000,$A1821),0)</f>
        <v>0</v>
      </c>
      <c r="K1821">
        <f>IF(COUNTIFS(Winback!$K$2:$K$300,$A1821)&gt;0,1,0)</f>
        <v>0</v>
      </c>
      <c r="L1821">
        <f>IF(AND($K1821=1,LEFT($A1821,3)="WB-"),SUMIFS(Winback!$D$2:$D$300,Winback!$K$2:$K$300,$A1821),0)</f>
        <v>0</v>
      </c>
      <c r="M1821">
        <f>IF(OR($E1821=1,$G1821=1,SUMIFS(Registros!$J$2:$J$6000,Registros!$B$2:$B$6000,$A1821)&gt;0),1,0)</f>
        <v>1</v>
      </c>
      <c r="N1821">
        <f>IF($J1821&gt;0,1,IF(COUNTIFS(Registros!$A$2:$A$6000,"CS",Registros!$B$2:$B$6000,$A1821,Registros!$K$2:$K$6000,"&lt;&gt;")&gt;0,1,0))</f>
        <v>0</v>
      </c>
      <c r="O1821" t="str">
        <f t="shared" si="140"/>
        <v>SOLO MÓVIL</v>
      </c>
      <c r="P1821" t="str">
        <f t="shared" si="141"/>
        <v>Ofrecer fijo + internet (FLBBTV)</v>
      </c>
      <c r="Q1821">
        <f t="shared" si="142"/>
        <v>15</v>
      </c>
      <c r="R1821" t="str">
        <f>IFERROR(VLOOKUP($A1821,Registros!$B$2:$G$6000,6,0),IFERROR(INDEX(Winback!$C$2:$C$300,MATCH($A1821,Winback!$K$2:$K$300,0)),""))</f>
        <v>Yarelis Tulloch</v>
      </c>
      <c r="S1821" t="str">
        <f t="shared" si="143"/>
        <v>NP</v>
      </c>
      <c r="T1821">
        <f t="shared" si="144"/>
        <v>1</v>
      </c>
    </row>
    <row r="1822" spans="1:20" x14ac:dyDescent="0.35">
      <c r="A1822" t="s">
        <v>9040</v>
      </c>
      <c r="B1822" t="s">
        <v>9041</v>
      </c>
      <c r="C1822" t="s">
        <v>9042</v>
      </c>
      <c r="D1822" t="s">
        <v>9043</v>
      </c>
      <c r="E1822">
        <f>IF(COUNTIFS(Registros!$A$2:$A$6000,"NP",Registros!$B$2:$B$6000,$A1822)&gt;0,1,0)</f>
        <v>1</v>
      </c>
      <c r="F1822">
        <f>IF($E1822=1,SUMIFS(Registros!$F$2:$F$6000,Registros!$A$2:$A$6000,"NP",Registros!$B$2:$B$6000,$A1822),0)</f>
        <v>15</v>
      </c>
      <c r="G1822">
        <f>IF(COUNTIFS(Registros!$A$2:$A$6000,"MOV",Registros!$B$2:$B$6000,$A1822)&gt;0,1,0)</f>
        <v>0</v>
      </c>
      <c r="H1822">
        <f>IF($G1822=1,SUMIFS(Registros!$F$2:$F$6000,Registros!$A$2:$A$6000,"MOV",Registros!$B$2:$B$6000,$A1822),0)</f>
        <v>0</v>
      </c>
      <c r="I1822">
        <f>IF(COUNTIFS(Registros!$A$2:$A$6000,"CS",Registros!$B$2:$B$6000,$A1822)&gt;0,1,0)</f>
        <v>0</v>
      </c>
      <c r="J1822">
        <f>IF($I1822=1,SUMIFS(Registros!$I$2:$I$6000,Registros!$A$2:$A$6000,"CS",Registros!$B$2:$B$6000,$A1822),0)</f>
        <v>0</v>
      </c>
      <c r="K1822">
        <f>IF(COUNTIFS(Winback!$K$2:$K$300,$A1822)&gt;0,1,0)</f>
        <v>0</v>
      </c>
      <c r="L1822">
        <f>IF(AND($K1822=1,LEFT($A1822,3)="WB-"),SUMIFS(Winback!$D$2:$D$300,Winback!$K$2:$K$300,$A1822),0)</f>
        <v>0</v>
      </c>
      <c r="M1822">
        <f>IF(OR($E1822=1,$G1822=1,SUMIFS(Registros!$J$2:$J$6000,Registros!$B$2:$B$6000,$A1822)&gt;0),1,0)</f>
        <v>1</v>
      </c>
      <c r="N1822">
        <f>IF($J1822&gt;0,1,IF(COUNTIFS(Registros!$A$2:$A$6000,"CS",Registros!$B$2:$B$6000,$A1822,Registros!$K$2:$K$6000,"&lt;&gt;")&gt;0,1,0))</f>
        <v>0</v>
      </c>
      <c r="O1822" t="str">
        <f t="shared" si="140"/>
        <v>SOLO MÓVIL</v>
      </c>
      <c r="P1822" t="str">
        <f t="shared" si="141"/>
        <v>Ofrecer fijo + internet (FLBBTV)</v>
      </c>
      <c r="Q1822">
        <f t="shared" si="142"/>
        <v>15</v>
      </c>
      <c r="R1822" t="str">
        <f>IFERROR(VLOOKUP($A1822,Registros!$B$2:$G$6000,6,0),IFERROR(INDEX(Winback!$C$2:$C$300,MATCH($A1822,Winback!$K$2:$K$300,0)),""))</f>
        <v>Abril Aparicio</v>
      </c>
      <c r="S1822" t="str">
        <f t="shared" si="143"/>
        <v>NP</v>
      </c>
      <c r="T1822">
        <f t="shared" si="144"/>
        <v>1</v>
      </c>
    </row>
    <row r="1823" spans="1:20" x14ac:dyDescent="0.35">
      <c r="A1823" t="s">
        <v>9045</v>
      </c>
      <c r="B1823" t="s">
        <v>9046</v>
      </c>
      <c r="C1823" t="s">
        <v>9047</v>
      </c>
      <c r="D1823" t="s">
        <v>9048</v>
      </c>
      <c r="E1823">
        <f>IF(COUNTIFS(Registros!$A$2:$A$6000,"NP",Registros!$B$2:$B$6000,$A1823)&gt;0,1,0)</f>
        <v>1</v>
      </c>
      <c r="F1823">
        <f>IF($E1823=1,SUMIFS(Registros!$F$2:$F$6000,Registros!$A$2:$A$6000,"NP",Registros!$B$2:$B$6000,$A1823),0)</f>
        <v>15</v>
      </c>
      <c r="G1823">
        <f>IF(COUNTIFS(Registros!$A$2:$A$6000,"MOV",Registros!$B$2:$B$6000,$A1823)&gt;0,1,0)</f>
        <v>0</v>
      </c>
      <c r="H1823">
        <f>IF($G1823=1,SUMIFS(Registros!$F$2:$F$6000,Registros!$A$2:$A$6000,"MOV",Registros!$B$2:$B$6000,$A1823),0)</f>
        <v>0</v>
      </c>
      <c r="I1823">
        <f>IF(COUNTIFS(Registros!$A$2:$A$6000,"CS",Registros!$B$2:$B$6000,$A1823)&gt;0,1,0)</f>
        <v>0</v>
      </c>
      <c r="J1823">
        <f>IF($I1823=1,SUMIFS(Registros!$I$2:$I$6000,Registros!$A$2:$A$6000,"CS",Registros!$B$2:$B$6000,$A1823),0)</f>
        <v>0</v>
      </c>
      <c r="K1823">
        <f>IF(COUNTIFS(Winback!$K$2:$K$300,$A1823)&gt;0,1,0)</f>
        <v>0</v>
      </c>
      <c r="L1823">
        <f>IF(AND($K1823=1,LEFT($A1823,3)="WB-"),SUMIFS(Winback!$D$2:$D$300,Winback!$K$2:$K$300,$A1823),0)</f>
        <v>0</v>
      </c>
      <c r="M1823">
        <f>IF(OR($E1823=1,$G1823=1,SUMIFS(Registros!$J$2:$J$6000,Registros!$B$2:$B$6000,$A1823)&gt;0),1,0)</f>
        <v>1</v>
      </c>
      <c r="N1823">
        <f>IF($J1823&gt;0,1,IF(COUNTIFS(Registros!$A$2:$A$6000,"CS",Registros!$B$2:$B$6000,$A1823,Registros!$K$2:$K$6000,"&lt;&gt;")&gt;0,1,0))</f>
        <v>0</v>
      </c>
      <c r="O1823" t="str">
        <f t="shared" si="140"/>
        <v>SOLO MÓVIL</v>
      </c>
      <c r="P1823" t="str">
        <f t="shared" si="141"/>
        <v>Ofrecer fijo + internet (FLBBTV)</v>
      </c>
      <c r="Q1823">
        <f t="shared" si="142"/>
        <v>15</v>
      </c>
      <c r="R1823" t="str">
        <f>IFERROR(VLOOKUP($A1823,Registros!$B$2:$G$6000,6,0),IFERROR(INDEX(Winback!$C$2:$C$300,MATCH($A1823,Winback!$K$2:$K$300,0)),""))</f>
        <v>Yariela Galarce</v>
      </c>
      <c r="S1823" t="str">
        <f t="shared" si="143"/>
        <v>NP</v>
      </c>
      <c r="T1823">
        <f t="shared" si="144"/>
        <v>1</v>
      </c>
    </row>
    <row r="1824" spans="1:20" x14ac:dyDescent="0.35">
      <c r="A1824" t="s">
        <v>9050</v>
      </c>
      <c r="B1824" t="s">
        <v>9051</v>
      </c>
      <c r="C1824" t="s">
        <v>9047</v>
      </c>
      <c r="D1824" t="s">
        <v>9048</v>
      </c>
      <c r="E1824">
        <f>IF(COUNTIFS(Registros!$A$2:$A$6000,"NP",Registros!$B$2:$B$6000,$A1824)&gt;0,1,0)</f>
        <v>1</v>
      </c>
      <c r="F1824">
        <f>IF($E1824=1,SUMIFS(Registros!$F$2:$F$6000,Registros!$A$2:$A$6000,"NP",Registros!$B$2:$B$6000,$A1824),0)</f>
        <v>15</v>
      </c>
      <c r="G1824">
        <f>IF(COUNTIFS(Registros!$A$2:$A$6000,"MOV",Registros!$B$2:$B$6000,$A1824)&gt;0,1,0)</f>
        <v>0</v>
      </c>
      <c r="H1824">
        <f>IF($G1824=1,SUMIFS(Registros!$F$2:$F$6000,Registros!$A$2:$A$6000,"MOV",Registros!$B$2:$B$6000,$A1824),0)</f>
        <v>0</v>
      </c>
      <c r="I1824">
        <f>IF(COUNTIFS(Registros!$A$2:$A$6000,"CS",Registros!$B$2:$B$6000,$A1824)&gt;0,1,0)</f>
        <v>0</v>
      </c>
      <c r="J1824">
        <f>IF($I1824=1,SUMIFS(Registros!$I$2:$I$6000,Registros!$A$2:$A$6000,"CS",Registros!$B$2:$B$6000,$A1824),0)</f>
        <v>0</v>
      </c>
      <c r="K1824">
        <f>IF(COUNTIFS(Winback!$K$2:$K$300,$A1824)&gt;0,1,0)</f>
        <v>0</v>
      </c>
      <c r="L1824">
        <f>IF(AND($K1824=1,LEFT($A1824,3)="WB-"),SUMIFS(Winback!$D$2:$D$300,Winback!$K$2:$K$300,$A1824),0)</f>
        <v>0</v>
      </c>
      <c r="M1824">
        <f>IF(OR($E1824=1,$G1824=1,SUMIFS(Registros!$J$2:$J$6000,Registros!$B$2:$B$6000,$A1824)&gt;0),1,0)</f>
        <v>1</v>
      </c>
      <c r="N1824">
        <f>IF($J1824&gt;0,1,IF(COUNTIFS(Registros!$A$2:$A$6000,"CS",Registros!$B$2:$B$6000,$A1824,Registros!$K$2:$K$6000,"&lt;&gt;")&gt;0,1,0))</f>
        <v>0</v>
      </c>
      <c r="O1824" t="str">
        <f t="shared" si="140"/>
        <v>SOLO MÓVIL</v>
      </c>
      <c r="P1824" t="str">
        <f t="shared" si="141"/>
        <v>Ofrecer fijo + internet (FLBBTV)</v>
      </c>
      <c r="Q1824">
        <f t="shared" si="142"/>
        <v>15</v>
      </c>
      <c r="R1824" t="str">
        <f>IFERROR(VLOOKUP($A1824,Registros!$B$2:$G$6000,6,0),IFERROR(INDEX(Winback!$C$2:$C$300,MATCH($A1824,Winback!$K$2:$K$300,0)),""))</f>
        <v>Nailyn Martinez</v>
      </c>
      <c r="S1824" t="str">
        <f t="shared" si="143"/>
        <v>NP</v>
      </c>
      <c r="T1824">
        <f t="shared" si="144"/>
        <v>1</v>
      </c>
    </row>
    <row r="1825" spans="1:20" x14ac:dyDescent="0.35">
      <c r="A1825" t="s">
        <v>9053</v>
      </c>
      <c r="B1825" t="s">
        <v>9054</v>
      </c>
      <c r="C1825" t="s">
        <v>9055</v>
      </c>
      <c r="D1825" t="s">
        <v>9056</v>
      </c>
      <c r="E1825">
        <f>IF(COUNTIFS(Registros!$A$2:$A$6000,"NP",Registros!$B$2:$B$6000,$A1825)&gt;0,1,0)</f>
        <v>1</v>
      </c>
      <c r="F1825">
        <f>IF($E1825=1,SUMIFS(Registros!$F$2:$F$6000,Registros!$A$2:$A$6000,"NP",Registros!$B$2:$B$6000,$A1825),0)</f>
        <v>16.25</v>
      </c>
      <c r="G1825">
        <f>IF(COUNTIFS(Registros!$A$2:$A$6000,"MOV",Registros!$B$2:$B$6000,$A1825)&gt;0,1,0)</f>
        <v>0</v>
      </c>
      <c r="H1825">
        <f>IF($G1825=1,SUMIFS(Registros!$F$2:$F$6000,Registros!$A$2:$A$6000,"MOV",Registros!$B$2:$B$6000,$A1825),0)</f>
        <v>0</v>
      </c>
      <c r="I1825">
        <f>IF(COUNTIFS(Registros!$A$2:$A$6000,"CS",Registros!$B$2:$B$6000,$A1825)&gt;0,1,0)</f>
        <v>0</v>
      </c>
      <c r="J1825">
        <f>IF($I1825=1,SUMIFS(Registros!$I$2:$I$6000,Registros!$A$2:$A$6000,"CS",Registros!$B$2:$B$6000,$A1825),0)</f>
        <v>0</v>
      </c>
      <c r="K1825">
        <f>IF(COUNTIFS(Winback!$K$2:$K$300,$A1825)&gt;0,1,0)</f>
        <v>0</v>
      </c>
      <c r="L1825">
        <f>IF(AND($K1825=1,LEFT($A1825,3)="WB-"),SUMIFS(Winback!$D$2:$D$300,Winback!$K$2:$K$300,$A1825),0)</f>
        <v>0</v>
      </c>
      <c r="M1825">
        <f>IF(OR($E1825=1,$G1825=1,SUMIFS(Registros!$J$2:$J$6000,Registros!$B$2:$B$6000,$A1825)&gt;0),1,0)</f>
        <v>1</v>
      </c>
      <c r="N1825">
        <f>IF($J1825&gt;0,1,IF(COUNTIFS(Registros!$A$2:$A$6000,"CS",Registros!$B$2:$B$6000,$A1825,Registros!$K$2:$K$6000,"&lt;&gt;")&gt;0,1,0))</f>
        <v>0</v>
      </c>
      <c r="O1825" t="str">
        <f t="shared" si="140"/>
        <v>SOLO MÓVIL</v>
      </c>
      <c r="P1825" t="str">
        <f t="shared" si="141"/>
        <v>Ofrecer fijo + internet (FLBBTV)</v>
      </c>
      <c r="Q1825">
        <f t="shared" si="142"/>
        <v>16.25</v>
      </c>
      <c r="R1825" t="str">
        <f>IFERROR(VLOOKUP($A1825,Registros!$B$2:$G$6000,6,0),IFERROR(INDEX(Winback!$C$2:$C$300,MATCH($A1825,Winback!$K$2:$K$300,0)),""))</f>
        <v>Yamali Rodriguez</v>
      </c>
      <c r="S1825" t="str">
        <f t="shared" si="143"/>
        <v>NP</v>
      </c>
      <c r="T1825">
        <f t="shared" si="144"/>
        <v>1</v>
      </c>
    </row>
    <row r="1826" spans="1:20" x14ac:dyDescent="0.35">
      <c r="A1826" t="s">
        <v>9058</v>
      </c>
      <c r="B1826" t="s">
        <v>9059</v>
      </c>
      <c r="C1826" t="s">
        <v>9060</v>
      </c>
      <c r="D1826" t="s">
        <v>9061</v>
      </c>
      <c r="E1826">
        <f>IF(COUNTIFS(Registros!$A$2:$A$6000,"NP",Registros!$B$2:$B$6000,$A1826)&gt;0,1,0)</f>
        <v>1</v>
      </c>
      <c r="F1826">
        <f>IF($E1826=1,SUMIFS(Registros!$F$2:$F$6000,Registros!$A$2:$A$6000,"NP",Registros!$B$2:$B$6000,$A1826),0)</f>
        <v>15</v>
      </c>
      <c r="G1826">
        <f>IF(COUNTIFS(Registros!$A$2:$A$6000,"MOV",Registros!$B$2:$B$6000,$A1826)&gt;0,1,0)</f>
        <v>0</v>
      </c>
      <c r="H1826">
        <f>IF($G1826=1,SUMIFS(Registros!$F$2:$F$6000,Registros!$A$2:$A$6000,"MOV",Registros!$B$2:$B$6000,$A1826),0)</f>
        <v>0</v>
      </c>
      <c r="I1826">
        <f>IF(COUNTIFS(Registros!$A$2:$A$6000,"CS",Registros!$B$2:$B$6000,$A1826)&gt;0,1,0)</f>
        <v>0</v>
      </c>
      <c r="J1826">
        <f>IF($I1826=1,SUMIFS(Registros!$I$2:$I$6000,Registros!$A$2:$A$6000,"CS",Registros!$B$2:$B$6000,$A1826),0)</f>
        <v>0</v>
      </c>
      <c r="K1826">
        <f>IF(COUNTIFS(Winback!$K$2:$K$300,$A1826)&gt;0,1,0)</f>
        <v>0</v>
      </c>
      <c r="L1826">
        <f>IF(AND($K1826=1,LEFT($A1826,3)="WB-"),SUMIFS(Winback!$D$2:$D$300,Winback!$K$2:$K$300,$A1826),0)</f>
        <v>0</v>
      </c>
      <c r="M1826">
        <f>IF(OR($E1826=1,$G1826=1,SUMIFS(Registros!$J$2:$J$6000,Registros!$B$2:$B$6000,$A1826)&gt;0),1,0)</f>
        <v>1</v>
      </c>
      <c r="N1826">
        <f>IF($J1826&gt;0,1,IF(COUNTIFS(Registros!$A$2:$A$6000,"CS",Registros!$B$2:$B$6000,$A1826,Registros!$K$2:$K$6000,"&lt;&gt;")&gt;0,1,0))</f>
        <v>0</v>
      </c>
      <c r="O1826" t="str">
        <f t="shared" si="140"/>
        <v>SOLO MÓVIL</v>
      </c>
      <c r="P1826" t="str">
        <f t="shared" si="141"/>
        <v>Ofrecer fijo + internet (FLBBTV)</v>
      </c>
      <c r="Q1826">
        <f t="shared" si="142"/>
        <v>15</v>
      </c>
      <c r="R1826" t="str">
        <f>IFERROR(VLOOKUP($A1826,Registros!$B$2:$G$6000,6,0),IFERROR(INDEX(Winback!$C$2:$C$300,MATCH($A1826,Winback!$K$2:$K$300,0)),""))</f>
        <v>Osiris Aguilar</v>
      </c>
      <c r="S1826" t="str">
        <f t="shared" si="143"/>
        <v>NP</v>
      </c>
      <c r="T1826">
        <f t="shared" si="144"/>
        <v>1</v>
      </c>
    </row>
    <row r="1827" spans="1:20" x14ac:dyDescent="0.35">
      <c r="A1827" t="s">
        <v>9063</v>
      </c>
      <c r="B1827" t="s">
        <v>9064</v>
      </c>
      <c r="C1827" t="s">
        <v>9065</v>
      </c>
      <c r="D1827" t="s">
        <v>9066</v>
      </c>
      <c r="E1827">
        <f>IF(COUNTIFS(Registros!$A$2:$A$6000,"NP",Registros!$B$2:$B$6000,$A1827)&gt;0,1,0)</f>
        <v>1</v>
      </c>
      <c r="F1827">
        <f>IF($E1827=1,SUMIFS(Registros!$F$2:$F$6000,Registros!$A$2:$A$6000,"NP",Registros!$B$2:$B$6000,$A1827),0)</f>
        <v>30</v>
      </c>
      <c r="G1827">
        <f>IF(COUNTIFS(Registros!$A$2:$A$6000,"MOV",Registros!$B$2:$B$6000,$A1827)&gt;0,1,0)</f>
        <v>0</v>
      </c>
      <c r="H1827">
        <f>IF($G1827=1,SUMIFS(Registros!$F$2:$F$6000,Registros!$A$2:$A$6000,"MOV",Registros!$B$2:$B$6000,$A1827),0)</f>
        <v>0</v>
      </c>
      <c r="I1827">
        <f>IF(COUNTIFS(Registros!$A$2:$A$6000,"CS",Registros!$B$2:$B$6000,$A1827)&gt;0,1,0)</f>
        <v>0</v>
      </c>
      <c r="J1827">
        <f>IF($I1827=1,SUMIFS(Registros!$I$2:$I$6000,Registros!$A$2:$A$6000,"CS",Registros!$B$2:$B$6000,$A1827),0)</f>
        <v>0</v>
      </c>
      <c r="K1827">
        <f>IF(COUNTIFS(Winback!$K$2:$K$300,$A1827)&gt;0,1,0)</f>
        <v>0</v>
      </c>
      <c r="L1827">
        <f>IF(AND($K1827=1,LEFT($A1827,3)="WB-"),SUMIFS(Winback!$D$2:$D$300,Winback!$K$2:$K$300,$A1827),0)</f>
        <v>0</v>
      </c>
      <c r="M1827">
        <f>IF(OR($E1827=1,$G1827=1,SUMIFS(Registros!$J$2:$J$6000,Registros!$B$2:$B$6000,$A1827)&gt;0),1,0)</f>
        <v>1</v>
      </c>
      <c r="N1827">
        <f>IF($J1827&gt;0,1,IF(COUNTIFS(Registros!$A$2:$A$6000,"CS",Registros!$B$2:$B$6000,$A1827,Registros!$K$2:$K$6000,"&lt;&gt;")&gt;0,1,0))</f>
        <v>0</v>
      </c>
      <c r="O1827" t="str">
        <f t="shared" si="140"/>
        <v>SOLO MÓVIL</v>
      </c>
      <c r="P1827" t="str">
        <f t="shared" si="141"/>
        <v>Ofrecer fijo + internet (FLBBTV)</v>
      </c>
      <c r="Q1827">
        <f t="shared" si="142"/>
        <v>30</v>
      </c>
      <c r="R1827" t="str">
        <f>IFERROR(VLOOKUP($A1827,Registros!$B$2:$G$6000,6,0),IFERROR(INDEX(Winback!$C$2:$C$300,MATCH($A1827,Winback!$K$2:$K$300,0)),""))</f>
        <v>Karla Mc Intryre</v>
      </c>
      <c r="S1827" t="str">
        <f t="shared" si="143"/>
        <v>NP</v>
      </c>
      <c r="T1827">
        <f t="shared" si="144"/>
        <v>1</v>
      </c>
    </row>
    <row r="1828" spans="1:20" x14ac:dyDescent="0.35">
      <c r="A1828" t="s">
        <v>9068</v>
      </c>
      <c r="B1828" t="s">
        <v>9069</v>
      </c>
      <c r="C1828" t="s">
        <v>9070</v>
      </c>
      <c r="D1828" t="s">
        <v>9071</v>
      </c>
      <c r="E1828">
        <f>IF(COUNTIFS(Registros!$A$2:$A$6000,"NP",Registros!$B$2:$B$6000,$A1828)&gt;0,1,0)</f>
        <v>1</v>
      </c>
      <c r="F1828">
        <f>IF($E1828=1,SUMIFS(Registros!$F$2:$F$6000,Registros!$A$2:$A$6000,"NP",Registros!$B$2:$B$6000,$A1828),0)</f>
        <v>15</v>
      </c>
      <c r="G1828">
        <f>IF(COUNTIFS(Registros!$A$2:$A$6000,"MOV",Registros!$B$2:$B$6000,$A1828)&gt;0,1,0)</f>
        <v>0</v>
      </c>
      <c r="H1828">
        <f>IF($G1828=1,SUMIFS(Registros!$F$2:$F$6000,Registros!$A$2:$A$6000,"MOV",Registros!$B$2:$B$6000,$A1828),0)</f>
        <v>0</v>
      </c>
      <c r="I1828">
        <f>IF(COUNTIFS(Registros!$A$2:$A$6000,"CS",Registros!$B$2:$B$6000,$A1828)&gt;0,1,0)</f>
        <v>0</v>
      </c>
      <c r="J1828">
        <f>IF($I1828=1,SUMIFS(Registros!$I$2:$I$6000,Registros!$A$2:$A$6000,"CS",Registros!$B$2:$B$6000,$A1828),0)</f>
        <v>0</v>
      </c>
      <c r="K1828">
        <f>IF(COUNTIFS(Winback!$K$2:$K$300,$A1828)&gt;0,1,0)</f>
        <v>0</v>
      </c>
      <c r="L1828">
        <f>IF(AND($K1828=1,LEFT($A1828,3)="WB-"),SUMIFS(Winback!$D$2:$D$300,Winback!$K$2:$K$300,$A1828),0)</f>
        <v>0</v>
      </c>
      <c r="M1828">
        <f>IF(OR($E1828=1,$G1828=1,SUMIFS(Registros!$J$2:$J$6000,Registros!$B$2:$B$6000,$A1828)&gt;0),1,0)</f>
        <v>1</v>
      </c>
      <c r="N1828">
        <f>IF($J1828&gt;0,1,IF(COUNTIFS(Registros!$A$2:$A$6000,"CS",Registros!$B$2:$B$6000,$A1828,Registros!$K$2:$K$6000,"&lt;&gt;")&gt;0,1,0))</f>
        <v>0</v>
      </c>
      <c r="O1828" t="str">
        <f t="shared" si="140"/>
        <v>SOLO MÓVIL</v>
      </c>
      <c r="P1828" t="str">
        <f t="shared" si="141"/>
        <v>Ofrecer fijo + internet (FLBBTV)</v>
      </c>
      <c r="Q1828">
        <f t="shared" si="142"/>
        <v>15</v>
      </c>
      <c r="R1828" t="str">
        <f>IFERROR(VLOOKUP($A1828,Registros!$B$2:$G$6000,6,0),IFERROR(INDEX(Winback!$C$2:$C$300,MATCH($A1828,Winback!$K$2:$K$300,0)),""))</f>
        <v>Solanye Acuña</v>
      </c>
      <c r="S1828" t="str">
        <f t="shared" si="143"/>
        <v>NP</v>
      </c>
      <c r="T1828">
        <f t="shared" si="144"/>
        <v>1</v>
      </c>
    </row>
    <row r="1829" spans="1:20" x14ac:dyDescent="0.35">
      <c r="A1829" t="s">
        <v>9073</v>
      </c>
      <c r="B1829" t="s">
        <v>9074</v>
      </c>
      <c r="C1829" t="s">
        <v>9075</v>
      </c>
      <c r="D1829" t="s">
        <v>9076</v>
      </c>
      <c r="E1829">
        <f>IF(COUNTIFS(Registros!$A$2:$A$6000,"NP",Registros!$B$2:$B$6000,$A1829)&gt;0,1,0)</f>
        <v>1</v>
      </c>
      <c r="F1829">
        <f>IF($E1829=1,SUMIFS(Registros!$F$2:$F$6000,Registros!$A$2:$A$6000,"NP",Registros!$B$2:$B$6000,$A1829),0)</f>
        <v>14.25</v>
      </c>
      <c r="G1829">
        <f>IF(COUNTIFS(Registros!$A$2:$A$6000,"MOV",Registros!$B$2:$B$6000,$A1829)&gt;0,1,0)</f>
        <v>0</v>
      </c>
      <c r="H1829">
        <f>IF($G1829=1,SUMIFS(Registros!$F$2:$F$6000,Registros!$A$2:$A$6000,"MOV",Registros!$B$2:$B$6000,$A1829),0)</f>
        <v>0</v>
      </c>
      <c r="I1829">
        <f>IF(COUNTIFS(Registros!$A$2:$A$6000,"CS",Registros!$B$2:$B$6000,$A1829)&gt;0,1,0)</f>
        <v>0</v>
      </c>
      <c r="J1829">
        <f>IF($I1829=1,SUMIFS(Registros!$I$2:$I$6000,Registros!$A$2:$A$6000,"CS",Registros!$B$2:$B$6000,$A1829),0)</f>
        <v>0</v>
      </c>
      <c r="K1829">
        <f>IF(COUNTIFS(Winback!$K$2:$K$300,$A1829)&gt;0,1,0)</f>
        <v>0</v>
      </c>
      <c r="L1829">
        <f>IF(AND($K1829=1,LEFT($A1829,3)="WB-"),SUMIFS(Winback!$D$2:$D$300,Winback!$K$2:$K$300,$A1829),0)</f>
        <v>0</v>
      </c>
      <c r="M1829">
        <f>IF(OR($E1829=1,$G1829=1,SUMIFS(Registros!$J$2:$J$6000,Registros!$B$2:$B$6000,$A1829)&gt;0),1,0)</f>
        <v>1</v>
      </c>
      <c r="N1829">
        <f>IF($J1829&gt;0,1,IF(COUNTIFS(Registros!$A$2:$A$6000,"CS",Registros!$B$2:$B$6000,$A1829,Registros!$K$2:$K$6000,"&lt;&gt;")&gt;0,1,0))</f>
        <v>0</v>
      </c>
      <c r="O1829" t="str">
        <f t="shared" si="140"/>
        <v>SOLO MÓVIL</v>
      </c>
      <c r="P1829" t="str">
        <f t="shared" si="141"/>
        <v>Ofrecer fijo + internet (FLBBTV)</v>
      </c>
      <c r="Q1829">
        <f t="shared" si="142"/>
        <v>14.25</v>
      </c>
      <c r="R1829" t="str">
        <f>IFERROR(VLOOKUP($A1829,Registros!$B$2:$G$6000,6,0),IFERROR(INDEX(Winback!$C$2:$C$300,MATCH($A1829,Winback!$K$2:$K$300,0)),""))</f>
        <v>Michelle Zambrano</v>
      </c>
      <c r="S1829" t="str">
        <f t="shared" si="143"/>
        <v>NP</v>
      </c>
      <c r="T1829">
        <f t="shared" si="144"/>
        <v>1</v>
      </c>
    </row>
    <row r="1830" spans="1:20" x14ac:dyDescent="0.35">
      <c r="A1830" t="s">
        <v>9078</v>
      </c>
      <c r="B1830" t="s">
        <v>9079</v>
      </c>
      <c r="C1830" t="s">
        <v>9080</v>
      </c>
      <c r="D1830" t="s">
        <v>9081</v>
      </c>
      <c r="E1830">
        <f>IF(COUNTIFS(Registros!$A$2:$A$6000,"NP",Registros!$B$2:$B$6000,$A1830)&gt;0,1,0)</f>
        <v>1</v>
      </c>
      <c r="F1830">
        <f>IF($E1830=1,SUMIFS(Registros!$F$2:$F$6000,Registros!$A$2:$A$6000,"NP",Registros!$B$2:$B$6000,$A1830),0)</f>
        <v>15</v>
      </c>
      <c r="G1830">
        <f>IF(COUNTIFS(Registros!$A$2:$A$6000,"MOV",Registros!$B$2:$B$6000,$A1830)&gt;0,1,0)</f>
        <v>0</v>
      </c>
      <c r="H1830">
        <f>IF($G1830=1,SUMIFS(Registros!$F$2:$F$6000,Registros!$A$2:$A$6000,"MOV",Registros!$B$2:$B$6000,$A1830),0)</f>
        <v>0</v>
      </c>
      <c r="I1830">
        <f>IF(COUNTIFS(Registros!$A$2:$A$6000,"CS",Registros!$B$2:$B$6000,$A1830)&gt;0,1,0)</f>
        <v>0</v>
      </c>
      <c r="J1830">
        <f>IF($I1830=1,SUMIFS(Registros!$I$2:$I$6000,Registros!$A$2:$A$6000,"CS",Registros!$B$2:$B$6000,$A1830),0)</f>
        <v>0</v>
      </c>
      <c r="K1830">
        <f>IF(COUNTIFS(Winback!$K$2:$K$300,$A1830)&gt;0,1,0)</f>
        <v>0</v>
      </c>
      <c r="L1830">
        <f>IF(AND($K1830=1,LEFT($A1830,3)="WB-"),SUMIFS(Winback!$D$2:$D$300,Winback!$K$2:$K$300,$A1830),0)</f>
        <v>0</v>
      </c>
      <c r="M1830">
        <f>IF(OR($E1830=1,$G1830=1,SUMIFS(Registros!$J$2:$J$6000,Registros!$B$2:$B$6000,$A1830)&gt;0),1,0)</f>
        <v>1</v>
      </c>
      <c r="N1830">
        <f>IF($J1830&gt;0,1,IF(COUNTIFS(Registros!$A$2:$A$6000,"CS",Registros!$B$2:$B$6000,$A1830,Registros!$K$2:$K$6000,"&lt;&gt;")&gt;0,1,0))</f>
        <v>0</v>
      </c>
      <c r="O1830" t="str">
        <f t="shared" si="140"/>
        <v>SOLO MÓVIL</v>
      </c>
      <c r="P1830" t="str">
        <f t="shared" si="141"/>
        <v>Ofrecer fijo + internet (FLBBTV)</v>
      </c>
      <c r="Q1830">
        <f t="shared" si="142"/>
        <v>15</v>
      </c>
      <c r="R1830" t="str">
        <f>IFERROR(VLOOKUP($A1830,Registros!$B$2:$G$6000,6,0),IFERROR(INDEX(Winback!$C$2:$C$300,MATCH($A1830,Winback!$K$2:$K$300,0)),""))</f>
        <v>Ines Lizbeth Trujillo</v>
      </c>
      <c r="S1830" t="str">
        <f t="shared" si="143"/>
        <v>NP</v>
      </c>
      <c r="T1830">
        <f t="shared" si="144"/>
        <v>1</v>
      </c>
    </row>
    <row r="1831" spans="1:20" x14ac:dyDescent="0.35">
      <c r="A1831" t="s">
        <v>9083</v>
      </c>
      <c r="B1831" t="s">
        <v>9084</v>
      </c>
      <c r="C1831" t="s">
        <v>9085</v>
      </c>
      <c r="D1831" t="s">
        <v>9086</v>
      </c>
      <c r="E1831">
        <f>IF(COUNTIFS(Registros!$A$2:$A$6000,"NP",Registros!$B$2:$B$6000,$A1831)&gt;0,1,0)</f>
        <v>1</v>
      </c>
      <c r="F1831">
        <f>IF($E1831=1,SUMIFS(Registros!$F$2:$F$6000,Registros!$A$2:$A$6000,"NP",Registros!$B$2:$B$6000,$A1831),0)</f>
        <v>15</v>
      </c>
      <c r="G1831">
        <f>IF(COUNTIFS(Registros!$A$2:$A$6000,"MOV",Registros!$B$2:$B$6000,$A1831)&gt;0,1,0)</f>
        <v>0</v>
      </c>
      <c r="H1831">
        <f>IF($G1831=1,SUMIFS(Registros!$F$2:$F$6000,Registros!$A$2:$A$6000,"MOV",Registros!$B$2:$B$6000,$A1831),0)</f>
        <v>0</v>
      </c>
      <c r="I1831">
        <f>IF(COUNTIFS(Registros!$A$2:$A$6000,"CS",Registros!$B$2:$B$6000,$A1831)&gt;0,1,0)</f>
        <v>0</v>
      </c>
      <c r="J1831">
        <f>IF($I1831=1,SUMIFS(Registros!$I$2:$I$6000,Registros!$A$2:$A$6000,"CS",Registros!$B$2:$B$6000,$A1831),0)</f>
        <v>0</v>
      </c>
      <c r="K1831">
        <f>IF(COUNTIFS(Winback!$K$2:$K$300,$A1831)&gt;0,1,0)</f>
        <v>0</v>
      </c>
      <c r="L1831">
        <f>IF(AND($K1831=1,LEFT($A1831,3)="WB-"),SUMIFS(Winback!$D$2:$D$300,Winback!$K$2:$K$300,$A1831),0)</f>
        <v>0</v>
      </c>
      <c r="M1831">
        <f>IF(OR($E1831=1,$G1831=1,SUMIFS(Registros!$J$2:$J$6000,Registros!$B$2:$B$6000,$A1831)&gt;0),1,0)</f>
        <v>1</v>
      </c>
      <c r="N1831">
        <f>IF($J1831&gt;0,1,IF(COUNTIFS(Registros!$A$2:$A$6000,"CS",Registros!$B$2:$B$6000,$A1831,Registros!$K$2:$K$6000,"&lt;&gt;")&gt;0,1,0))</f>
        <v>0</v>
      </c>
      <c r="O1831" t="str">
        <f t="shared" si="140"/>
        <v>SOLO MÓVIL</v>
      </c>
      <c r="P1831" t="str">
        <f t="shared" si="141"/>
        <v>Ofrecer fijo + internet (FLBBTV)</v>
      </c>
      <c r="Q1831">
        <f t="shared" si="142"/>
        <v>15</v>
      </c>
      <c r="R1831" t="str">
        <f>IFERROR(VLOOKUP($A1831,Registros!$B$2:$G$6000,6,0),IFERROR(INDEX(Winback!$C$2:$C$300,MATCH($A1831,Winback!$K$2:$K$300,0)),""))</f>
        <v>Alejandra Mabel Hawkins</v>
      </c>
      <c r="S1831" t="str">
        <f t="shared" si="143"/>
        <v>NP</v>
      </c>
      <c r="T1831">
        <f t="shared" si="144"/>
        <v>1</v>
      </c>
    </row>
    <row r="1832" spans="1:20" x14ac:dyDescent="0.35">
      <c r="A1832" t="s">
        <v>9088</v>
      </c>
      <c r="B1832" t="s">
        <v>9089</v>
      </c>
      <c r="C1832" t="s">
        <v>9090</v>
      </c>
      <c r="D1832" t="s">
        <v>9091</v>
      </c>
      <c r="E1832">
        <f>IF(COUNTIFS(Registros!$A$2:$A$6000,"NP",Registros!$B$2:$B$6000,$A1832)&gt;0,1,0)</f>
        <v>1</v>
      </c>
      <c r="F1832">
        <f>IF($E1832=1,SUMIFS(Registros!$F$2:$F$6000,Registros!$A$2:$A$6000,"NP",Registros!$B$2:$B$6000,$A1832),0)</f>
        <v>20</v>
      </c>
      <c r="G1832">
        <f>IF(COUNTIFS(Registros!$A$2:$A$6000,"MOV",Registros!$B$2:$B$6000,$A1832)&gt;0,1,0)</f>
        <v>0</v>
      </c>
      <c r="H1832">
        <f>IF($G1832=1,SUMIFS(Registros!$F$2:$F$6000,Registros!$A$2:$A$6000,"MOV",Registros!$B$2:$B$6000,$A1832),0)</f>
        <v>0</v>
      </c>
      <c r="I1832">
        <f>IF(COUNTIFS(Registros!$A$2:$A$6000,"CS",Registros!$B$2:$B$6000,$A1832)&gt;0,1,0)</f>
        <v>0</v>
      </c>
      <c r="J1832">
        <f>IF($I1832=1,SUMIFS(Registros!$I$2:$I$6000,Registros!$A$2:$A$6000,"CS",Registros!$B$2:$B$6000,$A1832),0)</f>
        <v>0</v>
      </c>
      <c r="K1832">
        <f>IF(COUNTIFS(Winback!$K$2:$K$300,$A1832)&gt;0,1,0)</f>
        <v>0</v>
      </c>
      <c r="L1832">
        <f>IF(AND($K1832=1,LEFT($A1832,3)="WB-"),SUMIFS(Winback!$D$2:$D$300,Winback!$K$2:$K$300,$A1832),0)</f>
        <v>0</v>
      </c>
      <c r="M1832">
        <f>IF(OR($E1832=1,$G1832=1,SUMIFS(Registros!$J$2:$J$6000,Registros!$B$2:$B$6000,$A1832)&gt;0),1,0)</f>
        <v>1</v>
      </c>
      <c r="N1832">
        <f>IF($J1832&gt;0,1,IF(COUNTIFS(Registros!$A$2:$A$6000,"CS",Registros!$B$2:$B$6000,$A1832,Registros!$K$2:$K$6000,"&lt;&gt;")&gt;0,1,0))</f>
        <v>0</v>
      </c>
      <c r="O1832" t="str">
        <f t="shared" si="140"/>
        <v>SOLO MÓVIL</v>
      </c>
      <c r="P1832" t="str">
        <f t="shared" si="141"/>
        <v>Ofrecer fijo + internet (FLBBTV)</v>
      </c>
      <c r="Q1832">
        <f t="shared" si="142"/>
        <v>20</v>
      </c>
      <c r="R1832" t="str">
        <f>IFERROR(VLOOKUP($A1832,Registros!$B$2:$G$6000,6,0),IFERROR(INDEX(Winback!$C$2:$C$300,MATCH($A1832,Winback!$K$2:$K$300,0)),""))</f>
        <v>Maria Fernanda</v>
      </c>
      <c r="S1832" t="str">
        <f t="shared" si="143"/>
        <v>NP</v>
      </c>
      <c r="T1832">
        <f t="shared" si="144"/>
        <v>1</v>
      </c>
    </row>
    <row r="1833" spans="1:20" x14ac:dyDescent="0.35">
      <c r="A1833" t="s">
        <v>9093</v>
      </c>
      <c r="B1833" t="s">
        <v>9094</v>
      </c>
      <c r="C1833" t="s">
        <v>9095</v>
      </c>
      <c r="D1833" t="s">
        <v>9096</v>
      </c>
      <c r="E1833">
        <f>IF(COUNTIFS(Registros!$A$2:$A$6000,"NP",Registros!$B$2:$B$6000,$A1833)&gt;0,1,0)</f>
        <v>1</v>
      </c>
      <c r="F1833">
        <f>IF($E1833=1,SUMIFS(Registros!$F$2:$F$6000,Registros!$A$2:$A$6000,"NP",Registros!$B$2:$B$6000,$A1833),0)</f>
        <v>18.23</v>
      </c>
      <c r="G1833">
        <f>IF(COUNTIFS(Registros!$A$2:$A$6000,"MOV",Registros!$B$2:$B$6000,$A1833)&gt;0,1,0)</f>
        <v>0</v>
      </c>
      <c r="H1833">
        <f>IF($G1833=1,SUMIFS(Registros!$F$2:$F$6000,Registros!$A$2:$A$6000,"MOV",Registros!$B$2:$B$6000,$A1833),0)</f>
        <v>0</v>
      </c>
      <c r="I1833">
        <f>IF(COUNTIFS(Registros!$A$2:$A$6000,"CS",Registros!$B$2:$B$6000,$A1833)&gt;0,1,0)</f>
        <v>0</v>
      </c>
      <c r="J1833">
        <f>IF($I1833=1,SUMIFS(Registros!$I$2:$I$6000,Registros!$A$2:$A$6000,"CS",Registros!$B$2:$B$6000,$A1833),0)</f>
        <v>0</v>
      </c>
      <c r="K1833">
        <f>IF(COUNTIFS(Winback!$K$2:$K$300,$A1833)&gt;0,1,0)</f>
        <v>0</v>
      </c>
      <c r="L1833">
        <f>IF(AND($K1833=1,LEFT($A1833,3)="WB-"),SUMIFS(Winback!$D$2:$D$300,Winback!$K$2:$K$300,$A1833),0)</f>
        <v>0</v>
      </c>
      <c r="M1833">
        <f>IF(OR($E1833=1,$G1833=1,SUMIFS(Registros!$J$2:$J$6000,Registros!$B$2:$B$6000,$A1833)&gt;0),1,0)</f>
        <v>1</v>
      </c>
      <c r="N1833">
        <f>IF($J1833&gt;0,1,IF(COUNTIFS(Registros!$A$2:$A$6000,"CS",Registros!$B$2:$B$6000,$A1833,Registros!$K$2:$K$6000,"&lt;&gt;")&gt;0,1,0))</f>
        <v>0</v>
      </c>
      <c r="O1833" t="str">
        <f t="shared" si="140"/>
        <v>SOLO MÓVIL</v>
      </c>
      <c r="P1833" t="str">
        <f t="shared" si="141"/>
        <v>Ofrecer fijo + internet (FLBBTV)</v>
      </c>
      <c r="Q1833">
        <f t="shared" si="142"/>
        <v>18.23</v>
      </c>
      <c r="R1833" t="str">
        <f>IFERROR(VLOOKUP($A1833,Registros!$B$2:$G$6000,6,0),IFERROR(INDEX(Winback!$C$2:$C$300,MATCH($A1833,Winback!$K$2:$K$300,0)),""))</f>
        <v>Yarelis Tulloch</v>
      </c>
      <c r="S1833" t="str">
        <f t="shared" si="143"/>
        <v>NP</v>
      </c>
      <c r="T1833">
        <f t="shared" si="144"/>
        <v>1</v>
      </c>
    </row>
    <row r="1834" spans="1:20" x14ac:dyDescent="0.35">
      <c r="A1834" t="s">
        <v>9098</v>
      </c>
      <c r="B1834" t="s">
        <v>9099</v>
      </c>
      <c r="C1834" t="s">
        <v>9100</v>
      </c>
      <c r="D1834" t="s">
        <v>9101</v>
      </c>
      <c r="E1834">
        <f>IF(COUNTIFS(Registros!$A$2:$A$6000,"NP",Registros!$B$2:$B$6000,$A1834)&gt;0,1,0)</f>
        <v>1</v>
      </c>
      <c r="F1834">
        <f>IF($E1834=1,SUMIFS(Registros!$F$2:$F$6000,Registros!$A$2:$A$6000,"NP",Registros!$B$2:$B$6000,$A1834),0)</f>
        <v>15</v>
      </c>
      <c r="G1834">
        <f>IF(COUNTIFS(Registros!$A$2:$A$6000,"MOV",Registros!$B$2:$B$6000,$A1834)&gt;0,1,0)</f>
        <v>0</v>
      </c>
      <c r="H1834">
        <f>IF($G1834=1,SUMIFS(Registros!$F$2:$F$6000,Registros!$A$2:$A$6000,"MOV",Registros!$B$2:$B$6000,$A1834),0)</f>
        <v>0</v>
      </c>
      <c r="I1834">
        <f>IF(COUNTIFS(Registros!$A$2:$A$6000,"CS",Registros!$B$2:$B$6000,$A1834)&gt;0,1,0)</f>
        <v>0</v>
      </c>
      <c r="J1834">
        <f>IF($I1834=1,SUMIFS(Registros!$I$2:$I$6000,Registros!$A$2:$A$6000,"CS",Registros!$B$2:$B$6000,$A1834),0)</f>
        <v>0</v>
      </c>
      <c r="K1834">
        <f>IF(COUNTIFS(Winback!$K$2:$K$300,$A1834)&gt;0,1,0)</f>
        <v>0</v>
      </c>
      <c r="L1834">
        <f>IF(AND($K1834=1,LEFT($A1834,3)="WB-"),SUMIFS(Winback!$D$2:$D$300,Winback!$K$2:$K$300,$A1834),0)</f>
        <v>0</v>
      </c>
      <c r="M1834">
        <f>IF(OR($E1834=1,$G1834=1,SUMIFS(Registros!$J$2:$J$6000,Registros!$B$2:$B$6000,$A1834)&gt;0),1,0)</f>
        <v>1</v>
      </c>
      <c r="N1834">
        <f>IF($J1834&gt;0,1,IF(COUNTIFS(Registros!$A$2:$A$6000,"CS",Registros!$B$2:$B$6000,$A1834,Registros!$K$2:$K$6000,"&lt;&gt;")&gt;0,1,0))</f>
        <v>0</v>
      </c>
      <c r="O1834" t="str">
        <f t="shared" si="140"/>
        <v>SOLO MÓVIL</v>
      </c>
      <c r="P1834" t="str">
        <f t="shared" si="141"/>
        <v>Ofrecer fijo + internet (FLBBTV)</v>
      </c>
      <c r="Q1834">
        <f t="shared" si="142"/>
        <v>15</v>
      </c>
      <c r="R1834" t="str">
        <f>IFERROR(VLOOKUP($A1834,Registros!$B$2:$G$6000,6,0),IFERROR(INDEX(Winback!$C$2:$C$300,MATCH($A1834,Winback!$K$2:$K$300,0)),""))</f>
        <v>Abril Aparicio</v>
      </c>
      <c r="S1834" t="str">
        <f t="shared" si="143"/>
        <v>NP</v>
      </c>
      <c r="T1834">
        <f t="shared" si="144"/>
        <v>1</v>
      </c>
    </row>
    <row r="1835" spans="1:20" x14ac:dyDescent="0.35">
      <c r="A1835" t="s">
        <v>9103</v>
      </c>
      <c r="B1835" t="s">
        <v>9104</v>
      </c>
      <c r="C1835" t="s">
        <v>9105</v>
      </c>
      <c r="D1835" t="s">
        <v>9106</v>
      </c>
      <c r="E1835">
        <f>IF(COUNTIFS(Registros!$A$2:$A$6000,"NP",Registros!$B$2:$B$6000,$A1835)&gt;0,1,0)</f>
        <v>1</v>
      </c>
      <c r="F1835">
        <f>IF($E1835=1,SUMIFS(Registros!$F$2:$F$6000,Registros!$A$2:$A$6000,"NP",Registros!$B$2:$B$6000,$A1835),0)</f>
        <v>30</v>
      </c>
      <c r="G1835">
        <f>IF(COUNTIFS(Registros!$A$2:$A$6000,"MOV",Registros!$B$2:$B$6000,$A1835)&gt;0,1,0)</f>
        <v>0</v>
      </c>
      <c r="H1835">
        <f>IF($G1835=1,SUMIFS(Registros!$F$2:$F$6000,Registros!$A$2:$A$6000,"MOV",Registros!$B$2:$B$6000,$A1835),0)</f>
        <v>0</v>
      </c>
      <c r="I1835">
        <f>IF(COUNTIFS(Registros!$A$2:$A$6000,"CS",Registros!$B$2:$B$6000,$A1835)&gt;0,1,0)</f>
        <v>0</v>
      </c>
      <c r="J1835">
        <f>IF($I1835=1,SUMIFS(Registros!$I$2:$I$6000,Registros!$A$2:$A$6000,"CS",Registros!$B$2:$B$6000,$A1835),0)</f>
        <v>0</v>
      </c>
      <c r="K1835">
        <f>IF(COUNTIFS(Winback!$K$2:$K$300,$A1835)&gt;0,1,0)</f>
        <v>0</v>
      </c>
      <c r="L1835">
        <f>IF(AND($K1835=1,LEFT($A1835,3)="WB-"),SUMIFS(Winback!$D$2:$D$300,Winback!$K$2:$K$300,$A1835),0)</f>
        <v>0</v>
      </c>
      <c r="M1835">
        <f>IF(OR($E1835=1,$G1835=1,SUMIFS(Registros!$J$2:$J$6000,Registros!$B$2:$B$6000,$A1835)&gt;0),1,0)</f>
        <v>1</v>
      </c>
      <c r="N1835">
        <f>IF($J1835&gt;0,1,IF(COUNTIFS(Registros!$A$2:$A$6000,"CS",Registros!$B$2:$B$6000,$A1835,Registros!$K$2:$K$6000,"&lt;&gt;")&gt;0,1,0))</f>
        <v>0</v>
      </c>
      <c r="O1835" t="str">
        <f t="shared" si="140"/>
        <v>SOLO MÓVIL</v>
      </c>
      <c r="P1835" t="str">
        <f t="shared" si="141"/>
        <v>Ofrecer fijo + internet (FLBBTV)</v>
      </c>
      <c r="Q1835">
        <f t="shared" si="142"/>
        <v>30</v>
      </c>
      <c r="R1835" t="str">
        <f>IFERROR(VLOOKUP($A1835,Registros!$B$2:$G$6000,6,0),IFERROR(INDEX(Winback!$C$2:$C$300,MATCH($A1835,Winback!$K$2:$K$300,0)),""))</f>
        <v>Yariela Galarce</v>
      </c>
      <c r="S1835" t="str">
        <f t="shared" si="143"/>
        <v>NP</v>
      </c>
      <c r="T1835">
        <f t="shared" si="144"/>
        <v>1</v>
      </c>
    </row>
    <row r="1836" spans="1:20" x14ac:dyDescent="0.35">
      <c r="A1836" t="s">
        <v>9108</v>
      </c>
      <c r="B1836" t="s">
        <v>9109</v>
      </c>
      <c r="C1836" t="s">
        <v>9110</v>
      </c>
      <c r="D1836" t="s">
        <v>9111</v>
      </c>
      <c r="E1836">
        <f>IF(COUNTIFS(Registros!$A$2:$A$6000,"NP",Registros!$B$2:$B$6000,$A1836)&gt;0,1,0)</f>
        <v>1</v>
      </c>
      <c r="F1836">
        <f>IF($E1836=1,SUMIFS(Registros!$F$2:$F$6000,Registros!$A$2:$A$6000,"NP",Registros!$B$2:$B$6000,$A1836),0)</f>
        <v>15</v>
      </c>
      <c r="G1836">
        <f>IF(COUNTIFS(Registros!$A$2:$A$6000,"MOV",Registros!$B$2:$B$6000,$A1836)&gt;0,1,0)</f>
        <v>0</v>
      </c>
      <c r="H1836">
        <f>IF($G1836=1,SUMIFS(Registros!$F$2:$F$6000,Registros!$A$2:$A$6000,"MOV",Registros!$B$2:$B$6000,$A1836),0)</f>
        <v>0</v>
      </c>
      <c r="I1836">
        <f>IF(COUNTIFS(Registros!$A$2:$A$6000,"CS",Registros!$B$2:$B$6000,$A1836)&gt;0,1,0)</f>
        <v>0</v>
      </c>
      <c r="J1836">
        <f>IF($I1836=1,SUMIFS(Registros!$I$2:$I$6000,Registros!$A$2:$A$6000,"CS",Registros!$B$2:$B$6000,$A1836),0)</f>
        <v>0</v>
      </c>
      <c r="K1836">
        <f>IF(COUNTIFS(Winback!$K$2:$K$300,$A1836)&gt;0,1,0)</f>
        <v>0</v>
      </c>
      <c r="L1836">
        <f>IF(AND($K1836=1,LEFT($A1836,3)="WB-"),SUMIFS(Winback!$D$2:$D$300,Winback!$K$2:$K$300,$A1836),0)</f>
        <v>0</v>
      </c>
      <c r="M1836">
        <f>IF(OR($E1836=1,$G1836=1,SUMIFS(Registros!$J$2:$J$6000,Registros!$B$2:$B$6000,$A1836)&gt;0),1,0)</f>
        <v>1</v>
      </c>
      <c r="N1836">
        <f>IF($J1836&gt;0,1,IF(COUNTIFS(Registros!$A$2:$A$6000,"CS",Registros!$B$2:$B$6000,$A1836,Registros!$K$2:$K$6000,"&lt;&gt;")&gt;0,1,0))</f>
        <v>0</v>
      </c>
      <c r="O1836" t="str">
        <f t="shared" si="140"/>
        <v>SOLO MÓVIL</v>
      </c>
      <c r="P1836" t="str">
        <f t="shared" si="141"/>
        <v>Ofrecer fijo + internet (FLBBTV)</v>
      </c>
      <c r="Q1836">
        <f t="shared" si="142"/>
        <v>15</v>
      </c>
      <c r="R1836" t="str">
        <f>IFERROR(VLOOKUP($A1836,Registros!$B$2:$G$6000,6,0),IFERROR(INDEX(Winback!$C$2:$C$300,MATCH($A1836,Winback!$K$2:$K$300,0)),""))</f>
        <v>Nailyn Martinez</v>
      </c>
      <c r="S1836" t="str">
        <f t="shared" si="143"/>
        <v>NP</v>
      </c>
      <c r="T1836">
        <f t="shared" si="144"/>
        <v>1</v>
      </c>
    </row>
    <row r="1837" spans="1:20" x14ac:dyDescent="0.35">
      <c r="A1837" t="s">
        <v>9113</v>
      </c>
      <c r="B1837" t="s">
        <v>9114</v>
      </c>
      <c r="C1837" t="s">
        <v>9115</v>
      </c>
      <c r="D1837" t="s">
        <v>9116</v>
      </c>
      <c r="E1837">
        <f>IF(COUNTIFS(Registros!$A$2:$A$6000,"NP",Registros!$B$2:$B$6000,$A1837)&gt;0,1,0)</f>
        <v>1</v>
      </c>
      <c r="F1837">
        <f>IF($E1837=1,SUMIFS(Registros!$F$2:$F$6000,Registros!$A$2:$A$6000,"NP",Registros!$B$2:$B$6000,$A1837),0)</f>
        <v>15</v>
      </c>
      <c r="G1837">
        <f>IF(COUNTIFS(Registros!$A$2:$A$6000,"MOV",Registros!$B$2:$B$6000,$A1837)&gt;0,1,0)</f>
        <v>0</v>
      </c>
      <c r="H1837">
        <f>IF($G1837=1,SUMIFS(Registros!$F$2:$F$6000,Registros!$A$2:$A$6000,"MOV",Registros!$B$2:$B$6000,$A1837),0)</f>
        <v>0</v>
      </c>
      <c r="I1837">
        <f>IF(COUNTIFS(Registros!$A$2:$A$6000,"CS",Registros!$B$2:$B$6000,$A1837)&gt;0,1,0)</f>
        <v>0</v>
      </c>
      <c r="J1837">
        <f>IF($I1837=1,SUMIFS(Registros!$I$2:$I$6000,Registros!$A$2:$A$6000,"CS",Registros!$B$2:$B$6000,$A1837),0)</f>
        <v>0</v>
      </c>
      <c r="K1837">
        <f>IF(COUNTIFS(Winback!$K$2:$K$300,$A1837)&gt;0,1,0)</f>
        <v>0</v>
      </c>
      <c r="L1837">
        <f>IF(AND($K1837=1,LEFT($A1837,3)="WB-"),SUMIFS(Winback!$D$2:$D$300,Winback!$K$2:$K$300,$A1837),0)</f>
        <v>0</v>
      </c>
      <c r="M1837">
        <f>IF(OR($E1837=1,$G1837=1,SUMIFS(Registros!$J$2:$J$6000,Registros!$B$2:$B$6000,$A1837)&gt;0),1,0)</f>
        <v>1</v>
      </c>
      <c r="N1837">
        <f>IF($J1837&gt;0,1,IF(COUNTIFS(Registros!$A$2:$A$6000,"CS",Registros!$B$2:$B$6000,$A1837,Registros!$K$2:$K$6000,"&lt;&gt;")&gt;0,1,0))</f>
        <v>0</v>
      </c>
      <c r="O1837" t="str">
        <f t="shared" si="140"/>
        <v>SOLO MÓVIL</v>
      </c>
      <c r="P1837" t="str">
        <f t="shared" si="141"/>
        <v>Ofrecer fijo + internet (FLBBTV)</v>
      </c>
      <c r="Q1837">
        <f t="shared" si="142"/>
        <v>15</v>
      </c>
      <c r="R1837" t="str">
        <f>IFERROR(VLOOKUP($A1837,Registros!$B$2:$G$6000,6,0),IFERROR(INDEX(Winback!$C$2:$C$300,MATCH($A1837,Winback!$K$2:$K$300,0)),""))</f>
        <v>Yamali Rodriguez</v>
      </c>
      <c r="S1837" t="str">
        <f t="shared" si="143"/>
        <v>NP</v>
      </c>
      <c r="T1837">
        <f t="shared" si="144"/>
        <v>1</v>
      </c>
    </row>
    <row r="1838" spans="1:20" x14ac:dyDescent="0.35">
      <c r="A1838" t="s">
        <v>9118</v>
      </c>
      <c r="B1838" t="s">
        <v>9119</v>
      </c>
      <c r="C1838" t="s">
        <v>9120</v>
      </c>
      <c r="D1838" t="s">
        <v>9121</v>
      </c>
      <c r="E1838">
        <f>IF(COUNTIFS(Registros!$A$2:$A$6000,"NP",Registros!$B$2:$B$6000,$A1838)&gt;0,1,0)</f>
        <v>1</v>
      </c>
      <c r="F1838">
        <f>IF($E1838=1,SUMIFS(Registros!$F$2:$F$6000,Registros!$A$2:$A$6000,"NP",Registros!$B$2:$B$6000,$A1838),0)</f>
        <v>15</v>
      </c>
      <c r="G1838">
        <f>IF(COUNTIFS(Registros!$A$2:$A$6000,"MOV",Registros!$B$2:$B$6000,$A1838)&gt;0,1,0)</f>
        <v>0</v>
      </c>
      <c r="H1838">
        <f>IF($G1838=1,SUMIFS(Registros!$F$2:$F$6000,Registros!$A$2:$A$6000,"MOV",Registros!$B$2:$B$6000,$A1838),0)</f>
        <v>0</v>
      </c>
      <c r="I1838">
        <f>IF(COUNTIFS(Registros!$A$2:$A$6000,"CS",Registros!$B$2:$B$6000,$A1838)&gt;0,1,0)</f>
        <v>0</v>
      </c>
      <c r="J1838">
        <f>IF($I1838=1,SUMIFS(Registros!$I$2:$I$6000,Registros!$A$2:$A$6000,"CS",Registros!$B$2:$B$6000,$A1838),0)</f>
        <v>0</v>
      </c>
      <c r="K1838">
        <f>IF(COUNTIFS(Winback!$K$2:$K$300,$A1838)&gt;0,1,0)</f>
        <v>0</v>
      </c>
      <c r="L1838">
        <f>IF(AND($K1838=1,LEFT($A1838,3)="WB-"),SUMIFS(Winback!$D$2:$D$300,Winback!$K$2:$K$300,$A1838),0)</f>
        <v>0</v>
      </c>
      <c r="M1838">
        <f>IF(OR($E1838=1,$G1838=1,SUMIFS(Registros!$J$2:$J$6000,Registros!$B$2:$B$6000,$A1838)&gt;0),1,0)</f>
        <v>1</v>
      </c>
      <c r="N1838">
        <f>IF($J1838&gt;0,1,IF(COUNTIFS(Registros!$A$2:$A$6000,"CS",Registros!$B$2:$B$6000,$A1838,Registros!$K$2:$K$6000,"&lt;&gt;")&gt;0,1,0))</f>
        <v>0</v>
      </c>
      <c r="O1838" t="str">
        <f t="shared" si="140"/>
        <v>SOLO MÓVIL</v>
      </c>
      <c r="P1838" t="str">
        <f t="shared" si="141"/>
        <v>Ofrecer fijo + internet (FLBBTV)</v>
      </c>
      <c r="Q1838">
        <f t="shared" si="142"/>
        <v>15</v>
      </c>
      <c r="R1838" t="str">
        <f>IFERROR(VLOOKUP($A1838,Registros!$B$2:$G$6000,6,0),IFERROR(INDEX(Winback!$C$2:$C$300,MATCH($A1838,Winback!$K$2:$K$300,0)),""))</f>
        <v>Osiris Aguilar</v>
      </c>
      <c r="S1838" t="str">
        <f t="shared" si="143"/>
        <v>NP</v>
      </c>
      <c r="T1838">
        <f t="shared" si="144"/>
        <v>1</v>
      </c>
    </row>
    <row r="1839" spans="1:20" x14ac:dyDescent="0.35">
      <c r="A1839" t="s">
        <v>9123</v>
      </c>
      <c r="B1839" t="s">
        <v>9124</v>
      </c>
      <c r="C1839" t="s">
        <v>9125</v>
      </c>
      <c r="D1839" t="s">
        <v>9126</v>
      </c>
      <c r="E1839">
        <f>IF(COUNTIFS(Registros!$A$2:$A$6000,"NP",Registros!$B$2:$B$6000,$A1839)&gt;0,1,0)</f>
        <v>1</v>
      </c>
      <c r="F1839">
        <f>IF($E1839=1,SUMIFS(Registros!$F$2:$F$6000,Registros!$A$2:$A$6000,"NP",Registros!$B$2:$B$6000,$A1839),0)</f>
        <v>15</v>
      </c>
      <c r="G1839">
        <f>IF(COUNTIFS(Registros!$A$2:$A$6000,"MOV",Registros!$B$2:$B$6000,$A1839)&gt;0,1,0)</f>
        <v>0</v>
      </c>
      <c r="H1839">
        <f>IF($G1839=1,SUMIFS(Registros!$F$2:$F$6000,Registros!$A$2:$A$6000,"MOV",Registros!$B$2:$B$6000,$A1839),0)</f>
        <v>0</v>
      </c>
      <c r="I1839">
        <f>IF(COUNTIFS(Registros!$A$2:$A$6000,"CS",Registros!$B$2:$B$6000,$A1839)&gt;0,1,0)</f>
        <v>0</v>
      </c>
      <c r="J1839">
        <f>IF($I1839=1,SUMIFS(Registros!$I$2:$I$6000,Registros!$A$2:$A$6000,"CS",Registros!$B$2:$B$6000,$A1839),0)</f>
        <v>0</v>
      </c>
      <c r="K1839">
        <f>IF(COUNTIFS(Winback!$K$2:$K$300,$A1839)&gt;0,1,0)</f>
        <v>0</v>
      </c>
      <c r="L1839">
        <f>IF(AND($K1839=1,LEFT($A1839,3)="WB-"),SUMIFS(Winback!$D$2:$D$300,Winback!$K$2:$K$300,$A1839),0)</f>
        <v>0</v>
      </c>
      <c r="M1839">
        <f>IF(OR($E1839=1,$G1839=1,SUMIFS(Registros!$J$2:$J$6000,Registros!$B$2:$B$6000,$A1839)&gt;0),1,0)</f>
        <v>1</v>
      </c>
      <c r="N1839">
        <f>IF($J1839&gt;0,1,IF(COUNTIFS(Registros!$A$2:$A$6000,"CS",Registros!$B$2:$B$6000,$A1839,Registros!$K$2:$K$6000,"&lt;&gt;")&gt;0,1,0))</f>
        <v>0</v>
      </c>
      <c r="O1839" t="str">
        <f t="shared" si="140"/>
        <v>SOLO MÓVIL</v>
      </c>
      <c r="P1839" t="str">
        <f t="shared" si="141"/>
        <v>Ofrecer fijo + internet (FLBBTV)</v>
      </c>
      <c r="Q1839">
        <f t="shared" si="142"/>
        <v>15</v>
      </c>
      <c r="R1839" t="str">
        <f>IFERROR(VLOOKUP($A1839,Registros!$B$2:$G$6000,6,0),IFERROR(INDEX(Winback!$C$2:$C$300,MATCH($A1839,Winback!$K$2:$K$300,0)),""))</f>
        <v>Karla Mc Intryre</v>
      </c>
      <c r="S1839" t="str">
        <f t="shared" si="143"/>
        <v>NP</v>
      </c>
      <c r="T1839">
        <f t="shared" si="144"/>
        <v>1</v>
      </c>
    </row>
    <row r="1840" spans="1:20" x14ac:dyDescent="0.35">
      <c r="A1840" t="s">
        <v>9128</v>
      </c>
      <c r="B1840" t="s">
        <v>9129</v>
      </c>
      <c r="C1840" t="s">
        <v>9130</v>
      </c>
      <c r="D1840" t="s">
        <v>9131</v>
      </c>
      <c r="E1840">
        <f>IF(COUNTIFS(Registros!$A$2:$A$6000,"NP",Registros!$B$2:$B$6000,$A1840)&gt;0,1,0)</f>
        <v>1</v>
      </c>
      <c r="F1840">
        <f>IF($E1840=1,SUMIFS(Registros!$F$2:$F$6000,Registros!$A$2:$A$6000,"NP",Registros!$B$2:$B$6000,$A1840),0)</f>
        <v>15</v>
      </c>
      <c r="G1840">
        <f>IF(COUNTIFS(Registros!$A$2:$A$6000,"MOV",Registros!$B$2:$B$6000,$A1840)&gt;0,1,0)</f>
        <v>0</v>
      </c>
      <c r="H1840">
        <f>IF($G1840=1,SUMIFS(Registros!$F$2:$F$6000,Registros!$A$2:$A$6000,"MOV",Registros!$B$2:$B$6000,$A1840),0)</f>
        <v>0</v>
      </c>
      <c r="I1840">
        <f>IF(COUNTIFS(Registros!$A$2:$A$6000,"CS",Registros!$B$2:$B$6000,$A1840)&gt;0,1,0)</f>
        <v>0</v>
      </c>
      <c r="J1840">
        <f>IF($I1840=1,SUMIFS(Registros!$I$2:$I$6000,Registros!$A$2:$A$6000,"CS",Registros!$B$2:$B$6000,$A1840),0)</f>
        <v>0</v>
      </c>
      <c r="K1840">
        <f>IF(COUNTIFS(Winback!$K$2:$K$300,$A1840)&gt;0,1,0)</f>
        <v>0</v>
      </c>
      <c r="L1840">
        <f>IF(AND($K1840=1,LEFT($A1840,3)="WB-"),SUMIFS(Winback!$D$2:$D$300,Winback!$K$2:$K$300,$A1840),0)</f>
        <v>0</v>
      </c>
      <c r="M1840">
        <f>IF(OR($E1840=1,$G1840=1,SUMIFS(Registros!$J$2:$J$6000,Registros!$B$2:$B$6000,$A1840)&gt;0),1,0)</f>
        <v>1</v>
      </c>
      <c r="N1840">
        <f>IF($J1840&gt;0,1,IF(COUNTIFS(Registros!$A$2:$A$6000,"CS",Registros!$B$2:$B$6000,$A1840,Registros!$K$2:$K$6000,"&lt;&gt;")&gt;0,1,0))</f>
        <v>0</v>
      </c>
      <c r="O1840" t="str">
        <f t="shared" si="140"/>
        <v>SOLO MÓVIL</v>
      </c>
      <c r="P1840" t="str">
        <f t="shared" si="141"/>
        <v>Ofrecer fijo + internet (FLBBTV)</v>
      </c>
      <c r="Q1840">
        <f t="shared" si="142"/>
        <v>15</v>
      </c>
      <c r="R1840" t="str">
        <f>IFERROR(VLOOKUP($A1840,Registros!$B$2:$G$6000,6,0),IFERROR(INDEX(Winback!$C$2:$C$300,MATCH($A1840,Winback!$K$2:$K$300,0)),""))</f>
        <v>Michelle Zambrano</v>
      </c>
      <c r="S1840" t="str">
        <f t="shared" si="143"/>
        <v>NP</v>
      </c>
      <c r="T1840">
        <f t="shared" si="144"/>
        <v>1</v>
      </c>
    </row>
    <row r="1841" spans="1:20" x14ac:dyDescent="0.35">
      <c r="A1841" t="s">
        <v>9133</v>
      </c>
      <c r="B1841" t="s">
        <v>9134</v>
      </c>
      <c r="C1841" t="s">
        <v>9135</v>
      </c>
      <c r="D1841" t="s">
        <v>9136</v>
      </c>
      <c r="E1841">
        <f>IF(COUNTIFS(Registros!$A$2:$A$6000,"NP",Registros!$B$2:$B$6000,$A1841)&gt;0,1,0)</f>
        <v>1</v>
      </c>
      <c r="F1841">
        <f>IF($E1841=1,SUMIFS(Registros!$F$2:$F$6000,Registros!$A$2:$A$6000,"NP",Registros!$B$2:$B$6000,$A1841),0)</f>
        <v>15</v>
      </c>
      <c r="G1841">
        <f>IF(COUNTIFS(Registros!$A$2:$A$6000,"MOV",Registros!$B$2:$B$6000,$A1841)&gt;0,1,0)</f>
        <v>0</v>
      </c>
      <c r="H1841">
        <f>IF($G1841=1,SUMIFS(Registros!$F$2:$F$6000,Registros!$A$2:$A$6000,"MOV",Registros!$B$2:$B$6000,$A1841),0)</f>
        <v>0</v>
      </c>
      <c r="I1841">
        <f>IF(COUNTIFS(Registros!$A$2:$A$6000,"CS",Registros!$B$2:$B$6000,$A1841)&gt;0,1,0)</f>
        <v>0</v>
      </c>
      <c r="J1841">
        <f>IF($I1841=1,SUMIFS(Registros!$I$2:$I$6000,Registros!$A$2:$A$6000,"CS",Registros!$B$2:$B$6000,$A1841),0)</f>
        <v>0</v>
      </c>
      <c r="K1841">
        <f>IF(COUNTIFS(Winback!$K$2:$K$300,$A1841)&gt;0,1,0)</f>
        <v>0</v>
      </c>
      <c r="L1841">
        <f>IF(AND($K1841=1,LEFT($A1841,3)="WB-"),SUMIFS(Winback!$D$2:$D$300,Winback!$K$2:$K$300,$A1841),0)</f>
        <v>0</v>
      </c>
      <c r="M1841">
        <f>IF(OR($E1841=1,$G1841=1,SUMIFS(Registros!$J$2:$J$6000,Registros!$B$2:$B$6000,$A1841)&gt;0),1,0)</f>
        <v>1</v>
      </c>
      <c r="N1841">
        <f>IF($J1841&gt;0,1,IF(COUNTIFS(Registros!$A$2:$A$6000,"CS",Registros!$B$2:$B$6000,$A1841,Registros!$K$2:$K$6000,"&lt;&gt;")&gt;0,1,0))</f>
        <v>0</v>
      </c>
      <c r="O1841" t="str">
        <f t="shared" si="140"/>
        <v>SOLO MÓVIL</v>
      </c>
      <c r="P1841" t="str">
        <f t="shared" si="141"/>
        <v>Ofrecer fijo + internet (FLBBTV)</v>
      </c>
      <c r="Q1841">
        <f t="shared" si="142"/>
        <v>15</v>
      </c>
      <c r="R1841" t="str">
        <f>IFERROR(VLOOKUP($A1841,Registros!$B$2:$G$6000,6,0),IFERROR(INDEX(Winback!$C$2:$C$300,MATCH($A1841,Winback!$K$2:$K$300,0)),""))</f>
        <v>Ines Lizbeth Trujillo</v>
      </c>
      <c r="S1841" t="str">
        <f t="shared" si="143"/>
        <v>NP</v>
      </c>
      <c r="T1841">
        <f t="shared" si="144"/>
        <v>1</v>
      </c>
    </row>
    <row r="1842" spans="1:20" x14ac:dyDescent="0.35">
      <c r="A1842" t="s">
        <v>9138</v>
      </c>
      <c r="B1842" t="s">
        <v>9139</v>
      </c>
      <c r="C1842" t="s">
        <v>9140</v>
      </c>
      <c r="D1842" t="s">
        <v>9141</v>
      </c>
      <c r="E1842">
        <f>IF(COUNTIFS(Registros!$A$2:$A$6000,"NP",Registros!$B$2:$B$6000,$A1842)&gt;0,1,0)</f>
        <v>1</v>
      </c>
      <c r="F1842">
        <f>IF($E1842=1,SUMIFS(Registros!$F$2:$F$6000,Registros!$A$2:$A$6000,"NP",Registros!$B$2:$B$6000,$A1842),0)</f>
        <v>21.25</v>
      </c>
      <c r="G1842">
        <f>IF(COUNTIFS(Registros!$A$2:$A$6000,"MOV",Registros!$B$2:$B$6000,$A1842)&gt;0,1,0)</f>
        <v>0</v>
      </c>
      <c r="H1842">
        <f>IF($G1842=1,SUMIFS(Registros!$F$2:$F$6000,Registros!$A$2:$A$6000,"MOV",Registros!$B$2:$B$6000,$A1842),0)</f>
        <v>0</v>
      </c>
      <c r="I1842">
        <f>IF(COUNTIFS(Registros!$A$2:$A$6000,"CS",Registros!$B$2:$B$6000,$A1842)&gt;0,1,0)</f>
        <v>0</v>
      </c>
      <c r="J1842">
        <f>IF($I1842=1,SUMIFS(Registros!$I$2:$I$6000,Registros!$A$2:$A$6000,"CS",Registros!$B$2:$B$6000,$A1842),0)</f>
        <v>0</v>
      </c>
      <c r="K1842">
        <f>IF(COUNTIFS(Winback!$K$2:$K$300,$A1842)&gt;0,1,0)</f>
        <v>0</v>
      </c>
      <c r="L1842">
        <f>IF(AND($K1842=1,LEFT($A1842,3)="WB-"),SUMIFS(Winback!$D$2:$D$300,Winback!$K$2:$K$300,$A1842),0)</f>
        <v>0</v>
      </c>
      <c r="M1842">
        <f>IF(OR($E1842=1,$G1842=1,SUMIFS(Registros!$J$2:$J$6000,Registros!$B$2:$B$6000,$A1842)&gt;0),1,0)</f>
        <v>1</v>
      </c>
      <c r="N1842">
        <f>IF($J1842&gt;0,1,IF(COUNTIFS(Registros!$A$2:$A$6000,"CS",Registros!$B$2:$B$6000,$A1842,Registros!$K$2:$K$6000,"&lt;&gt;")&gt;0,1,0))</f>
        <v>0</v>
      </c>
      <c r="O1842" t="str">
        <f t="shared" si="140"/>
        <v>SOLO MÓVIL</v>
      </c>
      <c r="P1842" t="str">
        <f t="shared" si="141"/>
        <v>Ofrecer fijo + internet (FLBBTV)</v>
      </c>
      <c r="Q1842">
        <f t="shared" si="142"/>
        <v>21.25</v>
      </c>
      <c r="R1842" t="str">
        <f>IFERROR(VLOOKUP($A1842,Registros!$B$2:$G$6000,6,0),IFERROR(INDEX(Winback!$C$2:$C$300,MATCH($A1842,Winback!$K$2:$K$300,0)),""))</f>
        <v>Alejandra Mabel Hawkins</v>
      </c>
      <c r="S1842" t="str">
        <f t="shared" si="143"/>
        <v>NP</v>
      </c>
      <c r="T1842">
        <f t="shared" si="144"/>
        <v>1</v>
      </c>
    </row>
    <row r="1843" spans="1:20" x14ac:dyDescent="0.35">
      <c r="A1843" t="s">
        <v>9143</v>
      </c>
      <c r="B1843" t="s">
        <v>9144</v>
      </c>
      <c r="C1843" t="s">
        <v>9145</v>
      </c>
      <c r="D1843" t="s">
        <v>9146</v>
      </c>
      <c r="E1843">
        <f>IF(COUNTIFS(Registros!$A$2:$A$6000,"NP",Registros!$B$2:$B$6000,$A1843)&gt;0,1,0)</f>
        <v>1</v>
      </c>
      <c r="F1843">
        <f>IF($E1843=1,SUMIFS(Registros!$F$2:$F$6000,Registros!$A$2:$A$6000,"NP",Registros!$B$2:$B$6000,$A1843),0)</f>
        <v>16.25</v>
      </c>
      <c r="G1843">
        <f>IF(COUNTIFS(Registros!$A$2:$A$6000,"MOV",Registros!$B$2:$B$6000,$A1843)&gt;0,1,0)</f>
        <v>0</v>
      </c>
      <c r="H1843">
        <f>IF($G1843=1,SUMIFS(Registros!$F$2:$F$6000,Registros!$A$2:$A$6000,"MOV",Registros!$B$2:$B$6000,$A1843),0)</f>
        <v>0</v>
      </c>
      <c r="I1843">
        <f>IF(COUNTIFS(Registros!$A$2:$A$6000,"CS",Registros!$B$2:$B$6000,$A1843)&gt;0,1,0)</f>
        <v>0</v>
      </c>
      <c r="J1843">
        <f>IF($I1843=1,SUMIFS(Registros!$I$2:$I$6000,Registros!$A$2:$A$6000,"CS",Registros!$B$2:$B$6000,$A1843),0)</f>
        <v>0</v>
      </c>
      <c r="K1843">
        <f>IF(COUNTIFS(Winback!$K$2:$K$300,$A1843)&gt;0,1,0)</f>
        <v>0</v>
      </c>
      <c r="L1843">
        <f>IF(AND($K1843=1,LEFT($A1843,3)="WB-"),SUMIFS(Winback!$D$2:$D$300,Winback!$K$2:$K$300,$A1843),0)</f>
        <v>0</v>
      </c>
      <c r="M1843">
        <f>IF(OR($E1843=1,$G1843=1,SUMIFS(Registros!$J$2:$J$6000,Registros!$B$2:$B$6000,$A1843)&gt;0),1,0)</f>
        <v>1</v>
      </c>
      <c r="N1843">
        <f>IF($J1843&gt;0,1,IF(COUNTIFS(Registros!$A$2:$A$6000,"CS",Registros!$B$2:$B$6000,$A1843,Registros!$K$2:$K$6000,"&lt;&gt;")&gt;0,1,0))</f>
        <v>0</v>
      </c>
      <c r="O1843" t="str">
        <f t="shared" si="140"/>
        <v>SOLO MÓVIL</v>
      </c>
      <c r="P1843" t="str">
        <f t="shared" si="141"/>
        <v>Ofrecer fijo + internet (FLBBTV)</v>
      </c>
      <c r="Q1843">
        <f t="shared" si="142"/>
        <v>16.25</v>
      </c>
      <c r="R1843" t="str">
        <f>IFERROR(VLOOKUP($A1843,Registros!$B$2:$G$6000,6,0),IFERROR(INDEX(Winback!$C$2:$C$300,MATCH($A1843,Winback!$K$2:$K$300,0)),""))</f>
        <v>Maria Fernanda</v>
      </c>
      <c r="S1843" t="str">
        <f t="shared" si="143"/>
        <v>NP</v>
      </c>
      <c r="T1843">
        <f t="shared" si="144"/>
        <v>1</v>
      </c>
    </row>
    <row r="1844" spans="1:20" x14ac:dyDescent="0.35">
      <c r="A1844" t="s">
        <v>9148</v>
      </c>
      <c r="B1844" t="s">
        <v>9149</v>
      </c>
      <c r="C1844" t="s">
        <v>9150</v>
      </c>
      <c r="D1844" t="s">
        <v>9151</v>
      </c>
      <c r="E1844">
        <f>IF(COUNTIFS(Registros!$A$2:$A$6000,"NP",Registros!$B$2:$B$6000,$A1844)&gt;0,1,0)</f>
        <v>1</v>
      </c>
      <c r="F1844">
        <f>IF($E1844=1,SUMIFS(Registros!$F$2:$F$6000,Registros!$A$2:$A$6000,"NP",Registros!$B$2:$B$6000,$A1844),0)</f>
        <v>16.25</v>
      </c>
      <c r="G1844">
        <f>IF(COUNTIFS(Registros!$A$2:$A$6000,"MOV",Registros!$B$2:$B$6000,$A1844)&gt;0,1,0)</f>
        <v>0</v>
      </c>
      <c r="H1844">
        <f>IF($G1844=1,SUMIFS(Registros!$F$2:$F$6000,Registros!$A$2:$A$6000,"MOV",Registros!$B$2:$B$6000,$A1844),0)</f>
        <v>0</v>
      </c>
      <c r="I1844">
        <f>IF(COUNTIFS(Registros!$A$2:$A$6000,"CS",Registros!$B$2:$B$6000,$A1844)&gt;0,1,0)</f>
        <v>0</v>
      </c>
      <c r="J1844">
        <f>IF($I1844=1,SUMIFS(Registros!$I$2:$I$6000,Registros!$A$2:$A$6000,"CS",Registros!$B$2:$B$6000,$A1844),0)</f>
        <v>0</v>
      </c>
      <c r="K1844">
        <f>IF(COUNTIFS(Winback!$K$2:$K$300,$A1844)&gt;0,1,0)</f>
        <v>0</v>
      </c>
      <c r="L1844">
        <f>IF(AND($K1844=1,LEFT($A1844,3)="WB-"),SUMIFS(Winback!$D$2:$D$300,Winback!$K$2:$K$300,$A1844),0)</f>
        <v>0</v>
      </c>
      <c r="M1844">
        <f>IF(OR($E1844=1,$G1844=1,SUMIFS(Registros!$J$2:$J$6000,Registros!$B$2:$B$6000,$A1844)&gt;0),1,0)</f>
        <v>1</v>
      </c>
      <c r="N1844">
        <f>IF($J1844&gt;0,1,IF(COUNTIFS(Registros!$A$2:$A$6000,"CS",Registros!$B$2:$B$6000,$A1844,Registros!$K$2:$K$6000,"&lt;&gt;")&gt;0,1,0))</f>
        <v>0</v>
      </c>
      <c r="O1844" t="str">
        <f t="shared" si="140"/>
        <v>SOLO MÓVIL</v>
      </c>
      <c r="P1844" t="str">
        <f t="shared" si="141"/>
        <v>Ofrecer fijo + internet (FLBBTV)</v>
      </c>
      <c r="Q1844">
        <f t="shared" si="142"/>
        <v>16.25</v>
      </c>
      <c r="R1844" t="str">
        <f>IFERROR(VLOOKUP($A1844,Registros!$B$2:$G$6000,6,0),IFERROR(INDEX(Winback!$C$2:$C$300,MATCH($A1844,Winback!$K$2:$K$300,0)),""))</f>
        <v>Yarelis Tulloch</v>
      </c>
      <c r="S1844" t="str">
        <f t="shared" si="143"/>
        <v>NP</v>
      </c>
      <c r="T1844">
        <f t="shared" si="144"/>
        <v>1</v>
      </c>
    </row>
    <row r="1845" spans="1:20" x14ac:dyDescent="0.35">
      <c r="A1845" t="s">
        <v>9153</v>
      </c>
      <c r="B1845" t="s">
        <v>9154</v>
      </c>
      <c r="C1845" t="s">
        <v>9155</v>
      </c>
      <c r="D1845" t="s">
        <v>9156</v>
      </c>
      <c r="E1845">
        <f>IF(COUNTIFS(Registros!$A$2:$A$6000,"NP",Registros!$B$2:$B$6000,$A1845)&gt;0,1,0)</f>
        <v>1</v>
      </c>
      <c r="F1845">
        <f>IF($E1845=1,SUMIFS(Registros!$F$2:$F$6000,Registros!$A$2:$A$6000,"NP",Registros!$B$2:$B$6000,$A1845),0)</f>
        <v>15</v>
      </c>
      <c r="G1845">
        <f>IF(COUNTIFS(Registros!$A$2:$A$6000,"MOV",Registros!$B$2:$B$6000,$A1845)&gt;0,1,0)</f>
        <v>0</v>
      </c>
      <c r="H1845">
        <f>IF($G1845=1,SUMIFS(Registros!$F$2:$F$6000,Registros!$A$2:$A$6000,"MOV",Registros!$B$2:$B$6000,$A1845),0)</f>
        <v>0</v>
      </c>
      <c r="I1845">
        <f>IF(COUNTIFS(Registros!$A$2:$A$6000,"CS",Registros!$B$2:$B$6000,$A1845)&gt;0,1,0)</f>
        <v>0</v>
      </c>
      <c r="J1845">
        <f>IF($I1845=1,SUMIFS(Registros!$I$2:$I$6000,Registros!$A$2:$A$6000,"CS",Registros!$B$2:$B$6000,$A1845),0)</f>
        <v>0</v>
      </c>
      <c r="K1845">
        <f>IF(COUNTIFS(Winback!$K$2:$K$300,$A1845)&gt;0,1,0)</f>
        <v>0</v>
      </c>
      <c r="L1845">
        <f>IF(AND($K1845=1,LEFT($A1845,3)="WB-"),SUMIFS(Winback!$D$2:$D$300,Winback!$K$2:$K$300,$A1845),0)</f>
        <v>0</v>
      </c>
      <c r="M1845">
        <f>IF(OR($E1845=1,$G1845=1,SUMIFS(Registros!$J$2:$J$6000,Registros!$B$2:$B$6000,$A1845)&gt;0),1,0)</f>
        <v>1</v>
      </c>
      <c r="N1845">
        <f>IF($J1845&gt;0,1,IF(COUNTIFS(Registros!$A$2:$A$6000,"CS",Registros!$B$2:$B$6000,$A1845,Registros!$K$2:$K$6000,"&lt;&gt;")&gt;0,1,0))</f>
        <v>0</v>
      </c>
      <c r="O1845" t="str">
        <f t="shared" si="140"/>
        <v>SOLO MÓVIL</v>
      </c>
      <c r="P1845" t="str">
        <f t="shared" si="141"/>
        <v>Ofrecer fijo + internet (FLBBTV)</v>
      </c>
      <c r="Q1845">
        <f t="shared" si="142"/>
        <v>15</v>
      </c>
      <c r="R1845" t="str">
        <f>IFERROR(VLOOKUP($A1845,Registros!$B$2:$G$6000,6,0),IFERROR(INDEX(Winback!$C$2:$C$300,MATCH($A1845,Winback!$K$2:$K$300,0)),""))</f>
        <v>Abril Aparicio</v>
      </c>
      <c r="S1845" t="str">
        <f t="shared" si="143"/>
        <v>NP</v>
      </c>
      <c r="T1845">
        <f t="shared" si="144"/>
        <v>1</v>
      </c>
    </row>
    <row r="1846" spans="1:20" x14ac:dyDescent="0.35">
      <c r="A1846" t="s">
        <v>9158</v>
      </c>
      <c r="B1846" t="s">
        <v>9159</v>
      </c>
      <c r="C1846" t="s">
        <v>9160</v>
      </c>
      <c r="D1846" t="s">
        <v>9161</v>
      </c>
      <c r="E1846">
        <f>IF(COUNTIFS(Registros!$A$2:$A$6000,"NP",Registros!$B$2:$B$6000,$A1846)&gt;0,1,0)</f>
        <v>1</v>
      </c>
      <c r="F1846">
        <f>IF($E1846=1,SUMIFS(Registros!$F$2:$F$6000,Registros!$A$2:$A$6000,"NP",Registros!$B$2:$B$6000,$A1846),0)</f>
        <v>15</v>
      </c>
      <c r="G1846">
        <f>IF(COUNTIFS(Registros!$A$2:$A$6000,"MOV",Registros!$B$2:$B$6000,$A1846)&gt;0,1,0)</f>
        <v>0</v>
      </c>
      <c r="H1846">
        <f>IF($G1846=1,SUMIFS(Registros!$F$2:$F$6000,Registros!$A$2:$A$6000,"MOV",Registros!$B$2:$B$6000,$A1846),0)</f>
        <v>0</v>
      </c>
      <c r="I1846">
        <f>IF(COUNTIFS(Registros!$A$2:$A$6000,"CS",Registros!$B$2:$B$6000,$A1846)&gt;0,1,0)</f>
        <v>0</v>
      </c>
      <c r="J1846">
        <f>IF($I1846=1,SUMIFS(Registros!$I$2:$I$6000,Registros!$A$2:$A$6000,"CS",Registros!$B$2:$B$6000,$A1846),0)</f>
        <v>0</v>
      </c>
      <c r="K1846">
        <f>IF(COUNTIFS(Winback!$K$2:$K$300,$A1846)&gt;0,1,0)</f>
        <v>0</v>
      </c>
      <c r="L1846">
        <f>IF(AND($K1846=1,LEFT($A1846,3)="WB-"),SUMIFS(Winback!$D$2:$D$300,Winback!$K$2:$K$300,$A1846),0)</f>
        <v>0</v>
      </c>
      <c r="M1846">
        <f>IF(OR($E1846=1,$G1846=1,SUMIFS(Registros!$J$2:$J$6000,Registros!$B$2:$B$6000,$A1846)&gt;0),1,0)</f>
        <v>1</v>
      </c>
      <c r="N1846">
        <f>IF($J1846&gt;0,1,IF(COUNTIFS(Registros!$A$2:$A$6000,"CS",Registros!$B$2:$B$6000,$A1846,Registros!$K$2:$K$6000,"&lt;&gt;")&gt;0,1,0))</f>
        <v>0</v>
      </c>
      <c r="O1846" t="str">
        <f t="shared" si="140"/>
        <v>SOLO MÓVIL</v>
      </c>
      <c r="P1846" t="str">
        <f t="shared" si="141"/>
        <v>Ofrecer fijo + internet (FLBBTV)</v>
      </c>
      <c r="Q1846">
        <f t="shared" si="142"/>
        <v>15</v>
      </c>
      <c r="R1846" t="str">
        <f>IFERROR(VLOOKUP($A1846,Registros!$B$2:$G$6000,6,0),IFERROR(INDEX(Winback!$C$2:$C$300,MATCH($A1846,Winback!$K$2:$K$300,0)),""))</f>
        <v>Yariela Galarce</v>
      </c>
      <c r="S1846" t="str">
        <f t="shared" si="143"/>
        <v>NP</v>
      </c>
      <c r="T1846">
        <f t="shared" si="144"/>
        <v>1</v>
      </c>
    </row>
    <row r="1847" spans="1:20" x14ac:dyDescent="0.35">
      <c r="A1847" t="s">
        <v>9163</v>
      </c>
      <c r="B1847" t="s">
        <v>9164</v>
      </c>
      <c r="C1847" t="s">
        <v>9165</v>
      </c>
      <c r="D1847" t="s">
        <v>9166</v>
      </c>
      <c r="E1847">
        <f>IF(COUNTIFS(Registros!$A$2:$A$6000,"NP",Registros!$B$2:$B$6000,$A1847)&gt;0,1,0)</f>
        <v>1</v>
      </c>
      <c r="F1847">
        <f>IF($E1847=1,SUMIFS(Registros!$F$2:$F$6000,Registros!$A$2:$A$6000,"NP",Registros!$B$2:$B$6000,$A1847),0)</f>
        <v>18</v>
      </c>
      <c r="G1847">
        <f>IF(COUNTIFS(Registros!$A$2:$A$6000,"MOV",Registros!$B$2:$B$6000,$A1847)&gt;0,1,0)</f>
        <v>0</v>
      </c>
      <c r="H1847">
        <f>IF($G1847=1,SUMIFS(Registros!$F$2:$F$6000,Registros!$A$2:$A$6000,"MOV",Registros!$B$2:$B$6000,$A1847),0)</f>
        <v>0</v>
      </c>
      <c r="I1847">
        <f>IF(COUNTIFS(Registros!$A$2:$A$6000,"CS",Registros!$B$2:$B$6000,$A1847)&gt;0,1,0)</f>
        <v>0</v>
      </c>
      <c r="J1847">
        <f>IF($I1847=1,SUMIFS(Registros!$I$2:$I$6000,Registros!$A$2:$A$6000,"CS",Registros!$B$2:$B$6000,$A1847),0)</f>
        <v>0</v>
      </c>
      <c r="K1847">
        <f>IF(COUNTIFS(Winback!$K$2:$K$300,$A1847)&gt;0,1,0)</f>
        <v>0</v>
      </c>
      <c r="L1847">
        <f>IF(AND($K1847=1,LEFT($A1847,3)="WB-"),SUMIFS(Winback!$D$2:$D$300,Winback!$K$2:$K$300,$A1847),0)</f>
        <v>0</v>
      </c>
      <c r="M1847">
        <f>IF(OR($E1847=1,$G1847=1,SUMIFS(Registros!$J$2:$J$6000,Registros!$B$2:$B$6000,$A1847)&gt;0),1,0)</f>
        <v>1</v>
      </c>
      <c r="N1847">
        <f>IF($J1847&gt;0,1,IF(COUNTIFS(Registros!$A$2:$A$6000,"CS",Registros!$B$2:$B$6000,$A1847,Registros!$K$2:$K$6000,"&lt;&gt;")&gt;0,1,0))</f>
        <v>0</v>
      </c>
      <c r="O1847" t="str">
        <f t="shared" si="140"/>
        <v>SOLO MÓVIL</v>
      </c>
      <c r="P1847" t="str">
        <f t="shared" si="141"/>
        <v>Ofrecer fijo + internet (FLBBTV)</v>
      </c>
      <c r="Q1847">
        <f t="shared" si="142"/>
        <v>18</v>
      </c>
      <c r="R1847" t="str">
        <f>IFERROR(VLOOKUP($A1847,Registros!$B$2:$G$6000,6,0),IFERROR(INDEX(Winback!$C$2:$C$300,MATCH($A1847,Winback!$K$2:$K$300,0)),""))</f>
        <v>Nailyn Martinez</v>
      </c>
      <c r="S1847" t="str">
        <f t="shared" si="143"/>
        <v>NP</v>
      </c>
      <c r="T1847">
        <f t="shared" si="144"/>
        <v>1</v>
      </c>
    </row>
    <row r="1848" spans="1:20" x14ac:dyDescent="0.35">
      <c r="A1848" t="s">
        <v>9168</v>
      </c>
      <c r="B1848" t="s">
        <v>9169</v>
      </c>
      <c r="C1848" t="s">
        <v>9170</v>
      </c>
      <c r="D1848" t="s">
        <v>9171</v>
      </c>
      <c r="E1848">
        <f>IF(COUNTIFS(Registros!$A$2:$A$6000,"NP",Registros!$B$2:$B$6000,$A1848)&gt;0,1,0)</f>
        <v>1</v>
      </c>
      <c r="F1848">
        <f>IF($E1848=1,SUMIFS(Registros!$F$2:$F$6000,Registros!$A$2:$A$6000,"NP",Registros!$B$2:$B$6000,$A1848),0)</f>
        <v>16.940000000000001</v>
      </c>
      <c r="G1848">
        <f>IF(COUNTIFS(Registros!$A$2:$A$6000,"MOV",Registros!$B$2:$B$6000,$A1848)&gt;0,1,0)</f>
        <v>0</v>
      </c>
      <c r="H1848">
        <f>IF($G1848=1,SUMIFS(Registros!$F$2:$F$6000,Registros!$A$2:$A$6000,"MOV",Registros!$B$2:$B$6000,$A1848),0)</f>
        <v>0</v>
      </c>
      <c r="I1848">
        <f>IF(COUNTIFS(Registros!$A$2:$A$6000,"CS",Registros!$B$2:$B$6000,$A1848)&gt;0,1,0)</f>
        <v>0</v>
      </c>
      <c r="J1848">
        <f>IF($I1848=1,SUMIFS(Registros!$I$2:$I$6000,Registros!$A$2:$A$6000,"CS",Registros!$B$2:$B$6000,$A1848),0)</f>
        <v>0</v>
      </c>
      <c r="K1848">
        <f>IF(COUNTIFS(Winback!$K$2:$K$300,$A1848)&gt;0,1,0)</f>
        <v>0</v>
      </c>
      <c r="L1848">
        <f>IF(AND($K1848=1,LEFT($A1848,3)="WB-"),SUMIFS(Winback!$D$2:$D$300,Winback!$K$2:$K$300,$A1848),0)</f>
        <v>0</v>
      </c>
      <c r="M1848">
        <f>IF(OR($E1848=1,$G1848=1,SUMIFS(Registros!$J$2:$J$6000,Registros!$B$2:$B$6000,$A1848)&gt;0),1,0)</f>
        <v>1</v>
      </c>
      <c r="N1848">
        <f>IF($J1848&gt;0,1,IF(COUNTIFS(Registros!$A$2:$A$6000,"CS",Registros!$B$2:$B$6000,$A1848,Registros!$K$2:$K$6000,"&lt;&gt;")&gt;0,1,0))</f>
        <v>0</v>
      </c>
      <c r="O1848" t="str">
        <f t="shared" si="140"/>
        <v>SOLO MÓVIL</v>
      </c>
      <c r="P1848" t="str">
        <f t="shared" si="141"/>
        <v>Ofrecer fijo + internet (FLBBTV)</v>
      </c>
      <c r="Q1848">
        <f t="shared" si="142"/>
        <v>16.940000000000001</v>
      </c>
      <c r="R1848" t="str">
        <f>IFERROR(VLOOKUP($A1848,Registros!$B$2:$G$6000,6,0),IFERROR(INDEX(Winback!$C$2:$C$300,MATCH($A1848,Winback!$K$2:$K$300,0)),""))</f>
        <v>Yamali Rodriguez</v>
      </c>
      <c r="S1848" t="str">
        <f t="shared" si="143"/>
        <v>NP</v>
      </c>
      <c r="T1848">
        <f t="shared" si="144"/>
        <v>1</v>
      </c>
    </row>
    <row r="1849" spans="1:20" x14ac:dyDescent="0.35">
      <c r="A1849" t="s">
        <v>9172</v>
      </c>
      <c r="B1849" t="s">
        <v>9173</v>
      </c>
      <c r="C1849" t="s">
        <v>9174</v>
      </c>
      <c r="D1849" t="s">
        <v>9175</v>
      </c>
      <c r="E1849">
        <f>IF(COUNTIFS(Registros!$A$2:$A$6000,"NP",Registros!$B$2:$B$6000,$A1849)&gt;0,1,0)</f>
        <v>1</v>
      </c>
      <c r="F1849">
        <f>IF($E1849=1,SUMIFS(Registros!$F$2:$F$6000,Registros!$A$2:$A$6000,"NP",Registros!$B$2:$B$6000,$A1849),0)</f>
        <v>15</v>
      </c>
      <c r="G1849">
        <f>IF(COUNTIFS(Registros!$A$2:$A$6000,"MOV",Registros!$B$2:$B$6000,$A1849)&gt;0,1,0)</f>
        <v>0</v>
      </c>
      <c r="H1849">
        <f>IF($G1849=1,SUMIFS(Registros!$F$2:$F$6000,Registros!$A$2:$A$6000,"MOV",Registros!$B$2:$B$6000,$A1849),0)</f>
        <v>0</v>
      </c>
      <c r="I1849">
        <f>IF(COUNTIFS(Registros!$A$2:$A$6000,"CS",Registros!$B$2:$B$6000,$A1849)&gt;0,1,0)</f>
        <v>0</v>
      </c>
      <c r="J1849">
        <f>IF($I1849=1,SUMIFS(Registros!$I$2:$I$6000,Registros!$A$2:$A$6000,"CS",Registros!$B$2:$B$6000,$A1849),0)</f>
        <v>0</v>
      </c>
      <c r="K1849">
        <f>IF(COUNTIFS(Winback!$K$2:$K$300,$A1849)&gt;0,1,0)</f>
        <v>0</v>
      </c>
      <c r="L1849">
        <f>IF(AND($K1849=1,LEFT($A1849,3)="WB-"),SUMIFS(Winback!$D$2:$D$300,Winback!$K$2:$K$300,$A1849),0)</f>
        <v>0</v>
      </c>
      <c r="M1849">
        <f>IF(OR($E1849=1,$G1849=1,SUMIFS(Registros!$J$2:$J$6000,Registros!$B$2:$B$6000,$A1849)&gt;0),1,0)</f>
        <v>1</v>
      </c>
      <c r="N1849">
        <f>IF($J1849&gt;0,1,IF(COUNTIFS(Registros!$A$2:$A$6000,"CS",Registros!$B$2:$B$6000,$A1849,Registros!$K$2:$K$6000,"&lt;&gt;")&gt;0,1,0))</f>
        <v>0</v>
      </c>
      <c r="O1849" t="str">
        <f t="shared" si="140"/>
        <v>SOLO MÓVIL</v>
      </c>
      <c r="P1849" t="str">
        <f t="shared" si="141"/>
        <v>Ofrecer fijo + internet (FLBBTV)</v>
      </c>
      <c r="Q1849">
        <f t="shared" si="142"/>
        <v>15</v>
      </c>
      <c r="R1849" t="str">
        <f>IFERROR(VLOOKUP($A1849,Registros!$B$2:$G$6000,6,0),IFERROR(INDEX(Winback!$C$2:$C$300,MATCH($A1849,Winback!$K$2:$K$300,0)),""))</f>
        <v>Osiris Aguilar</v>
      </c>
      <c r="S1849" t="str">
        <f t="shared" si="143"/>
        <v>NP</v>
      </c>
      <c r="T1849">
        <f t="shared" si="144"/>
        <v>1</v>
      </c>
    </row>
    <row r="1850" spans="1:20" x14ac:dyDescent="0.35">
      <c r="A1850" t="s">
        <v>9177</v>
      </c>
      <c r="B1850" t="s">
        <v>9178</v>
      </c>
      <c r="C1850" t="s">
        <v>9179</v>
      </c>
      <c r="D1850" t="s">
        <v>9180</v>
      </c>
      <c r="E1850">
        <f>IF(COUNTIFS(Registros!$A$2:$A$6000,"NP",Registros!$B$2:$B$6000,$A1850)&gt;0,1,0)</f>
        <v>1</v>
      </c>
      <c r="F1850">
        <f>IF($E1850=1,SUMIFS(Registros!$F$2:$F$6000,Registros!$A$2:$A$6000,"NP",Registros!$B$2:$B$6000,$A1850),0)</f>
        <v>110.22</v>
      </c>
      <c r="G1850">
        <f>IF(COUNTIFS(Registros!$A$2:$A$6000,"MOV",Registros!$B$2:$B$6000,$A1850)&gt;0,1,0)</f>
        <v>0</v>
      </c>
      <c r="H1850">
        <f>IF($G1850=1,SUMIFS(Registros!$F$2:$F$6000,Registros!$A$2:$A$6000,"MOV",Registros!$B$2:$B$6000,$A1850),0)</f>
        <v>0</v>
      </c>
      <c r="I1850">
        <f>IF(COUNTIFS(Registros!$A$2:$A$6000,"CS",Registros!$B$2:$B$6000,$A1850)&gt;0,1,0)</f>
        <v>0</v>
      </c>
      <c r="J1850">
        <f>IF($I1850=1,SUMIFS(Registros!$I$2:$I$6000,Registros!$A$2:$A$6000,"CS",Registros!$B$2:$B$6000,$A1850),0)</f>
        <v>0</v>
      </c>
      <c r="K1850">
        <f>IF(COUNTIFS(Winback!$K$2:$K$300,$A1850)&gt;0,1,0)</f>
        <v>0</v>
      </c>
      <c r="L1850">
        <f>IF(AND($K1850=1,LEFT($A1850,3)="WB-"),SUMIFS(Winback!$D$2:$D$300,Winback!$K$2:$K$300,$A1850),0)</f>
        <v>0</v>
      </c>
      <c r="M1850">
        <f>IF(OR($E1850=1,$G1850=1,SUMIFS(Registros!$J$2:$J$6000,Registros!$B$2:$B$6000,$A1850)&gt;0),1,0)</f>
        <v>1</v>
      </c>
      <c r="N1850">
        <f>IF($J1850&gt;0,1,IF(COUNTIFS(Registros!$A$2:$A$6000,"CS",Registros!$B$2:$B$6000,$A1850,Registros!$K$2:$K$6000,"&lt;&gt;")&gt;0,1,0))</f>
        <v>0</v>
      </c>
      <c r="O1850" t="str">
        <f t="shared" si="140"/>
        <v>SOLO MÓVIL</v>
      </c>
      <c r="P1850" t="str">
        <f t="shared" si="141"/>
        <v>Ofrecer fijo + internet (FLBBTV)</v>
      </c>
      <c r="Q1850">
        <f t="shared" si="142"/>
        <v>110.22</v>
      </c>
      <c r="R1850" t="str">
        <f>IFERROR(VLOOKUP($A1850,Registros!$B$2:$G$6000,6,0),IFERROR(INDEX(Winback!$C$2:$C$300,MATCH($A1850,Winback!$K$2:$K$300,0)),""))</f>
        <v>Karla Mc Intryre</v>
      </c>
      <c r="S1850" t="str">
        <f t="shared" si="143"/>
        <v>NP</v>
      </c>
      <c r="T1850">
        <f t="shared" si="144"/>
        <v>1</v>
      </c>
    </row>
    <row r="1851" spans="1:20" x14ac:dyDescent="0.35">
      <c r="A1851" t="s">
        <v>9182</v>
      </c>
      <c r="B1851" t="s">
        <v>9183</v>
      </c>
      <c r="C1851" t="s">
        <v>9184</v>
      </c>
      <c r="D1851" t="s">
        <v>9185</v>
      </c>
      <c r="E1851">
        <f>IF(COUNTIFS(Registros!$A$2:$A$6000,"NP",Registros!$B$2:$B$6000,$A1851)&gt;0,1,0)</f>
        <v>1</v>
      </c>
      <c r="F1851">
        <f>IF($E1851=1,SUMIFS(Registros!$F$2:$F$6000,Registros!$A$2:$A$6000,"NP",Registros!$B$2:$B$6000,$A1851),0)</f>
        <v>44.5</v>
      </c>
      <c r="G1851">
        <f>IF(COUNTIFS(Registros!$A$2:$A$6000,"MOV",Registros!$B$2:$B$6000,$A1851)&gt;0,1,0)</f>
        <v>0</v>
      </c>
      <c r="H1851">
        <f>IF($G1851=1,SUMIFS(Registros!$F$2:$F$6000,Registros!$A$2:$A$6000,"MOV",Registros!$B$2:$B$6000,$A1851),0)</f>
        <v>0</v>
      </c>
      <c r="I1851">
        <f>IF(COUNTIFS(Registros!$A$2:$A$6000,"CS",Registros!$B$2:$B$6000,$A1851)&gt;0,1,0)</f>
        <v>0</v>
      </c>
      <c r="J1851">
        <f>IF($I1851=1,SUMIFS(Registros!$I$2:$I$6000,Registros!$A$2:$A$6000,"CS",Registros!$B$2:$B$6000,$A1851),0)</f>
        <v>0</v>
      </c>
      <c r="K1851">
        <f>IF(COUNTIFS(Winback!$K$2:$K$300,$A1851)&gt;0,1,0)</f>
        <v>0</v>
      </c>
      <c r="L1851">
        <f>IF(AND($K1851=1,LEFT($A1851,3)="WB-"),SUMIFS(Winback!$D$2:$D$300,Winback!$K$2:$K$300,$A1851),0)</f>
        <v>0</v>
      </c>
      <c r="M1851">
        <f>IF(OR($E1851=1,$G1851=1,SUMIFS(Registros!$J$2:$J$6000,Registros!$B$2:$B$6000,$A1851)&gt;0),1,0)</f>
        <v>1</v>
      </c>
      <c r="N1851">
        <f>IF($J1851&gt;0,1,IF(COUNTIFS(Registros!$A$2:$A$6000,"CS",Registros!$B$2:$B$6000,$A1851,Registros!$K$2:$K$6000,"&lt;&gt;")&gt;0,1,0))</f>
        <v>0</v>
      </c>
      <c r="O1851" t="str">
        <f t="shared" si="140"/>
        <v>SOLO MÓVIL</v>
      </c>
      <c r="P1851" t="str">
        <f t="shared" si="141"/>
        <v>Ofrecer fijo + internet (FLBBTV)</v>
      </c>
      <c r="Q1851">
        <f t="shared" si="142"/>
        <v>44.5</v>
      </c>
      <c r="R1851" t="str">
        <f>IFERROR(VLOOKUP($A1851,Registros!$B$2:$G$6000,6,0),IFERROR(INDEX(Winback!$C$2:$C$300,MATCH($A1851,Winback!$K$2:$K$300,0)),""))</f>
        <v>Solanye Acuña</v>
      </c>
      <c r="S1851" t="str">
        <f t="shared" si="143"/>
        <v>NP</v>
      </c>
      <c r="T1851">
        <f t="shared" si="144"/>
        <v>1</v>
      </c>
    </row>
    <row r="1852" spans="1:20" x14ac:dyDescent="0.35">
      <c r="A1852" t="s">
        <v>9190</v>
      </c>
      <c r="B1852" t="s">
        <v>9191</v>
      </c>
      <c r="C1852" t="s">
        <v>9192</v>
      </c>
      <c r="D1852" t="s">
        <v>1073</v>
      </c>
      <c r="E1852">
        <f>IF(COUNTIFS(Registros!$A$2:$A$6000,"NP",Registros!$B$2:$B$6000,$A1852)&gt;0,1,0)</f>
        <v>1</v>
      </c>
      <c r="F1852">
        <f>IF($E1852=1,SUMIFS(Registros!$F$2:$F$6000,Registros!$A$2:$A$6000,"NP",Registros!$B$2:$B$6000,$A1852),0)</f>
        <v>88.75</v>
      </c>
      <c r="G1852">
        <f>IF(COUNTIFS(Registros!$A$2:$A$6000,"MOV",Registros!$B$2:$B$6000,$A1852)&gt;0,1,0)</f>
        <v>0</v>
      </c>
      <c r="H1852">
        <f>IF($G1852=1,SUMIFS(Registros!$F$2:$F$6000,Registros!$A$2:$A$6000,"MOV",Registros!$B$2:$B$6000,$A1852),0)</f>
        <v>0</v>
      </c>
      <c r="I1852">
        <f>IF(COUNTIFS(Registros!$A$2:$A$6000,"CS",Registros!$B$2:$B$6000,$A1852)&gt;0,1,0)</f>
        <v>0</v>
      </c>
      <c r="J1852">
        <f>IF($I1852=1,SUMIFS(Registros!$I$2:$I$6000,Registros!$A$2:$A$6000,"CS",Registros!$B$2:$B$6000,$A1852),0)</f>
        <v>0</v>
      </c>
      <c r="K1852">
        <f>IF(COUNTIFS(Winback!$K$2:$K$300,$A1852)&gt;0,1,0)</f>
        <v>0</v>
      </c>
      <c r="L1852">
        <f>IF(AND($K1852=1,LEFT($A1852,3)="WB-"),SUMIFS(Winback!$D$2:$D$300,Winback!$K$2:$K$300,$A1852),0)</f>
        <v>0</v>
      </c>
      <c r="M1852">
        <f>IF(OR($E1852=1,$G1852=1,SUMIFS(Registros!$J$2:$J$6000,Registros!$B$2:$B$6000,$A1852)&gt;0),1,0)</f>
        <v>1</v>
      </c>
      <c r="N1852">
        <f>IF($J1852&gt;0,1,IF(COUNTIFS(Registros!$A$2:$A$6000,"CS",Registros!$B$2:$B$6000,$A1852,Registros!$K$2:$K$6000,"&lt;&gt;")&gt;0,1,0))</f>
        <v>0</v>
      </c>
      <c r="O1852" t="str">
        <f t="shared" si="140"/>
        <v>SOLO MÓVIL</v>
      </c>
      <c r="P1852" t="str">
        <f t="shared" si="141"/>
        <v>Ofrecer fijo + internet (FLBBTV)</v>
      </c>
      <c r="Q1852">
        <f t="shared" si="142"/>
        <v>88.75</v>
      </c>
      <c r="R1852" t="str">
        <f>IFERROR(VLOOKUP($A1852,Registros!$B$2:$G$6000,6,0),IFERROR(INDEX(Winback!$C$2:$C$300,MATCH($A1852,Winback!$K$2:$K$300,0)),""))</f>
        <v>Ines Lizbeth Trujillo</v>
      </c>
      <c r="S1852" t="str">
        <f t="shared" si="143"/>
        <v>NP</v>
      </c>
      <c r="T1852">
        <f t="shared" si="144"/>
        <v>1</v>
      </c>
    </row>
    <row r="1853" spans="1:20" x14ac:dyDescent="0.35">
      <c r="A1853" t="s">
        <v>9194</v>
      </c>
      <c r="B1853" t="s">
        <v>9195</v>
      </c>
      <c r="C1853" t="s">
        <v>9196</v>
      </c>
      <c r="D1853" t="s">
        <v>9197</v>
      </c>
      <c r="E1853">
        <f>IF(COUNTIFS(Registros!$A$2:$A$6000,"NP",Registros!$B$2:$B$6000,$A1853)&gt;0,1,0)</f>
        <v>1</v>
      </c>
      <c r="F1853">
        <f>IF($E1853=1,SUMIFS(Registros!$F$2:$F$6000,Registros!$A$2:$A$6000,"NP",Registros!$B$2:$B$6000,$A1853),0)</f>
        <v>16.25</v>
      </c>
      <c r="G1853">
        <f>IF(COUNTIFS(Registros!$A$2:$A$6000,"MOV",Registros!$B$2:$B$6000,$A1853)&gt;0,1,0)</f>
        <v>0</v>
      </c>
      <c r="H1853">
        <f>IF($G1853=1,SUMIFS(Registros!$F$2:$F$6000,Registros!$A$2:$A$6000,"MOV",Registros!$B$2:$B$6000,$A1853),0)</f>
        <v>0</v>
      </c>
      <c r="I1853">
        <f>IF(COUNTIFS(Registros!$A$2:$A$6000,"CS",Registros!$B$2:$B$6000,$A1853)&gt;0,1,0)</f>
        <v>0</v>
      </c>
      <c r="J1853">
        <f>IF($I1853=1,SUMIFS(Registros!$I$2:$I$6000,Registros!$A$2:$A$6000,"CS",Registros!$B$2:$B$6000,$A1853),0)</f>
        <v>0</v>
      </c>
      <c r="K1853">
        <f>IF(COUNTIFS(Winback!$K$2:$K$300,$A1853)&gt;0,1,0)</f>
        <v>0</v>
      </c>
      <c r="L1853">
        <f>IF(AND($K1853=1,LEFT($A1853,3)="WB-"),SUMIFS(Winback!$D$2:$D$300,Winback!$K$2:$K$300,$A1853),0)</f>
        <v>0</v>
      </c>
      <c r="M1853">
        <f>IF(OR($E1853=1,$G1853=1,SUMIFS(Registros!$J$2:$J$6000,Registros!$B$2:$B$6000,$A1853)&gt;0),1,0)</f>
        <v>1</v>
      </c>
      <c r="N1853">
        <f>IF($J1853&gt;0,1,IF(COUNTIFS(Registros!$A$2:$A$6000,"CS",Registros!$B$2:$B$6000,$A1853,Registros!$K$2:$K$6000,"&lt;&gt;")&gt;0,1,0))</f>
        <v>0</v>
      </c>
      <c r="O1853" t="str">
        <f t="shared" si="140"/>
        <v>SOLO MÓVIL</v>
      </c>
      <c r="P1853" t="str">
        <f t="shared" si="141"/>
        <v>Ofrecer fijo + internet (FLBBTV)</v>
      </c>
      <c r="Q1853">
        <f t="shared" si="142"/>
        <v>16.25</v>
      </c>
      <c r="R1853" t="str">
        <f>IFERROR(VLOOKUP($A1853,Registros!$B$2:$G$6000,6,0),IFERROR(INDEX(Winback!$C$2:$C$300,MATCH($A1853,Winback!$K$2:$K$300,0)),""))</f>
        <v>Alejandra Mabel Hawkins</v>
      </c>
      <c r="S1853" t="str">
        <f t="shared" si="143"/>
        <v>NP</v>
      </c>
      <c r="T1853">
        <f t="shared" si="144"/>
        <v>1</v>
      </c>
    </row>
    <row r="1854" spans="1:20" x14ac:dyDescent="0.35">
      <c r="A1854" t="s">
        <v>9199</v>
      </c>
      <c r="B1854" t="s">
        <v>9200</v>
      </c>
      <c r="C1854" t="s">
        <v>9201</v>
      </c>
      <c r="D1854" t="s">
        <v>9202</v>
      </c>
      <c r="E1854">
        <f>IF(COUNTIFS(Registros!$A$2:$A$6000,"NP",Registros!$B$2:$B$6000,$A1854)&gt;0,1,0)</f>
        <v>1</v>
      </c>
      <c r="F1854">
        <f>IF($E1854=1,SUMIFS(Registros!$F$2:$F$6000,Registros!$A$2:$A$6000,"NP",Registros!$B$2:$B$6000,$A1854),0)</f>
        <v>15</v>
      </c>
      <c r="G1854">
        <f>IF(COUNTIFS(Registros!$A$2:$A$6000,"MOV",Registros!$B$2:$B$6000,$A1854)&gt;0,1,0)</f>
        <v>0</v>
      </c>
      <c r="H1854">
        <f>IF($G1854=1,SUMIFS(Registros!$F$2:$F$6000,Registros!$A$2:$A$6000,"MOV",Registros!$B$2:$B$6000,$A1854),0)</f>
        <v>0</v>
      </c>
      <c r="I1854">
        <f>IF(COUNTIFS(Registros!$A$2:$A$6000,"CS",Registros!$B$2:$B$6000,$A1854)&gt;0,1,0)</f>
        <v>0</v>
      </c>
      <c r="J1854">
        <f>IF($I1854=1,SUMIFS(Registros!$I$2:$I$6000,Registros!$A$2:$A$6000,"CS",Registros!$B$2:$B$6000,$A1854),0)</f>
        <v>0</v>
      </c>
      <c r="K1854">
        <f>IF(COUNTIFS(Winback!$K$2:$K$300,$A1854)&gt;0,1,0)</f>
        <v>0</v>
      </c>
      <c r="L1854">
        <f>IF(AND($K1854=1,LEFT($A1854,3)="WB-"),SUMIFS(Winback!$D$2:$D$300,Winback!$K$2:$K$300,$A1854),0)</f>
        <v>0</v>
      </c>
      <c r="M1854">
        <f>IF(OR($E1854=1,$G1854=1,SUMIFS(Registros!$J$2:$J$6000,Registros!$B$2:$B$6000,$A1854)&gt;0),1,0)</f>
        <v>1</v>
      </c>
      <c r="N1854">
        <f>IF($J1854&gt;0,1,IF(COUNTIFS(Registros!$A$2:$A$6000,"CS",Registros!$B$2:$B$6000,$A1854,Registros!$K$2:$K$6000,"&lt;&gt;")&gt;0,1,0))</f>
        <v>0</v>
      </c>
      <c r="O1854" t="str">
        <f t="shared" si="140"/>
        <v>SOLO MÓVIL</v>
      </c>
      <c r="P1854" t="str">
        <f t="shared" si="141"/>
        <v>Ofrecer fijo + internet (FLBBTV)</v>
      </c>
      <c r="Q1854">
        <f t="shared" si="142"/>
        <v>15</v>
      </c>
      <c r="R1854" t="str">
        <f>IFERROR(VLOOKUP($A1854,Registros!$B$2:$G$6000,6,0),IFERROR(INDEX(Winback!$C$2:$C$300,MATCH($A1854,Winback!$K$2:$K$300,0)),""))</f>
        <v>Maria Fernanda</v>
      </c>
      <c r="S1854" t="str">
        <f t="shared" si="143"/>
        <v>NP</v>
      </c>
      <c r="T1854">
        <f t="shared" si="144"/>
        <v>1</v>
      </c>
    </row>
    <row r="1855" spans="1:20" x14ac:dyDescent="0.35">
      <c r="A1855" t="s">
        <v>9204</v>
      </c>
      <c r="B1855" t="s">
        <v>9205</v>
      </c>
      <c r="C1855" t="s">
        <v>9206</v>
      </c>
      <c r="D1855" t="s">
        <v>9207</v>
      </c>
      <c r="E1855">
        <f>IF(COUNTIFS(Registros!$A$2:$A$6000,"NP",Registros!$B$2:$B$6000,$A1855)&gt;0,1,0)</f>
        <v>1</v>
      </c>
      <c r="F1855">
        <f>IF($E1855=1,SUMIFS(Registros!$F$2:$F$6000,Registros!$A$2:$A$6000,"NP",Registros!$B$2:$B$6000,$A1855),0)</f>
        <v>32.5</v>
      </c>
      <c r="G1855">
        <f>IF(COUNTIFS(Registros!$A$2:$A$6000,"MOV",Registros!$B$2:$B$6000,$A1855)&gt;0,1,0)</f>
        <v>0</v>
      </c>
      <c r="H1855">
        <f>IF($G1855=1,SUMIFS(Registros!$F$2:$F$6000,Registros!$A$2:$A$6000,"MOV",Registros!$B$2:$B$6000,$A1855),0)</f>
        <v>0</v>
      </c>
      <c r="I1855">
        <f>IF(COUNTIFS(Registros!$A$2:$A$6000,"CS",Registros!$B$2:$B$6000,$A1855)&gt;0,1,0)</f>
        <v>0</v>
      </c>
      <c r="J1855">
        <f>IF($I1855=1,SUMIFS(Registros!$I$2:$I$6000,Registros!$A$2:$A$6000,"CS",Registros!$B$2:$B$6000,$A1855),0)</f>
        <v>0</v>
      </c>
      <c r="K1855">
        <f>IF(COUNTIFS(Winback!$K$2:$K$300,$A1855)&gt;0,1,0)</f>
        <v>0</v>
      </c>
      <c r="L1855">
        <f>IF(AND($K1855=1,LEFT($A1855,3)="WB-"),SUMIFS(Winback!$D$2:$D$300,Winback!$K$2:$K$300,$A1855),0)</f>
        <v>0</v>
      </c>
      <c r="M1855">
        <f>IF(OR($E1855=1,$G1855=1,SUMIFS(Registros!$J$2:$J$6000,Registros!$B$2:$B$6000,$A1855)&gt;0),1,0)</f>
        <v>1</v>
      </c>
      <c r="N1855">
        <f>IF($J1855&gt;0,1,IF(COUNTIFS(Registros!$A$2:$A$6000,"CS",Registros!$B$2:$B$6000,$A1855,Registros!$K$2:$K$6000,"&lt;&gt;")&gt;0,1,0))</f>
        <v>0</v>
      </c>
      <c r="O1855" t="str">
        <f t="shared" si="140"/>
        <v>SOLO MÓVIL</v>
      </c>
      <c r="P1855" t="str">
        <f t="shared" si="141"/>
        <v>Ofrecer fijo + internet (FLBBTV)</v>
      </c>
      <c r="Q1855">
        <f t="shared" si="142"/>
        <v>32.5</v>
      </c>
      <c r="R1855" t="str">
        <f>IFERROR(VLOOKUP($A1855,Registros!$B$2:$G$6000,6,0),IFERROR(INDEX(Winback!$C$2:$C$300,MATCH($A1855,Winback!$K$2:$K$300,0)),""))</f>
        <v>Yarelis Tulloch</v>
      </c>
      <c r="S1855" t="str">
        <f t="shared" si="143"/>
        <v>NP</v>
      </c>
      <c r="T1855">
        <f t="shared" si="144"/>
        <v>1</v>
      </c>
    </row>
    <row r="1856" spans="1:20" x14ac:dyDescent="0.35">
      <c r="A1856" t="s">
        <v>9209</v>
      </c>
      <c r="B1856" t="s">
        <v>9210</v>
      </c>
      <c r="C1856" t="s">
        <v>9211</v>
      </c>
      <c r="D1856" t="s">
        <v>9212</v>
      </c>
      <c r="E1856">
        <f>IF(COUNTIFS(Registros!$A$2:$A$6000,"NP",Registros!$B$2:$B$6000,$A1856)&gt;0,1,0)</f>
        <v>1</v>
      </c>
      <c r="F1856">
        <f>IF($E1856=1,SUMIFS(Registros!$F$2:$F$6000,Registros!$A$2:$A$6000,"NP",Registros!$B$2:$B$6000,$A1856),0)</f>
        <v>22.75</v>
      </c>
      <c r="G1856">
        <f>IF(COUNTIFS(Registros!$A$2:$A$6000,"MOV",Registros!$B$2:$B$6000,$A1856)&gt;0,1,0)</f>
        <v>0</v>
      </c>
      <c r="H1856">
        <f>IF($G1856=1,SUMIFS(Registros!$F$2:$F$6000,Registros!$A$2:$A$6000,"MOV",Registros!$B$2:$B$6000,$A1856),0)</f>
        <v>0</v>
      </c>
      <c r="I1856">
        <f>IF(COUNTIFS(Registros!$A$2:$A$6000,"CS",Registros!$B$2:$B$6000,$A1856)&gt;0,1,0)</f>
        <v>0</v>
      </c>
      <c r="J1856">
        <f>IF($I1856=1,SUMIFS(Registros!$I$2:$I$6000,Registros!$A$2:$A$6000,"CS",Registros!$B$2:$B$6000,$A1856),0)</f>
        <v>0</v>
      </c>
      <c r="K1856">
        <f>IF(COUNTIFS(Winback!$K$2:$K$300,$A1856)&gt;0,1,0)</f>
        <v>0</v>
      </c>
      <c r="L1856">
        <f>IF(AND($K1856=1,LEFT($A1856,3)="WB-"),SUMIFS(Winback!$D$2:$D$300,Winback!$K$2:$K$300,$A1856),0)</f>
        <v>0</v>
      </c>
      <c r="M1856">
        <f>IF(OR($E1856=1,$G1856=1,SUMIFS(Registros!$J$2:$J$6000,Registros!$B$2:$B$6000,$A1856)&gt;0),1,0)</f>
        <v>1</v>
      </c>
      <c r="N1856">
        <f>IF($J1856&gt;0,1,IF(COUNTIFS(Registros!$A$2:$A$6000,"CS",Registros!$B$2:$B$6000,$A1856,Registros!$K$2:$K$6000,"&lt;&gt;")&gt;0,1,0))</f>
        <v>0</v>
      </c>
      <c r="O1856" t="str">
        <f t="shared" si="140"/>
        <v>SOLO MÓVIL</v>
      </c>
      <c r="P1856" t="str">
        <f t="shared" si="141"/>
        <v>Ofrecer fijo + internet (FLBBTV)</v>
      </c>
      <c r="Q1856">
        <f t="shared" si="142"/>
        <v>22.75</v>
      </c>
      <c r="R1856" t="str">
        <f>IFERROR(VLOOKUP($A1856,Registros!$B$2:$G$6000,6,0),IFERROR(INDEX(Winback!$C$2:$C$300,MATCH($A1856,Winback!$K$2:$K$300,0)),""))</f>
        <v>Abril Aparicio</v>
      </c>
      <c r="S1856" t="str">
        <f t="shared" si="143"/>
        <v>NP</v>
      </c>
      <c r="T1856">
        <f t="shared" si="144"/>
        <v>1</v>
      </c>
    </row>
    <row r="1857" spans="1:20" x14ac:dyDescent="0.35">
      <c r="A1857" t="s">
        <v>9214</v>
      </c>
      <c r="B1857" t="s">
        <v>9215</v>
      </c>
      <c r="C1857" t="s">
        <v>9216</v>
      </c>
      <c r="D1857" t="s">
        <v>9217</v>
      </c>
      <c r="E1857">
        <f>IF(COUNTIFS(Registros!$A$2:$A$6000,"NP",Registros!$B$2:$B$6000,$A1857)&gt;0,1,0)</f>
        <v>1</v>
      </c>
      <c r="F1857">
        <f>IF($E1857=1,SUMIFS(Registros!$F$2:$F$6000,Registros!$A$2:$A$6000,"NP",Registros!$B$2:$B$6000,$A1857),0)</f>
        <v>16.25</v>
      </c>
      <c r="G1857">
        <f>IF(COUNTIFS(Registros!$A$2:$A$6000,"MOV",Registros!$B$2:$B$6000,$A1857)&gt;0,1,0)</f>
        <v>0</v>
      </c>
      <c r="H1857">
        <f>IF($G1857=1,SUMIFS(Registros!$F$2:$F$6000,Registros!$A$2:$A$6000,"MOV",Registros!$B$2:$B$6000,$A1857),0)</f>
        <v>0</v>
      </c>
      <c r="I1857">
        <f>IF(COUNTIFS(Registros!$A$2:$A$6000,"CS",Registros!$B$2:$B$6000,$A1857)&gt;0,1,0)</f>
        <v>0</v>
      </c>
      <c r="J1857">
        <f>IF($I1857=1,SUMIFS(Registros!$I$2:$I$6000,Registros!$A$2:$A$6000,"CS",Registros!$B$2:$B$6000,$A1857),0)</f>
        <v>0</v>
      </c>
      <c r="K1857">
        <f>IF(COUNTIFS(Winback!$K$2:$K$300,$A1857)&gt;0,1,0)</f>
        <v>0</v>
      </c>
      <c r="L1857">
        <f>IF(AND($K1857=1,LEFT($A1857,3)="WB-"),SUMIFS(Winback!$D$2:$D$300,Winback!$K$2:$K$300,$A1857),0)</f>
        <v>0</v>
      </c>
      <c r="M1857">
        <f>IF(OR($E1857=1,$G1857=1,SUMIFS(Registros!$J$2:$J$6000,Registros!$B$2:$B$6000,$A1857)&gt;0),1,0)</f>
        <v>1</v>
      </c>
      <c r="N1857">
        <f>IF($J1857&gt;0,1,IF(COUNTIFS(Registros!$A$2:$A$6000,"CS",Registros!$B$2:$B$6000,$A1857,Registros!$K$2:$K$6000,"&lt;&gt;")&gt;0,1,0))</f>
        <v>0</v>
      </c>
      <c r="O1857" t="str">
        <f t="shared" si="140"/>
        <v>SOLO MÓVIL</v>
      </c>
      <c r="P1857" t="str">
        <f t="shared" si="141"/>
        <v>Ofrecer fijo + internet (FLBBTV)</v>
      </c>
      <c r="Q1857">
        <f t="shared" si="142"/>
        <v>16.25</v>
      </c>
      <c r="R1857" t="str">
        <f>IFERROR(VLOOKUP($A1857,Registros!$B$2:$G$6000,6,0),IFERROR(INDEX(Winback!$C$2:$C$300,MATCH($A1857,Winback!$K$2:$K$300,0)),""))</f>
        <v>Yariela Galarce</v>
      </c>
      <c r="S1857" t="str">
        <f t="shared" si="143"/>
        <v>NP</v>
      </c>
      <c r="T1857">
        <f t="shared" si="144"/>
        <v>1</v>
      </c>
    </row>
    <row r="1858" spans="1:20" x14ac:dyDescent="0.35">
      <c r="A1858" t="s">
        <v>9219</v>
      </c>
      <c r="B1858" t="s">
        <v>9220</v>
      </c>
      <c r="C1858" t="s">
        <v>9221</v>
      </c>
      <c r="D1858" t="s">
        <v>9222</v>
      </c>
      <c r="E1858">
        <f>IF(COUNTIFS(Registros!$A$2:$A$6000,"NP",Registros!$B$2:$B$6000,$A1858)&gt;0,1,0)</f>
        <v>1</v>
      </c>
      <c r="F1858">
        <f>IF($E1858=1,SUMIFS(Registros!$F$2:$F$6000,Registros!$A$2:$A$6000,"NP",Registros!$B$2:$B$6000,$A1858),0)</f>
        <v>15</v>
      </c>
      <c r="G1858">
        <f>IF(COUNTIFS(Registros!$A$2:$A$6000,"MOV",Registros!$B$2:$B$6000,$A1858)&gt;0,1,0)</f>
        <v>0</v>
      </c>
      <c r="H1858">
        <f>IF($G1858=1,SUMIFS(Registros!$F$2:$F$6000,Registros!$A$2:$A$6000,"MOV",Registros!$B$2:$B$6000,$A1858),0)</f>
        <v>0</v>
      </c>
      <c r="I1858">
        <f>IF(COUNTIFS(Registros!$A$2:$A$6000,"CS",Registros!$B$2:$B$6000,$A1858)&gt;0,1,0)</f>
        <v>0</v>
      </c>
      <c r="J1858">
        <f>IF($I1858=1,SUMIFS(Registros!$I$2:$I$6000,Registros!$A$2:$A$6000,"CS",Registros!$B$2:$B$6000,$A1858),0)</f>
        <v>0</v>
      </c>
      <c r="K1858">
        <f>IF(COUNTIFS(Winback!$K$2:$K$300,$A1858)&gt;0,1,0)</f>
        <v>0</v>
      </c>
      <c r="L1858">
        <f>IF(AND($K1858=1,LEFT($A1858,3)="WB-"),SUMIFS(Winback!$D$2:$D$300,Winback!$K$2:$K$300,$A1858),0)</f>
        <v>0</v>
      </c>
      <c r="M1858">
        <f>IF(OR($E1858=1,$G1858=1,SUMIFS(Registros!$J$2:$J$6000,Registros!$B$2:$B$6000,$A1858)&gt;0),1,0)</f>
        <v>1</v>
      </c>
      <c r="N1858">
        <f>IF($J1858&gt;0,1,IF(COUNTIFS(Registros!$A$2:$A$6000,"CS",Registros!$B$2:$B$6000,$A1858,Registros!$K$2:$K$6000,"&lt;&gt;")&gt;0,1,0))</f>
        <v>0</v>
      </c>
      <c r="O1858" t="str">
        <f t="shared" ref="O1858:O1921" si="145">IF(AND($K1858=1,$E1858=0,$G1858=0,$I1858=0),"WINBACK",IF(AND($M1858=1,$N1858&gt;0),"CONVERGENTE",IF($M1858=1,"SOLO MÓVIL",IF($N1858&gt;0,"SOLO FIJO / INTERNET","SIN SERVICIOS"))))</f>
        <v>SOLO MÓVIL</v>
      </c>
      <c r="P1858" t="str">
        <f t="shared" ref="P1858:P1921" si="146">IF($O1858="WINBACK","Recuperar (winback)",IF($O1858="CONVERGENTE","Upgrade / más líneas",IF($O1858="SOLO MÓVIL","Ofrecer fijo + internet (FLBBTV)",IF($O1858="SOLO FIJO / INTERNET","Ofrecer línea móvil Nextphone","Oferta completa (móvil + fijo + internet)"))))</f>
        <v>Ofrecer fijo + internet (FLBBTV)</v>
      </c>
      <c r="Q1858">
        <f t="shared" ref="Q1858:Q1921" si="147">$F1858+$H1858+$L1858</f>
        <v>15</v>
      </c>
      <c r="R1858" t="str">
        <f>IFERROR(VLOOKUP($A1858,Registros!$B$2:$G$6000,6,0),IFERROR(INDEX(Winback!$C$2:$C$300,MATCH($A1858,Winback!$K$2:$K$300,0)),""))</f>
        <v>Nailyn Martinez</v>
      </c>
      <c r="S1858" t="str">
        <f t="shared" ref="S1858:S1921" si="148">IF($E1858=1,"NP","")&amp;IF($G1858=1,"+MOV","")&amp;IF($I1858=1,"+CS","")&amp;IF($K1858=1,"+WB","")</f>
        <v>NP</v>
      </c>
      <c r="T1858">
        <f t="shared" ref="T1858:T1921" si="149">$E1858+$G1858+$I1858+$K1858</f>
        <v>1</v>
      </c>
    </row>
    <row r="1859" spans="1:20" x14ac:dyDescent="0.35">
      <c r="A1859" t="s">
        <v>9224</v>
      </c>
      <c r="B1859" t="s">
        <v>9225</v>
      </c>
      <c r="C1859" t="s">
        <v>9226</v>
      </c>
      <c r="D1859" t="s">
        <v>9227</v>
      </c>
      <c r="E1859">
        <f>IF(COUNTIFS(Registros!$A$2:$A$6000,"NP",Registros!$B$2:$B$6000,$A1859)&gt;0,1,0)</f>
        <v>1</v>
      </c>
      <c r="F1859">
        <f>IF($E1859=1,SUMIFS(Registros!$F$2:$F$6000,Registros!$A$2:$A$6000,"NP",Registros!$B$2:$B$6000,$A1859),0)</f>
        <v>147.5</v>
      </c>
      <c r="G1859">
        <f>IF(COUNTIFS(Registros!$A$2:$A$6000,"MOV",Registros!$B$2:$B$6000,$A1859)&gt;0,1,0)</f>
        <v>0</v>
      </c>
      <c r="H1859">
        <f>IF($G1859=1,SUMIFS(Registros!$F$2:$F$6000,Registros!$A$2:$A$6000,"MOV",Registros!$B$2:$B$6000,$A1859),0)</f>
        <v>0</v>
      </c>
      <c r="I1859">
        <f>IF(COUNTIFS(Registros!$A$2:$A$6000,"CS",Registros!$B$2:$B$6000,$A1859)&gt;0,1,0)</f>
        <v>0</v>
      </c>
      <c r="J1859">
        <f>IF($I1859=1,SUMIFS(Registros!$I$2:$I$6000,Registros!$A$2:$A$6000,"CS",Registros!$B$2:$B$6000,$A1859),0)</f>
        <v>0</v>
      </c>
      <c r="K1859">
        <f>IF(COUNTIFS(Winback!$K$2:$K$300,$A1859)&gt;0,1,0)</f>
        <v>0</v>
      </c>
      <c r="L1859">
        <f>IF(AND($K1859=1,LEFT($A1859,3)="WB-"),SUMIFS(Winback!$D$2:$D$300,Winback!$K$2:$K$300,$A1859),0)</f>
        <v>0</v>
      </c>
      <c r="M1859">
        <f>IF(OR($E1859=1,$G1859=1,SUMIFS(Registros!$J$2:$J$6000,Registros!$B$2:$B$6000,$A1859)&gt;0),1,0)</f>
        <v>1</v>
      </c>
      <c r="N1859">
        <f>IF($J1859&gt;0,1,IF(COUNTIFS(Registros!$A$2:$A$6000,"CS",Registros!$B$2:$B$6000,$A1859,Registros!$K$2:$K$6000,"&lt;&gt;")&gt;0,1,0))</f>
        <v>0</v>
      </c>
      <c r="O1859" t="str">
        <f t="shared" si="145"/>
        <v>SOLO MÓVIL</v>
      </c>
      <c r="P1859" t="str">
        <f t="shared" si="146"/>
        <v>Ofrecer fijo + internet (FLBBTV)</v>
      </c>
      <c r="Q1859">
        <f t="shared" si="147"/>
        <v>147.5</v>
      </c>
      <c r="R1859" t="str">
        <f>IFERROR(VLOOKUP($A1859,Registros!$B$2:$G$6000,6,0),IFERROR(INDEX(Winback!$C$2:$C$300,MATCH($A1859,Winback!$K$2:$K$300,0)),""))</f>
        <v>Yamali Rodriguez</v>
      </c>
      <c r="S1859" t="str">
        <f t="shared" si="148"/>
        <v>NP</v>
      </c>
      <c r="T1859">
        <f t="shared" si="149"/>
        <v>1</v>
      </c>
    </row>
    <row r="1860" spans="1:20" x14ac:dyDescent="0.35">
      <c r="A1860" t="s">
        <v>9229</v>
      </c>
      <c r="B1860" t="s">
        <v>9230</v>
      </c>
      <c r="C1860" t="s">
        <v>9231</v>
      </c>
      <c r="D1860" t="s">
        <v>9232</v>
      </c>
      <c r="E1860">
        <f>IF(COUNTIFS(Registros!$A$2:$A$6000,"NP",Registros!$B$2:$B$6000,$A1860)&gt;0,1,0)</f>
        <v>1</v>
      </c>
      <c r="F1860">
        <f>IF($E1860=1,SUMIFS(Registros!$F$2:$F$6000,Registros!$A$2:$A$6000,"NP",Registros!$B$2:$B$6000,$A1860),0)</f>
        <v>15</v>
      </c>
      <c r="G1860">
        <f>IF(COUNTIFS(Registros!$A$2:$A$6000,"MOV",Registros!$B$2:$B$6000,$A1860)&gt;0,1,0)</f>
        <v>0</v>
      </c>
      <c r="H1860">
        <f>IF($G1860=1,SUMIFS(Registros!$F$2:$F$6000,Registros!$A$2:$A$6000,"MOV",Registros!$B$2:$B$6000,$A1860),0)</f>
        <v>0</v>
      </c>
      <c r="I1860">
        <f>IF(COUNTIFS(Registros!$A$2:$A$6000,"CS",Registros!$B$2:$B$6000,$A1860)&gt;0,1,0)</f>
        <v>0</v>
      </c>
      <c r="J1860">
        <f>IF($I1860=1,SUMIFS(Registros!$I$2:$I$6000,Registros!$A$2:$A$6000,"CS",Registros!$B$2:$B$6000,$A1860),0)</f>
        <v>0</v>
      </c>
      <c r="K1860">
        <f>IF(COUNTIFS(Winback!$K$2:$K$300,$A1860)&gt;0,1,0)</f>
        <v>0</v>
      </c>
      <c r="L1860">
        <f>IF(AND($K1860=1,LEFT($A1860,3)="WB-"),SUMIFS(Winback!$D$2:$D$300,Winback!$K$2:$K$300,$A1860),0)</f>
        <v>0</v>
      </c>
      <c r="M1860">
        <f>IF(OR($E1860=1,$G1860=1,SUMIFS(Registros!$J$2:$J$6000,Registros!$B$2:$B$6000,$A1860)&gt;0),1,0)</f>
        <v>1</v>
      </c>
      <c r="N1860">
        <f>IF($J1860&gt;0,1,IF(COUNTIFS(Registros!$A$2:$A$6000,"CS",Registros!$B$2:$B$6000,$A1860,Registros!$K$2:$K$6000,"&lt;&gt;")&gt;0,1,0))</f>
        <v>0</v>
      </c>
      <c r="O1860" t="str">
        <f t="shared" si="145"/>
        <v>SOLO MÓVIL</v>
      </c>
      <c r="P1860" t="str">
        <f t="shared" si="146"/>
        <v>Ofrecer fijo + internet (FLBBTV)</v>
      </c>
      <c r="Q1860">
        <f t="shared" si="147"/>
        <v>15</v>
      </c>
      <c r="R1860" t="str">
        <f>IFERROR(VLOOKUP($A1860,Registros!$B$2:$G$6000,6,0),IFERROR(INDEX(Winback!$C$2:$C$300,MATCH($A1860,Winback!$K$2:$K$300,0)),""))</f>
        <v>Osiris Aguilar</v>
      </c>
      <c r="S1860" t="str">
        <f t="shared" si="148"/>
        <v>NP</v>
      </c>
      <c r="T1860">
        <f t="shared" si="149"/>
        <v>1</v>
      </c>
    </row>
    <row r="1861" spans="1:20" x14ac:dyDescent="0.35">
      <c r="A1861" t="s">
        <v>9234</v>
      </c>
      <c r="B1861" t="s">
        <v>9235</v>
      </c>
      <c r="C1861" t="s">
        <v>9236</v>
      </c>
      <c r="D1861" t="s">
        <v>9237</v>
      </c>
      <c r="E1861">
        <f>IF(COUNTIFS(Registros!$A$2:$A$6000,"NP",Registros!$B$2:$B$6000,$A1861)&gt;0,1,0)</f>
        <v>1</v>
      </c>
      <c r="F1861">
        <f>IF($E1861=1,SUMIFS(Registros!$F$2:$F$6000,Registros!$A$2:$A$6000,"NP",Registros!$B$2:$B$6000,$A1861),0)</f>
        <v>93</v>
      </c>
      <c r="G1861">
        <f>IF(COUNTIFS(Registros!$A$2:$A$6000,"MOV",Registros!$B$2:$B$6000,$A1861)&gt;0,1,0)</f>
        <v>0</v>
      </c>
      <c r="H1861">
        <f>IF($G1861=1,SUMIFS(Registros!$F$2:$F$6000,Registros!$A$2:$A$6000,"MOV",Registros!$B$2:$B$6000,$A1861),0)</f>
        <v>0</v>
      </c>
      <c r="I1861">
        <f>IF(COUNTIFS(Registros!$A$2:$A$6000,"CS",Registros!$B$2:$B$6000,$A1861)&gt;0,1,0)</f>
        <v>0</v>
      </c>
      <c r="J1861">
        <f>IF($I1861=1,SUMIFS(Registros!$I$2:$I$6000,Registros!$A$2:$A$6000,"CS",Registros!$B$2:$B$6000,$A1861),0)</f>
        <v>0</v>
      </c>
      <c r="K1861">
        <f>IF(COUNTIFS(Winback!$K$2:$K$300,$A1861)&gt;0,1,0)</f>
        <v>0</v>
      </c>
      <c r="L1861">
        <f>IF(AND($K1861=1,LEFT($A1861,3)="WB-"),SUMIFS(Winback!$D$2:$D$300,Winback!$K$2:$K$300,$A1861),0)</f>
        <v>0</v>
      </c>
      <c r="M1861">
        <f>IF(OR($E1861=1,$G1861=1,SUMIFS(Registros!$J$2:$J$6000,Registros!$B$2:$B$6000,$A1861)&gt;0),1,0)</f>
        <v>1</v>
      </c>
      <c r="N1861">
        <f>IF($J1861&gt;0,1,IF(COUNTIFS(Registros!$A$2:$A$6000,"CS",Registros!$B$2:$B$6000,$A1861,Registros!$K$2:$K$6000,"&lt;&gt;")&gt;0,1,0))</f>
        <v>0</v>
      </c>
      <c r="O1861" t="str">
        <f t="shared" si="145"/>
        <v>SOLO MÓVIL</v>
      </c>
      <c r="P1861" t="str">
        <f t="shared" si="146"/>
        <v>Ofrecer fijo + internet (FLBBTV)</v>
      </c>
      <c r="Q1861">
        <f t="shared" si="147"/>
        <v>93</v>
      </c>
      <c r="R1861" t="str">
        <f>IFERROR(VLOOKUP($A1861,Registros!$B$2:$G$6000,6,0),IFERROR(INDEX(Winback!$C$2:$C$300,MATCH($A1861,Winback!$K$2:$K$300,0)),""))</f>
        <v>Karla Mc Intryre</v>
      </c>
      <c r="S1861" t="str">
        <f t="shared" si="148"/>
        <v>NP</v>
      </c>
      <c r="T1861">
        <f t="shared" si="149"/>
        <v>1</v>
      </c>
    </row>
    <row r="1862" spans="1:20" x14ac:dyDescent="0.35">
      <c r="A1862" t="s">
        <v>9239</v>
      </c>
      <c r="B1862" t="s">
        <v>9240</v>
      </c>
      <c r="C1862" t="s">
        <v>9241</v>
      </c>
      <c r="D1862" t="s">
        <v>9242</v>
      </c>
      <c r="E1862">
        <f>IF(COUNTIFS(Registros!$A$2:$A$6000,"NP",Registros!$B$2:$B$6000,$A1862)&gt;0,1,0)</f>
        <v>1</v>
      </c>
      <c r="F1862">
        <f>IF($E1862=1,SUMIFS(Registros!$F$2:$F$6000,Registros!$A$2:$A$6000,"NP",Registros!$B$2:$B$6000,$A1862),0)</f>
        <v>30</v>
      </c>
      <c r="G1862">
        <f>IF(COUNTIFS(Registros!$A$2:$A$6000,"MOV",Registros!$B$2:$B$6000,$A1862)&gt;0,1,0)</f>
        <v>0</v>
      </c>
      <c r="H1862">
        <f>IF($G1862=1,SUMIFS(Registros!$F$2:$F$6000,Registros!$A$2:$A$6000,"MOV",Registros!$B$2:$B$6000,$A1862),0)</f>
        <v>0</v>
      </c>
      <c r="I1862">
        <f>IF(COUNTIFS(Registros!$A$2:$A$6000,"CS",Registros!$B$2:$B$6000,$A1862)&gt;0,1,0)</f>
        <v>0</v>
      </c>
      <c r="J1862">
        <f>IF($I1862=1,SUMIFS(Registros!$I$2:$I$6000,Registros!$A$2:$A$6000,"CS",Registros!$B$2:$B$6000,$A1862),0)</f>
        <v>0</v>
      </c>
      <c r="K1862">
        <f>IF(COUNTIFS(Winback!$K$2:$K$300,$A1862)&gt;0,1,0)</f>
        <v>0</v>
      </c>
      <c r="L1862">
        <f>IF(AND($K1862=1,LEFT($A1862,3)="WB-"),SUMIFS(Winback!$D$2:$D$300,Winback!$K$2:$K$300,$A1862),0)</f>
        <v>0</v>
      </c>
      <c r="M1862">
        <f>IF(OR($E1862=1,$G1862=1,SUMIFS(Registros!$J$2:$J$6000,Registros!$B$2:$B$6000,$A1862)&gt;0),1,0)</f>
        <v>1</v>
      </c>
      <c r="N1862">
        <f>IF($J1862&gt;0,1,IF(COUNTIFS(Registros!$A$2:$A$6000,"CS",Registros!$B$2:$B$6000,$A1862,Registros!$K$2:$K$6000,"&lt;&gt;")&gt;0,1,0))</f>
        <v>0</v>
      </c>
      <c r="O1862" t="str">
        <f t="shared" si="145"/>
        <v>SOLO MÓVIL</v>
      </c>
      <c r="P1862" t="str">
        <f t="shared" si="146"/>
        <v>Ofrecer fijo + internet (FLBBTV)</v>
      </c>
      <c r="Q1862">
        <f t="shared" si="147"/>
        <v>30</v>
      </c>
      <c r="R1862" t="str">
        <f>IFERROR(VLOOKUP($A1862,Registros!$B$2:$G$6000,6,0),IFERROR(INDEX(Winback!$C$2:$C$300,MATCH($A1862,Winback!$K$2:$K$300,0)),""))</f>
        <v>Michelle Zambrano</v>
      </c>
      <c r="S1862" t="str">
        <f t="shared" si="148"/>
        <v>NP</v>
      </c>
      <c r="T1862">
        <f t="shared" si="149"/>
        <v>1</v>
      </c>
    </row>
    <row r="1863" spans="1:20" x14ac:dyDescent="0.35">
      <c r="A1863" t="s">
        <v>9244</v>
      </c>
      <c r="B1863" t="s">
        <v>9245</v>
      </c>
      <c r="C1863" t="s">
        <v>9246</v>
      </c>
      <c r="D1863" t="s">
        <v>9247</v>
      </c>
      <c r="E1863">
        <f>IF(COUNTIFS(Registros!$A$2:$A$6000,"NP",Registros!$B$2:$B$6000,$A1863)&gt;0,1,0)</f>
        <v>1</v>
      </c>
      <c r="F1863">
        <f>IF($E1863=1,SUMIFS(Registros!$F$2:$F$6000,Registros!$A$2:$A$6000,"NP",Registros!$B$2:$B$6000,$A1863),0)</f>
        <v>15</v>
      </c>
      <c r="G1863">
        <f>IF(COUNTIFS(Registros!$A$2:$A$6000,"MOV",Registros!$B$2:$B$6000,$A1863)&gt;0,1,0)</f>
        <v>0</v>
      </c>
      <c r="H1863">
        <f>IF($G1863=1,SUMIFS(Registros!$F$2:$F$6000,Registros!$A$2:$A$6000,"MOV",Registros!$B$2:$B$6000,$A1863),0)</f>
        <v>0</v>
      </c>
      <c r="I1863">
        <f>IF(COUNTIFS(Registros!$A$2:$A$6000,"CS",Registros!$B$2:$B$6000,$A1863)&gt;0,1,0)</f>
        <v>0</v>
      </c>
      <c r="J1863">
        <f>IF($I1863=1,SUMIFS(Registros!$I$2:$I$6000,Registros!$A$2:$A$6000,"CS",Registros!$B$2:$B$6000,$A1863),0)</f>
        <v>0</v>
      </c>
      <c r="K1863">
        <f>IF(COUNTIFS(Winback!$K$2:$K$300,$A1863)&gt;0,1,0)</f>
        <v>0</v>
      </c>
      <c r="L1863">
        <f>IF(AND($K1863=1,LEFT($A1863,3)="WB-"),SUMIFS(Winback!$D$2:$D$300,Winback!$K$2:$K$300,$A1863),0)</f>
        <v>0</v>
      </c>
      <c r="M1863">
        <f>IF(OR($E1863=1,$G1863=1,SUMIFS(Registros!$J$2:$J$6000,Registros!$B$2:$B$6000,$A1863)&gt;0),1,0)</f>
        <v>1</v>
      </c>
      <c r="N1863">
        <f>IF($J1863&gt;0,1,IF(COUNTIFS(Registros!$A$2:$A$6000,"CS",Registros!$B$2:$B$6000,$A1863,Registros!$K$2:$K$6000,"&lt;&gt;")&gt;0,1,0))</f>
        <v>0</v>
      </c>
      <c r="O1863" t="str">
        <f t="shared" si="145"/>
        <v>SOLO MÓVIL</v>
      </c>
      <c r="P1863" t="str">
        <f t="shared" si="146"/>
        <v>Ofrecer fijo + internet (FLBBTV)</v>
      </c>
      <c r="Q1863">
        <f t="shared" si="147"/>
        <v>15</v>
      </c>
      <c r="R1863" t="str">
        <f>IFERROR(VLOOKUP($A1863,Registros!$B$2:$G$6000,6,0),IFERROR(INDEX(Winback!$C$2:$C$300,MATCH($A1863,Winback!$K$2:$K$300,0)),""))</f>
        <v>Ines Lizbeth Trujillo</v>
      </c>
      <c r="S1863" t="str">
        <f t="shared" si="148"/>
        <v>NP</v>
      </c>
      <c r="T1863">
        <f t="shared" si="149"/>
        <v>1</v>
      </c>
    </row>
    <row r="1864" spans="1:20" x14ac:dyDescent="0.35">
      <c r="A1864" t="s">
        <v>9249</v>
      </c>
      <c r="B1864" t="s">
        <v>9250</v>
      </c>
      <c r="C1864" t="s">
        <v>9251</v>
      </c>
      <c r="D1864" t="s">
        <v>9252</v>
      </c>
      <c r="E1864">
        <f>IF(COUNTIFS(Registros!$A$2:$A$6000,"NP",Registros!$B$2:$B$6000,$A1864)&gt;0,1,0)</f>
        <v>1</v>
      </c>
      <c r="F1864">
        <f>IF($E1864=1,SUMIFS(Registros!$F$2:$F$6000,Registros!$A$2:$A$6000,"NP",Registros!$B$2:$B$6000,$A1864),0)</f>
        <v>48.75</v>
      </c>
      <c r="G1864">
        <f>IF(COUNTIFS(Registros!$A$2:$A$6000,"MOV",Registros!$B$2:$B$6000,$A1864)&gt;0,1,0)</f>
        <v>0</v>
      </c>
      <c r="H1864">
        <f>IF($G1864=1,SUMIFS(Registros!$F$2:$F$6000,Registros!$A$2:$A$6000,"MOV",Registros!$B$2:$B$6000,$A1864),0)</f>
        <v>0</v>
      </c>
      <c r="I1864">
        <f>IF(COUNTIFS(Registros!$A$2:$A$6000,"CS",Registros!$B$2:$B$6000,$A1864)&gt;0,1,0)</f>
        <v>0</v>
      </c>
      <c r="J1864">
        <f>IF($I1864=1,SUMIFS(Registros!$I$2:$I$6000,Registros!$A$2:$A$6000,"CS",Registros!$B$2:$B$6000,$A1864),0)</f>
        <v>0</v>
      </c>
      <c r="K1864">
        <f>IF(COUNTIFS(Winback!$K$2:$K$300,$A1864)&gt;0,1,0)</f>
        <v>0</v>
      </c>
      <c r="L1864">
        <f>IF(AND($K1864=1,LEFT($A1864,3)="WB-"),SUMIFS(Winback!$D$2:$D$300,Winback!$K$2:$K$300,$A1864),0)</f>
        <v>0</v>
      </c>
      <c r="M1864">
        <f>IF(OR($E1864=1,$G1864=1,SUMIFS(Registros!$J$2:$J$6000,Registros!$B$2:$B$6000,$A1864)&gt;0),1,0)</f>
        <v>1</v>
      </c>
      <c r="N1864">
        <f>IF($J1864&gt;0,1,IF(COUNTIFS(Registros!$A$2:$A$6000,"CS",Registros!$B$2:$B$6000,$A1864,Registros!$K$2:$K$6000,"&lt;&gt;")&gt;0,1,0))</f>
        <v>0</v>
      </c>
      <c r="O1864" t="str">
        <f t="shared" si="145"/>
        <v>SOLO MÓVIL</v>
      </c>
      <c r="P1864" t="str">
        <f t="shared" si="146"/>
        <v>Ofrecer fijo + internet (FLBBTV)</v>
      </c>
      <c r="Q1864">
        <f t="shared" si="147"/>
        <v>48.75</v>
      </c>
      <c r="R1864" t="str">
        <f>IFERROR(VLOOKUP($A1864,Registros!$B$2:$G$6000,6,0),IFERROR(INDEX(Winback!$C$2:$C$300,MATCH($A1864,Winback!$K$2:$K$300,0)),""))</f>
        <v>Alejandra Mabel Hawkins</v>
      </c>
      <c r="S1864" t="str">
        <f t="shared" si="148"/>
        <v>NP</v>
      </c>
      <c r="T1864">
        <f t="shared" si="149"/>
        <v>1</v>
      </c>
    </row>
    <row r="1865" spans="1:20" x14ac:dyDescent="0.35">
      <c r="A1865" t="s">
        <v>9254</v>
      </c>
      <c r="B1865" t="s">
        <v>9255</v>
      </c>
      <c r="C1865" t="s">
        <v>9256</v>
      </c>
      <c r="D1865" t="s">
        <v>9257</v>
      </c>
      <c r="E1865">
        <f>IF(COUNTIFS(Registros!$A$2:$A$6000,"NP",Registros!$B$2:$B$6000,$A1865)&gt;0,1,0)</f>
        <v>1</v>
      </c>
      <c r="F1865">
        <f>IF($E1865=1,SUMIFS(Registros!$F$2:$F$6000,Registros!$A$2:$A$6000,"NP",Registros!$B$2:$B$6000,$A1865),0)</f>
        <v>15</v>
      </c>
      <c r="G1865">
        <f>IF(COUNTIFS(Registros!$A$2:$A$6000,"MOV",Registros!$B$2:$B$6000,$A1865)&gt;0,1,0)</f>
        <v>0</v>
      </c>
      <c r="H1865">
        <f>IF($G1865=1,SUMIFS(Registros!$F$2:$F$6000,Registros!$A$2:$A$6000,"MOV",Registros!$B$2:$B$6000,$A1865),0)</f>
        <v>0</v>
      </c>
      <c r="I1865">
        <f>IF(COUNTIFS(Registros!$A$2:$A$6000,"CS",Registros!$B$2:$B$6000,$A1865)&gt;0,1,0)</f>
        <v>0</v>
      </c>
      <c r="J1865">
        <f>IF($I1865=1,SUMIFS(Registros!$I$2:$I$6000,Registros!$A$2:$A$6000,"CS",Registros!$B$2:$B$6000,$A1865),0)</f>
        <v>0</v>
      </c>
      <c r="K1865">
        <f>IF(COUNTIFS(Winback!$K$2:$K$300,$A1865)&gt;0,1,0)</f>
        <v>0</v>
      </c>
      <c r="L1865">
        <f>IF(AND($K1865=1,LEFT($A1865,3)="WB-"),SUMIFS(Winback!$D$2:$D$300,Winback!$K$2:$K$300,$A1865),0)</f>
        <v>0</v>
      </c>
      <c r="M1865">
        <f>IF(OR($E1865=1,$G1865=1,SUMIFS(Registros!$J$2:$J$6000,Registros!$B$2:$B$6000,$A1865)&gt;0),1,0)</f>
        <v>1</v>
      </c>
      <c r="N1865">
        <f>IF($J1865&gt;0,1,IF(COUNTIFS(Registros!$A$2:$A$6000,"CS",Registros!$B$2:$B$6000,$A1865,Registros!$K$2:$K$6000,"&lt;&gt;")&gt;0,1,0))</f>
        <v>0</v>
      </c>
      <c r="O1865" t="str">
        <f t="shared" si="145"/>
        <v>SOLO MÓVIL</v>
      </c>
      <c r="P1865" t="str">
        <f t="shared" si="146"/>
        <v>Ofrecer fijo + internet (FLBBTV)</v>
      </c>
      <c r="Q1865">
        <f t="shared" si="147"/>
        <v>15</v>
      </c>
      <c r="R1865" t="str">
        <f>IFERROR(VLOOKUP($A1865,Registros!$B$2:$G$6000,6,0),IFERROR(INDEX(Winback!$C$2:$C$300,MATCH($A1865,Winback!$K$2:$K$300,0)),""))</f>
        <v>Maria Fernanda</v>
      </c>
      <c r="S1865" t="str">
        <f t="shared" si="148"/>
        <v>NP</v>
      </c>
      <c r="T1865">
        <f t="shared" si="149"/>
        <v>1</v>
      </c>
    </row>
    <row r="1866" spans="1:20" x14ac:dyDescent="0.35">
      <c r="A1866" t="s">
        <v>9259</v>
      </c>
      <c r="B1866" t="s">
        <v>9260</v>
      </c>
      <c r="C1866" t="s">
        <v>9261</v>
      </c>
      <c r="D1866" t="s">
        <v>9262</v>
      </c>
      <c r="E1866">
        <f>IF(COUNTIFS(Registros!$A$2:$A$6000,"NP",Registros!$B$2:$B$6000,$A1866)&gt;0,1,0)</f>
        <v>1</v>
      </c>
      <c r="F1866">
        <f>IF($E1866=1,SUMIFS(Registros!$F$2:$F$6000,Registros!$A$2:$A$6000,"NP",Registros!$B$2:$B$6000,$A1866),0)</f>
        <v>174.45</v>
      </c>
      <c r="G1866">
        <f>IF(COUNTIFS(Registros!$A$2:$A$6000,"MOV",Registros!$B$2:$B$6000,$A1866)&gt;0,1,0)</f>
        <v>0</v>
      </c>
      <c r="H1866">
        <f>IF($G1866=1,SUMIFS(Registros!$F$2:$F$6000,Registros!$A$2:$A$6000,"MOV",Registros!$B$2:$B$6000,$A1866),0)</f>
        <v>0</v>
      </c>
      <c r="I1866">
        <f>IF(COUNTIFS(Registros!$A$2:$A$6000,"CS",Registros!$B$2:$B$6000,$A1866)&gt;0,1,0)</f>
        <v>0</v>
      </c>
      <c r="J1866">
        <f>IF($I1866=1,SUMIFS(Registros!$I$2:$I$6000,Registros!$A$2:$A$6000,"CS",Registros!$B$2:$B$6000,$A1866),0)</f>
        <v>0</v>
      </c>
      <c r="K1866">
        <f>IF(COUNTIFS(Winback!$K$2:$K$300,$A1866)&gt;0,1,0)</f>
        <v>0</v>
      </c>
      <c r="L1866">
        <f>IF(AND($K1866=1,LEFT($A1866,3)="WB-"),SUMIFS(Winback!$D$2:$D$300,Winback!$K$2:$K$300,$A1866),0)</f>
        <v>0</v>
      </c>
      <c r="M1866">
        <f>IF(OR($E1866=1,$G1866=1,SUMIFS(Registros!$J$2:$J$6000,Registros!$B$2:$B$6000,$A1866)&gt;0),1,0)</f>
        <v>1</v>
      </c>
      <c r="N1866">
        <f>IF($J1866&gt;0,1,IF(COUNTIFS(Registros!$A$2:$A$6000,"CS",Registros!$B$2:$B$6000,$A1866,Registros!$K$2:$K$6000,"&lt;&gt;")&gt;0,1,0))</f>
        <v>0</v>
      </c>
      <c r="O1866" t="str">
        <f t="shared" si="145"/>
        <v>SOLO MÓVIL</v>
      </c>
      <c r="P1866" t="str">
        <f t="shared" si="146"/>
        <v>Ofrecer fijo + internet (FLBBTV)</v>
      </c>
      <c r="Q1866">
        <f t="shared" si="147"/>
        <v>174.45</v>
      </c>
      <c r="R1866" t="str">
        <f>IFERROR(VLOOKUP($A1866,Registros!$B$2:$G$6000,6,0),IFERROR(INDEX(Winback!$C$2:$C$300,MATCH($A1866,Winback!$K$2:$K$300,0)),""))</f>
        <v>Yarelis Tulloch</v>
      </c>
      <c r="S1866" t="str">
        <f t="shared" si="148"/>
        <v>NP</v>
      </c>
      <c r="T1866">
        <f t="shared" si="149"/>
        <v>1</v>
      </c>
    </row>
    <row r="1867" spans="1:20" x14ac:dyDescent="0.35">
      <c r="A1867" t="s">
        <v>9264</v>
      </c>
      <c r="B1867" t="s">
        <v>9265</v>
      </c>
      <c r="C1867" t="s">
        <v>9266</v>
      </c>
      <c r="D1867" t="s">
        <v>9267</v>
      </c>
      <c r="E1867">
        <f>IF(COUNTIFS(Registros!$A$2:$A$6000,"NP",Registros!$B$2:$B$6000,$A1867)&gt;0,1,0)</f>
        <v>1</v>
      </c>
      <c r="F1867">
        <f>IF($E1867=1,SUMIFS(Registros!$F$2:$F$6000,Registros!$A$2:$A$6000,"NP",Registros!$B$2:$B$6000,$A1867),0)</f>
        <v>42</v>
      </c>
      <c r="G1867">
        <f>IF(COUNTIFS(Registros!$A$2:$A$6000,"MOV",Registros!$B$2:$B$6000,$A1867)&gt;0,1,0)</f>
        <v>0</v>
      </c>
      <c r="H1867">
        <f>IF($G1867=1,SUMIFS(Registros!$F$2:$F$6000,Registros!$A$2:$A$6000,"MOV",Registros!$B$2:$B$6000,$A1867),0)</f>
        <v>0</v>
      </c>
      <c r="I1867">
        <f>IF(COUNTIFS(Registros!$A$2:$A$6000,"CS",Registros!$B$2:$B$6000,$A1867)&gt;0,1,0)</f>
        <v>0</v>
      </c>
      <c r="J1867">
        <f>IF($I1867=1,SUMIFS(Registros!$I$2:$I$6000,Registros!$A$2:$A$6000,"CS",Registros!$B$2:$B$6000,$A1867),0)</f>
        <v>0</v>
      </c>
      <c r="K1867">
        <f>IF(COUNTIFS(Winback!$K$2:$K$300,$A1867)&gt;0,1,0)</f>
        <v>0</v>
      </c>
      <c r="L1867">
        <f>IF(AND($K1867=1,LEFT($A1867,3)="WB-"),SUMIFS(Winback!$D$2:$D$300,Winback!$K$2:$K$300,$A1867),0)</f>
        <v>0</v>
      </c>
      <c r="M1867">
        <f>IF(OR($E1867=1,$G1867=1,SUMIFS(Registros!$J$2:$J$6000,Registros!$B$2:$B$6000,$A1867)&gt;0),1,0)</f>
        <v>1</v>
      </c>
      <c r="N1867">
        <f>IF($J1867&gt;0,1,IF(COUNTIFS(Registros!$A$2:$A$6000,"CS",Registros!$B$2:$B$6000,$A1867,Registros!$K$2:$K$6000,"&lt;&gt;")&gt;0,1,0))</f>
        <v>0</v>
      </c>
      <c r="O1867" t="str">
        <f t="shared" si="145"/>
        <v>SOLO MÓVIL</v>
      </c>
      <c r="P1867" t="str">
        <f t="shared" si="146"/>
        <v>Ofrecer fijo + internet (FLBBTV)</v>
      </c>
      <c r="Q1867">
        <f t="shared" si="147"/>
        <v>42</v>
      </c>
      <c r="R1867" t="str">
        <f>IFERROR(VLOOKUP($A1867,Registros!$B$2:$G$6000,6,0),IFERROR(INDEX(Winback!$C$2:$C$300,MATCH($A1867,Winback!$K$2:$K$300,0)),""))</f>
        <v>Abril Aparicio</v>
      </c>
      <c r="S1867" t="str">
        <f t="shared" si="148"/>
        <v>NP</v>
      </c>
      <c r="T1867">
        <f t="shared" si="149"/>
        <v>1</v>
      </c>
    </row>
    <row r="1868" spans="1:20" x14ac:dyDescent="0.35">
      <c r="A1868" t="s">
        <v>9269</v>
      </c>
      <c r="B1868" t="s">
        <v>9270</v>
      </c>
      <c r="C1868" t="s">
        <v>9271</v>
      </c>
      <c r="D1868" t="s">
        <v>9272</v>
      </c>
      <c r="E1868">
        <f>IF(COUNTIFS(Registros!$A$2:$A$6000,"NP",Registros!$B$2:$B$6000,$A1868)&gt;0,1,0)</f>
        <v>1</v>
      </c>
      <c r="F1868">
        <f>IF($E1868=1,SUMIFS(Registros!$F$2:$F$6000,Registros!$A$2:$A$6000,"NP",Registros!$B$2:$B$6000,$A1868),0)</f>
        <v>16.25</v>
      </c>
      <c r="G1868">
        <f>IF(COUNTIFS(Registros!$A$2:$A$6000,"MOV",Registros!$B$2:$B$6000,$A1868)&gt;0,1,0)</f>
        <v>0</v>
      </c>
      <c r="H1868">
        <f>IF($G1868=1,SUMIFS(Registros!$F$2:$F$6000,Registros!$A$2:$A$6000,"MOV",Registros!$B$2:$B$6000,$A1868),0)</f>
        <v>0</v>
      </c>
      <c r="I1868">
        <f>IF(COUNTIFS(Registros!$A$2:$A$6000,"CS",Registros!$B$2:$B$6000,$A1868)&gt;0,1,0)</f>
        <v>0</v>
      </c>
      <c r="J1868">
        <f>IF($I1868=1,SUMIFS(Registros!$I$2:$I$6000,Registros!$A$2:$A$6000,"CS",Registros!$B$2:$B$6000,$A1868),0)</f>
        <v>0</v>
      </c>
      <c r="K1868">
        <f>IF(COUNTIFS(Winback!$K$2:$K$300,$A1868)&gt;0,1,0)</f>
        <v>0</v>
      </c>
      <c r="L1868">
        <f>IF(AND($K1868=1,LEFT($A1868,3)="WB-"),SUMIFS(Winback!$D$2:$D$300,Winback!$K$2:$K$300,$A1868),0)</f>
        <v>0</v>
      </c>
      <c r="M1868">
        <f>IF(OR($E1868=1,$G1868=1,SUMIFS(Registros!$J$2:$J$6000,Registros!$B$2:$B$6000,$A1868)&gt;0),1,0)</f>
        <v>1</v>
      </c>
      <c r="N1868">
        <f>IF($J1868&gt;0,1,IF(COUNTIFS(Registros!$A$2:$A$6000,"CS",Registros!$B$2:$B$6000,$A1868,Registros!$K$2:$K$6000,"&lt;&gt;")&gt;0,1,0))</f>
        <v>0</v>
      </c>
      <c r="O1868" t="str">
        <f t="shared" si="145"/>
        <v>SOLO MÓVIL</v>
      </c>
      <c r="P1868" t="str">
        <f t="shared" si="146"/>
        <v>Ofrecer fijo + internet (FLBBTV)</v>
      </c>
      <c r="Q1868">
        <f t="shared" si="147"/>
        <v>16.25</v>
      </c>
      <c r="R1868" t="str">
        <f>IFERROR(VLOOKUP($A1868,Registros!$B$2:$G$6000,6,0),IFERROR(INDEX(Winback!$C$2:$C$300,MATCH($A1868,Winback!$K$2:$K$300,0)),""))</f>
        <v>Yariela Galarce</v>
      </c>
      <c r="S1868" t="str">
        <f t="shared" si="148"/>
        <v>NP</v>
      </c>
      <c r="T1868">
        <f t="shared" si="149"/>
        <v>1</v>
      </c>
    </row>
    <row r="1869" spans="1:20" x14ac:dyDescent="0.35">
      <c r="A1869" t="s">
        <v>9274</v>
      </c>
      <c r="B1869" t="s">
        <v>9275</v>
      </c>
      <c r="C1869" t="s">
        <v>9276</v>
      </c>
      <c r="D1869" t="s">
        <v>9277</v>
      </c>
      <c r="E1869">
        <f>IF(COUNTIFS(Registros!$A$2:$A$6000,"NP",Registros!$B$2:$B$6000,$A1869)&gt;0,1,0)</f>
        <v>1</v>
      </c>
      <c r="F1869">
        <f>IF($E1869=1,SUMIFS(Registros!$F$2:$F$6000,Registros!$A$2:$A$6000,"NP",Registros!$B$2:$B$6000,$A1869),0)</f>
        <v>15</v>
      </c>
      <c r="G1869">
        <f>IF(COUNTIFS(Registros!$A$2:$A$6000,"MOV",Registros!$B$2:$B$6000,$A1869)&gt;0,1,0)</f>
        <v>0</v>
      </c>
      <c r="H1869">
        <f>IF($G1869=1,SUMIFS(Registros!$F$2:$F$6000,Registros!$A$2:$A$6000,"MOV",Registros!$B$2:$B$6000,$A1869),0)</f>
        <v>0</v>
      </c>
      <c r="I1869">
        <f>IF(COUNTIFS(Registros!$A$2:$A$6000,"CS",Registros!$B$2:$B$6000,$A1869)&gt;0,1,0)</f>
        <v>0</v>
      </c>
      <c r="J1869">
        <f>IF($I1869=1,SUMIFS(Registros!$I$2:$I$6000,Registros!$A$2:$A$6000,"CS",Registros!$B$2:$B$6000,$A1869),0)</f>
        <v>0</v>
      </c>
      <c r="K1869">
        <f>IF(COUNTIFS(Winback!$K$2:$K$300,$A1869)&gt;0,1,0)</f>
        <v>0</v>
      </c>
      <c r="L1869">
        <f>IF(AND($K1869=1,LEFT($A1869,3)="WB-"),SUMIFS(Winback!$D$2:$D$300,Winback!$K$2:$K$300,$A1869),0)</f>
        <v>0</v>
      </c>
      <c r="M1869">
        <f>IF(OR($E1869=1,$G1869=1,SUMIFS(Registros!$J$2:$J$6000,Registros!$B$2:$B$6000,$A1869)&gt;0),1,0)</f>
        <v>1</v>
      </c>
      <c r="N1869">
        <f>IF($J1869&gt;0,1,IF(COUNTIFS(Registros!$A$2:$A$6000,"CS",Registros!$B$2:$B$6000,$A1869,Registros!$K$2:$K$6000,"&lt;&gt;")&gt;0,1,0))</f>
        <v>0</v>
      </c>
      <c r="O1869" t="str">
        <f t="shared" si="145"/>
        <v>SOLO MÓVIL</v>
      </c>
      <c r="P1869" t="str">
        <f t="shared" si="146"/>
        <v>Ofrecer fijo + internet (FLBBTV)</v>
      </c>
      <c r="Q1869">
        <f t="shared" si="147"/>
        <v>15</v>
      </c>
      <c r="R1869" t="str">
        <f>IFERROR(VLOOKUP($A1869,Registros!$B$2:$G$6000,6,0),IFERROR(INDEX(Winback!$C$2:$C$300,MATCH($A1869,Winback!$K$2:$K$300,0)),""))</f>
        <v>Nailyn Martinez</v>
      </c>
      <c r="S1869" t="str">
        <f t="shared" si="148"/>
        <v>NP</v>
      </c>
      <c r="T1869">
        <f t="shared" si="149"/>
        <v>1</v>
      </c>
    </row>
    <row r="1870" spans="1:20" x14ac:dyDescent="0.35">
      <c r="A1870" t="s">
        <v>9279</v>
      </c>
      <c r="B1870" t="s">
        <v>9280</v>
      </c>
      <c r="C1870" t="s">
        <v>9281</v>
      </c>
      <c r="D1870" t="s">
        <v>9282</v>
      </c>
      <c r="E1870">
        <f>IF(COUNTIFS(Registros!$A$2:$A$6000,"NP",Registros!$B$2:$B$6000,$A1870)&gt;0,1,0)</f>
        <v>1</v>
      </c>
      <c r="F1870">
        <f>IF($E1870=1,SUMIFS(Registros!$F$2:$F$6000,Registros!$A$2:$A$6000,"NP",Registros!$B$2:$B$6000,$A1870),0)</f>
        <v>24</v>
      </c>
      <c r="G1870">
        <f>IF(COUNTIFS(Registros!$A$2:$A$6000,"MOV",Registros!$B$2:$B$6000,$A1870)&gt;0,1,0)</f>
        <v>0</v>
      </c>
      <c r="H1870">
        <f>IF($G1870=1,SUMIFS(Registros!$F$2:$F$6000,Registros!$A$2:$A$6000,"MOV",Registros!$B$2:$B$6000,$A1870),0)</f>
        <v>0</v>
      </c>
      <c r="I1870">
        <f>IF(COUNTIFS(Registros!$A$2:$A$6000,"CS",Registros!$B$2:$B$6000,$A1870)&gt;0,1,0)</f>
        <v>0</v>
      </c>
      <c r="J1870">
        <f>IF($I1870=1,SUMIFS(Registros!$I$2:$I$6000,Registros!$A$2:$A$6000,"CS",Registros!$B$2:$B$6000,$A1870),0)</f>
        <v>0</v>
      </c>
      <c r="K1870">
        <f>IF(COUNTIFS(Winback!$K$2:$K$300,$A1870)&gt;0,1,0)</f>
        <v>0</v>
      </c>
      <c r="L1870">
        <f>IF(AND($K1870=1,LEFT($A1870,3)="WB-"),SUMIFS(Winback!$D$2:$D$300,Winback!$K$2:$K$300,$A1870),0)</f>
        <v>0</v>
      </c>
      <c r="M1870">
        <f>IF(OR($E1870=1,$G1870=1,SUMIFS(Registros!$J$2:$J$6000,Registros!$B$2:$B$6000,$A1870)&gt;0),1,0)</f>
        <v>1</v>
      </c>
      <c r="N1870">
        <f>IF($J1870&gt;0,1,IF(COUNTIFS(Registros!$A$2:$A$6000,"CS",Registros!$B$2:$B$6000,$A1870,Registros!$K$2:$K$6000,"&lt;&gt;")&gt;0,1,0))</f>
        <v>0</v>
      </c>
      <c r="O1870" t="str">
        <f t="shared" si="145"/>
        <v>SOLO MÓVIL</v>
      </c>
      <c r="P1870" t="str">
        <f t="shared" si="146"/>
        <v>Ofrecer fijo + internet (FLBBTV)</v>
      </c>
      <c r="Q1870">
        <f t="shared" si="147"/>
        <v>24</v>
      </c>
      <c r="R1870" t="str">
        <f>IFERROR(VLOOKUP($A1870,Registros!$B$2:$G$6000,6,0),IFERROR(INDEX(Winback!$C$2:$C$300,MATCH($A1870,Winback!$K$2:$K$300,0)),""))</f>
        <v>Yamali Rodriguez</v>
      </c>
      <c r="S1870" t="str">
        <f t="shared" si="148"/>
        <v>NP</v>
      </c>
      <c r="T1870">
        <f t="shared" si="149"/>
        <v>1</v>
      </c>
    </row>
    <row r="1871" spans="1:20" x14ac:dyDescent="0.35">
      <c r="A1871" t="s">
        <v>9284</v>
      </c>
      <c r="B1871" t="s">
        <v>9285</v>
      </c>
      <c r="C1871" t="s">
        <v>9286</v>
      </c>
      <c r="D1871" t="s">
        <v>9287</v>
      </c>
      <c r="E1871">
        <f>IF(COUNTIFS(Registros!$A$2:$A$6000,"NP",Registros!$B$2:$B$6000,$A1871)&gt;0,1,0)</f>
        <v>1</v>
      </c>
      <c r="F1871">
        <f>IF($E1871=1,SUMIFS(Registros!$F$2:$F$6000,Registros!$A$2:$A$6000,"NP",Registros!$B$2:$B$6000,$A1871),0)</f>
        <v>165</v>
      </c>
      <c r="G1871">
        <f>IF(COUNTIFS(Registros!$A$2:$A$6000,"MOV",Registros!$B$2:$B$6000,$A1871)&gt;0,1,0)</f>
        <v>0</v>
      </c>
      <c r="H1871">
        <f>IF($G1871=1,SUMIFS(Registros!$F$2:$F$6000,Registros!$A$2:$A$6000,"MOV",Registros!$B$2:$B$6000,$A1871),0)</f>
        <v>0</v>
      </c>
      <c r="I1871">
        <f>IF(COUNTIFS(Registros!$A$2:$A$6000,"CS",Registros!$B$2:$B$6000,$A1871)&gt;0,1,0)</f>
        <v>0</v>
      </c>
      <c r="J1871">
        <f>IF($I1871=1,SUMIFS(Registros!$I$2:$I$6000,Registros!$A$2:$A$6000,"CS",Registros!$B$2:$B$6000,$A1871),0)</f>
        <v>0</v>
      </c>
      <c r="K1871">
        <f>IF(COUNTIFS(Winback!$K$2:$K$300,$A1871)&gt;0,1,0)</f>
        <v>0</v>
      </c>
      <c r="L1871">
        <f>IF(AND($K1871=1,LEFT($A1871,3)="WB-"),SUMIFS(Winback!$D$2:$D$300,Winback!$K$2:$K$300,$A1871),0)</f>
        <v>0</v>
      </c>
      <c r="M1871">
        <f>IF(OR($E1871=1,$G1871=1,SUMIFS(Registros!$J$2:$J$6000,Registros!$B$2:$B$6000,$A1871)&gt;0),1,0)</f>
        <v>1</v>
      </c>
      <c r="N1871">
        <f>IF($J1871&gt;0,1,IF(COUNTIFS(Registros!$A$2:$A$6000,"CS",Registros!$B$2:$B$6000,$A1871,Registros!$K$2:$K$6000,"&lt;&gt;")&gt;0,1,0))</f>
        <v>0</v>
      </c>
      <c r="O1871" t="str">
        <f t="shared" si="145"/>
        <v>SOLO MÓVIL</v>
      </c>
      <c r="P1871" t="str">
        <f t="shared" si="146"/>
        <v>Ofrecer fijo + internet (FLBBTV)</v>
      </c>
      <c r="Q1871">
        <f t="shared" si="147"/>
        <v>165</v>
      </c>
      <c r="R1871" t="str">
        <f>IFERROR(VLOOKUP($A1871,Registros!$B$2:$G$6000,6,0),IFERROR(INDEX(Winback!$C$2:$C$300,MATCH($A1871,Winback!$K$2:$K$300,0)),""))</f>
        <v>Osiris Aguilar</v>
      </c>
      <c r="S1871" t="str">
        <f t="shared" si="148"/>
        <v>NP</v>
      </c>
      <c r="T1871">
        <f t="shared" si="149"/>
        <v>1</v>
      </c>
    </row>
    <row r="1872" spans="1:20" x14ac:dyDescent="0.35">
      <c r="A1872" t="s">
        <v>9289</v>
      </c>
      <c r="B1872" t="s">
        <v>9290</v>
      </c>
      <c r="C1872" t="s">
        <v>9291</v>
      </c>
      <c r="D1872" t="s">
        <v>9292</v>
      </c>
      <c r="E1872">
        <f>IF(COUNTIFS(Registros!$A$2:$A$6000,"NP",Registros!$B$2:$B$6000,$A1872)&gt;0,1,0)</f>
        <v>1</v>
      </c>
      <c r="F1872">
        <f>IF($E1872=1,SUMIFS(Registros!$F$2:$F$6000,Registros!$A$2:$A$6000,"NP",Registros!$B$2:$B$6000,$A1872),0)</f>
        <v>72.5</v>
      </c>
      <c r="G1872">
        <f>IF(COUNTIFS(Registros!$A$2:$A$6000,"MOV",Registros!$B$2:$B$6000,$A1872)&gt;0,1,0)</f>
        <v>0</v>
      </c>
      <c r="H1872">
        <f>IF($G1872=1,SUMIFS(Registros!$F$2:$F$6000,Registros!$A$2:$A$6000,"MOV",Registros!$B$2:$B$6000,$A1872),0)</f>
        <v>0</v>
      </c>
      <c r="I1872">
        <f>IF(COUNTIFS(Registros!$A$2:$A$6000,"CS",Registros!$B$2:$B$6000,$A1872)&gt;0,1,0)</f>
        <v>0</v>
      </c>
      <c r="J1872">
        <f>IF($I1872=1,SUMIFS(Registros!$I$2:$I$6000,Registros!$A$2:$A$6000,"CS",Registros!$B$2:$B$6000,$A1872),0)</f>
        <v>0</v>
      </c>
      <c r="K1872">
        <f>IF(COUNTIFS(Winback!$K$2:$K$300,$A1872)&gt;0,1,0)</f>
        <v>0</v>
      </c>
      <c r="L1872">
        <f>IF(AND($K1872=1,LEFT($A1872,3)="WB-"),SUMIFS(Winback!$D$2:$D$300,Winback!$K$2:$K$300,$A1872),0)</f>
        <v>0</v>
      </c>
      <c r="M1872">
        <f>IF(OR($E1872=1,$G1872=1,SUMIFS(Registros!$J$2:$J$6000,Registros!$B$2:$B$6000,$A1872)&gt;0),1,0)</f>
        <v>1</v>
      </c>
      <c r="N1872">
        <f>IF($J1872&gt;0,1,IF(COUNTIFS(Registros!$A$2:$A$6000,"CS",Registros!$B$2:$B$6000,$A1872,Registros!$K$2:$K$6000,"&lt;&gt;")&gt;0,1,0))</f>
        <v>0</v>
      </c>
      <c r="O1872" t="str">
        <f t="shared" si="145"/>
        <v>SOLO MÓVIL</v>
      </c>
      <c r="P1872" t="str">
        <f t="shared" si="146"/>
        <v>Ofrecer fijo + internet (FLBBTV)</v>
      </c>
      <c r="Q1872">
        <f t="shared" si="147"/>
        <v>72.5</v>
      </c>
      <c r="R1872" t="str">
        <f>IFERROR(VLOOKUP($A1872,Registros!$B$2:$G$6000,6,0),IFERROR(INDEX(Winback!$C$2:$C$300,MATCH($A1872,Winback!$K$2:$K$300,0)),""))</f>
        <v>Karla Mc Intryre</v>
      </c>
      <c r="S1872" t="str">
        <f t="shared" si="148"/>
        <v>NP</v>
      </c>
      <c r="T1872">
        <f t="shared" si="149"/>
        <v>1</v>
      </c>
    </row>
    <row r="1873" spans="1:20" x14ac:dyDescent="0.35">
      <c r="A1873" t="s">
        <v>9294</v>
      </c>
      <c r="B1873" t="s">
        <v>9295</v>
      </c>
      <c r="C1873" t="s">
        <v>9296</v>
      </c>
      <c r="D1873" t="s">
        <v>9297</v>
      </c>
      <c r="E1873">
        <f>IF(COUNTIFS(Registros!$A$2:$A$6000,"NP",Registros!$B$2:$B$6000,$A1873)&gt;0,1,0)</f>
        <v>1</v>
      </c>
      <c r="F1873">
        <f>IF($E1873=1,SUMIFS(Registros!$F$2:$F$6000,Registros!$A$2:$A$6000,"NP",Registros!$B$2:$B$6000,$A1873),0)</f>
        <v>22.75</v>
      </c>
      <c r="G1873">
        <f>IF(COUNTIFS(Registros!$A$2:$A$6000,"MOV",Registros!$B$2:$B$6000,$A1873)&gt;0,1,0)</f>
        <v>0</v>
      </c>
      <c r="H1873">
        <f>IF($G1873=1,SUMIFS(Registros!$F$2:$F$6000,Registros!$A$2:$A$6000,"MOV",Registros!$B$2:$B$6000,$A1873),0)</f>
        <v>0</v>
      </c>
      <c r="I1873">
        <f>IF(COUNTIFS(Registros!$A$2:$A$6000,"CS",Registros!$B$2:$B$6000,$A1873)&gt;0,1,0)</f>
        <v>0</v>
      </c>
      <c r="J1873">
        <f>IF($I1873=1,SUMIFS(Registros!$I$2:$I$6000,Registros!$A$2:$A$6000,"CS",Registros!$B$2:$B$6000,$A1873),0)</f>
        <v>0</v>
      </c>
      <c r="K1873">
        <f>IF(COUNTIFS(Winback!$K$2:$K$300,$A1873)&gt;0,1,0)</f>
        <v>0</v>
      </c>
      <c r="L1873">
        <f>IF(AND($K1873=1,LEFT($A1873,3)="WB-"),SUMIFS(Winback!$D$2:$D$300,Winback!$K$2:$K$300,$A1873),0)</f>
        <v>0</v>
      </c>
      <c r="M1873">
        <f>IF(OR($E1873=1,$G1873=1,SUMIFS(Registros!$J$2:$J$6000,Registros!$B$2:$B$6000,$A1873)&gt;0),1,0)</f>
        <v>1</v>
      </c>
      <c r="N1873">
        <f>IF($J1873&gt;0,1,IF(COUNTIFS(Registros!$A$2:$A$6000,"CS",Registros!$B$2:$B$6000,$A1873,Registros!$K$2:$K$6000,"&lt;&gt;")&gt;0,1,0))</f>
        <v>0</v>
      </c>
      <c r="O1873" t="str">
        <f t="shared" si="145"/>
        <v>SOLO MÓVIL</v>
      </c>
      <c r="P1873" t="str">
        <f t="shared" si="146"/>
        <v>Ofrecer fijo + internet (FLBBTV)</v>
      </c>
      <c r="Q1873">
        <f t="shared" si="147"/>
        <v>22.75</v>
      </c>
      <c r="R1873" t="str">
        <f>IFERROR(VLOOKUP($A1873,Registros!$B$2:$G$6000,6,0),IFERROR(INDEX(Winback!$C$2:$C$300,MATCH($A1873,Winback!$K$2:$K$300,0)),""))</f>
        <v>Solanye Acuña</v>
      </c>
      <c r="S1873" t="str">
        <f t="shared" si="148"/>
        <v>NP</v>
      </c>
      <c r="T1873">
        <f t="shared" si="149"/>
        <v>1</v>
      </c>
    </row>
    <row r="1874" spans="1:20" x14ac:dyDescent="0.35">
      <c r="A1874" t="s">
        <v>9299</v>
      </c>
      <c r="B1874" t="s">
        <v>9300</v>
      </c>
      <c r="C1874" t="s">
        <v>1073</v>
      </c>
      <c r="D1874" t="s">
        <v>1073</v>
      </c>
      <c r="E1874">
        <f>IF(COUNTIFS(Registros!$A$2:$A$6000,"NP",Registros!$B$2:$B$6000,$A1874)&gt;0,1,0)</f>
        <v>1</v>
      </c>
      <c r="F1874">
        <f>IF($E1874=1,SUMIFS(Registros!$F$2:$F$6000,Registros!$A$2:$A$6000,"NP",Registros!$B$2:$B$6000,$A1874),0)</f>
        <v>302.98</v>
      </c>
      <c r="G1874">
        <f>IF(COUNTIFS(Registros!$A$2:$A$6000,"MOV",Registros!$B$2:$B$6000,$A1874)&gt;0,1,0)</f>
        <v>0</v>
      </c>
      <c r="H1874">
        <f>IF($G1874=1,SUMIFS(Registros!$F$2:$F$6000,Registros!$A$2:$A$6000,"MOV",Registros!$B$2:$B$6000,$A1874),0)</f>
        <v>0</v>
      </c>
      <c r="I1874">
        <f>IF(COUNTIFS(Registros!$A$2:$A$6000,"CS",Registros!$B$2:$B$6000,$A1874)&gt;0,1,0)</f>
        <v>0</v>
      </c>
      <c r="J1874">
        <f>IF($I1874=1,SUMIFS(Registros!$I$2:$I$6000,Registros!$A$2:$A$6000,"CS",Registros!$B$2:$B$6000,$A1874),0)</f>
        <v>0</v>
      </c>
      <c r="K1874">
        <f>IF(COUNTIFS(Winback!$K$2:$K$300,$A1874)&gt;0,1,0)</f>
        <v>0</v>
      </c>
      <c r="L1874">
        <f>IF(AND($K1874=1,LEFT($A1874,3)="WB-"),SUMIFS(Winback!$D$2:$D$300,Winback!$K$2:$K$300,$A1874),0)</f>
        <v>0</v>
      </c>
      <c r="M1874">
        <f>IF(OR($E1874=1,$G1874=1,SUMIFS(Registros!$J$2:$J$6000,Registros!$B$2:$B$6000,$A1874)&gt;0),1,0)</f>
        <v>1</v>
      </c>
      <c r="N1874">
        <f>IF($J1874&gt;0,1,IF(COUNTIFS(Registros!$A$2:$A$6000,"CS",Registros!$B$2:$B$6000,$A1874,Registros!$K$2:$K$6000,"&lt;&gt;")&gt;0,1,0))</f>
        <v>0</v>
      </c>
      <c r="O1874" t="str">
        <f t="shared" si="145"/>
        <v>SOLO MÓVIL</v>
      </c>
      <c r="P1874" t="str">
        <f t="shared" si="146"/>
        <v>Ofrecer fijo + internet (FLBBTV)</v>
      </c>
      <c r="Q1874">
        <f t="shared" si="147"/>
        <v>302.98</v>
      </c>
      <c r="R1874" t="str">
        <f>IFERROR(VLOOKUP($A1874,Registros!$B$2:$G$6000,6,0),IFERROR(INDEX(Winback!$C$2:$C$300,MATCH($A1874,Winback!$K$2:$K$300,0)),""))</f>
        <v>Michelle Zambrano</v>
      </c>
      <c r="S1874" t="str">
        <f t="shared" si="148"/>
        <v>NP</v>
      </c>
      <c r="T1874">
        <f t="shared" si="149"/>
        <v>1</v>
      </c>
    </row>
    <row r="1875" spans="1:20" x14ac:dyDescent="0.35">
      <c r="A1875" t="s">
        <v>9302</v>
      </c>
      <c r="B1875" t="s">
        <v>9303</v>
      </c>
      <c r="C1875" t="s">
        <v>9304</v>
      </c>
      <c r="D1875" t="s">
        <v>9305</v>
      </c>
      <c r="E1875">
        <f>IF(COUNTIFS(Registros!$A$2:$A$6000,"NP",Registros!$B$2:$B$6000,$A1875)&gt;0,1,0)</f>
        <v>1</v>
      </c>
      <c r="F1875">
        <f>IF($E1875=1,SUMIFS(Registros!$F$2:$F$6000,Registros!$A$2:$A$6000,"NP",Registros!$B$2:$B$6000,$A1875),0)</f>
        <v>16.25</v>
      </c>
      <c r="G1875">
        <f>IF(COUNTIFS(Registros!$A$2:$A$6000,"MOV",Registros!$B$2:$B$6000,$A1875)&gt;0,1,0)</f>
        <v>0</v>
      </c>
      <c r="H1875">
        <f>IF($G1875=1,SUMIFS(Registros!$F$2:$F$6000,Registros!$A$2:$A$6000,"MOV",Registros!$B$2:$B$6000,$A1875),0)</f>
        <v>0</v>
      </c>
      <c r="I1875">
        <f>IF(COUNTIFS(Registros!$A$2:$A$6000,"CS",Registros!$B$2:$B$6000,$A1875)&gt;0,1,0)</f>
        <v>0</v>
      </c>
      <c r="J1875">
        <f>IF($I1875=1,SUMIFS(Registros!$I$2:$I$6000,Registros!$A$2:$A$6000,"CS",Registros!$B$2:$B$6000,$A1875),0)</f>
        <v>0</v>
      </c>
      <c r="K1875">
        <f>IF(COUNTIFS(Winback!$K$2:$K$300,$A1875)&gt;0,1,0)</f>
        <v>0</v>
      </c>
      <c r="L1875">
        <f>IF(AND($K1875=1,LEFT($A1875,3)="WB-"),SUMIFS(Winback!$D$2:$D$300,Winback!$K$2:$K$300,$A1875),0)</f>
        <v>0</v>
      </c>
      <c r="M1875">
        <f>IF(OR($E1875=1,$G1875=1,SUMIFS(Registros!$J$2:$J$6000,Registros!$B$2:$B$6000,$A1875)&gt;0),1,0)</f>
        <v>1</v>
      </c>
      <c r="N1875">
        <f>IF($J1875&gt;0,1,IF(COUNTIFS(Registros!$A$2:$A$6000,"CS",Registros!$B$2:$B$6000,$A1875,Registros!$K$2:$K$6000,"&lt;&gt;")&gt;0,1,0))</f>
        <v>0</v>
      </c>
      <c r="O1875" t="str">
        <f t="shared" si="145"/>
        <v>SOLO MÓVIL</v>
      </c>
      <c r="P1875" t="str">
        <f t="shared" si="146"/>
        <v>Ofrecer fijo + internet (FLBBTV)</v>
      </c>
      <c r="Q1875">
        <f t="shared" si="147"/>
        <v>16.25</v>
      </c>
      <c r="R1875" t="str">
        <f>IFERROR(VLOOKUP($A1875,Registros!$B$2:$G$6000,6,0),IFERROR(INDEX(Winback!$C$2:$C$300,MATCH($A1875,Winback!$K$2:$K$300,0)),""))</f>
        <v>Ines Lizbeth Trujillo</v>
      </c>
      <c r="S1875" t="str">
        <f t="shared" si="148"/>
        <v>NP</v>
      </c>
      <c r="T1875">
        <f t="shared" si="149"/>
        <v>1</v>
      </c>
    </row>
    <row r="1876" spans="1:20" x14ac:dyDescent="0.35">
      <c r="A1876" t="s">
        <v>9307</v>
      </c>
      <c r="B1876" t="s">
        <v>9308</v>
      </c>
      <c r="C1876" t="s">
        <v>9309</v>
      </c>
      <c r="D1876" t="s">
        <v>9310</v>
      </c>
      <c r="E1876">
        <f>IF(COUNTIFS(Registros!$A$2:$A$6000,"NP",Registros!$B$2:$B$6000,$A1876)&gt;0,1,0)</f>
        <v>1</v>
      </c>
      <c r="F1876">
        <f>IF($E1876=1,SUMIFS(Registros!$F$2:$F$6000,Registros!$A$2:$A$6000,"NP",Registros!$B$2:$B$6000,$A1876),0)</f>
        <v>15</v>
      </c>
      <c r="G1876">
        <f>IF(COUNTIFS(Registros!$A$2:$A$6000,"MOV",Registros!$B$2:$B$6000,$A1876)&gt;0,1,0)</f>
        <v>0</v>
      </c>
      <c r="H1876">
        <f>IF($G1876=1,SUMIFS(Registros!$F$2:$F$6000,Registros!$A$2:$A$6000,"MOV",Registros!$B$2:$B$6000,$A1876),0)</f>
        <v>0</v>
      </c>
      <c r="I1876">
        <f>IF(COUNTIFS(Registros!$A$2:$A$6000,"CS",Registros!$B$2:$B$6000,$A1876)&gt;0,1,0)</f>
        <v>0</v>
      </c>
      <c r="J1876">
        <f>IF($I1876=1,SUMIFS(Registros!$I$2:$I$6000,Registros!$A$2:$A$6000,"CS",Registros!$B$2:$B$6000,$A1876),0)</f>
        <v>0</v>
      </c>
      <c r="K1876">
        <f>IF(COUNTIFS(Winback!$K$2:$K$300,$A1876)&gt;0,1,0)</f>
        <v>0</v>
      </c>
      <c r="L1876">
        <f>IF(AND($K1876=1,LEFT($A1876,3)="WB-"),SUMIFS(Winback!$D$2:$D$300,Winback!$K$2:$K$300,$A1876),0)</f>
        <v>0</v>
      </c>
      <c r="M1876">
        <f>IF(OR($E1876=1,$G1876=1,SUMIFS(Registros!$J$2:$J$6000,Registros!$B$2:$B$6000,$A1876)&gt;0),1,0)</f>
        <v>1</v>
      </c>
      <c r="N1876">
        <f>IF($J1876&gt;0,1,IF(COUNTIFS(Registros!$A$2:$A$6000,"CS",Registros!$B$2:$B$6000,$A1876,Registros!$K$2:$K$6000,"&lt;&gt;")&gt;0,1,0))</f>
        <v>0</v>
      </c>
      <c r="O1876" t="str">
        <f t="shared" si="145"/>
        <v>SOLO MÓVIL</v>
      </c>
      <c r="P1876" t="str">
        <f t="shared" si="146"/>
        <v>Ofrecer fijo + internet (FLBBTV)</v>
      </c>
      <c r="Q1876">
        <f t="shared" si="147"/>
        <v>15</v>
      </c>
      <c r="R1876" t="str">
        <f>IFERROR(VLOOKUP($A1876,Registros!$B$2:$G$6000,6,0),IFERROR(INDEX(Winback!$C$2:$C$300,MATCH($A1876,Winback!$K$2:$K$300,0)),""))</f>
        <v>Alejandra Mabel Hawkins</v>
      </c>
      <c r="S1876" t="str">
        <f t="shared" si="148"/>
        <v>NP</v>
      </c>
      <c r="T1876">
        <f t="shared" si="149"/>
        <v>1</v>
      </c>
    </row>
    <row r="1877" spans="1:20" x14ac:dyDescent="0.35">
      <c r="A1877" t="s">
        <v>9312</v>
      </c>
      <c r="B1877" t="s">
        <v>9313</v>
      </c>
      <c r="C1877" t="s">
        <v>9314</v>
      </c>
      <c r="D1877" t="s">
        <v>9315</v>
      </c>
      <c r="E1877">
        <f>IF(COUNTIFS(Registros!$A$2:$A$6000,"NP",Registros!$B$2:$B$6000,$A1877)&gt;0,1,0)</f>
        <v>1</v>
      </c>
      <c r="F1877">
        <f>IF($E1877=1,SUMIFS(Registros!$F$2:$F$6000,Registros!$A$2:$A$6000,"NP",Registros!$B$2:$B$6000,$A1877),0)</f>
        <v>47.5</v>
      </c>
      <c r="G1877">
        <f>IF(COUNTIFS(Registros!$A$2:$A$6000,"MOV",Registros!$B$2:$B$6000,$A1877)&gt;0,1,0)</f>
        <v>0</v>
      </c>
      <c r="H1877">
        <f>IF($G1877=1,SUMIFS(Registros!$F$2:$F$6000,Registros!$A$2:$A$6000,"MOV",Registros!$B$2:$B$6000,$A1877),0)</f>
        <v>0</v>
      </c>
      <c r="I1877">
        <f>IF(COUNTIFS(Registros!$A$2:$A$6000,"CS",Registros!$B$2:$B$6000,$A1877)&gt;0,1,0)</f>
        <v>0</v>
      </c>
      <c r="J1877">
        <f>IF($I1877=1,SUMIFS(Registros!$I$2:$I$6000,Registros!$A$2:$A$6000,"CS",Registros!$B$2:$B$6000,$A1877),0)</f>
        <v>0</v>
      </c>
      <c r="K1877">
        <f>IF(COUNTIFS(Winback!$K$2:$K$300,$A1877)&gt;0,1,0)</f>
        <v>0</v>
      </c>
      <c r="L1877">
        <f>IF(AND($K1877=1,LEFT($A1877,3)="WB-"),SUMIFS(Winback!$D$2:$D$300,Winback!$K$2:$K$300,$A1877),0)</f>
        <v>0</v>
      </c>
      <c r="M1877">
        <f>IF(OR($E1877=1,$G1877=1,SUMIFS(Registros!$J$2:$J$6000,Registros!$B$2:$B$6000,$A1877)&gt;0),1,0)</f>
        <v>1</v>
      </c>
      <c r="N1877">
        <f>IF($J1877&gt;0,1,IF(COUNTIFS(Registros!$A$2:$A$6000,"CS",Registros!$B$2:$B$6000,$A1877,Registros!$K$2:$K$6000,"&lt;&gt;")&gt;0,1,0))</f>
        <v>0</v>
      </c>
      <c r="O1877" t="str">
        <f t="shared" si="145"/>
        <v>SOLO MÓVIL</v>
      </c>
      <c r="P1877" t="str">
        <f t="shared" si="146"/>
        <v>Ofrecer fijo + internet (FLBBTV)</v>
      </c>
      <c r="Q1877">
        <f t="shared" si="147"/>
        <v>47.5</v>
      </c>
      <c r="R1877" t="str">
        <f>IFERROR(VLOOKUP($A1877,Registros!$B$2:$G$6000,6,0),IFERROR(INDEX(Winback!$C$2:$C$300,MATCH($A1877,Winback!$K$2:$K$300,0)),""))</f>
        <v>Maria Fernanda</v>
      </c>
      <c r="S1877" t="str">
        <f t="shared" si="148"/>
        <v>NP</v>
      </c>
      <c r="T1877">
        <f t="shared" si="149"/>
        <v>1</v>
      </c>
    </row>
    <row r="1878" spans="1:20" x14ac:dyDescent="0.35">
      <c r="A1878" t="s">
        <v>9317</v>
      </c>
      <c r="B1878" t="s">
        <v>9318</v>
      </c>
      <c r="C1878" t="s">
        <v>9319</v>
      </c>
      <c r="D1878" t="s">
        <v>9320</v>
      </c>
      <c r="E1878">
        <f>IF(COUNTIFS(Registros!$A$2:$A$6000,"NP",Registros!$B$2:$B$6000,$A1878)&gt;0,1,0)</f>
        <v>1</v>
      </c>
      <c r="F1878">
        <f>IF($E1878=1,SUMIFS(Registros!$F$2:$F$6000,Registros!$A$2:$A$6000,"NP",Registros!$B$2:$B$6000,$A1878),0)</f>
        <v>252</v>
      </c>
      <c r="G1878">
        <f>IF(COUNTIFS(Registros!$A$2:$A$6000,"MOV",Registros!$B$2:$B$6000,$A1878)&gt;0,1,0)</f>
        <v>0</v>
      </c>
      <c r="H1878">
        <f>IF($G1878=1,SUMIFS(Registros!$F$2:$F$6000,Registros!$A$2:$A$6000,"MOV",Registros!$B$2:$B$6000,$A1878),0)</f>
        <v>0</v>
      </c>
      <c r="I1878">
        <f>IF(COUNTIFS(Registros!$A$2:$A$6000,"CS",Registros!$B$2:$B$6000,$A1878)&gt;0,1,0)</f>
        <v>0</v>
      </c>
      <c r="J1878">
        <f>IF($I1878=1,SUMIFS(Registros!$I$2:$I$6000,Registros!$A$2:$A$6000,"CS",Registros!$B$2:$B$6000,$A1878),0)</f>
        <v>0</v>
      </c>
      <c r="K1878">
        <f>IF(COUNTIFS(Winback!$K$2:$K$300,$A1878)&gt;0,1,0)</f>
        <v>0</v>
      </c>
      <c r="L1878">
        <f>IF(AND($K1878=1,LEFT($A1878,3)="WB-"),SUMIFS(Winback!$D$2:$D$300,Winback!$K$2:$K$300,$A1878),0)</f>
        <v>0</v>
      </c>
      <c r="M1878">
        <f>IF(OR($E1878=1,$G1878=1,SUMIFS(Registros!$J$2:$J$6000,Registros!$B$2:$B$6000,$A1878)&gt;0),1,0)</f>
        <v>1</v>
      </c>
      <c r="N1878">
        <f>IF($J1878&gt;0,1,IF(COUNTIFS(Registros!$A$2:$A$6000,"CS",Registros!$B$2:$B$6000,$A1878,Registros!$K$2:$K$6000,"&lt;&gt;")&gt;0,1,0))</f>
        <v>0</v>
      </c>
      <c r="O1878" t="str">
        <f t="shared" si="145"/>
        <v>SOLO MÓVIL</v>
      </c>
      <c r="P1878" t="str">
        <f t="shared" si="146"/>
        <v>Ofrecer fijo + internet (FLBBTV)</v>
      </c>
      <c r="Q1878">
        <f t="shared" si="147"/>
        <v>252</v>
      </c>
      <c r="R1878" t="str">
        <f>IFERROR(VLOOKUP($A1878,Registros!$B$2:$G$6000,6,0),IFERROR(INDEX(Winback!$C$2:$C$300,MATCH($A1878,Winback!$K$2:$K$300,0)),""))</f>
        <v>Yarelis Tulloch</v>
      </c>
      <c r="S1878" t="str">
        <f t="shared" si="148"/>
        <v>NP</v>
      </c>
      <c r="T1878">
        <f t="shared" si="149"/>
        <v>1</v>
      </c>
    </row>
    <row r="1879" spans="1:20" x14ac:dyDescent="0.35">
      <c r="A1879" t="s">
        <v>9322</v>
      </c>
      <c r="B1879" t="s">
        <v>9323</v>
      </c>
      <c r="C1879" t="s">
        <v>9324</v>
      </c>
      <c r="D1879" t="s">
        <v>9325</v>
      </c>
      <c r="E1879">
        <f>IF(COUNTIFS(Registros!$A$2:$A$6000,"NP",Registros!$B$2:$B$6000,$A1879)&gt;0,1,0)</f>
        <v>1</v>
      </c>
      <c r="F1879">
        <f>IF($E1879=1,SUMIFS(Registros!$F$2:$F$6000,Registros!$A$2:$A$6000,"NP",Registros!$B$2:$B$6000,$A1879),0)</f>
        <v>60</v>
      </c>
      <c r="G1879">
        <f>IF(COUNTIFS(Registros!$A$2:$A$6000,"MOV",Registros!$B$2:$B$6000,$A1879)&gt;0,1,0)</f>
        <v>0</v>
      </c>
      <c r="H1879">
        <f>IF($G1879=1,SUMIFS(Registros!$F$2:$F$6000,Registros!$A$2:$A$6000,"MOV",Registros!$B$2:$B$6000,$A1879),0)</f>
        <v>0</v>
      </c>
      <c r="I1879">
        <f>IF(COUNTIFS(Registros!$A$2:$A$6000,"CS",Registros!$B$2:$B$6000,$A1879)&gt;0,1,0)</f>
        <v>0</v>
      </c>
      <c r="J1879">
        <f>IF($I1879=1,SUMIFS(Registros!$I$2:$I$6000,Registros!$A$2:$A$6000,"CS",Registros!$B$2:$B$6000,$A1879),0)</f>
        <v>0</v>
      </c>
      <c r="K1879">
        <f>IF(COUNTIFS(Winback!$K$2:$K$300,$A1879)&gt;0,1,0)</f>
        <v>0</v>
      </c>
      <c r="L1879">
        <f>IF(AND($K1879=1,LEFT($A1879,3)="WB-"),SUMIFS(Winback!$D$2:$D$300,Winback!$K$2:$K$300,$A1879),0)</f>
        <v>0</v>
      </c>
      <c r="M1879">
        <f>IF(OR($E1879=1,$G1879=1,SUMIFS(Registros!$J$2:$J$6000,Registros!$B$2:$B$6000,$A1879)&gt;0),1,0)</f>
        <v>1</v>
      </c>
      <c r="N1879">
        <f>IF($J1879&gt;0,1,IF(COUNTIFS(Registros!$A$2:$A$6000,"CS",Registros!$B$2:$B$6000,$A1879,Registros!$K$2:$K$6000,"&lt;&gt;")&gt;0,1,0))</f>
        <v>0</v>
      </c>
      <c r="O1879" t="str">
        <f t="shared" si="145"/>
        <v>SOLO MÓVIL</v>
      </c>
      <c r="P1879" t="str">
        <f t="shared" si="146"/>
        <v>Ofrecer fijo + internet (FLBBTV)</v>
      </c>
      <c r="Q1879">
        <f t="shared" si="147"/>
        <v>60</v>
      </c>
      <c r="R1879" t="str">
        <f>IFERROR(VLOOKUP($A1879,Registros!$B$2:$G$6000,6,0),IFERROR(INDEX(Winback!$C$2:$C$300,MATCH($A1879,Winback!$K$2:$K$300,0)),""))</f>
        <v>Abril Aparicio</v>
      </c>
      <c r="S1879" t="str">
        <f t="shared" si="148"/>
        <v>NP</v>
      </c>
      <c r="T1879">
        <f t="shared" si="149"/>
        <v>1</v>
      </c>
    </row>
    <row r="1880" spans="1:20" x14ac:dyDescent="0.35">
      <c r="A1880" t="s">
        <v>9327</v>
      </c>
      <c r="B1880" t="s">
        <v>9328</v>
      </c>
      <c r="C1880" t="s">
        <v>9329</v>
      </c>
      <c r="D1880" t="s">
        <v>9330</v>
      </c>
      <c r="E1880">
        <f>IF(COUNTIFS(Registros!$A$2:$A$6000,"NP",Registros!$B$2:$B$6000,$A1880)&gt;0,1,0)</f>
        <v>1</v>
      </c>
      <c r="F1880">
        <f>IF($E1880=1,SUMIFS(Registros!$F$2:$F$6000,Registros!$A$2:$A$6000,"NP",Registros!$B$2:$B$6000,$A1880),0)</f>
        <v>43.5</v>
      </c>
      <c r="G1880">
        <f>IF(COUNTIFS(Registros!$A$2:$A$6000,"MOV",Registros!$B$2:$B$6000,$A1880)&gt;0,1,0)</f>
        <v>0</v>
      </c>
      <c r="H1880">
        <f>IF($G1880=1,SUMIFS(Registros!$F$2:$F$6000,Registros!$A$2:$A$6000,"MOV",Registros!$B$2:$B$6000,$A1880),0)</f>
        <v>0</v>
      </c>
      <c r="I1880">
        <f>IF(COUNTIFS(Registros!$A$2:$A$6000,"CS",Registros!$B$2:$B$6000,$A1880)&gt;0,1,0)</f>
        <v>0</v>
      </c>
      <c r="J1880">
        <f>IF($I1880=1,SUMIFS(Registros!$I$2:$I$6000,Registros!$A$2:$A$6000,"CS",Registros!$B$2:$B$6000,$A1880),0)</f>
        <v>0</v>
      </c>
      <c r="K1880">
        <f>IF(COUNTIFS(Winback!$K$2:$K$300,$A1880)&gt;0,1,0)</f>
        <v>0</v>
      </c>
      <c r="L1880">
        <f>IF(AND($K1880=1,LEFT($A1880,3)="WB-"),SUMIFS(Winback!$D$2:$D$300,Winback!$K$2:$K$300,$A1880),0)</f>
        <v>0</v>
      </c>
      <c r="M1880">
        <f>IF(OR($E1880=1,$G1880=1,SUMIFS(Registros!$J$2:$J$6000,Registros!$B$2:$B$6000,$A1880)&gt;0),1,0)</f>
        <v>1</v>
      </c>
      <c r="N1880">
        <f>IF($J1880&gt;0,1,IF(COUNTIFS(Registros!$A$2:$A$6000,"CS",Registros!$B$2:$B$6000,$A1880,Registros!$K$2:$K$6000,"&lt;&gt;")&gt;0,1,0))</f>
        <v>0</v>
      </c>
      <c r="O1880" t="str">
        <f t="shared" si="145"/>
        <v>SOLO MÓVIL</v>
      </c>
      <c r="P1880" t="str">
        <f t="shared" si="146"/>
        <v>Ofrecer fijo + internet (FLBBTV)</v>
      </c>
      <c r="Q1880">
        <f t="shared" si="147"/>
        <v>43.5</v>
      </c>
      <c r="R1880" t="str">
        <f>IFERROR(VLOOKUP($A1880,Registros!$B$2:$G$6000,6,0),IFERROR(INDEX(Winback!$C$2:$C$300,MATCH($A1880,Winback!$K$2:$K$300,0)),""))</f>
        <v>Yariela Galarce</v>
      </c>
      <c r="S1880" t="str">
        <f t="shared" si="148"/>
        <v>NP</v>
      </c>
      <c r="T1880">
        <f t="shared" si="149"/>
        <v>1</v>
      </c>
    </row>
    <row r="1881" spans="1:20" x14ac:dyDescent="0.35">
      <c r="A1881" t="s">
        <v>9332</v>
      </c>
      <c r="B1881" t="s">
        <v>9333</v>
      </c>
      <c r="C1881" t="s">
        <v>9334</v>
      </c>
      <c r="D1881" t="s">
        <v>9335</v>
      </c>
      <c r="E1881">
        <f>IF(COUNTIFS(Registros!$A$2:$A$6000,"NP",Registros!$B$2:$B$6000,$A1881)&gt;0,1,0)</f>
        <v>1</v>
      </c>
      <c r="F1881">
        <f>IF($E1881=1,SUMIFS(Registros!$F$2:$F$6000,Registros!$A$2:$A$6000,"NP",Registros!$B$2:$B$6000,$A1881),0)</f>
        <v>41</v>
      </c>
      <c r="G1881">
        <f>IF(COUNTIFS(Registros!$A$2:$A$6000,"MOV",Registros!$B$2:$B$6000,$A1881)&gt;0,1,0)</f>
        <v>0</v>
      </c>
      <c r="H1881">
        <f>IF($G1881=1,SUMIFS(Registros!$F$2:$F$6000,Registros!$A$2:$A$6000,"MOV",Registros!$B$2:$B$6000,$A1881),0)</f>
        <v>0</v>
      </c>
      <c r="I1881">
        <f>IF(COUNTIFS(Registros!$A$2:$A$6000,"CS",Registros!$B$2:$B$6000,$A1881)&gt;0,1,0)</f>
        <v>0</v>
      </c>
      <c r="J1881">
        <f>IF($I1881=1,SUMIFS(Registros!$I$2:$I$6000,Registros!$A$2:$A$6000,"CS",Registros!$B$2:$B$6000,$A1881),0)</f>
        <v>0</v>
      </c>
      <c r="K1881">
        <f>IF(COUNTIFS(Winback!$K$2:$K$300,$A1881)&gt;0,1,0)</f>
        <v>0</v>
      </c>
      <c r="L1881">
        <f>IF(AND($K1881=1,LEFT($A1881,3)="WB-"),SUMIFS(Winback!$D$2:$D$300,Winback!$K$2:$K$300,$A1881),0)</f>
        <v>0</v>
      </c>
      <c r="M1881">
        <f>IF(OR($E1881=1,$G1881=1,SUMIFS(Registros!$J$2:$J$6000,Registros!$B$2:$B$6000,$A1881)&gt;0),1,0)</f>
        <v>1</v>
      </c>
      <c r="N1881">
        <f>IF($J1881&gt;0,1,IF(COUNTIFS(Registros!$A$2:$A$6000,"CS",Registros!$B$2:$B$6000,$A1881,Registros!$K$2:$K$6000,"&lt;&gt;")&gt;0,1,0))</f>
        <v>0</v>
      </c>
      <c r="O1881" t="str">
        <f t="shared" si="145"/>
        <v>SOLO MÓVIL</v>
      </c>
      <c r="P1881" t="str">
        <f t="shared" si="146"/>
        <v>Ofrecer fijo + internet (FLBBTV)</v>
      </c>
      <c r="Q1881">
        <f t="shared" si="147"/>
        <v>41</v>
      </c>
      <c r="R1881" t="str">
        <f>IFERROR(VLOOKUP($A1881,Registros!$B$2:$G$6000,6,0),IFERROR(INDEX(Winback!$C$2:$C$300,MATCH($A1881,Winback!$K$2:$K$300,0)),""))</f>
        <v>Nailyn Martinez</v>
      </c>
      <c r="S1881" t="str">
        <f t="shared" si="148"/>
        <v>NP</v>
      </c>
      <c r="T1881">
        <f t="shared" si="149"/>
        <v>1</v>
      </c>
    </row>
    <row r="1882" spans="1:20" x14ac:dyDescent="0.35">
      <c r="A1882" t="s">
        <v>9337</v>
      </c>
      <c r="B1882" t="s">
        <v>9338</v>
      </c>
      <c r="C1882" t="s">
        <v>9339</v>
      </c>
      <c r="D1882" t="s">
        <v>9340</v>
      </c>
      <c r="E1882">
        <f>IF(COUNTIFS(Registros!$A$2:$A$6000,"NP",Registros!$B$2:$B$6000,$A1882)&gt;0,1,0)</f>
        <v>1</v>
      </c>
      <c r="F1882">
        <f>IF($E1882=1,SUMIFS(Registros!$F$2:$F$6000,Registros!$A$2:$A$6000,"NP",Registros!$B$2:$B$6000,$A1882),0)</f>
        <v>161</v>
      </c>
      <c r="G1882">
        <f>IF(COUNTIFS(Registros!$A$2:$A$6000,"MOV",Registros!$B$2:$B$6000,$A1882)&gt;0,1,0)</f>
        <v>0</v>
      </c>
      <c r="H1882">
        <f>IF($G1882=1,SUMIFS(Registros!$F$2:$F$6000,Registros!$A$2:$A$6000,"MOV",Registros!$B$2:$B$6000,$A1882),0)</f>
        <v>0</v>
      </c>
      <c r="I1882">
        <f>IF(COUNTIFS(Registros!$A$2:$A$6000,"CS",Registros!$B$2:$B$6000,$A1882)&gt;0,1,0)</f>
        <v>0</v>
      </c>
      <c r="J1882">
        <f>IF($I1882=1,SUMIFS(Registros!$I$2:$I$6000,Registros!$A$2:$A$6000,"CS",Registros!$B$2:$B$6000,$A1882),0)</f>
        <v>0</v>
      </c>
      <c r="K1882">
        <f>IF(COUNTIFS(Winback!$K$2:$K$300,$A1882)&gt;0,1,0)</f>
        <v>0</v>
      </c>
      <c r="L1882">
        <f>IF(AND($K1882=1,LEFT($A1882,3)="WB-"),SUMIFS(Winback!$D$2:$D$300,Winback!$K$2:$K$300,$A1882),0)</f>
        <v>0</v>
      </c>
      <c r="M1882">
        <f>IF(OR($E1882=1,$G1882=1,SUMIFS(Registros!$J$2:$J$6000,Registros!$B$2:$B$6000,$A1882)&gt;0),1,0)</f>
        <v>1</v>
      </c>
      <c r="N1882">
        <f>IF($J1882&gt;0,1,IF(COUNTIFS(Registros!$A$2:$A$6000,"CS",Registros!$B$2:$B$6000,$A1882,Registros!$K$2:$K$6000,"&lt;&gt;")&gt;0,1,0))</f>
        <v>0</v>
      </c>
      <c r="O1882" t="str">
        <f t="shared" si="145"/>
        <v>SOLO MÓVIL</v>
      </c>
      <c r="P1882" t="str">
        <f t="shared" si="146"/>
        <v>Ofrecer fijo + internet (FLBBTV)</v>
      </c>
      <c r="Q1882">
        <f t="shared" si="147"/>
        <v>161</v>
      </c>
      <c r="R1882" t="str">
        <f>IFERROR(VLOOKUP($A1882,Registros!$B$2:$G$6000,6,0),IFERROR(INDEX(Winback!$C$2:$C$300,MATCH($A1882,Winback!$K$2:$K$300,0)),""))</f>
        <v>Yamali Rodriguez</v>
      </c>
      <c r="S1882" t="str">
        <f t="shared" si="148"/>
        <v>NP</v>
      </c>
      <c r="T1882">
        <f t="shared" si="149"/>
        <v>1</v>
      </c>
    </row>
    <row r="1883" spans="1:20" x14ac:dyDescent="0.35">
      <c r="A1883" t="s">
        <v>9342</v>
      </c>
      <c r="B1883" t="s">
        <v>9343</v>
      </c>
      <c r="C1883" t="s">
        <v>9344</v>
      </c>
      <c r="D1883" t="s">
        <v>9345</v>
      </c>
      <c r="E1883">
        <f>IF(COUNTIFS(Registros!$A$2:$A$6000,"NP",Registros!$B$2:$B$6000,$A1883)&gt;0,1,0)</f>
        <v>1</v>
      </c>
      <c r="F1883">
        <f>IF($E1883=1,SUMIFS(Registros!$F$2:$F$6000,Registros!$A$2:$A$6000,"NP",Registros!$B$2:$B$6000,$A1883),0)</f>
        <v>31</v>
      </c>
      <c r="G1883">
        <f>IF(COUNTIFS(Registros!$A$2:$A$6000,"MOV",Registros!$B$2:$B$6000,$A1883)&gt;0,1,0)</f>
        <v>0</v>
      </c>
      <c r="H1883">
        <f>IF($G1883=1,SUMIFS(Registros!$F$2:$F$6000,Registros!$A$2:$A$6000,"MOV",Registros!$B$2:$B$6000,$A1883),0)</f>
        <v>0</v>
      </c>
      <c r="I1883">
        <f>IF(COUNTIFS(Registros!$A$2:$A$6000,"CS",Registros!$B$2:$B$6000,$A1883)&gt;0,1,0)</f>
        <v>0</v>
      </c>
      <c r="J1883">
        <f>IF($I1883=1,SUMIFS(Registros!$I$2:$I$6000,Registros!$A$2:$A$6000,"CS",Registros!$B$2:$B$6000,$A1883),0)</f>
        <v>0</v>
      </c>
      <c r="K1883">
        <f>IF(COUNTIFS(Winback!$K$2:$K$300,$A1883)&gt;0,1,0)</f>
        <v>0</v>
      </c>
      <c r="L1883">
        <f>IF(AND($K1883=1,LEFT($A1883,3)="WB-"),SUMIFS(Winback!$D$2:$D$300,Winback!$K$2:$K$300,$A1883),0)</f>
        <v>0</v>
      </c>
      <c r="M1883">
        <f>IF(OR($E1883=1,$G1883=1,SUMIFS(Registros!$J$2:$J$6000,Registros!$B$2:$B$6000,$A1883)&gt;0),1,0)</f>
        <v>1</v>
      </c>
      <c r="N1883">
        <f>IF($J1883&gt;0,1,IF(COUNTIFS(Registros!$A$2:$A$6000,"CS",Registros!$B$2:$B$6000,$A1883,Registros!$K$2:$K$6000,"&lt;&gt;")&gt;0,1,0))</f>
        <v>0</v>
      </c>
      <c r="O1883" t="str">
        <f t="shared" si="145"/>
        <v>SOLO MÓVIL</v>
      </c>
      <c r="P1883" t="str">
        <f t="shared" si="146"/>
        <v>Ofrecer fijo + internet (FLBBTV)</v>
      </c>
      <c r="Q1883">
        <f t="shared" si="147"/>
        <v>31</v>
      </c>
      <c r="R1883" t="str">
        <f>IFERROR(VLOOKUP($A1883,Registros!$B$2:$G$6000,6,0),IFERROR(INDEX(Winback!$C$2:$C$300,MATCH($A1883,Winback!$K$2:$K$300,0)),""))</f>
        <v>Osiris Aguilar</v>
      </c>
      <c r="S1883" t="str">
        <f t="shared" si="148"/>
        <v>NP</v>
      </c>
      <c r="T1883">
        <f t="shared" si="149"/>
        <v>1</v>
      </c>
    </row>
    <row r="1884" spans="1:20" x14ac:dyDescent="0.35">
      <c r="A1884" t="s">
        <v>9347</v>
      </c>
      <c r="B1884" t="s">
        <v>9348</v>
      </c>
      <c r="C1884" t="s">
        <v>9349</v>
      </c>
      <c r="D1884" t="s">
        <v>9350</v>
      </c>
      <c r="E1884">
        <f>IF(COUNTIFS(Registros!$A$2:$A$6000,"NP",Registros!$B$2:$B$6000,$A1884)&gt;0,1,0)</f>
        <v>1</v>
      </c>
      <c r="F1884">
        <f>IF($E1884=1,SUMIFS(Registros!$F$2:$F$6000,Registros!$A$2:$A$6000,"NP",Registros!$B$2:$B$6000,$A1884),0)</f>
        <v>27.75</v>
      </c>
      <c r="G1884">
        <f>IF(COUNTIFS(Registros!$A$2:$A$6000,"MOV",Registros!$B$2:$B$6000,$A1884)&gt;0,1,0)</f>
        <v>0</v>
      </c>
      <c r="H1884">
        <f>IF($G1884=1,SUMIFS(Registros!$F$2:$F$6000,Registros!$A$2:$A$6000,"MOV",Registros!$B$2:$B$6000,$A1884),0)</f>
        <v>0</v>
      </c>
      <c r="I1884">
        <f>IF(COUNTIFS(Registros!$A$2:$A$6000,"CS",Registros!$B$2:$B$6000,$A1884)&gt;0,1,0)</f>
        <v>0</v>
      </c>
      <c r="J1884">
        <f>IF($I1884=1,SUMIFS(Registros!$I$2:$I$6000,Registros!$A$2:$A$6000,"CS",Registros!$B$2:$B$6000,$A1884),0)</f>
        <v>0</v>
      </c>
      <c r="K1884">
        <f>IF(COUNTIFS(Winback!$K$2:$K$300,$A1884)&gt;0,1,0)</f>
        <v>0</v>
      </c>
      <c r="L1884">
        <f>IF(AND($K1884=1,LEFT($A1884,3)="WB-"),SUMIFS(Winback!$D$2:$D$300,Winback!$K$2:$K$300,$A1884),0)</f>
        <v>0</v>
      </c>
      <c r="M1884">
        <f>IF(OR($E1884=1,$G1884=1,SUMIFS(Registros!$J$2:$J$6000,Registros!$B$2:$B$6000,$A1884)&gt;0),1,0)</f>
        <v>1</v>
      </c>
      <c r="N1884">
        <f>IF($J1884&gt;0,1,IF(COUNTIFS(Registros!$A$2:$A$6000,"CS",Registros!$B$2:$B$6000,$A1884,Registros!$K$2:$K$6000,"&lt;&gt;")&gt;0,1,0))</f>
        <v>0</v>
      </c>
      <c r="O1884" t="str">
        <f t="shared" si="145"/>
        <v>SOLO MÓVIL</v>
      </c>
      <c r="P1884" t="str">
        <f t="shared" si="146"/>
        <v>Ofrecer fijo + internet (FLBBTV)</v>
      </c>
      <c r="Q1884">
        <f t="shared" si="147"/>
        <v>27.75</v>
      </c>
      <c r="R1884" t="str">
        <f>IFERROR(VLOOKUP($A1884,Registros!$B$2:$G$6000,6,0),IFERROR(INDEX(Winback!$C$2:$C$300,MATCH($A1884,Winback!$K$2:$K$300,0)),""))</f>
        <v>Karla Mc Intryre</v>
      </c>
      <c r="S1884" t="str">
        <f t="shared" si="148"/>
        <v>NP</v>
      </c>
      <c r="T1884">
        <f t="shared" si="149"/>
        <v>1</v>
      </c>
    </row>
    <row r="1885" spans="1:20" x14ac:dyDescent="0.35">
      <c r="A1885" t="s">
        <v>9352</v>
      </c>
      <c r="B1885" t="s">
        <v>9353</v>
      </c>
      <c r="C1885" t="s">
        <v>9354</v>
      </c>
      <c r="D1885" t="s">
        <v>9355</v>
      </c>
      <c r="E1885">
        <f>IF(COUNTIFS(Registros!$A$2:$A$6000,"NP",Registros!$B$2:$B$6000,$A1885)&gt;0,1,0)</f>
        <v>1</v>
      </c>
      <c r="F1885">
        <f>IF($E1885=1,SUMIFS(Registros!$F$2:$F$6000,Registros!$A$2:$A$6000,"NP",Registros!$B$2:$B$6000,$A1885),0)</f>
        <v>44.5</v>
      </c>
      <c r="G1885">
        <f>IF(COUNTIFS(Registros!$A$2:$A$6000,"MOV",Registros!$B$2:$B$6000,$A1885)&gt;0,1,0)</f>
        <v>0</v>
      </c>
      <c r="H1885">
        <f>IF($G1885=1,SUMIFS(Registros!$F$2:$F$6000,Registros!$A$2:$A$6000,"MOV",Registros!$B$2:$B$6000,$A1885),0)</f>
        <v>0</v>
      </c>
      <c r="I1885">
        <f>IF(COUNTIFS(Registros!$A$2:$A$6000,"CS",Registros!$B$2:$B$6000,$A1885)&gt;0,1,0)</f>
        <v>0</v>
      </c>
      <c r="J1885">
        <f>IF($I1885=1,SUMIFS(Registros!$I$2:$I$6000,Registros!$A$2:$A$6000,"CS",Registros!$B$2:$B$6000,$A1885),0)</f>
        <v>0</v>
      </c>
      <c r="K1885">
        <f>IF(COUNTIFS(Winback!$K$2:$K$300,$A1885)&gt;0,1,0)</f>
        <v>0</v>
      </c>
      <c r="L1885">
        <f>IF(AND($K1885=1,LEFT($A1885,3)="WB-"),SUMIFS(Winback!$D$2:$D$300,Winback!$K$2:$K$300,$A1885),0)</f>
        <v>0</v>
      </c>
      <c r="M1885">
        <f>IF(OR($E1885=1,$G1885=1,SUMIFS(Registros!$J$2:$J$6000,Registros!$B$2:$B$6000,$A1885)&gt;0),1,0)</f>
        <v>1</v>
      </c>
      <c r="N1885">
        <f>IF($J1885&gt;0,1,IF(COUNTIFS(Registros!$A$2:$A$6000,"CS",Registros!$B$2:$B$6000,$A1885,Registros!$K$2:$K$6000,"&lt;&gt;")&gt;0,1,0))</f>
        <v>0</v>
      </c>
      <c r="O1885" t="str">
        <f t="shared" si="145"/>
        <v>SOLO MÓVIL</v>
      </c>
      <c r="P1885" t="str">
        <f t="shared" si="146"/>
        <v>Ofrecer fijo + internet (FLBBTV)</v>
      </c>
      <c r="Q1885">
        <f t="shared" si="147"/>
        <v>44.5</v>
      </c>
      <c r="R1885" t="str">
        <f>IFERROR(VLOOKUP($A1885,Registros!$B$2:$G$6000,6,0),IFERROR(INDEX(Winback!$C$2:$C$300,MATCH($A1885,Winback!$K$2:$K$300,0)),""))</f>
        <v>Michelle Zambrano</v>
      </c>
      <c r="S1885" t="str">
        <f t="shared" si="148"/>
        <v>NP</v>
      </c>
      <c r="T1885">
        <f t="shared" si="149"/>
        <v>1</v>
      </c>
    </row>
    <row r="1886" spans="1:20" x14ac:dyDescent="0.35">
      <c r="A1886" t="s">
        <v>9357</v>
      </c>
      <c r="B1886" t="s">
        <v>9358</v>
      </c>
      <c r="C1886" t="s">
        <v>9359</v>
      </c>
      <c r="D1886" t="s">
        <v>9360</v>
      </c>
      <c r="E1886">
        <f>IF(COUNTIFS(Registros!$A$2:$A$6000,"NP",Registros!$B$2:$B$6000,$A1886)&gt;0,1,0)</f>
        <v>1</v>
      </c>
      <c r="F1886">
        <f>IF($E1886=1,SUMIFS(Registros!$F$2:$F$6000,Registros!$A$2:$A$6000,"NP",Registros!$B$2:$B$6000,$A1886),0)</f>
        <v>181.99</v>
      </c>
      <c r="G1886">
        <f>IF(COUNTIFS(Registros!$A$2:$A$6000,"MOV",Registros!$B$2:$B$6000,$A1886)&gt;0,1,0)</f>
        <v>0</v>
      </c>
      <c r="H1886">
        <f>IF($G1886=1,SUMIFS(Registros!$F$2:$F$6000,Registros!$A$2:$A$6000,"MOV",Registros!$B$2:$B$6000,$A1886),0)</f>
        <v>0</v>
      </c>
      <c r="I1886">
        <f>IF(COUNTIFS(Registros!$A$2:$A$6000,"CS",Registros!$B$2:$B$6000,$A1886)&gt;0,1,0)</f>
        <v>0</v>
      </c>
      <c r="J1886">
        <f>IF($I1886=1,SUMIFS(Registros!$I$2:$I$6000,Registros!$A$2:$A$6000,"CS",Registros!$B$2:$B$6000,$A1886),0)</f>
        <v>0</v>
      </c>
      <c r="K1886">
        <f>IF(COUNTIFS(Winback!$K$2:$K$300,$A1886)&gt;0,1,0)</f>
        <v>0</v>
      </c>
      <c r="L1886">
        <f>IF(AND($K1886=1,LEFT($A1886,3)="WB-"),SUMIFS(Winback!$D$2:$D$300,Winback!$K$2:$K$300,$A1886),0)</f>
        <v>0</v>
      </c>
      <c r="M1886">
        <f>IF(OR($E1886=1,$G1886=1,SUMIFS(Registros!$J$2:$J$6000,Registros!$B$2:$B$6000,$A1886)&gt;0),1,0)</f>
        <v>1</v>
      </c>
      <c r="N1886">
        <f>IF($J1886&gt;0,1,IF(COUNTIFS(Registros!$A$2:$A$6000,"CS",Registros!$B$2:$B$6000,$A1886,Registros!$K$2:$K$6000,"&lt;&gt;")&gt;0,1,0))</f>
        <v>0</v>
      </c>
      <c r="O1886" t="str">
        <f t="shared" si="145"/>
        <v>SOLO MÓVIL</v>
      </c>
      <c r="P1886" t="str">
        <f t="shared" si="146"/>
        <v>Ofrecer fijo + internet (FLBBTV)</v>
      </c>
      <c r="Q1886">
        <f t="shared" si="147"/>
        <v>181.99</v>
      </c>
      <c r="R1886" t="str">
        <f>IFERROR(VLOOKUP($A1886,Registros!$B$2:$G$6000,6,0),IFERROR(INDEX(Winback!$C$2:$C$300,MATCH($A1886,Winback!$K$2:$K$300,0)),""))</f>
        <v>Ines Lizbeth Trujillo</v>
      </c>
      <c r="S1886" t="str">
        <f t="shared" si="148"/>
        <v>NP</v>
      </c>
      <c r="T1886">
        <f t="shared" si="149"/>
        <v>1</v>
      </c>
    </row>
    <row r="1887" spans="1:20" x14ac:dyDescent="0.35">
      <c r="A1887" t="s">
        <v>9362</v>
      </c>
      <c r="B1887" t="s">
        <v>9363</v>
      </c>
      <c r="C1887" t="s">
        <v>9364</v>
      </c>
      <c r="D1887" t="s">
        <v>9365</v>
      </c>
      <c r="E1887">
        <f>IF(COUNTIFS(Registros!$A$2:$A$6000,"NP",Registros!$B$2:$B$6000,$A1887)&gt;0,1,0)</f>
        <v>1</v>
      </c>
      <c r="F1887">
        <f>IF($E1887=1,SUMIFS(Registros!$F$2:$F$6000,Registros!$A$2:$A$6000,"NP",Registros!$B$2:$B$6000,$A1887),0)</f>
        <v>28</v>
      </c>
      <c r="G1887">
        <f>IF(COUNTIFS(Registros!$A$2:$A$6000,"MOV",Registros!$B$2:$B$6000,$A1887)&gt;0,1,0)</f>
        <v>0</v>
      </c>
      <c r="H1887">
        <f>IF($G1887=1,SUMIFS(Registros!$F$2:$F$6000,Registros!$A$2:$A$6000,"MOV",Registros!$B$2:$B$6000,$A1887),0)</f>
        <v>0</v>
      </c>
      <c r="I1887">
        <f>IF(COUNTIFS(Registros!$A$2:$A$6000,"CS",Registros!$B$2:$B$6000,$A1887)&gt;0,1,0)</f>
        <v>0</v>
      </c>
      <c r="J1887">
        <f>IF($I1887=1,SUMIFS(Registros!$I$2:$I$6000,Registros!$A$2:$A$6000,"CS",Registros!$B$2:$B$6000,$A1887),0)</f>
        <v>0</v>
      </c>
      <c r="K1887">
        <f>IF(COUNTIFS(Winback!$K$2:$K$300,$A1887)&gt;0,1,0)</f>
        <v>0</v>
      </c>
      <c r="L1887">
        <f>IF(AND($K1887=1,LEFT($A1887,3)="WB-"),SUMIFS(Winback!$D$2:$D$300,Winback!$K$2:$K$300,$A1887),0)</f>
        <v>0</v>
      </c>
      <c r="M1887">
        <f>IF(OR($E1887=1,$G1887=1,SUMIFS(Registros!$J$2:$J$6000,Registros!$B$2:$B$6000,$A1887)&gt;0),1,0)</f>
        <v>1</v>
      </c>
      <c r="N1887">
        <f>IF($J1887&gt;0,1,IF(COUNTIFS(Registros!$A$2:$A$6000,"CS",Registros!$B$2:$B$6000,$A1887,Registros!$K$2:$K$6000,"&lt;&gt;")&gt;0,1,0))</f>
        <v>0</v>
      </c>
      <c r="O1887" t="str">
        <f t="shared" si="145"/>
        <v>SOLO MÓVIL</v>
      </c>
      <c r="P1887" t="str">
        <f t="shared" si="146"/>
        <v>Ofrecer fijo + internet (FLBBTV)</v>
      </c>
      <c r="Q1887">
        <f t="shared" si="147"/>
        <v>28</v>
      </c>
      <c r="R1887" t="str">
        <f>IFERROR(VLOOKUP($A1887,Registros!$B$2:$G$6000,6,0),IFERROR(INDEX(Winback!$C$2:$C$300,MATCH($A1887,Winback!$K$2:$K$300,0)),""))</f>
        <v>Alejandra Mabel Hawkins</v>
      </c>
      <c r="S1887" t="str">
        <f t="shared" si="148"/>
        <v>NP</v>
      </c>
      <c r="T1887">
        <f t="shared" si="149"/>
        <v>1</v>
      </c>
    </row>
    <row r="1888" spans="1:20" x14ac:dyDescent="0.35">
      <c r="A1888" t="s">
        <v>9367</v>
      </c>
      <c r="B1888" t="s">
        <v>9368</v>
      </c>
      <c r="C1888" t="s">
        <v>877</v>
      </c>
      <c r="D1888" t="s">
        <v>841</v>
      </c>
      <c r="E1888">
        <f>IF(COUNTIFS(Registros!$A$2:$A$6000,"NP",Registros!$B$2:$B$6000,$A1888)&gt;0,1,0)</f>
        <v>1</v>
      </c>
      <c r="F1888">
        <f>IF($E1888=1,SUMIFS(Registros!$F$2:$F$6000,Registros!$A$2:$A$6000,"NP",Registros!$B$2:$B$6000,$A1888),0)</f>
        <v>29.74</v>
      </c>
      <c r="G1888">
        <f>IF(COUNTIFS(Registros!$A$2:$A$6000,"MOV",Registros!$B$2:$B$6000,$A1888)&gt;0,1,0)</f>
        <v>0</v>
      </c>
      <c r="H1888">
        <f>IF($G1888=1,SUMIFS(Registros!$F$2:$F$6000,Registros!$A$2:$A$6000,"MOV",Registros!$B$2:$B$6000,$A1888),0)</f>
        <v>0</v>
      </c>
      <c r="I1888">
        <f>IF(COUNTIFS(Registros!$A$2:$A$6000,"CS",Registros!$B$2:$B$6000,$A1888)&gt;0,1,0)</f>
        <v>0</v>
      </c>
      <c r="J1888">
        <f>IF($I1888=1,SUMIFS(Registros!$I$2:$I$6000,Registros!$A$2:$A$6000,"CS",Registros!$B$2:$B$6000,$A1888),0)</f>
        <v>0</v>
      </c>
      <c r="K1888">
        <f>IF(COUNTIFS(Winback!$K$2:$K$300,$A1888)&gt;0,1,0)</f>
        <v>0</v>
      </c>
      <c r="L1888">
        <f>IF(AND($K1888=1,LEFT($A1888,3)="WB-"),SUMIFS(Winback!$D$2:$D$300,Winback!$K$2:$K$300,$A1888),0)</f>
        <v>0</v>
      </c>
      <c r="M1888">
        <f>IF(OR($E1888=1,$G1888=1,SUMIFS(Registros!$J$2:$J$6000,Registros!$B$2:$B$6000,$A1888)&gt;0),1,0)</f>
        <v>1</v>
      </c>
      <c r="N1888">
        <f>IF($J1888&gt;0,1,IF(COUNTIFS(Registros!$A$2:$A$6000,"CS",Registros!$B$2:$B$6000,$A1888,Registros!$K$2:$K$6000,"&lt;&gt;")&gt;0,1,0))</f>
        <v>0</v>
      </c>
      <c r="O1888" t="str">
        <f t="shared" si="145"/>
        <v>SOLO MÓVIL</v>
      </c>
      <c r="P1888" t="str">
        <f t="shared" si="146"/>
        <v>Ofrecer fijo + internet (FLBBTV)</v>
      </c>
      <c r="Q1888">
        <f t="shared" si="147"/>
        <v>29.74</v>
      </c>
      <c r="R1888" t="str">
        <f>IFERROR(VLOOKUP($A1888,Registros!$B$2:$G$6000,6,0),IFERROR(INDEX(Winback!$C$2:$C$300,MATCH($A1888,Winback!$K$2:$K$300,0)),""))</f>
        <v>Maria Fernanda</v>
      </c>
      <c r="S1888" t="str">
        <f t="shared" si="148"/>
        <v>NP</v>
      </c>
      <c r="T1888">
        <f t="shared" si="149"/>
        <v>1</v>
      </c>
    </row>
    <row r="1889" spans="1:20" x14ac:dyDescent="0.35">
      <c r="A1889" t="s">
        <v>9370</v>
      </c>
      <c r="B1889" t="s">
        <v>9371</v>
      </c>
      <c r="C1889" t="s">
        <v>9372</v>
      </c>
      <c r="D1889" t="s">
        <v>9373</v>
      </c>
      <c r="E1889">
        <f>IF(COUNTIFS(Registros!$A$2:$A$6000,"NP",Registros!$B$2:$B$6000,$A1889)&gt;0,1,0)</f>
        <v>1</v>
      </c>
      <c r="F1889">
        <f>IF($E1889=1,SUMIFS(Registros!$F$2:$F$6000,Registros!$A$2:$A$6000,"NP",Registros!$B$2:$B$6000,$A1889),0)</f>
        <v>48.86</v>
      </c>
      <c r="G1889">
        <f>IF(COUNTIFS(Registros!$A$2:$A$6000,"MOV",Registros!$B$2:$B$6000,$A1889)&gt;0,1,0)</f>
        <v>0</v>
      </c>
      <c r="H1889">
        <f>IF($G1889=1,SUMIFS(Registros!$F$2:$F$6000,Registros!$A$2:$A$6000,"MOV",Registros!$B$2:$B$6000,$A1889),0)</f>
        <v>0</v>
      </c>
      <c r="I1889">
        <f>IF(COUNTIFS(Registros!$A$2:$A$6000,"CS",Registros!$B$2:$B$6000,$A1889)&gt;0,1,0)</f>
        <v>0</v>
      </c>
      <c r="J1889">
        <f>IF($I1889=1,SUMIFS(Registros!$I$2:$I$6000,Registros!$A$2:$A$6000,"CS",Registros!$B$2:$B$6000,$A1889),0)</f>
        <v>0</v>
      </c>
      <c r="K1889">
        <f>IF(COUNTIFS(Winback!$K$2:$K$300,$A1889)&gt;0,1,0)</f>
        <v>0</v>
      </c>
      <c r="L1889">
        <f>IF(AND($K1889=1,LEFT($A1889,3)="WB-"),SUMIFS(Winback!$D$2:$D$300,Winback!$K$2:$K$300,$A1889),0)</f>
        <v>0</v>
      </c>
      <c r="M1889">
        <f>IF(OR($E1889=1,$G1889=1,SUMIFS(Registros!$J$2:$J$6000,Registros!$B$2:$B$6000,$A1889)&gt;0),1,0)</f>
        <v>1</v>
      </c>
      <c r="N1889">
        <f>IF($J1889&gt;0,1,IF(COUNTIFS(Registros!$A$2:$A$6000,"CS",Registros!$B$2:$B$6000,$A1889,Registros!$K$2:$K$6000,"&lt;&gt;")&gt;0,1,0))</f>
        <v>0</v>
      </c>
      <c r="O1889" t="str">
        <f t="shared" si="145"/>
        <v>SOLO MÓVIL</v>
      </c>
      <c r="P1889" t="str">
        <f t="shared" si="146"/>
        <v>Ofrecer fijo + internet (FLBBTV)</v>
      </c>
      <c r="Q1889">
        <f t="shared" si="147"/>
        <v>48.86</v>
      </c>
      <c r="R1889" t="str">
        <f>IFERROR(VLOOKUP($A1889,Registros!$B$2:$G$6000,6,0),IFERROR(INDEX(Winback!$C$2:$C$300,MATCH($A1889,Winback!$K$2:$K$300,0)),""))</f>
        <v>Yarelis Tulloch</v>
      </c>
      <c r="S1889" t="str">
        <f t="shared" si="148"/>
        <v>NP</v>
      </c>
      <c r="T1889">
        <f t="shared" si="149"/>
        <v>1</v>
      </c>
    </row>
    <row r="1890" spans="1:20" x14ac:dyDescent="0.35">
      <c r="A1890" t="s">
        <v>9375</v>
      </c>
      <c r="B1890" t="s">
        <v>9376</v>
      </c>
      <c r="C1890" t="s">
        <v>9377</v>
      </c>
      <c r="D1890" t="s">
        <v>9378</v>
      </c>
      <c r="E1890">
        <f>IF(COUNTIFS(Registros!$A$2:$A$6000,"NP",Registros!$B$2:$B$6000,$A1890)&gt;0,1,0)</f>
        <v>1</v>
      </c>
      <c r="F1890">
        <f>IF($E1890=1,SUMIFS(Registros!$F$2:$F$6000,Registros!$A$2:$A$6000,"NP",Registros!$B$2:$B$6000,$A1890),0)</f>
        <v>18</v>
      </c>
      <c r="G1890">
        <f>IF(COUNTIFS(Registros!$A$2:$A$6000,"MOV",Registros!$B$2:$B$6000,$A1890)&gt;0,1,0)</f>
        <v>0</v>
      </c>
      <c r="H1890">
        <f>IF($G1890=1,SUMIFS(Registros!$F$2:$F$6000,Registros!$A$2:$A$6000,"MOV",Registros!$B$2:$B$6000,$A1890),0)</f>
        <v>0</v>
      </c>
      <c r="I1890">
        <f>IF(COUNTIFS(Registros!$A$2:$A$6000,"CS",Registros!$B$2:$B$6000,$A1890)&gt;0,1,0)</f>
        <v>0</v>
      </c>
      <c r="J1890">
        <f>IF($I1890=1,SUMIFS(Registros!$I$2:$I$6000,Registros!$A$2:$A$6000,"CS",Registros!$B$2:$B$6000,$A1890),0)</f>
        <v>0</v>
      </c>
      <c r="K1890">
        <f>IF(COUNTIFS(Winback!$K$2:$K$300,$A1890)&gt;0,1,0)</f>
        <v>0</v>
      </c>
      <c r="L1890">
        <f>IF(AND($K1890=1,LEFT($A1890,3)="WB-"),SUMIFS(Winback!$D$2:$D$300,Winback!$K$2:$K$300,$A1890),0)</f>
        <v>0</v>
      </c>
      <c r="M1890">
        <f>IF(OR($E1890=1,$G1890=1,SUMIFS(Registros!$J$2:$J$6000,Registros!$B$2:$B$6000,$A1890)&gt;0),1,0)</f>
        <v>1</v>
      </c>
      <c r="N1890">
        <f>IF($J1890&gt;0,1,IF(COUNTIFS(Registros!$A$2:$A$6000,"CS",Registros!$B$2:$B$6000,$A1890,Registros!$K$2:$K$6000,"&lt;&gt;")&gt;0,1,0))</f>
        <v>0</v>
      </c>
      <c r="O1890" t="str">
        <f t="shared" si="145"/>
        <v>SOLO MÓVIL</v>
      </c>
      <c r="P1890" t="str">
        <f t="shared" si="146"/>
        <v>Ofrecer fijo + internet (FLBBTV)</v>
      </c>
      <c r="Q1890">
        <f t="shared" si="147"/>
        <v>18</v>
      </c>
      <c r="R1890" t="str">
        <f>IFERROR(VLOOKUP($A1890,Registros!$B$2:$G$6000,6,0),IFERROR(INDEX(Winback!$C$2:$C$300,MATCH($A1890,Winback!$K$2:$K$300,0)),""))</f>
        <v>Abril Aparicio</v>
      </c>
      <c r="S1890" t="str">
        <f t="shared" si="148"/>
        <v>NP</v>
      </c>
      <c r="T1890">
        <f t="shared" si="149"/>
        <v>1</v>
      </c>
    </row>
    <row r="1891" spans="1:20" x14ac:dyDescent="0.35">
      <c r="A1891" t="s">
        <v>9380</v>
      </c>
      <c r="B1891" t="s">
        <v>9381</v>
      </c>
      <c r="C1891" t="s">
        <v>9382</v>
      </c>
      <c r="D1891" t="s">
        <v>9383</v>
      </c>
      <c r="E1891">
        <f>IF(COUNTIFS(Registros!$A$2:$A$6000,"NP",Registros!$B$2:$B$6000,$A1891)&gt;0,1,0)</f>
        <v>1</v>
      </c>
      <c r="F1891">
        <f>IF($E1891=1,SUMIFS(Registros!$F$2:$F$6000,Registros!$A$2:$A$6000,"NP",Registros!$B$2:$B$6000,$A1891),0)</f>
        <v>162.5</v>
      </c>
      <c r="G1891">
        <f>IF(COUNTIFS(Registros!$A$2:$A$6000,"MOV",Registros!$B$2:$B$6000,$A1891)&gt;0,1,0)</f>
        <v>0</v>
      </c>
      <c r="H1891">
        <f>IF($G1891=1,SUMIFS(Registros!$F$2:$F$6000,Registros!$A$2:$A$6000,"MOV",Registros!$B$2:$B$6000,$A1891),0)</f>
        <v>0</v>
      </c>
      <c r="I1891">
        <f>IF(COUNTIFS(Registros!$A$2:$A$6000,"CS",Registros!$B$2:$B$6000,$A1891)&gt;0,1,0)</f>
        <v>0</v>
      </c>
      <c r="J1891">
        <f>IF($I1891=1,SUMIFS(Registros!$I$2:$I$6000,Registros!$A$2:$A$6000,"CS",Registros!$B$2:$B$6000,$A1891),0)</f>
        <v>0</v>
      </c>
      <c r="K1891">
        <f>IF(COUNTIFS(Winback!$K$2:$K$300,$A1891)&gt;0,1,0)</f>
        <v>0</v>
      </c>
      <c r="L1891">
        <f>IF(AND($K1891=1,LEFT($A1891,3)="WB-"),SUMIFS(Winback!$D$2:$D$300,Winback!$K$2:$K$300,$A1891),0)</f>
        <v>0</v>
      </c>
      <c r="M1891">
        <f>IF(OR($E1891=1,$G1891=1,SUMIFS(Registros!$J$2:$J$6000,Registros!$B$2:$B$6000,$A1891)&gt;0),1,0)</f>
        <v>1</v>
      </c>
      <c r="N1891">
        <f>IF($J1891&gt;0,1,IF(COUNTIFS(Registros!$A$2:$A$6000,"CS",Registros!$B$2:$B$6000,$A1891,Registros!$K$2:$K$6000,"&lt;&gt;")&gt;0,1,0))</f>
        <v>0</v>
      </c>
      <c r="O1891" t="str">
        <f t="shared" si="145"/>
        <v>SOLO MÓVIL</v>
      </c>
      <c r="P1891" t="str">
        <f t="shared" si="146"/>
        <v>Ofrecer fijo + internet (FLBBTV)</v>
      </c>
      <c r="Q1891">
        <f t="shared" si="147"/>
        <v>162.5</v>
      </c>
      <c r="R1891" t="str">
        <f>IFERROR(VLOOKUP($A1891,Registros!$B$2:$G$6000,6,0),IFERROR(INDEX(Winback!$C$2:$C$300,MATCH($A1891,Winback!$K$2:$K$300,0)),""))</f>
        <v>Yariela Galarce</v>
      </c>
      <c r="S1891" t="str">
        <f t="shared" si="148"/>
        <v>NP</v>
      </c>
      <c r="T1891">
        <f t="shared" si="149"/>
        <v>1</v>
      </c>
    </row>
    <row r="1892" spans="1:20" x14ac:dyDescent="0.35">
      <c r="A1892" t="s">
        <v>9385</v>
      </c>
      <c r="B1892" t="s">
        <v>9386</v>
      </c>
      <c r="C1892" t="s">
        <v>9387</v>
      </c>
      <c r="D1892" t="s">
        <v>9388</v>
      </c>
      <c r="E1892">
        <f>IF(COUNTIFS(Registros!$A$2:$A$6000,"NP",Registros!$B$2:$B$6000,$A1892)&gt;0,1,0)</f>
        <v>1</v>
      </c>
      <c r="F1892">
        <f>IF($E1892=1,SUMIFS(Registros!$F$2:$F$6000,Registros!$A$2:$A$6000,"NP",Registros!$B$2:$B$6000,$A1892),0)</f>
        <v>15</v>
      </c>
      <c r="G1892">
        <f>IF(COUNTIFS(Registros!$A$2:$A$6000,"MOV",Registros!$B$2:$B$6000,$A1892)&gt;0,1,0)</f>
        <v>0</v>
      </c>
      <c r="H1892">
        <f>IF($G1892=1,SUMIFS(Registros!$F$2:$F$6000,Registros!$A$2:$A$6000,"MOV",Registros!$B$2:$B$6000,$A1892),0)</f>
        <v>0</v>
      </c>
      <c r="I1892">
        <f>IF(COUNTIFS(Registros!$A$2:$A$6000,"CS",Registros!$B$2:$B$6000,$A1892)&gt;0,1,0)</f>
        <v>0</v>
      </c>
      <c r="J1892">
        <f>IF($I1892=1,SUMIFS(Registros!$I$2:$I$6000,Registros!$A$2:$A$6000,"CS",Registros!$B$2:$B$6000,$A1892),0)</f>
        <v>0</v>
      </c>
      <c r="K1892">
        <f>IF(COUNTIFS(Winback!$K$2:$K$300,$A1892)&gt;0,1,0)</f>
        <v>0</v>
      </c>
      <c r="L1892">
        <f>IF(AND($K1892=1,LEFT($A1892,3)="WB-"),SUMIFS(Winback!$D$2:$D$300,Winback!$K$2:$K$300,$A1892),0)</f>
        <v>0</v>
      </c>
      <c r="M1892">
        <f>IF(OR($E1892=1,$G1892=1,SUMIFS(Registros!$J$2:$J$6000,Registros!$B$2:$B$6000,$A1892)&gt;0),1,0)</f>
        <v>1</v>
      </c>
      <c r="N1892">
        <f>IF($J1892&gt;0,1,IF(COUNTIFS(Registros!$A$2:$A$6000,"CS",Registros!$B$2:$B$6000,$A1892,Registros!$K$2:$K$6000,"&lt;&gt;")&gt;0,1,0))</f>
        <v>0</v>
      </c>
      <c r="O1892" t="str">
        <f t="shared" si="145"/>
        <v>SOLO MÓVIL</v>
      </c>
      <c r="P1892" t="str">
        <f t="shared" si="146"/>
        <v>Ofrecer fijo + internet (FLBBTV)</v>
      </c>
      <c r="Q1892">
        <f t="shared" si="147"/>
        <v>15</v>
      </c>
      <c r="R1892" t="str">
        <f>IFERROR(VLOOKUP($A1892,Registros!$B$2:$G$6000,6,0),IFERROR(INDEX(Winback!$C$2:$C$300,MATCH($A1892,Winback!$K$2:$K$300,0)),""))</f>
        <v>Nailyn Martinez</v>
      </c>
      <c r="S1892" t="str">
        <f t="shared" si="148"/>
        <v>NP</v>
      </c>
      <c r="T1892">
        <f t="shared" si="149"/>
        <v>1</v>
      </c>
    </row>
    <row r="1893" spans="1:20" x14ac:dyDescent="0.35">
      <c r="A1893" t="s">
        <v>9390</v>
      </c>
      <c r="B1893" t="s">
        <v>9391</v>
      </c>
      <c r="C1893" t="s">
        <v>9392</v>
      </c>
      <c r="D1893" t="s">
        <v>9393</v>
      </c>
      <c r="E1893">
        <f>IF(COUNTIFS(Registros!$A$2:$A$6000,"NP",Registros!$B$2:$B$6000,$A1893)&gt;0,1,0)</f>
        <v>1</v>
      </c>
      <c r="F1893">
        <f>IF($E1893=1,SUMIFS(Registros!$F$2:$F$6000,Registros!$A$2:$A$6000,"NP",Registros!$B$2:$B$6000,$A1893),0)</f>
        <v>15</v>
      </c>
      <c r="G1893">
        <f>IF(COUNTIFS(Registros!$A$2:$A$6000,"MOV",Registros!$B$2:$B$6000,$A1893)&gt;0,1,0)</f>
        <v>0</v>
      </c>
      <c r="H1893">
        <f>IF($G1893=1,SUMIFS(Registros!$F$2:$F$6000,Registros!$A$2:$A$6000,"MOV",Registros!$B$2:$B$6000,$A1893),0)</f>
        <v>0</v>
      </c>
      <c r="I1893">
        <f>IF(COUNTIFS(Registros!$A$2:$A$6000,"CS",Registros!$B$2:$B$6000,$A1893)&gt;0,1,0)</f>
        <v>0</v>
      </c>
      <c r="J1893">
        <f>IF($I1893=1,SUMIFS(Registros!$I$2:$I$6000,Registros!$A$2:$A$6000,"CS",Registros!$B$2:$B$6000,$A1893),0)</f>
        <v>0</v>
      </c>
      <c r="K1893">
        <f>IF(COUNTIFS(Winback!$K$2:$K$300,$A1893)&gt;0,1,0)</f>
        <v>0</v>
      </c>
      <c r="L1893">
        <f>IF(AND($K1893=1,LEFT($A1893,3)="WB-"),SUMIFS(Winback!$D$2:$D$300,Winback!$K$2:$K$300,$A1893),0)</f>
        <v>0</v>
      </c>
      <c r="M1893">
        <f>IF(OR($E1893=1,$G1893=1,SUMIFS(Registros!$J$2:$J$6000,Registros!$B$2:$B$6000,$A1893)&gt;0),1,0)</f>
        <v>1</v>
      </c>
      <c r="N1893">
        <f>IF($J1893&gt;0,1,IF(COUNTIFS(Registros!$A$2:$A$6000,"CS",Registros!$B$2:$B$6000,$A1893,Registros!$K$2:$K$6000,"&lt;&gt;")&gt;0,1,0))</f>
        <v>0</v>
      </c>
      <c r="O1893" t="str">
        <f t="shared" si="145"/>
        <v>SOLO MÓVIL</v>
      </c>
      <c r="P1893" t="str">
        <f t="shared" si="146"/>
        <v>Ofrecer fijo + internet (FLBBTV)</v>
      </c>
      <c r="Q1893">
        <f t="shared" si="147"/>
        <v>15</v>
      </c>
      <c r="R1893" t="str">
        <f>IFERROR(VLOOKUP($A1893,Registros!$B$2:$G$6000,6,0),IFERROR(INDEX(Winback!$C$2:$C$300,MATCH($A1893,Winback!$K$2:$K$300,0)),""))</f>
        <v>Yamali Rodriguez</v>
      </c>
      <c r="S1893" t="str">
        <f t="shared" si="148"/>
        <v>NP</v>
      </c>
      <c r="T1893">
        <f t="shared" si="149"/>
        <v>1</v>
      </c>
    </row>
    <row r="1894" spans="1:20" x14ac:dyDescent="0.35">
      <c r="A1894" t="s">
        <v>9395</v>
      </c>
      <c r="B1894" t="s">
        <v>9396</v>
      </c>
      <c r="C1894" t="s">
        <v>9397</v>
      </c>
      <c r="D1894" t="s">
        <v>9398</v>
      </c>
      <c r="E1894">
        <f>IF(COUNTIFS(Registros!$A$2:$A$6000,"NP",Registros!$B$2:$B$6000,$A1894)&gt;0,1,0)</f>
        <v>1</v>
      </c>
      <c r="F1894">
        <f>IF($E1894=1,SUMIFS(Registros!$F$2:$F$6000,Registros!$A$2:$A$6000,"NP",Registros!$B$2:$B$6000,$A1894),0)</f>
        <v>15</v>
      </c>
      <c r="G1894">
        <f>IF(COUNTIFS(Registros!$A$2:$A$6000,"MOV",Registros!$B$2:$B$6000,$A1894)&gt;0,1,0)</f>
        <v>0</v>
      </c>
      <c r="H1894">
        <f>IF($G1894=1,SUMIFS(Registros!$F$2:$F$6000,Registros!$A$2:$A$6000,"MOV",Registros!$B$2:$B$6000,$A1894),0)</f>
        <v>0</v>
      </c>
      <c r="I1894">
        <f>IF(COUNTIFS(Registros!$A$2:$A$6000,"CS",Registros!$B$2:$B$6000,$A1894)&gt;0,1,0)</f>
        <v>0</v>
      </c>
      <c r="J1894">
        <f>IF($I1894=1,SUMIFS(Registros!$I$2:$I$6000,Registros!$A$2:$A$6000,"CS",Registros!$B$2:$B$6000,$A1894),0)</f>
        <v>0</v>
      </c>
      <c r="K1894">
        <f>IF(COUNTIFS(Winback!$K$2:$K$300,$A1894)&gt;0,1,0)</f>
        <v>0</v>
      </c>
      <c r="L1894">
        <f>IF(AND($K1894=1,LEFT($A1894,3)="WB-"),SUMIFS(Winback!$D$2:$D$300,Winback!$K$2:$K$300,$A1894),0)</f>
        <v>0</v>
      </c>
      <c r="M1894">
        <f>IF(OR($E1894=1,$G1894=1,SUMIFS(Registros!$J$2:$J$6000,Registros!$B$2:$B$6000,$A1894)&gt;0),1,0)</f>
        <v>1</v>
      </c>
      <c r="N1894">
        <f>IF($J1894&gt;0,1,IF(COUNTIFS(Registros!$A$2:$A$6000,"CS",Registros!$B$2:$B$6000,$A1894,Registros!$K$2:$K$6000,"&lt;&gt;")&gt;0,1,0))</f>
        <v>0</v>
      </c>
      <c r="O1894" t="str">
        <f t="shared" si="145"/>
        <v>SOLO MÓVIL</v>
      </c>
      <c r="P1894" t="str">
        <f t="shared" si="146"/>
        <v>Ofrecer fijo + internet (FLBBTV)</v>
      </c>
      <c r="Q1894">
        <f t="shared" si="147"/>
        <v>15</v>
      </c>
      <c r="R1894" t="str">
        <f>IFERROR(VLOOKUP($A1894,Registros!$B$2:$G$6000,6,0),IFERROR(INDEX(Winback!$C$2:$C$300,MATCH($A1894,Winback!$K$2:$K$300,0)),""))</f>
        <v>Osiris Aguilar</v>
      </c>
      <c r="S1894" t="str">
        <f t="shared" si="148"/>
        <v>NP</v>
      </c>
      <c r="T1894">
        <f t="shared" si="149"/>
        <v>1</v>
      </c>
    </row>
    <row r="1895" spans="1:20" x14ac:dyDescent="0.35">
      <c r="A1895" t="s">
        <v>9400</v>
      </c>
      <c r="B1895" t="s">
        <v>9401</v>
      </c>
      <c r="C1895" t="s">
        <v>9402</v>
      </c>
      <c r="D1895" t="s">
        <v>9403</v>
      </c>
      <c r="E1895">
        <f>IF(COUNTIFS(Registros!$A$2:$A$6000,"NP",Registros!$B$2:$B$6000,$A1895)&gt;0,1,0)</f>
        <v>1</v>
      </c>
      <c r="F1895">
        <f>IF($E1895=1,SUMIFS(Registros!$F$2:$F$6000,Registros!$A$2:$A$6000,"NP",Registros!$B$2:$B$6000,$A1895),0)</f>
        <v>144.5</v>
      </c>
      <c r="G1895">
        <f>IF(COUNTIFS(Registros!$A$2:$A$6000,"MOV",Registros!$B$2:$B$6000,$A1895)&gt;0,1,0)</f>
        <v>0</v>
      </c>
      <c r="H1895">
        <f>IF($G1895=1,SUMIFS(Registros!$F$2:$F$6000,Registros!$A$2:$A$6000,"MOV",Registros!$B$2:$B$6000,$A1895),0)</f>
        <v>0</v>
      </c>
      <c r="I1895">
        <f>IF(COUNTIFS(Registros!$A$2:$A$6000,"CS",Registros!$B$2:$B$6000,$A1895)&gt;0,1,0)</f>
        <v>0</v>
      </c>
      <c r="J1895">
        <f>IF($I1895=1,SUMIFS(Registros!$I$2:$I$6000,Registros!$A$2:$A$6000,"CS",Registros!$B$2:$B$6000,$A1895),0)</f>
        <v>0</v>
      </c>
      <c r="K1895">
        <f>IF(COUNTIFS(Winback!$K$2:$K$300,$A1895)&gt;0,1,0)</f>
        <v>0</v>
      </c>
      <c r="L1895">
        <f>IF(AND($K1895=1,LEFT($A1895,3)="WB-"),SUMIFS(Winback!$D$2:$D$300,Winback!$K$2:$K$300,$A1895),0)</f>
        <v>0</v>
      </c>
      <c r="M1895">
        <f>IF(OR($E1895=1,$G1895=1,SUMIFS(Registros!$J$2:$J$6000,Registros!$B$2:$B$6000,$A1895)&gt;0),1,0)</f>
        <v>1</v>
      </c>
      <c r="N1895">
        <f>IF($J1895&gt;0,1,IF(COUNTIFS(Registros!$A$2:$A$6000,"CS",Registros!$B$2:$B$6000,$A1895,Registros!$K$2:$K$6000,"&lt;&gt;")&gt;0,1,0))</f>
        <v>0</v>
      </c>
      <c r="O1895" t="str">
        <f t="shared" si="145"/>
        <v>SOLO MÓVIL</v>
      </c>
      <c r="P1895" t="str">
        <f t="shared" si="146"/>
        <v>Ofrecer fijo + internet (FLBBTV)</v>
      </c>
      <c r="Q1895">
        <f t="shared" si="147"/>
        <v>144.5</v>
      </c>
      <c r="R1895" t="str">
        <f>IFERROR(VLOOKUP($A1895,Registros!$B$2:$G$6000,6,0),IFERROR(INDEX(Winback!$C$2:$C$300,MATCH($A1895,Winback!$K$2:$K$300,0)),""))</f>
        <v>Karla Mc Intryre</v>
      </c>
      <c r="S1895" t="str">
        <f t="shared" si="148"/>
        <v>NP</v>
      </c>
      <c r="T1895">
        <f t="shared" si="149"/>
        <v>1</v>
      </c>
    </row>
    <row r="1896" spans="1:20" x14ac:dyDescent="0.35">
      <c r="A1896" t="s">
        <v>9406</v>
      </c>
      <c r="B1896" t="s">
        <v>9407</v>
      </c>
      <c r="C1896" t="s">
        <v>9408</v>
      </c>
      <c r="D1896" t="s">
        <v>9409</v>
      </c>
      <c r="E1896">
        <f>IF(COUNTIFS(Registros!$A$2:$A$6000,"NP",Registros!$B$2:$B$6000,$A1896)&gt;0,1,0)</f>
        <v>0</v>
      </c>
      <c r="F1896">
        <f>IF($E1896=1,SUMIFS(Registros!$F$2:$F$6000,Registros!$A$2:$A$6000,"NP",Registros!$B$2:$B$6000,$A1896),0)</f>
        <v>0</v>
      </c>
      <c r="G1896">
        <f>IF(COUNTIFS(Registros!$A$2:$A$6000,"MOV",Registros!$B$2:$B$6000,$A1896)&gt;0,1,0)</f>
        <v>1</v>
      </c>
      <c r="H1896">
        <f>IF($G1896=1,SUMIFS(Registros!$F$2:$F$6000,Registros!$A$2:$A$6000,"MOV",Registros!$B$2:$B$6000,$A1896),0)</f>
        <v>18</v>
      </c>
      <c r="I1896">
        <f>IF(COUNTIFS(Registros!$A$2:$A$6000,"CS",Registros!$B$2:$B$6000,$A1896)&gt;0,1,0)</f>
        <v>0</v>
      </c>
      <c r="J1896">
        <f>IF($I1896=1,SUMIFS(Registros!$I$2:$I$6000,Registros!$A$2:$A$6000,"CS",Registros!$B$2:$B$6000,$A1896),0)</f>
        <v>0</v>
      </c>
      <c r="K1896">
        <f>IF(COUNTIFS(Winback!$K$2:$K$300,$A1896)&gt;0,1,0)</f>
        <v>0</v>
      </c>
      <c r="L1896">
        <f>IF(AND($K1896=1,LEFT($A1896,3)="WB-"),SUMIFS(Winback!$D$2:$D$300,Winback!$K$2:$K$300,$A1896),0)</f>
        <v>0</v>
      </c>
      <c r="M1896">
        <f>IF(OR($E1896=1,$G1896=1,SUMIFS(Registros!$J$2:$J$6000,Registros!$B$2:$B$6000,$A1896)&gt;0),1,0)</f>
        <v>1</v>
      </c>
      <c r="N1896">
        <f>IF($J1896&gt;0,1,IF(COUNTIFS(Registros!$A$2:$A$6000,"CS",Registros!$B$2:$B$6000,$A1896,Registros!$K$2:$K$6000,"&lt;&gt;")&gt;0,1,0))</f>
        <v>0</v>
      </c>
      <c r="O1896" t="str">
        <f t="shared" si="145"/>
        <v>SOLO MÓVIL</v>
      </c>
      <c r="P1896" t="str">
        <f t="shared" si="146"/>
        <v>Ofrecer fijo + internet (FLBBTV)</v>
      </c>
      <c r="Q1896">
        <f t="shared" si="147"/>
        <v>18</v>
      </c>
      <c r="R1896">
        <f>IFERROR(VLOOKUP($A1896,Registros!$B$2:$G$6000,6,0),IFERROR(INDEX(Winback!$C$2:$C$300,MATCH($A1896,Winback!$K$2:$K$300,0)),""))</f>
        <v>0</v>
      </c>
      <c r="S1896" t="str">
        <f t="shared" si="148"/>
        <v>+MOV</v>
      </c>
      <c r="T1896">
        <f t="shared" si="149"/>
        <v>1</v>
      </c>
    </row>
    <row r="1897" spans="1:20" x14ac:dyDescent="0.35">
      <c r="A1897" t="s">
        <v>9411</v>
      </c>
      <c r="B1897" t="s">
        <v>9412</v>
      </c>
      <c r="C1897" t="s">
        <v>9413</v>
      </c>
      <c r="D1897" t="s">
        <v>9414</v>
      </c>
      <c r="E1897">
        <f>IF(COUNTIFS(Registros!$A$2:$A$6000,"NP",Registros!$B$2:$B$6000,$A1897)&gt;0,1,0)</f>
        <v>0</v>
      </c>
      <c r="F1897">
        <f>IF($E1897=1,SUMIFS(Registros!$F$2:$F$6000,Registros!$A$2:$A$6000,"NP",Registros!$B$2:$B$6000,$A1897),0)</f>
        <v>0</v>
      </c>
      <c r="G1897">
        <f>IF(COUNTIFS(Registros!$A$2:$A$6000,"MOV",Registros!$B$2:$B$6000,$A1897)&gt;0,1,0)</f>
        <v>1</v>
      </c>
      <c r="H1897">
        <f>IF($G1897=1,SUMIFS(Registros!$F$2:$F$6000,Registros!$A$2:$A$6000,"MOV",Registros!$B$2:$B$6000,$A1897),0)</f>
        <v>30</v>
      </c>
      <c r="I1897">
        <f>IF(COUNTIFS(Registros!$A$2:$A$6000,"CS",Registros!$B$2:$B$6000,$A1897)&gt;0,1,0)</f>
        <v>0</v>
      </c>
      <c r="J1897">
        <f>IF($I1897=1,SUMIFS(Registros!$I$2:$I$6000,Registros!$A$2:$A$6000,"CS",Registros!$B$2:$B$6000,$A1897),0)</f>
        <v>0</v>
      </c>
      <c r="K1897">
        <f>IF(COUNTIFS(Winback!$K$2:$K$300,$A1897)&gt;0,1,0)</f>
        <v>0</v>
      </c>
      <c r="L1897">
        <f>IF(AND($K1897=1,LEFT($A1897,3)="WB-"),SUMIFS(Winback!$D$2:$D$300,Winback!$K$2:$K$300,$A1897),0)</f>
        <v>0</v>
      </c>
      <c r="M1897">
        <f>IF(OR($E1897=1,$G1897=1,SUMIFS(Registros!$J$2:$J$6000,Registros!$B$2:$B$6000,$A1897)&gt;0),1,0)</f>
        <v>1</v>
      </c>
      <c r="N1897">
        <f>IF($J1897&gt;0,1,IF(COUNTIFS(Registros!$A$2:$A$6000,"CS",Registros!$B$2:$B$6000,$A1897,Registros!$K$2:$K$6000,"&lt;&gt;")&gt;0,1,0))</f>
        <v>0</v>
      </c>
      <c r="O1897" t="str">
        <f t="shared" si="145"/>
        <v>SOLO MÓVIL</v>
      </c>
      <c r="P1897" t="str">
        <f t="shared" si="146"/>
        <v>Ofrecer fijo + internet (FLBBTV)</v>
      </c>
      <c r="Q1897">
        <f t="shared" si="147"/>
        <v>30</v>
      </c>
      <c r="R1897">
        <f>IFERROR(VLOOKUP($A1897,Registros!$B$2:$G$6000,6,0),IFERROR(INDEX(Winback!$C$2:$C$300,MATCH($A1897,Winback!$K$2:$K$300,0)),""))</f>
        <v>0</v>
      </c>
      <c r="S1897" t="str">
        <f t="shared" si="148"/>
        <v>+MOV</v>
      </c>
      <c r="T1897">
        <f t="shared" si="149"/>
        <v>1</v>
      </c>
    </row>
    <row r="1898" spans="1:20" x14ac:dyDescent="0.35">
      <c r="A1898" t="s">
        <v>9416</v>
      </c>
      <c r="B1898" t="s">
        <v>9417</v>
      </c>
      <c r="C1898" t="s">
        <v>9418</v>
      </c>
      <c r="D1898" t="s">
        <v>9419</v>
      </c>
      <c r="E1898">
        <f>IF(COUNTIFS(Registros!$A$2:$A$6000,"NP",Registros!$B$2:$B$6000,$A1898)&gt;0,1,0)</f>
        <v>0</v>
      </c>
      <c r="F1898">
        <f>IF($E1898=1,SUMIFS(Registros!$F$2:$F$6000,Registros!$A$2:$A$6000,"NP",Registros!$B$2:$B$6000,$A1898),0)</f>
        <v>0</v>
      </c>
      <c r="G1898">
        <f>IF(COUNTIFS(Registros!$A$2:$A$6000,"MOV",Registros!$B$2:$B$6000,$A1898)&gt;0,1,0)</f>
        <v>1</v>
      </c>
      <c r="H1898">
        <f>IF($G1898=1,SUMIFS(Registros!$F$2:$F$6000,Registros!$A$2:$A$6000,"MOV",Registros!$B$2:$B$6000,$A1898),0)</f>
        <v>15</v>
      </c>
      <c r="I1898">
        <f>IF(COUNTIFS(Registros!$A$2:$A$6000,"CS",Registros!$B$2:$B$6000,$A1898)&gt;0,1,0)</f>
        <v>0</v>
      </c>
      <c r="J1898">
        <f>IF($I1898=1,SUMIFS(Registros!$I$2:$I$6000,Registros!$A$2:$A$6000,"CS",Registros!$B$2:$B$6000,$A1898),0)</f>
        <v>0</v>
      </c>
      <c r="K1898">
        <f>IF(COUNTIFS(Winback!$K$2:$K$300,$A1898)&gt;0,1,0)</f>
        <v>0</v>
      </c>
      <c r="L1898">
        <f>IF(AND($K1898=1,LEFT($A1898,3)="WB-"),SUMIFS(Winback!$D$2:$D$300,Winback!$K$2:$K$300,$A1898),0)</f>
        <v>0</v>
      </c>
      <c r="M1898">
        <f>IF(OR($E1898=1,$G1898=1,SUMIFS(Registros!$J$2:$J$6000,Registros!$B$2:$B$6000,$A1898)&gt;0),1,0)</f>
        <v>1</v>
      </c>
      <c r="N1898">
        <f>IF($J1898&gt;0,1,IF(COUNTIFS(Registros!$A$2:$A$6000,"CS",Registros!$B$2:$B$6000,$A1898,Registros!$K$2:$K$6000,"&lt;&gt;")&gt;0,1,0))</f>
        <v>0</v>
      </c>
      <c r="O1898" t="str">
        <f t="shared" si="145"/>
        <v>SOLO MÓVIL</v>
      </c>
      <c r="P1898" t="str">
        <f t="shared" si="146"/>
        <v>Ofrecer fijo + internet (FLBBTV)</v>
      </c>
      <c r="Q1898">
        <f t="shared" si="147"/>
        <v>15</v>
      </c>
      <c r="R1898">
        <f>IFERROR(VLOOKUP($A1898,Registros!$B$2:$G$6000,6,0),IFERROR(INDEX(Winback!$C$2:$C$300,MATCH($A1898,Winback!$K$2:$K$300,0)),""))</f>
        <v>0</v>
      </c>
      <c r="S1898" t="str">
        <f t="shared" si="148"/>
        <v>+MOV</v>
      </c>
      <c r="T1898">
        <f t="shared" si="149"/>
        <v>1</v>
      </c>
    </row>
    <row r="1899" spans="1:20" x14ac:dyDescent="0.35">
      <c r="A1899" t="s">
        <v>9421</v>
      </c>
      <c r="B1899" t="s">
        <v>9422</v>
      </c>
      <c r="C1899" t="s">
        <v>9423</v>
      </c>
      <c r="D1899" t="s">
        <v>9424</v>
      </c>
      <c r="E1899">
        <f>IF(COUNTIFS(Registros!$A$2:$A$6000,"NP",Registros!$B$2:$B$6000,$A1899)&gt;0,1,0)</f>
        <v>0</v>
      </c>
      <c r="F1899">
        <f>IF($E1899=1,SUMIFS(Registros!$F$2:$F$6000,Registros!$A$2:$A$6000,"NP",Registros!$B$2:$B$6000,$A1899),0)</f>
        <v>0</v>
      </c>
      <c r="G1899">
        <f>IF(COUNTIFS(Registros!$A$2:$A$6000,"MOV",Registros!$B$2:$B$6000,$A1899)&gt;0,1,0)</f>
        <v>1</v>
      </c>
      <c r="H1899">
        <f>IF($G1899=1,SUMIFS(Registros!$F$2:$F$6000,Registros!$A$2:$A$6000,"MOV",Registros!$B$2:$B$6000,$A1899),0)</f>
        <v>25</v>
      </c>
      <c r="I1899">
        <f>IF(COUNTIFS(Registros!$A$2:$A$6000,"CS",Registros!$B$2:$B$6000,$A1899)&gt;0,1,0)</f>
        <v>0</v>
      </c>
      <c r="J1899">
        <f>IF($I1899=1,SUMIFS(Registros!$I$2:$I$6000,Registros!$A$2:$A$6000,"CS",Registros!$B$2:$B$6000,$A1899),0)</f>
        <v>0</v>
      </c>
      <c r="K1899">
        <f>IF(COUNTIFS(Winback!$K$2:$K$300,$A1899)&gt;0,1,0)</f>
        <v>0</v>
      </c>
      <c r="L1899">
        <f>IF(AND($K1899=1,LEFT($A1899,3)="WB-"),SUMIFS(Winback!$D$2:$D$300,Winback!$K$2:$K$300,$A1899),0)</f>
        <v>0</v>
      </c>
      <c r="M1899">
        <f>IF(OR($E1899=1,$G1899=1,SUMIFS(Registros!$J$2:$J$6000,Registros!$B$2:$B$6000,$A1899)&gt;0),1,0)</f>
        <v>1</v>
      </c>
      <c r="N1899">
        <f>IF($J1899&gt;0,1,IF(COUNTIFS(Registros!$A$2:$A$6000,"CS",Registros!$B$2:$B$6000,$A1899,Registros!$K$2:$K$6000,"&lt;&gt;")&gt;0,1,0))</f>
        <v>0</v>
      </c>
      <c r="O1899" t="str">
        <f t="shared" si="145"/>
        <v>SOLO MÓVIL</v>
      </c>
      <c r="P1899" t="str">
        <f t="shared" si="146"/>
        <v>Ofrecer fijo + internet (FLBBTV)</v>
      </c>
      <c r="Q1899">
        <f t="shared" si="147"/>
        <v>25</v>
      </c>
      <c r="R1899">
        <f>IFERROR(VLOOKUP($A1899,Registros!$B$2:$G$6000,6,0),IFERROR(INDEX(Winback!$C$2:$C$300,MATCH($A1899,Winback!$K$2:$K$300,0)),""))</f>
        <v>0</v>
      </c>
      <c r="S1899" t="str">
        <f t="shared" si="148"/>
        <v>+MOV</v>
      </c>
      <c r="T1899">
        <f t="shared" si="149"/>
        <v>1</v>
      </c>
    </row>
    <row r="1900" spans="1:20" x14ac:dyDescent="0.35">
      <c r="A1900" t="s">
        <v>9426</v>
      </c>
      <c r="B1900" t="s">
        <v>9427</v>
      </c>
      <c r="C1900" t="s">
        <v>9428</v>
      </c>
      <c r="D1900" t="s">
        <v>9429</v>
      </c>
      <c r="E1900">
        <f>IF(COUNTIFS(Registros!$A$2:$A$6000,"NP",Registros!$B$2:$B$6000,$A1900)&gt;0,1,0)</f>
        <v>0</v>
      </c>
      <c r="F1900">
        <f>IF($E1900=1,SUMIFS(Registros!$F$2:$F$6000,Registros!$A$2:$A$6000,"NP",Registros!$B$2:$B$6000,$A1900),0)</f>
        <v>0</v>
      </c>
      <c r="G1900">
        <f>IF(COUNTIFS(Registros!$A$2:$A$6000,"MOV",Registros!$B$2:$B$6000,$A1900)&gt;0,1,0)</f>
        <v>1</v>
      </c>
      <c r="H1900">
        <f>IF($G1900=1,SUMIFS(Registros!$F$2:$F$6000,Registros!$A$2:$A$6000,"MOV",Registros!$B$2:$B$6000,$A1900),0)</f>
        <v>18.23</v>
      </c>
      <c r="I1900">
        <f>IF(COUNTIFS(Registros!$A$2:$A$6000,"CS",Registros!$B$2:$B$6000,$A1900)&gt;0,1,0)</f>
        <v>0</v>
      </c>
      <c r="J1900">
        <f>IF($I1900=1,SUMIFS(Registros!$I$2:$I$6000,Registros!$A$2:$A$6000,"CS",Registros!$B$2:$B$6000,$A1900),0)</f>
        <v>0</v>
      </c>
      <c r="K1900">
        <f>IF(COUNTIFS(Winback!$K$2:$K$300,$A1900)&gt;0,1,0)</f>
        <v>0</v>
      </c>
      <c r="L1900">
        <f>IF(AND($K1900=1,LEFT($A1900,3)="WB-"),SUMIFS(Winback!$D$2:$D$300,Winback!$K$2:$K$300,$A1900),0)</f>
        <v>0</v>
      </c>
      <c r="M1900">
        <f>IF(OR($E1900=1,$G1900=1,SUMIFS(Registros!$J$2:$J$6000,Registros!$B$2:$B$6000,$A1900)&gt;0),1,0)</f>
        <v>1</v>
      </c>
      <c r="N1900">
        <f>IF($J1900&gt;0,1,IF(COUNTIFS(Registros!$A$2:$A$6000,"CS",Registros!$B$2:$B$6000,$A1900,Registros!$K$2:$K$6000,"&lt;&gt;")&gt;0,1,0))</f>
        <v>0</v>
      </c>
      <c r="O1900" t="str">
        <f t="shared" si="145"/>
        <v>SOLO MÓVIL</v>
      </c>
      <c r="P1900" t="str">
        <f t="shared" si="146"/>
        <v>Ofrecer fijo + internet (FLBBTV)</v>
      </c>
      <c r="Q1900">
        <f t="shared" si="147"/>
        <v>18.23</v>
      </c>
      <c r="R1900">
        <f>IFERROR(VLOOKUP($A1900,Registros!$B$2:$G$6000,6,0),IFERROR(INDEX(Winback!$C$2:$C$300,MATCH($A1900,Winback!$K$2:$K$300,0)),""))</f>
        <v>0</v>
      </c>
      <c r="S1900" t="str">
        <f t="shared" si="148"/>
        <v>+MOV</v>
      </c>
      <c r="T1900">
        <f t="shared" si="149"/>
        <v>1</v>
      </c>
    </row>
    <row r="1901" spans="1:20" x14ac:dyDescent="0.35">
      <c r="A1901" t="s">
        <v>9431</v>
      </c>
      <c r="B1901" t="s">
        <v>9432</v>
      </c>
      <c r="C1901" t="s">
        <v>9433</v>
      </c>
      <c r="D1901" t="s">
        <v>9434</v>
      </c>
      <c r="E1901">
        <f>IF(COUNTIFS(Registros!$A$2:$A$6000,"NP",Registros!$B$2:$B$6000,$A1901)&gt;0,1,0)</f>
        <v>0</v>
      </c>
      <c r="F1901">
        <f>IF($E1901=1,SUMIFS(Registros!$F$2:$F$6000,Registros!$A$2:$A$6000,"NP",Registros!$B$2:$B$6000,$A1901),0)</f>
        <v>0</v>
      </c>
      <c r="G1901">
        <f>IF(COUNTIFS(Registros!$A$2:$A$6000,"MOV",Registros!$B$2:$B$6000,$A1901)&gt;0,1,0)</f>
        <v>1</v>
      </c>
      <c r="H1901">
        <f>IF($G1901=1,SUMIFS(Registros!$F$2:$F$6000,Registros!$A$2:$A$6000,"MOV",Registros!$B$2:$B$6000,$A1901),0)</f>
        <v>15</v>
      </c>
      <c r="I1901">
        <f>IF(COUNTIFS(Registros!$A$2:$A$6000,"CS",Registros!$B$2:$B$6000,$A1901)&gt;0,1,0)</f>
        <v>0</v>
      </c>
      <c r="J1901">
        <f>IF($I1901=1,SUMIFS(Registros!$I$2:$I$6000,Registros!$A$2:$A$6000,"CS",Registros!$B$2:$B$6000,$A1901),0)</f>
        <v>0</v>
      </c>
      <c r="K1901">
        <f>IF(COUNTIFS(Winback!$K$2:$K$300,$A1901)&gt;0,1,0)</f>
        <v>0</v>
      </c>
      <c r="L1901">
        <f>IF(AND($K1901=1,LEFT($A1901,3)="WB-"),SUMIFS(Winback!$D$2:$D$300,Winback!$K$2:$K$300,$A1901),0)</f>
        <v>0</v>
      </c>
      <c r="M1901">
        <f>IF(OR($E1901=1,$G1901=1,SUMIFS(Registros!$J$2:$J$6000,Registros!$B$2:$B$6000,$A1901)&gt;0),1,0)</f>
        <v>1</v>
      </c>
      <c r="N1901">
        <f>IF($J1901&gt;0,1,IF(COUNTIFS(Registros!$A$2:$A$6000,"CS",Registros!$B$2:$B$6000,$A1901,Registros!$K$2:$K$6000,"&lt;&gt;")&gt;0,1,0))</f>
        <v>0</v>
      </c>
      <c r="O1901" t="str">
        <f t="shared" si="145"/>
        <v>SOLO MÓVIL</v>
      </c>
      <c r="P1901" t="str">
        <f t="shared" si="146"/>
        <v>Ofrecer fijo + internet (FLBBTV)</v>
      </c>
      <c r="Q1901">
        <f t="shared" si="147"/>
        <v>15</v>
      </c>
      <c r="R1901">
        <f>IFERROR(VLOOKUP($A1901,Registros!$B$2:$G$6000,6,0),IFERROR(INDEX(Winback!$C$2:$C$300,MATCH($A1901,Winback!$K$2:$K$300,0)),""))</f>
        <v>0</v>
      </c>
      <c r="S1901" t="str">
        <f t="shared" si="148"/>
        <v>+MOV</v>
      </c>
      <c r="T1901">
        <f t="shared" si="149"/>
        <v>1</v>
      </c>
    </row>
    <row r="1902" spans="1:20" x14ac:dyDescent="0.35">
      <c r="A1902" t="s">
        <v>9436</v>
      </c>
      <c r="B1902" t="s">
        <v>9437</v>
      </c>
      <c r="C1902" t="s">
        <v>9438</v>
      </c>
      <c r="D1902" t="s">
        <v>9439</v>
      </c>
      <c r="E1902">
        <f>IF(COUNTIFS(Registros!$A$2:$A$6000,"NP",Registros!$B$2:$B$6000,$A1902)&gt;0,1,0)</f>
        <v>0</v>
      </c>
      <c r="F1902">
        <f>IF($E1902=1,SUMIFS(Registros!$F$2:$F$6000,Registros!$A$2:$A$6000,"NP",Registros!$B$2:$B$6000,$A1902),0)</f>
        <v>0</v>
      </c>
      <c r="G1902">
        <f>IF(COUNTIFS(Registros!$A$2:$A$6000,"MOV",Registros!$B$2:$B$6000,$A1902)&gt;0,1,0)</f>
        <v>1</v>
      </c>
      <c r="H1902">
        <f>IF($G1902=1,SUMIFS(Registros!$F$2:$F$6000,Registros!$A$2:$A$6000,"MOV",Registros!$B$2:$B$6000,$A1902),0)</f>
        <v>10</v>
      </c>
      <c r="I1902">
        <f>IF(COUNTIFS(Registros!$A$2:$A$6000,"CS",Registros!$B$2:$B$6000,$A1902)&gt;0,1,0)</f>
        <v>0</v>
      </c>
      <c r="J1902">
        <f>IF($I1902=1,SUMIFS(Registros!$I$2:$I$6000,Registros!$A$2:$A$6000,"CS",Registros!$B$2:$B$6000,$A1902),0)</f>
        <v>0</v>
      </c>
      <c r="K1902">
        <f>IF(COUNTIFS(Winback!$K$2:$K$300,$A1902)&gt;0,1,0)</f>
        <v>0</v>
      </c>
      <c r="L1902">
        <f>IF(AND($K1902=1,LEFT($A1902,3)="WB-"),SUMIFS(Winback!$D$2:$D$300,Winback!$K$2:$K$300,$A1902),0)</f>
        <v>0</v>
      </c>
      <c r="M1902">
        <f>IF(OR($E1902=1,$G1902=1,SUMIFS(Registros!$J$2:$J$6000,Registros!$B$2:$B$6000,$A1902)&gt;0),1,0)</f>
        <v>1</v>
      </c>
      <c r="N1902">
        <f>IF($J1902&gt;0,1,IF(COUNTIFS(Registros!$A$2:$A$6000,"CS",Registros!$B$2:$B$6000,$A1902,Registros!$K$2:$K$6000,"&lt;&gt;")&gt;0,1,0))</f>
        <v>0</v>
      </c>
      <c r="O1902" t="str">
        <f t="shared" si="145"/>
        <v>SOLO MÓVIL</v>
      </c>
      <c r="P1902" t="str">
        <f t="shared" si="146"/>
        <v>Ofrecer fijo + internet (FLBBTV)</v>
      </c>
      <c r="Q1902">
        <f t="shared" si="147"/>
        <v>10</v>
      </c>
      <c r="R1902">
        <f>IFERROR(VLOOKUP($A1902,Registros!$B$2:$G$6000,6,0),IFERROR(INDEX(Winback!$C$2:$C$300,MATCH($A1902,Winback!$K$2:$K$300,0)),""))</f>
        <v>0</v>
      </c>
      <c r="S1902" t="str">
        <f t="shared" si="148"/>
        <v>+MOV</v>
      </c>
      <c r="T1902">
        <f t="shared" si="149"/>
        <v>1</v>
      </c>
    </row>
    <row r="1903" spans="1:20" x14ac:dyDescent="0.35">
      <c r="A1903" t="s">
        <v>9441</v>
      </c>
      <c r="B1903" t="s">
        <v>9442</v>
      </c>
      <c r="C1903" t="s">
        <v>9443</v>
      </c>
      <c r="D1903" t="s">
        <v>9444</v>
      </c>
      <c r="E1903">
        <f>IF(COUNTIFS(Registros!$A$2:$A$6000,"NP",Registros!$B$2:$B$6000,$A1903)&gt;0,1,0)</f>
        <v>0</v>
      </c>
      <c r="F1903">
        <f>IF($E1903=1,SUMIFS(Registros!$F$2:$F$6000,Registros!$A$2:$A$6000,"NP",Registros!$B$2:$B$6000,$A1903),0)</f>
        <v>0</v>
      </c>
      <c r="G1903">
        <f>IF(COUNTIFS(Registros!$A$2:$A$6000,"MOV",Registros!$B$2:$B$6000,$A1903)&gt;0,1,0)</f>
        <v>1</v>
      </c>
      <c r="H1903">
        <f>IF($G1903=1,SUMIFS(Registros!$F$2:$F$6000,Registros!$A$2:$A$6000,"MOV",Registros!$B$2:$B$6000,$A1903),0)</f>
        <v>15</v>
      </c>
      <c r="I1903">
        <f>IF(COUNTIFS(Registros!$A$2:$A$6000,"CS",Registros!$B$2:$B$6000,$A1903)&gt;0,1,0)</f>
        <v>0</v>
      </c>
      <c r="J1903">
        <f>IF($I1903=1,SUMIFS(Registros!$I$2:$I$6000,Registros!$A$2:$A$6000,"CS",Registros!$B$2:$B$6000,$A1903),0)</f>
        <v>0</v>
      </c>
      <c r="K1903">
        <f>IF(COUNTIFS(Winback!$K$2:$K$300,$A1903)&gt;0,1,0)</f>
        <v>0</v>
      </c>
      <c r="L1903">
        <f>IF(AND($K1903=1,LEFT($A1903,3)="WB-"),SUMIFS(Winback!$D$2:$D$300,Winback!$K$2:$K$300,$A1903),0)</f>
        <v>0</v>
      </c>
      <c r="M1903">
        <f>IF(OR($E1903=1,$G1903=1,SUMIFS(Registros!$J$2:$J$6000,Registros!$B$2:$B$6000,$A1903)&gt;0),1,0)</f>
        <v>1</v>
      </c>
      <c r="N1903">
        <f>IF($J1903&gt;0,1,IF(COUNTIFS(Registros!$A$2:$A$6000,"CS",Registros!$B$2:$B$6000,$A1903,Registros!$K$2:$K$6000,"&lt;&gt;")&gt;0,1,0))</f>
        <v>0</v>
      </c>
      <c r="O1903" t="str">
        <f t="shared" si="145"/>
        <v>SOLO MÓVIL</v>
      </c>
      <c r="P1903" t="str">
        <f t="shared" si="146"/>
        <v>Ofrecer fijo + internet (FLBBTV)</v>
      </c>
      <c r="Q1903">
        <f t="shared" si="147"/>
        <v>15</v>
      </c>
      <c r="R1903">
        <f>IFERROR(VLOOKUP($A1903,Registros!$B$2:$G$6000,6,0),IFERROR(INDEX(Winback!$C$2:$C$300,MATCH($A1903,Winback!$K$2:$K$300,0)),""))</f>
        <v>0</v>
      </c>
      <c r="S1903" t="str">
        <f t="shared" si="148"/>
        <v>+MOV</v>
      </c>
      <c r="T1903">
        <f t="shared" si="149"/>
        <v>1</v>
      </c>
    </row>
    <row r="1904" spans="1:20" x14ac:dyDescent="0.35">
      <c r="A1904" t="s">
        <v>9446</v>
      </c>
      <c r="B1904" t="s">
        <v>9447</v>
      </c>
      <c r="C1904" t="s">
        <v>9448</v>
      </c>
      <c r="D1904" t="s">
        <v>9449</v>
      </c>
      <c r="E1904">
        <f>IF(COUNTIFS(Registros!$A$2:$A$6000,"NP",Registros!$B$2:$B$6000,$A1904)&gt;0,1,0)</f>
        <v>0</v>
      </c>
      <c r="F1904">
        <f>IF($E1904=1,SUMIFS(Registros!$F$2:$F$6000,Registros!$A$2:$A$6000,"NP",Registros!$B$2:$B$6000,$A1904),0)</f>
        <v>0</v>
      </c>
      <c r="G1904">
        <f>IF(COUNTIFS(Registros!$A$2:$A$6000,"MOV",Registros!$B$2:$B$6000,$A1904)&gt;0,1,0)</f>
        <v>1</v>
      </c>
      <c r="H1904">
        <f>IF($G1904=1,SUMIFS(Registros!$F$2:$F$6000,Registros!$A$2:$A$6000,"MOV",Registros!$B$2:$B$6000,$A1904),0)</f>
        <v>25</v>
      </c>
      <c r="I1904">
        <f>IF(COUNTIFS(Registros!$A$2:$A$6000,"CS",Registros!$B$2:$B$6000,$A1904)&gt;0,1,0)</f>
        <v>0</v>
      </c>
      <c r="J1904">
        <f>IF($I1904=1,SUMIFS(Registros!$I$2:$I$6000,Registros!$A$2:$A$6000,"CS",Registros!$B$2:$B$6000,$A1904),0)</f>
        <v>0</v>
      </c>
      <c r="K1904">
        <f>IF(COUNTIFS(Winback!$K$2:$K$300,$A1904)&gt;0,1,0)</f>
        <v>0</v>
      </c>
      <c r="L1904">
        <f>IF(AND($K1904=1,LEFT($A1904,3)="WB-"),SUMIFS(Winback!$D$2:$D$300,Winback!$K$2:$K$300,$A1904),0)</f>
        <v>0</v>
      </c>
      <c r="M1904">
        <f>IF(OR($E1904=1,$G1904=1,SUMIFS(Registros!$J$2:$J$6000,Registros!$B$2:$B$6000,$A1904)&gt;0),1,0)</f>
        <v>1</v>
      </c>
      <c r="N1904">
        <f>IF($J1904&gt;0,1,IF(COUNTIFS(Registros!$A$2:$A$6000,"CS",Registros!$B$2:$B$6000,$A1904,Registros!$K$2:$K$6000,"&lt;&gt;")&gt;0,1,0))</f>
        <v>0</v>
      </c>
      <c r="O1904" t="str">
        <f t="shared" si="145"/>
        <v>SOLO MÓVIL</v>
      </c>
      <c r="P1904" t="str">
        <f t="shared" si="146"/>
        <v>Ofrecer fijo + internet (FLBBTV)</v>
      </c>
      <c r="Q1904">
        <f t="shared" si="147"/>
        <v>25</v>
      </c>
      <c r="R1904">
        <f>IFERROR(VLOOKUP($A1904,Registros!$B$2:$G$6000,6,0),IFERROR(INDEX(Winback!$C$2:$C$300,MATCH($A1904,Winback!$K$2:$K$300,0)),""))</f>
        <v>0</v>
      </c>
      <c r="S1904" t="str">
        <f t="shared" si="148"/>
        <v>+MOV</v>
      </c>
      <c r="T1904">
        <f t="shared" si="149"/>
        <v>1</v>
      </c>
    </row>
    <row r="1905" spans="1:20" x14ac:dyDescent="0.35">
      <c r="A1905" t="s">
        <v>9451</v>
      </c>
      <c r="B1905" t="s">
        <v>9452</v>
      </c>
      <c r="C1905" t="s">
        <v>9453</v>
      </c>
      <c r="D1905" t="s">
        <v>9454</v>
      </c>
      <c r="E1905">
        <f>IF(COUNTIFS(Registros!$A$2:$A$6000,"NP",Registros!$B$2:$B$6000,$A1905)&gt;0,1,0)</f>
        <v>0</v>
      </c>
      <c r="F1905">
        <f>IF($E1905=1,SUMIFS(Registros!$F$2:$F$6000,Registros!$A$2:$A$6000,"NP",Registros!$B$2:$B$6000,$A1905),0)</f>
        <v>0</v>
      </c>
      <c r="G1905">
        <f>IF(COUNTIFS(Registros!$A$2:$A$6000,"MOV",Registros!$B$2:$B$6000,$A1905)&gt;0,1,0)</f>
        <v>1</v>
      </c>
      <c r="H1905">
        <f>IF($G1905=1,SUMIFS(Registros!$F$2:$F$6000,Registros!$A$2:$A$6000,"MOV",Registros!$B$2:$B$6000,$A1905),0)</f>
        <v>122.5</v>
      </c>
      <c r="I1905">
        <f>IF(COUNTIFS(Registros!$A$2:$A$6000,"CS",Registros!$B$2:$B$6000,$A1905)&gt;0,1,0)</f>
        <v>0</v>
      </c>
      <c r="J1905">
        <f>IF($I1905=1,SUMIFS(Registros!$I$2:$I$6000,Registros!$A$2:$A$6000,"CS",Registros!$B$2:$B$6000,$A1905),0)</f>
        <v>0</v>
      </c>
      <c r="K1905">
        <f>IF(COUNTIFS(Winback!$K$2:$K$300,$A1905)&gt;0,1,0)</f>
        <v>0</v>
      </c>
      <c r="L1905">
        <f>IF(AND($K1905=1,LEFT($A1905,3)="WB-"),SUMIFS(Winback!$D$2:$D$300,Winback!$K$2:$K$300,$A1905),0)</f>
        <v>0</v>
      </c>
      <c r="M1905">
        <f>IF(OR($E1905=1,$G1905=1,SUMIFS(Registros!$J$2:$J$6000,Registros!$B$2:$B$6000,$A1905)&gt;0),1,0)</f>
        <v>1</v>
      </c>
      <c r="N1905">
        <f>IF($J1905&gt;0,1,IF(COUNTIFS(Registros!$A$2:$A$6000,"CS",Registros!$B$2:$B$6000,$A1905,Registros!$K$2:$K$6000,"&lt;&gt;")&gt;0,1,0))</f>
        <v>0</v>
      </c>
      <c r="O1905" t="str">
        <f t="shared" si="145"/>
        <v>SOLO MÓVIL</v>
      </c>
      <c r="P1905" t="str">
        <f t="shared" si="146"/>
        <v>Ofrecer fijo + internet (FLBBTV)</v>
      </c>
      <c r="Q1905">
        <f t="shared" si="147"/>
        <v>122.5</v>
      </c>
      <c r="R1905">
        <f>IFERROR(VLOOKUP($A1905,Registros!$B$2:$G$6000,6,0),IFERROR(INDEX(Winback!$C$2:$C$300,MATCH($A1905,Winback!$K$2:$K$300,0)),""))</f>
        <v>0</v>
      </c>
      <c r="S1905" t="str">
        <f t="shared" si="148"/>
        <v>+MOV</v>
      </c>
      <c r="T1905">
        <f t="shared" si="149"/>
        <v>1</v>
      </c>
    </row>
    <row r="1906" spans="1:20" x14ac:dyDescent="0.35">
      <c r="A1906" t="s">
        <v>9456</v>
      </c>
      <c r="B1906" t="s">
        <v>9457</v>
      </c>
      <c r="C1906" t="s">
        <v>9458</v>
      </c>
      <c r="D1906" t="s">
        <v>9459</v>
      </c>
      <c r="E1906">
        <f>IF(COUNTIFS(Registros!$A$2:$A$6000,"NP",Registros!$B$2:$B$6000,$A1906)&gt;0,1,0)</f>
        <v>0</v>
      </c>
      <c r="F1906">
        <f>IF($E1906=1,SUMIFS(Registros!$F$2:$F$6000,Registros!$A$2:$A$6000,"NP",Registros!$B$2:$B$6000,$A1906),0)</f>
        <v>0</v>
      </c>
      <c r="G1906">
        <f>IF(COUNTIFS(Registros!$A$2:$A$6000,"MOV",Registros!$B$2:$B$6000,$A1906)&gt;0,1,0)</f>
        <v>1</v>
      </c>
      <c r="H1906">
        <f>IF($G1906=1,SUMIFS(Registros!$F$2:$F$6000,Registros!$A$2:$A$6000,"MOV",Registros!$B$2:$B$6000,$A1906),0)</f>
        <v>21.6</v>
      </c>
      <c r="I1906">
        <f>IF(COUNTIFS(Registros!$A$2:$A$6000,"CS",Registros!$B$2:$B$6000,$A1906)&gt;0,1,0)</f>
        <v>0</v>
      </c>
      <c r="J1906">
        <f>IF($I1906=1,SUMIFS(Registros!$I$2:$I$6000,Registros!$A$2:$A$6000,"CS",Registros!$B$2:$B$6000,$A1906),0)</f>
        <v>0</v>
      </c>
      <c r="K1906">
        <f>IF(COUNTIFS(Winback!$K$2:$K$300,$A1906)&gt;0,1,0)</f>
        <v>0</v>
      </c>
      <c r="L1906">
        <f>IF(AND($K1906=1,LEFT($A1906,3)="WB-"),SUMIFS(Winback!$D$2:$D$300,Winback!$K$2:$K$300,$A1906),0)</f>
        <v>0</v>
      </c>
      <c r="M1906">
        <f>IF(OR($E1906=1,$G1906=1,SUMIFS(Registros!$J$2:$J$6000,Registros!$B$2:$B$6000,$A1906)&gt;0),1,0)</f>
        <v>1</v>
      </c>
      <c r="N1906">
        <f>IF($J1906&gt;0,1,IF(COUNTIFS(Registros!$A$2:$A$6000,"CS",Registros!$B$2:$B$6000,$A1906,Registros!$K$2:$K$6000,"&lt;&gt;")&gt;0,1,0))</f>
        <v>0</v>
      </c>
      <c r="O1906" t="str">
        <f t="shared" si="145"/>
        <v>SOLO MÓVIL</v>
      </c>
      <c r="P1906" t="str">
        <f t="shared" si="146"/>
        <v>Ofrecer fijo + internet (FLBBTV)</v>
      </c>
      <c r="Q1906">
        <f t="shared" si="147"/>
        <v>21.6</v>
      </c>
      <c r="R1906">
        <f>IFERROR(VLOOKUP($A1906,Registros!$B$2:$G$6000,6,0),IFERROR(INDEX(Winback!$C$2:$C$300,MATCH($A1906,Winback!$K$2:$K$300,0)),""))</f>
        <v>0</v>
      </c>
      <c r="S1906" t="str">
        <f t="shared" si="148"/>
        <v>+MOV</v>
      </c>
      <c r="T1906">
        <f t="shared" si="149"/>
        <v>1</v>
      </c>
    </row>
    <row r="1907" spans="1:20" x14ac:dyDescent="0.35">
      <c r="A1907" t="s">
        <v>9461</v>
      </c>
      <c r="B1907" t="s">
        <v>9462</v>
      </c>
      <c r="C1907" t="s">
        <v>9463</v>
      </c>
      <c r="D1907" t="s">
        <v>9464</v>
      </c>
      <c r="E1907">
        <f>IF(COUNTIFS(Registros!$A$2:$A$6000,"NP",Registros!$B$2:$B$6000,$A1907)&gt;0,1,0)</f>
        <v>0</v>
      </c>
      <c r="F1907">
        <f>IF($E1907=1,SUMIFS(Registros!$F$2:$F$6000,Registros!$A$2:$A$6000,"NP",Registros!$B$2:$B$6000,$A1907),0)</f>
        <v>0</v>
      </c>
      <c r="G1907">
        <f>IF(COUNTIFS(Registros!$A$2:$A$6000,"MOV",Registros!$B$2:$B$6000,$A1907)&gt;0,1,0)</f>
        <v>1</v>
      </c>
      <c r="H1907">
        <f>IF($G1907=1,SUMIFS(Registros!$F$2:$F$6000,Registros!$A$2:$A$6000,"MOV",Registros!$B$2:$B$6000,$A1907),0)</f>
        <v>106.75</v>
      </c>
      <c r="I1907">
        <f>IF(COUNTIFS(Registros!$A$2:$A$6000,"CS",Registros!$B$2:$B$6000,$A1907)&gt;0,1,0)</f>
        <v>0</v>
      </c>
      <c r="J1907">
        <f>IF($I1907=1,SUMIFS(Registros!$I$2:$I$6000,Registros!$A$2:$A$6000,"CS",Registros!$B$2:$B$6000,$A1907),0)</f>
        <v>0</v>
      </c>
      <c r="K1907">
        <f>IF(COUNTIFS(Winback!$K$2:$K$300,$A1907)&gt;0,1,0)</f>
        <v>0</v>
      </c>
      <c r="L1907">
        <f>IF(AND($K1907=1,LEFT($A1907,3)="WB-"),SUMIFS(Winback!$D$2:$D$300,Winback!$K$2:$K$300,$A1907),0)</f>
        <v>0</v>
      </c>
      <c r="M1907">
        <f>IF(OR($E1907=1,$G1907=1,SUMIFS(Registros!$J$2:$J$6000,Registros!$B$2:$B$6000,$A1907)&gt;0),1,0)</f>
        <v>1</v>
      </c>
      <c r="N1907">
        <f>IF($J1907&gt;0,1,IF(COUNTIFS(Registros!$A$2:$A$6000,"CS",Registros!$B$2:$B$6000,$A1907,Registros!$K$2:$K$6000,"&lt;&gt;")&gt;0,1,0))</f>
        <v>0</v>
      </c>
      <c r="O1907" t="str">
        <f t="shared" si="145"/>
        <v>SOLO MÓVIL</v>
      </c>
      <c r="P1907" t="str">
        <f t="shared" si="146"/>
        <v>Ofrecer fijo + internet (FLBBTV)</v>
      </c>
      <c r="Q1907">
        <f t="shared" si="147"/>
        <v>106.75</v>
      </c>
      <c r="R1907">
        <f>IFERROR(VLOOKUP($A1907,Registros!$B$2:$G$6000,6,0),IFERROR(INDEX(Winback!$C$2:$C$300,MATCH($A1907,Winback!$K$2:$K$300,0)),""))</f>
        <v>0</v>
      </c>
      <c r="S1907" t="str">
        <f t="shared" si="148"/>
        <v>+MOV</v>
      </c>
      <c r="T1907">
        <f t="shared" si="149"/>
        <v>1</v>
      </c>
    </row>
    <row r="1908" spans="1:20" x14ac:dyDescent="0.35">
      <c r="A1908" t="s">
        <v>9470</v>
      </c>
      <c r="B1908" t="s">
        <v>9471</v>
      </c>
      <c r="C1908" t="s">
        <v>9472</v>
      </c>
      <c r="D1908" t="s">
        <v>9473</v>
      </c>
      <c r="E1908">
        <f>IF(COUNTIFS(Registros!$A$2:$A$6000,"NP",Registros!$B$2:$B$6000,$A1908)&gt;0,1,0)</f>
        <v>0</v>
      </c>
      <c r="F1908">
        <f>IF($E1908=1,SUMIFS(Registros!$F$2:$F$6000,Registros!$A$2:$A$6000,"NP",Registros!$B$2:$B$6000,$A1908),0)</f>
        <v>0</v>
      </c>
      <c r="G1908">
        <f>IF(COUNTIFS(Registros!$A$2:$A$6000,"MOV",Registros!$B$2:$B$6000,$A1908)&gt;0,1,0)</f>
        <v>1</v>
      </c>
      <c r="H1908">
        <f>IF($G1908=1,SUMIFS(Registros!$F$2:$F$6000,Registros!$A$2:$A$6000,"MOV",Registros!$B$2:$B$6000,$A1908),0)</f>
        <v>15</v>
      </c>
      <c r="I1908">
        <f>IF(COUNTIFS(Registros!$A$2:$A$6000,"CS",Registros!$B$2:$B$6000,$A1908)&gt;0,1,0)</f>
        <v>0</v>
      </c>
      <c r="J1908">
        <f>IF($I1908=1,SUMIFS(Registros!$I$2:$I$6000,Registros!$A$2:$A$6000,"CS",Registros!$B$2:$B$6000,$A1908),0)</f>
        <v>0</v>
      </c>
      <c r="K1908">
        <f>IF(COUNTIFS(Winback!$K$2:$K$300,$A1908)&gt;0,1,0)</f>
        <v>0</v>
      </c>
      <c r="L1908">
        <f>IF(AND($K1908=1,LEFT($A1908,3)="WB-"),SUMIFS(Winback!$D$2:$D$300,Winback!$K$2:$K$300,$A1908),0)</f>
        <v>0</v>
      </c>
      <c r="M1908">
        <f>IF(OR($E1908=1,$G1908=1,SUMIFS(Registros!$J$2:$J$6000,Registros!$B$2:$B$6000,$A1908)&gt;0),1,0)</f>
        <v>1</v>
      </c>
      <c r="N1908">
        <f>IF($J1908&gt;0,1,IF(COUNTIFS(Registros!$A$2:$A$6000,"CS",Registros!$B$2:$B$6000,$A1908,Registros!$K$2:$K$6000,"&lt;&gt;")&gt;0,1,0))</f>
        <v>0</v>
      </c>
      <c r="O1908" t="str">
        <f t="shared" si="145"/>
        <v>SOLO MÓVIL</v>
      </c>
      <c r="P1908" t="str">
        <f t="shared" si="146"/>
        <v>Ofrecer fijo + internet (FLBBTV)</v>
      </c>
      <c r="Q1908">
        <f t="shared" si="147"/>
        <v>15</v>
      </c>
      <c r="R1908">
        <f>IFERROR(VLOOKUP($A1908,Registros!$B$2:$G$6000,6,0),IFERROR(INDEX(Winback!$C$2:$C$300,MATCH($A1908,Winback!$K$2:$K$300,0)),""))</f>
        <v>0</v>
      </c>
      <c r="S1908" t="str">
        <f t="shared" si="148"/>
        <v>+MOV</v>
      </c>
      <c r="T1908">
        <f t="shared" si="149"/>
        <v>1</v>
      </c>
    </row>
    <row r="1909" spans="1:20" x14ac:dyDescent="0.35">
      <c r="A1909" t="s">
        <v>9475</v>
      </c>
      <c r="B1909" t="s">
        <v>9476</v>
      </c>
      <c r="C1909" t="s">
        <v>9477</v>
      </c>
      <c r="D1909" t="s">
        <v>9478</v>
      </c>
      <c r="E1909">
        <f>IF(COUNTIFS(Registros!$A$2:$A$6000,"NP",Registros!$B$2:$B$6000,$A1909)&gt;0,1,0)</f>
        <v>0</v>
      </c>
      <c r="F1909">
        <f>IF($E1909=1,SUMIFS(Registros!$F$2:$F$6000,Registros!$A$2:$A$6000,"NP",Registros!$B$2:$B$6000,$A1909),0)</f>
        <v>0</v>
      </c>
      <c r="G1909">
        <f>IF(COUNTIFS(Registros!$A$2:$A$6000,"MOV",Registros!$B$2:$B$6000,$A1909)&gt;0,1,0)</f>
        <v>1</v>
      </c>
      <c r="H1909">
        <f>IF($G1909=1,SUMIFS(Registros!$F$2:$F$6000,Registros!$A$2:$A$6000,"MOV",Registros!$B$2:$B$6000,$A1909),0)</f>
        <v>45</v>
      </c>
      <c r="I1909">
        <f>IF(COUNTIFS(Registros!$A$2:$A$6000,"CS",Registros!$B$2:$B$6000,$A1909)&gt;0,1,0)</f>
        <v>0</v>
      </c>
      <c r="J1909">
        <f>IF($I1909=1,SUMIFS(Registros!$I$2:$I$6000,Registros!$A$2:$A$6000,"CS",Registros!$B$2:$B$6000,$A1909),0)</f>
        <v>0</v>
      </c>
      <c r="K1909">
        <f>IF(COUNTIFS(Winback!$K$2:$K$300,$A1909)&gt;0,1,0)</f>
        <v>0</v>
      </c>
      <c r="L1909">
        <f>IF(AND($K1909=1,LEFT($A1909,3)="WB-"),SUMIFS(Winback!$D$2:$D$300,Winback!$K$2:$K$300,$A1909),0)</f>
        <v>0</v>
      </c>
      <c r="M1909">
        <f>IF(OR($E1909=1,$G1909=1,SUMIFS(Registros!$J$2:$J$6000,Registros!$B$2:$B$6000,$A1909)&gt;0),1,0)</f>
        <v>1</v>
      </c>
      <c r="N1909">
        <f>IF($J1909&gt;0,1,IF(COUNTIFS(Registros!$A$2:$A$6000,"CS",Registros!$B$2:$B$6000,$A1909,Registros!$K$2:$K$6000,"&lt;&gt;")&gt;0,1,0))</f>
        <v>0</v>
      </c>
      <c r="O1909" t="str">
        <f t="shared" si="145"/>
        <v>SOLO MÓVIL</v>
      </c>
      <c r="P1909" t="str">
        <f t="shared" si="146"/>
        <v>Ofrecer fijo + internet (FLBBTV)</v>
      </c>
      <c r="Q1909">
        <f t="shared" si="147"/>
        <v>45</v>
      </c>
      <c r="R1909">
        <f>IFERROR(VLOOKUP($A1909,Registros!$B$2:$G$6000,6,0),IFERROR(INDEX(Winback!$C$2:$C$300,MATCH($A1909,Winback!$K$2:$K$300,0)),""))</f>
        <v>0</v>
      </c>
      <c r="S1909" t="str">
        <f t="shared" si="148"/>
        <v>+MOV</v>
      </c>
      <c r="T1909">
        <f t="shared" si="149"/>
        <v>1</v>
      </c>
    </row>
    <row r="1910" spans="1:20" x14ac:dyDescent="0.35">
      <c r="A1910" t="s">
        <v>9480</v>
      </c>
      <c r="B1910" t="s">
        <v>9481</v>
      </c>
      <c r="C1910" t="s">
        <v>9482</v>
      </c>
      <c r="D1910" t="s">
        <v>9483</v>
      </c>
      <c r="E1910">
        <f>IF(COUNTIFS(Registros!$A$2:$A$6000,"NP",Registros!$B$2:$B$6000,$A1910)&gt;0,1,0)</f>
        <v>0</v>
      </c>
      <c r="F1910">
        <f>IF($E1910=1,SUMIFS(Registros!$F$2:$F$6000,Registros!$A$2:$A$6000,"NP",Registros!$B$2:$B$6000,$A1910),0)</f>
        <v>0</v>
      </c>
      <c r="G1910">
        <f>IF(COUNTIFS(Registros!$A$2:$A$6000,"MOV",Registros!$B$2:$B$6000,$A1910)&gt;0,1,0)</f>
        <v>1</v>
      </c>
      <c r="H1910">
        <f>IF($G1910=1,SUMIFS(Registros!$F$2:$F$6000,Registros!$A$2:$A$6000,"MOV",Registros!$B$2:$B$6000,$A1910),0)</f>
        <v>19.52</v>
      </c>
      <c r="I1910">
        <f>IF(COUNTIFS(Registros!$A$2:$A$6000,"CS",Registros!$B$2:$B$6000,$A1910)&gt;0,1,0)</f>
        <v>0</v>
      </c>
      <c r="J1910">
        <f>IF($I1910=1,SUMIFS(Registros!$I$2:$I$6000,Registros!$A$2:$A$6000,"CS",Registros!$B$2:$B$6000,$A1910),0)</f>
        <v>0</v>
      </c>
      <c r="K1910">
        <f>IF(COUNTIFS(Winback!$K$2:$K$300,$A1910)&gt;0,1,0)</f>
        <v>0</v>
      </c>
      <c r="L1910">
        <f>IF(AND($K1910=1,LEFT($A1910,3)="WB-"),SUMIFS(Winback!$D$2:$D$300,Winback!$K$2:$K$300,$A1910),0)</f>
        <v>0</v>
      </c>
      <c r="M1910">
        <f>IF(OR($E1910=1,$G1910=1,SUMIFS(Registros!$J$2:$J$6000,Registros!$B$2:$B$6000,$A1910)&gt;0),1,0)</f>
        <v>1</v>
      </c>
      <c r="N1910">
        <f>IF($J1910&gt;0,1,IF(COUNTIFS(Registros!$A$2:$A$6000,"CS",Registros!$B$2:$B$6000,$A1910,Registros!$K$2:$K$6000,"&lt;&gt;")&gt;0,1,0))</f>
        <v>0</v>
      </c>
      <c r="O1910" t="str">
        <f t="shared" si="145"/>
        <v>SOLO MÓVIL</v>
      </c>
      <c r="P1910" t="str">
        <f t="shared" si="146"/>
        <v>Ofrecer fijo + internet (FLBBTV)</v>
      </c>
      <c r="Q1910">
        <f t="shared" si="147"/>
        <v>19.52</v>
      </c>
      <c r="R1910">
        <f>IFERROR(VLOOKUP($A1910,Registros!$B$2:$G$6000,6,0),IFERROR(INDEX(Winback!$C$2:$C$300,MATCH($A1910,Winback!$K$2:$K$300,0)),""))</f>
        <v>0</v>
      </c>
      <c r="S1910" t="str">
        <f t="shared" si="148"/>
        <v>+MOV</v>
      </c>
      <c r="T1910">
        <f t="shared" si="149"/>
        <v>1</v>
      </c>
    </row>
    <row r="1911" spans="1:20" x14ac:dyDescent="0.35">
      <c r="A1911" t="s">
        <v>9484</v>
      </c>
      <c r="B1911" t="s">
        <v>9485</v>
      </c>
      <c r="C1911" t="s">
        <v>9486</v>
      </c>
      <c r="D1911" t="s">
        <v>9487</v>
      </c>
      <c r="E1911">
        <f>IF(COUNTIFS(Registros!$A$2:$A$6000,"NP",Registros!$B$2:$B$6000,$A1911)&gt;0,1,0)</f>
        <v>0</v>
      </c>
      <c r="F1911">
        <f>IF($E1911=1,SUMIFS(Registros!$F$2:$F$6000,Registros!$A$2:$A$6000,"NP",Registros!$B$2:$B$6000,$A1911),0)</f>
        <v>0</v>
      </c>
      <c r="G1911">
        <f>IF(COUNTIFS(Registros!$A$2:$A$6000,"MOV",Registros!$B$2:$B$6000,$A1911)&gt;0,1,0)</f>
        <v>1</v>
      </c>
      <c r="H1911">
        <f>IF($G1911=1,SUMIFS(Registros!$F$2:$F$6000,Registros!$A$2:$A$6000,"MOV",Registros!$B$2:$B$6000,$A1911),0)</f>
        <v>21.5</v>
      </c>
      <c r="I1911">
        <f>IF(COUNTIFS(Registros!$A$2:$A$6000,"CS",Registros!$B$2:$B$6000,$A1911)&gt;0,1,0)</f>
        <v>0</v>
      </c>
      <c r="J1911">
        <f>IF($I1911=1,SUMIFS(Registros!$I$2:$I$6000,Registros!$A$2:$A$6000,"CS",Registros!$B$2:$B$6000,$A1911),0)</f>
        <v>0</v>
      </c>
      <c r="K1911">
        <f>IF(COUNTIFS(Winback!$K$2:$K$300,$A1911)&gt;0,1,0)</f>
        <v>0</v>
      </c>
      <c r="L1911">
        <f>IF(AND($K1911=1,LEFT($A1911,3)="WB-"),SUMIFS(Winback!$D$2:$D$300,Winback!$K$2:$K$300,$A1911),0)</f>
        <v>0</v>
      </c>
      <c r="M1911">
        <f>IF(OR($E1911=1,$G1911=1,SUMIFS(Registros!$J$2:$J$6000,Registros!$B$2:$B$6000,$A1911)&gt;0),1,0)</f>
        <v>1</v>
      </c>
      <c r="N1911">
        <f>IF($J1911&gt;0,1,IF(COUNTIFS(Registros!$A$2:$A$6000,"CS",Registros!$B$2:$B$6000,$A1911,Registros!$K$2:$K$6000,"&lt;&gt;")&gt;0,1,0))</f>
        <v>0</v>
      </c>
      <c r="O1911" t="str">
        <f t="shared" si="145"/>
        <v>SOLO MÓVIL</v>
      </c>
      <c r="P1911" t="str">
        <f t="shared" si="146"/>
        <v>Ofrecer fijo + internet (FLBBTV)</v>
      </c>
      <c r="Q1911">
        <f t="shared" si="147"/>
        <v>21.5</v>
      </c>
      <c r="R1911">
        <f>IFERROR(VLOOKUP($A1911,Registros!$B$2:$G$6000,6,0),IFERROR(INDEX(Winback!$C$2:$C$300,MATCH($A1911,Winback!$K$2:$K$300,0)),""))</f>
        <v>0</v>
      </c>
      <c r="S1911" t="str">
        <f t="shared" si="148"/>
        <v>+MOV</v>
      </c>
      <c r="T1911">
        <f t="shared" si="149"/>
        <v>1</v>
      </c>
    </row>
    <row r="1912" spans="1:20" x14ac:dyDescent="0.35">
      <c r="A1912" t="s">
        <v>9489</v>
      </c>
      <c r="B1912" t="s">
        <v>9490</v>
      </c>
      <c r="C1912" t="s">
        <v>9491</v>
      </c>
      <c r="D1912" t="s">
        <v>9492</v>
      </c>
      <c r="E1912">
        <f>IF(COUNTIFS(Registros!$A$2:$A$6000,"NP",Registros!$B$2:$B$6000,$A1912)&gt;0,1,0)</f>
        <v>0</v>
      </c>
      <c r="F1912">
        <f>IF($E1912=1,SUMIFS(Registros!$F$2:$F$6000,Registros!$A$2:$A$6000,"NP",Registros!$B$2:$B$6000,$A1912),0)</f>
        <v>0</v>
      </c>
      <c r="G1912">
        <f>IF(COUNTIFS(Registros!$A$2:$A$6000,"MOV",Registros!$B$2:$B$6000,$A1912)&gt;0,1,0)</f>
        <v>1</v>
      </c>
      <c r="H1912">
        <f>IF($G1912=1,SUMIFS(Registros!$F$2:$F$6000,Registros!$A$2:$A$6000,"MOV",Registros!$B$2:$B$6000,$A1912),0)</f>
        <v>20.75</v>
      </c>
      <c r="I1912">
        <f>IF(COUNTIFS(Registros!$A$2:$A$6000,"CS",Registros!$B$2:$B$6000,$A1912)&gt;0,1,0)</f>
        <v>0</v>
      </c>
      <c r="J1912">
        <f>IF($I1912=1,SUMIFS(Registros!$I$2:$I$6000,Registros!$A$2:$A$6000,"CS",Registros!$B$2:$B$6000,$A1912),0)</f>
        <v>0</v>
      </c>
      <c r="K1912">
        <f>IF(COUNTIFS(Winback!$K$2:$K$300,$A1912)&gt;0,1,0)</f>
        <v>0</v>
      </c>
      <c r="L1912">
        <f>IF(AND($K1912=1,LEFT($A1912,3)="WB-"),SUMIFS(Winback!$D$2:$D$300,Winback!$K$2:$K$300,$A1912),0)</f>
        <v>0</v>
      </c>
      <c r="M1912">
        <f>IF(OR($E1912=1,$G1912=1,SUMIFS(Registros!$J$2:$J$6000,Registros!$B$2:$B$6000,$A1912)&gt;0),1,0)</f>
        <v>1</v>
      </c>
      <c r="N1912">
        <f>IF($J1912&gt;0,1,IF(COUNTIFS(Registros!$A$2:$A$6000,"CS",Registros!$B$2:$B$6000,$A1912,Registros!$K$2:$K$6000,"&lt;&gt;")&gt;0,1,0))</f>
        <v>0</v>
      </c>
      <c r="O1912" t="str">
        <f t="shared" si="145"/>
        <v>SOLO MÓVIL</v>
      </c>
      <c r="P1912" t="str">
        <f t="shared" si="146"/>
        <v>Ofrecer fijo + internet (FLBBTV)</v>
      </c>
      <c r="Q1912">
        <f t="shared" si="147"/>
        <v>20.75</v>
      </c>
      <c r="R1912">
        <f>IFERROR(VLOOKUP($A1912,Registros!$B$2:$G$6000,6,0),IFERROR(INDEX(Winback!$C$2:$C$300,MATCH($A1912,Winback!$K$2:$K$300,0)),""))</f>
        <v>0</v>
      </c>
      <c r="S1912" t="str">
        <f t="shared" si="148"/>
        <v>+MOV</v>
      </c>
      <c r="T1912">
        <f t="shared" si="149"/>
        <v>1</v>
      </c>
    </row>
    <row r="1913" spans="1:20" x14ac:dyDescent="0.35">
      <c r="A1913" t="s">
        <v>9494</v>
      </c>
      <c r="B1913" t="s">
        <v>9495</v>
      </c>
      <c r="C1913" t="s">
        <v>9496</v>
      </c>
      <c r="D1913" t="s">
        <v>9497</v>
      </c>
      <c r="E1913">
        <f>IF(COUNTIFS(Registros!$A$2:$A$6000,"NP",Registros!$B$2:$B$6000,$A1913)&gt;0,1,0)</f>
        <v>0</v>
      </c>
      <c r="F1913">
        <f>IF($E1913=1,SUMIFS(Registros!$F$2:$F$6000,Registros!$A$2:$A$6000,"NP",Registros!$B$2:$B$6000,$A1913),0)</f>
        <v>0</v>
      </c>
      <c r="G1913">
        <f>IF(COUNTIFS(Registros!$A$2:$A$6000,"MOV",Registros!$B$2:$B$6000,$A1913)&gt;0,1,0)</f>
        <v>1</v>
      </c>
      <c r="H1913">
        <f>IF($G1913=1,SUMIFS(Registros!$F$2:$F$6000,Registros!$A$2:$A$6000,"MOV",Registros!$B$2:$B$6000,$A1913),0)</f>
        <v>36</v>
      </c>
      <c r="I1913">
        <f>IF(COUNTIFS(Registros!$A$2:$A$6000,"CS",Registros!$B$2:$B$6000,$A1913)&gt;0,1,0)</f>
        <v>0</v>
      </c>
      <c r="J1913">
        <f>IF($I1913=1,SUMIFS(Registros!$I$2:$I$6000,Registros!$A$2:$A$6000,"CS",Registros!$B$2:$B$6000,$A1913),0)</f>
        <v>0</v>
      </c>
      <c r="K1913">
        <f>IF(COUNTIFS(Winback!$K$2:$K$300,$A1913)&gt;0,1,0)</f>
        <v>0</v>
      </c>
      <c r="L1913">
        <f>IF(AND($K1913=1,LEFT($A1913,3)="WB-"),SUMIFS(Winback!$D$2:$D$300,Winback!$K$2:$K$300,$A1913),0)</f>
        <v>0</v>
      </c>
      <c r="M1913">
        <f>IF(OR($E1913=1,$G1913=1,SUMIFS(Registros!$J$2:$J$6000,Registros!$B$2:$B$6000,$A1913)&gt;0),1,0)</f>
        <v>1</v>
      </c>
      <c r="N1913">
        <f>IF($J1913&gt;0,1,IF(COUNTIFS(Registros!$A$2:$A$6000,"CS",Registros!$B$2:$B$6000,$A1913,Registros!$K$2:$K$6000,"&lt;&gt;")&gt;0,1,0))</f>
        <v>0</v>
      </c>
      <c r="O1913" t="str">
        <f t="shared" si="145"/>
        <v>SOLO MÓVIL</v>
      </c>
      <c r="P1913" t="str">
        <f t="shared" si="146"/>
        <v>Ofrecer fijo + internet (FLBBTV)</v>
      </c>
      <c r="Q1913">
        <f t="shared" si="147"/>
        <v>36</v>
      </c>
      <c r="R1913">
        <f>IFERROR(VLOOKUP($A1913,Registros!$B$2:$G$6000,6,0),IFERROR(INDEX(Winback!$C$2:$C$300,MATCH($A1913,Winback!$K$2:$K$300,0)),""))</f>
        <v>0</v>
      </c>
      <c r="S1913" t="str">
        <f t="shared" si="148"/>
        <v>+MOV</v>
      </c>
      <c r="T1913">
        <f t="shared" si="149"/>
        <v>1</v>
      </c>
    </row>
    <row r="1914" spans="1:20" x14ac:dyDescent="0.35">
      <c r="A1914" t="s">
        <v>9499</v>
      </c>
      <c r="B1914" t="s">
        <v>9500</v>
      </c>
      <c r="C1914" t="s">
        <v>9501</v>
      </c>
      <c r="D1914" t="s">
        <v>9502</v>
      </c>
      <c r="E1914">
        <f>IF(COUNTIFS(Registros!$A$2:$A$6000,"NP",Registros!$B$2:$B$6000,$A1914)&gt;0,1,0)</f>
        <v>0</v>
      </c>
      <c r="F1914">
        <f>IF($E1914=1,SUMIFS(Registros!$F$2:$F$6000,Registros!$A$2:$A$6000,"NP",Registros!$B$2:$B$6000,$A1914),0)</f>
        <v>0</v>
      </c>
      <c r="G1914">
        <f>IF(COUNTIFS(Registros!$A$2:$A$6000,"MOV",Registros!$B$2:$B$6000,$A1914)&gt;0,1,0)</f>
        <v>1</v>
      </c>
      <c r="H1914">
        <f>IF($G1914=1,SUMIFS(Registros!$F$2:$F$6000,Registros!$A$2:$A$6000,"MOV",Registros!$B$2:$B$6000,$A1914),0)</f>
        <v>83.25</v>
      </c>
      <c r="I1914">
        <f>IF(COUNTIFS(Registros!$A$2:$A$6000,"CS",Registros!$B$2:$B$6000,$A1914)&gt;0,1,0)</f>
        <v>0</v>
      </c>
      <c r="J1914">
        <f>IF($I1914=1,SUMIFS(Registros!$I$2:$I$6000,Registros!$A$2:$A$6000,"CS",Registros!$B$2:$B$6000,$A1914),0)</f>
        <v>0</v>
      </c>
      <c r="K1914">
        <f>IF(COUNTIFS(Winback!$K$2:$K$300,$A1914)&gt;0,1,0)</f>
        <v>0</v>
      </c>
      <c r="L1914">
        <f>IF(AND($K1914=1,LEFT($A1914,3)="WB-"),SUMIFS(Winback!$D$2:$D$300,Winback!$K$2:$K$300,$A1914),0)</f>
        <v>0</v>
      </c>
      <c r="M1914">
        <f>IF(OR($E1914=1,$G1914=1,SUMIFS(Registros!$J$2:$J$6000,Registros!$B$2:$B$6000,$A1914)&gt;0),1,0)</f>
        <v>1</v>
      </c>
      <c r="N1914">
        <f>IF($J1914&gt;0,1,IF(COUNTIFS(Registros!$A$2:$A$6000,"CS",Registros!$B$2:$B$6000,$A1914,Registros!$K$2:$K$6000,"&lt;&gt;")&gt;0,1,0))</f>
        <v>0</v>
      </c>
      <c r="O1914" t="str">
        <f t="shared" si="145"/>
        <v>SOLO MÓVIL</v>
      </c>
      <c r="P1914" t="str">
        <f t="shared" si="146"/>
        <v>Ofrecer fijo + internet (FLBBTV)</v>
      </c>
      <c r="Q1914">
        <f t="shared" si="147"/>
        <v>83.25</v>
      </c>
      <c r="R1914">
        <f>IFERROR(VLOOKUP($A1914,Registros!$B$2:$G$6000,6,0),IFERROR(INDEX(Winback!$C$2:$C$300,MATCH($A1914,Winback!$K$2:$K$300,0)),""))</f>
        <v>0</v>
      </c>
      <c r="S1914" t="str">
        <f t="shared" si="148"/>
        <v>+MOV</v>
      </c>
      <c r="T1914">
        <f t="shared" si="149"/>
        <v>1</v>
      </c>
    </row>
    <row r="1915" spans="1:20" x14ac:dyDescent="0.35">
      <c r="A1915" t="s">
        <v>9504</v>
      </c>
      <c r="B1915" t="s">
        <v>9505</v>
      </c>
      <c r="C1915" t="s">
        <v>9506</v>
      </c>
      <c r="D1915" t="s">
        <v>9507</v>
      </c>
      <c r="E1915">
        <f>IF(COUNTIFS(Registros!$A$2:$A$6000,"NP",Registros!$B$2:$B$6000,$A1915)&gt;0,1,0)</f>
        <v>0</v>
      </c>
      <c r="F1915">
        <f>IF($E1915=1,SUMIFS(Registros!$F$2:$F$6000,Registros!$A$2:$A$6000,"NP",Registros!$B$2:$B$6000,$A1915),0)</f>
        <v>0</v>
      </c>
      <c r="G1915">
        <f>IF(COUNTIFS(Registros!$A$2:$A$6000,"MOV",Registros!$B$2:$B$6000,$A1915)&gt;0,1,0)</f>
        <v>1</v>
      </c>
      <c r="H1915">
        <f>IF($G1915=1,SUMIFS(Registros!$F$2:$F$6000,Registros!$A$2:$A$6000,"MOV",Registros!$B$2:$B$6000,$A1915),0)</f>
        <v>15</v>
      </c>
      <c r="I1915">
        <f>IF(COUNTIFS(Registros!$A$2:$A$6000,"CS",Registros!$B$2:$B$6000,$A1915)&gt;0,1,0)</f>
        <v>0</v>
      </c>
      <c r="J1915">
        <f>IF($I1915=1,SUMIFS(Registros!$I$2:$I$6000,Registros!$A$2:$A$6000,"CS",Registros!$B$2:$B$6000,$A1915),0)</f>
        <v>0</v>
      </c>
      <c r="K1915">
        <f>IF(COUNTIFS(Winback!$K$2:$K$300,$A1915)&gt;0,1,0)</f>
        <v>0</v>
      </c>
      <c r="L1915">
        <f>IF(AND($K1915=1,LEFT($A1915,3)="WB-"),SUMIFS(Winback!$D$2:$D$300,Winback!$K$2:$K$300,$A1915),0)</f>
        <v>0</v>
      </c>
      <c r="M1915">
        <f>IF(OR($E1915=1,$G1915=1,SUMIFS(Registros!$J$2:$J$6000,Registros!$B$2:$B$6000,$A1915)&gt;0),1,0)</f>
        <v>1</v>
      </c>
      <c r="N1915">
        <f>IF($J1915&gt;0,1,IF(COUNTIFS(Registros!$A$2:$A$6000,"CS",Registros!$B$2:$B$6000,$A1915,Registros!$K$2:$K$6000,"&lt;&gt;")&gt;0,1,0))</f>
        <v>0</v>
      </c>
      <c r="O1915" t="str">
        <f t="shared" si="145"/>
        <v>SOLO MÓVIL</v>
      </c>
      <c r="P1915" t="str">
        <f t="shared" si="146"/>
        <v>Ofrecer fijo + internet (FLBBTV)</v>
      </c>
      <c r="Q1915">
        <f t="shared" si="147"/>
        <v>15</v>
      </c>
      <c r="R1915">
        <f>IFERROR(VLOOKUP($A1915,Registros!$B$2:$G$6000,6,0),IFERROR(INDEX(Winback!$C$2:$C$300,MATCH($A1915,Winback!$K$2:$K$300,0)),""))</f>
        <v>0</v>
      </c>
      <c r="S1915" t="str">
        <f t="shared" si="148"/>
        <v>+MOV</v>
      </c>
      <c r="T1915">
        <f t="shared" si="149"/>
        <v>1</v>
      </c>
    </row>
    <row r="1916" spans="1:20" x14ac:dyDescent="0.35">
      <c r="A1916" t="s">
        <v>9509</v>
      </c>
      <c r="B1916" t="s">
        <v>9510</v>
      </c>
      <c r="C1916" t="s">
        <v>9511</v>
      </c>
      <c r="D1916" t="s">
        <v>9512</v>
      </c>
      <c r="E1916">
        <f>IF(COUNTIFS(Registros!$A$2:$A$6000,"NP",Registros!$B$2:$B$6000,$A1916)&gt;0,1,0)</f>
        <v>0</v>
      </c>
      <c r="F1916">
        <f>IF($E1916=1,SUMIFS(Registros!$F$2:$F$6000,Registros!$A$2:$A$6000,"NP",Registros!$B$2:$B$6000,$A1916),0)</f>
        <v>0</v>
      </c>
      <c r="G1916">
        <f>IF(COUNTIFS(Registros!$A$2:$A$6000,"MOV",Registros!$B$2:$B$6000,$A1916)&gt;0,1,0)</f>
        <v>1</v>
      </c>
      <c r="H1916">
        <f>IF($G1916=1,SUMIFS(Registros!$F$2:$F$6000,Registros!$A$2:$A$6000,"MOV",Registros!$B$2:$B$6000,$A1916),0)</f>
        <v>15</v>
      </c>
      <c r="I1916">
        <f>IF(COUNTIFS(Registros!$A$2:$A$6000,"CS",Registros!$B$2:$B$6000,$A1916)&gt;0,1,0)</f>
        <v>0</v>
      </c>
      <c r="J1916">
        <f>IF($I1916=1,SUMIFS(Registros!$I$2:$I$6000,Registros!$A$2:$A$6000,"CS",Registros!$B$2:$B$6000,$A1916),0)</f>
        <v>0</v>
      </c>
      <c r="K1916">
        <f>IF(COUNTIFS(Winback!$K$2:$K$300,$A1916)&gt;0,1,0)</f>
        <v>0</v>
      </c>
      <c r="L1916">
        <f>IF(AND($K1916=1,LEFT($A1916,3)="WB-"),SUMIFS(Winback!$D$2:$D$300,Winback!$K$2:$K$300,$A1916),0)</f>
        <v>0</v>
      </c>
      <c r="M1916">
        <f>IF(OR($E1916=1,$G1916=1,SUMIFS(Registros!$J$2:$J$6000,Registros!$B$2:$B$6000,$A1916)&gt;0),1,0)</f>
        <v>1</v>
      </c>
      <c r="N1916">
        <f>IF($J1916&gt;0,1,IF(COUNTIFS(Registros!$A$2:$A$6000,"CS",Registros!$B$2:$B$6000,$A1916,Registros!$K$2:$K$6000,"&lt;&gt;")&gt;0,1,0))</f>
        <v>0</v>
      </c>
      <c r="O1916" t="str">
        <f t="shared" si="145"/>
        <v>SOLO MÓVIL</v>
      </c>
      <c r="P1916" t="str">
        <f t="shared" si="146"/>
        <v>Ofrecer fijo + internet (FLBBTV)</v>
      </c>
      <c r="Q1916">
        <f t="shared" si="147"/>
        <v>15</v>
      </c>
      <c r="R1916">
        <f>IFERROR(VLOOKUP($A1916,Registros!$B$2:$G$6000,6,0),IFERROR(INDEX(Winback!$C$2:$C$300,MATCH($A1916,Winback!$K$2:$K$300,0)),""))</f>
        <v>0</v>
      </c>
      <c r="S1916" t="str">
        <f t="shared" si="148"/>
        <v>+MOV</v>
      </c>
      <c r="T1916">
        <f t="shared" si="149"/>
        <v>1</v>
      </c>
    </row>
    <row r="1917" spans="1:20" x14ac:dyDescent="0.35">
      <c r="A1917" t="s">
        <v>9514</v>
      </c>
      <c r="B1917" t="s">
        <v>9515</v>
      </c>
      <c r="C1917" t="s">
        <v>9516</v>
      </c>
      <c r="D1917" t="s">
        <v>9517</v>
      </c>
      <c r="E1917">
        <f>IF(COUNTIFS(Registros!$A$2:$A$6000,"NP",Registros!$B$2:$B$6000,$A1917)&gt;0,1,0)</f>
        <v>0</v>
      </c>
      <c r="F1917">
        <f>IF($E1917=1,SUMIFS(Registros!$F$2:$F$6000,Registros!$A$2:$A$6000,"NP",Registros!$B$2:$B$6000,$A1917),0)</f>
        <v>0</v>
      </c>
      <c r="G1917">
        <f>IF(COUNTIFS(Registros!$A$2:$A$6000,"MOV",Registros!$B$2:$B$6000,$A1917)&gt;0,1,0)</f>
        <v>1</v>
      </c>
      <c r="H1917">
        <f>IF($G1917=1,SUMIFS(Registros!$F$2:$F$6000,Registros!$A$2:$A$6000,"MOV",Registros!$B$2:$B$6000,$A1917),0)</f>
        <v>6.25</v>
      </c>
      <c r="I1917">
        <f>IF(COUNTIFS(Registros!$A$2:$A$6000,"CS",Registros!$B$2:$B$6000,$A1917)&gt;0,1,0)</f>
        <v>0</v>
      </c>
      <c r="J1917">
        <f>IF($I1917=1,SUMIFS(Registros!$I$2:$I$6000,Registros!$A$2:$A$6000,"CS",Registros!$B$2:$B$6000,$A1917),0)</f>
        <v>0</v>
      </c>
      <c r="K1917">
        <f>IF(COUNTIFS(Winback!$K$2:$K$300,$A1917)&gt;0,1,0)</f>
        <v>0</v>
      </c>
      <c r="L1917">
        <f>IF(AND($K1917=1,LEFT($A1917,3)="WB-"),SUMIFS(Winback!$D$2:$D$300,Winback!$K$2:$K$300,$A1917),0)</f>
        <v>0</v>
      </c>
      <c r="M1917">
        <f>IF(OR($E1917=1,$G1917=1,SUMIFS(Registros!$J$2:$J$6000,Registros!$B$2:$B$6000,$A1917)&gt;0),1,0)</f>
        <v>1</v>
      </c>
      <c r="N1917">
        <f>IF($J1917&gt;0,1,IF(COUNTIFS(Registros!$A$2:$A$6000,"CS",Registros!$B$2:$B$6000,$A1917,Registros!$K$2:$K$6000,"&lt;&gt;")&gt;0,1,0))</f>
        <v>0</v>
      </c>
      <c r="O1917" t="str">
        <f t="shared" si="145"/>
        <v>SOLO MÓVIL</v>
      </c>
      <c r="P1917" t="str">
        <f t="shared" si="146"/>
        <v>Ofrecer fijo + internet (FLBBTV)</v>
      </c>
      <c r="Q1917">
        <f t="shared" si="147"/>
        <v>6.25</v>
      </c>
      <c r="R1917">
        <f>IFERROR(VLOOKUP($A1917,Registros!$B$2:$G$6000,6,0),IFERROR(INDEX(Winback!$C$2:$C$300,MATCH($A1917,Winback!$K$2:$K$300,0)),""))</f>
        <v>0</v>
      </c>
      <c r="S1917" t="str">
        <f t="shared" si="148"/>
        <v>+MOV</v>
      </c>
      <c r="T1917">
        <f t="shared" si="149"/>
        <v>1</v>
      </c>
    </row>
    <row r="1918" spans="1:20" x14ac:dyDescent="0.35">
      <c r="A1918" t="s">
        <v>9519</v>
      </c>
      <c r="B1918" t="s">
        <v>9520</v>
      </c>
      <c r="C1918" t="s">
        <v>9516</v>
      </c>
      <c r="D1918" t="s">
        <v>9517</v>
      </c>
      <c r="E1918">
        <f>IF(COUNTIFS(Registros!$A$2:$A$6000,"NP",Registros!$B$2:$B$6000,$A1918)&gt;0,1,0)</f>
        <v>0</v>
      </c>
      <c r="F1918">
        <f>IF($E1918=1,SUMIFS(Registros!$F$2:$F$6000,Registros!$A$2:$A$6000,"NP",Registros!$B$2:$B$6000,$A1918),0)</f>
        <v>0</v>
      </c>
      <c r="G1918">
        <f>IF(COUNTIFS(Registros!$A$2:$A$6000,"MOV",Registros!$B$2:$B$6000,$A1918)&gt;0,1,0)</f>
        <v>1</v>
      </c>
      <c r="H1918">
        <f>IF($G1918=1,SUMIFS(Registros!$F$2:$F$6000,Registros!$A$2:$A$6000,"MOV",Registros!$B$2:$B$6000,$A1918),0)</f>
        <v>6.25</v>
      </c>
      <c r="I1918">
        <f>IF(COUNTIFS(Registros!$A$2:$A$6000,"CS",Registros!$B$2:$B$6000,$A1918)&gt;0,1,0)</f>
        <v>0</v>
      </c>
      <c r="J1918">
        <f>IF($I1918=1,SUMIFS(Registros!$I$2:$I$6000,Registros!$A$2:$A$6000,"CS",Registros!$B$2:$B$6000,$A1918),0)</f>
        <v>0</v>
      </c>
      <c r="K1918">
        <f>IF(COUNTIFS(Winback!$K$2:$K$300,$A1918)&gt;0,1,0)</f>
        <v>0</v>
      </c>
      <c r="L1918">
        <f>IF(AND($K1918=1,LEFT($A1918,3)="WB-"),SUMIFS(Winback!$D$2:$D$300,Winback!$K$2:$K$300,$A1918),0)</f>
        <v>0</v>
      </c>
      <c r="M1918">
        <f>IF(OR($E1918=1,$G1918=1,SUMIFS(Registros!$J$2:$J$6000,Registros!$B$2:$B$6000,$A1918)&gt;0),1,0)</f>
        <v>1</v>
      </c>
      <c r="N1918">
        <f>IF($J1918&gt;0,1,IF(COUNTIFS(Registros!$A$2:$A$6000,"CS",Registros!$B$2:$B$6000,$A1918,Registros!$K$2:$K$6000,"&lt;&gt;")&gt;0,1,0))</f>
        <v>0</v>
      </c>
      <c r="O1918" t="str">
        <f t="shared" si="145"/>
        <v>SOLO MÓVIL</v>
      </c>
      <c r="P1918" t="str">
        <f t="shared" si="146"/>
        <v>Ofrecer fijo + internet (FLBBTV)</v>
      </c>
      <c r="Q1918">
        <f t="shared" si="147"/>
        <v>6.25</v>
      </c>
      <c r="R1918">
        <f>IFERROR(VLOOKUP($A1918,Registros!$B$2:$G$6000,6,0),IFERROR(INDEX(Winback!$C$2:$C$300,MATCH($A1918,Winback!$K$2:$K$300,0)),""))</f>
        <v>0</v>
      </c>
      <c r="S1918" t="str">
        <f t="shared" si="148"/>
        <v>+MOV</v>
      </c>
      <c r="T1918">
        <f t="shared" si="149"/>
        <v>1</v>
      </c>
    </row>
    <row r="1919" spans="1:20" x14ac:dyDescent="0.35">
      <c r="A1919" t="s">
        <v>9522</v>
      </c>
      <c r="B1919" t="s">
        <v>9523</v>
      </c>
      <c r="C1919" t="s">
        <v>9524</v>
      </c>
      <c r="D1919" t="s">
        <v>9525</v>
      </c>
      <c r="E1919">
        <f>IF(COUNTIFS(Registros!$A$2:$A$6000,"NP",Registros!$B$2:$B$6000,$A1919)&gt;0,1,0)</f>
        <v>0</v>
      </c>
      <c r="F1919">
        <f>IF($E1919=1,SUMIFS(Registros!$F$2:$F$6000,Registros!$A$2:$A$6000,"NP",Registros!$B$2:$B$6000,$A1919),0)</f>
        <v>0</v>
      </c>
      <c r="G1919">
        <f>IF(COUNTIFS(Registros!$A$2:$A$6000,"MOV",Registros!$B$2:$B$6000,$A1919)&gt;0,1,0)</f>
        <v>1</v>
      </c>
      <c r="H1919">
        <f>IF($G1919=1,SUMIFS(Registros!$F$2:$F$6000,Registros!$A$2:$A$6000,"MOV",Registros!$B$2:$B$6000,$A1919),0)</f>
        <v>15</v>
      </c>
      <c r="I1919">
        <f>IF(COUNTIFS(Registros!$A$2:$A$6000,"CS",Registros!$B$2:$B$6000,$A1919)&gt;0,1,0)</f>
        <v>0</v>
      </c>
      <c r="J1919">
        <f>IF($I1919=1,SUMIFS(Registros!$I$2:$I$6000,Registros!$A$2:$A$6000,"CS",Registros!$B$2:$B$6000,$A1919),0)</f>
        <v>0</v>
      </c>
      <c r="K1919">
        <f>IF(COUNTIFS(Winback!$K$2:$K$300,$A1919)&gt;0,1,0)</f>
        <v>0</v>
      </c>
      <c r="L1919">
        <f>IF(AND($K1919=1,LEFT($A1919,3)="WB-"),SUMIFS(Winback!$D$2:$D$300,Winback!$K$2:$K$300,$A1919),0)</f>
        <v>0</v>
      </c>
      <c r="M1919">
        <f>IF(OR($E1919=1,$G1919=1,SUMIFS(Registros!$J$2:$J$6000,Registros!$B$2:$B$6000,$A1919)&gt;0),1,0)</f>
        <v>1</v>
      </c>
      <c r="N1919">
        <f>IF($J1919&gt;0,1,IF(COUNTIFS(Registros!$A$2:$A$6000,"CS",Registros!$B$2:$B$6000,$A1919,Registros!$K$2:$K$6000,"&lt;&gt;")&gt;0,1,0))</f>
        <v>0</v>
      </c>
      <c r="O1919" t="str">
        <f t="shared" si="145"/>
        <v>SOLO MÓVIL</v>
      </c>
      <c r="P1919" t="str">
        <f t="shared" si="146"/>
        <v>Ofrecer fijo + internet (FLBBTV)</v>
      </c>
      <c r="Q1919">
        <f t="shared" si="147"/>
        <v>15</v>
      </c>
      <c r="R1919">
        <f>IFERROR(VLOOKUP($A1919,Registros!$B$2:$G$6000,6,0),IFERROR(INDEX(Winback!$C$2:$C$300,MATCH($A1919,Winback!$K$2:$K$300,0)),""))</f>
        <v>0</v>
      </c>
      <c r="S1919" t="str">
        <f t="shared" si="148"/>
        <v>+MOV</v>
      </c>
      <c r="T1919">
        <f t="shared" si="149"/>
        <v>1</v>
      </c>
    </row>
    <row r="1920" spans="1:20" x14ac:dyDescent="0.35">
      <c r="A1920" t="s">
        <v>9527</v>
      </c>
      <c r="B1920" t="s">
        <v>9528</v>
      </c>
      <c r="C1920" t="s">
        <v>9529</v>
      </c>
      <c r="D1920" t="s">
        <v>9530</v>
      </c>
      <c r="E1920">
        <f>IF(COUNTIFS(Registros!$A$2:$A$6000,"NP",Registros!$B$2:$B$6000,$A1920)&gt;0,1,0)</f>
        <v>0</v>
      </c>
      <c r="F1920">
        <f>IF($E1920=1,SUMIFS(Registros!$F$2:$F$6000,Registros!$A$2:$A$6000,"NP",Registros!$B$2:$B$6000,$A1920),0)</f>
        <v>0</v>
      </c>
      <c r="G1920">
        <f>IF(COUNTIFS(Registros!$A$2:$A$6000,"MOV",Registros!$B$2:$B$6000,$A1920)&gt;0,1,0)</f>
        <v>1</v>
      </c>
      <c r="H1920">
        <f>IF($G1920=1,SUMIFS(Registros!$F$2:$F$6000,Registros!$A$2:$A$6000,"MOV",Registros!$B$2:$B$6000,$A1920),0)</f>
        <v>44.75</v>
      </c>
      <c r="I1920">
        <f>IF(COUNTIFS(Registros!$A$2:$A$6000,"CS",Registros!$B$2:$B$6000,$A1920)&gt;0,1,0)</f>
        <v>0</v>
      </c>
      <c r="J1920">
        <f>IF($I1920=1,SUMIFS(Registros!$I$2:$I$6000,Registros!$A$2:$A$6000,"CS",Registros!$B$2:$B$6000,$A1920),0)</f>
        <v>0</v>
      </c>
      <c r="K1920">
        <f>IF(COUNTIFS(Winback!$K$2:$K$300,$A1920)&gt;0,1,0)</f>
        <v>0</v>
      </c>
      <c r="L1920">
        <f>IF(AND($K1920=1,LEFT($A1920,3)="WB-"),SUMIFS(Winback!$D$2:$D$300,Winback!$K$2:$K$300,$A1920),0)</f>
        <v>0</v>
      </c>
      <c r="M1920">
        <f>IF(OR($E1920=1,$G1920=1,SUMIFS(Registros!$J$2:$J$6000,Registros!$B$2:$B$6000,$A1920)&gt;0),1,0)</f>
        <v>1</v>
      </c>
      <c r="N1920">
        <f>IF($J1920&gt;0,1,IF(COUNTIFS(Registros!$A$2:$A$6000,"CS",Registros!$B$2:$B$6000,$A1920,Registros!$K$2:$K$6000,"&lt;&gt;")&gt;0,1,0))</f>
        <v>0</v>
      </c>
      <c r="O1920" t="str">
        <f t="shared" si="145"/>
        <v>SOLO MÓVIL</v>
      </c>
      <c r="P1920" t="str">
        <f t="shared" si="146"/>
        <v>Ofrecer fijo + internet (FLBBTV)</v>
      </c>
      <c r="Q1920">
        <f t="shared" si="147"/>
        <v>44.75</v>
      </c>
      <c r="R1920">
        <f>IFERROR(VLOOKUP($A1920,Registros!$B$2:$G$6000,6,0),IFERROR(INDEX(Winback!$C$2:$C$300,MATCH($A1920,Winback!$K$2:$K$300,0)),""))</f>
        <v>0</v>
      </c>
      <c r="S1920" t="str">
        <f t="shared" si="148"/>
        <v>+MOV</v>
      </c>
      <c r="T1920">
        <f t="shared" si="149"/>
        <v>1</v>
      </c>
    </row>
    <row r="1921" spans="1:20" x14ac:dyDescent="0.35">
      <c r="A1921" t="s">
        <v>9532</v>
      </c>
      <c r="B1921" t="s">
        <v>9533</v>
      </c>
      <c r="C1921" t="s">
        <v>9534</v>
      </c>
      <c r="D1921" t="s">
        <v>9535</v>
      </c>
      <c r="E1921">
        <f>IF(COUNTIFS(Registros!$A$2:$A$6000,"NP",Registros!$B$2:$B$6000,$A1921)&gt;0,1,0)</f>
        <v>0</v>
      </c>
      <c r="F1921">
        <f>IF($E1921=1,SUMIFS(Registros!$F$2:$F$6000,Registros!$A$2:$A$6000,"NP",Registros!$B$2:$B$6000,$A1921),0)</f>
        <v>0</v>
      </c>
      <c r="G1921">
        <f>IF(COUNTIFS(Registros!$A$2:$A$6000,"MOV",Registros!$B$2:$B$6000,$A1921)&gt;0,1,0)</f>
        <v>1</v>
      </c>
      <c r="H1921">
        <f>IF($G1921=1,SUMIFS(Registros!$F$2:$F$6000,Registros!$A$2:$A$6000,"MOV",Registros!$B$2:$B$6000,$A1921),0)</f>
        <v>15</v>
      </c>
      <c r="I1921">
        <f>IF(COUNTIFS(Registros!$A$2:$A$6000,"CS",Registros!$B$2:$B$6000,$A1921)&gt;0,1,0)</f>
        <v>0</v>
      </c>
      <c r="J1921">
        <f>IF($I1921=1,SUMIFS(Registros!$I$2:$I$6000,Registros!$A$2:$A$6000,"CS",Registros!$B$2:$B$6000,$A1921),0)</f>
        <v>0</v>
      </c>
      <c r="K1921">
        <f>IF(COUNTIFS(Winback!$K$2:$K$300,$A1921)&gt;0,1,0)</f>
        <v>0</v>
      </c>
      <c r="L1921">
        <f>IF(AND($K1921=1,LEFT($A1921,3)="WB-"),SUMIFS(Winback!$D$2:$D$300,Winback!$K$2:$K$300,$A1921),0)</f>
        <v>0</v>
      </c>
      <c r="M1921">
        <f>IF(OR($E1921=1,$G1921=1,SUMIFS(Registros!$J$2:$J$6000,Registros!$B$2:$B$6000,$A1921)&gt;0),1,0)</f>
        <v>1</v>
      </c>
      <c r="N1921">
        <f>IF($J1921&gt;0,1,IF(COUNTIFS(Registros!$A$2:$A$6000,"CS",Registros!$B$2:$B$6000,$A1921,Registros!$K$2:$K$6000,"&lt;&gt;")&gt;0,1,0))</f>
        <v>0</v>
      </c>
      <c r="O1921" t="str">
        <f t="shared" si="145"/>
        <v>SOLO MÓVIL</v>
      </c>
      <c r="P1921" t="str">
        <f t="shared" si="146"/>
        <v>Ofrecer fijo + internet (FLBBTV)</v>
      </c>
      <c r="Q1921">
        <f t="shared" si="147"/>
        <v>15</v>
      </c>
      <c r="R1921">
        <f>IFERROR(VLOOKUP($A1921,Registros!$B$2:$G$6000,6,0),IFERROR(INDEX(Winback!$C$2:$C$300,MATCH($A1921,Winback!$K$2:$K$300,0)),""))</f>
        <v>0</v>
      </c>
      <c r="S1921" t="str">
        <f t="shared" si="148"/>
        <v>+MOV</v>
      </c>
      <c r="T1921">
        <f t="shared" si="149"/>
        <v>1</v>
      </c>
    </row>
    <row r="1922" spans="1:20" x14ac:dyDescent="0.35">
      <c r="A1922" t="s">
        <v>9537</v>
      </c>
      <c r="B1922" t="s">
        <v>9538</v>
      </c>
      <c r="C1922" t="s">
        <v>9539</v>
      </c>
      <c r="D1922" t="s">
        <v>9540</v>
      </c>
      <c r="E1922">
        <f>IF(COUNTIFS(Registros!$A$2:$A$6000,"NP",Registros!$B$2:$B$6000,$A1922)&gt;0,1,0)</f>
        <v>0</v>
      </c>
      <c r="F1922">
        <f>IF($E1922=1,SUMIFS(Registros!$F$2:$F$6000,Registros!$A$2:$A$6000,"NP",Registros!$B$2:$B$6000,$A1922),0)</f>
        <v>0</v>
      </c>
      <c r="G1922">
        <f>IF(COUNTIFS(Registros!$A$2:$A$6000,"MOV",Registros!$B$2:$B$6000,$A1922)&gt;0,1,0)</f>
        <v>1</v>
      </c>
      <c r="H1922">
        <f>IF($G1922=1,SUMIFS(Registros!$F$2:$F$6000,Registros!$A$2:$A$6000,"MOV",Registros!$B$2:$B$6000,$A1922),0)</f>
        <v>15</v>
      </c>
      <c r="I1922">
        <f>IF(COUNTIFS(Registros!$A$2:$A$6000,"CS",Registros!$B$2:$B$6000,$A1922)&gt;0,1,0)</f>
        <v>0</v>
      </c>
      <c r="J1922">
        <f>IF($I1922=1,SUMIFS(Registros!$I$2:$I$6000,Registros!$A$2:$A$6000,"CS",Registros!$B$2:$B$6000,$A1922),0)</f>
        <v>0</v>
      </c>
      <c r="K1922">
        <f>IF(COUNTIFS(Winback!$K$2:$K$300,$A1922)&gt;0,1,0)</f>
        <v>0</v>
      </c>
      <c r="L1922">
        <f>IF(AND($K1922=1,LEFT($A1922,3)="WB-"),SUMIFS(Winback!$D$2:$D$300,Winback!$K$2:$K$300,$A1922),0)</f>
        <v>0</v>
      </c>
      <c r="M1922">
        <f>IF(OR($E1922=1,$G1922=1,SUMIFS(Registros!$J$2:$J$6000,Registros!$B$2:$B$6000,$A1922)&gt;0),1,0)</f>
        <v>1</v>
      </c>
      <c r="N1922">
        <f>IF($J1922&gt;0,1,IF(COUNTIFS(Registros!$A$2:$A$6000,"CS",Registros!$B$2:$B$6000,$A1922,Registros!$K$2:$K$6000,"&lt;&gt;")&gt;0,1,0))</f>
        <v>0</v>
      </c>
      <c r="O1922" t="str">
        <f t="shared" ref="O1922:O1985" si="150">IF(AND($K1922=1,$E1922=0,$G1922=0,$I1922=0),"WINBACK",IF(AND($M1922=1,$N1922&gt;0),"CONVERGENTE",IF($M1922=1,"SOLO MÓVIL",IF($N1922&gt;0,"SOLO FIJO / INTERNET","SIN SERVICIOS"))))</f>
        <v>SOLO MÓVIL</v>
      </c>
      <c r="P1922" t="str">
        <f t="shared" ref="P1922:P1985" si="151">IF($O1922="WINBACK","Recuperar (winback)",IF($O1922="CONVERGENTE","Upgrade / más líneas",IF($O1922="SOLO MÓVIL","Ofrecer fijo + internet (FLBBTV)",IF($O1922="SOLO FIJO / INTERNET","Ofrecer línea móvil Nextphone","Oferta completa (móvil + fijo + internet)"))))</f>
        <v>Ofrecer fijo + internet (FLBBTV)</v>
      </c>
      <c r="Q1922">
        <f t="shared" ref="Q1922:Q1985" si="152">$F1922+$H1922+$L1922</f>
        <v>15</v>
      </c>
      <c r="R1922">
        <f>IFERROR(VLOOKUP($A1922,Registros!$B$2:$G$6000,6,0),IFERROR(INDEX(Winback!$C$2:$C$300,MATCH($A1922,Winback!$K$2:$K$300,0)),""))</f>
        <v>0</v>
      </c>
      <c r="S1922" t="str">
        <f t="shared" ref="S1922:S1985" si="153">IF($E1922=1,"NP","")&amp;IF($G1922=1,"+MOV","")&amp;IF($I1922=1,"+CS","")&amp;IF($K1922=1,"+WB","")</f>
        <v>+MOV</v>
      </c>
      <c r="T1922">
        <f t="shared" ref="T1922:T1985" si="154">$E1922+$G1922+$I1922+$K1922</f>
        <v>1</v>
      </c>
    </row>
    <row r="1923" spans="1:20" x14ac:dyDescent="0.35">
      <c r="A1923" t="s">
        <v>9542</v>
      </c>
      <c r="B1923" t="s">
        <v>9543</v>
      </c>
      <c r="C1923" t="s">
        <v>9544</v>
      </c>
      <c r="D1923" t="s">
        <v>9545</v>
      </c>
      <c r="E1923">
        <f>IF(COUNTIFS(Registros!$A$2:$A$6000,"NP",Registros!$B$2:$B$6000,$A1923)&gt;0,1,0)</f>
        <v>0</v>
      </c>
      <c r="F1923">
        <f>IF($E1923=1,SUMIFS(Registros!$F$2:$F$6000,Registros!$A$2:$A$6000,"NP",Registros!$B$2:$B$6000,$A1923),0)</f>
        <v>0</v>
      </c>
      <c r="G1923">
        <f>IF(COUNTIFS(Registros!$A$2:$A$6000,"MOV",Registros!$B$2:$B$6000,$A1923)&gt;0,1,0)</f>
        <v>1</v>
      </c>
      <c r="H1923">
        <f>IF($G1923=1,SUMIFS(Registros!$F$2:$F$6000,Registros!$A$2:$A$6000,"MOV",Registros!$B$2:$B$6000,$A1923),0)</f>
        <v>15</v>
      </c>
      <c r="I1923">
        <f>IF(COUNTIFS(Registros!$A$2:$A$6000,"CS",Registros!$B$2:$B$6000,$A1923)&gt;0,1,0)</f>
        <v>0</v>
      </c>
      <c r="J1923">
        <f>IF($I1923=1,SUMIFS(Registros!$I$2:$I$6000,Registros!$A$2:$A$6000,"CS",Registros!$B$2:$B$6000,$A1923),0)</f>
        <v>0</v>
      </c>
      <c r="K1923">
        <f>IF(COUNTIFS(Winback!$K$2:$K$300,$A1923)&gt;0,1,0)</f>
        <v>0</v>
      </c>
      <c r="L1923">
        <f>IF(AND($K1923=1,LEFT($A1923,3)="WB-"),SUMIFS(Winback!$D$2:$D$300,Winback!$K$2:$K$300,$A1923),0)</f>
        <v>0</v>
      </c>
      <c r="M1923">
        <f>IF(OR($E1923=1,$G1923=1,SUMIFS(Registros!$J$2:$J$6000,Registros!$B$2:$B$6000,$A1923)&gt;0),1,0)</f>
        <v>1</v>
      </c>
      <c r="N1923">
        <f>IF($J1923&gt;0,1,IF(COUNTIFS(Registros!$A$2:$A$6000,"CS",Registros!$B$2:$B$6000,$A1923,Registros!$K$2:$K$6000,"&lt;&gt;")&gt;0,1,0))</f>
        <v>0</v>
      </c>
      <c r="O1923" t="str">
        <f t="shared" si="150"/>
        <v>SOLO MÓVIL</v>
      </c>
      <c r="P1923" t="str">
        <f t="shared" si="151"/>
        <v>Ofrecer fijo + internet (FLBBTV)</v>
      </c>
      <c r="Q1923">
        <f t="shared" si="152"/>
        <v>15</v>
      </c>
      <c r="R1923">
        <f>IFERROR(VLOOKUP($A1923,Registros!$B$2:$G$6000,6,0),IFERROR(INDEX(Winback!$C$2:$C$300,MATCH($A1923,Winback!$K$2:$K$300,0)),""))</f>
        <v>0</v>
      </c>
      <c r="S1923" t="str">
        <f t="shared" si="153"/>
        <v>+MOV</v>
      </c>
      <c r="T1923">
        <f t="shared" si="154"/>
        <v>1</v>
      </c>
    </row>
    <row r="1924" spans="1:20" x14ac:dyDescent="0.35">
      <c r="A1924" t="s">
        <v>9547</v>
      </c>
      <c r="B1924" t="s">
        <v>9548</v>
      </c>
      <c r="C1924" t="s">
        <v>9549</v>
      </c>
      <c r="D1924" t="s">
        <v>9550</v>
      </c>
      <c r="E1924">
        <f>IF(COUNTIFS(Registros!$A$2:$A$6000,"NP",Registros!$B$2:$B$6000,$A1924)&gt;0,1,0)</f>
        <v>0</v>
      </c>
      <c r="F1924">
        <f>IF($E1924=1,SUMIFS(Registros!$F$2:$F$6000,Registros!$A$2:$A$6000,"NP",Registros!$B$2:$B$6000,$A1924),0)</f>
        <v>0</v>
      </c>
      <c r="G1924">
        <f>IF(COUNTIFS(Registros!$A$2:$A$6000,"MOV",Registros!$B$2:$B$6000,$A1924)&gt;0,1,0)</f>
        <v>1</v>
      </c>
      <c r="H1924">
        <f>IF($G1924=1,SUMIFS(Registros!$F$2:$F$6000,Registros!$A$2:$A$6000,"MOV",Registros!$B$2:$B$6000,$A1924),0)</f>
        <v>15</v>
      </c>
      <c r="I1924">
        <f>IF(COUNTIFS(Registros!$A$2:$A$6000,"CS",Registros!$B$2:$B$6000,$A1924)&gt;0,1,0)</f>
        <v>0</v>
      </c>
      <c r="J1924">
        <f>IF($I1924=1,SUMIFS(Registros!$I$2:$I$6000,Registros!$A$2:$A$6000,"CS",Registros!$B$2:$B$6000,$A1924),0)</f>
        <v>0</v>
      </c>
      <c r="K1924">
        <f>IF(COUNTIFS(Winback!$K$2:$K$300,$A1924)&gt;0,1,0)</f>
        <v>0</v>
      </c>
      <c r="L1924">
        <f>IF(AND($K1924=1,LEFT($A1924,3)="WB-"),SUMIFS(Winback!$D$2:$D$300,Winback!$K$2:$K$300,$A1924),0)</f>
        <v>0</v>
      </c>
      <c r="M1924">
        <f>IF(OR($E1924=1,$G1924=1,SUMIFS(Registros!$J$2:$J$6000,Registros!$B$2:$B$6000,$A1924)&gt;0),1,0)</f>
        <v>1</v>
      </c>
      <c r="N1924">
        <f>IF($J1924&gt;0,1,IF(COUNTIFS(Registros!$A$2:$A$6000,"CS",Registros!$B$2:$B$6000,$A1924,Registros!$K$2:$K$6000,"&lt;&gt;")&gt;0,1,0))</f>
        <v>0</v>
      </c>
      <c r="O1924" t="str">
        <f t="shared" si="150"/>
        <v>SOLO MÓVIL</v>
      </c>
      <c r="P1924" t="str">
        <f t="shared" si="151"/>
        <v>Ofrecer fijo + internet (FLBBTV)</v>
      </c>
      <c r="Q1924">
        <f t="shared" si="152"/>
        <v>15</v>
      </c>
      <c r="R1924">
        <f>IFERROR(VLOOKUP($A1924,Registros!$B$2:$G$6000,6,0),IFERROR(INDEX(Winback!$C$2:$C$300,MATCH($A1924,Winback!$K$2:$K$300,0)),""))</f>
        <v>0</v>
      </c>
      <c r="S1924" t="str">
        <f t="shared" si="153"/>
        <v>+MOV</v>
      </c>
      <c r="T1924">
        <f t="shared" si="154"/>
        <v>1</v>
      </c>
    </row>
    <row r="1925" spans="1:20" x14ac:dyDescent="0.35">
      <c r="A1925" t="s">
        <v>9552</v>
      </c>
      <c r="B1925" t="s">
        <v>9553</v>
      </c>
      <c r="C1925" t="s">
        <v>9554</v>
      </c>
      <c r="D1925" t="s">
        <v>9555</v>
      </c>
      <c r="E1925">
        <f>IF(COUNTIFS(Registros!$A$2:$A$6000,"NP",Registros!$B$2:$B$6000,$A1925)&gt;0,1,0)</f>
        <v>0</v>
      </c>
      <c r="F1925">
        <f>IF($E1925=1,SUMIFS(Registros!$F$2:$F$6000,Registros!$A$2:$A$6000,"NP",Registros!$B$2:$B$6000,$A1925),0)</f>
        <v>0</v>
      </c>
      <c r="G1925">
        <f>IF(COUNTIFS(Registros!$A$2:$A$6000,"MOV",Registros!$B$2:$B$6000,$A1925)&gt;0,1,0)</f>
        <v>1</v>
      </c>
      <c r="H1925">
        <f>IF($G1925=1,SUMIFS(Registros!$F$2:$F$6000,Registros!$A$2:$A$6000,"MOV",Registros!$B$2:$B$6000,$A1925),0)</f>
        <v>15</v>
      </c>
      <c r="I1925">
        <f>IF(COUNTIFS(Registros!$A$2:$A$6000,"CS",Registros!$B$2:$B$6000,$A1925)&gt;0,1,0)</f>
        <v>0</v>
      </c>
      <c r="J1925">
        <f>IF($I1925=1,SUMIFS(Registros!$I$2:$I$6000,Registros!$A$2:$A$6000,"CS",Registros!$B$2:$B$6000,$A1925),0)</f>
        <v>0</v>
      </c>
      <c r="K1925">
        <f>IF(COUNTIFS(Winback!$K$2:$K$300,$A1925)&gt;0,1,0)</f>
        <v>0</v>
      </c>
      <c r="L1925">
        <f>IF(AND($K1925=1,LEFT($A1925,3)="WB-"),SUMIFS(Winback!$D$2:$D$300,Winback!$K$2:$K$300,$A1925),0)</f>
        <v>0</v>
      </c>
      <c r="M1925">
        <f>IF(OR($E1925=1,$G1925=1,SUMIFS(Registros!$J$2:$J$6000,Registros!$B$2:$B$6000,$A1925)&gt;0),1,0)</f>
        <v>1</v>
      </c>
      <c r="N1925">
        <f>IF($J1925&gt;0,1,IF(COUNTIFS(Registros!$A$2:$A$6000,"CS",Registros!$B$2:$B$6000,$A1925,Registros!$K$2:$K$6000,"&lt;&gt;")&gt;0,1,0))</f>
        <v>0</v>
      </c>
      <c r="O1925" t="str">
        <f t="shared" si="150"/>
        <v>SOLO MÓVIL</v>
      </c>
      <c r="P1925" t="str">
        <f t="shared" si="151"/>
        <v>Ofrecer fijo + internet (FLBBTV)</v>
      </c>
      <c r="Q1925">
        <f t="shared" si="152"/>
        <v>15</v>
      </c>
      <c r="R1925">
        <f>IFERROR(VLOOKUP($A1925,Registros!$B$2:$G$6000,6,0),IFERROR(INDEX(Winback!$C$2:$C$300,MATCH($A1925,Winback!$K$2:$K$300,0)),""))</f>
        <v>0</v>
      </c>
      <c r="S1925" t="str">
        <f t="shared" si="153"/>
        <v>+MOV</v>
      </c>
      <c r="T1925">
        <f t="shared" si="154"/>
        <v>1</v>
      </c>
    </row>
    <row r="1926" spans="1:20" x14ac:dyDescent="0.35">
      <c r="A1926" t="s">
        <v>9557</v>
      </c>
      <c r="B1926" t="s">
        <v>9558</v>
      </c>
      <c r="C1926" t="s">
        <v>9559</v>
      </c>
      <c r="D1926" t="s">
        <v>9560</v>
      </c>
      <c r="E1926">
        <f>IF(COUNTIFS(Registros!$A$2:$A$6000,"NP",Registros!$B$2:$B$6000,$A1926)&gt;0,1,0)</f>
        <v>0</v>
      </c>
      <c r="F1926">
        <f>IF($E1926=1,SUMIFS(Registros!$F$2:$F$6000,Registros!$A$2:$A$6000,"NP",Registros!$B$2:$B$6000,$A1926),0)</f>
        <v>0</v>
      </c>
      <c r="G1926">
        <f>IF(COUNTIFS(Registros!$A$2:$A$6000,"MOV",Registros!$B$2:$B$6000,$A1926)&gt;0,1,0)</f>
        <v>1</v>
      </c>
      <c r="H1926">
        <f>IF($G1926=1,SUMIFS(Registros!$F$2:$F$6000,Registros!$A$2:$A$6000,"MOV",Registros!$B$2:$B$6000,$A1926),0)</f>
        <v>15</v>
      </c>
      <c r="I1926">
        <f>IF(COUNTIFS(Registros!$A$2:$A$6000,"CS",Registros!$B$2:$B$6000,$A1926)&gt;0,1,0)</f>
        <v>0</v>
      </c>
      <c r="J1926">
        <f>IF($I1926=1,SUMIFS(Registros!$I$2:$I$6000,Registros!$A$2:$A$6000,"CS",Registros!$B$2:$B$6000,$A1926),0)</f>
        <v>0</v>
      </c>
      <c r="K1926">
        <f>IF(COUNTIFS(Winback!$K$2:$K$300,$A1926)&gt;0,1,0)</f>
        <v>0</v>
      </c>
      <c r="L1926">
        <f>IF(AND($K1926=1,LEFT($A1926,3)="WB-"),SUMIFS(Winback!$D$2:$D$300,Winback!$K$2:$K$300,$A1926),0)</f>
        <v>0</v>
      </c>
      <c r="M1926">
        <f>IF(OR($E1926=1,$G1926=1,SUMIFS(Registros!$J$2:$J$6000,Registros!$B$2:$B$6000,$A1926)&gt;0),1,0)</f>
        <v>1</v>
      </c>
      <c r="N1926">
        <f>IF($J1926&gt;0,1,IF(COUNTIFS(Registros!$A$2:$A$6000,"CS",Registros!$B$2:$B$6000,$A1926,Registros!$K$2:$K$6000,"&lt;&gt;")&gt;0,1,0))</f>
        <v>0</v>
      </c>
      <c r="O1926" t="str">
        <f t="shared" si="150"/>
        <v>SOLO MÓVIL</v>
      </c>
      <c r="P1926" t="str">
        <f t="shared" si="151"/>
        <v>Ofrecer fijo + internet (FLBBTV)</v>
      </c>
      <c r="Q1926">
        <f t="shared" si="152"/>
        <v>15</v>
      </c>
      <c r="R1926">
        <f>IFERROR(VLOOKUP($A1926,Registros!$B$2:$G$6000,6,0),IFERROR(INDEX(Winback!$C$2:$C$300,MATCH($A1926,Winback!$K$2:$K$300,0)),""))</f>
        <v>0</v>
      </c>
      <c r="S1926" t="str">
        <f t="shared" si="153"/>
        <v>+MOV</v>
      </c>
      <c r="T1926">
        <f t="shared" si="154"/>
        <v>1</v>
      </c>
    </row>
    <row r="1927" spans="1:20" x14ac:dyDescent="0.35">
      <c r="A1927" t="s">
        <v>9562</v>
      </c>
      <c r="B1927" t="s">
        <v>9563</v>
      </c>
      <c r="C1927" t="s">
        <v>9564</v>
      </c>
      <c r="D1927" t="s">
        <v>9565</v>
      </c>
      <c r="E1927">
        <f>IF(COUNTIFS(Registros!$A$2:$A$6000,"NP",Registros!$B$2:$B$6000,$A1927)&gt;0,1,0)</f>
        <v>0</v>
      </c>
      <c r="F1927">
        <f>IF($E1927=1,SUMIFS(Registros!$F$2:$F$6000,Registros!$A$2:$A$6000,"NP",Registros!$B$2:$B$6000,$A1927),0)</f>
        <v>0</v>
      </c>
      <c r="G1927">
        <f>IF(COUNTIFS(Registros!$A$2:$A$6000,"MOV",Registros!$B$2:$B$6000,$A1927)&gt;0,1,0)</f>
        <v>1</v>
      </c>
      <c r="H1927">
        <f>IF($G1927=1,SUMIFS(Registros!$F$2:$F$6000,Registros!$A$2:$A$6000,"MOV",Registros!$B$2:$B$6000,$A1927),0)</f>
        <v>15</v>
      </c>
      <c r="I1927">
        <f>IF(COUNTIFS(Registros!$A$2:$A$6000,"CS",Registros!$B$2:$B$6000,$A1927)&gt;0,1,0)</f>
        <v>0</v>
      </c>
      <c r="J1927">
        <f>IF($I1927=1,SUMIFS(Registros!$I$2:$I$6000,Registros!$A$2:$A$6000,"CS",Registros!$B$2:$B$6000,$A1927),0)</f>
        <v>0</v>
      </c>
      <c r="K1927">
        <f>IF(COUNTIFS(Winback!$K$2:$K$300,$A1927)&gt;0,1,0)</f>
        <v>0</v>
      </c>
      <c r="L1927">
        <f>IF(AND($K1927=1,LEFT($A1927,3)="WB-"),SUMIFS(Winback!$D$2:$D$300,Winback!$K$2:$K$300,$A1927),0)</f>
        <v>0</v>
      </c>
      <c r="M1927">
        <f>IF(OR($E1927=1,$G1927=1,SUMIFS(Registros!$J$2:$J$6000,Registros!$B$2:$B$6000,$A1927)&gt;0),1,0)</f>
        <v>1</v>
      </c>
      <c r="N1927">
        <f>IF($J1927&gt;0,1,IF(COUNTIFS(Registros!$A$2:$A$6000,"CS",Registros!$B$2:$B$6000,$A1927,Registros!$K$2:$K$6000,"&lt;&gt;")&gt;0,1,0))</f>
        <v>0</v>
      </c>
      <c r="O1927" t="str">
        <f t="shared" si="150"/>
        <v>SOLO MÓVIL</v>
      </c>
      <c r="P1927" t="str">
        <f t="shared" si="151"/>
        <v>Ofrecer fijo + internet (FLBBTV)</v>
      </c>
      <c r="Q1927">
        <f t="shared" si="152"/>
        <v>15</v>
      </c>
      <c r="R1927">
        <f>IFERROR(VLOOKUP($A1927,Registros!$B$2:$G$6000,6,0),IFERROR(INDEX(Winback!$C$2:$C$300,MATCH($A1927,Winback!$K$2:$K$300,0)),""))</f>
        <v>0</v>
      </c>
      <c r="S1927" t="str">
        <f t="shared" si="153"/>
        <v>+MOV</v>
      </c>
      <c r="T1927">
        <f t="shared" si="154"/>
        <v>1</v>
      </c>
    </row>
    <row r="1928" spans="1:20" x14ac:dyDescent="0.35">
      <c r="A1928" t="s">
        <v>9567</v>
      </c>
      <c r="B1928" t="s">
        <v>9568</v>
      </c>
      <c r="C1928" t="s">
        <v>9569</v>
      </c>
      <c r="D1928" t="s">
        <v>9570</v>
      </c>
      <c r="E1928">
        <f>IF(COUNTIFS(Registros!$A$2:$A$6000,"NP",Registros!$B$2:$B$6000,$A1928)&gt;0,1,0)</f>
        <v>0</v>
      </c>
      <c r="F1928">
        <f>IF($E1928=1,SUMIFS(Registros!$F$2:$F$6000,Registros!$A$2:$A$6000,"NP",Registros!$B$2:$B$6000,$A1928),0)</f>
        <v>0</v>
      </c>
      <c r="G1928">
        <f>IF(COUNTIFS(Registros!$A$2:$A$6000,"MOV",Registros!$B$2:$B$6000,$A1928)&gt;0,1,0)</f>
        <v>1</v>
      </c>
      <c r="H1928">
        <f>IF($G1928=1,SUMIFS(Registros!$F$2:$F$6000,Registros!$A$2:$A$6000,"MOV",Registros!$B$2:$B$6000,$A1928),0)</f>
        <v>15</v>
      </c>
      <c r="I1928">
        <f>IF(COUNTIFS(Registros!$A$2:$A$6000,"CS",Registros!$B$2:$B$6000,$A1928)&gt;0,1,0)</f>
        <v>0</v>
      </c>
      <c r="J1928">
        <f>IF($I1928=1,SUMIFS(Registros!$I$2:$I$6000,Registros!$A$2:$A$6000,"CS",Registros!$B$2:$B$6000,$A1928),0)</f>
        <v>0</v>
      </c>
      <c r="K1928">
        <f>IF(COUNTIFS(Winback!$K$2:$K$300,$A1928)&gt;0,1,0)</f>
        <v>0</v>
      </c>
      <c r="L1928">
        <f>IF(AND($K1928=1,LEFT($A1928,3)="WB-"),SUMIFS(Winback!$D$2:$D$300,Winback!$K$2:$K$300,$A1928),0)</f>
        <v>0</v>
      </c>
      <c r="M1928">
        <f>IF(OR($E1928=1,$G1928=1,SUMIFS(Registros!$J$2:$J$6000,Registros!$B$2:$B$6000,$A1928)&gt;0),1,0)</f>
        <v>1</v>
      </c>
      <c r="N1928">
        <f>IF($J1928&gt;0,1,IF(COUNTIFS(Registros!$A$2:$A$6000,"CS",Registros!$B$2:$B$6000,$A1928,Registros!$K$2:$K$6000,"&lt;&gt;")&gt;0,1,0))</f>
        <v>0</v>
      </c>
      <c r="O1928" t="str">
        <f t="shared" si="150"/>
        <v>SOLO MÓVIL</v>
      </c>
      <c r="P1928" t="str">
        <f t="shared" si="151"/>
        <v>Ofrecer fijo + internet (FLBBTV)</v>
      </c>
      <c r="Q1928">
        <f t="shared" si="152"/>
        <v>15</v>
      </c>
      <c r="R1928">
        <f>IFERROR(VLOOKUP($A1928,Registros!$B$2:$G$6000,6,0),IFERROR(INDEX(Winback!$C$2:$C$300,MATCH($A1928,Winback!$K$2:$K$300,0)),""))</f>
        <v>0</v>
      </c>
      <c r="S1928" t="str">
        <f t="shared" si="153"/>
        <v>+MOV</v>
      </c>
      <c r="T1928">
        <f t="shared" si="154"/>
        <v>1</v>
      </c>
    </row>
    <row r="1929" spans="1:20" x14ac:dyDescent="0.35">
      <c r="A1929" t="s">
        <v>9572</v>
      </c>
      <c r="B1929" t="s">
        <v>9573</v>
      </c>
      <c r="C1929" t="s">
        <v>9574</v>
      </c>
      <c r="D1929" t="s">
        <v>9575</v>
      </c>
      <c r="E1929">
        <f>IF(COUNTIFS(Registros!$A$2:$A$6000,"NP",Registros!$B$2:$B$6000,$A1929)&gt;0,1,0)</f>
        <v>0</v>
      </c>
      <c r="F1929">
        <f>IF($E1929=1,SUMIFS(Registros!$F$2:$F$6000,Registros!$A$2:$A$6000,"NP",Registros!$B$2:$B$6000,$A1929),0)</f>
        <v>0</v>
      </c>
      <c r="G1929">
        <f>IF(COUNTIFS(Registros!$A$2:$A$6000,"MOV",Registros!$B$2:$B$6000,$A1929)&gt;0,1,0)</f>
        <v>1</v>
      </c>
      <c r="H1929">
        <f>IF($G1929=1,SUMIFS(Registros!$F$2:$F$6000,Registros!$A$2:$A$6000,"MOV",Registros!$B$2:$B$6000,$A1929),0)</f>
        <v>26.25</v>
      </c>
      <c r="I1929">
        <f>IF(COUNTIFS(Registros!$A$2:$A$6000,"CS",Registros!$B$2:$B$6000,$A1929)&gt;0,1,0)</f>
        <v>0</v>
      </c>
      <c r="J1929">
        <f>IF($I1929=1,SUMIFS(Registros!$I$2:$I$6000,Registros!$A$2:$A$6000,"CS",Registros!$B$2:$B$6000,$A1929),0)</f>
        <v>0</v>
      </c>
      <c r="K1929">
        <f>IF(COUNTIFS(Winback!$K$2:$K$300,$A1929)&gt;0,1,0)</f>
        <v>0</v>
      </c>
      <c r="L1929">
        <f>IF(AND($K1929=1,LEFT($A1929,3)="WB-"),SUMIFS(Winback!$D$2:$D$300,Winback!$K$2:$K$300,$A1929),0)</f>
        <v>0</v>
      </c>
      <c r="M1929">
        <f>IF(OR($E1929=1,$G1929=1,SUMIFS(Registros!$J$2:$J$6000,Registros!$B$2:$B$6000,$A1929)&gt;0),1,0)</f>
        <v>1</v>
      </c>
      <c r="N1929">
        <f>IF($J1929&gt;0,1,IF(COUNTIFS(Registros!$A$2:$A$6000,"CS",Registros!$B$2:$B$6000,$A1929,Registros!$K$2:$K$6000,"&lt;&gt;")&gt;0,1,0))</f>
        <v>0</v>
      </c>
      <c r="O1929" t="str">
        <f t="shared" si="150"/>
        <v>SOLO MÓVIL</v>
      </c>
      <c r="P1929" t="str">
        <f t="shared" si="151"/>
        <v>Ofrecer fijo + internet (FLBBTV)</v>
      </c>
      <c r="Q1929">
        <f t="shared" si="152"/>
        <v>26.25</v>
      </c>
      <c r="R1929">
        <f>IFERROR(VLOOKUP($A1929,Registros!$B$2:$G$6000,6,0),IFERROR(INDEX(Winback!$C$2:$C$300,MATCH($A1929,Winback!$K$2:$K$300,0)),""))</f>
        <v>0</v>
      </c>
      <c r="S1929" t="str">
        <f t="shared" si="153"/>
        <v>+MOV</v>
      </c>
      <c r="T1929">
        <f t="shared" si="154"/>
        <v>1</v>
      </c>
    </row>
    <row r="1930" spans="1:20" x14ac:dyDescent="0.35">
      <c r="A1930" t="s">
        <v>9577</v>
      </c>
      <c r="B1930" t="s">
        <v>9578</v>
      </c>
      <c r="C1930" t="s">
        <v>9579</v>
      </c>
      <c r="D1930" t="s">
        <v>9580</v>
      </c>
      <c r="E1930">
        <f>IF(COUNTIFS(Registros!$A$2:$A$6000,"NP",Registros!$B$2:$B$6000,$A1930)&gt;0,1,0)</f>
        <v>0</v>
      </c>
      <c r="F1930">
        <f>IF($E1930=1,SUMIFS(Registros!$F$2:$F$6000,Registros!$A$2:$A$6000,"NP",Registros!$B$2:$B$6000,$A1930),0)</f>
        <v>0</v>
      </c>
      <c r="G1930">
        <f>IF(COUNTIFS(Registros!$A$2:$A$6000,"MOV",Registros!$B$2:$B$6000,$A1930)&gt;0,1,0)</f>
        <v>1</v>
      </c>
      <c r="H1930">
        <f>IF($G1930=1,SUMIFS(Registros!$F$2:$F$6000,Registros!$A$2:$A$6000,"MOV",Registros!$B$2:$B$6000,$A1930),0)</f>
        <v>251.25</v>
      </c>
      <c r="I1930">
        <f>IF(COUNTIFS(Registros!$A$2:$A$6000,"CS",Registros!$B$2:$B$6000,$A1930)&gt;0,1,0)</f>
        <v>0</v>
      </c>
      <c r="J1930">
        <f>IF($I1930=1,SUMIFS(Registros!$I$2:$I$6000,Registros!$A$2:$A$6000,"CS",Registros!$B$2:$B$6000,$A1930),0)</f>
        <v>0</v>
      </c>
      <c r="K1930">
        <f>IF(COUNTIFS(Winback!$K$2:$K$300,$A1930)&gt;0,1,0)</f>
        <v>0</v>
      </c>
      <c r="L1930">
        <f>IF(AND($K1930=1,LEFT($A1930,3)="WB-"),SUMIFS(Winback!$D$2:$D$300,Winback!$K$2:$K$300,$A1930),0)</f>
        <v>0</v>
      </c>
      <c r="M1930">
        <f>IF(OR($E1930=1,$G1930=1,SUMIFS(Registros!$J$2:$J$6000,Registros!$B$2:$B$6000,$A1930)&gt;0),1,0)</f>
        <v>1</v>
      </c>
      <c r="N1930">
        <f>IF($J1930&gt;0,1,IF(COUNTIFS(Registros!$A$2:$A$6000,"CS",Registros!$B$2:$B$6000,$A1930,Registros!$K$2:$K$6000,"&lt;&gt;")&gt;0,1,0))</f>
        <v>0</v>
      </c>
      <c r="O1930" t="str">
        <f t="shared" si="150"/>
        <v>SOLO MÓVIL</v>
      </c>
      <c r="P1930" t="str">
        <f t="shared" si="151"/>
        <v>Ofrecer fijo + internet (FLBBTV)</v>
      </c>
      <c r="Q1930">
        <f t="shared" si="152"/>
        <v>251.25</v>
      </c>
      <c r="R1930">
        <f>IFERROR(VLOOKUP($A1930,Registros!$B$2:$G$6000,6,0),IFERROR(INDEX(Winback!$C$2:$C$300,MATCH($A1930,Winback!$K$2:$K$300,0)),""))</f>
        <v>0</v>
      </c>
      <c r="S1930" t="str">
        <f t="shared" si="153"/>
        <v>+MOV</v>
      </c>
      <c r="T1930">
        <f t="shared" si="154"/>
        <v>1</v>
      </c>
    </row>
    <row r="1931" spans="1:20" x14ac:dyDescent="0.35">
      <c r="A1931" t="s">
        <v>9582</v>
      </c>
      <c r="B1931" t="s">
        <v>9583</v>
      </c>
      <c r="C1931" t="s">
        <v>9584</v>
      </c>
      <c r="D1931" t="s">
        <v>9585</v>
      </c>
      <c r="E1931">
        <f>IF(COUNTIFS(Registros!$A$2:$A$6000,"NP",Registros!$B$2:$B$6000,$A1931)&gt;0,1,0)</f>
        <v>0</v>
      </c>
      <c r="F1931">
        <f>IF($E1931=1,SUMIFS(Registros!$F$2:$F$6000,Registros!$A$2:$A$6000,"NP",Registros!$B$2:$B$6000,$A1931),0)</f>
        <v>0</v>
      </c>
      <c r="G1931">
        <f>IF(COUNTIFS(Registros!$A$2:$A$6000,"MOV",Registros!$B$2:$B$6000,$A1931)&gt;0,1,0)</f>
        <v>1</v>
      </c>
      <c r="H1931">
        <f>IF($G1931=1,SUMIFS(Registros!$F$2:$F$6000,Registros!$A$2:$A$6000,"MOV",Registros!$B$2:$B$6000,$A1931),0)</f>
        <v>64</v>
      </c>
      <c r="I1931">
        <f>IF(COUNTIFS(Registros!$A$2:$A$6000,"CS",Registros!$B$2:$B$6000,$A1931)&gt;0,1,0)</f>
        <v>0</v>
      </c>
      <c r="J1931">
        <f>IF($I1931=1,SUMIFS(Registros!$I$2:$I$6000,Registros!$A$2:$A$6000,"CS",Registros!$B$2:$B$6000,$A1931),0)</f>
        <v>0</v>
      </c>
      <c r="K1931">
        <f>IF(COUNTIFS(Winback!$K$2:$K$300,$A1931)&gt;0,1,0)</f>
        <v>0</v>
      </c>
      <c r="L1931">
        <f>IF(AND($K1931=1,LEFT($A1931,3)="WB-"),SUMIFS(Winback!$D$2:$D$300,Winback!$K$2:$K$300,$A1931),0)</f>
        <v>0</v>
      </c>
      <c r="M1931">
        <f>IF(OR($E1931=1,$G1931=1,SUMIFS(Registros!$J$2:$J$6000,Registros!$B$2:$B$6000,$A1931)&gt;0),1,0)</f>
        <v>1</v>
      </c>
      <c r="N1931">
        <f>IF($J1931&gt;0,1,IF(COUNTIFS(Registros!$A$2:$A$6000,"CS",Registros!$B$2:$B$6000,$A1931,Registros!$K$2:$K$6000,"&lt;&gt;")&gt;0,1,0))</f>
        <v>0</v>
      </c>
      <c r="O1931" t="str">
        <f t="shared" si="150"/>
        <v>SOLO MÓVIL</v>
      </c>
      <c r="P1931" t="str">
        <f t="shared" si="151"/>
        <v>Ofrecer fijo + internet (FLBBTV)</v>
      </c>
      <c r="Q1931">
        <f t="shared" si="152"/>
        <v>64</v>
      </c>
      <c r="R1931">
        <f>IFERROR(VLOOKUP($A1931,Registros!$B$2:$G$6000,6,0),IFERROR(INDEX(Winback!$C$2:$C$300,MATCH($A1931,Winback!$K$2:$K$300,0)),""))</f>
        <v>0</v>
      </c>
      <c r="S1931" t="str">
        <f t="shared" si="153"/>
        <v>+MOV</v>
      </c>
      <c r="T1931">
        <f t="shared" si="154"/>
        <v>1</v>
      </c>
    </row>
    <row r="1932" spans="1:20" x14ac:dyDescent="0.35">
      <c r="A1932" t="s">
        <v>9589</v>
      </c>
      <c r="B1932" t="s">
        <v>9590</v>
      </c>
      <c r="C1932" t="s">
        <v>9591</v>
      </c>
      <c r="D1932" t="s">
        <v>9592</v>
      </c>
      <c r="E1932">
        <f>IF(COUNTIFS(Registros!$A$2:$A$6000,"NP",Registros!$B$2:$B$6000,$A1932)&gt;0,1,0)</f>
        <v>0</v>
      </c>
      <c r="F1932">
        <f>IF($E1932=1,SUMIFS(Registros!$F$2:$F$6000,Registros!$A$2:$A$6000,"NP",Registros!$B$2:$B$6000,$A1932),0)</f>
        <v>0</v>
      </c>
      <c r="G1932">
        <f>IF(COUNTIFS(Registros!$A$2:$A$6000,"MOV",Registros!$B$2:$B$6000,$A1932)&gt;0,1,0)</f>
        <v>1</v>
      </c>
      <c r="H1932">
        <f>IF($G1932=1,SUMIFS(Registros!$F$2:$F$6000,Registros!$A$2:$A$6000,"MOV",Registros!$B$2:$B$6000,$A1932),0)</f>
        <v>76</v>
      </c>
      <c r="I1932">
        <f>IF(COUNTIFS(Registros!$A$2:$A$6000,"CS",Registros!$B$2:$B$6000,$A1932)&gt;0,1,0)</f>
        <v>0</v>
      </c>
      <c r="J1932">
        <f>IF($I1932=1,SUMIFS(Registros!$I$2:$I$6000,Registros!$A$2:$A$6000,"CS",Registros!$B$2:$B$6000,$A1932),0)</f>
        <v>0</v>
      </c>
      <c r="K1932">
        <f>IF(COUNTIFS(Winback!$K$2:$K$300,$A1932)&gt;0,1,0)</f>
        <v>0</v>
      </c>
      <c r="L1932">
        <f>IF(AND($K1932=1,LEFT($A1932,3)="WB-"),SUMIFS(Winback!$D$2:$D$300,Winback!$K$2:$K$300,$A1932),0)</f>
        <v>0</v>
      </c>
      <c r="M1932">
        <f>IF(OR($E1932=1,$G1932=1,SUMIFS(Registros!$J$2:$J$6000,Registros!$B$2:$B$6000,$A1932)&gt;0),1,0)</f>
        <v>1</v>
      </c>
      <c r="N1932">
        <f>IF($J1932&gt;0,1,IF(COUNTIFS(Registros!$A$2:$A$6000,"CS",Registros!$B$2:$B$6000,$A1932,Registros!$K$2:$K$6000,"&lt;&gt;")&gt;0,1,0))</f>
        <v>0</v>
      </c>
      <c r="O1932" t="str">
        <f t="shared" si="150"/>
        <v>SOLO MÓVIL</v>
      </c>
      <c r="P1932" t="str">
        <f t="shared" si="151"/>
        <v>Ofrecer fijo + internet (FLBBTV)</v>
      </c>
      <c r="Q1932">
        <f t="shared" si="152"/>
        <v>76</v>
      </c>
      <c r="R1932">
        <f>IFERROR(VLOOKUP($A1932,Registros!$B$2:$G$6000,6,0),IFERROR(INDEX(Winback!$C$2:$C$300,MATCH($A1932,Winback!$K$2:$K$300,0)),""))</f>
        <v>0</v>
      </c>
      <c r="S1932" t="str">
        <f t="shared" si="153"/>
        <v>+MOV</v>
      </c>
      <c r="T1932">
        <f t="shared" si="154"/>
        <v>1</v>
      </c>
    </row>
    <row r="1933" spans="1:20" x14ac:dyDescent="0.35">
      <c r="A1933" t="s">
        <v>9594</v>
      </c>
      <c r="B1933" t="s">
        <v>9595</v>
      </c>
      <c r="C1933" t="s">
        <v>9596</v>
      </c>
      <c r="D1933" t="s">
        <v>9597</v>
      </c>
      <c r="E1933">
        <f>IF(COUNTIFS(Registros!$A$2:$A$6000,"NP",Registros!$B$2:$B$6000,$A1933)&gt;0,1,0)</f>
        <v>0</v>
      </c>
      <c r="F1933">
        <f>IF($E1933=1,SUMIFS(Registros!$F$2:$F$6000,Registros!$A$2:$A$6000,"NP",Registros!$B$2:$B$6000,$A1933),0)</f>
        <v>0</v>
      </c>
      <c r="G1933">
        <f>IF(COUNTIFS(Registros!$A$2:$A$6000,"MOV",Registros!$B$2:$B$6000,$A1933)&gt;0,1,0)</f>
        <v>1</v>
      </c>
      <c r="H1933">
        <f>IF($G1933=1,SUMIFS(Registros!$F$2:$F$6000,Registros!$A$2:$A$6000,"MOV",Registros!$B$2:$B$6000,$A1933),0)</f>
        <v>32.5</v>
      </c>
      <c r="I1933">
        <f>IF(COUNTIFS(Registros!$A$2:$A$6000,"CS",Registros!$B$2:$B$6000,$A1933)&gt;0,1,0)</f>
        <v>0</v>
      </c>
      <c r="J1933">
        <f>IF($I1933=1,SUMIFS(Registros!$I$2:$I$6000,Registros!$A$2:$A$6000,"CS",Registros!$B$2:$B$6000,$A1933),0)</f>
        <v>0</v>
      </c>
      <c r="K1933">
        <f>IF(COUNTIFS(Winback!$K$2:$K$300,$A1933)&gt;0,1,0)</f>
        <v>0</v>
      </c>
      <c r="L1933">
        <f>IF(AND($K1933=1,LEFT($A1933,3)="WB-"),SUMIFS(Winback!$D$2:$D$300,Winback!$K$2:$K$300,$A1933),0)</f>
        <v>0</v>
      </c>
      <c r="M1933">
        <f>IF(OR($E1933=1,$G1933=1,SUMIFS(Registros!$J$2:$J$6000,Registros!$B$2:$B$6000,$A1933)&gt;0),1,0)</f>
        <v>1</v>
      </c>
      <c r="N1933">
        <f>IF($J1933&gt;0,1,IF(COUNTIFS(Registros!$A$2:$A$6000,"CS",Registros!$B$2:$B$6000,$A1933,Registros!$K$2:$K$6000,"&lt;&gt;")&gt;0,1,0))</f>
        <v>0</v>
      </c>
      <c r="O1933" t="str">
        <f t="shared" si="150"/>
        <v>SOLO MÓVIL</v>
      </c>
      <c r="P1933" t="str">
        <f t="shared" si="151"/>
        <v>Ofrecer fijo + internet (FLBBTV)</v>
      </c>
      <c r="Q1933">
        <f t="shared" si="152"/>
        <v>32.5</v>
      </c>
      <c r="R1933">
        <f>IFERROR(VLOOKUP($A1933,Registros!$B$2:$G$6000,6,0),IFERROR(INDEX(Winback!$C$2:$C$300,MATCH($A1933,Winback!$K$2:$K$300,0)),""))</f>
        <v>0</v>
      </c>
      <c r="S1933" t="str">
        <f t="shared" si="153"/>
        <v>+MOV</v>
      </c>
      <c r="T1933">
        <f t="shared" si="154"/>
        <v>1</v>
      </c>
    </row>
    <row r="1934" spans="1:20" x14ac:dyDescent="0.35">
      <c r="A1934" t="s">
        <v>9599</v>
      </c>
      <c r="B1934" t="s">
        <v>9600</v>
      </c>
      <c r="C1934" t="s">
        <v>9601</v>
      </c>
      <c r="D1934" t="s">
        <v>9601</v>
      </c>
      <c r="E1934">
        <f>IF(COUNTIFS(Registros!$A$2:$A$6000,"NP",Registros!$B$2:$B$6000,$A1934)&gt;0,1,0)</f>
        <v>0</v>
      </c>
      <c r="F1934">
        <f>IF($E1934=1,SUMIFS(Registros!$F$2:$F$6000,Registros!$A$2:$A$6000,"NP",Registros!$B$2:$B$6000,$A1934),0)</f>
        <v>0</v>
      </c>
      <c r="G1934">
        <f>IF(COUNTIFS(Registros!$A$2:$A$6000,"MOV",Registros!$B$2:$B$6000,$A1934)&gt;0,1,0)</f>
        <v>1</v>
      </c>
      <c r="H1934">
        <f>IF($G1934=1,SUMIFS(Registros!$F$2:$F$6000,Registros!$A$2:$A$6000,"MOV",Registros!$B$2:$B$6000,$A1934),0)</f>
        <v>61.5</v>
      </c>
      <c r="I1934">
        <f>IF(COUNTIFS(Registros!$A$2:$A$6000,"CS",Registros!$B$2:$B$6000,$A1934)&gt;0,1,0)</f>
        <v>0</v>
      </c>
      <c r="J1934">
        <f>IF($I1934=1,SUMIFS(Registros!$I$2:$I$6000,Registros!$A$2:$A$6000,"CS",Registros!$B$2:$B$6000,$A1934),0)</f>
        <v>0</v>
      </c>
      <c r="K1934">
        <f>IF(COUNTIFS(Winback!$K$2:$K$300,$A1934)&gt;0,1,0)</f>
        <v>0</v>
      </c>
      <c r="L1934">
        <f>IF(AND($K1934=1,LEFT($A1934,3)="WB-"),SUMIFS(Winback!$D$2:$D$300,Winback!$K$2:$K$300,$A1934),0)</f>
        <v>0</v>
      </c>
      <c r="M1934">
        <f>IF(OR($E1934=1,$G1934=1,SUMIFS(Registros!$J$2:$J$6000,Registros!$B$2:$B$6000,$A1934)&gt;0),1,0)</f>
        <v>1</v>
      </c>
      <c r="N1934">
        <f>IF($J1934&gt;0,1,IF(COUNTIFS(Registros!$A$2:$A$6000,"CS",Registros!$B$2:$B$6000,$A1934,Registros!$K$2:$K$6000,"&lt;&gt;")&gt;0,1,0))</f>
        <v>0</v>
      </c>
      <c r="O1934" t="str">
        <f t="shared" si="150"/>
        <v>SOLO MÓVIL</v>
      </c>
      <c r="P1934" t="str">
        <f t="shared" si="151"/>
        <v>Ofrecer fijo + internet (FLBBTV)</v>
      </c>
      <c r="Q1934">
        <f t="shared" si="152"/>
        <v>61.5</v>
      </c>
      <c r="R1934">
        <f>IFERROR(VLOOKUP($A1934,Registros!$B$2:$G$6000,6,0),IFERROR(INDEX(Winback!$C$2:$C$300,MATCH($A1934,Winback!$K$2:$K$300,0)),""))</f>
        <v>0</v>
      </c>
      <c r="S1934" t="str">
        <f t="shared" si="153"/>
        <v>+MOV</v>
      </c>
      <c r="T1934">
        <f t="shared" si="154"/>
        <v>1</v>
      </c>
    </row>
    <row r="1935" spans="1:20" x14ac:dyDescent="0.35">
      <c r="A1935" t="s">
        <v>9603</v>
      </c>
      <c r="B1935" t="s">
        <v>9604</v>
      </c>
      <c r="C1935" t="s">
        <v>9605</v>
      </c>
      <c r="D1935" t="s">
        <v>9606</v>
      </c>
      <c r="E1935">
        <f>IF(COUNTIFS(Registros!$A$2:$A$6000,"NP",Registros!$B$2:$B$6000,$A1935)&gt;0,1,0)</f>
        <v>0</v>
      </c>
      <c r="F1935">
        <f>IF($E1935=1,SUMIFS(Registros!$F$2:$F$6000,Registros!$A$2:$A$6000,"NP",Registros!$B$2:$B$6000,$A1935),0)</f>
        <v>0</v>
      </c>
      <c r="G1935">
        <f>IF(COUNTIFS(Registros!$A$2:$A$6000,"MOV",Registros!$B$2:$B$6000,$A1935)&gt;0,1,0)</f>
        <v>1</v>
      </c>
      <c r="H1935">
        <f>IF($G1935=1,SUMIFS(Registros!$F$2:$F$6000,Registros!$A$2:$A$6000,"MOV",Registros!$B$2:$B$6000,$A1935),0)</f>
        <v>68</v>
      </c>
      <c r="I1935">
        <f>IF(COUNTIFS(Registros!$A$2:$A$6000,"CS",Registros!$B$2:$B$6000,$A1935)&gt;0,1,0)</f>
        <v>0</v>
      </c>
      <c r="J1935">
        <f>IF($I1935=1,SUMIFS(Registros!$I$2:$I$6000,Registros!$A$2:$A$6000,"CS",Registros!$B$2:$B$6000,$A1935),0)</f>
        <v>0</v>
      </c>
      <c r="K1935">
        <f>IF(COUNTIFS(Winback!$K$2:$K$300,$A1935)&gt;0,1,0)</f>
        <v>0</v>
      </c>
      <c r="L1935">
        <f>IF(AND($K1935=1,LEFT($A1935,3)="WB-"),SUMIFS(Winback!$D$2:$D$300,Winback!$K$2:$K$300,$A1935),0)</f>
        <v>0</v>
      </c>
      <c r="M1935">
        <f>IF(OR($E1935=1,$G1935=1,SUMIFS(Registros!$J$2:$J$6000,Registros!$B$2:$B$6000,$A1935)&gt;0),1,0)</f>
        <v>1</v>
      </c>
      <c r="N1935">
        <f>IF($J1935&gt;0,1,IF(COUNTIFS(Registros!$A$2:$A$6000,"CS",Registros!$B$2:$B$6000,$A1935,Registros!$K$2:$K$6000,"&lt;&gt;")&gt;0,1,0))</f>
        <v>0</v>
      </c>
      <c r="O1935" t="str">
        <f t="shared" si="150"/>
        <v>SOLO MÓVIL</v>
      </c>
      <c r="P1935" t="str">
        <f t="shared" si="151"/>
        <v>Ofrecer fijo + internet (FLBBTV)</v>
      </c>
      <c r="Q1935">
        <f t="shared" si="152"/>
        <v>68</v>
      </c>
      <c r="R1935">
        <f>IFERROR(VLOOKUP($A1935,Registros!$B$2:$G$6000,6,0),IFERROR(INDEX(Winback!$C$2:$C$300,MATCH($A1935,Winback!$K$2:$K$300,0)),""))</f>
        <v>0</v>
      </c>
      <c r="S1935" t="str">
        <f t="shared" si="153"/>
        <v>+MOV</v>
      </c>
      <c r="T1935">
        <f t="shared" si="154"/>
        <v>1</v>
      </c>
    </row>
    <row r="1936" spans="1:20" x14ac:dyDescent="0.35">
      <c r="A1936" t="s">
        <v>9608</v>
      </c>
      <c r="B1936" t="s">
        <v>9609</v>
      </c>
      <c r="C1936" t="s">
        <v>9610</v>
      </c>
      <c r="D1936" t="s">
        <v>9611</v>
      </c>
      <c r="E1936">
        <f>IF(COUNTIFS(Registros!$A$2:$A$6000,"NP",Registros!$B$2:$B$6000,$A1936)&gt;0,1,0)</f>
        <v>0</v>
      </c>
      <c r="F1936">
        <f>IF($E1936=1,SUMIFS(Registros!$F$2:$F$6000,Registros!$A$2:$A$6000,"NP",Registros!$B$2:$B$6000,$A1936),0)</f>
        <v>0</v>
      </c>
      <c r="G1936">
        <f>IF(COUNTIFS(Registros!$A$2:$A$6000,"MOV",Registros!$B$2:$B$6000,$A1936)&gt;0,1,0)</f>
        <v>1</v>
      </c>
      <c r="H1936">
        <f>IF($G1936=1,SUMIFS(Registros!$F$2:$F$6000,Registros!$A$2:$A$6000,"MOV",Registros!$B$2:$B$6000,$A1936),0)</f>
        <v>117.25</v>
      </c>
      <c r="I1936">
        <f>IF(COUNTIFS(Registros!$A$2:$A$6000,"CS",Registros!$B$2:$B$6000,$A1936)&gt;0,1,0)</f>
        <v>0</v>
      </c>
      <c r="J1936">
        <f>IF($I1936=1,SUMIFS(Registros!$I$2:$I$6000,Registros!$A$2:$A$6000,"CS",Registros!$B$2:$B$6000,$A1936),0)</f>
        <v>0</v>
      </c>
      <c r="K1936">
        <f>IF(COUNTIFS(Winback!$K$2:$K$300,$A1936)&gt;0,1,0)</f>
        <v>0</v>
      </c>
      <c r="L1936">
        <f>IF(AND($K1936=1,LEFT($A1936,3)="WB-"),SUMIFS(Winback!$D$2:$D$300,Winback!$K$2:$K$300,$A1936),0)</f>
        <v>0</v>
      </c>
      <c r="M1936">
        <f>IF(OR($E1936=1,$G1936=1,SUMIFS(Registros!$J$2:$J$6000,Registros!$B$2:$B$6000,$A1936)&gt;0),1,0)</f>
        <v>1</v>
      </c>
      <c r="N1936">
        <f>IF($J1936&gt;0,1,IF(COUNTIFS(Registros!$A$2:$A$6000,"CS",Registros!$B$2:$B$6000,$A1936,Registros!$K$2:$K$6000,"&lt;&gt;")&gt;0,1,0))</f>
        <v>0</v>
      </c>
      <c r="O1936" t="str">
        <f t="shared" si="150"/>
        <v>SOLO MÓVIL</v>
      </c>
      <c r="P1936" t="str">
        <f t="shared" si="151"/>
        <v>Ofrecer fijo + internet (FLBBTV)</v>
      </c>
      <c r="Q1936">
        <f t="shared" si="152"/>
        <v>117.25</v>
      </c>
      <c r="R1936">
        <f>IFERROR(VLOOKUP($A1936,Registros!$B$2:$G$6000,6,0),IFERROR(INDEX(Winback!$C$2:$C$300,MATCH($A1936,Winback!$K$2:$K$300,0)),""))</f>
        <v>0</v>
      </c>
      <c r="S1936" t="str">
        <f t="shared" si="153"/>
        <v>+MOV</v>
      </c>
      <c r="T1936">
        <f t="shared" si="154"/>
        <v>1</v>
      </c>
    </row>
    <row r="1937" spans="1:20" x14ac:dyDescent="0.35">
      <c r="A1937" t="s">
        <v>9613</v>
      </c>
      <c r="B1937" t="s">
        <v>9614</v>
      </c>
      <c r="C1937" t="s">
        <v>9615</v>
      </c>
      <c r="D1937" t="s">
        <v>9616</v>
      </c>
      <c r="E1937">
        <f>IF(COUNTIFS(Registros!$A$2:$A$6000,"NP",Registros!$B$2:$B$6000,$A1937)&gt;0,1,0)</f>
        <v>0</v>
      </c>
      <c r="F1937">
        <f>IF($E1937=1,SUMIFS(Registros!$F$2:$F$6000,Registros!$A$2:$A$6000,"NP",Registros!$B$2:$B$6000,$A1937),0)</f>
        <v>0</v>
      </c>
      <c r="G1937">
        <f>IF(COUNTIFS(Registros!$A$2:$A$6000,"MOV",Registros!$B$2:$B$6000,$A1937)&gt;0,1,0)</f>
        <v>1</v>
      </c>
      <c r="H1937">
        <f>IF($G1937=1,SUMIFS(Registros!$F$2:$F$6000,Registros!$A$2:$A$6000,"MOV",Registros!$B$2:$B$6000,$A1937),0)</f>
        <v>15</v>
      </c>
      <c r="I1937">
        <f>IF(COUNTIFS(Registros!$A$2:$A$6000,"CS",Registros!$B$2:$B$6000,$A1937)&gt;0,1,0)</f>
        <v>0</v>
      </c>
      <c r="J1937">
        <f>IF($I1937=1,SUMIFS(Registros!$I$2:$I$6000,Registros!$A$2:$A$6000,"CS",Registros!$B$2:$B$6000,$A1937),0)</f>
        <v>0</v>
      </c>
      <c r="K1937">
        <f>IF(COUNTIFS(Winback!$K$2:$K$300,$A1937)&gt;0,1,0)</f>
        <v>0</v>
      </c>
      <c r="L1937">
        <f>IF(AND($K1937=1,LEFT($A1937,3)="WB-"),SUMIFS(Winback!$D$2:$D$300,Winback!$K$2:$K$300,$A1937),0)</f>
        <v>0</v>
      </c>
      <c r="M1937">
        <f>IF(OR($E1937=1,$G1937=1,SUMIFS(Registros!$J$2:$J$6000,Registros!$B$2:$B$6000,$A1937)&gt;0),1,0)</f>
        <v>1</v>
      </c>
      <c r="N1937">
        <f>IF($J1937&gt;0,1,IF(COUNTIFS(Registros!$A$2:$A$6000,"CS",Registros!$B$2:$B$6000,$A1937,Registros!$K$2:$K$6000,"&lt;&gt;")&gt;0,1,0))</f>
        <v>0</v>
      </c>
      <c r="O1937" t="str">
        <f t="shared" si="150"/>
        <v>SOLO MÓVIL</v>
      </c>
      <c r="P1937" t="str">
        <f t="shared" si="151"/>
        <v>Ofrecer fijo + internet (FLBBTV)</v>
      </c>
      <c r="Q1937">
        <f t="shared" si="152"/>
        <v>15</v>
      </c>
      <c r="R1937">
        <f>IFERROR(VLOOKUP($A1937,Registros!$B$2:$G$6000,6,0),IFERROR(INDEX(Winback!$C$2:$C$300,MATCH($A1937,Winback!$K$2:$K$300,0)),""))</f>
        <v>0</v>
      </c>
      <c r="S1937" t="str">
        <f t="shared" si="153"/>
        <v>+MOV</v>
      </c>
      <c r="T1937">
        <f t="shared" si="154"/>
        <v>1</v>
      </c>
    </row>
    <row r="1938" spans="1:20" x14ac:dyDescent="0.35">
      <c r="A1938" t="s">
        <v>9618</v>
      </c>
      <c r="B1938" t="s">
        <v>9619</v>
      </c>
      <c r="C1938" t="s">
        <v>9620</v>
      </c>
      <c r="D1938" t="s">
        <v>9621</v>
      </c>
      <c r="E1938">
        <f>IF(COUNTIFS(Registros!$A$2:$A$6000,"NP",Registros!$B$2:$B$6000,$A1938)&gt;0,1,0)</f>
        <v>0</v>
      </c>
      <c r="F1938">
        <f>IF($E1938=1,SUMIFS(Registros!$F$2:$F$6000,Registros!$A$2:$A$6000,"NP",Registros!$B$2:$B$6000,$A1938),0)</f>
        <v>0</v>
      </c>
      <c r="G1938">
        <f>IF(COUNTIFS(Registros!$A$2:$A$6000,"MOV",Registros!$B$2:$B$6000,$A1938)&gt;0,1,0)</f>
        <v>1</v>
      </c>
      <c r="H1938">
        <f>IF($G1938=1,SUMIFS(Registros!$F$2:$F$6000,Registros!$A$2:$A$6000,"MOV",Registros!$B$2:$B$6000,$A1938),0)</f>
        <v>15</v>
      </c>
      <c r="I1938">
        <f>IF(COUNTIFS(Registros!$A$2:$A$6000,"CS",Registros!$B$2:$B$6000,$A1938)&gt;0,1,0)</f>
        <v>0</v>
      </c>
      <c r="J1938">
        <f>IF($I1938=1,SUMIFS(Registros!$I$2:$I$6000,Registros!$A$2:$A$6000,"CS",Registros!$B$2:$B$6000,$A1938),0)</f>
        <v>0</v>
      </c>
      <c r="K1938">
        <f>IF(COUNTIFS(Winback!$K$2:$K$300,$A1938)&gt;0,1,0)</f>
        <v>0</v>
      </c>
      <c r="L1938">
        <f>IF(AND($K1938=1,LEFT($A1938,3)="WB-"),SUMIFS(Winback!$D$2:$D$300,Winback!$K$2:$K$300,$A1938),0)</f>
        <v>0</v>
      </c>
      <c r="M1938">
        <f>IF(OR($E1938=1,$G1938=1,SUMIFS(Registros!$J$2:$J$6000,Registros!$B$2:$B$6000,$A1938)&gt;0),1,0)</f>
        <v>1</v>
      </c>
      <c r="N1938">
        <f>IF($J1938&gt;0,1,IF(COUNTIFS(Registros!$A$2:$A$6000,"CS",Registros!$B$2:$B$6000,$A1938,Registros!$K$2:$K$6000,"&lt;&gt;")&gt;0,1,0))</f>
        <v>0</v>
      </c>
      <c r="O1938" t="str">
        <f t="shared" si="150"/>
        <v>SOLO MÓVIL</v>
      </c>
      <c r="P1938" t="str">
        <f t="shared" si="151"/>
        <v>Ofrecer fijo + internet (FLBBTV)</v>
      </c>
      <c r="Q1938">
        <f t="shared" si="152"/>
        <v>15</v>
      </c>
      <c r="R1938">
        <f>IFERROR(VLOOKUP($A1938,Registros!$B$2:$G$6000,6,0),IFERROR(INDEX(Winback!$C$2:$C$300,MATCH($A1938,Winback!$K$2:$K$300,0)),""))</f>
        <v>0</v>
      </c>
      <c r="S1938" t="str">
        <f t="shared" si="153"/>
        <v>+MOV</v>
      </c>
      <c r="T1938">
        <f t="shared" si="154"/>
        <v>1</v>
      </c>
    </row>
    <row r="1939" spans="1:20" x14ac:dyDescent="0.35">
      <c r="A1939" t="s">
        <v>9623</v>
      </c>
      <c r="B1939" t="s">
        <v>9624</v>
      </c>
      <c r="C1939" t="s">
        <v>9625</v>
      </c>
      <c r="D1939" t="s">
        <v>9626</v>
      </c>
      <c r="E1939">
        <f>IF(COUNTIFS(Registros!$A$2:$A$6000,"NP",Registros!$B$2:$B$6000,$A1939)&gt;0,1,0)</f>
        <v>0</v>
      </c>
      <c r="F1939">
        <f>IF($E1939=1,SUMIFS(Registros!$F$2:$F$6000,Registros!$A$2:$A$6000,"NP",Registros!$B$2:$B$6000,$A1939),0)</f>
        <v>0</v>
      </c>
      <c r="G1939">
        <f>IF(COUNTIFS(Registros!$A$2:$A$6000,"MOV",Registros!$B$2:$B$6000,$A1939)&gt;0,1,0)</f>
        <v>1</v>
      </c>
      <c r="H1939">
        <f>IF($G1939=1,SUMIFS(Registros!$F$2:$F$6000,Registros!$A$2:$A$6000,"MOV",Registros!$B$2:$B$6000,$A1939),0)</f>
        <v>16.25</v>
      </c>
      <c r="I1939">
        <f>IF(COUNTIFS(Registros!$A$2:$A$6000,"CS",Registros!$B$2:$B$6000,$A1939)&gt;0,1,0)</f>
        <v>0</v>
      </c>
      <c r="J1939">
        <f>IF($I1939=1,SUMIFS(Registros!$I$2:$I$6000,Registros!$A$2:$A$6000,"CS",Registros!$B$2:$B$6000,$A1939),0)</f>
        <v>0</v>
      </c>
      <c r="K1939">
        <f>IF(COUNTIFS(Winback!$K$2:$K$300,$A1939)&gt;0,1,0)</f>
        <v>0</v>
      </c>
      <c r="L1939">
        <f>IF(AND($K1939=1,LEFT($A1939,3)="WB-"),SUMIFS(Winback!$D$2:$D$300,Winback!$K$2:$K$300,$A1939),0)</f>
        <v>0</v>
      </c>
      <c r="M1939">
        <f>IF(OR($E1939=1,$G1939=1,SUMIFS(Registros!$J$2:$J$6000,Registros!$B$2:$B$6000,$A1939)&gt;0),1,0)</f>
        <v>1</v>
      </c>
      <c r="N1939">
        <f>IF($J1939&gt;0,1,IF(COUNTIFS(Registros!$A$2:$A$6000,"CS",Registros!$B$2:$B$6000,$A1939,Registros!$K$2:$K$6000,"&lt;&gt;")&gt;0,1,0))</f>
        <v>0</v>
      </c>
      <c r="O1939" t="str">
        <f t="shared" si="150"/>
        <v>SOLO MÓVIL</v>
      </c>
      <c r="P1939" t="str">
        <f t="shared" si="151"/>
        <v>Ofrecer fijo + internet (FLBBTV)</v>
      </c>
      <c r="Q1939">
        <f t="shared" si="152"/>
        <v>16.25</v>
      </c>
      <c r="R1939">
        <f>IFERROR(VLOOKUP($A1939,Registros!$B$2:$G$6000,6,0),IFERROR(INDEX(Winback!$C$2:$C$300,MATCH($A1939,Winback!$K$2:$K$300,0)),""))</f>
        <v>0</v>
      </c>
      <c r="S1939" t="str">
        <f t="shared" si="153"/>
        <v>+MOV</v>
      </c>
      <c r="T1939">
        <f t="shared" si="154"/>
        <v>1</v>
      </c>
    </row>
    <row r="1940" spans="1:20" x14ac:dyDescent="0.35">
      <c r="A1940" t="s">
        <v>9628</v>
      </c>
      <c r="B1940" t="s">
        <v>9629</v>
      </c>
      <c r="C1940" t="s">
        <v>9630</v>
      </c>
      <c r="D1940" t="s">
        <v>9631</v>
      </c>
      <c r="E1940">
        <f>IF(COUNTIFS(Registros!$A$2:$A$6000,"NP",Registros!$B$2:$B$6000,$A1940)&gt;0,1,0)</f>
        <v>0</v>
      </c>
      <c r="F1940">
        <f>IF($E1940=1,SUMIFS(Registros!$F$2:$F$6000,Registros!$A$2:$A$6000,"NP",Registros!$B$2:$B$6000,$A1940),0)</f>
        <v>0</v>
      </c>
      <c r="G1940">
        <f>IF(COUNTIFS(Registros!$A$2:$A$6000,"MOV",Registros!$B$2:$B$6000,$A1940)&gt;0,1,0)</f>
        <v>1</v>
      </c>
      <c r="H1940">
        <f>IF($G1940=1,SUMIFS(Registros!$F$2:$F$6000,Registros!$A$2:$A$6000,"MOV",Registros!$B$2:$B$6000,$A1940),0)</f>
        <v>27.75</v>
      </c>
      <c r="I1940">
        <f>IF(COUNTIFS(Registros!$A$2:$A$6000,"CS",Registros!$B$2:$B$6000,$A1940)&gt;0,1,0)</f>
        <v>0</v>
      </c>
      <c r="J1940">
        <f>IF($I1940=1,SUMIFS(Registros!$I$2:$I$6000,Registros!$A$2:$A$6000,"CS",Registros!$B$2:$B$6000,$A1940),0)</f>
        <v>0</v>
      </c>
      <c r="K1940">
        <f>IF(COUNTIFS(Winback!$K$2:$K$300,$A1940)&gt;0,1,0)</f>
        <v>0</v>
      </c>
      <c r="L1940">
        <f>IF(AND($K1940=1,LEFT($A1940,3)="WB-"),SUMIFS(Winback!$D$2:$D$300,Winback!$K$2:$K$300,$A1940),0)</f>
        <v>0</v>
      </c>
      <c r="M1940">
        <f>IF(OR($E1940=1,$G1940=1,SUMIFS(Registros!$J$2:$J$6000,Registros!$B$2:$B$6000,$A1940)&gt;0),1,0)</f>
        <v>1</v>
      </c>
      <c r="N1940">
        <f>IF($J1940&gt;0,1,IF(COUNTIFS(Registros!$A$2:$A$6000,"CS",Registros!$B$2:$B$6000,$A1940,Registros!$K$2:$K$6000,"&lt;&gt;")&gt;0,1,0))</f>
        <v>0</v>
      </c>
      <c r="O1940" t="str">
        <f t="shared" si="150"/>
        <v>SOLO MÓVIL</v>
      </c>
      <c r="P1940" t="str">
        <f t="shared" si="151"/>
        <v>Ofrecer fijo + internet (FLBBTV)</v>
      </c>
      <c r="Q1940">
        <f t="shared" si="152"/>
        <v>27.75</v>
      </c>
      <c r="R1940">
        <f>IFERROR(VLOOKUP($A1940,Registros!$B$2:$G$6000,6,0),IFERROR(INDEX(Winback!$C$2:$C$300,MATCH($A1940,Winback!$K$2:$K$300,0)),""))</f>
        <v>0</v>
      </c>
      <c r="S1940" t="str">
        <f t="shared" si="153"/>
        <v>+MOV</v>
      </c>
      <c r="T1940">
        <f t="shared" si="154"/>
        <v>1</v>
      </c>
    </row>
    <row r="1941" spans="1:20" x14ac:dyDescent="0.35">
      <c r="A1941" t="s">
        <v>9633</v>
      </c>
      <c r="B1941" t="s">
        <v>9634</v>
      </c>
      <c r="C1941" t="s">
        <v>9635</v>
      </c>
      <c r="D1941" t="s">
        <v>9635</v>
      </c>
      <c r="E1941">
        <f>IF(COUNTIFS(Registros!$A$2:$A$6000,"NP",Registros!$B$2:$B$6000,$A1941)&gt;0,1,0)</f>
        <v>0</v>
      </c>
      <c r="F1941">
        <f>IF($E1941=1,SUMIFS(Registros!$F$2:$F$6000,Registros!$A$2:$A$6000,"NP",Registros!$B$2:$B$6000,$A1941),0)</f>
        <v>0</v>
      </c>
      <c r="G1941">
        <f>IF(COUNTIFS(Registros!$A$2:$A$6000,"MOV",Registros!$B$2:$B$6000,$A1941)&gt;0,1,0)</f>
        <v>1</v>
      </c>
      <c r="H1941">
        <f>IF($G1941=1,SUMIFS(Registros!$F$2:$F$6000,Registros!$A$2:$A$6000,"MOV",Registros!$B$2:$B$6000,$A1941),0)</f>
        <v>36</v>
      </c>
      <c r="I1941">
        <f>IF(COUNTIFS(Registros!$A$2:$A$6000,"CS",Registros!$B$2:$B$6000,$A1941)&gt;0,1,0)</f>
        <v>0</v>
      </c>
      <c r="J1941">
        <f>IF($I1941=1,SUMIFS(Registros!$I$2:$I$6000,Registros!$A$2:$A$6000,"CS",Registros!$B$2:$B$6000,$A1941),0)</f>
        <v>0</v>
      </c>
      <c r="K1941">
        <f>IF(COUNTIFS(Winback!$K$2:$K$300,$A1941)&gt;0,1,0)</f>
        <v>0</v>
      </c>
      <c r="L1941">
        <f>IF(AND($K1941=1,LEFT($A1941,3)="WB-"),SUMIFS(Winback!$D$2:$D$300,Winback!$K$2:$K$300,$A1941),0)</f>
        <v>0</v>
      </c>
      <c r="M1941">
        <f>IF(OR($E1941=1,$G1941=1,SUMIFS(Registros!$J$2:$J$6000,Registros!$B$2:$B$6000,$A1941)&gt;0),1,0)</f>
        <v>1</v>
      </c>
      <c r="N1941">
        <f>IF($J1941&gt;0,1,IF(COUNTIFS(Registros!$A$2:$A$6000,"CS",Registros!$B$2:$B$6000,$A1941,Registros!$K$2:$K$6000,"&lt;&gt;")&gt;0,1,0))</f>
        <v>0</v>
      </c>
      <c r="O1941" t="str">
        <f t="shared" si="150"/>
        <v>SOLO MÓVIL</v>
      </c>
      <c r="P1941" t="str">
        <f t="shared" si="151"/>
        <v>Ofrecer fijo + internet (FLBBTV)</v>
      </c>
      <c r="Q1941">
        <f t="shared" si="152"/>
        <v>36</v>
      </c>
      <c r="R1941">
        <f>IFERROR(VLOOKUP($A1941,Registros!$B$2:$G$6000,6,0),IFERROR(INDEX(Winback!$C$2:$C$300,MATCH($A1941,Winback!$K$2:$K$300,0)),""))</f>
        <v>0</v>
      </c>
      <c r="S1941" t="str">
        <f t="shared" si="153"/>
        <v>+MOV</v>
      </c>
      <c r="T1941">
        <f t="shared" si="154"/>
        <v>1</v>
      </c>
    </row>
    <row r="1942" spans="1:20" x14ac:dyDescent="0.35">
      <c r="A1942" t="s">
        <v>9637</v>
      </c>
      <c r="B1942" t="s">
        <v>9638</v>
      </c>
      <c r="C1942" t="s">
        <v>9639</v>
      </c>
      <c r="D1942" t="s">
        <v>9640</v>
      </c>
      <c r="E1942">
        <f>IF(COUNTIFS(Registros!$A$2:$A$6000,"NP",Registros!$B$2:$B$6000,$A1942)&gt;0,1,0)</f>
        <v>0</v>
      </c>
      <c r="F1942">
        <f>IF($E1942=1,SUMIFS(Registros!$F$2:$F$6000,Registros!$A$2:$A$6000,"NP",Registros!$B$2:$B$6000,$A1942),0)</f>
        <v>0</v>
      </c>
      <c r="G1942">
        <f>IF(COUNTIFS(Registros!$A$2:$A$6000,"MOV",Registros!$B$2:$B$6000,$A1942)&gt;0,1,0)</f>
        <v>1</v>
      </c>
      <c r="H1942">
        <f>IF($G1942=1,SUMIFS(Registros!$F$2:$F$6000,Registros!$A$2:$A$6000,"MOV",Registros!$B$2:$B$6000,$A1942),0)</f>
        <v>16.25</v>
      </c>
      <c r="I1942">
        <f>IF(COUNTIFS(Registros!$A$2:$A$6000,"CS",Registros!$B$2:$B$6000,$A1942)&gt;0,1,0)</f>
        <v>0</v>
      </c>
      <c r="J1942">
        <f>IF($I1942=1,SUMIFS(Registros!$I$2:$I$6000,Registros!$A$2:$A$6000,"CS",Registros!$B$2:$B$6000,$A1942),0)</f>
        <v>0</v>
      </c>
      <c r="K1942">
        <f>IF(COUNTIFS(Winback!$K$2:$K$300,$A1942)&gt;0,1,0)</f>
        <v>0</v>
      </c>
      <c r="L1942">
        <f>IF(AND($K1942=1,LEFT($A1942,3)="WB-"),SUMIFS(Winback!$D$2:$D$300,Winback!$K$2:$K$300,$A1942),0)</f>
        <v>0</v>
      </c>
      <c r="M1942">
        <f>IF(OR($E1942=1,$G1942=1,SUMIFS(Registros!$J$2:$J$6000,Registros!$B$2:$B$6000,$A1942)&gt;0),1,0)</f>
        <v>1</v>
      </c>
      <c r="N1942">
        <f>IF($J1942&gt;0,1,IF(COUNTIFS(Registros!$A$2:$A$6000,"CS",Registros!$B$2:$B$6000,$A1942,Registros!$K$2:$K$6000,"&lt;&gt;")&gt;0,1,0))</f>
        <v>0</v>
      </c>
      <c r="O1942" t="str">
        <f t="shared" si="150"/>
        <v>SOLO MÓVIL</v>
      </c>
      <c r="P1942" t="str">
        <f t="shared" si="151"/>
        <v>Ofrecer fijo + internet (FLBBTV)</v>
      </c>
      <c r="Q1942">
        <f t="shared" si="152"/>
        <v>16.25</v>
      </c>
      <c r="R1942">
        <f>IFERROR(VLOOKUP($A1942,Registros!$B$2:$G$6000,6,0),IFERROR(INDEX(Winback!$C$2:$C$300,MATCH($A1942,Winback!$K$2:$K$300,0)),""))</f>
        <v>0</v>
      </c>
      <c r="S1942" t="str">
        <f t="shared" si="153"/>
        <v>+MOV</v>
      </c>
      <c r="T1942">
        <f t="shared" si="154"/>
        <v>1</v>
      </c>
    </row>
    <row r="1943" spans="1:20" x14ac:dyDescent="0.35">
      <c r="A1943" t="s">
        <v>9642</v>
      </c>
      <c r="B1943" t="s">
        <v>9643</v>
      </c>
      <c r="C1943" t="s">
        <v>9644</v>
      </c>
      <c r="D1943" t="s">
        <v>9645</v>
      </c>
      <c r="E1943">
        <f>IF(COUNTIFS(Registros!$A$2:$A$6000,"NP",Registros!$B$2:$B$6000,$A1943)&gt;0,1,0)</f>
        <v>0</v>
      </c>
      <c r="F1943">
        <f>IF($E1943=1,SUMIFS(Registros!$F$2:$F$6000,Registros!$A$2:$A$6000,"NP",Registros!$B$2:$B$6000,$A1943),0)</f>
        <v>0</v>
      </c>
      <c r="G1943">
        <f>IF(COUNTIFS(Registros!$A$2:$A$6000,"MOV",Registros!$B$2:$B$6000,$A1943)&gt;0,1,0)</f>
        <v>1</v>
      </c>
      <c r="H1943">
        <f>IF($G1943=1,SUMIFS(Registros!$F$2:$F$6000,Registros!$A$2:$A$6000,"MOV",Registros!$B$2:$B$6000,$A1943),0)</f>
        <v>73.25</v>
      </c>
      <c r="I1943">
        <f>IF(COUNTIFS(Registros!$A$2:$A$6000,"CS",Registros!$B$2:$B$6000,$A1943)&gt;0,1,0)</f>
        <v>0</v>
      </c>
      <c r="J1943">
        <f>IF($I1943=1,SUMIFS(Registros!$I$2:$I$6000,Registros!$A$2:$A$6000,"CS",Registros!$B$2:$B$6000,$A1943),0)</f>
        <v>0</v>
      </c>
      <c r="K1943">
        <f>IF(COUNTIFS(Winback!$K$2:$K$300,$A1943)&gt;0,1,0)</f>
        <v>0</v>
      </c>
      <c r="L1943">
        <f>IF(AND($K1943=1,LEFT($A1943,3)="WB-"),SUMIFS(Winback!$D$2:$D$300,Winback!$K$2:$K$300,$A1943),0)</f>
        <v>0</v>
      </c>
      <c r="M1943">
        <f>IF(OR($E1943=1,$G1943=1,SUMIFS(Registros!$J$2:$J$6000,Registros!$B$2:$B$6000,$A1943)&gt;0),1,0)</f>
        <v>1</v>
      </c>
      <c r="N1943">
        <f>IF($J1943&gt;0,1,IF(COUNTIFS(Registros!$A$2:$A$6000,"CS",Registros!$B$2:$B$6000,$A1943,Registros!$K$2:$K$6000,"&lt;&gt;")&gt;0,1,0))</f>
        <v>0</v>
      </c>
      <c r="O1943" t="str">
        <f t="shared" si="150"/>
        <v>SOLO MÓVIL</v>
      </c>
      <c r="P1943" t="str">
        <f t="shared" si="151"/>
        <v>Ofrecer fijo + internet (FLBBTV)</v>
      </c>
      <c r="Q1943">
        <f t="shared" si="152"/>
        <v>73.25</v>
      </c>
      <c r="R1943">
        <f>IFERROR(VLOOKUP($A1943,Registros!$B$2:$G$6000,6,0),IFERROR(INDEX(Winback!$C$2:$C$300,MATCH($A1943,Winback!$K$2:$K$300,0)),""))</f>
        <v>0</v>
      </c>
      <c r="S1943" t="str">
        <f t="shared" si="153"/>
        <v>+MOV</v>
      </c>
      <c r="T1943">
        <f t="shared" si="154"/>
        <v>1</v>
      </c>
    </row>
    <row r="1944" spans="1:20" x14ac:dyDescent="0.35">
      <c r="A1944" t="s">
        <v>9647</v>
      </c>
      <c r="B1944" t="s">
        <v>9648</v>
      </c>
      <c r="C1944" t="s">
        <v>9649</v>
      </c>
      <c r="D1944" t="s">
        <v>9650</v>
      </c>
      <c r="E1944">
        <f>IF(COUNTIFS(Registros!$A$2:$A$6000,"NP",Registros!$B$2:$B$6000,$A1944)&gt;0,1,0)</f>
        <v>0</v>
      </c>
      <c r="F1944">
        <f>IF($E1944=1,SUMIFS(Registros!$F$2:$F$6000,Registros!$A$2:$A$6000,"NP",Registros!$B$2:$B$6000,$A1944),0)</f>
        <v>0</v>
      </c>
      <c r="G1944">
        <f>IF(COUNTIFS(Registros!$A$2:$A$6000,"MOV",Registros!$B$2:$B$6000,$A1944)&gt;0,1,0)</f>
        <v>1</v>
      </c>
      <c r="H1944">
        <f>IF($G1944=1,SUMIFS(Registros!$F$2:$F$6000,Registros!$A$2:$A$6000,"MOV",Registros!$B$2:$B$6000,$A1944),0)</f>
        <v>209.5</v>
      </c>
      <c r="I1944">
        <f>IF(COUNTIFS(Registros!$A$2:$A$6000,"CS",Registros!$B$2:$B$6000,$A1944)&gt;0,1,0)</f>
        <v>0</v>
      </c>
      <c r="J1944">
        <f>IF($I1944=1,SUMIFS(Registros!$I$2:$I$6000,Registros!$A$2:$A$6000,"CS",Registros!$B$2:$B$6000,$A1944),0)</f>
        <v>0</v>
      </c>
      <c r="K1944">
        <f>IF(COUNTIFS(Winback!$K$2:$K$300,$A1944)&gt;0,1,0)</f>
        <v>0</v>
      </c>
      <c r="L1944">
        <f>IF(AND($K1944=1,LEFT($A1944,3)="WB-"),SUMIFS(Winback!$D$2:$D$300,Winback!$K$2:$K$300,$A1944),0)</f>
        <v>0</v>
      </c>
      <c r="M1944">
        <f>IF(OR($E1944=1,$G1944=1,SUMIFS(Registros!$J$2:$J$6000,Registros!$B$2:$B$6000,$A1944)&gt;0),1,0)</f>
        <v>1</v>
      </c>
      <c r="N1944">
        <f>IF($J1944&gt;0,1,IF(COUNTIFS(Registros!$A$2:$A$6000,"CS",Registros!$B$2:$B$6000,$A1944,Registros!$K$2:$K$6000,"&lt;&gt;")&gt;0,1,0))</f>
        <v>0</v>
      </c>
      <c r="O1944" t="str">
        <f t="shared" si="150"/>
        <v>SOLO MÓVIL</v>
      </c>
      <c r="P1944" t="str">
        <f t="shared" si="151"/>
        <v>Ofrecer fijo + internet (FLBBTV)</v>
      </c>
      <c r="Q1944">
        <f t="shared" si="152"/>
        <v>209.5</v>
      </c>
      <c r="R1944">
        <f>IFERROR(VLOOKUP($A1944,Registros!$B$2:$G$6000,6,0),IFERROR(INDEX(Winback!$C$2:$C$300,MATCH($A1944,Winback!$K$2:$K$300,0)),""))</f>
        <v>0</v>
      </c>
      <c r="S1944" t="str">
        <f t="shared" si="153"/>
        <v>+MOV</v>
      </c>
      <c r="T1944">
        <f t="shared" si="154"/>
        <v>1</v>
      </c>
    </row>
    <row r="1945" spans="1:20" x14ac:dyDescent="0.35">
      <c r="A1945" t="s">
        <v>9652</v>
      </c>
      <c r="B1945" t="s">
        <v>9653</v>
      </c>
      <c r="C1945" t="s">
        <v>9654</v>
      </c>
      <c r="D1945" t="s">
        <v>9655</v>
      </c>
      <c r="E1945">
        <f>IF(COUNTIFS(Registros!$A$2:$A$6000,"NP",Registros!$B$2:$B$6000,$A1945)&gt;0,1,0)</f>
        <v>0</v>
      </c>
      <c r="F1945">
        <f>IF($E1945=1,SUMIFS(Registros!$F$2:$F$6000,Registros!$A$2:$A$6000,"NP",Registros!$B$2:$B$6000,$A1945),0)</f>
        <v>0</v>
      </c>
      <c r="G1945">
        <f>IF(COUNTIFS(Registros!$A$2:$A$6000,"MOV",Registros!$B$2:$B$6000,$A1945)&gt;0,1,0)</f>
        <v>1</v>
      </c>
      <c r="H1945">
        <f>IF($G1945=1,SUMIFS(Registros!$F$2:$F$6000,Registros!$A$2:$A$6000,"MOV",Registros!$B$2:$B$6000,$A1945),0)</f>
        <v>15</v>
      </c>
      <c r="I1945">
        <f>IF(COUNTIFS(Registros!$A$2:$A$6000,"CS",Registros!$B$2:$B$6000,$A1945)&gt;0,1,0)</f>
        <v>0</v>
      </c>
      <c r="J1945">
        <f>IF($I1945=1,SUMIFS(Registros!$I$2:$I$6000,Registros!$A$2:$A$6000,"CS",Registros!$B$2:$B$6000,$A1945),0)</f>
        <v>0</v>
      </c>
      <c r="K1945">
        <f>IF(COUNTIFS(Winback!$K$2:$K$300,$A1945)&gt;0,1,0)</f>
        <v>0</v>
      </c>
      <c r="L1945">
        <f>IF(AND($K1945=1,LEFT($A1945,3)="WB-"),SUMIFS(Winback!$D$2:$D$300,Winback!$K$2:$K$300,$A1945),0)</f>
        <v>0</v>
      </c>
      <c r="M1945">
        <f>IF(OR($E1945=1,$G1945=1,SUMIFS(Registros!$J$2:$J$6000,Registros!$B$2:$B$6000,$A1945)&gt;0),1,0)</f>
        <v>1</v>
      </c>
      <c r="N1945">
        <f>IF($J1945&gt;0,1,IF(COUNTIFS(Registros!$A$2:$A$6000,"CS",Registros!$B$2:$B$6000,$A1945,Registros!$K$2:$K$6000,"&lt;&gt;")&gt;0,1,0))</f>
        <v>0</v>
      </c>
      <c r="O1945" t="str">
        <f t="shared" si="150"/>
        <v>SOLO MÓVIL</v>
      </c>
      <c r="P1945" t="str">
        <f t="shared" si="151"/>
        <v>Ofrecer fijo + internet (FLBBTV)</v>
      </c>
      <c r="Q1945">
        <f t="shared" si="152"/>
        <v>15</v>
      </c>
      <c r="R1945">
        <f>IFERROR(VLOOKUP($A1945,Registros!$B$2:$G$6000,6,0),IFERROR(INDEX(Winback!$C$2:$C$300,MATCH($A1945,Winback!$K$2:$K$300,0)),""))</f>
        <v>0</v>
      </c>
      <c r="S1945" t="str">
        <f t="shared" si="153"/>
        <v>+MOV</v>
      </c>
      <c r="T1945">
        <f t="shared" si="154"/>
        <v>1</v>
      </c>
    </row>
    <row r="1946" spans="1:20" x14ac:dyDescent="0.35">
      <c r="A1946" t="s">
        <v>9657</v>
      </c>
      <c r="B1946" t="s">
        <v>9658</v>
      </c>
      <c r="C1946" t="s">
        <v>9659</v>
      </c>
      <c r="D1946" t="s">
        <v>9660</v>
      </c>
      <c r="E1946">
        <f>IF(COUNTIFS(Registros!$A$2:$A$6000,"NP",Registros!$B$2:$B$6000,$A1946)&gt;0,1,0)</f>
        <v>0</v>
      </c>
      <c r="F1946">
        <f>IF($E1946=1,SUMIFS(Registros!$F$2:$F$6000,Registros!$A$2:$A$6000,"NP",Registros!$B$2:$B$6000,$A1946),0)</f>
        <v>0</v>
      </c>
      <c r="G1946">
        <f>IF(COUNTIFS(Registros!$A$2:$A$6000,"MOV",Registros!$B$2:$B$6000,$A1946)&gt;0,1,0)</f>
        <v>1</v>
      </c>
      <c r="H1946">
        <f>IF($G1946=1,SUMIFS(Registros!$F$2:$F$6000,Registros!$A$2:$A$6000,"MOV",Registros!$B$2:$B$6000,$A1946),0)</f>
        <v>15</v>
      </c>
      <c r="I1946">
        <f>IF(COUNTIFS(Registros!$A$2:$A$6000,"CS",Registros!$B$2:$B$6000,$A1946)&gt;0,1,0)</f>
        <v>0</v>
      </c>
      <c r="J1946">
        <f>IF($I1946=1,SUMIFS(Registros!$I$2:$I$6000,Registros!$A$2:$A$6000,"CS",Registros!$B$2:$B$6000,$A1946),0)</f>
        <v>0</v>
      </c>
      <c r="K1946">
        <f>IF(COUNTIFS(Winback!$K$2:$K$300,$A1946)&gt;0,1,0)</f>
        <v>0</v>
      </c>
      <c r="L1946">
        <f>IF(AND($K1946=1,LEFT($A1946,3)="WB-"),SUMIFS(Winback!$D$2:$D$300,Winback!$K$2:$K$300,$A1946),0)</f>
        <v>0</v>
      </c>
      <c r="M1946">
        <f>IF(OR($E1946=1,$G1946=1,SUMIFS(Registros!$J$2:$J$6000,Registros!$B$2:$B$6000,$A1946)&gt;0),1,0)</f>
        <v>1</v>
      </c>
      <c r="N1946">
        <f>IF($J1946&gt;0,1,IF(COUNTIFS(Registros!$A$2:$A$6000,"CS",Registros!$B$2:$B$6000,$A1946,Registros!$K$2:$K$6000,"&lt;&gt;")&gt;0,1,0))</f>
        <v>0</v>
      </c>
      <c r="O1946" t="str">
        <f t="shared" si="150"/>
        <v>SOLO MÓVIL</v>
      </c>
      <c r="P1946" t="str">
        <f t="shared" si="151"/>
        <v>Ofrecer fijo + internet (FLBBTV)</v>
      </c>
      <c r="Q1946">
        <f t="shared" si="152"/>
        <v>15</v>
      </c>
      <c r="R1946">
        <f>IFERROR(VLOOKUP($A1946,Registros!$B$2:$G$6000,6,0),IFERROR(INDEX(Winback!$C$2:$C$300,MATCH($A1946,Winback!$K$2:$K$300,0)),""))</f>
        <v>0</v>
      </c>
      <c r="S1946" t="str">
        <f t="shared" si="153"/>
        <v>+MOV</v>
      </c>
      <c r="T1946">
        <f t="shared" si="154"/>
        <v>1</v>
      </c>
    </row>
    <row r="1947" spans="1:20" x14ac:dyDescent="0.35">
      <c r="A1947" t="s">
        <v>9662</v>
      </c>
      <c r="B1947" t="s">
        <v>9663</v>
      </c>
      <c r="C1947" t="s">
        <v>9664</v>
      </c>
      <c r="D1947" t="s">
        <v>9665</v>
      </c>
      <c r="E1947">
        <f>IF(COUNTIFS(Registros!$A$2:$A$6000,"NP",Registros!$B$2:$B$6000,$A1947)&gt;0,1,0)</f>
        <v>0</v>
      </c>
      <c r="F1947">
        <f>IF($E1947=1,SUMIFS(Registros!$F$2:$F$6000,Registros!$A$2:$A$6000,"NP",Registros!$B$2:$B$6000,$A1947),0)</f>
        <v>0</v>
      </c>
      <c r="G1947">
        <f>IF(COUNTIFS(Registros!$A$2:$A$6000,"MOV",Registros!$B$2:$B$6000,$A1947)&gt;0,1,0)</f>
        <v>1</v>
      </c>
      <c r="H1947">
        <f>IF($G1947=1,SUMIFS(Registros!$F$2:$F$6000,Registros!$A$2:$A$6000,"MOV",Registros!$B$2:$B$6000,$A1947),0)</f>
        <v>50.5</v>
      </c>
      <c r="I1947">
        <f>IF(COUNTIFS(Registros!$A$2:$A$6000,"CS",Registros!$B$2:$B$6000,$A1947)&gt;0,1,0)</f>
        <v>0</v>
      </c>
      <c r="J1947">
        <f>IF($I1947=1,SUMIFS(Registros!$I$2:$I$6000,Registros!$A$2:$A$6000,"CS",Registros!$B$2:$B$6000,$A1947),0)</f>
        <v>0</v>
      </c>
      <c r="K1947">
        <f>IF(COUNTIFS(Winback!$K$2:$K$300,$A1947)&gt;0,1,0)</f>
        <v>0</v>
      </c>
      <c r="L1947">
        <f>IF(AND($K1947=1,LEFT($A1947,3)="WB-"),SUMIFS(Winback!$D$2:$D$300,Winback!$K$2:$K$300,$A1947),0)</f>
        <v>0</v>
      </c>
      <c r="M1947">
        <f>IF(OR($E1947=1,$G1947=1,SUMIFS(Registros!$J$2:$J$6000,Registros!$B$2:$B$6000,$A1947)&gt;0),1,0)</f>
        <v>1</v>
      </c>
      <c r="N1947">
        <f>IF($J1947&gt;0,1,IF(COUNTIFS(Registros!$A$2:$A$6000,"CS",Registros!$B$2:$B$6000,$A1947,Registros!$K$2:$K$6000,"&lt;&gt;")&gt;0,1,0))</f>
        <v>0</v>
      </c>
      <c r="O1947" t="str">
        <f t="shared" si="150"/>
        <v>SOLO MÓVIL</v>
      </c>
      <c r="P1947" t="str">
        <f t="shared" si="151"/>
        <v>Ofrecer fijo + internet (FLBBTV)</v>
      </c>
      <c r="Q1947">
        <f t="shared" si="152"/>
        <v>50.5</v>
      </c>
      <c r="R1947">
        <f>IFERROR(VLOOKUP($A1947,Registros!$B$2:$G$6000,6,0),IFERROR(INDEX(Winback!$C$2:$C$300,MATCH($A1947,Winback!$K$2:$K$300,0)),""))</f>
        <v>0</v>
      </c>
      <c r="S1947" t="str">
        <f t="shared" si="153"/>
        <v>+MOV</v>
      </c>
      <c r="T1947">
        <f t="shared" si="154"/>
        <v>1</v>
      </c>
    </row>
    <row r="1948" spans="1:20" x14ac:dyDescent="0.35">
      <c r="A1948" t="s">
        <v>9667</v>
      </c>
      <c r="B1948" t="s">
        <v>9668</v>
      </c>
      <c r="C1948" t="s">
        <v>9669</v>
      </c>
      <c r="D1948" t="s">
        <v>9670</v>
      </c>
      <c r="E1948">
        <f>IF(COUNTIFS(Registros!$A$2:$A$6000,"NP",Registros!$B$2:$B$6000,$A1948)&gt;0,1,0)</f>
        <v>0</v>
      </c>
      <c r="F1948">
        <f>IF($E1948=1,SUMIFS(Registros!$F$2:$F$6000,Registros!$A$2:$A$6000,"NP",Registros!$B$2:$B$6000,$A1948),0)</f>
        <v>0</v>
      </c>
      <c r="G1948">
        <f>IF(COUNTIFS(Registros!$A$2:$A$6000,"MOV",Registros!$B$2:$B$6000,$A1948)&gt;0,1,0)</f>
        <v>1</v>
      </c>
      <c r="H1948">
        <f>IF($G1948=1,SUMIFS(Registros!$F$2:$F$6000,Registros!$A$2:$A$6000,"MOV",Registros!$B$2:$B$6000,$A1948),0)</f>
        <v>15</v>
      </c>
      <c r="I1948">
        <f>IF(COUNTIFS(Registros!$A$2:$A$6000,"CS",Registros!$B$2:$B$6000,$A1948)&gt;0,1,0)</f>
        <v>0</v>
      </c>
      <c r="J1948">
        <f>IF($I1948=1,SUMIFS(Registros!$I$2:$I$6000,Registros!$A$2:$A$6000,"CS",Registros!$B$2:$B$6000,$A1948),0)</f>
        <v>0</v>
      </c>
      <c r="K1948">
        <f>IF(COUNTIFS(Winback!$K$2:$K$300,$A1948)&gt;0,1,0)</f>
        <v>0</v>
      </c>
      <c r="L1948">
        <f>IF(AND($K1948=1,LEFT($A1948,3)="WB-"),SUMIFS(Winback!$D$2:$D$300,Winback!$K$2:$K$300,$A1948),0)</f>
        <v>0</v>
      </c>
      <c r="M1948">
        <f>IF(OR($E1948=1,$G1948=1,SUMIFS(Registros!$J$2:$J$6000,Registros!$B$2:$B$6000,$A1948)&gt;0),1,0)</f>
        <v>1</v>
      </c>
      <c r="N1948">
        <f>IF($J1948&gt;0,1,IF(COUNTIFS(Registros!$A$2:$A$6000,"CS",Registros!$B$2:$B$6000,$A1948,Registros!$K$2:$K$6000,"&lt;&gt;")&gt;0,1,0))</f>
        <v>0</v>
      </c>
      <c r="O1948" t="str">
        <f t="shared" si="150"/>
        <v>SOLO MÓVIL</v>
      </c>
      <c r="P1948" t="str">
        <f t="shared" si="151"/>
        <v>Ofrecer fijo + internet (FLBBTV)</v>
      </c>
      <c r="Q1948">
        <f t="shared" si="152"/>
        <v>15</v>
      </c>
      <c r="R1948">
        <f>IFERROR(VLOOKUP($A1948,Registros!$B$2:$G$6000,6,0),IFERROR(INDEX(Winback!$C$2:$C$300,MATCH($A1948,Winback!$K$2:$K$300,0)),""))</f>
        <v>0</v>
      </c>
      <c r="S1948" t="str">
        <f t="shared" si="153"/>
        <v>+MOV</v>
      </c>
      <c r="T1948">
        <f t="shared" si="154"/>
        <v>1</v>
      </c>
    </row>
    <row r="1949" spans="1:20" x14ac:dyDescent="0.35">
      <c r="A1949" t="s">
        <v>9672</v>
      </c>
      <c r="B1949" t="s">
        <v>9673</v>
      </c>
      <c r="C1949" t="s">
        <v>9674</v>
      </c>
      <c r="D1949" t="s">
        <v>9675</v>
      </c>
      <c r="E1949">
        <f>IF(COUNTIFS(Registros!$A$2:$A$6000,"NP",Registros!$B$2:$B$6000,$A1949)&gt;0,1,0)</f>
        <v>0</v>
      </c>
      <c r="F1949">
        <f>IF($E1949=1,SUMIFS(Registros!$F$2:$F$6000,Registros!$A$2:$A$6000,"NP",Registros!$B$2:$B$6000,$A1949),0)</f>
        <v>0</v>
      </c>
      <c r="G1949">
        <f>IF(COUNTIFS(Registros!$A$2:$A$6000,"MOV",Registros!$B$2:$B$6000,$A1949)&gt;0,1,0)</f>
        <v>1</v>
      </c>
      <c r="H1949">
        <f>IF($G1949=1,SUMIFS(Registros!$F$2:$F$6000,Registros!$A$2:$A$6000,"MOV",Registros!$B$2:$B$6000,$A1949),0)</f>
        <v>15</v>
      </c>
      <c r="I1949">
        <f>IF(COUNTIFS(Registros!$A$2:$A$6000,"CS",Registros!$B$2:$B$6000,$A1949)&gt;0,1,0)</f>
        <v>0</v>
      </c>
      <c r="J1949">
        <f>IF($I1949=1,SUMIFS(Registros!$I$2:$I$6000,Registros!$A$2:$A$6000,"CS",Registros!$B$2:$B$6000,$A1949),0)</f>
        <v>0</v>
      </c>
      <c r="K1949">
        <f>IF(COUNTIFS(Winback!$K$2:$K$300,$A1949)&gt;0,1,0)</f>
        <v>0</v>
      </c>
      <c r="L1949">
        <f>IF(AND($K1949=1,LEFT($A1949,3)="WB-"),SUMIFS(Winback!$D$2:$D$300,Winback!$K$2:$K$300,$A1949),0)</f>
        <v>0</v>
      </c>
      <c r="M1949">
        <f>IF(OR($E1949=1,$G1949=1,SUMIFS(Registros!$J$2:$J$6000,Registros!$B$2:$B$6000,$A1949)&gt;0),1,0)</f>
        <v>1</v>
      </c>
      <c r="N1949">
        <f>IF($J1949&gt;0,1,IF(COUNTIFS(Registros!$A$2:$A$6000,"CS",Registros!$B$2:$B$6000,$A1949,Registros!$K$2:$K$6000,"&lt;&gt;")&gt;0,1,0))</f>
        <v>0</v>
      </c>
      <c r="O1949" t="str">
        <f t="shared" si="150"/>
        <v>SOLO MÓVIL</v>
      </c>
      <c r="P1949" t="str">
        <f t="shared" si="151"/>
        <v>Ofrecer fijo + internet (FLBBTV)</v>
      </c>
      <c r="Q1949">
        <f t="shared" si="152"/>
        <v>15</v>
      </c>
      <c r="R1949">
        <f>IFERROR(VLOOKUP($A1949,Registros!$B$2:$G$6000,6,0),IFERROR(INDEX(Winback!$C$2:$C$300,MATCH($A1949,Winback!$K$2:$K$300,0)),""))</f>
        <v>0</v>
      </c>
      <c r="S1949" t="str">
        <f t="shared" si="153"/>
        <v>+MOV</v>
      </c>
      <c r="T1949">
        <f t="shared" si="154"/>
        <v>1</v>
      </c>
    </row>
    <row r="1950" spans="1:20" x14ac:dyDescent="0.35">
      <c r="A1950" t="s">
        <v>9677</v>
      </c>
      <c r="B1950" t="s">
        <v>9678</v>
      </c>
      <c r="C1950" t="s">
        <v>9679</v>
      </c>
      <c r="D1950" t="s">
        <v>9680</v>
      </c>
      <c r="E1950">
        <f>IF(COUNTIFS(Registros!$A$2:$A$6000,"NP",Registros!$B$2:$B$6000,$A1950)&gt;0,1,0)</f>
        <v>0</v>
      </c>
      <c r="F1950">
        <f>IF($E1950=1,SUMIFS(Registros!$F$2:$F$6000,Registros!$A$2:$A$6000,"NP",Registros!$B$2:$B$6000,$A1950),0)</f>
        <v>0</v>
      </c>
      <c r="G1950">
        <f>IF(COUNTIFS(Registros!$A$2:$A$6000,"MOV",Registros!$B$2:$B$6000,$A1950)&gt;0,1,0)</f>
        <v>1</v>
      </c>
      <c r="H1950">
        <f>IF($G1950=1,SUMIFS(Registros!$F$2:$F$6000,Registros!$A$2:$A$6000,"MOV",Registros!$B$2:$B$6000,$A1950),0)</f>
        <v>15</v>
      </c>
      <c r="I1950">
        <f>IF(COUNTIFS(Registros!$A$2:$A$6000,"CS",Registros!$B$2:$B$6000,$A1950)&gt;0,1,0)</f>
        <v>0</v>
      </c>
      <c r="J1950">
        <f>IF($I1950=1,SUMIFS(Registros!$I$2:$I$6000,Registros!$A$2:$A$6000,"CS",Registros!$B$2:$B$6000,$A1950),0)</f>
        <v>0</v>
      </c>
      <c r="K1950">
        <f>IF(COUNTIFS(Winback!$K$2:$K$300,$A1950)&gt;0,1,0)</f>
        <v>0</v>
      </c>
      <c r="L1950">
        <f>IF(AND($K1950=1,LEFT($A1950,3)="WB-"),SUMIFS(Winback!$D$2:$D$300,Winback!$K$2:$K$300,$A1950),0)</f>
        <v>0</v>
      </c>
      <c r="M1950">
        <f>IF(OR($E1950=1,$G1950=1,SUMIFS(Registros!$J$2:$J$6000,Registros!$B$2:$B$6000,$A1950)&gt;0),1,0)</f>
        <v>1</v>
      </c>
      <c r="N1950">
        <f>IF($J1950&gt;0,1,IF(COUNTIFS(Registros!$A$2:$A$6000,"CS",Registros!$B$2:$B$6000,$A1950,Registros!$K$2:$K$6000,"&lt;&gt;")&gt;0,1,0))</f>
        <v>0</v>
      </c>
      <c r="O1950" t="str">
        <f t="shared" si="150"/>
        <v>SOLO MÓVIL</v>
      </c>
      <c r="P1950" t="str">
        <f t="shared" si="151"/>
        <v>Ofrecer fijo + internet (FLBBTV)</v>
      </c>
      <c r="Q1950">
        <f t="shared" si="152"/>
        <v>15</v>
      </c>
      <c r="R1950">
        <f>IFERROR(VLOOKUP($A1950,Registros!$B$2:$G$6000,6,0),IFERROR(INDEX(Winback!$C$2:$C$300,MATCH($A1950,Winback!$K$2:$K$300,0)),""))</f>
        <v>0</v>
      </c>
      <c r="S1950" t="str">
        <f t="shared" si="153"/>
        <v>+MOV</v>
      </c>
      <c r="T1950">
        <f t="shared" si="154"/>
        <v>1</v>
      </c>
    </row>
    <row r="1951" spans="1:20" x14ac:dyDescent="0.35">
      <c r="A1951" t="s">
        <v>9682</v>
      </c>
      <c r="B1951" t="s">
        <v>9683</v>
      </c>
      <c r="C1951" t="s">
        <v>9684</v>
      </c>
      <c r="D1951" t="s">
        <v>9685</v>
      </c>
      <c r="E1951">
        <f>IF(COUNTIFS(Registros!$A$2:$A$6000,"NP",Registros!$B$2:$B$6000,$A1951)&gt;0,1,0)</f>
        <v>0</v>
      </c>
      <c r="F1951">
        <f>IF($E1951=1,SUMIFS(Registros!$F$2:$F$6000,Registros!$A$2:$A$6000,"NP",Registros!$B$2:$B$6000,$A1951),0)</f>
        <v>0</v>
      </c>
      <c r="G1951">
        <f>IF(COUNTIFS(Registros!$A$2:$A$6000,"MOV",Registros!$B$2:$B$6000,$A1951)&gt;0,1,0)</f>
        <v>1</v>
      </c>
      <c r="H1951">
        <f>IF($G1951=1,SUMIFS(Registros!$F$2:$F$6000,Registros!$A$2:$A$6000,"MOV",Registros!$B$2:$B$6000,$A1951),0)</f>
        <v>42</v>
      </c>
      <c r="I1951">
        <f>IF(COUNTIFS(Registros!$A$2:$A$6000,"CS",Registros!$B$2:$B$6000,$A1951)&gt;0,1,0)</f>
        <v>0</v>
      </c>
      <c r="J1951">
        <f>IF($I1951=1,SUMIFS(Registros!$I$2:$I$6000,Registros!$A$2:$A$6000,"CS",Registros!$B$2:$B$6000,$A1951),0)</f>
        <v>0</v>
      </c>
      <c r="K1951">
        <f>IF(COUNTIFS(Winback!$K$2:$K$300,$A1951)&gt;0,1,0)</f>
        <v>0</v>
      </c>
      <c r="L1951">
        <f>IF(AND($K1951=1,LEFT($A1951,3)="WB-"),SUMIFS(Winback!$D$2:$D$300,Winback!$K$2:$K$300,$A1951),0)</f>
        <v>0</v>
      </c>
      <c r="M1951">
        <f>IF(OR($E1951=1,$G1951=1,SUMIFS(Registros!$J$2:$J$6000,Registros!$B$2:$B$6000,$A1951)&gt;0),1,0)</f>
        <v>1</v>
      </c>
      <c r="N1951">
        <f>IF($J1951&gt;0,1,IF(COUNTIFS(Registros!$A$2:$A$6000,"CS",Registros!$B$2:$B$6000,$A1951,Registros!$K$2:$K$6000,"&lt;&gt;")&gt;0,1,0))</f>
        <v>0</v>
      </c>
      <c r="O1951" t="str">
        <f t="shared" si="150"/>
        <v>SOLO MÓVIL</v>
      </c>
      <c r="P1951" t="str">
        <f t="shared" si="151"/>
        <v>Ofrecer fijo + internet (FLBBTV)</v>
      </c>
      <c r="Q1951">
        <f t="shared" si="152"/>
        <v>42</v>
      </c>
      <c r="R1951">
        <f>IFERROR(VLOOKUP($A1951,Registros!$B$2:$G$6000,6,0),IFERROR(INDEX(Winback!$C$2:$C$300,MATCH($A1951,Winback!$K$2:$K$300,0)),""))</f>
        <v>0</v>
      </c>
      <c r="S1951" t="str">
        <f t="shared" si="153"/>
        <v>+MOV</v>
      </c>
      <c r="T1951">
        <f t="shared" si="154"/>
        <v>1</v>
      </c>
    </row>
    <row r="1952" spans="1:20" x14ac:dyDescent="0.35">
      <c r="A1952" t="s">
        <v>9687</v>
      </c>
      <c r="B1952" t="s">
        <v>9688</v>
      </c>
      <c r="C1952" t="s">
        <v>9689</v>
      </c>
      <c r="D1952" t="s">
        <v>9690</v>
      </c>
      <c r="E1952">
        <f>IF(COUNTIFS(Registros!$A$2:$A$6000,"NP",Registros!$B$2:$B$6000,$A1952)&gt;0,1,0)</f>
        <v>0</v>
      </c>
      <c r="F1952">
        <f>IF($E1952=1,SUMIFS(Registros!$F$2:$F$6000,Registros!$A$2:$A$6000,"NP",Registros!$B$2:$B$6000,$A1952),0)</f>
        <v>0</v>
      </c>
      <c r="G1952">
        <f>IF(COUNTIFS(Registros!$A$2:$A$6000,"MOV",Registros!$B$2:$B$6000,$A1952)&gt;0,1,0)</f>
        <v>1</v>
      </c>
      <c r="H1952">
        <f>IF($G1952=1,SUMIFS(Registros!$F$2:$F$6000,Registros!$A$2:$A$6000,"MOV",Registros!$B$2:$B$6000,$A1952),0)</f>
        <v>15</v>
      </c>
      <c r="I1952">
        <f>IF(COUNTIFS(Registros!$A$2:$A$6000,"CS",Registros!$B$2:$B$6000,$A1952)&gt;0,1,0)</f>
        <v>0</v>
      </c>
      <c r="J1952">
        <f>IF($I1952=1,SUMIFS(Registros!$I$2:$I$6000,Registros!$A$2:$A$6000,"CS",Registros!$B$2:$B$6000,$A1952),0)</f>
        <v>0</v>
      </c>
      <c r="K1952">
        <f>IF(COUNTIFS(Winback!$K$2:$K$300,$A1952)&gt;0,1,0)</f>
        <v>0</v>
      </c>
      <c r="L1952">
        <f>IF(AND($K1952=1,LEFT($A1952,3)="WB-"),SUMIFS(Winback!$D$2:$D$300,Winback!$K$2:$K$300,$A1952),0)</f>
        <v>0</v>
      </c>
      <c r="M1952">
        <f>IF(OR($E1952=1,$G1952=1,SUMIFS(Registros!$J$2:$J$6000,Registros!$B$2:$B$6000,$A1952)&gt;0),1,0)</f>
        <v>1</v>
      </c>
      <c r="N1952">
        <f>IF($J1952&gt;0,1,IF(COUNTIFS(Registros!$A$2:$A$6000,"CS",Registros!$B$2:$B$6000,$A1952,Registros!$K$2:$K$6000,"&lt;&gt;")&gt;0,1,0))</f>
        <v>0</v>
      </c>
      <c r="O1952" t="str">
        <f t="shared" si="150"/>
        <v>SOLO MÓVIL</v>
      </c>
      <c r="P1952" t="str">
        <f t="shared" si="151"/>
        <v>Ofrecer fijo + internet (FLBBTV)</v>
      </c>
      <c r="Q1952">
        <f t="shared" si="152"/>
        <v>15</v>
      </c>
      <c r="R1952">
        <f>IFERROR(VLOOKUP($A1952,Registros!$B$2:$G$6000,6,0),IFERROR(INDEX(Winback!$C$2:$C$300,MATCH($A1952,Winback!$K$2:$K$300,0)),""))</f>
        <v>0</v>
      </c>
      <c r="S1952" t="str">
        <f t="shared" si="153"/>
        <v>+MOV</v>
      </c>
      <c r="T1952">
        <f t="shared" si="154"/>
        <v>1</v>
      </c>
    </row>
    <row r="1953" spans="1:20" x14ac:dyDescent="0.35">
      <c r="A1953" t="s">
        <v>9692</v>
      </c>
      <c r="B1953" t="s">
        <v>9693</v>
      </c>
      <c r="C1953" t="s">
        <v>9694</v>
      </c>
      <c r="D1953" t="s">
        <v>9695</v>
      </c>
      <c r="E1953">
        <f>IF(COUNTIFS(Registros!$A$2:$A$6000,"NP",Registros!$B$2:$B$6000,$A1953)&gt;0,1,0)</f>
        <v>0</v>
      </c>
      <c r="F1953">
        <f>IF($E1953=1,SUMIFS(Registros!$F$2:$F$6000,Registros!$A$2:$A$6000,"NP",Registros!$B$2:$B$6000,$A1953),0)</f>
        <v>0</v>
      </c>
      <c r="G1953">
        <f>IF(COUNTIFS(Registros!$A$2:$A$6000,"MOV",Registros!$B$2:$B$6000,$A1953)&gt;0,1,0)</f>
        <v>1</v>
      </c>
      <c r="H1953">
        <f>IF($G1953=1,SUMIFS(Registros!$F$2:$F$6000,Registros!$A$2:$A$6000,"MOV",Registros!$B$2:$B$6000,$A1953),0)</f>
        <v>16.25</v>
      </c>
      <c r="I1953">
        <f>IF(COUNTIFS(Registros!$A$2:$A$6000,"CS",Registros!$B$2:$B$6000,$A1953)&gt;0,1,0)</f>
        <v>0</v>
      </c>
      <c r="J1953">
        <f>IF($I1953=1,SUMIFS(Registros!$I$2:$I$6000,Registros!$A$2:$A$6000,"CS",Registros!$B$2:$B$6000,$A1953),0)</f>
        <v>0</v>
      </c>
      <c r="K1953">
        <f>IF(COUNTIFS(Winback!$K$2:$K$300,$A1953)&gt;0,1,0)</f>
        <v>0</v>
      </c>
      <c r="L1953">
        <f>IF(AND($K1953=1,LEFT($A1953,3)="WB-"),SUMIFS(Winback!$D$2:$D$300,Winback!$K$2:$K$300,$A1953),0)</f>
        <v>0</v>
      </c>
      <c r="M1953">
        <f>IF(OR($E1953=1,$G1953=1,SUMIFS(Registros!$J$2:$J$6000,Registros!$B$2:$B$6000,$A1953)&gt;0),1,0)</f>
        <v>1</v>
      </c>
      <c r="N1953">
        <f>IF($J1953&gt;0,1,IF(COUNTIFS(Registros!$A$2:$A$6000,"CS",Registros!$B$2:$B$6000,$A1953,Registros!$K$2:$K$6000,"&lt;&gt;")&gt;0,1,0))</f>
        <v>0</v>
      </c>
      <c r="O1953" t="str">
        <f t="shared" si="150"/>
        <v>SOLO MÓVIL</v>
      </c>
      <c r="P1953" t="str">
        <f t="shared" si="151"/>
        <v>Ofrecer fijo + internet (FLBBTV)</v>
      </c>
      <c r="Q1953">
        <f t="shared" si="152"/>
        <v>16.25</v>
      </c>
      <c r="R1953">
        <f>IFERROR(VLOOKUP($A1953,Registros!$B$2:$G$6000,6,0),IFERROR(INDEX(Winback!$C$2:$C$300,MATCH($A1953,Winback!$K$2:$K$300,0)),""))</f>
        <v>0</v>
      </c>
      <c r="S1953" t="str">
        <f t="shared" si="153"/>
        <v>+MOV</v>
      </c>
      <c r="T1953">
        <f t="shared" si="154"/>
        <v>1</v>
      </c>
    </row>
    <row r="1954" spans="1:20" x14ac:dyDescent="0.35">
      <c r="A1954" t="s">
        <v>9697</v>
      </c>
      <c r="B1954" t="s">
        <v>9698</v>
      </c>
      <c r="C1954" t="s">
        <v>9699</v>
      </c>
      <c r="D1954" t="s">
        <v>9700</v>
      </c>
      <c r="E1954">
        <f>IF(COUNTIFS(Registros!$A$2:$A$6000,"NP",Registros!$B$2:$B$6000,$A1954)&gt;0,1,0)</f>
        <v>0</v>
      </c>
      <c r="F1954">
        <f>IF($E1954=1,SUMIFS(Registros!$F$2:$F$6000,Registros!$A$2:$A$6000,"NP",Registros!$B$2:$B$6000,$A1954),0)</f>
        <v>0</v>
      </c>
      <c r="G1954">
        <f>IF(COUNTIFS(Registros!$A$2:$A$6000,"MOV",Registros!$B$2:$B$6000,$A1954)&gt;0,1,0)</f>
        <v>1</v>
      </c>
      <c r="H1954">
        <f>IF($G1954=1,SUMIFS(Registros!$F$2:$F$6000,Registros!$A$2:$A$6000,"MOV",Registros!$B$2:$B$6000,$A1954),0)</f>
        <v>15</v>
      </c>
      <c r="I1954">
        <f>IF(COUNTIFS(Registros!$A$2:$A$6000,"CS",Registros!$B$2:$B$6000,$A1954)&gt;0,1,0)</f>
        <v>0</v>
      </c>
      <c r="J1954">
        <f>IF($I1954=1,SUMIFS(Registros!$I$2:$I$6000,Registros!$A$2:$A$6000,"CS",Registros!$B$2:$B$6000,$A1954),0)</f>
        <v>0</v>
      </c>
      <c r="K1954">
        <f>IF(COUNTIFS(Winback!$K$2:$K$300,$A1954)&gt;0,1,0)</f>
        <v>0</v>
      </c>
      <c r="L1954">
        <f>IF(AND($K1954=1,LEFT($A1954,3)="WB-"),SUMIFS(Winback!$D$2:$D$300,Winback!$K$2:$K$300,$A1954),0)</f>
        <v>0</v>
      </c>
      <c r="M1954">
        <f>IF(OR($E1954=1,$G1954=1,SUMIFS(Registros!$J$2:$J$6000,Registros!$B$2:$B$6000,$A1954)&gt;0),1,0)</f>
        <v>1</v>
      </c>
      <c r="N1954">
        <f>IF($J1954&gt;0,1,IF(COUNTIFS(Registros!$A$2:$A$6000,"CS",Registros!$B$2:$B$6000,$A1954,Registros!$K$2:$K$6000,"&lt;&gt;")&gt;0,1,0))</f>
        <v>0</v>
      </c>
      <c r="O1954" t="str">
        <f t="shared" si="150"/>
        <v>SOLO MÓVIL</v>
      </c>
      <c r="P1954" t="str">
        <f t="shared" si="151"/>
        <v>Ofrecer fijo + internet (FLBBTV)</v>
      </c>
      <c r="Q1954">
        <f t="shared" si="152"/>
        <v>15</v>
      </c>
      <c r="R1954">
        <f>IFERROR(VLOOKUP($A1954,Registros!$B$2:$G$6000,6,0),IFERROR(INDEX(Winback!$C$2:$C$300,MATCH($A1954,Winback!$K$2:$K$300,0)),""))</f>
        <v>0</v>
      </c>
      <c r="S1954" t="str">
        <f t="shared" si="153"/>
        <v>+MOV</v>
      </c>
      <c r="T1954">
        <f t="shared" si="154"/>
        <v>1</v>
      </c>
    </row>
    <row r="1955" spans="1:20" x14ac:dyDescent="0.35">
      <c r="A1955" t="s">
        <v>9702</v>
      </c>
      <c r="B1955" t="s">
        <v>9703</v>
      </c>
      <c r="C1955" t="s">
        <v>9704</v>
      </c>
      <c r="D1955" t="s">
        <v>9705</v>
      </c>
      <c r="E1955">
        <f>IF(COUNTIFS(Registros!$A$2:$A$6000,"NP",Registros!$B$2:$B$6000,$A1955)&gt;0,1,0)</f>
        <v>0</v>
      </c>
      <c r="F1955">
        <f>IF($E1955=1,SUMIFS(Registros!$F$2:$F$6000,Registros!$A$2:$A$6000,"NP",Registros!$B$2:$B$6000,$A1955),0)</f>
        <v>0</v>
      </c>
      <c r="G1955">
        <f>IF(COUNTIFS(Registros!$A$2:$A$6000,"MOV",Registros!$B$2:$B$6000,$A1955)&gt;0,1,0)</f>
        <v>1</v>
      </c>
      <c r="H1955">
        <f>IF($G1955=1,SUMIFS(Registros!$F$2:$F$6000,Registros!$A$2:$A$6000,"MOV",Registros!$B$2:$B$6000,$A1955),0)</f>
        <v>79.5</v>
      </c>
      <c r="I1955">
        <f>IF(COUNTIFS(Registros!$A$2:$A$6000,"CS",Registros!$B$2:$B$6000,$A1955)&gt;0,1,0)</f>
        <v>0</v>
      </c>
      <c r="J1955">
        <f>IF($I1955=1,SUMIFS(Registros!$I$2:$I$6000,Registros!$A$2:$A$6000,"CS",Registros!$B$2:$B$6000,$A1955),0)</f>
        <v>0</v>
      </c>
      <c r="K1955">
        <f>IF(COUNTIFS(Winback!$K$2:$K$300,$A1955)&gt;0,1,0)</f>
        <v>0</v>
      </c>
      <c r="L1955">
        <f>IF(AND($K1955=1,LEFT($A1955,3)="WB-"),SUMIFS(Winback!$D$2:$D$300,Winback!$K$2:$K$300,$A1955),0)</f>
        <v>0</v>
      </c>
      <c r="M1955">
        <f>IF(OR($E1955=1,$G1955=1,SUMIFS(Registros!$J$2:$J$6000,Registros!$B$2:$B$6000,$A1955)&gt;0),1,0)</f>
        <v>1</v>
      </c>
      <c r="N1955">
        <f>IF($J1955&gt;0,1,IF(COUNTIFS(Registros!$A$2:$A$6000,"CS",Registros!$B$2:$B$6000,$A1955,Registros!$K$2:$K$6000,"&lt;&gt;")&gt;0,1,0))</f>
        <v>0</v>
      </c>
      <c r="O1955" t="str">
        <f t="shared" si="150"/>
        <v>SOLO MÓVIL</v>
      </c>
      <c r="P1955" t="str">
        <f t="shared" si="151"/>
        <v>Ofrecer fijo + internet (FLBBTV)</v>
      </c>
      <c r="Q1955">
        <f t="shared" si="152"/>
        <v>79.5</v>
      </c>
      <c r="R1955">
        <f>IFERROR(VLOOKUP($A1955,Registros!$B$2:$G$6000,6,0),IFERROR(INDEX(Winback!$C$2:$C$300,MATCH($A1955,Winback!$K$2:$K$300,0)),""))</f>
        <v>0</v>
      </c>
      <c r="S1955" t="str">
        <f t="shared" si="153"/>
        <v>+MOV</v>
      </c>
      <c r="T1955">
        <f t="shared" si="154"/>
        <v>1</v>
      </c>
    </row>
    <row r="1956" spans="1:20" x14ac:dyDescent="0.35">
      <c r="A1956" t="s">
        <v>9707</v>
      </c>
      <c r="B1956" t="s">
        <v>9708</v>
      </c>
      <c r="C1956" t="s">
        <v>9709</v>
      </c>
      <c r="D1956" t="s">
        <v>9710</v>
      </c>
      <c r="E1956">
        <f>IF(COUNTIFS(Registros!$A$2:$A$6000,"NP",Registros!$B$2:$B$6000,$A1956)&gt;0,1,0)</f>
        <v>0</v>
      </c>
      <c r="F1956">
        <f>IF($E1956=1,SUMIFS(Registros!$F$2:$F$6000,Registros!$A$2:$A$6000,"NP",Registros!$B$2:$B$6000,$A1956),0)</f>
        <v>0</v>
      </c>
      <c r="G1956">
        <f>IF(COUNTIFS(Registros!$A$2:$A$6000,"MOV",Registros!$B$2:$B$6000,$A1956)&gt;0,1,0)</f>
        <v>1</v>
      </c>
      <c r="H1956">
        <f>IF($G1956=1,SUMIFS(Registros!$F$2:$F$6000,Registros!$A$2:$A$6000,"MOV",Registros!$B$2:$B$6000,$A1956),0)</f>
        <v>0</v>
      </c>
      <c r="I1956">
        <f>IF(COUNTIFS(Registros!$A$2:$A$6000,"CS",Registros!$B$2:$B$6000,$A1956)&gt;0,1,0)</f>
        <v>0</v>
      </c>
      <c r="J1956">
        <f>IF($I1956=1,SUMIFS(Registros!$I$2:$I$6000,Registros!$A$2:$A$6000,"CS",Registros!$B$2:$B$6000,$A1956),0)</f>
        <v>0</v>
      </c>
      <c r="K1956">
        <f>IF(COUNTIFS(Winback!$K$2:$K$300,$A1956)&gt;0,1,0)</f>
        <v>0</v>
      </c>
      <c r="L1956">
        <f>IF(AND($K1956=1,LEFT($A1956,3)="WB-"),SUMIFS(Winback!$D$2:$D$300,Winback!$K$2:$K$300,$A1956),0)</f>
        <v>0</v>
      </c>
      <c r="M1956">
        <f>IF(OR($E1956=1,$G1956=1,SUMIFS(Registros!$J$2:$J$6000,Registros!$B$2:$B$6000,$A1956)&gt;0),1,0)</f>
        <v>1</v>
      </c>
      <c r="N1956">
        <f>IF($J1956&gt;0,1,IF(COUNTIFS(Registros!$A$2:$A$6000,"CS",Registros!$B$2:$B$6000,$A1956,Registros!$K$2:$K$6000,"&lt;&gt;")&gt;0,1,0))</f>
        <v>0</v>
      </c>
      <c r="O1956" t="str">
        <f t="shared" si="150"/>
        <v>SOLO MÓVIL</v>
      </c>
      <c r="P1956" t="str">
        <f t="shared" si="151"/>
        <v>Ofrecer fijo + internet (FLBBTV)</v>
      </c>
      <c r="Q1956">
        <f t="shared" si="152"/>
        <v>0</v>
      </c>
      <c r="R1956">
        <f>IFERROR(VLOOKUP($A1956,Registros!$B$2:$G$6000,6,0),IFERROR(INDEX(Winback!$C$2:$C$300,MATCH($A1956,Winback!$K$2:$K$300,0)),""))</f>
        <v>0</v>
      </c>
      <c r="S1956" t="str">
        <f t="shared" si="153"/>
        <v>+MOV</v>
      </c>
      <c r="T1956">
        <f t="shared" si="154"/>
        <v>1</v>
      </c>
    </row>
    <row r="1957" spans="1:20" x14ac:dyDescent="0.35">
      <c r="A1957" t="s">
        <v>9711</v>
      </c>
      <c r="B1957" t="s">
        <v>9712</v>
      </c>
      <c r="C1957" t="s">
        <v>9713</v>
      </c>
      <c r="D1957" t="s">
        <v>9714</v>
      </c>
      <c r="E1957">
        <f>IF(COUNTIFS(Registros!$A$2:$A$6000,"NP",Registros!$B$2:$B$6000,$A1957)&gt;0,1,0)</f>
        <v>0</v>
      </c>
      <c r="F1957">
        <f>IF($E1957=1,SUMIFS(Registros!$F$2:$F$6000,Registros!$A$2:$A$6000,"NP",Registros!$B$2:$B$6000,$A1957),0)</f>
        <v>0</v>
      </c>
      <c r="G1957">
        <f>IF(COUNTIFS(Registros!$A$2:$A$6000,"MOV",Registros!$B$2:$B$6000,$A1957)&gt;0,1,0)</f>
        <v>1</v>
      </c>
      <c r="H1957">
        <f>IF($G1957=1,SUMIFS(Registros!$F$2:$F$6000,Registros!$A$2:$A$6000,"MOV",Registros!$B$2:$B$6000,$A1957),0)</f>
        <v>20.16</v>
      </c>
      <c r="I1957">
        <f>IF(COUNTIFS(Registros!$A$2:$A$6000,"CS",Registros!$B$2:$B$6000,$A1957)&gt;0,1,0)</f>
        <v>0</v>
      </c>
      <c r="J1957">
        <f>IF($I1957=1,SUMIFS(Registros!$I$2:$I$6000,Registros!$A$2:$A$6000,"CS",Registros!$B$2:$B$6000,$A1957),0)</f>
        <v>0</v>
      </c>
      <c r="K1957">
        <f>IF(COUNTIFS(Winback!$K$2:$K$300,$A1957)&gt;0,1,0)</f>
        <v>0</v>
      </c>
      <c r="L1957">
        <f>IF(AND($K1957=1,LEFT($A1957,3)="WB-"),SUMIFS(Winback!$D$2:$D$300,Winback!$K$2:$K$300,$A1957),0)</f>
        <v>0</v>
      </c>
      <c r="M1957">
        <f>IF(OR($E1957=1,$G1957=1,SUMIFS(Registros!$J$2:$J$6000,Registros!$B$2:$B$6000,$A1957)&gt;0),1,0)</f>
        <v>1</v>
      </c>
      <c r="N1957">
        <f>IF($J1957&gt;0,1,IF(COUNTIFS(Registros!$A$2:$A$6000,"CS",Registros!$B$2:$B$6000,$A1957,Registros!$K$2:$K$6000,"&lt;&gt;")&gt;0,1,0))</f>
        <v>0</v>
      </c>
      <c r="O1957" t="str">
        <f t="shared" si="150"/>
        <v>SOLO MÓVIL</v>
      </c>
      <c r="P1957" t="str">
        <f t="shared" si="151"/>
        <v>Ofrecer fijo + internet (FLBBTV)</v>
      </c>
      <c r="Q1957">
        <f t="shared" si="152"/>
        <v>20.16</v>
      </c>
      <c r="R1957">
        <f>IFERROR(VLOOKUP($A1957,Registros!$B$2:$G$6000,6,0),IFERROR(INDEX(Winback!$C$2:$C$300,MATCH($A1957,Winback!$K$2:$K$300,0)),""))</f>
        <v>0</v>
      </c>
      <c r="S1957" t="str">
        <f t="shared" si="153"/>
        <v>+MOV</v>
      </c>
      <c r="T1957">
        <f t="shared" si="154"/>
        <v>1</v>
      </c>
    </row>
    <row r="1958" spans="1:20" x14ac:dyDescent="0.35">
      <c r="A1958" t="s">
        <v>9715</v>
      </c>
      <c r="B1958" t="s">
        <v>9716</v>
      </c>
      <c r="C1958" t="s">
        <v>9717</v>
      </c>
      <c r="D1958" t="s">
        <v>9718</v>
      </c>
      <c r="E1958">
        <f>IF(COUNTIFS(Registros!$A$2:$A$6000,"NP",Registros!$B$2:$B$6000,$A1958)&gt;0,1,0)</f>
        <v>0</v>
      </c>
      <c r="F1958">
        <f>IF($E1958=1,SUMIFS(Registros!$F$2:$F$6000,Registros!$A$2:$A$6000,"NP",Registros!$B$2:$B$6000,$A1958),0)</f>
        <v>0</v>
      </c>
      <c r="G1958">
        <f>IF(COUNTIFS(Registros!$A$2:$A$6000,"MOV",Registros!$B$2:$B$6000,$A1958)&gt;0,1,0)</f>
        <v>1</v>
      </c>
      <c r="H1958">
        <f>IF($G1958=1,SUMIFS(Registros!$F$2:$F$6000,Registros!$A$2:$A$6000,"MOV",Registros!$B$2:$B$6000,$A1958),0)</f>
        <v>18</v>
      </c>
      <c r="I1958">
        <f>IF(COUNTIFS(Registros!$A$2:$A$6000,"CS",Registros!$B$2:$B$6000,$A1958)&gt;0,1,0)</f>
        <v>0</v>
      </c>
      <c r="J1958">
        <f>IF($I1958=1,SUMIFS(Registros!$I$2:$I$6000,Registros!$A$2:$A$6000,"CS",Registros!$B$2:$B$6000,$A1958),0)</f>
        <v>0</v>
      </c>
      <c r="K1958">
        <f>IF(COUNTIFS(Winback!$K$2:$K$300,$A1958)&gt;0,1,0)</f>
        <v>0</v>
      </c>
      <c r="L1958">
        <f>IF(AND($K1958=1,LEFT($A1958,3)="WB-"),SUMIFS(Winback!$D$2:$D$300,Winback!$K$2:$K$300,$A1958),0)</f>
        <v>0</v>
      </c>
      <c r="M1958">
        <f>IF(OR($E1958=1,$G1958=1,SUMIFS(Registros!$J$2:$J$6000,Registros!$B$2:$B$6000,$A1958)&gt;0),1,0)</f>
        <v>1</v>
      </c>
      <c r="N1958">
        <f>IF($J1958&gt;0,1,IF(COUNTIFS(Registros!$A$2:$A$6000,"CS",Registros!$B$2:$B$6000,$A1958,Registros!$K$2:$K$6000,"&lt;&gt;")&gt;0,1,0))</f>
        <v>0</v>
      </c>
      <c r="O1958" t="str">
        <f t="shared" si="150"/>
        <v>SOLO MÓVIL</v>
      </c>
      <c r="P1958" t="str">
        <f t="shared" si="151"/>
        <v>Ofrecer fijo + internet (FLBBTV)</v>
      </c>
      <c r="Q1958">
        <f t="shared" si="152"/>
        <v>18</v>
      </c>
      <c r="R1958">
        <f>IFERROR(VLOOKUP($A1958,Registros!$B$2:$G$6000,6,0),IFERROR(INDEX(Winback!$C$2:$C$300,MATCH($A1958,Winback!$K$2:$K$300,0)),""))</f>
        <v>0</v>
      </c>
      <c r="S1958" t="str">
        <f t="shared" si="153"/>
        <v>+MOV</v>
      </c>
      <c r="T1958">
        <f t="shared" si="154"/>
        <v>1</v>
      </c>
    </row>
    <row r="1959" spans="1:20" x14ac:dyDescent="0.35">
      <c r="A1959" t="s">
        <v>9720</v>
      </c>
      <c r="B1959" t="s">
        <v>9721</v>
      </c>
      <c r="C1959" t="s">
        <v>9722</v>
      </c>
      <c r="D1959" t="s">
        <v>9723</v>
      </c>
      <c r="E1959">
        <f>IF(COUNTIFS(Registros!$A$2:$A$6000,"NP",Registros!$B$2:$B$6000,$A1959)&gt;0,1,0)</f>
        <v>0</v>
      </c>
      <c r="F1959">
        <f>IF($E1959=1,SUMIFS(Registros!$F$2:$F$6000,Registros!$A$2:$A$6000,"NP",Registros!$B$2:$B$6000,$A1959),0)</f>
        <v>0</v>
      </c>
      <c r="G1959">
        <f>IF(COUNTIFS(Registros!$A$2:$A$6000,"MOV",Registros!$B$2:$B$6000,$A1959)&gt;0,1,0)</f>
        <v>1</v>
      </c>
      <c r="H1959">
        <f>IF($G1959=1,SUMIFS(Registros!$F$2:$F$6000,Registros!$A$2:$A$6000,"MOV",Registros!$B$2:$B$6000,$A1959),0)</f>
        <v>15</v>
      </c>
      <c r="I1959">
        <f>IF(COUNTIFS(Registros!$A$2:$A$6000,"CS",Registros!$B$2:$B$6000,$A1959)&gt;0,1,0)</f>
        <v>0</v>
      </c>
      <c r="J1959">
        <f>IF($I1959=1,SUMIFS(Registros!$I$2:$I$6000,Registros!$A$2:$A$6000,"CS",Registros!$B$2:$B$6000,$A1959),0)</f>
        <v>0</v>
      </c>
      <c r="K1959">
        <f>IF(COUNTIFS(Winback!$K$2:$K$300,$A1959)&gt;0,1,0)</f>
        <v>0</v>
      </c>
      <c r="L1959">
        <f>IF(AND($K1959=1,LEFT($A1959,3)="WB-"),SUMIFS(Winback!$D$2:$D$300,Winback!$K$2:$K$300,$A1959),0)</f>
        <v>0</v>
      </c>
      <c r="M1959">
        <f>IF(OR($E1959=1,$G1959=1,SUMIFS(Registros!$J$2:$J$6000,Registros!$B$2:$B$6000,$A1959)&gt;0),1,0)</f>
        <v>1</v>
      </c>
      <c r="N1959">
        <f>IF($J1959&gt;0,1,IF(COUNTIFS(Registros!$A$2:$A$6000,"CS",Registros!$B$2:$B$6000,$A1959,Registros!$K$2:$K$6000,"&lt;&gt;")&gt;0,1,0))</f>
        <v>0</v>
      </c>
      <c r="O1959" t="str">
        <f t="shared" si="150"/>
        <v>SOLO MÓVIL</v>
      </c>
      <c r="P1959" t="str">
        <f t="shared" si="151"/>
        <v>Ofrecer fijo + internet (FLBBTV)</v>
      </c>
      <c r="Q1959">
        <f t="shared" si="152"/>
        <v>15</v>
      </c>
      <c r="R1959">
        <f>IFERROR(VLOOKUP($A1959,Registros!$B$2:$G$6000,6,0),IFERROR(INDEX(Winback!$C$2:$C$300,MATCH($A1959,Winback!$K$2:$K$300,0)),""))</f>
        <v>0</v>
      </c>
      <c r="S1959" t="str">
        <f t="shared" si="153"/>
        <v>+MOV</v>
      </c>
      <c r="T1959">
        <f t="shared" si="154"/>
        <v>1</v>
      </c>
    </row>
    <row r="1960" spans="1:20" x14ac:dyDescent="0.35">
      <c r="A1960" t="s">
        <v>9725</v>
      </c>
      <c r="B1960" t="s">
        <v>9726</v>
      </c>
      <c r="C1960" t="s">
        <v>9727</v>
      </c>
      <c r="D1960" t="s">
        <v>9728</v>
      </c>
      <c r="E1960">
        <f>IF(COUNTIFS(Registros!$A$2:$A$6000,"NP",Registros!$B$2:$B$6000,$A1960)&gt;0,1,0)</f>
        <v>0</v>
      </c>
      <c r="F1960">
        <f>IF($E1960=1,SUMIFS(Registros!$F$2:$F$6000,Registros!$A$2:$A$6000,"NP",Registros!$B$2:$B$6000,$A1960),0)</f>
        <v>0</v>
      </c>
      <c r="G1960">
        <f>IF(COUNTIFS(Registros!$A$2:$A$6000,"MOV",Registros!$B$2:$B$6000,$A1960)&gt;0,1,0)</f>
        <v>1</v>
      </c>
      <c r="H1960">
        <f>IF($G1960=1,SUMIFS(Registros!$F$2:$F$6000,Registros!$A$2:$A$6000,"MOV",Registros!$B$2:$B$6000,$A1960),0)</f>
        <v>15</v>
      </c>
      <c r="I1960">
        <f>IF(COUNTIFS(Registros!$A$2:$A$6000,"CS",Registros!$B$2:$B$6000,$A1960)&gt;0,1,0)</f>
        <v>0</v>
      </c>
      <c r="J1960">
        <f>IF($I1960=1,SUMIFS(Registros!$I$2:$I$6000,Registros!$A$2:$A$6000,"CS",Registros!$B$2:$B$6000,$A1960),0)</f>
        <v>0</v>
      </c>
      <c r="K1960">
        <f>IF(COUNTIFS(Winback!$K$2:$K$300,$A1960)&gt;0,1,0)</f>
        <v>0</v>
      </c>
      <c r="L1960">
        <f>IF(AND($K1960=1,LEFT($A1960,3)="WB-"),SUMIFS(Winback!$D$2:$D$300,Winback!$K$2:$K$300,$A1960),0)</f>
        <v>0</v>
      </c>
      <c r="M1960">
        <f>IF(OR($E1960=1,$G1960=1,SUMIFS(Registros!$J$2:$J$6000,Registros!$B$2:$B$6000,$A1960)&gt;0),1,0)</f>
        <v>1</v>
      </c>
      <c r="N1960">
        <f>IF($J1960&gt;0,1,IF(COUNTIFS(Registros!$A$2:$A$6000,"CS",Registros!$B$2:$B$6000,$A1960,Registros!$K$2:$K$6000,"&lt;&gt;")&gt;0,1,0))</f>
        <v>0</v>
      </c>
      <c r="O1960" t="str">
        <f t="shared" si="150"/>
        <v>SOLO MÓVIL</v>
      </c>
      <c r="P1960" t="str">
        <f t="shared" si="151"/>
        <v>Ofrecer fijo + internet (FLBBTV)</v>
      </c>
      <c r="Q1960">
        <f t="shared" si="152"/>
        <v>15</v>
      </c>
      <c r="R1960">
        <f>IFERROR(VLOOKUP($A1960,Registros!$B$2:$G$6000,6,0),IFERROR(INDEX(Winback!$C$2:$C$300,MATCH($A1960,Winback!$K$2:$K$300,0)),""))</f>
        <v>0</v>
      </c>
      <c r="S1960" t="str">
        <f t="shared" si="153"/>
        <v>+MOV</v>
      </c>
      <c r="T1960">
        <f t="shared" si="154"/>
        <v>1</v>
      </c>
    </row>
    <row r="1961" spans="1:20" x14ac:dyDescent="0.35">
      <c r="A1961" t="s">
        <v>9730</v>
      </c>
      <c r="B1961" t="s">
        <v>9731</v>
      </c>
      <c r="C1961" t="s">
        <v>9732</v>
      </c>
      <c r="D1961" t="s">
        <v>9733</v>
      </c>
      <c r="E1961">
        <f>IF(COUNTIFS(Registros!$A$2:$A$6000,"NP",Registros!$B$2:$B$6000,$A1961)&gt;0,1,0)</f>
        <v>0</v>
      </c>
      <c r="F1961">
        <f>IF($E1961=1,SUMIFS(Registros!$F$2:$F$6000,Registros!$A$2:$A$6000,"NP",Registros!$B$2:$B$6000,$A1961),0)</f>
        <v>0</v>
      </c>
      <c r="G1961">
        <f>IF(COUNTIFS(Registros!$A$2:$A$6000,"MOV",Registros!$B$2:$B$6000,$A1961)&gt;0,1,0)</f>
        <v>1</v>
      </c>
      <c r="H1961">
        <f>IF($G1961=1,SUMIFS(Registros!$F$2:$F$6000,Registros!$A$2:$A$6000,"MOV",Registros!$B$2:$B$6000,$A1961),0)</f>
        <v>15</v>
      </c>
      <c r="I1961">
        <f>IF(COUNTIFS(Registros!$A$2:$A$6000,"CS",Registros!$B$2:$B$6000,$A1961)&gt;0,1,0)</f>
        <v>0</v>
      </c>
      <c r="J1961">
        <f>IF($I1961=1,SUMIFS(Registros!$I$2:$I$6000,Registros!$A$2:$A$6000,"CS",Registros!$B$2:$B$6000,$A1961),0)</f>
        <v>0</v>
      </c>
      <c r="K1961">
        <f>IF(COUNTIFS(Winback!$K$2:$K$300,$A1961)&gt;0,1,0)</f>
        <v>0</v>
      </c>
      <c r="L1961">
        <f>IF(AND($K1961=1,LEFT($A1961,3)="WB-"),SUMIFS(Winback!$D$2:$D$300,Winback!$K$2:$K$300,$A1961),0)</f>
        <v>0</v>
      </c>
      <c r="M1961">
        <f>IF(OR($E1961=1,$G1961=1,SUMIFS(Registros!$J$2:$J$6000,Registros!$B$2:$B$6000,$A1961)&gt;0),1,0)</f>
        <v>1</v>
      </c>
      <c r="N1961">
        <f>IF($J1961&gt;0,1,IF(COUNTIFS(Registros!$A$2:$A$6000,"CS",Registros!$B$2:$B$6000,$A1961,Registros!$K$2:$K$6000,"&lt;&gt;")&gt;0,1,0))</f>
        <v>0</v>
      </c>
      <c r="O1961" t="str">
        <f t="shared" si="150"/>
        <v>SOLO MÓVIL</v>
      </c>
      <c r="P1961" t="str">
        <f t="shared" si="151"/>
        <v>Ofrecer fijo + internet (FLBBTV)</v>
      </c>
      <c r="Q1961">
        <f t="shared" si="152"/>
        <v>15</v>
      </c>
      <c r="R1961">
        <f>IFERROR(VLOOKUP($A1961,Registros!$B$2:$G$6000,6,0),IFERROR(INDEX(Winback!$C$2:$C$300,MATCH($A1961,Winback!$K$2:$K$300,0)),""))</f>
        <v>0</v>
      </c>
      <c r="S1961" t="str">
        <f t="shared" si="153"/>
        <v>+MOV</v>
      </c>
      <c r="T1961">
        <f t="shared" si="154"/>
        <v>1</v>
      </c>
    </row>
    <row r="1962" spans="1:20" x14ac:dyDescent="0.35">
      <c r="A1962" t="s">
        <v>9735</v>
      </c>
      <c r="B1962" t="s">
        <v>9736</v>
      </c>
      <c r="C1962" t="s">
        <v>9737</v>
      </c>
      <c r="D1962" t="s">
        <v>9738</v>
      </c>
      <c r="E1962">
        <f>IF(COUNTIFS(Registros!$A$2:$A$6000,"NP",Registros!$B$2:$B$6000,$A1962)&gt;0,1,0)</f>
        <v>0</v>
      </c>
      <c r="F1962">
        <f>IF($E1962=1,SUMIFS(Registros!$F$2:$F$6000,Registros!$A$2:$A$6000,"NP",Registros!$B$2:$B$6000,$A1962),0)</f>
        <v>0</v>
      </c>
      <c r="G1962">
        <f>IF(COUNTIFS(Registros!$A$2:$A$6000,"MOV",Registros!$B$2:$B$6000,$A1962)&gt;0,1,0)</f>
        <v>1</v>
      </c>
      <c r="H1962">
        <f>IF($G1962=1,SUMIFS(Registros!$F$2:$F$6000,Registros!$A$2:$A$6000,"MOV",Registros!$B$2:$B$6000,$A1962),0)</f>
        <v>12</v>
      </c>
      <c r="I1962">
        <f>IF(COUNTIFS(Registros!$A$2:$A$6000,"CS",Registros!$B$2:$B$6000,$A1962)&gt;0,1,0)</f>
        <v>0</v>
      </c>
      <c r="J1962">
        <f>IF($I1962=1,SUMIFS(Registros!$I$2:$I$6000,Registros!$A$2:$A$6000,"CS",Registros!$B$2:$B$6000,$A1962),0)</f>
        <v>0</v>
      </c>
      <c r="K1962">
        <f>IF(COUNTIFS(Winback!$K$2:$K$300,$A1962)&gt;0,1,0)</f>
        <v>0</v>
      </c>
      <c r="L1962">
        <f>IF(AND($K1962=1,LEFT($A1962,3)="WB-"),SUMIFS(Winback!$D$2:$D$300,Winback!$K$2:$K$300,$A1962),0)</f>
        <v>0</v>
      </c>
      <c r="M1962">
        <f>IF(OR($E1962=1,$G1962=1,SUMIFS(Registros!$J$2:$J$6000,Registros!$B$2:$B$6000,$A1962)&gt;0),1,0)</f>
        <v>1</v>
      </c>
      <c r="N1962">
        <f>IF($J1962&gt;0,1,IF(COUNTIFS(Registros!$A$2:$A$6000,"CS",Registros!$B$2:$B$6000,$A1962,Registros!$K$2:$K$6000,"&lt;&gt;")&gt;0,1,0))</f>
        <v>0</v>
      </c>
      <c r="O1962" t="str">
        <f t="shared" si="150"/>
        <v>SOLO MÓVIL</v>
      </c>
      <c r="P1962" t="str">
        <f t="shared" si="151"/>
        <v>Ofrecer fijo + internet (FLBBTV)</v>
      </c>
      <c r="Q1962">
        <f t="shared" si="152"/>
        <v>12</v>
      </c>
      <c r="R1962">
        <f>IFERROR(VLOOKUP($A1962,Registros!$B$2:$G$6000,6,0),IFERROR(INDEX(Winback!$C$2:$C$300,MATCH($A1962,Winback!$K$2:$K$300,0)),""))</f>
        <v>0</v>
      </c>
      <c r="S1962" t="str">
        <f t="shared" si="153"/>
        <v>+MOV</v>
      </c>
      <c r="T1962">
        <f t="shared" si="154"/>
        <v>1</v>
      </c>
    </row>
    <row r="1963" spans="1:20" x14ac:dyDescent="0.35">
      <c r="A1963" t="s">
        <v>9740</v>
      </c>
      <c r="B1963" t="s">
        <v>9741</v>
      </c>
      <c r="C1963" t="s">
        <v>9742</v>
      </c>
      <c r="D1963" t="s">
        <v>9743</v>
      </c>
      <c r="E1963">
        <f>IF(COUNTIFS(Registros!$A$2:$A$6000,"NP",Registros!$B$2:$B$6000,$A1963)&gt;0,1,0)</f>
        <v>0</v>
      </c>
      <c r="F1963">
        <f>IF($E1963=1,SUMIFS(Registros!$F$2:$F$6000,Registros!$A$2:$A$6000,"NP",Registros!$B$2:$B$6000,$A1963),0)</f>
        <v>0</v>
      </c>
      <c r="G1963">
        <f>IF(COUNTIFS(Registros!$A$2:$A$6000,"MOV",Registros!$B$2:$B$6000,$A1963)&gt;0,1,0)</f>
        <v>1</v>
      </c>
      <c r="H1963">
        <f>IF($G1963=1,SUMIFS(Registros!$F$2:$F$6000,Registros!$A$2:$A$6000,"MOV",Registros!$B$2:$B$6000,$A1963),0)</f>
        <v>12.5</v>
      </c>
      <c r="I1963">
        <f>IF(COUNTIFS(Registros!$A$2:$A$6000,"CS",Registros!$B$2:$B$6000,$A1963)&gt;0,1,0)</f>
        <v>0</v>
      </c>
      <c r="J1963">
        <f>IF($I1963=1,SUMIFS(Registros!$I$2:$I$6000,Registros!$A$2:$A$6000,"CS",Registros!$B$2:$B$6000,$A1963),0)</f>
        <v>0</v>
      </c>
      <c r="K1963">
        <f>IF(COUNTIFS(Winback!$K$2:$K$300,$A1963)&gt;0,1,0)</f>
        <v>0</v>
      </c>
      <c r="L1963">
        <f>IF(AND($K1963=1,LEFT($A1963,3)="WB-"),SUMIFS(Winback!$D$2:$D$300,Winback!$K$2:$K$300,$A1963),0)</f>
        <v>0</v>
      </c>
      <c r="M1963">
        <f>IF(OR($E1963=1,$G1963=1,SUMIFS(Registros!$J$2:$J$6000,Registros!$B$2:$B$6000,$A1963)&gt;0),1,0)</f>
        <v>1</v>
      </c>
      <c r="N1963">
        <f>IF($J1963&gt;0,1,IF(COUNTIFS(Registros!$A$2:$A$6000,"CS",Registros!$B$2:$B$6000,$A1963,Registros!$K$2:$K$6000,"&lt;&gt;")&gt;0,1,0))</f>
        <v>0</v>
      </c>
      <c r="O1963" t="str">
        <f t="shared" si="150"/>
        <v>SOLO MÓVIL</v>
      </c>
      <c r="P1963" t="str">
        <f t="shared" si="151"/>
        <v>Ofrecer fijo + internet (FLBBTV)</v>
      </c>
      <c r="Q1963">
        <f t="shared" si="152"/>
        <v>12.5</v>
      </c>
      <c r="R1963">
        <f>IFERROR(VLOOKUP($A1963,Registros!$B$2:$G$6000,6,0),IFERROR(INDEX(Winback!$C$2:$C$300,MATCH($A1963,Winback!$K$2:$K$300,0)),""))</f>
        <v>0</v>
      </c>
      <c r="S1963" t="str">
        <f t="shared" si="153"/>
        <v>+MOV</v>
      </c>
      <c r="T1963">
        <f t="shared" si="154"/>
        <v>1</v>
      </c>
    </row>
    <row r="1964" spans="1:20" x14ac:dyDescent="0.35">
      <c r="A1964" t="s">
        <v>9745</v>
      </c>
      <c r="B1964" t="s">
        <v>9746</v>
      </c>
      <c r="C1964" t="s">
        <v>9747</v>
      </c>
      <c r="D1964" t="s">
        <v>9748</v>
      </c>
      <c r="E1964">
        <f>IF(COUNTIFS(Registros!$A$2:$A$6000,"NP",Registros!$B$2:$B$6000,$A1964)&gt;0,1,0)</f>
        <v>0</v>
      </c>
      <c r="F1964">
        <f>IF($E1964=1,SUMIFS(Registros!$F$2:$F$6000,Registros!$A$2:$A$6000,"NP",Registros!$B$2:$B$6000,$A1964),0)</f>
        <v>0</v>
      </c>
      <c r="G1964">
        <f>IF(COUNTIFS(Registros!$A$2:$A$6000,"MOV",Registros!$B$2:$B$6000,$A1964)&gt;0,1,0)</f>
        <v>1</v>
      </c>
      <c r="H1964">
        <f>IF($G1964=1,SUMIFS(Registros!$F$2:$F$6000,Registros!$A$2:$A$6000,"MOV",Registros!$B$2:$B$6000,$A1964),0)</f>
        <v>72</v>
      </c>
      <c r="I1964">
        <f>IF(COUNTIFS(Registros!$A$2:$A$6000,"CS",Registros!$B$2:$B$6000,$A1964)&gt;0,1,0)</f>
        <v>0</v>
      </c>
      <c r="J1964">
        <f>IF($I1964=1,SUMIFS(Registros!$I$2:$I$6000,Registros!$A$2:$A$6000,"CS",Registros!$B$2:$B$6000,$A1964),0)</f>
        <v>0</v>
      </c>
      <c r="K1964">
        <f>IF(COUNTIFS(Winback!$K$2:$K$300,$A1964)&gt;0,1,0)</f>
        <v>0</v>
      </c>
      <c r="L1964">
        <f>IF(AND($K1964=1,LEFT($A1964,3)="WB-"),SUMIFS(Winback!$D$2:$D$300,Winback!$K$2:$K$300,$A1964),0)</f>
        <v>0</v>
      </c>
      <c r="M1964">
        <f>IF(OR($E1964=1,$G1964=1,SUMIFS(Registros!$J$2:$J$6000,Registros!$B$2:$B$6000,$A1964)&gt;0),1,0)</f>
        <v>1</v>
      </c>
      <c r="N1964">
        <f>IF($J1964&gt;0,1,IF(COUNTIFS(Registros!$A$2:$A$6000,"CS",Registros!$B$2:$B$6000,$A1964,Registros!$K$2:$K$6000,"&lt;&gt;")&gt;0,1,0))</f>
        <v>0</v>
      </c>
      <c r="O1964" t="str">
        <f t="shared" si="150"/>
        <v>SOLO MÓVIL</v>
      </c>
      <c r="P1964" t="str">
        <f t="shared" si="151"/>
        <v>Ofrecer fijo + internet (FLBBTV)</v>
      </c>
      <c r="Q1964">
        <f t="shared" si="152"/>
        <v>72</v>
      </c>
      <c r="R1964">
        <f>IFERROR(VLOOKUP($A1964,Registros!$B$2:$G$6000,6,0),IFERROR(INDEX(Winback!$C$2:$C$300,MATCH($A1964,Winback!$K$2:$K$300,0)),""))</f>
        <v>0</v>
      </c>
      <c r="S1964" t="str">
        <f t="shared" si="153"/>
        <v>+MOV</v>
      </c>
      <c r="T1964">
        <f t="shared" si="154"/>
        <v>1</v>
      </c>
    </row>
    <row r="1965" spans="1:20" x14ac:dyDescent="0.35">
      <c r="A1965" t="s">
        <v>9750</v>
      </c>
      <c r="B1965" t="s">
        <v>9751</v>
      </c>
      <c r="C1965" t="s">
        <v>9752</v>
      </c>
      <c r="D1965" t="s">
        <v>9753</v>
      </c>
      <c r="E1965">
        <f>IF(COUNTIFS(Registros!$A$2:$A$6000,"NP",Registros!$B$2:$B$6000,$A1965)&gt;0,1,0)</f>
        <v>0</v>
      </c>
      <c r="F1965">
        <f>IF($E1965=1,SUMIFS(Registros!$F$2:$F$6000,Registros!$A$2:$A$6000,"NP",Registros!$B$2:$B$6000,$A1965),0)</f>
        <v>0</v>
      </c>
      <c r="G1965">
        <f>IF(COUNTIFS(Registros!$A$2:$A$6000,"MOV",Registros!$B$2:$B$6000,$A1965)&gt;0,1,0)</f>
        <v>1</v>
      </c>
      <c r="H1965">
        <f>IF($G1965=1,SUMIFS(Registros!$F$2:$F$6000,Registros!$A$2:$A$6000,"MOV",Registros!$B$2:$B$6000,$A1965),0)</f>
        <v>92.15</v>
      </c>
      <c r="I1965">
        <f>IF(COUNTIFS(Registros!$A$2:$A$6000,"CS",Registros!$B$2:$B$6000,$A1965)&gt;0,1,0)</f>
        <v>0</v>
      </c>
      <c r="J1965">
        <f>IF($I1965=1,SUMIFS(Registros!$I$2:$I$6000,Registros!$A$2:$A$6000,"CS",Registros!$B$2:$B$6000,$A1965),0)</f>
        <v>0</v>
      </c>
      <c r="K1965">
        <f>IF(COUNTIFS(Winback!$K$2:$K$300,$A1965)&gt;0,1,0)</f>
        <v>0</v>
      </c>
      <c r="L1965">
        <f>IF(AND($K1965=1,LEFT($A1965,3)="WB-"),SUMIFS(Winback!$D$2:$D$300,Winback!$K$2:$K$300,$A1965),0)</f>
        <v>0</v>
      </c>
      <c r="M1965">
        <f>IF(OR($E1965=1,$G1965=1,SUMIFS(Registros!$J$2:$J$6000,Registros!$B$2:$B$6000,$A1965)&gt;0),1,0)</f>
        <v>1</v>
      </c>
      <c r="N1965">
        <f>IF($J1965&gt;0,1,IF(COUNTIFS(Registros!$A$2:$A$6000,"CS",Registros!$B$2:$B$6000,$A1965,Registros!$K$2:$K$6000,"&lt;&gt;")&gt;0,1,0))</f>
        <v>0</v>
      </c>
      <c r="O1965" t="str">
        <f t="shared" si="150"/>
        <v>SOLO MÓVIL</v>
      </c>
      <c r="P1965" t="str">
        <f t="shared" si="151"/>
        <v>Ofrecer fijo + internet (FLBBTV)</v>
      </c>
      <c r="Q1965">
        <f t="shared" si="152"/>
        <v>92.15</v>
      </c>
      <c r="R1965">
        <f>IFERROR(VLOOKUP($A1965,Registros!$B$2:$G$6000,6,0),IFERROR(INDEX(Winback!$C$2:$C$300,MATCH($A1965,Winback!$K$2:$K$300,0)),""))</f>
        <v>0</v>
      </c>
      <c r="S1965" t="str">
        <f t="shared" si="153"/>
        <v>+MOV</v>
      </c>
      <c r="T1965">
        <f t="shared" si="154"/>
        <v>1</v>
      </c>
    </row>
    <row r="1966" spans="1:20" x14ac:dyDescent="0.35">
      <c r="A1966" t="s">
        <v>9755</v>
      </c>
      <c r="B1966" t="s">
        <v>9756</v>
      </c>
      <c r="C1966" t="s">
        <v>9757</v>
      </c>
      <c r="D1966" t="s">
        <v>9758</v>
      </c>
      <c r="E1966">
        <f>IF(COUNTIFS(Registros!$A$2:$A$6000,"NP",Registros!$B$2:$B$6000,$A1966)&gt;0,1,0)</f>
        <v>0</v>
      </c>
      <c r="F1966">
        <f>IF($E1966=1,SUMIFS(Registros!$F$2:$F$6000,Registros!$A$2:$A$6000,"NP",Registros!$B$2:$B$6000,$A1966),0)</f>
        <v>0</v>
      </c>
      <c r="G1966">
        <f>IF(COUNTIFS(Registros!$A$2:$A$6000,"MOV",Registros!$B$2:$B$6000,$A1966)&gt;0,1,0)</f>
        <v>1</v>
      </c>
      <c r="H1966">
        <f>IF($G1966=1,SUMIFS(Registros!$F$2:$F$6000,Registros!$A$2:$A$6000,"MOV",Registros!$B$2:$B$6000,$A1966),0)</f>
        <v>16.25</v>
      </c>
      <c r="I1966">
        <f>IF(COUNTIFS(Registros!$A$2:$A$6000,"CS",Registros!$B$2:$B$6000,$A1966)&gt;0,1,0)</f>
        <v>0</v>
      </c>
      <c r="J1966">
        <f>IF($I1966=1,SUMIFS(Registros!$I$2:$I$6000,Registros!$A$2:$A$6000,"CS",Registros!$B$2:$B$6000,$A1966),0)</f>
        <v>0</v>
      </c>
      <c r="K1966">
        <f>IF(COUNTIFS(Winback!$K$2:$K$300,$A1966)&gt;0,1,0)</f>
        <v>0</v>
      </c>
      <c r="L1966">
        <f>IF(AND($K1966=1,LEFT($A1966,3)="WB-"),SUMIFS(Winback!$D$2:$D$300,Winback!$K$2:$K$300,$A1966),0)</f>
        <v>0</v>
      </c>
      <c r="M1966">
        <f>IF(OR($E1966=1,$G1966=1,SUMIFS(Registros!$J$2:$J$6000,Registros!$B$2:$B$6000,$A1966)&gt;0),1,0)</f>
        <v>1</v>
      </c>
      <c r="N1966">
        <f>IF($J1966&gt;0,1,IF(COUNTIFS(Registros!$A$2:$A$6000,"CS",Registros!$B$2:$B$6000,$A1966,Registros!$K$2:$K$6000,"&lt;&gt;")&gt;0,1,0))</f>
        <v>0</v>
      </c>
      <c r="O1966" t="str">
        <f t="shared" si="150"/>
        <v>SOLO MÓVIL</v>
      </c>
      <c r="P1966" t="str">
        <f t="shared" si="151"/>
        <v>Ofrecer fijo + internet (FLBBTV)</v>
      </c>
      <c r="Q1966">
        <f t="shared" si="152"/>
        <v>16.25</v>
      </c>
      <c r="R1966">
        <f>IFERROR(VLOOKUP($A1966,Registros!$B$2:$G$6000,6,0),IFERROR(INDEX(Winback!$C$2:$C$300,MATCH($A1966,Winback!$K$2:$K$300,0)),""))</f>
        <v>0</v>
      </c>
      <c r="S1966" t="str">
        <f t="shared" si="153"/>
        <v>+MOV</v>
      </c>
      <c r="T1966">
        <f t="shared" si="154"/>
        <v>1</v>
      </c>
    </row>
    <row r="1967" spans="1:20" x14ac:dyDescent="0.35">
      <c r="A1967" t="s">
        <v>9760</v>
      </c>
      <c r="B1967" t="s">
        <v>9761</v>
      </c>
      <c r="C1967" t="s">
        <v>9762</v>
      </c>
      <c r="D1967" t="s">
        <v>9763</v>
      </c>
      <c r="E1967">
        <f>IF(COUNTIFS(Registros!$A$2:$A$6000,"NP",Registros!$B$2:$B$6000,$A1967)&gt;0,1,0)</f>
        <v>0</v>
      </c>
      <c r="F1967">
        <f>IF($E1967=1,SUMIFS(Registros!$F$2:$F$6000,Registros!$A$2:$A$6000,"NP",Registros!$B$2:$B$6000,$A1967),0)</f>
        <v>0</v>
      </c>
      <c r="G1967">
        <f>IF(COUNTIFS(Registros!$A$2:$A$6000,"MOV",Registros!$B$2:$B$6000,$A1967)&gt;0,1,0)</f>
        <v>1</v>
      </c>
      <c r="H1967">
        <f>IF($G1967=1,SUMIFS(Registros!$F$2:$F$6000,Registros!$A$2:$A$6000,"MOV",Registros!$B$2:$B$6000,$A1967),0)</f>
        <v>309.42</v>
      </c>
      <c r="I1967">
        <f>IF(COUNTIFS(Registros!$A$2:$A$6000,"CS",Registros!$B$2:$B$6000,$A1967)&gt;0,1,0)</f>
        <v>0</v>
      </c>
      <c r="J1967">
        <f>IF($I1967=1,SUMIFS(Registros!$I$2:$I$6000,Registros!$A$2:$A$6000,"CS",Registros!$B$2:$B$6000,$A1967),0)</f>
        <v>0</v>
      </c>
      <c r="K1967">
        <f>IF(COUNTIFS(Winback!$K$2:$K$300,$A1967)&gt;0,1,0)</f>
        <v>0</v>
      </c>
      <c r="L1967">
        <f>IF(AND($K1967=1,LEFT($A1967,3)="WB-"),SUMIFS(Winback!$D$2:$D$300,Winback!$K$2:$K$300,$A1967),0)</f>
        <v>0</v>
      </c>
      <c r="M1967">
        <f>IF(OR($E1967=1,$G1967=1,SUMIFS(Registros!$J$2:$J$6000,Registros!$B$2:$B$6000,$A1967)&gt;0),1,0)</f>
        <v>1</v>
      </c>
      <c r="N1967">
        <f>IF($J1967&gt;0,1,IF(COUNTIFS(Registros!$A$2:$A$6000,"CS",Registros!$B$2:$B$6000,$A1967,Registros!$K$2:$K$6000,"&lt;&gt;")&gt;0,1,0))</f>
        <v>0</v>
      </c>
      <c r="O1967" t="str">
        <f t="shared" si="150"/>
        <v>SOLO MÓVIL</v>
      </c>
      <c r="P1967" t="str">
        <f t="shared" si="151"/>
        <v>Ofrecer fijo + internet (FLBBTV)</v>
      </c>
      <c r="Q1967">
        <f t="shared" si="152"/>
        <v>309.42</v>
      </c>
      <c r="R1967">
        <f>IFERROR(VLOOKUP($A1967,Registros!$B$2:$G$6000,6,0),IFERROR(INDEX(Winback!$C$2:$C$300,MATCH($A1967,Winback!$K$2:$K$300,0)),""))</f>
        <v>0</v>
      </c>
      <c r="S1967" t="str">
        <f t="shared" si="153"/>
        <v>+MOV</v>
      </c>
      <c r="T1967">
        <f t="shared" si="154"/>
        <v>1</v>
      </c>
    </row>
    <row r="1968" spans="1:20" x14ac:dyDescent="0.35">
      <c r="A1968" t="s">
        <v>9765</v>
      </c>
      <c r="B1968" t="s">
        <v>9766</v>
      </c>
      <c r="C1968" t="s">
        <v>9767</v>
      </c>
      <c r="D1968" t="s">
        <v>9768</v>
      </c>
      <c r="E1968">
        <f>IF(COUNTIFS(Registros!$A$2:$A$6000,"NP",Registros!$B$2:$B$6000,$A1968)&gt;0,1,0)</f>
        <v>0</v>
      </c>
      <c r="F1968">
        <f>IF($E1968=1,SUMIFS(Registros!$F$2:$F$6000,Registros!$A$2:$A$6000,"NP",Registros!$B$2:$B$6000,$A1968),0)</f>
        <v>0</v>
      </c>
      <c r="G1968">
        <f>IF(COUNTIFS(Registros!$A$2:$A$6000,"MOV",Registros!$B$2:$B$6000,$A1968)&gt;0,1,0)</f>
        <v>1</v>
      </c>
      <c r="H1968">
        <f>IF($G1968=1,SUMIFS(Registros!$F$2:$F$6000,Registros!$A$2:$A$6000,"MOV",Registros!$B$2:$B$6000,$A1968),0)</f>
        <v>16.25</v>
      </c>
      <c r="I1968">
        <f>IF(COUNTIFS(Registros!$A$2:$A$6000,"CS",Registros!$B$2:$B$6000,$A1968)&gt;0,1,0)</f>
        <v>0</v>
      </c>
      <c r="J1968">
        <f>IF($I1968=1,SUMIFS(Registros!$I$2:$I$6000,Registros!$A$2:$A$6000,"CS",Registros!$B$2:$B$6000,$A1968),0)</f>
        <v>0</v>
      </c>
      <c r="K1968">
        <f>IF(COUNTIFS(Winback!$K$2:$K$300,$A1968)&gt;0,1,0)</f>
        <v>0</v>
      </c>
      <c r="L1968">
        <f>IF(AND($K1968=1,LEFT($A1968,3)="WB-"),SUMIFS(Winback!$D$2:$D$300,Winback!$K$2:$K$300,$A1968),0)</f>
        <v>0</v>
      </c>
      <c r="M1968">
        <f>IF(OR($E1968=1,$G1968=1,SUMIFS(Registros!$J$2:$J$6000,Registros!$B$2:$B$6000,$A1968)&gt;0),1,0)</f>
        <v>1</v>
      </c>
      <c r="N1968">
        <f>IF($J1968&gt;0,1,IF(COUNTIFS(Registros!$A$2:$A$6000,"CS",Registros!$B$2:$B$6000,$A1968,Registros!$K$2:$K$6000,"&lt;&gt;")&gt;0,1,0))</f>
        <v>0</v>
      </c>
      <c r="O1968" t="str">
        <f t="shared" si="150"/>
        <v>SOLO MÓVIL</v>
      </c>
      <c r="P1968" t="str">
        <f t="shared" si="151"/>
        <v>Ofrecer fijo + internet (FLBBTV)</v>
      </c>
      <c r="Q1968">
        <f t="shared" si="152"/>
        <v>16.25</v>
      </c>
      <c r="R1968">
        <f>IFERROR(VLOOKUP($A1968,Registros!$B$2:$G$6000,6,0),IFERROR(INDEX(Winback!$C$2:$C$300,MATCH($A1968,Winback!$K$2:$K$300,0)),""))</f>
        <v>0</v>
      </c>
      <c r="S1968" t="str">
        <f t="shared" si="153"/>
        <v>+MOV</v>
      </c>
      <c r="T1968">
        <f t="shared" si="154"/>
        <v>1</v>
      </c>
    </row>
    <row r="1969" spans="1:20" x14ac:dyDescent="0.35">
      <c r="A1969" t="s">
        <v>9770</v>
      </c>
      <c r="B1969" t="s">
        <v>9771</v>
      </c>
      <c r="C1969" t="s">
        <v>9767</v>
      </c>
      <c r="D1969" t="s">
        <v>9768</v>
      </c>
      <c r="E1969">
        <f>IF(COUNTIFS(Registros!$A$2:$A$6000,"NP",Registros!$B$2:$B$6000,$A1969)&gt;0,1,0)</f>
        <v>0</v>
      </c>
      <c r="F1969">
        <f>IF($E1969=1,SUMIFS(Registros!$F$2:$F$6000,Registros!$A$2:$A$6000,"NP",Registros!$B$2:$B$6000,$A1969),0)</f>
        <v>0</v>
      </c>
      <c r="G1969">
        <f>IF(COUNTIFS(Registros!$A$2:$A$6000,"MOV",Registros!$B$2:$B$6000,$A1969)&gt;0,1,0)</f>
        <v>1</v>
      </c>
      <c r="H1969">
        <f>IF($G1969=1,SUMIFS(Registros!$F$2:$F$6000,Registros!$A$2:$A$6000,"MOV",Registros!$B$2:$B$6000,$A1969),0)</f>
        <v>16.25</v>
      </c>
      <c r="I1969">
        <f>IF(COUNTIFS(Registros!$A$2:$A$6000,"CS",Registros!$B$2:$B$6000,$A1969)&gt;0,1,0)</f>
        <v>0</v>
      </c>
      <c r="J1969">
        <f>IF($I1969=1,SUMIFS(Registros!$I$2:$I$6000,Registros!$A$2:$A$6000,"CS",Registros!$B$2:$B$6000,$A1969),0)</f>
        <v>0</v>
      </c>
      <c r="K1969">
        <f>IF(COUNTIFS(Winback!$K$2:$K$300,$A1969)&gt;0,1,0)</f>
        <v>0</v>
      </c>
      <c r="L1969">
        <f>IF(AND($K1969=1,LEFT($A1969,3)="WB-"),SUMIFS(Winback!$D$2:$D$300,Winback!$K$2:$K$300,$A1969),0)</f>
        <v>0</v>
      </c>
      <c r="M1969">
        <f>IF(OR($E1969=1,$G1969=1,SUMIFS(Registros!$J$2:$J$6000,Registros!$B$2:$B$6000,$A1969)&gt;0),1,0)</f>
        <v>1</v>
      </c>
      <c r="N1969">
        <f>IF($J1969&gt;0,1,IF(COUNTIFS(Registros!$A$2:$A$6000,"CS",Registros!$B$2:$B$6000,$A1969,Registros!$K$2:$K$6000,"&lt;&gt;")&gt;0,1,0))</f>
        <v>0</v>
      </c>
      <c r="O1969" t="str">
        <f t="shared" si="150"/>
        <v>SOLO MÓVIL</v>
      </c>
      <c r="P1969" t="str">
        <f t="shared" si="151"/>
        <v>Ofrecer fijo + internet (FLBBTV)</v>
      </c>
      <c r="Q1969">
        <f t="shared" si="152"/>
        <v>16.25</v>
      </c>
      <c r="R1969">
        <f>IFERROR(VLOOKUP($A1969,Registros!$B$2:$G$6000,6,0),IFERROR(INDEX(Winback!$C$2:$C$300,MATCH($A1969,Winback!$K$2:$K$300,0)),""))</f>
        <v>0</v>
      </c>
      <c r="S1969" t="str">
        <f t="shared" si="153"/>
        <v>+MOV</v>
      </c>
      <c r="T1969">
        <f t="shared" si="154"/>
        <v>1</v>
      </c>
    </row>
    <row r="1970" spans="1:20" x14ac:dyDescent="0.35">
      <c r="A1970" t="s">
        <v>9773</v>
      </c>
      <c r="B1970" t="s">
        <v>9774</v>
      </c>
      <c r="C1970" t="s">
        <v>9775</v>
      </c>
      <c r="D1970" t="s">
        <v>9776</v>
      </c>
      <c r="E1970">
        <f>IF(COUNTIFS(Registros!$A$2:$A$6000,"NP",Registros!$B$2:$B$6000,$A1970)&gt;0,1,0)</f>
        <v>0</v>
      </c>
      <c r="F1970">
        <f>IF($E1970=1,SUMIFS(Registros!$F$2:$F$6000,Registros!$A$2:$A$6000,"NP",Registros!$B$2:$B$6000,$A1970),0)</f>
        <v>0</v>
      </c>
      <c r="G1970">
        <f>IF(COUNTIFS(Registros!$A$2:$A$6000,"MOV",Registros!$B$2:$B$6000,$A1970)&gt;0,1,0)</f>
        <v>1</v>
      </c>
      <c r="H1970">
        <f>IF($G1970=1,SUMIFS(Registros!$F$2:$F$6000,Registros!$A$2:$A$6000,"MOV",Registros!$B$2:$B$6000,$A1970),0)</f>
        <v>41.5</v>
      </c>
      <c r="I1970">
        <f>IF(COUNTIFS(Registros!$A$2:$A$6000,"CS",Registros!$B$2:$B$6000,$A1970)&gt;0,1,0)</f>
        <v>0</v>
      </c>
      <c r="J1970">
        <f>IF($I1970=1,SUMIFS(Registros!$I$2:$I$6000,Registros!$A$2:$A$6000,"CS",Registros!$B$2:$B$6000,$A1970),0)</f>
        <v>0</v>
      </c>
      <c r="K1970">
        <f>IF(COUNTIFS(Winback!$K$2:$K$300,$A1970)&gt;0,1,0)</f>
        <v>0</v>
      </c>
      <c r="L1970">
        <f>IF(AND($K1970=1,LEFT($A1970,3)="WB-"),SUMIFS(Winback!$D$2:$D$300,Winback!$K$2:$K$300,$A1970),0)</f>
        <v>0</v>
      </c>
      <c r="M1970">
        <f>IF(OR($E1970=1,$G1970=1,SUMIFS(Registros!$J$2:$J$6000,Registros!$B$2:$B$6000,$A1970)&gt;0),1,0)</f>
        <v>1</v>
      </c>
      <c r="N1970">
        <f>IF($J1970&gt;0,1,IF(COUNTIFS(Registros!$A$2:$A$6000,"CS",Registros!$B$2:$B$6000,$A1970,Registros!$K$2:$K$6000,"&lt;&gt;")&gt;0,1,0))</f>
        <v>0</v>
      </c>
      <c r="O1970" t="str">
        <f t="shared" si="150"/>
        <v>SOLO MÓVIL</v>
      </c>
      <c r="P1970" t="str">
        <f t="shared" si="151"/>
        <v>Ofrecer fijo + internet (FLBBTV)</v>
      </c>
      <c r="Q1970">
        <f t="shared" si="152"/>
        <v>41.5</v>
      </c>
      <c r="R1970">
        <f>IFERROR(VLOOKUP($A1970,Registros!$B$2:$G$6000,6,0),IFERROR(INDEX(Winback!$C$2:$C$300,MATCH($A1970,Winback!$K$2:$K$300,0)),""))</f>
        <v>0</v>
      </c>
      <c r="S1970" t="str">
        <f t="shared" si="153"/>
        <v>+MOV</v>
      </c>
      <c r="T1970">
        <f t="shared" si="154"/>
        <v>1</v>
      </c>
    </row>
    <row r="1971" spans="1:20" x14ac:dyDescent="0.35">
      <c r="A1971" t="s">
        <v>9778</v>
      </c>
      <c r="B1971" t="s">
        <v>9779</v>
      </c>
      <c r="C1971" t="s">
        <v>9780</v>
      </c>
      <c r="D1971" t="s">
        <v>9781</v>
      </c>
      <c r="E1971">
        <f>IF(COUNTIFS(Registros!$A$2:$A$6000,"NP",Registros!$B$2:$B$6000,$A1971)&gt;0,1,0)</f>
        <v>0</v>
      </c>
      <c r="F1971">
        <f>IF($E1971=1,SUMIFS(Registros!$F$2:$F$6000,Registros!$A$2:$A$6000,"NP",Registros!$B$2:$B$6000,$A1971),0)</f>
        <v>0</v>
      </c>
      <c r="G1971">
        <f>IF(COUNTIFS(Registros!$A$2:$A$6000,"MOV",Registros!$B$2:$B$6000,$A1971)&gt;0,1,0)</f>
        <v>1</v>
      </c>
      <c r="H1971">
        <f>IF($G1971=1,SUMIFS(Registros!$F$2:$F$6000,Registros!$A$2:$A$6000,"MOV",Registros!$B$2:$B$6000,$A1971),0)</f>
        <v>83</v>
      </c>
      <c r="I1971">
        <f>IF(COUNTIFS(Registros!$A$2:$A$6000,"CS",Registros!$B$2:$B$6000,$A1971)&gt;0,1,0)</f>
        <v>0</v>
      </c>
      <c r="J1971">
        <f>IF($I1971=1,SUMIFS(Registros!$I$2:$I$6000,Registros!$A$2:$A$6000,"CS",Registros!$B$2:$B$6000,$A1971),0)</f>
        <v>0</v>
      </c>
      <c r="K1971">
        <f>IF(COUNTIFS(Winback!$K$2:$K$300,$A1971)&gt;0,1,0)</f>
        <v>0</v>
      </c>
      <c r="L1971">
        <f>IF(AND($K1971=1,LEFT($A1971,3)="WB-"),SUMIFS(Winback!$D$2:$D$300,Winback!$K$2:$K$300,$A1971),0)</f>
        <v>0</v>
      </c>
      <c r="M1971">
        <f>IF(OR($E1971=1,$G1971=1,SUMIFS(Registros!$J$2:$J$6000,Registros!$B$2:$B$6000,$A1971)&gt;0),1,0)</f>
        <v>1</v>
      </c>
      <c r="N1971">
        <f>IF($J1971&gt;0,1,IF(COUNTIFS(Registros!$A$2:$A$6000,"CS",Registros!$B$2:$B$6000,$A1971,Registros!$K$2:$K$6000,"&lt;&gt;")&gt;0,1,0))</f>
        <v>0</v>
      </c>
      <c r="O1971" t="str">
        <f t="shared" si="150"/>
        <v>SOLO MÓVIL</v>
      </c>
      <c r="P1971" t="str">
        <f t="shared" si="151"/>
        <v>Ofrecer fijo + internet (FLBBTV)</v>
      </c>
      <c r="Q1971">
        <f t="shared" si="152"/>
        <v>83</v>
      </c>
      <c r="R1971">
        <f>IFERROR(VLOOKUP($A1971,Registros!$B$2:$G$6000,6,0),IFERROR(INDEX(Winback!$C$2:$C$300,MATCH($A1971,Winback!$K$2:$K$300,0)),""))</f>
        <v>0</v>
      </c>
      <c r="S1971" t="str">
        <f t="shared" si="153"/>
        <v>+MOV</v>
      </c>
      <c r="T1971">
        <f t="shared" si="154"/>
        <v>1</v>
      </c>
    </row>
    <row r="1972" spans="1:20" x14ac:dyDescent="0.35">
      <c r="A1972" t="s">
        <v>9783</v>
      </c>
      <c r="B1972" t="s">
        <v>9784</v>
      </c>
      <c r="C1972" t="s">
        <v>9785</v>
      </c>
      <c r="D1972" t="s">
        <v>9786</v>
      </c>
      <c r="E1972">
        <f>IF(COUNTIFS(Registros!$A$2:$A$6000,"NP",Registros!$B$2:$B$6000,$A1972)&gt;0,1,0)</f>
        <v>0</v>
      </c>
      <c r="F1972">
        <f>IF($E1972=1,SUMIFS(Registros!$F$2:$F$6000,Registros!$A$2:$A$6000,"NP",Registros!$B$2:$B$6000,$A1972),0)</f>
        <v>0</v>
      </c>
      <c r="G1972">
        <f>IF(COUNTIFS(Registros!$A$2:$A$6000,"MOV",Registros!$B$2:$B$6000,$A1972)&gt;0,1,0)</f>
        <v>1</v>
      </c>
      <c r="H1972">
        <f>IF($G1972=1,SUMIFS(Registros!$F$2:$F$6000,Registros!$A$2:$A$6000,"MOV",Registros!$B$2:$B$6000,$A1972),0)</f>
        <v>105</v>
      </c>
      <c r="I1972">
        <f>IF(COUNTIFS(Registros!$A$2:$A$6000,"CS",Registros!$B$2:$B$6000,$A1972)&gt;0,1,0)</f>
        <v>0</v>
      </c>
      <c r="J1972">
        <f>IF($I1972=1,SUMIFS(Registros!$I$2:$I$6000,Registros!$A$2:$A$6000,"CS",Registros!$B$2:$B$6000,$A1972),0)</f>
        <v>0</v>
      </c>
      <c r="K1972">
        <f>IF(COUNTIFS(Winback!$K$2:$K$300,$A1972)&gt;0,1,0)</f>
        <v>0</v>
      </c>
      <c r="L1972">
        <f>IF(AND($K1972=1,LEFT($A1972,3)="WB-"),SUMIFS(Winback!$D$2:$D$300,Winback!$K$2:$K$300,$A1972),0)</f>
        <v>0</v>
      </c>
      <c r="M1972">
        <f>IF(OR($E1972=1,$G1972=1,SUMIFS(Registros!$J$2:$J$6000,Registros!$B$2:$B$6000,$A1972)&gt;0),1,0)</f>
        <v>1</v>
      </c>
      <c r="N1972">
        <f>IF($J1972&gt;0,1,IF(COUNTIFS(Registros!$A$2:$A$6000,"CS",Registros!$B$2:$B$6000,$A1972,Registros!$K$2:$K$6000,"&lt;&gt;")&gt;0,1,0))</f>
        <v>0</v>
      </c>
      <c r="O1972" t="str">
        <f t="shared" si="150"/>
        <v>SOLO MÓVIL</v>
      </c>
      <c r="P1972" t="str">
        <f t="shared" si="151"/>
        <v>Ofrecer fijo + internet (FLBBTV)</v>
      </c>
      <c r="Q1972">
        <f t="shared" si="152"/>
        <v>105</v>
      </c>
      <c r="R1972">
        <f>IFERROR(VLOOKUP($A1972,Registros!$B$2:$G$6000,6,0),IFERROR(INDEX(Winback!$C$2:$C$300,MATCH($A1972,Winback!$K$2:$K$300,0)),""))</f>
        <v>0</v>
      </c>
      <c r="S1972" t="str">
        <f t="shared" si="153"/>
        <v>+MOV</v>
      </c>
      <c r="T1972">
        <f t="shared" si="154"/>
        <v>1</v>
      </c>
    </row>
    <row r="1973" spans="1:20" x14ac:dyDescent="0.35">
      <c r="A1973" t="s">
        <v>9788</v>
      </c>
      <c r="B1973" t="s">
        <v>9789</v>
      </c>
      <c r="C1973" t="s">
        <v>9790</v>
      </c>
      <c r="D1973" t="s">
        <v>9791</v>
      </c>
      <c r="E1973">
        <f>IF(COUNTIFS(Registros!$A$2:$A$6000,"NP",Registros!$B$2:$B$6000,$A1973)&gt;0,1,0)</f>
        <v>0</v>
      </c>
      <c r="F1973">
        <f>IF($E1973=1,SUMIFS(Registros!$F$2:$F$6000,Registros!$A$2:$A$6000,"NP",Registros!$B$2:$B$6000,$A1973),0)</f>
        <v>0</v>
      </c>
      <c r="G1973">
        <f>IF(COUNTIFS(Registros!$A$2:$A$6000,"MOV",Registros!$B$2:$B$6000,$A1973)&gt;0,1,0)</f>
        <v>1</v>
      </c>
      <c r="H1973">
        <f>IF($G1973=1,SUMIFS(Registros!$F$2:$F$6000,Registros!$A$2:$A$6000,"MOV",Registros!$B$2:$B$6000,$A1973),0)</f>
        <v>15</v>
      </c>
      <c r="I1973">
        <f>IF(COUNTIFS(Registros!$A$2:$A$6000,"CS",Registros!$B$2:$B$6000,$A1973)&gt;0,1,0)</f>
        <v>0</v>
      </c>
      <c r="J1973">
        <f>IF($I1973=1,SUMIFS(Registros!$I$2:$I$6000,Registros!$A$2:$A$6000,"CS",Registros!$B$2:$B$6000,$A1973),0)</f>
        <v>0</v>
      </c>
      <c r="K1973">
        <f>IF(COUNTIFS(Winback!$K$2:$K$300,$A1973)&gt;0,1,0)</f>
        <v>0</v>
      </c>
      <c r="L1973">
        <f>IF(AND($K1973=1,LEFT($A1973,3)="WB-"),SUMIFS(Winback!$D$2:$D$300,Winback!$K$2:$K$300,$A1973),0)</f>
        <v>0</v>
      </c>
      <c r="M1973">
        <f>IF(OR($E1973=1,$G1973=1,SUMIFS(Registros!$J$2:$J$6000,Registros!$B$2:$B$6000,$A1973)&gt;0),1,0)</f>
        <v>1</v>
      </c>
      <c r="N1973">
        <f>IF($J1973&gt;0,1,IF(COUNTIFS(Registros!$A$2:$A$6000,"CS",Registros!$B$2:$B$6000,$A1973,Registros!$K$2:$K$6000,"&lt;&gt;")&gt;0,1,0))</f>
        <v>0</v>
      </c>
      <c r="O1973" t="str">
        <f t="shared" si="150"/>
        <v>SOLO MÓVIL</v>
      </c>
      <c r="P1973" t="str">
        <f t="shared" si="151"/>
        <v>Ofrecer fijo + internet (FLBBTV)</v>
      </c>
      <c r="Q1973">
        <f t="shared" si="152"/>
        <v>15</v>
      </c>
      <c r="R1973">
        <f>IFERROR(VLOOKUP($A1973,Registros!$B$2:$G$6000,6,0),IFERROR(INDEX(Winback!$C$2:$C$300,MATCH($A1973,Winback!$K$2:$K$300,0)),""))</f>
        <v>0</v>
      </c>
      <c r="S1973" t="str">
        <f t="shared" si="153"/>
        <v>+MOV</v>
      </c>
      <c r="T1973">
        <f t="shared" si="154"/>
        <v>1</v>
      </c>
    </row>
    <row r="1974" spans="1:20" x14ac:dyDescent="0.35">
      <c r="A1974" t="s">
        <v>9793</v>
      </c>
      <c r="B1974" t="s">
        <v>9794</v>
      </c>
      <c r="C1974" t="s">
        <v>9795</v>
      </c>
      <c r="D1974" t="s">
        <v>9796</v>
      </c>
      <c r="E1974">
        <f>IF(COUNTIFS(Registros!$A$2:$A$6000,"NP",Registros!$B$2:$B$6000,$A1974)&gt;0,1,0)</f>
        <v>0</v>
      </c>
      <c r="F1974">
        <f>IF($E1974=1,SUMIFS(Registros!$F$2:$F$6000,Registros!$A$2:$A$6000,"NP",Registros!$B$2:$B$6000,$A1974),0)</f>
        <v>0</v>
      </c>
      <c r="G1974">
        <f>IF(COUNTIFS(Registros!$A$2:$A$6000,"MOV",Registros!$B$2:$B$6000,$A1974)&gt;0,1,0)</f>
        <v>1</v>
      </c>
      <c r="H1974">
        <f>IF($G1974=1,SUMIFS(Registros!$F$2:$F$6000,Registros!$A$2:$A$6000,"MOV",Registros!$B$2:$B$6000,$A1974),0)</f>
        <v>183.06</v>
      </c>
      <c r="I1974">
        <f>IF(COUNTIFS(Registros!$A$2:$A$6000,"CS",Registros!$B$2:$B$6000,$A1974)&gt;0,1,0)</f>
        <v>0</v>
      </c>
      <c r="J1974">
        <f>IF($I1974=1,SUMIFS(Registros!$I$2:$I$6000,Registros!$A$2:$A$6000,"CS",Registros!$B$2:$B$6000,$A1974),0)</f>
        <v>0</v>
      </c>
      <c r="K1974">
        <f>IF(COUNTIFS(Winback!$K$2:$K$300,$A1974)&gt;0,1,0)</f>
        <v>0</v>
      </c>
      <c r="L1974">
        <f>IF(AND($K1974=1,LEFT($A1974,3)="WB-"),SUMIFS(Winback!$D$2:$D$300,Winback!$K$2:$K$300,$A1974),0)</f>
        <v>0</v>
      </c>
      <c r="M1974">
        <f>IF(OR($E1974=1,$G1974=1,SUMIFS(Registros!$J$2:$J$6000,Registros!$B$2:$B$6000,$A1974)&gt;0),1,0)</f>
        <v>1</v>
      </c>
      <c r="N1974">
        <f>IF($J1974&gt;0,1,IF(COUNTIFS(Registros!$A$2:$A$6000,"CS",Registros!$B$2:$B$6000,$A1974,Registros!$K$2:$K$6000,"&lt;&gt;")&gt;0,1,0))</f>
        <v>0</v>
      </c>
      <c r="O1974" t="str">
        <f t="shared" si="150"/>
        <v>SOLO MÓVIL</v>
      </c>
      <c r="P1974" t="str">
        <f t="shared" si="151"/>
        <v>Ofrecer fijo + internet (FLBBTV)</v>
      </c>
      <c r="Q1974">
        <f t="shared" si="152"/>
        <v>183.06</v>
      </c>
      <c r="R1974">
        <f>IFERROR(VLOOKUP($A1974,Registros!$B$2:$G$6000,6,0),IFERROR(INDEX(Winback!$C$2:$C$300,MATCH($A1974,Winback!$K$2:$K$300,0)),""))</f>
        <v>0</v>
      </c>
      <c r="S1974" t="str">
        <f t="shared" si="153"/>
        <v>+MOV</v>
      </c>
      <c r="T1974">
        <f t="shared" si="154"/>
        <v>1</v>
      </c>
    </row>
    <row r="1975" spans="1:20" x14ac:dyDescent="0.35">
      <c r="A1975" t="s">
        <v>9798</v>
      </c>
      <c r="B1975" t="s">
        <v>9799</v>
      </c>
      <c r="C1975" t="s">
        <v>9800</v>
      </c>
      <c r="D1975" t="s">
        <v>9801</v>
      </c>
      <c r="E1975">
        <f>IF(COUNTIFS(Registros!$A$2:$A$6000,"NP",Registros!$B$2:$B$6000,$A1975)&gt;0,1,0)</f>
        <v>0</v>
      </c>
      <c r="F1975">
        <f>IF($E1975=1,SUMIFS(Registros!$F$2:$F$6000,Registros!$A$2:$A$6000,"NP",Registros!$B$2:$B$6000,$A1975),0)</f>
        <v>0</v>
      </c>
      <c r="G1975">
        <f>IF(COUNTIFS(Registros!$A$2:$A$6000,"MOV",Registros!$B$2:$B$6000,$A1975)&gt;0,1,0)</f>
        <v>1</v>
      </c>
      <c r="H1975">
        <f>IF($G1975=1,SUMIFS(Registros!$F$2:$F$6000,Registros!$A$2:$A$6000,"MOV",Registros!$B$2:$B$6000,$A1975),0)</f>
        <v>20</v>
      </c>
      <c r="I1975">
        <f>IF(COUNTIFS(Registros!$A$2:$A$6000,"CS",Registros!$B$2:$B$6000,$A1975)&gt;0,1,0)</f>
        <v>0</v>
      </c>
      <c r="J1975">
        <f>IF($I1975=1,SUMIFS(Registros!$I$2:$I$6000,Registros!$A$2:$A$6000,"CS",Registros!$B$2:$B$6000,$A1975),0)</f>
        <v>0</v>
      </c>
      <c r="K1975">
        <f>IF(COUNTIFS(Winback!$K$2:$K$300,$A1975)&gt;0,1,0)</f>
        <v>0</v>
      </c>
      <c r="L1975">
        <f>IF(AND($K1975=1,LEFT($A1975,3)="WB-"),SUMIFS(Winback!$D$2:$D$300,Winback!$K$2:$K$300,$A1975),0)</f>
        <v>0</v>
      </c>
      <c r="M1975">
        <f>IF(OR($E1975=1,$G1975=1,SUMIFS(Registros!$J$2:$J$6000,Registros!$B$2:$B$6000,$A1975)&gt;0),1,0)</f>
        <v>1</v>
      </c>
      <c r="N1975">
        <f>IF($J1975&gt;0,1,IF(COUNTIFS(Registros!$A$2:$A$6000,"CS",Registros!$B$2:$B$6000,$A1975,Registros!$K$2:$K$6000,"&lt;&gt;")&gt;0,1,0))</f>
        <v>0</v>
      </c>
      <c r="O1975" t="str">
        <f t="shared" si="150"/>
        <v>SOLO MÓVIL</v>
      </c>
      <c r="P1975" t="str">
        <f t="shared" si="151"/>
        <v>Ofrecer fijo + internet (FLBBTV)</v>
      </c>
      <c r="Q1975">
        <f t="shared" si="152"/>
        <v>20</v>
      </c>
      <c r="R1975">
        <f>IFERROR(VLOOKUP($A1975,Registros!$B$2:$G$6000,6,0),IFERROR(INDEX(Winback!$C$2:$C$300,MATCH($A1975,Winback!$K$2:$K$300,0)),""))</f>
        <v>0</v>
      </c>
      <c r="S1975" t="str">
        <f t="shared" si="153"/>
        <v>+MOV</v>
      </c>
      <c r="T1975">
        <f t="shared" si="154"/>
        <v>1</v>
      </c>
    </row>
    <row r="1976" spans="1:20" x14ac:dyDescent="0.35">
      <c r="A1976" t="s">
        <v>9803</v>
      </c>
      <c r="B1976" t="s">
        <v>9804</v>
      </c>
      <c r="C1976" t="s">
        <v>9805</v>
      </c>
      <c r="D1976" t="s">
        <v>9806</v>
      </c>
      <c r="E1976">
        <f>IF(COUNTIFS(Registros!$A$2:$A$6000,"NP",Registros!$B$2:$B$6000,$A1976)&gt;0,1,0)</f>
        <v>0</v>
      </c>
      <c r="F1976">
        <f>IF($E1976=1,SUMIFS(Registros!$F$2:$F$6000,Registros!$A$2:$A$6000,"NP",Registros!$B$2:$B$6000,$A1976),0)</f>
        <v>0</v>
      </c>
      <c r="G1976">
        <f>IF(COUNTIFS(Registros!$A$2:$A$6000,"MOV",Registros!$B$2:$B$6000,$A1976)&gt;0,1,0)</f>
        <v>1</v>
      </c>
      <c r="H1976">
        <f>IF($G1976=1,SUMIFS(Registros!$F$2:$F$6000,Registros!$A$2:$A$6000,"MOV",Registros!$B$2:$B$6000,$A1976),0)</f>
        <v>48</v>
      </c>
      <c r="I1976">
        <f>IF(COUNTIFS(Registros!$A$2:$A$6000,"CS",Registros!$B$2:$B$6000,$A1976)&gt;0,1,0)</f>
        <v>0</v>
      </c>
      <c r="J1976">
        <f>IF($I1976=1,SUMIFS(Registros!$I$2:$I$6000,Registros!$A$2:$A$6000,"CS",Registros!$B$2:$B$6000,$A1976),0)</f>
        <v>0</v>
      </c>
      <c r="K1976">
        <f>IF(COUNTIFS(Winback!$K$2:$K$300,$A1976)&gt;0,1,0)</f>
        <v>0</v>
      </c>
      <c r="L1976">
        <f>IF(AND($K1976=1,LEFT($A1976,3)="WB-"),SUMIFS(Winback!$D$2:$D$300,Winback!$K$2:$K$300,$A1976),0)</f>
        <v>0</v>
      </c>
      <c r="M1976">
        <f>IF(OR($E1976=1,$G1976=1,SUMIFS(Registros!$J$2:$J$6000,Registros!$B$2:$B$6000,$A1976)&gt;0),1,0)</f>
        <v>1</v>
      </c>
      <c r="N1976">
        <f>IF($J1976&gt;0,1,IF(COUNTIFS(Registros!$A$2:$A$6000,"CS",Registros!$B$2:$B$6000,$A1976,Registros!$K$2:$K$6000,"&lt;&gt;")&gt;0,1,0))</f>
        <v>0</v>
      </c>
      <c r="O1976" t="str">
        <f t="shared" si="150"/>
        <v>SOLO MÓVIL</v>
      </c>
      <c r="P1976" t="str">
        <f t="shared" si="151"/>
        <v>Ofrecer fijo + internet (FLBBTV)</v>
      </c>
      <c r="Q1976">
        <f t="shared" si="152"/>
        <v>48</v>
      </c>
      <c r="R1976">
        <f>IFERROR(VLOOKUP($A1976,Registros!$B$2:$G$6000,6,0),IFERROR(INDEX(Winback!$C$2:$C$300,MATCH($A1976,Winback!$K$2:$K$300,0)),""))</f>
        <v>0</v>
      </c>
      <c r="S1976" t="str">
        <f t="shared" si="153"/>
        <v>+MOV</v>
      </c>
      <c r="T1976">
        <f t="shared" si="154"/>
        <v>1</v>
      </c>
    </row>
    <row r="1977" spans="1:20" x14ac:dyDescent="0.35">
      <c r="A1977" t="s">
        <v>9808</v>
      </c>
      <c r="B1977" t="s">
        <v>9809</v>
      </c>
      <c r="C1977" t="s">
        <v>9810</v>
      </c>
      <c r="D1977" t="s">
        <v>9811</v>
      </c>
      <c r="E1977">
        <f>IF(COUNTIFS(Registros!$A$2:$A$6000,"NP",Registros!$B$2:$B$6000,$A1977)&gt;0,1,0)</f>
        <v>0</v>
      </c>
      <c r="F1977">
        <f>IF($E1977=1,SUMIFS(Registros!$F$2:$F$6000,Registros!$A$2:$A$6000,"NP",Registros!$B$2:$B$6000,$A1977),0)</f>
        <v>0</v>
      </c>
      <c r="G1977">
        <f>IF(COUNTIFS(Registros!$A$2:$A$6000,"MOV",Registros!$B$2:$B$6000,$A1977)&gt;0,1,0)</f>
        <v>1</v>
      </c>
      <c r="H1977">
        <f>IF($G1977=1,SUMIFS(Registros!$F$2:$F$6000,Registros!$A$2:$A$6000,"MOV",Registros!$B$2:$B$6000,$A1977),0)</f>
        <v>251.5</v>
      </c>
      <c r="I1977">
        <f>IF(COUNTIFS(Registros!$A$2:$A$6000,"CS",Registros!$B$2:$B$6000,$A1977)&gt;0,1,0)</f>
        <v>0</v>
      </c>
      <c r="J1977">
        <f>IF($I1977=1,SUMIFS(Registros!$I$2:$I$6000,Registros!$A$2:$A$6000,"CS",Registros!$B$2:$B$6000,$A1977),0)</f>
        <v>0</v>
      </c>
      <c r="K1977">
        <f>IF(COUNTIFS(Winback!$K$2:$K$300,$A1977)&gt;0,1,0)</f>
        <v>0</v>
      </c>
      <c r="L1977">
        <f>IF(AND($K1977=1,LEFT($A1977,3)="WB-"),SUMIFS(Winback!$D$2:$D$300,Winback!$K$2:$K$300,$A1977),0)</f>
        <v>0</v>
      </c>
      <c r="M1977">
        <f>IF(OR($E1977=1,$G1977=1,SUMIFS(Registros!$J$2:$J$6000,Registros!$B$2:$B$6000,$A1977)&gt;0),1,0)</f>
        <v>1</v>
      </c>
      <c r="N1977">
        <f>IF($J1977&gt;0,1,IF(COUNTIFS(Registros!$A$2:$A$6000,"CS",Registros!$B$2:$B$6000,$A1977,Registros!$K$2:$K$6000,"&lt;&gt;")&gt;0,1,0))</f>
        <v>0</v>
      </c>
      <c r="O1977" t="str">
        <f t="shared" si="150"/>
        <v>SOLO MÓVIL</v>
      </c>
      <c r="P1977" t="str">
        <f t="shared" si="151"/>
        <v>Ofrecer fijo + internet (FLBBTV)</v>
      </c>
      <c r="Q1977">
        <f t="shared" si="152"/>
        <v>251.5</v>
      </c>
      <c r="R1977">
        <f>IFERROR(VLOOKUP($A1977,Registros!$B$2:$G$6000,6,0),IFERROR(INDEX(Winback!$C$2:$C$300,MATCH($A1977,Winback!$K$2:$K$300,0)),""))</f>
        <v>0</v>
      </c>
      <c r="S1977" t="str">
        <f t="shared" si="153"/>
        <v>+MOV</v>
      </c>
      <c r="T1977">
        <f t="shared" si="154"/>
        <v>1</v>
      </c>
    </row>
    <row r="1978" spans="1:20" x14ac:dyDescent="0.35">
      <c r="A1978" t="s">
        <v>9813</v>
      </c>
      <c r="B1978" t="s">
        <v>9814</v>
      </c>
      <c r="C1978" t="s">
        <v>9815</v>
      </c>
      <c r="D1978" t="s">
        <v>9816</v>
      </c>
      <c r="E1978">
        <f>IF(COUNTIFS(Registros!$A$2:$A$6000,"NP",Registros!$B$2:$B$6000,$A1978)&gt;0,1,0)</f>
        <v>0</v>
      </c>
      <c r="F1978">
        <f>IF($E1978=1,SUMIFS(Registros!$F$2:$F$6000,Registros!$A$2:$A$6000,"NP",Registros!$B$2:$B$6000,$A1978),0)</f>
        <v>0</v>
      </c>
      <c r="G1978">
        <f>IF(COUNTIFS(Registros!$A$2:$A$6000,"MOV",Registros!$B$2:$B$6000,$A1978)&gt;0,1,0)</f>
        <v>1</v>
      </c>
      <c r="H1978">
        <f>IF($G1978=1,SUMIFS(Registros!$F$2:$F$6000,Registros!$A$2:$A$6000,"MOV",Registros!$B$2:$B$6000,$A1978),0)</f>
        <v>41.5</v>
      </c>
      <c r="I1978">
        <f>IF(COUNTIFS(Registros!$A$2:$A$6000,"CS",Registros!$B$2:$B$6000,$A1978)&gt;0,1,0)</f>
        <v>0</v>
      </c>
      <c r="J1978">
        <f>IF($I1978=1,SUMIFS(Registros!$I$2:$I$6000,Registros!$A$2:$A$6000,"CS",Registros!$B$2:$B$6000,$A1978),0)</f>
        <v>0</v>
      </c>
      <c r="K1978">
        <f>IF(COUNTIFS(Winback!$K$2:$K$300,$A1978)&gt;0,1,0)</f>
        <v>0</v>
      </c>
      <c r="L1978">
        <f>IF(AND($K1978=1,LEFT($A1978,3)="WB-"),SUMIFS(Winback!$D$2:$D$300,Winback!$K$2:$K$300,$A1978),0)</f>
        <v>0</v>
      </c>
      <c r="M1978">
        <f>IF(OR($E1978=1,$G1978=1,SUMIFS(Registros!$J$2:$J$6000,Registros!$B$2:$B$6000,$A1978)&gt;0),1,0)</f>
        <v>1</v>
      </c>
      <c r="N1978">
        <f>IF($J1978&gt;0,1,IF(COUNTIFS(Registros!$A$2:$A$6000,"CS",Registros!$B$2:$B$6000,$A1978,Registros!$K$2:$K$6000,"&lt;&gt;")&gt;0,1,0))</f>
        <v>0</v>
      </c>
      <c r="O1978" t="str">
        <f t="shared" si="150"/>
        <v>SOLO MÓVIL</v>
      </c>
      <c r="P1978" t="str">
        <f t="shared" si="151"/>
        <v>Ofrecer fijo + internet (FLBBTV)</v>
      </c>
      <c r="Q1978">
        <f t="shared" si="152"/>
        <v>41.5</v>
      </c>
      <c r="R1978">
        <f>IFERROR(VLOOKUP($A1978,Registros!$B$2:$G$6000,6,0),IFERROR(INDEX(Winback!$C$2:$C$300,MATCH($A1978,Winback!$K$2:$K$300,0)),""))</f>
        <v>0</v>
      </c>
      <c r="S1978" t="str">
        <f t="shared" si="153"/>
        <v>+MOV</v>
      </c>
      <c r="T1978">
        <f t="shared" si="154"/>
        <v>1</v>
      </c>
    </row>
    <row r="1979" spans="1:20" x14ac:dyDescent="0.35">
      <c r="A1979" t="s">
        <v>9818</v>
      </c>
      <c r="B1979" t="s">
        <v>9819</v>
      </c>
      <c r="C1979" t="s">
        <v>9820</v>
      </c>
      <c r="D1979" t="s">
        <v>9821</v>
      </c>
      <c r="E1979">
        <f>IF(COUNTIFS(Registros!$A$2:$A$6000,"NP",Registros!$B$2:$B$6000,$A1979)&gt;0,1,0)</f>
        <v>0</v>
      </c>
      <c r="F1979">
        <f>IF($E1979=1,SUMIFS(Registros!$F$2:$F$6000,Registros!$A$2:$A$6000,"NP",Registros!$B$2:$B$6000,$A1979),0)</f>
        <v>0</v>
      </c>
      <c r="G1979">
        <f>IF(COUNTIFS(Registros!$A$2:$A$6000,"MOV",Registros!$B$2:$B$6000,$A1979)&gt;0,1,0)</f>
        <v>1</v>
      </c>
      <c r="H1979">
        <f>IF($G1979=1,SUMIFS(Registros!$F$2:$F$6000,Registros!$A$2:$A$6000,"MOV",Registros!$B$2:$B$6000,$A1979),0)</f>
        <v>15</v>
      </c>
      <c r="I1979">
        <f>IF(COUNTIFS(Registros!$A$2:$A$6000,"CS",Registros!$B$2:$B$6000,$A1979)&gt;0,1,0)</f>
        <v>0</v>
      </c>
      <c r="J1979">
        <f>IF($I1979=1,SUMIFS(Registros!$I$2:$I$6000,Registros!$A$2:$A$6000,"CS",Registros!$B$2:$B$6000,$A1979),0)</f>
        <v>0</v>
      </c>
      <c r="K1979">
        <f>IF(COUNTIFS(Winback!$K$2:$K$300,$A1979)&gt;0,1,0)</f>
        <v>0</v>
      </c>
      <c r="L1979">
        <f>IF(AND($K1979=1,LEFT($A1979,3)="WB-"),SUMIFS(Winback!$D$2:$D$300,Winback!$K$2:$K$300,$A1979),0)</f>
        <v>0</v>
      </c>
      <c r="M1979">
        <f>IF(OR($E1979=1,$G1979=1,SUMIFS(Registros!$J$2:$J$6000,Registros!$B$2:$B$6000,$A1979)&gt;0),1,0)</f>
        <v>1</v>
      </c>
      <c r="N1979">
        <f>IF($J1979&gt;0,1,IF(COUNTIFS(Registros!$A$2:$A$6000,"CS",Registros!$B$2:$B$6000,$A1979,Registros!$K$2:$K$6000,"&lt;&gt;")&gt;0,1,0))</f>
        <v>0</v>
      </c>
      <c r="O1979" t="str">
        <f t="shared" si="150"/>
        <v>SOLO MÓVIL</v>
      </c>
      <c r="P1979" t="str">
        <f t="shared" si="151"/>
        <v>Ofrecer fijo + internet (FLBBTV)</v>
      </c>
      <c r="Q1979">
        <f t="shared" si="152"/>
        <v>15</v>
      </c>
      <c r="R1979">
        <f>IFERROR(VLOOKUP($A1979,Registros!$B$2:$G$6000,6,0),IFERROR(INDEX(Winback!$C$2:$C$300,MATCH($A1979,Winback!$K$2:$K$300,0)),""))</f>
        <v>0</v>
      </c>
      <c r="S1979" t="str">
        <f t="shared" si="153"/>
        <v>+MOV</v>
      </c>
      <c r="T1979">
        <f t="shared" si="154"/>
        <v>1</v>
      </c>
    </row>
    <row r="1980" spans="1:20" x14ac:dyDescent="0.35">
      <c r="A1980" t="s">
        <v>9823</v>
      </c>
      <c r="B1980" t="s">
        <v>9824</v>
      </c>
      <c r="C1980" t="s">
        <v>9825</v>
      </c>
      <c r="D1980" t="s">
        <v>9826</v>
      </c>
      <c r="E1980">
        <f>IF(COUNTIFS(Registros!$A$2:$A$6000,"NP",Registros!$B$2:$B$6000,$A1980)&gt;0,1,0)</f>
        <v>0</v>
      </c>
      <c r="F1980">
        <f>IF($E1980=1,SUMIFS(Registros!$F$2:$F$6000,Registros!$A$2:$A$6000,"NP",Registros!$B$2:$B$6000,$A1980),0)</f>
        <v>0</v>
      </c>
      <c r="G1980">
        <f>IF(COUNTIFS(Registros!$A$2:$A$6000,"MOV",Registros!$B$2:$B$6000,$A1980)&gt;0,1,0)</f>
        <v>1</v>
      </c>
      <c r="H1980">
        <f>IF($G1980=1,SUMIFS(Registros!$F$2:$F$6000,Registros!$A$2:$A$6000,"MOV",Registros!$B$2:$B$6000,$A1980),0)</f>
        <v>28.25</v>
      </c>
      <c r="I1980">
        <f>IF(COUNTIFS(Registros!$A$2:$A$6000,"CS",Registros!$B$2:$B$6000,$A1980)&gt;0,1,0)</f>
        <v>0</v>
      </c>
      <c r="J1980">
        <f>IF($I1980=1,SUMIFS(Registros!$I$2:$I$6000,Registros!$A$2:$A$6000,"CS",Registros!$B$2:$B$6000,$A1980),0)</f>
        <v>0</v>
      </c>
      <c r="K1980">
        <f>IF(COUNTIFS(Winback!$K$2:$K$300,$A1980)&gt;0,1,0)</f>
        <v>0</v>
      </c>
      <c r="L1980">
        <f>IF(AND($K1980=1,LEFT($A1980,3)="WB-"),SUMIFS(Winback!$D$2:$D$300,Winback!$K$2:$K$300,$A1980),0)</f>
        <v>0</v>
      </c>
      <c r="M1980">
        <f>IF(OR($E1980=1,$G1980=1,SUMIFS(Registros!$J$2:$J$6000,Registros!$B$2:$B$6000,$A1980)&gt;0),1,0)</f>
        <v>1</v>
      </c>
      <c r="N1980">
        <f>IF($J1980&gt;0,1,IF(COUNTIFS(Registros!$A$2:$A$6000,"CS",Registros!$B$2:$B$6000,$A1980,Registros!$K$2:$K$6000,"&lt;&gt;")&gt;0,1,0))</f>
        <v>0</v>
      </c>
      <c r="O1980" t="str">
        <f t="shared" si="150"/>
        <v>SOLO MÓVIL</v>
      </c>
      <c r="P1980" t="str">
        <f t="shared" si="151"/>
        <v>Ofrecer fijo + internet (FLBBTV)</v>
      </c>
      <c r="Q1980">
        <f t="shared" si="152"/>
        <v>28.25</v>
      </c>
      <c r="R1980">
        <f>IFERROR(VLOOKUP($A1980,Registros!$B$2:$G$6000,6,0),IFERROR(INDEX(Winback!$C$2:$C$300,MATCH($A1980,Winback!$K$2:$K$300,0)),""))</f>
        <v>0</v>
      </c>
      <c r="S1980" t="str">
        <f t="shared" si="153"/>
        <v>+MOV</v>
      </c>
      <c r="T1980">
        <f t="shared" si="154"/>
        <v>1</v>
      </c>
    </row>
    <row r="1981" spans="1:20" x14ac:dyDescent="0.35">
      <c r="A1981" t="s">
        <v>9828</v>
      </c>
      <c r="B1981" t="s">
        <v>9829</v>
      </c>
      <c r="C1981" t="s">
        <v>9830</v>
      </c>
      <c r="D1981" t="s">
        <v>9831</v>
      </c>
      <c r="E1981">
        <f>IF(COUNTIFS(Registros!$A$2:$A$6000,"NP",Registros!$B$2:$B$6000,$A1981)&gt;0,1,0)</f>
        <v>0</v>
      </c>
      <c r="F1981">
        <f>IF($E1981=1,SUMIFS(Registros!$F$2:$F$6000,Registros!$A$2:$A$6000,"NP",Registros!$B$2:$B$6000,$A1981),0)</f>
        <v>0</v>
      </c>
      <c r="G1981">
        <f>IF(COUNTIFS(Registros!$A$2:$A$6000,"MOV",Registros!$B$2:$B$6000,$A1981)&gt;0,1,0)</f>
        <v>1</v>
      </c>
      <c r="H1981">
        <f>IF($G1981=1,SUMIFS(Registros!$F$2:$F$6000,Registros!$A$2:$A$6000,"MOV",Registros!$B$2:$B$6000,$A1981),0)</f>
        <v>44</v>
      </c>
      <c r="I1981">
        <f>IF(COUNTIFS(Registros!$A$2:$A$6000,"CS",Registros!$B$2:$B$6000,$A1981)&gt;0,1,0)</f>
        <v>0</v>
      </c>
      <c r="J1981">
        <f>IF($I1981=1,SUMIFS(Registros!$I$2:$I$6000,Registros!$A$2:$A$6000,"CS",Registros!$B$2:$B$6000,$A1981),0)</f>
        <v>0</v>
      </c>
      <c r="K1981">
        <f>IF(COUNTIFS(Winback!$K$2:$K$300,$A1981)&gt;0,1,0)</f>
        <v>0</v>
      </c>
      <c r="L1981">
        <f>IF(AND($K1981=1,LEFT($A1981,3)="WB-"),SUMIFS(Winback!$D$2:$D$300,Winback!$K$2:$K$300,$A1981),0)</f>
        <v>0</v>
      </c>
      <c r="M1981">
        <f>IF(OR($E1981=1,$G1981=1,SUMIFS(Registros!$J$2:$J$6000,Registros!$B$2:$B$6000,$A1981)&gt;0),1,0)</f>
        <v>1</v>
      </c>
      <c r="N1981">
        <f>IF($J1981&gt;0,1,IF(COUNTIFS(Registros!$A$2:$A$6000,"CS",Registros!$B$2:$B$6000,$A1981,Registros!$K$2:$K$6000,"&lt;&gt;")&gt;0,1,0))</f>
        <v>0</v>
      </c>
      <c r="O1981" t="str">
        <f t="shared" si="150"/>
        <v>SOLO MÓVIL</v>
      </c>
      <c r="P1981" t="str">
        <f t="shared" si="151"/>
        <v>Ofrecer fijo + internet (FLBBTV)</v>
      </c>
      <c r="Q1981">
        <f t="shared" si="152"/>
        <v>44</v>
      </c>
      <c r="R1981">
        <f>IFERROR(VLOOKUP($A1981,Registros!$B$2:$G$6000,6,0),IFERROR(INDEX(Winback!$C$2:$C$300,MATCH($A1981,Winback!$K$2:$K$300,0)),""))</f>
        <v>0</v>
      </c>
      <c r="S1981" t="str">
        <f t="shared" si="153"/>
        <v>+MOV</v>
      </c>
      <c r="T1981">
        <f t="shared" si="154"/>
        <v>1</v>
      </c>
    </row>
    <row r="1982" spans="1:20" x14ac:dyDescent="0.35">
      <c r="A1982" t="s">
        <v>9833</v>
      </c>
      <c r="B1982" t="s">
        <v>9834</v>
      </c>
      <c r="C1982" t="s">
        <v>9835</v>
      </c>
      <c r="D1982" t="s">
        <v>9836</v>
      </c>
      <c r="E1982">
        <f>IF(COUNTIFS(Registros!$A$2:$A$6000,"NP",Registros!$B$2:$B$6000,$A1982)&gt;0,1,0)</f>
        <v>0</v>
      </c>
      <c r="F1982">
        <f>IF($E1982=1,SUMIFS(Registros!$F$2:$F$6000,Registros!$A$2:$A$6000,"NP",Registros!$B$2:$B$6000,$A1982),0)</f>
        <v>0</v>
      </c>
      <c r="G1982">
        <f>IF(COUNTIFS(Registros!$A$2:$A$6000,"MOV",Registros!$B$2:$B$6000,$A1982)&gt;0,1,0)</f>
        <v>1</v>
      </c>
      <c r="H1982">
        <f>IF($G1982=1,SUMIFS(Registros!$F$2:$F$6000,Registros!$A$2:$A$6000,"MOV",Registros!$B$2:$B$6000,$A1982),0)</f>
        <v>15</v>
      </c>
      <c r="I1982">
        <f>IF(COUNTIFS(Registros!$A$2:$A$6000,"CS",Registros!$B$2:$B$6000,$A1982)&gt;0,1,0)</f>
        <v>0</v>
      </c>
      <c r="J1982">
        <f>IF($I1982=1,SUMIFS(Registros!$I$2:$I$6000,Registros!$A$2:$A$6000,"CS",Registros!$B$2:$B$6000,$A1982),0)</f>
        <v>0</v>
      </c>
      <c r="K1982">
        <f>IF(COUNTIFS(Winback!$K$2:$K$300,$A1982)&gt;0,1,0)</f>
        <v>0</v>
      </c>
      <c r="L1982">
        <f>IF(AND($K1982=1,LEFT($A1982,3)="WB-"),SUMIFS(Winback!$D$2:$D$300,Winback!$K$2:$K$300,$A1982),0)</f>
        <v>0</v>
      </c>
      <c r="M1982">
        <f>IF(OR($E1982=1,$G1982=1,SUMIFS(Registros!$J$2:$J$6000,Registros!$B$2:$B$6000,$A1982)&gt;0),1,0)</f>
        <v>1</v>
      </c>
      <c r="N1982">
        <f>IF($J1982&gt;0,1,IF(COUNTIFS(Registros!$A$2:$A$6000,"CS",Registros!$B$2:$B$6000,$A1982,Registros!$K$2:$K$6000,"&lt;&gt;")&gt;0,1,0))</f>
        <v>0</v>
      </c>
      <c r="O1982" t="str">
        <f t="shared" si="150"/>
        <v>SOLO MÓVIL</v>
      </c>
      <c r="P1982" t="str">
        <f t="shared" si="151"/>
        <v>Ofrecer fijo + internet (FLBBTV)</v>
      </c>
      <c r="Q1982">
        <f t="shared" si="152"/>
        <v>15</v>
      </c>
      <c r="R1982">
        <f>IFERROR(VLOOKUP($A1982,Registros!$B$2:$G$6000,6,0),IFERROR(INDEX(Winback!$C$2:$C$300,MATCH($A1982,Winback!$K$2:$K$300,0)),""))</f>
        <v>0</v>
      </c>
      <c r="S1982" t="str">
        <f t="shared" si="153"/>
        <v>+MOV</v>
      </c>
      <c r="T1982">
        <f t="shared" si="154"/>
        <v>1</v>
      </c>
    </row>
    <row r="1983" spans="1:20" x14ac:dyDescent="0.35">
      <c r="A1983" t="s">
        <v>9838</v>
      </c>
      <c r="B1983" t="s">
        <v>9839</v>
      </c>
      <c r="C1983" t="s">
        <v>9840</v>
      </c>
      <c r="D1983" t="s">
        <v>9841</v>
      </c>
      <c r="E1983">
        <f>IF(COUNTIFS(Registros!$A$2:$A$6000,"NP",Registros!$B$2:$B$6000,$A1983)&gt;0,1,0)</f>
        <v>0</v>
      </c>
      <c r="F1983">
        <f>IF($E1983=1,SUMIFS(Registros!$F$2:$F$6000,Registros!$A$2:$A$6000,"NP",Registros!$B$2:$B$6000,$A1983),0)</f>
        <v>0</v>
      </c>
      <c r="G1983">
        <f>IF(COUNTIFS(Registros!$A$2:$A$6000,"MOV",Registros!$B$2:$B$6000,$A1983)&gt;0,1,0)</f>
        <v>1</v>
      </c>
      <c r="H1983">
        <f>IF($G1983=1,SUMIFS(Registros!$F$2:$F$6000,Registros!$A$2:$A$6000,"MOV",Registros!$B$2:$B$6000,$A1983),0)</f>
        <v>142.24</v>
      </c>
      <c r="I1983">
        <f>IF(COUNTIFS(Registros!$A$2:$A$6000,"CS",Registros!$B$2:$B$6000,$A1983)&gt;0,1,0)</f>
        <v>0</v>
      </c>
      <c r="J1983">
        <f>IF($I1983=1,SUMIFS(Registros!$I$2:$I$6000,Registros!$A$2:$A$6000,"CS",Registros!$B$2:$B$6000,$A1983),0)</f>
        <v>0</v>
      </c>
      <c r="K1983">
        <f>IF(COUNTIFS(Winback!$K$2:$K$300,$A1983)&gt;0,1,0)</f>
        <v>0</v>
      </c>
      <c r="L1983">
        <f>IF(AND($K1983=1,LEFT($A1983,3)="WB-"),SUMIFS(Winback!$D$2:$D$300,Winback!$K$2:$K$300,$A1983),0)</f>
        <v>0</v>
      </c>
      <c r="M1983">
        <f>IF(OR($E1983=1,$G1983=1,SUMIFS(Registros!$J$2:$J$6000,Registros!$B$2:$B$6000,$A1983)&gt;0),1,0)</f>
        <v>1</v>
      </c>
      <c r="N1983">
        <f>IF($J1983&gt;0,1,IF(COUNTIFS(Registros!$A$2:$A$6000,"CS",Registros!$B$2:$B$6000,$A1983,Registros!$K$2:$K$6000,"&lt;&gt;")&gt;0,1,0))</f>
        <v>0</v>
      </c>
      <c r="O1983" t="str">
        <f t="shared" si="150"/>
        <v>SOLO MÓVIL</v>
      </c>
      <c r="P1983" t="str">
        <f t="shared" si="151"/>
        <v>Ofrecer fijo + internet (FLBBTV)</v>
      </c>
      <c r="Q1983">
        <f t="shared" si="152"/>
        <v>142.24</v>
      </c>
      <c r="R1983">
        <f>IFERROR(VLOOKUP($A1983,Registros!$B$2:$G$6000,6,0),IFERROR(INDEX(Winback!$C$2:$C$300,MATCH($A1983,Winback!$K$2:$K$300,0)),""))</f>
        <v>0</v>
      </c>
      <c r="S1983" t="str">
        <f t="shared" si="153"/>
        <v>+MOV</v>
      </c>
      <c r="T1983">
        <f t="shared" si="154"/>
        <v>1</v>
      </c>
    </row>
    <row r="1984" spans="1:20" x14ac:dyDescent="0.35">
      <c r="A1984" t="s">
        <v>9843</v>
      </c>
      <c r="B1984" t="s">
        <v>9844</v>
      </c>
      <c r="C1984" t="s">
        <v>9845</v>
      </c>
      <c r="D1984" t="s">
        <v>9846</v>
      </c>
      <c r="E1984">
        <f>IF(COUNTIFS(Registros!$A$2:$A$6000,"NP",Registros!$B$2:$B$6000,$A1984)&gt;0,1,0)</f>
        <v>0</v>
      </c>
      <c r="F1984">
        <f>IF($E1984=1,SUMIFS(Registros!$F$2:$F$6000,Registros!$A$2:$A$6000,"NP",Registros!$B$2:$B$6000,$A1984),0)</f>
        <v>0</v>
      </c>
      <c r="G1984">
        <f>IF(COUNTIFS(Registros!$A$2:$A$6000,"MOV",Registros!$B$2:$B$6000,$A1984)&gt;0,1,0)</f>
        <v>1</v>
      </c>
      <c r="H1984">
        <f>IF($G1984=1,SUMIFS(Registros!$F$2:$F$6000,Registros!$A$2:$A$6000,"MOV",Registros!$B$2:$B$6000,$A1984),0)</f>
        <v>51.5</v>
      </c>
      <c r="I1984">
        <f>IF(COUNTIFS(Registros!$A$2:$A$6000,"CS",Registros!$B$2:$B$6000,$A1984)&gt;0,1,0)</f>
        <v>0</v>
      </c>
      <c r="J1984">
        <f>IF($I1984=1,SUMIFS(Registros!$I$2:$I$6000,Registros!$A$2:$A$6000,"CS",Registros!$B$2:$B$6000,$A1984),0)</f>
        <v>0</v>
      </c>
      <c r="K1984">
        <f>IF(COUNTIFS(Winback!$K$2:$K$300,$A1984)&gt;0,1,0)</f>
        <v>0</v>
      </c>
      <c r="L1984">
        <f>IF(AND($K1984=1,LEFT($A1984,3)="WB-"),SUMIFS(Winback!$D$2:$D$300,Winback!$K$2:$K$300,$A1984),0)</f>
        <v>0</v>
      </c>
      <c r="M1984">
        <f>IF(OR($E1984=1,$G1984=1,SUMIFS(Registros!$J$2:$J$6000,Registros!$B$2:$B$6000,$A1984)&gt;0),1,0)</f>
        <v>1</v>
      </c>
      <c r="N1984">
        <f>IF($J1984&gt;0,1,IF(COUNTIFS(Registros!$A$2:$A$6000,"CS",Registros!$B$2:$B$6000,$A1984,Registros!$K$2:$K$6000,"&lt;&gt;")&gt;0,1,0))</f>
        <v>0</v>
      </c>
      <c r="O1984" t="str">
        <f t="shared" si="150"/>
        <v>SOLO MÓVIL</v>
      </c>
      <c r="P1984" t="str">
        <f t="shared" si="151"/>
        <v>Ofrecer fijo + internet (FLBBTV)</v>
      </c>
      <c r="Q1984">
        <f t="shared" si="152"/>
        <v>51.5</v>
      </c>
      <c r="R1984">
        <f>IFERROR(VLOOKUP($A1984,Registros!$B$2:$G$6000,6,0),IFERROR(INDEX(Winback!$C$2:$C$300,MATCH($A1984,Winback!$K$2:$K$300,0)),""))</f>
        <v>0</v>
      </c>
      <c r="S1984" t="str">
        <f t="shared" si="153"/>
        <v>+MOV</v>
      </c>
      <c r="T1984">
        <f t="shared" si="154"/>
        <v>1</v>
      </c>
    </row>
    <row r="1985" spans="1:20" x14ac:dyDescent="0.35">
      <c r="A1985" t="s">
        <v>9848</v>
      </c>
      <c r="B1985" t="s">
        <v>9849</v>
      </c>
      <c r="C1985" t="s">
        <v>9850</v>
      </c>
      <c r="D1985" t="s">
        <v>9851</v>
      </c>
      <c r="E1985">
        <f>IF(COUNTIFS(Registros!$A$2:$A$6000,"NP",Registros!$B$2:$B$6000,$A1985)&gt;0,1,0)</f>
        <v>0</v>
      </c>
      <c r="F1985">
        <f>IF($E1985=1,SUMIFS(Registros!$F$2:$F$6000,Registros!$A$2:$A$6000,"NP",Registros!$B$2:$B$6000,$A1985),0)</f>
        <v>0</v>
      </c>
      <c r="G1985">
        <f>IF(COUNTIFS(Registros!$A$2:$A$6000,"MOV",Registros!$B$2:$B$6000,$A1985)&gt;0,1,0)</f>
        <v>1</v>
      </c>
      <c r="H1985">
        <f>IF($G1985=1,SUMIFS(Registros!$F$2:$F$6000,Registros!$A$2:$A$6000,"MOV",Registros!$B$2:$B$6000,$A1985),0)</f>
        <v>87.95</v>
      </c>
      <c r="I1985">
        <f>IF(COUNTIFS(Registros!$A$2:$A$6000,"CS",Registros!$B$2:$B$6000,$A1985)&gt;0,1,0)</f>
        <v>0</v>
      </c>
      <c r="J1985">
        <f>IF($I1985=1,SUMIFS(Registros!$I$2:$I$6000,Registros!$A$2:$A$6000,"CS",Registros!$B$2:$B$6000,$A1985),0)</f>
        <v>0</v>
      </c>
      <c r="K1985">
        <f>IF(COUNTIFS(Winback!$K$2:$K$300,$A1985)&gt;0,1,0)</f>
        <v>0</v>
      </c>
      <c r="L1985">
        <f>IF(AND($K1985=1,LEFT($A1985,3)="WB-"),SUMIFS(Winback!$D$2:$D$300,Winback!$K$2:$K$300,$A1985),0)</f>
        <v>0</v>
      </c>
      <c r="M1985">
        <f>IF(OR($E1985=1,$G1985=1,SUMIFS(Registros!$J$2:$J$6000,Registros!$B$2:$B$6000,$A1985)&gt;0),1,0)</f>
        <v>1</v>
      </c>
      <c r="N1985">
        <f>IF($J1985&gt;0,1,IF(COUNTIFS(Registros!$A$2:$A$6000,"CS",Registros!$B$2:$B$6000,$A1985,Registros!$K$2:$K$6000,"&lt;&gt;")&gt;0,1,0))</f>
        <v>0</v>
      </c>
      <c r="O1985" t="str">
        <f t="shared" si="150"/>
        <v>SOLO MÓVIL</v>
      </c>
      <c r="P1985" t="str">
        <f t="shared" si="151"/>
        <v>Ofrecer fijo + internet (FLBBTV)</v>
      </c>
      <c r="Q1985">
        <f t="shared" si="152"/>
        <v>87.95</v>
      </c>
      <c r="R1985">
        <f>IFERROR(VLOOKUP($A1985,Registros!$B$2:$G$6000,6,0),IFERROR(INDEX(Winback!$C$2:$C$300,MATCH($A1985,Winback!$K$2:$K$300,0)),""))</f>
        <v>0</v>
      </c>
      <c r="S1985" t="str">
        <f t="shared" si="153"/>
        <v>+MOV</v>
      </c>
      <c r="T1985">
        <f t="shared" si="154"/>
        <v>1</v>
      </c>
    </row>
    <row r="1986" spans="1:20" x14ac:dyDescent="0.35">
      <c r="A1986" t="s">
        <v>9853</v>
      </c>
      <c r="B1986" t="s">
        <v>9854</v>
      </c>
      <c r="C1986" t="s">
        <v>9855</v>
      </c>
      <c r="D1986" t="s">
        <v>9856</v>
      </c>
      <c r="E1986">
        <f>IF(COUNTIFS(Registros!$A$2:$A$6000,"NP",Registros!$B$2:$B$6000,$A1986)&gt;0,1,0)</f>
        <v>0</v>
      </c>
      <c r="F1986">
        <f>IF($E1986=1,SUMIFS(Registros!$F$2:$F$6000,Registros!$A$2:$A$6000,"NP",Registros!$B$2:$B$6000,$A1986),0)</f>
        <v>0</v>
      </c>
      <c r="G1986">
        <f>IF(COUNTIFS(Registros!$A$2:$A$6000,"MOV",Registros!$B$2:$B$6000,$A1986)&gt;0,1,0)</f>
        <v>1</v>
      </c>
      <c r="H1986">
        <f>IF($G1986=1,SUMIFS(Registros!$F$2:$F$6000,Registros!$A$2:$A$6000,"MOV",Registros!$B$2:$B$6000,$A1986),0)</f>
        <v>42</v>
      </c>
      <c r="I1986">
        <f>IF(COUNTIFS(Registros!$A$2:$A$6000,"CS",Registros!$B$2:$B$6000,$A1986)&gt;0,1,0)</f>
        <v>0</v>
      </c>
      <c r="J1986">
        <f>IF($I1986=1,SUMIFS(Registros!$I$2:$I$6000,Registros!$A$2:$A$6000,"CS",Registros!$B$2:$B$6000,$A1986),0)</f>
        <v>0</v>
      </c>
      <c r="K1986">
        <f>IF(COUNTIFS(Winback!$K$2:$K$300,$A1986)&gt;0,1,0)</f>
        <v>0</v>
      </c>
      <c r="L1986">
        <f>IF(AND($K1986=1,LEFT($A1986,3)="WB-"),SUMIFS(Winback!$D$2:$D$300,Winback!$K$2:$K$300,$A1986),0)</f>
        <v>0</v>
      </c>
      <c r="M1986">
        <f>IF(OR($E1986=1,$G1986=1,SUMIFS(Registros!$J$2:$J$6000,Registros!$B$2:$B$6000,$A1986)&gt;0),1,0)</f>
        <v>1</v>
      </c>
      <c r="N1986">
        <f>IF($J1986&gt;0,1,IF(COUNTIFS(Registros!$A$2:$A$6000,"CS",Registros!$B$2:$B$6000,$A1986,Registros!$K$2:$K$6000,"&lt;&gt;")&gt;0,1,0))</f>
        <v>0</v>
      </c>
      <c r="O1986" t="str">
        <f t="shared" ref="O1986:O2049" si="155">IF(AND($K1986=1,$E1986=0,$G1986=0,$I1986=0),"WINBACK",IF(AND($M1986=1,$N1986&gt;0),"CONVERGENTE",IF($M1986=1,"SOLO MÓVIL",IF($N1986&gt;0,"SOLO FIJO / INTERNET","SIN SERVICIOS"))))</f>
        <v>SOLO MÓVIL</v>
      </c>
      <c r="P1986" t="str">
        <f t="shared" ref="P1986:P2049" si="156">IF($O1986="WINBACK","Recuperar (winback)",IF($O1986="CONVERGENTE","Upgrade / más líneas",IF($O1986="SOLO MÓVIL","Ofrecer fijo + internet (FLBBTV)",IF($O1986="SOLO FIJO / INTERNET","Ofrecer línea móvil Nextphone","Oferta completa (móvil + fijo + internet)"))))</f>
        <v>Ofrecer fijo + internet (FLBBTV)</v>
      </c>
      <c r="Q1986">
        <f t="shared" ref="Q1986:Q2049" si="157">$F1986+$H1986+$L1986</f>
        <v>42</v>
      </c>
      <c r="R1986">
        <f>IFERROR(VLOOKUP($A1986,Registros!$B$2:$G$6000,6,0),IFERROR(INDEX(Winback!$C$2:$C$300,MATCH($A1986,Winback!$K$2:$K$300,0)),""))</f>
        <v>0</v>
      </c>
      <c r="S1986" t="str">
        <f t="shared" ref="S1986:S2049" si="158">IF($E1986=1,"NP","")&amp;IF($G1986=1,"+MOV","")&amp;IF($I1986=1,"+CS","")&amp;IF($K1986=1,"+WB","")</f>
        <v>+MOV</v>
      </c>
      <c r="T1986">
        <f t="shared" ref="T1986:T2049" si="159">$E1986+$G1986+$I1986+$K1986</f>
        <v>1</v>
      </c>
    </row>
    <row r="1987" spans="1:20" x14ac:dyDescent="0.35">
      <c r="A1987" t="s">
        <v>9858</v>
      </c>
      <c r="B1987" t="s">
        <v>9859</v>
      </c>
      <c r="C1987" t="s">
        <v>9860</v>
      </c>
      <c r="D1987" t="s">
        <v>9861</v>
      </c>
      <c r="E1987">
        <f>IF(COUNTIFS(Registros!$A$2:$A$6000,"NP",Registros!$B$2:$B$6000,$A1987)&gt;0,1,0)</f>
        <v>0</v>
      </c>
      <c r="F1987">
        <f>IF($E1987=1,SUMIFS(Registros!$F$2:$F$6000,Registros!$A$2:$A$6000,"NP",Registros!$B$2:$B$6000,$A1987),0)</f>
        <v>0</v>
      </c>
      <c r="G1987">
        <f>IF(COUNTIFS(Registros!$A$2:$A$6000,"MOV",Registros!$B$2:$B$6000,$A1987)&gt;0,1,0)</f>
        <v>1</v>
      </c>
      <c r="H1987">
        <f>IF($G1987=1,SUMIFS(Registros!$F$2:$F$6000,Registros!$A$2:$A$6000,"MOV",Registros!$B$2:$B$6000,$A1987),0)</f>
        <v>159.44999999999999</v>
      </c>
      <c r="I1987">
        <f>IF(COUNTIFS(Registros!$A$2:$A$6000,"CS",Registros!$B$2:$B$6000,$A1987)&gt;0,1,0)</f>
        <v>0</v>
      </c>
      <c r="J1987">
        <f>IF($I1987=1,SUMIFS(Registros!$I$2:$I$6000,Registros!$A$2:$A$6000,"CS",Registros!$B$2:$B$6000,$A1987),0)</f>
        <v>0</v>
      </c>
      <c r="K1987">
        <f>IF(COUNTIFS(Winback!$K$2:$K$300,$A1987)&gt;0,1,0)</f>
        <v>0</v>
      </c>
      <c r="L1987">
        <f>IF(AND($K1987=1,LEFT($A1987,3)="WB-"),SUMIFS(Winback!$D$2:$D$300,Winback!$K$2:$K$300,$A1987),0)</f>
        <v>0</v>
      </c>
      <c r="M1987">
        <f>IF(OR($E1987=1,$G1987=1,SUMIFS(Registros!$J$2:$J$6000,Registros!$B$2:$B$6000,$A1987)&gt;0),1,0)</f>
        <v>1</v>
      </c>
      <c r="N1987">
        <f>IF($J1987&gt;0,1,IF(COUNTIFS(Registros!$A$2:$A$6000,"CS",Registros!$B$2:$B$6000,$A1987,Registros!$K$2:$K$6000,"&lt;&gt;")&gt;0,1,0))</f>
        <v>0</v>
      </c>
      <c r="O1987" t="str">
        <f t="shared" si="155"/>
        <v>SOLO MÓVIL</v>
      </c>
      <c r="P1987" t="str">
        <f t="shared" si="156"/>
        <v>Ofrecer fijo + internet (FLBBTV)</v>
      </c>
      <c r="Q1987">
        <f t="shared" si="157"/>
        <v>159.44999999999999</v>
      </c>
      <c r="R1987">
        <f>IFERROR(VLOOKUP($A1987,Registros!$B$2:$G$6000,6,0),IFERROR(INDEX(Winback!$C$2:$C$300,MATCH($A1987,Winback!$K$2:$K$300,0)),""))</f>
        <v>0</v>
      </c>
      <c r="S1987" t="str">
        <f t="shared" si="158"/>
        <v>+MOV</v>
      </c>
      <c r="T1987">
        <f t="shared" si="159"/>
        <v>1</v>
      </c>
    </row>
    <row r="1988" spans="1:20" x14ac:dyDescent="0.35">
      <c r="A1988" t="s">
        <v>9863</v>
      </c>
      <c r="B1988" t="s">
        <v>9864</v>
      </c>
      <c r="C1988" t="s">
        <v>9865</v>
      </c>
      <c r="D1988" t="s">
        <v>9866</v>
      </c>
      <c r="E1988">
        <f>IF(COUNTIFS(Registros!$A$2:$A$6000,"NP",Registros!$B$2:$B$6000,$A1988)&gt;0,1,0)</f>
        <v>0</v>
      </c>
      <c r="F1988">
        <f>IF($E1988=1,SUMIFS(Registros!$F$2:$F$6000,Registros!$A$2:$A$6000,"NP",Registros!$B$2:$B$6000,$A1988),0)</f>
        <v>0</v>
      </c>
      <c r="G1988">
        <f>IF(COUNTIFS(Registros!$A$2:$A$6000,"MOV",Registros!$B$2:$B$6000,$A1988)&gt;0,1,0)</f>
        <v>1</v>
      </c>
      <c r="H1988">
        <f>IF($G1988=1,SUMIFS(Registros!$F$2:$F$6000,Registros!$A$2:$A$6000,"MOV",Registros!$B$2:$B$6000,$A1988),0)</f>
        <v>50</v>
      </c>
      <c r="I1988">
        <f>IF(COUNTIFS(Registros!$A$2:$A$6000,"CS",Registros!$B$2:$B$6000,$A1988)&gt;0,1,0)</f>
        <v>0</v>
      </c>
      <c r="J1988">
        <f>IF($I1988=1,SUMIFS(Registros!$I$2:$I$6000,Registros!$A$2:$A$6000,"CS",Registros!$B$2:$B$6000,$A1988),0)</f>
        <v>0</v>
      </c>
      <c r="K1988">
        <f>IF(COUNTIFS(Winback!$K$2:$K$300,$A1988)&gt;0,1,0)</f>
        <v>0</v>
      </c>
      <c r="L1988">
        <f>IF(AND($K1988=1,LEFT($A1988,3)="WB-"),SUMIFS(Winback!$D$2:$D$300,Winback!$K$2:$K$300,$A1988),0)</f>
        <v>0</v>
      </c>
      <c r="M1988">
        <f>IF(OR($E1988=1,$G1988=1,SUMIFS(Registros!$J$2:$J$6000,Registros!$B$2:$B$6000,$A1988)&gt;0),1,0)</f>
        <v>1</v>
      </c>
      <c r="N1988">
        <f>IF($J1988&gt;0,1,IF(COUNTIFS(Registros!$A$2:$A$6000,"CS",Registros!$B$2:$B$6000,$A1988,Registros!$K$2:$K$6000,"&lt;&gt;")&gt;0,1,0))</f>
        <v>0</v>
      </c>
      <c r="O1988" t="str">
        <f t="shared" si="155"/>
        <v>SOLO MÓVIL</v>
      </c>
      <c r="P1988" t="str">
        <f t="shared" si="156"/>
        <v>Ofrecer fijo + internet (FLBBTV)</v>
      </c>
      <c r="Q1988">
        <f t="shared" si="157"/>
        <v>50</v>
      </c>
      <c r="R1988">
        <f>IFERROR(VLOOKUP($A1988,Registros!$B$2:$G$6000,6,0),IFERROR(INDEX(Winback!$C$2:$C$300,MATCH($A1988,Winback!$K$2:$K$300,0)),""))</f>
        <v>0</v>
      </c>
      <c r="S1988" t="str">
        <f t="shared" si="158"/>
        <v>+MOV</v>
      </c>
      <c r="T1988">
        <f t="shared" si="159"/>
        <v>1</v>
      </c>
    </row>
    <row r="1989" spans="1:20" x14ac:dyDescent="0.35">
      <c r="A1989" t="s">
        <v>9868</v>
      </c>
      <c r="B1989" t="s">
        <v>9869</v>
      </c>
      <c r="C1989" t="s">
        <v>9870</v>
      </c>
      <c r="D1989" t="s">
        <v>9871</v>
      </c>
      <c r="E1989">
        <f>IF(COUNTIFS(Registros!$A$2:$A$6000,"NP",Registros!$B$2:$B$6000,$A1989)&gt;0,1,0)</f>
        <v>0</v>
      </c>
      <c r="F1989">
        <f>IF($E1989=1,SUMIFS(Registros!$F$2:$F$6000,Registros!$A$2:$A$6000,"NP",Registros!$B$2:$B$6000,$A1989),0)</f>
        <v>0</v>
      </c>
      <c r="G1989">
        <f>IF(COUNTIFS(Registros!$A$2:$A$6000,"MOV",Registros!$B$2:$B$6000,$A1989)&gt;0,1,0)</f>
        <v>1</v>
      </c>
      <c r="H1989">
        <f>IF($G1989=1,SUMIFS(Registros!$F$2:$F$6000,Registros!$A$2:$A$6000,"MOV",Registros!$B$2:$B$6000,$A1989),0)</f>
        <v>56.75</v>
      </c>
      <c r="I1989">
        <f>IF(COUNTIFS(Registros!$A$2:$A$6000,"CS",Registros!$B$2:$B$6000,$A1989)&gt;0,1,0)</f>
        <v>0</v>
      </c>
      <c r="J1989">
        <f>IF($I1989=1,SUMIFS(Registros!$I$2:$I$6000,Registros!$A$2:$A$6000,"CS",Registros!$B$2:$B$6000,$A1989),0)</f>
        <v>0</v>
      </c>
      <c r="K1989">
        <f>IF(COUNTIFS(Winback!$K$2:$K$300,$A1989)&gt;0,1,0)</f>
        <v>0</v>
      </c>
      <c r="L1989">
        <f>IF(AND($K1989=1,LEFT($A1989,3)="WB-"),SUMIFS(Winback!$D$2:$D$300,Winback!$K$2:$K$300,$A1989),0)</f>
        <v>0</v>
      </c>
      <c r="M1989">
        <f>IF(OR($E1989=1,$G1989=1,SUMIFS(Registros!$J$2:$J$6000,Registros!$B$2:$B$6000,$A1989)&gt;0),1,0)</f>
        <v>1</v>
      </c>
      <c r="N1989">
        <f>IF($J1989&gt;0,1,IF(COUNTIFS(Registros!$A$2:$A$6000,"CS",Registros!$B$2:$B$6000,$A1989,Registros!$K$2:$K$6000,"&lt;&gt;")&gt;0,1,0))</f>
        <v>0</v>
      </c>
      <c r="O1989" t="str">
        <f t="shared" si="155"/>
        <v>SOLO MÓVIL</v>
      </c>
      <c r="P1989" t="str">
        <f t="shared" si="156"/>
        <v>Ofrecer fijo + internet (FLBBTV)</v>
      </c>
      <c r="Q1989">
        <f t="shared" si="157"/>
        <v>56.75</v>
      </c>
      <c r="R1989">
        <f>IFERROR(VLOOKUP($A1989,Registros!$B$2:$G$6000,6,0),IFERROR(INDEX(Winback!$C$2:$C$300,MATCH($A1989,Winback!$K$2:$K$300,0)),""))</f>
        <v>0</v>
      </c>
      <c r="S1989" t="str">
        <f t="shared" si="158"/>
        <v>+MOV</v>
      </c>
      <c r="T1989">
        <f t="shared" si="159"/>
        <v>1</v>
      </c>
    </row>
    <row r="1990" spans="1:20" x14ac:dyDescent="0.35">
      <c r="A1990" t="s">
        <v>9873</v>
      </c>
      <c r="B1990" t="s">
        <v>9874</v>
      </c>
      <c r="C1990" t="s">
        <v>9875</v>
      </c>
      <c r="D1990" t="s">
        <v>9876</v>
      </c>
      <c r="E1990">
        <f>IF(COUNTIFS(Registros!$A$2:$A$6000,"NP",Registros!$B$2:$B$6000,$A1990)&gt;0,1,0)</f>
        <v>0</v>
      </c>
      <c r="F1990">
        <f>IF($E1990=1,SUMIFS(Registros!$F$2:$F$6000,Registros!$A$2:$A$6000,"NP",Registros!$B$2:$B$6000,$A1990),0)</f>
        <v>0</v>
      </c>
      <c r="G1990">
        <f>IF(COUNTIFS(Registros!$A$2:$A$6000,"MOV",Registros!$B$2:$B$6000,$A1990)&gt;0,1,0)</f>
        <v>1</v>
      </c>
      <c r="H1990">
        <f>IF($G1990=1,SUMIFS(Registros!$F$2:$F$6000,Registros!$A$2:$A$6000,"MOV",Registros!$B$2:$B$6000,$A1990),0)</f>
        <v>132</v>
      </c>
      <c r="I1990">
        <f>IF(COUNTIFS(Registros!$A$2:$A$6000,"CS",Registros!$B$2:$B$6000,$A1990)&gt;0,1,0)</f>
        <v>0</v>
      </c>
      <c r="J1990">
        <f>IF($I1990=1,SUMIFS(Registros!$I$2:$I$6000,Registros!$A$2:$A$6000,"CS",Registros!$B$2:$B$6000,$A1990),0)</f>
        <v>0</v>
      </c>
      <c r="K1990">
        <f>IF(COUNTIFS(Winback!$K$2:$K$300,$A1990)&gt;0,1,0)</f>
        <v>0</v>
      </c>
      <c r="L1990">
        <f>IF(AND($K1990=1,LEFT($A1990,3)="WB-"),SUMIFS(Winback!$D$2:$D$300,Winback!$K$2:$K$300,$A1990),0)</f>
        <v>0</v>
      </c>
      <c r="M1990">
        <f>IF(OR($E1990=1,$G1990=1,SUMIFS(Registros!$J$2:$J$6000,Registros!$B$2:$B$6000,$A1990)&gt;0),1,0)</f>
        <v>1</v>
      </c>
      <c r="N1990">
        <f>IF($J1990&gt;0,1,IF(COUNTIFS(Registros!$A$2:$A$6000,"CS",Registros!$B$2:$B$6000,$A1990,Registros!$K$2:$K$6000,"&lt;&gt;")&gt;0,1,0))</f>
        <v>0</v>
      </c>
      <c r="O1990" t="str">
        <f t="shared" si="155"/>
        <v>SOLO MÓVIL</v>
      </c>
      <c r="P1990" t="str">
        <f t="shared" si="156"/>
        <v>Ofrecer fijo + internet (FLBBTV)</v>
      </c>
      <c r="Q1990">
        <f t="shared" si="157"/>
        <v>132</v>
      </c>
      <c r="R1990">
        <f>IFERROR(VLOOKUP($A1990,Registros!$B$2:$G$6000,6,0),IFERROR(INDEX(Winback!$C$2:$C$300,MATCH($A1990,Winback!$K$2:$K$300,0)),""))</f>
        <v>0</v>
      </c>
      <c r="S1990" t="str">
        <f t="shared" si="158"/>
        <v>+MOV</v>
      </c>
      <c r="T1990">
        <f t="shared" si="159"/>
        <v>1</v>
      </c>
    </row>
    <row r="1991" spans="1:20" x14ac:dyDescent="0.35">
      <c r="A1991" t="s">
        <v>9878</v>
      </c>
      <c r="B1991" t="s">
        <v>9879</v>
      </c>
      <c r="C1991" t="s">
        <v>7775</v>
      </c>
      <c r="D1991" t="s">
        <v>3527</v>
      </c>
      <c r="E1991">
        <f>IF(COUNTIFS(Registros!$A$2:$A$6000,"NP",Registros!$B$2:$B$6000,$A1991)&gt;0,1,0)</f>
        <v>0</v>
      </c>
      <c r="F1991">
        <f>IF($E1991=1,SUMIFS(Registros!$F$2:$F$6000,Registros!$A$2:$A$6000,"NP",Registros!$B$2:$B$6000,$A1991),0)</f>
        <v>0</v>
      </c>
      <c r="G1991">
        <f>IF(COUNTIFS(Registros!$A$2:$A$6000,"MOV",Registros!$B$2:$B$6000,$A1991)&gt;0,1,0)</f>
        <v>1</v>
      </c>
      <c r="H1991">
        <f>IF($G1991=1,SUMIFS(Registros!$F$2:$F$6000,Registros!$A$2:$A$6000,"MOV",Registros!$B$2:$B$6000,$A1991),0)</f>
        <v>40</v>
      </c>
      <c r="I1991">
        <f>IF(COUNTIFS(Registros!$A$2:$A$6000,"CS",Registros!$B$2:$B$6000,$A1991)&gt;0,1,0)</f>
        <v>0</v>
      </c>
      <c r="J1991">
        <f>IF($I1991=1,SUMIFS(Registros!$I$2:$I$6000,Registros!$A$2:$A$6000,"CS",Registros!$B$2:$B$6000,$A1991),0)</f>
        <v>0</v>
      </c>
      <c r="K1991">
        <f>IF(COUNTIFS(Winback!$K$2:$K$300,$A1991)&gt;0,1,0)</f>
        <v>0</v>
      </c>
      <c r="L1991">
        <f>IF(AND($K1991=1,LEFT($A1991,3)="WB-"),SUMIFS(Winback!$D$2:$D$300,Winback!$K$2:$K$300,$A1991),0)</f>
        <v>0</v>
      </c>
      <c r="M1991">
        <f>IF(OR($E1991=1,$G1991=1,SUMIFS(Registros!$J$2:$J$6000,Registros!$B$2:$B$6000,$A1991)&gt;0),1,0)</f>
        <v>1</v>
      </c>
      <c r="N1991">
        <f>IF($J1991&gt;0,1,IF(COUNTIFS(Registros!$A$2:$A$6000,"CS",Registros!$B$2:$B$6000,$A1991,Registros!$K$2:$K$6000,"&lt;&gt;")&gt;0,1,0))</f>
        <v>0</v>
      </c>
      <c r="O1991" t="str">
        <f t="shared" si="155"/>
        <v>SOLO MÓVIL</v>
      </c>
      <c r="P1991" t="str">
        <f t="shared" si="156"/>
        <v>Ofrecer fijo + internet (FLBBTV)</v>
      </c>
      <c r="Q1991">
        <f t="shared" si="157"/>
        <v>40</v>
      </c>
      <c r="R1991">
        <f>IFERROR(VLOOKUP($A1991,Registros!$B$2:$G$6000,6,0),IFERROR(INDEX(Winback!$C$2:$C$300,MATCH($A1991,Winback!$K$2:$K$300,0)),""))</f>
        <v>0</v>
      </c>
      <c r="S1991" t="str">
        <f t="shared" si="158"/>
        <v>+MOV</v>
      </c>
      <c r="T1991">
        <f t="shared" si="159"/>
        <v>1</v>
      </c>
    </row>
    <row r="1992" spans="1:20" x14ac:dyDescent="0.35">
      <c r="A1992" t="s">
        <v>9881</v>
      </c>
      <c r="B1992" t="s">
        <v>9882</v>
      </c>
      <c r="C1992" t="s">
        <v>9883</v>
      </c>
      <c r="D1992" t="s">
        <v>9884</v>
      </c>
      <c r="E1992">
        <f>IF(COUNTIFS(Registros!$A$2:$A$6000,"NP",Registros!$B$2:$B$6000,$A1992)&gt;0,1,0)</f>
        <v>0</v>
      </c>
      <c r="F1992">
        <f>IF($E1992=1,SUMIFS(Registros!$F$2:$F$6000,Registros!$A$2:$A$6000,"NP",Registros!$B$2:$B$6000,$A1992),0)</f>
        <v>0</v>
      </c>
      <c r="G1992">
        <f>IF(COUNTIFS(Registros!$A$2:$A$6000,"MOV",Registros!$B$2:$B$6000,$A1992)&gt;0,1,0)</f>
        <v>1</v>
      </c>
      <c r="H1992">
        <f>IF($G1992=1,SUMIFS(Registros!$F$2:$F$6000,Registros!$A$2:$A$6000,"MOV",Registros!$B$2:$B$6000,$A1992),0)</f>
        <v>100.25</v>
      </c>
      <c r="I1992">
        <f>IF(COUNTIFS(Registros!$A$2:$A$6000,"CS",Registros!$B$2:$B$6000,$A1992)&gt;0,1,0)</f>
        <v>0</v>
      </c>
      <c r="J1992">
        <f>IF($I1992=1,SUMIFS(Registros!$I$2:$I$6000,Registros!$A$2:$A$6000,"CS",Registros!$B$2:$B$6000,$A1992),0)</f>
        <v>0</v>
      </c>
      <c r="K1992">
        <f>IF(COUNTIFS(Winback!$K$2:$K$300,$A1992)&gt;0,1,0)</f>
        <v>0</v>
      </c>
      <c r="L1992">
        <f>IF(AND($K1992=1,LEFT($A1992,3)="WB-"),SUMIFS(Winback!$D$2:$D$300,Winback!$K$2:$K$300,$A1992),0)</f>
        <v>0</v>
      </c>
      <c r="M1992">
        <f>IF(OR($E1992=1,$G1992=1,SUMIFS(Registros!$J$2:$J$6000,Registros!$B$2:$B$6000,$A1992)&gt;0),1,0)</f>
        <v>1</v>
      </c>
      <c r="N1992">
        <f>IF($J1992&gt;0,1,IF(COUNTIFS(Registros!$A$2:$A$6000,"CS",Registros!$B$2:$B$6000,$A1992,Registros!$K$2:$K$6000,"&lt;&gt;")&gt;0,1,0))</f>
        <v>0</v>
      </c>
      <c r="O1992" t="str">
        <f t="shared" si="155"/>
        <v>SOLO MÓVIL</v>
      </c>
      <c r="P1992" t="str">
        <f t="shared" si="156"/>
        <v>Ofrecer fijo + internet (FLBBTV)</v>
      </c>
      <c r="Q1992">
        <f t="shared" si="157"/>
        <v>100.25</v>
      </c>
      <c r="R1992">
        <f>IFERROR(VLOOKUP($A1992,Registros!$B$2:$G$6000,6,0),IFERROR(INDEX(Winback!$C$2:$C$300,MATCH($A1992,Winback!$K$2:$K$300,0)),""))</f>
        <v>0</v>
      </c>
      <c r="S1992" t="str">
        <f t="shared" si="158"/>
        <v>+MOV</v>
      </c>
      <c r="T1992">
        <f t="shared" si="159"/>
        <v>1</v>
      </c>
    </row>
    <row r="1993" spans="1:20" x14ac:dyDescent="0.35">
      <c r="A1993" t="s">
        <v>9886</v>
      </c>
      <c r="B1993" t="s">
        <v>9887</v>
      </c>
      <c r="C1993" t="s">
        <v>9888</v>
      </c>
      <c r="D1993" t="s">
        <v>9889</v>
      </c>
      <c r="E1993">
        <f>IF(COUNTIFS(Registros!$A$2:$A$6000,"NP",Registros!$B$2:$B$6000,$A1993)&gt;0,1,0)</f>
        <v>0</v>
      </c>
      <c r="F1993">
        <f>IF($E1993=1,SUMIFS(Registros!$F$2:$F$6000,Registros!$A$2:$A$6000,"NP",Registros!$B$2:$B$6000,$A1993),0)</f>
        <v>0</v>
      </c>
      <c r="G1993">
        <f>IF(COUNTIFS(Registros!$A$2:$A$6000,"MOV",Registros!$B$2:$B$6000,$A1993)&gt;0,1,0)</f>
        <v>1</v>
      </c>
      <c r="H1993">
        <f>IF($G1993=1,SUMIFS(Registros!$F$2:$F$6000,Registros!$A$2:$A$6000,"MOV",Registros!$B$2:$B$6000,$A1993),0)</f>
        <v>40</v>
      </c>
      <c r="I1993">
        <f>IF(COUNTIFS(Registros!$A$2:$A$6000,"CS",Registros!$B$2:$B$6000,$A1993)&gt;0,1,0)</f>
        <v>0</v>
      </c>
      <c r="J1993">
        <f>IF($I1993=1,SUMIFS(Registros!$I$2:$I$6000,Registros!$A$2:$A$6000,"CS",Registros!$B$2:$B$6000,$A1993),0)</f>
        <v>0</v>
      </c>
      <c r="K1993">
        <f>IF(COUNTIFS(Winback!$K$2:$K$300,$A1993)&gt;0,1,0)</f>
        <v>0</v>
      </c>
      <c r="L1993">
        <f>IF(AND($K1993=1,LEFT($A1993,3)="WB-"),SUMIFS(Winback!$D$2:$D$300,Winback!$K$2:$K$300,$A1993),0)</f>
        <v>0</v>
      </c>
      <c r="M1993">
        <f>IF(OR($E1993=1,$G1993=1,SUMIFS(Registros!$J$2:$J$6000,Registros!$B$2:$B$6000,$A1993)&gt;0),1,0)</f>
        <v>1</v>
      </c>
      <c r="N1993">
        <f>IF($J1993&gt;0,1,IF(COUNTIFS(Registros!$A$2:$A$6000,"CS",Registros!$B$2:$B$6000,$A1993,Registros!$K$2:$K$6000,"&lt;&gt;")&gt;0,1,0))</f>
        <v>0</v>
      </c>
      <c r="O1993" t="str">
        <f t="shared" si="155"/>
        <v>SOLO MÓVIL</v>
      </c>
      <c r="P1993" t="str">
        <f t="shared" si="156"/>
        <v>Ofrecer fijo + internet (FLBBTV)</v>
      </c>
      <c r="Q1993">
        <f t="shared" si="157"/>
        <v>40</v>
      </c>
      <c r="R1993">
        <f>IFERROR(VLOOKUP($A1993,Registros!$B$2:$G$6000,6,0),IFERROR(INDEX(Winback!$C$2:$C$300,MATCH($A1993,Winback!$K$2:$K$300,0)),""))</f>
        <v>0</v>
      </c>
      <c r="S1993" t="str">
        <f t="shared" si="158"/>
        <v>+MOV</v>
      </c>
      <c r="T1993">
        <f t="shared" si="159"/>
        <v>1</v>
      </c>
    </row>
    <row r="1994" spans="1:20" x14ac:dyDescent="0.35">
      <c r="A1994" t="s">
        <v>9891</v>
      </c>
      <c r="B1994" t="s">
        <v>9892</v>
      </c>
      <c r="C1994" t="s">
        <v>9893</v>
      </c>
      <c r="D1994" t="s">
        <v>9894</v>
      </c>
      <c r="E1994">
        <f>IF(COUNTIFS(Registros!$A$2:$A$6000,"NP",Registros!$B$2:$B$6000,$A1994)&gt;0,1,0)</f>
        <v>0</v>
      </c>
      <c r="F1994">
        <f>IF($E1994=1,SUMIFS(Registros!$F$2:$F$6000,Registros!$A$2:$A$6000,"NP",Registros!$B$2:$B$6000,$A1994),0)</f>
        <v>0</v>
      </c>
      <c r="G1994">
        <f>IF(COUNTIFS(Registros!$A$2:$A$6000,"MOV",Registros!$B$2:$B$6000,$A1994)&gt;0,1,0)</f>
        <v>1</v>
      </c>
      <c r="H1994">
        <f>IF($G1994=1,SUMIFS(Registros!$F$2:$F$6000,Registros!$A$2:$A$6000,"MOV",Registros!$B$2:$B$6000,$A1994),0)</f>
        <v>42</v>
      </c>
      <c r="I1994">
        <f>IF(COUNTIFS(Registros!$A$2:$A$6000,"CS",Registros!$B$2:$B$6000,$A1994)&gt;0,1,0)</f>
        <v>0</v>
      </c>
      <c r="J1994">
        <f>IF($I1994=1,SUMIFS(Registros!$I$2:$I$6000,Registros!$A$2:$A$6000,"CS",Registros!$B$2:$B$6000,$A1994),0)</f>
        <v>0</v>
      </c>
      <c r="K1994">
        <f>IF(COUNTIFS(Winback!$K$2:$K$300,$A1994)&gt;0,1,0)</f>
        <v>0</v>
      </c>
      <c r="L1994">
        <f>IF(AND($K1994=1,LEFT($A1994,3)="WB-"),SUMIFS(Winback!$D$2:$D$300,Winback!$K$2:$K$300,$A1994),0)</f>
        <v>0</v>
      </c>
      <c r="M1994">
        <f>IF(OR($E1994=1,$G1994=1,SUMIFS(Registros!$J$2:$J$6000,Registros!$B$2:$B$6000,$A1994)&gt;0),1,0)</f>
        <v>1</v>
      </c>
      <c r="N1994">
        <f>IF($J1994&gt;0,1,IF(COUNTIFS(Registros!$A$2:$A$6000,"CS",Registros!$B$2:$B$6000,$A1994,Registros!$K$2:$K$6000,"&lt;&gt;")&gt;0,1,0))</f>
        <v>0</v>
      </c>
      <c r="O1994" t="str">
        <f t="shared" si="155"/>
        <v>SOLO MÓVIL</v>
      </c>
      <c r="P1994" t="str">
        <f t="shared" si="156"/>
        <v>Ofrecer fijo + internet (FLBBTV)</v>
      </c>
      <c r="Q1994">
        <f t="shared" si="157"/>
        <v>42</v>
      </c>
      <c r="R1994">
        <f>IFERROR(VLOOKUP($A1994,Registros!$B$2:$G$6000,6,0),IFERROR(INDEX(Winback!$C$2:$C$300,MATCH($A1994,Winback!$K$2:$K$300,0)),""))</f>
        <v>0</v>
      </c>
      <c r="S1994" t="str">
        <f t="shared" si="158"/>
        <v>+MOV</v>
      </c>
      <c r="T1994">
        <f t="shared" si="159"/>
        <v>1</v>
      </c>
    </row>
    <row r="1995" spans="1:20" x14ac:dyDescent="0.35">
      <c r="A1995" t="s">
        <v>9896</v>
      </c>
      <c r="B1995" t="s">
        <v>9897</v>
      </c>
      <c r="C1995" t="s">
        <v>9898</v>
      </c>
      <c r="D1995" t="s">
        <v>9894</v>
      </c>
      <c r="E1995">
        <f>IF(COUNTIFS(Registros!$A$2:$A$6000,"NP",Registros!$B$2:$B$6000,$A1995)&gt;0,1,0)</f>
        <v>0</v>
      </c>
      <c r="F1995">
        <f>IF($E1995=1,SUMIFS(Registros!$F$2:$F$6000,Registros!$A$2:$A$6000,"NP",Registros!$B$2:$B$6000,$A1995),0)</f>
        <v>0</v>
      </c>
      <c r="G1995">
        <f>IF(COUNTIFS(Registros!$A$2:$A$6000,"MOV",Registros!$B$2:$B$6000,$A1995)&gt;0,1,0)</f>
        <v>1</v>
      </c>
      <c r="H1995">
        <f>IF($G1995=1,SUMIFS(Registros!$F$2:$F$6000,Registros!$A$2:$A$6000,"MOV",Registros!$B$2:$B$6000,$A1995),0)</f>
        <v>18.989999999999998</v>
      </c>
      <c r="I1995">
        <f>IF(COUNTIFS(Registros!$A$2:$A$6000,"CS",Registros!$B$2:$B$6000,$A1995)&gt;0,1,0)</f>
        <v>0</v>
      </c>
      <c r="J1995">
        <f>IF($I1995=1,SUMIFS(Registros!$I$2:$I$6000,Registros!$A$2:$A$6000,"CS",Registros!$B$2:$B$6000,$A1995),0)</f>
        <v>0</v>
      </c>
      <c r="K1995">
        <f>IF(COUNTIFS(Winback!$K$2:$K$300,$A1995)&gt;0,1,0)</f>
        <v>0</v>
      </c>
      <c r="L1995">
        <f>IF(AND($K1995=1,LEFT($A1995,3)="WB-"),SUMIFS(Winback!$D$2:$D$300,Winback!$K$2:$K$300,$A1995),0)</f>
        <v>0</v>
      </c>
      <c r="M1995">
        <f>IF(OR($E1995=1,$G1995=1,SUMIFS(Registros!$J$2:$J$6000,Registros!$B$2:$B$6000,$A1995)&gt;0),1,0)</f>
        <v>1</v>
      </c>
      <c r="N1995">
        <f>IF($J1995&gt;0,1,IF(COUNTIFS(Registros!$A$2:$A$6000,"CS",Registros!$B$2:$B$6000,$A1995,Registros!$K$2:$K$6000,"&lt;&gt;")&gt;0,1,0))</f>
        <v>0</v>
      </c>
      <c r="O1995" t="str">
        <f t="shared" si="155"/>
        <v>SOLO MÓVIL</v>
      </c>
      <c r="P1995" t="str">
        <f t="shared" si="156"/>
        <v>Ofrecer fijo + internet (FLBBTV)</v>
      </c>
      <c r="Q1995">
        <f t="shared" si="157"/>
        <v>18.989999999999998</v>
      </c>
      <c r="R1995">
        <f>IFERROR(VLOOKUP($A1995,Registros!$B$2:$G$6000,6,0),IFERROR(INDEX(Winback!$C$2:$C$300,MATCH($A1995,Winback!$K$2:$K$300,0)),""))</f>
        <v>0</v>
      </c>
      <c r="S1995" t="str">
        <f t="shared" si="158"/>
        <v>+MOV</v>
      </c>
      <c r="T1995">
        <f t="shared" si="159"/>
        <v>1</v>
      </c>
    </row>
    <row r="1996" spans="1:20" x14ac:dyDescent="0.35">
      <c r="A1996" t="s">
        <v>9900</v>
      </c>
      <c r="B1996" t="s">
        <v>9901</v>
      </c>
      <c r="C1996" t="s">
        <v>9902</v>
      </c>
      <c r="D1996" t="s">
        <v>9903</v>
      </c>
      <c r="E1996">
        <f>IF(COUNTIFS(Registros!$A$2:$A$6000,"NP",Registros!$B$2:$B$6000,$A1996)&gt;0,1,0)</f>
        <v>0</v>
      </c>
      <c r="F1996">
        <f>IF($E1996=1,SUMIFS(Registros!$F$2:$F$6000,Registros!$A$2:$A$6000,"NP",Registros!$B$2:$B$6000,$A1996),0)</f>
        <v>0</v>
      </c>
      <c r="G1996">
        <f>IF(COUNTIFS(Registros!$A$2:$A$6000,"MOV",Registros!$B$2:$B$6000,$A1996)&gt;0,1,0)</f>
        <v>1</v>
      </c>
      <c r="H1996">
        <f>IF($G1996=1,SUMIFS(Registros!$F$2:$F$6000,Registros!$A$2:$A$6000,"MOV",Registros!$B$2:$B$6000,$A1996),0)</f>
        <v>102.25</v>
      </c>
      <c r="I1996">
        <f>IF(COUNTIFS(Registros!$A$2:$A$6000,"CS",Registros!$B$2:$B$6000,$A1996)&gt;0,1,0)</f>
        <v>0</v>
      </c>
      <c r="J1996">
        <f>IF($I1996=1,SUMIFS(Registros!$I$2:$I$6000,Registros!$A$2:$A$6000,"CS",Registros!$B$2:$B$6000,$A1996),0)</f>
        <v>0</v>
      </c>
      <c r="K1996">
        <f>IF(COUNTIFS(Winback!$K$2:$K$300,$A1996)&gt;0,1,0)</f>
        <v>0</v>
      </c>
      <c r="L1996">
        <f>IF(AND($K1996=1,LEFT($A1996,3)="WB-"),SUMIFS(Winback!$D$2:$D$300,Winback!$K$2:$K$300,$A1996),0)</f>
        <v>0</v>
      </c>
      <c r="M1996">
        <f>IF(OR($E1996=1,$G1996=1,SUMIFS(Registros!$J$2:$J$6000,Registros!$B$2:$B$6000,$A1996)&gt;0),1,0)</f>
        <v>1</v>
      </c>
      <c r="N1996">
        <f>IF($J1996&gt;0,1,IF(COUNTIFS(Registros!$A$2:$A$6000,"CS",Registros!$B$2:$B$6000,$A1996,Registros!$K$2:$K$6000,"&lt;&gt;")&gt;0,1,0))</f>
        <v>0</v>
      </c>
      <c r="O1996" t="str">
        <f t="shared" si="155"/>
        <v>SOLO MÓVIL</v>
      </c>
      <c r="P1996" t="str">
        <f t="shared" si="156"/>
        <v>Ofrecer fijo + internet (FLBBTV)</v>
      </c>
      <c r="Q1996">
        <f t="shared" si="157"/>
        <v>102.25</v>
      </c>
      <c r="R1996">
        <f>IFERROR(VLOOKUP($A1996,Registros!$B$2:$G$6000,6,0),IFERROR(INDEX(Winback!$C$2:$C$300,MATCH($A1996,Winback!$K$2:$K$300,0)),""))</f>
        <v>0</v>
      </c>
      <c r="S1996" t="str">
        <f t="shared" si="158"/>
        <v>+MOV</v>
      </c>
      <c r="T1996">
        <f t="shared" si="159"/>
        <v>1</v>
      </c>
    </row>
    <row r="1997" spans="1:20" x14ac:dyDescent="0.35">
      <c r="A1997" t="s">
        <v>9905</v>
      </c>
      <c r="B1997" t="s">
        <v>9906</v>
      </c>
      <c r="C1997" t="s">
        <v>9907</v>
      </c>
      <c r="D1997" t="s">
        <v>9908</v>
      </c>
      <c r="E1997">
        <f>IF(COUNTIFS(Registros!$A$2:$A$6000,"NP",Registros!$B$2:$B$6000,$A1997)&gt;0,1,0)</f>
        <v>0</v>
      </c>
      <c r="F1997">
        <f>IF($E1997=1,SUMIFS(Registros!$F$2:$F$6000,Registros!$A$2:$A$6000,"NP",Registros!$B$2:$B$6000,$A1997),0)</f>
        <v>0</v>
      </c>
      <c r="G1997">
        <f>IF(COUNTIFS(Registros!$A$2:$A$6000,"MOV",Registros!$B$2:$B$6000,$A1997)&gt;0,1,0)</f>
        <v>1</v>
      </c>
      <c r="H1997">
        <f>IF($G1997=1,SUMIFS(Registros!$F$2:$F$6000,Registros!$A$2:$A$6000,"MOV",Registros!$B$2:$B$6000,$A1997),0)</f>
        <v>260</v>
      </c>
      <c r="I1997">
        <f>IF(COUNTIFS(Registros!$A$2:$A$6000,"CS",Registros!$B$2:$B$6000,$A1997)&gt;0,1,0)</f>
        <v>0</v>
      </c>
      <c r="J1997">
        <f>IF($I1997=1,SUMIFS(Registros!$I$2:$I$6000,Registros!$A$2:$A$6000,"CS",Registros!$B$2:$B$6000,$A1997),0)</f>
        <v>0</v>
      </c>
      <c r="K1997">
        <f>IF(COUNTIFS(Winback!$K$2:$K$300,$A1997)&gt;0,1,0)</f>
        <v>0</v>
      </c>
      <c r="L1997">
        <f>IF(AND($K1997=1,LEFT($A1997,3)="WB-"),SUMIFS(Winback!$D$2:$D$300,Winback!$K$2:$K$300,$A1997),0)</f>
        <v>0</v>
      </c>
      <c r="M1997">
        <f>IF(OR($E1997=1,$G1997=1,SUMIFS(Registros!$J$2:$J$6000,Registros!$B$2:$B$6000,$A1997)&gt;0),1,0)</f>
        <v>1</v>
      </c>
      <c r="N1997">
        <f>IF($J1997&gt;0,1,IF(COUNTIFS(Registros!$A$2:$A$6000,"CS",Registros!$B$2:$B$6000,$A1997,Registros!$K$2:$K$6000,"&lt;&gt;")&gt;0,1,0))</f>
        <v>0</v>
      </c>
      <c r="O1997" t="str">
        <f t="shared" si="155"/>
        <v>SOLO MÓVIL</v>
      </c>
      <c r="P1997" t="str">
        <f t="shared" si="156"/>
        <v>Ofrecer fijo + internet (FLBBTV)</v>
      </c>
      <c r="Q1997">
        <f t="shared" si="157"/>
        <v>260</v>
      </c>
      <c r="R1997">
        <f>IFERROR(VLOOKUP($A1997,Registros!$B$2:$G$6000,6,0),IFERROR(INDEX(Winback!$C$2:$C$300,MATCH($A1997,Winback!$K$2:$K$300,0)),""))</f>
        <v>0</v>
      </c>
      <c r="S1997" t="str">
        <f t="shared" si="158"/>
        <v>+MOV</v>
      </c>
      <c r="T1997">
        <f t="shared" si="159"/>
        <v>1</v>
      </c>
    </row>
    <row r="1998" spans="1:20" x14ac:dyDescent="0.35">
      <c r="A1998" t="s">
        <v>9910</v>
      </c>
      <c r="B1998" t="s">
        <v>9911</v>
      </c>
      <c r="C1998" t="s">
        <v>9912</v>
      </c>
      <c r="D1998" t="s">
        <v>9913</v>
      </c>
      <c r="E1998">
        <f>IF(COUNTIFS(Registros!$A$2:$A$6000,"NP",Registros!$B$2:$B$6000,$A1998)&gt;0,1,0)</f>
        <v>0</v>
      </c>
      <c r="F1998">
        <f>IF($E1998=1,SUMIFS(Registros!$F$2:$F$6000,Registros!$A$2:$A$6000,"NP",Registros!$B$2:$B$6000,$A1998),0)</f>
        <v>0</v>
      </c>
      <c r="G1998">
        <f>IF(COUNTIFS(Registros!$A$2:$A$6000,"MOV",Registros!$B$2:$B$6000,$A1998)&gt;0,1,0)</f>
        <v>1</v>
      </c>
      <c r="H1998">
        <f>IF($G1998=1,SUMIFS(Registros!$F$2:$F$6000,Registros!$A$2:$A$6000,"MOV",Registros!$B$2:$B$6000,$A1998),0)</f>
        <v>62</v>
      </c>
      <c r="I1998">
        <f>IF(COUNTIFS(Registros!$A$2:$A$6000,"CS",Registros!$B$2:$B$6000,$A1998)&gt;0,1,0)</f>
        <v>0</v>
      </c>
      <c r="J1998">
        <f>IF($I1998=1,SUMIFS(Registros!$I$2:$I$6000,Registros!$A$2:$A$6000,"CS",Registros!$B$2:$B$6000,$A1998),0)</f>
        <v>0</v>
      </c>
      <c r="K1998">
        <f>IF(COUNTIFS(Winback!$K$2:$K$300,$A1998)&gt;0,1,0)</f>
        <v>0</v>
      </c>
      <c r="L1998">
        <f>IF(AND($K1998=1,LEFT($A1998,3)="WB-"),SUMIFS(Winback!$D$2:$D$300,Winback!$K$2:$K$300,$A1998),0)</f>
        <v>0</v>
      </c>
      <c r="M1998">
        <f>IF(OR($E1998=1,$G1998=1,SUMIFS(Registros!$J$2:$J$6000,Registros!$B$2:$B$6000,$A1998)&gt;0),1,0)</f>
        <v>1</v>
      </c>
      <c r="N1998">
        <f>IF($J1998&gt;0,1,IF(COUNTIFS(Registros!$A$2:$A$6000,"CS",Registros!$B$2:$B$6000,$A1998,Registros!$K$2:$K$6000,"&lt;&gt;")&gt;0,1,0))</f>
        <v>0</v>
      </c>
      <c r="O1998" t="str">
        <f t="shared" si="155"/>
        <v>SOLO MÓVIL</v>
      </c>
      <c r="P1998" t="str">
        <f t="shared" si="156"/>
        <v>Ofrecer fijo + internet (FLBBTV)</v>
      </c>
      <c r="Q1998">
        <f t="shared" si="157"/>
        <v>62</v>
      </c>
      <c r="R1998">
        <f>IFERROR(VLOOKUP($A1998,Registros!$B$2:$G$6000,6,0),IFERROR(INDEX(Winback!$C$2:$C$300,MATCH($A1998,Winback!$K$2:$K$300,0)),""))</f>
        <v>0</v>
      </c>
      <c r="S1998" t="str">
        <f t="shared" si="158"/>
        <v>+MOV</v>
      </c>
      <c r="T1998">
        <f t="shared" si="159"/>
        <v>1</v>
      </c>
    </row>
    <row r="1999" spans="1:20" x14ac:dyDescent="0.35">
      <c r="A1999" t="s">
        <v>9915</v>
      </c>
      <c r="B1999" t="s">
        <v>9916</v>
      </c>
      <c r="C1999" t="s">
        <v>9917</v>
      </c>
      <c r="D1999" t="s">
        <v>9918</v>
      </c>
      <c r="E1999">
        <f>IF(COUNTIFS(Registros!$A$2:$A$6000,"NP",Registros!$B$2:$B$6000,$A1999)&gt;0,1,0)</f>
        <v>0</v>
      </c>
      <c r="F1999">
        <f>IF($E1999=1,SUMIFS(Registros!$F$2:$F$6000,Registros!$A$2:$A$6000,"NP",Registros!$B$2:$B$6000,$A1999),0)</f>
        <v>0</v>
      </c>
      <c r="G1999">
        <f>IF(COUNTIFS(Registros!$A$2:$A$6000,"MOV",Registros!$B$2:$B$6000,$A1999)&gt;0,1,0)</f>
        <v>1</v>
      </c>
      <c r="H1999">
        <f>IF($G1999=1,SUMIFS(Registros!$F$2:$F$6000,Registros!$A$2:$A$6000,"MOV",Registros!$B$2:$B$6000,$A1999),0)</f>
        <v>340</v>
      </c>
      <c r="I1999">
        <f>IF(COUNTIFS(Registros!$A$2:$A$6000,"CS",Registros!$B$2:$B$6000,$A1999)&gt;0,1,0)</f>
        <v>0</v>
      </c>
      <c r="J1999">
        <f>IF($I1999=1,SUMIFS(Registros!$I$2:$I$6000,Registros!$A$2:$A$6000,"CS",Registros!$B$2:$B$6000,$A1999),0)</f>
        <v>0</v>
      </c>
      <c r="K1999">
        <f>IF(COUNTIFS(Winback!$K$2:$K$300,$A1999)&gt;0,1,0)</f>
        <v>0</v>
      </c>
      <c r="L1999">
        <f>IF(AND($K1999=1,LEFT($A1999,3)="WB-"),SUMIFS(Winback!$D$2:$D$300,Winback!$K$2:$K$300,$A1999),0)</f>
        <v>0</v>
      </c>
      <c r="M1999">
        <f>IF(OR($E1999=1,$G1999=1,SUMIFS(Registros!$J$2:$J$6000,Registros!$B$2:$B$6000,$A1999)&gt;0),1,0)</f>
        <v>1</v>
      </c>
      <c r="N1999">
        <f>IF($J1999&gt;0,1,IF(COUNTIFS(Registros!$A$2:$A$6000,"CS",Registros!$B$2:$B$6000,$A1999,Registros!$K$2:$K$6000,"&lt;&gt;")&gt;0,1,0))</f>
        <v>0</v>
      </c>
      <c r="O1999" t="str">
        <f t="shared" si="155"/>
        <v>SOLO MÓVIL</v>
      </c>
      <c r="P1999" t="str">
        <f t="shared" si="156"/>
        <v>Ofrecer fijo + internet (FLBBTV)</v>
      </c>
      <c r="Q1999">
        <f t="shared" si="157"/>
        <v>340</v>
      </c>
      <c r="R1999">
        <f>IFERROR(VLOOKUP($A1999,Registros!$B$2:$G$6000,6,0),IFERROR(INDEX(Winback!$C$2:$C$300,MATCH($A1999,Winback!$K$2:$K$300,0)),""))</f>
        <v>0</v>
      </c>
      <c r="S1999" t="str">
        <f t="shared" si="158"/>
        <v>+MOV</v>
      </c>
      <c r="T1999">
        <f t="shared" si="159"/>
        <v>1</v>
      </c>
    </row>
    <row r="2000" spans="1:20" x14ac:dyDescent="0.35">
      <c r="A2000" t="s">
        <v>9920</v>
      </c>
      <c r="B2000" t="s">
        <v>9921</v>
      </c>
      <c r="C2000" t="s">
        <v>9922</v>
      </c>
      <c r="D2000" t="s">
        <v>9923</v>
      </c>
      <c r="E2000">
        <f>IF(COUNTIFS(Registros!$A$2:$A$6000,"NP",Registros!$B$2:$B$6000,$A2000)&gt;0,1,0)</f>
        <v>0</v>
      </c>
      <c r="F2000">
        <f>IF($E2000=1,SUMIFS(Registros!$F$2:$F$6000,Registros!$A$2:$A$6000,"NP",Registros!$B$2:$B$6000,$A2000),0)</f>
        <v>0</v>
      </c>
      <c r="G2000">
        <f>IF(COUNTIFS(Registros!$A$2:$A$6000,"MOV",Registros!$B$2:$B$6000,$A2000)&gt;0,1,0)</f>
        <v>1</v>
      </c>
      <c r="H2000">
        <f>IF($G2000=1,SUMIFS(Registros!$F$2:$F$6000,Registros!$A$2:$A$6000,"MOV",Registros!$B$2:$B$6000,$A2000),0)</f>
        <v>111.25</v>
      </c>
      <c r="I2000">
        <f>IF(COUNTIFS(Registros!$A$2:$A$6000,"CS",Registros!$B$2:$B$6000,$A2000)&gt;0,1,0)</f>
        <v>0</v>
      </c>
      <c r="J2000">
        <f>IF($I2000=1,SUMIFS(Registros!$I$2:$I$6000,Registros!$A$2:$A$6000,"CS",Registros!$B$2:$B$6000,$A2000),0)</f>
        <v>0</v>
      </c>
      <c r="K2000">
        <f>IF(COUNTIFS(Winback!$K$2:$K$300,$A2000)&gt;0,1,0)</f>
        <v>0</v>
      </c>
      <c r="L2000">
        <f>IF(AND($K2000=1,LEFT($A2000,3)="WB-"),SUMIFS(Winback!$D$2:$D$300,Winback!$K$2:$K$300,$A2000),0)</f>
        <v>0</v>
      </c>
      <c r="M2000">
        <f>IF(OR($E2000=1,$G2000=1,SUMIFS(Registros!$J$2:$J$6000,Registros!$B$2:$B$6000,$A2000)&gt;0),1,0)</f>
        <v>1</v>
      </c>
      <c r="N2000">
        <f>IF($J2000&gt;0,1,IF(COUNTIFS(Registros!$A$2:$A$6000,"CS",Registros!$B$2:$B$6000,$A2000,Registros!$K$2:$K$6000,"&lt;&gt;")&gt;0,1,0))</f>
        <v>0</v>
      </c>
      <c r="O2000" t="str">
        <f t="shared" si="155"/>
        <v>SOLO MÓVIL</v>
      </c>
      <c r="P2000" t="str">
        <f t="shared" si="156"/>
        <v>Ofrecer fijo + internet (FLBBTV)</v>
      </c>
      <c r="Q2000">
        <f t="shared" si="157"/>
        <v>111.25</v>
      </c>
      <c r="R2000">
        <f>IFERROR(VLOOKUP($A2000,Registros!$B$2:$G$6000,6,0),IFERROR(INDEX(Winback!$C$2:$C$300,MATCH($A2000,Winback!$K$2:$K$300,0)),""))</f>
        <v>0</v>
      </c>
      <c r="S2000" t="str">
        <f t="shared" si="158"/>
        <v>+MOV</v>
      </c>
      <c r="T2000">
        <f t="shared" si="159"/>
        <v>1</v>
      </c>
    </row>
    <row r="2001" spans="1:20" x14ac:dyDescent="0.35">
      <c r="A2001" t="s">
        <v>9925</v>
      </c>
      <c r="B2001" t="s">
        <v>9926</v>
      </c>
      <c r="C2001" t="s">
        <v>9927</v>
      </c>
      <c r="D2001" t="s">
        <v>9928</v>
      </c>
      <c r="E2001">
        <f>IF(COUNTIFS(Registros!$A$2:$A$6000,"NP",Registros!$B$2:$B$6000,$A2001)&gt;0,1,0)</f>
        <v>0</v>
      </c>
      <c r="F2001">
        <f>IF($E2001=1,SUMIFS(Registros!$F$2:$F$6000,Registros!$A$2:$A$6000,"NP",Registros!$B$2:$B$6000,$A2001),0)</f>
        <v>0</v>
      </c>
      <c r="G2001">
        <f>IF(COUNTIFS(Registros!$A$2:$A$6000,"MOV",Registros!$B$2:$B$6000,$A2001)&gt;0,1,0)</f>
        <v>1</v>
      </c>
      <c r="H2001">
        <f>IF($G2001=1,SUMIFS(Registros!$F$2:$F$6000,Registros!$A$2:$A$6000,"MOV",Registros!$B$2:$B$6000,$A2001),0)</f>
        <v>90</v>
      </c>
      <c r="I2001">
        <f>IF(COUNTIFS(Registros!$A$2:$A$6000,"CS",Registros!$B$2:$B$6000,$A2001)&gt;0,1,0)</f>
        <v>0</v>
      </c>
      <c r="J2001">
        <f>IF($I2001=1,SUMIFS(Registros!$I$2:$I$6000,Registros!$A$2:$A$6000,"CS",Registros!$B$2:$B$6000,$A2001),0)</f>
        <v>0</v>
      </c>
      <c r="K2001">
        <f>IF(COUNTIFS(Winback!$K$2:$K$300,$A2001)&gt;0,1,0)</f>
        <v>0</v>
      </c>
      <c r="L2001">
        <f>IF(AND($K2001=1,LEFT($A2001,3)="WB-"),SUMIFS(Winback!$D$2:$D$300,Winback!$K$2:$K$300,$A2001),0)</f>
        <v>0</v>
      </c>
      <c r="M2001">
        <f>IF(OR($E2001=1,$G2001=1,SUMIFS(Registros!$J$2:$J$6000,Registros!$B$2:$B$6000,$A2001)&gt;0),1,0)</f>
        <v>1</v>
      </c>
      <c r="N2001">
        <f>IF($J2001&gt;0,1,IF(COUNTIFS(Registros!$A$2:$A$6000,"CS",Registros!$B$2:$B$6000,$A2001,Registros!$K$2:$K$6000,"&lt;&gt;")&gt;0,1,0))</f>
        <v>0</v>
      </c>
      <c r="O2001" t="str">
        <f t="shared" si="155"/>
        <v>SOLO MÓVIL</v>
      </c>
      <c r="P2001" t="str">
        <f t="shared" si="156"/>
        <v>Ofrecer fijo + internet (FLBBTV)</v>
      </c>
      <c r="Q2001">
        <f t="shared" si="157"/>
        <v>90</v>
      </c>
      <c r="R2001">
        <f>IFERROR(VLOOKUP($A2001,Registros!$B$2:$G$6000,6,0),IFERROR(INDEX(Winback!$C$2:$C$300,MATCH($A2001,Winback!$K$2:$K$300,0)),""))</f>
        <v>0</v>
      </c>
      <c r="S2001" t="str">
        <f t="shared" si="158"/>
        <v>+MOV</v>
      </c>
      <c r="T2001">
        <f t="shared" si="159"/>
        <v>1</v>
      </c>
    </row>
    <row r="2002" spans="1:20" x14ac:dyDescent="0.35">
      <c r="A2002" t="s">
        <v>9930</v>
      </c>
      <c r="B2002" t="s">
        <v>9931</v>
      </c>
      <c r="C2002" t="s">
        <v>9932</v>
      </c>
      <c r="D2002" t="s">
        <v>9933</v>
      </c>
      <c r="E2002">
        <f>IF(COUNTIFS(Registros!$A$2:$A$6000,"NP",Registros!$B$2:$B$6000,$A2002)&gt;0,1,0)</f>
        <v>0</v>
      </c>
      <c r="F2002">
        <f>IF($E2002=1,SUMIFS(Registros!$F$2:$F$6000,Registros!$A$2:$A$6000,"NP",Registros!$B$2:$B$6000,$A2002),0)</f>
        <v>0</v>
      </c>
      <c r="G2002">
        <f>IF(COUNTIFS(Registros!$A$2:$A$6000,"MOV",Registros!$B$2:$B$6000,$A2002)&gt;0,1,0)</f>
        <v>1</v>
      </c>
      <c r="H2002">
        <f>IF($G2002=1,SUMIFS(Registros!$F$2:$F$6000,Registros!$A$2:$A$6000,"MOV",Registros!$B$2:$B$6000,$A2002),0)</f>
        <v>15</v>
      </c>
      <c r="I2002">
        <f>IF(COUNTIFS(Registros!$A$2:$A$6000,"CS",Registros!$B$2:$B$6000,$A2002)&gt;0,1,0)</f>
        <v>0</v>
      </c>
      <c r="J2002">
        <f>IF($I2002=1,SUMIFS(Registros!$I$2:$I$6000,Registros!$A$2:$A$6000,"CS",Registros!$B$2:$B$6000,$A2002),0)</f>
        <v>0</v>
      </c>
      <c r="K2002">
        <f>IF(COUNTIFS(Winback!$K$2:$K$300,$A2002)&gt;0,1,0)</f>
        <v>0</v>
      </c>
      <c r="L2002">
        <f>IF(AND($K2002=1,LEFT($A2002,3)="WB-"),SUMIFS(Winback!$D$2:$D$300,Winback!$K$2:$K$300,$A2002),0)</f>
        <v>0</v>
      </c>
      <c r="M2002">
        <f>IF(OR($E2002=1,$G2002=1,SUMIFS(Registros!$J$2:$J$6000,Registros!$B$2:$B$6000,$A2002)&gt;0),1,0)</f>
        <v>1</v>
      </c>
      <c r="N2002">
        <f>IF($J2002&gt;0,1,IF(COUNTIFS(Registros!$A$2:$A$6000,"CS",Registros!$B$2:$B$6000,$A2002,Registros!$K$2:$K$6000,"&lt;&gt;")&gt;0,1,0))</f>
        <v>0</v>
      </c>
      <c r="O2002" t="str">
        <f t="shared" si="155"/>
        <v>SOLO MÓVIL</v>
      </c>
      <c r="P2002" t="str">
        <f t="shared" si="156"/>
        <v>Ofrecer fijo + internet (FLBBTV)</v>
      </c>
      <c r="Q2002">
        <f t="shared" si="157"/>
        <v>15</v>
      </c>
      <c r="R2002">
        <f>IFERROR(VLOOKUP($A2002,Registros!$B$2:$G$6000,6,0),IFERROR(INDEX(Winback!$C$2:$C$300,MATCH($A2002,Winback!$K$2:$K$300,0)),""))</f>
        <v>0</v>
      </c>
      <c r="S2002" t="str">
        <f t="shared" si="158"/>
        <v>+MOV</v>
      </c>
      <c r="T2002">
        <f t="shared" si="159"/>
        <v>1</v>
      </c>
    </row>
    <row r="2003" spans="1:20" x14ac:dyDescent="0.35">
      <c r="A2003" t="s">
        <v>9935</v>
      </c>
      <c r="B2003" t="s">
        <v>9936</v>
      </c>
      <c r="C2003" t="s">
        <v>9937</v>
      </c>
      <c r="D2003" t="s">
        <v>9938</v>
      </c>
      <c r="E2003">
        <f>IF(COUNTIFS(Registros!$A$2:$A$6000,"NP",Registros!$B$2:$B$6000,$A2003)&gt;0,1,0)</f>
        <v>0</v>
      </c>
      <c r="F2003">
        <f>IF($E2003=1,SUMIFS(Registros!$F$2:$F$6000,Registros!$A$2:$A$6000,"NP",Registros!$B$2:$B$6000,$A2003),0)</f>
        <v>0</v>
      </c>
      <c r="G2003">
        <f>IF(COUNTIFS(Registros!$A$2:$A$6000,"MOV",Registros!$B$2:$B$6000,$A2003)&gt;0,1,0)</f>
        <v>1</v>
      </c>
      <c r="H2003">
        <f>IF($G2003=1,SUMIFS(Registros!$F$2:$F$6000,Registros!$A$2:$A$6000,"MOV",Registros!$B$2:$B$6000,$A2003),0)</f>
        <v>70.5</v>
      </c>
      <c r="I2003">
        <f>IF(COUNTIFS(Registros!$A$2:$A$6000,"CS",Registros!$B$2:$B$6000,$A2003)&gt;0,1,0)</f>
        <v>0</v>
      </c>
      <c r="J2003">
        <f>IF($I2003=1,SUMIFS(Registros!$I$2:$I$6000,Registros!$A$2:$A$6000,"CS",Registros!$B$2:$B$6000,$A2003),0)</f>
        <v>0</v>
      </c>
      <c r="K2003">
        <f>IF(COUNTIFS(Winback!$K$2:$K$300,$A2003)&gt;0,1,0)</f>
        <v>0</v>
      </c>
      <c r="L2003">
        <f>IF(AND($K2003=1,LEFT($A2003,3)="WB-"),SUMIFS(Winback!$D$2:$D$300,Winback!$K$2:$K$300,$A2003),0)</f>
        <v>0</v>
      </c>
      <c r="M2003">
        <f>IF(OR($E2003=1,$G2003=1,SUMIFS(Registros!$J$2:$J$6000,Registros!$B$2:$B$6000,$A2003)&gt;0),1,0)</f>
        <v>1</v>
      </c>
      <c r="N2003">
        <f>IF($J2003&gt;0,1,IF(COUNTIFS(Registros!$A$2:$A$6000,"CS",Registros!$B$2:$B$6000,$A2003,Registros!$K$2:$K$6000,"&lt;&gt;")&gt;0,1,0))</f>
        <v>0</v>
      </c>
      <c r="O2003" t="str">
        <f t="shared" si="155"/>
        <v>SOLO MÓVIL</v>
      </c>
      <c r="P2003" t="str">
        <f t="shared" si="156"/>
        <v>Ofrecer fijo + internet (FLBBTV)</v>
      </c>
      <c r="Q2003">
        <f t="shared" si="157"/>
        <v>70.5</v>
      </c>
      <c r="R2003">
        <f>IFERROR(VLOOKUP($A2003,Registros!$B$2:$G$6000,6,0),IFERROR(INDEX(Winback!$C$2:$C$300,MATCH($A2003,Winback!$K$2:$K$300,0)),""))</f>
        <v>0</v>
      </c>
      <c r="S2003" t="str">
        <f t="shared" si="158"/>
        <v>+MOV</v>
      </c>
      <c r="T2003">
        <f t="shared" si="159"/>
        <v>1</v>
      </c>
    </row>
    <row r="2004" spans="1:20" x14ac:dyDescent="0.35">
      <c r="A2004" t="s">
        <v>9940</v>
      </c>
      <c r="B2004" t="s">
        <v>9941</v>
      </c>
      <c r="C2004" t="s">
        <v>9942</v>
      </c>
      <c r="D2004" t="s">
        <v>9943</v>
      </c>
      <c r="E2004">
        <f>IF(COUNTIFS(Registros!$A$2:$A$6000,"NP",Registros!$B$2:$B$6000,$A2004)&gt;0,1,0)</f>
        <v>0</v>
      </c>
      <c r="F2004">
        <f>IF($E2004=1,SUMIFS(Registros!$F$2:$F$6000,Registros!$A$2:$A$6000,"NP",Registros!$B$2:$B$6000,$A2004),0)</f>
        <v>0</v>
      </c>
      <c r="G2004">
        <f>IF(COUNTIFS(Registros!$A$2:$A$6000,"MOV",Registros!$B$2:$B$6000,$A2004)&gt;0,1,0)</f>
        <v>1</v>
      </c>
      <c r="H2004">
        <f>IF($G2004=1,SUMIFS(Registros!$F$2:$F$6000,Registros!$A$2:$A$6000,"MOV",Registros!$B$2:$B$6000,$A2004),0)</f>
        <v>59.99</v>
      </c>
      <c r="I2004">
        <f>IF(COUNTIFS(Registros!$A$2:$A$6000,"CS",Registros!$B$2:$B$6000,$A2004)&gt;0,1,0)</f>
        <v>0</v>
      </c>
      <c r="J2004">
        <f>IF($I2004=1,SUMIFS(Registros!$I$2:$I$6000,Registros!$A$2:$A$6000,"CS",Registros!$B$2:$B$6000,$A2004),0)</f>
        <v>0</v>
      </c>
      <c r="K2004">
        <f>IF(COUNTIFS(Winback!$K$2:$K$300,$A2004)&gt;0,1,0)</f>
        <v>0</v>
      </c>
      <c r="L2004">
        <f>IF(AND($K2004=1,LEFT($A2004,3)="WB-"),SUMIFS(Winback!$D$2:$D$300,Winback!$K$2:$K$300,$A2004),0)</f>
        <v>0</v>
      </c>
      <c r="M2004">
        <f>IF(OR($E2004=1,$G2004=1,SUMIFS(Registros!$J$2:$J$6000,Registros!$B$2:$B$6000,$A2004)&gt;0),1,0)</f>
        <v>1</v>
      </c>
      <c r="N2004">
        <f>IF($J2004&gt;0,1,IF(COUNTIFS(Registros!$A$2:$A$6000,"CS",Registros!$B$2:$B$6000,$A2004,Registros!$K$2:$K$6000,"&lt;&gt;")&gt;0,1,0))</f>
        <v>0</v>
      </c>
      <c r="O2004" t="str">
        <f t="shared" si="155"/>
        <v>SOLO MÓVIL</v>
      </c>
      <c r="P2004" t="str">
        <f t="shared" si="156"/>
        <v>Ofrecer fijo + internet (FLBBTV)</v>
      </c>
      <c r="Q2004">
        <f t="shared" si="157"/>
        <v>59.99</v>
      </c>
      <c r="R2004">
        <f>IFERROR(VLOOKUP($A2004,Registros!$B$2:$G$6000,6,0),IFERROR(INDEX(Winback!$C$2:$C$300,MATCH($A2004,Winback!$K$2:$K$300,0)),""))</f>
        <v>0</v>
      </c>
      <c r="S2004" t="str">
        <f t="shared" si="158"/>
        <v>+MOV</v>
      </c>
      <c r="T2004">
        <f t="shared" si="159"/>
        <v>1</v>
      </c>
    </row>
    <row r="2005" spans="1:20" x14ac:dyDescent="0.35">
      <c r="A2005" t="s">
        <v>9945</v>
      </c>
      <c r="B2005" t="s">
        <v>9946</v>
      </c>
      <c r="C2005" t="s">
        <v>9947</v>
      </c>
      <c r="D2005" t="s">
        <v>9948</v>
      </c>
      <c r="E2005">
        <f>IF(COUNTIFS(Registros!$A$2:$A$6000,"NP",Registros!$B$2:$B$6000,$A2005)&gt;0,1,0)</f>
        <v>0</v>
      </c>
      <c r="F2005">
        <f>IF($E2005=1,SUMIFS(Registros!$F$2:$F$6000,Registros!$A$2:$A$6000,"NP",Registros!$B$2:$B$6000,$A2005),0)</f>
        <v>0</v>
      </c>
      <c r="G2005">
        <f>IF(COUNTIFS(Registros!$A$2:$A$6000,"MOV",Registros!$B$2:$B$6000,$A2005)&gt;0,1,0)</f>
        <v>1</v>
      </c>
      <c r="H2005">
        <f>IF($G2005=1,SUMIFS(Registros!$F$2:$F$6000,Registros!$A$2:$A$6000,"MOV",Registros!$B$2:$B$6000,$A2005),0)</f>
        <v>41.5</v>
      </c>
      <c r="I2005">
        <f>IF(COUNTIFS(Registros!$A$2:$A$6000,"CS",Registros!$B$2:$B$6000,$A2005)&gt;0,1,0)</f>
        <v>0</v>
      </c>
      <c r="J2005">
        <f>IF($I2005=1,SUMIFS(Registros!$I$2:$I$6000,Registros!$A$2:$A$6000,"CS",Registros!$B$2:$B$6000,$A2005),0)</f>
        <v>0</v>
      </c>
      <c r="K2005">
        <f>IF(COUNTIFS(Winback!$K$2:$K$300,$A2005)&gt;0,1,0)</f>
        <v>0</v>
      </c>
      <c r="L2005">
        <f>IF(AND($K2005=1,LEFT($A2005,3)="WB-"),SUMIFS(Winback!$D$2:$D$300,Winback!$K$2:$K$300,$A2005),0)</f>
        <v>0</v>
      </c>
      <c r="M2005">
        <f>IF(OR($E2005=1,$G2005=1,SUMIFS(Registros!$J$2:$J$6000,Registros!$B$2:$B$6000,$A2005)&gt;0),1,0)</f>
        <v>1</v>
      </c>
      <c r="N2005">
        <f>IF($J2005&gt;0,1,IF(COUNTIFS(Registros!$A$2:$A$6000,"CS",Registros!$B$2:$B$6000,$A2005,Registros!$K$2:$K$6000,"&lt;&gt;")&gt;0,1,0))</f>
        <v>0</v>
      </c>
      <c r="O2005" t="str">
        <f t="shared" si="155"/>
        <v>SOLO MÓVIL</v>
      </c>
      <c r="P2005" t="str">
        <f t="shared" si="156"/>
        <v>Ofrecer fijo + internet (FLBBTV)</v>
      </c>
      <c r="Q2005">
        <f t="shared" si="157"/>
        <v>41.5</v>
      </c>
      <c r="R2005">
        <f>IFERROR(VLOOKUP($A2005,Registros!$B$2:$G$6000,6,0),IFERROR(INDEX(Winback!$C$2:$C$300,MATCH($A2005,Winback!$K$2:$K$300,0)),""))</f>
        <v>0</v>
      </c>
      <c r="S2005" t="str">
        <f t="shared" si="158"/>
        <v>+MOV</v>
      </c>
      <c r="T2005">
        <f t="shared" si="159"/>
        <v>1</v>
      </c>
    </row>
    <row r="2006" spans="1:20" x14ac:dyDescent="0.35">
      <c r="A2006" t="s">
        <v>9950</v>
      </c>
      <c r="B2006" t="s">
        <v>9951</v>
      </c>
      <c r="C2006" t="s">
        <v>9952</v>
      </c>
      <c r="D2006" t="s">
        <v>9953</v>
      </c>
      <c r="E2006">
        <f>IF(COUNTIFS(Registros!$A$2:$A$6000,"NP",Registros!$B$2:$B$6000,$A2006)&gt;0,1,0)</f>
        <v>0</v>
      </c>
      <c r="F2006">
        <f>IF($E2006=1,SUMIFS(Registros!$F$2:$F$6000,Registros!$A$2:$A$6000,"NP",Registros!$B$2:$B$6000,$A2006),0)</f>
        <v>0</v>
      </c>
      <c r="G2006">
        <f>IF(COUNTIFS(Registros!$A$2:$A$6000,"MOV",Registros!$B$2:$B$6000,$A2006)&gt;0,1,0)</f>
        <v>1</v>
      </c>
      <c r="H2006">
        <f>IF($G2006=1,SUMIFS(Registros!$F$2:$F$6000,Registros!$A$2:$A$6000,"MOV",Registros!$B$2:$B$6000,$A2006),0)</f>
        <v>282</v>
      </c>
      <c r="I2006">
        <f>IF(COUNTIFS(Registros!$A$2:$A$6000,"CS",Registros!$B$2:$B$6000,$A2006)&gt;0,1,0)</f>
        <v>0</v>
      </c>
      <c r="J2006">
        <f>IF($I2006=1,SUMIFS(Registros!$I$2:$I$6000,Registros!$A$2:$A$6000,"CS",Registros!$B$2:$B$6000,$A2006),0)</f>
        <v>0</v>
      </c>
      <c r="K2006">
        <f>IF(COUNTIFS(Winback!$K$2:$K$300,$A2006)&gt;0,1,0)</f>
        <v>0</v>
      </c>
      <c r="L2006">
        <f>IF(AND($K2006=1,LEFT($A2006,3)="WB-"),SUMIFS(Winback!$D$2:$D$300,Winback!$K$2:$K$300,$A2006),0)</f>
        <v>0</v>
      </c>
      <c r="M2006">
        <f>IF(OR($E2006=1,$G2006=1,SUMIFS(Registros!$J$2:$J$6000,Registros!$B$2:$B$6000,$A2006)&gt;0),1,0)</f>
        <v>1</v>
      </c>
      <c r="N2006">
        <f>IF($J2006&gt;0,1,IF(COUNTIFS(Registros!$A$2:$A$6000,"CS",Registros!$B$2:$B$6000,$A2006,Registros!$K$2:$K$6000,"&lt;&gt;")&gt;0,1,0))</f>
        <v>0</v>
      </c>
      <c r="O2006" t="str">
        <f t="shared" si="155"/>
        <v>SOLO MÓVIL</v>
      </c>
      <c r="P2006" t="str">
        <f t="shared" si="156"/>
        <v>Ofrecer fijo + internet (FLBBTV)</v>
      </c>
      <c r="Q2006">
        <f t="shared" si="157"/>
        <v>282</v>
      </c>
      <c r="R2006">
        <f>IFERROR(VLOOKUP($A2006,Registros!$B$2:$G$6000,6,0),IFERROR(INDEX(Winback!$C$2:$C$300,MATCH($A2006,Winback!$K$2:$K$300,0)),""))</f>
        <v>0</v>
      </c>
      <c r="S2006" t="str">
        <f t="shared" si="158"/>
        <v>+MOV</v>
      </c>
      <c r="T2006">
        <f t="shared" si="159"/>
        <v>1</v>
      </c>
    </row>
    <row r="2007" spans="1:20" x14ac:dyDescent="0.35">
      <c r="A2007" t="s">
        <v>9955</v>
      </c>
      <c r="B2007" t="s">
        <v>9956</v>
      </c>
      <c r="C2007" t="s">
        <v>9957</v>
      </c>
      <c r="D2007" t="s">
        <v>9958</v>
      </c>
      <c r="E2007">
        <f>IF(COUNTIFS(Registros!$A$2:$A$6000,"NP",Registros!$B$2:$B$6000,$A2007)&gt;0,1,0)</f>
        <v>0</v>
      </c>
      <c r="F2007">
        <f>IF($E2007=1,SUMIFS(Registros!$F$2:$F$6000,Registros!$A$2:$A$6000,"NP",Registros!$B$2:$B$6000,$A2007),0)</f>
        <v>0</v>
      </c>
      <c r="G2007">
        <f>IF(COUNTIFS(Registros!$A$2:$A$6000,"MOV",Registros!$B$2:$B$6000,$A2007)&gt;0,1,0)</f>
        <v>1</v>
      </c>
      <c r="H2007">
        <f>IF($G2007=1,SUMIFS(Registros!$F$2:$F$6000,Registros!$A$2:$A$6000,"MOV",Registros!$B$2:$B$6000,$A2007),0)</f>
        <v>41.5</v>
      </c>
      <c r="I2007">
        <f>IF(COUNTIFS(Registros!$A$2:$A$6000,"CS",Registros!$B$2:$B$6000,$A2007)&gt;0,1,0)</f>
        <v>0</v>
      </c>
      <c r="J2007">
        <f>IF($I2007=1,SUMIFS(Registros!$I$2:$I$6000,Registros!$A$2:$A$6000,"CS",Registros!$B$2:$B$6000,$A2007),0)</f>
        <v>0</v>
      </c>
      <c r="K2007">
        <f>IF(COUNTIFS(Winback!$K$2:$K$300,$A2007)&gt;0,1,0)</f>
        <v>0</v>
      </c>
      <c r="L2007">
        <f>IF(AND($K2007=1,LEFT($A2007,3)="WB-"),SUMIFS(Winback!$D$2:$D$300,Winback!$K$2:$K$300,$A2007),0)</f>
        <v>0</v>
      </c>
      <c r="M2007">
        <f>IF(OR($E2007=1,$G2007=1,SUMIFS(Registros!$J$2:$J$6000,Registros!$B$2:$B$6000,$A2007)&gt;0),1,0)</f>
        <v>1</v>
      </c>
      <c r="N2007">
        <f>IF($J2007&gt;0,1,IF(COUNTIFS(Registros!$A$2:$A$6000,"CS",Registros!$B$2:$B$6000,$A2007,Registros!$K$2:$K$6000,"&lt;&gt;")&gt;0,1,0))</f>
        <v>0</v>
      </c>
      <c r="O2007" t="str">
        <f t="shared" si="155"/>
        <v>SOLO MÓVIL</v>
      </c>
      <c r="P2007" t="str">
        <f t="shared" si="156"/>
        <v>Ofrecer fijo + internet (FLBBTV)</v>
      </c>
      <c r="Q2007">
        <f t="shared" si="157"/>
        <v>41.5</v>
      </c>
      <c r="R2007">
        <f>IFERROR(VLOOKUP($A2007,Registros!$B$2:$G$6000,6,0),IFERROR(INDEX(Winback!$C$2:$C$300,MATCH($A2007,Winback!$K$2:$K$300,0)),""))</f>
        <v>0</v>
      </c>
      <c r="S2007" t="str">
        <f t="shared" si="158"/>
        <v>+MOV</v>
      </c>
      <c r="T2007">
        <f t="shared" si="159"/>
        <v>1</v>
      </c>
    </row>
    <row r="2008" spans="1:20" x14ac:dyDescent="0.35">
      <c r="A2008" t="s">
        <v>9960</v>
      </c>
      <c r="B2008" t="s">
        <v>9961</v>
      </c>
      <c r="C2008" t="s">
        <v>9962</v>
      </c>
      <c r="D2008" t="s">
        <v>9963</v>
      </c>
      <c r="E2008">
        <f>IF(COUNTIFS(Registros!$A$2:$A$6000,"NP",Registros!$B$2:$B$6000,$A2008)&gt;0,1,0)</f>
        <v>0</v>
      </c>
      <c r="F2008">
        <f>IF($E2008=1,SUMIFS(Registros!$F$2:$F$6000,Registros!$A$2:$A$6000,"NP",Registros!$B$2:$B$6000,$A2008),0)</f>
        <v>0</v>
      </c>
      <c r="G2008">
        <f>IF(COUNTIFS(Registros!$A$2:$A$6000,"MOV",Registros!$B$2:$B$6000,$A2008)&gt;0,1,0)</f>
        <v>1</v>
      </c>
      <c r="H2008">
        <f>IF($G2008=1,SUMIFS(Registros!$F$2:$F$6000,Registros!$A$2:$A$6000,"MOV",Registros!$B$2:$B$6000,$A2008),0)</f>
        <v>27.75</v>
      </c>
      <c r="I2008">
        <f>IF(COUNTIFS(Registros!$A$2:$A$6000,"CS",Registros!$B$2:$B$6000,$A2008)&gt;0,1,0)</f>
        <v>0</v>
      </c>
      <c r="J2008">
        <f>IF($I2008=1,SUMIFS(Registros!$I$2:$I$6000,Registros!$A$2:$A$6000,"CS",Registros!$B$2:$B$6000,$A2008),0)</f>
        <v>0</v>
      </c>
      <c r="K2008">
        <f>IF(COUNTIFS(Winback!$K$2:$K$300,$A2008)&gt;0,1,0)</f>
        <v>0</v>
      </c>
      <c r="L2008">
        <f>IF(AND($K2008=1,LEFT($A2008,3)="WB-"),SUMIFS(Winback!$D$2:$D$300,Winback!$K$2:$K$300,$A2008),0)</f>
        <v>0</v>
      </c>
      <c r="M2008">
        <f>IF(OR($E2008=1,$G2008=1,SUMIFS(Registros!$J$2:$J$6000,Registros!$B$2:$B$6000,$A2008)&gt;0),1,0)</f>
        <v>1</v>
      </c>
      <c r="N2008">
        <f>IF($J2008&gt;0,1,IF(COUNTIFS(Registros!$A$2:$A$6000,"CS",Registros!$B$2:$B$6000,$A2008,Registros!$K$2:$K$6000,"&lt;&gt;")&gt;0,1,0))</f>
        <v>0</v>
      </c>
      <c r="O2008" t="str">
        <f t="shared" si="155"/>
        <v>SOLO MÓVIL</v>
      </c>
      <c r="P2008" t="str">
        <f t="shared" si="156"/>
        <v>Ofrecer fijo + internet (FLBBTV)</v>
      </c>
      <c r="Q2008">
        <f t="shared" si="157"/>
        <v>27.75</v>
      </c>
      <c r="R2008">
        <f>IFERROR(VLOOKUP($A2008,Registros!$B$2:$G$6000,6,0),IFERROR(INDEX(Winback!$C$2:$C$300,MATCH($A2008,Winback!$K$2:$K$300,0)),""))</f>
        <v>0</v>
      </c>
      <c r="S2008" t="str">
        <f t="shared" si="158"/>
        <v>+MOV</v>
      </c>
      <c r="T2008">
        <f t="shared" si="159"/>
        <v>1</v>
      </c>
    </row>
    <row r="2009" spans="1:20" x14ac:dyDescent="0.35">
      <c r="A2009" t="s">
        <v>9965</v>
      </c>
      <c r="B2009" t="s">
        <v>9966</v>
      </c>
      <c r="C2009" t="s">
        <v>9967</v>
      </c>
      <c r="D2009" t="s">
        <v>9968</v>
      </c>
      <c r="E2009">
        <f>IF(COUNTIFS(Registros!$A$2:$A$6000,"NP",Registros!$B$2:$B$6000,$A2009)&gt;0,1,0)</f>
        <v>0</v>
      </c>
      <c r="F2009">
        <f>IF($E2009=1,SUMIFS(Registros!$F$2:$F$6000,Registros!$A$2:$A$6000,"NP",Registros!$B$2:$B$6000,$A2009),0)</f>
        <v>0</v>
      </c>
      <c r="G2009">
        <f>IF(COUNTIFS(Registros!$A$2:$A$6000,"MOV",Registros!$B$2:$B$6000,$A2009)&gt;0,1,0)</f>
        <v>1</v>
      </c>
      <c r="H2009">
        <f>IF($G2009=1,SUMIFS(Registros!$F$2:$F$6000,Registros!$A$2:$A$6000,"MOV",Registros!$B$2:$B$6000,$A2009),0)</f>
        <v>28</v>
      </c>
      <c r="I2009">
        <f>IF(COUNTIFS(Registros!$A$2:$A$6000,"CS",Registros!$B$2:$B$6000,$A2009)&gt;0,1,0)</f>
        <v>0</v>
      </c>
      <c r="J2009">
        <f>IF($I2009=1,SUMIFS(Registros!$I$2:$I$6000,Registros!$A$2:$A$6000,"CS",Registros!$B$2:$B$6000,$A2009),0)</f>
        <v>0</v>
      </c>
      <c r="K2009">
        <f>IF(COUNTIFS(Winback!$K$2:$K$300,$A2009)&gt;0,1,0)</f>
        <v>0</v>
      </c>
      <c r="L2009">
        <f>IF(AND($K2009=1,LEFT($A2009,3)="WB-"),SUMIFS(Winback!$D$2:$D$300,Winback!$K$2:$K$300,$A2009),0)</f>
        <v>0</v>
      </c>
      <c r="M2009">
        <f>IF(OR($E2009=1,$G2009=1,SUMIFS(Registros!$J$2:$J$6000,Registros!$B$2:$B$6000,$A2009)&gt;0),1,0)</f>
        <v>1</v>
      </c>
      <c r="N2009">
        <f>IF($J2009&gt;0,1,IF(COUNTIFS(Registros!$A$2:$A$6000,"CS",Registros!$B$2:$B$6000,$A2009,Registros!$K$2:$K$6000,"&lt;&gt;")&gt;0,1,0))</f>
        <v>0</v>
      </c>
      <c r="O2009" t="str">
        <f t="shared" si="155"/>
        <v>SOLO MÓVIL</v>
      </c>
      <c r="P2009" t="str">
        <f t="shared" si="156"/>
        <v>Ofrecer fijo + internet (FLBBTV)</v>
      </c>
      <c r="Q2009">
        <f t="shared" si="157"/>
        <v>28</v>
      </c>
      <c r="R2009">
        <f>IFERROR(VLOOKUP($A2009,Registros!$B$2:$G$6000,6,0),IFERROR(INDEX(Winback!$C$2:$C$300,MATCH($A2009,Winback!$K$2:$K$300,0)),""))</f>
        <v>0</v>
      </c>
      <c r="S2009" t="str">
        <f t="shared" si="158"/>
        <v>+MOV</v>
      </c>
      <c r="T2009">
        <f t="shared" si="159"/>
        <v>1</v>
      </c>
    </row>
    <row r="2010" spans="1:20" x14ac:dyDescent="0.35">
      <c r="A2010" t="s">
        <v>9970</v>
      </c>
      <c r="B2010" t="s">
        <v>9971</v>
      </c>
      <c r="C2010" t="s">
        <v>9972</v>
      </c>
      <c r="D2010" t="s">
        <v>9973</v>
      </c>
      <c r="E2010">
        <f>IF(COUNTIFS(Registros!$A$2:$A$6000,"NP",Registros!$B$2:$B$6000,$A2010)&gt;0,1,0)</f>
        <v>0</v>
      </c>
      <c r="F2010">
        <f>IF($E2010=1,SUMIFS(Registros!$F$2:$F$6000,Registros!$A$2:$A$6000,"NP",Registros!$B$2:$B$6000,$A2010),0)</f>
        <v>0</v>
      </c>
      <c r="G2010">
        <f>IF(COUNTIFS(Registros!$A$2:$A$6000,"MOV",Registros!$B$2:$B$6000,$A2010)&gt;0,1,0)</f>
        <v>1</v>
      </c>
      <c r="H2010">
        <f>IF($G2010=1,SUMIFS(Registros!$F$2:$F$6000,Registros!$A$2:$A$6000,"MOV",Registros!$B$2:$B$6000,$A2010),0)</f>
        <v>299</v>
      </c>
      <c r="I2010">
        <f>IF(COUNTIFS(Registros!$A$2:$A$6000,"CS",Registros!$B$2:$B$6000,$A2010)&gt;0,1,0)</f>
        <v>0</v>
      </c>
      <c r="J2010">
        <f>IF($I2010=1,SUMIFS(Registros!$I$2:$I$6000,Registros!$A$2:$A$6000,"CS",Registros!$B$2:$B$6000,$A2010),0)</f>
        <v>0</v>
      </c>
      <c r="K2010">
        <f>IF(COUNTIFS(Winback!$K$2:$K$300,$A2010)&gt;0,1,0)</f>
        <v>0</v>
      </c>
      <c r="L2010">
        <f>IF(AND($K2010=1,LEFT($A2010,3)="WB-"),SUMIFS(Winback!$D$2:$D$300,Winback!$K$2:$K$300,$A2010),0)</f>
        <v>0</v>
      </c>
      <c r="M2010">
        <f>IF(OR($E2010=1,$G2010=1,SUMIFS(Registros!$J$2:$J$6000,Registros!$B$2:$B$6000,$A2010)&gt;0),1,0)</f>
        <v>1</v>
      </c>
      <c r="N2010">
        <f>IF($J2010&gt;0,1,IF(COUNTIFS(Registros!$A$2:$A$6000,"CS",Registros!$B$2:$B$6000,$A2010,Registros!$K$2:$K$6000,"&lt;&gt;")&gt;0,1,0))</f>
        <v>0</v>
      </c>
      <c r="O2010" t="str">
        <f t="shared" si="155"/>
        <v>SOLO MÓVIL</v>
      </c>
      <c r="P2010" t="str">
        <f t="shared" si="156"/>
        <v>Ofrecer fijo + internet (FLBBTV)</v>
      </c>
      <c r="Q2010">
        <f t="shared" si="157"/>
        <v>299</v>
      </c>
      <c r="R2010">
        <f>IFERROR(VLOOKUP($A2010,Registros!$B$2:$G$6000,6,0),IFERROR(INDEX(Winback!$C$2:$C$300,MATCH($A2010,Winback!$K$2:$K$300,0)),""))</f>
        <v>0</v>
      </c>
      <c r="S2010" t="str">
        <f t="shared" si="158"/>
        <v>+MOV</v>
      </c>
      <c r="T2010">
        <f t="shared" si="159"/>
        <v>1</v>
      </c>
    </row>
    <row r="2011" spans="1:20" x14ac:dyDescent="0.35">
      <c r="A2011" t="s">
        <v>9975</v>
      </c>
      <c r="B2011" t="s">
        <v>9976</v>
      </c>
      <c r="C2011" t="s">
        <v>9977</v>
      </c>
      <c r="D2011" t="s">
        <v>9978</v>
      </c>
      <c r="E2011">
        <f>IF(COUNTIFS(Registros!$A$2:$A$6000,"NP",Registros!$B$2:$B$6000,$A2011)&gt;0,1,0)</f>
        <v>0</v>
      </c>
      <c r="F2011">
        <f>IF($E2011=1,SUMIFS(Registros!$F$2:$F$6000,Registros!$A$2:$A$6000,"NP",Registros!$B$2:$B$6000,$A2011),0)</f>
        <v>0</v>
      </c>
      <c r="G2011">
        <f>IF(COUNTIFS(Registros!$A$2:$A$6000,"MOV",Registros!$B$2:$B$6000,$A2011)&gt;0,1,0)</f>
        <v>1</v>
      </c>
      <c r="H2011">
        <f>IF($G2011=1,SUMIFS(Registros!$F$2:$F$6000,Registros!$A$2:$A$6000,"MOV",Registros!$B$2:$B$6000,$A2011),0)</f>
        <v>161</v>
      </c>
      <c r="I2011">
        <f>IF(COUNTIFS(Registros!$A$2:$A$6000,"CS",Registros!$B$2:$B$6000,$A2011)&gt;0,1,0)</f>
        <v>0</v>
      </c>
      <c r="J2011">
        <f>IF($I2011=1,SUMIFS(Registros!$I$2:$I$6000,Registros!$A$2:$A$6000,"CS",Registros!$B$2:$B$6000,$A2011),0)</f>
        <v>0</v>
      </c>
      <c r="K2011">
        <f>IF(COUNTIFS(Winback!$K$2:$K$300,$A2011)&gt;0,1,0)</f>
        <v>0</v>
      </c>
      <c r="L2011">
        <f>IF(AND($K2011=1,LEFT($A2011,3)="WB-"),SUMIFS(Winback!$D$2:$D$300,Winback!$K$2:$K$300,$A2011),0)</f>
        <v>0</v>
      </c>
      <c r="M2011">
        <f>IF(OR($E2011=1,$G2011=1,SUMIFS(Registros!$J$2:$J$6000,Registros!$B$2:$B$6000,$A2011)&gt;0),1,0)</f>
        <v>1</v>
      </c>
      <c r="N2011">
        <f>IF($J2011&gt;0,1,IF(COUNTIFS(Registros!$A$2:$A$6000,"CS",Registros!$B$2:$B$6000,$A2011,Registros!$K$2:$K$6000,"&lt;&gt;")&gt;0,1,0))</f>
        <v>0</v>
      </c>
      <c r="O2011" t="str">
        <f t="shared" si="155"/>
        <v>SOLO MÓVIL</v>
      </c>
      <c r="P2011" t="str">
        <f t="shared" si="156"/>
        <v>Ofrecer fijo + internet (FLBBTV)</v>
      </c>
      <c r="Q2011">
        <f t="shared" si="157"/>
        <v>161</v>
      </c>
      <c r="R2011">
        <f>IFERROR(VLOOKUP($A2011,Registros!$B$2:$G$6000,6,0),IFERROR(INDEX(Winback!$C$2:$C$300,MATCH($A2011,Winback!$K$2:$K$300,0)),""))</f>
        <v>0</v>
      </c>
      <c r="S2011" t="str">
        <f t="shared" si="158"/>
        <v>+MOV</v>
      </c>
      <c r="T2011">
        <f t="shared" si="159"/>
        <v>1</v>
      </c>
    </row>
    <row r="2012" spans="1:20" x14ac:dyDescent="0.35">
      <c r="A2012" t="s">
        <v>9980</v>
      </c>
      <c r="B2012" t="s">
        <v>9981</v>
      </c>
      <c r="C2012" t="s">
        <v>9982</v>
      </c>
      <c r="D2012" t="s">
        <v>9983</v>
      </c>
      <c r="E2012">
        <f>IF(COUNTIFS(Registros!$A$2:$A$6000,"NP",Registros!$B$2:$B$6000,$A2012)&gt;0,1,0)</f>
        <v>0</v>
      </c>
      <c r="F2012">
        <f>IF($E2012=1,SUMIFS(Registros!$F$2:$F$6000,Registros!$A$2:$A$6000,"NP",Registros!$B$2:$B$6000,$A2012),0)</f>
        <v>0</v>
      </c>
      <c r="G2012">
        <f>IF(COUNTIFS(Registros!$A$2:$A$6000,"MOV",Registros!$B$2:$B$6000,$A2012)&gt;0,1,0)</f>
        <v>1</v>
      </c>
      <c r="H2012">
        <f>IF($G2012=1,SUMIFS(Registros!$F$2:$F$6000,Registros!$A$2:$A$6000,"MOV",Registros!$B$2:$B$6000,$A2012),0)</f>
        <v>27.75</v>
      </c>
      <c r="I2012">
        <f>IF(COUNTIFS(Registros!$A$2:$A$6000,"CS",Registros!$B$2:$B$6000,$A2012)&gt;0,1,0)</f>
        <v>0</v>
      </c>
      <c r="J2012">
        <f>IF($I2012=1,SUMIFS(Registros!$I$2:$I$6000,Registros!$A$2:$A$6000,"CS",Registros!$B$2:$B$6000,$A2012),0)</f>
        <v>0</v>
      </c>
      <c r="K2012">
        <f>IF(COUNTIFS(Winback!$K$2:$K$300,$A2012)&gt;0,1,0)</f>
        <v>0</v>
      </c>
      <c r="L2012">
        <f>IF(AND($K2012=1,LEFT($A2012,3)="WB-"),SUMIFS(Winback!$D$2:$D$300,Winback!$K$2:$K$300,$A2012),0)</f>
        <v>0</v>
      </c>
      <c r="M2012">
        <f>IF(OR($E2012=1,$G2012=1,SUMIFS(Registros!$J$2:$J$6000,Registros!$B$2:$B$6000,$A2012)&gt;0),1,0)</f>
        <v>1</v>
      </c>
      <c r="N2012">
        <f>IF($J2012&gt;0,1,IF(COUNTIFS(Registros!$A$2:$A$6000,"CS",Registros!$B$2:$B$6000,$A2012,Registros!$K$2:$K$6000,"&lt;&gt;")&gt;0,1,0))</f>
        <v>0</v>
      </c>
      <c r="O2012" t="str">
        <f t="shared" si="155"/>
        <v>SOLO MÓVIL</v>
      </c>
      <c r="P2012" t="str">
        <f t="shared" si="156"/>
        <v>Ofrecer fijo + internet (FLBBTV)</v>
      </c>
      <c r="Q2012">
        <f t="shared" si="157"/>
        <v>27.75</v>
      </c>
      <c r="R2012">
        <f>IFERROR(VLOOKUP($A2012,Registros!$B$2:$G$6000,6,0),IFERROR(INDEX(Winback!$C$2:$C$300,MATCH($A2012,Winback!$K$2:$K$300,0)),""))</f>
        <v>0</v>
      </c>
      <c r="S2012" t="str">
        <f t="shared" si="158"/>
        <v>+MOV</v>
      </c>
      <c r="T2012">
        <f t="shared" si="159"/>
        <v>1</v>
      </c>
    </row>
    <row r="2013" spans="1:20" x14ac:dyDescent="0.35">
      <c r="A2013" t="s">
        <v>9985</v>
      </c>
      <c r="B2013" t="s">
        <v>9986</v>
      </c>
      <c r="C2013" t="s">
        <v>9987</v>
      </c>
      <c r="D2013" t="s">
        <v>9988</v>
      </c>
      <c r="E2013">
        <f>IF(COUNTIFS(Registros!$A$2:$A$6000,"NP",Registros!$B$2:$B$6000,$A2013)&gt;0,1,0)</f>
        <v>0</v>
      </c>
      <c r="F2013">
        <f>IF($E2013=1,SUMIFS(Registros!$F$2:$F$6000,Registros!$A$2:$A$6000,"NP",Registros!$B$2:$B$6000,$A2013),0)</f>
        <v>0</v>
      </c>
      <c r="G2013">
        <f>IF(COUNTIFS(Registros!$A$2:$A$6000,"MOV",Registros!$B$2:$B$6000,$A2013)&gt;0,1,0)</f>
        <v>1</v>
      </c>
      <c r="H2013">
        <f>IF($G2013=1,SUMIFS(Registros!$F$2:$F$6000,Registros!$A$2:$A$6000,"MOV",Registros!$B$2:$B$6000,$A2013),0)</f>
        <v>358.49</v>
      </c>
      <c r="I2013">
        <f>IF(COUNTIFS(Registros!$A$2:$A$6000,"CS",Registros!$B$2:$B$6000,$A2013)&gt;0,1,0)</f>
        <v>0</v>
      </c>
      <c r="J2013">
        <f>IF($I2013=1,SUMIFS(Registros!$I$2:$I$6000,Registros!$A$2:$A$6000,"CS",Registros!$B$2:$B$6000,$A2013),0)</f>
        <v>0</v>
      </c>
      <c r="K2013">
        <f>IF(COUNTIFS(Winback!$K$2:$K$300,$A2013)&gt;0,1,0)</f>
        <v>0</v>
      </c>
      <c r="L2013">
        <f>IF(AND($K2013=1,LEFT($A2013,3)="WB-"),SUMIFS(Winback!$D$2:$D$300,Winback!$K$2:$K$300,$A2013),0)</f>
        <v>0</v>
      </c>
      <c r="M2013">
        <f>IF(OR($E2013=1,$G2013=1,SUMIFS(Registros!$J$2:$J$6000,Registros!$B$2:$B$6000,$A2013)&gt;0),1,0)</f>
        <v>1</v>
      </c>
      <c r="N2013">
        <f>IF($J2013&gt;0,1,IF(COUNTIFS(Registros!$A$2:$A$6000,"CS",Registros!$B$2:$B$6000,$A2013,Registros!$K$2:$K$6000,"&lt;&gt;")&gt;0,1,0))</f>
        <v>0</v>
      </c>
      <c r="O2013" t="str">
        <f t="shared" si="155"/>
        <v>SOLO MÓVIL</v>
      </c>
      <c r="P2013" t="str">
        <f t="shared" si="156"/>
        <v>Ofrecer fijo + internet (FLBBTV)</v>
      </c>
      <c r="Q2013">
        <f t="shared" si="157"/>
        <v>358.49</v>
      </c>
      <c r="R2013">
        <f>IFERROR(VLOOKUP($A2013,Registros!$B$2:$G$6000,6,0),IFERROR(INDEX(Winback!$C$2:$C$300,MATCH($A2013,Winback!$K$2:$K$300,0)),""))</f>
        <v>0</v>
      </c>
      <c r="S2013" t="str">
        <f t="shared" si="158"/>
        <v>+MOV</v>
      </c>
      <c r="T2013">
        <f t="shared" si="159"/>
        <v>1</v>
      </c>
    </row>
    <row r="2014" spans="1:20" x14ac:dyDescent="0.35">
      <c r="A2014" t="s">
        <v>9990</v>
      </c>
      <c r="B2014" t="s">
        <v>9991</v>
      </c>
      <c r="C2014" t="s">
        <v>9992</v>
      </c>
      <c r="D2014" t="s">
        <v>9993</v>
      </c>
      <c r="E2014">
        <f>IF(COUNTIFS(Registros!$A$2:$A$6000,"NP",Registros!$B$2:$B$6000,$A2014)&gt;0,1,0)</f>
        <v>0</v>
      </c>
      <c r="F2014">
        <f>IF($E2014=1,SUMIFS(Registros!$F$2:$F$6000,Registros!$A$2:$A$6000,"NP",Registros!$B$2:$B$6000,$A2014),0)</f>
        <v>0</v>
      </c>
      <c r="G2014">
        <f>IF(COUNTIFS(Registros!$A$2:$A$6000,"MOV",Registros!$B$2:$B$6000,$A2014)&gt;0,1,0)</f>
        <v>1</v>
      </c>
      <c r="H2014">
        <f>IF($G2014=1,SUMIFS(Registros!$F$2:$F$6000,Registros!$A$2:$A$6000,"MOV",Registros!$B$2:$B$6000,$A2014),0)</f>
        <v>111.25</v>
      </c>
      <c r="I2014">
        <f>IF(COUNTIFS(Registros!$A$2:$A$6000,"CS",Registros!$B$2:$B$6000,$A2014)&gt;0,1,0)</f>
        <v>0</v>
      </c>
      <c r="J2014">
        <f>IF($I2014=1,SUMIFS(Registros!$I$2:$I$6000,Registros!$A$2:$A$6000,"CS",Registros!$B$2:$B$6000,$A2014),0)</f>
        <v>0</v>
      </c>
      <c r="K2014">
        <f>IF(COUNTIFS(Winback!$K$2:$K$300,$A2014)&gt;0,1,0)</f>
        <v>0</v>
      </c>
      <c r="L2014">
        <f>IF(AND($K2014=1,LEFT($A2014,3)="WB-"),SUMIFS(Winback!$D$2:$D$300,Winback!$K$2:$K$300,$A2014),0)</f>
        <v>0</v>
      </c>
      <c r="M2014">
        <f>IF(OR($E2014=1,$G2014=1,SUMIFS(Registros!$J$2:$J$6000,Registros!$B$2:$B$6000,$A2014)&gt;0),1,0)</f>
        <v>1</v>
      </c>
      <c r="N2014">
        <f>IF($J2014&gt;0,1,IF(COUNTIFS(Registros!$A$2:$A$6000,"CS",Registros!$B$2:$B$6000,$A2014,Registros!$K$2:$K$6000,"&lt;&gt;")&gt;0,1,0))</f>
        <v>0</v>
      </c>
      <c r="O2014" t="str">
        <f t="shared" si="155"/>
        <v>SOLO MÓVIL</v>
      </c>
      <c r="P2014" t="str">
        <f t="shared" si="156"/>
        <v>Ofrecer fijo + internet (FLBBTV)</v>
      </c>
      <c r="Q2014">
        <f t="shared" si="157"/>
        <v>111.25</v>
      </c>
      <c r="R2014">
        <f>IFERROR(VLOOKUP($A2014,Registros!$B$2:$G$6000,6,0),IFERROR(INDEX(Winback!$C$2:$C$300,MATCH($A2014,Winback!$K$2:$K$300,0)),""))</f>
        <v>0</v>
      </c>
      <c r="S2014" t="str">
        <f t="shared" si="158"/>
        <v>+MOV</v>
      </c>
      <c r="T2014">
        <f t="shared" si="159"/>
        <v>1</v>
      </c>
    </row>
    <row r="2015" spans="1:20" x14ac:dyDescent="0.35">
      <c r="A2015" t="s">
        <v>9995</v>
      </c>
      <c r="B2015" t="s">
        <v>9996</v>
      </c>
      <c r="C2015" t="s">
        <v>9997</v>
      </c>
      <c r="D2015" t="s">
        <v>9998</v>
      </c>
      <c r="E2015">
        <f>IF(COUNTIFS(Registros!$A$2:$A$6000,"NP",Registros!$B$2:$B$6000,$A2015)&gt;0,1,0)</f>
        <v>0</v>
      </c>
      <c r="F2015">
        <f>IF($E2015=1,SUMIFS(Registros!$F$2:$F$6000,Registros!$A$2:$A$6000,"NP",Registros!$B$2:$B$6000,$A2015),0)</f>
        <v>0</v>
      </c>
      <c r="G2015">
        <f>IF(COUNTIFS(Registros!$A$2:$A$6000,"MOV",Registros!$B$2:$B$6000,$A2015)&gt;0,1,0)</f>
        <v>1</v>
      </c>
      <c r="H2015">
        <f>IF($G2015=1,SUMIFS(Registros!$F$2:$F$6000,Registros!$A$2:$A$6000,"MOV",Registros!$B$2:$B$6000,$A2015),0)</f>
        <v>84</v>
      </c>
      <c r="I2015">
        <f>IF(COUNTIFS(Registros!$A$2:$A$6000,"CS",Registros!$B$2:$B$6000,$A2015)&gt;0,1,0)</f>
        <v>0</v>
      </c>
      <c r="J2015">
        <f>IF($I2015=1,SUMIFS(Registros!$I$2:$I$6000,Registros!$A$2:$A$6000,"CS",Registros!$B$2:$B$6000,$A2015),0)</f>
        <v>0</v>
      </c>
      <c r="K2015">
        <f>IF(COUNTIFS(Winback!$K$2:$K$300,$A2015)&gt;0,1,0)</f>
        <v>0</v>
      </c>
      <c r="L2015">
        <f>IF(AND($K2015=1,LEFT($A2015,3)="WB-"),SUMIFS(Winback!$D$2:$D$300,Winback!$K$2:$K$300,$A2015),0)</f>
        <v>0</v>
      </c>
      <c r="M2015">
        <f>IF(OR($E2015=1,$G2015=1,SUMIFS(Registros!$J$2:$J$6000,Registros!$B$2:$B$6000,$A2015)&gt;0),1,0)</f>
        <v>1</v>
      </c>
      <c r="N2015">
        <f>IF($J2015&gt;0,1,IF(COUNTIFS(Registros!$A$2:$A$6000,"CS",Registros!$B$2:$B$6000,$A2015,Registros!$K$2:$K$6000,"&lt;&gt;")&gt;0,1,0))</f>
        <v>0</v>
      </c>
      <c r="O2015" t="str">
        <f t="shared" si="155"/>
        <v>SOLO MÓVIL</v>
      </c>
      <c r="P2015" t="str">
        <f t="shared" si="156"/>
        <v>Ofrecer fijo + internet (FLBBTV)</v>
      </c>
      <c r="Q2015">
        <f t="shared" si="157"/>
        <v>84</v>
      </c>
      <c r="R2015">
        <f>IFERROR(VLOOKUP($A2015,Registros!$B$2:$G$6000,6,0),IFERROR(INDEX(Winback!$C$2:$C$300,MATCH($A2015,Winback!$K$2:$K$300,0)),""))</f>
        <v>0</v>
      </c>
      <c r="S2015" t="str">
        <f t="shared" si="158"/>
        <v>+MOV</v>
      </c>
      <c r="T2015">
        <f t="shared" si="159"/>
        <v>1</v>
      </c>
    </row>
    <row r="2016" spans="1:20" x14ac:dyDescent="0.35">
      <c r="A2016" t="s">
        <v>10000</v>
      </c>
      <c r="B2016" t="s">
        <v>10001</v>
      </c>
      <c r="C2016" t="s">
        <v>10002</v>
      </c>
      <c r="D2016" t="s">
        <v>10003</v>
      </c>
      <c r="E2016">
        <f>IF(COUNTIFS(Registros!$A$2:$A$6000,"NP",Registros!$B$2:$B$6000,$A2016)&gt;0,1,0)</f>
        <v>0</v>
      </c>
      <c r="F2016">
        <f>IF($E2016=1,SUMIFS(Registros!$F$2:$F$6000,Registros!$A$2:$A$6000,"NP",Registros!$B$2:$B$6000,$A2016),0)</f>
        <v>0</v>
      </c>
      <c r="G2016">
        <f>IF(COUNTIFS(Registros!$A$2:$A$6000,"MOV",Registros!$B$2:$B$6000,$A2016)&gt;0,1,0)</f>
        <v>1</v>
      </c>
      <c r="H2016">
        <f>IF($G2016=1,SUMIFS(Registros!$F$2:$F$6000,Registros!$A$2:$A$6000,"MOV",Registros!$B$2:$B$6000,$A2016),0)</f>
        <v>268.25</v>
      </c>
      <c r="I2016">
        <f>IF(COUNTIFS(Registros!$A$2:$A$6000,"CS",Registros!$B$2:$B$6000,$A2016)&gt;0,1,0)</f>
        <v>0</v>
      </c>
      <c r="J2016">
        <f>IF($I2016=1,SUMIFS(Registros!$I$2:$I$6000,Registros!$A$2:$A$6000,"CS",Registros!$B$2:$B$6000,$A2016),0)</f>
        <v>0</v>
      </c>
      <c r="K2016">
        <f>IF(COUNTIFS(Winback!$K$2:$K$300,$A2016)&gt;0,1,0)</f>
        <v>0</v>
      </c>
      <c r="L2016">
        <f>IF(AND($K2016=1,LEFT($A2016,3)="WB-"),SUMIFS(Winback!$D$2:$D$300,Winback!$K$2:$K$300,$A2016),0)</f>
        <v>0</v>
      </c>
      <c r="M2016">
        <f>IF(OR($E2016=1,$G2016=1,SUMIFS(Registros!$J$2:$J$6000,Registros!$B$2:$B$6000,$A2016)&gt;0),1,0)</f>
        <v>1</v>
      </c>
      <c r="N2016">
        <f>IF($J2016&gt;0,1,IF(COUNTIFS(Registros!$A$2:$A$6000,"CS",Registros!$B$2:$B$6000,$A2016,Registros!$K$2:$K$6000,"&lt;&gt;")&gt;0,1,0))</f>
        <v>0</v>
      </c>
      <c r="O2016" t="str">
        <f t="shared" si="155"/>
        <v>SOLO MÓVIL</v>
      </c>
      <c r="P2016" t="str">
        <f t="shared" si="156"/>
        <v>Ofrecer fijo + internet (FLBBTV)</v>
      </c>
      <c r="Q2016">
        <f t="shared" si="157"/>
        <v>268.25</v>
      </c>
      <c r="R2016">
        <f>IFERROR(VLOOKUP($A2016,Registros!$B$2:$G$6000,6,0),IFERROR(INDEX(Winback!$C$2:$C$300,MATCH($A2016,Winback!$K$2:$K$300,0)),""))</f>
        <v>0</v>
      </c>
      <c r="S2016" t="str">
        <f t="shared" si="158"/>
        <v>+MOV</v>
      </c>
      <c r="T2016">
        <f t="shared" si="159"/>
        <v>1</v>
      </c>
    </row>
    <row r="2017" spans="1:20" x14ac:dyDescent="0.35">
      <c r="A2017" t="s">
        <v>10005</v>
      </c>
      <c r="B2017" t="s">
        <v>10006</v>
      </c>
      <c r="C2017" t="s">
        <v>10007</v>
      </c>
      <c r="D2017" t="s">
        <v>10008</v>
      </c>
      <c r="E2017">
        <f>IF(COUNTIFS(Registros!$A$2:$A$6000,"NP",Registros!$B$2:$B$6000,$A2017)&gt;0,1,0)</f>
        <v>0</v>
      </c>
      <c r="F2017">
        <f>IF($E2017=1,SUMIFS(Registros!$F$2:$F$6000,Registros!$A$2:$A$6000,"NP",Registros!$B$2:$B$6000,$A2017),0)</f>
        <v>0</v>
      </c>
      <c r="G2017">
        <f>IF(COUNTIFS(Registros!$A$2:$A$6000,"MOV",Registros!$B$2:$B$6000,$A2017)&gt;0,1,0)</f>
        <v>1</v>
      </c>
      <c r="H2017">
        <f>IF($G2017=1,SUMIFS(Registros!$F$2:$F$6000,Registros!$A$2:$A$6000,"MOV",Registros!$B$2:$B$6000,$A2017),0)</f>
        <v>15</v>
      </c>
      <c r="I2017">
        <f>IF(COUNTIFS(Registros!$A$2:$A$6000,"CS",Registros!$B$2:$B$6000,$A2017)&gt;0,1,0)</f>
        <v>0</v>
      </c>
      <c r="J2017">
        <f>IF($I2017=1,SUMIFS(Registros!$I$2:$I$6000,Registros!$A$2:$A$6000,"CS",Registros!$B$2:$B$6000,$A2017),0)</f>
        <v>0</v>
      </c>
      <c r="K2017">
        <f>IF(COUNTIFS(Winback!$K$2:$K$300,$A2017)&gt;0,1,0)</f>
        <v>0</v>
      </c>
      <c r="L2017">
        <f>IF(AND($K2017=1,LEFT($A2017,3)="WB-"),SUMIFS(Winback!$D$2:$D$300,Winback!$K$2:$K$300,$A2017),0)</f>
        <v>0</v>
      </c>
      <c r="M2017">
        <f>IF(OR($E2017=1,$G2017=1,SUMIFS(Registros!$J$2:$J$6000,Registros!$B$2:$B$6000,$A2017)&gt;0),1,0)</f>
        <v>1</v>
      </c>
      <c r="N2017">
        <f>IF($J2017&gt;0,1,IF(COUNTIFS(Registros!$A$2:$A$6000,"CS",Registros!$B$2:$B$6000,$A2017,Registros!$K$2:$K$6000,"&lt;&gt;")&gt;0,1,0))</f>
        <v>0</v>
      </c>
      <c r="O2017" t="str">
        <f t="shared" si="155"/>
        <v>SOLO MÓVIL</v>
      </c>
      <c r="P2017" t="str">
        <f t="shared" si="156"/>
        <v>Ofrecer fijo + internet (FLBBTV)</v>
      </c>
      <c r="Q2017">
        <f t="shared" si="157"/>
        <v>15</v>
      </c>
      <c r="R2017">
        <f>IFERROR(VLOOKUP($A2017,Registros!$B$2:$G$6000,6,0),IFERROR(INDEX(Winback!$C$2:$C$300,MATCH($A2017,Winback!$K$2:$K$300,0)),""))</f>
        <v>0</v>
      </c>
      <c r="S2017" t="str">
        <f t="shared" si="158"/>
        <v>+MOV</v>
      </c>
      <c r="T2017">
        <f t="shared" si="159"/>
        <v>1</v>
      </c>
    </row>
    <row r="2018" spans="1:20" x14ac:dyDescent="0.35">
      <c r="A2018" t="s">
        <v>10010</v>
      </c>
      <c r="B2018" t="s">
        <v>10011</v>
      </c>
      <c r="C2018" t="s">
        <v>10012</v>
      </c>
      <c r="D2018" t="s">
        <v>10013</v>
      </c>
      <c r="E2018">
        <f>IF(COUNTIFS(Registros!$A$2:$A$6000,"NP",Registros!$B$2:$B$6000,$A2018)&gt;0,1,0)</f>
        <v>0</v>
      </c>
      <c r="F2018">
        <f>IF($E2018=1,SUMIFS(Registros!$F$2:$F$6000,Registros!$A$2:$A$6000,"NP",Registros!$B$2:$B$6000,$A2018),0)</f>
        <v>0</v>
      </c>
      <c r="G2018">
        <f>IF(COUNTIFS(Registros!$A$2:$A$6000,"MOV",Registros!$B$2:$B$6000,$A2018)&gt;0,1,0)</f>
        <v>1</v>
      </c>
      <c r="H2018">
        <f>IF($G2018=1,SUMIFS(Registros!$F$2:$F$6000,Registros!$A$2:$A$6000,"MOV",Registros!$B$2:$B$6000,$A2018),0)</f>
        <v>15</v>
      </c>
      <c r="I2018">
        <f>IF(COUNTIFS(Registros!$A$2:$A$6000,"CS",Registros!$B$2:$B$6000,$A2018)&gt;0,1,0)</f>
        <v>0</v>
      </c>
      <c r="J2018">
        <f>IF($I2018=1,SUMIFS(Registros!$I$2:$I$6000,Registros!$A$2:$A$6000,"CS",Registros!$B$2:$B$6000,$A2018),0)</f>
        <v>0</v>
      </c>
      <c r="K2018">
        <f>IF(COUNTIFS(Winback!$K$2:$K$300,$A2018)&gt;0,1,0)</f>
        <v>0</v>
      </c>
      <c r="L2018">
        <f>IF(AND($K2018=1,LEFT($A2018,3)="WB-"),SUMIFS(Winback!$D$2:$D$300,Winback!$K$2:$K$300,$A2018),0)</f>
        <v>0</v>
      </c>
      <c r="M2018">
        <f>IF(OR($E2018=1,$G2018=1,SUMIFS(Registros!$J$2:$J$6000,Registros!$B$2:$B$6000,$A2018)&gt;0),1,0)</f>
        <v>1</v>
      </c>
      <c r="N2018">
        <f>IF($J2018&gt;0,1,IF(COUNTIFS(Registros!$A$2:$A$6000,"CS",Registros!$B$2:$B$6000,$A2018,Registros!$K$2:$K$6000,"&lt;&gt;")&gt;0,1,0))</f>
        <v>0</v>
      </c>
      <c r="O2018" t="str">
        <f t="shared" si="155"/>
        <v>SOLO MÓVIL</v>
      </c>
      <c r="P2018" t="str">
        <f t="shared" si="156"/>
        <v>Ofrecer fijo + internet (FLBBTV)</v>
      </c>
      <c r="Q2018">
        <f t="shared" si="157"/>
        <v>15</v>
      </c>
      <c r="R2018">
        <f>IFERROR(VLOOKUP($A2018,Registros!$B$2:$G$6000,6,0),IFERROR(INDEX(Winback!$C$2:$C$300,MATCH($A2018,Winback!$K$2:$K$300,0)),""))</f>
        <v>0</v>
      </c>
      <c r="S2018" t="str">
        <f t="shared" si="158"/>
        <v>+MOV</v>
      </c>
      <c r="T2018">
        <f t="shared" si="159"/>
        <v>1</v>
      </c>
    </row>
    <row r="2019" spans="1:20" x14ac:dyDescent="0.35">
      <c r="A2019" t="s">
        <v>10015</v>
      </c>
      <c r="B2019" t="s">
        <v>10016</v>
      </c>
      <c r="C2019" t="s">
        <v>10017</v>
      </c>
      <c r="D2019" t="s">
        <v>10018</v>
      </c>
      <c r="E2019">
        <f>IF(COUNTIFS(Registros!$A$2:$A$6000,"NP",Registros!$B$2:$B$6000,$A2019)&gt;0,1,0)</f>
        <v>0</v>
      </c>
      <c r="F2019">
        <f>IF($E2019=1,SUMIFS(Registros!$F$2:$F$6000,Registros!$A$2:$A$6000,"NP",Registros!$B$2:$B$6000,$A2019),0)</f>
        <v>0</v>
      </c>
      <c r="G2019">
        <f>IF(COUNTIFS(Registros!$A$2:$A$6000,"MOV",Registros!$B$2:$B$6000,$A2019)&gt;0,1,0)</f>
        <v>1</v>
      </c>
      <c r="H2019">
        <f>IF($G2019=1,SUMIFS(Registros!$F$2:$F$6000,Registros!$A$2:$A$6000,"MOV",Registros!$B$2:$B$6000,$A2019),0)</f>
        <v>118.98</v>
      </c>
      <c r="I2019">
        <f>IF(COUNTIFS(Registros!$A$2:$A$6000,"CS",Registros!$B$2:$B$6000,$A2019)&gt;0,1,0)</f>
        <v>0</v>
      </c>
      <c r="J2019">
        <f>IF($I2019=1,SUMIFS(Registros!$I$2:$I$6000,Registros!$A$2:$A$6000,"CS",Registros!$B$2:$B$6000,$A2019),0)</f>
        <v>0</v>
      </c>
      <c r="K2019">
        <f>IF(COUNTIFS(Winback!$K$2:$K$300,$A2019)&gt;0,1,0)</f>
        <v>0</v>
      </c>
      <c r="L2019">
        <f>IF(AND($K2019=1,LEFT($A2019,3)="WB-"),SUMIFS(Winback!$D$2:$D$300,Winback!$K$2:$K$300,$A2019),0)</f>
        <v>0</v>
      </c>
      <c r="M2019">
        <f>IF(OR($E2019=1,$G2019=1,SUMIFS(Registros!$J$2:$J$6000,Registros!$B$2:$B$6000,$A2019)&gt;0),1,0)</f>
        <v>1</v>
      </c>
      <c r="N2019">
        <f>IF($J2019&gt;0,1,IF(COUNTIFS(Registros!$A$2:$A$6000,"CS",Registros!$B$2:$B$6000,$A2019,Registros!$K$2:$K$6000,"&lt;&gt;")&gt;0,1,0))</f>
        <v>0</v>
      </c>
      <c r="O2019" t="str">
        <f t="shared" si="155"/>
        <v>SOLO MÓVIL</v>
      </c>
      <c r="P2019" t="str">
        <f t="shared" si="156"/>
        <v>Ofrecer fijo + internet (FLBBTV)</v>
      </c>
      <c r="Q2019">
        <f t="shared" si="157"/>
        <v>118.98</v>
      </c>
      <c r="R2019">
        <f>IFERROR(VLOOKUP($A2019,Registros!$B$2:$G$6000,6,0),IFERROR(INDEX(Winback!$C$2:$C$300,MATCH($A2019,Winback!$K$2:$K$300,0)),""))</f>
        <v>0</v>
      </c>
      <c r="S2019" t="str">
        <f t="shared" si="158"/>
        <v>+MOV</v>
      </c>
      <c r="T2019">
        <f t="shared" si="159"/>
        <v>1</v>
      </c>
    </row>
    <row r="2020" spans="1:20" x14ac:dyDescent="0.35">
      <c r="A2020" t="s">
        <v>10020</v>
      </c>
      <c r="B2020" t="s">
        <v>10021</v>
      </c>
      <c r="C2020" t="s">
        <v>10022</v>
      </c>
      <c r="D2020" t="s">
        <v>10023</v>
      </c>
      <c r="E2020">
        <f>IF(COUNTIFS(Registros!$A$2:$A$6000,"NP",Registros!$B$2:$B$6000,$A2020)&gt;0,1,0)</f>
        <v>0</v>
      </c>
      <c r="F2020">
        <f>IF($E2020=1,SUMIFS(Registros!$F$2:$F$6000,Registros!$A$2:$A$6000,"NP",Registros!$B$2:$B$6000,$A2020),0)</f>
        <v>0</v>
      </c>
      <c r="G2020">
        <f>IF(COUNTIFS(Registros!$A$2:$A$6000,"MOV",Registros!$B$2:$B$6000,$A2020)&gt;0,1,0)</f>
        <v>1</v>
      </c>
      <c r="H2020">
        <f>IF($G2020=1,SUMIFS(Registros!$F$2:$F$6000,Registros!$A$2:$A$6000,"MOV",Registros!$B$2:$B$6000,$A2020),0)</f>
        <v>295.48</v>
      </c>
      <c r="I2020">
        <f>IF(COUNTIFS(Registros!$A$2:$A$6000,"CS",Registros!$B$2:$B$6000,$A2020)&gt;0,1,0)</f>
        <v>0</v>
      </c>
      <c r="J2020">
        <f>IF($I2020=1,SUMIFS(Registros!$I$2:$I$6000,Registros!$A$2:$A$6000,"CS",Registros!$B$2:$B$6000,$A2020),0)</f>
        <v>0</v>
      </c>
      <c r="K2020">
        <f>IF(COUNTIFS(Winback!$K$2:$K$300,$A2020)&gt;0,1,0)</f>
        <v>0</v>
      </c>
      <c r="L2020">
        <f>IF(AND($K2020=1,LEFT($A2020,3)="WB-"),SUMIFS(Winback!$D$2:$D$300,Winback!$K$2:$K$300,$A2020),0)</f>
        <v>0</v>
      </c>
      <c r="M2020">
        <f>IF(OR($E2020=1,$G2020=1,SUMIFS(Registros!$J$2:$J$6000,Registros!$B$2:$B$6000,$A2020)&gt;0),1,0)</f>
        <v>1</v>
      </c>
      <c r="N2020">
        <f>IF($J2020&gt;0,1,IF(COUNTIFS(Registros!$A$2:$A$6000,"CS",Registros!$B$2:$B$6000,$A2020,Registros!$K$2:$K$6000,"&lt;&gt;")&gt;0,1,0))</f>
        <v>0</v>
      </c>
      <c r="O2020" t="str">
        <f t="shared" si="155"/>
        <v>SOLO MÓVIL</v>
      </c>
      <c r="P2020" t="str">
        <f t="shared" si="156"/>
        <v>Ofrecer fijo + internet (FLBBTV)</v>
      </c>
      <c r="Q2020">
        <f t="shared" si="157"/>
        <v>295.48</v>
      </c>
      <c r="R2020">
        <f>IFERROR(VLOOKUP($A2020,Registros!$B$2:$G$6000,6,0),IFERROR(INDEX(Winback!$C$2:$C$300,MATCH($A2020,Winback!$K$2:$K$300,0)),""))</f>
        <v>0</v>
      </c>
      <c r="S2020" t="str">
        <f t="shared" si="158"/>
        <v>+MOV</v>
      </c>
      <c r="T2020">
        <f t="shared" si="159"/>
        <v>1</v>
      </c>
    </row>
    <row r="2021" spans="1:20" x14ac:dyDescent="0.35">
      <c r="A2021" t="s">
        <v>10025</v>
      </c>
      <c r="B2021" t="s">
        <v>10026</v>
      </c>
      <c r="C2021" t="s">
        <v>10027</v>
      </c>
      <c r="D2021" t="s">
        <v>10028</v>
      </c>
      <c r="E2021">
        <f>IF(COUNTIFS(Registros!$A$2:$A$6000,"NP",Registros!$B$2:$B$6000,$A2021)&gt;0,1,0)</f>
        <v>0</v>
      </c>
      <c r="F2021">
        <f>IF($E2021=1,SUMIFS(Registros!$F$2:$F$6000,Registros!$A$2:$A$6000,"NP",Registros!$B$2:$B$6000,$A2021),0)</f>
        <v>0</v>
      </c>
      <c r="G2021">
        <f>IF(COUNTIFS(Registros!$A$2:$A$6000,"MOV",Registros!$B$2:$B$6000,$A2021)&gt;0,1,0)</f>
        <v>1</v>
      </c>
      <c r="H2021">
        <f>IF($G2021=1,SUMIFS(Registros!$F$2:$F$6000,Registros!$A$2:$A$6000,"MOV",Registros!$B$2:$B$6000,$A2021),0)</f>
        <v>146.53</v>
      </c>
      <c r="I2021">
        <f>IF(COUNTIFS(Registros!$A$2:$A$6000,"CS",Registros!$B$2:$B$6000,$A2021)&gt;0,1,0)</f>
        <v>0</v>
      </c>
      <c r="J2021">
        <f>IF($I2021=1,SUMIFS(Registros!$I$2:$I$6000,Registros!$A$2:$A$6000,"CS",Registros!$B$2:$B$6000,$A2021),0)</f>
        <v>0</v>
      </c>
      <c r="K2021">
        <f>IF(COUNTIFS(Winback!$K$2:$K$300,$A2021)&gt;0,1,0)</f>
        <v>0</v>
      </c>
      <c r="L2021">
        <f>IF(AND($K2021=1,LEFT($A2021,3)="WB-"),SUMIFS(Winback!$D$2:$D$300,Winback!$K$2:$K$300,$A2021),0)</f>
        <v>0</v>
      </c>
      <c r="M2021">
        <f>IF(OR($E2021=1,$G2021=1,SUMIFS(Registros!$J$2:$J$6000,Registros!$B$2:$B$6000,$A2021)&gt;0),1,0)</f>
        <v>1</v>
      </c>
      <c r="N2021">
        <f>IF($J2021&gt;0,1,IF(COUNTIFS(Registros!$A$2:$A$6000,"CS",Registros!$B$2:$B$6000,$A2021,Registros!$K$2:$K$6000,"&lt;&gt;")&gt;0,1,0))</f>
        <v>0</v>
      </c>
      <c r="O2021" t="str">
        <f t="shared" si="155"/>
        <v>SOLO MÓVIL</v>
      </c>
      <c r="P2021" t="str">
        <f t="shared" si="156"/>
        <v>Ofrecer fijo + internet (FLBBTV)</v>
      </c>
      <c r="Q2021">
        <f t="shared" si="157"/>
        <v>146.53</v>
      </c>
      <c r="R2021">
        <f>IFERROR(VLOOKUP($A2021,Registros!$B$2:$G$6000,6,0),IFERROR(INDEX(Winback!$C$2:$C$300,MATCH($A2021,Winback!$K$2:$K$300,0)),""))</f>
        <v>0</v>
      </c>
      <c r="S2021" t="str">
        <f t="shared" si="158"/>
        <v>+MOV</v>
      </c>
      <c r="T2021">
        <f t="shared" si="159"/>
        <v>1</v>
      </c>
    </row>
    <row r="2022" spans="1:20" x14ac:dyDescent="0.35">
      <c r="A2022" t="s">
        <v>10030</v>
      </c>
      <c r="B2022" t="s">
        <v>10031</v>
      </c>
      <c r="C2022" t="s">
        <v>10032</v>
      </c>
      <c r="D2022" t="s">
        <v>10033</v>
      </c>
      <c r="E2022">
        <f>IF(COUNTIFS(Registros!$A$2:$A$6000,"NP",Registros!$B$2:$B$6000,$A2022)&gt;0,1,0)</f>
        <v>0</v>
      </c>
      <c r="F2022">
        <f>IF($E2022=1,SUMIFS(Registros!$F$2:$F$6000,Registros!$A$2:$A$6000,"NP",Registros!$B$2:$B$6000,$A2022),0)</f>
        <v>0</v>
      </c>
      <c r="G2022">
        <f>IF(COUNTIFS(Registros!$A$2:$A$6000,"MOV",Registros!$B$2:$B$6000,$A2022)&gt;0,1,0)</f>
        <v>1</v>
      </c>
      <c r="H2022">
        <f>IF($G2022=1,SUMIFS(Registros!$F$2:$F$6000,Registros!$A$2:$A$6000,"MOV",Registros!$B$2:$B$6000,$A2022),0)</f>
        <v>44.5</v>
      </c>
      <c r="I2022">
        <f>IF(COUNTIFS(Registros!$A$2:$A$6000,"CS",Registros!$B$2:$B$6000,$A2022)&gt;0,1,0)</f>
        <v>0</v>
      </c>
      <c r="J2022">
        <f>IF($I2022=1,SUMIFS(Registros!$I$2:$I$6000,Registros!$A$2:$A$6000,"CS",Registros!$B$2:$B$6000,$A2022),0)</f>
        <v>0</v>
      </c>
      <c r="K2022">
        <f>IF(COUNTIFS(Winback!$K$2:$K$300,$A2022)&gt;0,1,0)</f>
        <v>0</v>
      </c>
      <c r="L2022">
        <f>IF(AND($K2022=1,LEFT($A2022,3)="WB-"),SUMIFS(Winback!$D$2:$D$300,Winback!$K$2:$K$300,$A2022),0)</f>
        <v>0</v>
      </c>
      <c r="M2022">
        <f>IF(OR($E2022=1,$G2022=1,SUMIFS(Registros!$J$2:$J$6000,Registros!$B$2:$B$6000,$A2022)&gt;0),1,0)</f>
        <v>1</v>
      </c>
      <c r="N2022">
        <f>IF($J2022&gt;0,1,IF(COUNTIFS(Registros!$A$2:$A$6000,"CS",Registros!$B$2:$B$6000,$A2022,Registros!$K$2:$K$6000,"&lt;&gt;")&gt;0,1,0))</f>
        <v>0</v>
      </c>
      <c r="O2022" t="str">
        <f t="shared" si="155"/>
        <v>SOLO MÓVIL</v>
      </c>
      <c r="P2022" t="str">
        <f t="shared" si="156"/>
        <v>Ofrecer fijo + internet (FLBBTV)</v>
      </c>
      <c r="Q2022">
        <f t="shared" si="157"/>
        <v>44.5</v>
      </c>
      <c r="R2022">
        <f>IFERROR(VLOOKUP($A2022,Registros!$B$2:$G$6000,6,0),IFERROR(INDEX(Winback!$C$2:$C$300,MATCH($A2022,Winback!$K$2:$K$300,0)),""))</f>
        <v>0</v>
      </c>
      <c r="S2022" t="str">
        <f t="shared" si="158"/>
        <v>+MOV</v>
      </c>
      <c r="T2022">
        <f t="shared" si="159"/>
        <v>1</v>
      </c>
    </row>
    <row r="2023" spans="1:20" x14ac:dyDescent="0.35">
      <c r="A2023" t="s">
        <v>10035</v>
      </c>
      <c r="B2023" t="s">
        <v>10036</v>
      </c>
      <c r="C2023" t="s">
        <v>10037</v>
      </c>
      <c r="D2023" t="s">
        <v>10038</v>
      </c>
      <c r="E2023">
        <f>IF(COUNTIFS(Registros!$A$2:$A$6000,"NP",Registros!$B$2:$B$6000,$A2023)&gt;0,1,0)</f>
        <v>0</v>
      </c>
      <c r="F2023">
        <f>IF($E2023=1,SUMIFS(Registros!$F$2:$F$6000,Registros!$A$2:$A$6000,"NP",Registros!$B$2:$B$6000,$A2023),0)</f>
        <v>0</v>
      </c>
      <c r="G2023">
        <f>IF(COUNTIFS(Registros!$A$2:$A$6000,"MOV",Registros!$B$2:$B$6000,$A2023)&gt;0,1,0)</f>
        <v>1</v>
      </c>
      <c r="H2023">
        <f>IF($G2023=1,SUMIFS(Registros!$F$2:$F$6000,Registros!$A$2:$A$6000,"MOV",Registros!$B$2:$B$6000,$A2023),0)</f>
        <v>42</v>
      </c>
      <c r="I2023">
        <f>IF(COUNTIFS(Registros!$A$2:$A$6000,"CS",Registros!$B$2:$B$6000,$A2023)&gt;0,1,0)</f>
        <v>0</v>
      </c>
      <c r="J2023">
        <f>IF($I2023=1,SUMIFS(Registros!$I$2:$I$6000,Registros!$A$2:$A$6000,"CS",Registros!$B$2:$B$6000,$A2023),0)</f>
        <v>0</v>
      </c>
      <c r="K2023">
        <f>IF(COUNTIFS(Winback!$K$2:$K$300,$A2023)&gt;0,1,0)</f>
        <v>0</v>
      </c>
      <c r="L2023">
        <f>IF(AND($K2023=1,LEFT($A2023,3)="WB-"),SUMIFS(Winback!$D$2:$D$300,Winback!$K$2:$K$300,$A2023),0)</f>
        <v>0</v>
      </c>
      <c r="M2023">
        <f>IF(OR($E2023=1,$G2023=1,SUMIFS(Registros!$J$2:$J$6000,Registros!$B$2:$B$6000,$A2023)&gt;0),1,0)</f>
        <v>1</v>
      </c>
      <c r="N2023">
        <f>IF($J2023&gt;0,1,IF(COUNTIFS(Registros!$A$2:$A$6000,"CS",Registros!$B$2:$B$6000,$A2023,Registros!$K$2:$K$6000,"&lt;&gt;")&gt;0,1,0))</f>
        <v>0</v>
      </c>
      <c r="O2023" t="str">
        <f t="shared" si="155"/>
        <v>SOLO MÓVIL</v>
      </c>
      <c r="P2023" t="str">
        <f t="shared" si="156"/>
        <v>Ofrecer fijo + internet (FLBBTV)</v>
      </c>
      <c r="Q2023">
        <f t="shared" si="157"/>
        <v>42</v>
      </c>
      <c r="R2023">
        <f>IFERROR(VLOOKUP($A2023,Registros!$B$2:$G$6000,6,0),IFERROR(INDEX(Winback!$C$2:$C$300,MATCH($A2023,Winback!$K$2:$K$300,0)),""))</f>
        <v>0</v>
      </c>
      <c r="S2023" t="str">
        <f t="shared" si="158"/>
        <v>+MOV</v>
      </c>
      <c r="T2023">
        <f t="shared" si="159"/>
        <v>1</v>
      </c>
    </row>
    <row r="2024" spans="1:20" x14ac:dyDescent="0.35">
      <c r="A2024" t="s">
        <v>10040</v>
      </c>
      <c r="B2024" t="s">
        <v>10041</v>
      </c>
      <c r="C2024" t="s">
        <v>10042</v>
      </c>
      <c r="D2024" t="s">
        <v>10043</v>
      </c>
      <c r="E2024">
        <f>IF(COUNTIFS(Registros!$A$2:$A$6000,"NP",Registros!$B$2:$B$6000,$A2024)&gt;0,1,0)</f>
        <v>0</v>
      </c>
      <c r="F2024">
        <f>IF($E2024=1,SUMIFS(Registros!$F$2:$F$6000,Registros!$A$2:$A$6000,"NP",Registros!$B$2:$B$6000,$A2024),0)</f>
        <v>0</v>
      </c>
      <c r="G2024">
        <f>IF(COUNTIFS(Registros!$A$2:$A$6000,"MOV",Registros!$B$2:$B$6000,$A2024)&gt;0,1,0)</f>
        <v>1</v>
      </c>
      <c r="H2024">
        <f>IF($G2024=1,SUMIFS(Registros!$F$2:$F$6000,Registros!$A$2:$A$6000,"MOV",Registros!$B$2:$B$6000,$A2024),0)</f>
        <v>64</v>
      </c>
      <c r="I2024">
        <f>IF(COUNTIFS(Registros!$A$2:$A$6000,"CS",Registros!$B$2:$B$6000,$A2024)&gt;0,1,0)</f>
        <v>0</v>
      </c>
      <c r="J2024">
        <f>IF($I2024=1,SUMIFS(Registros!$I$2:$I$6000,Registros!$A$2:$A$6000,"CS",Registros!$B$2:$B$6000,$A2024),0)</f>
        <v>0</v>
      </c>
      <c r="K2024">
        <f>IF(COUNTIFS(Winback!$K$2:$K$300,$A2024)&gt;0,1,0)</f>
        <v>0</v>
      </c>
      <c r="L2024">
        <f>IF(AND($K2024=1,LEFT($A2024,3)="WB-"),SUMIFS(Winback!$D$2:$D$300,Winback!$K$2:$K$300,$A2024),0)</f>
        <v>0</v>
      </c>
      <c r="M2024">
        <f>IF(OR($E2024=1,$G2024=1,SUMIFS(Registros!$J$2:$J$6000,Registros!$B$2:$B$6000,$A2024)&gt;0),1,0)</f>
        <v>1</v>
      </c>
      <c r="N2024">
        <f>IF($J2024&gt;0,1,IF(COUNTIFS(Registros!$A$2:$A$6000,"CS",Registros!$B$2:$B$6000,$A2024,Registros!$K$2:$K$6000,"&lt;&gt;")&gt;0,1,0))</f>
        <v>0</v>
      </c>
      <c r="O2024" t="str">
        <f t="shared" si="155"/>
        <v>SOLO MÓVIL</v>
      </c>
      <c r="P2024" t="str">
        <f t="shared" si="156"/>
        <v>Ofrecer fijo + internet (FLBBTV)</v>
      </c>
      <c r="Q2024">
        <f t="shared" si="157"/>
        <v>64</v>
      </c>
      <c r="R2024">
        <f>IFERROR(VLOOKUP($A2024,Registros!$B$2:$G$6000,6,0),IFERROR(INDEX(Winback!$C$2:$C$300,MATCH($A2024,Winback!$K$2:$K$300,0)),""))</f>
        <v>0</v>
      </c>
      <c r="S2024" t="str">
        <f t="shared" si="158"/>
        <v>+MOV</v>
      </c>
      <c r="T2024">
        <f t="shared" si="159"/>
        <v>1</v>
      </c>
    </row>
    <row r="2025" spans="1:20" x14ac:dyDescent="0.35">
      <c r="A2025" t="s">
        <v>10045</v>
      </c>
      <c r="B2025" t="s">
        <v>10046</v>
      </c>
      <c r="C2025" t="s">
        <v>10047</v>
      </c>
      <c r="D2025" t="s">
        <v>10048</v>
      </c>
      <c r="E2025">
        <f>IF(COUNTIFS(Registros!$A$2:$A$6000,"NP",Registros!$B$2:$B$6000,$A2025)&gt;0,1,0)</f>
        <v>0</v>
      </c>
      <c r="F2025">
        <f>IF($E2025=1,SUMIFS(Registros!$F$2:$F$6000,Registros!$A$2:$A$6000,"NP",Registros!$B$2:$B$6000,$A2025),0)</f>
        <v>0</v>
      </c>
      <c r="G2025">
        <f>IF(COUNTIFS(Registros!$A$2:$A$6000,"MOV",Registros!$B$2:$B$6000,$A2025)&gt;0,1,0)</f>
        <v>1</v>
      </c>
      <c r="H2025">
        <f>IF($G2025=1,SUMIFS(Registros!$F$2:$F$6000,Registros!$A$2:$A$6000,"MOV",Registros!$B$2:$B$6000,$A2025),0)</f>
        <v>207</v>
      </c>
      <c r="I2025">
        <f>IF(COUNTIFS(Registros!$A$2:$A$6000,"CS",Registros!$B$2:$B$6000,$A2025)&gt;0,1,0)</f>
        <v>0</v>
      </c>
      <c r="J2025">
        <f>IF($I2025=1,SUMIFS(Registros!$I$2:$I$6000,Registros!$A$2:$A$6000,"CS",Registros!$B$2:$B$6000,$A2025),0)</f>
        <v>0</v>
      </c>
      <c r="K2025">
        <f>IF(COUNTIFS(Winback!$K$2:$K$300,$A2025)&gt;0,1,0)</f>
        <v>0</v>
      </c>
      <c r="L2025">
        <f>IF(AND($K2025=1,LEFT($A2025,3)="WB-"),SUMIFS(Winback!$D$2:$D$300,Winback!$K$2:$K$300,$A2025),0)</f>
        <v>0</v>
      </c>
      <c r="M2025">
        <f>IF(OR($E2025=1,$G2025=1,SUMIFS(Registros!$J$2:$J$6000,Registros!$B$2:$B$6000,$A2025)&gt;0),1,0)</f>
        <v>1</v>
      </c>
      <c r="N2025">
        <f>IF($J2025&gt;0,1,IF(COUNTIFS(Registros!$A$2:$A$6000,"CS",Registros!$B$2:$B$6000,$A2025,Registros!$K$2:$K$6000,"&lt;&gt;")&gt;0,1,0))</f>
        <v>0</v>
      </c>
      <c r="O2025" t="str">
        <f t="shared" si="155"/>
        <v>SOLO MÓVIL</v>
      </c>
      <c r="P2025" t="str">
        <f t="shared" si="156"/>
        <v>Ofrecer fijo + internet (FLBBTV)</v>
      </c>
      <c r="Q2025">
        <f t="shared" si="157"/>
        <v>207</v>
      </c>
      <c r="R2025">
        <f>IFERROR(VLOOKUP($A2025,Registros!$B$2:$G$6000,6,0),IFERROR(INDEX(Winback!$C$2:$C$300,MATCH($A2025,Winback!$K$2:$K$300,0)),""))</f>
        <v>0</v>
      </c>
      <c r="S2025" t="str">
        <f t="shared" si="158"/>
        <v>+MOV</v>
      </c>
      <c r="T2025">
        <f t="shared" si="159"/>
        <v>1</v>
      </c>
    </row>
    <row r="2026" spans="1:20" x14ac:dyDescent="0.35">
      <c r="A2026" t="s">
        <v>10050</v>
      </c>
      <c r="B2026" t="s">
        <v>10051</v>
      </c>
      <c r="C2026" t="s">
        <v>10052</v>
      </c>
      <c r="D2026" t="s">
        <v>10053</v>
      </c>
      <c r="E2026">
        <f>IF(COUNTIFS(Registros!$A$2:$A$6000,"NP",Registros!$B$2:$B$6000,$A2026)&gt;0,1,0)</f>
        <v>0</v>
      </c>
      <c r="F2026">
        <f>IF($E2026=1,SUMIFS(Registros!$F$2:$F$6000,Registros!$A$2:$A$6000,"NP",Registros!$B$2:$B$6000,$A2026),0)</f>
        <v>0</v>
      </c>
      <c r="G2026">
        <f>IF(COUNTIFS(Registros!$A$2:$A$6000,"MOV",Registros!$B$2:$B$6000,$A2026)&gt;0,1,0)</f>
        <v>1</v>
      </c>
      <c r="H2026">
        <f>IF($G2026=1,SUMIFS(Registros!$F$2:$F$6000,Registros!$A$2:$A$6000,"MOV",Registros!$B$2:$B$6000,$A2026),0)</f>
        <v>22</v>
      </c>
      <c r="I2026">
        <f>IF(COUNTIFS(Registros!$A$2:$A$6000,"CS",Registros!$B$2:$B$6000,$A2026)&gt;0,1,0)</f>
        <v>0</v>
      </c>
      <c r="J2026">
        <f>IF($I2026=1,SUMIFS(Registros!$I$2:$I$6000,Registros!$A$2:$A$6000,"CS",Registros!$B$2:$B$6000,$A2026),0)</f>
        <v>0</v>
      </c>
      <c r="K2026">
        <f>IF(COUNTIFS(Winback!$K$2:$K$300,$A2026)&gt;0,1,0)</f>
        <v>0</v>
      </c>
      <c r="L2026">
        <f>IF(AND($K2026=1,LEFT($A2026,3)="WB-"),SUMIFS(Winback!$D$2:$D$300,Winback!$K$2:$K$300,$A2026),0)</f>
        <v>0</v>
      </c>
      <c r="M2026">
        <f>IF(OR($E2026=1,$G2026=1,SUMIFS(Registros!$J$2:$J$6000,Registros!$B$2:$B$6000,$A2026)&gt;0),1,0)</f>
        <v>1</v>
      </c>
      <c r="N2026">
        <f>IF($J2026&gt;0,1,IF(COUNTIFS(Registros!$A$2:$A$6000,"CS",Registros!$B$2:$B$6000,$A2026,Registros!$K$2:$K$6000,"&lt;&gt;")&gt;0,1,0))</f>
        <v>0</v>
      </c>
      <c r="O2026" t="str">
        <f t="shared" si="155"/>
        <v>SOLO MÓVIL</v>
      </c>
      <c r="P2026" t="str">
        <f t="shared" si="156"/>
        <v>Ofrecer fijo + internet (FLBBTV)</v>
      </c>
      <c r="Q2026">
        <f t="shared" si="157"/>
        <v>22</v>
      </c>
      <c r="R2026">
        <f>IFERROR(VLOOKUP($A2026,Registros!$B$2:$G$6000,6,0),IFERROR(INDEX(Winback!$C$2:$C$300,MATCH($A2026,Winback!$K$2:$K$300,0)),""))</f>
        <v>0</v>
      </c>
      <c r="S2026" t="str">
        <f t="shared" si="158"/>
        <v>+MOV</v>
      </c>
      <c r="T2026">
        <f t="shared" si="159"/>
        <v>1</v>
      </c>
    </row>
    <row r="2027" spans="1:20" x14ac:dyDescent="0.35">
      <c r="A2027" t="s">
        <v>10055</v>
      </c>
      <c r="B2027" t="s">
        <v>10056</v>
      </c>
      <c r="C2027" t="s">
        <v>10057</v>
      </c>
      <c r="D2027" t="s">
        <v>10058</v>
      </c>
      <c r="E2027">
        <f>IF(COUNTIFS(Registros!$A$2:$A$6000,"NP",Registros!$B$2:$B$6000,$A2027)&gt;0,1,0)</f>
        <v>0</v>
      </c>
      <c r="F2027">
        <f>IF($E2027=1,SUMIFS(Registros!$F$2:$F$6000,Registros!$A$2:$A$6000,"NP",Registros!$B$2:$B$6000,$A2027),0)</f>
        <v>0</v>
      </c>
      <c r="G2027">
        <f>IF(COUNTIFS(Registros!$A$2:$A$6000,"MOV",Registros!$B$2:$B$6000,$A2027)&gt;0,1,0)</f>
        <v>1</v>
      </c>
      <c r="H2027">
        <f>IF($G2027=1,SUMIFS(Registros!$F$2:$F$6000,Registros!$A$2:$A$6000,"MOV",Registros!$B$2:$B$6000,$A2027),0)</f>
        <v>68.75</v>
      </c>
      <c r="I2027">
        <f>IF(COUNTIFS(Registros!$A$2:$A$6000,"CS",Registros!$B$2:$B$6000,$A2027)&gt;0,1,0)</f>
        <v>0</v>
      </c>
      <c r="J2027">
        <f>IF($I2027=1,SUMIFS(Registros!$I$2:$I$6000,Registros!$A$2:$A$6000,"CS",Registros!$B$2:$B$6000,$A2027),0)</f>
        <v>0</v>
      </c>
      <c r="K2027">
        <f>IF(COUNTIFS(Winback!$K$2:$K$300,$A2027)&gt;0,1,0)</f>
        <v>0</v>
      </c>
      <c r="L2027">
        <f>IF(AND($K2027=1,LEFT($A2027,3)="WB-"),SUMIFS(Winback!$D$2:$D$300,Winback!$K$2:$K$300,$A2027),0)</f>
        <v>0</v>
      </c>
      <c r="M2027">
        <f>IF(OR($E2027=1,$G2027=1,SUMIFS(Registros!$J$2:$J$6000,Registros!$B$2:$B$6000,$A2027)&gt;0),1,0)</f>
        <v>1</v>
      </c>
      <c r="N2027">
        <f>IF($J2027&gt;0,1,IF(COUNTIFS(Registros!$A$2:$A$6000,"CS",Registros!$B$2:$B$6000,$A2027,Registros!$K$2:$K$6000,"&lt;&gt;")&gt;0,1,0))</f>
        <v>0</v>
      </c>
      <c r="O2027" t="str">
        <f t="shared" si="155"/>
        <v>SOLO MÓVIL</v>
      </c>
      <c r="P2027" t="str">
        <f t="shared" si="156"/>
        <v>Ofrecer fijo + internet (FLBBTV)</v>
      </c>
      <c r="Q2027">
        <f t="shared" si="157"/>
        <v>68.75</v>
      </c>
      <c r="R2027">
        <f>IFERROR(VLOOKUP($A2027,Registros!$B$2:$G$6000,6,0),IFERROR(INDEX(Winback!$C$2:$C$300,MATCH($A2027,Winback!$K$2:$K$300,0)),""))</f>
        <v>0</v>
      </c>
      <c r="S2027" t="str">
        <f t="shared" si="158"/>
        <v>+MOV</v>
      </c>
      <c r="T2027">
        <f t="shared" si="159"/>
        <v>1</v>
      </c>
    </row>
    <row r="2028" spans="1:20" x14ac:dyDescent="0.35">
      <c r="A2028" t="s">
        <v>10060</v>
      </c>
      <c r="B2028" t="s">
        <v>10061</v>
      </c>
      <c r="C2028" t="s">
        <v>10062</v>
      </c>
      <c r="D2028" t="s">
        <v>10063</v>
      </c>
      <c r="E2028">
        <f>IF(COUNTIFS(Registros!$A$2:$A$6000,"NP",Registros!$B$2:$B$6000,$A2028)&gt;0,1,0)</f>
        <v>0</v>
      </c>
      <c r="F2028">
        <f>IF($E2028=1,SUMIFS(Registros!$F$2:$F$6000,Registros!$A$2:$A$6000,"NP",Registros!$B$2:$B$6000,$A2028),0)</f>
        <v>0</v>
      </c>
      <c r="G2028">
        <f>IF(COUNTIFS(Registros!$A$2:$A$6000,"MOV",Registros!$B$2:$B$6000,$A2028)&gt;0,1,0)</f>
        <v>1</v>
      </c>
      <c r="H2028">
        <f>IF($G2028=1,SUMIFS(Registros!$F$2:$F$6000,Registros!$A$2:$A$6000,"MOV",Registros!$B$2:$B$6000,$A2028),0)</f>
        <v>30.74</v>
      </c>
      <c r="I2028">
        <f>IF(COUNTIFS(Registros!$A$2:$A$6000,"CS",Registros!$B$2:$B$6000,$A2028)&gt;0,1,0)</f>
        <v>0</v>
      </c>
      <c r="J2028">
        <f>IF($I2028=1,SUMIFS(Registros!$I$2:$I$6000,Registros!$A$2:$A$6000,"CS",Registros!$B$2:$B$6000,$A2028),0)</f>
        <v>0</v>
      </c>
      <c r="K2028">
        <f>IF(COUNTIFS(Winback!$K$2:$K$300,$A2028)&gt;0,1,0)</f>
        <v>0</v>
      </c>
      <c r="L2028">
        <f>IF(AND($K2028=1,LEFT($A2028,3)="WB-"),SUMIFS(Winback!$D$2:$D$300,Winback!$K$2:$K$300,$A2028),0)</f>
        <v>0</v>
      </c>
      <c r="M2028">
        <f>IF(OR($E2028=1,$G2028=1,SUMIFS(Registros!$J$2:$J$6000,Registros!$B$2:$B$6000,$A2028)&gt;0),1,0)</f>
        <v>1</v>
      </c>
      <c r="N2028">
        <f>IF($J2028&gt;0,1,IF(COUNTIFS(Registros!$A$2:$A$6000,"CS",Registros!$B$2:$B$6000,$A2028,Registros!$K$2:$K$6000,"&lt;&gt;")&gt;0,1,0))</f>
        <v>0</v>
      </c>
      <c r="O2028" t="str">
        <f t="shared" si="155"/>
        <v>SOLO MÓVIL</v>
      </c>
      <c r="P2028" t="str">
        <f t="shared" si="156"/>
        <v>Ofrecer fijo + internet (FLBBTV)</v>
      </c>
      <c r="Q2028">
        <f t="shared" si="157"/>
        <v>30.74</v>
      </c>
      <c r="R2028">
        <f>IFERROR(VLOOKUP($A2028,Registros!$B$2:$G$6000,6,0),IFERROR(INDEX(Winback!$C$2:$C$300,MATCH($A2028,Winback!$K$2:$K$300,0)),""))</f>
        <v>0</v>
      </c>
      <c r="S2028" t="str">
        <f t="shared" si="158"/>
        <v>+MOV</v>
      </c>
      <c r="T2028">
        <f t="shared" si="159"/>
        <v>1</v>
      </c>
    </row>
    <row r="2029" spans="1:20" x14ac:dyDescent="0.35">
      <c r="A2029" t="s">
        <v>10065</v>
      </c>
      <c r="B2029" t="s">
        <v>10066</v>
      </c>
      <c r="C2029" t="s">
        <v>10067</v>
      </c>
      <c r="D2029" t="s">
        <v>10068</v>
      </c>
      <c r="E2029">
        <f>IF(COUNTIFS(Registros!$A$2:$A$6000,"NP",Registros!$B$2:$B$6000,$A2029)&gt;0,1,0)</f>
        <v>0</v>
      </c>
      <c r="F2029">
        <f>IF($E2029=1,SUMIFS(Registros!$F$2:$F$6000,Registros!$A$2:$A$6000,"NP",Registros!$B$2:$B$6000,$A2029),0)</f>
        <v>0</v>
      </c>
      <c r="G2029">
        <f>IF(COUNTIFS(Registros!$A$2:$A$6000,"MOV",Registros!$B$2:$B$6000,$A2029)&gt;0,1,0)</f>
        <v>1</v>
      </c>
      <c r="H2029">
        <f>IF($G2029=1,SUMIFS(Registros!$F$2:$F$6000,Registros!$A$2:$A$6000,"MOV",Registros!$B$2:$B$6000,$A2029),0)</f>
        <v>20.75</v>
      </c>
      <c r="I2029">
        <f>IF(COUNTIFS(Registros!$A$2:$A$6000,"CS",Registros!$B$2:$B$6000,$A2029)&gt;0,1,0)</f>
        <v>0</v>
      </c>
      <c r="J2029">
        <f>IF($I2029=1,SUMIFS(Registros!$I$2:$I$6000,Registros!$A$2:$A$6000,"CS",Registros!$B$2:$B$6000,$A2029),0)</f>
        <v>0</v>
      </c>
      <c r="K2029">
        <f>IF(COUNTIFS(Winback!$K$2:$K$300,$A2029)&gt;0,1,0)</f>
        <v>0</v>
      </c>
      <c r="L2029">
        <f>IF(AND($K2029=1,LEFT($A2029,3)="WB-"),SUMIFS(Winback!$D$2:$D$300,Winback!$K$2:$K$300,$A2029),0)</f>
        <v>0</v>
      </c>
      <c r="M2029">
        <f>IF(OR($E2029=1,$G2029=1,SUMIFS(Registros!$J$2:$J$6000,Registros!$B$2:$B$6000,$A2029)&gt;0),1,0)</f>
        <v>1</v>
      </c>
      <c r="N2029">
        <f>IF($J2029&gt;0,1,IF(COUNTIFS(Registros!$A$2:$A$6000,"CS",Registros!$B$2:$B$6000,$A2029,Registros!$K$2:$K$6000,"&lt;&gt;")&gt;0,1,0))</f>
        <v>0</v>
      </c>
      <c r="O2029" t="str">
        <f t="shared" si="155"/>
        <v>SOLO MÓVIL</v>
      </c>
      <c r="P2029" t="str">
        <f t="shared" si="156"/>
        <v>Ofrecer fijo + internet (FLBBTV)</v>
      </c>
      <c r="Q2029">
        <f t="shared" si="157"/>
        <v>20.75</v>
      </c>
      <c r="R2029">
        <f>IFERROR(VLOOKUP($A2029,Registros!$B$2:$G$6000,6,0),IFERROR(INDEX(Winback!$C$2:$C$300,MATCH($A2029,Winback!$K$2:$K$300,0)),""))</f>
        <v>0</v>
      </c>
      <c r="S2029" t="str">
        <f t="shared" si="158"/>
        <v>+MOV</v>
      </c>
      <c r="T2029">
        <f t="shared" si="159"/>
        <v>1</v>
      </c>
    </row>
    <row r="2030" spans="1:20" x14ac:dyDescent="0.35">
      <c r="A2030" t="s">
        <v>10070</v>
      </c>
      <c r="B2030" t="s">
        <v>10071</v>
      </c>
      <c r="C2030" t="s">
        <v>10072</v>
      </c>
      <c r="D2030" t="s">
        <v>10073</v>
      </c>
      <c r="E2030">
        <f>IF(COUNTIFS(Registros!$A$2:$A$6000,"NP",Registros!$B$2:$B$6000,$A2030)&gt;0,1,0)</f>
        <v>0</v>
      </c>
      <c r="F2030">
        <f>IF($E2030=1,SUMIFS(Registros!$F$2:$F$6000,Registros!$A$2:$A$6000,"NP",Registros!$B$2:$B$6000,$A2030),0)</f>
        <v>0</v>
      </c>
      <c r="G2030">
        <f>IF(COUNTIFS(Registros!$A$2:$A$6000,"MOV",Registros!$B$2:$B$6000,$A2030)&gt;0,1,0)</f>
        <v>1</v>
      </c>
      <c r="H2030">
        <f>IF($G2030=1,SUMIFS(Registros!$F$2:$F$6000,Registros!$A$2:$A$6000,"MOV",Registros!$B$2:$B$6000,$A2030),0)</f>
        <v>336.99</v>
      </c>
      <c r="I2030">
        <f>IF(COUNTIFS(Registros!$A$2:$A$6000,"CS",Registros!$B$2:$B$6000,$A2030)&gt;0,1,0)</f>
        <v>0</v>
      </c>
      <c r="J2030">
        <f>IF($I2030=1,SUMIFS(Registros!$I$2:$I$6000,Registros!$A$2:$A$6000,"CS",Registros!$B$2:$B$6000,$A2030),0)</f>
        <v>0</v>
      </c>
      <c r="K2030">
        <f>IF(COUNTIFS(Winback!$K$2:$K$300,$A2030)&gt;0,1,0)</f>
        <v>0</v>
      </c>
      <c r="L2030">
        <f>IF(AND($K2030=1,LEFT($A2030,3)="WB-"),SUMIFS(Winback!$D$2:$D$300,Winback!$K$2:$K$300,$A2030),0)</f>
        <v>0</v>
      </c>
      <c r="M2030">
        <f>IF(OR($E2030=1,$G2030=1,SUMIFS(Registros!$J$2:$J$6000,Registros!$B$2:$B$6000,$A2030)&gt;0),1,0)</f>
        <v>1</v>
      </c>
      <c r="N2030">
        <f>IF($J2030&gt;0,1,IF(COUNTIFS(Registros!$A$2:$A$6000,"CS",Registros!$B$2:$B$6000,$A2030,Registros!$K$2:$K$6000,"&lt;&gt;")&gt;0,1,0))</f>
        <v>0</v>
      </c>
      <c r="O2030" t="str">
        <f t="shared" si="155"/>
        <v>SOLO MÓVIL</v>
      </c>
      <c r="P2030" t="str">
        <f t="shared" si="156"/>
        <v>Ofrecer fijo + internet (FLBBTV)</v>
      </c>
      <c r="Q2030">
        <f t="shared" si="157"/>
        <v>336.99</v>
      </c>
      <c r="R2030">
        <f>IFERROR(VLOOKUP($A2030,Registros!$B$2:$G$6000,6,0),IFERROR(INDEX(Winback!$C$2:$C$300,MATCH($A2030,Winback!$K$2:$K$300,0)),""))</f>
        <v>0</v>
      </c>
      <c r="S2030" t="str">
        <f t="shared" si="158"/>
        <v>+MOV</v>
      </c>
      <c r="T2030">
        <f t="shared" si="159"/>
        <v>1</v>
      </c>
    </row>
    <row r="2031" spans="1:20" x14ac:dyDescent="0.35">
      <c r="A2031" t="s">
        <v>10075</v>
      </c>
      <c r="B2031" t="s">
        <v>10076</v>
      </c>
      <c r="C2031" t="s">
        <v>10077</v>
      </c>
      <c r="D2031" t="s">
        <v>10078</v>
      </c>
      <c r="E2031">
        <f>IF(COUNTIFS(Registros!$A$2:$A$6000,"NP",Registros!$B$2:$B$6000,$A2031)&gt;0,1,0)</f>
        <v>0</v>
      </c>
      <c r="F2031">
        <f>IF($E2031=1,SUMIFS(Registros!$F$2:$F$6000,Registros!$A$2:$A$6000,"NP",Registros!$B$2:$B$6000,$A2031),0)</f>
        <v>0</v>
      </c>
      <c r="G2031">
        <f>IF(COUNTIFS(Registros!$A$2:$A$6000,"MOV",Registros!$B$2:$B$6000,$A2031)&gt;0,1,0)</f>
        <v>1</v>
      </c>
      <c r="H2031">
        <f>IF($G2031=1,SUMIFS(Registros!$F$2:$F$6000,Registros!$A$2:$A$6000,"MOV",Registros!$B$2:$B$6000,$A2031),0)</f>
        <v>206.95</v>
      </c>
      <c r="I2031">
        <f>IF(COUNTIFS(Registros!$A$2:$A$6000,"CS",Registros!$B$2:$B$6000,$A2031)&gt;0,1,0)</f>
        <v>0</v>
      </c>
      <c r="J2031">
        <f>IF($I2031=1,SUMIFS(Registros!$I$2:$I$6000,Registros!$A$2:$A$6000,"CS",Registros!$B$2:$B$6000,$A2031),0)</f>
        <v>0</v>
      </c>
      <c r="K2031">
        <f>IF(COUNTIFS(Winback!$K$2:$K$300,$A2031)&gt;0,1,0)</f>
        <v>0</v>
      </c>
      <c r="L2031">
        <f>IF(AND($K2031=1,LEFT($A2031,3)="WB-"),SUMIFS(Winback!$D$2:$D$300,Winback!$K$2:$K$300,$A2031),0)</f>
        <v>0</v>
      </c>
      <c r="M2031">
        <f>IF(OR($E2031=1,$G2031=1,SUMIFS(Registros!$J$2:$J$6000,Registros!$B$2:$B$6000,$A2031)&gt;0),1,0)</f>
        <v>1</v>
      </c>
      <c r="N2031">
        <f>IF($J2031&gt;0,1,IF(COUNTIFS(Registros!$A$2:$A$6000,"CS",Registros!$B$2:$B$6000,$A2031,Registros!$K$2:$K$6000,"&lt;&gt;")&gt;0,1,0))</f>
        <v>0</v>
      </c>
      <c r="O2031" t="str">
        <f t="shared" si="155"/>
        <v>SOLO MÓVIL</v>
      </c>
      <c r="P2031" t="str">
        <f t="shared" si="156"/>
        <v>Ofrecer fijo + internet (FLBBTV)</v>
      </c>
      <c r="Q2031">
        <f t="shared" si="157"/>
        <v>206.95</v>
      </c>
      <c r="R2031">
        <f>IFERROR(VLOOKUP($A2031,Registros!$B$2:$G$6000,6,0),IFERROR(INDEX(Winback!$C$2:$C$300,MATCH($A2031,Winback!$K$2:$K$300,0)),""))</f>
        <v>0</v>
      </c>
      <c r="S2031" t="str">
        <f t="shared" si="158"/>
        <v>+MOV</v>
      </c>
      <c r="T2031">
        <f t="shared" si="159"/>
        <v>1</v>
      </c>
    </row>
    <row r="2032" spans="1:20" x14ac:dyDescent="0.35">
      <c r="A2032" t="s">
        <v>10080</v>
      </c>
      <c r="B2032" t="s">
        <v>10081</v>
      </c>
      <c r="C2032" t="s">
        <v>10082</v>
      </c>
      <c r="D2032" t="s">
        <v>10083</v>
      </c>
      <c r="E2032">
        <f>IF(COUNTIFS(Registros!$A$2:$A$6000,"NP",Registros!$B$2:$B$6000,$A2032)&gt;0,1,0)</f>
        <v>0</v>
      </c>
      <c r="F2032">
        <f>IF($E2032=1,SUMIFS(Registros!$F$2:$F$6000,Registros!$A$2:$A$6000,"NP",Registros!$B$2:$B$6000,$A2032),0)</f>
        <v>0</v>
      </c>
      <c r="G2032">
        <f>IF(COUNTIFS(Registros!$A$2:$A$6000,"MOV",Registros!$B$2:$B$6000,$A2032)&gt;0,1,0)</f>
        <v>1</v>
      </c>
      <c r="H2032">
        <f>IF($G2032=1,SUMIFS(Registros!$F$2:$F$6000,Registros!$A$2:$A$6000,"MOV",Registros!$B$2:$B$6000,$A2032),0)</f>
        <v>43.5</v>
      </c>
      <c r="I2032">
        <f>IF(COUNTIFS(Registros!$A$2:$A$6000,"CS",Registros!$B$2:$B$6000,$A2032)&gt;0,1,0)</f>
        <v>0</v>
      </c>
      <c r="J2032">
        <f>IF($I2032=1,SUMIFS(Registros!$I$2:$I$6000,Registros!$A$2:$A$6000,"CS",Registros!$B$2:$B$6000,$A2032),0)</f>
        <v>0</v>
      </c>
      <c r="K2032">
        <f>IF(COUNTIFS(Winback!$K$2:$K$300,$A2032)&gt;0,1,0)</f>
        <v>0</v>
      </c>
      <c r="L2032">
        <f>IF(AND($K2032=1,LEFT($A2032,3)="WB-"),SUMIFS(Winback!$D$2:$D$300,Winback!$K$2:$K$300,$A2032),0)</f>
        <v>0</v>
      </c>
      <c r="M2032">
        <f>IF(OR($E2032=1,$G2032=1,SUMIFS(Registros!$J$2:$J$6000,Registros!$B$2:$B$6000,$A2032)&gt;0),1,0)</f>
        <v>1</v>
      </c>
      <c r="N2032">
        <f>IF($J2032&gt;0,1,IF(COUNTIFS(Registros!$A$2:$A$6000,"CS",Registros!$B$2:$B$6000,$A2032,Registros!$K$2:$K$6000,"&lt;&gt;")&gt;0,1,0))</f>
        <v>0</v>
      </c>
      <c r="O2032" t="str">
        <f t="shared" si="155"/>
        <v>SOLO MÓVIL</v>
      </c>
      <c r="P2032" t="str">
        <f t="shared" si="156"/>
        <v>Ofrecer fijo + internet (FLBBTV)</v>
      </c>
      <c r="Q2032">
        <f t="shared" si="157"/>
        <v>43.5</v>
      </c>
      <c r="R2032">
        <f>IFERROR(VLOOKUP($A2032,Registros!$B$2:$G$6000,6,0),IFERROR(INDEX(Winback!$C$2:$C$300,MATCH($A2032,Winback!$K$2:$K$300,0)),""))</f>
        <v>0</v>
      </c>
      <c r="S2032" t="str">
        <f t="shared" si="158"/>
        <v>+MOV</v>
      </c>
      <c r="T2032">
        <f t="shared" si="159"/>
        <v>1</v>
      </c>
    </row>
    <row r="2033" spans="1:20" x14ac:dyDescent="0.35">
      <c r="A2033" t="s">
        <v>10085</v>
      </c>
      <c r="B2033" t="s">
        <v>10086</v>
      </c>
      <c r="C2033" t="s">
        <v>10087</v>
      </c>
      <c r="D2033" t="s">
        <v>10088</v>
      </c>
      <c r="E2033">
        <f>IF(COUNTIFS(Registros!$A$2:$A$6000,"NP",Registros!$B$2:$B$6000,$A2033)&gt;0,1,0)</f>
        <v>0</v>
      </c>
      <c r="F2033">
        <f>IF($E2033=1,SUMIFS(Registros!$F$2:$F$6000,Registros!$A$2:$A$6000,"NP",Registros!$B$2:$B$6000,$A2033),0)</f>
        <v>0</v>
      </c>
      <c r="G2033">
        <f>IF(COUNTIFS(Registros!$A$2:$A$6000,"MOV",Registros!$B$2:$B$6000,$A2033)&gt;0,1,0)</f>
        <v>1</v>
      </c>
      <c r="H2033">
        <f>IF($G2033=1,SUMIFS(Registros!$F$2:$F$6000,Registros!$A$2:$A$6000,"MOV",Registros!$B$2:$B$6000,$A2033),0)</f>
        <v>415.23</v>
      </c>
      <c r="I2033">
        <f>IF(COUNTIFS(Registros!$A$2:$A$6000,"CS",Registros!$B$2:$B$6000,$A2033)&gt;0,1,0)</f>
        <v>0</v>
      </c>
      <c r="J2033">
        <f>IF($I2033=1,SUMIFS(Registros!$I$2:$I$6000,Registros!$A$2:$A$6000,"CS",Registros!$B$2:$B$6000,$A2033),0)</f>
        <v>0</v>
      </c>
      <c r="K2033">
        <f>IF(COUNTIFS(Winback!$K$2:$K$300,$A2033)&gt;0,1,0)</f>
        <v>0</v>
      </c>
      <c r="L2033">
        <f>IF(AND($K2033=1,LEFT($A2033,3)="WB-"),SUMIFS(Winback!$D$2:$D$300,Winback!$K$2:$K$300,$A2033),0)</f>
        <v>0</v>
      </c>
      <c r="M2033">
        <f>IF(OR($E2033=1,$G2033=1,SUMIFS(Registros!$J$2:$J$6000,Registros!$B$2:$B$6000,$A2033)&gt;0),1,0)</f>
        <v>1</v>
      </c>
      <c r="N2033">
        <f>IF($J2033&gt;0,1,IF(COUNTIFS(Registros!$A$2:$A$6000,"CS",Registros!$B$2:$B$6000,$A2033,Registros!$K$2:$K$6000,"&lt;&gt;")&gt;0,1,0))</f>
        <v>0</v>
      </c>
      <c r="O2033" t="str">
        <f t="shared" si="155"/>
        <v>SOLO MÓVIL</v>
      </c>
      <c r="P2033" t="str">
        <f t="shared" si="156"/>
        <v>Ofrecer fijo + internet (FLBBTV)</v>
      </c>
      <c r="Q2033">
        <f t="shared" si="157"/>
        <v>415.23</v>
      </c>
      <c r="R2033">
        <f>IFERROR(VLOOKUP($A2033,Registros!$B$2:$G$6000,6,0),IFERROR(INDEX(Winback!$C$2:$C$300,MATCH($A2033,Winback!$K$2:$K$300,0)),""))</f>
        <v>0</v>
      </c>
      <c r="S2033" t="str">
        <f t="shared" si="158"/>
        <v>+MOV</v>
      </c>
      <c r="T2033">
        <f t="shared" si="159"/>
        <v>1</v>
      </c>
    </row>
    <row r="2034" spans="1:20" x14ac:dyDescent="0.35">
      <c r="A2034" t="s">
        <v>10090</v>
      </c>
      <c r="B2034" t="s">
        <v>10091</v>
      </c>
      <c r="C2034" t="s">
        <v>10092</v>
      </c>
      <c r="D2034" t="s">
        <v>10093</v>
      </c>
      <c r="E2034">
        <f>IF(COUNTIFS(Registros!$A$2:$A$6000,"NP",Registros!$B$2:$B$6000,$A2034)&gt;0,1,0)</f>
        <v>0</v>
      </c>
      <c r="F2034">
        <f>IF($E2034=1,SUMIFS(Registros!$F$2:$F$6000,Registros!$A$2:$A$6000,"NP",Registros!$B$2:$B$6000,$A2034),0)</f>
        <v>0</v>
      </c>
      <c r="G2034">
        <f>IF(COUNTIFS(Registros!$A$2:$A$6000,"MOV",Registros!$B$2:$B$6000,$A2034)&gt;0,1,0)</f>
        <v>1</v>
      </c>
      <c r="H2034">
        <f>IF($G2034=1,SUMIFS(Registros!$F$2:$F$6000,Registros!$A$2:$A$6000,"MOV",Registros!$B$2:$B$6000,$A2034),0)</f>
        <v>281</v>
      </c>
      <c r="I2034">
        <f>IF(COUNTIFS(Registros!$A$2:$A$6000,"CS",Registros!$B$2:$B$6000,$A2034)&gt;0,1,0)</f>
        <v>0</v>
      </c>
      <c r="J2034">
        <f>IF($I2034=1,SUMIFS(Registros!$I$2:$I$6000,Registros!$A$2:$A$6000,"CS",Registros!$B$2:$B$6000,$A2034),0)</f>
        <v>0</v>
      </c>
      <c r="K2034">
        <f>IF(COUNTIFS(Winback!$K$2:$K$300,$A2034)&gt;0,1,0)</f>
        <v>0</v>
      </c>
      <c r="L2034">
        <f>IF(AND($K2034=1,LEFT($A2034,3)="WB-"),SUMIFS(Winback!$D$2:$D$300,Winback!$K$2:$K$300,$A2034),0)</f>
        <v>0</v>
      </c>
      <c r="M2034">
        <f>IF(OR($E2034=1,$G2034=1,SUMIFS(Registros!$J$2:$J$6000,Registros!$B$2:$B$6000,$A2034)&gt;0),1,0)</f>
        <v>1</v>
      </c>
      <c r="N2034">
        <f>IF($J2034&gt;0,1,IF(COUNTIFS(Registros!$A$2:$A$6000,"CS",Registros!$B$2:$B$6000,$A2034,Registros!$K$2:$K$6000,"&lt;&gt;")&gt;0,1,0))</f>
        <v>0</v>
      </c>
      <c r="O2034" t="str">
        <f t="shared" si="155"/>
        <v>SOLO MÓVIL</v>
      </c>
      <c r="P2034" t="str">
        <f t="shared" si="156"/>
        <v>Ofrecer fijo + internet (FLBBTV)</v>
      </c>
      <c r="Q2034">
        <f t="shared" si="157"/>
        <v>281</v>
      </c>
      <c r="R2034">
        <f>IFERROR(VLOOKUP($A2034,Registros!$B$2:$G$6000,6,0),IFERROR(INDEX(Winback!$C$2:$C$300,MATCH($A2034,Winback!$K$2:$K$300,0)),""))</f>
        <v>0</v>
      </c>
      <c r="S2034" t="str">
        <f t="shared" si="158"/>
        <v>+MOV</v>
      </c>
      <c r="T2034">
        <f t="shared" si="159"/>
        <v>1</v>
      </c>
    </row>
    <row r="2035" spans="1:20" x14ac:dyDescent="0.35">
      <c r="A2035" t="s">
        <v>10095</v>
      </c>
      <c r="B2035" t="s">
        <v>10096</v>
      </c>
      <c r="C2035" t="s">
        <v>10097</v>
      </c>
      <c r="D2035" t="s">
        <v>10098</v>
      </c>
      <c r="E2035">
        <f>IF(COUNTIFS(Registros!$A$2:$A$6000,"NP",Registros!$B$2:$B$6000,$A2035)&gt;0,1,0)</f>
        <v>0</v>
      </c>
      <c r="F2035">
        <f>IF($E2035=1,SUMIFS(Registros!$F$2:$F$6000,Registros!$A$2:$A$6000,"NP",Registros!$B$2:$B$6000,$A2035),0)</f>
        <v>0</v>
      </c>
      <c r="G2035">
        <f>IF(COUNTIFS(Registros!$A$2:$A$6000,"MOV",Registros!$B$2:$B$6000,$A2035)&gt;0,1,0)</f>
        <v>1</v>
      </c>
      <c r="H2035">
        <f>IF($G2035=1,SUMIFS(Registros!$F$2:$F$6000,Registros!$A$2:$A$6000,"MOV",Registros!$B$2:$B$6000,$A2035),0)</f>
        <v>206</v>
      </c>
      <c r="I2035">
        <f>IF(COUNTIFS(Registros!$A$2:$A$6000,"CS",Registros!$B$2:$B$6000,$A2035)&gt;0,1,0)</f>
        <v>0</v>
      </c>
      <c r="J2035">
        <f>IF($I2035=1,SUMIFS(Registros!$I$2:$I$6000,Registros!$A$2:$A$6000,"CS",Registros!$B$2:$B$6000,$A2035),0)</f>
        <v>0</v>
      </c>
      <c r="K2035">
        <f>IF(COUNTIFS(Winback!$K$2:$K$300,$A2035)&gt;0,1,0)</f>
        <v>0</v>
      </c>
      <c r="L2035">
        <f>IF(AND($K2035=1,LEFT($A2035,3)="WB-"),SUMIFS(Winback!$D$2:$D$300,Winback!$K$2:$K$300,$A2035),0)</f>
        <v>0</v>
      </c>
      <c r="M2035">
        <f>IF(OR($E2035=1,$G2035=1,SUMIFS(Registros!$J$2:$J$6000,Registros!$B$2:$B$6000,$A2035)&gt;0),1,0)</f>
        <v>1</v>
      </c>
      <c r="N2035">
        <f>IF($J2035&gt;0,1,IF(COUNTIFS(Registros!$A$2:$A$6000,"CS",Registros!$B$2:$B$6000,$A2035,Registros!$K$2:$K$6000,"&lt;&gt;")&gt;0,1,0))</f>
        <v>0</v>
      </c>
      <c r="O2035" t="str">
        <f t="shared" si="155"/>
        <v>SOLO MÓVIL</v>
      </c>
      <c r="P2035" t="str">
        <f t="shared" si="156"/>
        <v>Ofrecer fijo + internet (FLBBTV)</v>
      </c>
      <c r="Q2035">
        <f t="shared" si="157"/>
        <v>206</v>
      </c>
      <c r="R2035">
        <f>IFERROR(VLOOKUP($A2035,Registros!$B$2:$G$6000,6,0),IFERROR(INDEX(Winback!$C$2:$C$300,MATCH($A2035,Winback!$K$2:$K$300,0)),""))</f>
        <v>0</v>
      </c>
      <c r="S2035" t="str">
        <f t="shared" si="158"/>
        <v>+MOV</v>
      </c>
      <c r="T2035">
        <f t="shared" si="159"/>
        <v>1</v>
      </c>
    </row>
    <row r="2036" spans="1:20" x14ac:dyDescent="0.35">
      <c r="A2036" t="s">
        <v>10100</v>
      </c>
      <c r="B2036" t="s">
        <v>10101</v>
      </c>
      <c r="C2036" t="s">
        <v>10102</v>
      </c>
      <c r="D2036" t="s">
        <v>10098</v>
      </c>
      <c r="E2036">
        <f>IF(COUNTIFS(Registros!$A$2:$A$6000,"NP",Registros!$B$2:$B$6000,$A2036)&gt;0,1,0)</f>
        <v>0</v>
      </c>
      <c r="F2036">
        <f>IF($E2036=1,SUMIFS(Registros!$F$2:$F$6000,Registros!$A$2:$A$6000,"NP",Registros!$B$2:$B$6000,$A2036),0)</f>
        <v>0</v>
      </c>
      <c r="G2036">
        <f>IF(COUNTIFS(Registros!$A$2:$A$6000,"MOV",Registros!$B$2:$B$6000,$A2036)&gt;0,1,0)</f>
        <v>1</v>
      </c>
      <c r="H2036">
        <f>IF($G2036=1,SUMIFS(Registros!$F$2:$F$6000,Registros!$A$2:$A$6000,"MOV",Registros!$B$2:$B$6000,$A2036),0)</f>
        <v>290</v>
      </c>
      <c r="I2036">
        <f>IF(COUNTIFS(Registros!$A$2:$A$6000,"CS",Registros!$B$2:$B$6000,$A2036)&gt;0,1,0)</f>
        <v>0</v>
      </c>
      <c r="J2036">
        <f>IF($I2036=1,SUMIFS(Registros!$I$2:$I$6000,Registros!$A$2:$A$6000,"CS",Registros!$B$2:$B$6000,$A2036),0)</f>
        <v>0</v>
      </c>
      <c r="K2036">
        <f>IF(COUNTIFS(Winback!$K$2:$K$300,$A2036)&gt;0,1,0)</f>
        <v>0</v>
      </c>
      <c r="L2036">
        <f>IF(AND($K2036=1,LEFT($A2036,3)="WB-"),SUMIFS(Winback!$D$2:$D$300,Winback!$K$2:$K$300,$A2036),0)</f>
        <v>0</v>
      </c>
      <c r="M2036">
        <f>IF(OR($E2036=1,$G2036=1,SUMIFS(Registros!$J$2:$J$6000,Registros!$B$2:$B$6000,$A2036)&gt;0),1,0)</f>
        <v>1</v>
      </c>
      <c r="N2036">
        <f>IF($J2036&gt;0,1,IF(COUNTIFS(Registros!$A$2:$A$6000,"CS",Registros!$B$2:$B$6000,$A2036,Registros!$K$2:$K$6000,"&lt;&gt;")&gt;0,1,0))</f>
        <v>0</v>
      </c>
      <c r="O2036" t="str">
        <f t="shared" si="155"/>
        <v>SOLO MÓVIL</v>
      </c>
      <c r="P2036" t="str">
        <f t="shared" si="156"/>
        <v>Ofrecer fijo + internet (FLBBTV)</v>
      </c>
      <c r="Q2036">
        <f t="shared" si="157"/>
        <v>290</v>
      </c>
      <c r="R2036">
        <f>IFERROR(VLOOKUP($A2036,Registros!$B$2:$G$6000,6,0),IFERROR(INDEX(Winback!$C$2:$C$300,MATCH($A2036,Winback!$K$2:$K$300,0)),""))</f>
        <v>0</v>
      </c>
      <c r="S2036" t="str">
        <f t="shared" si="158"/>
        <v>+MOV</v>
      </c>
      <c r="T2036">
        <f t="shared" si="159"/>
        <v>1</v>
      </c>
    </row>
    <row r="2037" spans="1:20" x14ac:dyDescent="0.35">
      <c r="A2037" t="s">
        <v>10104</v>
      </c>
      <c r="B2037" t="s">
        <v>10105</v>
      </c>
      <c r="C2037" t="s">
        <v>10106</v>
      </c>
      <c r="D2037" t="s">
        <v>10107</v>
      </c>
      <c r="E2037">
        <f>IF(COUNTIFS(Registros!$A$2:$A$6000,"NP",Registros!$B$2:$B$6000,$A2037)&gt;0,1,0)</f>
        <v>0</v>
      </c>
      <c r="F2037">
        <f>IF($E2037=1,SUMIFS(Registros!$F$2:$F$6000,Registros!$A$2:$A$6000,"NP",Registros!$B$2:$B$6000,$A2037),0)</f>
        <v>0</v>
      </c>
      <c r="G2037">
        <f>IF(COUNTIFS(Registros!$A$2:$A$6000,"MOV",Registros!$B$2:$B$6000,$A2037)&gt;0,1,0)</f>
        <v>1</v>
      </c>
      <c r="H2037">
        <f>IF($G2037=1,SUMIFS(Registros!$F$2:$F$6000,Registros!$A$2:$A$6000,"MOV",Registros!$B$2:$B$6000,$A2037),0)</f>
        <v>221.49</v>
      </c>
      <c r="I2037">
        <f>IF(COUNTIFS(Registros!$A$2:$A$6000,"CS",Registros!$B$2:$B$6000,$A2037)&gt;0,1,0)</f>
        <v>0</v>
      </c>
      <c r="J2037">
        <f>IF($I2037=1,SUMIFS(Registros!$I$2:$I$6000,Registros!$A$2:$A$6000,"CS",Registros!$B$2:$B$6000,$A2037),0)</f>
        <v>0</v>
      </c>
      <c r="K2037">
        <f>IF(COUNTIFS(Winback!$K$2:$K$300,$A2037)&gt;0,1,0)</f>
        <v>0</v>
      </c>
      <c r="L2037">
        <f>IF(AND($K2037=1,LEFT($A2037,3)="WB-"),SUMIFS(Winback!$D$2:$D$300,Winback!$K$2:$K$300,$A2037),0)</f>
        <v>0</v>
      </c>
      <c r="M2037">
        <f>IF(OR($E2037=1,$G2037=1,SUMIFS(Registros!$J$2:$J$6000,Registros!$B$2:$B$6000,$A2037)&gt;0),1,0)</f>
        <v>1</v>
      </c>
      <c r="N2037">
        <f>IF($J2037&gt;0,1,IF(COUNTIFS(Registros!$A$2:$A$6000,"CS",Registros!$B$2:$B$6000,$A2037,Registros!$K$2:$K$6000,"&lt;&gt;")&gt;0,1,0))</f>
        <v>0</v>
      </c>
      <c r="O2037" t="str">
        <f t="shared" si="155"/>
        <v>SOLO MÓVIL</v>
      </c>
      <c r="P2037" t="str">
        <f t="shared" si="156"/>
        <v>Ofrecer fijo + internet (FLBBTV)</v>
      </c>
      <c r="Q2037">
        <f t="shared" si="157"/>
        <v>221.49</v>
      </c>
      <c r="R2037">
        <f>IFERROR(VLOOKUP($A2037,Registros!$B$2:$G$6000,6,0),IFERROR(INDEX(Winback!$C$2:$C$300,MATCH($A2037,Winback!$K$2:$K$300,0)),""))</f>
        <v>0</v>
      </c>
      <c r="S2037" t="str">
        <f t="shared" si="158"/>
        <v>+MOV</v>
      </c>
      <c r="T2037">
        <f t="shared" si="159"/>
        <v>1</v>
      </c>
    </row>
    <row r="2038" spans="1:20" x14ac:dyDescent="0.35">
      <c r="A2038" t="s">
        <v>10109</v>
      </c>
      <c r="B2038" t="s">
        <v>10110</v>
      </c>
      <c r="C2038" t="s">
        <v>10111</v>
      </c>
      <c r="D2038" t="s">
        <v>10112</v>
      </c>
      <c r="E2038">
        <f>IF(COUNTIFS(Registros!$A$2:$A$6000,"NP",Registros!$B$2:$B$6000,$A2038)&gt;0,1,0)</f>
        <v>0</v>
      </c>
      <c r="F2038">
        <f>IF($E2038=1,SUMIFS(Registros!$F$2:$F$6000,Registros!$A$2:$A$6000,"NP",Registros!$B$2:$B$6000,$A2038),0)</f>
        <v>0</v>
      </c>
      <c r="G2038">
        <f>IF(COUNTIFS(Registros!$A$2:$A$6000,"MOV",Registros!$B$2:$B$6000,$A2038)&gt;0,1,0)</f>
        <v>1</v>
      </c>
      <c r="H2038">
        <f>IF($G2038=1,SUMIFS(Registros!$F$2:$F$6000,Registros!$A$2:$A$6000,"MOV",Registros!$B$2:$B$6000,$A2038),0)</f>
        <v>62.24</v>
      </c>
      <c r="I2038">
        <f>IF(COUNTIFS(Registros!$A$2:$A$6000,"CS",Registros!$B$2:$B$6000,$A2038)&gt;0,1,0)</f>
        <v>0</v>
      </c>
      <c r="J2038">
        <f>IF($I2038=1,SUMIFS(Registros!$I$2:$I$6000,Registros!$A$2:$A$6000,"CS",Registros!$B$2:$B$6000,$A2038),0)</f>
        <v>0</v>
      </c>
      <c r="K2038">
        <f>IF(COUNTIFS(Winback!$K$2:$K$300,$A2038)&gt;0,1,0)</f>
        <v>0</v>
      </c>
      <c r="L2038">
        <f>IF(AND($K2038=1,LEFT($A2038,3)="WB-"),SUMIFS(Winback!$D$2:$D$300,Winback!$K$2:$K$300,$A2038),0)</f>
        <v>0</v>
      </c>
      <c r="M2038">
        <f>IF(OR($E2038=1,$G2038=1,SUMIFS(Registros!$J$2:$J$6000,Registros!$B$2:$B$6000,$A2038)&gt;0),1,0)</f>
        <v>1</v>
      </c>
      <c r="N2038">
        <f>IF($J2038&gt;0,1,IF(COUNTIFS(Registros!$A$2:$A$6000,"CS",Registros!$B$2:$B$6000,$A2038,Registros!$K$2:$K$6000,"&lt;&gt;")&gt;0,1,0))</f>
        <v>0</v>
      </c>
      <c r="O2038" t="str">
        <f t="shared" si="155"/>
        <v>SOLO MÓVIL</v>
      </c>
      <c r="P2038" t="str">
        <f t="shared" si="156"/>
        <v>Ofrecer fijo + internet (FLBBTV)</v>
      </c>
      <c r="Q2038">
        <f t="shared" si="157"/>
        <v>62.24</v>
      </c>
      <c r="R2038">
        <f>IFERROR(VLOOKUP($A2038,Registros!$B$2:$G$6000,6,0),IFERROR(INDEX(Winback!$C$2:$C$300,MATCH($A2038,Winback!$K$2:$K$300,0)),""))</f>
        <v>0</v>
      </c>
      <c r="S2038" t="str">
        <f t="shared" si="158"/>
        <v>+MOV</v>
      </c>
      <c r="T2038">
        <f t="shared" si="159"/>
        <v>1</v>
      </c>
    </row>
    <row r="2039" spans="1:20" x14ac:dyDescent="0.35">
      <c r="A2039" t="s">
        <v>10114</v>
      </c>
      <c r="B2039" t="s">
        <v>10115</v>
      </c>
      <c r="C2039" t="s">
        <v>10116</v>
      </c>
      <c r="D2039" t="s">
        <v>10117</v>
      </c>
      <c r="E2039">
        <f>IF(COUNTIFS(Registros!$A$2:$A$6000,"NP",Registros!$B$2:$B$6000,$A2039)&gt;0,1,0)</f>
        <v>0</v>
      </c>
      <c r="F2039">
        <f>IF($E2039=1,SUMIFS(Registros!$F$2:$F$6000,Registros!$A$2:$A$6000,"NP",Registros!$B$2:$B$6000,$A2039),0)</f>
        <v>0</v>
      </c>
      <c r="G2039">
        <f>IF(COUNTIFS(Registros!$A$2:$A$6000,"MOV",Registros!$B$2:$B$6000,$A2039)&gt;0,1,0)</f>
        <v>1</v>
      </c>
      <c r="H2039">
        <f>IF($G2039=1,SUMIFS(Registros!$F$2:$F$6000,Registros!$A$2:$A$6000,"MOV",Registros!$B$2:$B$6000,$A2039),0)</f>
        <v>134.49</v>
      </c>
      <c r="I2039">
        <f>IF(COUNTIFS(Registros!$A$2:$A$6000,"CS",Registros!$B$2:$B$6000,$A2039)&gt;0,1,0)</f>
        <v>0</v>
      </c>
      <c r="J2039">
        <f>IF($I2039=1,SUMIFS(Registros!$I$2:$I$6000,Registros!$A$2:$A$6000,"CS",Registros!$B$2:$B$6000,$A2039),0)</f>
        <v>0</v>
      </c>
      <c r="K2039">
        <f>IF(COUNTIFS(Winback!$K$2:$K$300,$A2039)&gt;0,1,0)</f>
        <v>0</v>
      </c>
      <c r="L2039">
        <f>IF(AND($K2039=1,LEFT($A2039,3)="WB-"),SUMIFS(Winback!$D$2:$D$300,Winback!$K$2:$K$300,$A2039),0)</f>
        <v>0</v>
      </c>
      <c r="M2039">
        <f>IF(OR($E2039=1,$G2039=1,SUMIFS(Registros!$J$2:$J$6000,Registros!$B$2:$B$6000,$A2039)&gt;0),1,0)</f>
        <v>1</v>
      </c>
      <c r="N2039">
        <f>IF($J2039&gt;0,1,IF(COUNTIFS(Registros!$A$2:$A$6000,"CS",Registros!$B$2:$B$6000,$A2039,Registros!$K$2:$K$6000,"&lt;&gt;")&gt;0,1,0))</f>
        <v>0</v>
      </c>
      <c r="O2039" t="str">
        <f t="shared" si="155"/>
        <v>SOLO MÓVIL</v>
      </c>
      <c r="P2039" t="str">
        <f t="shared" si="156"/>
        <v>Ofrecer fijo + internet (FLBBTV)</v>
      </c>
      <c r="Q2039">
        <f t="shared" si="157"/>
        <v>134.49</v>
      </c>
      <c r="R2039">
        <f>IFERROR(VLOOKUP($A2039,Registros!$B$2:$G$6000,6,0),IFERROR(INDEX(Winback!$C$2:$C$300,MATCH($A2039,Winback!$K$2:$K$300,0)),""))</f>
        <v>0</v>
      </c>
      <c r="S2039" t="str">
        <f t="shared" si="158"/>
        <v>+MOV</v>
      </c>
      <c r="T2039">
        <f t="shared" si="159"/>
        <v>1</v>
      </c>
    </row>
    <row r="2040" spans="1:20" x14ac:dyDescent="0.35">
      <c r="A2040" t="s">
        <v>10119</v>
      </c>
      <c r="B2040" t="s">
        <v>10120</v>
      </c>
      <c r="C2040" t="s">
        <v>10121</v>
      </c>
      <c r="D2040" t="s">
        <v>10122</v>
      </c>
      <c r="E2040">
        <f>IF(COUNTIFS(Registros!$A$2:$A$6000,"NP",Registros!$B$2:$B$6000,$A2040)&gt;0,1,0)</f>
        <v>0</v>
      </c>
      <c r="F2040">
        <f>IF($E2040=1,SUMIFS(Registros!$F$2:$F$6000,Registros!$A$2:$A$6000,"NP",Registros!$B$2:$B$6000,$A2040),0)</f>
        <v>0</v>
      </c>
      <c r="G2040">
        <f>IF(COUNTIFS(Registros!$A$2:$A$6000,"MOV",Registros!$B$2:$B$6000,$A2040)&gt;0,1,0)</f>
        <v>1</v>
      </c>
      <c r="H2040">
        <f>IF($G2040=1,SUMIFS(Registros!$F$2:$F$6000,Registros!$A$2:$A$6000,"MOV",Registros!$B$2:$B$6000,$A2040),0)</f>
        <v>110.75</v>
      </c>
      <c r="I2040">
        <f>IF(COUNTIFS(Registros!$A$2:$A$6000,"CS",Registros!$B$2:$B$6000,$A2040)&gt;0,1,0)</f>
        <v>0</v>
      </c>
      <c r="J2040">
        <f>IF($I2040=1,SUMIFS(Registros!$I$2:$I$6000,Registros!$A$2:$A$6000,"CS",Registros!$B$2:$B$6000,$A2040),0)</f>
        <v>0</v>
      </c>
      <c r="K2040">
        <f>IF(COUNTIFS(Winback!$K$2:$K$300,$A2040)&gt;0,1,0)</f>
        <v>0</v>
      </c>
      <c r="L2040">
        <f>IF(AND($K2040=1,LEFT($A2040,3)="WB-"),SUMIFS(Winback!$D$2:$D$300,Winback!$K$2:$K$300,$A2040),0)</f>
        <v>0</v>
      </c>
      <c r="M2040">
        <f>IF(OR($E2040=1,$G2040=1,SUMIFS(Registros!$J$2:$J$6000,Registros!$B$2:$B$6000,$A2040)&gt;0),1,0)</f>
        <v>1</v>
      </c>
      <c r="N2040">
        <f>IF($J2040&gt;0,1,IF(COUNTIFS(Registros!$A$2:$A$6000,"CS",Registros!$B$2:$B$6000,$A2040,Registros!$K$2:$K$6000,"&lt;&gt;")&gt;0,1,0))</f>
        <v>0</v>
      </c>
      <c r="O2040" t="str">
        <f t="shared" si="155"/>
        <v>SOLO MÓVIL</v>
      </c>
      <c r="P2040" t="str">
        <f t="shared" si="156"/>
        <v>Ofrecer fijo + internet (FLBBTV)</v>
      </c>
      <c r="Q2040">
        <f t="shared" si="157"/>
        <v>110.75</v>
      </c>
      <c r="R2040">
        <f>IFERROR(VLOOKUP($A2040,Registros!$B$2:$G$6000,6,0),IFERROR(INDEX(Winback!$C$2:$C$300,MATCH($A2040,Winback!$K$2:$K$300,0)),""))</f>
        <v>0</v>
      </c>
      <c r="S2040" t="str">
        <f t="shared" si="158"/>
        <v>+MOV</v>
      </c>
      <c r="T2040">
        <f t="shared" si="159"/>
        <v>1</v>
      </c>
    </row>
    <row r="2041" spans="1:20" x14ac:dyDescent="0.35">
      <c r="A2041" t="s">
        <v>10128</v>
      </c>
      <c r="B2041" t="s">
        <v>10129</v>
      </c>
      <c r="C2041" t="s">
        <v>10130</v>
      </c>
      <c r="D2041" t="s">
        <v>10131</v>
      </c>
      <c r="E2041">
        <f>IF(COUNTIFS(Registros!$A$2:$A$6000,"NP",Registros!$B$2:$B$6000,$A2041)&gt;0,1,0)</f>
        <v>0</v>
      </c>
      <c r="F2041">
        <f>IF($E2041=1,SUMIFS(Registros!$F$2:$F$6000,Registros!$A$2:$A$6000,"NP",Registros!$B$2:$B$6000,$A2041),0)</f>
        <v>0</v>
      </c>
      <c r="G2041">
        <f>IF(COUNTIFS(Registros!$A$2:$A$6000,"MOV",Registros!$B$2:$B$6000,$A2041)&gt;0,1,0)</f>
        <v>1</v>
      </c>
      <c r="H2041">
        <f>IF($G2041=1,SUMIFS(Registros!$F$2:$F$6000,Registros!$A$2:$A$6000,"MOV",Registros!$B$2:$B$6000,$A2041),0)</f>
        <v>25</v>
      </c>
      <c r="I2041">
        <f>IF(COUNTIFS(Registros!$A$2:$A$6000,"CS",Registros!$B$2:$B$6000,$A2041)&gt;0,1,0)</f>
        <v>0</v>
      </c>
      <c r="J2041">
        <f>IF($I2041=1,SUMIFS(Registros!$I$2:$I$6000,Registros!$A$2:$A$6000,"CS",Registros!$B$2:$B$6000,$A2041),0)</f>
        <v>0</v>
      </c>
      <c r="K2041">
        <f>IF(COUNTIFS(Winback!$K$2:$K$300,$A2041)&gt;0,1,0)</f>
        <v>0</v>
      </c>
      <c r="L2041">
        <f>IF(AND($K2041=1,LEFT($A2041,3)="WB-"),SUMIFS(Winback!$D$2:$D$300,Winback!$K$2:$K$300,$A2041),0)</f>
        <v>0</v>
      </c>
      <c r="M2041">
        <f>IF(OR($E2041=1,$G2041=1,SUMIFS(Registros!$J$2:$J$6000,Registros!$B$2:$B$6000,$A2041)&gt;0),1,0)</f>
        <v>1</v>
      </c>
      <c r="N2041">
        <f>IF($J2041&gt;0,1,IF(COUNTIFS(Registros!$A$2:$A$6000,"CS",Registros!$B$2:$B$6000,$A2041,Registros!$K$2:$K$6000,"&lt;&gt;")&gt;0,1,0))</f>
        <v>0</v>
      </c>
      <c r="O2041" t="str">
        <f t="shared" si="155"/>
        <v>SOLO MÓVIL</v>
      </c>
      <c r="P2041" t="str">
        <f t="shared" si="156"/>
        <v>Ofrecer fijo + internet (FLBBTV)</v>
      </c>
      <c r="Q2041">
        <f t="shared" si="157"/>
        <v>25</v>
      </c>
      <c r="R2041">
        <f>IFERROR(VLOOKUP($A2041,Registros!$B$2:$G$6000,6,0),IFERROR(INDEX(Winback!$C$2:$C$300,MATCH($A2041,Winback!$K$2:$K$300,0)),""))</f>
        <v>0</v>
      </c>
      <c r="S2041" t="str">
        <f t="shared" si="158"/>
        <v>+MOV</v>
      </c>
      <c r="T2041">
        <f t="shared" si="159"/>
        <v>1</v>
      </c>
    </row>
    <row r="2042" spans="1:20" x14ac:dyDescent="0.35">
      <c r="A2042" t="s">
        <v>10133</v>
      </c>
      <c r="B2042" t="s">
        <v>10134</v>
      </c>
      <c r="C2042" t="s">
        <v>10135</v>
      </c>
      <c r="D2042" t="s">
        <v>10136</v>
      </c>
      <c r="E2042">
        <f>IF(COUNTIFS(Registros!$A$2:$A$6000,"NP",Registros!$B$2:$B$6000,$A2042)&gt;0,1,0)</f>
        <v>0</v>
      </c>
      <c r="F2042">
        <f>IF($E2042=1,SUMIFS(Registros!$F$2:$F$6000,Registros!$A$2:$A$6000,"NP",Registros!$B$2:$B$6000,$A2042),0)</f>
        <v>0</v>
      </c>
      <c r="G2042">
        <f>IF(COUNTIFS(Registros!$A$2:$A$6000,"MOV",Registros!$B$2:$B$6000,$A2042)&gt;0,1,0)</f>
        <v>1</v>
      </c>
      <c r="H2042">
        <f>IF($G2042=1,SUMIFS(Registros!$F$2:$F$6000,Registros!$A$2:$A$6000,"MOV",Registros!$B$2:$B$6000,$A2042),0)</f>
        <v>24</v>
      </c>
      <c r="I2042">
        <f>IF(COUNTIFS(Registros!$A$2:$A$6000,"CS",Registros!$B$2:$B$6000,$A2042)&gt;0,1,0)</f>
        <v>0</v>
      </c>
      <c r="J2042">
        <f>IF($I2042=1,SUMIFS(Registros!$I$2:$I$6000,Registros!$A$2:$A$6000,"CS",Registros!$B$2:$B$6000,$A2042),0)</f>
        <v>0</v>
      </c>
      <c r="K2042">
        <f>IF(COUNTIFS(Winback!$K$2:$K$300,$A2042)&gt;0,1,0)</f>
        <v>0</v>
      </c>
      <c r="L2042">
        <f>IF(AND($K2042=1,LEFT($A2042,3)="WB-"),SUMIFS(Winback!$D$2:$D$300,Winback!$K$2:$K$300,$A2042),0)</f>
        <v>0</v>
      </c>
      <c r="M2042">
        <f>IF(OR($E2042=1,$G2042=1,SUMIFS(Registros!$J$2:$J$6000,Registros!$B$2:$B$6000,$A2042)&gt;0),1,0)</f>
        <v>1</v>
      </c>
      <c r="N2042">
        <f>IF($J2042&gt;0,1,IF(COUNTIFS(Registros!$A$2:$A$6000,"CS",Registros!$B$2:$B$6000,$A2042,Registros!$K$2:$K$6000,"&lt;&gt;")&gt;0,1,0))</f>
        <v>0</v>
      </c>
      <c r="O2042" t="str">
        <f t="shared" si="155"/>
        <v>SOLO MÓVIL</v>
      </c>
      <c r="P2042" t="str">
        <f t="shared" si="156"/>
        <v>Ofrecer fijo + internet (FLBBTV)</v>
      </c>
      <c r="Q2042">
        <f t="shared" si="157"/>
        <v>24</v>
      </c>
      <c r="R2042">
        <f>IFERROR(VLOOKUP($A2042,Registros!$B$2:$G$6000,6,0),IFERROR(INDEX(Winback!$C$2:$C$300,MATCH($A2042,Winback!$K$2:$K$300,0)),""))</f>
        <v>0</v>
      </c>
      <c r="S2042" t="str">
        <f t="shared" si="158"/>
        <v>+MOV</v>
      </c>
      <c r="T2042">
        <f t="shared" si="159"/>
        <v>1</v>
      </c>
    </row>
    <row r="2043" spans="1:20" x14ac:dyDescent="0.35">
      <c r="A2043" t="s">
        <v>10138</v>
      </c>
      <c r="B2043" t="s">
        <v>10139</v>
      </c>
      <c r="C2043" t="s">
        <v>10140</v>
      </c>
      <c r="D2043" t="s">
        <v>10141</v>
      </c>
      <c r="E2043">
        <f>IF(COUNTIFS(Registros!$A$2:$A$6000,"NP",Registros!$B$2:$B$6000,$A2043)&gt;0,1,0)</f>
        <v>0</v>
      </c>
      <c r="F2043">
        <f>IF($E2043=1,SUMIFS(Registros!$F$2:$F$6000,Registros!$A$2:$A$6000,"NP",Registros!$B$2:$B$6000,$A2043),0)</f>
        <v>0</v>
      </c>
      <c r="G2043">
        <f>IF(COUNTIFS(Registros!$A$2:$A$6000,"MOV",Registros!$B$2:$B$6000,$A2043)&gt;0,1,0)</f>
        <v>1</v>
      </c>
      <c r="H2043">
        <f>IF($G2043=1,SUMIFS(Registros!$F$2:$F$6000,Registros!$A$2:$A$6000,"MOV",Registros!$B$2:$B$6000,$A2043),0)</f>
        <v>55</v>
      </c>
      <c r="I2043">
        <f>IF(COUNTIFS(Registros!$A$2:$A$6000,"CS",Registros!$B$2:$B$6000,$A2043)&gt;0,1,0)</f>
        <v>0</v>
      </c>
      <c r="J2043">
        <f>IF($I2043=1,SUMIFS(Registros!$I$2:$I$6000,Registros!$A$2:$A$6000,"CS",Registros!$B$2:$B$6000,$A2043),0)</f>
        <v>0</v>
      </c>
      <c r="K2043">
        <f>IF(COUNTIFS(Winback!$K$2:$K$300,$A2043)&gt;0,1,0)</f>
        <v>0</v>
      </c>
      <c r="L2043">
        <f>IF(AND($K2043=1,LEFT($A2043,3)="WB-"),SUMIFS(Winback!$D$2:$D$300,Winback!$K$2:$K$300,$A2043),0)</f>
        <v>0</v>
      </c>
      <c r="M2043">
        <f>IF(OR($E2043=1,$G2043=1,SUMIFS(Registros!$J$2:$J$6000,Registros!$B$2:$B$6000,$A2043)&gt;0),1,0)</f>
        <v>1</v>
      </c>
      <c r="N2043">
        <f>IF($J2043&gt;0,1,IF(COUNTIFS(Registros!$A$2:$A$6000,"CS",Registros!$B$2:$B$6000,$A2043,Registros!$K$2:$K$6000,"&lt;&gt;")&gt;0,1,0))</f>
        <v>0</v>
      </c>
      <c r="O2043" t="str">
        <f t="shared" si="155"/>
        <v>SOLO MÓVIL</v>
      </c>
      <c r="P2043" t="str">
        <f t="shared" si="156"/>
        <v>Ofrecer fijo + internet (FLBBTV)</v>
      </c>
      <c r="Q2043">
        <f t="shared" si="157"/>
        <v>55</v>
      </c>
      <c r="R2043">
        <f>IFERROR(VLOOKUP($A2043,Registros!$B$2:$G$6000,6,0),IFERROR(INDEX(Winback!$C$2:$C$300,MATCH($A2043,Winback!$K$2:$K$300,0)),""))</f>
        <v>0</v>
      </c>
      <c r="S2043" t="str">
        <f t="shared" si="158"/>
        <v>+MOV</v>
      </c>
      <c r="T2043">
        <f t="shared" si="159"/>
        <v>1</v>
      </c>
    </row>
    <row r="2044" spans="1:20" x14ac:dyDescent="0.35">
      <c r="A2044" t="s">
        <v>10143</v>
      </c>
      <c r="B2044" t="s">
        <v>10144</v>
      </c>
      <c r="C2044" t="s">
        <v>10145</v>
      </c>
      <c r="D2044" t="s">
        <v>10146</v>
      </c>
      <c r="E2044">
        <f>IF(COUNTIFS(Registros!$A$2:$A$6000,"NP",Registros!$B$2:$B$6000,$A2044)&gt;0,1,0)</f>
        <v>0</v>
      </c>
      <c r="F2044">
        <f>IF($E2044=1,SUMIFS(Registros!$F$2:$F$6000,Registros!$A$2:$A$6000,"NP",Registros!$B$2:$B$6000,$A2044),0)</f>
        <v>0</v>
      </c>
      <c r="G2044">
        <f>IF(COUNTIFS(Registros!$A$2:$A$6000,"MOV",Registros!$B$2:$B$6000,$A2044)&gt;0,1,0)</f>
        <v>1</v>
      </c>
      <c r="H2044">
        <f>IF($G2044=1,SUMIFS(Registros!$F$2:$F$6000,Registros!$A$2:$A$6000,"MOV",Registros!$B$2:$B$6000,$A2044),0)</f>
        <v>86.95</v>
      </c>
      <c r="I2044">
        <f>IF(COUNTIFS(Registros!$A$2:$A$6000,"CS",Registros!$B$2:$B$6000,$A2044)&gt;0,1,0)</f>
        <v>0</v>
      </c>
      <c r="J2044">
        <f>IF($I2044=1,SUMIFS(Registros!$I$2:$I$6000,Registros!$A$2:$A$6000,"CS",Registros!$B$2:$B$6000,$A2044),0)</f>
        <v>0</v>
      </c>
      <c r="K2044">
        <f>IF(COUNTIFS(Winback!$K$2:$K$300,$A2044)&gt;0,1,0)</f>
        <v>0</v>
      </c>
      <c r="L2044">
        <f>IF(AND($K2044=1,LEFT($A2044,3)="WB-"),SUMIFS(Winback!$D$2:$D$300,Winback!$K$2:$K$300,$A2044),0)</f>
        <v>0</v>
      </c>
      <c r="M2044">
        <f>IF(OR($E2044=1,$G2044=1,SUMIFS(Registros!$J$2:$J$6000,Registros!$B$2:$B$6000,$A2044)&gt;0),1,0)</f>
        <v>1</v>
      </c>
      <c r="N2044">
        <f>IF($J2044&gt;0,1,IF(COUNTIFS(Registros!$A$2:$A$6000,"CS",Registros!$B$2:$B$6000,$A2044,Registros!$K$2:$K$6000,"&lt;&gt;")&gt;0,1,0))</f>
        <v>0</v>
      </c>
      <c r="O2044" t="str">
        <f t="shared" si="155"/>
        <v>SOLO MÓVIL</v>
      </c>
      <c r="P2044" t="str">
        <f t="shared" si="156"/>
        <v>Ofrecer fijo + internet (FLBBTV)</v>
      </c>
      <c r="Q2044">
        <f t="shared" si="157"/>
        <v>86.95</v>
      </c>
      <c r="R2044">
        <f>IFERROR(VLOOKUP($A2044,Registros!$B$2:$G$6000,6,0),IFERROR(INDEX(Winback!$C$2:$C$300,MATCH($A2044,Winback!$K$2:$K$300,0)),""))</f>
        <v>0</v>
      </c>
      <c r="S2044" t="str">
        <f t="shared" si="158"/>
        <v>+MOV</v>
      </c>
      <c r="T2044">
        <f t="shared" si="159"/>
        <v>1</v>
      </c>
    </row>
    <row r="2045" spans="1:20" x14ac:dyDescent="0.35">
      <c r="A2045" t="s">
        <v>10148</v>
      </c>
      <c r="B2045" t="s">
        <v>10149</v>
      </c>
      <c r="C2045" t="s">
        <v>10150</v>
      </c>
      <c r="D2045" t="s">
        <v>10151</v>
      </c>
      <c r="E2045">
        <f>IF(COUNTIFS(Registros!$A$2:$A$6000,"NP",Registros!$B$2:$B$6000,$A2045)&gt;0,1,0)</f>
        <v>0</v>
      </c>
      <c r="F2045">
        <f>IF($E2045=1,SUMIFS(Registros!$F$2:$F$6000,Registros!$A$2:$A$6000,"NP",Registros!$B$2:$B$6000,$A2045),0)</f>
        <v>0</v>
      </c>
      <c r="G2045">
        <f>IF(COUNTIFS(Registros!$A$2:$A$6000,"MOV",Registros!$B$2:$B$6000,$A2045)&gt;0,1,0)</f>
        <v>1</v>
      </c>
      <c r="H2045">
        <f>IF($G2045=1,SUMIFS(Registros!$F$2:$F$6000,Registros!$A$2:$A$6000,"MOV",Registros!$B$2:$B$6000,$A2045),0)</f>
        <v>68</v>
      </c>
      <c r="I2045">
        <f>IF(COUNTIFS(Registros!$A$2:$A$6000,"CS",Registros!$B$2:$B$6000,$A2045)&gt;0,1,0)</f>
        <v>0</v>
      </c>
      <c r="J2045">
        <f>IF($I2045=1,SUMIFS(Registros!$I$2:$I$6000,Registros!$A$2:$A$6000,"CS",Registros!$B$2:$B$6000,$A2045),0)</f>
        <v>0</v>
      </c>
      <c r="K2045">
        <f>IF(COUNTIFS(Winback!$K$2:$K$300,$A2045)&gt;0,1,0)</f>
        <v>0</v>
      </c>
      <c r="L2045">
        <f>IF(AND($K2045=1,LEFT($A2045,3)="WB-"),SUMIFS(Winback!$D$2:$D$300,Winback!$K$2:$K$300,$A2045),0)</f>
        <v>0</v>
      </c>
      <c r="M2045">
        <f>IF(OR($E2045=1,$G2045=1,SUMIFS(Registros!$J$2:$J$6000,Registros!$B$2:$B$6000,$A2045)&gt;0),1,0)</f>
        <v>1</v>
      </c>
      <c r="N2045">
        <f>IF($J2045&gt;0,1,IF(COUNTIFS(Registros!$A$2:$A$6000,"CS",Registros!$B$2:$B$6000,$A2045,Registros!$K$2:$K$6000,"&lt;&gt;")&gt;0,1,0))</f>
        <v>0</v>
      </c>
      <c r="O2045" t="str">
        <f t="shared" si="155"/>
        <v>SOLO MÓVIL</v>
      </c>
      <c r="P2045" t="str">
        <f t="shared" si="156"/>
        <v>Ofrecer fijo + internet (FLBBTV)</v>
      </c>
      <c r="Q2045">
        <f t="shared" si="157"/>
        <v>68</v>
      </c>
      <c r="R2045">
        <f>IFERROR(VLOOKUP($A2045,Registros!$B$2:$G$6000,6,0),IFERROR(INDEX(Winback!$C$2:$C$300,MATCH($A2045,Winback!$K$2:$K$300,0)),""))</f>
        <v>0</v>
      </c>
      <c r="S2045" t="str">
        <f t="shared" si="158"/>
        <v>+MOV</v>
      </c>
      <c r="T2045">
        <f t="shared" si="159"/>
        <v>1</v>
      </c>
    </row>
    <row r="2046" spans="1:20" x14ac:dyDescent="0.35">
      <c r="A2046" t="s">
        <v>10153</v>
      </c>
      <c r="B2046" t="s">
        <v>10154</v>
      </c>
      <c r="C2046" t="s">
        <v>10155</v>
      </c>
      <c r="D2046" t="s">
        <v>10156</v>
      </c>
      <c r="E2046">
        <f>IF(COUNTIFS(Registros!$A$2:$A$6000,"NP",Registros!$B$2:$B$6000,$A2046)&gt;0,1,0)</f>
        <v>0</v>
      </c>
      <c r="F2046">
        <f>IF($E2046=1,SUMIFS(Registros!$F$2:$F$6000,Registros!$A$2:$A$6000,"NP",Registros!$B$2:$B$6000,$A2046),0)</f>
        <v>0</v>
      </c>
      <c r="G2046">
        <f>IF(COUNTIFS(Registros!$A$2:$A$6000,"MOV",Registros!$B$2:$B$6000,$A2046)&gt;0,1,0)</f>
        <v>1</v>
      </c>
      <c r="H2046">
        <f>IF($G2046=1,SUMIFS(Registros!$F$2:$F$6000,Registros!$A$2:$A$6000,"MOV",Registros!$B$2:$B$6000,$A2046),0)</f>
        <v>283</v>
      </c>
      <c r="I2046">
        <f>IF(COUNTIFS(Registros!$A$2:$A$6000,"CS",Registros!$B$2:$B$6000,$A2046)&gt;0,1,0)</f>
        <v>0</v>
      </c>
      <c r="J2046">
        <f>IF($I2046=1,SUMIFS(Registros!$I$2:$I$6000,Registros!$A$2:$A$6000,"CS",Registros!$B$2:$B$6000,$A2046),0)</f>
        <v>0</v>
      </c>
      <c r="K2046">
        <f>IF(COUNTIFS(Winback!$K$2:$K$300,$A2046)&gt;0,1,0)</f>
        <v>0</v>
      </c>
      <c r="L2046">
        <f>IF(AND($K2046=1,LEFT($A2046,3)="WB-"),SUMIFS(Winback!$D$2:$D$300,Winback!$K$2:$K$300,$A2046),0)</f>
        <v>0</v>
      </c>
      <c r="M2046">
        <f>IF(OR($E2046=1,$G2046=1,SUMIFS(Registros!$J$2:$J$6000,Registros!$B$2:$B$6000,$A2046)&gt;0),1,0)</f>
        <v>1</v>
      </c>
      <c r="N2046">
        <f>IF($J2046&gt;0,1,IF(COUNTIFS(Registros!$A$2:$A$6000,"CS",Registros!$B$2:$B$6000,$A2046,Registros!$K$2:$K$6000,"&lt;&gt;")&gt;0,1,0))</f>
        <v>0</v>
      </c>
      <c r="O2046" t="str">
        <f t="shared" si="155"/>
        <v>SOLO MÓVIL</v>
      </c>
      <c r="P2046" t="str">
        <f t="shared" si="156"/>
        <v>Ofrecer fijo + internet (FLBBTV)</v>
      </c>
      <c r="Q2046">
        <f t="shared" si="157"/>
        <v>283</v>
      </c>
      <c r="R2046">
        <f>IFERROR(VLOOKUP($A2046,Registros!$B$2:$G$6000,6,0),IFERROR(INDEX(Winback!$C$2:$C$300,MATCH($A2046,Winback!$K$2:$K$300,0)),""))</f>
        <v>0</v>
      </c>
      <c r="S2046" t="str">
        <f t="shared" si="158"/>
        <v>+MOV</v>
      </c>
      <c r="T2046">
        <f t="shared" si="159"/>
        <v>1</v>
      </c>
    </row>
    <row r="2047" spans="1:20" x14ac:dyDescent="0.35">
      <c r="A2047" t="s">
        <v>10158</v>
      </c>
      <c r="B2047" t="s">
        <v>10159</v>
      </c>
      <c r="C2047" t="s">
        <v>10160</v>
      </c>
      <c r="D2047" t="s">
        <v>10161</v>
      </c>
      <c r="E2047">
        <f>IF(COUNTIFS(Registros!$A$2:$A$6000,"NP",Registros!$B$2:$B$6000,$A2047)&gt;0,1,0)</f>
        <v>0</v>
      </c>
      <c r="F2047">
        <f>IF($E2047=1,SUMIFS(Registros!$F$2:$F$6000,Registros!$A$2:$A$6000,"NP",Registros!$B$2:$B$6000,$A2047),0)</f>
        <v>0</v>
      </c>
      <c r="G2047">
        <f>IF(COUNTIFS(Registros!$A$2:$A$6000,"MOV",Registros!$B$2:$B$6000,$A2047)&gt;0,1,0)</f>
        <v>1</v>
      </c>
      <c r="H2047">
        <f>IF($G2047=1,SUMIFS(Registros!$F$2:$F$6000,Registros!$A$2:$A$6000,"MOV",Registros!$B$2:$B$6000,$A2047),0)</f>
        <v>31.13</v>
      </c>
      <c r="I2047">
        <f>IF(COUNTIFS(Registros!$A$2:$A$6000,"CS",Registros!$B$2:$B$6000,$A2047)&gt;0,1,0)</f>
        <v>0</v>
      </c>
      <c r="J2047">
        <f>IF($I2047=1,SUMIFS(Registros!$I$2:$I$6000,Registros!$A$2:$A$6000,"CS",Registros!$B$2:$B$6000,$A2047),0)</f>
        <v>0</v>
      </c>
      <c r="K2047">
        <f>IF(COUNTIFS(Winback!$K$2:$K$300,$A2047)&gt;0,1,0)</f>
        <v>0</v>
      </c>
      <c r="L2047">
        <f>IF(AND($K2047=1,LEFT($A2047,3)="WB-"),SUMIFS(Winback!$D$2:$D$300,Winback!$K$2:$K$300,$A2047),0)</f>
        <v>0</v>
      </c>
      <c r="M2047">
        <f>IF(OR($E2047=1,$G2047=1,SUMIFS(Registros!$J$2:$J$6000,Registros!$B$2:$B$6000,$A2047)&gt;0),1,0)</f>
        <v>1</v>
      </c>
      <c r="N2047">
        <f>IF($J2047&gt;0,1,IF(COUNTIFS(Registros!$A$2:$A$6000,"CS",Registros!$B$2:$B$6000,$A2047,Registros!$K$2:$K$6000,"&lt;&gt;")&gt;0,1,0))</f>
        <v>0</v>
      </c>
      <c r="O2047" t="str">
        <f t="shared" si="155"/>
        <v>SOLO MÓVIL</v>
      </c>
      <c r="P2047" t="str">
        <f t="shared" si="156"/>
        <v>Ofrecer fijo + internet (FLBBTV)</v>
      </c>
      <c r="Q2047">
        <f t="shared" si="157"/>
        <v>31.13</v>
      </c>
      <c r="R2047">
        <f>IFERROR(VLOOKUP($A2047,Registros!$B$2:$G$6000,6,0),IFERROR(INDEX(Winback!$C$2:$C$300,MATCH($A2047,Winback!$K$2:$K$300,0)),""))</f>
        <v>0</v>
      </c>
      <c r="S2047" t="str">
        <f t="shared" si="158"/>
        <v>+MOV</v>
      </c>
      <c r="T2047">
        <f t="shared" si="159"/>
        <v>1</v>
      </c>
    </row>
    <row r="2048" spans="1:20" x14ac:dyDescent="0.35">
      <c r="A2048" t="s">
        <v>10163</v>
      </c>
      <c r="B2048" t="s">
        <v>10164</v>
      </c>
      <c r="C2048" t="s">
        <v>10165</v>
      </c>
      <c r="D2048" t="s">
        <v>10161</v>
      </c>
      <c r="E2048">
        <f>IF(COUNTIFS(Registros!$A$2:$A$6000,"NP",Registros!$B$2:$B$6000,$A2048)&gt;0,1,0)</f>
        <v>0</v>
      </c>
      <c r="F2048">
        <f>IF($E2048=1,SUMIFS(Registros!$F$2:$F$6000,Registros!$A$2:$A$6000,"NP",Registros!$B$2:$B$6000,$A2048),0)</f>
        <v>0</v>
      </c>
      <c r="G2048">
        <f>IF(COUNTIFS(Registros!$A$2:$A$6000,"MOV",Registros!$B$2:$B$6000,$A2048)&gt;0,1,0)</f>
        <v>1</v>
      </c>
      <c r="H2048">
        <f>IF($G2048=1,SUMIFS(Registros!$F$2:$F$6000,Registros!$A$2:$A$6000,"MOV",Registros!$B$2:$B$6000,$A2048),0)</f>
        <v>114.74</v>
      </c>
      <c r="I2048">
        <f>IF(COUNTIFS(Registros!$A$2:$A$6000,"CS",Registros!$B$2:$B$6000,$A2048)&gt;0,1,0)</f>
        <v>0</v>
      </c>
      <c r="J2048">
        <f>IF($I2048=1,SUMIFS(Registros!$I$2:$I$6000,Registros!$A$2:$A$6000,"CS",Registros!$B$2:$B$6000,$A2048),0)</f>
        <v>0</v>
      </c>
      <c r="K2048">
        <f>IF(COUNTIFS(Winback!$K$2:$K$300,$A2048)&gt;0,1,0)</f>
        <v>0</v>
      </c>
      <c r="L2048">
        <f>IF(AND($K2048=1,LEFT($A2048,3)="WB-"),SUMIFS(Winback!$D$2:$D$300,Winback!$K$2:$K$300,$A2048),0)</f>
        <v>0</v>
      </c>
      <c r="M2048">
        <f>IF(OR($E2048=1,$G2048=1,SUMIFS(Registros!$J$2:$J$6000,Registros!$B$2:$B$6000,$A2048)&gt;0),1,0)</f>
        <v>1</v>
      </c>
      <c r="N2048">
        <f>IF($J2048&gt;0,1,IF(COUNTIFS(Registros!$A$2:$A$6000,"CS",Registros!$B$2:$B$6000,$A2048,Registros!$K$2:$K$6000,"&lt;&gt;")&gt;0,1,0))</f>
        <v>0</v>
      </c>
      <c r="O2048" t="str">
        <f t="shared" si="155"/>
        <v>SOLO MÓVIL</v>
      </c>
      <c r="P2048" t="str">
        <f t="shared" si="156"/>
        <v>Ofrecer fijo + internet (FLBBTV)</v>
      </c>
      <c r="Q2048">
        <f t="shared" si="157"/>
        <v>114.74</v>
      </c>
      <c r="R2048">
        <f>IFERROR(VLOOKUP($A2048,Registros!$B$2:$G$6000,6,0),IFERROR(INDEX(Winback!$C$2:$C$300,MATCH($A2048,Winback!$K$2:$K$300,0)),""))</f>
        <v>0</v>
      </c>
      <c r="S2048" t="str">
        <f t="shared" si="158"/>
        <v>+MOV</v>
      </c>
      <c r="T2048">
        <f t="shared" si="159"/>
        <v>1</v>
      </c>
    </row>
    <row r="2049" spans="1:20" x14ac:dyDescent="0.35">
      <c r="A2049" t="s">
        <v>10167</v>
      </c>
      <c r="B2049" t="s">
        <v>10168</v>
      </c>
      <c r="C2049" t="s">
        <v>10169</v>
      </c>
      <c r="D2049" t="s">
        <v>10170</v>
      </c>
      <c r="E2049">
        <f>IF(COUNTIFS(Registros!$A$2:$A$6000,"NP",Registros!$B$2:$B$6000,$A2049)&gt;0,1,0)</f>
        <v>0</v>
      </c>
      <c r="F2049">
        <f>IF($E2049=1,SUMIFS(Registros!$F$2:$F$6000,Registros!$A$2:$A$6000,"NP",Registros!$B$2:$B$6000,$A2049),0)</f>
        <v>0</v>
      </c>
      <c r="G2049">
        <f>IF(COUNTIFS(Registros!$A$2:$A$6000,"MOV",Registros!$B$2:$B$6000,$A2049)&gt;0,1,0)</f>
        <v>1</v>
      </c>
      <c r="H2049">
        <f>IF($G2049=1,SUMIFS(Registros!$F$2:$F$6000,Registros!$A$2:$A$6000,"MOV",Registros!$B$2:$B$6000,$A2049),0)</f>
        <v>15</v>
      </c>
      <c r="I2049">
        <f>IF(COUNTIFS(Registros!$A$2:$A$6000,"CS",Registros!$B$2:$B$6000,$A2049)&gt;0,1,0)</f>
        <v>0</v>
      </c>
      <c r="J2049">
        <f>IF($I2049=1,SUMIFS(Registros!$I$2:$I$6000,Registros!$A$2:$A$6000,"CS",Registros!$B$2:$B$6000,$A2049),0)</f>
        <v>0</v>
      </c>
      <c r="K2049">
        <f>IF(COUNTIFS(Winback!$K$2:$K$300,$A2049)&gt;0,1,0)</f>
        <v>0</v>
      </c>
      <c r="L2049">
        <f>IF(AND($K2049=1,LEFT($A2049,3)="WB-"),SUMIFS(Winback!$D$2:$D$300,Winback!$K$2:$K$300,$A2049),0)</f>
        <v>0</v>
      </c>
      <c r="M2049">
        <f>IF(OR($E2049=1,$G2049=1,SUMIFS(Registros!$J$2:$J$6000,Registros!$B$2:$B$6000,$A2049)&gt;0),1,0)</f>
        <v>1</v>
      </c>
      <c r="N2049">
        <f>IF($J2049&gt;0,1,IF(COUNTIFS(Registros!$A$2:$A$6000,"CS",Registros!$B$2:$B$6000,$A2049,Registros!$K$2:$K$6000,"&lt;&gt;")&gt;0,1,0))</f>
        <v>0</v>
      </c>
      <c r="O2049" t="str">
        <f t="shared" si="155"/>
        <v>SOLO MÓVIL</v>
      </c>
      <c r="P2049" t="str">
        <f t="shared" si="156"/>
        <v>Ofrecer fijo + internet (FLBBTV)</v>
      </c>
      <c r="Q2049">
        <f t="shared" si="157"/>
        <v>15</v>
      </c>
      <c r="R2049">
        <f>IFERROR(VLOOKUP($A2049,Registros!$B$2:$G$6000,6,0),IFERROR(INDEX(Winback!$C$2:$C$300,MATCH($A2049,Winback!$K$2:$K$300,0)),""))</f>
        <v>0</v>
      </c>
      <c r="S2049" t="str">
        <f t="shared" si="158"/>
        <v>+MOV</v>
      </c>
      <c r="T2049">
        <f t="shared" si="159"/>
        <v>1</v>
      </c>
    </row>
    <row r="2050" spans="1:20" x14ac:dyDescent="0.35">
      <c r="A2050" t="s">
        <v>10172</v>
      </c>
      <c r="B2050" t="s">
        <v>10173</v>
      </c>
      <c r="C2050" t="s">
        <v>10174</v>
      </c>
      <c r="D2050" t="s">
        <v>10175</v>
      </c>
      <c r="E2050">
        <f>IF(COUNTIFS(Registros!$A$2:$A$6000,"NP",Registros!$B$2:$B$6000,$A2050)&gt;0,1,0)</f>
        <v>0</v>
      </c>
      <c r="F2050">
        <f>IF($E2050=1,SUMIFS(Registros!$F$2:$F$6000,Registros!$A$2:$A$6000,"NP",Registros!$B$2:$B$6000,$A2050),0)</f>
        <v>0</v>
      </c>
      <c r="G2050">
        <f>IF(COUNTIFS(Registros!$A$2:$A$6000,"MOV",Registros!$B$2:$B$6000,$A2050)&gt;0,1,0)</f>
        <v>1</v>
      </c>
      <c r="H2050">
        <f>IF($G2050=1,SUMIFS(Registros!$F$2:$F$6000,Registros!$A$2:$A$6000,"MOV",Registros!$B$2:$B$6000,$A2050),0)</f>
        <v>158</v>
      </c>
      <c r="I2050">
        <f>IF(COUNTIFS(Registros!$A$2:$A$6000,"CS",Registros!$B$2:$B$6000,$A2050)&gt;0,1,0)</f>
        <v>0</v>
      </c>
      <c r="J2050">
        <f>IF($I2050=1,SUMIFS(Registros!$I$2:$I$6000,Registros!$A$2:$A$6000,"CS",Registros!$B$2:$B$6000,$A2050),0)</f>
        <v>0</v>
      </c>
      <c r="K2050">
        <f>IF(COUNTIFS(Winback!$K$2:$K$300,$A2050)&gt;0,1,0)</f>
        <v>0</v>
      </c>
      <c r="L2050">
        <f>IF(AND($K2050=1,LEFT($A2050,3)="WB-"),SUMIFS(Winback!$D$2:$D$300,Winback!$K$2:$K$300,$A2050),0)</f>
        <v>0</v>
      </c>
      <c r="M2050">
        <f>IF(OR($E2050=1,$G2050=1,SUMIFS(Registros!$J$2:$J$6000,Registros!$B$2:$B$6000,$A2050)&gt;0),1,0)</f>
        <v>1</v>
      </c>
      <c r="N2050">
        <f>IF($J2050&gt;0,1,IF(COUNTIFS(Registros!$A$2:$A$6000,"CS",Registros!$B$2:$B$6000,$A2050,Registros!$K$2:$K$6000,"&lt;&gt;")&gt;0,1,0))</f>
        <v>0</v>
      </c>
      <c r="O2050" t="str">
        <f t="shared" ref="O2050:O2113" si="160">IF(AND($K2050=1,$E2050=0,$G2050=0,$I2050=0),"WINBACK",IF(AND($M2050=1,$N2050&gt;0),"CONVERGENTE",IF($M2050=1,"SOLO MÓVIL",IF($N2050&gt;0,"SOLO FIJO / INTERNET","SIN SERVICIOS"))))</f>
        <v>SOLO MÓVIL</v>
      </c>
      <c r="P2050" t="str">
        <f t="shared" ref="P2050:P2113" si="161">IF($O2050="WINBACK","Recuperar (winback)",IF($O2050="CONVERGENTE","Upgrade / más líneas",IF($O2050="SOLO MÓVIL","Ofrecer fijo + internet (FLBBTV)",IF($O2050="SOLO FIJO / INTERNET","Ofrecer línea móvil Nextphone","Oferta completa (móvil + fijo + internet)"))))</f>
        <v>Ofrecer fijo + internet (FLBBTV)</v>
      </c>
      <c r="Q2050">
        <f t="shared" ref="Q2050:Q2113" si="162">$F2050+$H2050+$L2050</f>
        <v>158</v>
      </c>
      <c r="R2050">
        <f>IFERROR(VLOOKUP($A2050,Registros!$B$2:$G$6000,6,0),IFERROR(INDEX(Winback!$C$2:$C$300,MATCH($A2050,Winback!$K$2:$K$300,0)),""))</f>
        <v>0</v>
      </c>
      <c r="S2050" t="str">
        <f t="shared" ref="S2050:S2113" si="163">IF($E2050=1,"NP","")&amp;IF($G2050=1,"+MOV","")&amp;IF($I2050=1,"+CS","")&amp;IF($K2050=1,"+WB","")</f>
        <v>+MOV</v>
      </c>
      <c r="T2050">
        <f t="shared" ref="T2050:T2113" si="164">$E2050+$G2050+$I2050+$K2050</f>
        <v>1</v>
      </c>
    </row>
    <row r="2051" spans="1:20" x14ac:dyDescent="0.35">
      <c r="A2051" t="s">
        <v>10177</v>
      </c>
      <c r="B2051" t="s">
        <v>10178</v>
      </c>
      <c r="C2051" t="s">
        <v>10179</v>
      </c>
      <c r="D2051" t="s">
        <v>10180</v>
      </c>
      <c r="E2051">
        <f>IF(COUNTIFS(Registros!$A$2:$A$6000,"NP",Registros!$B$2:$B$6000,$A2051)&gt;0,1,0)</f>
        <v>0</v>
      </c>
      <c r="F2051">
        <f>IF($E2051=1,SUMIFS(Registros!$F$2:$F$6000,Registros!$A$2:$A$6000,"NP",Registros!$B$2:$B$6000,$A2051),0)</f>
        <v>0</v>
      </c>
      <c r="G2051">
        <f>IF(COUNTIFS(Registros!$A$2:$A$6000,"MOV",Registros!$B$2:$B$6000,$A2051)&gt;0,1,0)</f>
        <v>1</v>
      </c>
      <c r="H2051">
        <f>IF($G2051=1,SUMIFS(Registros!$F$2:$F$6000,Registros!$A$2:$A$6000,"MOV",Registros!$B$2:$B$6000,$A2051),0)</f>
        <v>60.99</v>
      </c>
      <c r="I2051">
        <f>IF(COUNTIFS(Registros!$A$2:$A$6000,"CS",Registros!$B$2:$B$6000,$A2051)&gt;0,1,0)</f>
        <v>0</v>
      </c>
      <c r="J2051">
        <f>IF($I2051=1,SUMIFS(Registros!$I$2:$I$6000,Registros!$A$2:$A$6000,"CS",Registros!$B$2:$B$6000,$A2051),0)</f>
        <v>0</v>
      </c>
      <c r="K2051">
        <f>IF(COUNTIFS(Winback!$K$2:$K$300,$A2051)&gt;0,1,0)</f>
        <v>0</v>
      </c>
      <c r="L2051">
        <f>IF(AND($K2051=1,LEFT($A2051,3)="WB-"),SUMIFS(Winback!$D$2:$D$300,Winback!$K$2:$K$300,$A2051),0)</f>
        <v>0</v>
      </c>
      <c r="M2051">
        <f>IF(OR($E2051=1,$G2051=1,SUMIFS(Registros!$J$2:$J$6000,Registros!$B$2:$B$6000,$A2051)&gt;0),1,0)</f>
        <v>1</v>
      </c>
      <c r="N2051">
        <f>IF($J2051&gt;0,1,IF(COUNTIFS(Registros!$A$2:$A$6000,"CS",Registros!$B$2:$B$6000,$A2051,Registros!$K$2:$K$6000,"&lt;&gt;")&gt;0,1,0))</f>
        <v>0</v>
      </c>
      <c r="O2051" t="str">
        <f t="shared" si="160"/>
        <v>SOLO MÓVIL</v>
      </c>
      <c r="P2051" t="str">
        <f t="shared" si="161"/>
        <v>Ofrecer fijo + internet (FLBBTV)</v>
      </c>
      <c r="Q2051">
        <f t="shared" si="162"/>
        <v>60.99</v>
      </c>
      <c r="R2051">
        <f>IFERROR(VLOOKUP($A2051,Registros!$B$2:$G$6000,6,0),IFERROR(INDEX(Winback!$C$2:$C$300,MATCH($A2051,Winback!$K$2:$K$300,0)),""))</f>
        <v>0</v>
      </c>
      <c r="S2051" t="str">
        <f t="shared" si="163"/>
        <v>+MOV</v>
      </c>
      <c r="T2051">
        <f t="shared" si="164"/>
        <v>1</v>
      </c>
    </row>
    <row r="2052" spans="1:20" x14ac:dyDescent="0.35">
      <c r="A2052" t="s">
        <v>10182</v>
      </c>
      <c r="B2052" t="s">
        <v>10183</v>
      </c>
      <c r="C2052" t="s">
        <v>10184</v>
      </c>
      <c r="D2052" t="s">
        <v>10185</v>
      </c>
      <c r="E2052">
        <f>IF(COUNTIFS(Registros!$A$2:$A$6000,"NP",Registros!$B$2:$B$6000,$A2052)&gt;0,1,0)</f>
        <v>0</v>
      </c>
      <c r="F2052">
        <f>IF($E2052=1,SUMIFS(Registros!$F$2:$F$6000,Registros!$A$2:$A$6000,"NP",Registros!$B$2:$B$6000,$A2052),0)</f>
        <v>0</v>
      </c>
      <c r="G2052">
        <f>IF(COUNTIFS(Registros!$A$2:$A$6000,"MOV",Registros!$B$2:$B$6000,$A2052)&gt;0,1,0)</f>
        <v>1</v>
      </c>
      <c r="H2052">
        <f>IF($G2052=1,SUMIFS(Registros!$F$2:$F$6000,Registros!$A$2:$A$6000,"MOV",Registros!$B$2:$B$6000,$A2052),0)</f>
        <v>140.25</v>
      </c>
      <c r="I2052">
        <f>IF(COUNTIFS(Registros!$A$2:$A$6000,"CS",Registros!$B$2:$B$6000,$A2052)&gt;0,1,0)</f>
        <v>0</v>
      </c>
      <c r="J2052">
        <f>IF($I2052=1,SUMIFS(Registros!$I$2:$I$6000,Registros!$A$2:$A$6000,"CS",Registros!$B$2:$B$6000,$A2052),0)</f>
        <v>0</v>
      </c>
      <c r="K2052">
        <f>IF(COUNTIFS(Winback!$K$2:$K$300,$A2052)&gt;0,1,0)</f>
        <v>0</v>
      </c>
      <c r="L2052">
        <f>IF(AND($K2052=1,LEFT($A2052,3)="WB-"),SUMIFS(Winback!$D$2:$D$300,Winback!$K$2:$K$300,$A2052),0)</f>
        <v>0</v>
      </c>
      <c r="M2052">
        <f>IF(OR($E2052=1,$G2052=1,SUMIFS(Registros!$J$2:$J$6000,Registros!$B$2:$B$6000,$A2052)&gt;0),1,0)</f>
        <v>1</v>
      </c>
      <c r="N2052">
        <f>IF($J2052&gt;0,1,IF(COUNTIFS(Registros!$A$2:$A$6000,"CS",Registros!$B$2:$B$6000,$A2052,Registros!$K$2:$K$6000,"&lt;&gt;")&gt;0,1,0))</f>
        <v>0</v>
      </c>
      <c r="O2052" t="str">
        <f t="shared" si="160"/>
        <v>SOLO MÓVIL</v>
      </c>
      <c r="P2052" t="str">
        <f t="shared" si="161"/>
        <v>Ofrecer fijo + internet (FLBBTV)</v>
      </c>
      <c r="Q2052">
        <f t="shared" si="162"/>
        <v>140.25</v>
      </c>
      <c r="R2052">
        <f>IFERROR(VLOOKUP($A2052,Registros!$B$2:$G$6000,6,0),IFERROR(INDEX(Winback!$C$2:$C$300,MATCH($A2052,Winback!$K$2:$K$300,0)),""))</f>
        <v>0</v>
      </c>
      <c r="S2052" t="str">
        <f t="shared" si="163"/>
        <v>+MOV</v>
      </c>
      <c r="T2052">
        <f t="shared" si="164"/>
        <v>1</v>
      </c>
    </row>
    <row r="2053" spans="1:20" x14ac:dyDescent="0.35">
      <c r="A2053" t="s">
        <v>10187</v>
      </c>
      <c r="B2053" t="s">
        <v>10188</v>
      </c>
      <c r="C2053" t="s">
        <v>10189</v>
      </c>
      <c r="D2053" t="s">
        <v>10190</v>
      </c>
      <c r="E2053">
        <f>IF(COUNTIFS(Registros!$A$2:$A$6000,"NP",Registros!$B$2:$B$6000,$A2053)&gt;0,1,0)</f>
        <v>0</v>
      </c>
      <c r="F2053">
        <f>IF($E2053=1,SUMIFS(Registros!$F$2:$F$6000,Registros!$A$2:$A$6000,"NP",Registros!$B$2:$B$6000,$A2053),0)</f>
        <v>0</v>
      </c>
      <c r="G2053">
        <f>IF(COUNTIFS(Registros!$A$2:$A$6000,"MOV",Registros!$B$2:$B$6000,$A2053)&gt;0,1,0)</f>
        <v>1</v>
      </c>
      <c r="H2053">
        <f>IF($G2053=1,SUMIFS(Registros!$F$2:$F$6000,Registros!$A$2:$A$6000,"MOV",Registros!$B$2:$B$6000,$A2053),0)</f>
        <v>36.5</v>
      </c>
      <c r="I2053">
        <f>IF(COUNTIFS(Registros!$A$2:$A$6000,"CS",Registros!$B$2:$B$6000,$A2053)&gt;0,1,0)</f>
        <v>0</v>
      </c>
      <c r="J2053">
        <f>IF($I2053=1,SUMIFS(Registros!$I$2:$I$6000,Registros!$A$2:$A$6000,"CS",Registros!$B$2:$B$6000,$A2053),0)</f>
        <v>0</v>
      </c>
      <c r="K2053">
        <f>IF(COUNTIFS(Winback!$K$2:$K$300,$A2053)&gt;0,1,0)</f>
        <v>0</v>
      </c>
      <c r="L2053">
        <f>IF(AND($K2053=1,LEFT($A2053,3)="WB-"),SUMIFS(Winback!$D$2:$D$300,Winback!$K$2:$K$300,$A2053),0)</f>
        <v>0</v>
      </c>
      <c r="M2053">
        <f>IF(OR($E2053=1,$G2053=1,SUMIFS(Registros!$J$2:$J$6000,Registros!$B$2:$B$6000,$A2053)&gt;0),1,0)</f>
        <v>1</v>
      </c>
      <c r="N2053">
        <f>IF($J2053&gt;0,1,IF(COUNTIFS(Registros!$A$2:$A$6000,"CS",Registros!$B$2:$B$6000,$A2053,Registros!$K$2:$K$6000,"&lt;&gt;")&gt;0,1,0))</f>
        <v>0</v>
      </c>
      <c r="O2053" t="str">
        <f t="shared" si="160"/>
        <v>SOLO MÓVIL</v>
      </c>
      <c r="P2053" t="str">
        <f t="shared" si="161"/>
        <v>Ofrecer fijo + internet (FLBBTV)</v>
      </c>
      <c r="Q2053">
        <f t="shared" si="162"/>
        <v>36.5</v>
      </c>
      <c r="R2053">
        <f>IFERROR(VLOOKUP($A2053,Registros!$B$2:$G$6000,6,0),IFERROR(INDEX(Winback!$C$2:$C$300,MATCH($A2053,Winback!$K$2:$K$300,0)),""))</f>
        <v>0</v>
      </c>
      <c r="S2053" t="str">
        <f t="shared" si="163"/>
        <v>+MOV</v>
      </c>
      <c r="T2053">
        <f t="shared" si="164"/>
        <v>1</v>
      </c>
    </row>
    <row r="2054" spans="1:20" x14ac:dyDescent="0.35">
      <c r="A2054" t="s">
        <v>10192</v>
      </c>
      <c r="B2054" t="s">
        <v>10193</v>
      </c>
      <c r="C2054" t="s">
        <v>10194</v>
      </c>
      <c r="D2054" t="s">
        <v>10195</v>
      </c>
      <c r="E2054">
        <f>IF(COUNTIFS(Registros!$A$2:$A$6000,"NP",Registros!$B$2:$B$6000,$A2054)&gt;0,1,0)</f>
        <v>0</v>
      </c>
      <c r="F2054">
        <f>IF($E2054=1,SUMIFS(Registros!$F$2:$F$6000,Registros!$A$2:$A$6000,"NP",Registros!$B$2:$B$6000,$A2054),0)</f>
        <v>0</v>
      </c>
      <c r="G2054">
        <f>IF(COUNTIFS(Registros!$A$2:$A$6000,"MOV",Registros!$B$2:$B$6000,$A2054)&gt;0,1,0)</f>
        <v>1</v>
      </c>
      <c r="H2054">
        <f>IF($G2054=1,SUMIFS(Registros!$F$2:$F$6000,Registros!$A$2:$A$6000,"MOV",Registros!$B$2:$B$6000,$A2054),0)</f>
        <v>168</v>
      </c>
      <c r="I2054">
        <f>IF(COUNTIFS(Registros!$A$2:$A$6000,"CS",Registros!$B$2:$B$6000,$A2054)&gt;0,1,0)</f>
        <v>0</v>
      </c>
      <c r="J2054">
        <f>IF($I2054=1,SUMIFS(Registros!$I$2:$I$6000,Registros!$A$2:$A$6000,"CS",Registros!$B$2:$B$6000,$A2054),0)</f>
        <v>0</v>
      </c>
      <c r="K2054">
        <f>IF(COUNTIFS(Winback!$K$2:$K$300,$A2054)&gt;0,1,0)</f>
        <v>0</v>
      </c>
      <c r="L2054">
        <f>IF(AND($K2054=1,LEFT($A2054,3)="WB-"),SUMIFS(Winback!$D$2:$D$300,Winback!$K$2:$K$300,$A2054),0)</f>
        <v>0</v>
      </c>
      <c r="M2054">
        <f>IF(OR($E2054=1,$G2054=1,SUMIFS(Registros!$J$2:$J$6000,Registros!$B$2:$B$6000,$A2054)&gt;0),1,0)</f>
        <v>1</v>
      </c>
      <c r="N2054">
        <f>IF($J2054&gt;0,1,IF(COUNTIFS(Registros!$A$2:$A$6000,"CS",Registros!$B$2:$B$6000,$A2054,Registros!$K$2:$K$6000,"&lt;&gt;")&gt;0,1,0))</f>
        <v>0</v>
      </c>
      <c r="O2054" t="str">
        <f t="shared" si="160"/>
        <v>SOLO MÓVIL</v>
      </c>
      <c r="P2054" t="str">
        <f t="shared" si="161"/>
        <v>Ofrecer fijo + internet (FLBBTV)</v>
      </c>
      <c r="Q2054">
        <f t="shared" si="162"/>
        <v>168</v>
      </c>
      <c r="R2054">
        <f>IFERROR(VLOOKUP($A2054,Registros!$B$2:$G$6000,6,0),IFERROR(INDEX(Winback!$C$2:$C$300,MATCH($A2054,Winback!$K$2:$K$300,0)),""))</f>
        <v>0</v>
      </c>
      <c r="S2054" t="str">
        <f t="shared" si="163"/>
        <v>+MOV</v>
      </c>
      <c r="T2054">
        <f t="shared" si="164"/>
        <v>1</v>
      </c>
    </row>
    <row r="2055" spans="1:20" x14ac:dyDescent="0.35">
      <c r="A2055" t="s">
        <v>10197</v>
      </c>
      <c r="B2055" t="s">
        <v>10198</v>
      </c>
      <c r="C2055" t="s">
        <v>10199</v>
      </c>
      <c r="D2055" t="s">
        <v>10200</v>
      </c>
      <c r="E2055">
        <f>IF(COUNTIFS(Registros!$A$2:$A$6000,"NP",Registros!$B$2:$B$6000,$A2055)&gt;0,1,0)</f>
        <v>0</v>
      </c>
      <c r="F2055">
        <f>IF($E2055=1,SUMIFS(Registros!$F$2:$F$6000,Registros!$A$2:$A$6000,"NP",Registros!$B$2:$B$6000,$A2055),0)</f>
        <v>0</v>
      </c>
      <c r="G2055">
        <f>IF(COUNTIFS(Registros!$A$2:$A$6000,"MOV",Registros!$B$2:$B$6000,$A2055)&gt;0,1,0)</f>
        <v>1</v>
      </c>
      <c r="H2055">
        <f>IF($G2055=1,SUMIFS(Registros!$F$2:$F$6000,Registros!$A$2:$A$6000,"MOV",Registros!$B$2:$B$6000,$A2055),0)</f>
        <v>40.5</v>
      </c>
      <c r="I2055">
        <f>IF(COUNTIFS(Registros!$A$2:$A$6000,"CS",Registros!$B$2:$B$6000,$A2055)&gt;0,1,0)</f>
        <v>0</v>
      </c>
      <c r="J2055">
        <f>IF($I2055=1,SUMIFS(Registros!$I$2:$I$6000,Registros!$A$2:$A$6000,"CS",Registros!$B$2:$B$6000,$A2055),0)</f>
        <v>0</v>
      </c>
      <c r="K2055">
        <f>IF(COUNTIFS(Winback!$K$2:$K$300,$A2055)&gt;0,1,0)</f>
        <v>0</v>
      </c>
      <c r="L2055">
        <f>IF(AND($K2055=1,LEFT($A2055,3)="WB-"),SUMIFS(Winback!$D$2:$D$300,Winback!$K$2:$K$300,$A2055),0)</f>
        <v>0</v>
      </c>
      <c r="M2055">
        <f>IF(OR($E2055=1,$G2055=1,SUMIFS(Registros!$J$2:$J$6000,Registros!$B$2:$B$6000,$A2055)&gt;0),1,0)</f>
        <v>1</v>
      </c>
      <c r="N2055">
        <f>IF($J2055&gt;0,1,IF(COUNTIFS(Registros!$A$2:$A$6000,"CS",Registros!$B$2:$B$6000,$A2055,Registros!$K$2:$K$6000,"&lt;&gt;")&gt;0,1,0))</f>
        <v>0</v>
      </c>
      <c r="O2055" t="str">
        <f t="shared" si="160"/>
        <v>SOLO MÓVIL</v>
      </c>
      <c r="P2055" t="str">
        <f t="shared" si="161"/>
        <v>Ofrecer fijo + internet (FLBBTV)</v>
      </c>
      <c r="Q2055">
        <f t="shared" si="162"/>
        <v>40.5</v>
      </c>
      <c r="R2055">
        <f>IFERROR(VLOOKUP($A2055,Registros!$B$2:$G$6000,6,0),IFERROR(INDEX(Winback!$C$2:$C$300,MATCH($A2055,Winback!$K$2:$K$300,0)),""))</f>
        <v>0</v>
      </c>
      <c r="S2055" t="str">
        <f t="shared" si="163"/>
        <v>+MOV</v>
      </c>
      <c r="T2055">
        <f t="shared" si="164"/>
        <v>1</v>
      </c>
    </row>
    <row r="2056" spans="1:20" x14ac:dyDescent="0.35">
      <c r="A2056" t="s">
        <v>10202</v>
      </c>
      <c r="B2056" t="s">
        <v>10203</v>
      </c>
      <c r="C2056" t="s">
        <v>10204</v>
      </c>
      <c r="D2056" t="s">
        <v>10205</v>
      </c>
      <c r="E2056">
        <f>IF(COUNTIFS(Registros!$A$2:$A$6000,"NP",Registros!$B$2:$B$6000,$A2056)&gt;0,1,0)</f>
        <v>0</v>
      </c>
      <c r="F2056">
        <f>IF($E2056=1,SUMIFS(Registros!$F$2:$F$6000,Registros!$A$2:$A$6000,"NP",Registros!$B$2:$B$6000,$A2056),0)</f>
        <v>0</v>
      </c>
      <c r="G2056">
        <f>IF(COUNTIFS(Registros!$A$2:$A$6000,"MOV",Registros!$B$2:$B$6000,$A2056)&gt;0,1,0)</f>
        <v>1</v>
      </c>
      <c r="H2056">
        <f>IF($G2056=1,SUMIFS(Registros!$F$2:$F$6000,Registros!$A$2:$A$6000,"MOV",Registros!$B$2:$B$6000,$A2056),0)</f>
        <v>132</v>
      </c>
      <c r="I2056">
        <f>IF(COUNTIFS(Registros!$A$2:$A$6000,"CS",Registros!$B$2:$B$6000,$A2056)&gt;0,1,0)</f>
        <v>0</v>
      </c>
      <c r="J2056">
        <f>IF($I2056=1,SUMIFS(Registros!$I$2:$I$6000,Registros!$A$2:$A$6000,"CS",Registros!$B$2:$B$6000,$A2056),0)</f>
        <v>0</v>
      </c>
      <c r="K2056">
        <f>IF(COUNTIFS(Winback!$K$2:$K$300,$A2056)&gt;0,1,0)</f>
        <v>0</v>
      </c>
      <c r="L2056">
        <f>IF(AND($K2056=1,LEFT($A2056,3)="WB-"),SUMIFS(Winback!$D$2:$D$300,Winback!$K$2:$K$300,$A2056),0)</f>
        <v>0</v>
      </c>
      <c r="M2056">
        <f>IF(OR($E2056=1,$G2056=1,SUMIFS(Registros!$J$2:$J$6000,Registros!$B$2:$B$6000,$A2056)&gt;0),1,0)</f>
        <v>1</v>
      </c>
      <c r="N2056">
        <f>IF($J2056&gt;0,1,IF(COUNTIFS(Registros!$A$2:$A$6000,"CS",Registros!$B$2:$B$6000,$A2056,Registros!$K$2:$K$6000,"&lt;&gt;")&gt;0,1,0))</f>
        <v>0</v>
      </c>
      <c r="O2056" t="str">
        <f t="shared" si="160"/>
        <v>SOLO MÓVIL</v>
      </c>
      <c r="P2056" t="str">
        <f t="shared" si="161"/>
        <v>Ofrecer fijo + internet (FLBBTV)</v>
      </c>
      <c r="Q2056">
        <f t="shared" si="162"/>
        <v>132</v>
      </c>
      <c r="R2056">
        <f>IFERROR(VLOOKUP($A2056,Registros!$B$2:$G$6000,6,0),IFERROR(INDEX(Winback!$C$2:$C$300,MATCH($A2056,Winback!$K$2:$K$300,0)),""))</f>
        <v>0</v>
      </c>
      <c r="S2056" t="str">
        <f t="shared" si="163"/>
        <v>+MOV</v>
      </c>
      <c r="T2056">
        <f t="shared" si="164"/>
        <v>1</v>
      </c>
    </row>
    <row r="2057" spans="1:20" x14ac:dyDescent="0.35">
      <c r="A2057" t="s">
        <v>10207</v>
      </c>
      <c r="B2057" t="s">
        <v>10208</v>
      </c>
      <c r="C2057" t="s">
        <v>10209</v>
      </c>
      <c r="D2057" t="s">
        <v>10210</v>
      </c>
      <c r="E2057">
        <f>IF(COUNTIFS(Registros!$A$2:$A$6000,"NP",Registros!$B$2:$B$6000,$A2057)&gt;0,1,0)</f>
        <v>0</v>
      </c>
      <c r="F2057">
        <f>IF($E2057=1,SUMIFS(Registros!$F$2:$F$6000,Registros!$A$2:$A$6000,"NP",Registros!$B$2:$B$6000,$A2057),0)</f>
        <v>0</v>
      </c>
      <c r="G2057">
        <f>IF(COUNTIFS(Registros!$A$2:$A$6000,"MOV",Registros!$B$2:$B$6000,$A2057)&gt;0,1,0)</f>
        <v>1</v>
      </c>
      <c r="H2057">
        <f>IF($G2057=1,SUMIFS(Registros!$F$2:$F$6000,Registros!$A$2:$A$6000,"MOV",Registros!$B$2:$B$6000,$A2057),0)</f>
        <v>120</v>
      </c>
      <c r="I2057">
        <f>IF(COUNTIFS(Registros!$A$2:$A$6000,"CS",Registros!$B$2:$B$6000,$A2057)&gt;0,1,0)</f>
        <v>0</v>
      </c>
      <c r="J2057">
        <f>IF($I2057=1,SUMIFS(Registros!$I$2:$I$6000,Registros!$A$2:$A$6000,"CS",Registros!$B$2:$B$6000,$A2057),0)</f>
        <v>0</v>
      </c>
      <c r="K2057">
        <f>IF(COUNTIFS(Winback!$K$2:$K$300,$A2057)&gt;0,1,0)</f>
        <v>0</v>
      </c>
      <c r="L2057">
        <f>IF(AND($K2057=1,LEFT($A2057,3)="WB-"),SUMIFS(Winback!$D$2:$D$300,Winback!$K$2:$K$300,$A2057),0)</f>
        <v>0</v>
      </c>
      <c r="M2057">
        <f>IF(OR($E2057=1,$G2057=1,SUMIFS(Registros!$J$2:$J$6000,Registros!$B$2:$B$6000,$A2057)&gt;0),1,0)</f>
        <v>1</v>
      </c>
      <c r="N2057">
        <f>IF($J2057&gt;0,1,IF(COUNTIFS(Registros!$A$2:$A$6000,"CS",Registros!$B$2:$B$6000,$A2057,Registros!$K$2:$K$6000,"&lt;&gt;")&gt;0,1,0))</f>
        <v>0</v>
      </c>
      <c r="O2057" t="str">
        <f t="shared" si="160"/>
        <v>SOLO MÓVIL</v>
      </c>
      <c r="P2057" t="str">
        <f t="shared" si="161"/>
        <v>Ofrecer fijo + internet (FLBBTV)</v>
      </c>
      <c r="Q2057">
        <f t="shared" si="162"/>
        <v>120</v>
      </c>
      <c r="R2057">
        <f>IFERROR(VLOOKUP($A2057,Registros!$B$2:$G$6000,6,0),IFERROR(INDEX(Winback!$C$2:$C$300,MATCH($A2057,Winback!$K$2:$K$300,0)),""))</f>
        <v>0</v>
      </c>
      <c r="S2057" t="str">
        <f t="shared" si="163"/>
        <v>+MOV</v>
      </c>
      <c r="T2057">
        <f t="shared" si="164"/>
        <v>1</v>
      </c>
    </row>
    <row r="2058" spans="1:20" x14ac:dyDescent="0.35">
      <c r="A2058" t="s">
        <v>10212</v>
      </c>
      <c r="B2058" t="s">
        <v>10213</v>
      </c>
      <c r="C2058" t="s">
        <v>10214</v>
      </c>
      <c r="D2058" t="s">
        <v>10215</v>
      </c>
      <c r="E2058">
        <f>IF(COUNTIFS(Registros!$A$2:$A$6000,"NP",Registros!$B$2:$B$6000,$A2058)&gt;0,1,0)</f>
        <v>0</v>
      </c>
      <c r="F2058">
        <f>IF($E2058=1,SUMIFS(Registros!$F$2:$F$6000,Registros!$A$2:$A$6000,"NP",Registros!$B$2:$B$6000,$A2058),0)</f>
        <v>0</v>
      </c>
      <c r="G2058">
        <f>IF(COUNTIFS(Registros!$A$2:$A$6000,"MOV",Registros!$B$2:$B$6000,$A2058)&gt;0,1,0)</f>
        <v>1</v>
      </c>
      <c r="H2058">
        <f>IF($G2058=1,SUMIFS(Registros!$F$2:$F$6000,Registros!$A$2:$A$6000,"MOV",Registros!$B$2:$B$6000,$A2058),0)</f>
        <v>61.4</v>
      </c>
      <c r="I2058">
        <f>IF(COUNTIFS(Registros!$A$2:$A$6000,"CS",Registros!$B$2:$B$6000,$A2058)&gt;0,1,0)</f>
        <v>0</v>
      </c>
      <c r="J2058">
        <f>IF($I2058=1,SUMIFS(Registros!$I$2:$I$6000,Registros!$A$2:$A$6000,"CS",Registros!$B$2:$B$6000,$A2058),0)</f>
        <v>0</v>
      </c>
      <c r="K2058">
        <f>IF(COUNTIFS(Winback!$K$2:$K$300,$A2058)&gt;0,1,0)</f>
        <v>0</v>
      </c>
      <c r="L2058">
        <f>IF(AND($K2058=1,LEFT($A2058,3)="WB-"),SUMIFS(Winback!$D$2:$D$300,Winback!$K$2:$K$300,$A2058),0)</f>
        <v>0</v>
      </c>
      <c r="M2058">
        <f>IF(OR($E2058=1,$G2058=1,SUMIFS(Registros!$J$2:$J$6000,Registros!$B$2:$B$6000,$A2058)&gt;0),1,0)</f>
        <v>1</v>
      </c>
      <c r="N2058">
        <f>IF($J2058&gt;0,1,IF(COUNTIFS(Registros!$A$2:$A$6000,"CS",Registros!$B$2:$B$6000,$A2058,Registros!$K$2:$K$6000,"&lt;&gt;")&gt;0,1,0))</f>
        <v>0</v>
      </c>
      <c r="O2058" t="str">
        <f t="shared" si="160"/>
        <v>SOLO MÓVIL</v>
      </c>
      <c r="P2058" t="str">
        <f t="shared" si="161"/>
        <v>Ofrecer fijo + internet (FLBBTV)</v>
      </c>
      <c r="Q2058">
        <f t="shared" si="162"/>
        <v>61.4</v>
      </c>
      <c r="R2058">
        <f>IFERROR(VLOOKUP($A2058,Registros!$B$2:$G$6000,6,0),IFERROR(INDEX(Winback!$C$2:$C$300,MATCH($A2058,Winback!$K$2:$K$300,0)),""))</f>
        <v>0</v>
      </c>
      <c r="S2058" t="str">
        <f t="shared" si="163"/>
        <v>+MOV</v>
      </c>
      <c r="T2058">
        <f t="shared" si="164"/>
        <v>1</v>
      </c>
    </row>
    <row r="2059" spans="1:20" x14ac:dyDescent="0.35">
      <c r="A2059" t="s">
        <v>10217</v>
      </c>
      <c r="B2059" t="s">
        <v>10218</v>
      </c>
      <c r="C2059" t="s">
        <v>10219</v>
      </c>
      <c r="D2059" t="s">
        <v>10220</v>
      </c>
      <c r="E2059">
        <f>IF(COUNTIFS(Registros!$A$2:$A$6000,"NP",Registros!$B$2:$B$6000,$A2059)&gt;0,1,0)</f>
        <v>0</v>
      </c>
      <c r="F2059">
        <f>IF($E2059=1,SUMIFS(Registros!$F$2:$F$6000,Registros!$A$2:$A$6000,"NP",Registros!$B$2:$B$6000,$A2059),0)</f>
        <v>0</v>
      </c>
      <c r="G2059">
        <f>IF(COUNTIFS(Registros!$A$2:$A$6000,"MOV",Registros!$B$2:$B$6000,$A2059)&gt;0,1,0)</f>
        <v>1</v>
      </c>
      <c r="H2059">
        <f>IF($G2059=1,SUMIFS(Registros!$F$2:$F$6000,Registros!$A$2:$A$6000,"MOV",Registros!$B$2:$B$6000,$A2059),0)</f>
        <v>149.25</v>
      </c>
      <c r="I2059">
        <f>IF(COUNTIFS(Registros!$A$2:$A$6000,"CS",Registros!$B$2:$B$6000,$A2059)&gt;0,1,0)</f>
        <v>0</v>
      </c>
      <c r="J2059">
        <f>IF($I2059=1,SUMIFS(Registros!$I$2:$I$6000,Registros!$A$2:$A$6000,"CS",Registros!$B$2:$B$6000,$A2059),0)</f>
        <v>0</v>
      </c>
      <c r="K2059">
        <f>IF(COUNTIFS(Winback!$K$2:$K$300,$A2059)&gt;0,1,0)</f>
        <v>0</v>
      </c>
      <c r="L2059">
        <f>IF(AND($K2059=1,LEFT($A2059,3)="WB-"),SUMIFS(Winback!$D$2:$D$300,Winback!$K$2:$K$300,$A2059),0)</f>
        <v>0</v>
      </c>
      <c r="M2059">
        <f>IF(OR($E2059=1,$G2059=1,SUMIFS(Registros!$J$2:$J$6000,Registros!$B$2:$B$6000,$A2059)&gt;0),1,0)</f>
        <v>1</v>
      </c>
      <c r="N2059">
        <f>IF($J2059&gt;0,1,IF(COUNTIFS(Registros!$A$2:$A$6000,"CS",Registros!$B$2:$B$6000,$A2059,Registros!$K$2:$K$6000,"&lt;&gt;")&gt;0,1,0))</f>
        <v>0</v>
      </c>
      <c r="O2059" t="str">
        <f t="shared" si="160"/>
        <v>SOLO MÓVIL</v>
      </c>
      <c r="P2059" t="str">
        <f t="shared" si="161"/>
        <v>Ofrecer fijo + internet (FLBBTV)</v>
      </c>
      <c r="Q2059">
        <f t="shared" si="162"/>
        <v>149.25</v>
      </c>
      <c r="R2059">
        <f>IFERROR(VLOOKUP($A2059,Registros!$B$2:$G$6000,6,0),IFERROR(INDEX(Winback!$C$2:$C$300,MATCH($A2059,Winback!$K$2:$K$300,0)),""))</f>
        <v>0</v>
      </c>
      <c r="S2059" t="str">
        <f t="shared" si="163"/>
        <v>+MOV</v>
      </c>
      <c r="T2059">
        <f t="shared" si="164"/>
        <v>1</v>
      </c>
    </row>
    <row r="2060" spans="1:20" x14ac:dyDescent="0.35">
      <c r="A2060" t="s">
        <v>10222</v>
      </c>
      <c r="B2060" t="s">
        <v>10223</v>
      </c>
      <c r="C2060" t="s">
        <v>10224</v>
      </c>
      <c r="D2060" t="s">
        <v>10225</v>
      </c>
      <c r="E2060">
        <f>IF(COUNTIFS(Registros!$A$2:$A$6000,"NP",Registros!$B$2:$B$6000,$A2060)&gt;0,1,0)</f>
        <v>0</v>
      </c>
      <c r="F2060">
        <f>IF($E2060=1,SUMIFS(Registros!$F$2:$F$6000,Registros!$A$2:$A$6000,"NP",Registros!$B$2:$B$6000,$A2060),0)</f>
        <v>0</v>
      </c>
      <c r="G2060">
        <f>IF(COUNTIFS(Registros!$A$2:$A$6000,"MOV",Registros!$B$2:$B$6000,$A2060)&gt;0,1,0)</f>
        <v>1</v>
      </c>
      <c r="H2060">
        <f>IF($G2060=1,SUMIFS(Registros!$F$2:$F$6000,Registros!$A$2:$A$6000,"MOV",Registros!$B$2:$B$6000,$A2060),0)</f>
        <v>17.489999999999998</v>
      </c>
      <c r="I2060">
        <f>IF(COUNTIFS(Registros!$A$2:$A$6000,"CS",Registros!$B$2:$B$6000,$A2060)&gt;0,1,0)</f>
        <v>0</v>
      </c>
      <c r="J2060">
        <f>IF($I2060=1,SUMIFS(Registros!$I$2:$I$6000,Registros!$A$2:$A$6000,"CS",Registros!$B$2:$B$6000,$A2060),0)</f>
        <v>0</v>
      </c>
      <c r="K2060">
        <f>IF(COUNTIFS(Winback!$K$2:$K$300,$A2060)&gt;0,1,0)</f>
        <v>0</v>
      </c>
      <c r="L2060">
        <f>IF(AND($K2060=1,LEFT($A2060,3)="WB-"),SUMIFS(Winback!$D$2:$D$300,Winback!$K$2:$K$300,$A2060),0)</f>
        <v>0</v>
      </c>
      <c r="M2060">
        <f>IF(OR($E2060=1,$G2060=1,SUMIFS(Registros!$J$2:$J$6000,Registros!$B$2:$B$6000,$A2060)&gt;0),1,0)</f>
        <v>1</v>
      </c>
      <c r="N2060">
        <f>IF($J2060&gt;0,1,IF(COUNTIFS(Registros!$A$2:$A$6000,"CS",Registros!$B$2:$B$6000,$A2060,Registros!$K$2:$K$6000,"&lt;&gt;")&gt;0,1,0))</f>
        <v>0</v>
      </c>
      <c r="O2060" t="str">
        <f t="shared" si="160"/>
        <v>SOLO MÓVIL</v>
      </c>
      <c r="P2060" t="str">
        <f t="shared" si="161"/>
        <v>Ofrecer fijo + internet (FLBBTV)</v>
      </c>
      <c r="Q2060">
        <f t="shared" si="162"/>
        <v>17.489999999999998</v>
      </c>
      <c r="R2060">
        <f>IFERROR(VLOOKUP($A2060,Registros!$B$2:$G$6000,6,0),IFERROR(INDEX(Winback!$C$2:$C$300,MATCH($A2060,Winback!$K$2:$K$300,0)),""))</f>
        <v>0</v>
      </c>
      <c r="S2060" t="str">
        <f t="shared" si="163"/>
        <v>+MOV</v>
      </c>
      <c r="T2060">
        <f t="shared" si="164"/>
        <v>1</v>
      </c>
    </row>
    <row r="2061" spans="1:20" x14ac:dyDescent="0.35">
      <c r="A2061" t="s">
        <v>10227</v>
      </c>
      <c r="B2061" t="s">
        <v>10228</v>
      </c>
      <c r="C2061" t="s">
        <v>10229</v>
      </c>
      <c r="D2061" t="s">
        <v>10230</v>
      </c>
      <c r="E2061">
        <f>IF(COUNTIFS(Registros!$A$2:$A$6000,"NP",Registros!$B$2:$B$6000,$A2061)&gt;0,1,0)</f>
        <v>0</v>
      </c>
      <c r="F2061">
        <f>IF($E2061=1,SUMIFS(Registros!$F$2:$F$6000,Registros!$A$2:$A$6000,"NP",Registros!$B$2:$B$6000,$A2061),0)</f>
        <v>0</v>
      </c>
      <c r="G2061">
        <f>IF(COUNTIFS(Registros!$A$2:$A$6000,"MOV",Registros!$B$2:$B$6000,$A2061)&gt;0,1,0)</f>
        <v>1</v>
      </c>
      <c r="H2061">
        <f>IF($G2061=1,SUMIFS(Registros!$F$2:$F$6000,Registros!$A$2:$A$6000,"MOV",Registros!$B$2:$B$6000,$A2061),0)</f>
        <v>41.5</v>
      </c>
      <c r="I2061">
        <f>IF(COUNTIFS(Registros!$A$2:$A$6000,"CS",Registros!$B$2:$B$6000,$A2061)&gt;0,1,0)</f>
        <v>0</v>
      </c>
      <c r="J2061">
        <f>IF($I2061=1,SUMIFS(Registros!$I$2:$I$6000,Registros!$A$2:$A$6000,"CS",Registros!$B$2:$B$6000,$A2061),0)</f>
        <v>0</v>
      </c>
      <c r="K2061">
        <f>IF(COUNTIFS(Winback!$K$2:$K$300,$A2061)&gt;0,1,0)</f>
        <v>0</v>
      </c>
      <c r="L2061">
        <f>IF(AND($K2061=1,LEFT($A2061,3)="WB-"),SUMIFS(Winback!$D$2:$D$300,Winback!$K$2:$K$300,$A2061),0)</f>
        <v>0</v>
      </c>
      <c r="M2061">
        <f>IF(OR($E2061=1,$G2061=1,SUMIFS(Registros!$J$2:$J$6000,Registros!$B$2:$B$6000,$A2061)&gt;0),1,0)</f>
        <v>1</v>
      </c>
      <c r="N2061">
        <f>IF($J2061&gt;0,1,IF(COUNTIFS(Registros!$A$2:$A$6000,"CS",Registros!$B$2:$B$6000,$A2061,Registros!$K$2:$K$6000,"&lt;&gt;")&gt;0,1,0))</f>
        <v>0</v>
      </c>
      <c r="O2061" t="str">
        <f t="shared" si="160"/>
        <v>SOLO MÓVIL</v>
      </c>
      <c r="P2061" t="str">
        <f t="shared" si="161"/>
        <v>Ofrecer fijo + internet (FLBBTV)</v>
      </c>
      <c r="Q2061">
        <f t="shared" si="162"/>
        <v>41.5</v>
      </c>
      <c r="R2061">
        <f>IFERROR(VLOOKUP($A2061,Registros!$B$2:$G$6000,6,0),IFERROR(INDEX(Winback!$C$2:$C$300,MATCH($A2061,Winback!$K$2:$K$300,0)),""))</f>
        <v>0</v>
      </c>
      <c r="S2061" t="str">
        <f t="shared" si="163"/>
        <v>+MOV</v>
      </c>
      <c r="T2061">
        <f t="shared" si="164"/>
        <v>1</v>
      </c>
    </row>
    <row r="2062" spans="1:20" x14ac:dyDescent="0.35">
      <c r="A2062" t="s">
        <v>10232</v>
      </c>
      <c r="B2062" t="s">
        <v>10233</v>
      </c>
      <c r="C2062" t="s">
        <v>10234</v>
      </c>
      <c r="D2062" t="s">
        <v>10235</v>
      </c>
      <c r="E2062">
        <f>IF(COUNTIFS(Registros!$A$2:$A$6000,"NP",Registros!$B$2:$B$6000,$A2062)&gt;0,1,0)</f>
        <v>0</v>
      </c>
      <c r="F2062">
        <f>IF($E2062=1,SUMIFS(Registros!$F$2:$F$6000,Registros!$A$2:$A$6000,"NP",Registros!$B$2:$B$6000,$A2062),0)</f>
        <v>0</v>
      </c>
      <c r="G2062">
        <f>IF(COUNTIFS(Registros!$A$2:$A$6000,"MOV",Registros!$B$2:$B$6000,$A2062)&gt;0,1,0)</f>
        <v>1</v>
      </c>
      <c r="H2062">
        <f>IF($G2062=1,SUMIFS(Registros!$F$2:$F$6000,Registros!$A$2:$A$6000,"MOV",Registros!$B$2:$B$6000,$A2062),0)</f>
        <v>45.5</v>
      </c>
      <c r="I2062">
        <f>IF(COUNTIFS(Registros!$A$2:$A$6000,"CS",Registros!$B$2:$B$6000,$A2062)&gt;0,1,0)</f>
        <v>0</v>
      </c>
      <c r="J2062">
        <f>IF($I2062=1,SUMIFS(Registros!$I$2:$I$6000,Registros!$A$2:$A$6000,"CS",Registros!$B$2:$B$6000,$A2062),0)</f>
        <v>0</v>
      </c>
      <c r="K2062">
        <f>IF(COUNTIFS(Winback!$K$2:$K$300,$A2062)&gt;0,1,0)</f>
        <v>0</v>
      </c>
      <c r="L2062">
        <f>IF(AND($K2062=1,LEFT($A2062,3)="WB-"),SUMIFS(Winback!$D$2:$D$300,Winback!$K$2:$K$300,$A2062),0)</f>
        <v>0</v>
      </c>
      <c r="M2062">
        <f>IF(OR($E2062=1,$G2062=1,SUMIFS(Registros!$J$2:$J$6000,Registros!$B$2:$B$6000,$A2062)&gt;0),1,0)</f>
        <v>1</v>
      </c>
      <c r="N2062">
        <f>IF($J2062&gt;0,1,IF(COUNTIFS(Registros!$A$2:$A$6000,"CS",Registros!$B$2:$B$6000,$A2062,Registros!$K$2:$K$6000,"&lt;&gt;")&gt;0,1,0))</f>
        <v>0</v>
      </c>
      <c r="O2062" t="str">
        <f t="shared" si="160"/>
        <v>SOLO MÓVIL</v>
      </c>
      <c r="P2062" t="str">
        <f t="shared" si="161"/>
        <v>Ofrecer fijo + internet (FLBBTV)</v>
      </c>
      <c r="Q2062">
        <f t="shared" si="162"/>
        <v>45.5</v>
      </c>
      <c r="R2062">
        <f>IFERROR(VLOOKUP($A2062,Registros!$B$2:$G$6000,6,0),IFERROR(INDEX(Winback!$C$2:$C$300,MATCH($A2062,Winback!$K$2:$K$300,0)),""))</f>
        <v>0</v>
      </c>
      <c r="S2062" t="str">
        <f t="shared" si="163"/>
        <v>+MOV</v>
      </c>
      <c r="T2062">
        <f t="shared" si="164"/>
        <v>1</v>
      </c>
    </row>
    <row r="2063" spans="1:20" x14ac:dyDescent="0.35">
      <c r="A2063" t="s">
        <v>10237</v>
      </c>
      <c r="B2063" t="s">
        <v>10238</v>
      </c>
      <c r="C2063" t="s">
        <v>10239</v>
      </c>
      <c r="D2063" t="s">
        <v>10240</v>
      </c>
      <c r="E2063">
        <f>IF(COUNTIFS(Registros!$A$2:$A$6000,"NP",Registros!$B$2:$B$6000,$A2063)&gt;0,1,0)</f>
        <v>0</v>
      </c>
      <c r="F2063">
        <f>IF($E2063=1,SUMIFS(Registros!$F$2:$F$6000,Registros!$A$2:$A$6000,"NP",Registros!$B$2:$B$6000,$A2063),0)</f>
        <v>0</v>
      </c>
      <c r="G2063">
        <f>IF(COUNTIFS(Registros!$A$2:$A$6000,"MOV",Registros!$B$2:$B$6000,$A2063)&gt;0,1,0)</f>
        <v>1</v>
      </c>
      <c r="H2063">
        <f>IF($G2063=1,SUMIFS(Registros!$F$2:$F$6000,Registros!$A$2:$A$6000,"MOV",Registros!$B$2:$B$6000,$A2063),0)</f>
        <v>36.99</v>
      </c>
      <c r="I2063">
        <f>IF(COUNTIFS(Registros!$A$2:$A$6000,"CS",Registros!$B$2:$B$6000,$A2063)&gt;0,1,0)</f>
        <v>0</v>
      </c>
      <c r="J2063">
        <f>IF($I2063=1,SUMIFS(Registros!$I$2:$I$6000,Registros!$A$2:$A$6000,"CS",Registros!$B$2:$B$6000,$A2063),0)</f>
        <v>0</v>
      </c>
      <c r="K2063">
        <f>IF(COUNTIFS(Winback!$K$2:$K$300,$A2063)&gt;0,1,0)</f>
        <v>0</v>
      </c>
      <c r="L2063">
        <f>IF(AND($K2063=1,LEFT($A2063,3)="WB-"),SUMIFS(Winback!$D$2:$D$300,Winback!$K$2:$K$300,$A2063),0)</f>
        <v>0</v>
      </c>
      <c r="M2063">
        <f>IF(OR($E2063=1,$G2063=1,SUMIFS(Registros!$J$2:$J$6000,Registros!$B$2:$B$6000,$A2063)&gt;0),1,0)</f>
        <v>1</v>
      </c>
      <c r="N2063">
        <f>IF($J2063&gt;0,1,IF(COUNTIFS(Registros!$A$2:$A$6000,"CS",Registros!$B$2:$B$6000,$A2063,Registros!$K$2:$K$6000,"&lt;&gt;")&gt;0,1,0))</f>
        <v>0</v>
      </c>
      <c r="O2063" t="str">
        <f t="shared" si="160"/>
        <v>SOLO MÓVIL</v>
      </c>
      <c r="P2063" t="str">
        <f t="shared" si="161"/>
        <v>Ofrecer fijo + internet (FLBBTV)</v>
      </c>
      <c r="Q2063">
        <f t="shared" si="162"/>
        <v>36.99</v>
      </c>
      <c r="R2063">
        <f>IFERROR(VLOOKUP($A2063,Registros!$B$2:$G$6000,6,0),IFERROR(INDEX(Winback!$C$2:$C$300,MATCH($A2063,Winback!$K$2:$K$300,0)),""))</f>
        <v>0</v>
      </c>
      <c r="S2063" t="str">
        <f t="shared" si="163"/>
        <v>+MOV</v>
      </c>
      <c r="T2063">
        <f t="shared" si="164"/>
        <v>1</v>
      </c>
    </row>
    <row r="2064" spans="1:20" x14ac:dyDescent="0.35">
      <c r="A2064" t="s">
        <v>10242</v>
      </c>
      <c r="B2064" t="s">
        <v>10243</v>
      </c>
      <c r="C2064" t="s">
        <v>10244</v>
      </c>
      <c r="D2064" t="s">
        <v>10245</v>
      </c>
      <c r="E2064">
        <f>IF(COUNTIFS(Registros!$A$2:$A$6000,"NP",Registros!$B$2:$B$6000,$A2064)&gt;0,1,0)</f>
        <v>0</v>
      </c>
      <c r="F2064">
        <f>IF($E2064=1,SUMIFS(Registros!$F$2:$F$6000,Registros!$A$2:$A$6000,"NP",Registros!$B$2:$B$6000,$A2064),0)</f>
        <v>0</v>
      </c>
      <c r="G2064">
        <f>IF(COUNTIFS(Registros!$A$2:$A$6000,"MOV",Registros!$B$2:$B$6000,$A2064)&gt;0,1,0)</f>
        <v>1</v>
      </c>
      <c r="H2064">
        <f>IF($G2064=1,SUMIFS(Registros!$F$2:$F$6000,Registros!$A$2:$A$6000,"MOV",Registros!$B$2:$B$6000,$A2064),0)</f>
        <v>68.5</v>
      </c>
      <c r="I2064">
        <f>IF(COUNTIFS(Registros!$A$2:$A$6000,"CS",Registros!$B$2:$B$6000,$A2064)&gt;0,1,0)</f>
        <v>0</v>
      </c>
      <c r="J2064">
        <f>IF($I2064=1,SUMIFS(Registros!$I$2:$I$6000,Registros!$A$2:$A$6000,"CS",Registros!$B$2:$B$6000,$A2064),0)</f>
        <v>0</v>
      </c>
      <c r="K2064">
        <f>IF(COUNTIFS(Winback!$K$2:$K$300,$A2064)&gt;0,1,0)</f>
        <v>0</v>
      </c>
      <c r="L2064">
        <f>IF(AND($K2064=1,LEFT($A2064,3)="WB-"),SUMIFS(Winback!$D$2:$D$300,Winback!$K$2:$K$300,$A2064),0)</f>
        <v>0</v>
      </c>
      <c r="M2064">
        <f>IF(OR($E2064=1,$G2064=1,SUMIFS(Registros!$J$2:$J$6000,Registros!$B$2:$B$6000,$A2064)&gt;0),1,0)</f>
        <v>1</v>
      </c>
      <c r="N2064">
        <f>IF($J2064&gt;0,1,IF(COUNTIFS(Registros!$A$2:$A$6000,"CS",Registros!$B$2:$B$6000,$A2064,Registros!$K$2:$K$6000,"&lt;&gt;")&gt;0,1,0))</f>
        <v>0</v>
      </c>
      <c r="O2064" t="str">
        <f t="shared" si="160"/>
        <v>SOLO MÓVIL</v>
      </c>
      <c r="P2064" t="str">
        <f t="shared" si="161"/>
        <v>Ofrecer fijo + internet (FLBBTV)</v>
      </c>
      <c r="Q2064">
        <f t="shared" si="162"/>
        <v>68.5</v>
      </c>
      <c r="R2064">
        <f>IFERROR(VLOOKUP($A2064,Registros!$B$2:$G$6000,6,0),IFERROR(INDEX(Winback!$C$2:$C$300,MATCH($A2064,Winback!$K$2:$K$300,0)),""))</f>
        <v>0</v>
      </c>
      <c r="S2064" t="str">
        <f t="shared" si="163"/>
        <v>+MOV</v>
      </c>
      <c r="T2064">
        <f t="shared" si="164"/>
        <v>1</v>
      </c>
    </row>
    <row r="2065" spans="1:20" x14ac:dyDescent="0.35">
      <c r="A2065" t="s">
        <v>10247</v>
      </c>
      <c r="B2065" t="s">
        <v>10248</v>
      </c>
      <c r="C2065" t="s">
        <v>10249</v>
      </c>
      <c r="D2065" t="s">
        <v>10250</v>
      </c>
      <c r="E2065">
        <f>IF(COUNTIFS(Registros!$A$2:$A$6000,"NP",Registros!$B$2:$B$6000,$A2065)&gt;0,1,0)</f>
        <v>0</v>
      </c>
      <c r="F2065">
        <f>IF($E2065=1,SUMIFS(Registros!$F$2:$F$6000,Registros!$A$2:$A$6000,"NP",Registros!$B$2:$B$6000,$A2065),0)</f>
        <v>0</v>
      </c>
      <c r="G2065">
        <f>IF(COUNTIFS(Registros!$A$2:$A$6000,"MOV",Registros!$B$2:$B$6000,$A2065)&gt;0,1,0)</f>
        <v>1</v>
      </c>
      <c r="H2065">
        <f>IF($G2065=1,SUMIFS(Registros!$F$2:$F$6000,Registros!$A$2:$A$6000,"MOV",Registros!$B$2:$B$6000,$A2065),0)</f>
        <v>43.5</v>
      </c>
      <c r="I2065">
        <f>IF(COUNTIFS(Registros!$A$2:$A$6000,"CS",Registros!$B$2:$B$6000,$A2065)&gt;0,1,0)</f>
        <v>0</v>
      </c>
      <c r="J2065">
        <f>IF($I2065=1,SUMIFS(Registros!$I$2:$I$6000,Registros!$A$2:$A$6000,"CS",Registros!$B$2:$B$6000,$A2065),0)</f>
        <v>0</v>
      </c>
      <c r="K2065">
        <f>IF(COUNTIFS(Winback!$K$2:$K$300,$A2065)&gt;0,1,0)</f>
        <v>0</v>
      </c>
      <c r="L2065">
        <f>IF(AND($K2065=1,LEFT($A2065,3)="WB-"),SUMIFS(Winback!$D$2:$D$300,Winback!$K$2:$K$300,$A2065),0)</f>
        <v>0</v>
      </c>
      <c r="M2065">
        <f>IF(OR($E2065=1,$G2065=1,SUMIFS(Registros!$J$2:$J$6000,Registros!$B$2:$B$6000,$A2065)&gt;0),1,0)</f>
        <v>1</v>
      </c>
      <c r="N2065">
        <f>IF($J2065&gt;0,1,IF(COUNTIFS(Registros!$A$2:$A$6000,"CS",Registros!$B$2:$B$6000,$A2065,Registros!$K$2:$K$6000,"&lt;&gt;")&gt;0,1,0))</f>
        <v>0</v>
      </c>
      <c r="O2065" t="str">
        <f t="shared" si="160"/>
        <v>SOLO MÓVIL</v>
      </c>
      <c r="P2065" t="str">
        <f t="shared" si="161"/>
        <v>Ofrecer fijo + internet (FLBBTV)</v>
      </c>
      <c r="Q2065">
        <f t="shared" si="162"/>
        <v>43.5</v>
      </c>
      <c r="R2065">
        <f>IFERROR(VLOOKUP($A2065,Registros!$B$2:$G$6000,6,0),IFERROR(INDEX(Winback!$C$2:$C$300,MATCH($A2065,Winback!$K$2:$K$300,0)),""))</f>
        <v>0</v>
      </c>
      <c r="S2065" t="str">
        <f t="shared" si="163"/>
        <v>+MOV</v>
      </c>
      <c r="T2065">
        <f t="shared" si="164"/>
        <v>1</v>
      </c>
    </row>
    <row r="2066" spans="1:20" x14ac:dyDescent="0.35">
      <c r="A2066" t="s">
        <v>10252</v>
      </c>
      <c r="B2066" t="s">
        <v>10253</v>
      </c>
      <c r="C2066" t="s">
        <v>10254</v>
      </c>
      <c r="D2066" t="s">
        <v>10255</v>
      </c>
      <c r="E2066">
        <f>IF(COUNTIFS(Registros!$A$2:$A$6000,"NP",Registros!$B$2:$B$6000,$A2066)&gt;0,1,0)</f>
        <v>0</v>
      </c>
      <c r="F2066">
        <f>IF($E2066=1,SUMIFS(Registros!$F$2:$F$6000,Registros!$A$2:$A$6000,"NP",Registros!$B$2:$B$6000,$A2066),0)</f>
        <v>0</v>
      </c>
      <c r="G2066">
        <f>IF(COUNTIFS(Registros!$A$2:$A$6000,"MOV",Registros!$B$2:$B$6000,$A2066)&gt;0,1,0)</f>
        <v>1</v>
      </c>
      <c r="H2066">
        <f>IF($G2066=1,SUMIFS(Registros!$F$2:$F$6000,Registros!$A$2:$A$6000,"MOV",Registros!$B$2:$B$6000,$A2066),0)</f>
        <v>52.5</v>
      </c>
      <c r="I2066">
        <f>IF(COUNTIFS(Registros!$A$2:$A$6000,"CS",Registros!$B$2:$B$6000,$A2066)&gt;0,1,0)</f>
        <v>0</v>
      </c>
      <c r="J2066">
        <f>IF($I2066=1,SUMIFS(Registros!$I$2:$I$6000,Registros!$A$2:$A$6000,"CS",Registros!$B$2:$B$6000,$A2066),0)</f>
        <v>0</v>
      </c>
      <c r="K2066">
        <f>IF(COUNTIFS(Winback!$K$2:$K$300,$A2066)&gt;0,1,0)</f>
        <v>0</v>
      </c>
      <c r="L2066">
        <f>IF(AND($K2066=1,LEFT($A2066,3)="WB-"),SUMIFS(Winback!$D$2:$D$300,Winback!$K$2:$K$300,$A2066),0)</f>
        <v>0</v>
      </c>
      <c r="M2066">
        <f>IF(OR($E2066=1,$G2066=1,SUMIFS(Registros!$J$2:$J$6000,Registros!$B$2:$B$6000,$A2066)&gt;0),1,0)</f>
        <v>1</v>
      </c>
      <c r="N2066">
        <f>IF($J2066&gt;0,1,IF(COUNTIFS(Registros!$A$2:$A$6000,"CS",Registros!$B$2:$B$6000,$A2066,Registros!$K$2:$K$6000,"&lt;&gt;")&gt;0,1,0))</f>
        <v>0</v>
      </c>
      <c r="O2066" t="str">
        <f t="shared" si="160"/>
        <v>SOLO MÓVIL</v>
      </c>
      <c r="P2066" t="str">
        <f t="shared" si="161"/>
        <v>Ofrecer fijo + internet (FLBBTV)</v>
      </c>
      <c r="Q2066">
        <f t="shared" si="162"/>
        <v>52.5</v>
      </c>
      <c r="R2066">
        <f>IFERROR(VLOOKUP($A2066,Registros!$B$2:$G$6000,6,0),IFERROR(INDEX(Winback!$C$2:$C$300,MATCH($A2066,Winback!$K$2:$K$300,0)),""))</f>
        <v>0</v>
      </c>
      <c r="S2066" t="str">
        <f t="shared" si="163"/>
        <v>+MOV</v>
      </c>
      <c r="T2066">
        <f t="shared" si="164"/>
        <v>1</v>
      </c>
    </row>
    <row r="2067" spans="1:20" x14ac:dyDescent="0.35">
      <c r="A2067" t="s">
        <v>10257</v>
      </c>
      <c r="B2067" t="s">
        <v>10258</v>
      </c>
      <c r="C2067" t="s">
        <v>10259</v>
      </c>
      <c r="D2067" t="s">
        <v>10260</v>
      </c>
      <c r="E2067">
        <f>IF(COUNTIFS(Registros!$A$2:$A$6000,"NP",Registros!$B$2:$B$6000,$A2067)&gt;0,1,0)</f>
        <v>0</v>
      </c>
      <c r="F2067">
        <f>IF($E2067=1,SUMIFS(Registros!$F$2:$F$6000,Registros!$A$2:$A$6000,"NP",Registros!$B$2:$B$6000,$A2067),0)</f>
        <v>0</v>
      </c>
      <c r="G2067">
        <f>IF(COUNTIFS(Registros!$A$2:$A$6000,"MOV",Registros!$B$2:$B$6000,$A2067)&gt;0,1,0)</f>
        <v>1</v>
      </c>
      <c r="H2067">
        <f>IF($G2067=1,SUMIFS(Registros!$F$2:$F$6000,Registros!$A$2:$A$6000,"MOV",Registros!$B$2:$B$6000,$A2067),0)</f>
        <v>135.25</v>
      </c>
      <c r="I2067">
        <f>IF(COUNTIFS(Registros!$A$2:$A$6000,"CS",Registros!$B$2:$B$6000,$A2067)&gt;0,1,0)</f>
        <v>0</v>
      </c>
      <c r="J2067">
        <f>IF($I2067=1,SUMIFS(Registros!$I$2:$I$6000,Registros!$A$2:$A$6000,"CS",Registros!$B$2:$B$6000,$A2067),0)</f>
        <v>0</v>
      </c>
      <c r="K2067">
        <f>IF(COUNTIFS(Winback!$K$2:$K$300,$A2067)&gt;0,1,0)</f>
        <v>0</v>
      </c>
      <c r="L2067">
        <f>IF(AND($K2067=1,LEFT($A2067,3)="WB-"),SUMIFS(Winback!$D$2:$D$300,Winback!$K$2:$K$300,$A2067),0)</f>
        <v>0</v>
      </c>
      <c r="M2067">
        <f>IF(OR($E2067=1,$G2067=1,SUMIFS(Registros!$J$2:$J$6000,Registros!$B$2:$B$6000,$A2067)&gt;0),1,0)</f>
        <v>1</v>
      </c>
      <c r="N2067">
        <f>IF($J2067&gt;0,1,IF(COUNTIFS(Registros!$A$2:$A$6000,"CS",Registros!$B$2:$B$6000,$A2067,Registros!$K$2:$K$6000,"&lt;&gt;")&gt;0,1,0))</f>
        <v>0</v>
      </c>
      <c r="O2067" t="str">
        <f t="shared" si="160"/>
        <v>SOLO MÓVIL</v>
      </c>
      <c r="P2067" t="str">
        <f t="shared" si="161"/>
        <v>Ofrecer fijo + internet (FLBBTV)</v>
      </c>
      <c r="Q2067">
        <f t="shared" si="162"/>
        <v>135.25</v>
      </c>
      <c r="R2067">
        <f>IFERROR(VLOOKUP($A2067,Registros!$B$2:$G$6000,6,0),IFERROR(INDEX(Winback!$C$2:$C$300,MATCH($A2067,Winback!$K$2:$K$300,0)),""))</f>
        <v>0</v>
      </c>
      <c r="S2067" t="str">
        <f t="shared" si="163"/>
        <v>+MOV</v>
      </c>
      <c r="T2067">
        <f t="shared" si="164"/>
        <v>1</v>
      </c>
    </row>
    <row r="2068" spans="1:20" x14ac:dyDescent="0.35">
      <c r="A2068" t="s">
        <v>10262</v>
      </c>
      <c r="B2068" t="s">
        <v>10263</v>
      </c>
      <c r="C2068" t="s">
        <v>10264</v>
      </c>
      <c r="D2068" t="s">
        <v>10265</v>
      </c>
      <c r="E2068">
        <f>IF(COUNTIFS(Registros!$A$2:$A$6000,"NP",Registros!$B$2:$B$6000,$A2068)&gt;0,1,0)</f>
        <v>0</v>
      </c>
      <c r="F2068">
        <f>IF($E2068=1,SUMIFS(Registros!$F$2:$F$6000,Registros!$A$2:$A$6000,"NP",Registros!$B$2:$B$6000,$A2068),0)</f>
        <v>0</v>
      </c>
      <c r="G2068">
        <f>IF(COUNTIFS(Registros!$A$2:$A$6000,"MOV",Registros!$B$2:$B$6000,$A2068)&gt;0,1,0)</f>
        <v>1</v>
      </c>
      <c r="H2068">
        <f>IF($G2068=1,SUMIFS(Registros!$F$2:$F$6000,Registros!$A$2:$A$6000,"MOV",Registros!$B$2:$B$6000,$A2068),0)</f>
        <v>88.75</v>
      </c>
      <c r="I2068">
        <f>IF(COUNTIFS(Registros!$A$2:$A$6000,"CS",Registros!$B$2:$B$6000,$A2068)&gt;0,1,0)</f>
        <v>0</v>
      </c>
      <c r="J2068">
        <f>IF($I2068=1,SUMIFS(Registros!$I$2:$I$6000,Registros!$A$2:$A$6000,"CS",Registros!$B$2:$B$6000,$A2068),0)</f>
        <v>0</v>
      </c>
      <c r="K2068">
        <f>IF(COUNTIFS(Winback!$K$2:$K$300,$A2068)&gt;0,1,0)</f>
        <v>0</v>
      </c>
      <c r="L2068">
        <f>IF(AND($K2068=1,LEFT($A2068,3)="WB-"),SUMIFS(Winback!$D$2:$D$300,Winback!$K$2:$K$300,$A2068),0)</f>
        <v>0</v>
      </c>
      <c r="M2068">
        <f>IF(OR($E2068=1,$G2068=1,SUMIFS(Registros!$J$2:$J$6000,Registros!$B$2:$B$6000,$A2068)&gt;0),1,0)</f>
        <v>1</v>
      </c>
      <c r="N2068">
        <f>IF($J2068&gt;0,1,IF(COUNTIFS(Registros!$A$2:$A$6000,"CS",Registros!$B$2:$B$6000,$A2068,Registros!$K$2:$K$6000,"&lt;&gt;")&gt;0,1,0))</f>
        <v>0</v>
      </c>
      <c r="O2068" t="str">
        <f t="shared" si="160"/>
        <v>SOLO MÓVIL</v>
      </c>
      <c r="P2068" t="str">
        <f t="shared" si="161"/>
        <v>Ofrecer fijo + internet (FLBBTV)</v>
      </c>
      <c r="Q2068">
        <f t="shared" si="162"/>
        <v>88.75</v>
      </c>
      <c r="R2068">
        <f>IFERROR(VLOOKUP($A2068,Registros!$B$2:$G$6000,6,0),IFERROR(INDEX(Winback!$C$2:$C$300,MATCH($A2068,Winback!$K$2:$K$300,0)),""))</f>
        <v>0</v>
      </c>
      <c r="S2068" t="str">
        <f t="shared" si="163"/>
        <v>+MOV</v>
      </c>
      <c r="T2068">
        <f t="shared" si="164"/>
        <v>1</v>
      </c>
    </row>
    <row r="2069" spans="1:20" x14ac:dyDescent="0.35">
      <c r="A2069" t="s">
        <v>10267</v>
      </c>
      <c r="B2069" t="s">
        <v>10268</v>
      </c>
      <c r="C2069" t="s">
        <v>10269</v>
      </c>
      <c r="D2069" t="s">
        <v>10270</v>
      </c>
      <c r="E2069">
        <f>IF(COUNTIFS(Registros!$A$2:$A$6000,"NP",Registros!$B$2:$B$6000,$A2069)&gt;0,1,0)</f>
        <v>0</v>
      </c>
      <c r="F2069">
        <f>IF($E2069=1,SUMIFS(Registros!$F$2:$F$6000,Registros!$A$2:$A$6000,"NP",Registros!$B$2:$B$6000,$A2069),0)</f>
        <v>0</v>
      </c>
      <c r="G2069">
        <f>IF(COUNTIFS(Registros!$A$2:$A$6000,"MOV",Registros!$B$2:$B$6000,$A2069)&gt;0,1,0)</f>
        <v>1</v>
      </c>
      <c r="H2069">
        <f>IF($G2069=1,SUMIFS(Registros!$F$2:$F$6000,Registros!$A$2:$A$6000,"MOV",Registros!$B$2:$B$6000,$A2069),0)</f>
        <v>278.64999999999998</v>
      </c>
      <c r="I2069">
        <f>IF(COUNTIFS(Registros!$A$2:$A$6000,"CS",Registros!$B$2:$B$6000,$A2069)&gt;0,1,0)</f>
        <v>0</v>
      </c>
      <c r="J2069">
        <f>IF($I2069=1,SUMIFS(Registros!$I$2:$I$6000,Registros!$A$2:$A$6000,"CS",Registros!$B$2:$B$6000,$A2069),0)</f>
        <v>0</v>
      </c>
      <c r="K2069">
        <f>IF(COUNTIFS(Winback!$K$2:$K$300,$A2069)&gt;0,1,0)</f>
        <v>0</v>
      </c>
      <c r="L2069">
        <f>IF(AND($K2069=1,LEFT($A2069,3)="WB-"),SUMIFS(Winback!$D$2:$D$300,Winback!$K$2:$K$300,$A2069),0)</f>
        <v>0</v>
      </c>
      <c r="M2069">
        <f>IF(OR($E2069=1,$G2069=1,SUMIFS(Registros!$J$2:$J$6000,Registros!$B$2:$B$6000,$A2069)&gt;0),1,0)</f>
        <v>1</v>
      </c>
      <c r="N2069">
        <f>IF($J2069&gt;0,1,IF(COUNTIFS(Registros!$A$2:$A$6000,"CS",Registros!$B$2:$B$6000,$A2069,Registros!$K$2:$K$6000,"&lt;&gt;")&gt;0,1,0))</f>
        <v>0</v>
      </c>
      <c r="O2069" t="str">
        <f t="shared" si="160"/>
        <v>SOLO MÓVIL</v>
      </c>
      <c r="P2069" t="str">
        <f t="shared" si="161"/>
        <v>Ofrecer fijo + internet (FLBBTV)</v>
      </c>
      <c r="Q2069">
        <f t="shared" si="162"/>
        <v>278.64999999999998</v>
      </c>
      <c r="R2069">
        <f>IFERROR(VLOOKUP($A2069,Registros!$B$2:$G$6000,6,0),IFERROR(INDEX(Winback!$C$2:$C$300,MATCH($A2069,Winback!$K$2:$K$300,0)),""))</f>
        <v>0</v>
      </c>
      <c r="S2069" t="str">
        <f t="shared" si="163"/>
        <v>+MOV</v>
      </c>
      <c r="T2069">
        <f t="shared" si="164"/>
        <v>1</v>
      </c>
    </row>
    <row r="2070" spans="1:20" x14ac:dyDescent="0.35">
      <c r="A2070" t="s">
        <v>10272</v>
      </c>
      <c r="B2070" t="s">
        <v>10273</v>
      </c>
      <c r="C2070" t="s">
        <v>10274</v>
      </c>
      <c r="D2070" t="s">
        <v>10275</v>
      </c>
      <c r="E2070">
        <f>IF(COUNTIFS(Registros!$A$2:$A$6000,"NP",Registros!$B$2:$B$6000,$A2070)&gt;0,1,0)</f>
        <v>0</v>
      </c>
      <c r="F2070">
        <f>IF($E2070=1,SUMIFS(Registros!$F$2:$F$6000,Registros!$A$2:$A$6000,"NP",Registros!$B$2:$B$6000,$A2070),0)</f>
        <v>0</v>
      </c>
      <c r="G2070">
        <f>IF(COUNTIFS(Registros!$A$2:$A$6000,"MOV",Registros!$B$2:$B$6000,$A2070)&gt;0,1,0)</f>
        <v>1</v>
      </c>
      <c r="H2070">
        <f>IF($G2070=1,SUMIFS(Registros!$F$2:$F$6000,Registros!$A$2:$A$6000,"MOV",Registros!$B$2:$B$6000,$A2070),0)</f>
        <v>212.11</v>
      </c>
      <c r="I2070">
        <f>IF(COUNTIFS(Registros!$A$2:$A$6000,"CS",Registros!$B$2:$B$6000,$A2070)&gt;0,1,0)</f>
        <v>0</v>
      </c>
      <c r="J2070">
        <f>IF($I2070=1,SUMIFS(Registros!$I$2:$I$6000,Registros!$A$2:$A$6000,"CS",Registros!$B$2:$B$6000,$A2070),0)</f>
        <v>0</v>
      </c>
      <c r="K2070">
        <f>IF(COUNTIFS(Winback!$K$2:$K$300,$A2070)&gt;0,1,0)</f>
        <v>0</v>
      </c>
      <c r="L2070">
        <f>IF(AND($K2070=1,LEFT($A2070,3)="WB-"),SUMIFS(Winback!$D$2:$D$300,Winback!$K$2:$K$300,$A2070),0)</f>
        <v>0</v>
      </c>
      <c r="M2070">
        <f>IF(OR($E2070=1,$G2070=1,SUMIFS(Registros!$J$2:$J$6000,Registros!$B$2:$B$6000,$A2070)&gt;0),1,0)</f>
        <v>1</v>
      </c>
      <c r="N2070">
        <f>IF($J2070&gt;0,1,IF(COUNTIFS(Registros!$A$2:$A$6000,"CS",Registros!$B$2:$B$6000,$A2070,Registros!$K$2:$K$6000,"&lt;&gt;")&gt;0,1,0))</f>
        <v>0</v>
      </c>
      <c r="O2070" t="str">
        <f t="shared" si="160"/>
        <v>SOLO MÓVIL</v>
      </c>
      <c r="P2070" t="str">
        <f t="shared" si="161"/>
        <v>Ofrecer fijo + internet (FLBBTV)</v>
      </c>
      <c r="Q2070">
        <f t="shared" si="162"/>
        <v>212.11</v>
      </c>
      <c r="R2070">
        <f>IFERROR(VLOOKUP($A2070,Registros!$B$2:$G$6000,6,0),IFERROR(INDEX(Winback!$C$2:$C$300,MATCH($A2070,Winback!$K$2:$K$300,0)),""))</f>
        <v>0</v>
      </c>
      <c r="S2070" t="str">
        <f t="shared" si="163"/>
        <v>+MOV</v>
      </c>
      <c r="T2070">
        <f t="shared" si="164"/>
        <v>1</v>
      </c>
    </row>
    <row r="2071" spans="1:20" x14ac:dyDescent="0.35">
      <c r="A2071" t="s">
        <v>10277</v>
      </c>
      <c r="B2071" t="s">
        <v>10278</v>
      </c>
      <c r="C2071" t="s">
        <v>10279</v>
      </c>
      <c r="D2071" t="s">
        <v>10280</v>
      </c>
      <c r="E2071">
        <f>IF(COUNTIFS(Registros!$A$2:$A$6000,"NP",Registros!$B$2:$B$6000,$A2071)&gt;0,1,0)</f>
        <v>0</v>
      </c>
      <c r="F2071">
        <f>IF($E2071=1,SUMIFS(Registros!$F$2:$F$6000,Registros!$A$2:$A$6000,"NP",Registros!$B$2:$B$6000,$A2071),0)</f>
        <v>0</v>
      </c>
      <c r="G2071">
        <f>IF(COUNTIFS(Registros!$A$2:$A$6000,"MOV",Registros!$B$2:$B$6000,$A2071)&gt;0,1,0)</f>
        <v>1</v>
      </c>
      <c r="H2071">
        <f>IF($G2071=1,SUMIFS(Registros!$F$2:$F$6000,Registros!$A$2:$A$6000,"MOV",Registros!$B$2:$B$6000,$A2071),0)</f>
        <v>148.94999999999999</v>
      </c>
      <c r="I2071">
        <f>IF(COUNTIFS(Registros!$A$2:$A$6000,"CS",Registros!$B$2:$B$6000,$A2071)&gt;0,1,0)</f>
        <v>0</v>
      </c>
      <c r="J2071">
        <f>IF($I2071=1,SUMIFS(Registros!$I$2:$I$6000,Registros!$A$2:$A$6000,"CS",Registros!$B$2:$B$6000,$A2071),0)</f>
        <v>0</v>
      </c>
      <c r="K2071">
        <f>IF(COUNTIFS(Winback!$K$2:$K$300,$A2071)&gt;0,1,0)</f>
        <v>0</v>
      </c>
      <c r="L2071">
        <f>IF(AND($K2071=1,LEFT($A2071,3)="WB-"),SUMIFS(Winback!$D$2:$D$300,Winback!$K$2:$K$300,$A2071),0)</f>
        <v>0</v>
      </c>
      <c r="M2071">
        <f>IF(OR($E2071=1,$G2071=1,SUMIFS(Registros!$J$2:$J$6000,Registros!$B$2:$B$6000,$A2071)&gt;0),1,0)</f>
        <v>1</v>
      </c>
      <c r="N2071">
        <f>IF($J2071&gt;0,1,IF(COUNTIFS(Registros!$A$2:$A$6000,"CS",Registros!$B$2:$B$6000,$A2071,Registros!$K$2:$K$6000,"&lt;&gt;")&gt;0,1,0))</f>
        <v>0</v>
      </c>
      <c r="O2071" t="str">
        <f t="shared" si="160"/>
        <v>SOLO MÓVIL</v>
      </c>
      <c r="P2071" t="str">
        <f t="shared" si="161"/>
        <v>Ofrecer fijo + internet (FLBBTV)</v>
      </c>
      <c r="Q2071">
        <f t="shared" si="162"/>
        <v>148.94999999999999</v>
      </c>
      <c r="R2071">
        <f>IFERROR(VLOOKUP($A2071,Registros!$B$2:$G$6000,6,0),IFERROR(INDEX(Winback!$C$2:$C$300,MATCH($A2071,Winback!$K$2:$K$300,0)),""))</f>
        <v>0</v>
      </c>
      <c r="S2071" t="str">
        <f t="shared" si="163"/>
        <v>+MOV</v>
      </c>
      <c r="T2071">
        <f t="shared" si="164"/>
        <v>1</v>
      </c>
    </row>
    <row r="2072" spans="1:20" x14ac:dyDescent="0.35">
      <c r="A2072" t="s">
        <v>10282</v>
      </c>
      <c r="B2072" t="s">
        <v>10283</v>
      </c>
      <c r="C2072" t="s">
        <v>10284</v>
      </c>
      <c r="D2072" t="s">
        <v>10285</v>
      </c>
      <c r="E2072">
        <f>IF(COUNTIFS(Registros!$A$2:$A$6000,"NP",Registros!$B$2:$B$6000,$A2072)&gt;0,1,0)</f>
        <v>0</v>
      </c>
      <c r="F2072">
        <f>IF($E2072=1,SUMIFS(Registros!$F$2:$F$6000,Registros!$A$2:$A$6000,"NP",Registros!$B$2:$B$6000,$A2072),0)</f>
        <v>0</v>
      </c>
      <c r="G2072">
        <f>IF(COUNTIFS(Registros!$A$2:$A$6000,"MOV",Registros!$B$2:$B$6000,$A2072)&gt;0,1,0)</f>
        <v>1</v>
      </c>
      <c r="H2072">
        <f>IF($G2072=1,SUMIFS(Registros!$F$2:$F$6000,Registros!$A$2:$A$6000,"MOV",Registros!$B$2:$B$6000,$A2072),0)</f>
        <v>48.44</v>
      </c>
      <c r="I2072">
        <f>IF(COUNTIFS(Registros!$A$2:$A$6000,"CS",Registros!$B$2:$B$6000,$A2072)&gt;0,1,0)</f>
        <v>0</v>
      </c>
      <c r="J2072">
        <f>IF($I2072=1,SUMIFS(Registros!$I$2:$I$6000,Registros!$A$2:$A$6000,"CS",Registros!$B$2:$B$6000,$A2072),0)</f>
        <v>0</v>
      </c>
      <c r="K2072">
        <f>IF(COUNTIFS(Winback!$K$2:$K$300,$A2072)&gt;0,1,0)</f>
        <v>0</v>
      </c>
      <c r="L2072">
        <f>IF(AND($K2072=1,LEFT($A2072,3)="WB-"),SUMIFS(Winback!$D$2:$D$300,Winback!$K$2:$K$300,$A2072),0)</f>
        <v>0</v>
      </c>
      <c r="M2072">
        <f>IF(OR($E2072=1,$G2072=1,SUMIFS(Registros!$J$2:$J$6000,Registros!$B$2:$B$6000,$A2072)&gt;0),1,0)</f>
        <v>1</v>
      </c>
      <c r="N2072">
        <f>IF($J2072&gt;0,1,IF(COUNTIFS(Registros!$A$2:$A$6000,"CS",Registros!$B$2:$B$6000,$A2072,Registros!$K$2:$K$6000,"&lt;&gt;")&gt;0,1,0))</f>
        <v>0</v>
      </c>
      <c r="O2072" t="str">
        <f t="shared" si="160"/>
        <v>SOLO MÓVIL</v>
      </c>
      <c r="P2072" t="str">
        <f t="shared" si="161"/>
        <v>Ofrecer fijo + internet (FLBBTV)</v>
      </c>
      <c r="Q2072">
        <f t="shared" si="162"/>
        <v>48.44</v>
      </c>
      <c r="R2072">
        <f>IFERROR(VLOOKUP($A2072,Registros!$B$2:$G$6000,6,0),IFERROR(INDEX(Winback!$C$2:$C$300,MATCH($A2072,Winback!$K$2:$K$300,0)),""))</f>
        <v>0</v>
      </c>
      <c r="S2072" t="str">
        <f t="shared" si="163"/>
        <v>+MOV</v>
      </c>
      <c r="T2072">
        <f t="shared" si="164"/>
        <v>1</v>
      </c>
    </row>
    <row r="2073" spans="1:20" x14ac:dyDescent="0.35">
      <c r="A2073" t="s">
        <v>10287</v>
      </c>
      <c r="B2073" t="s">
        <v>10288</v>
      </c>
      <c r="C2073" t="s">
        <v>10289</v>
      </c>
      <c r="D2073" t="s">
        <v>10290</v>
      </c>
      <c r="E2073">
        <f>IF(COUNTIFS(Registros!$A$2:$A$6000,"NP",Registros!$B$2:$B$6000,$A2073)&gt;0,1,0)</f>
        <v>0</v>
      </c>
      <c r="F2073">
        <f>IF($E2073=1,SUMIFS(Registros!$F$2:$F$6000,Registros!$A$2:$A$6000,"NP",Registros!$B$2:$B$6000,$A2073),0)</f>
        <v>0</v>
      </c>
      <c r="G2073">
        <f>IF(COUNTIFS(Registros!$A$2:$A$6000,"MOV",Registros!$B$2:$B$6000,$A2073)&gt;0,1,0)</f>
        <v>1</v>
      </c>
      <c r="H2073">
        <f>IF($G2073=1,SUMIFS(Registros!$F$2:$F$6000,Registros!$A$2:$A$6000,"MOV",Registros!$B$2:$B$6000,$A2073),0)</f>
        <v>368.75</v>
      </c>
      <c r="I2073">
        <f>IF(COUNTIFS(Registros!$A$2:$A$6000,"CS",Registros!$B$2:$B$6000,$A2073)&gt;0,1,0)</f>
        <v>0</v>
      </c>
      <c r="J2073">
        <f>IF($I2073=1,SUMIFS(Registros!$I$2:$I$6000,Registros!$A$2:$A$6000,"CS",Registros!$B$2:$B$6000,$A2073),0)</f>
        <v>0</v>
      </c>
      <c r="K2073">
        <f>IF(COUNTIFS(Winback!$K$2:$K$300,$A2073)&gt;0,1,0)</f>
        <v>0</v>
      </c>
      <c r="L2073">
        <f>IF(AND($K2073=1,LEFT($A2073,3)="WB-"),SUMIFS(Winback!$D$2:$D$300,Winback!$K$2:$K$300,$A2073),0)</f>
        <v>0</v>
      </c>
      <c r="M2073">
        <f>IF(OR($E2073=1,$G2073=1,SUMIFS(Registros!$J$2:$J$6000,Registros!$B$2:$B$6000,$A2073)&gt;0),1,0)</f>
        <v>1</v>
      </c>
      <c r="N2073">
        <f>IF($J2073&gt;0,1,IF(COUNTIFS(Registros!$A$2:$A$6000,"CS",Registros!$B$2:$B$6000,$A2073,Registros!$K$2:$K$6000,"&lt;&gt;")&gt;0,1,0))</f>
        <v>0</v>
      </c>
      <c r="O2073" t="str">
        <f t="shared" si="160"/>
        <v>SOLO MÓVIL</v>
      </c>
      <c r="P2073" t="str">
        <f t="shared" si="161"/>
        <v>Ofrecer fijo + internet (FLBBTV)</v>
      </c>
      <c r="Q2073">
        <f t="shared" si="162"/>
        <v>368.75</v>
      </c>
      <c r="R2073">
        <f>IFERROR(VLOOKUP($A2073,Registros!$B$2:$G$6000,6,0),IFERROR(INDEX(Winback!$C$2:$C$300,MATCH($A2073,Winback!$K$2:$K$300,0)),""))</f>
        <v>0</v>
      </c>
      <c r="S2073" t="str">
        <f t="shared" si="163"/>
        <v>+MOV</v>
      </c>
      <c r="T2073">
        <f t="shared" si="164"/>
        <v>1</v>
      </c>
    </row>
    <row r="2074" spans="1:20" x14ac:dyDescent="0.35">
      <c r="A2074" t="s">
        <v>10292</v>
      </c>
      <c r="B2074" t="s">
        <v>10293</v>
      </c>
      <c r="C2074" t="s">
        <v>10294</v>
      </c>
      <c r="D2074" t="s">
        <v>10295</v>
      </c>
      <c r="E2074">
        <f>IF(COUNTIFS(Registros!$A$2:$A$6000,"NP",Registros!$B$2:$B$6000,$A2074)&gt;0,1,0)</f>
        <v>0</v>
      </c>
      <c r="F2074">
        <f>IF($E2074=1,SUMIFS(Registros!$F$2:$F$6000,Registros!$A$2:$A$6000,"NP",Registros!$B$2:$B$6000,$A2074),0)</f>
        <v>0</v>
      </c>
      <c r="G2074">
        <f>IF(COUNTIFS(Registros!$A$2:$A$6000,"MOV",Registros!$B$2:$B$6000,$A2074)&gt;0,1,0)</f>
        <v>1</v>
      </c>
      <c r="H2074">
        <f>IF($G2074=1,SUMIFS(Registros!$F$2:$F$6000,Registros!$A$2:$A$6000,"MOV",Registros!$B$2:$B$6000,$A2074),0)</f>
        <v>226.69</v>
      </c>
      <c r="I2074">
        <f>IF(COUNTIFS(Registros!$A$2:$A$6000,"CS",Registros!$B$2:$B$6000,$A2074)&gt;0,1,0)</f>
        <v>0</v>
      </c>
      <c r="J2074">
        <f>IF($I2074=1,SUMIFS(Registros!$I$2:$I$6000,Registros!$A$2:$A$6000,"CS",Registros!$B$2:$B$6000,$A2074),0)</f>
        <v>0</v>
      </c>
      <c r="K2074">
        <f>IF(COUNTIFS(Winback!$K$2:$K$300,$A2074)&gt;0,1,0)</f>
        <v>0</v>
      </c>
      <c r="L2074">
        <f>IF(AND($K2074=1,LEFT($A2074,3)="WB-"),SUMIFS(Winback!$D$2:$D$300,Winback!$K$2:$K$300,$A2074),0)</f>
        <v>0</v>
      </c>
      <c r="M2074">
        <f>IF(OR($E2074=1,$G2074=1,SUMIFS(Registros!$J$2:$J$6000,Registros!$B$2:$B$6000,$A2074)&gt;0),1,0)</f>
        <v>1</v>
      </c>
      <c r="N2074">
        <f>IF($J2074&gt;0,1,IF(COUNTIFS(Registros!$A$2:$A$6000,"CS",Registros!$B$2:$B$6000,$A2074,Registros!$K$2:$K$6000,"&lt;&gt;")&gt;0,1,0))</f>
        <v>0</v>
      </c>
      <c r="O2074" t="str">
        <f t="shared" si="160"/>
        <v>SOLO MÓVIL</v>
      </c>
      <c r="P2074" t="str">
        <f t="shared" si="161"/>
        <v>Ofrecer fijo + internet (FLBBTV)</v>
      </c>
      <c r="Q2074">
        <f t="shared" si="162"/>
        <v>226.69</v>
      </c>
      <c r="R2074">
        <f>IFERROR(VLOOKUP($A2074,Registros!$B$2:$G$6000,6,0),IFERROR(INDEX(Winback!$C$2:$C$300,MATCH($A2074,Winback!$K$2:$K$300,0)),""))</f>
        <v>0</v>
      </c>
      <c r="S2074" t="str">
        <f t="shared" si="163"/>
        <v>+MOV</v>
      </c>
      <c r="T2074">
        <f t="shared" si="164"/>
        <v>1</v>
      </c>
    </row>
    <row r="2075" spans="1:20" x14ac:dyDescent="0.35">
      <c r="A2075" t="s">
        <v>10297</v>
      </c>
      <c r="B2075" t="s">
        <v>10298</v>
      </c>
      <c r="C2075" t="s">
        <v>10299</v>
      </c>
      <c r="D2075" t="s">
        <v>10300</v>
      </c>
      <c r="E2075">
        <f>IF(COUNTIFS(Registros!$A$2:$A$6000,"NP",Registros!$B$2:$B$6000,$A2075)&gt;0,1,0)</f>
        <v>0</v>
      </c>
      <c r="F2075">
        <f>IF($E2075=1,SUMIFS(Registros!$F$2:$F$6000,Registros!$A$2:$A$6000,"NP",Registros!$B$2:$B$6000,$A2075),0)</f>
        <v>0</v>
      </c>
      <c r="G2075">
        <f>IF(COUNTIFS(Registros!$A$2:$A$6000,"MOV",Registros!$B$2:$B$6000,$A2075)&gt;0,1,0)</f>
        <v>1</v>
      </c>
      <c r="H2075">
        <f>IF($G2075=1,SUMIFS(Registros!$F$2:$F$6000,Registros!$A$2:$A$6000,"MOV",Registros!$B$2:$B$6000,$A2075),0)</f>
        <v>376.7</v>
      </c>
      <c r="I2075">
        <f>IF(COUNTIFS(Registros!$A$2:$A$6000,"CS",Registros!$B$2:$B$6000,$A2075)&gt;0,1,0)</f>
        <v>0</v>
      </c>
      <c r="J2075">
        <f>IF($I2075=1,SUMIFS(Registros!$I$2:$I$6000,Registros!$A$2:$A$6000,"CS",Registros!$B$2:$B$6000,$A2075),0)</f>
        <v>0</v>
      </c>
      <c r="K2075">
        <f>IF(COUNTIFS(Winback!$K$2:$K$300,$A2075)&gt;0,1,0)</f>
        <v>0</v>
      </c>
      <c r="L2075">
        <f>IF(AND($K2075=1,LEFT($A2075,3)="WB-"),SUMIFS(Winback!$D$2:$D$300,Winback!$K$2:$K$300,$A2075),0)</f>
        <v>0</v>
      </c>
      <c r="M2075">
        <f>IF(OR($E2075=1,$G2075=1,SUMIFS(Registros!$J$2:$J$6000,Registros!$B$2:$B$6000,$A2075)&gt;0),1,0)</f>
        <v>1</v>
      </c>
      <c r="N2075">
        <f>IF($J2075&gt;0,1,IF(COUNTIFS(Registros!$A$2:$A$6000,"CS",Registros!$B$2:$B$6000,$A2075,Registros!$K$2:$K$6000,"&lt;&gt;")&gt;0,1,0))</f>
        <v>0</v>
      </c>
      <c r="O2075" t="str">
        <f t="shared" si="160"/>
        <v>SOLO MÓVIL</v>
      </c>
      <c r="P2075" t="str">
        <f t="shared" si="161"/>
        <v>Ofrecer fijo + internet (FLBBTV)</v>
      </c>
      <c r="Q2075">
        <f t="shared" si="162"/>
        <v>376.7</v>
      </c>
      <c r="R2075">
        <f>IFERROR(VLOOKUP($A2075,Registros!$B$2:$G$6000,6,0),IFERROR(INDEX(Winback!$C$2:$C$300,MATCH($A2075,Winback!$K$2:$K$300,0)),""))</f>
        <v>0</v>
      </c>
      <c r="S2075" t="str">
        <f t="shared" si="163"/>
        <v>+MOV</v>
      </c>
      <c r="T2075">
        <f t="shared" si="164"/>
        <v>1</v>
      </c>
    </row>
    <row r="2076" spans="1:20" x14ac:dyDescent="0.35">
      <c r="A2076" t="s">
        <v>10304</v>
      </c>
      <c r="B2076" t="s">
        <v>10305</v>
      </c>
      <c r="C2076" t="s">
        <v>10306</v>
      </c>
      <c r="D2076" t="s">
        <v>10307</v>
      </c>
      <c r="E2076">
        <f>IF(COUNTIFS(Registros!$A$2:$A$6000,"NP",Registros!$B$2:$B$6000,$A2076)&gt;0,1,0)</f>
        <v>0</v>
      </c>
      <c r="F2076">
        <f>IF($E2076=1,SUMIFS(Registros!$F$2:$F$6000,Registros!$A$2:$A$6000,"NP",Registros!$B$2:$B$6000,$A2076),0)</f>
        <v>0</v>
      </c>
      <c r="G2076">
        <f>IF(COUNTIFS(Registros!$A$2:$A$6000,"MOV",Registros!$B$2:$B$6000,$A2076)&gt;0,1,0)</f>
        <v>1</v>
      </c>
      <c r="H2076">
        <f>IF($G2076=1,SUMIFS(Registros!$F$2:$F$6000,Registros!$A$2:$A$6000,"MOV",Registros!$B$2:$B$6000,$A2076),0)</f>
        <v>35.75</v>
      </c>
      <c r="I2076">
        <f>IF(COUNTIFS(Registros!$A$2:$A$6000,"CS",Registros!$B$2:$B$6000,$A2076)&gt;0,1,0)</f>
        <v>0</v>
      </c>
      <c r="J2076">
        <f>IF($I2076=1,SUMIFS(Registros!$I$2:$I$6000,Registros!$A$2:$A$6000,"CS",Registros!$B$2:$B$6000,$A2076),0)</f>
        <v>0</v>
      </c>
      <c r="K2076">
        <f>IF(COUNTIFS(Winback!$K$2:$K$300,$A2076)&gt;0,1,0)</f>
        <v>0</v>
      </c>
      <c r="L2076">
        <f>IF(AND($K2076=1,LEFT($A2076,3)="WB-"),SUMIFS(Winback!$D$2:$D$300,Winback!$K$2:$K$300,$A2076),0)</f>
        <v>0</v>
      </c>
      <c r="M2076">
        <f>IF(OR($E2076=1,$G2076=1,SUMIFS(Registros!$J$2:$J$6000,Registros!$B$2:$B$6000,$A2076)&gt;0),1,0)</f>
        <v>1</v>
      </c>
      <c r="N2076">
        <f>IF($J2076&gt;0,1,IF(COUNTIFS(Registros!$A$2:$A$6000,"CS",Registros!$B$2:$B$6000,$A2076,Registros!$K$2:$K$6000,"&lt;&gt;")&gt;0,1,0))</f>
        <v>0</v>
      </c>
      <c r="O2076" t="str">
        <f t="shared" si="160"/>
        <v>SOLO MÓVIL</v>
      </c>
      <c r="P2076" t="str">
        <f t="shared" si="161"/>
        <v>Ofrecer fijo + internet (FLBBTV)</v>
      </c>
      <c r="Q2076">
        <f t="shared" si="162"/>
        <v>35.75</v>
      </c>
      <c r="R2076">
        <f>IFERROR(VLOOKUP($A2076,Registros!$B$2:$G$6000,6,0),IFERROR(INDEX(Winback!$C$2:$C$300,MATCH($A2076,Winback!$K$2:$K$300,0)),""))</f>
        <v>0</v>
      </c>
      <c r="S2076" t="str">
        <f t="shared" si="163"/>
        <v>+MOV</v>
      </c>
      <c r="T2076">
        <f t="shared" si="164"/>
        <v>1</v>
      </c>
    </row>
    <row r="2077" spans="1:20" x14ac:dyDescent="0.35">
      <c r="A2077" t="s">
        <v>10309</v>
      </c>
      <c r="B2077" t="s">
        <v>10310</v>
      </c>
      <c r="C2077" t="s">
        <v>10311</v>
      </c>
      <c r="D2077" t="s">
        <v>10312</v>
      </c>
      <c r="E2077">
        <f>IF(COUNTIFS(Registros!$A$2:$A$6000,"NP",Registros!$B$2:$B$6000,$A2077)&gt;0,1,0)</f>
        <v>0</v>
      </c>
      <c r="F2077">
        <f>IF($E2077=1,SUMIFS(Registros!$F$2:$F$6000,Registros!$A$2:$A$6000,"NP",Registros!$B$2:$B$6000,$A2077),0)</f>
        <v>0</v>
      </c>
      <c r="G2077">
        <f>IF(COUNTIFS(Registros!$A$2:$A$6000,"MOV",Registros!$B$2:$B$6000,$A2077)&gt;0,1,0)</f>
        <v>1</v>
      </c>
      <c r="H2077">
        <f>IF($G2077=1,SUMIFS(Registros!$F$2:$F$6000,Registros!$A$2:$A$6000,"MOV",Registros!$B$2:$B$6000,$A2077),0)</f>
        <v>337.75</v>
      </c>
      <c r="I2077">
        <f>IF(COUNTIFS(Registros!$A$2:$A$6000,"CS",Registros!$B$2:$B$6000,$A2077)&gt;0,1,0)</f>
        <v>0</v>
      </c>
      <c r="J2077">
        <f>IF($I2077=1,SUMIFS(Registros!$I$2:$I$6000,Registros!$A$2:$A$6000,"CS",Registros!$B$2:$B$6000,$A2077),0)</f>
        <v>0</v>
      </c>
      <c r="K2077">
        <f>IF(COUNTIFS(Winback!$K$2:$K$300,$A2077)&gt;0,1,0)</f>
        <v>0</v>
      </c>
      <c r="L2077">
        <f>IF(AND($K2077=1,LEFT($A2077,3)="WB-"),SUMIFS(Winback!$D$2:$D$300,Winback!$K$2:$K$300,$A2077),0)</f>
        <v>0</v>
      </c>
      <c r="M2077">
        <f>IF(OR($E2077=1,$G2077=1,SUMIFS(Registros!$J$2:$J$6000,Registros!$B$2:$B$6000,$A2077)&gt;0),1,0)</f>
        <v>1</v>
      </c>
      <c r="N2077">
        <f>IF($J2077&gt;0,1,IF(COUNTIFS(Registros!$A$2:$A$6000,"CS",Registros!$B$2:$B$6000,$A2077,Registros!$K$2:$K$6000,"&lt;&gt;")&gt;0,1,0))</f>
        <v>0</v>
      </c>
      <c r="O2077" t="str">
        <f t="shared" si="160"/>
        <v>SOLO MÓVIL</v>
      </c>
      <c r="P2077" t="str">
        <f t="shared" si="161"/>
        <v>Ofrecer fijo + internet (FLBBTV)</v>
      </c>
      <c r="Q2077">
        <f t="shared" si="162"/>
        <v>337.75</v>
      </c>
      <c r="R2077">
        <f>IFERROR(VLOOKUP($A2077,Registros!$B$2:$G$6000,6,0),IFERROR(INDEX(Winback!$C$2:$C$300,MATCH($A2077,Winback!$K$2:$K$300,0)),""))</f>
        <v>0</v>
      </c>
      <c r="S2077" t="str">
        <f t="shared" si="163"/>
        <v>+MOV</v>
      </c>
      <c r="T2077">
        <f t="shared" si="164"/>
        <v>1</v>
      </c>
    </row>
    <row r="2078" spans="1:20" x14ac:dyDescent="0.35">
      <c r="A2078" t="s">
        <v>10314</v>
      </c>
      <c r="B2078" t="s">
        <v>10315</v>
      </c>
      <c r="C2078" t="s">
        <v>10316</v>
      </c>
      <c r="D2078" t="s">
        <v>10317</v>
      </c>
      <c r="E2078">
        <f>IF(COUNTIFS(Registros!$A$2:$A$6000,"NP",Registros!$B$2:$B$6000,$A2078)&gt;0,1,0)</f>
        <v>0</v>
      </c>
      <c r="F2078">
        <f>IF($E2078=1,SUMIFS(Registros!$F$2:$F$6000,Registros!$A$2:$A$6000,"NP",Registros!$B$2:$B$6000,$A2078),0)</f>
        <v>0</v>
      </c>
      <c r="G2078">
        <f>IF(COUNTIFS(Registros!$A$2:$A$6000,"MOV",Registros!$B$2:$B$6000,$A2078)&gt;0,1,0)</f>
        <v>1</v>
      </c>
      <c r="H2078">
        <f>IF($G2078=1,SUMIFS(Registros!$F$2:$F$6000,Registros!$A$2:$A$6000,"MOV",Registros!$B$2:$B$6000,$A2078),0)</f>
        <v>41.5</v>
      </c>
      <c r="I2078">
        <f>IF(COUNTIFS(Registros!$A$2:$A$6000,"CS",Registros!$B$2:$B$6000,$A2078)&gt;0,1,0)</f>
        <v>0</v>
      </c>
      <c r="J2078">
        <f>IF($I2078=1,SUMIFS(Registros!$I$2:$I$6000,Registros!$A$2:$A$6000,"CS",Registros!$B$2:$B$6000,$A2078),0)</f>
        <v>0</v>
      </c>
      <c r="K2078">
        <f>IF(COUNTIFS(Winback!$K$2:$K$300,$A2078)&gt;0,1,0)</f>
        <v>0</v>
      </c>
      <c r="L2078">
        <f>IF(AND($K2078=1,LEFT($A2078,3)="WB-"),SUMIFS(Winback!$D$2:$D$300,Winback!$K$2:$K$300,$A2078),0)</f>
        <v>0</v>
      </c>
      <c r="M2078">
        <f>IF(OR($E2078=1,$G2078=1,SUMIFS(Registros!$J$2:$J$6000,Registros!$B$2:$B$6000,$A2078)&gt;0),1,0)</f>
        <v>1</v>
      </c>
      <c r="N2078">
        <f>IF($J2078&gt;0,1,IF(COUNTIFS(Registros!$A$2:$A$6000,"CS",Registros!$B$2:$B$6000,$A2078,Registros!$K$2:$K$6000,"&lt;&gt;")&gt;0,1,0))</f>
        <v>0</v>
      </c>
      <c r="O2078" t="str">
        <f t="shared" si="160"/>
        <v>SOLO MÓVIL</v>
      </c>
      <c r="P2078" t="str">
        <f t="shared" si="161"/>
        <v>Ofrecer fijo + internet (FLBBTV)</v>
      </c>
      <c r="Q2078">
        <f t="shared" si="162"/>
        <v>41.5</v>
      </c>
      <c r="R2078">
        <f>IFERROR(VLOOKUP($A2078,Registros!$B$2:$G$6000,6,0),IFERROR(INDEX(Winback!$C$2:$C$300,MATCH($A2078,Winback!$K$2:$K$300,0)),""))</f>
        <v>0</v>
      </c>
      <c r="S2078" t="str">
        <f t="shared" si="163"/>
        <v>+MOV</v>
      </c>
      <c r="T2078">
        <f t="shared" si="164"/>
        <v>1</v>
      </c>
    </row>
    <row r="2079" spans="1:20" x14ac:dyDescent="0.35">
      <c r="A2079" t="s">
        <v>10319</v>
      </c>
      <c r="B2079" t="s">
        <v>10320</v>
      </c>
      <c r="C2079" t="s">
        <v>10321</v>
      </c>
      <c r="D2079" t="s">
        <v>10322</v>
      </c>
      <c r="E2079">
        <f>IF(COUNTIFS(Registros!$A$2:$A$6000,"NP",Registros!$B$2:$B$6000,$A2079)&gt;0,1,0)</f>
        <v>0</v>
      </c>
      <c r="F2079">
        <f>IF($E2079=1,SUMIFS(Registros!$F$2:$F$6000,Registros!$A$2:$A$6000,"NP",Registros!$B$2:$B$6000,$A2079),0)</f>
        <v>0</v>
      </c>
      <c r="G2079">
        <f>IF(COUNTIFS(Registros!$A$2:$A$6000,"MOV",Registros!$B$2:$B$6000,$A2079)&gt;0,1,0)</f>
        <v>1</v>
      </c>
      <c r="H2079">
        <f>IF($G2079=1,SUMIFS(Registros!$F$2:$F$6000,Registros!$A$2:$A$6000,"MOV",Registros!$B$2:$B$6000,$A2079),0)</f>
        <v>54.5</v>
      </c>
      <c r="I2079">
        <f>IF(COUNTIFS(Registros!$A$2:$A$6000,"CS",Registros!$B$2:$B$6000,$A2079)&gt;0,1,0)</f>
        <v>0</v>
      </c>
      <c r="J2079">
        <f>IF($I2079=1,SUMIFS(Registros!$I$2:$I$6000,Registros!$A$2:$A$6000,"CS",Registros!$B$2:$B$6000,$A2079),0)</f>
        <v>0</v>
      </c>
      <c r="K2079">
        <f>IF(COUNTIFS(Winback!$K$2:$K$300,$A2079)&gt;0,1,0)</f>
        <v>0</v>
      </c>
      <c r="L2079">
        <f>IF(AND($K2079=1,LEFT($A2079,3)="WB-"),SUMIFS(Winback!$D$2:$D$300,Winback!$K$2:$K$300,$A2079),0)</f>
        <v>0</v>
      </c>
      <c r="M2079">
        <f>IF(OR($E2079=1,$G2079=1,SUMIFS(Registros!$J$2:$J$6000,Registros!$B$2:$B$6000,$A2079)&gt;0),1,0)</f>
        <v>1</v>
      </c>
      <c r="N2079">
        <f>IF($J2079&gt;0,1,IF(COUNTIFS(Registros!$A$2:$A$6000,"CS",Registros!$B$2:$B$6000,$A2079,Registros!$K$2:$K$6000,"&lt;&gt;")&gt;0,1,0))</f>
        <v>0</v>
      </c>
      <c r="O2079" t="str">
        <f t="shared" si="160"/>
        <v>SOLO MÓVIL</v>
      </c>
      <c r="P2079" t="str">
        <f t="shared" si="161"/>
        <v>Ofrecer fijo + internet (FLBBTV)</v>
      </c>
      <c r="Q2079">
        <f t="shared" si="162"/>
        <v>54.5</v>
      </c>
      <c r="R2079">
        <f>IFERROR(VLOOKUP($A2079,Registros!$B$2:$G$6000,6,0),IFERROR(INDEX(Winback!$C$2:$C$300,MATCH($A2079,Winback!$K$2:$K$300,0)),""))</f>
        <v>0</v>
      </c>
      <c r="S2079" t="str">
        <f t="shared" si="163"/>
        <v>+MOV</v>
      </c>
      <c r="T2079">
        <f t="shared" si="164"/>
        <v>1</v>
      </c>
    </row>
    <row r="2080" spans="1:20" x14ac:dyDescent="0.35">
      <c r="A2080" t="s">
        <v>10324</v>
      </c>
      <c r="B2080" t="s">
        <v>10325</v>
      </c>
      <c r="C2080" t="s">
        <v>10326</v>
      </c>
      <c r="D2080" t="s">
        <v>10327</v>
      </c>
      <c r="E2080">
        <f>IF(COUNTIFS(Registros!$A$2:$A$6000,"NP",Registros!$B$2:$B$6000,$A2080)&gt;0,1,0)</f>
        <v>0</v>
      </c>
      <c r="F2080">
        <f>IF($E2080=1,SUMIFS(Registros!$F$2:$F$6000,Registros!$A$2:$A$6000,"NP",Registros!$B$2:$B$6000,$A2080),0)</f>
        <v>0</v>
      </c>
      <c r="G2080">
        <f>IF(COUNTIFS(Registros!$A$2:$A$6000,"MOV",Registros!$B$2:$B$6000,$A2080)&gt;0,1,0)</f>
        <v>1</v>
      </c>
      <c r="H2080">
        <f>IF($G2080=1,SUMIFS(Registros!$F$2:$F$6000,Registros!$A$2:$A$6000,"MOV",Registros!$B$2:$B$6000,$A2080),0)</f>
        <v>52.74</v>
      </c>
      <c r="I2080">
        <f>IF(COUNTIFS(Registros!$A$2:$A$6000,"CS",Registros!$B$2:$B$6000,$A2080)&gt;0,1,0)</f>
        <v>0</v>
      </c>
      <c r="J2080">
        <f>IF($I2080=1,SUMIFS(Registros!$I$2:$I$6000,Registros!$A$2:$A$6000,"CS",Registros!$B$2:$B$6000,$A2080),0)</f>
        <v>0</v>
      </c>
      <c r="K2080">
        <f>IF(COUNTIFS(Winback!$K$2:$K$300,$A2080)&gt;0,1,0)</f>
        <v>0</v>
      </c>
      <c r="L2080">
        <f>IF(AND($K2080=1,LEFT($A2080,3)="WB-"),SUMIFS(Winback!$D$2:$D$300,Winback!$K$2:$K$300,$A2080),0)</f>
        <v>0</v>
      </c>
      <c r="M2080">
        <f>IF(OR($E2080=1,$G2080=1,SUMIFS(Registros!$J$2:$J$6000,Registros!$B$2:$B$6000,$A2080)&gt;0),1,0)</f>
        <v>1</v>
      </c>
      <c r="N2080">
        <f>IF($J2080&gt;0,1,IF(COUNTIFS(Registros!$A$2:$A$6000,"CS",Registros!$B$2:$B$6000,$A2080,Registros!$K$2:$K$6000,"&lt;&gt;")&gt;0,1,0))</f>
        <v>0</v>
      </c>
      <c r="O2080" t="str">
        <f t="shared" si="160"/>
        <v>SOLO MÓVIL</v>
      </c>
      <c r="P2080" t="str">
        <f t="shared" si="161"/>
        <v>Ofrecer fijo + internet (FLBBTV)</v>
      </c>
      <c r="Q2080">
        <f t="shared" si="162"/>
        <v>52.74</v>
      </c>
      <c r="R2080">
        <f>IFERROR(VLOOKUP($A2080,Registros!$B$2:$G$6000,6,0),IFERROR(INDEX(Winback!$C$2:$C$300,MATCH($A2080,Winback!$K$2:$K$300,0)),""))</f>
        <v>0</v>
      </c>
      <c r="S2080" t="str">
        <f t="shared" si="163"/>
        <v>+MOV</v>
      </c>
      <c r="T2080">
        <f t="shared" si="164"/>
        <v>1</v>
      </c>
    </row>
    <row r="2081" spans="1:20" x14ac:dyDescent="0.35">
      <c r="A2081" t="s">
        <v>10329</v>
      </c>
      <c r="B2081" t="s">
        <v>10330</v>
      </c>
      <c r="C2081" t="s">
        <v>10331</v>
      </c>
      <c r="D2081" t="s">
        <v>10332</v>
      </c>
      <c r="E2081">
        <f>IF(COUNTIFS(Registros!$A$2:$A$6000,"NP",Registros!$B$2:$B$6000,$A2081)&gt;0,1,0)</f>
        <v>0</v>
      </c>
      <c r="F2081">
        <f>IF($E2081=1,SUMIFS(Registros!$F$2:$F$6000,Registros!$A$2:$A$6000,"NP",Registros!$B$2:$B$6000,$A2081),0)</f>
        <v>0</v>
      </c>
      <c r="G2081">
        <f>IF(COUNTIFS(Registros!$A$2:$A$6000,"MOV",Registros!$B$2:$B$6000,$A2081)&gt;0,1,0)</f>
        <v>1</v>
      </c>
      <c r="H2081">
        <f>IF($G2081=1,SUMIFS(Registros!$F$2:$F$6000,Registros!$A$2:$A$6000,"MOV",Registros!$B$2:$B$6000,$A2081),0)</f>
        <v>45.5</v>
      </c>
      <c r="I2081">
        <f>IF(COUNTIFS(Registros!$A$2:$A$6000,"CS",Registros!$B$2:$B$6000,$A2081)&gt;0,1,0)</f>
        <v>0</v>
      </c>
      <c r="J2081">
        <f>IF($I2081=1,SUMIFS(Registros!$I$2:$I$6000,Registros!$A$2:$A$6000,"CS",Registros!$B$2:$B$6000,$A2081),0)</f>
        <v>0</v>
      </c>
      <c r="K2081">
        <f>IF(COUNTIFS(Winback!$K$2:$K$300,$A2081)&gt;0,1,0)</f>
        <v>0</v>
      </c>
      <c r="L2081">
        <f>IF(AND($K2081=1,LEFT($A2081,3)="WB-"),SUMIFS(Winback!$D$2:$D$300,Winback!$K$2:$K$300,$A2081),0)</f>
        <v>0</v>
      </c>
      <c r="M2081">
        <f>IF(OR($E2081=1,$G2081=1,SUMIFS(Registros!$J$2:$J$6000,Registros!$B$2:$B$6000,$A2081)&gt;0),1,0)</f>
        <v>1</v>
      </c>
      <c r="N2081">
        <f>IF($J2081&gt;0,1,IF(COUNTIFS(Registros!$A$2:$A$6000,"CS",Registros!$B$2:$B$6000,$A2081,Registros!$K$2:$K$6000,"&lt;&gt;")&gt;0,1,0))</f>
        <v>0</v>
      </c>
      <c r="O2081" t="str">
        <f t="shared" si="160"/>
        <v>SOLO MÓVIL</v>
      </c>
      <c r="P2081" t="str">
        <f t="shared" si="161"/>
        <v>Ofrecer fijo + internet (FLBBTV)</v>
      </c>
      <c r="Q2081">
        <f t="shared" si="162"/>
        <v>45.5</v>
      </c>
      <c r="R2081">
        <f>IFERROR(VLOOKUP($A2081,Registros!$B$2:$G$6000,6,0),IFERROR(INDEX(Winback!$C$2:$C$300,MATCH($A2081,Winback!$K$2:$K$300,0)),""))</f>
        <v>0</v>
      </c>
      <c r="S2081" t="str">
        <f t="shared" si="163"/>
        <v>+MOV</v>
      </c>
      <c r="T2081">
        <f t="shared" si="164"/>
        <v>1</v>
      </c>
    </row>
    <row r="2082" spans="1:20" x14ac:dyDescent="0.35">
      <c r="A2082" t="s">
        <v>10334</v>
      </c>
      <c r="B2082" t="s">
        <v>10335</v>
      </c>
      <c r="C2082" t="s">
        <v>2678</v>
      </c>
      <c r="D2082" t="s">
        <v>941</v>
      </c>
      <c r="E2082">
        <f>IF(COUNTIFS(Registros!$A$2:$A$6000,"NP",Registros!$B$2:$B$6000,$A2082)&gt;0,1,0)</f>
        <v>0</v>
      </c>
      <c r="F2082">
        <f>IF($E2082=1,SUMIFS(Registros!$F$2:$F$6000,Registros!$A$2:$A$6000,"NP",Registros!$B$2:$B$6000,$A2082),0)</f>
        <v>0</v>
      </c>
      <c r="G2082">
        <f>IF(COUNTIFS(Registros!$A$2:$A$6000,"MOV",Registros!$B$2:$B$6000,$A2082)&gt;0,1,0)</f>
        <v>1</v>
      </c>
      <c r="H2082">
        <f>IF($G2082=1,SUMIFS(Registros!$F$2:$F$6000,Registros!$A$2:$A$6000,"MOV",Registros!$B$2:$B$6000,$A2082),0)</f>
        <v>56</v>
      </c>
      <c r="I2082">
        <f>IF(COUNTIFS(Registros!$A$2:$A$6000,"CS",Registros!$B$2:$B$6000,$A2082)&gt;0,1,0)</f>
        <v>0</v>
      </c>
      <c r="J2082">
        <f>IF($I2082=1,SUMIFS(Registros!$I$2:$I$6000,Registros!$A$2:$A$6000,"CS",Registros!$B$2:$B$6000,$A2082),0)</f>
        <v>0</v>
      </c>
      <c r="K2082">
        <f>IF(COUNTIFS(Winback!$K$2:$K$300,$A2082)&gt;0,1,0)</f>
        <v>0</v>
      </c>
      <c r="L2082">
        <f>IF(AND($K2082=1,LEFT($A2082,3)="WB-"),SUMIFS(Winback!$D$2:$D$300,Winback!$K$2:$K$300,$A2082),0)</f>
        <v>0</v>
      </c>
      <c r="M2082">
        <f>IF(OR($E2082=1,$G2082=1,SUMIFS(Registros!$J$2:$J$6000,Registros!$B$2:$B$6000,$A2082)&gt;0),1,0)</f>
        <v>1</v>
      </c>
      <c r="N2082">
        <f>IF($J2082&gt;0,1,IF(COUNTIFS(Registros!$A$2:$A$6000,"CS",Registros!$B$2:$B$6000,$A2082,Registros!$K$2:$K$6000,"&lt;&gt;")&gt;0,1,0))</f>
        <v>0</v>
      </c>
      <c r="O2082" t="str">
        <f t="shared" si="160"/>
        <v>SOLO MÓVIL</v>
      </c>
      <c r="P2082" t="str">
        <f t="shared" si="161"/>
        <v>Ofrecer fijo + internet (FLBBTV)</v>
      </c>
      <c r="Q2082">
        <f t="shared" si="162"/>
        <v>56</v>
      </c>
      <c r="R2082">
        <f>IFERROR(VLOOKUP($A2082,Registros!$B$2:$G$6000,6,0),IFERROR(INDEX(Winback!$C$2:$C$300,MATCH($A2082,Winback!$K$2:$K$300,0)),""))</f>
        <v>0</v>
      </c>
      <c r="S2082" t="str">
        <f t="shared" si="163"/>
        <v>+MOV</v>
      </c>
      <c r="T2082">
        <f t="shared" si="164"/>
        <v>1</v>
      </c>
    </row>
    <row r="2083" spans="1:20" x14ac:dyDescent="0.35">
      <c r="A2083" t="s">
        <v>10337</v>
      </c>
      <c r="B2083" t="s">
        <v>10338</v>
      </c>
      <c r="C2083" t="s">
        <v>10339</v>
      </c>
      <c r="D2083" t="s">
        <v>10340</v>
      </c>
      <c r="E2083">
        <f>IF(COUNTIFS(Registros!$A$2:$A$6000,"NP",Registros!$B$2:$B$6000,$A2083)&gt;0,1,0)</f>
        <v>0</v>
      </c>
      <c r="F2083">
        <f>IF($E2083=1,SUMIFS(Registros!$F$2:$F$6000,Registros!$A$2:$A$6000,"NP",Registros!$B$2:$B$6000,$A2083),0)</f>
        <v>0</v>
      </c>
      <c r="G2083">
        <f>IF(COUNTIFS(Registros!$A$2:$A$6000,"MOV",Registros!$B$2:$B$6000,$A2083)&gt;0,1,0)</f>
        <v>1</v>
      </c>
      <c r="H2083">
        <f>IF($G2083=1,SUMIFS(Registros!$F$2:$F$6000,Registros!$A$2:$A$6000,"MOV",Registros!$B$2:$B$6000,$A2083),0)</f>
        <v>16.25</v>
      </c>
      <c r="I2083">
        <f>IF(COUNTIFS(Registros!$A$2:$A$6000,"CS",Registros!$B$2:$B$6000,$A2083)&gt;0,1,0)</f>
        <v>0</v>
      </c>
      <c r="J2083">
        <f>IF($I2083=1,SUMIFS(Registros!$I$2:$I$6000,Registros!$A$2:$A$6000,"CS",Registros!$B$2:$B$6000,$A2083),0)</f>
        <v>0</v>
      </c>
      <c r="K2083">
        <f>IF(COUNTIFS(Winback!$K$2:$K$300,$A2083)&gt;0,1,0)</f>
        <v>0</v>
      </c>
      <c r="L2083">
        <f>IF(AND($K2083=1,LEFT($A2083,3)="WB-"),SUMIFS(Winback!$D$2:$D$300,Winback!$K$2:$K$300,$A2083),0)</f>
        <v>0</v>
      </c>
      <c r="M2083">
        <f>IF(OR($E2083=1,$G2083=1,SUMIFS(Registros!$J$2:$J$6000,Registros!$B$2:$B$6000,$A2083)&gt;0),1,0)</f>
        <v>1</v>
      </c>
      <c r="N2083">
        <f>IF($J2083&gt;0,1,IF(COUNTIFS(Registros!$A$2:$A$6000,"CS",Registros!$B$2:$B$6000,$A2083,Registros!$K$2:$K$6000,"&lt;&gt;")&gt;0,1,0))</f>
        <v>0</v>
      </c>
      <c r="O2083" t="str">
        <f t="shared" si="160"/>
        <v>SOLO MÓVIL</v>
      </c>
      <c r="P2083" t="str">
        <f t="shared" si="161"/>
        <v>Ofrecer fijo + internet (FLBBTV)</v>
      </c>
      <c r="Q2083">
        <f t="shared" si="162"/>
        <v>16.25</v>
      </c>
      <c r="R2083">
        <f>IFERROR(VLOOKUP($A2083,Registros!$B$2:$G$6000,6,0),IFERROR(INDEX(Winback!$C$2:$C$300,MATCH($A2083,Winback!$K$2:$K$300,0)),""))</f>
        <v>0</v>
      </c>
      <c r="S2083" t="str">
        <f t="shared" si="163"/>
        <v>+MOV</v>
      </c>
      <c r="T2083">
        <f t="shared" si="164"/>
        <v>1</v>
      </c>
    </row>
    <row r="2084" spans="1:20" x14ac:dyDescent="0.35">
      <c r="A2084" t="s">
        <v>10342</v>
      </c>
      <c r="B2084" t="s">
        <v>10343</v>
      </c>
      <c r="C2084" t="s">
        <v>10344</v>
      </c>
      <c r="D2084" t="s">
        <v>10345</v>
      </c>
      <c r="E2084">
        <f>IF(COUNTIFS(Registros!$A$2:$A$6000,"NP",Registros!$B$2:$B$6000,$A2084)&gt;0,1,0)</f>
        <v>0</v>
      </c>
      <c r="F2084">
        <f>IF($E2084=1,SUMIFS(Registros!$F$2:$F$6000,Registros!$A$2:$A$6000,"NP",Registros!$B$2:$B$6000,$A2084),0)</f>
        <v>0</v>
      </c>
      <c r="G2084">
        <f>IF(COUNTIFS(Registros!$A$2:$A$6000,"MOV",Registros!$B$2:$B$6000,$A2084)&gt;0,1,0)</f>
        <v>1</v>
      </c>
      <c r="H2084">
        <f>IF($G2084=1,SUMIFS(Registros!$F$2:$F$6000,Registros!$A$2:$A$6000,"MOV",Registros!$B$2:$B$6000,$A2084),0)</f>
        <v>15</v>
      </c>
      <c r="I2084">
        <f>IF(COUNTIFS(Registros!$A$2:$A$6000,"CS",Registros!$B$2:$B$6000,$A2084)&gt;0,1,0)</f>
        <v>0</v>
      </c>
      <c r="J2084">
        <f>IF($I2084=1,SUMIFS(Registros!$I$2:$I$6000,Registros!$A$2:$A$6000,"CS",Registros!$B$2:$B$6000,$A2084),0)</f>
        <v>0</v>
      </c>
      <c r="K2084">
        <f>IF(COUNTIFS(Winback!$K$2:$K$300,$A2084)&gt;0,1,0)</f>
        <v>0</v>
      </c>
      <c r="L2084">
        <f>IF(AND($K2084=1,LEFT($A2084,3)="WB-"),SUMIFS(Winback!$D$2:$D$300,Winback!$K$2:$K$300,$A2084),0)</f>
        <v>0</v>
      </c>
      <c r="M2084">
        <f>IF(OR($E2084=1,$G2084=1,SUMIFS(Registros!$J$2:$J$6000,Registros!$B$2:$B$6000,$A2084)&gt;0),1,0)</f>
        <v>1</v>
      </c>
      <c r="N2084">
        <f>IF($J2084&gt;0,1,IF(COUNTIFS(Registros!$A$2:$A$6000,"CS",Registros!$B$2:$B$6000,$A2084,Registros!$K$2:$K$6000,"&lt;&gt;")&gt;0,1,0))</f>
        <v>0</v>
      </c>
      <c r="O2084" t="str">
        <f t="shared" si="160"/>
        <v>SOLO MÓVIL</v>
      </c>
      <c r="P2084" t="str">
        <f t="shared" si="161"/>
        <v>Ofrecer fijo + internet (FLBBTV)</v>
      </c>
      <c r="Q2084">
        <f t="shared" si="162"/>
        <v>15</v>
      </c>
      <c r="R2084">
        <f>IFERROR(VLOOKUP($A2084,Registros!$B$2:$G$6000,6,0),IFERROR(INDEX(Winback!$C$2:$C$300,MATCH($A2084,Winback!$K$2:$K$300,0)),""))</f>
        <v>0</v>
      </c>
      <c r="S2084" t="str">
        <f t="shared" si="163"/>
        <v>+MOV</v>
      </c>
      <c r="T2084">
        <f t="shared" si="164"/>
        <v>1</v>
      </c>
    </row>
    <row r="2085" spans="1:20" x14ac:dyDescent="0.35">
      <c r="A2085" t="s">
        <v>10347</v>
      </c>
      <c r="B2085" t="s">
        <v>10348</v>
      </c>
      <c r="C2085" t="s">
        <v>10349</v>
      </c>
      <c r="D2085" t="s">
        <v>10350</v>
      </c>
      <c r="E2085">
        <f>IF(COUNTIFS(Registros!$A$2:$A$6000,"NP",Registros!$B$2:$B$6000,$A2085)&gt;0,1,0)</f>
        <v>0</v>
      </c>
      <c r="F2085">
        <f>IF($E2085=1,SUMIFS(Registros!$F$2:$F$6000,Registros!$A$2:$A$6000,"NP",Registros!$B$2:$B$6000,$A2085),0)</f>
        <v>0</v>
      </c>
      <c r="G2085">
        <f>IF(COUNTIFS(Registros!$A$2:$A$6000,"MOV",Registros!$B$2:$B$6000,$A2085)&gt;0,1,0)</f>
        <v>1</v>
      </c>
      <c r="H2085">
        <f>IF($G2085=1,SUMIFS(Registros!$F$2:$F$6000,Registros!$A$2:$A$6000,"MOV",Registros!$B$2:$B$6000,$A2085),0)</f>
        <v>20.75</v>
      </c>
      <c r="I2085">
        <f>IF(COUNTIFS(Registros!$A$2:$A$6000,"CS",Registros!$B$2:$B$6000,$A2085)&gt;0,1,0)</f>
        <v>0</v>
      </c>
      <c r="J2085">
        <f>IF($I2085=1,SUMIFS(Registros!$I$2:$I$6000,Registros!$A$2:$A$6000,"CS",Registros!$B$2:$B$6000,$A2085),0)</f>
        <v>0</v>
      </c>
      <c r="K2085">
        <f>IF(COUNTIFS(Winback!$K$2:$K$300,$A2085)&gt;0,1,0)</f>
        <v>0</v>
      </c>
      <c r="L2085">
        <f>IF(AND($K2085=1,LEFT($A2085,3)="WB-"),SUMIFS(Winback!$D$2:$D$300,Winback!$K$2:$K$300,$A2085),0)</f>
        <v>0</v>
      </c>
      <c r="M2085">
        <f>IF(OR($E2085=1,$G2085=1,SUMIFS(Registros!$J$2:$J$6000,Registros!$B$2:$B$6000,$A2085)&gt;0),1,0)</f>
        <v>1</v>
      </c>
      <c r="N2085">
        <f>IF($J2085&gt;0,1,IF(COUNTIFS(Registros!$A$2:$A$6000,"CS",Registros!$B$2:$B$6000,$A2085,Registros!$K$2:$K$6000,"&lt;&gt;")&gt;0,1,0))</f>
        <v>0</v>
      </c>
      <c r="O2085" t="str">
        <f t="shared" si="160"/>
        <v>SOLO MÓVIL</v>
      </c>
      <c r="P2085" t="str">
        <f t="shared" si="161"/>
        <v>Ofrecer fijo + internet (FLBBTV)</v>
      </c>
      <c r="Q2085">
        <f t="shared" si="162"/>
        <v>20.75</v>
      </c>
      <c r="R2085">
        <f>IFERROR(VLOOKUP($A2085,Registros!$B$2:$G$6000,6,0),IFERROR(INDEX(Winback!$C$2:$C$300,MATCH($A2085,Winback!$K$2:$K$300,0)),""))</f>
        <v>0</v>
      </c>
      <c r="S2085" t="str">
        <f t="shared" si="163"/>
        <v>+MOV</v>
      </c>
      <c r="T2085">
        <f t="shared" si="164"/>
        <v>1</v>
      </c>
    </row>
    <row r="2086" spans="1:20" x14ac:dyDescent="0.35">
      <c r="A2086" t="s">
        <v>10352</v>
      </c>
      <c r="B2086" t="s">
        <v>10353</v>
      </c>
      <c r="C2086" t="s">
        <v>10354</v>
      </c>
      <c r="D2086" t="s">
        <v>10355</v>
      </c>
      <c r="E2086">
        <f>IF(COUNTIFS(Registros!$A$2:$A$6000,"NP",Registros!$B$2:$B$6000,$A2086)&gt;0,1,0)</f>
        <v>0</v>
      </c>
      <c r="F2086">
        <f>IF($E2086=1,SUMIFS(Registros!$F$2:$F$6000,Registros!$A$2:$A$6000,"NP",Registros!$B$2:$B$6000,$A2086),0)</f>
        <v>0</v>
      </c>
      <c r="G2086">
        <f>IF(COUNTIFS(Registros!$A$2:$A$6000,"MOV",Registros!$B$2:$B$6000,$A2086)&gt;0,1,0)</f>
        <v>1</v>
      </c>
      <c r="H2086">
        <f>IF($G2086=1,SUMIFS(Registros!$F$2:$F$6000,Registros!$A$2:$A$6000,"MOV",Registros!$B$2:$B$6000,$A2086),0)</f>
        <v>15</v>
      </c>
      <c r="I2086">
        <f>IF(COUNTIFS(Registros!$A$2:$A$6000,"CS",Registros!$B$2:$B$6000,$A2086)&gt;0,1,0)</f>
        <v>0</v>
      </c>
      <c r="J2086">
        <f>IF($I2086=1,SUMIFS(Registros!$I$2:$I$6000,Registros!$A$2:$A$6000,"CS",Registros!$B$2:$B$6000,$A2086),0)</f>
        <v>0</v>
      </c>
      <c r="K2086">
        <f>IF(COUNTIFS(Winback!$K$2:$K$300,$A2086)&gt;0,1,0)</f>
        <v>0</v>
      </c>
      <c r="L2086">
        <f>IF(AND($K2086=1,LEFT($A2086,3)="WB-"),SUMIFS(Winback!$D$2:$D$300,Winback!$K$2:$K$300,$A2086),0)</f>
        <v>0</v>
      </c>
      <c r="M2086">
        <f>IF(OR($E2086=1,$G2086=1,SUMIFS(Registros!$J$2:$J$6000,Registros!$B$2:$B$6000,$A2086)&gt;0),1,0)</f>
        <v>1</v>
      </c>
      <c r="N2086">
        <f>IF($J2086&gt;0,1,IF(COUNTIFS(Registros!$A$2:$A$6000,"CS",Registros!$B$2:$B$6000,$A2086,Registros!$K$2:$K$6000,"&lt;&gt;")&gt;0,1,0))</f>
        <v>0</v>
      </c>
      <c r="O2086" t="str">
        <f t="shared" si="160"/>
        <v>SOLO MÓVIL</v>
      </c>
      <c r="P2086" t="str">
        <f t="shared" si="161"/>
        <v>Ofrecer fijo + internet (FLBBTV)</v>
      </c>
      <c r="Q2086">
        <f t="shared" si="162"/>
        <v>15</v>
      </c>
      <c r="R2086">
        <f>IFERROR(VLOOKUP($A2086,Registros!$B$2:$G$6000,6,0),IFERROR(INDEX(Winback!$C$2:$C$300,MATCH($A2086,Winback!$K$2:$K$300,0)),""))</f>
        <v>0</v>
      </c>
      <c r="S2086" t="str">
        <f t="shared" si="163"/>
        <v>+MOV</v>
      </c>
      <c r="T2086">
        <f t="shared" si="164"/>
        <v>1</v>
      </c>
    </row>
    <row r="2087" spans="1:20" x14ac:dyDescent="0.35">
      <c r="A2087" t="s">
        <v>10357</v>
      </c>
      <c r="B2087" t="s">
        <v>10358</v>
      </c>
      <c r="C2087" t="s">
        <v>10359</v>
      </c>
      <c r="D2087" t="s">
        <v>10360</v>
      </c>
      <c r="E2087">
        <f>IF(COUNTIFS(Registros!$A$2:$A$6000,"NP",Registros!$B$2:$B$6000,$A2087)&gt;0,1,0)</f>
        <v>0</v>
      </c>
      <c r="F2087">
        <f>IF($E2087=1,SUMIFS(Registros!$F$2:$F$6000,Registros!$A$2:$A$6000,"NP",Registros!$B$2:$B$6000,$A2087),0)</f>
        <v>0</v>
      </c>
      <c r="G2087">
        <f>IF(COUNTIFS(Registros!$A$2:$A$6000,"MOV",Registros!$B$2:$B$6000,$A2087)&gt;0,1,0)</f>
        <v>1</v>
      </c>
      <c r="H2087">
        <f>IF($G2087=1,SUMIFS(Registros!$F$2:$F$6000,Registros!$A$2:$A$6000,"MOV",Registros!$B$2:$B$6000,$A2087),0)</f>
        <v>25</v>
      </c>
      <c r="I2087">
        <f>IF(COUNTIFS(Registros!$A$2:$A$6000,"CS",Registros!$B$2:$B$6000,$A2087)&gt;0,1,0)</f>
        <v>0</v>
      </c>
      <c r="J2087">
        <f>IF($I2087=1,SUMIFS(Registros!$I$2:$I$6000,Registros!$A$2:$A$6000,"CS",Registros!$B$2:$B$6000,$A2087),0)</f>
        <v>0</v>
      </c>
      <c r="K2087">
        <f>IF(COUNTIFS(Winback!$K$2:$K$300,$A2087)&gt;0,1,0)</f>
        <v>0</v>
      </c>
      <c r="L2087">
        <f>IF(AND($K2087=1,LEFT($A2087,3)="WB-"),SUMIFS(Winback!$D$2:$D$300,Winback!$K$2:$K$300,$A2087),0)</f>
        <v>0</v>
      </c>
      <c r="M2087">
        <f>IF(OR($E2087=1,$G2087=1,SUMIFS(Registros!$J$2:$J$6000,Registros!$B$2:$B$6000,$A2087)&gt;0),1,0)</f>
        <v>1</v>
      </c>
      <c r="N2087">
        <f>IF($J2087&gt;0,1,IF(COUNTIFS(Registros!$A$2:$A$6000,"CS",Registros!$B$2:$B$6000,$A2087,Registros!$K$2:$K$6000,"&lt;&gt;")&gt;0,1,0))</f>
        <v>0</v>
      </c>
      <c r="O2087" t="str">
        <f t="shared" si="160"/>
        <v>SOLO MÓVIL</v>
      </c>
      <c r="P2087" t="str">
        <f t="shared" si="161"/>
        <v>Ofrecer fijo + internet (FLBBTV)</v>
      </c>
      <c r="Q2087">
        <f t="shared" si="162"/>
        <v>25</v>
      </c>
      <c r="R2087">
        <f>IFERROR(VLOOKUP($A2087,Registros!$B$2:$G$6000,6,0),IFERROR(INDEX(Winback!$C$2:$C$300,MATCH($A2087,Winback!$K$2:$K$300,0)),""))</f>
        <v>0</v>
      </c>
      <c r="S2087" t="str">
        <f t="shared" si="163"/>
        <v>+MOV</v>
      </c>
      <c r="T2087">
        <f t="shared" si="164"/>
        <v>1</v>
      </c>
    </row>
    <row r="2088" spans="1:20" x14ac:dyDescent="0.35">
      <c r="A2088" t="s">
        <v>10362</v>
      </c>
      <c r="B2088" t="s">
        <v>10363</v>
      </c>
      <c r="C2088" t="s">
        <v>10364</v>
      </c>
      <c r="D2088" t="s">
        <v>10365</v>
      </c>
      <c r="E2088">
        <f>IF(COUNTIFS(Registros!$A$2:$A$6000,"NP",Registros!$B$2:$B$6000,$A2088)&gt;0,1,0)</f>
        <v>0</v>
      </c>
      <c r="F2088">
        <f>IF($E2088=1,SUMIFS(Registros!$F$2:$F$6000,Registros!$A$2:$A$6000,"NP",Registros!$B$2:$B$6000,$A2088),0)</f>
        <v>0</v>
      </c>
      <c r="G2088">
        <f>IF(COUNTIFS(Registros!$A$2:$A$6000,"MOV",Registros!$B$2:$B$6000,$A2088)&gt;0,1,0)</f>
        <v>1</v>
      </c>
      <c r="H2088">
        <f>IF($G2088=1,SUMIFS(Registros!$F$2:$F$6000,Registros!$A$2:$A$6000,"MOV",Registros!$B$2:$B$6000,$A2088),0)</f>
        <v>66.61</v>
      </c>
      <c r="I2088">
        <f>IF(COUNTIFS(Registros!$A$2:$A$6000,"CS",Registros!$B$2:$B$6000,$A2088)&gt;0,1,0)</f>
        <v>0</v>
      </c>
      <c r="J2088">
        <f>IF($I2088=1,SUMIFS(Registros!$I$2:$I$6000,Registros!$A$2:$A$6000,"CS",Registros!$B$2:$B$6000,$A2088),0)</f>
        <v>0</v>
      </c>
      <c r="K2088">
        <f>IF(COUNTIFS(Winback!$K$2:$K$300,$A2088)&gt;0,1,0)</f>
        <v>0</v>
      </c>
      <c r="L2088">
        <f>IF(AND($K2088=1,LEFT($A2088,3)="WB-"),SUMIFS(Winback!$D$2:$D$300,Winback!$K$2:$K$300,$A2088),0)</f>
        <v>0</v>
      </c>
      <c r="M2088">
        <f>IF(OR($E2088=1,$G2088=1,SUMIFS(Registros!$J$2:$J$6000,Registros!$B$2:$B$6000,$A2088)&gt;0),1,0)</f>
        <v>1</v>
      </c>
      <c r="N2088">
        <f>IF($J2088&gt;0,1,IF(COUNTIFS(Registros!$A$2:$A$6000,"CS",Registros!$B$2:$B$6000,$A2088,Registros!$K$2:$K$6000,"&lt;&gt;")&gt;0,1,0))</f>
        <v>0</v>
      </c>
      <c r="O2088" t="str">
        <f t="shared" si="160"/>
        <v>SOLO MÓVIL</v>
      </c>
      <c r="P2088" t="str">
        <f t="shared" si="161"/>
        <v>Ofrecer fijo + internet (FLBBTV)</v>
      </c>
      <c r="Q2088">
        <f t="shared" si="162"/>
        <v>66.61</v>
      </c>
      <c r="R2088">
        <f>IFERROR(VLOOKUP($A2088,Registros!$B$2:$G$6000,6,0),IFERROR(INDEX(Winback!$C$2:$C$300,MATCH($A2088,Winback!$K$2:$K$300,0)),""))</f>
        <v>0</v>
      </c>
      <c r="S2088" t="str">
        <f t="shared" si="163"/>
        <v>+MOV</v>
      </c>
      <c r="T2088">
        <f t="shared" si="164"/>
        <v>1</v>
      </c>
    </row>
    <row r="2089" spans="1:20" x14ac:dyDescent="0.35">
      <c r="A2089" t="s">
        <v>10367</v>
      </c>
      <c r="B2089" t="s">
        <v>10368</v>
      </c>
      <c r="C2089" t="s">
        <v>10369</v>
      </c>
      <c r="D2089" t="s">
        <v>10370</v>
      </c>
      <c r="E2089">
        <f>IF(COUNTIFS(Registros!$A$2:$A$6000,"NP",Registros!$B$2:$B$6000,$A2089)&gt;0,1,0)</f>
        <v>0</v>
      </c>
      <c r="F2089">
        <f>IF($E2089=1,SUMIFS(Registros!$F$2:$F$6000,Registros!$A$2:$A$6000,"NP",Registros!$B$2:$B$6000,$A2089),0)</f>
        <v>0</v>
      </c>
      <c r="G2089">
        <f>IF(COUNTIFS(Registros!$A$2:$A$6000,"MOV",Registros!$B$2:$B$6000,$A2089)&gt;0,1,0)</f>
        <v>1</v>
      </c>
      <c r="H2089">
        <f>IF($G2089=1,SUMIFS(Registros!$F$2:$F$6000,Registros!$A$2:$A$6000,"MOV",Registros!$B$2:$B$6000,$A2089),0)</f>
        <v>15</v>
      </c>
      <c r="I2089">
        <f>IF(COUNTIFS(Registros!$A$2:$A$6000,"CS",Registros!$B$2:$B$6000,$A2089)&gt;0,1,0)</f>
        <v>0</v>
      </c>
      <c r="J2089">
        <f>IF($I2089=1,SUMIFS(Registros!$I$2:$I$6000,Registros!$A$2:$A$6000,"CS",Registros!$B$2:$B$6000,$A2089),0)</f>
        <v>0</v>
      </c>
      <c r="K2089">
        <f>IF(COUNTIFS(Winback!$K$2:$K$300,$A2089)&gt;0,1,0)</f>
        <v>0</v>
      </c>
      <c r="L2089">
        <f>IF(AND($K2089=1,LEFT($A2089,3)="WB-"),SUMIFS(Winback!$D$2:$D$300,Winback!$K$2:$K$300,$A2089),0)</f>
        <v>0</v>
      </c>
      <c r="M2089">
        <f>IF(OR($E2089=1,$G2089=1,SUMIFS(Registros!$J$2:$J$6000,Registros!$B$2:$B$6000,$A2089)&gt;0),1,0)</f>
        <v>1</v>
      </c>
      <c r="N2089">
        <f>IF($J2089&gt;0,1,IF(COUNTIFS(Registros!$A$2:$A$6000,"CS",Registros!$B$2:$B$6000,$A2089,Registros!$K$2:$K$6000,"&lt;&gt;")&gt;0,1,0))</f>
        <v>0</v>
      </c>
      <c r="O2089" t="str">
        <f t="shared" si="160"/>
        <v>SOLO MÓVIL</v>
      </c>
      <c r="P2089" t="str">
        <f t="shared" si="161"/>
        <v>Ofrecer fijo + internet (FLBBTV)</v>
      </c>
      <c r="Q2089">
        <f t="shared" si="162"/>
        <v>15</v>
      </c>
      <c r="R2089">
        <f>IFERROR(VLOOKUP($A2089,Registros!$B$2:$G$6000,6,0),IFERROR(INDEX(Winback!$C$2:$C$300,MATCH($A2089,Winback!$K$2:$K$300,0)),""))</f>
        <v>0</v>
      </c>
      <c r="S2089" t="str">
        <f t="shared" si="163"/>
        <v>+MOV</v>
      </c>
      <c r="T2089">
        <f t="shared" si="164"/>
        <v>1</v>
      </c>
    </row>
    <row r="2090" spans="1:20" x14ac:dyDescent="0.35">
      <c r="A2090" t="s">
        <v>10372</v>
      </c>
      <c r="B2090" t="s">
        <v>10373</v>
      </c>
      <c r="C2090" t="s">
        <v>10374</v>
      </c>
      <c r="D2090" t="s">
        <v>10375</v>
      </c>
      <c r="E2090">
        <f>IF(COUNTIFS(Registros!$A$2:$A$6000,"NP",Registros!$B$2:$B$6000,$A2090)&gt;0,1,0)</f>
        <v>0</v>
      </c>
      <c r="F2090">
        <f>IF($E2090=1,SUMIFS(Registros!$F$2:$F$6000,Registros!$A$2:$A$6000,"NP",Registros!$B$2:$B$6000,$A2090),0)</f>
        <v>0</v>
      </c>
      <c r="G2090">
        <f>IF(COUNTIFS(Registros!$A$2:$A$6000,"MOV",Registros!$B$2:$B$6000,$A2090)&gt;0,1,0)</f>
        <v>1</v>
      </c>
      <c r="H2090">
        <f>IF($G2090=1,SUMIFS(Registros!$F$2:$F$6000,Registros!$A$2:$A$6000,"MOV",Registros!$B$2:$B$6000,$A2090),0)</f>
        <v>15</v>
      </c>
      <c r="I2090">
        <f>IF(COUNTIFS(Registros!$A$2:$A$6000,"CS",Registros!$B$2:$B$6000,$A2090)&gt;0,1,0)</f>
        <v>0</v>
      </c>
      <c r="J2090">
        <f>IF($I2090=1,SUMIFS(Registros!$I$2:$I$6000,Registros!$A$2:$A$6000,"CS",Registros!$B$2:$B$6000,$A2090),0)</f>
        <v>0</v>
      </c>
      <c r="K2090">
        <f>IF(COUNTIFS(Winback!$K$2:$K$300,$A2090)&gt;0,1,0)</f>
        <v>0</v>
      </c>
      <c r="L2090">
        <f>IF(AND($K2090=1,LEFT($A2090,3)="WB-"),SUMIFS(Winback!$D$2:$D$300,Winback!$K$2:$K$300,$A2090),0)</f>
        <v>0</v>
      </c>
      <c r="M2090">
        <f>IF(OR($E2090=1,$G2090=1,SUMIFS(Registros!$J$2:$J$6000,Registros!$B$2:$B$6000,$A2090)&gt;0),1,0)</f>
        <v>1</v>
      </c>
      <c r="N2090">
        <f>IF($J2090&gt;0,1,IF(COUNTIFS(Registros!$A$2:$A$6000,"CS",Registros!$B$2:$B$6000,$A2090,Registros!$K$2:$K$6000,"&lt;&gt;")&gt;0,1,0))</f>
        <v>0</v>
      </c>
      <c r="O2090" t="str">
        <f t="shared" si="160"/>
        <v>SOLO MÓVIL</v>
      </c>
      <c r="P2090" t="str">
        <f t="shared" si="161"/>
        <v>Ofrecer fijo + internet (FLBBTV)</v>
      </c>
      <c r="Q2090">
        <f t="shared" si="162"/>
        <v>15</v>
      </c>
      <c r="R2090">
        <f>IFERROR(VLOOKUP($A2090,Registros!$B$2:$G$6000,6,0),IFERROR(INDEX(Winback!$C$2:$C$300,MATCH($A2090,Winback!$K$2:$K$300,0)),""))</f>
        <v>0</v>
      </c>
      <c r="S2090" t="str">
        <f t="shared" si="163"/>
        <v>+MOV</v>
      </c>
      <c r="T2090">
        <f t="shared" si="164"/>
        <v>1</v>
      </c>
    </row>
    <row r="2091" spans="1:20" x14ac:dyDescent="0.35">
      <c r="A2091" t="s">
        <v>10377</v>
      </c>
      <c r="B2091" t="s">
        <v>10378</v>
      </c>
      <c r="C2091" t="s">
        <v>10379</v>
      </c>
      <c r="D2091" t="s">
        <v>10380</v>
      </c>
      <c r="E2091">
        <f>IF(COUNTIFS(Registros!$A$2:$A$6000,"NP",Registros!$B$2:$B$6000,$A2091)&gt;0,1,0)</f>
        <v>0</v>
      </c>
      <c r="F2091">
        <f>IF($E2091=1,SUMIFS(Registros!$F$2:$F$6000,Registros!$A$2:$A$6000,"NP",Registros!$B$2:$B$6000,$A2091),0)</f>
        <v>0</v>
      </c>
      <c r="G2091">
        <f>IF(COUNTIFS(Registros!$A$2:$A$6000,"MOV",Registros!$B$2:$B$6000,$A2091)&gt;0,1,0)</f>
        <v>1</v>
      </c>
      <c r="H2091">
        <f>IF($G2091=1,SUMIFS(Registros!$F$2:$F$6000,Registros!$A$2:$A$6000,"MOV",Registros!$B$2:$B$6000,$A2091),0)</f>
        <v>41.25</v>
      </c>
      <c r="I2091">
        <f>IF(COUNTIFS(Registros!$A$2:$A$6000,"CS",Registros!$B$2:$B$6000,$A2091)&gt;0,1,0)</f>
        <v>0</v>
      </c>
      <c r="J2091">
        <f>IF($I2091=1,SUMIFS(Registros!$I$2:$I$6000,Registros!$A$2:$A$6000,"CS",Registros!$B$2:$B$6000,$A2091),0)</f>
        <v>0</v>
      </c>
      <c r="K2091">
        <f>IF(COUNTIFS(Winback!$K$2:$K$300,$A2091)&gt;0,1,0)</f>
        <v>0</v>
      </c>
      <c r="L2091">
        <f>IF(AND($K2091=1,LEFT($A2091,3)="WB-"),SUMIFS(Winback!$D$2:$D$300,Winback!$K$2:$K$300,$A2091),0)</f>
        <v>0</v>
      </c>
      <c r="M2091">
        <f>IF(OR($E2091=1,$G2091=1,SUMIFS(Registros!$J$2:$J$6000,Registros!$B$2:$B$6000,$A2091)&gt;0),1,0)</f>
        <v>1</v>
      </c>
      <c r="N2091">
        <f>IF($J2091&gt;0,1,IF(COUNTIFS(Registros!$A$2:$A$6000,"CS",Registros!$B$2:$B$6000,$A2091,Registros!$K$2:$K$6000,"&lt;&gt;")&gt;0,1,0))</f>
        <v>0</v>
      </c>
      <c r="O2091" t="str">
        <f t="shared" si="160"/>
        <v>SOLO MÓVIL</v>
      </c>
      <c r="P2091" t="str">
        <f t="shared" si="161"/>
        <v>Ofrecer fijo + internet (FLBBTV)</v>
      </c>
      <c r="Q2091">
        <f t="shared" si="162"/>
        <v>41.25</v>
      </c>
      <c r="R2091">
        <f>IFERROR(VLOOKUP($A2091,Registros!$B$2:$G$6000,6,0),IFERROR(INDEX(Winback!$C$2:$C$300,MATCH($A2091,Winback!$K$2:$K$300,0)),""))</f>
        <v>0</v>
      </c>
      <c r="S2091" t="str">
        <f t="shared" si="163"/>
        <v>+MOV</v>
      </c>
      <c r="T2091">
        <f t="shared" si="164"/>
        <v>1</v>
      </c>
    </row>
    <row r="2092" spans="1:20" x14ac:dyDescent="0.35">
      <c r="A2092" t="s">
        <v>10382</v>
      </c>
      <c r="B2092" t="s">
        <v>10383</v>
      </c>
      <c r="C2092" t="s">
        <v>10384</v>
      </c>
      <c r="D2092" t="s">
        <v>10385</v>
      </c>
      <c r="E2092">
        <f>IF(COUNTIFS(Registros!$A$2:$A$6000,"NP",Registros!$B$2:$B$6000,$A2092)&gt;0,1,0)</f>
        <v>0</v>
      </c>
      <c r="F2092">
        <f>IF($E2092=1,SUMIFS(Registros!$F$2:$F$6000,Registros!$A$2:$A$6000,"NP",Registros!$B$2:$B$6000,$A2092),0)</f>
        <v>0</v>
      </c>
      <c r="G2092">
        <f>IF(COUNTIFS(Registros!$A$2:$A$6000,"MOV",Registros!$B$2:$B$6000,$A2092)&gt;0,1,0)</f>
        <v>1</v>
      </c>
      <c r="H2092">
        <f>IF($G2092=1,SUMIFS(Registros!$F$2:$F$6000,Registros!$A$2:$A$6000,"MOV",Registros!$B$2:$B$6000,$A2092),0)</f>
        <v>0</v>
      </c>
      <c r="I2092">
        <f>IF(COUNTIFS(Registros!$A$2:$A$6000,"CS",Registros!$B$2:$B$6000,$A2092)&gt;0,1,0)</f>
        <v>0</v>
      </c>
      <c r="J2092">
        <f>IF($I2092=1,SUMIFS(Registros!$I$2:$I$6000,Registros!$A$2:$A$6000,"CS",Registros!$B$2:$B$6000,$A2092),0)</f>
        <v>0</v>
      </c>
      <c r="K2092">
        <f>IF(COUNTIFS(Winback!$K$2:$K$300,$A2092)&gt;0,1,0)</f>
        <v>0</v>
      </c>
      <c r="L2092">
        <f>IF(AND($K2092=1,LEFT($A2092,3)="WB-"),SUMIFS(Winback!$D$2:$D$300,Winback!$K$2:$K$300,$A2092),0)</f>
        <v>0</v>
      </c>
      <c r="M2092">
        <f>IF(OR($E2092=1,$G2092=1,SUMIFS(Registros!$J$2:$J$6000,Registros!$B$2:$B$6000,$A2092)&gt;0),1,0)</f>
        <v>1</v>
      </c>
      <c r="N2092">
        <f>IF($J2092&gt;0,1,IF(COUNTIFS(Registros!$A$2:$A$6000,"CS",Registros!$B$2:$B$6000,$A2092,Registros!$K$2:$K$6000,"&lt;&gt;")&gt;0,1,0))</f>
        <v>0</v>
      </c>
      <c r="O2092" t="str">
        <f t="shared" si="160"/>
        <v>SOLO MÓVIL</v>
      </c>
      <c r="P2092" t="str">
        <f t="shared" si="161"/>
        <v>Ofrecer fijo + internet (FLBBTV)</v>
      </c>
      <c r="Q2092">
        <f t="shared" si="162"/>
        <v>0</v>
      </c>
      <c r="R2092">
        <f>IFERROR(VLOOKUP($A2092,Registros!$B$2:$G$6000,6,0),IFERROR(INDEX(Winback!$C$2:$C$300,MATCH($A2092,Winback!$K$2:$K$300,0)),""))</f>
        <v>0</v>
      </c>
      <c r="S2092" t="str">
        <f t="shared" si="163"/>
        <v>+MOV</v>
      </c>
      <c r="T2092">
        <f t="shared" si="164"/>
        <v>1</v>
      </c>
    </row>
    <row r="2093" spans="1:20" x14ac:dyDescent="0.35">
      <c r="A2093" t="s">
        <v>10386</v>
      </c>
      <c r="B2093" t="s">
        <v>10387</v>
      </c>
      <c r="C2093" t="s">
        <v>10388</v>
      </c>
      <c r="D2093" t="s">
        <v>10389</v>
      </c>
      <c r="E2093">
        <f>IF(COUNTIFS(Registros!$A$2:$A$6000,"NP",Registros!$B$2:$B$6000,$A2093)&gt;0,1,0)</f>
        <v>0</v>
      </c>
      <c r="F2093">
        <f>IF($E2093=1,SUMIFS(Registros!$F$2:$F$6000,Registros!$A$2:$A$6000,"NP",Registros!$B$2:$B$6000,$A2093),0)</f>
        <v>0</v>
      </c>
      <c r="G2093">
        <f>IF(COUNTIFS(Registros!$A$2:$A$6000,"MOV",Registros!$B$2:$B$6000,$A2093)&gt;0,1,0)</f>
        <v>1</v>
      </c>
      <c r="H2093">
        <f>IF($G2093=1,SUMIFS(Registros!$F$2:$F$6000,Registros!$A$2:$A$6000,"MOV",Registros!$B$2:$B$6000,$A2093),0)</f>
        <v>30</v>
      </c>
      <c r="I2093">
        <f>IF(COUNTIFS(Registros!$A$2:$A$6000,"CS",Registros!$B$2:$B$6000,$A2093)&gt;0,1,0)</f>
        <v>0</v>
      </c>
      <c r="J2093">
        <f>IF($I2093=1,SUMIFS(Registros!$I$2:$I$6000,Registros!$A$2:$A$6000,"CS",Registros!$B$2:$B$6000,$A2093),0)</f>
        <v>0</v>
      </c>
      <c r="K2093">
        <f>IF(COUNTIFS(Winback!$K$2:$K$300,$A2093)&gt;0,1,0)</f>
        <v>0</v>
      </c>
      <c r="L2093">
        <f>IF(AND($K2093=1,LEFT($A2093,3)="WB-"),SUMIFS(Winback!$D$2:$D$300,Winback!$K$2:$K$300,$A2093),0)</f>
        <v>0</v>
      </c>
      <c r="M2093">
        <f>IF(OR($E2093=1,$G2093=1,SUMIFS(Registros!$J$2:$J$6000,Registros!$B$2:$B$6000,$A2093)&gt;0),1,0)</f>
        <v>1</v>
      </c>
      <c r="N2093">
        <f>IF($J2093&gt;0,1,IF(COUNTIFS(Registros!$A$2:$A$6000,"CS",Registros!$B$2:$B$6000,$A2093,Registros!$K$2:$K$6000,"&lt;&gt;")&gt;0,1,0))</f>
        <v>0</v>
      </c>
      <c r="O2093" t="str">
        <f t="shared" si="160"/>
        <v>SOLO MÓVIL</v>
      </c>
      <c r="P2093" t="str">
        <f t="shared" si="161"/>
        <v>Ofrecer fijo + internet (FLBBTV)</v>
      </c>
      <c r="Q2093">
        <f t="shared" si="162"/>
        <v>30</v>
      </c>
      <c r="R2093">
        <f>IFERROR(VLOOKUP($A2093,Registros!$B$2:$G$6000,6,0),IFERROR(INDEX(Winback!$C$2:$C$300,MATCH($A2093,Winback!$K$2:$K$300,0)),""))</f>
        <v>0</v>
      </c>
      <c r="S2093" t="str">
        <f t="shared" si="163"/>
        <v>+MOV</v>
      </c>
      <c r="T2093">
        <f t="shared" si="164"/>
        <v>1</v>
      </c>
    </row>
    <row r="2094" spans="1:20" x14ac:dyDescent="0.35">
      <c r="A2094" t="s">
        <v>10391</v>
      </c>
      <c r="B2094" t="s">
        <v>10392</v>
      </c>
      <c r="C2094" t="s">
        <v>10393</v>
      </c>
      <c r="D2094" t="s">
        <v>10394</v>
      </c>
      <c r="E2094">
        <f>IF(COUNTIFS(Registros!$A$2:$A$6000,"NP",Registros!$B$2:$B$6000,$A2094)&gt;0,1,0)</f>
        <v>0</v>
      </c>
      <c r="F2094">
        <f>IF($E2094=1,SUMIFS(Registros!$F$2:$F$6000,Registros!$A$2:$A$6000,"NP",Registros!$B$2:$B$6000,$A2094),0)</f>
        <v>0</v>
      </c>
      <c r="G2094">
        <f>IF(COUNTIFS(Registros!$A$2:$A$6000,"MOV",Registros!$B$2:$B$6000,$A2094)&gt;0,1,0)</f>
        <v>1</v>
      </c>
      <c r="H2094">
        <f>IF($G2094=1,SUMIFS(Registros!$F$2:$F$6000,Registros!$A$2:$A$6000,"MOV",Registros!$B$2:$B$6000,$A2094),0)</f>
        <v>15</v>
      </c>
      <c r="I2094">
        <f>IF(COUNTIFS(Registros!$A$2:$A$6000,"CS",Registros!$B$2:$B$6000,$A2094)&gt;0,1,0)</f>
        <v>0</v>
      </c>
      <c r="J2094">
        <f>IF($I2094=1,SUMIFS(Registros!$I$2:$I$6000,Registros!$A$2:$A$6000,"CS",Registros!$B$2:$B$6000,$A2094),0)</f>
        <v>0</v>
      </c>
      <c r="K2094">
        <f>IF(COUNTIFS(Winback!$K$2:$K$300,$A2094)&gt;0,1,0)</f>
        <v>0</v>
      </c>
      <c r="L2094">
        <f>IF(AND($K2094=1,LEFT($A2094,3)="WB-"),SUMIFS(Winback!$D$2:$D$300,Winback!$K$2:$K$300,$A2094),0)</f>
        <v>0</v>
      </c>
      <c r="M2094">
        <f>IF(OR($E2094=1,$G2094=1,SUMIFS(Registros!$J$2:$J$6000,Registros!$B$2:$B$6000,$A2094)&gt;0),1,0)</f>
        <v>1</v>
      </c>
      <c r="N2094">
        <f>IF($J2094&gt;0,1,IF(COUNTIFS(Registros!$A$2:$A$6000,"CS",Registros!$B$2:$B$6000,$A2094,Registros!$K$2:$K$6000,"&lt;&gt;")&gt;0,1,0))</f>
        <v>0</v>
      </c>
      <c r="O2094" t="str">
        <f t="shared" si="160"/>
        <v>SOLO MÓVIL</v>
      </c>
      <c r="P2094" t="str">
        <f t="shared" si="161"/>
        <v>Ofrecer fijo + internet (FLBBTV)</v>
      </c>
      <c r="Q2094">
        <f t="shared" si="162"/>
        <v>15</v>
      </c>
      <c r="R2094">
        <f>IFERROR(VLOOKUP($A2094,Registros!$B$2:$G$6000,6,0),IFERROR(INDEX(Winback!$C$2:$C$300,MATCH($A2094,Winback!$K$2:$K$300,0)),""))</f>
        <v>0</v>
      </c>
      <c r="S2094" t="str">
        <f t="shared" si="163"/>
        <v>+MOV</v>
      </c>
      <c r="T2094">
        <f t="shared" si="164"/>
        <v>1</v>
      </c>
    </row>
    <row r="2095" spans="1:20" x14ac:dyDescent="0.35">
      <c r="A2095" t="s">
        <v>10396</v>
      </c>
      <c r="B2095" t="s">
        <v>10397</v>
      </c>
      <c r="C2095" t="s">
        <v>10398</v>
      </c>
      <c r="D2095" t="s">
        <v>10399</v>
      </c>
      <c r="E2095">
        <f>IF(COUNTIFS(Registros!$A$2:$A$6000,"NP",Registros!$B$2:$B$6000,$A2095)&gt;0,1,0)</f>
        <v>0</v>
      </c>
      <c r="F2095">
        <f>IF($E2095=1,SUMIFS(Registros!$F$2:$F$6000,Registros!$A$2:$A$6000,"NP",Registros!$B$2:$B$6000,$A2095),0)</f>
        <v>0</v>
      </c>
      <c r="G2095">
        <f>IF(COUNTIFS(Registros!$A$2:$A$6000,"MOV",Registros!$B$2:$B$6000,$A2095)&gt;0,1,0)</f>
        <v>1</v>
      </c>
      <c r="H2095">
        <f>IF($G2095=1,SUMIFS(Registros!$F$2:$F$6000,Registros!$A$2:$A$6000,"MOV",Registros!$B$2:$B$6000,$A2095),0)</f>
        <v>80</v>
      </c>
      <c r="I2095">
        <f>IF(COUNTIFS(Registros!$A$2:$A$6000,"CS",Registros!$B$2:$B$6000,$A2095)&gt;0,1,0)</f>
        <v>0</v>
      </c>
      <c r="J2095">
        <f>IF($I2095=1,SUMIFS(Registros!$I$2:$I$6000,Registros!$A$2:$A$6000,"CS",Registros!$B$2:$B$6000,$A2095),0)</f>
        <v>0</v>
      </c>
      <c r="K2095">
        <f>IF(COUNTIFS(Winback!$K$2:$K$300,$A2095)&gt;0,1,0)</f>
        <v>0</v>
      </c>
      <c r="L2095">
        <f>IF(AND($K2095=1,LEFT($A2095,3)="WB-"),SUMIFS(Winback!$D$2:$D$300,Winback!$K$2:$K$300,$A2095),0)</f>
        <v>0</v>
      </c>
      <c r="M2095">
        <f>IF(OR($E2095=1,$G2095=1,SUMIFS(Registros!$J$2:$J$6000,Registros!$B$2:$B$6000,$A2095)&gt;0),1,0)</f>
        <v>1</v>
      </c>
      <c r="N2095">
        <f>IF($J2095&gt;0,1,IF(COUNTIFS(Registros!$A$2:$A$6000,"CS",Registros!$B$2:$B$6000,$A2095,Registros!$K$2:$K$6000,"&lt;&gt;")&gt;0,1,0))</f>
        <v>0</v>
      </c>
      <c r="O2095" t="str">
        <f t="shared" si="160"/>
        <v>SOLO MÓVIL</v>
      </c>
      <c r="P2095" t="str">
        <f t="shared" si="161"/>
        <v>Ofrecer fijo + internet (FLBBTV)</v>
      </c>
      <c r="Q2095">
        <f t="shared" si="162"/>
        <v>80</v>
      </c>
      <c r="R2095">
        <f>IFERROR(VLOOKUP($A2095,Registros!$B$2:$G$6000,6,0),IFERROR(INDEX(Winback!$C$2:$C$300,MATCH($A2095,Winback!$K$2:$K$300,0)),""))</f>
        <v>0</v>
      </c>
      <c r="S2095" t="str">
        <f t="shared" si="163"/>
        <v>+MOV</v>
      </c>
      <c r="T2095">
        <f t="shared" si="164"/>
        <v>1</v>
      </c>
    </row>
    <row r="2096" spans="1:20" x14ac:dyDescent="0.35">
      <c r="A2096" t="s">
        <v>10401</v>
      </c>
      <c r="B2096" t="s">
        <v>10402</v>
      </c>
      <c r="C2096" t="s">
        <v>10403</v>
      </c>
      <c r="D2096" t="s">
        <v>10404</v>
      </c>
      <c r="E2096">
        <f>IF(COUNTIFS(Registros!$A$2:$A$6000,"NP",Registros!$B$2:$B$6000,$A2096)&gt;0,1,0)</f>
        <v>0</v>
      </c>
      <c r="F2096">
        <f>IF($E2096=1,SUMIFS(Registros!$F$2:$F$6000,Registros!$A$2:$A$6000,"NP",Registros!$B$2:$B$6000,$A2096),0)</f>
        <v>0</v>
      </c>
      <c r="G2096">
        <f>IF(COUNTIFS(Registros!$A$2:$A$6000,"MOV",Registros!$B$2:$B$6000,$A2096)&gt;0,1,0)</f>
        <v>1</v>
      </c>
      <c r="H2096">
        <f>IF($G2096=1,SUMIFS(Registros!$F$2:$F$6000,Registros!$A$2:$A$6000,"MOV",Registros!$B$2:$B$6000,$A2096),0)</f>
        <v>25</v>
      </c>
      <c r="I2096">
        <f>IF(COUNTIFS(Registros!$A$2:$A$6000,"CS",Registros!$B$2:$B$6000,$A2096)&gt;0,1,0)</f>
        <v>0</v>
      </c>
      <c r="J2096">
        <f>IF($I2096=1,SUMIFS(Registros!$I$2:$I$6000,Registros!$A$2:$A$6000,"CS",Registros!$B$2:$B$6000,$A2096),0)</f>
        <v>0</v>
      </c>
      <c r="K2096">
        <f>IF(COUNTIFS(Winback!$K$2:$K$300,$A2096)&gt;0,1,0)</f>
        <v>0</v>
      </c>
      <c r="L2096">
        <f>IF(AND($K2096=1,LEFT($A2096,3)="WB-"),SUMIFS(Winback!$D$2:$D$300,Winback!$K$2:$K$300,$A2096),0)</f>
        <v>0</v>
      </c>
      <c r="M2096">
        <f>IF(OR($E2096=1,$G2096=1,SUMIFS(Registros!$J$2:$J$6000,Registros!$B$2:$B$6000,$A2096)&gt;0),1,0)</f>
        <v>1</v>
      </c>
      <c r="N2096">
        <f>IF($J2096&gt;0,1,IF(COUNTIFS(Registros!$A$2:$A$6000,"CS",Registros!$B$2:$B$6000,$A2096,Registros!$K$2:$K$6000,"&lt;&gt;")&gt;0,1,0))</f>
        <v>0</v>
      </c>
      <c r="O2096" t="str">
        <f t="shared" si="160"/>
        <v>SOLO MÓVIL</v>
      </c>
      <c r="P2096" t="str">
        <f t="shared" si="161"/>
        <v>Ofrecer fijo + internet (FLBBTV)</v>
      </c>
      <c r="Q2096">
        <f t="shared" si="162"/>
        <v>25</v>
      </c>
      <c r="R2096">
        <f>IFERROR(VLOOKUP($A2096,Registros!$B$2:$G$6000,6,0),IFERROR(INDEX(Winback!$C$2:$C$300,MATCH($A2096,Winback!$K$2:$K$300,0)),""))</f>
        <v>0</v>
      </c>
      <c r="S2096" t="str">
        <f t="shared" si="163"/>
        <v>+MOV</v>
      </c>
      <c r="T2096">
        <f t="shared" si="164"/>
        <v>1</v>
      </c>
    </row>
    <row r="2097" spans="1:20" x14ac:dyDescent="0.35">
      <c r="A2097" t="s">
        <v>10406</v>
      </c>
      <c r="B2097" t="s">
        <v>10407</v>
      </c>
      <c r="C2097" t="s">
        <v>10408</v>
      </c>
      <c r="D2097" t="s">
        <v>10409</v>
      </c>
      <c r="E2097">
        <f>IF(COUNTIFS(Registros!$A$2:$A$6000,"NP",Registros!$B$2:$B$6000,$A2097)&gt;0,1,0)</f>
        <v>0</v>
      </c>
      <c r="F2097">
        <f>IF($E2097=1,SUMIFS(Registros!$F$2:$F$6000,Registros!$A$2:$A$6000,"NP",Registros!$B$2:$B$6000,$A2097),0)</f>
        <v>0</v>
      </c>
      <c r="G2097">
        <f>IF(COUNTIFS(Registros!$A$2:$A$6000,"MOV",Registros!$B$2:$B$6000,$A2097)&gt;0,1,0)</f>
        <v>1</v>
      </c>
      <c r="H2097">
        <f>IF($G2097=1,SUMIFS(Registros!$F$2:$F$6000,Registros!$A$2:$A$6000,"MOV",Registros!$B$2:$B$6000,$A2097),0)</f>
        <v>95.75</v>
      </c>
      <c r="I2097">
        <f>IF(COUNTIFS(Registros!$A$2:$A$6000,"CS",Registros!$B$2:$B$6000,$A2097)&gt;0,1,0)</f>
        <v>0</v>
      </c>
      <c r="J2097">
        <f>IF($I2097=1,SUMIFS(Registros!$I$2:$I$6000,Registros!$A$2:$A$6000,"CS",Registros!$B$2:$B$6000,$A2097),0)</f>
        <v>0</v>
      </c>
      <c r="K2097">
        <f>IF(COUNTIFS(Winback!$K$2:$K$300,$A2097)&gt;0,1,0)</f>
        <v>0</v>
      </c>
      <c r="L2097">
        <f>IF(AND($K2097=1,LEFT($A2097,3)="WB-"),SUMIFS(Winback!$D$2:$D$300,Winback!$K$2:$K$300,$A2097),0)</f>
        <v>0</v>
      </c>
      <c r="M2097">
        <f>IF(OR($E2097=1,$G2097=1,SUMIFS(Registros!$J$2:$J$6000,Registros!$B$2:$B$6000,$A2097)&gt;0),1,0)</f>
        <v>1</v>
      </c>
      <c r="N2097">
        <f>IF($J2097&gt;0,1,IF(COUNTIFS(Registros!$A$2:$A$6000,"CS",Registros!$B$2:$B$6000,$A2097,Registros!$K$2:$K$6000,"&lt;&gt;")&gt;0,1,0))</f>
        <v>0</v>
      </c>
      <c r="O2097" t="str">
        <f t="shared" si="160"/>
        <v>SOLO MÓVIL</v>
      </c>
      <c r="P2097" t="str">
        <f t="shared" si="161"/>
        <v>Ofrecer fijo + internet (FLBBTV)</v>
      </c>
      <c r="Q2097">
        <f t="shared" si="162"/>
        <v>95.75</v>
      </c>
      <c r="R2097">
        <f>IFERROR(VLOOKUP($A2097,Registros!$B$2:$G$6000,6,0),IFERROR(INDEX(Winback!$C$2:$C$300,MATCH($A2097,Winback!$K$2:$K$300,0)),""))</f>
        <v>0</v>
      </c>
      <c r="S2097" t="str">
        <f t="shared" si="163"/>
        <v>+MOV</v>
      </c>
      <c r="T2097">
        <f t="shared" si="164"/>
        <v>1</v>
      </c>
    </row>
    <row r="2098" spans="1:20" x14ac:dyDescent="0.35">
      <c r="A2098" t="s">
        <v>10411</v>
      </c>
      <c r="B2098" t="s">
        <v>10412</v>
      </c>
      <c r="C2098" t="s">
        <v>10413</v>
      </c>
      <c r="D2098" t="s">
        <v>10414</v>
      </c>
      <c r="E2098">
        <f>IF(COUNTIFS(Registros!$A$2:$A$6000,"NP",Registros!$B$2:$B$6000,$A2098)&gt;0,1,0)</f>
        <v>0</v>
      </c>
      <c r="F2098">
        <f>IF($E2098=1,SUMIFS(Registros!$F$2:$F$6000,Registros!$A$2:$A$6000,"NP",Registros!$B$2:$B$6000,$A2098),0)</f>
        <v>0</v>
      </c>
      <c r="G2098">
        <f>IF(COUNTIFS(Registros!$A$2:$A$6000,"MOV",Registros!$B$2:$B$6000,$A2098)&gt;0,1,0)</f>
        <v>1</v>
      </c>
      <c r="H2098">
        <f>IF($G2098=1,SUMIFS(Registros!$F$2:$F$6000,Registros!$A$2:$A$6000,"MOV",Registros!$B$2:$B$6000,$A2098),0)</f>
        <v>73.77</v>
      </c>
      <c r="I2098">
        <f>IF(COUNTIFS(Registros!$A$2:$A$6000,"CS",Registros!$B$2:$B$6000,$A2098)&gt;0,1,0)</f>
        <v>0</v>
      </c>
      <c r="J2098">
        <f>IF($I2098=1,SUMIFS(Registros!$I$2:$I$6000,Registros!$A$2:$A$6000,"CS",Registros!$B$2:$B$6000,$A2098),0)</f>
        <v>0</v>
      </c>
      <c r="K2098">
        <f>IF(COUNTIFS(Winback!$K$2:$K$300,$A2098)&gt;0,1,0)</f>
        <v>0</v>
      </c>
      <c r="L2098">
        <f>IF(AND($K2098=1,LEFT($A2098,3)="WB-"),SUMIFS(Winback!$D$2:$D$300,Winback!$K$2:$K$300,$A2098),0)</f>
        <v>0</v>
      </c>
      <c r="M2098">
        <f>IF(OR($E2098=1,$G2098=1,SUMIFS(Registros!$J$2:$J$6000,Registros!$B$2:$B$6000,$A2098)&gt;0),1,0)</f>
        <v>1</v>
      </c>
      <c r="N2098">
        <f>IF($J2098&gt;0,1,IF(COUNTIFS(Registros!$A$2:$A$6000,"CS",Registros!$B$2:$B$6000,$A2098,Registros!$K$2:$K$6000,"&lt;&gt;")&gt;0,1,0))</f>
        <v>0</v>
      </c>
      <c r="O2098" t="str">
        <f t="shared" si="160"/>
        <v>SOLO MÓVIL</v>
      </c>
      <c r="P2098" t="str">
        <f t="shared" si="161"/>
        <v>Ofrecer fijo + internet (FLBBTV)</v>
      </c>
      <c r="Q2098">
        <f t="shared" si="162"/>
        <v>73.77</v>
      </c>
      <c r="R2098">
        <f>IFERROR(VLOOKUP($A2098,Registros!$B$2:$G$6000,6,0),IFERROR(INDEX(Winback!$C$2:$C$300,MATCH($A2098,Winback!$K$2:$K$300,0)),""))</f>
        <v>0</v>
      </c>
      <c r="S2098" t="str">
        <f t="shared" si="163"/>
        <v>+MOV</v>
      </c>
      <c r="T2098">
        <f t="shared" si="164"/>
        <v>1</v>
      </c>
    </row>
    <row r="2099" spans="1:20" x14ac:dyDescent="0.35">
      <c r="A2099" t="s">
        <v>10416</v>
      </c>
      <c r="B2099" t="s">
        <v>10417</v>
      </c>
      <c r="C2099" t="s">
        <v>10418</v>
      </c>
      <c r="D2099" t="s">
        <v>10419</v>
      </c>
      <c r="E2099">
        <f>IF(COUNTIFS(Registros!$A$2:$A$6000,"NP",Registros!$B$2:$B$6000,$A2099)&gt;0,1,0)</f>
        <v>0</v>
      </c>
      <c r="F2099">
        <f>IF($E2099=1,SUMIFS(Registros!$F$2:$F$6000,Registros!$A$2:$A$6000,"NP",Registros!$B$2:$B$6000,$A2099),0)</f>
        <v>0</v>
      </c>
      <c r="G2099">
        <f>IF(COUNTIFS(Registros!$A$2:$A$6000,"MOV",Registros!$B$2:$B$6000,$A2099)&gt;0,1,0)</f>
        <v>1</v>
      </c>
      <c r="H2099">
        <f>IF($G2099=1,SUMIFS(Registros!$F$2:$F$6000,Registros!$A$2:$A$6000,"MOV",Registros!$B$2:$B$6000,$A2099),0)</f>
        <v>15.65</v>
      </c>
      <c r="I2099">
        <f>IF(COUNTIFS(Registros!$A$2:$A$6000,"CS",Registros!$B$2:$B$6000,$A2099)&gt;0,1,0)</f>
        <v>0</v>
      </c>
      <c r="J2099">
        <f>IF($I2099=1,SUMIFS(Registros!$I$2:$I$6000,Registros!$A$2:$A$6000,"CS",Registros!$B$2:$B$6000,$A2099),0)</f>
        <v>0</v>
      </c>
      <c r="K2099">
        <f>IF(COUNTIFS(Winback!$K$2:$K$300,$A2099)&gt;0,1,0)</f>
        <v>0</v>
      </c>
      <c r="L2099">
        <f>IF(AND($K2099=1,LEFT($A2099,3)="WB-"),SUMIFS(Winback!$D$2:$D$300,Winback!$K$2:$K$300,$A2099),0)</f>
        <v>0</v>
      </c>
      <c r="M2099">
        <f>IF(OR($E2099=1,$G2099=1,SUMIFS(Registros!$J$2:$J$6000,Registros!$B$2:$B$6000,$A2099)&gt;0),1,0)</f>
        <v>1</v>
      </c>
      <c r="N2099">
        <f>IF($J2099&gt;0,1,IF(COUNTIFS(Registros!$A$2:$A$6000,"CS",Registros!$B$2:$B$6000,$A2099,Registros!$K$2:$K$6000,"&lt;&gt;")&gt;0,1,0))</f>
        <v>0</v>
      </c>
      <c r="O2099" t="str">
        <f t="shared" si="160"/>
        <v>SOLO MÓVIL</v>
      </c>
      <c r="P2099" t="str">
        <f t="shared" si="161"/>
        <v>Ofrecer fijo + internet (FLBBTV)</v>
      </c>
      <c r="Q2099">
        <f t="shared" si="162"/>
        <v>15.65</v>
      </c>
      <c r="R2099">
        <f>IFERROR(VLOOKUP($A2099,Registros!$B$2:$G$6000,6,0),IFERROR(INDEX(Winback!$C$2:$C$300,MATCH($A2099,Winback!$K$2:$K$300,0)),""))</f>
        <v>0</v>
      </c>
      <c r="S2099" t="str">
        <f t="shared" si="163"/>
        <v>+MOV</v>
      </c>
      <c r="T2099">
        <f t="shared" si="164"/>
        <v>1</v>
      </c>
    </row>
    <row r="2100" spans="1:20" x14ac:dyDescent="0.35">
      <c r="A2100" t="s">
        <v>10421</v>
      </c>
      <c r="B2100" t="s">
        <v>10422</v>
      </c>
      <c r="C2100" t="s">
        <v>10423</v>
      </c>
      <c r="D2100" t="s">
        <v>10424</v>
      </c>
      <c r="E2100">
        <f>IF(COUNTIFS(Registros!$A$2:$A$6000,"NP",Registros!$B$2:$B$6000,$A2100)&gt;0,1,0)</f>
        <v>0</v>
      </c>
      <c r="F2100">
        <f>IF($E2100=1,SUMIFS(Registros!$F$2:$F$6000,Registros!$A$2:$A$6000,"NP",Registros!$B$2:$B$6000,$A2100),0)</f>
        <v>0</v>
      </c>
      <c r="G2100">
        <f>IF(COUNTIFS(Registros!$A$2:$A$6000,"MOV",Registros!$B$2:$B$6000,$A2100)&gt;0,1,0)</f>
        <v>1</v>
      </c>
      <c r="H2100">
        <f>IF($G2100=1,SUMIFS(Registros!$F$2:$F$6000,Registros!$A$2:$A$6000,"MOV",Registros!$B$2:$B$6000,$A2100),0)</f>
        <v>40</v>
      </c>
      <c r="I2100">
        <f>IF(COUNTIFS(Registros!$A$2:$A$6000,"CS",Registros!$B$2:$B$6000,$A2100)&gt;0,1,0)</f>
        <v>0</v>
      </c>
      <c r="J2100">
        <f>IF($I2100=1,SUMIFS(Registros!$I$2:$I$6000,Registros!$A$2:$A$6000,"CS",Registros!$B$2:$B$6000,$A2100),0)</f>
        <v>0</v>
      </c>
      <c r="K2100">
        <f>IF(COUNTIFS(Winback!$K$2:$K$300,$A2100)&gt;0,1,0)</f>
        <v>0</v>
      </c>
      <c r="L2100">
        <f>IF(AND($K2100=1,LEFT($A2100,3)="WB-"),SUMIFS(Winback!$D$2:$D$300,Winback!$K$2:$K$300,$A2100),0)</f>
        <v>0</v>
      </c>
      <c r="M2100">
        <f>IF(OR($E2100=1,$G2100=1,SUMIFS(Registros!$J$2:$J$6000,Registros!$B$2:$B$6000,$A2100)&gt;0),1,0)</f>
        <v>1</v>
      </c>
      <c r="N2100">
        <f>IF($J2100&gt;0,1,IF(COUNTIFS(Registros!$A$2:$A$6000,"CS",Registros!$B$2:$B$6000,$A2100,Registros!$K$2:$K$6000,"&lt;&gt;")&gt;0,1,0))</f>
        <v>0</v>
      </c>
      <c r="O2100" t="str">
        <f t="shared" si="160"/>
        <v>SOLO MÓVIL</v>
      </c>
      <c r="P2100" t="str">
        <f t="shared" si="161"/>
        <v>Ofrecer fijo + internet (FLBBTV)</v>
      </c>
      <c r="Q2100">
        <f t="shared" si="162"/>
        <v>40</v>
      </c>
      <c r="R2100">
        <f>IFERROR(VLOOKUP($A2100,Registros!$B$2:$G$6000,6,0),IFERROR(INDEX(Winback!$C$2:$C$300,MATCH($A2100,Winback!$K$2:$K$300,0)),""))</f>
        <v>0</v>
      </c>
      <c r="S2100" t="str">
        <f t="shared" si="163"/>
        <v>+MOV</v>
      </c>
      <c r="T2100">
        <f t="shared" si="164"/>
        <v>1</v>
      </c>
    </row>
    <row r="2101" spans="1:20" x14ac:dyDescent="0.35">
      <c r="A2101" t="s">
        <v>10426</v>
      </c>
      <c r="B2101" t="s">
        <v>10427</v>
      </c>
      <c r="C2101" t="s">
        <v>10428</v>
      </c>
      <c r="D2101" t="s">
        <v>10429</v>
      </c>
      <c r="E2101">
        <f>IF(COUNTIFS(Registros!$A$2:$A$6000,"NP",Registros!$B$2:$B$6000,$A2101)&gt;0,1,0)</f>
        <v>0</v>
      </c>
      <c r="F2101">
        <f>IF($E2101=1,SUMIFS(Registros!$F$2:$F$6000,Registros!$A$2:$A$6000,"NP",Registros!$B$2:$B$6000,$A2101),0)</f>
        <v>0</v>
      </c>
      <c r="G2101">
        <f>IF(COUNTIFS(Registros!$A$2:$A$6000,"MOV",Registros!$B$2:$B$6000,$A2101)&gt;0,1,0)</f>
        <v>1</v>
      </c>
      <c r="H2101">
        <f>IF($G2101=1,SUMIFS(Registros!$F$2:$F$6000,Registros!$A$2:$A$6000,"MOV",Registros!$B$2:$B$6000,$A2101),0)</f>
        <v>15</v>
      </c>
      <c r="I2101">
        <f>IF(COUNTIFS(Registros!$A$2:$A$6000,"CS",Registros!$B$2:$B$6000,$A2101)&gt;0,1,0)</f>
        <v>0</v>
      </c>
      <c r="J2101">
        <f>IF($I2101=1,SUMIFS(Registros!$I$2:$I$6000,Registros!$A$2:$A$6000,"CS",Registros!$B$2:$B$6000,$A2101),0)</f>
        <v>0</v>
      </c>
      <c r="K2101">
        <f>IF(COUNTIFS(Winback!$K$2:$K$300,$A2101)&gt;0,1,0)</f>
        <v>0</v>
      </c>
      <c r="L2101">
        <f>IF(AND($K2101=1,LEFT($A2101,3)="WB-"),SUMIFS(Winback!$D$2:$D$300,Winback!$K$2:$K$300,$A2101),0)</f>
        <v>0</v>
      </c>
      <c r="M2101">
        <f>IF(OR($E2101=1,$G2101=1,SUMIFS(Registros!$J$2:$J$6000,Registros!$B$2:$B$6000,$A2101)&gt;0),1,0)</f>
        <v>1</v>
      </c>
      <c r="N2101">
        <f>IF($J2101&gt;0,1,IF(COUNTIFS(Registros!$A$2:$A$6000,"CS",Registros!$B$2:$B$6000,$A2101,Registros!$K$2:$K$6000,"&lt;&gt;")&gt;0,1,0))</f>
        <v>0</v>
      </c>
      <c r="O2101" t="str">
        <f t="shared" si="160"/>
        <v>SOLO MÓVIL</v>
      </c>
      <c r="P2101" t="str">
        <f t="shared" si="161"/>
        <v>Ofrecer fijo + internet (FLBBTV)</v>
      </c>
      <c r="Q2101">
        <f t="shared" si="162"/>
        <v>15</v>
      </c>
      <c r="R2101">
        <f>IFERROR(VLOOKUP($A2101,Registros!$B$2:$G$6000,6,0),IFERROR(INDEX(Winback!$C$2:$C$300,MATCH($A2101,Winback!$K$2:$K$300,0)),""))</f>
        <v>0</v>
      </c>
      <c r="S2101" t="str">
        <f t="shared" si="163"/>
        <v>+MOV</v>
      </c>
      <c r="T2101">
        <f t="shared" si="164"/>
        <v>1</v>
      </c>
    </row>
    <row r="2102" spans="1:20" x14ac:dyDescent="0.35">
      <c r="A2102" t="s">
        <v>10431</v>
      </c>
      <c r="B2102" t="s">
        <v>10432</v>
      </c>
      <c r="C2102" t="s">
        <v>10433</v>
      </c>
      <c r="D2102" t="s">
        <v>10434</v>
      </c>
      <c r="E2102">
        <f>IF(COUNTIFS(Registros!$A$2:$A$6000,"NP",Registros!$B$2:$B$6000,$A2102)&gt;0,1,0)</f>
        <v>0</v>
      </c>
      <c r="F2102">
        <f>IF($E2102=1,SUMIFS(Registros!$F$2:$F$6000,Registros!$A$2:$A$6000,"NP",Registros!$B$2:$B$6000,$A2102),0)</f>
        <v>0</v>
      </c>
      <c r="G2102">
        <f>IF(COUNTIFS(Registros!$A$2:$A$6000,"MOV",Registros!$B$2:$B$6000,$A2102)&gt;0,1,0)</f>
        <v>1</v>
      </c>
      <c r="H2102">
        <f>IF($G2102=1,SUMIFS(Registros!$F$2:$F$6000,Registros!$A$2:$A$6000,"MOV",Registros!$B$2:$B$6000,$A2102),0)</f>
        <v>16</v>
      </c>
      <c r="I2102">
        <f>IF(COUNTIFS(Registros!$A$2:$A$6000,"CS",Registros!$B$2:$B$6000,$A2102)&gt;0,1,0)</f>
        <v>0</v>
      </c>
      <c r="J2102">
        <f>IF($I2102=1,SUMIFS(Registros!$I$2:$I$6000,Registros!$A$2:$A$6000,"CS",Registros!$B$2:$B$6000,$A2102),0)</f>
        <v>0</v>
      </c>
      <c r="K2102">
        <f>IF(COUNTIFS(Winback!$K$2:$K$300,$A2102)&gt;0,1,0)</f>
        <v>0</v>
      </c>
      <c r="L2102">
        <f>IF(AND($K2102=1,LEFT($A2102,3)="WB-"),SUMIFS(Winback!$D$2:$D$300,Winback!$K$2:$K$300,$A2102),0)</f>
        <v>0</v>
      </c>
      <c r="M2102">
        <f>IF(OR($E2102=1,$G2102=1,SUMIFS(Registros!$J$2:$J$6000,Registros!$B$2:$B$6000,$A2102)&gt;0),1,0)</f>
        <v>1</v>
      </c>
      <c r="N2102">
        <f>IF($J2102&gt;0,1,IF(COUNTIFS(Registros!$A$2:$A$6000,"CS",Registros!$B$2:$B$6000,$A2102,Registros!$K$2:$K$6000,"&lt;&gt;")&gt;0,1,0))</f>
        <v>0</v>
      </c>
      <c r="O2102" t="str">
        <f t="shared" si="160"/>
        <v>SOLO MÓVIL</v>
      </c>
      <c r="P2102" t="str">
        <f t="shared" si="161"/>
        <v>Ofrecer fijo + internet (FLBBTV)</v>
      </c>
      <c r="Q2102">
        <f t="shared" si="162"/>
        <v>16</v>
      </c>
      <c r="R2102">
        <f>IFERROR(VLOOKUP($A2102,Registros!$B$2:$G$6000,6,0),IFERROR(INDEX(Winback!$C$2:$C$300,MATCH($A2102,Winback!$K$2:$K$300,0)),""))</f>
        <v>0</v>
      </c>
      <c r="S2102" t="str">
        <f t="shared" si="163"/>
        <v>+MOV</v>
      </c>
      <c r="T2102">
        <f t="shared" si="164"/>
        <v>1</v>
      </c>
    </row>
    <row r="2103" spans="1:20" x14ac:dyDescent="0.35">
      <c r="A2103" t="s">
        <v>10436</v>
      </c>
      <c r="B2103" t="s">
        <v>10437</v>
      </c>
      <c r="C2103" t="s">
        <v>10438</v>
      </c>
      <c r="D2103" t="s">
        <v>10439</v>
      </c>
      <c r="E2103">
        <f>IF(COUNTIFS(Registros!$A$2:$A$6000,"NP",Registros!$B$2:$B$6000,$A2103)&gt;0,1,0)</f>
        <v>0</v>
      </c>
      <c r="F2103">
        <f>IF($E2103=1,SUMIFS(Registros!$F$2:$F$6000,Registros!$A$2:$A$6000,"NP",Registros!$B$2:$B$6000,$A2103),0)</f>
        <v>0</v>
      </c>
      <c r="G2103">
        <f>IF(COUNTIFS(Registros!$A$2:$A$6000,"MOV",Registros!$B$2:$B$6000,$A2103)&gt;0,1,0)</f>
        <v>1</v>
      </c>
      <c r="H2103">
        <f>IF($G2103=1,SUMIFS(Registros!$F$2:$F$6000,Registros!$A$2:$A$6000,"MOV",Registros!$B$2:$B$6000,$A2103),0)</f>
        <v>20</v>
      </c>
      <c r="I2103">
        <f>IF(COUNTIFS(Registros!$A$2:$A$6000,"CS",Registros!$B$2:$B$6000,$A2103)&gt;0,1,0)</f>
        <v>0</v>
      </c>
      <c r="J2103">
        <f>IF($I2103=1,SUMIFS(Registros!$I$2:$I$6000,Registros!$A$2:$A$6000,"CS",Registros!$B$2:$B$6000,$A2103),0)</f>
        <v>0</v>
      </c>
      <c r="K2103">
        <f>IF(COUNTIFS(Winback!$K$2:$K$300,$A2103)&gt;0,1,0)</f>
        <v>0</v>
      </c>
      <c r="L2103">
        <f>IF(AND($K2103=1,LEFT($A2103,3)="WB-"),SUMIFS(Winback!$D$2:$D$300,Winback!$K$2:$K$300,$A2103),0)</f>
        <v>0</v>
      </c>
      <c r="M2103">
        <f>IF(OR($E2103=1,$G2103=1,SUMIFS(Registros!$J$2:$J$6000,Registros!$B$2:$B$6000,$A2103)&gt;0),1,0)</f>
        <v>1</v>
      </c>
      <c r="N2103">
        <f>IF($J2103&gt;0,1,IF(COUNTIFS(Registros!$A$2:$A$6000,"CS",Registros!$B$2:$B$6000,$A2103,Registros!$K$2:$K$6000,"&lt;&gt;")&gt;0,1,0))</f>
        <v>0</v>
      </c>
      <c r="O2103" t="str">
        <f t="shared" si="160"/>
        <v>SOLO MÓVIL</v>
      </c>
      <c r="P2103" t="str">
        <f t="shared" si="161"/>
        <v>Ofrecer fijo + internet (FLBBTV)</v>
      </c>
      <c r="Q2103">
        <f t="shared" si="162"/>
        <v>20</v>
      </c>
      <c r="R2103">
        <f>IFERROR(VLOOKUP($A2103,Registros!$B$2:$G$6000,6,0),IFERROR(INDEX(Winback!$C$2:$C$300,MATCH($A2103,Winback!$K$2:$K$300,0)),""))</f>
        <v>0</v>
      </c>
      <c r="S2103" t="str">
        <f t="shared" si="163"/>
        <v>+MOV</v>
      </c>
      <c r="T2103">
        <f t="shared" si="164"/>
        <v>1</v>
      </c>
    </row>
    <row r="2104" spans="1:20" x14ac:dyDescent="0.35">
      <c r="A2104" t="s">
        <v>10441</v>
      </c>
      <c r="B2104" t="s">
        <v>10442</v>
      </c>
      <c r="C2104" t="s">
        <v>10443</v>
      </c>
      <c r="D2104" t="s">
        <v>10444</v>
      </c>
      <c r="E2104">
        <f>IF(COUNTIFS(Registros!$A$2:$A$6000,"NP",Registros!$B$2:$B$6000,$A2104)&gt;0,1,0)</f>
        <v>0</v>
      </c>
      <c r="F2104">
        <f>IF($E2104=1,SUMIFS(Registros!$F$2:$F$6000,Registros!$A$2:$A$6000,"NP",Registros!$B$2:$B$6000,$A2104),0)</f>
        <v>0</v>
      </c>
      <c r="G2104">
        <f>IF(COUNTIFS(Registros!$A$2:$A$6000,"MOV",Registros!$B$2:$B$6000,$A2104)&gt;0,1,0)</f>
        <v>1</v>
      </c>
      <c r="H2104">
        <f>IF($G2104=1,SUMIFS(Registros!$F$2:$F$6000,Registros!$A$2:$A$6000,"MOV",Registros!$B$2:$B$6000,$A2104),0)</f>
        <v>15</v>
      </c>
      <c r="I2104">
        <f>IF(COUNTIFS(Registros!$A$2:$A$6000,"CS",Registros!$B$2:$B$6000,$A2104)&gt;0,1,0)</f>
        <v>0</v>
      </c>
      <c r="J2104">
        <f>IF($I2104=1,SUMIFS(Registros!$I$2:$I$6000,Registros!$A$2:$A$6000,"CS",Registros!$B$2:$B$6000,$A2104),0)</f>
        <v>0</v>
      </c>
      <c r="K2104">
        <f>IF(COUNTIFS(Winback!$K$2:$K$300,$A2104)&gt;0,1,0)</f>
        <v>0</v>
      </c>
      <c r="L2104">
        <f>IF(AND($K2104=1,LEFT($A2104,3)="WB-"),SUMIFS(Winback!$D$2:$D$300,Winback!$K$2:$K$300,$A2104),0)</f>
        <v>0</v>
      </c>
      <c r="M2104">
        <f>IF(OR($E2104=1,$G2104=1,SUMIFS(Registros!$J$2:$J$6000,Registros!$B$2:$B$6000,$A2104)&gt;0),1,0)</f>
        <v>1</v>
      </c>
      <c r="N2104">
        <f>IF($J2104&gt;0,1,IF(COUNTIFS(Registros!$A$2:$A$6000,"CS",Registros!$B$2:$B$6000,$A2104,Registros!$K$2:$K$6000,"&lt;&gt;")&gt;0,1,0))</f>
        <v>0</v>
      </c>
      <c r="O2104" t="str">
        <f t="shared" si="160"/>
        <v>SOLO MÓVIL</v>
      </c>
      <c r="P2104" t="str">
        <f t="shared" si="161"/>
        <v>Ofrecer fijo + internet (FLBBTV)</v>
      </c>
      <c r="Q2104">
        <f t="shared" si="162"/>
        <v>15</v>
      </c>
      <c r="R2104">
        <f>IFERROR(VLOOKUP($A2104,Registros!$B$2:$G$6000,6,0),IFERROR(INDEX(Winback!$C$2:$C$300,MATCH($A2104,Winback!$K$2:$K$300,0)),""))</f>
        <v>0</v>
      </c>
      <c r="S2104" t="str">
        <f t="shared" si="163"/>
        <v>+MOV</v>
      </c>
      <c r="T2104">
        <f t="shared" si="164"/>
        <v>1</v>
      </c>
    </row>
    <row r="2105" spans="1:20" x14ac:dyDescent="0.35">
      <c r="A2105" t="s">
        <v>10446</v>
      </c>
      <c r="B2105" t="s">
        <v>10447</v>
      </c>
      <c r="C2105" t="s">
        <v>10448</v>
      </c>
      <c r="D2105" t="s">
        <v>10449</v>
      </c>
      <c r="E2105">
        <f>IF(COUNTIFS(Registros!$A$2:$A$6000,"NP",Registros!$B$2:$B$6000,$A2105)&gt;0,1,0)</f>
        <v>0</v>
      </c>
      <c r="F2105">
        <f>IF($E2105=1,SUMIFS(Registros!$F$2:$F$6000,Registros!$A$2:$A$6000,"NP",Registros!$B$2:$B$6000,$A2105),0)</f>
        <v>0</v>
      </c>
      <c r="G2105">
        <f>IF(COUNTIFS(Registros!$A$2:$A$6000,"MOV",Registros!$B$2:$B$6000,$A2105)&gt;0,1,0)</f>
        <v>1</v>
      </c>
      <c r="H2105">
        <f>IF($G2105=1,SUMIFS(Registros!$F$2:$F$6000,Registros!$A$2:$A$6000,"MOV",Registros!$B$2:$B$6000,$A2105),0)</f>
        <v>15</v>
      </c>
      <c r="I2105">
        <f>IF(COUNTIFS(Registros!$A$2:$A$6000,"CS",Registros!$B$2:$B$6000,$A2105)&gt;0,1,0)</f>
        <v>0</v>
      </c>
      <c r="J2105">
        <f>IF($I2105=1,SUMIFS(Registros!$I$2:$I$6000,Registros!$A$2:$A$6000,"CS",Registros!$B$2:$B$6000,$A2105),0)</f>
        <v>0</v>
      </c>
      <c r="K2105">
        <f>IF(COUNTIFS(Winback!$K$2:$K$300,$A2105)&gt;0,1,0)</f>
        <v>0</v>
      </c>
      <c r="L2105">
        <f>IF(AND($K2105=1,LEFT($A2105,3)="WB-"),SUMIFS(Winback!$D$2:$D$300,Winback!$K$2:$K$300,$A2105),0)</f>
        <v>0</v>
      </c>
      <c r="M2105">
        <f>IF(OR($E2105=1,$G2105=1,SUMIFS(Registros!$J$2:$J$6000,Registros!$B$2:$B$6000,$A2105)&gt;0),1,0)</f>
        <v>1</v>
      </c>
      <c r="N2105">
        <f>IF($J2105&gt;0,1,IF(COUNTIFS(Registros!$A$2:$A$6000,"CS",Registros!$B$2:$B$6000,$A2105,Registros!$K$2:$K$6000,"&lt;&gt;")&gt;0,1,0))</f>
        <v>0</v>
      </c>
      <c r="O2105" t="str">
        <f t="shared" si="160"/>
        <v>SOLO MÓVIL</v>
      </c>
      <c r="P2105" t="str">
        <f t="shared" si="161"/>
        <v>Ofrecer fijo + internet (FLBBTV)</v>
      </c>
      <c r="Q2105">
        <f t="shared" si="162"/>
        <v>15</v>
      </c>
      <c r="R2105">
        <f>IFERROR(VLOOKUP($A2105,Registros!$B$2:$G$6000,6,0),IFERROR(INDEX(Winback!$C$2:$C$300,MATCH($A2105,Winback!$K$2:$K$300,0)),""))</f>
        <v>0</v>
      </c>
      <c r="S2105" t="str">
        <f t="shared" si="163"/>
        <v>+MOV</v>
      </c>
      <c r="T2105">
        <f t="shared" si="164"/>
        <v>1</v>
      </c>
    </row>
    <row r="2106" spans="1:20" x14ac:dyDescent="0.35">
      <c r="A2106" t="s">
        <v>10451</v>
      </c>
      <c r="B2106" t="s">
        <v>10452</v>
      </c>
      <c r="C2106" t="s">
        <v>10453</v>
      </c>
      <c r="D2106" t="s">
        <v>10454</v>
      </c>
      <c r="E2106">
        <f>IF(COUNTIFS(Registros!$A$2:$A$6000,"NP",Registros!$B$2:$B$6000,$A2106)&gt;0,1,0)</f>
        <v>0</v>
      </c>
      <c r="F2106">
        <f>IF($E2106=1,SUMIFS(Registros!$F$2:$F$6000,Registros!$A$2:$A$6000,"NP",Registros!$B$2:$B$6000,$A2106),0)</f>
        <v>0</v>
      </c>
      <c r="G2106">
        <f>IF(COUNTIFS(Registros!$A$2:$A$6000,"MOV",Registros!$B$2:$B$6000,$A2106)&gt;0,1,0)</f>
        <v>1</v>
      </c>
      <c r="H2106">
        <f>IF($G2106=1,SUMIFS(Registros!$F$2:$F$6000,Registros!$A$2:$A$6000,"MOV",Registros!$B$2:$B$6000,$A2106),0)</f>
        <v>20</v>
      </c>
      <c r="I2106">
        <f>IF(COUNTIFS(Registros!$A$2:$A$6000,"CS",Registros!$B$2:$B$6000,$A2106)&gt;0,1,0)</f>
        <v>0</v>
      </c>
      <c r="J2106">
        <f>IF($I2106=1,SUMIFS(Registros!$I$2:$I$6000,Registros!$A$2:$A$6000,"CS",Registros!$B$2:$B$6000,$A2106),0)</f>
        <v>0</v>
      </c>
      <c r="K2106">
        <f>IF(COUNTIFS(Winback!$K$2:$K$300,$A2106)&gt;0,1,0)</f>
        <v>0</v>
      </c>
      <c r="L2106">
        <f>IF(AND($K2106=1,LEFT($A2106,3)="WB-"),SUMIFS(Winback!$D$2:$D$300,Winback!$K$2:$K$300,$A2106),0)</f>
        <v>0</v>
      </c>
      <c r="M2106">
        <f>IF(OR($E2106=1,$G2106=1,SUMIFS(Registros!$J$2:$J$6000,Registros!$B$2:$B$6000,$A2106)&gt;0),1,0)</f>
        <v>1</v>
      </c>
      <c r="N2106">
        <f>IF($J2106&gt;0,1,IF(COUNTIFS(Registros!$A$2:$A$6000,"CS",Registros!$B$2:$B$6000,$A2106,Registros!$K$2:$K$6000,"&lt;&gt;")&gt;0,1,0))</f>
        <v>0</v>
      </c>
      <c r="O2106" t="str">
        <f t="shared" si="160"/>
        <v>SOLO MÓVIL</v>
      </c>
      <c r="P2106" t="str">
        <f t="shared" si="161"/>
        <v>Ofrecer fijo + internet (FLBBTV)</v>
      </c>
      <c r="Q2106">
        <f t="shared" si="162"/>
        <v>20</v>
      </c>
      <c r="R2106">
        <f>IFERROR(VLOOKUP($A2106,Registros!$B$2:$G$6000,6,0),IFERROR(INDEX(Winback!$C$2:$C$300,MATCH($A2106,Winback!$K$2:$K$300,0)),""))</f>
        <v>0</v>
      </c>
      <c r="S2106" t="str">
        <f t="shared" si="163"/>
        <v>+MOV</v>
      </c>
      <c r="T2106">
        <f t="shared" si="164"/>
        <v>1</v>
      </c>
    </row>
    <row r="2107" spans="1:20" x14ac:dyDescent="0.35">
      <c r="A2107" t="s">
        <v>10456</v>
      </c>
      <c r="B2107" t="s">
        <v>10457</v>
      </c>
      <c r="C2107" t="s">
        <v>10458</v>
      </c>
      <c r="D2107" t="s">
        <v>10459</v>
      </c>
      <c r="E2107">
        <f>IF(COUNTIFS(Registros!$A$2:$A$6000,"NP",Registros!$B$2:$B$6000,$A2107)&gt;0,1,0)</f>
        <v>0</v>
      </c>
      <c r="F2107">
        <f>IF($E2107=1,SUMIFS(Registros!$F$2:$F$6000,Registros!$A$2:$A$6000,"NP",Registros!$B$2:$B$6000,$A2107),0)</f>
        <v>0</v>
      </c>
      <c r="G2107">
        <f>IF(COUNTIFS(Registros!$A$2:$A$6000,"MOV",Registros!$B$2:$B$6000,$A2107)&gt;0,1,0)</f>
        <v>1</v>
      </c>
      <c r="H2107">
        <f>IF($G2107=1,SUMIFS(Registros!$F$2:$F$6000,Registros!$A$2:$A$6000,"MOV",Registros!$B$2:$B$6000,$A2107),0)</f>
        <v>18</v>
      </c>
      <c r="I2107">
        <f>IF(COUNTIFS(Registros!$A$2:$A$6000,"CS",Registros!$B$2:$B$6000,$A2107)&gt;0,1,0)</f>
        <v>0</v>
      </c>
      <c r="J2107">
        <f>IF($I2107=1,SUMIFS(Registros!$I$2:$I$6000,Registros!$A$2:$A$6000,"CS",Registros!$B$2:$B$6000,$A2107),0)</f>
        <v>0</v>
      </c>
      <c r="K2107">
        <f>IF(COUNTIFS(Winback!$K$2:$K$300,$A2107)&gt;0,1,0)</f>
        <v>0</v>
      </c>
      <c r="L2107">
        <f>IF(AND($K2107=1,LEFT($A2107,3)="WB-"),SUMIFS(Winback!$D$2:$D$300,Winback!$K$2:$K$300,$A2107),0)</f>
        <v>0</v>
      </c>
      <c r="M2107">
        <f>IF(OR($E2107=1,$G2107=1,SUMIFS(Registros!$J$2:$J$6000,Registros!$B$2:$B$6000,$A2107)&gt;0),1,0)</f>
        <v>1</v>
      </c>
      <c r="N2107">
        <f>IF($J2107&gt;0,1,IF(COUNTIFS(Registros!$A$2:$A$6000,"CS",Registros!$B$2:$B$6000,$A2107,Registros!$K$2:$K$6000,"&lt;&gt;")&gt;0,1,0))</f>
        <v>0</v>
      </c>
      <c r="O2107" t="str">
        <f t="shared" si="160"/>
        <v>SOLO MÓVIL</v>
      </c>
      <c r="P2107" t="str">
        <f t="shared" si="161"/>
        <v>Ofrecer fijo + internet (FLBBTV)</v>
      </c>
      <c r="Q2107">
        <f t="shared" si="162"/>
        <v>18</v>
      </c>
      <c r="R2107">
        <f>IFERROR(VLOOKUP($A2107,Registros!$B$2:$G$6000,6,0),IFERROR(INDEX(Winback!$C$2:$C$300,MATCH($A2107,Winback!$K$2:$K$300,0)),""))</f>
        <v>0</v>
      </c>
      <c r="S2107" t="str">
        <f t="shared" si="163"/>
        <v>+MOV</v>
      </c>
      <c r="T2107">
        <f t="shared" si="164"/>
        <v>1</v>
      </c>
    </row>
    <row r="2108" spans="1:20" x14ac:dyDescent="0.35">
      <c r="A2108" t="s">
        <v>10461</v>
      </c>
      <c r="B2108" t="s">
        <v>10462</v>
      </c>
      <c r="C2108" t="s">
        <v>10463</v>
      </c>
      <c r="D2108" t="s">
        <v>10464</v>
      </c>
      <c r="E2108">
        <f>IF(COUNTIFS(Registros!$A$2:$A$6000,"NP",Registros!$B$2:$B$6000,$A2108)&gt;0,1,0)</f>
        <v>0</v>
      </c>
      <c r="F2108">
        <f>IF($E2108=1,SUMIFS(Registros!$F$2:$F$6000,Registros!$A$2:$A$6000,"NP",Registros!$B$2:$B$6000,$A2108),0)</f>
        <v>0</v>
      </c>
      <c r="G2108">
        <f>IF(COUNTIFS(Registros!$A$2:$A$6000,"MOV",Registros!$B$2:$B$6000,$A2108)&gt;0,1,0)</f>
        <v>1</v>
      </c>
      <c r="H2108">
        <f>IF($G2108=1,SUMIFS(Registros!$F$2:$F$6000,Registros!$A$2:$A$6000,"MOV",Registros!$B$2:$B$6000,$A2108),0)</f>
        <v>13.16</v>
      </c>
      <c r="I2108">
        <f>IF(COUNTIFS(Registros!$A$2:$A$6000,"CS",Registros!$B$2:$B$6000,$A2108)&gt;0,1,0)</f>
        <v>0</v>
      </c>
      <c r="J2108">
        <f>IF($I2108=1,SUMIFS(Registros!$I$2:$I$6000,Registros!$A$2:$A$6000,"CS",Registros!$B$2:$B$6000,$A2108),0)</f>
        <v>0</v>
      </c>
      <c r="K2108">
        <f>IF(COUNTIFS(Winback!$K$2:$K$300,$A2108)&gt;0,1,0)</f>
        <v>0</v>
      </c>
      <c r="L2108">
        <f>IF(AND($K2108=1,LEFT($A2108,3)="WB-"),SUMIFS(Winback!$D$2:$D$300,Winback!$K$2:$K$300,$A2108),0)</f>
        <v>0</v>
      </c>
      <c r="M2108">
        <f>IF(OR($E2108=1,$G2108=1,SUMIFS(Registros!$J$2:$J$6000,Registros!$B$2:$B$6000,$A2108)&gt;0),1,0)</f>
        <v>1</v>
      </c>
      <c r="N2108">
        <f>IF($J2108&gt;0,1,IF(COUNTIFS(Registros!$A$2:$A$6000,"CS",Registros!$B$2:$B$6000,$A2108,Registros!$K$2:$K$6000,"&lt;&gt;")&gt;0,1,0))</f>
        <v>0</v>
      </c>
      <c r="O2108" t="str">
        <f t="shared" si="160"/>
        <v>SOLO MÓVIL</v>
      </c>
      <c r="P2108" t="str">
        <f t="shared" si="161"/>
        <v>Ofrecer fijo + internet (FLBBTV)</v>
      </c>
      <c r="Q2108">
        <f t="shared" si="162"/>
        <v>13.16</v>
      </c>
      <c r="R2108">
        <f>IFERROR(VLOOKUP($A2108,Registros!$B$2:$G$6000,6,0),IFERROR(INDEX(Winback!$C$2:$C$300,MATCH($A2108,Winback!$K$2:$K$300,0)),""))</f>
        <v>0</v>
      </c>
      <c r="S2108" t="str">
        <f t="shared" si="163"/>
        <v>+MOV</v>
      </c>
      <c r="T2108">
        <f t="shared" si="164"/>
        <v>1</v>
      </c>
    </row>
    <row r="2109" spans="1:20" x14ac:dyDescent="0.35">
      <c r="A2109" t="s">
        <v>10465</v>
      </c>
      <c r="B2109" t="s">
        <v>10466</v>
      </c>
      <c r="C2109" t="s">
        <v>10467</v>
      </c>
      <c r="D2109" t="s">
        <v>10468</v>
      </c>
      <c r="E2109">
        <f>IF(COUNTIFS(Registros!$A$2:$A$6000,"NP",Registros!$B$2:$B$6000,$A2109)&gt;0,1,0)</f>
        <v>0</v>
      </c>
      <c r="F2109">
        <f>IF($E2109=1,SUMIFS(Registros!$F$2:$F$6000,Registros!$A$2:$A$6000,"NP",Registros!$B$2:$B$6000,$A2109),0)</f>
        <v>0</v>
      </c>
      <c r="G2109">
        <f>IF(COUNTIFS(Registros!$A$2:$A$6000,"MOV",Registros!$B$2:$B$6000,$A2109)&gt;0,1,0)</f>
        <v>1</v>
      </c>
      <c r="H2109">
        <f>IF($G2109=1,SUMIFS(Registros!$F$2:$F$6000,Registros!$A$2:$A$6000,"MOV",Registros!$B$2:$B$6000,$A2109),0)</f>
        <v>15</v>
      </c>
      <c r="I2109">
        <f>IF(COUNTIFS(Registros!$A$2:$A$6000,"CS",Registros!$B$2:$B$6000,$A2109)&gt;0,1,0)</f>
        <v>0</v>
      </c>
      <c r="J2109">
        <f>IF($I2109=1,SUMIFS(Registros!$I$2:$I$6000,Registros!$A$2:$A$6000,"CS",Registros!$B$2:$B$6000,$A2109),0)</f>
        <v>0</v>
      </c>
      <c r="K2109">
        <f>IF(COUNTIFS(Winback!$K$2:$K$300,$A2109)&gt;0,1,0)</f>
        <v>0</v>
      </c>
      <c r="L2109">
        <f>IF(AND($K2109=1,LEFT($A2109,3)="WB-"),SUMIFS(Winback!$D$2:$D$300,Winback!$K$2:$K$300,$A2109),0)</f>
        <v>0</v>
      </c>
      <c r="M2109">
        <f>IF(OR($E2109=1,$G2109=1,SUMIFS(Registros!$J$2:$J$6000,Registros!$B$2:$B$6000,$A2109)&gt;0),1,0)</f>
        <v>1</v>
      </c>
      <c r="N2109">
        <f>IF($J2109&gt;0,1,IF(COUNTIFS(Registros!$A$2:$A$6000,"CS",Registros!$B$2:$B$6000,$A2109,Registros!$K$2:$K$6000,"&lt;&gt;")&gt;0,1,0))</f>
        <v>0</v>
      </c>
      <c r="O2109" t="str">
        <f t="shared" si="160"/>
        <v>SOLO MÓVIL</v>
      </c>
      <c r="P2109" t="str">
        <f t="shared" si="161"/>
        <v>Ofrecer fijo + internet (FLBBTV)</v>
      </c>
      <c r="Q2109">
        <f t="shared" si="162"/>
        <v>15</v>
      </c>
      <c r="R2109">
        <f>IFERROR(VLOOKUP($A2109,Registros!$B$2:$G$6000,6,0),IFERROR(INDEX(Winback!$C$2:$C$300,MATCH($A2109,Winback!$K$2:$K$300,0)),""))</f>
        <v>0</v>
      </c>
      <c r="S2109" t="str">
        <f t="shared" si="163"/>
        <v>+MOV</v>
      </c>
      <c r="T2109">
        <f t="shared" si="164"/>
        <v>1</v>
      </c>
    </row>
    <row r="2110" spans="1:20" x14ac:dyDescent="0.35">
      <c r="A2110" t="s">
        <v>10470</v>
      </c>
      <c r="B2110" t="s">
        <v>10471</v>
      </c>
      <c r="C2110" t="s">
        <v>10472</v>
      </c>
      <c r="D2110" t="s">
        <v>10473</v>
      </c>
      <c r="E2110">
        <f>IF(COUNTIFS(Registros!$A$2:$A$6000,"NP",Registros!$B$2:$B$6000,$A2110)&gt;0,1,0)</f>
        <v>0</v>
      </c>
      <c r="F2110">
        <f>IF($E2110=1,SUMIFS(Registros!$F$2:$F$6000,Registros!$A$2:$A$6000,"NP",Registros!$B$2:$B$6000,$A2110),0)</f>
        <v>0</v>
      </c>
      <c r="G2110">
        <f>IF(COUNTIFS(Registros!$A$2:$A$6000,"MOV",Registros!$B$2:$B$6000,$A2110)&gt;0,1,0)</f>
        <v>1</v>
      </c>
      <c r="H2110">
        <f>IF($G2110=1,SUMIFS(Registros!$F$2:$F$6000,Registros!$A$2:$A$6000,"MOV",Registros!$B$2:$B$6000,$A2110),0)</f>
        <v>16.29</v>
      </c>
      <c r="I2110">
        <f>IF(COUNTIFS(Registros!$A$2:$A$6000,"CS",Registros!$B$2:$B$6000,$A2110)&gt;0,1,0)</f>
        <v>0</v>
      </c>
      <c r="J2110">
        <f>IF($I2110=1,SUMIFS(Registros!$I$2:$I$6000,Registros!$A$2:$A$6000,"CS",Registros!$B$2:$B$6000,$A2110),0)</f>
        <v>0</v>
      </c>
      <c r="K2110">
        <f>IF(COUNTIFS(Winback!$K$2:$K$300,$A2110)&gt;0,1,0)</f>
        <v>0</v>
      </c>
      <c r="L2110">
        <f>IF(AND($K2110=1,LEFT($A2110,3)="WB-"),SUMIFS(Winback!$D$2:$D$300,Winback!$K$2:$K$300,$A2110),0)</f>
        <v>0</v>
      </c>
      <c r="M2110">
        <f>IF(OR($E2110=1,$G2110=1,SUMIFS(Registros!$J$2:$J$6000,Registros!$B$2:$B$6000,$A2110)&gt;0),1,0)</f>
        <v>1</v>
      </c>
      <c r="N2110">
        <f>IF($J2110&gt;0,1,IF(COUNTIFS(Registros!$A$2:$A$6000,"CS",Registros!$B$2:$B$6000,$A2110,Registros!$K$2:$K$6000,"&lt;&gt;")&gt;0,1,0))</f>
        <v>0</v>
      </c>
      <c r="O2110" t="str">
        <f t="shared" si="160"/>
        <v>SOLO MÓVIL</v>
      </c>
      <c r="P2110" t="str">
        <f t="shared" si="161"/>
        <v>Ofrecer fijo + internet (FLBBTV)</v>
      </c>
      <c r="Q2110">
        <f t="shared" si="162"/>
        <v>16.29</v>
      </c>
      <c r="R2110">
        <f>IFERROR(VLOOKUP($A2110,Registros!$B$2:$G$6000,6,0),IFERROR(INDEX(Winback!$C$2:$C$300,MATCH($A2110,Winback!$K$2:$K$300,0)),""))</f>
        <v>0</v>
      </c>
      <c r="S2110" t="str">
        <f t="shared" si="163"/>
        <v>+MOV</v>
      </c>
      <c r="T2110">
        <f t="shared" si="164"/>
        <v>1</v>
      </c>
    </row>
    <row r="2111" spans="1:20" x14ac:dyDescent="0.35">
      <c r="A2111" t="s">
        <v>10474</v>
      </c>
      <c r="B2111" t="s">
        <v>10475</v>
      </c>
      <c r="C2111" t="s">
        <v>10476</v>
      </c>
      <c r="D2111" t="s">
        <v>10477</v>
      </c>
      <c r="E2111">
        <f>IF(COUNTIFS(Registros!$A$2:$A$6000,"NP",Registros!$B$2:$B$6000,$A2111)&gt;0,1,0)</f>
        <v>0</v>
      </c>
      <c r="F2111">
        <f>IF($E2111=1,SUMIFS(Registros!$F$2:$F$6000,Registros!$A$2:$A$6000,"NP",Registros!$B$2:$B$6000,$A2111),0)</f>
        <v>0</v>
      </c>
      <c r="G2111">
        <f>IF(COUNTIFS(Registros!$A$2:$A$6000,"MOV",Registros!$B$2:$B$6000,$A2111)&gt;0,1,0)</f>
        <v>1</v>
      </c>
      <c r="H2111">
        <f>IF($G2111=1,SUMIFS(Registros!$F$2:$F$6000,Registros!$A$2:$A$6000,"MOV",Registros!$B$2:$B$6000,$A2111),0)</f>
        <v>16.25</v>
      </c>
      <c r="I2111">
        <f>IF(COUNTIFS(Registros!$A$2:$A$6000,"CS",Registros!$B$2:$B$6000,$A2111)&gt;0,1,0)</f>
        <v>0</v>
      </c>
      <c r="J2111">
        <f>IF($I2111=1,SUMIFS(Registros!$I$2:$I$6000,Registros!$A$2:$A$6000,"CS",Registros!$B$2:$B$6000,$A2111),0)</f>
        <v>0</v>
      </c>
      <c r="K2111">
        <f>IF(COUNTIFS(Winback!$K$2:$K$300,$A2111)&gt;0,1,0)</f>
        <v>0</v>
      </c>
      <c r="L2111">
        <f>IF(AND($K2111=1,LEFT($A2111,3)="WB-"),SUMIFS(Winback!$D$2:$D$300,Winback!$K$2:$K$300,$A2111),0)</f>
        <v>0</v>
      </c>
      <c r="M2111">
        <f>IF(OR($E2111=1,$G2111=1,SUMIFS(Registros!$J$2:$J$6000,Registros!$B$2:$B$6000,$A2111)&gt;0),1,0)</f>
        <v>1</v>
      </c>
      <c r="N2111">
        <f>IF($J2111&gt;0,1,IF(COUNTIFS(Registros!$A$2:$A$6000,"CS",Registros!$B$2:$B$6000,$A2111,Registros!$K$2:$K$6000,"&lt;&gt;")&gt;0,1,0))</f>
        <v>0</v>
      </c>
      <c r="O2111" t="str">
        <f t="shared" si="160"/>
        <v>SOLO MÓVIL</v>
      </c>
      <c r="P2111" t="str">
        <f t="shared" si="161"/>
        <v>Ofrecer fijo + internet (FLBBTV)</v>
      </c>
      <c r="Q2111">
        <f t="shared" si="162"/>
        <v>16.25</v>
      </c>
      <c r="R2111">
        <f>IFERROR(VLOOKUP($A2111,Registros!$B$2:$G$6000,6,0),IFERROR(INDEX(Winback!$C$2:$C$300,MATCH($A2111,Winback!$K$2:$K$300,0)),""))</f>
        <v>0</v>
      </c>
      <c r="S2111" t="str">
        <f t="shared" si="163"/>
        <v>+MOV</v>
      </c>
      <c r="T2111">
        <f t="shared" si="164"/>
        <v>1</v>
      </c>
    </row>
    <row r="2112" spans="1:20" x14ac:dyDescent="0.35">
      <c r="A2112" t="s">
        <v>10479</v>
      </c>
      <c r="B2112" t="s">
        <v>10480</v>
      </c>
      <c r="C2112" t="s">
        <v>10481</v>
      </c>
      <c r="D2112" t="s">
        <v>10482</v>
      </c>
      <c r="E2112">
        <f>IF(COUNTIFS(Registros!$A$2:$A$6000,"NP",Registros!$B$2:$B$6000,$A2112)&gt;0,1,0)</f>
        <v>0</v>
      </c>
      <c r="F2112">
        <f>IF($E2112=1,SUMIFS(Registros!$F$2:$F$6000,Registros!$A$2:$A$6000,"NP",Registros!$B$2:$B$6000,$A2112),0)</f>
        <v>0</v>
      </c>
      <c r="G2112">
        <f>IF(COUNTIFS(Registros!$A$2:$A$6000,"MOV",Registros!$B$2:$B$6000,$A2112)&gt;0,1,0)</f>
        <v>1</v>
      </c>
      <c r="H2112">
        <f>IF($G2112=1,SUMIFS(Registros!$F$2:$F$6000,Registros!$A$2:$A$6000,"MOV",Registros!$B$2:$B$6000,$A2112),0)</f>
        <v>17.579999999999998</v>
      </c>
      <c r="I2112">
        <f>IF(COUNTIFS(Registros!$A$2:$A$6000,"CS",Registros!$B$2:$B$6000,$A2112)&gt;0,1,0)</f>
        <v>0</v>
      </c>
      <c r="J2112">
        <f>IF($I2112=1,SUMIFS(Registros!$I$2:$I$6000,Registros!$A$2:$A$6000,"CS",Registros!$B$2:$B$6000,$A2112),0)</f>
        <v>0</v>
      </c>
      <c r="K2112">
        <f>IF(COUNTIFS(Winback!$K$2:$K$300,$A2112)&gt;0,1,0)</f>
        <v>0</v>
      </c>
      <c r="L2112">
        <f>IF(AND($K2112=1,LEFT($A2112,3)="WB-"),SUMIFS(Winback!$D$2:$D$300,Winback!$K$2:$K$300,$A2112),0)</f>
        <v>0</v>
      </c>
      <c r="M2112">
        <f>IF(OR($E2112=1,$G2112=1,SUMIFS(Registros!$J$2:$J$6000,Registros!$B$2:$B$6000,$A2112)&gt;0),1,0)</f>
        <v>1</v>
      </c>
      <c r="N2112">
        <f>IF($J2112&gt;0,1,IF(COUNTIFS(Registros!$A$2:$A$6000,"CS",Registros!$B$2:$B$6000,$A2112,Registros!$K$2:$K$6000,"&lt;&gt;")&gt;0,1,0))</f>
        <v>0</v>
      </c>
      <c r="O2112" t="str">
        <f t="shared" si="160"/>
        <v>SOLO MÓVIL</v>
      </c>
      <c r="P2112" t="str">
        <f t="shared" si="161"/>
        <v>Ofrecer fijo + internet (FLBBTV)</v>
      </c>
      <c r="Q2112">
        <f t="shared" si="162"/>
        <v>17.579999999999998</v>
      </c>
      <c r="R2112">
        <f>IFERROR(VLOOKUP($A2112,Registros!$B$2:$G$6000,6,0),IFERROR(INDEX(Winback!$C$2:$C$300,MATCH($A2112,Winback!$K$2:$K$300,0)),""))</f>
        <v>0</v>
      </c>
      <c r="S2112" t="str">
        <f t="shared" si="163"/>
        <v>+MOV</v>
      </c>
      <c r="T2112">
        <f t="shared" si="164"/>
        <v>1</v>
      </c>
    </row>
    <row r="2113" spans="1:20" x14ac:dyDescent="0.35">
      <c r="A2113" t="s">
        <v>10484</v>
      </c>
      <c r="B2113" t="s">
        <v>10485</v>
      </c>
      <c r="C2113" t="s">
        <v>10486</v>
      </c>
      <c r="D2113" t="s">
        <v>10487</v>
      </c>
      <c r="E2113">
        <f>IF(COUNTIFS(Registros!$A$2:$A$6000,"NP",Registros!$B$2:$B$6000,$A2113)&gt;0,1,0)</f>
        <v>0</v>
      </c>
      <c r="F2113">
        <f>IF($E2113=1,SUMIFS(Registros!$F$2:$F$6000,Registros!$A$2:$A$6000,"NP",Registros!$B$2:$B$6000,$A2113),0)</f>
        <v>0</v>
      </c>
      <c r="G2113">
        <f>IF(COUNTIFS(Registros!$A$2:$A$6000,"MOV",Registros!$B$2:$B$6000,$A2113)&gt;0,1,0)</f>
        <v>1</v>
      </c>
      <c r="H2113">
        <f>IF($G2113=1,SUMIFS(Registros!$F$2:$F$6000,Registros!$A$2:$A$6000,"MOV",Registros!$B$2:$B$6000,$A2113),0)</f>
        <v>15</v>
      </c>
      <c r="I2113">
        <f>IF(COUNTIFS(Registros!$A$2:$A$6000,"CS",Registros!$B$2:$B$6000,$A2113)&gt;0,1,0)</f>
        <v>0</v>
      </c>
      <c r="J2113">
        <f>IF($I2113=1,SUMIFS(Registros!$I$2:$I$6000,Registros!$A$2:$A$6000,"CS",Registros!$B$2:$B$6000,$A2113),0)</f>
        <v>0</v>
      </c>
      <c r="K2113">
        <f>IF(COUNTIFS(Winback!$K$2:$K$300,$A2113)&gt;0,1,0)</f>
        <v>0</v>
      </c>
      <c r="L2113">
        <f>IF(AND($K2113=1,LEFT($A2113,3)="WB-"),SUMIFS(Winback!$D$2:$D$300,Winback!$K$2:$K$300,$A2113),0)</f>
        <v>0</v>
      </c>
      <c r="M2113">
        <f>IF(OR($E2113=1,$G2113=1,SUMIFS(Registros!$J$2:$J$6000,Registros!$B$2:$B$6000,$A2113)&gt;0),1,0)</f>
        <v>1</v>
      </c>
      <c r="N2113">
        <f>IF($J2113&gt;0,1,IF(COUNTIFS(Registros!$A$2:$A$6000,"CS",Registros!$B$2:$B$6000,$A2113,Registros!$K$2:$K$6000,"&lt;&gt;")&gt;0,1,0))</f>
        <v>0</v>
      </c>
      <c r="O2113" t="str">
        <f t="shared" si="160"/>
        <v>SOLO MÓVIL</v>
      </c>
      <c r="P2113" t="str">
        <f t="shared" si="161"/>
        <v>Ofrecer fijo + internet (FLBBTV)</v>
      </c>
      <c r="Q2113">
        <f t="shared" si="162"/>
        <v>15</v>
      </c>
      <c r="R2113">
        <f>IFERROR(VLOOKUP($A2113,Registros!$B$2:$G$6000,6,0),IFERROR(INDEX(Winback!$C$2:$C$300,MATCH($A2113,Winback!$K$2:$K$300,0)),""))</f>
        <v>0</v>
      </c>
      <c r="S2113" t="str">
        <f t="shared" si="163"/>
        <v>+MOV</v>
      </c>
      <c r="T2113">
        <f t="shared" si="164"/>
        <v>1</v>
      </c>
    </row>
    <row r="2114" spans="1:20" x14ac:dyDescent="0.35">
      <c r="A2114" t="s">
        <v>10489</v>
      </c>
      <c r="B2114" t="s">
        <v>10490</v>
      </c>
      <c r="C2114" t="s">
        <v>10491</v>
      </c>
      <c r="D2114" t="s">
        <v>10492</v>
      </c>
      <c r="E2114">
        <f>IF(COUNTIFS(Registros!$A$2:$A$6000,"NP",Registros!$B$2:$B$6000,$A2114)&gt;0,1,0)</f>
        <v>0</v>
      </c>
      <c r="F2114">
        <f>IF($E2114=1,SUMIFS(Registros!$F$2:$F$6000,Registros!$A$2:$A$6000,"NP",Registros!$B$2:$B$6000,$A2114),0)</f>
        <v>0</v>
      </c>
      <c r="G2114">
        <f>IF(COUNTIFS(Registros!$A$2:$A$6000,"MOV",Registros!$B$2:$B$6000,$A2114)&gt;0,1,0)</f>
        <v>1</v>
      </c>
      <c r="H2114">
        <f>IF($G2114=1,SUMIFS(Registros!$F$2:$F$6000,Registros!$A$2:$A$6000,"MOV",Registros!$B$2:$B$6000,$A2114),0)</f>
        <v>16.940000000000001</v>
      </c>
      <c r="I2114">
        <f>IF(COUNTIFS(Registros!$A$2:$A$6000,"CS",Registros!$B$2:$B$6000,$A2114)&gt;0,1,0)</f>
        <v>0</v>
      </c>
      <c r="J2114">
        <f>IF($I2114=1,SUMIFS(Registros!$I$2:$I$6000,Registros!$A$2:$A$6000,"CS",Registros!$B$2:$B$6000,$A2114),0)</f>
        <v>0</v>
      </c>
      <c r="K2114">
        <f>IF(COUNTIFS(Winback!$K$2:$K$300,$A2114)&gt;0,1,0)</f>
        <v>0</v>
      </c>
      <c r="L2114">
        <f>IF(AND($K2114=1,LEFT($A2114,3)="WB-"),SUMIFS(Winback!$D$2:$D$300,Winback!$K$2:$K$300,$A2114),0)</f>
        <v>0</v>
      </c>
      <c r="M2114">
        <f>IF(OR($E2114=1,$G2114=1,SUMIFS(Registros!$J$2:$J$6000,Registros!$B$2:$B$6000,$A2114)&gt;0),1,0)</f>
        <v>1</v>
      </c>
      <c r="N2114">
        <f>IF($J2114&gt;0,1,IF(COUNTIFS(Registros!$A$2:$A$6000,"CS",Registros!$B$2:$B$6000,$A2114,Registros!$K$2:$K$6000,"&lt;&gt;")&gt;0,1,0))</f>
        <v>0</v>
      </c>
      <c r="O2114" t="str">
        <f t="shared" ref="O2114:O2177" si="165">IF(AND($K2114=1,$E2114=0,$G2114=0,$I2114=0),"WINBACK",IF(AND($M2114=1,$N2114&gt;0),"CONVERGENTE",IF($M2114=1,"SOLO MÓVIL",IF($N2114&gt;0,"SOLO FIJO / INTERNET","SIN SERVICIOS"))))</f>
        <v>SOLO MÓVIL</v>
      </c>
      <c r="P2114" t="str">
        <f t="shared" ref="P2114:P2177" si="166">IF($O2114="WINBACK","Recuperar (winback)",IF($O2114="CONVERGENTE","Upgrade / más líneas",IF($O2114="SOLO MÓVIL","Ofrecer fijo + internet (FLBBTV)",IF($O2114="SOLO FIJO / INTERNET","Ofrecer línea móvil Nextphone","Oferta completa (móvil + fijo + internet)"))))</f>
        <v>Ofrecer fijo + internet (FLBBTV)</v>
      </c>
      <c r="Q2114">
        <f t="shared" ref="Q2114:Q2177" si="167">$F2114+$H2114+$L2114</f>
        <v>16.940000000000001</v>
      </c>
      <c r="R2114">
        <f>IFERROR(VLOOKUP($A2114,Registros!$B$2:$G$6000,6,0),IFERROR(INDEX(Winback!$C$2:$C$300,MATCH($A2114,Winback!$K$2:$K$300,0)),""))</f>
        <v>0</v>
      </c>
      <c r="S2114" t="str">
        <f t="shared" ref="S2114:S2177" si="168">IF($E2114=1,"NP","")&amp;IF($G2114=1,"+MOV","")&amp;IF($I2114=1,"+CS","")&amp;IF($K2114=1,"+WB","")</f>
        <v>+MOV</v>
      </c>
      <c r="T2114">
        <f t="shared" ref="T2114:T2177" si="169">$E2114+$G2114+$I2114+$K2114</f>
        <v>1</v>
      </c>
    </row>
    <row r="2115" spans="1:20" x14ac:dyDescent="0.35">
      <c r="A2115" t="s">
        <v>10494</v>
      </c>
      <c r="B2115" t="s">
        <v>10495</v>
      </c>
      <c r="C2115" t="s">
        <v>10496</v>
      </c>
      <c r="D2115" t="s">
        <v>10497</v>
      </c>
      <c r="E2115">
        <f>IF(COUNTIFS(Registros!$A$2:$A$6000,"NP",Registros!$B$2:$B$6000,$A2115)&gt;0,1,0)</f>
        <v>0</v>
      </c>
      <c r="F2115">
        <f>IF($E2115=1,SUMIFS(Registros!$F$2:$F$6000,Registros!$A$2:$A$6000,"NP",Registros!$B$2:$B$6000,$A2115),0)</f>
        <v>0</v>
      </c>
      <c r="G2115">
        <f>IF(COUNTIFS(Registros!$A$2:$A$6000,"MOV",Registros!$B$2:$B$6000,$A2115)&gt;0,1,0)</f>
        <v>1</v>
      </c>
      <c r="H2115">
        <f>IF($G2115=1,SUMIFS(Registros!$F$2:$F$6000,Registros!$A$2:$A$6000,"MOV",Registros!$B$2:$B$6000,$A2115),0)</f>
        <v>15</v>
      </c>
      <c r="I2115">
        <f>IF(COUNTIFS(Registros!$A$2:$A$6000,"CS",Registros!$B$2:$B$6000,$A2115)&gt;0,1,0)</f>
        <v>0</v>
      </c>
      <c r="J2115">
        <f>IF($I2115=1,SUMIFS(Registros!$I$2:$I$6000,Registros!$A$2:$A$6000,"CS",Registros!$B$2:$B$6000,$A2115),0)</f>
        <v>0</v>
      </c>
      <c r="K2115">
        <f>IF(COUNTIFS(Winback!$K$2:$K$300,$A2115)&gt;0,1,0)</f>
        <v>0</v>
      </c>
      <c r="L2115">
        <f>IF(AND($K2115=1,LEFT($A2115,3)="WB-"),SUMIFS(Winback!$D$2:$D$300,Winback!$K$2:$K$300,$A2115),0)</f>
        <v>0</v>
      </c>
      <c r="M2115">
        <f>IF(OR($E2115=1,$G2115=1,SUMIFS(Registros!$J$2:$J$6000,Registros!$B$2:$B$6000,$A2115)&gt;0),1,0)</f>
        <v>1</v>
      </c>
      <c r="N2115">
        <f>IF($J2115&gt;0,1,IF(COUNTIFS(Registros!$A$2:$A$6000,"CS",Registros!$B$2:$B$6000,$A2115,Registros!$K$2:$K$6000,"&lt;&gt;")&gt;0,1,0))</f>
        <v>0</v>
      </c>
      <c r="O2115" t="str">
        <f t="shared" si="165"/>
        <v>SOLO MÓVIL</v>
      </c>
      <c r="P2115" t="str">
        <f t="shared" si="166"/>
        <v>Ofrecer fijo + internet (FLBBTV)</v>
      </c>
      <c r="Q2115">
        <f t="shared" si="167"/>
        <v>15</v>
      </c>
      <c r="R2115">
        <f>IFERROR(VLOOKUP($A2115,Registros!$B$2:$G$6000,6,0),IFERROR(INDEX(Winback!$C$2:$C$300,MATCH($A2115,Winback!$K$2:$K$300,0)),""))</f>
        <v>0</v>
      </c>
      <c r="S2115" t="str">
        <f t="shared" si="168"/>
        <v>+MOV</v>
      </c>
      <c r="T2115">
        <f t="shared" si="169"/>
        <v>1</v>
      </c>
    </row>
    <row r="2116" spans="1:20" x14ac:dyDescent="0.35">
      <c r="A2116" t="s">
        <v>10499</v>
      </c>
      <c r="B2116" t="s">
        <v>10500</v>
      </c>
      <c r="C2116" t="s">
        <v>10501</v>
      </c>
      <c r="D2116" t="s">
        <v>10502</v>
      </c>
      <c r="E2116">
        <f>IF(COUNTIFS(Registros!$A$2:$A$6000,"NP",Registros!$B$2:$B$6000,$A2116)&gt;0,1,0)</f>
        <v>0</v>
      </c>
      <c r="F2116">
        <f>IF($E2116=1,SUMIFS(Registros!$F$2:$F$6000,Registros!$A$2:$A$6000,"NP",Registros!$B$2:$B$6000,$A2116),0)</f>
        <v>0</v>
      </c>
      <c r="G2116">
        <f>IF(COUNTIFS(Registros!$A$2:$A$6000,"MOV",Registros!$B$2:$B$6000,$A2116)&gt;0,1,0)</f>
        <v>1</v>
      </c>
      <c r="H2116">
        <f>IF($G2116=1,SUMIFS(Registros!$F$2:$F$6000,Registros!$A$2:$A$6000,"MOV",Registros!$B$2:$B$6000,$A2116),0)</f>
        <v>24.5</v>
      </c>
      <c r="I2116">
        <f>IF(COUNTIFS(Registros!$A$2:$A$6000,"CS",Registros!$B$2:$B$6000,$A2116)&gt;0,1,0)</f>
        <v>0</v>
      </c>
      <c r="J2116">
        <f>IF($I2116=1,SUMIFS(Registros!$I$2:$I$6000,Registros!$A$2:$A$6000,"CS",Registros!$B$2:$B$6000,$A2116),0)</f>
        <v>0</v>
      </c>
      <c r="K2116">
        <f>IF(COUNTIFS(Winback!$K$2:$K$300,$A2116)&gt;0,1,0)</f>
        <v>0</v>
      </c>
      <c r="L2116">
        <f>IF(AND($K2116=1,LEFT($A2116,3)="WB-"),SUMIFS(Winback!$D$2:$D$300,Winback!$K$2:$K$300,$A2116),0)</f>
        <v>0</v>
      </c>
      <c r="M2116">
        <f>IF(OR($E2116=1,$G2116=1,SUMIFS(Registros!$J$2:$J$6000,Registros!$B$2:$B$6000,$A2116)&gt;0),1,0)</f>
        <v>1</v>
      </c>
      <c r="N2116">
        <f>IF($J2116&gt;0,1,IF(COUNTIFS(Registros!$A$2:$A$6000,"CS",Registros!$B$2:$B$6000,$A2116,Registros!$K$2:$K$6000,"&lt;&gt;")&gt;0,1,0))</f>
        <v>0</v>
      </c>
      <c r="O2116" t="str">
        <f t="shared" si="165"/>
        <v>SOLO MÓVIL</v>
      </c>
      <c r="P2116" t="str">
        <f t="shared" si="166"/>
        <v>Ofrecer fijo + internet (FLBBTV)</v>
      </c>
      <c r="Q2116">
        <f t="shared" si="167"/>
        <v>24.5</v>
      </c>
      <c r="R2116">
        <f>IFERROR(VLOOKUP($A2116,Registros!$B$2:$G$6000,6,0),IFERROR(INDEX(Winback!$C$2:$C$300,MATCH($A2116,Winback!$K$2:$K$300,0)),""))</f>
        <v>0</v>
      </c>
      <c r="S2116" t="str">
        <f t="shared" si="168"/>
        <v>+MOV</v>
      </c>
      <c r="T2116">
        <f t="shared" si="169"/>
        <v>1</v>
      </c>
    </row>
    <row r="2117" spans="1:20" x14ac:dyDescent="0.35">
      <c r="A2117" t="s">
        <v>10504</v>
      </c>
      <c r="B2117" t="s">
        <v>10505</v>
      </c>
      <c r="C2117" t="s">
        <v>10506</v>
      </c>
      <c r="D2117" t="s">
        <v>10507</v>
      </c>
      <c r="E2117">
        <f>IF(COUNTIFS(Registros!$A$2:$A$6000,"NP",Registros!$B$2:$B$6000,$A2117)&gt;0,1,0)</f>
        <v>0</v>
      </c>
      <c r="F2117">
        <f>IF($E2117=1,SUMIFS(Registros!$F$2:$F$6000,Registros!$A$2:$A$6000,"NP",Registros!$B$2:$B$6000,$A2117),0)</f>
        <v>0</v>
      </c>
      <c r="G2117">
        <f>IF(COUNTIFS(Registros!$A$2:$A$6000,"MOV",Registros!$B$2:$B$6000,$A2117)&gt;0,1,0)</f>
        <v>1</v>
      </c>
      <c r="H2117">
        <f>IF($G2117=1,SUMIFS(Registros!$F$2:$F$6000,Registros!$A$2:$A$6000,"MOV",Registros!$B$2:$B$6000,$A2117),0)</f>
        <v>44</v>
      </c>
      <c r="I2117">
        <f>IF(COUNTIFS(Registros!$A$2:$A$6000,"CS",Registros!$B$2:$B$6000,$A2117)&gt;0,1,0)</f>
        <v>0</v>
      </c>
      <c r="J2117">
        <f>IF($I2117=1,SUMIFS(Registros!$I$2:$I$6000,Registros!$A$2:$A$6000,"CS",Registros!$B$2:$B$6000,$A2117),0)</f>
        <v>0</v>
      </c>
      <c r="K2117">
        <f>IF(COUNTIFS(Winback!$K$2:$K$300,$A2117)&gt;0,1,0)</f>
        <v>0</v>
      </c>
      <c r="L2117">
        <f>IF(AND($K2117=1,LEFT($A2117,3)="WB-"),SUMIFS(Winback!$D$2:$D$300,Winback!$K$2:$K$300,$A2117),0)</f>
        <v>0</v>
      </c>
      <c r="M2117">
        <f>IF(OR($E2117=1,$G2117=1,SUMIFS(Registros!$J$2:$J$6000,Registros!$B$2:$B$6000,$A2117)&gt;0),1,0)</f>
        <v>1</v>
      </c>
      <c r="N2117">
        <f>IF($J2117&gt;0,1,IF(COUNTIFS(Registros!$A$2:$A$6000,"CS",Registros!$B$2:$B$6000,$A2117,Registros!$K$2:$K$6000,"&lt;&gt;")&gt;0,1,0))</f>
        <v>0</v>
      </c>
      <c r="O2117" t="str">
        <f t="shared" si="165"/>
        <v>SOLO MÓVIL</v>
      </c>
      <c r="P2117" t="str">
        <f t="shared" si="166"/>
        <v>Ofrecer fijo + internet (FLBBTV)</v>
      </c>
      <c r="Q2117">
        <f t="shared" si="167"/>
        <v>44</v>
      </c>
      <c r="R2117">
        <f>IFERROR(VLOOKUP($A2117,Registros!$B$2:$G$6000,6,0),IFERROR(INDEX(Winback!$C$2:$C$300,MATCH($A2117,Winback!$K$2:$K$300,0)),""))</f>
        <v>0</v>
      </c>
      <c r="S2117" t="str">
        <f t="shared" si="168"/>
        <v>+MOV</v>
      </c>
      <c r="T2117">
        <f t="shared" si="169"/>
        <v>1</v>
      </c>
    </row>
    <row r="2118" spans="1:20" x14ac:dyDescent="0.35">
      <c r="A2118" t="s">
        <v>10509</v>
      </c>
      <c r="B2118" t="s">
        <v>10510</v>
      </c>
      <c r="C2118" t="s">
        <v>3412</v>
      </c>
      <c r="D2118" t="s">
        <v>3413</v>
      </c>
      <c r="E2118">
        <f>IF(COUNTIFS(Registros!$A$2:$A$6000,"NP",Registros!$B$2:$B$6000,$A2118)&gt;0,1,0)</f>
        <v>0</v>
      </c>
      <c r="F2118">
        <f>IF($E2118=1,SUMIFS(Registros!$F$2:$F$6000,Registros!$A$2:$A$6000,"NP",Registros!$B$2:$B$6000,$A2118),0)</f>
        <v>0</v>
      </c>
      <c r="G2118">
        <f>IF(COUNTIFS(Registros!$A$2:$A$6000,"MOV",Registros!$B$2:$B$6000,$A2118)&gt;0,1,0)</f>
        <v>1</v>
      </c>
      <c r="H2118">
        <f>IF($G2118=1,SUMIFS(Registros!$F$2:$F$6000,Registros!$A$2:$A$6000,"MOV",Registros!$B$2:$B$6000,$A2118),0)</f>
        <v>15</v>
      </c>
      <c r="I2118">
        <f>IF(COUNTIFS(Registros!$A$2:$A$6000,"CS",Registros!$B$2:$B$6000,$A2118)&gt;0,1,0)</f>
        <v>0</v>
      </c>
      <c r="J2118">
        <f>IF($I2118=1,SUMIFS(Registros!$I$2:$I$6000,Registros!$A$2:$A$6000,"CS",Registros!$B$2:$B$6000,$A2118),0)</f>
        <v>0</v>
      </c>
      <c r="K2118">
        <f>IF(COUNTIFS(Winback!$K$2:$K$300,$A2118)&gt;0,1,0)</f>
        <v>0</v>
      </c>
      <c r="L2118">
        <f>IF(AND($K2118=1,LEFT($A2118,3)="WB-"),SUMIFS(Winback!$D$2:$D$300,Winback!$K$2:$K$300,$A2118),0)</f>
        <v>0</v>
      </c>
      <c r="M2118">
        <f>IF(OR($E2118=1,$G2118=1,SUMIFS(Registros!$J$2:$J$6000,Registros!$B$2:$B$6000,$A2118)&gt;0),1,0)</f>
        <v>1</v>
      </c>
      <c r="N2118">
        <f>IF($J2118&gt;0,1,IF(COUNTIFS(Registros!$A$2:$A$6000,"CS",Registros!$B$2:$B$6000,$A2118,Registros!$K$2:$K$6000,"&lt;&gt;")&gt;0,1,0))</f>
        <v>0</v>
      </c>
      <c r="O2118" t="str">
        <f t="shared" si="165"/>
        <v>SOLO MÓVIL</v>
      </c>
      <c r="P2118" t="str">
        <f t="shared" si="166"/>
        <v>Ofrecer fijo + internet (FLBBTV)</v>
      </c>
      <c r="Q2118">
        <f t="shared" si="167"/>
        <v>15</v>
      </c>
      <c r="R2118">
        <f>IFERROR(VLOOKUP($A2118,Registros!$B$2:$G$6000,6,0),IFERROR(INDEX(Winback!$C$2:$C$300,MATCH($A2118,Winback!$K$2:$K$300,0)),""))</f>
        <v>0</v>
      </c>
      <c r="S2118" t="str">
        <f t="shared" si="168"/>
        <v>+MOV</v>
      </c>
      <c r="T2118">
        <f t="shared" si="169"/>
        <v>1</v>
      </c>
    </row>
    <row r="2119" spans="1:20" x14ac:dyDescent="0.35">
      <c r="A2119" t="s">
        <v>10512</v>
      </c>
      <c r="B2119" t="s">
        <v>10513</v>
      </c>
      <c r="C2119" t="s">
        <v>10514</v>
      </c>
      <c r="D2119" t="s">
        <v>10515</v>
      </c>
      <c r="E2119">
        <f>IF(COUNTIFS(Registros!$A$2:$A$6000,"NP",Registros!$B$2:$B$6000,$A2119)&gt;0,1,0)</f>
        <v>0</v>
      </c>
      <c r="F2119">
        <f>IF($E2119=1,SUMIFS(Registros!$F$2:$F$6000,Registros!$A$2:$A$6000,"NP",Registros!$B$2:$B$6000,$A2119),0)</f>
        <v>0</v>
      </c>
      <c r="G2119">
        <f>IF(COUNTIFS(Registros!$A$2:$A$6000,"MOV",Registros!$B$2:$B$6000,$A2119)&gt;0,1,0)</f>
        <v>1</v>
      </c>
      <c r="H2119">
        <f>IF($G2119=1,SUMIFS(Registros!$F$2:$F$6000,Registros!$A$2:$A$6000,"MOV",Registros!$B$2:$B$6000,$A2119),0)</f>
        <v>15</v>
      </c>
      <c r="I2119">
        <f>IF(COUNTIFS(Registros!$A$2:$A$6000,"CS",Registros!$B$2:$B$6000,$A2119)&gt;0,1,0)</f>
        <v>0</v>
      </c>
      <c r="J2119">
        <f>IF($I2119=1,SUMIFS(Registros!$I$2:$I$6000,Registros!$A$2:$A$6000,"CS",Registros!$B$2:$B$6000,$A2119),0)</f>
        <v>0</v>
      </c>
      <c r="K2119">
        <f>IF(COUNTIFS(Winback!$K$2:$K$300,$A2119)&gt;0,1,0)</f>
        <v>0</v>
      </c>
      <c r="L2119">
        <f>IF(AND($K2119=1,LEFT($A2119,3)="WB-"),SUMIFS(Winback!$D$2:$D$300,Winback!$K$2:$K$300,$A2119),0)</f>
        <v>0</v>
      </c>
      <c r="M2119">
        <f>IF(OR($E2119=1,$G2119=1,SUMIFS(Registros!$J$2:$J$6000,Registros!$B$2:$B$6000,$A2119)&gt;0),1,0)</f>
        <v>1</v>
      </c>
      <c r="N2119">
        <f>IF($J2119&gt;0,1,IF(COUNTIFS(Registros!$A$2:$A$6000,"CS",Registros!$B$2:$B$6000,$A2119,Registros!$K$2:$K$6000,"&lt;&gt;")&gt;0,1,0))</f>
        <v>0</v>
      </c>
      <c r="O2119" t="str">
        <f t="shared" si="165"/>
        <v>SOLO MÓVIL</v>
      </c>
      <c r="P2119" t="str">
        <f t="shared" si="166"/>
        <v>Ofrecer fijo + internet (FLBBTV)</v>
      </c>
      <c r="Q2119">
        <f t="shared" si="167"/>
        <v>15</v>
      </c>
      <c r="R2119">
        <f>IFERROR(VLOOKUP($A2119,Registros!$B$2:$G$6000,6,0),IFERROR(INDEX(Winback!$C$2:$C$300,MATCH($A2119,Winback!$K$2:$K$300,0)),""))</f>
        <v>0</v>
      </c>
      <c r="S2119" t="str">
        <f t="shared" si="168"/>
        <v>+MOV</v>
      </c>
      <c r="T2119">
        <f t="shared" si="169"/>
        <v>1</v>
      </c>
    </row>
    <row r="2120" spans="1:20" x14ac:dyDescent="0.35">
      <c r="A2120" t="s">
        <v>10517</v>
      </c>
      <c r="B2120" t="s">
        <v>10518</v>
      </c>
      <c r="C2120" t="s">
        <v>10519</v>
      </c>
      <c r="D2120" t="s">
        <v>10520</v>
      </c>
      <c r="E2120">
        <f>IF(COUNTIFS(Registros!$A$2:$A$6000,"NP",Registros!$B$2:$B$6000,$A2120)&gt;0,1,0)</f>
        <v>0</v>
      </c>
      <c r="F2120">
        <f>IF($E2120=1,SUMIFS(Registros!$F$2:$F$6000,Registros!$A$2:$A$6000,"NP",Registros!$B$2:$B$6000,$A2120),0)</f>
        <v>0</v>
      </c>
      <c r="G2120">
        <f>IF(COUNTIFS(Registros!$A$2:$A$6000,"MOV",Registros!$B$2:$B$6000,$A2120)&gt;0,1,0)</f>
        <v>1</v>
      </c>
      <c r="H2120">
        <f>IF($G2120=1,SUMIFS(Registros!$F$2:$F$6000,Registros!$A$2:$A$6000,"MOV",Registros!$B$2:$B$6000,$A2120),0)</f>
        <v>15</v>
      </c>
      <c r="I2120">
        <f>IF(COUNTIFS(Registros!$A$2:$A$6000,"CS",Registros!$B$2:$B$6000,$A2120)&gt;0,1,0)</f>
        <v>0</v>
      </c>
      <c r="J2120">
        <f>IF($I2120=1,SUMIFS(Registros!$I$2:$I$6000,Registros!$A$2:$A$6000,"CS",Registros!$B$2:$B$6000,$A2120),0)</f>
        <v>0</v>
      </c>
      <c r="K2120">
        <f>IF(COUNTIFS(Winback!$K$2:$K$300,$A2120)&gt;0,1,0)</f>
        <v>0</v>
      </c>
      <c r="L2120">
        <f>IF(AND($K2120=1,LEFT($A2120,3)="WB-"),SUMIFS(Winback!$D$2:$D$300,Winback!$K$2:$K$300,$A2120),0)</f>
        <v>0</v>
      </c>
      <c r="M2120">
        <f>IF(OR($E2120=1,$G2120=1,SUMIFS(Registros!$J$2:$J$6000,Registros!$B$2:$B$6000,$A2120)&gt;0),1,0)</f>
        <v>1</v>
      </c>
      <c r="N2120">
        <f>IF($J2120&gt;0,1,IF(COUNTIFS(Registros!$A$2:$A$6000,"CS",Registros!$B$2:$B$6000,$A2120,Registros!$K$2:$K$6000,"&lt;&gt;")&gt;0,1,0))</f>
        <v>0</v>
      </c>
      <c r="O2120" t="str">
        <f t="shared" si="165"/>
        <v>SOLO MÓVIL</v>
      </c>
      <c r="P2120" t="str">
        <f t="shared" si="166"/>
        <v>Ofrecer fijo + internet (FLBBTV)</v>
      </c>
      <c r="Q2120">
        <f t="shared" si="167"/>
        <v>15</v>
      </c>
      <c r="R2120">
        <f>IFERROR(VLOOKUP($A2120,Registros!$B$2:$G$6000,6,0),IFERROR(INDEX(Winback!$C$2:$C$300,MATCH($A2120,Winback!$K$2:$K$300,0)),""))</f>
        <v>0</v>
      </c>
      <c r="S2120" t="str">
        <f t="shared" si="168"/>
        <v>+MOV</v>
      </c>
      <c r="T2120">
        <f t="shared" si="169"/>
        <v>1</v>
      </c>
    </row>
    <row r="2121" spans="1:20" x14ac:dyDescent="0.35">
      <c r="A2121" t="s">
        <v>10522</v>
      </c>
      <c r="B2121" t="s">
        <v>10523</v>
      </c>
      <c r="C2121" t="s">
        <v>10524</v>
      </c>
      <c r="D2121" t="s">
        <v>10525</v>
      </c>
      <c r="E2121">
        <f>IF(COUNTIFS(Registros!$A$2:$A$6000,"NP",Registros!$B$2:$B$6000,$A2121)&gt;0,1,0)</f>
        <v>0</v>
      </c>
      <c r="F2121">
        <f>IF($E2121=1,SUMIFS(Registros!$F$2:$F$6000,Registros!$A$2:$A$6000,"NP",Registros!$B$2:$B$6000,$A2121),0)</f>
        <v>0</v>
      </c>
      <c r="G2121">
        <f>IF(COUNTIFS(Registros!$A$2:$A$6000,"MOV",Registros!$B$2:$B$6000,$A2121)&gt;0,1,0)</f>
        <v>1</v>
      </c>
      <c r="H2121">
        <f>IF($G2121=1,SUMIFS(Registros!$F$2:$F$6000,Registros!$A$2:$A$6000,"MOV",Registros!$B$2:$B$6000,$A2121),0)</f>
        <v>15</v>
      </c>
      <c r="I2121">
        <f>IF(COUNTIFS(Registros!$A$2:$A$6000,"CS",Registros!$B$2:$B$6000,$A2121)&gt;0,1,0)</f>
        <v>0</v>
      </c>
      <c r="J2121">
        <f>IF($I2121=1,SUMIFS(Registros!$I$2:$I$6000,Registros!$A$2:$A$6000,"CS",Registros!$B$2:$B$6000,$A2121),0)</f>
        <v>0</v>
      </c>
      <c r="K2121">
        <f>IF(COUNTIFS(Winback!$K$2:$K$300,$A2121)&gt;0,1,0)</f>
        <v>0</v>
      </c>
      <c r="L2121">
        <f>IF(AND($K2121=1,LEFT($A2121,3)="WB-"),SUMIFS(Winback!$D$2:$D$300,Winback!$K$2:$K$300,$A2121),0)</f>
        <v>0</v>
      </c>
      <c r="M2121">
        <f>IF(OR($E2121=1,$G2121=1,SUMIFS(Registros!$J$2:$J$6000,Registros!$B$2:$B$6000,$A2121)&gt;0),1,0)</f>
        <v>1</v>
      </c>
      <c r="N2121">
        <f>IF($J2121&gt;0,1,IF(COUNTIFS(Registros!$A$2:$A$6000,"CS",Registros!$B$2:$B$6000,$A2121,Registros!$K$2:$K$6000,"&lt;&gt;")&gt;0,1,0))</f>
        <v>0</v>
      </c>
      <c r="O2121" t="str">
        <f t="shared" si="165"/>
        <v>SOLO MÓVIL</v>
      </c>
      <c r="P2121" t="str">
        <f t="shared" si="166"/>
        <v>Ofrecer fijo + internet (FLBBTV)</v>
      </c>
      <c r="Q2121">
        <f t="shared" si="167"/>
        <v>15</v>
      </c>
      <c r="R2121">
        <f>IFERROR(VLOOKUP($A2121,Registros!$B$2:$G$6000,6,0),IFERROR(INDEX(Winback!$C$2:$C$300,MATCH($A2121,Winback!$K$2:$K$300,0)),""))</f>
        <v>0</v>
      </c>
      <c r="S2121" t="str">
        <f t="shared" si="168"/>
        <v>+MOV</v>
      </c>
      <c r="T2121">
        <f t="shared" si="169"/>
        <v>1</v>
      </c>
    </row>
    <row r="2122" spans="1:20" x14ac:dyDescent="0.35">
      <c r="A2122" t="s">
        <v>10527</v>
      </c>
      <c r="B2122" t="s">
        <v>10528</v>
      </c>
      <c r="C2122" t="s">
        <v>10529</v>
      </c>
      <c r="D2122" t="s">
        <v>10530</v>
      </c>
      <c r="E2122">
        <f>IF(COUNTIFS(Registros!$A$2:$A$6000,"NP",Registros!$B$2:$B$6000,$A2122)&gt;0,1,0)</f>
        <v>0</v>
      </c>
      <c r="F2122">
        <f>IF($E2122=1,SUMIFS(Registros!$F$2:$F$6000,Registros!$A$2:$A$6000,"NP",Registros!$B$2:$B$6000,$A2122),0)</f>
        <v>0</v>
      </c>
      <c r="G2122">
        <f>IF(COUNTIFS(Registros!$A$2:$A$6000,"MOV",Registros!$B$2:$B$6000,$A2122)&gt;0,1,0)</f>
        <v>1</v>
      </c>
      <c r="H2122">
        <f>IF($G2122=1,SUMIFS(Registros!$F$2:$F$6000,Registros!$A$2:$A$6000,"MOV",Registros!$B$2:$B$6000,$A2122),0)</f>
        <v>28</v>
      </c>
      <c r="I2122">
        <f>IF(COUNTIFS(Registros!$A$2:$A$6000,"CS",Registros!$B$2:$B$6000,$A2122)&gt;0,1,0)</f>
        <v>0</v>
      </c>
      <c r="J2122">
        <f>IF($I2122=1,SUMIFS(Registros!$I$2:$I$6000,Registros!$A$2:$A$6000,"CS",Registros!$B$2:$B$6000,$A2122),0)</f>
        <v>0</v>
      </c>
      <c r="K2122">
        <f>IF(COUNTIFS(Winback!$K$2:$K$300,$A2122)&gt;0,1,0)</f>
        <v>0</v>
      </c>
      <c r="L2122">
        <f>IF(AND($K2122=1,LEFT($A2122,3)="WB-"),SUMIFS(Winback!$D$2:$D$300,Winback!$K$2:$K$300,$A2122),0)</f>
        <v>0</v>
      </c>
      <c r="M2122">
        <f>IF(OR($E2122=1,$G2122=1,SUMIFS(Registros!$J$2:$J$6000,Registros!$B$2:$B$6000,$A2122)&gt;0),1,0)</f>
        <v>1</v>
      </c>
      <c r="N2122">
        <f>IF($J2122&gt;0,1,IF(COUNTIFS(Registros!$A$2:$A$6000,"CS",Registros!$B$2:$B$6000,$A2122,Registros!$K$2:$K$6000,"&lt;&gt;")&gt;0,1,0))</f>
        <v>0</v>
      </c>
      <c r="O2122" t="str">
        <f t="shared" si="165"/>
        <v>SOLO MÓVIL</v>
      </c>
      <c r="P2122" t="str">
        <f t="shared" si="166"/>
        <v>Ofrecer fijo + internet (FLBBTV)</v>
      </c>
      <c r="Q2122">
        <f t="shared" si="167"/>
        <v>28</v>
      </c>
      <c r="R2122">
        <f>IFERROR(VLOOKUP($A2122,Registros!$B$2:$G$6000,6,0),IFERROR(INDEX(Winback!$C$2:$C$300,MATCH($A2122,Winback!$K$2:$K$300,0)),""))</f>
        <v>0</v>
      </c>
      <c r="S2122" t="str">
        <f t="shared" si="168"/>
        <v>+MOV</v>
      </c>
      <c r="T2122">
        <f t="shared" si="169"/>
        <v>1</v>
      </c>
    </row>
    <row r="2123" spans="1:20" x14ac:dyDescent="0.35">
      <c r="A2123" t="s">
        <v>10531</v>
      </c>
      <c r="B2123" t="s">
        <v>10532</v>
      </c>
      <c r="C2123" t="s">
        <v>10533</v>
      </c>
      <c r="D2123" t="s">
        <v>10534</v>
      </c>
      <c r="E2123">
        <f>IF(COUNTIFS(Registros!$A$2:$A$6000,"NP",Registros!$B$2:$B$6000,$A2123)&gt;0,1,0)</f>
        <v>0</v>
      </c>
      <c r="F2123">
        <f>IF($E2123=1,SUMIFS(Registros!$F$2:$F$6000,Registros!$A$2:$A$6000,"NP",Registros!$B$2:$B$6000,$A2123),0)</f>
        <v>0</v>
      </c>
      <c r="G2123">
        <f>IF(COUNTIFS(Registros!$A$2:$A$6000,"MOV",Registros!$B$2:$B$6000,$A2123)&gt;0,1,0)</f>
        <v>1</v>
      </c>
      <c r="H2123">
        <f>IF($G2123=1,SUMIFS(Registros!$F$2:$F$6000,Registros!$A$2:$A$6000,"MOV",Registros!$B$2:$B$6000,$A2123),0)</f>
        <v>17</v>
      </c>
      <c r="I2123">
        <f>IF(COUNTIFS(Registros!$A$2:$A$6000,"CS",Registros!$B$2:$B$6000,$A2123)&gt;0,1,0)</f>
        <v>0</v>
      </c>
      <c r="J2123">
        <f>IF($I2123=1,SUMIFS(Registros!$I$2:$I$6000,Registros!$A$2:$A$6000,"CS",Registros!$B$2:$B$6000,$A2123),0)</f>
        <v>0</v>
      </c>
      <c r="K2123">
        <f>IF(COUNTIFS(Winback!$K$2:$K$300,$A2123)&gt;0,1,0)</f>
        <v>0</v>
      </c>
      <c r="L2123">
        <f>IF(AND($K2123=1,LEFT($A2123,3)="WB-"),SUMIFS(Winback!$D$2:$D$300,Winback!$K$2:$K$300,$A2123),0)</f>
        <v>0</v>
      </c>
      <c r="M2123">
        <f>IF(OR($E2123=1,$G2123=1,SUMIFS(Registros!$J$2:$J$6000,Registros!$B$2:$B$6000,$A2123)&gt;0),1,0)</f>
        <v>1</v>
      </c>
      <c r="N2123">
        <f>IF($J2123&gt;0,1,IF(COUNTIFS(Registros!$A$2:$A$6000,"CS",Registros!$B$2:$B$6000,$A2123,Registros!$K$2:$K$6000,"&lt;&gt;")&gt;0,1,0))</f>
        <v>0</v>
      </c>
      <c r="O2123" t="str">
        <f t="shared" si="165"/>
        <v>SOLO MÓVIL</v>
      </c>
      <c r="P2123" t="str">
        <f t="shared" si="166"/>
        <v>Ofrecer fijo + internet (FLBBTV)</v>
      </c>
      <c r="Q2123">
        <f t="shared" si="167"/>
        <v>17</v>
      </c>
      <c r="R2123">
        <f>IFERROR(VLOOKUP($A2123,Registros!$B$2:$G$6000,6,0),IFERROR(INDEX(Winback!$C$2:$C$300,MATCH($A2123,Winback!$K$2:$K$300,0)),""))</f>
        <v>0</v>
      </c>
      <c r="S2123" t="str">
        <f t="shared" si="168"/>
        <v>+MOV</v>
      </c>
      <c r="T2123">
        <f t="shared" si="169"/>
        <v>1</v>
      </c>
    </row>
    <row r="2124" spans="1:20" x14ac:dyDescent="0.35">
      <c r="A2124" t="s">
        <v>10536</v>
      </c>
      <c r="B2124" t="s">
        <v>10537</v>
      </c>
      <c r="C2124" t="s">
        <v>10538</v>
      </c>
      <c r="D2124" t="s">
        <v>10539</v>
      </c>
      <c r="E2124">
        <f>IF(COUNTIFS(Registros!$A$2:$A$6000,"NP",Registros!$B$2:$B$6000,$A2124)&gt;0,1,0)</f>
        <v>0</v>
      </c>
      <c r="F2124">
        <f>IF($E2124=1,SUMIFS(Registros!$F$2:$F$6000,Registros!$A$2:$A$6000,"NP",Registros!$B$2:$B$6000,$A2124),0)</f>
        <v>0</v>
      </c>
      <c r="G2124">
        <f>IF(COUNTIFS(Registros!$A$2:$A$6000,"MOV",Registros!$B$2:$B$6000,$A2124)&gt;0,1,0)</f>
        <v>1</v>
      </c>
      <c r="H2124">
        <f>IF($G2124=1,SUMIFS(Registros!$F$2:$F$6000,Registros!$A$2:$A$6000,"MOV",Registros!$B$2:$B$6000,$A2124),0)</f>
        <v>41.5</v>
      </c>
      <c r="I2124">
        <f>IF(COUNTIFS(Registros!$A$2:$A$6000,"CS",Registros!$B$2:$B$6000,$A2124)&gt;0,1,0)</f>
        <v>0</v>
      </c>
      <c r="J2124">
        <f>IF($I2124=1,SUMIFS(Registros!$I$2:$I$6000,Registros!$A$2:$A$6000,"CS",Registros!$B$2:$B$6000,$A2124),0)</f>
        <v>0</v>
      </c>
      <c r="K2124">
        <f>IF(COUNTIFS(Winback!$K$2:$K$300,$A2124)&gt;0,1,0)</f>
        <v>0</v>
      </c>
      <c r="L2124">
        <f>IF(AND($K2124=1,LEFT($A2124,3)="WB-"),SUMIFS(Winback!$D$2:$D$300,Winback!$K$2:$K$300,$A2124),0)</f>
        <v>0</v>
      </c>
      <c r="M2124">
        <f>IF(OR($E2124=1,$G2124=1,SUMIFS(Registros!$J$2:$J$6000,Registros!$B$2:$B$6000,$A2124)&gt;0),1,0)</f>
        <v>1</v>
      </c>
      <c r="N2124">
        <f>IF($J2124&gt;0,1,IF(COUNTIFS(Registros!$A$2:$A$6000,"CS",Registros!$B$2:$B$6000,$A2124,Registros!$K$2:$K$6000,"&lt;&gt;")&gt;0,1,0))</f>
        <v>0</v>
      </c>
      <c r="O2124" t="str">
        <f t="shared" si="165"/>
        <v>SOLO MÓVIL</v>
      </c>
      <c r="P2124" t="str">
        <f t="shared" si="166"/>
        <v>Ofrecer fijo + internet (FLBBTV)</v>
      </c>
      <c r="Q2124">
        <f t="shared" si="167"/>
        <v>41.5</v>
      </c>
      <c r="R2124">
        <f>IFERROR(VLOOKUP($A2124,Registros!$B$2:$G$6000,6,0),IFERROR(INDEX(Winback!$C$2:$C$300,MATCH($A2124,Winback!$K$2:$K$300,0)),""))</f>
        <v>0</v>
      </c>
      <c r="S2124" t="str">
        <f t="shared" si="168"/>
        <v>+MOV</v>
      </c>
      <c r="T2124">
        <f t="shared" si="169"/>
        <v>1</v>
      </c>
    </row>
    <row r="2125" spans="1:20" x14ac:dyDescent="0.35">
      <c r="A2125" t="s">
        <v>10541</v>
      </c>
      <c r="B2125" t="s">
        <v>10542</v>
      </c>
      <c r="C2125" t="s">
        <v>10543</v>
      </c>
      <c r="D2125" t="s">
        <v>10544</v>
      </c>
      <c r="E2125">
        <f>IF(COUNTIFS(Registros!$A$2:$A$6000,"NP",Registros!$B$2:$B$6000,$A2125)&gt;0,1,0)</f>
        <v>0</v>
      </c>
      <c r="F2125">
        <f>IF($E2125=1,SUMIFS(Registros!$F$2:$F$6000,Registros!$A$2:$A$6000,"NP",Registros!$B$2:$B$6000,$A2125),0)</f>
        <v>0</v>
      </c>
      <c r="G2125">
        <f>IF(COUNTIFS(Registros!$A$2:$A$6000,"MOV",Registros!$B$2:$B$6000,$A2125)&gt;0,1,0)</f>
        <v>1</v>
      </c>
      <c r="H2125">
        <f>IF($G2125=1,SUMIFS(Registros!$F$2:$F$6000,Registros!$A$2:$A$6000,"MOV",Registros!$B$2:$B$6000,$A2125),0)</f>
        <v>16.25</v>
      </c>
      <c r="I2125">
        <f>IF(COUNTIFS(Registros!$A$2:$A$6000,"CS",Registros!$B$2:$B$6000,$A2125)&gt;0,1,0)</f>
        <v>0</v>
      </c>
      <c r="J2125">
        <f>IF($I2125=1,SUMIFS(Registros!$I$2:$I$6000,Registros!$A$2:$A$6000,"CS",Registros!$B$2:$B$6000,$A2125),0)</f>
        <v>0</v>
      </c>
      <c r="K2125">
        <f>IF(COUNTIFS(Winback!$K$2:$K$300,$A2125)&gt;0,1,0)</f>
        <v>0</v>
      </c>
      <c r="L2125">
        <f>IF(AND($K2125=1,LEFT($A2125,3)="WB-"),SUMIFS(Winback!$D$2:$D$300,Winback!$K$2:$K$300,$A2125),0)</f>
        <v>0</v>
      </c>
      <c r="M2125">
        <f>IF(OR($E2125=1,$G2125=1,SUMIFS(Registros!$J$2:$J$6000,Registros!$B$2:$B$6000,$A2125)&gt;0),1,0)</f>
        <v>1</v>
      </c>
      <c r="N2125">
        <f>IF($J2125&gt;0,1,IF(COUNTIFS(Registros!$A$2:$A$6000,"CS",Registros!$B$2:$B$6000,$A2125,Registros!$K$2:$K$6000,"&lt;&gt;")&gt;0,1,0))</f>
        <v>0</v>
      </c>
      <c r="O2125" t="str">
        <f t="shared" si="165"/>
        <v>SOLO MÓVIL</v>
      </c>
      <c r="P2125" t="str">
        <f t="shared" si="166"/>
        <v>Ofrecer fijo + internet (FLBBTV)</v>
      </c>
      <c r="Q2125">
        <f t="shared" si="167"/>
        <v>16.25</v>
      </c>
      <c r="R2125">
        <f>IFERROR(VLOOKUP($A2125,Registros!$B$2:$G$6000,6,0),IFERROR(INDEX(Winback!$C$2:$C$300,MATCH($A2125,Winback!$K$2:$K$300,0)),""))</f>
        <v>0</v>
      </c>
      <c r="S2125" t="str">
        <f t="shared" si="168"/>
        <v>+MOV</v>
      </c>
      <c r="T2125">
        <f t="shared" si="169"/>
        <v>1</v>
      </c>
    </row>
    <row r="2126" spans="1:20" x14ac:dyDescent="0.35">
      <c r="A2126" t="s">
        <v>10546</v>
      </c>
      <c r="B2126" t="s">
        <v>10547</v>
      </c>
      <c r="C2126" t="s">
        <v>10548</v>
      </c>
      <c r="D2126" t="s">
        <v>10549</v>
      </c>
      <c r="E2126">
        <f>IF(COUNTIFS(Registros!$A$2:$A$6000,"NP",Registros!$B$2:$B$6000,$A2126)&gt;0,1,0)</f>
        <v>0</v>
      </c>
      <c r="F2126">
        <f>IF($E2126=1,SUMIFS(Registros!$F$2:$F$6000,Registros!$A$2:$A$6000,"NP",Registros!$B$2:$B$6000,$A2126),0)</f>
        <v>0</v>
      </c>
      <c r="G2126">
        <f>IF(COUNTIFS(Registros!$A$2:$A$6000,"MOV",Registros!$B$2:$B$6000,$A2126)&gt;0,1,0)</f>
        <v>1</v>
      </c>
      <c r="H2126">
        <f>IF($G2126=1,SUMIFS(Registros!$F$2:$F$6000,Registros!$A$2:$A$6000,"MOV",Registros!$B$2:$B$6000,$A2126),0)</f>
        <v>20.75</v>
      </c>
      <c r="I2126">
        <f>IF(COUNTIFS(Registros!$A$2:$A$6000,"CS",Registros!$B$2:$B$6000,$A2126)&gt;0,1,0)</f>
        <v>0</v>
      </c>
      <c r="J2126">
        <f>IF($I2126=1,SUMIFS(Registros!$I$2:$I$6000,Registros!$A$2:$A$6000,"CS",Registros!$B$2:$B$6000,$A2126),0)</f>
        <v>0</v>
      </c>
      <c r="K2126">
        <f>IF(COUNTIFS(Winback!$K$2:$K$300,$A2126)&gt;0,1,0)</f>
        <v>0</v>
      </c>
      <c r="L2126">
        <f>IF(AND($K2126=1,LEFT($A2126,3)="WB-"),SUMIFS(Winback!$D$2:$D$300,Winback!$K$2:$K$300,$A2126),0)</f>
        <v>0</v>
      </c>
      <c r="M2126">
        <f>IF(OR($E2126=1,$G2126=1,SUMIFS(Registros!$J$2:$J$6000,Registros!$B$2:$B$6000,$A2126)&gt;0),1,0)</f>
        <v>1</v>
      </c>
      <c r="N2126">
        <f>IF($J2126&gt;0,1,IF(COUNTIFS(Registros!$A$2:$A$6000,"CS",Registros!$B$2:$B$6000,$A2126,Registros!$K$2:$K$6000,"&lt;&gt;")&gt;0,1,0))</f>
        <v>0</v>
      </c>
      <c r="O2126" t="str">
        <f t="shared" si="165"/>
        <v>SOLO MÓVIL</v>
      </c>
      <c r="P2126" t="str">
        <f t="shared" si="166"/>
        <v>Ofrecer fijo + internet (FLBBTV)</v>
      </c>
      <c r="Q2126">
        <f t="shared" si="167"/>
        <v>20.75</v>
      </c>
      <c r="R2126">
        <f>IFERROR(VLOOKUP($A2126,Registros!$B$2:$G$6000,6,0),IFERROR(INDEX(Winback!$C$2:$C$300,MATCH($A2126,Winback!$K$2:$K$300,0)),""))</f>
        <v>0</v>
      </c>
      <c r="S2126" t="str">
        <f t="shared" si="168"/>
        <v>+MOV</v>
      </c>
      <c r="T2126">
        <f t="shared" si="169"/>
        <v>1</v>
      </c>
    </row>
    <row r="2127" spans="1:20" x14ac:dyDescent="0.35">
      <c r="A2127" t="s">
        <v>10551</v>
      </c>
      <c r="B2127" t="s">
        <v>10552</v>
      </c>
      <c r="C2127" t="s">
        <v>10553</v>
      </c>
      <c r="D2127" t="s">
        <v>10554</v>
      </c>
      <c r="E2127">
        <f>IF(COUNTIFS(Registros!$A$2:$A$6000,"NP",Registros!$B$2:$B$6000,$A2127)&gt;0,1,0)</f>
        <v>0</v>
      </c>
      <c r="F2127">
        <f>IF($E2127=1,SUMIFS(Registros!$F$2:$F$6000,Registros!$A$2:$A$6000,"NP",Registros!$B$2:$B$6000,$A2127),0)</f>
        <v>0</v>
      </c>
      <c r="G2127">
        <f>IF(COUNTIFS(Registros!$A$2:$A$6000,"MOV",Registros!$B$2:$B$6000,$A2127)&gt;0,1,0)</f>
        <v>1</v>
      </c>
      <c r="H2127">
        <f>IF($G2127=1,SUMIFS(Registros!$F$2:$F$6000,Registros!$A$2:$A$6000,"MOV",Registros!$B$2:$B$6000,$A2127),0)</f>
        <v>45</v>
      </c>
      <c r="I2127">
        <f>IF(COUNTIFS(Registros!$A$2:$A$6000,"CS",Registros!$B$2:$B$6000,$A2127)&gt;0,1,0)</f>
        <v>0</v>
      </c>
      <c r="J2127">
        <f>IF($I2127=1,SUMIFS(Registros!$I$2:$I$6000,Registros!$A$2:$A$6000,"CS",Registros!$B$2:$B$6000,$A2127),0)</f>
        <v>0</v>
      </c>
      <c r="K2127">
        <f>IF(COUNTIFS(Winback!$K$2:$K$300,$A2127)&gt;0,1,0)</f>
        <v>0</v>
      </c>
      <c r="L2127">
        <f>IF(AND($K2127=1,LEFT($A2127,3)="WB-"),SUMIFS(Winback!$D$2:$D$300,Winback!$K$2:$K$300,$A2127),0)</f>
        <v>0</v>
      </c>
      <c r="M2127">
        <f>IF(OR($E2127=1,$G2127=1,SUMIFS(Registros!$J$2:$J$6000,Registros!$B$2:$B$6000,$A2127)&gt;0),1,0)</f>
        <v>1</v>
      </c>
      <c r="N2127">
        <f>IF($J2127&gt;0,1,IF(COUNTIFS(Registros!$A$2:$A$6000,"CS",Registros!$B$2:$B$6000,$A2127,Registros!$K$2:$K$6000,"&lt;&gt;")&gt;0,1,0))</f>
        <v>0</v>
      </c>
      <c r="O2127" t="str">
        <f t="shared" si="165"/>
        <v>SOLO MÓVIL</v>
      </c>
      <c r="P2127" t="str">
        <f t="shared" si="166"/>
        <v>Ofrecer fijo + internet (FLBBTV)</v>
      </c>
      <c r="Q2127">
        <f t="shared" si="167"/>
        <v>45</v>
      </c>
      <c r="R2127">
        <f>IFERROR(VLOOKUP($A2127,Registros!$B$2:$G$6000,6,0),IFERROR(INDEX(Winback!$C$2:$C$300,MATCH($A2127,Winback!$K$2:$K$300,0)),""))</f>
        <v>0</v>
      </c>
      <c r="S2127" t="str">
        <f t="shared" si="168"/>
        <v>+MOV</v>
      </c>
      <c r="T2127">
        <f t="shared" si="169"/>
        <v>1</v>
      </c>
    </row>
    <row r="2128" spans="1:20" x14ac:dyDescent="0.35">
      <c r="A2128" t="s">
        <v>10556</v>
      </c>
      <c r="B2128" t="s">
        <v>10557</v>
      </c>
      <c r="C2128" t="s">
        <v>10558</v>
      </c>
      <c r="D2128" t="s">
        <v>10559</v>
      </c>
      <c r="E2128">
        <f>IF(COUNTIFS(Registros!$A$2:$A$6000,"NP",Registros!$B$2:$B$6000,$A2128)&gt;0,1,0)</f>
        <v>0</v>
      </c>
      <c r="F2128">
        <f>IF($E2128=1,SUMIFS(Registros!$F$2:$F$6000,Registros!$A$2:$A$6000,"NP",Registros!$B$2:$B$6000,$A2128),0)</f>
        <v>0</v>
      </c>
      <c r="G2128">
        <f>IF(COUNTIFS(Registros!$A$2:$A$6000,"MOV",Registros!$B$2:$B$6000,$A2128)&gt;0,1,0)</f>
        <v>1</v>
      </c>
      <c r="H2128">
        <f>IF($G2128=1,SUMIFS(Registros!$F$2:$F$6000,Registros!$A$2:$A$6000,"MOV",Registros!$B$2:$B$6000,$A2128),0)</f>
        <v>15</v>
      </c>
      <c r="I2128">
        <f>IF(COUNTIFS(Registros!$A$2:$A$6000,"CS",Registros!$B$2:$B$6000,$A2128)&gt;0,1,0)</f>
        <v>0</v>
      </c>
      <c r="J2128">
        <f>IF($I2128=1,SUMIFS(Registros!$I$2:$I$6000,Registros!$A$2:$A$6000,"CS",Registros!$B$2:$B$6000,$A2128),0)</f>
        <v>0</v>
      </c>
      <c r="K2128">
        <f>IF(COUNTIFS(Winback!$K$2:$K$300,$A2128)&gt;0,1,0)</f>
        <v>0</v>
      </c>
      <c r="L2128">
        <f>IF(AND($K2128=1,LEFT($A2128,3)="WB-"),SUMIFS(Winback!$D$2:$D$300,Winback!$K$2:$K$300,$A2128),0)</f>
        <v>0</v>
      </c>
      <c r="M2128">
        <f>IF(OR($E2128=1,$G2128=1,SUMIFS(Registros!$J$2:$J$6000,Registros!$B$2:$B$6000,$A2128)&gt;0),1,0)</f>
        <v>1</v>
      </c>
      <c r="N2128">
        <f>IF($J2128&gt;0,1,IF(COUNTIFS(Registros!$A$2:$A$6000,"CS",Registros!$B$2:$B$6000,$A2128,Registros!$K$2:$K$6000,"&lt;&gt;")&gt;0,1,0))</f>
        <v>0</v>
      </c>
      <c r="O2128" t="str">
        <f t="shared" si="165"/>
        <v>SOLO MÓVIL</v>
      </c>
      <c r="P2128" t="str">
        <f t="shared" si="166"/>
        <v>Ofrecer fijo + internet (FLBBTV)</v>
      </c>
      <c r="Q2128">
        <f t="shared" si="167"/>
        <v>15</v>
      </c>
      <c r="R2128">
        <f>IFERROR(VLOOKUP($A2128,Registros!$B$2:$G$6000,6,0),IFERROR(INDEX(Winback!$C$2:$C$300,MATCH($A2128,Winback!$K$2:$K$300,0)),""))</f>
        <v>0</v>
      </c>
      <c r="S2128" t="str">
        <f t="shared" si="168"/>
        <v>+MOV</v>
      </c>
      <c r="T2128">
        <f t="shared" si="169"/>
        <v>1</v>
      </c>
    </row>
    <row r="2129" spans="1:20" x14ac:dyDescent="0.35">
      <c r="A2129" t="s">
        <v>10561</v>
      </c>
      <c r="B2129" t="s">
        <v>10562</v>
      </c>
      <c r="C2129" t="s">
        <v>10563</v>
      </c>
      <c r="D2129" t="s">
        <v>10564</v>
      </c>
      <c r="E2129">
        <f>IF(COUNTIFS(Registros!$A$2:$A$6000,"NP",Registros!$B$2:$B$6000,$A2129)&gt;0,1,0)</f>
        <v>0</v>
      </c>
      <c r="F2129">
        <f>IF($E2129=1,SUMIFS(Registros!$F$2:$F$6000,Registros!$A$2:$A$6000,"NP",Registros!$B$2:$B$6000,$A2129),0)</f>
        <v>0</v>
      </c>
      <c r="G2129">
        <f>IF(COUNTIFS(Registros!$A$2:$A$6000,"MOV",Registros!$B$2:$B$6000,$A2129)&gt;0,1,0)</f>
        <v>1</v>
      </c>
      <c r="H2129">
        <f>IF($G2129=1,SUMIFS(Registros!$F$2:$F$6000,Registros!$A$2:$A$6000,"MOV",Registros!$B$2:$B$6000,$A2129),0)</f>
        <v>15</v>
      </c>
      <c r="I2129">
        <f>IF(COUNTIFS(Registros!$A$2:$A$6000,"CS",Registros!$B$2:$B$6000,$A2129)&gt;0,1,0)</f>
        <v>0</v>
      </c>
      <c r="J2129">
        <f>IF($I2129=1,SUMIFS(Registros!$I$2:$I$6000,Registros!$A$2:$A$6000,"CS",Registros!$B$2:$B$6000,$A2129),0)</f>
        <v>0</v>
      </c>
      <c r="K2129">
        <f>IF(COUNTIFS(Winback!$K$2:$K$300,$A2129)&gt;0,1,0)</f>
        <v>0</v>
      </c>
      <c r="L2129">
        <f>IF(AND($K2129=1,LEFT($A2129,3)="WB-"),SUMIFS(Winback!$D$2:$D$300,Winback!$K$2:$K$300,$A2129),0)</f>
        <v>0</v>
      </c>
      <c r="M2129">
        <f>IF(OR($E2129=1,$G2129=1,SUMIFS(Registros!$J$2:$J$6000,Registros!$B$2:$B$6000,$A2129)&gt;0),1,0)</f>
        <v>1</v>
      </c>
      <c r="N2129">
        <f>IF($J2129&gt;0,1,IF(COUNTIFS(Registros!$A$2:$A$6000,"CS",Registros!$B$2:$B$6000,$A2129,Registros!$K$2:$K$6000,"&lt;&gt;")&gt;0,1,0))</f>
        <v>0</v>
      </c>
      <c r="O2129" t="str">
        <f t="shared" si="165"/>
        <v>SOLO MÓVIL</v>
      </c>
      <c r="P2129" t="str">
        <f t="shared" si="166"/>
        <v>Ofrecer fijo + internet (FLBBTV)</v>
      </c>
      <c r="Q2129">
        <f t="shared" si="167"/>
        <v>15</v>
      </c>
      <c r="R2129">
        <f>IFERROR(VLOOKUP($A2129,Registros!$B$2:$G$6000,6,0),IFERROR(INDEX(Winback!$C$2:$C$300,MATCH($A2129,Winback!$K$2:$K$300,0)),""))</f>
        <v>0</v>
      </c>
      <c r="S2129" t="str">
        <f t="shared" si="168"/>
        <v>+MOV</v>
      </c>
      <c r="T2129">
        <f t="shared" si="169"/>
        <v>1</v>
      </c>
    </row>
    <row r="2130" spans="1:20" x14ac:dyDescent="0.35">
      <c r="A2130" t="s">
        <v>10566</v>
      </c>
      <c r="B2130" t="s">
        <v>10567</v>
      </c>
      <c r="C2130" t="s">
        <v>10568</v>
      </c>
      <c r="D2130" t="s">
        <v>10569</v>
      </c>
      <c r="E2130">
        <f>IF(COUNTIFS(Registros!$A$2:$A$6000,"NP",Registros!$B$2:$B$6000,$A2130)&gt;0,1,0)</f>
        <v>0</v>
      </c>
      <c r="F2130">
        <f>IF($E2130=1,SUMIFS(Registros!$F$2:$F$6000,Registros!$A$2:$A$6000,"NP",Registros!$B$2:$B$6000,$A2130),0)</f>
        <v>0</v>
      </c>
      <c r="G2130">
        <f>IF(COUNTIFS(Registros!$A$2:$A$6000,"MOV",Registros!$B$2:$B$6000,$A2130)&gt;0,1,0)</f>
        <v>1</v>
      </c>
      <c r="H2130">
        <f>IF($G2130=1,SUMIFS(Registros!$F$2:$F$6000,Registros!$A$2:$A$6000,"MOV",Registros!$B$2:$B$6000,$A2130),0)</f>
        <v>16.25</v>
      </c>
      <c r="I2130">
        <f>IF(COUNTIFS(Registros!$A$2:$A$6000,"CS",Registros!$B$2:$B$6000,$A2130)&gt;0,1,0)</f>
        <v>0</v>
      </c>
      <c r="J2130">
        <f>IF($I2130=1,SUMIFS(Registros!$I$2:$I$6000,Registros!$A$2:$A$6000,"CS",Registros!$B$2:$B$6000,$A2130),0)</f>
        <v>0</v>
      </c>
      <c r="K2130">
        <f>IF(COUNTIFS(Winback!$K$2:$K$300,$A2130)&gt;0,1,0)</f>
        <v>0</v>
      </c>
      <c r="L2130">
        <f>IF(AND($K2130=1,LEFT($A2130,3)="WB-"),SUMIFS(Winback!$D$2:$D$300,Winback!$K$2:$K$300,$A2130),0)</f>
        <v>0</v>
      </c>
      <c r="M2130">
        <f>IF(OR($E2130=1,$G2130=1,SUMIFS(Registros!$J$2:$J$6000,Registros!$B$2:$B$6000,$A2130)&gt;0),1,0)</f>
        <v>1</v>
      </c>
      <c r="N2130">
        <f>IF($J2130&gt;0,1,IF(COUNTIFS(Registros!$A$2:$A$6000,"CS",Registros!$B$2:$B$6000,$A2130,Registros!$K$2:$K$6000,"&lt;&gt;")&gt;0,1,0))</f>
        <v>0</v>
      </c>
      <c r="O2130" t="str">
        <f t="shared" si="165"/>
        <v>SOLO MÓVIL</v>
      </c>
      <c r="P2130" t="str">
        <f t="shared" si="166"/>
        <v>Ofrecer fijo + internet (FLBBTV)</v>
      </c>
      <c r="Q2130">
        <f t="shared" si="167"/>
        <v>16.25</v>
      </c>
      <c r="R2130">
        <f>IFERROR(VLOOKUP($A2130,Registros!$B$2:$G$6000,6,0),IFERROR(INDEX(Winback!$C$2:$C$300,MATCH($A2130,Winback!$K$2:$K$300,0)),""))</f>
        <v>0</v>
      </c>
      <c r="S2130" t="str">
        <f t="shared" si="168"/>
        <v>+MOV</v>
      </c>
      <c r="T2130">
        <f t="shared" si="169"/>
        <v>1</v>
      </c>
    </row>
    <row r="2131" spans="1:20" x14ac:dyDescent="0.35">
      <c r="A2131" t="s">
        <v>10571</v>
      </c>
      <c r="B2131" t="s">
        <v>10572</v>
      </c>
      <c r="C2131" t="s">
        <v>10573</v>
      </c>
      <c r="D2131" t="s">
        <v>10574</v>
      </c>
      <c r="E2131">
        <f>IF(COUNTIFS(Registros!$A$2:$A$6000,"NP",Registros!$B$2:$B$6000,$A2131)&gt;0,1,0)</f>
        <v>0</v>
      </c>
      <c r="F2131">
        <f>IF($E2131=1,SUMIFS(Registros!$F$2:$F$6000,Registros!$A$2:$A$6000,"NP",Registros!$B$2:$B$6000,$A2131),0)</f>
        <v>0</v>
      </c>
      <c r="G2131">
        <f>IF(COUNTIFS(Registros!$A$2:$A$6000,"MOV",Registros!$B$2:$B$6000,$A2131)&gt;0,1,0)</f>
        <v>1</v>
      </c>
      <c r="H2131">
        <f>IF($G2131=1,SUMIFS(Registros!$F$2:$F$6000,Registros!$A$2:$A$6000,"MOV",Registros!$B$2:$B$6000,$A2131),0)</f>
        <v>16.25</v>
      </c>
      <c r="I2131">
        <f>IF(COUNTIFS(Registros!$A$2:$A$6000,"CS",Registros!$B$2:$B$6000,$A2131)&gt;0,1,0)</f>
        <v>0</v>
      </c>
      <c r="J2131">
        <f>IF($I2131=1,SUMIFS(Registros!$I$2:$I$6000,Registros!$A$2:$A$6000,"CS",Registros!$B$2:$B$6000,$A2131),0)</f>
        <v>0</v>
      </c>
      <c r="K2131">
        <f>IF(COUNTIFS(Winback!$K$2:$K$300,$A2131)&gt;0,1,0)</f>
        <v>0</v>
      </c>
      <c r="L2131">
        <f>IF(AND($K2131=1,LEFT($A2131,3)="WB-"),SUMIFS(Winback!$D$2:$D$300,Winback!$K$2:$K$300,$A2131),0)</f>
        <v>0</v>
      </c>
      <c r="M2131">
        <f>IF(OR($E2131=1,$G2131=1,SUMIFS(Registros!$J$2:$J$6000,Registros!$B$2:$B$6000,$A2131)&gt;0),1,0)</f>
        <v>1</v>
      </c>
      <c r="N2131">
        <f>IF($J2131&gt;0,1,IF(COUNTIFS(Registros!$A$2:$A$6000,"CS",Registros!$B$2:$B$6000,$A2131,Registros!$K$2:$K$6000,"&lt;&gt;")&gt;0,1,0))</f>
        <v>0</v>
      </c>
      <c r="O2131" t="str">
        <f t="shared" si="165"/>
        <v>SOLO MÓVIL</v>
      </c>
      <c r="P2131" t="str">
        <f t="shared" si="166"/>
        <v>Ofrecer fijo + internet (FLBBTV)</v>
      </c>
      <c r="Q2131">
        <f t="shared" si="167"/>
        <v>16.25</v>
      </c>
      <c r="R2131">
        <f>IFERROR(VLOOKUP($A2131,Registros!$B$2:$G$6000,6,0),IFERROR(INDEX(Winback!$C$2:$C$300,MATCH($A2131,Winback!$K$2:$K$300,0)),""))</f>
        <v>0</v>
      </c>
      <c r="S2131" t="str">
        <f t="shared" si="168"/>
        <v>+MOV</v>
      </c>
      <c r="T2131">
        <f t="shared" si="169"/>
        <v>1</v>
      </c>
    </row>
    <row r="2132" spans="1:20" x14ac:dyDescent="0.35">
      <c r="A2132" t="s">
        <v>10576</v>
      </c>
      <c r="B2132" t="s">
        <v>10577</v>
      </c>
      <c r="C2132" t="s">
        <v>10578</v>
      </c>
      <c r="D2132" t="s">
        <v>10579</v>
      </c>
      <c r="E2132">
        <f>IF(COUNTIFS(Registros!$A$2:$A$6000,"NP",Registros!$B$2:$B$6000,$A2132)&gt;0,1,0)</f>
        <v>0</v>
      </c>
      <c r="F2132">
        <f>IF($E2132=1,SUMIFS(Registros!$F$2:$F$6000,Registros!$A$2:$A$6000,"NP",Registros!$B$2:$B$6000,$A2132),0)</f>
        <v>0</v>
      </c>
      <c r="G2132">
        <f>IF(COUNTIFS(Registros!$A$2:$A$6000,"MOV",Registros!$B$2:$B$6000,$A2132)&gt;0,1,0)</f>
        <v>1</v>
      </c>
      <c r="H2132">
        <f>IF($G2132=1,SUMIFS(Registros!$F$2:$F$6000,Registros!$A$2:$A$6000,"MOV",Registros!$B$2:$B$6000,$A2132),0)</f>
        <v>32.5</v>
      </c>
      <c r="I2132">
        <f>IF(COUNTIFS(Registros!$A$2:$A$6000,"CS",Registros!$B$2:$B$6000,$A2132)&gt;0,1,0)</f>
        <v>0</v>
      </c>
      <c r="J2132">
        <f>IF($I2132=1,SUMIFS(Registros!$I$2:$I$6000,Registros!$A$2:$A$6000,"CS",Registros!$B$2:$B$6000,$A2132),0)</f>
        <v>0</v>
      </c>
      <c r="K2132">
        <f>IF(COUNTIFS(Winback!$K$2:$K$300,$A2132)&gt;0,1,0)</f>
        <v>0</v>
      </c>
      <c r="L2132">
        <f>IF(AND($K2132=1,LEFT($A2132,3)="WB-"),SUMIFS(Winback!$D$2:$D$300,Winback!$K$2:$K$300,$A2132),0)</f>
        <v>0</v>
      </c>
      <c r="M2132">
        <f>IF(OR($E2132=1,$G2132=1,SUMIFS(Registros!$J$2:$J$6000,Registros!$B$2:$B$6000,$A2132)&gt;0),1,0)</f>
        <v>1</v>
      </c>
      <c r="N2132">
        <f>IF($J2132&gt;0,1,IF(COUNTIFS(Registros!$A$2:$A$6000,"CS",Registros!$B$2:$B$6000,$A2132,Registros!$K$2:$K$6000,"&lt;&gt;")&gt;0,1,0))</f>
        <v>0</v>
      </c>
      <c r="O2132" t="str">
        <f t="shared" si="165"/>
        <v>SOLO MÓVIL</v>
      </c>
      <c r="P2132" t="str">
        <f t="shared" si="166"/>
        <v>Ofrecer fijo + internet (FLBBTV)</v>
      </c>
      <c r="Q2132">
        <f t="shared" si="167"/>
        <v>32.5</v>
      </c>
      <c r="R2132">
        <f>IFERROR(VLOOKUP($A2132,Registros!$B$2:$G$6000,6,0),IFERROR(INDEX(Winback!$C$2:$C$300,MATCH($A2132,Winback!$K$2:$K$300,0)),""))</f>
        <v>0</v>
      </c>
      <c r="S2132" t="str">
        <f t="shared" si="168"/>
        <v>+MOV</v>
      </c>
      <c r="T2132">
        <f t="shared" si="169"/>
        <v>1</v>
      </c>
    </row>
    <row r="2133" spans="1:20" x14ac:dyDescent="0.35">
      <c r="A2133" t="s">
        <v>10581</v>
      </c>
      <c r="B2133" t="s">
        <v>10582</v>
      </c>
      <c r="C2133" t="s">
        <v>10583</v>
      </c>
      <c r="D2133" t="s">
        <v>10584</v>
      </c>
      <c r="E2133">
        <f>IF(COUNTIFS(Registros!$A$2:$A$6000,"NP",Registros!$B$2:$B$6000,$A2133)&gt;0,1,0)</f>
        <v>0</v>
      </c>
      <c r="F2133">
        <f>IF($E2133=1,SUMIFS(Registros!$F$2:$F$6000,Registros!$A$2:$A$6000,"NP",Registros!$B$2:$B$6000,$A2133),0)</f>
        <v>0</v>
      </c>
      <c r="G2133">
        <f>IF(COUNTIFS(Registros!$A$2:$A$6000,"MOV",Registros!$B$2:$B$6000,$A2133)&gt;0,1,0)</f>
        <v>1</v>
      </c>
      <c r="H2133">
        <f>IF($G2133=1,SUMIFS(Registros!$F$2:$F$6000,Registros!$A$2:$A$6000,"MOV",Registros!$B$2:$B$6000,$A2133),0)</f>
        <v>15</v>
      </c>
      <c r="I2133">
        <f>IF(COUNTIFS(Registros!$A$2:$A$6000,"CS",Registros!$B$2:$B$6000,$A2133)&gt;0,1,0)</f>
        <v>0</v>
      </c>
      <c r="J2133">
        <f>IF($I2133=1,SUMIFS(Registros!$I$2:$I$6000,Registros!$A$2:$A$6000,"CS",Registros!$B$2:$B$6000,$A2133),0)</f>
        <v>0</v>
      </c>
      <c r="K2133">
        <f>IF(COUNTIFS(Winback!$K$2:$K$300,$A2133)&gt;0,1,0)</f>
        <v>0</v>
      </c>
      <c r="L2133">
        <f>IF(AND($K2133=1,LEFT($A2133,3)="WB-"),SUMIFS(Winback!$D$2:$D$300,Winback!$K$2:$K$300,$A2133),0)</f>
        <v>0</v>
      </c>
      <c r="M2133">
        <f>IF(OR($E2133=1,$G2133=1,SUMIFS(Registros!$J$2:$J$6000,Registros!$B$2:$B$6000,$A2133)&gt;0),1,0)</f>
        <v>1</v>
      </c>
      <c r="N2133">
        <f>IF($J2133&gt;0,1,IF(COUNTIFS(Registros!$A$2:$A$6000,"CS",Registros!$B$2:$B$6000,$A2133,Registros!$K$2:$K$6000,"&lt;&gt;")&gt;0,1,0))</f>
        <v>0</v>
      </c>
      <c r="O2133" t="str">
        <f t="shared" si="165"/>
        <v>SOLO MÓVIL</v>
      </c>
      <c r="P2133" t="str">
        <f t="shared" si="166"/>
        <v>Ofrecer fijo + internet (FLBBTV)</v>
      </c>
      <c r="Q2133">
        <f t="shared" si="167"/>
        <v>15</v>
      </c>
      <c r="R2133">
        <f>IFERROR(VLOOKUP($A2133,Registros!$B$2:$G$6000,6,0),IFERROR(INDEX(Winback!$C$2:$C$300,MATCH($A2133,Winback!$K$2:$K$300,0)),""))</f>
        <v>0</v>
      </c>
      <c r="S2133" t="str">
        <f t="shared" si="168"/>
        <v>+MOV</v>
      </c>
      <c r="T2133">
        <f t="shared" si="169"/>
        <v>1</v>
      </c>
    </row>
    <row r="2134" spans="1:20" x14ac:dyDescent="0.35">
      <c r="A2134" t="s">
        <v>10586</v>
      </c>
      <c r="B2134" t="s">
        <v>10587</v>
      </c>
      <c r="C2134" t="s">
        <v>10588</v>
      </c>
      <c r="D2134" t="s">
        <v>10589</v>
      </c>
      <c r="E2134">
        <f>IF(COUNTIFS(Registros!$A$2:$A$6000,"NP",Registros!$B$2:$B$6000,$A2134)&gt;0,1,0)</f>
        <v>0</v>
      </c>
      <c r="F2134">
        <f>IF($E2134=1,SUMIFS(Registros!$F$2:$F$6000,Registros!$A$2:$A$6000,"NP",Registros!$B$2:$B$6000,$A2134),0)</f>
        <v>0</v>
      </c>
      <c r="G2134">
        <f>IF(COUNTIFS(Registros!$A$2:$A$6000,"MOV",Registros!$B$2:$B$6000,$A2134)&gt;0,1,0)</f>
        <v>1</v>
      </c>
      <c r="H2134">
        <f>IF($G2134=1,SUMIFS(Registros!$F$2:$F$6000,Registros!$A$2:$A$6000,"MOV",Registros!$B$2:$B$6000,$A2134),0)</f>
        <v>12</v>
      </c>
      <c r="I2134">
        <f>IF(COUNTIFS(Registros!$A$2:$A$6000,"CS",Registros!$B$2:$B$6000,$A2134)&gt;0,1,0)</f>
        <v>0</v>
      </c>
      <c r="J2134">
        <f>IF($I2134=1,SUMIFS(Registros!$I$2:$I$6000,Registros!$A$2:$A$6000,"CS",Registros!$B$2:$B$6000,$A2134),0)</f>
        <v>0</v>
      </c>
      <c r="K2134">
        <f>IF(COUNTIFS(Winback!$K$2:$K$300,$A2134)&gt;0,1,0)</f>
        <v>0</v>
      </c>
      <c r="L2134">
        <f>IF(AND($K2134=1,LEFT($A2134,3)="WB-"),SUMIFS(Winback!$D$2:$D$300,Winback!$K$2:$K$300,$A2134),0)</f>
        <v>0</v>
      </c>
      <c r="M2134">
        <f>IF(OR($E2134=1,$G2134=1,SUMIFS(Registros!$J$2:$J$6000,Registros!$B$2:$B$6000,$A2134)&gt;0),1,0)</f>
        <v>1</v>
      </c>
      <c r="N2134">
        <f>IF($J2134&gt;0,1,IF(COUNTIFS(Registros!$A$2:$A$6000,"CS",Registros!$B$2:$B$6000,$A2134,Registros!$K$2:$K$6000,"&lt;&gt;")&gt;0,1,0))</f>
        <v>0</v>
      </c>
      <c r="O2134" t="str">
        <f t="shared" si="165"/>
        <v>SOLO MÓVIL</v>
      </c>
      <c r="P2134" t="str">
        <f t="shared" si="166"/>
        <v>Ofrecer fijo + internet (FLBBTV)</v>
      </c>
      <c r="Q2134">
        <f t="shared" si="167"/>
        <v>12</v>
      </c>
      <c r="R2134">
        <f>IFERROR(VLOOKUP($A2134,Registros!$B$2:$G$6000,6,0),IFERROR(INDEX(Winback!$C$2:$C$300,MATCH($A2134,Winback!$K$2:$K$300,0)),""))</f>
        <v>0</v>
      </c>
      <c r="S2134" t="str">
        <f t="shared" si="168"/>
        <v>+MOV</v>
      </c>
      <c r="T2134">
        <f t="shared" si="169"/>
        <v>1</v>
      </c>
    </row>
    <row r="2135" spans="1:20" x14ac:dyDescent="0.35">
      <c r="A2135" t="s">
        <v>10591</v>
      </c>
      <c r="B2135" t="s">
        <v>10592</v>
      </c>
      <c r="C2135" t="s">
        <v>10593</v>
      </c>
      <c r="D2135" t="s">
        <v>10594</v>
      </c>
      <c r="E2135">
        <f>IF(COUNTIFS(Registros!$A$2:$A$6000,"NP",Registros!$B$2:$B$6000,$A2135)&gt;0,1,0)</f>
        <v>0</v>
      </c>
      <c r="F2135">
        <f>IF($E2135=1,SUMIFS(Registros!$F$2:$F$6000,Registros!$A$2:$A$6000,"NP",Registros!$B$2:$B$6000,$A2135),0)</f>
        <v>0</v>
      </c>
      <c r="G2135">
        <f>IF(COUNTIFS(Registros!$A$2:$A$6000,"MOV",Registros!$B$2:$B$6000,$A2135)&gt;0,1,0)</f>
        <v>1</v>
      </c>
      <c r="H2135">
        <f>IF($G2135=1,SUMIFS(Registros!$F$2:$F$6000,Registros!$A$2:$A$6000,"MOV",Registros!$B$2:$B$6000,$A2135),0)</f>
        <v>15</v>
      </c>
      <c r="I2135">
        <f>IF(COUNTIFS(Registros!$A$2:$A$6000,"CS",Registros!$B$2:$B$6000,$A2135)&gt;0,1,0)</f>
        <v>0</v>
      </c>
      <c r="J2135">
        <f>IF($I2135=1,SUMIFS(Registros!$I$2:$I$6000,Registros!$A$2:$A$6000,"CS",Registros!$B$2:$B$6000,$A2135),0)</f>
        <v>0</v>
      </c>
      <c r="K2135">
        <f>IF(COUNTIFS(Winback!$K$2:$K$300,$A2135)&gt;0,1,0)</f>
        <v>0</v>
      </c>
      <c r="L2135">
        <f>IF(AND($K2135=1,LEFT($A2135,3)="WB-"),SUMIFS(Winback!$D$2:$D$300,Winback!$K$2:$K$300,$A2135),0)</f>
        <v>0</v>
      </c>
      <c r="M2135">
        <f>IF(OR($E2135=1,$G2135=1,SUMIFS(Registros!$J$2:$J$6000,Registros!$B$2:$B$6000,$A2135)&gt;0),1,0)</f>
        <v>1</v>
      </c>
      <c r="N2135">
        <f>IF($J2135&gt;0,1,IF(COUNTIFS(Registros!$A$2:$A$6000,"CS",Registros!$B$2:$B$6000,$A2135,Registros!$K$2:$K$6000,"&lt;&gt;")&gt;0,1,0))</f>
        <v>0</v>
      </c>
      <c r="O2135" t="str">
        <f t="shared" si="165"/>
        <v>SOLO MÓVIL</v>
      </c>
      <c r="P2135" t="str">
        <f t="shared" si="166"/>
        <v>Ofrecer fijo + internet (FLBBTV)</v>
      </c>
      <c r="Q2135">
        <f t="shared" si="167"/>
        <v>15</v>
      </c>
      <c r="R2135">
        <f>IFERROR(VLOOKUP($A2135,Registros!$B$2:$G$6000,6,0),IFERROR(INDEX(Winback!$C$2:$C$300,MATCH($A2135,Winback!$K$2:$K$300,0)),""))</f>
        <v>0</v>
      </c>
      <c r="S2135" t="str">
        <f t="shared" si="168"/>
        <v>+MOV</v>
      </c>
      <c r="T2135">
        <f t="shared" si="169"/>
        <v>1</v>
      </c>
    </row>
    <row r="2136" spans="1:20" x14ac:dyDescent="0.35">
      <c r="A2136" t="s">
        <v>10596</v>
      </c>
      <c r="B2136" t="s">
        <v>10597</v>
      </c>
      <c r="C2136" t="s">
        <v>10598</v>
      </c>
      <c r="D2136" t="s">
        <v>10599</v>
      </c>
      <c r="E2136">
        <f>IF(COUNTIFS(Registros!$A$2:$A$6000,"NP",Registros!$B$2:$B$6000,$A2136)&gt;0,1,0)</f>
        <v>0</v>
      </c>
      <c r="F2136">
        <f>IF($E2136=1,SUMIFS(Registros!$F$2:$F$6000,Registros!$A$2:$A$6000,"NP",Registros!$B$2:$B$6000,$A2136),0)</f>
        <v>0</v>
      </c>
      <c r="G2136">
        <f>IF(COUNTIFS(Registros!$A$2:$A$6000,"MOV",Registros!$B$2:$B$6000,$A2136)&gt;0,1,0)</f>
        <v>1</v>
      </c>
      <c r="H2136">
        <f>IF($G2136=1,SUMIFS(Registros!$F$2:$F$6000,Registros!$A$2:$A$6000,"MOV",Registros!$B$2:$B$6000,$A2136),0)</f>
        <v>20</v>
      </c>
      <c r="I2136">
        <f>IF(COUNTIFS(Registros!$A$2:$A$6000,"CS",Registros!$B$2:$B$6000,$A2136)&gt;0,1,0)</f>
        <v>0</v>
      </c>
      <c r="J2136">
        <f>IF($I2136=1,SUMIFS(Registros!$I$2:$I$6000,Registros!$A$2:$A$6000,"CS",Registros!$B$2:$B$6000,$A2136),0)</f>
        <v>0</v>
      </c>
      <c r="K2136">
        <f>IF(COUNTIFS(Winback!$K$2:$K$300,$A2136)&gt;0,1,0)</f>
        <v>0</v>
      </c>
      <c r="L2136">
        <f>IF(AND($K2136=1,LEFT($A2136,3)="WB-"),SUMIFS(Winback!$D$2:$D$300,Winback!$K$2:$K$300,$A2136),0)</f>
        <v>0</v>
      </c>
      <c r="M2136">
        <f>IF(OR($E2136=1,$G2136=1,SUMIFS(Registros!$J$2:$J$6000,Registros!$B$2:$B$6000,$A2136)&gt;0),1,0)</f>
        <v>1</v>
      </c>
      <c r="N2136">
        <f>IF($J2136&gt;0,1,IF(COUNTIFS(Registros!$A$2:$A$6000,"CS",Registros!$B$2:$B$6000,$A2136,Registros!$K$2:$K$6000,"&lt;&gt;")&gt;0,1,0))</f>
        <v>0</v>
      </c>
      <c r="O2136" t="str">
        <f t="shared" si="165"/>
        <v>SOLO MÓVIL</v>
      </c>
      <c r="P2136" t="str">
        <f t="shared" si="166"/>
        <v>Ofrecer fijo + internet (FLBBTV)</v>
      </c>
      <c r="Q2136">
        <f t="shared" si="167"/>
        <v>20</v>
      </c>
      <c r="R2136">
        <f>IFERROR(VLOOKUP($A2136,Registros!$B$2:$G$6000,6,0),IFERROR(INDEX(Winback!$C$2:$C$300,MATCH($A2136,Winback!$K$2:$K$300,0)),""))</f>
        <v>0</v>
      </c>
      <c r="S2136" t="str">
        <f t="shared" si="168"/>
        <v>+MOV</v>
      </c>
      <c r="T2136">
        <f t="shared" si="169"/>
        <v>1</v>
      </c>
    </row>
    <row r="2137" spans="1:20" x14ac:dyDescent="0.35">
      <c r="A2137" t="s">
        <v>10601</v>
      </c>
      <c r="B2137" t="s">
        <v>10602</v>
      </c>
      <c r="C2137" t="s">
        <v>10603</v>
      </c>
      <c r="D2137" t="s">
        <v>10604</v>
      </c>
      <c r="E2137">
        <f>IF(COUNTIFS(Registros!$A$2:$A$6000,"NP",Registros!$B$2:$B$6000,$A2137)&gt;0,1,0)</f>
        <v>0</v>
      </c>
      <c r="F2137">
        <f>IF($E2137=1,SUMIFS(Registros!$F$2:$F$6000,Registros!$A$2:$A$6000,"NP",Registros!$B$2:$B$6000,$A2137),0)</f>
        <v>0</v>
      </c>
      <c r="G2137">
        <f>IF(COUNTIFS(Registros!$A$2:$A$6000,"MOV",Registros!$B$2:$B$6000,$A2137)&gt;0,1,0)</f>
        <v>1</v>
      </c>
      <c r="H2137">
        <f>IF($G2137=1,SUMIFS(Registros!$F$2:$F$6000,Registros!$A$2:$A$6000,"MOV",Registros!$B$2:$B$6000,$A2137),0)</f>
        <v>0</v>
      </c>
      <c r="I2137">
        <f>IF(COUNTIFS(Registros!$A$2:$A$6000,"CS",Registros!$B$2:$B$6000,$A2137)&gt;0,1,0)</f>
        <v>0</v>
      </c>
      <c r="J2137">
        <f>IF($I2137=1,SUMIFS(Registros!$I$2:$I$6000,Registros!$A$2:$A$6000,"CS",Registros!$B$2:$B$6000,$A2137),0)</f>
        <v>0</v>
      </c>
      <c r="K2137">
        <f>IF(COUNTIFS(Winback!$K$2:$K$300,$A2137)&gt;0,1,0)</f>
        <v>0</v>
      </c>
      <c r="L2137">
        <f>IF(AND($K2137=1,LEFT($A2137,3)="WB-"),SUMIFS(Winback!$D$2:$D$300,Winback!$K$2:$K$300,$A2137),0)</f>
        <v>0</v>
      </c>
      <c r="M2137">
        <f>IF(OR($E2137=1,$G2137=1,SUMIFS(Registros!$J$2:$J$6000,Registros!$B$2:$B$6000,$A2137)&gt;0),1,0)</f>
        <v>1</v>
      </c>
      <c r="N2137">
        <f>IF($J2137&gt;0,1,IF(COUNTIFS(Registros!$A$2:$A$6000,"CS",Registros!$B$2:$B$6000,$A2137,Registros!$K$2:$K$6000,"&lt;&gt;")&gt;0,1,0))</f>
        <v>0</v>
      </c>
      <c r="O2137" t="str">
        <f t="shared" si="165"/>
        <v>SOLO MÓVIL</v>
      </c>
      <c r="P2137" t="str">
        <f t="shared" si="166"/>
        <v>Ofrecer fijo + internet (FLBBTV)</v>
      </c>
      <c r="Q2137">
        <f t="shared" si="167"/>
        <v>0</v>
      </c>
      <c r="R2137">
        <f>IFERROR(VLOOKUP($A2137,Registros!$B$2:$G$6000,6,0),IFERROR(INDEX(Winback!$C$2:$C$300,MATCH($A2137,Winback!$K$2:$K$300,0)),""))</f>
        <v>0</v>
      </c>
      <c r="S2137" t="str">
        <f t="shared" si="168"/>
        <v>+MOV</v>
      </c>
      <c r="T2137">
        <f t="shared" si="169"/>
        <v>1</v>
      </c>
    </row>
    <row r="2138" spans="1:20" x14ac:dyDescent="0.35">
      <c r="A2138" t="s">
        <v>10605</v>
      </c>
      <c r="B2138" t="s">
        <v>10606</v>
      </c>
      <c r="C2138" t="s">
        <v>10607</v>
      </c>
      <c r="D2138" t="s">
        <v>10608</v>
      </c>
      <c r="E2138">
        <f>IF(COUNTIFS(Registros!$A$2:$A$6000,"NP",Registros!$B$2:$B$6000,$A2138)&gt;0,1,0)</f>
        <v>0</v>
      </c>
      <c r="F2138">
        <f>IF($E2138=1,SUMIFS(Registros!$F$2:$F$6000,Registros!$A$2:$A$6000,"NP",Registros!$B$2:$B$6000,$A2138),0)</f>
        <v>0</v>
      </c>
      <c r="G2138">
        <f>IF(COUNTIFS(Registros!$A$2:$A$6000,"MOV",Registros!$B$2:$B$6000,$A2138)&gt;0,1,0)</f>
        <v>1</v>
      </c>
      <c r="H2138">
        <f>IF($G2138=1,SUMIFS(Registros!$F$2:$F$6000,Registros!$A$2:$A$6000,"MOV",Registros!$B$2:$B$6000,$A2138),0)</f>
        <v>36</v>
      </c>
      <c r="I2138">
        <f>IF(COUNTIFS(Registros!$A$2:$A$6000,"CS",Registros!$B$2:$B$6000,$A2138)&gt;0,1,0)</f>
        <v>0</v>
      </c>
      <c r="J2138">
        <f>IF($I2138=1,SUMIFS(Registros!$I$2:$I$6000,Registros!$A$2:$A$6000,"CS",Registros!$B$2:$B$6000,$A2138),0)</f>
        <v>0</v>
      </c>
      <c r="K2138">
        <f>IF(COUNTIFS(Winback!$K$2:$K$300,$A2138)&gt;0,1,0)</f>
        <v>0</v>
      </c>
      <c r="L2138">
        <f>IF(AND($K2138=1,LEFT($A2138,3)="WB-"),SUMIFS(Winback!$D$2:$D$300,Winback!$K$2:$K$300,$A2138),0)</f>
        <v>0</v>
      </c>
      <c r="M2138">
        <f>IF(OR($E2138=1,$G2138=1,SUMIFS(Registros!$J$2:$J$6000,Registros!$B$2:$B$6000,$A2138)&gt;0),1,0)</f>
        <v>1</v>
      </c>
      <c r="N2138">
        <f>IF($J2138&gt;0,1,IF(COUNTIFS(Registros!$A$2:$A$6000,"CS",Registros!$B$2:$B$6000,$A2138,Registros!$K$2:$K$6000,"&lt;&gt;")&gt;0,1,0))</f>
        <v>0</v>
      </c>
      <c r="O2138" t="str">
        <f t="shared" si="165"/>
        <v>SOLO MÓVIL</v>
      </c>
      <c r="P2138" t="str">
        <f t="shared" si="166"/>
        <v>Ofrecer fijo + internet (FLBBTV)</v>
      </c>
      <c r="Q2138">
        <f t="shared" si="167"/>
        <v>36</v>
      </c>
      <c r="R2138">
        <f>IFERROR(VLOOKUP($A2138,Registros!$B$2:$G$6000,6,0),IFERROR(INDEX(Winback!$C$2:$C$300,MATCH($A2138,Winback!$K$2:$K$300,0)),""))</f>
        <v>0</v>
      </c>
      <c r="S2138" t="str">
        <f t="shared" si="168"/>
        <v>+MOV</v>
      </c>
      <c r="T2138">
        <f t="shared" si="169"/>
        <v>1</v>
      </c>
    </row>
    <row r="2139" spans="1:20" x14ac:dyDescent="0.35">
      <c r="A2139" t="s">
        <v>10610</v>
      </c>
      <c r="B2139" t="s">
        <v>10611</v>
      </c>
      <c r="C2139" t="s">
        <v>10612</v>
      </c>
      <c r="D2139" t="s">
        <v>10613</v>
      </c>
      <c r="E2139">
        <f>IF(COUNTIFS(Registros!$A$2:$A$6000,"NP",Registros!$B$2:$B$6000,$A2139)&gt;0,1,0)</f>
        <v>0</v>
      </c>
      <c r="F2139">
        <f>IF($E2139=1,SUMIFS(Registros!$F$2:$F$6000,Registros!$A$2:$A$6000,"NP",Registros!$B$2:$B$6000,$A2139),0)</f>
        <v>0</v>
      </c>
      <c r="G2139">
        <f>IF(COUNTIFS(Registros!$A$2:$A$6000,"MOV",Registros!$B$2:$B$6000,$A2139)&gt;0,1,0)</f>
        <v>1</v>
      </c>
      <c r="H2139">
        <f>IF($G2139=1,SUMIFS(Registros!$F$2:$F$6000,Registros!$A$2:$A$6000,"MOV",Registros!$B$2:$B$6000,$A2139),0)</f>
        <v>20</v>
      </c>
      <c r="I2139">
        <f>IF(COUNTIFS(Registros!$A$2:$A$6000,"CS",Registros!$B$2:$B$6000,$A2139)&gt;0,1,0)</f>
        <v>0</v>
      </c>
      <c r="J2139">
        <f>IF($I2139=1,SUMIFS(Registros!$I$2:$I$6000,Registros!$A$2:$A$6000,"CS",Registros!$B$2:$B$6000,$A2139),0)</f>
        <v>0</v>
      </c>
      <c r="K2139">
        <f>IF(COUNTIFS(Winback!$K$2:$K$300,$A2139)&gt;0,1,0)</f>
        <v>0</v>
      </c>
      <c r="L2139">
        <f>IF(AND($K2139=1,LEFT($A2139,3)="WB-"),SUMIFS(Winback!$D$2:$D$300,Winback!$K$2:$K$300,$A2139),0)</f>
        <v>0</v>
      </c>
      <c r="M2139">
        <f>IF(OR($E2139=1,$G2139=1,SUMIFS(Registros!$J$2:$J$6000,Registros!$B$2:$B$6000,$A2139)&gt;0),1,0)</f>
        <v>1</v>
      </c>
      <c r="N2139">
        <f>IF($J2139&gt;0,1,IF(COUNTIFS(Registros!$A$2:$A$6000,"CS",Registros!$B$2:$B$6000,$A2139,Registros!$K$2:$K$6000,"&lt;&gt;")&gt;0,1,0))</f>
        <v>0</v>
      </c>
      <c r="O2139" t="str">
        <f t="shared" si="165"/>
        <v>SOLO MÓVIL</v>
      </c>
      <c r="P2139" t="str">
        <f t="shared" si="166"/>
        <v>Ofrecer fijo + internet (FLBBTV)</v>
      </c>
      <c r="Q2139">
        <f t="shared" si="167"/>
        <v>20</v>
      </c>
      <c r="R2139">
        <f>IFERROR(VLOOKUP($A2139,Registros!$B$2:$G$6000,6,0),IFERROR(INDEX(Winback!$C$2:$C$300,MATCH($A2139,Winback!$K$2:$K$300,0)),""))</f>
        <v>0</v>
      </c>
      <c r="S2139" t="str">
        <f t="shared" si="168"/>
        <v>+MOV</v>
      </c>
      <c r="T2139">
        <f t="shared" si="169"/>
        <v>1</v>
      </c>
    </row>
    <row r="2140" spans="1:20" x14ac:dyDescent="0.35">
      <c r="A2140" t="s">
        <v>10615</v>
      </c>
      <c r="B2140" t="s">
        <v>10616</v>
      </c>
      <c r="C2140" t="s">
        <v>10617</v>
      </c>
      <c r="D2140" t="s">
        <v>10618</v>
      </c>
      <c r="E2140">
        <f>IF(COUNTIFS(Registros!$A$2:$A$6000,"NP",Registros!$B$2:$B$6000,$A2140)&gt;0,1,0)</f>
        <v>0</v>
      </c>
      <c r="F2140">
        <f>IF($E2140=1,SUMIFS(Registros!$F$2:$F$6000,Registros!$A$2:$A$6000,"NP",Registros!$B$2:$B$6000,$A2140),0)</f>
        <v>0</v>
      </c>
      <c r="G2140">
        <f>IF(COUNTIFS(Registros!$A$2:$A$6000,"MOV",Registros!$B$2:$B$6000,$A2140)&gt;0,1,0)</f>
        <v>1</v>
      </c>
      <c r="H2140">
        <f>IF($G2140=1,SUMIFS(Registros!$F$2:$F$6000,Registros!$A$2:$A$6000,"MOV",Registros!$B$2:$B$6000,$A2140),0)</f>
        <v>26.25</v>
      </c>
      <c r="I2140">
        <f>IF(COUNTIFS(Registros!$A$2:$A$6000,"CS",Registros!$B$2:$B$6000,$A2140)&gt;0,1,0)</f>
        <v>0</v>
      </c>
      <c r="J2140">
        <f>IF($I2140=1,SUMIFS(Registros!$I$2:$I$6000,Registros!$A$2:$A$6000,"CS",Registros!$B$2:$B$6000,$A2140),0)</f>
        <v>0</v>
      </c>
      <c r="K2140">
        <f>IF(COUNTIFS(Winback!$K$2:$K$300,$A2140)&gt;0,1,0)</f>
        <v>0</v>
      </c>
      <c r="L2140">
        <f>IF(AND($K2140=1,LEFT($A2140,3)="WB-"),SUMIFS(Winback!$D$2:$D$300,Winback!$K$2:$K$300,$A2140),0)</f>
        <v>0</v>
      </c>
      <c r="M2140">
        <f>IF(OR($E2140=1,$G2140=1,SUMIFS(Registros!$J$2:$J$6000,Registros!$B$2:$B$6000,$A2140)&gt;0),1,0)</f>
        <v>1</v>
      </c>
      <c r="N2140">
        <f>IF($J2140&gt;0,1,IF(COUNTIFS(Registros!$A$2:$A$6000,"CS",Registros!$B$2:$B$6000,$A2140,Registros!$K$2:$K$6000,"&lt;&gt;")&gt;0,1,0))</f>
        <v>0</v>
      </c>
      <c r="O2140" t="str">
        <f t="shared" si="165"/>
        <v>SOLO MÓVIL</v>
      </c>
      <c r="P2140" t="str">
        <f t="shared" si="166"/>
        <v>Ofrecer fijo + internet (FLBBTV)</v>
      </c>
      <c r="Q2140">
        <f t="shared" si="167"/>
        <v>26.25</v>
      </c>
      <c r="R2140">
        <f>IFERROR(VLOOKUP($A2140,Registros!$B$2:$G$6000,6,0),IFERROR(INDEX(Winback!$C$2:$C$300,MATCH($A2140,Winback!$K$2:$K$300,0)),""))</f>
        <v>0</v>
      </c>
      <c r="S2140" t="str">
        <f t="shared" si="168"/>
        <v>+MOV</v>
      </c>
      <c r="T2140">
        <f t="shared" si="169"/>
        <v>1</v>
      </c>
    </row>
    <row r="2141" spans="1:20" x14ac:dyDescent="0.35">
      <c r="A2141" t="s">
        <v>10620</v>
      </c>
      <c r="B2141" t="s">
        <v>10621</v>
      </c>
      <c r="C2141" t="s">
        <v>10622</v>
      </c>
      <c r="D2141" t="s">
        <v>10623</v>
      </c>
      <c r="E2141">
        <f>IF(COUNTIFS(Registros!$A$2:$A$6000,"NP",Registros!$B$2:$B$6000,$A2141)&gt;0,1,0)</f>
        <v>0</v>
      </c>
      <c r="F2141">
        <f>IF($E2141=1,SUMIFS(Registros!$F$2:$F$6000,Registros!$A$2:$A$6000,"NP",Registros!$B$2:$B$6000,$A2141),0)</f>
        <v>0</v>
      </c>
      <c r="G2141">
        <f>IF(COUNTIFS(Registros!$A$2:$A$6000,"MOV",Registros!$B$2:$B$6000,$A2141)&gt;0,1,0)</f>
        <v>1</v>
      </c>
      <c r="H2141">
        <f>IF($G2141=1,SUMIFS(Registros!$F$2:$F$6000,Registros!$A$2:$A$6000,"MOV",Registros!$B$2:$B$6000,$A2141),0)</f>
        <v>20</v>
      </c>
      <c r="I2141">
        <f>IF(COUNTIFS(Registros!$A$2:$A$6000,"CS",Registros!$B$2:$B$6000,$A2141)&gt;0,1,0)</f>
        <v>0</v>
      </c>
      <c r="J2141">
        <f>IF($I2141=1,SUMIFS(Registros!$I$2:$I$6000,Registros!$A$2:$A$6000,"CS",Registros!$B$2:$B$6000,$A2141),0)</f>
        <v>0</v>
      </c>
      <c r="K2141">
        <f>IF(COUNTIFS(Winback!$K$2:$K$300,$A2141)&gt;0,1,0)</f>
        <v>0</v>
      </c>
      <c r="L2141">
        <f>IF(AND($K2141=1,LEFT($A2141,3)="WB-"),SUMIFS(Winback!$D$2:$D$300,Winback!$K$2:$K$300,$A2141),0)</f>
        <v>0</v>
      </c>
      <c r="M2141">
        <f>IF(OR($E2141=1,$G2141=1,SUMIFS(Registros!$J$2:$J$6000,Registros!$B$2:$B$6000,$A2141)&gt;0),1,0)</f>
        <v>1</v>
      </c>
      <c r="N2141">
        <f>IF($J2141&gt;0,1,IF(COUNTIFS(Registros!$A$2:$A$6000,"CS",Registros!$B$2:$B$6000,$A2141,Registros!$K$2:$K$6000,"&lt;&gt;")&gt;0,1,0))</f>
        <v>0</v>
      </c>
      <c r="O2141" t="str">
        <f t="shared" si="165"/>
        <v>SOLO MÓVIL</v>
      </c>
      <c r="P2141" t="str">
        <f t="shared" si="166"/>
        <v>Ofrecer fijo + internet (FLBBTV)</v>
      </c>
      <c r="Q2141">
        <f t="shared" si="167"/>
        <v>20</v>
      </c>
      <c r="R2141">
        <f>IFERROR(VLOOKUP($A2141,Registros!$B$2:$G$6000,6,0),IFERROR(INDEX(Winback!$C$2:$C$300,MATCH($A2141,Winback!$K$2:$K$300,0)),""))</f>
        <v>0</v>
      </c>
      <c r="S2141" t="str">
        <f t="shared" si="168"/>
        <v>+MOV</v>
      </c>
      <c r="T2141">
        <f t="shared" si="169"/>
        <v>1</v>
      </c>
    </row>
    <row r="2142" spans="1:20" x14ac:dyDescent="0.35">
      <c r="A2142" t="s">
        <v>10625</v>
      </c>
      <c r="B2142" t="s">
        <v>10626</v>
      </c>
      <c r="C2142" t="s">
        <v>10627</v>
      </c>
      <c r="D2142" t="s">
        <v>10628</v>
      </c>
      <c r="E2142">
        <f>IF(COUNTIFS(Registros!$A$2:$A$6000,"NP",Registros!$B$2:$B$6000,$A2142)&gt;0,1,0)</f>
        <v>0</v>
      </c>
      <c r="F2142">
        <f>IF($E2142=1,SUMIFS(Registros!$F$2:$F$6000,Registros!$A$2:$A$6000,"NP",Registros!$B$2:$B$6000,$A2142),0)</f>
        <v>0</v>
      </c>
      <c r="G2142">
        <f>IF(COUNTIFS(Registros!$A$2:$A$6000,"MOV",Registros!$B$2:$B$6000,$A2142)&gt;0,1,0)</f>
        <v>1</v>
      </c>
      <c r="H2142">
        <f>IF($G2142=1,SUMIFS(Registros!$F$2:$F$6000,Registros!$A$2:$A$6000,"MOV",Registros!$B$2:$B$6000,$A2142),0)</f>
        <v>16.940000000000001</v>
      </c>
      <c r="I2142">
        <f>IF(COUNTIFS(Registros!$A$2:$A$6000,"CS",Registros!$B$2:$B$6000,$A2142)&gt;0,1,0)</f>
        <v>0</v>
      </c>
      <c r="J2142">
        <f>IF($I2142=1,SUMIFS(Registros!$I$2:$I$6000,Registros!$A$2:$A$6000,"CS",Registros!$B$2:$B$6000,$A2142),0)</f>
        <v>0</v>
      </c>
      <c r="K2142">
        <f>IF(COUNTIFS(Winback!$K$2:$K$300,$A2142)&gt;0,1,0)</f>
        <v>0</v>
      </c>
      <c r="L2142">
        <f>IF(AND($K2142=1,LEFT($A2142,3)="WB-"),SUMIFS(Winback!$D$2:$D$300,Winback!$K$2:$K$300,$A2142),0)</f>
        <v>0</v>
      </c>
      <c r="M2142">
        <f>IF(OR($E2142=1,$G2142=1,SUMIFS(Registros!$J$2:$J$6000,Registros!$B$2:$B$6000,$A2142)&gt;0),1,0)</f>
        <v>1</v>
      </c>
      <c r="N2142">
        <f>IF($J2142&gt;0,1,IF(COUNTIFS(Registros!$A$2:$A$6000,"CS",Registros!$B$2:$B$6000,$A2142,Registros!$K$2:$K$6000,"&lt;&gt;")&gt;0,1,0))</f>
        <v>0</v>
      </c>
      <c r="O2142" t="str">
        <f t="shared" si="165"/>
        <v>SOLO MÓVIL</v>
      </c>
      <c r="P2142" t="str">
        <f t="shared" si="166"/>
        <v>Ofrecer fijo + internet (FLBBTV)</v>
      </c>
      <c r="Q2142">
        <f t="shared" si="167"/>
        <v>16.940000000000001</v>
      </c>
      <c r="R2142">
        <f>IFERROR(VLOOKUP($A2142,Registros!$B$2:$G$6000,6,0),IFERROR(INDEX(Winback!$C$2:$C$300,MATCH($A2142,Winback!$K$2:$K$300,0)),""))</f>
        <v>0</v>
      </c>
      <c r="S2142" t="str">
        <f t="shared" si="168"/>
        <v>+MOV</v>
      </c>
      <c r="T2142">
        <f t="shared" si="169"/>
        <v>1</v>
      </c>
    </row>
    <row r="2143" spans="1:20" x14ac:dyDescent="0.35">
      <c r="A2143" t="s">
        <v>10630</v>
      </c>
      <c r="B2143" t="s">
        <v>10631</v>
      </c>
      <c r="C2143" t="s">
        <v>10632</v>
      </c>
      <c r="D2143" t="s">
        <v>10633</v>
      </c>
      <c r="E2143">
        <f>IF(COUNTIFS(Registros!$A$2:$A$6000,"NP",Registros!$B$2:$B$6000,$A2143)&gt;0,1,0)</f>
        <v>0</v>
      </c>
      <c r="F2143">
        <f>IF($E2143=1,SUMIFS(Registros!$F$2:$F$6000,Registros!$A$2:$A$6000,"NP",Registros!$B$2:$B$6000,$A2143),0)</f>
        <v>0</v>
      </c>
      <c r="G2143">
        <f>IF(COUNTIFS(Registros!$A$2:$A$6000,"MOV",Registros!$B$2:$B$6000,$A2143)&gt;0,1,0)</f>
        <v>1</v>
      </c>
      <c r="H2143">
        <f>IF($G2143=1,SUMIFS(Registros!$F$2:$F$6000,Registros!$A$2:$A$6000,"MOV",Registros!$B$2:$B$6000,$A2143),0)</f>
        <v>15</v>
      </c>
      <c r="I2143">
        <f>IF(COUNTIFS(Registros!$A$2:$A$6000,"CS",Registros!$B$2:$B$6000,$A2143)&gt;0,1,0)</f>
        <v>0</v>
      </c>
      <c r="J2143">
        <f>IF($I2143=1,SUMIFS(Registros!$I$2:$I$6000,Registros!$A$2:$A$6000,"CS",Registros!$B$2:$B$6000,$A2143),0)</f>
        <v>0</v>
      </c>
      <c r="K2143">
        <f>IF(COUNTIFS(Winback!$K$2:$K$300,$A2143)&gt;0,1,0)</f>
        <v>0</v>
      </c>
      <c r="L2143">
        <f>IF(AND($K2143=1,LEFT($A2143,3)="WB-"),SUMIFS(Winback!$D$2:$D$300,Winback!$K$2:$K$300,$A2143),0)</f>
        <v>0</v>
      </c>
      <c r="M2143">
        <f>IF(OR($E2143=1,$G2143=1,SUMIFS(Registros!$J$2:$J$6000,Registros!$B$2:$B$6000,$A2143)&gt;0),1,0)</f>
        <v>1</v>
      </c>
      <c r="N2143">
        <f>IF($J2143&gt;0,1,IF(COUNTIFS(Registros!$A$2:$A$6000,"CS",Registros!$B$2:$B$6000,$A2143,Registros!$K$2:$K$6000,"&lt;&gt;")&gt;0,1,0))</f>
        <v>0</v>
      </c>
      <c r="O2143" t="str">
        <f t="shared" si="165"/>
        <v>SOLO MÓVIL</v>
      </c>
      <c r="P2143" t="str">
        <f t="shared" si="166"/>
        <v>Ofrecer fijo + internet (FLBBTV)</v>
      </c>
      <c r="Q2143">
        <f t="shared" si="167"/>
        <v>15</v>
      </c>
      <c r="R2143">
        <f>IFERROR(VLOOKUP($A2143,Registros!$B$2:$G$6000,6,0),IFERROR(INDEX(Winback!$C$2:$C$300,MATCH($A2143,Winback!$K$2:$K$300,0)),""))</f>
        <v>0</v>
      </c>
      <c r="S2143" t="str">
        <f t="shared" si="168"/>
        <v>+MOV</v>
      </c>
      <c r="T2143">
        <f t="shared" si="169"/>
        <v>1</v>
      </c>
    </row>
    <row r="2144" spans="1:20" x14ac:dyDescent="0.35">
      <c r="A2144" t="s">
        <v>10635</v>
      </c>
      <c r="B2144" t="s">
        <v>10636</v>
      </c>
      <c r="C2144" t="s">
        <v>10637</v>
      </c>
      <c r="D2144" t="s">
        <v>10638</v>
      </c>
      <c r="E2144">
        <f>IF(COUNTIFS(Registros!$A$2:$A$6000,"NP",Registros!$B$2:$B$6000,$A2144)&gt;0,1,0)</f>
        <v>0</v>
      </c>
      <c r="F2144">
        <f>IF($E2144=1,SUMIFS(Registros!$F$2:$F$6000,Registros!$A$2:$A$6000,"NP",Registros!$B$2:$B$6000,$A2144),0)</f>
        <v>0</v>
      </c>
      <c r="G2144">
        <f>IF(COUNTIFS(Registros!$A$2:$A$6000,"MOV",Registros!$B$2:$B$6000,$A2144)&gt;0,1,0)</f>
        <v>1</v>
      </c>
      <c r="H2144">
        <f>IF($G2144=1,SUMIFS(Registros!$F$2:$F$6000,Registros!$A$2:$A$6000,"MOV",Registros!$B$2:$B$6000,$A2144),0)</f>
        <v>15</v>
      </c>
      <c r="I2144">
        <f>IF(COUNTIFS(Registros!$A$2:$A$6000,"CS",Registros!$B$2:$B$6000,$A2144)&gt;0,1,0)</f>
        <v>0</v>
      </c>
      <c r="J2144">
        <f>IF($I2144=1,SUMIFS(Registros!$I$2:$I$6000,Registros!$A$2:$A$6000,"CS",Registros!$B$2:$B$6000,$A2144),0)</f>
        <v>0</v>
      </c>
      <c r="K2144">
        <f>IF(COUNTIFS(Winback!$K$2:$K$300,$A2144)&gt;0,1,0)</f>
        <v>0</v>
      </c>
      <c r="L2144">
        <f>IF(AND($K2144=1,LEFT($A2144,3)="WB-"),SUMIFS(Winback!$D$2:$D$300,Winback!$K$2:$K$300,$A2144),0)</f>
        <v>0</v>
      </c>
      <c r="M2144">
        <f>IF(OR($E2144=1,$G2144=1,SUMIFS(Registros!$J$2:$J$6000,Registros!$B$2:$B$6000,$A2144)&gt;0),1,0)</f>
        <v>1</v>
      </c>
      <c r="N2144">
        <f>IF($J2144&gt;0,1,IF(COUNTIFS(Registros!$A$2:$A$6000,"CS",Registros!$B$2:$B$6000,$A2144,Registros!$K$2:$K$6000,"&lt;&gt;")&gt;0,1,0))</f>
        <v>0</v>
      </c>
      <c r="O2144" t="str">
        <f t="shared" si="165"/>
        <v>SOLO MÓVIL</v>
      </c>
      <c r="P2144" t="str">
        <f t="shared" si="166"/>
        <v>Ofrecer fijo + internet (FLBBTV)</v>
      </c>
      <c r="Q2144">
        <f t="shared" si="167"/>
        <v>15</v>
      </c>
      <c r="R2144">
        <f>IFERROR(VLOOKUP($A2144,Registros!$B$2:$G$6000,6,0),IFERROR(INDEX(Winback!$C$2:$C$300,MATCH($A2144,Winback!$K$2:$K$300,0)),""))</f>
        <v>0</v>
      </c>
      <c r="S2144" t="str">
        <f t="shared" si="168"/>
        <v>+MOV</v>
      </c>
      <c r="T2144">
        <f t="shared" si="169"/>
        <v>1</v>
      </c>
    </row>
    <row r="2145" spans="1:20" x14ac:dyDescent="0.35">
      <c r="A2145" t="s">
        <v>10640</v>
      </c>
      <c r="B2145" t="s">
        <v>10641</v>
      </c>
      <c r="C2145" t="s">
        <v>10642</v>
      </c>
      <c r="D2145" t="s">
        <v>10643</v>
      </c>
      <c r="E2145">
        <f>IF(COUNTIFS(Registros!$A$2:$A$6000,"NP",Registros!$B$2:$B$6000,$A2145)&gt;0,1,0)</f>
        <v>0</v>
      </c>
      <c r="F2145">
        <f>IF($E2145=1,SUMIFS(Registros!$F$2:$F$6000,Registros!$A$2:$A$6000,"NP",Registros!$B$2:$B$6000,$A2145),0)</f>
        <v>0</v>
      </c>
      <c r="G2145">
        <f>IF(COUNTIFS(Registros!$A$2:$A$6000,"MOV",Registros!$B$2:$B$6000,$A2145)&gt;0,1,0)</f>
        <v>1</v>
      </c>
      <c r="H2145">
        <f>IF($G2145=1,SUMIFS(Registros!$F$2:$F$6000,Registros!$A$2:$A$6000,"MOV",Registros!$B$2:$B$6000,$A2145),0)</f>
        <v>15</v>
      </c>
      <c r="I2145">
        <f>IF(COUNTIFS(Registros!$A$2:$A$6000,"CS",Registros!$B$2:$B$6000,$A2145)&gt;0,1,0)</f>
        <v>0</v>
      </c>
      <c r="J2145">
        <f>IF($I2145=1,SUMIFS(Registros!$I$2:$I$6000,Registros!$A$2:$A$6000,"CS",Registros!$B$2:$B$6000,$A2145),0)</f>
        <v>0</v>
      </c>
      <c r="K2145">
        <f>IF(COUNTIFS(Winback!$K$2:$K$300,$A2145)&gt;0,1,0)</f>
        <v>0</v>
      </c>
      <c r="L2145">
        <f>IF(AND($K2145=1,LEFT($A2145,3)="WB-"),SUMIFS(Winback!$D$2:$D$300,Winback!$K$2:$K$300,$A2145),0)</f>
        <v>0</v>
      </c>
      <c r="M2145">
        <f>IF(OR($E2145=1,$G2145=1,SUMIFS(Registros!$J$2:$J$6000,Registros!$B$2:$B$6000,$A2145)&gt;0),1,0)</f>
        <v>1</v>
      </c>
      <c r="N2145">
        <f>IF($J2145&gt;0,1,IF(COUNTIFS(Registros!$A$2:$A$6000,"CS",Registros!$B$2:$B$6000,$A2145,Registros!$K$2:$K$6000,"&lt;&gt;")&gt;0,1,0))</f>
        <v>0</v>
      </c>
      <c r="O2145" t="str">
        <f t="shared" si="165"/>
        <v>SOLO MÓVIL</v>
      </c>
      <c r="P2145" t="str">
        <f t="shared" si="166"/>
        <v>Ofrecer fijo + internet (FLBBTV)</v>
      </c>
      <c r="Q2145">
        <f t="shared" si="167"/>
        <v>15</v>
      </c>
      <c r="R2145">
        <f>IFERROR(VLOOKUP($A2145,Registros!$B$2:$G$6000,6,0),IFERROR(INDEX(Winback!$C$2:$C$300,MATCH($A2145,Winback!$K$2:$K$300,0)),""))</f>
        <v>0</v>
      </c>
      <c r="S2145" t="str">
        <f t="shared" si="168"/>
        <v>+MOV</v>
      </c>
      <c r="T2145">
        <f t="shared" si="169"/>
        <v>1</v>
      </c>
    </row>
    <row r="2146" spans="1:20" x14ac:dyDescent="0.35">
      <c r="A2146" t="s">
        <v>10645</v>
      </c>
      <c r="B2146" t="s">
        <v>10646</v>
      </c>
      <c r="C2146" t="s">
        <v>10642</v>
      </c>
      <c r="D2146" t="s">
        <v>10643</v>
      </c>
      <c r="E2146">
        <f>IF(COUNTIFS(Registros!$A$2:$A$6000,"NP",Registros!$B$2:$B$6000,$A2146)&gt;0,1,0)</f>
        <v>0</v>
      </c>
      <c r="F2146">
        <f>IF($E2146=1,SUMIFS(Registros!$F$2:$F$6000,Registros!$A$2:$A$6000,"NP",Registros!$B$2:$B$6000,$A2146),0)</f>
        <v>0</v>
      </c>
      <c r="G2146">
        <f>IF(COUNTIFS(Registros!$A$2:$A$6000,"MOV",Registros!$B$2:$B$6000,$A2146)&gt;0,1,0)</f>
        <v>1</v>
      </c>
      <c r="H2146">
        <f>IF($G2146=1,SUMIFS(Registros!$F$2:$F$6000,Registros!$A$2:$A$6000,"MOV",Registros!$B$2:$B$6000,$A2146),0)</f>
        <v>15</v>
      </c>
      <c r="I2146">
        <f>IF(COUNTIFS(Registros!$A$2:$A$6000,"CS",Registros!$B$2:$B$6000,$A2146)&gt;0,1,0)</f>
        <v>0</v>
      </c>
      <c r="J2146">
        <f>IF($I2146=1,SUMIFS(Registros!$I$2:$I$6000,Registros!$A$2:$A$6000,"CS",Registros!$B$2:$B$6000,$A2146),0)</f>
        <v>0</v>
      </c>
      <c r="K2146">
        <f>IF(COUNTIFS(Winback!$K$2:$K$300,$A2146)&gt;0,1,0)</f>
        <v>0</v>
      </c>
      <c r="L2146">
        <f>IF(AND($K2146=1,LEFT($A2146,3)="WB-"),SUMIFS(Winback!$D$2:$D$300,Winback!$K$2:$K$300,$A2146),0)</f>
        <v>0</v>
      </c>
      <c r="M2146">
        <f>IF(OR($E2146=1,$G2146=1,SUMIFS(Registros!$J$2:$J$6000,Registros!$B$2:$B$6000,$A2146)&gt;0),1,0)</f>
        <v>1</v>
      </c>
      <c r="N2146">
        <f>IF($J2146&gt;0,1,IF(COUNTIFS(Registros!$A$2:$A$6000,"CS",Registros!$B$2:$B$6000,$A2146,Registros!$K$2:$K$6000,"&lt;&gt;")&gt;0,1,0))</f>
        <v>0</v>
      </c>
      <c r="O2146" t="str">
        <f t="shared" si="165"/>
        <v>SOLO MÓVIL</v>
      </c>
      <c r="P2146" t="str">
        <f t="shared" si="166"/>
        <v>Ofrecer fijo + internet (FLBBTV)</v>
      </c>
      <c r="Q2146">
        <f t="shared" si="167"/>
        <v>15</v>
      </c>
      <c r="R2146">
        <f>IFERROR(VLOOKUP($A2146,Registros!$B$2:$G$6000,6,0),IFERROR(INDEX(Winback!$C$2:$C$300,MATCH($A2146,Winback!$K$2:$K$300,0)),""))</f>
        <v>0</v>
      </c>
      <c r="S2146" t="str">
        <f t="shared" si="168"/>
        <v>+MOV</v>
      </c>
      <c r="T2146">
        <f t="shared" si="169"/>
        <v>1</v>
      </c>
    </row>
    <row r="2147" spans="1:20" x14ac:dyDescent="0.35">
      <c r="A2147" t="s">
        <v>10648</v>
      </c>
      <c r="B2147" t="s">
        <v>10649</v>
      </c>
      <c r="C2147" t="s">
        <v>10650</v>
      </c>
      <c r="D2147" t="s">
        <v>10651</v>
      </c>
      <c r="E2147">
        <f>IF(COUNTIFS(Registros!$A$2:$A$6000,"NP",Registros!$B$2:$B$6000,$A2147)&gt;0,1,0)</f>
        <v>0</v>
      </c>
      <c r="F2147">
        <f>IF($E2147=1,SUMIFS(Registros!$F$2:$F$6000,Registros!$A$2:$A$6000,"NP",Registros!$B$2:$B$6000,$A2147),0)</f>
        <v>0</v>
      </c>
      <c r="G2147">
        <f>IF(COUNTIFS(Registros!$A$2:$A$6000,"MOV",Registros!$B$2:$B$6000,$A2147)&gt;0,1,0)</f>
        <v>1</v>
      </c>
      <c r="H2147">
        <f>IF($G2147=1,SUMIFS(Registros!$F$2:$F$6000,Registros!$A$2:$A$6000,"MOV",Registros!$B$2:$B$6000,$A2147),0)</f>
        <v>15</v>
      </c>
      <c r="I2147">
        <f>IF(COUNTIFS(Registros!$A$2:$A$6000,"CS",Registros!$B$2:$B$6000,$A2147)&gt;0,1,0)</f>
        <v>0</v>
      </c>
      <c r="J2147">
        <f>IF($I2147=1,SUMIFS(Registros!$I$2:$I$6000,Registros!$A$2:$A$6000,"CS",Registros!$B$2:$B$6000,$A2147),0)</f>
        <v>0</v>
      </c>
      <c r="K2147">
        <f>IF(COUNTIFS(Winback!$K$2:$K$300,$A2147)&gt;0,1,0)</f>
        <v>0</v>
      </c>
      <c r="L2147">
        <f>IF(AND($K2147=1,LEFT($A2147,3)="WB-"),SUMIFS(Winback!$D$2:$D$300,Winback!$K$2:$K$300,$A2147),0)</f>
        <v>0</v>
      </c>
      <c r="M2147">
        <f>IF(OR($E2147=1,$G2147=1,SUMIFS(Registros!$J$2:$J$6000,Registros!$B$2:$B$6000,$A2147)&gt;0),1,0)</f>
        <v>1</v>
      </c>
      <c r="N2147">
        <f>IF($J2147&gt;0,1,IF(COUNTIFS(Registros!$A$2:$A$6000,"CS",Registros!$B$2:$B$6000,$A2147,Registros!$K$2:$K$6000,"&lt;&gt;")&gt;0,1,0))</f>
        <v>0</v>
      </c>
      <c r="O2147" t="str">
        <f t="shared" si="165"/>
        <v>SOLO MÓVIL</v>
      </c>
      <c r="P2147" t="str">
        <f t="shared" si="166"/>
        <v>Ofrecer fijo + internet (FLBBTV)</v>
      </c>
      <c r="Q2147">
        <f t="shared" si="167"/>
        <v>15</v>
      </c>
      <c r="R2147">
        <f>IFERROR(VLOOKUP($A2147,Registros!$B$2:$G$6000,6,0),IFERROR(INDEX(Winback!$C$2:$C$300,MATCH($A2147,Winback!$K$2:$K$300,0)),""))</f>
        <v>0</v>
      </c>
      <c r="S2147" t="str">
        <f t="shared" si="168"/>
        <v>+MOV</v>
      </c>
      <c r="T2147">
        <f t="shared" si="169"/>
        <v>1</v>
      </c>
    </row>
    <row r="2148" spans="1:20" x14ac:dyDescent="0.35">
      <c r="A2148" t="s">
        <v>10653</v>
      </c>
      <c r="B2148" t="s">
        <v>10654</v>
      </c>
      <c r="C2148" t="s">
        <v>10655</v>
      </c>
      <c r="D2148" t="s">
        <v>10656</v>
      </c>
      <c r="E2148">
        <f>IF(COUNTIFS(Registros!$A$2:$A$6000,"NP",Registros!$B$2:$B$6000,$A2148)&gt;0,1,0)</f>
        <v>0</v>
      </c>
      <c r="F2148">
        <f>IF($E2148=1,SUMIFS(Registros!$F$2:$F$6000,Registros!$A$2:$A$6000,"NP",Registros!$B$2:$B$6000,$A2148),0)</f>
        <v>0</v>
      </c>
      <c r="G2148">
        <f>IF(COUNTIFS(Registros!$A$2:$A$6000,"MOV",Registros!$B$2:$B$6000,$A2148)&gt;0,1,0)</f>
        <v>1</v>
      </c>
      <c r="H2148">
        <f>IF($G2148=1,SUMIFS(Registros!$F$2:$F$6000,Registros!$A$2:$A$6000,"MOV",Registros!$B$2:$B$6000,$A2148),0)</f>
        <v>28</v>
      </c>
      <c r="I2148">
        <f>IF(COUNTIFS(Registros!$A$2:$A$6000,"CS",Registros!$B$2:$B$6000,$A2148)&gt;0,1,0)</f>
        <v>0</v>
      </c>
      <c r="J2148">
        <f>IF($I2148=1,SUMIFS(Registros!$I$2:$I$6000,Registros!$A$2:$A$6000,"CS",Registros!$B$2:$B$6000,$A2148),0)</f>
        <v>0</v>
      </c>
      <c r="K2148">
        <f>IF(COUNTIFS(Winback!$K$2:$K$300,$A2148)&gt;0,1,0)</f>
        <v>0</v>
      </c>
      <c r="L2148">
        <f>IF(AND($K2148=1,LEFT($A2148,3)="WB-"),SUMIFS(Winback!$D$2:$D$300,Winback!$K$2:$K$300,$A2148),0)</f>
        <v>0</v>
      </c>
      <c r="M2148">
        <f>IF(OR($E2148=1,$G2148=1,SUMIFS(Registros!$J$2:$J$6000,Registros!$B$2:$B$6000,$A2148)&gt;0),1,0)</f>
        <v>1</v>
      </c>
      <c r="N2148">
        <f>IF($J2148&gt;0,1,IF(COUNTIFS(Registros!$A$2:$A$6000,"CS",Registros!$B$2:$B$6000,$A2148,Registros!$K$2:$K$6000,"&lt;&gt;")&gt;0,1,0))</f>
        <v>0</v>
      </c>
      <c r="O2148" t="str">
        <f t="shared" si="165"/>
        <v>SOLO MÓVIL</v>
      </c>
      <c r="P2148" t="str">
        <f t="shared" si="166"/>
        <v>Ofrecer fijo + internet (FLBBTV)</v>
      </c>
      <c r="Q2148">
        <f t="shared" si="167"/>
        <v>28</v>
      </c>
      <c r="R2148">
        <f>IFERROR(VLOOKUP($A2148,Registros!$B$2:$G$6000,6,0),IFERROR(INDEX(Winback!$C$2:$C$300,MATCH($A2148,Winback!$K$2:$K$300,0)),""))</f>
        <v>0</v>
      </c>
      <c r="S2148" t="str">
        <f t="shared" si="168"/>
        <v>+MOV</v>
      </c>
      <c r="T2148">
        <f t="shared" si="169"/>
        <v>1</v>
      </c>
    </row>
    <row r="2149" spans="1:20" x14ac:dyDescent="0.35">
      <c r="A2149" t="s">
        <v>10658</v>
      </c>
      <c r="B2149" t="s">
        <v>10659</v>
      </c>
      <c r="C2149" t="s">
        <v>10660</v>
      </c>
      <c r="D2149" t="s">
        <v>10661</v>
      </c>
      <c r="E2149">
        <f>IF(COUNTIFS(Registros!$A$2:$A$6000,"NP",Registros!$B$2:$B$6000,$A2149)&gt;0,1,0)</f>
        <v>0</v>
      </c>
      <c r="F2149">
        <f>IF($E2149=1,SUMIFS(Registros!$F$2:$F$6000,Registros!$A$2:$A$6000,"NP",Registros!$B$2:$B$6000,$A2149),0)</f>
        <v>0</v>
      </c>
      <c r="G2149">
        <f>IF(COUNTIFS(Registros!$A$2:$A$6000,"MOV",Registros!$B$2:$B$6000,$A2149)&gt;0,1,0)</f>
        <v>1</v>
      </c>
      <c r="H2149">
        <f>IF($G2149=1,SUMIFS(Registros!$F$2:$F$6000,Registros!$A$2:$A$6000,"MOV",Registros!$B$2:$B$6000,$A2149),0)</f>
        <v>15</v>
      </c>
      <c r="I2149">
        <f>IF(COUNTIFS(Registros!$A$2:$A$6000,"CS",Registros!$B$2:$B$6000,$A2149)&gt;0,1,0)</f>
        <v>0</v>
      </c>
      <c r="J2149">
        <f>IF($I2149=1,SUMIFS(Registros!$I$2:$I$6000,Registros!$A$2:$A$6000,"CS",Registros!$B$2:$B$6000,$A2149),0)</f>
        <v>0</v>
      </c>
      <c r="K2149">
        <f>IF(COUNTIFS(Winback!$K$2:$K$300,$A2149)&gt;0,1,0)</f>
        <v>0</v>
      </c>
      <c r="L2149">
        <f>IF(AND($K2149=1,LEFT($A2149,3)="WB-"),SUMIFS(Winback!$D$2:$D$300,Winback!$K$2:$K$300,$A2149),0)</f>
        <v>0</v>
      </c>
      <c r="M2149">
        <f>IF(OR($E2149=1,$G2149=1,SUMIFS(Registros!$J$2:$J$6000,Registros!$B$2:$B$6000,$A2149)&gt;0),1,0)</f>
        <v>1</v>
      </c>
      <c r="N2149">
        <f>IF($J2149&gt;0,1,IF(COUNTIFS(Registros!$A$2:$A$6000,"CS",Registros!$B$2:$B$6000,$A2149,Registros!$K$2:$K$6000,"&lt;&gt;")&gt;0,1,0))</f>
        <v>0</v>
      </c>
      <c r="O2149" t="str">
        <f t="shared" si="165"/>
        <v>SOLO MÓVIL</v>
      </c>
      <c r="P2149" t="str">
        <f t="shared" si="166"/>
        <v>Ofrecer fijo + internet (FLBBTV)</v>
      </c>
      <c r="Q2149">
        <f t="shared" si="167"/>
        <v>15</v>
      </c>
      <c r="R2149">
        <f>IFERROR(VLOOKUP($A2149,Registros!$B$2:$G$6000,6,0),IFERROR(INDEX(Winback!$C$2:$C$300,MATCH($A2149,Winback!$K$2:$K$300,0)),""))</f>
        <v>0</v>
      </c>
      <c r="S2149" t="str">
        <f t="shared" si="168"/>
        <v>+MOV</v>
      </c>
      <c r="T2149">
        <f t="shared" si="169"/>
        <v>1</v>
      </c>
    </row>
    <row r="2150" spans="1:20" x14ac:dyDescent="0.35">
      <c r="A2150" t="s">
        <v>10663</v>
      </c>
      <c r="B2150" t="s">
        <v>10664</v>
      </c>
      <c r="C2150" t="s">
        <v>10665</v>
      </c>
      <c r="D2150" t="s">
        <v>10666</v>
      </c>
      <c r="E2150">
        <f>IF(COUNTIFS(Registros!$A$2:$A$6000,"NP",Registros!$B$2:$B$6000,$A2150)&gt;0,1,0)</f>
        <v>0</v>
      </c>
      <c r="F2150">
        <f>IF($E2150=1,SUMIFS(Registros!$F$2:$F$6000,Registros!$A$2:$A$6000,"NP",Registros!$B$2:$B$6000,$A2150),0)</f>
        <v>0</v>
      </c>
      <c r="G2150">
        <f>IF(COUNTIFS(Registros!$A$2:$A$6000,"MOV",Registros!$B$2:$B$6000,$A2150)&gt;0,1,0)</f>
        <v>1</v>
      </c>
      <c r="H2150">
        <f>IF($G2150=1,SUMIFS(Registros!$F$2:$F$6000,Registros!$A$2:$A$6000,"MOV",Registros!$B$2:$B$6000,$A2150),0)</f>
        <v>12</v>
      </c>
      <c r="I2150">
        <f>IF(COUNTIFS(Registros!$A$2:$A$6000,"CS",Registros!$B$2:$B$6000,$A2150)&gt;0,1,0)</f>
        <v>0</v>
      </c>
      <c r="J2150">
        <f>IF($I2150=1,SUMIFS(Registros!$I$2:$I$6000,Registros!$A$2:$A$6000,"CS",Registros!$B$2:$B$6000,$A2150),0)</f>
        <v>0</v>
      </c>
      <c r="K2150">
        <f>IF(COUNTIFS(Winback!$K$2:$K$300,$A2150)&gt;0,1,0)</f>
        <v>0</v>
      </c>
      <c r="L2150">
        <f>IF(AND($K2150=1,LEFT($A2150,3)="WB-"),SUMIFS(Winback!$D$2:$D$300,Winback!$K$2:$K$300,$A2150),0)</f>
        <v>0</v>
      </c>
      <c r="M2150">
        <f>IF(OR($E2150=1,$G2150=1,SUMIFS(Registros!$J$2:$J$6000,Registros!$B$2:$B$6000,$A2150)&gt;0),1,0)</f>
        <v>1</v>
      </c>
      <c r="N2150">
        <f>IF($J2150&gt;0,1,IF(COUNTIFS(Registros!$A$2:$A$6000,"CS",Registros!$B$2:$B$6000,$A2150,Registros!$K$2:$K$6000,"&lt;&gt;")&gt;0,1,0))</f>
        <v>0</v>
      </c>
      <c r="O2150" t="str">
        <f t="shared" si="165"/>
        <v>SOLO MÓVIL</v>
      </c>
      <c r="P2150" t="str">
        <f t="shared" si="166"/>
        <v>Ofrecer fijo + internet (FLBBTV)</v>
      </c>
      <c r="Q2150">
        <f t="shared" si="167"/>
        <v>12</v>
      </c>
      <c r="R2150">
        <f>IFERROR(VLOOKUP($A2150,Registros!$B$2:$G$6000,6,0),IFERROR(INDEX(Winback!$C$2:$C$300,MATCH($A2150,Winback!$K$2:$K$300,0)),""))</f>
        <v>0</v>
      </c>
      <c r="S2150" t="str">
        <f t="shared" si="168"/>
        <v>+MOV</v>
      </c>
      <c r="T2150">
        <f t="shared" si="169"/>
        <v>1</v>
      </c>
    </row>
    <row r="2151" spans="1:20" x14ac:dyDescent="0.35">
      <c r="A2151" t="s">
        <v>10668</v>
      </c>
      <c r="B2151" t="s">
        <v>10669</v>
      </c>
      <c r="C2151" t="s">
        <v>10670</v>
      </c>
      <c r="D2151" t="s">
        <v>10671</v>
      </c>
      <c r="E2151">
        <f>IF(COUNTIFS(Registros!$A$2:$A$6000,"NP",Registros!$B$2:$B$6000,$A2151)&gt;0,1,0)</f>
        <v>0</v>
      </c>
      <c r="F2151">
        <f>IF($E2151=1,SUMIFS(Registros!$F$2:$F$6000,Registros!$A$2:$A$6000,"NP",Registros!$B$2:$B$6000,$A2151),0)</f>
        <v>0</v>
      </c>
      <c r="G2151">
        <f>IF(COUNTIFS(Registros!$A$2:$A$6000,"MOV",Registros!$B$2:$B$6000,$A2151)&gt;0,1,0)</f>
        <v>1</v>
      </c>
      <c r="H2151">
        <f>IF($G2151=1,SUMIFS(Registros!$F$2:$F$6000,Registros!$A$2:$A$6000,"MOV",Registros!$B$2:$B$6000,$A2151),0)</f>
        <v>15</v>
      </c>
      <c r="I2151">
        <f>IF(COUNTIFS(Registros!$A$2:$A$6000,"CS",Registros!$B$2:$B$6000,$A2151)&gt;0,1,0)</f>
        <v>0</v>
      </c>
      <c r="J2151">
        <f>IF($I2151=1,SUMIFS(Registros!$I$2:$I$6000,Registros!$A$2:$A$6000,"CS",Registros!$B$2:$B$6000,$A2151),0)</f>
        <v>0</v>
      </c>
      <c r="K2151">
        <f>IF(COUNTIFS(Winback!$K$2:$K$300,$A2151)&gt;0,1,0)</f>
        <v>0</v>
      </c>
      <c r="L2151">
        <f>IF(AND($K2151=1,LEFT($A2151,3)="WB-"),SUMIFS(Winback!$D$2:$D$300,Winback!$K$2:$K$300,$A2151),0)</f>
        <v>0</v>
      </c>
      <c r="M2151">
        <f>IF(OR($E2151=1,$G2151=1,SUMIFS(Registros!$J$2:$J$6000,Registros!$B$2:$B$6000,$A2151)&gt;0),1,0)</f>
        <v>1</v>
      </c>
      <c r="N2151">
        <f>IF($J2151&gt;0,1,IF(COUNTIFS(Registros!$A$2:$A$6000,"CS",Registros!$B$2:$B$6000,$A2151,Registros!$K$2:$K$6000,"&lt;&gt;")&gt;0,1,0))</f>
        <v>0</v>
      </c>
      <c r="O2151" t="str">
        <f t="shared" si="165"/>
        <v>SOLO MÓVIL</v>
      </c>
      <c r="P2151" t="str">
        <f t="shared" si="166"/>
        <v>Ofrecer fijo + internet (FLBBTV)</v>
      </c>
      <c r="Q2151">
        <f t="shared" si="167"/>
        <v>15</v>
      </c>
      <c r="R2151">
        <f>IFERROR(VLOOKUP($A2151,Registros!$B$2:$G$6000,6,0),IFERROR(INDEX(Winback!$C$2:$C$300,MATCH($A2151,Winback!$K$2:$K$300,0)),""))</f>
        <v>0</v>
      </c>
      <c r="S2151" t="str">
        <f t="shared" si="168"/>
        <v>+MOV</v>
      </c>
      <c r="T2151">
        <f t="shared" si="169"/>
        <v>1</v>
      </c>
    </row>
    <row r="2152" spans="1:20" x14ac:dyDescent="0.35">
      <c r="A2152" t="s">
        <v>10673</v>
      </c>
      <c r="B2152" t="s">
        <v>10674</v>
      </c>
      <c r="C2152" t="s">
        <v>10675</v>
      </c>
      <c r="D2152" t="s">
        <v>10676</v>
      </c>
      <c r="E2152">
        <f>IF(COUNTIFS(Registros!$A$2:$A$6000,"NP",Registros!$B$2:$B$6000,$A2152)&gt;0,1,0)</f>
        <v>0</v>
      </c>
      <c r="F2152">
        <f>IF($E2152=1,SUMIFS(Registros!$F$2:$F$6000,Registros!$A$2:$A$6000,"NP",Registros!$B$2:$B$6000,$A2152),0)</f>
        <v>0</v>
      </c>
      <c r="G2152">
        <f>IF(COUNTIFS(Registros!$A$2:$A$6000,"MOV",Registros!$B$2:$B$6000,$A2152)&gt;0,1,0)</f>
        <v>1</v>
      </c>
      <c r="H2152">
        <f>IF($G2152=1,SUMIFS(Registros!$F$2:$F$6000,Registros!$A$2:$A$6000,"MOV",Registros!$B$2:$B$6000,$A2152),0)</f>
        <v>30</v>
      </c>
      <c r="I2152">
        <f>IF(COUNTIFS(Registros!$A$2:$A$6000,"CS",Registros!$B$2:$B$6000,$A2152)&gt;0,1,0)</f>
        <v>0</v>
      </c>
      <c r="J2152">
        <f>IF($I2152=1,SUMIFS(Registros!$I$2:$I$6000,Registros!$A$2:$A$6000,"CS",Registros!$B$2:$B$6000,$A2152),0)</f>
        <v>0</v>
      </c>
      <c r="K2152">
        <f>IF(COUNTIFS(Winback!$K$2:$K$300,$A2152)&gt;0,1,0)</f>
        <v>0</v>
      </c>
      <c r="L2152">
        <f>IF(AND($K2152=1,LEFT($A2152,3)="WB-"),SUMIFS(Winback!$D$2:$D$300,Winback!$K$2:$K$300,$A2152),0)</f>
        <v>0</v>
      </c>
      <c r="M2152">
        <f>IF(OR($E2152=1,$G2152=1,SUMIFS(Registros!$J$2:$J$6000,Registros!$B$2:$B$6000,$A2152)&gt;0),1,0)</f>
        <v>1</v>
      </c>
      <c r="N2152">
        <f>IF($J2152&gt;0,1,IF(COUNTIFS(Registros!$A$2:$A$6000,"CS",Registros!$B$2:$B$6000,$A2152,Registros!$K$2:$K$6000,"&lt;&gt;")&gt;0,1,0))</f>
        <v>0</v>
      </c>
      <c r="O2152" t="str">
        <f t="shared" si="165"/>
        <v>SOLO MÓVIL</v>
      </c>
      <c r="P2152" t="str">
        <f t="shared" si="166"/>
        <v>Ofrecer fijo + internet (FLBBTV)</v>
      </c>
      <c r="Q2152">
        <f t="shared" si="167"/>
        <v>30</v>
      </c>
      <c r="R2152">
        <f>IFERROR(VLOOKUP($A2152,Registros!$B$2:$G$6000,6,0),IFERROR(INDEX(Winback!$C$2:$C$300,MATCH($A2152,Winback!$K$2:$K$300,0)),""))</f>
        <v>0</v>
      </c>
      <c r="S2152" t="str">
        <f t="shared" si="168"/>
        <v>+MOV</v>
      </c>
      <c r="T2152">
        <f t="shared" si="169"/>
        <v>1</v>
      </c>
    </row>
    <row r="2153" spans="1:20" x14ac:dyDescent="0.35">
      <c r="A2153" t="s">
        <v>10678</v>
      </c>
      <c r="B2153" t="s">
        <v>10679</v>
      </c>
      <c r="C2153" t="s">
        <v>10680</v>
      </c>
      <c r="D2153" t="s">
        <v>10681</v>
      </c>
      <c r="E2153">
        <f>IF(COUNTIFS(Registros!$A$2:$A$6000,"NP",Registros!$B$2:$B$6000,$A2153)&gt;0,1,0)</f>
        <v>0</v>
      </c>
      <c r="F2153">
        <f>IF($E2153=1,SUMIFS(Registros!$F$2:$F$6000,Registros!$A$2:$A$6000,"NP",Registros!$B$2:$B$6000,$A2153),0)</f>
        <v>0</v>
      </c>
      <c r="G2153">
        <f>IF(COUNTIFS(Registros!$A$2:$A$6000,"MOV",Registros!$B$2:$B$6000,$A2153)&gt;0,1,0)</f>
        <v>1</v>
      </c>
      <c r="H2153">
        <f>IF($G2153=1,SUMIFS(Registros!$F$2:$F$6000,Registros!$A$2:$A$6000,"MOV",Registros!$B$2:$B$6000,$A2153),0)</f>
        <v>15</v>
      </c>
      <c r="I2153">
        <f>IF(COUNTIFS(Registros!$A$2:$A$6000,"CS",Registros!$B$2:$B$6000,$A2153)&gt;0,1,0)</f>
        <v>0</v>
      </c>
      <c r="J2153">
        <f>IF($I2153=1,SUMIFS(Registros!$I$2:$I$6000,Registros!$A$2:$A$6000,"CS",Registros!$B$2:$B$6000,$A2153),0)</f>
        <v>0</v>
      </c>
      <c r="K2153">
        <f>IF(COUNTIFS(Winback!$K$2:$K$300,$A2153)&gt;0,1,0)</f>
        <v>0</v>
      </c>
      <c r="L2153">
        <f>IF(AND($K2153=1,LEFT($A2153,3)="WB-"),SUMIFS(Winback!$D$2:$D$300,Winback!$K$2:$K$300,$A2153),0)</f>
        <v>0</v>
      </c>
      <c r="M2153">
        <f>IF(OR($E2153=1,$G2153=1,SUMIFS(Registros!$J$2:$J$6000,Registros!$B$2:$B$6000,$A2153)&gt;0),1,0)</f>
        <v>1</v>
      </c>
      <c r="N2153">
        <f>IF($J2153&gt;0,1,IF(COUNTIFS(Registros!$A$2:$A$6000,"CS",Registros!$B$2:$B$6000,$A2153,Registros!$K$2:$K$6000,"&lt;&gt;")&gt;0,1,0))</f>
        <v>0</v>
      </c>
      <c r="O2153" t="str">
        <f t="shared" si="165"/>
        <v>SOLO MÓVIL</v>
      </c>
      <c r="P2153" t="str">
        <f t="shared" si="166"/>
        <v>Ofrecer fijo + internet (FLBBTV)</v>
      </c>
      <c r="Q2153">
        <f t="shared" si="167"/>
        <v>15</v>
      </c>
      <c r="R2153">
        <f>IFERROR(VLOOKUP($A2153,Registros!$B$2:$G$6000,6,0),IFERROR(INDEX(Winback!$C$2:$C$300,MATCH($A2153,Winback!$K$2:$K$300,0)),""))</f>
        <v>0</v>
      </c>
      <c r="S2153" t="str">
        <f t="shared" si="168"/>
        <v>+MOV</v>
      </c>
      <c r="T2153">
        <f t="shared" si="169"/>
        <v>1</v>
      </c>
    </row>
    <row r="2154" spans="1:20" x14ac:dyDescent="0.35">
      <c r="A2154" t="s">
        <v>10683</v>
      </c>
      <c r="B2154" t="s">
        <v>10684</v>
      </c>
      <c r="C2154" t="s">
        <v>10685</v>
      </c>
      <c r="D2154" t="s">
        <v>10686</v>
      </c>
      <c r="E2154">
        <f>IF(COUNTIFS(Registros!$A$2:$A$6000,"NP",Registros!$B$2:$B$6000,$A2154)&gt;0,1,0)</f>
        <v>0</v>
      </c>
      <c r="F2154">
        <f>IF($E2154=1,SUMIFS(Registros!$F$2:$F$6000,Registros!$A$2:$A$6000,"NP",Registros!$B$2:$B$6000,$A2154),0)</f>
        <v>0</v>
      </c>
      <c r="G2154">
        <f>IF(COUNTIFS(Registros!$A$2:$A$6000,"MOV",Registros!$B$2:$B$6000,$A2154)&gt;0,1,0)</f>
        <v>1</v>
      </c>
      <c r="H2154">
        <f>IF($G2154=1,SUMIFS(Registros!$F$2:$F$6000,Registros!$A$2:$A$6000,"MOV",Registros!$B$2:$B$6000,$A2154),0)</f>
        <v>67.25</v>
      </c>
      <c r="I2154">
        <f>IF(COUNTIFS(Registros!$A$2:$A$6000,"CS",Registros!$B$2:$B$6000,$A2154)&gt;0,1,0)</f>
        <v>0</v>
      </c>
      <c r="J2154">
        <f>IF($I2154=1,SUMIFS(Registros!$I$2:$I$6000,Registros!$A$2:$A$6000,"CS",Registros!$B$2:$B$6000,$A2154),0)</f>
        <v>0</v>
      </c>
      <c r="K2154">
        <f>IF(COUNTIFS(Winback!$K$2:$K$300,$A2154)&gt;0,1,0)</f>
        <v>0</v>
      </c>
      <c r="L2154">
        <f>IF(AND($K2154=1,LEFT($A2154,3)="WB-"),SUMIFS(Winback!$D$2:$D$300,Winback!$K$2:$K$300,$A2154),0)</f>
        <v>0</v>
      </c>
      <c r="M2154">
        <f>IF(OR($E2154=1,$G2154=1,SUMIFS(Registros!$J$2:$J$6000,Registros!$B$2:$B$6000,$A2154)&gt;0),1,0)</f>
        <v>1</v>
      </c>
      <c r="N2154">
        <f>IF($J2154&gt;0,1,IF(COUNTIFS(Registros!$A$2:$A$6000,"CS",Registros!$B$2:$B$6000,$A2154,Registros!$K$2:$K$6000,"&lt;&gt;")&gt;0,1,0))</f>
        <v>0</v>
      </c>
      <c r="O2154" t="str">
        <f t="shared" si="165"/>
        <v>SOLO MÓVIL</v>
      </c>
      <c r="P2154" t="str">
        <f t="shared" si="166"/>
        <v>Ofrecer fijo + internet (FLBBTV)</v>
      </c>
      <c r="Q2154">
        <f t="shared" si="167"/>
        <v>67.25</v>
      </c>
      <c r="R2154">
        <f>IFERROR(VLOOKUP($A2154,Registros!$B$2:$G$6000,6,0),IFERROR(INDEX(Winback!$C$2:$C$300,MATCH($A2154,Winback!$K$2:$K$300,0)),""))</f>
        <v>0</v>
      </c>
      <c r="S2154" t="str">
        <f t="shared" si="168"/>
        <v>+MOV</v>
      </c>
      <c r="T2154">
        <f t="shared" si="169"/>
        <v>1</v>
      </c>
    </row>
    <row r="2155" spans="1:20" x14ac:dyDescent="0.35">
      <c r="A2155" t="s">
        <v>10688</v>
      </c>
      <c r="B2155" t="s">
        <v>10689</v>
      </c>
      <c r="C2155" t="s">
        <v>10690</v>
      </c>
      <c r="D2155" t="s">
        <v>10691</v>
      </c>
      <c r="E2155">
        <f>IF(COUNTIFS(Registros!$A$2:$A$6000,"NP",Registros!$B$2:$B$6000,$A2155)&gt;0,1,0)</f>
        <v>0</v>
      </c>
      <c r="F2155">
        <f>IF($E2155=1,SUMIFS(Registros!$F$2:$F$6000,Registros!$A$2:$A$6000,"NP",Registros!$B$2:$B$6000,$A2155),0)</f>
        <v>0</v>
      </c>
      <c r="G2155">
        <f>IF(COUNTIFS(Registros!$A$2:$A$6000,"MOV",Registros!$B$2:$B$6000,$A2155)&gt;0,1,0)</f>
        <v>1</v>
      </c>
      <c r="H2155">
        <f>IF($G2155=1,SUMIFS(Registros!$F$2:$F$6000,Registros!$A$2:$A$6000,"MOV",Registros!$B$2:$B$6000,$A2155),0)</f>
        <v>15</v>
      </c>
      <c r="I2155">
        <f>IF(COUNTIFS(Registros!$A$2:$A$6000,"CS",Registros!$B$2:$B$6000,$A2155)&gt;0,1,0)</f>
        <v>0</v>
      </c>
      <c r="J2155">
        <f>IF($I2155=1,SUMIFS(Registros!$I$2:$I$6000,Registros!$A$2:$A$6000,"CS",Registros!$B$2:$B$6000,$A2155),0)</f>
        <v>0</v>
      </c>
      <c r="K2155">
        <f>IF(COUNTIFS(Winback!$K$2:$K$300,$A2155)&gt;0,1,0)</f>
        <v>0</v>
      </c>
      <c r="L2155">
        <f>IF(AND($K2155=1,LEFT($A2155,3)="WB-"),SUMIFS(Winback!$D$2:$D$300,Winback!$K$2:$K$300,$A2155),0)</f>
        <v>0</v>
      </c>
      <c r="M2155">
        <f>IF(OR($E2155=1,$G2155=1,SUMIFS(Registros!$J$2:$J$6000,Registros!$B$2:$B$6000,$A2155)&gt;0),1,0)</f>
        <v>1</v>
      </c>
      <c r="N2155">
        <f>IF($J2155&gt;0,1,IF(COUNTIFS(Registros!$A$2:$A$6000,"CS",Registros!$B$2:$B$6000,$A2155,Registros!$K$2:$K$6000,"&lt;&gt;")&gt;0,1,0))</f>
        <v>0</v>
      </c>
      <c r="O2155" t="str">
        <f t="shared" si="165"/>
        <v>SOLO MÓVIL</v>
      </c>
      <c r="P2155" t="str">
        <f t="shared" si="166"/>
        <v>Ofrecer fijo + internet (FLBBTV)</v>
      </c>
      <c r="Q2155">
        <f t="shared" si="167"/>
        <v>15</v>
      </c>
      <c r="R2155">
        <f>IFERROR(VLOOKUP($A2155,Registros!$B$2:$G$6000,6,0),IFERROR(INDEX(Winback!$C$2:$C$300,MATCH($A2155,Winback!$K$2:$K$300,0)),""))</f>
        <v>0</v>
      </c>
      <c r="S2155" t="str">
        <f t="shared" si="168"/>
        <v>+MOV</v>
      </c>
      <c r="T2155">
        <f t="shared" si="169"/>
        <v>1</v>
      </c>
    </row>
    <row r="2156" spans="1:20" x14ac:dyDescent="0.35">
      <c r="A2156" t="s">
        <v>10696</v>
      </c>
      <c r="B2156" t="s">
        <v>10697</v>
      </c>
      <c r="C2156" t="s">
        <v>10698</v>
      </c>
      <c r="D2156" t="s">
        <v>10699</v>
      </c>
      <c r="E2156">
        <f>IF(COUNTIFS(Registros!$A$2:$A$6000,"NP",Registros!$B$2:$B$6000,$A2156)&gt;0,1,0)</f>
        <v>0</v>
      </c>
      <c r="F2156">
        <f>IF($E2156=1,SUMIFS(Registros!$F$2:$F$6000,Registros!$A$2:$A$6000,"NP",Registros!$B$2:$B$6000,$A2156),0)</f>
        <v>0</v>
      </c>
      <c r="G2156">
        <f>IF(COUNTIFS(Registros!$A$2:$A$6000,"MOV",Registros!$B$2:$B$6000,$A2156)&gt;0,1,0)</f>
        <v>1</v>
      </c>
      <c r="H2156">
        <f>IF($G2156=1,SUMIFS(Registros!$F$2:$F$6000,Registros!$A$2:$A$6000,"MOV",Registros!$B$2:$B$6000,$A2156),0)</f>
        <v>27.75</v>
      </c>
      <c r="I2156">
        <f>IF(COUNTIFS(Registros!$A$2:$A$6000,"CS",Registros!$B$2:$B$6000,$A2156)&gt;0,1,0)</f>
        <v>0</v>
      </c>
      <c r="J2156">
        <f>IF($I2156=1,SUMIFS(Registros!$I$2:$I$6000,Registros!$A$2:$A$6000,"CS",Registros!$B$2:$B$6000,$A2156),0)</f>
        <v>0</v>
      </c>
      <c r="K2156">
        <f>IF(COUNTIFS(Winback!$K$2:$K$300,$A2156)&gt;0,1,0)</f>
        <v>0</v>
      </c>
      <c r="L2156">
        <f>IF(AND($K2156=1,LEFT($A2156,3)="WB-"),SUMIFS(Winback!$D$2:$D$300,Winback!$K$2:$K$300,$A2156),0)</f>
        <v>0</v>
      </c>
      <c r="M2156">
        <f>IF(OR($E2156=1,$G2156=1,SUMIFS(Registros!$J$2:$J$6000,Registros!$B$2:$B$6000,$A2156)&gt;0),1,0)</f>
        <v>1</v>
      </c>
      <c r="N2156">
        <f>IF($J2156&gt;0,1,IF(COUNTIFS(Registros!$A$2:$A$6000,"CS",Registros!$B$2:$B$6000,$A2156,Registros!$K$2:$K$6000,"&lt;&gt;")&gt;0,1,0))</f>
        <v>0</v>
      </c>
      <c r="O2156" t="str">
        <f t="shared" si="165"/>
        <v>SOLO MÓVIL</v>
      </c>
      <c r="P2156" t="str">
        <f t="shared" si="166"/>
        <v>Ofrecer fijo + internet (FLBBTV)</v>
      </c>
      <c r="Q2156">
        <f t="shared" si="167"/>
        <v>27.75</v>
      </c>
      <c r="R2156">
        <f>IFERROR(VLOOKUP($A2156,Registros!$B$2:$G$6000,6,0),IFERROR(INDEX(Winback!$C$2:$C$300,MATCH($A2156,Winback!$K$2:$K$300,0)),""))</f>
        <v>0</v>
      </c>
      <c r="S2156" t="str">
        <f t="shared" si="168"/>
        <v>+MOV</v>
      </c>
      <c r="T2156">
        <f t="shared" si="169"/>
        <v>1</v>
      </c>
    </row>
    <row r="2157" spans="1:20" x14ac:dyDescent="0.35">
      <c r="A2157" t="s">
        <v>10701</v>
      </c>
      <c r="B2157" t="s">
        <v>10702</v>
      </c>
      <c r="C2157" t="s">
        <v>10703</v>
      </c>
      <c r="D2157" t="s">
        <v>10704</v>
      </c>
      <c r="E2157">
        <f>IF(COUNTIFS(Registros!$A$2:$A$6000,"NP",Registros!$B$2:$B$6000,$A2157)&gt;0,1,0)</f>
        <v>0</v>
      </c>
      <c r="F2157">
        <f>IF($E2157=1,SUMIFS(Registros!$F$2:$F$6000,Registros!$A$2:$A$6000,"NP",Registros!$B$2:$B$6000,$A2157),0)</f>
        <v>0</v>
      </c>
      <c r="G2157">
        <f>IF(COUNTIFS(Registros!$A$2:$A$6000,"MOV",Registros!$B$2:$B$6000,$A2157)&gt;0,1,0)</f>
        <v>1</v>
      </c>
      <c r="H2157">
        <f>IF($G2157=1,SUMIFS(Registros!$F$2:$F$6000,Registros!$A$2:$A$6000,"MOV",Registros!$B$2:$B$6000,$A2157),0)</f>
        <v>44</v>
      </c>
      <c r="I2157">
        <f>IF(COUNTIFS(Registros!$A$2:$A$6000,"CS",Registros!$B$2:$B$6000,$A2157)&gt;0,1,0)</f>
        <v>0</v>
      </c>
      <c r="J2157">
        <f>IF($I2157=1,SUMIFS(Registros!$I$2:$I$6000,Registros!$A$2:$A$6000,"CS",Registros!$B$2:$B$6000,$A2157),0)</f>
        <v>0</v>
      </c>
      <c r="K2157">
        <f>IF(COUNTIFS(Winback!$K$2:$K$300,$A2157)&gt;0,1,0)</f>
        <v>0</v>
      </c>
      <c r="L2157">
        <f>IF(AND($K2157=1,LEFT($A2157,3)="WB-"),SUMIFS(Winback!$D$2:$D$300,Winback!$K$2:$K$300,$A2157),0)</f>
        <v>0</v>
      </c>
      <c r="M2157">
        <f>IF(OR($E2157=1,$G2157=1,SUMIFS(Registros!$J$2:$J$6000,Registros!$B$2:$B$6000,$A2157)&gt;0),1,0)</f>
        <v>1</v>
      </c>
      <c r="N2157">
        <f>IF($J2157&gt;0,1,IF(COUNTIFS(Registros!$A$2:$A$6000,"CS",Registros!$B$2:$B$6000,$A2157,Registros!$K$2:$K$6000,"&lt;&gt;")&gt;0,1,0))</f>
        <v>0</v>
      </c>
      <c r="O2157" t="str">
        <f t="shared" si="165"/>
        <v>SOLO MÓVIL</v>
      </c>
      <c r="P2157" t="str">
        <f t="shared" si="166"/>
        <v>Ofrecer fijo + internet (FLBBTV)</v>
      </c>
      <c r="Q2157">
        <f t="shared" si="167"/>
        <v>44</v>
      </c>
      <c r="R2157">
        <f>IFERROR(VLOOKUP($A2157,Registros!$B$2:$G$6000,6,0),IFERROR(INDEX(Winback!$C$2:$C$300,MATCH($A2157,Winback!$K$2:$K$300,0)),""))</f>
        <v>0</v>
      </c>
      <c r="S2157" t="str">
        <f t="shared" si="168"/>
        <v>+MOV</v>
      </c>
      <c r="T2157">
        <f t="shared" si="169"/>
        <v>1</v>
      </c>
    </row>
    <row r="2158" spans="1:20" x14ac:dyDescent="0.35">
      <c r="A2158" t="s">
        <v>10706</v>
      </c>
      <c r="B2158" t="s">
        <v>10707</v>
      </c>
      <c r="C2158" t="s">
        <v>10708</v>
      </c>
      <c r="D2158" t="s">
        <v>10709</v>
      </c>
      <c r="E2158">
        <f>IF(COUNTIFS(Registros!$A$2:$A$6000,"NP",Registros!$B$2:$B$6000,$A2158)&gt;0,1,0)</f>
        <v>0</v>
      </c>
      <c r="F2158">
        <f>IF($E2158=1,SUMIFS(Registros!$F$2:$F$6000,Registros!$A$2:$A$6000,"NP",Registros!$B$2:$B$6000,$A2158),0)</f>
        <v>0</v>
      </c>
      <c r="G2158">
        <f>IF(COUNTIFS(Registros!$A$2:$A$6000,"MOV",Registros!$B$2:$B$6000,$A2158)&gt;0,1,0)</f>
        <v>1</v>
      </c>
      <c r="H2158">
        <f>IF($G2158=1,SUMIFS(Registros!$F$2:$F$6000,Registros!$A$2:$A$6000,"MOV",Registros!$B$2:$B$6000,$A2158),0)</f>
        <v>20.75</v>
      </c>
      <c r="I2158">
        <f>IF(COUNTIFS(Registros!$A$2:$A$6000,"CS",Registros!$B$2:$B$6000,$A2158)&gt;0,1,0)</f>
        <v>0</v>
      </c>
      <c r="J2158">
        <f>IF($I2158=1,SUMIFS(Registros!$I$2:$I$6000,Registros!$A$2:$A$6000,"CS",Registros!$B$2:$B$6000,$A2158),0)</f>
        <v>0</v>
      </c>
      <c r="K2158">
        <f>IF(COUNTIFS(Winback!$K$2:$K$300,$A2158)&gt;0,1,0)</f>
        <v>0</v>
      </c>
      <c r="L2158">
        <f>IF(AND($K2158=1,LEFT($A2158,3)="WB-"),SUMIFS(Winback!$D$2:$D$300,Winback!$K$2:$K$300,$A2158),0)</f>
        <v>0</v>
      </c>
      <c r="M2158">
        <f>IF(OR($E2158=1,$G2158=1,SUMIFS(Registros!$J$2:$J$6000,Registros!$B$2:$B$6000,$A2158)&gt;0),1,0)</f>
        <v>1</v>
      </c>
      <c r="N2158">
        <f>IF($J2158&gt;0,1,IF(COUNTIFS(Registros!$A$2:$A$6000,"CS",Registros!$B$2:$B$6000,$A2158,Registros!$K$2:$K$6000,"&lt;&gt;")&gt;0,1,0))</f>
        <v>0</v>
      </c>
      <c r="O2158" t="str">
        <f t="shared" si="165"/>
        <v>SOLO MÓVIL</v>
      </c>
      <c r="P2158" t="str">
        <f t="shared" si="166"/>
        <v>Ofrecer fijo + internet (FLBBTV)</v>
      </c>
      <c r="Q2158">
        <f t="shared" si="167"/>
        <v>20.75</v>
      </c>
      <c r="R2158">
        <f>IFERROR(VLOOKUP($A2158,Registros!$B$2:$G$6000,6,0),IFERROR(INDEX(Winback!$C$2:$C$300,MATCH($A2158,Winback!$K$2:$K$300,0)),""))</f>
        <v>0</v>
      </c>
      <c r="S2158" t="str">
        <f t="shared" si="168"/>
        <v>+MOV</v>
      </c>
      <c r="T2158">
        <f t="shared" si="169"/>
        <v>1</v>
      </c>
    </row>
    <row r="2159" spans="1:20" x14ac:dyDescent="0.35">
      <c r="A2159" t="s">
        <v>10711</v>
      </c>
      <c r="B2159" t="s">
        <v>10712</v>
      </c>
      <c r="C2159" t="s">
        <v>10713</v>
      </c>
      <c r="D2159" t="s">
        <v>10714</v>
      </c>
      <c r="E2159">
        <f>IF(COUNTIFS(Registros!$A$2:$A$6000,"NP",Registros!$B$2:$B$6000,$A2159)&gt;0,1,0)</f>
        <v>0</v>
      </c>
      <c r="F2159">
        <f>IF($E2159=1,SUMIFS(Registros!$F$2:$F$6000,Registros!$A$2:$A$6000,"NP",Registros!$B$2:$B$6000,$A2159),0)</f>
        <v>0</v>
      </c>
      <c r="G2159">
        <f>IF(COUNTIFS(Registros!$A$2:$A$6000,"MOV",Registros!$B$2:$B$6000,$A2159)&gt;0,1,0)</f>
        <v>1</v>
      </c>
      <c r="H2159">
        <f>IF($G2159=1,SUMIFS(Registros!$F$2:$F$6000,Registros!$A$2:$A$6000,"MOV",Registros!$B$2:$B$6000,$A2159),0)</f>
        <v>16.25</v>
      </c>
      <c r="I2159">
        <f>IF(COUNTIFS(Registros!$A$2:$A$6000,"CS",Registros!$B$2:$B$6000,$A2159)&gt;0,1,0)</f>
        <v>0</v>
      </c>
      <c r="J2159">
        <f>IF($I2159=1,SUMIFS(Registros!$I$2:$I$6000,Registros!$A$2:$A$6000,"CS",Registros!$B$2:$B$6000,$A2159),0)</f>
        <v>0</v>
      </c>
      <c r="K2159">
        <f>IF(COUNTIFS(Winback!$K$2:$K$300,$A2159)&gt;0,1,0)</f>
        <v>0</v>
      </c>
      <c r="L2159">
        <f>IF(AND($K2159=1,LEFT($A2159,3)="WB-"),SUMIFS(Winback!$D$2:$D$300,Winback!$K$2:$K$300,$A2159),0)</f>
        <v>0</v>
      </c>
      <c r="M2159">
        <f>IF(OR($E2159=1,$G2159=1,SUMIFS(Registros!$J$2:$J$6000,Registros!$B$2:$B$6000,$A2159)&gt;0),1,0)</f>
        <v>1</v>
      </c>
      <c r="N2159">
        <f>IF($J2159&gt;0,1,IF(COUNTIFS(Registros!$A$2:$A$6000,"CS",Registros!$B$2:$B$6000,$A2159,Registros!$K$2:$K$6000,"&lt;&gt;")&gt;0,1,0))</f>
        <v>0</v>
      </c>
      <c r="O2159" t="str">
        <f t="shared" si="165"/>
        <v>SOLO MÓVIL</v>
      </c>
      <c r="P2159" t="str">
        <f t="shared" si="166"/>
        <v>Ofrecer fijo + internet (FLBBTV)</v>
      </c>
      <c r="Q2159">
        <f t="shared" si="167"/>
        <v>16.25</v>
      </c>
      <c r="R2159">
        <f>IFERROR(VLOOKUP($A2159,Registros!$B$2:$G$6000,6,0),IFERROR(INDEX(Winback!$C$2:$C$300,MATCH($A2159,Winback!$K$2:$K$300,0)),""))</f>
        <v>0</v>
      </c>
      <c r="S2159" t="str">
        <f t="shared" si="168"/>
        <v>+MOV</v>
      </c>
      <c r="T2159">
        <f t="shared" si="169"/>
        <v>1</v>
      </c>
    </row>
    <row r="2160" spans="1:20" x14ac:dyDescent="0.35">
      <c r="A2160" t="s">
        <v>10716</v>
      </c>
      <c r="B2160" t="s">
        <v>10717</v>
      </c>
      <c r="C2160" t="s">
        <v>10718</v>
      </c>
      <c r="D2160" t="s">
        <v>10719</v>
      </c>
      <c r="E2160">
        <f>IF(COUNTIFS(Registros!$A$2:$A$6000,"NP",Registros!$B$2:$B$6000,$A2160)&gt;0,1,0)</f>
        <v>0</v>
      </c>
      <c r="F2160">
        <f>IF($E2160=1,SUMIFS(Registros!$F$2:$F$6000,Registros!$A$2:$A$6000,"NP",Registros!$B$2:$B$6000,$A2160),0)</f>
        <v>0</v>
      </c>
      <c r="G2160">
        <f>IF(COUNTIFS(Registros!$A$2:$A$6000,"MOV",Registros!$B$2:$B$6000,$A2160)&gt;0,1,0)</f>
        <v>1</v>
      </c>
      <c r="H2160">
        <f>IF($G2160=1,SUMIFS(Registros!$F$2:$F$6000,Registros!$A$2:$A$6000,"MOV",Registros!$B$2:$B$6000,$A2160),0)</f>
        <v>59.25</v>
      </c>
      <c r="I2160">
        <f>IF(COUNTIFS(Registros!$A$2:$A$6000,"CS",Registros!$B$2:$B$6000,$A2160)&gt;0,1,0)</f>
        <v>0</v>
      </c>
      <c r="J2160">
        <f>IF($I2160=1,SUMIFS(Registros!$I$2:$I$6000,Registros!$A$2:$A$6000,"CS",Registros!$B$2:$B$6000,$A2160),0)</f>
        <v>0</v>
      </c>
      <c r="K2160">
        <f>IF(COUNTIFS(Winback!$K$2:$K$300,$A2160)&gt;0,1,0)</f>
        <v>0</v>
      </c>
      <c r="L2160">
        <f>IF(AND($K2160=1,LEFT($A2160,3)="WB-"),SUMIFS(Winback!$D$2:$D$300,Winback!$K$2:$K$300,$A2160),0)</f>
        <v>0</v>
      </c>
      <c r="M2160">
        <f>IF(OR($E2160=1,$G2160=1,SUMIFS(Registros!$J$2:$J$6000,Registros!$B$2:$B$6000,$A2160)&gt;0),1,0)</f>
        <v>1</v>
      </c>
      <c r="N2160">
        <f>IF($J2160&gt;0,1,IF(COUNTIFS(Registros!$A$2:$A$6000,"CS",Registros!$B$2:$B$6000,$A2160,Registros!$K$2:$K$6000,"&lt;&gt;")&gt;0,1,0))</f>
        <v>0</v>
      </c>
      <c r="O2160" t="str">
        <f t="shared" si="165"/>
        <v>SOLO MÓVIL</v>
      </c>
      <c r="P2160" t="str">
        <f t="shared" si="166"/>
        <v>Ofrecer fijo + internet (FLBBTV)</v>
      </c>
      <c r="Q2160">
        <f t="shared" si="167"/>
        <v>59.25</v>
      </c>
      <c r="R2160">
        <f>IFERROR(VLOOKUP($A2160,Registros!$B$2:$G$6000,6,0),IFERROR(INDEX(Winback!$C$2:$C$300,MATCH($A2160,Winback!$K$2:$K$300,0)),""))</f>
        <v>0</v>
      </c>
      <c r="S2160" t="str">
        <f t="shared" si="168"/>
        <v>+MOV</v>
      </c>
      <c r="T2160">
        <f t="shared" si="169"/>
        <v>1</v>
      </c>
    </row>
    <row r="2161" spans="1:20" x14ac:dyDescent="0.35">
      <c r="A2161" t="s">
        <v>10721</v>
      </c>
      <c r="B2161" t="s">
        <v>10722</v>
      </c>
      <c r="C2161" t="s">
        <v>10723</v>
      </c>
      <c r="D2161" t="s">
        <v>10724</v>
      </c>
      <c r="E2161">
        <f>IF(COUNTIFS(Registros!$A$2:$A$6000,"NP",Registros!$B$2:$B$6000,$A2161)&gt;0,1,0)</f>
        <v>0</v>
      </c>
      <c r="F2161">
        <f>IF($E2161=1,SUMIFS(Registros!$F$2:$F$6000,Registros!$A$2:$A$6000,"NP",Registros!$B$2:$B$6000,$A2161),0)</f>
        <v>0</v>
      </c>
      <c r="G2161">
        <f>IF(COUNTIFS(Registros!$A$2:$A$6000,"MOV",Registros!$B$2:$B$6000,$A2161)&gt;0,1,0)</f>
        <v>1</v>
      </c>
      <c r="H2161">
        <f>IF($G2161=1,SUMIFS(Registros!$F$2:$F$6000,Registros!$A$2:$A$6000,"MOV",Registros!$B$2:$B$6000,$A2161),0)</f>
        <v>27.75</v>
      </c>
      <c r="I2161">
        <f>IF(COUNTIFS(Registros!$A$2:$A$6000,"CS",Registros!$B$2:$B$6000,$A2161)&gt;0,1,0)</f>
        <v>0</v>
      </c>
      <c r="J2161">
        <f>IF($I2161=1,SUMIFS(Registros!$I$2:$I$6000,Registros!$A$2:$A$6000,"CS",Registros!$B$2:$B$6000,$A2161),0)</f>
        <v>0</v>
      </c>
      <c r="K2161">
        <f>IF(COUNTIFS(Winback!$K$2:$K$300,$A2161)&gt;0,1,0)</f>
        <v>0</v>
      </c>
      <c r="L2161">
        <f>IF(AND($K2161=1,LEFT($A2161,3)="WB-"),SUMIFS(Winback!$D$2:$D$300,Winback!$K$2:$K$300,$A2161),0)</f>
        <v>0</v>
      </c>
      <c r="M2161">
        <f>IF(OR($E2161=1,$G2161=1,SUMIFS(Registros!$J$2:$J$6000,Registros!$B$2:$B$6000,$A2161)&gt;0),1,0)</f>
        <v>1</v>
      </c>
      <c r="N2161">
        <f>IF($J2161&gt;0,1,IF(COUNTIFS(Registros!$A$2:$A$6000,"CS",Registros!$B$2:$B$6000,$A2161,Registros!$K$2:$K$6000,"&lt;&gt;")&gt;0,1,0))</f>
        <v>0</v>
      </c>
      <c r="O2161" t="str">
        <f t="shared" si="165"/>
        <v>SOLO MÓVIL</v>
      </c>
      <c r="P2161" t="str">
        <f t="shared" si="166"/>
        <v>Ofrecer fijo + internet (FLBBTV)</v>
      </c>
      <c r="Q2161">
        <f t="shared" si="167"/>
        <v>27.75</v>
      </c>
      <c r="R2161">
        <f>IFERROR(VLOOKUP($A2161,Registros!$B$2:$G$6000,6,0),IFERROR(INDEX(Winback!$C$2:$C$300,MATCH($A2161,Winback!$K$2:$K$300,0)),""))</f>
        <v>0</v>
      </c>
      <c r="S2161" t="str">
        <f t="shared" si="168"/>
        <v>+MOV</v>
      </c>
      <c r="T2161">
        <f t="shared" si="169"/>
        <v>1</v>
      </c>
    </row>
    <row r="2162" spans="1:20" x14ac:dyDescent="0.35">
      <c r="A2162" t="s">
        <v>10726</v>
      </c>
      <c r="B2162" t="s">
        <v>10727</v>
      </c>
      <c r="C2162" t="s">
        <v>10728</v>
      </c>
      <c r="D2162" t="s">
        <v>10729</v>
      </c>
      <c r="E2162">
        <f>IF(COUNTIFS(Registros!$A$2:$A$6000,"NP",Registros!$B$2:$B$6000,$A2162)&gt;0,1,0)</f>
        <v>0</v>
      </c>
      <c r="F2162">
        <f>IF($E2162=1,SUMIFS(Registros!$F$2:$F$6000,Registros!$A$2:$A$6000,"NP",Registros!$B$2:$B$6000,$A2162),0)</f>
        <v>0</v>
      </c>
      <c r="G2162">
        <f>IF(COUNTIFS(Registros!$A$2:$A$6000,"MOV",Registros!$B$2:$B$6000,$A2162)&gt;0,1,0)</f>
        <v>1</v>
      </c>
      <c r="H2162">
        <f>IF($G2162=1,SUMIFS(Registros!$F$2:$F$6000,Registros!$A$2:$A$6000,"MOV",Registros!$B$2:$B$6000,$A2162),0)</f>
        <v>100</v>
      </c>
      <c r="I2162">
        <f>IF(COUNTIFS(Registros!$A$2:$A$6000,"CS",Registros!$B$2:$B$6000,$A2162)&gt;0,1,0)</f>
        <v>0</v>
      </c>
      <c r="J2162">
        <f>IF($I2162=1,SUMIFS(Registros!$I$2:$I$6000,Registros!$A$2:$A$6000,"CS",Registros!$B$2:$B$6000,$A2162),0)</f>
        <v>0</v>
      </c>
      <c r="K2162">
        <f>IF(COUNTIFS(Winback!$K$2:$K$300,$A2162)&gt;0,1,0)</f>
        <v>0</v>
      </c>
      <c r="L2162">
        <f>IF(AND($K2162=1,LEFT($A2162,3)="WB-"),SUMIFS(Winback!$D$2:$D$300,Winback!$K$2:$K$300,$A2162),0)</f>
        <v>0</v>
      </c>
      <c r="M2162">
        <f>IF(OR($E2162=1,$G2162=1,SUMIFS(Registros!$J$2:$J$6000,Registros!$B$2:$B$6000,$A2162)&gt;0),1,0)</f>
        <v>1</v>
      </c>
      <c r="N2162">
        <f>IF($J2162&gt;0,1,IF(COUNTIFS(Registros!$A$2:$A$6000,"CS",Registros!$B$2:$B$6000,$A2162,Registros!$K$2:$K$6000,"&lt;&gt;")&gt;0,1,0))</f>
        <v>0</v>
      </c>
      <c r="O2162" t="str">
        <f t="shared" si="165"/>
        <v>SOLO MÓVIL</v>
      </c>
      <c r="P2162" t="str">
        <f t="shared" si="166"/>
        <v>Ofrecer fijo + internet (FLBBTV)</v>
      </c>
      <c r="Q2162">
        <f t="shared" si="167"/>
        <v>100</v>
      </c>
      <c r="R2162">
        <f>IFERROR(VLOOKUP($A2162,Registros!$B$2:$G$6000,6,0),IFERROR(INDEX(Winback!$C$2:$C$300,MATCH($A2162,Winback!$K$2:$K$300,0)),""))</f>
        <v>0</v>
      </c>
      <c r="S2162" t="str">
        <f t="shared" si="168"/>
        <v>+MOV</v>
      </c>
      <c r="T2162">
        <f t="shared" si="169"/>
        <v>1</v>
      </c>
    </row>
    <row r="2163" spans="1:20" x14ac:dyDescent="0.35">
      <c r="A2163" t="s">
        <v>10731</v>
      </c>
      <c r="B2163" t="s">
        <v>10732</v>
      </c>
      <c r="C2163" t="s">
        <v>10733</v>
      </c>
      <c r="D2163" t="s">
        <v>10734</v>
      </c>
      <c r="E2163">
        <f>IF(COUNTIFS(Registros!$A$2:$A$6000,"NP",Registros!$B$2:$B$6000,$A2163)&gt;0,1,0)</f>
        <v>0</v>
      </c>
      <c r="F2163">
        <f>IF($E2163=1,SUMIFS(Registros!$F$2:$F$6000,Registros!$A$2:$A$6000,"NP",Registros!$B$2:$B$6000,$A2163),0)</f>
        <v>0</v>
      </c>
      <c r="G2163">
        <f>IF(COUNTIFS(Registros!$A$2:$A$6000,"MOV",Registros!$B$2:$B$6000,$A2163)&gt;0,1,0)</f>
        <v>1</v>
      </c>
      <c r="H2163">
        <f>IF($G2163=1,SUMIFS(Registros!$F$2:$F$6000,Registros!$A$2:$A$6000,"MOV",Registros!$B$2:$B$6000,$A2163),0)</f>
        <v>15.65</v>
      </c>
      <c r="I2163">
        <f>IF(COUNTIFS(Registros!$A$2:$A$6000,"CS",Registros!$B$2:$B$6000,$A2163)&gt;0,1,0)</f>
        <v>0</v>
      </c>
      <c r="J2163">
        <f>IF($I2163=1,SUMIFS(Registros!$I$2:$I$6000,Registros!$A$2:$A$6000,"CS",Registros!$B$2:$B$6000,$A2163),0)</f>
        <v>0</v>
      </c>
      <c r="K2163">
        <f>IF(COUNTIFS(Winback!$K$2:$K$300,$A2163)&gt;0,1,0)</f>
        <v>0</v>
      </c>
      <c r="L2163">
        <f>IF(AND($K2163=1,LEFT($A2163,3)="WB-"),SUMIFS(Winback!$D$2:$D$300,Winback!$K$2:$K$300,$A2163),0)</f>
        <v>0</v>
      </c>
      <c r="M2163">
        <f>IF(OR($E2163=1,$G2163=1,SUMIFS(Registros!$J$2:$J$6000,Registros!$B$2:$B$6000,$A2163)&gt;0),1,0)</f>
        <v>1</v>
      </c>
      <c r="N2163">
        <f>IF($J2163&gt;0,1,IF(COUNTIFS(Registros!$A$2:$A$6000,"CS",Registros!$B$2:$B$6000,$A2163,Registros!$K$2:$K$6000,"&lt;&gt;")&gt;0,1,0))</f>
        <v>0</v>
      </c>
      <c r="O2163" t="str">
        <f t="shared" si="165"/>
        <v>SOLO MÓVIL</v>
      </c>
      <c r="P2163" t="str">
        <f t="shared" si="166"/>
        <v>Ofrecer fijo + internet (FLBBTV)</v>
      </c>
      <c r="Q2163">
        <f t="shared" si="167"/>
        <v>15.65</v>
      </c>
      <c r="R2163">
        <f>IFERROR(VLOOKUP($A2163,Registros!$B$2:$G$6000,6,0),IFERROR(INDEX(Winback!$C$2:$C$300,MATCH($A2163,Winback!$K$2:$K$300,0)),""))</f>
        <v>0</v>
      </c>
      <c r="S2163" t="str">
        <f t="shared" si="168"/>
        <v>+MOV</v>
      </c>
      <c r="T2163">
        <f t="shared" si="169"/>
        <v>1</v>
      </c>
    </row>
    <row r="2164" spans="1:20" x14ac:dyDescent="0.35">
      <c r="A2164" t="s">
        <v>10735</v>
      </c>
      <c r="B2164" t="s">
        <v>10736</v>
      </c>
      <c r="C2164" t="s">
        <v>10737</v>
      </c>
      <c r="D2164" t="s">
        <v>10738</v>
      </c>
      <c r="E2164">
        <f>IF(COUNTIFS(Registros!$A$2:$A$6000,"NP",Registros!$B$2:$B$6000,$A2164)&gt;0,1,0)</f>
        <v>0</v>
      </c>
      <c r="F2164">
        <f>IF($E2164=1,SUMIFS(Registros!$F$2:$F$6000,Registros!$A$2:$A$6000,"NP",Registros!$B$2:$B$6000,$A2164),0)</f>
        <v>0</v>
      </c>
      <c r="G2164">
        <f>IF(COUNTIFS(Registros!$A$2:$A$6000,"MOV",Registros!$B$2:$B$6000,$A2164)&gt;0,1,0)</f>
        <v>1</v>
      </c>
      <c r="H2164">
        <f>IF($G2164=1,SUMIFS(Registros!$F$2:$F$6000,Registros!$A$2:$A$6000,"MOV",Registros!$B$2:$B$6000,$A2164),0)</f>
        <v>13.16</v>
      </c>
      <c r="I2164">
        <f>IF(COUNTIFS(Registros!$A$2:$A$6000,"CS",Registros!$B$2:$B$6000,$A2164)&gt;0,1,0)</f>
        <v>0</v>
      </c>
      <c r="J2164">
        <f>IF($I2164=1,SUMIFS(Registros!$I$2:$I$6000,Registros!$A$2:$A$6000,"CS",Registros!$B$2:$B$6000,$A2164),0)</f>
        <v>0</v>
      </c>
      <c r="K2164">
        <f>IF(COUNTIFS(Winback!$K$2:$K$300,$A2164)&gt;0,1,0)</f>
        <v>0</v>
      </c>
      <c r="L2164">
        <f>IF(AND($K2164=1,LEFT($A2164,3)="WB-"),SUMIFS(Winback!$D$2:$D$300,Winback!$K$2:$K$300,$A2164),0)</f>
        <v>0</v>
      </c>
      <c r="M2164">
        <f>IF(OR($E2164=1,$G2164=1,SUMIFS(Registros!$J$2:$J$6000,Registros!$B$2:$B$6000,$A2164)&gt;0),1,0)</f>
        <v>1</v>
      </c>
      <c r="N2164">
        <f>IF($J2164&gt;0,1,IF(COUNTIFS(Registros!$A$2:$A$6000,"CS",Registros!$B$2:$B$6000,$A2164,Registros!$K$2:$K$6000,"&lt;&gt;")&gt;0,1,0))</f>
        <v>0</v>
      </c>
      <c r="O2164" t="str">
        <f t="shared" si="165"/>
        <v>SOLO MÓVIL</v>
      </c>
      <c r="P2164" t="str">
        <f t="shared" si="166"/>
        <v>Ofrecer fijo + internet (FLBBTV)</v>
      </c>
      <c r="Q2164">
        <f t="shared" si="167"/>
        <v>13.16</v>
      </c>
      <c r="R2164">
        <f>IFERROR(VLOOKUP($A2164,Registros!$B$2:$G$6000,6,0),IFERROR(INDEX(Winback!$C$2:$C$300,MATCH($A2164,Winback!$K$2:$K$300,0)),""))</f>
        <v>0</v>
      </c>
      <c r="S2164" t="str">
        <f t="shared" si="168"/>
        <v>+MOV</v>
      </c>
      <c r="T2164">
        <f t="shared" si="169"/>
        <v>1</v>
      </c>
    </row>
    <row r="2165" spans="1:20" x14ac:dyDescent="0.35">
      <c r="A2165" t="s">
        <v>10740</v>
      </c>
      <c r="B2165" t="s">
        <v>10741</v>
      </c>
      <c r="C2165" t="s">
        <v>10742</v>
      </c>
      <c r="D2165" t="s">
        <v>10743</v>
      </c>
      <c r="E2165">
        <f>IF(COUNTIFS(Registros!$A$2:$A$6000,"NP",Registros!$B$2:$B$6000,$A2165)&gt;0,1,0)</f>
        <v>0</v>
      </c>
      <c r="F2165">
        <f>IF($E2165=1,SUMIFS(Registros!$F$2:$F$6000,Registros!$A$2:$A$6000,"NP",Registros!$B$2:$B$6000,$A2165),0)</f>
        <v>0</v>
      </c>
      <c r="G2165">
        <f>IF(COUNTIFS(Registros!$A$2:$A$6000,"MOV",Registros!$B$2:$B$6000,$A2165)&gt;0,1,0)</f>
        <v>1</v>
      </c>
      <c r="H2165">
        <f>IF($G2165=1,SUMIFS(Registros!$F$2:$F$6000,Registros!$A$2:$A$6000,"MOV",Registros!$B$2:$B$6000,$A2165),0)</f>
        <v>15</v>
      </c>
      <c r="I2165">
        <f>IF(COUNTIFS(Registros!$A$2:$A$6000,"CS",Registros!$B$2:$B$6000,$A2165)&gt;0,1,0)</f>
        <v>0</v>
      </c>
      <c r="J2165">
        <f>IF($I2165=1,SUMIFS(Registros!$I$2:$I$6000,Registros!$A$2:$A$6000,"CS",Registros!$B$2:$B$6000,$A2165),0)</f>
        <v>0</v>
      </c>
      <c r="K2165">
        <f>IF(COUNTIFS(Winback!$K$2:$K$300,$A2165)&gt;0,1,0)</f>
        <v>0</v>
      </c>
      <c r="L2165">
        <f>IF(AND($K2165=1,LEFT($A2165,3)="WB-"),SUMIFS(Winback!$D$2:$D$300,Winback!$K$2:$K$300,$A2165),0)</f>
        <v>0</v>
      </c>
      <c r="M2165">
        <f>IF(OR($E2165=1,$G2165=1,SUMIFS(Registros!$J$2:$J$6000,Registros!$B$2:$B$6000,$A2165)&gt;0),1,0)</f>
        <v>1</v>
      </c>
      <c r="N2165">
        <f>IF($J2165&gt;0,1,IF(COUNTIFS(Registros!$A$2:$A$6000,"CS",Registros!$B$2:$B$6000,$A2165,Registros!$K$2:$K$6000,"&lt;&gt;")&gt;0,1,0))</f>
        <v>0</v>
      </c>
      <c r="O2165" t="str">
        <f t="shared" si="165"/>
        <v>SOLO MÓVIL</v>
      </c>
      <c r="P2165" t="str">
        <f t="shared" si="166"/>
        <v>Ofrecer fijo + internet (FLBBTV)</v>
      </c>
      <c r="Q2165">
        <f t="shared" si="167"/>
        <v>15</v>
      </c>
      <c r="R2165">
        <f>IFERROR(VLOOKUP($A2165,Registros!$B$2:$G$6000,6,0),IFERROR(INDEX(Winback!$C$2:$C$300,MATCH($A2165,Winback!$K$2:$K$300,0)),""))</f>
        <v>0</v>
      </c>
      <c r="S2165" t="str">
        <f t="shared" si="168"/>
        <v>+MOV</v>
      </c>
      <c r="T2165">
        <f t="shared" si="169"/>
        <v>1</v>
      </c>
    </row>
    <row r="2166" spans="1:20" x14ac:dyDescent="0.35">
      <c r="A2166" t="s">
        <v>10745</v>
      </c>
      <c r="B2166" t="s">
        <v>10746</v>
      </c>
      <c r="C2166" t="s">
        <v>10747</v>
      </c>
      <c r="D2166" t="s">
        <v>10748</v>
      </c>
      <c r="E2166">
        <f>IF(COUNTIFS(Registros!$A$2:$A$6000,"NP",Registros!$B$2:$B$6000,$A2166)&gt;0,1,0)</f>
        <v>0</v>
      </c>
      <c r="F2166">
        <f>IF($E2166=1,SUMIFS(Registros!$F$2:$F$6000,Registros!$A$2:$A$6000,"NP",Registros!$B$2:$B$6000,$A2166),0)</f>
        <v>0</v>
      </c>
      <c r="G2166">
        <f>IF(COUNTIFS(Registros!$A$2:$A$6000,"MOV",Registros!$B$2:$B$6000,$A2166)&gt;0,1,0)</f>
        <v>1</v>
      </c>
      <c r="H2166">
        <f>IF($G2166=1,SUMIFS(Registros!$F$2:$F$6000,Registros!$A$2:$A$6000,"MOV",Registros!$B$2:$B$6000,$A2166),0)</f>
        <v>36</v>
      </c>
      <c r="I2166">
        <f>IF(COUNTIFS(Registros!$A$2:$A$6000,"CS",Registros!$B$2:$B$6000,$A2166)&gt;0,1,0)</f>
        <v>0</v>
      </c>
      <c r="J2166">
        <f>IF($I2166=1,SUMIFS(Registros!$I$2:$I$6000,Registros!$A$2:$A$6000,"CS",Registros!$B$2:$B$6000,$A2166),0)</f>
        <v>0</v>
      </c>
      <c r="K2166">
        <f>IF(COUNTIFS(Winback!$K$2:$K$300,$A2166)&gt;0,1,0)</f>
        <v>0</v>
      </c>
      <c r="L2166">
        <f>IF(AND($K2166=1,LEFT($A2166,3)="WB-"),SUMIFS(Winback!$D$2:$D$300,Winback!$K$2:$K$300,$A2166),0)</f>
        <v>0</v>
      </c>
      <c r="M2166">
        <f>IF(OR($E2166=1,$G2166=1,SUMIFS(Registros!$J$2:$J$6000,Registros!$B$2:$B$6000,$A2166)&gt;0),1,0)</f>
        <v>1</v>
      </c>
      <c r="N2166">
        <f>IF($J2166&gt;0,1,IF(COUNTIFS(Registros!$A$2:$A$6000,"CS",Registros!$B$2:$B$6000,$A2166,Registros!$K$2:$K$6000,"&lt;&gt;")&gt;0,1,0))</f>
        <v>0</v>
      </c>
      <c r="O2166" t="str">
        <f t="shared" si="165"/>
        <v>SOLO MÓVIL</v>
      </c>
      <c r="P2166" t="str">
        <f t="shared" si="166"/>
        <v>Ofrecer fijo + internet (FLBBTV)</v>
      </c>
      <c r="Q2166">
        <f t="shared" si="167"/>
        <v>36</v>
      </c>
      <c r="R2166">
        <f>IFERROR(VLOOKUP($A2166,Registros!$B$2:$G$6000,6,0),IFERROR(INDEX(Winback!$C$2:$C$300,MATCH($A2166,Winback!$K$2:$K$300,0)),""))</f>
        <v>0</v>
      </c>
      <c r="S2166" t="str">
        <f t="shared" si="168"/>
        <v>+MOV</v>
      </c>
      <c r="T2166">
        <f t="shared" si="169"/>
        <v>1</v>
      </c>
    </row>
    <row r="2167" spans="1:20" x14ac:dyDescent="0.35">
      <c r="A2167" t="s">
        <v>10750</v>
      </c>
      <c r="B2167" t="s">
        <v>10751</v>
      </c>
      <c r="C2167" t="s">
        <v>10752</v>
      </c>
      <c r="D2167" t="s">
        <v>10753</v>
      </c>
      <c r="E2167">
        <f>IF(COUNTIFS(Registros!$A$2:$A$6000,"NP",Registros!$B$2:$B$6000,$A2167)&gt;0,1,0)</f>
        <v>0</v>
      </c>
      <c r="F2167">
        <f>IF($E2167=1,SUMIFS(Registros!$F$2:$F$6000,Registros!$A$2:$A$6000,"NP",Registros!$B$2:$B$6000,$A2167),0)</f>
        <v>0</v>
      </c>
      <c r="G2167">
        <f>IF(COUNTIFS(Registros!$A$2:$A$6000,"MOV",Registros!$B$2:$B$6000,$A2167)&gt;0,1,0)</f>
        <v>1</v>
      </c>
      <c r="H2167">
        <f>IF($G2167=1,SUMIFS(Registros!$F$2:$F$6000,Registros!$A$2:$A$6000,"MOV",Registros!$B$2:$B$6000,$A2167),0)</f>
        <v>30</v>
      </c>
      <c r="I2167">
        <f>IF(COUNTIFS(Registros!$A$2:$A$6000,"CS",Registros!$B$2:$B$6000,$A2167)&gt;0,1,0)</f>
        <v>0</v>
      </c>
      <c r="J2167">
        <f>IF($I2167=1,SUMIFS(Registros!$I$2:$I$6000,Registros!$A$2:$A$6000,"CS",Registros!$B$2:$B$6000,$A2167),0)</f>
        <v>0</v>
      </c>
      <c r="K2167">
        <f>IF(COUNTIFS(Winback!$K$2:$K$300,$A2167)&gt;0,1,0)</f>
        <v>0</v>
      </c>
      <c r="L2167">
        <f>IF(AND($K2167=1,LEFT($A2167,3)="WB-"),SUMIFS(Winback!$D$2:$D$300,Winback!$K$2:$K$300,$A2167),0)</f>
        <v>0</v>
      </c>
      <c r="M2167">
        <f>IF(OR($E2167=1,$G2167=1,SUMIFS(Registros!$J$2:$J$6000,Registros!$B$2:$B$6000,$A2167)&gt;0),1,0)</f>
        <v>1</v>
      </c>
      <c r="N2167">
        <f>IF($J2167&gt;0,1,IF(COUNTIFS(Registros!$A$2:$A$6000,"CS",Registros!$B$2:$B$6000,$A2167,Registros!$K$2:$K$6000,"&lt;&gt;")&gt;0,1,0))</f>
        <v>0</v>
      </c>
      <c r="O2167" t="str">
        <f t="shared" si="165"/>
        <v>SOLO MÓVIL</v>
      </c>
      <c r="P2167" t="str">
        <f t="shared" si="166"/>
        <v>Ofrecer fijo + internet (FLBBTV)</v>
      </c>
      <c r="Q2167">
        <f t="shared" si="167"/>
        <v>30</v>
      </c>
      <c r="R2167">
        <f>IFERROR(VLOOKUP($A2167,Registros!$B$2:$G$6000,6,0),IFERROR(INDEX(Winback!$C$2:$C$300,MATCH($A2167,Winback!$K$2:$K$300,0)),""))</f>
        <v>0</v>
      </c>
      <c r="S2167" t="str">
        <f t="shared" si="168"/>
        <v>+MOV</v>
      </c>
      <c r="T2167">
        <f t="shared" si="169"/>
        <v>1</v>
      </c>
    </row>
    <row r="2168" spans="1:20" x14ac:dyDescent="0.35">
      <c r="A2168" t="s">
        <v>10755</v>
      </c>
      <c r="B2168" t="s">
        <v>10756</v>
      </c>
      <c r="C2168" t="s">
        <v>10757</v>
      </c>
      <c r="D2168" t="s">
        <v>10758</v>
      </c>
      <c r="E2168">
        <f>IF(COUNTIFS(Registros!$A$2:$A$6000,"NP",Registros!$B$2:$B$6000,$A2168)&gt;0,1,0)</f>
        <v>0</v>
      </c>
      <c r="F2168">
        <f>IF($E2168=1,SUMIFS(Registros!$F$2:$F$6000,Registros!$A$2:$A$6000,"NP",Registros!$B$2:$B$6000,$A2168),0)</f>
        <v>0</v>
      </c>
      <c r="G2168">
        <f>IF(COUNTIFS(Registros!$A$2:$A$6000,"MOV",Registros!$B$2:$B$6000,$A2168)&gt;0,1,0)</f>
        <v>1</v>
      </c>
      <c r="H2168">
        <f>IF($G2168=1,SUMIFS(Registros!$F$2:$F$6000,Registros!$A$2:$A$6000,"MOV",Registros!$B$2:$B$6000,$A2168),0)</f>
        <v>30</v>
      </c>
      <c r="I2168">
        <f>IF(COUNTIFS(Registros!$A$2:$A$6000,"CS",Registros!$B$2:$B$6000,$A2168)&gt;0,1,0)</f>
        <v>0</v>
      </c>
      <c r="J2168">
        <f>IF($I2168=1,SUMIFS(Registros!$I$2:$I$6000,Registros!$A$2:$A$6000,"CS",Registros!$B$2:$B$6000,$A2168),0)</f>
        <v>0</v>
      </c>
      <c r="K2168">
        <f>IF(COUNTIFS(Winback!$K$2:$K$300,$A2168)&gt;0,1,0)</f>
        <v>0</v>
      </c>
      <c r="L2168">
        <f>IF(AND($K2168=1,LEFT($A2168,3)="WB-"),SUMIFS(Winback!$D$2:$D$300,Winback!$K$2:$K$300,$A2168),0)</f>
        <v>0</v>
      </c>
      <c r="M2168">
        <f>IF(OR($E2168=1,$G2168=1,SUMIFS(Registros!$J$2:$J$6000,Registros!$B$2:$B$6000,$A2168)&gt;0),1,0)</f>
        <v>1</v>
      </c>
      <c r="N2168">
        <f>IF($J2168&gt;0,1,IF(COUNTIFS(Registros!$A$2:$A$6000,"CS",Registros!$B$2:$B$6000,$A2168,Registros!$K$2:$K$6000,"&lt;&gt;")&gt;0,1,0))</f>
        <v>0</v>
      </c>
      <c r="O2168" t="str">
        <f t="shared" si="165"/>
        <v>SOLO MÓVIL</v>
      </c>
      <c r="P2168" t="str">
        <f t="shared" si="166"/>
        <v>Ofrecer fijo + internet (FLBBTV)</v>
      </c>
      <c r="Q2168">
        <f t="shared" si="167"/>
        <v>30</v>
      </c>
      <c r="R2168">
        <f>IFERROR(VLOOKUP($A2168,Registros!$B$2:$G$6000,6,0),IFERROR(INDEX(Winback!$C$2:$C$300,MATCH($A2168,Winback!$K$2:$K$300,0)),""))</f>
        <v>0</v>
      </c>
      <c r="S2168" t="str">
        <f t="shared" si="168"/>
        <v>+MOV</v>
      </c>
      <c r="T2168">
        <f t="shared" si="169"/>
        <v>1</v>
      </c>
    </row>
    <row r="2169" spans="1:20" x14ac:dyDescent="0.35">
      <c r="A2169" t="s">
        <v>10760</v>
      </c>
      <c r="B2169" t="s">
        <v>10761</v>
      </c>
      <c r="C2169" t="s">
        <v>10762</v>
      </c>
      <c r="D2169" t="s">
        <v>10763</v>
      </c>
      <c r="E2169">
        <f>IF(COUNTIFS(Registros!$A$2:$A$6000,"NP",Registros!$B$2:$B$6000,$A2169)&gt;0,1,0)</f>
        <v>0</v>
      </c>
      <c r="F2169">
        <f>IF($E2169=1,SUMIFS(Registros!$F$2:$F$6000,Registros!$A$2:$A$6000,"NP",Registros!$B$2:$B$6000,$A2169),0)</f>
        <v>0</v>
      </c>
      <c r="G2169">
        <f>IF(COUNTIFS(Registros!$A$2:$A$6000,"MOV",Registros!$B$2:$B$6000,$A2169)&gt;0,1,0)</f>
        <v>1</v>
      </c>
      <c r="H2169">
        <f>IF($G2169=1,SUMIFS(Registros!$F$2:$F$6000,Registros!$A$2:$A$6000,"MOV",Registros!$B$2:$B$6000,$A2169),0)</f>
        <v>15</v>
      </c>
      <c r="I2169">
        <f>IF(COUNTIFS(Registros!$A$2:$A$6000,"CS",Registros!$B$2:$B$6000,$A2169)&gt;0,1,0)</f>
        <v>0</v>
      </c>
      <c r="J2169">
        <f>IF($I2169=1,SUMIFS(Registros!$I$2:$I$6000,Registros!$A$2:$A$6000,"CS",Registros!$B$2:$B$6000,$A2169),0)</f>
        <v>0</v>
      </c>
      <c r="K2169">
        <f>IF(COUNTIFS(Winback!$K$2:$K$300,$A2169)&gt;0,1,0)</f>
        <v>0</v>
      </c>
      <c r="L2169">
        <f>IF(AND($K2169=1,LEFT($A2169,3)="WB-"),SUMIFS(Winback!$D$2:$D$300,Winback!$K$2:$K$300,$A2169),0)</f>
        <v>0</v>
      </c>
      <c r="M2169">
        <f>IF(OR($E2169=1,$G2169=1,SUMIFS(Registros!$J$2:$J$6000,Registros!$B$2:$B$6000,$A2169)&gt;0),1,0)</f>
        <v>1</v>
      </c>
      <c r="N2169">
        <f>IF($J2169&gt;0,1,IF(COUNTIFS(Registros!$A$2:$A$6000,"CS",Registros!$B$2:$B$6000,$A2169,Registros!$K$2:$K$6000,"&lt;&gt;")&gt;0,1,0))</f>
        <v>0</v>
      </c>
      <c r="O2169" t="str">
        <f t="shared" si="165"/>
        <v>SOLO MÓVIL</v>
      </c>
      <c r="P2169" t="str">
        <f t="shared" si="166"/>
        <v>Ofrecer fijo + internet (FLBBTV)</v>
      </c>
      <c r="Q2169">
        <f t="shared" si="167"/>
        <v>15</v>
      </c>
      <c r="R2169">
        <f>IFERROR(VLOOKUP($A2169,Registros!$B$2:$G$6000,6,0),IFERROR(INDEX(Winback!$C$2:$C$300,MATCH($A2169,Winback!$K$2:$K$300,0)),""))</f>
        <v>0</v>
      </c>
      <c r="S2169" t="str">
        <f t="shared" si="168"/>
        <v>+MOV</v>
      </c>
      <c r="T2169">
        <f t="shared" si="169"/>
        <v>1</v>
      </c>
    </row>
    <row r="2170" spans="1:20" x14ac:dyDescent="0.35">
      <c r="A2170" t="s">
        <v>10765</v>
      </c>
      <c r="B2170" t="s">
        <v>10766</v>
      </c>
      <c r="C2170" t="s">
        <v>10767</v>
      </c>
      <c r="D2170" t="s">
        <v>10767</v>
      </c>
      <c r="E2170">
        <f>IF(COUNTIFS(Registros!$A$2:$A$6000,"NP",Registros!$B$2:$B$6000,$A2170)&gt;0,1,0)</f>
        <v>0</v>
      </c>
      <c r="F2170">
        <f>IF($E2170=1,SUMIFS(Registros!$F$2:$F$6000,Registros!$A$2:$A$6000,"NP",Registros!$B$2:$B$6000,$A2170),0)</f>
        <v>0</v>
      </c>
      <c r="G2170">
        <f>IF(COUNTIFS(Registros!$A$2:$A$6000,"MOV",Registros!$B$2:$B$6000,$A2170)&gt;0,1,0)</f>
        <v>1</v>
      </c>
      <c r="H2170">
        <f>IF($G2170=1,SUMIFS(Registros!$F$2:$F$6000,Registros!$A$2:$A$6000,"MOV",Registros!$B$2:$B$6000,$A2170),0)</f>
        <v>55</v>
      </c>
      <c r="I2170">
        <f>IF(COUNTIFS(Registros!$A$2:$A$6000,"CS",Registros!$B$2:$B$6000,$A2170)&gt;0,1,0)</f>
        <v>0</v>
      </c>
      <c r="J2170">
        <f>IF($I2170=1,SUMIFS(Registros!$I$2:$I$6000,Registros!$A$2:$A$6000,"CS",Registros!$B$2:$B$6000,$A2170),0)</f>
        <v>0</v>
      </c>
      <c r="K2170">
        <f>IF(COUNTIFS(Winback!$K$2:$K$300,$A2170)&gt;0,1,0)</f>
        <v>0</v>
      </c>
      <c r="L2170">
        <f>IF(AND($K2170=1,LEFT($A2170,3)="WB-"),SUMIFS(Winback!$D$2:$D$300,Winback!$K$2:$K$300,$A2170),0)</f>
        <v>0</v>
      </c>
      <c r="M2170">
        <f>IF(OR($E2170=1,$G2170=1,SUMIFS(Registros!$J$2:$J$6000,Registros!$B$2:$B$6000,$A2170)&gt;0),1,0)</f>
        <v>1</v>
      </c>
      <c r="N2170">
        <f>IF($J2170&gt;0,1,IF(COUNTIFS(Registros!$A$2:$A$6000,"CS",Registros!$B$2:$B$6000,$A2170,Registros!$K$2:$K$6000,"&lt;&gt;")&gt;0,1,0))</f>
        <v>0</v>
      </c>
      <c r="O2170" t="str">
        <f t="shared" si="165"/>
        <v>SOLO MÓVIL</v>
      </c>
      <c r="P2170" t="str">
        <f t="shared" si="166"/>
        <v>Ofrecer fijo + internet (FLBBTV)</v>
      </c>
      <c r="Q2170">
        <f t="shared" si="167"/>
        <v>55</v>
      </c>
      <c r="R2170">
        <f>IFERROR(VLOOKUP($A2170,Registros!$B$2:$G$6000,6,0),IFERROR(INDEX(Winback!$C$2:$C$300,MATCH($A2170,Winback!$K$2:$K$300,0)),""))</f>
        <v>0</v>
      </c>
      <c r="S2170" t="str">
        <f t="shared" si="168"/>
        <v>+MOV</v>
      </c>
      <c r="T2170">
        <f t="shared" si="169"/>
        <v>1</v>
      </c>
    </row>
    <row r="2171" spans="1:20" x14ac:dyDescent="0.35">
      <c r="A2171" t="s">
        <v>10769</v>
      </c>
      <c r="B2171" t="s">
        <v>10770</v>
      </c>
      <c r="C2171" t="s">
        <v>10771</v>
      </c>
      <c r="D2171" t="s">
        <v>10772</v>
      </c>
      <c r="E2171">
        <f>IF(COUNTIFS(Registros!$A$2:$A$6000,"NP",Registros!$B$2:$B$6000,$A2171)&gt;0,1,0)</f>
        <v>0</v>
      </c>
      <c r="F2171">
        <f>IF($E2171=1,SUMIFS(Registros!$F$2:$F$6000,Registros!$A$2:$A$6000,"NP",Registros!$B$2:$B$6000,$A2171),0)</f>
        <v>0</v>
      </c>
      <c r="G2171">
        <f>IF(COUNTIFS(Registros!$A$2:$A$6000,"MOV",Registros!$B$2:$B$6000,$A2171)&gt;0,1,0)</f>
        <v>1</v>
      </c>
      <c r="H2171">
        <f>IF($G2171=1,SUMIFS(Registros!$F$2:$F$6000,Registros!$A$2:$A$6000,"MOV",Registros!$B$2:$B$6000,$A2171),0)</f>
        <v>18.87</v>
      </c>
      <c r="I2171">
        <f>IF(COUNTIFS(Registros!$A$2:$A$6000,"CS",Registros!$B$2:$B$6000,$A2171)&gt;0,1,0)</f>
        <v>0</v>
      </c>
      <c r="J2171">
        <f>IF($I2171=1,SUMIFS(Registros!$I$2:$I$6000,Registros!$A$2:$A$6000,"CS",Registros!$B$2:$B$6000,$A2171),0)</f>
        <v>0</v>
      </c>
      <c r="K2171">
        <f>IF(COUNTIFS(Winback!$K$2:$K$300,$A2171)&gt;0,1,0)</f>
        <v>0</v>
      </c>
      <c r="L2171">
        <f>IF(AND($K2171=1,LEFT($A2171,3)="WB-"),SUMIFS(Winback!$D$2:$D$300,Winback!$K$2:$K$300,$A2171),0)</f>
        <v>0</v>
      </c>
      <c r="M2171">
        <f>IF(OR($E2171=1,$G2171=1,SUMIFS(Registros!$J$2:$J$6000,Registros!$B$2:$B$6000,$A2171)&gt;0),1,0)</f>
        <v>1</v>
      </c>
      <c r="N2171">
        <f>IF($J2171&gt;0,1,IF(COUNTIFS(Registros!$A$2:$A$6000,"CS",Registros!$B$2:$B$6000,$A2171,Registros!$K$2:$K$6000,"&lt;&gt;")&gt;0,1,0))</f>
        <v>0</v>
      </c>
      <c r="O2171" t="str">
        <f t="shared" si="165"/>
        <v>SOLO MÓVIL</v>
      </c>
      <c r="P2171" t="str">
        <f t="shared" si="166"/>
        <v>Ofrecer fijo + internet (FLBBTV)</v>
      </c>
      <c r="Q2171">
        <f t="shared" si="167"/>
        <v>18.87</v>
      </c>
      <c r="R2171">
        <f>IFERROR(VLOOKUP($A2171,Registros!$B$2:$G$6000,6,0),IFERROR(INDEX(Winback!$C$2:$C$300,MATCH($A2171,Winback!$K$2:$K$300,0)),""))</f>
        <v>0</v>
      </c>
      <c r="S2171" t="str">
        <f t="shared" si="168"/>
        <v>+MOV</v>
      </c>
      <c r="T2171">
        <f t="shared" si="169"/>
        <v>1</v>
      </c>
    </row>
    <row r="2172" spans="1:20" x14ac:dyDescent="0.35">
      <c r="A2172" t="s">
        <v>10774</v>
      </c>
      <c r="B2172" t="s">
        <v>10775</v>
      </c>
      <c r="C2172" t="s">
        <v>10771</v>
      </c>
      <c r="D2172" t="s">
        <v>10772</v>
      </c>
      <c r="E2172">
        <f>IF(COUNTIFS(Registros!$A$2:$A$6000,"NP",Registros!$B$2:$B$6000,$A2172)&gt;0,1,0)</f>
        <v>0</v>
      </c>
      <c r="F2172">
        <f>IF($E2172=1,SUMIFS(Registros!$F$2:$F$6000,Registros!$A$2:$A$6000,"NP",Registros!$B$2:$B$6000,$A2172),0)</f>
        <v>0</v>
      </c>
      <c r="G2172">
        <f>IF(COUNTIFS(Registros!$A$2:$A$6000,"MOV",Registros!$B$2:$B$6000,$A2172)&gt;0,1,0)</f>
        <v>1</v>
      </c>
      <c r="H2172">
        <f>IF($G2172=1,SUMIFS(Registros!$F$2:$F$6000,Registros!$A$2:$A$6000,"MOV",Registros!$B$2:$B$6000,$A2172),0)</f>
        <v>18.87</v>
      </c>
      <c r="I2172">
        <f>IF(COUNTIFS(Registros!$A$2:$A$6000,"CS",Registros!$B$2:$B$6000,$A2172)&gt;0,1,0)</f>
        <v>0</v>
      </c>
      <c r="J2172">
        <f>IF($I2172=1,SUMIFS(Registros!$I$2:$I$6000,Registros!$A$2:$A$6000,"CS",Registros!$B$2:$B$6000,$A2172),0)</f>
        <v>0</v>
      </c>
      <c r="K2172">
        <f>IF(COUNTIFS(Winback!$K$2:$K$300,$A2172)&gt;0,1,0)</f>
        <v>0</v>
      </c>
      <c r="L2172">
        <f>IF(AND($K2172=1,LEFT($A2172,3)="WB-"),SUMIFS(Winback!$D$2:$D$300,Winback!$K$2:$K$300,$A2172),0)</f>
        <v>0</v>
      </c>
      <c r="M2172">
        <f>IF(OR($E2172=1,$G2172=1,SUMIFS(Registros!$J$2:$J$6000,Registros!$B$2:$B$6000,$A2172)&gt;0),1,0)</f>
        <v>1</v>
      </c>
      <c r="N2172">
        <f>IF($J2172&gt;0,1,IF(COUNTIFS(Registros!$A$2:$A$6000,"CS",Registros!$B$2:$B$6000,$A2172,Registros!$K$2:$K$6000,"&lt;&gt;")&gt;0,1,0))</f>
        <v>0</v>
      </c>
      <c r="O2172" t="str">
        <f t="shared" si="165"/>
        <v>SOLO MÓVIL</v>
      </c>
      <c r="P2172" t="str">
        <f t="shared" si="166"/>
        <v>Ofrecer fijo + internet (FLBBTV)</v>
      </c>
      <c r="Q2172">
        <f t="shared" si="167"/>
        <v>18.87</v>
      </c>
      <c r="R2172">
        <f>IFERROR(VLOOKUP($A2172,Registros!$B$2:$G$6000,6,0),IFERROR(INDEX(Winback!$C$2:$C$300,MATCH($A2172,Winback!$K$2:$K$300,0)),""))</f>
        <v>0</v>
      </c>
      <c r="S2172" t="str">
        <f t="shared" si="168"/>
        <v>+MOV</v>
      </c>
      <c r="T2172">
        <f t="shared" si="169"/>
        <v>1</v>
      </c>
    </row>
    <row r="2173" spans="1:20" x14ac:dyDescent="0.35">
      <c r="A2173" t="s">
        <v>10777</v>
      </c>
      <c r="B2173" t="s">
        <v>10778</v>
      </c>
      <c r="C2173" t="s">
        <v>10779</v>
      </c>
      <c r="D2173" t="s">
        <v>10780</v>
      </c>
      <c r="E2173">
        <f>IF(COUNTIFS(Registros!$A$2:$A$6000,"NP",Registros!$B$2:$B$6000,$A2173)&gt;0,1,0)</f>
        <v>0</v>
      </c>
      <c r="F2173">
        <f>IF($E2173=1,SUMIFS(Registros!$F$2:$F$6000,Registros!$A$2:$A$6000,"NP",Registros!$B$2:$B$6000,$A2173),0)</f>
        <v>0</v>
      </c>
      <c r="G2173">
        <f>IF(COUNTIFS(Registros!$A$2:$A$6000,"MOV",Registros!$B$2:$B$6000,$A2173)&gt;0,1,0)</f>
        <v>1</v>
      </c>
      <c r="H2173">
        <f>IF($G2173=1,SUMIFS(Registros!$F$2:$F$6000,Registros!$A$2:$A$6000,"MOV",Registros!$B$2:$B$6000,$A2173),0)</f>
        <v>225.46</v>
      </c>
      <c r="I2173">
        <f>IF(COUNTIFS(Registros!$A$2:$A$6000,"CS",Registros!$B$2:$B$6000,$A2173)&gt;0,1,0)</f>
        <v>0</v>
      </c>
      <c r="J2173">
        <f>IF($I2173=1,SUMIFS(Registros!$I$2:$I$6000,Registros!$A$2:$A$6000,"CS",Registros!$B$2:$B$6000,$A2173),0)</f>
        <v>0</v>
      </c>
      <c r="K2173">
        <f>IF(COUNTIFS(Winback!$K$2:$K$300,$A2173)&gt;0,1,0)</f>
        <v>0</v>
      </c>
      <c r="L2173">
        <f>IF(AND($K2173=1,LEFT($A2173,3)="WB-"),SUMIFS(Winback!$D$2:$D$300,Winback!$K$2:$K$300,$A2173),0)</f>
        <v>0</v>
      </c>
      <c r="M2173">
        <f>IF(OR($E2173=1,$G2173=1,SUMIFS(Registros!$J$2:$J$6000,Registros!$B$2:$B$6000,$A2173)&gt;0),1,0)</f>
        <v>1</v>
      </c>
      <c r="N2173">
        <f>IF($J2173&gt;0,1,IF(COUNTIFS(Registros!$A$2:$A$6000,"CS",Registros!$B$2:$B$6000,$A2173,Registros!$K$2:$K$6000,"&lt;&gt;")&gt;0,1,0))</f>
        <v>0</v>
      </c>
      <c r="O2173" t="str">
        <f t="shared" si="165"/>
        <v>SOLO MÓVIL</v>
      </c>
      <c r="P2173" t="str">
        <f t="shared" si="166"/>
        <v>Ofrecer fijo + internet (FLBBTV)</v>
      </c>
      <c r="Q2173">
        <f t="shared" si="167"/>
        <v>225.46</v>
      </c>
      <c r="R2173">
        <f>IFERROR(VLOOKUP($A2173,Registros!$B$2:$G$6000,6,0),IFERROR(INDEX(Winback!$C$2:$C$300,MATCH($A2173,Winback!$K$2:$K$300,0)),""))</f>
        <v>0</v>
      </c>
      <c r="S2173" t="str">
        <f t="shared" si="168"/>
        <v>+MOV</v>
      </c>
      <c r="T2173">
        <f t="shared" si="169"/>
        <v>1</v>
      </c>
    </row>
    <row r="2174" spans="1:20" x14ac:dyDescent="0.35">
      <c r="A2174" t="s">
        <v>10782</v>
      </c>
      <c r="B2174" t="s">
        <v>10783</v>
      </c>
      <c r="C2174" t="s">
        <v>10784</v>
      </c>
      <c r="D2174" t="s">
        <v>10785</v>
      </c>
      <c r="E2174">
        <f>IF(COUNTIFS(Registros!$A$2:$A$6000,"NP",Registros!$B$2:$B$6000,$A2174)&gt;0,1,0)</f>
        <v>0</v>
      </c>
      <c r="F2174">
        <f>IF($E2174=1,SUMIFS(Registros!$F$2:$F$6000,Registros!$A$2:$A$6000,"NP",Registros!$B$2:$B$6000,$A2174),0)</f>
        <v>0</v>
      </c>
      <c r="G2174">
        <f>IF(COUNTIFS(Registros!$A$2:$A$6000,"MOV",Registros!$B$2:$B$6000,$A2174)&gt;0,1,0)</f>
        <v>1</v>
      </c>
      <c r="H2174">
        <f>IF($G2174=1,SUMIFS(Registros!$F$2:$F$6000,Registros!$A$2:$A$6000,"MOV",Registros!$B$2:$B$6000,$A2174),0)</f>
        <v>15</v>
      </c>
      <c r="I2174">
        <f>IF(COUNTIFS(Registros!$A$2:$A$6000,"CS",Registros!$B$2:$B$6000,$A2174)&gt;0,1,0)</f>
        <v>0</v>
      </c>
      <c r="J2174">
        <f>IF($I2174=1,SUMIFS(Registros!$I$2:$I$6000,Registros!$A$2:$A$6000,"CS",Registros!$B$2:$B$6000,$A2174),0)</f>
        <v>0</v>
      </c>
      <c r="K2174">
        <f>IF(COUNTIFS(Winback!$K$2:$K$300,$A2174)&gt;0,1,0)</f>
        <v>0</v>
      </c>
      <c r="L2174">
        <f>IF(AND($K2174=1,LEFT($A2174,3)="WB-"),SUMIFS(Winback!$D$2:$D$300,Winback!$K$2:$K$300,$A2174),0)</f>
        <v>0</v>
      </c>
      <c r="M2174">
        <f>IF(OR($E2174=1,$G2174=1,SUMIFS(Registros!$J$2:$J$6000,Registros!$B$2:$B$6000,$A2174)&gt;0),1,0)</f>
        <v>1</v>
      </c>
      <c r="N2174">
        <f>IF($J2174&gt;0,1,IF(COUNTIFS(Registros!$A$2:$A$6000,"CS",Registros!$B$2:$B$6000,$A2174,Registros!$K$2:$K$6000,"&lt;&gt;")&gt;0,1,0))</f>
        <v>0</v>
      </c>
      <c r="O2174" t="str">
        <f t="shared" si="165"/>
        <v>SOLO MÓVIL</v>
      </c>
      <c r="P2174" t="str">
        <f t="shared" si="166"/>
        <v>Ofrecer fijo + internet (FLBBTV)</v>
      </c>
      <c r="Q2174">
        <f t="shared" si="167"/>
        <v>15</v>
      </c>
      <c r="R2174">
        <f>IFERROR(VLOOKUP($A2174,Registros!$B$2:$G$6000,6,0),IFERROR(INDEX(Winback!$C$2:$C$300,MATCH($A2174,Winback!$K$2:$K$300,0)),""))</f>
        <v>0</v>
      </c>
      <c r="S2174" t="str">
        <f t="shared" si="168"/>
        <v>+MOV</v>
      </c>
      <c r="T2174">
        <f t="shared" si="169"/>
        <v>1</v>
      </c>
    </row>
    <row r="2175" spans="1:20" x14ac:dyDescent="0.35">
      <c r="A2175" t="s">
        <v>10787</v>
      </c>
      <c r="B2175" t="s">
        <v>10788</v>
      </c>
      <c r="C2175" t="s">
        <v>10789</v>
      </c>
      <c r="D2175" t="s">
        <v>10790</v>
      </c>
      <c r="E2175">
        <f>IF(COUNTIFS(Registros!$A$2:$A$6000,"NP",Registros!$B$2:$B$6000,$A2175)&gt;0,1,0)</f>
        <v>0</v>
      </c>
      <c r="F2175">
        <f>IF($E2175=1,SUMIFS(Registros!$F$2:$F$6000,Registros!$A$2:$A$6000,"NP",Registros!$B$2:$B$6000,$A2175),0)</f>
        <v>0</v>
      </c>
      <c r="G2175">
        <f>IF(COUNTIFS(Registros!$A$2:$A$6000,"MOV",Registros!$B$2:$B$6000,$A2175)&gt;0,1,0)</f>
        <v>1</v>
      </c>
      <c r="H2175">
        <f>IF($G2175=1,SUMIFS(Registros!$F$2:$F$6000,Registros!$A$2:$A$6000,"MOV",Registros!$B$2:$B$6000,$A2175),0)</f>
        <v>15</v>
      </c>
      <c r="I2175">
        <f>IF(COUNTIFS(Registros!$A$2:$A$6000,"CS",Registros!$B$2:$B$6000,$A2175)&gt;0,1,0)</f>
        <v>0</v>
      </c>
      <c r="J2175">
        <f>IF($I2175=1,SUMIFS(Registros!$I$2:$I$6000,Registros!$A$2:$A$6000,"CS",Registros!$B$2:$B$6000,$A2175),0)</f>
        <v>0</v>
      </c>
      <c r="K2175">
        <f>IF(COUNTIFS(Winback!$K$2:$K$300,$A2175)&gt;0,1,0)</f>
        <v>0</v>
      </c>
      <c r="L2175">
        <f>IF(AND($K2175=1,LEFT($A2175,3)="WB-"),SUMIFS(Winback!$D$2:$D$300,Winback!$K$2:$K$300,$A2175),0)</f>
        <v>0</v>
      </c>
      <c r="M2175">
        <f>IF(OR($E2175=1,$G2175=1,SUMIFS(Registros!$J$2:$J$6000,Registros!$B$2:$B$6000,$A2175)&gt;0),1,0)</f>
        <v>1</v>
      </c>
      <c r="N2175">
        <f>IF($J2175&gt;0,1,IF(COUNTIFS(Registros!$A$2:$A$6000,"CS",Registros!$B$2:$B$6000,$A2175,Registros!$K$2:$K$6000,"&lt;&gt;")&gt;0,1,0))</f>
        <v>0</v>
      </c>
      <c r="O2175" t="str">
        <f t="shared" si="165"/>
        <v>SOLO MÓVIL</v>
      </c>
      <c r="P2175" t="str">
        <f t="shared" si="166"/>
        <v>Ofrecer fijo + internet (FLBBTV)</v>
      </c>
      <c r="Q2175">
        <f t="shared" si="167"/>
        <v>15</v>
      </c>
      <c r="R2175">
        <f>IFERROR(VLOOKUP($A2175,Registros!$B$2:$G$6000,6,0),IFERROR(INDEX(Winback!$C$2:$C$300,MATCH($A2175,Winback!$K$2:$K$300,0)),""))</f>
        <v>0</v>
      </c>
      <c r="S2175" t="str">
        <f t="shared" si="168"/>
        <v>+MOV</v>
      </c>
      <c r="T2175">
        <f t="shared" si="169"/>
        <v>1</v>
      </c>
    </row>
    <row r="2176" spans="1:20" x14ac:dyDescent="0.35">
      <c r="A2176" t="s">
        <v>10792</v>
      </c>
      <c r="B2176" t="s">
        <v>10793</v>
      </c>
      <c r="C2176" t="s">
        <v>10794</v>
      </c>
      <c r="D2176" t="s">
        <v>10795</v>
      </c>
      <c r="E2176">
        <f>IF(COUNTIFS(Registros!$A$2:$A$6000,"NP",Registros!$B$2:$B$6000,$A2176)&gt;0,1,0)</f>
        <v>0</v>
      </c>
      <c r="F2176">
        <f>IF($E2176=1,SUMIFS(Registros!$F$2:$F$6000,Registros!$A$2:$A$6000,"NP",Registros!$B$2:$B$6000,$A2176),0)</f>
        <v>0</v>
      </c>
      <c r="G2176">
        <f>IF(COUNTIFS(Registros!$A$2:$A$6000,"MOV",Registros!$B$2:$B$6000,$A2176)&gt;0,1,0)</f>
        <v>1</v>
      </c>
      <c r="H2176">
        <f>IF($G2176=1,SUMIFS(Registros!$F$2:$F$6000,Registros!$A$2:$A$6000,"MOV",Registros!$B$2:$B$6000,$A2176),0)</f>
        <v>15</v>
      </c>
      <c r="I2176">
        <f>IF(COUNTIFS(Registros!$A$2:$A$6000,"CS",Registros!$B$2:$B$6000,$A2176)&gt;0,1,0)</f>
        <v>0</v>
      </c>
      <c r="J2176">
        <f>IF($I2176=1,SUMIFS(Registros!$I$2:$I$6000,Registros!$A$2:$A$6000,"CS",Registros!$B$2:$B$6000,$A2176),0)</f>
        <v>0</v>
      </c>
      <c r="K2176">
        <f>IF(COUNTIFS(Winback!$K$2:$K$300,$A2176)&gt;0,1,0)</f>
        <v>0</v>
      </c>
      <c r="L2176">
        <f>IF(AND($K2176=1,LEFT($A2176,3)="WB-"),SUMIFS(Winback!$D$2:$D$300,Winback!$K$2:$K$300,$A2176),0)</f>
        <v>0</v>
      </c>
      <c r="M2176">
        <f>IF(OR($E2176=1,$G2176=1,SUMIFS(Registros!$J$2:$J$6000,Registros!$B$2:$B$6000,$A2176)&gt;0),1,0)</f>
        <v>1</v>
      </c>
      <c r="N2176">
        <f>IF($J2176&gt;0,1,IF(COUNTIFS(Registros!$A$2:$A$6000,"CS",Registros!$B$2:$B$6000,$A2176,Registros!$K$2:$K$6000,"&lt;&gt;")&gt;0,1,0))</f>
        <v>0</v>
      </c>
      <c r="O2176" t="str">
        <f t="shared" si="165"/>
        <v>SOLO MÓVIL</v>
      </c>
      <c r="P2176" t="str">
        <f t="shared" si="166"/>
        <v>Ofrecer fijo + internet (FLBBTV)</v>
      </c>
      <c r="Q2176">
        <f t="shared" si="167"/>
        <v>15</v>
      </c>
      <c r="R2176">
        <f>IFERROR(VLOOKUP($A2176,Registros!$B$2:$G$6000,6,0),IFERROR(INDEX(Winback!$C$2:$C$300,MATCH($A2176,Winback!$K$2:$K$300,0)),""))</f>
        <v>0</v>
      </c>
      <c r="S2176" t="str">
        <f t="shared" si="168"/>
        <v>+MOV</v>
      </c>
      <c r="T2176">
        <f t="shared" si="169"/>
        <v>1</v>
      </c>
    </row>
    <row r="2177" spans="1:20" x14ac:dyDescent="0.35">
      <c r="A2177" t="s">
        <v>10797</v>
      </c>
      <c r="B2177" t="s">
        <v>10798</v>
      </c>
      <c r="C2177" t="s">
        <v>10799</v>
      </c>
      <c r="D2177" t="s">
        <v>10800</v>
      </c>
      <c r="E2177">
        <f>IF(COUNTIFS(Registros!$A$2:$A$6000,"NP",Registros!$B$2:$B$6000,$A2177)&gt;0,1,0)</f>
        <v>0</v>
      </c>
      <c r="F2177">
        <f>IF($E2177=1,SUMIFS(Registros!$F$2:$F$6000,Registros!$A$2:$A$6000,"NP",Registros!$B$2:$B$6000,$A2177),0)</f>
        <v>0</v>
      </c>
      <c r="G2177">
        <f>IF(COUNTIFS(Registros!$A$2:$A$6000,"MOV",Registros!$B$2:$B$6000,$A2177)&gt;0,1,0)</f>
        <v>1</v>
      </c>
      <c r="H2177">
        <f>IF($G2177=1,SUMIFS(Registros!$F$2:$F$6000,Registros!$A$2:$A$6000,"MOV",Registros!$B$2:$B$6000,$A2177),0)</f>
        <v>15</v>
      </c>
      <c r="I2177">
        <f>IF(COUNTIFS(Registros!$A$2:$A$6000,"CS",Registros!$B$2:$B$6000,$A2177)&gt;0,1,0)</f>
        <v>0</v>
      </c>
      <c r="J2177">
        <f>IF($I2177=1,SUMIFS(Registros!$I$2:$I$6000,Registros!$A$2:$A$6000,"CS",Registros!$B$2:$B$6000,$A2177),0)</f>
        <v>0</v>
      </c>
      <c r="K2177">
        <f>IF(COUNTIFS(Winback!$K$2:$K$300,$A2177)&gt;0,1,0)</f>
        <v>0</v>
      </c>
      <c r="L2177">
        <f>IF(AND($K2177=1,LEFT($A2177,3)="WB-"),SUMIFS(Winback!$D$2:$D$300,Winback!$K$2:$K$300,$A2177),0)</f>
        <v>0</v>
      </c>
      <c r="M2177">
        <f>IF(OR($E2177=1,$G2177=1,SUMIFS(Registros!$J$2:$J$6000,Registros!$B$2:$B$6000,$A2177)&gt;0),1,0)</f>
        <v>1</v>
      </c>
      <c r="N2177">
        <f>IF($J2177&gt;0,1,IF(COUNTIFS(Registros!$A$2:$A$6000,"CS",Registros!$B$2:$B$6000,$A2177,Registros!$K$2:$K$6000,"&lt;&gt;")&gt;0,1,0))</f>
        <v>0</v>
      </c>
      <c r="O2177" t="str">
        <f t="shared" si="165"/>
        <v>SOLO MÓVIL</v>
      </c>
      <c r="P2177" t="str">
        <f t="shared" si="166"/>
        <v>Ofrecer fijo + internet (FLBBTV)</v>
      </c>
      <c r="Q2177">
        <f t="shared" si="167"/>
        <v>15</v>
      </c>
      <c r="R2177">
        <f>IFERROR(VLOOKUP($A2177,Registros!$B$2:$G$6000,6,0),IFERROR(INDEX(Winback!$C$2:$C$300,MATCH($A2177,Winback!$K$2:$K$300,0)),""))</f>
        <v>0</v>
      </c>
      <c r="S2177" t="str">
        <f t="shared" si="168"/>
        <v>+MOV</v>
      </c>
      <c r="T2177">
        <f t="shared" si="169"/>
        <v>1</v>
      </c>
    </row>
    <row r="2178" spans="1:20" x14ac:dyDescent="0.35">
      <c r="A2178" t="s">
        <v>10802</v>
      </c>
      <c r="B2178" t="s">
        <v>10803</v>
      </c>
      <c r="C2178" t="s">
        <v>10804</v>
      </c>
      <c r="D2178" t="s">
        <v>10805</v>
      </c>
      <c r="E2178">
        <f>IF(COUNTIFS(Registros!$A$2:$A$6000,"NP",Registros!$B$2:$B$6000,$A2178)&gt;0,1,0)</f>
        <v>0</v>
      </c>
      <c r="F2178">
        <f>IF($E2178=1,SUMIFS(Registros!$F$2:$F$6000,Registros!$A$2:$A$6000,"NP",Registros!$B$2:$B$6000,$A2178),0)</f>
        <v>0</v>
      </c>
      <c r="G2178">
        <f>IF(COUNTIFS(Registros!$A$2:$A$6000,"MOV",Registros!$B$2:$B$6000,$A2178)&gt;0,1,0)</f>
        <v>1</v>
      </c>
      <c r="H2178">
        <f>IF($G2178=1,SUMIFS(Registros!$F$2:$F$6000,Registros!$A$2:$A$6000,"MOV",Registros!$B$2:$B$6000,$A2178),0)</f>
        <v>15.3</v>
      </c>
      <c r="I2178">
        <f>IF(COUNTIFS(Registros!$A$2:$A$6000,"CS",Registros!$B$2:$B$6000,$A2178)&gt;0,1,0)</f>
        <v>0</v>
      </c>
      <c r="J2178">
        <f>IF($I2178=1,SUMIFS(Registros!$I$2:$I$6000,Registros!$A$2:$A$6000,"CS",Registros!$B$2:$B$6000,$A2178),0)</f>
        <v>0</v>
      </c>
      <c r="K2178">
        <f>IF(COUNTIFS(Winback!$K$2:$K$300,$A2178)&gt;0,1,0)</f>
        <v>0</v>
      </c>
      <c r="L2178">
        <f>IF(AND($K2178=1,LEFT($A2178,3)="WB-"),SUMIFS(Winback!$D$2:$D$300,Winback!$K$2:$K$300,$A2178),0)</f>
        <v>0</v>
      </c>
      <c r="M2178">
        <f>IF(OR($E2178=1,$G2178=1,SUMIFS(Registros!$J$2:$J$6000,Registros!$B$2:$B$6000,$A2178)&gt;0),1,0)</f>
        <v>1</v>
      </c>
      <c r="N2178">
        <f>IF($J2178&gt;0,1,IF(COUNTIFS(Registros!$A$2:$A$6000,"CS",Registros!$B$2:$B$6000,$A2178,Registros!$K$2:$K$6000,"&lt;&gt;")&gt;0,1,0))</f>
        <v>0</v>
      </c>
      <c r="O2178" t="str">
        <f t="shared" ref="O2178:O2241" si="170">IF(AND($K2178=1,$E2178=0,$G2178=0,$I2178=0),"WINBACK",IF(AND($M2178=1,$N2178&gt;0),"CONVERGENTE",IF($M2178=1,"SOLO MÓVIL",IF($N2178&gt;0,"SOLO FIJO / INTERNET","SIN SERVICIOS"))))</f>
        <v>SOLO MÓVIL</v>
      </c>
      <c r="P2178" t="str">
        <f t="shared" ref="P2178:P2241" si="171">IF($O2178="WINBACK","Recuperar (winback)",IF($O2178="CONVERGENTE","Upgrade / más líneas",IF($O2178="SOLO MÓVIL","Ofrecer fijo + internet (FLBBTV)",IF($O2178="SOLO FIJO / INTERNET","Ofrecer línea móvil Nextphone","Oferta completa (móvil + fijo + internet)"))))</f>
        <v>Ofrecer fijo + internet (FLBBTV)</v>
      </c>
      <c r="Q2178">
        <f t="shared" ref="Q2178:Q2241" si="172">$F2178+$H2178+$L2178</f>
        <v>15.3</v>
      </c>
      <c r="R2178">
        <f>IFERROR(VLOOKUP($A2178,Registros!$B$2:$G$6000,6,0),IFERROR(INDEX(Winback!$C$2:$C$300,MATCH($A2178,Winback!$K$2:$K$300,0)),""))</f>
        <v>0</v>
      </c>
      <c r="S2178" t="str">
        <f t="shared" ref="S2178:S2241" si="173">IF($E2178=1,"NP","")&amp;IF($G2178=1,"+MOV","")&amp;IF($I2178=1,"+CS","")&amp;IF($K2178=1,"+WB","")</f>
        <v>+MOV</v>
      </c>
      <c r="T2178">
        <f t="shared" ref="T2178:T2241" si="174">$E2178+$G2178+$I2178+$K2178</f>
        <v>1</v>
      </c>
    </row>
    <row r="2179" spans="1:20" x14ac:dyDescent="0.35">
      <c r="A2179" t="s">
        <v>10807</v>
      </c>
      <c r="B2179" t="s">
        <v>10808</v>
      </c>
      <c r="C2179" t="s">
        <v>841</v>
      </c>
      <c r="D2179" t="s">
        <v>841</v>
      </c>
      <c r="E2179">
        <f>IF(COUNTIFS(Registros!$A$2:$A$6000,"NP",Registros!$B$2:$B$6000,$A2179)&gt;0,1,0)</f>
        <v>0</v>
      </c>
      <c r="F2179">
        <f>IF($E2179=1,SUMIFS(Registros!$F$2:$F$6000,Registros!$A$2:$A$6000,"NP",Registros!$B$2:$B$6000,$A2179),0)</f>
        <v>0</v>
      </c>
      <c r="G2179">
        <f>IF(COUNTIFS(Registros!$A$2:$A$6000,"MOV",Registros!$B$2:$B$6000,$A2179)&gt;0,1,0)</f>
        <v>1</v>
      </c>
      <c r="H2179">
        <f>IF($G2179=1,SUMIFS(Registros!$F$2:$F$6000,Registros!$A$2:$A$6000,"MOV",Registros!$B$2:$B$6000,$A2179),0)</f>
        <v>179.74</v>
      </c>
      <c r="I2179">
        <f>IF(COUNTIFS(Registros!$A$2:$A$6000,"CS",Registros!$B$2:$B$6000,$A2179)&gt;0,1,0)</f>
        <v>0</v>
      </c>
      <c r="J2179">
        <f>IF($I2179=1,SUMIFS(Registros!$I$2:$I$6000,Registros!$A$2:$A$6000,"CS",Registros!$B$2:$B$6000,$A2179),0)</f>
        <v>0</v>
      </c>
      <c r="K2179">
        <f>IF(COUNTIFS(Winback!$K$2:$K$300,$A2179)&gt;0,1,0)</f>
        <v>0</v>
      </c>
      <c r="L2179">
        <f>IF(AND($K2179=1,LEFT($A2179,3)="WB-"),SUMIFS(Winback!$D$2:$D$300,Winback!$K$2:$K$300,$A2179),0)</f>
        <v>0</v>
      </c>
      <c r="M2179">
        <f>IF(OR($E2179=1,$G2179=1,SUMIFS(Registros!$J$2:$J$6000,Registros!$B$2:$B$6000,$A2179)&gt;0),1,0)</f>
        <v>1</v>
      </c>
      <c r="N2179">
        <f>IF($J2179&gt;0,1,IF(COUNTIFS(Registros!$A$2:$A$6000,"CS",Registros!$B$2:$B$6000,$A2179,Registros!$K$2:$K$6000,"&lt;&gt;")&gt;0,1,0))</f>
        <v>0</v>
      </c>
      <c r="O2179" t="str">
        <f t="shared" si="170"/>
        <v>SOLO MÓVIL</v>
      </c>
      <c r="P2179" t="str">
        <f t="shared" si="171"/>
        <v>Ofrecer fijo + internet (FLBBTV)</v>
      </c>
      <c r="Q2179">
        <f t="shared" si="172"/>
        <v>179.74</v>
      </c>
      <c r="R2179">
        <f>IFERROR(VLOOKUP($A2179,Registros!$B$2:$G$6000,6,0),IFERROR(INDEX(Winback!$C$2:$C$300,MATCH($A2179,Winback!$K$2:$K$300,0)),""))</f>
        <v>0</v>
      </c>
      <c r="S2179" t="str">
        <f t="shared" si="173"/>
        <v>+MOV</v>
      </c>
      <c r="T2179">
        <f t="shared" si="174"/>
        <v>1</v>
      </c>
    </row>
    <row r="2180" spans="1:20" x14ac:dyDescent="0.35">
      <c r="A2180" t="s">
        <v>10810</v>
      </c>
      <c r="B2180" t="s">
        <v>10811</v>
      </c>
      <c r="C2180" t="s">
        <v>10812</v>
      </c>
      <c r="D2180" t="s">
        <v>10813</v>
      </c>
      <c r="E2180">
        <f>IF(COUNTIFS(Registros!$A$2:$A$6000,"NP",Registros!$B$2:$B$6000,$A2180)&gt;0,1,0)</f>
        <v>0</v>
      </c>
      <c r="F2180">
        <f>IF($E2180=1,SUMIFS(Registros!$F$2:$F$6000,Registros!$A$2:$A$6000,"NP",Registros!$B$2:$B$6000,$A2180),0)</f>
        <v>0</v>
      </c>
      <c r="G2180">
        <f>IF(COUNTIFS(Registros!$A$2:$A$6000,"MOV",Registros!$B$2:$B$6000,$A2180)&gt;0,1,0)</f>
        <v>1</v>
      </c>
      <c r="H2180">
        <f>IF($G2180=1,SUMIFS(Registros!$F$2:$F$6000,Registros!$A$2:$A$6000,"MOV",Registros!$B$2:$B$6000,$A2180),0)</f>
        <v>15</v>
      </c>
      <c r="I2180">
        <f>IF(COUNTIFS(Registros!$A$2:$A$6000,"CS",Registros!$B$2:$B$6000,$A2180)&gt;0,1,0)</f>
        <v>0</v>
      </c>
      <c r="J2180">
        <f>IF($I2180=1,SUMIFS(Registros!$I$2:$I$6000,Registros!$A$2:$A$6000,"CS",Registros!$B$2:$B$6000,$A2180),0)</f>
        <v>0</v>
      </c>
      <c r="K2180">
        <f>IF(COUNTIFS(Winback!$K$2:$K$300,$A2180)&gt;0,1,0)</f>
        <v>0</v>
      </c>
      <c r="L2180">
        <f>IF(AND($K2180=1,LEFT($A2180,3)="WB-"),SUMIFS(Winback!$D$2:$D$300,Winback!$K$2:$K$300,$A2180),0)</f>
        <v>0</v>
      </c>
      <c r="M2180">
        <f>IF(OR($E2180=1,$G2180=1,SUMIFS(Registros!$J$2:$J$6000,Registros!$B$2:$B$6000,$A2180)&gt;0),1,0)</f>
        <v>1</v>
      </c>
      <c r="N2180">
        <f>IF($J2180&gt;0,1,IF(COUNTIFS(Registros!$A$2:$A$6000,"CS",Registros!$B$2:$B$6000,$A2180,Registros!$K$2:$K$6000,"&lt;&gt;")&gt;0,1,0))</f>
        <v>0</v>
      </c>
      <c r="O2180" t="str">
        <f t="shared" si="170"/>
        <v>SOLO MÓVIL</v>
      </c>
      <c r="P2180" t="str">
        <f t="shared" si="171"/>
        <v>Ofrecer fijo + internet (FLBBTV)</v>
      </c>
      <c r="Q2180">
        <f t="shared" si="172"/>
        <v>15</v>
      </c>
      <c r="R2180">
        <f>IFERROR(VLOOKUP($A2180,Registros!$B$2:$G$6000,6,0),IFERROR(INDEX(Winback!$C$2:$C$300,MATCH($A2180,Winback!$K$2:$K$300,0)),""))</f>
        <v>0</v>
      </c>
      <c r="S2180" t="str">
        <f t="shared" si="173"/>
        <v>+MOV</v>
      </c>
      <c r="T2180">
        <f t="shared" si="174"/>
        <v>1</v>
      </c>
    </row>
    <row r="2181" spans="1:20" x14ac:dyDescent="0.35">
      <c r="A2181" t="s">
        <v>10815</v>
      </c>
      <c r="B2181" t="s">
        <v>10816</v>
      </c>
      <c r="C2181" t="s">
        <v>10817</v>
      </c>
      <c r="D2181" t="s">
        <v>10817</v>
      </c>
      <c r="E2181">
        <f>IF(COUNTIFS(Registros!$A$2:$A$6000,"NP",Registros!$B$2:$B$6000,$A2181)&gt;0,1,0)</f>
        <v>0</v>
      </c>
      <c r="F2181">
        <f>IF($E2181=1,SUMIFS(Registros!$F$2:$F$6000,Registros!$A$2:$A$6000,"NP",Registros!$B$2:$B$6000,$A2181),0)</f>
        <v>0</v>
      </c>
      <c r="G2181">
        <f>IF(COUNTIFS(Registros!$A$2:$A$6000,"MOV",Registros!$B$2:$B$6000,$A2181)&gt;0,1,0)</f>
        <v>1</v>
      </c>
      <c r="H2181">
        <f>IF($G2181=1,SUMIFS(Registros!$F$2:$F$6000,Registros!$A$2:$A$6000,"MOV",Registros!$B$2:$B$6000,$A2181),0)</f>
        <v>18</v>
      </c>
      <c r="I2181">
        <f>IF(COUNTIFS(Registros!$A$2:$A$6000,"CS",Registros!$B$2:$B$6000,$A2181)&gt;0,1,0)</f>
        <v>0</v>
      </c>
      <c r="J2181">
        <f>IF($I2181=1,SUMIFS(Registros!$I$2:$I$6000,Registros!$A$2:$A$6000,"CS",Registros!$B$2:$B$6000,$A2181),0)</f>
        <v>0</v>
      </c>
      <c r="K2181">
        <f>IF(COUNTIFS(Winback!$K$2:$K$300,$A2181)&gt;0,1,0)</f>
        <v>0</v>
      </c>
      <c r="L2181">
        <f>IF(AND($K2181=1,LEFT($A2181,3)="WB-"),SUMIFS(Winback!$D$2:$D$300,Winback!$K$2:$K$300,$A2181),0)</f>
        <v>0</v>
      </c>
      <c r="M2181">
        <f>IF(OR($E2181=1,$G2181=1,SUMIFS(Registros!$J$2:$J$6000,Registros!$B$2:$B$6000,$A2181)&gt;0),1,0)</f>
        <v>1</v>
      </c>
      <c r="N2181">
        <f>IF($J2181&gt;0,1,IF(COUNTIFS(Registros!$A$2:$A$6000,"CS",Registros!$B$2:$B$6000,$A2181,Registros!$K$2:$K$6000,"&lt;&gt;")&gt;0,1,0))</f>
        <v>0</v>
      </c>
      <c r="O2181" t="str">
        <f t="shared" si="170"/>
        <v>SOLO MÓVIL</v>
      </c>
      <c r="P2181" t="str">
        <f t="shared" si="171"/>
        <v>Ofrecer fijo + internet (FLBBTV)</v>
      </c>
      <c r="Q2181">
        <f t="shared" si="172"/>
        <v>18</v>
      </c>
      <c r="R2181">
        <f>IFERROR(VLOOKUP($A2181,Registros!$B$2:$G$6000,6,0),IFERROR(INDEX(Winback!$C$2:$C$300,MATCH($A2181,Winback!$K$2:$K$300,0)),""))</f>
        <v>0</v>
      </c>
      <c r="S2181" t="str">
        <f t="shared" si="173"/>
        <v>+MOV</v>
      </c>
      <c r="T2181">
        <f t="shared" si="174"/>
        <v>1</v>
      </c>
    </row>
    <row r="2182" spans="1:20" x14ac:dyDescent="0.35">
      <c r="A2182" t="s">
        <v>10819</v>
      </c>
      <c r="B2182" t="s">
        <v>10820</v>
      </c>
      <c r="C2182" t="s">
        <v>10821</v>
      </c>
      <c r="D2182" t="s">
        <v>10822</v>
      </c>
      <c r="E2182">
        <f>IF(COUNTIFS(Registros!$A$2:$A$6000,"NP",Registros!$B$2:$B$6000,$A2182)&gt;0,1,0)</f>
        <v>0</v>
      </c>
      <c r="F2182">
        <f>IF($E2182=1,SUMIFS(Registros!$F$2:$F$6000,Registros!$A$2:$A$6000,"NP",Registros!$B$2:$B$6000,$A2182),0)</f>
        <v>0</v>
      </c>
      <c r="G2182">
        <f>IF(COUNTIFS(Registros!$A$2:$A$6000,"MOV",Registros!$B$2:$B$6000,$A2182)&gt;0,1,0)</f>
        <v>1</v>
      </c>
      <c r="H2182">
        <f>IF($G2182=1,SUMIFS(Registros!$F$2:$F$6000,Registros!$A$2:$A$6000,"MOV",Registros!$B$2:$B$6000,$A2182),0)</f>
        <v>16.29</v>
      </c>
      <c r="I2182">
        <f>IF(COUNTIFS(Registros!$A$2:$A$6000,"CS",Registros!$B$2:$B$6000,$A2182)&gt;0,1,0)</f>
        <v>0</v>
      </c>
      <c r="J2182">
        <f>IF($I2182=1,SUMIFS(Registros!$I$2:$I$6000,Registros!$A$2:$A$6000,"CS",Registros!$B$2:$B$6000,$A2182),0)</f>
        <v>0</v>
      </c>
      <c r="K2182">
        <f>IF(COUNTIFS(Winback!$K$2:$K$300,$A2182)&gt;0,1,0)</f>
        <v>0</v>
      </c>
      <c r="L2182">
        <f>IF(AND($K2182=1,LEFT($A2182,3)="WB-"),SUMIFS(Winback!$D$2:$D$300,Winback!$K$2:$K$300,$A2182),0)</f>
        <v>0</v>
      </c>
      <c r="M2182">
        <f>IF(OR($E2182=1,$G2182=1,SUMIFS(Registros!$J$2:$J$6000,Registros!$B$2:$B$6000,$A2182)&gt;0),1,0)</f>
        <v>1</v>
      </c>
      <c r="N2182">
        <f>IF($J2182&gt;0,1,IF(COUNTIFS(Registros!$A$2:$A$6000,"CS",Registros!$B$2:$B$6000,$A2182,Registros!$K$2:$K$6000,"&lt;&gt;")&gt;0,1,0))</f>
        <v>0</v>
      </c>
      <c r="O2182" t="str">
        <f t="shared" si="170"/>
        <v>SOLO MÓVIL</v>
      </c>
      <c r="P2182" t="str">
        <f t="shared" si="171"/>
        <v>Ofrecer fijo + internet (FLBBTV)</v>
      </c>
      <c r="Q2182">
        <f t="shared" si="172"/>
        <v>16.29</v>
      </c>
      <c r="R2182">
        <f>IFERROR(VLOOKUP($A2182,Registros!$B$2:$G$6000,6,0),IFERROR(INDEX(Winback!$C$2:$C$300,MATCH($A2182,Winback!$K$2:$K$300,0)),""))</f>
        <v>0</v>
      </c>
      <c r="S2182" t="str">
        <f t="shared" si="173"/>
        <v>+MOV</v>
      </c>
      <c r="T2182">
        <f t="shared" si="174"/>
        <v>1</v>
      </c>
    </row>
    <row r="2183" spans="1:20" x14ac:dyDescent="0.35">
      <c r="A2183" t="s">
        <v>10823</v>
      </c>
      <c r="B2183" t="s">
        <v>10824</v>
      </c>
      <c r="C2183" t="s">
        <v>10825</v>
      </c>
      <c r="D2183" t="s">
        <v>10826</v>
      </c>
      <c r="E2183">
        <f>IF(COUNTIFS(Registros!$A$2:$A$6000,"NP",Registros!$B$2:$B$6000,$A2183)&gt;0,1,0)</f>
        <v>0</v>
      </c>
      <c r="F2183">
        <f>IF($E2183=1,SUMIFS(Registros!$F$2:$F$6000,Registros!$A$2:$A$6000,"NP",Registros!$B$2:$B$6000,$A2183),0)</f>
        <v>0</v>
      </c>
      <c r="G2183">
        <f>IF(COUNTIFS(Registros!$A$2:$A$6000,"MOV",Registros!$B$2:$B$6000,$A2183)&gt;0,1,0)</f>
        <v>1</v>
      </c>
      <c r="H2183">
        <f>IF($G2183=1,SUMIFS(Registros!$F$2:$F$6000,Registros!$A$2:$A$6000,"MOV",Registros!$B$2:$B$6000,$A2183),0)</f>
        <v>15</v>
      </c>
      <c r="I2183">
        <f>IF(COUNTIFS(Registros!$A$2:$A$6000,"CS",Registros!$B$2:$B$6000,$A2183)&gt;0,1,0)</f>
        <v>0</v>
      </c>
      <c r="J2183">
        <f>IF($I2183=1,SUMIFS(Registros!$I$2:$I$6000,Registros!$A$2:$A$6000,"CS",Registros!$B$2:$B$6000,$A2183),0)</f>
        <v>0</v>
      </c>
      <c r="K2183">
        <f>IF(COUNTIFS(Winback!$K$2:$K$300,$A2183)&gt;0,1,0)</f>
        <v>0</v>
      </c>
      <c r="L2183">
        <f>IF(AND($K2183=1,LEFT($A2183,3)="WB-"),SUMIFS(Winback!$D$2:$D$300,Winback!$K$2:$K$300,$A2183),0)</f>
        <v>0</v>
      </c>
      <c r="M2183">
        <f>IF(OR($E2183=1,$G2183=1,SUMIFS(Registros!$J$2:$J$6000,Registros!$B$2:$B$6000,$A2183)&gt;0),1,0)</f>
        <v>1</v>
      </c>
      <c r="N2183">
        <f>IF($J2183&gt;0,1,IF(COUNTIFS(Registros!$A$2:$A$6000,"CS",Registros!$B$2:$B$6000,$A2183,Registros!$K$2:$K$6000,"&lt;&gt;")&gt;0,1,0))</f>
        <v>0</v>
      </c>
      <c r="O2183" t="str">
        <f t="shared" si="170"/>
        <v>SOLO MÓVIL</v>
      </c>
      <c r="P2183" t="str">
        <f t="shared" si="171"/>
        <v>Ofrecer fijo + internet (FLBBTV)</v>
      </c>
      <c r="Q2183">
        <f t="shared" si="172"/>
        <v>15</v>
      </c>
      <c r="R2183">
        <f>IFERROR(VLOOKUP($A2183,Registros!$B$2:$G$6000,6,0),IFERROR(INDEX(Winback!$C$2:$C$300,MATCH($A2183,Winback!$K$2:$K$300,0)),""))</f>
        <v>0</v>
      </c>
      <c r="S2183" t="str">
        <f t="shared" si="173"/>
        <v>+MOV</v>
      </c>
      <c r="T2183">
        <f t="shared" si="174"/>
        <v>1</v>
      </c>
    </row>
    <row r="2184" spans="1:20" x14ac:dyDescent="0.35">
      <c r="A2184" t="s">
        <v>10828</v>
      </c>
      <c r="B2184" t="s">
        <v>10829</v>
      </c>
      <c r="C2184" t="s">
        <v>10830</v>
      </c>
      <c r="D2184" t="s">
        <v>10831</v>
      </c>
      <c r="E2184">
        <f>IF(COUNTIFS(Registros!$A$2:$A$6000,"NP",Registros!$B$2:$B$6000,$A2184)&gt;0,1,0)</f>
        <v>0</v>
      </c>
      <c r="F2184">
        <f>IF($E2184=1,SUMIFS(Registros!$F$2:$F$6000,Registros!$A$2:$A$6000,"NP",Registros!$B$2:$B$6000,$A2184),0)</f>
        <v>0</v>
      </c>
      <c r="G2184">
        <f>IF(COUNTIFS(Registros!$A$2:$A$6000,"MOV",Registros!$B$2:$B$6000,$A2184)&gt;0,1,0)</f>
        <v>1</v>
      </c>
      <c r="H2184">
        <f>IF($G2184=1,SUMIFS(Registros!$F$2:$F$6000,Registros!$A$2:$A$6000,"MOV",Registros!$B$2:$B$6000,$A2184),0)</f>
        <v>16.25</v>
      </c>
      <c r="I2184">
        <f>IF(COUNTIFS(Registros!$A$2:$A$6000,"CS",Registros!$B$2:$B$6000,$A2184)&gt;0,1,0)</f>
        <v>0</v>
      </c>
      <c r="J2184">
        <f>IF($I2184=1,SUMIFS(Registros!$I$2:$I$6000,Registros!$A$2:$A$6000,"CS",Registros!$B$2:$B$6000,$A2184),0)</f>
        <v>0</v>
      </c>
      <c r="K2184">
        <f>IF(COUNTIFS(Winback!$K$2:$K$300,$A2184)&gt;0,1,0)</f>
        <v>0</v>
      </c>
      <c r="L2184">
        <f>IF(AND($K2184=1,LEFT($A2184,3)="WB-"),SUMIFS(Winback!$D$2:$D$300,Winback!$K$2:$K$300,$A2184),0)</f>
        <v>0</v>
      </c>
      <c r="M2184">
        <f>IF(OR($E2184=1,$G2184=1,SUMIFS(Registros!$J$2:$J$6000,Registros!$B$2:$B$6000,$A2184)&gt;0),1,0)</f>
        <v>1</v>
      </c>
      <c r="N2184">
        <f>IF($J2184&gt;0,1,IF(COUNTIFS(Registros!$A$2:$A$6000,"CS",Registros!$B$2:$B$6000,$A2184,Registros!$K$2:$K$6000,"&lt;&gt;")&gt;0,1,0))</f>
        <v>0</v>
      </c>
      <c r="O2184" t="str">
        <f t="shared" si="170"/>
        <v>SOLO MÓVIL</v>
      </c>
      <c r="P2184" t="str">
        <f t="shared" si="171"/>
        <v>Ofrecer fijo + internet (FLBBTV)</v>
      </c>
      <c r="Q2184">
        <f t="shared" si="172"/>
        <v>16.25</v>
      </c>
      <c r="R2184">
        <f>IFERROR(VLOOKUP($A2184,Registros!$B$2:$G$6000,6,0),IFERROR(INDEX(Winback!$C$2:$C$300,MATCH($A2184,Winback!$K$2:$K$300,0)),""))</f>
        <v>0</v>
      </c>
      <c r="S2184" t="str">
        <f t="shared" si="173"/>
        <v>+MOV</v>
      </c>
      <c r="T2184">
        <f t="shared" si="174"/>
        <v>1</v>
      </c>
    </row>
    <row r="2185" spans="1:20" x14ac:dyDescent="0.35">
      <c r="A2185" t="s">
        <v>10833</v>
      </c>
      <c r="B2185" t="s">
        <v>10834</v>
      </c>
      <c r="C2185" t="s">
        <v>10835</v>
      </c>
      <c r="D2185" t="s">
        <v>10836</v>
      </c>
      <c r="E2185">
        <f>IF(COUNTIFS(Registros!$A$2:$A$6000,"NP",Registros!$B$2:$B$6000,$A2185)&gt;0,1,0)</f>
        <v>0</v>
      </c>
      <c r="F2185">
        <f>IF($E2185=1,SUMIFS(Registros!$F$2:$F$6000,Registros!$A$2:$A$6000,"NP",Registros!$B$2:$B$6000,$A2185),0)</f>
        <v>0</v>
      </c>
      <c r="G2185">
        <f>IF(COUNTIFS(Registros!$A$2:$A$6000,"MOV",Registros!$B$2:$B$6000,$A2185)&gt;0,1,0)</f>
        <v>1</v>
      </c>
      <c r="H2185">
        <f>IF($G2185=1,SUMIFS(Registros!$F$2:$F$6000,Registros!$A$2:$A$6000,"MOV",Registros!$B$2:$B$6000,$A2185),0)</f>
        <v>15</v>
      </c>
      <c r="I2185">
        <f>IF(COUNTIFS(Registros!$A$2:$A$6000,"CS",Registros!$B$2:$B$6000,$A2185)&gt;0,1,0)</f>
        <v>0</v>
      </c>
      <c r="J2185">
        <f>IF($I2185=1,SUMIFS(Registros!$I$2:$I$6000,Registros!$A$2:$A$6000,"CS",Registros!$B$2:$B$6000,$A2185),0)</f>
        <v>0</v>
      </c>
      <c r="K2185">
        <f>IF(COUNTIFS(Winback!$K$2:$K$300,$A2185)&gt;0,1,0)</f>
        <v>0</v>
      </c>
      <c r="L2185">
        <f>IF(AND($K2185=1,LEFT($A2185,3)="WB-"),SUMIFS(Winback!$D$2:$D$300,Winback!$K$2:$K$300,$A2185),0)</f>
        <v>0</v>
      </c>
      <c r="M2185">
        <f>IF(OR($E2185=1,$G2185=1,SUMIFS(Registros!$J$2:$J$6000,Registros!$B$2:$B$6000,$A2185)&gt;0),1,0)</f>
        <v>1</v>
      </c>
      <c r="N2185">
        <f>IF($J2185&gt;0,1,IF(COUNTIFS(Registros!$A$2:$A$6000,"CS",Registros!$B$2:$B$6000,$A2185,Registros!$K$2:$K$6000,"&lt;&gt;")&gt;0,1,0))</f>
        <v>0</v>
      </c>
      <c r="O2185" t="str">
        <f t="shared" si="170"/>
        <v>SOLO MÓVIL</v>
      </c>
      <c r="P2185" t="str">
        <f t="shared" si="171"/>
        <v>Ofrecer fijo + internet (FLBBTV)</v>
      </c>
      <c r="Q2185">
        <f t="shared" si="172"/>
        <v>15</v>
      </c>
      <c r="R2185">
        <f>IFERROR(VLOOKUP($A2185,Registros!$B$2:$G$6000,6,0),IFERROR(INDEX(Winback!$C$2:$C$300,MATCH($A2185,Winback!$K$2:$K$300,0)),""))</f>
        <v>0</v>
      </c>
      <c r="S2185" t="str">
        <f t="shared" si="173"/>
        <v>+MOV</v>
      </c>
      <c r="T2185">
        <f t="shared" si="174"/>
        <v>1</v>
      </c>
    </row>
    <row r="2186" spans="1:20" x14ac:dyDescent="0.35">
      <c r="A2186" t="s">
        <v>10838</v>
      </c>
      <c r="B2186" t="s">
        <v>10839</v>
      </c>
      <c r="C2186" t="s">
        <v>10840</v>
      </c>
      <c r="D2186" t="s">
        <v>10841</v>
      </c>
      <c r="E2186">
        <f>IF(COUNTIFS(Registros!$A$2:$A$6000,"NP",Registros!$B$2:$B$6000,$A2186)&gt;0,1,0)</f>
        <v>0</v>
      </c>
      <c r="F2186">
        <f>IF($E2186=1,SUMIFS(Registros!$F$2:$F$6000,Registros!$A$2:$A$6000,"NP",Registros!$B$2:$B$6000,$A2186),0)</f>
        <v>0</v>
      </c>
      <c r="G2186">
        <f>IF(COUNTIFS(Registros!$A$2:$A$6000,"MOV",Registros!$B$2:$B$6000,$A2186)&gt;0,1,0)</f>
        <v>1</v>
      </c>
      <c r="H2186">
        <f>IF($G2186=1,SUMIFS(Registros!$F$2:$F$6000,Registros!$A$2:$A$6000,"MOV",Registros!$B$2:$B$6000,$A2186),0)</f>
        <v>48.75</v>
      </c>
      <c r="I2186">
        <f>IF(COUNTIFS(Registros!$A$2:$A$6000,"CS",Registros!$B$2:$B$6000,$A2186)&gt;0,1,0)</f>
        <v>0</v>
      </c>
      <c r="J2186">
        <f>IF($I2186=1,SUMIFS(Registros!$I$2:$I$6000,Registros!$A$2:$A$6000,"CS",Registros!$B$2:$B$6000,$A2186),0)</f>
        <v>0</v>
      </c>
      <c r="K2186">
        <f>IF(COUNTIFS(Winback!$K$2:$K$300,$A2186)&gt;0,1,0)</f>
        <v>0</v>
      </c>
      <c r="L2186">
        <f>IF(AND($K2186=1,LEFT($A2186,3)="WB-"),SUMIFS(Winback!$D$2:$D$300,Winback!$K$2:$K$300,$A2186),0)</f>
        <v>0</v>
      </c>
      <c r="M2186">
        <f>IF(OR($E2186=1,$G2186=1,SUMIFS(Registros!$J$2:$J$6000,Registros!$B$2:$B$6000,$A2186)&gt;0),1,0)</f>
        <v>1</v>
      </c>
      <c r="N2186">
        <f>IF($J2186&gt;0,1,IF(COUNTIFS(Registros!$A$2:$A$6000,"CS",Registros!$B$2:$B$6000,$A2186,Registros!$K$2:$K$6000,"&lt;&gt;")&gt;0,1,0))</f>
        <v>0</v>
      </c>
      <c r="O2186" t="str">
        <f t="shared" si="170"/>
        <v>SOLO MÓVIL</v>
      </c>
      <c r="P2186" t="str">
        <f t="shared" si="171"/>
        <v>Ofrecer fijo + internet (FLBBTV)</v>
      </c>
      <c r="Q2186">
        <f t="shared" si="172"/>
        <v>48.75</v>
      </c>
      <c r="R2186">
        <f>IFERROR(VLOOKUP($A2186,Registros!$B$2:$G$6000,6,0),IFERROR(INDEX(Winback!$C$2:$C$300,MATCH($A2186,Winback!$K$2:$K$300,0)),""))</f>
        <v>0</v>
      </c>
      <c r="S2186" t="str">
        <f t="shared" si="173"/>
        <v>+MOV</v>
      </c>
      <c r="T2186">
        <f t="shared" si="174"/>
        <v>1</v>
      </c>
    </row>
    <row r="2187" spans="1:20" x14ac:dyDescent="0.35">
      <c r="A2187" t="s">
        <v>10843</v>
      </c>
      <c r="B2187" t="s">
        <v>10844</v>
      </c>
      <c r="C2187" t="s">
        <v>10845</v>
      </c>
      <c r="D2187" t="s">
        <v>10846</v>
      </c>
      <c r="E2187">
        <f>IF(COUNTIFS(Registros!$A$2:$A$6000,"NP",Registros!$B$2:$B$6000,$A2187)&gt;0,1,0)</f>
        <v>0</v>
      </c>
      <c r="F2187">
        <f>IF($E2187=1,SUMIFS(Registros!$F$2:$F$6000,Registros!$A$2:$A$6000,"NP",Registros!$B$2:$B$6000,$A2187),0)</f>
        <v>0</v>
      </c>
      <c r="G2187">
        <f>IF(COUNTIFS(Registros!$A$2:$A$6000,"MOV",Registros!$B$2:$B$6000,$A2187)&gt;0,1,0)</f>
        <v>1</v>
      </c>
      <c r="H2187">
        <f>IF($G2187=1,SUMIFS(Registros!$F$2:$F$6000,Registros!$A$2:$A$6000,"MOV",Registros!$B$2:$B$6000,$A2187),0)</f>
        <v>46.75</v>
      </c>
      <c r="I2187">
        <f>IF(COUNTIFS(Registros!$A$2:$A$6000,"CS",Registros!$B$2:$B$6000,$A2187)&gt;0,1,0)</f>
        <v>0</v>
      </c>
      <c r="J2187">
        <f>IF($I2187=1,SUMIFS(Registros!$I$2:$I$6000,Registros!$A$2:$A$6000,"CS",Registros!$B$2:$B$6000,$A2187),0)</f>
        <v>0</v>
      </c>
      <c r="K2187">
        <f>IF(COUNTIFS(Winback!$K$2:$K$300,$A2187)&gt;0,1,0)</f>
        <v>0</v>
      </c>
      <c r="L2187">
        <f>IF(AND($K2187=1,LEFT($A2187,3)="WB-"),SUMIFS(Winback!$D$2:$D$300,Winback!$K$2:$K$300,$A2187),0)</f>
        <v>0</v>
      </c>
      <c r="M2187">
        <f>IF(OR($E2187=1,$G2187=1,SUMIFS(Registros!$J$2:$J$6000,Registros!$B$2:$B$6000,$A2187)&gt;0),1,0)</f>
        <v>1</v>
      </c>
      <c r="N2187">
        <f>IF($J2187&gt;0,1,IF(COUNTIFS(Registros!$A$2:$A$6000,"CS",Registros!$B$2:$B$6000,$A2187,Registros!$K$2:$K$6000,"&lt;&gt;")&gt;0,1,0))</f>
        <v>0</v>
      </c>
      <c r="O2187" t="str">
        <f t="shared" si="170"/>
        <v>SOLO MÓVIL</v>
      </c>
      <c r="P2187" t="str">
        <f t="shared" si="171"/>
        <v>Ofrecer fijo + internet (FLBBTV)</v>
      </c>
      <c r="Q2187">
        <f t="shared" si="172"/>
        <v>46.75</v>
      </c>
      <c r="R2187">
        <f>IFERROR(VLOOKUP($A2187,Registros!$B$2:$G$6000,6,0),IFERROR(INDEX(Winback!$C$2:$C$300,MATCH($A2187,Winback!$K$2:$K$300,0)),""))</f>
        <v>0</v>
      </c>
      <c r="S2187" t="str">
        <f t="shared" si="173"/>
        <v>+MOV</v>
      </c>
      <c r="T2187">
        <f t="shared" si="174"/>
        <v>1</v>
      </c>
    </row>
    <row r="2188" spans="1:20" x14ac:dyDescent="0.35">
      <c r="A2188" t="s">
        <v>10848</v>
      </c>
      <c r="B2188" t="s">
        <v>10849</v>
      </c>
      <c r="C2188" t="s">
        <v>10850</v>
      </c>
      <c r="D2188" t="s">
        <v>10851</v>
      </c>
      <c r="E2188">
        <f>IF(COUNTIFS(Registros!$A$2:$A$6000,"NP",Registros!$B$2:$B$6000,$A2188)&gt;0,1,0)</f>
        <v>0</v>
      </c>
      <c r="F2188">
        <f>IF($E2188=1,SUMIFS(Registros!$F$2:$F$6000,Registros!$A$2:$A$6000,"NP",Registros!$B$2:$B$6000,$A2188),0)</f>
        <v>0</v>
      </c>
      <c r="G2188">
        <f>IF(COUNTIFS(Registros!$A$2:$A$6000,"MOV",Registros!$B$2:$B$6000,$A2188)&gt;0,1,0)</f>
        <v>1</v>
      </c>
      <c r="H2188">
        <f>IF($G2188=1,SUMIFS(Registros!$F$2:$F$6000,Registros!$A$2:$A$6000,"MOV",Registros!$B$2:$B$6000,$A2188),0)</f>
        <v>184.9</v>
      </c>
      <c r="I2188">
        <f>IF(COUNTIFS(Registros!$A$2:$A$6000,"CS",Registros!$B$2:$B$6000,$A2188)&gt;0,1,0)</f>
        <v>0</v>
      </c>
      <c r="J2188">
        <f>IF($I2188=1,SUMIFS(Registros!$I$2:$I$6000,Registros!$A$2:$A$6000,"CS",Registros!$B$2:$B$6000,$A2188),0)</f>
        <v>0</v>
      </c>
      <c r="K2188">
        <f>IF(COUNTIFS(Winback!$K$2:$K$300,$A2188)&gt;0,1,0)</f>
        <v>0</v>
      </c>
      <c r="L2188">
        <f>IF(AND($K2188=1,LEFT($A2188,3)="WB-"),SUMIFS(Winback!$D$2:$D$300,Winback!$K$2:$K$300,$A2188),0)</f>
        <v>0</v>
      </c>
      <c r="M2188">
        <f>IF(OR($E2188=1,$G2188=1,SUMIFS(Registros!$J$2:$J$6000,Registros!$B$2:$B$6000,$A2188)&gt;0),1,0)</f>
        <v>1</v>
      </c>
      <c r="N2188">
        <f>IF($J2188&gt;0,1,IF(COUNTIFS(Registros!$A$2:$A$6000,"CS",Registros!$B$2:$B$6000,$A2188,Registros!$K$2:$K$6000,"&lt;&gt;")&gt;0,1,0))</f>
        <v>0</v>
      </c>
      <c r="O2188" t="str">
        <f t="shared" si="170"/>
        <v>SOLO MÓVIL</v>
      </c>
      <c r="P2188" t="str">
        <f t="shared" si="171"/>
        <v>Ofrecer fijo + internet (FLBBTV)</v>
      </c>
      <c r="Q2188">
        <f t="shared" si="172"/>
        <v>184.9</v>
      </c>
      <c r="R2188">
        <f>IFERROR(VLOOKUP($A2188,Registros!$B$2:$G$6000,6,0),IFERROR(INDEX(Winback!$C$2:$C$300,MATCH($A2188,Winback!$K$2:$K$300,0)),""))</f>
        <v>0</v>
      </c>
      <c r="S2188" t="str">
        <f t="shared" si="173"/>
        <v>+MOV</v>
      </c>
      <c r="T2188">
        <f t="shared" si="174"/>
        <v>1</v>
      </c>
    </row>
    <row r="2189" spans="1:20" x14ac:dyDescent="0.35">
      <c r="A2189" t="s">
        <v>10853</v>
      </c>
      <c r="B2189" t="s">
        <v>10854</v>
      </c>
      <c r="C2189" t="s">
        <v>10855</v>
      </c>
      <c r="D2189" t="s">
        <v>10856</v>
      </c>
      <c r="E2189">
        <f>IF(COUNTIFS(Registros!$A$2:$A$6000,"NP",Registros!$B$2:$B$6000,$A2189)&gt;0,1,0)</f>
        <v>0</v>
      </c>
      <c r="F2189">
        <f>IF($E2189=1,SUMIFS(Registros!$F$2:$F$6000,Registros!$A$2:$A$6000,"NP",Registros!$B$2:$B$6000,$A2189),0)</f>
        <v>0</v>
      </c>
      <c r="G2189">
        <f>IF(COUNTIFS(Registros!$A$2:$A$6000,"MOV",Registros!$B$2:$B$6000,$A2189)&gt;0,1,0)</f>
        <v>1</v>
      </c>
      <c r="H2189">
        <f>IF($G2189=1,SUMIFS(Registros!$F$2:$F$6000,Registros!$A$2:$A$6000,"MOV",Registros!$B$2:$B$6000,$A2189),0)</f>
        <v>50</v>
      </c>
      <c r="I2189">
        <f>IF(COUNTIFS(Registros!$A$2:$A$6000,"CS",Registros!$B$2:$B$6000,$A2189)&gt;0,1,0)</f>
        <v>0</v>
      </c>
      <c r="J2189">
        <f>IF($I2189=1,SUMIFS(Registros!$I$2:$I$6000,Registros!$A$2:$A$6000,"CS",Registros!$B$2:$B$6000,$A2189),0)</f>
        <v>0</v>
      </c>
      <c r="K2189">
        <f>IF(COUNTIFS(Winback!$K$2:$K$300,$A2189)&gt;0,1,0)</f>
        <v>0</v>
      </c>
      <c r="L2189">
        <f>IF(AND($K2189=1,LEFT($A2189,3)="WB-"),SUMIFS(Winback!$D$2:$D$300,Winback!$K$2:$K$300,$A2189),0)</f>
        <v>0</v>
      </c>
      <c r="M2189">
        <f>IF(OR($E2189=1,$G2189=1,SUMIFS(Registros!$J$2:$J$6000,Registros!$B$2:$B$6000,$A2189)&gt;0),1,0)</f>
        <v>1</v>
      </c>
      <c r="N2189">
        <f>IF($J2189&gt;0,1,IF(COUNTIFS(Registros!$A$2:$A$6000,"CS",Registros!$B$2:$B$6000,$A2189,Registros!$K$2:$K$6000,"&lt;&gt;")&gt;0,1,0))</f>
        <v>0</v>
      </c>
      <c r="O2189" t="str">
        <f t="shared" si="170"/>
        <v>SOLO MÓVIL</v>
      </c>
      <c r="P2189" t="str">
        <f t="shared" si="171"/>
        <v>Ofrecer fijo + internet (FLBBTV)</v>
      </c>
      <c r="Q2189">
        <f t="shared" si="172"/>
        <v>50</v>
      </c>
      <c r="R2189">
        <f>IFERROR(VLOOKUP($A2189,Registros!$B$2:$G$6000,6,0),IFERROR(INDEX(Winback!$C$2:$C$300,MATCH($A2189,Winback!$K$2:$K$300,0)),""))</f>
        <v>0</v>
      </c>
      <c r="S2189" t="str">
        <f t="shared" si="173"/>
        <v>+MOV</v>
      </c>
      <c r="T2189">
        <f t="shared" si="174"/>
        <v>1</v>
      </c>
    </row>
    <row r="2190" spans="1:20" x14ac:dyDescent="0.35">
      <c r="A2190" t="s">
        <v>10858</v>
      </c>
      <c r="B2190" t="s">
        <v>10859</v>
      </c>
      <c r="C2190" t="s">
        <v>10860</v>
      </c>
      <c r="D2190" t="s">
        <v>10861</v>
      </c>
      <c r="E2190">
        <f>IF(COUNTIFS(Registros!$A$2:$A$6000,"NP",Registros!$B$2:$B$6000,$A2190)&gt;0,1,0)</f>
        <v>0</v>
      </c>
      <c r="F2190">
        <f>IF($E2190=1,SUMIFS(Registros!$F$2:$F$6000,Registros!$A$2:$A$6000,"NP",Registros!$B$2:$B$6000,$A2190),0)</f>
        <v>0</v>
      </c>
      <c r="G2190">
        <f>IF(COUNTIFS(Registros!$A$2:$A$6000,"MOV",Registros!$B$2:$B$6000,$A2190)&gt;0,1,0)</f>
        <v>1</v>
      </c>
      <c r="H2190">
        <f>IF($G2190=1,SUMIFS(Registros!$F$2:$F$6000,Registros!$A$2:$A$6000,"MOV",Registros!$B$2:$B$6000,$A2190),0)</f>
        <v>20.75</v>
      </c>
      <c r="I2190">
        <f>IF(COUNTIFS(Registros!$A$2:$A$6000,"CS",Registros!$B$2:$B$6000,$A2190)&gt;0,1,0)</f>
        <v>0</v>
      </c>
      <c r="J2190">
        <f>IF($I2190=1,SUMIFS(Registros!$I$2:$I$6000,Registros!$A$2:$A$6000,"CS",Registros!$B$2:$B$6000,$A2190),0)</f>
        <v>0</v>
      </c>
      <c r="K2190">
        <f>IF(COUNTIFS(Winback!$K$2:$K$300,$A2190)&gt;0,1,0)</f>
        <v>0</v>
      </c>
      <c r="L2190">
        <f>IF(AND($K2190=1,LEFT($A2190,3)="WB-"),SUMIFS(Winback!$D$2:$D$300,Winback!$K$2:$K$300,$A2190),0)</f>
        <v>0</v>
      </c>
      <c r="M2190">
        <f>IF(OR($E2190=1,$G2190=1,SUMIFS(Registros!$J$2:$J$6000,Registros!$B$2:$B$6000,$A2190)&gt;0),1,0)</f>
        <v>1</v>
      </c>
      <c r="N2190">
        <f>IF($J2190&gt;0,1,IF(COUNTIFS(Registros!$A$2:$A$6000,"CS",Registros!$B$2:$B$6000,$A2190,Registros!$K$2:$K$6000,"&lt;&gt;")&gt;0,1,0))</f>
        <v>0</v>
      </c>
      <c r="O2190" t="str">
        <f t="shared" si="170"/>
        <v>SOLO MÓVIL</v>
      </c>
      <c r="P2190" t="str">
        <f t="shared" si="171"/>
        <v>Ofrecer fijo + internet (FLBBTV)</v>
      </c>
      <c r="Q2190">
        <f t="shared" si="172"/>
        <v>20.75</v>
      </c>
      <c r="R2190">
        <f>IFERROR(VLOOKUP($A2190,Registros!$B$2:$G$6000,6,0),IFERROR(INDEX(Winback!$C$2:$C$300,MATCH($A2190,Winback!$K$2:$K$300,0)),""))</f>
        <v>0</v>
      </c>
      <c r="S2190" t="str">
        <f t="shared" si="173"/>
        <v>+MOV</v>
      </c>
      <c r="T2190">
        <f t="shared" si="174"/>
        <v>1</v>
      </c>
    </row>
    <row r="2191" spans="1:20" x14ac:dyDescent="0.35">
      <c r="A2191" t="s">
        <v>10863</v>
      </c>
      <c r="B2191" t="s">
        <v>10864</v>
      </c>
      <c r="C2191" t="s">
        <v>10865</v>
      </c>
      <c r="D2191" t="s">
        <v>10866</v>
      </c>
      <c r="E2191">
        <f>IF(COUNTIFS(Registros!$A$2:$A$6000,"NP",Registros!$B$2:$B$6000,$A2191)&gt;0,1,0)</f>
        <v>0</v>
      </c>
      <c r="F2191">
        <f>IF($E2191=1,SUMIFS(Registros!$F$2:$F$6000,Registros!$A$2:$A$6000,"NP",Registros!$B$2:$B$6000,$A2191),0)</f>
        <v>0</v>
      </c>
      <c r="G2191">
        <f>IF(COUNTIFS(Registros!$A$2:$A$6000,"MOV",Registros!$B$2:$B$6000,$A2191)&gt;0,1,0)</f>
        <v>1</v>
      </c>
      <c r="H2191">
        <f>IF($G2191=1,SUMIFS(Registros!$F$2:$F$6000,Registros!$A$2:$A$6000,"MOV",Registros!$B$2:$B$6000,$A2191),0)</f>
        <v>15</v>
      </c>
      <c r="I2191">
        <f>IF(COUNTIFS(Registros!$A$2:$A$6000,"CS",Registros!$B$2:$B$6000,$A2191)&gt;0,1,0)</f>
        <v>0</v>
      </c>
      <c r="J2191">
        <f>IF($I2191=1,SUMIFS(Registros!$I$2:$I$6000,Registros!$A$2:$A$6000,"CS",Registros!$B$2:$B$6000,$A2191),0)</f>
        <v>0</v>
      </c>
      <c r="K2191">
        <f>IF(COUNTIFS(Winback!$K$2:$K$300,$A2191)&gt;0,1,0)</f>
        <v>0</v>
      </c>
      <c r="L2191">
        <f>IF(AND($K2191=1,LEFT($A2191,3)="WB-"),SUMIFS(Winback!$D$2:$D$300,Winback!$K$2:$K$300,$A2191),0)</f>
        <v>0</v>
      </c>
      <c r="M2191">
        <f>IF(OR($E2191=1,$G2191=1,SUMIFS(Registros!$J$2:$J$6000,Registros!$B$2:$B$6000,$A2191)&gt;0),1,0)</f>
        <v>1</v>
      </c>
      <c r="N2191">
        <f>IF($J2191&gt;0,1,IF(COUNTIFS(Registros!$A$2:$A$6000,"CS",Registros!$B$2:$B$6000,$A2191,Registros!$K$2:$K$6000,"&lt;&gt;")&gt;0,1,0))</f>
        <v>0</v>
      </c>
      <c r="O2191" t="str">
        <f t="shared" si="170"/>
        <v>SOLO MÓVIL</v>
      </c>
      <c r="P2191" t="str">
        <f t="shared" si="171"/>
        <v>Ofrecer fijo + internet (FLBBTV)</v>
      </c>
      <c r="Q2191">
        <f t="shared" si="172"/>
        <v>15</v>
      </c>
      <c r="R2191">
        <f>IFERROR(VLOOKUP($A2191,Registros!$B$2:$G$6000,6,0),IFERROR(INDEX(Winback!$C$2:$C$300,MATCH($A2191,Winback!$K$2:$K$300,0)),""))</f>
        <v>0</v>
      </c>
      <c r="S2191" t="str">
        <f t="shared" si="173"/>
        <v>+MOV</v>
      </c>
      <c r="T2191">
        <f t="shared" si="174"/>
        <v>1</v>
      </c>
    </row>
    <row r="2192" spans="1:20" x14ac:dyDescent="0.35">
      <c r="A2192" t="s">
        <v>10868</v>
      </c>
      <c r="B2192" t="s">
        <v>10869</v>
      </c>
      <c r="C2192" t="s">
        <v>10870</v>
      </c>
      <c r="D2192" t="s">
        <v>10871</v>
      </c>
      <c r="E2192">
        <f>IF(COUNTIFS(Registros!$A$2:$A$6000,"NP",Registros!$B$2:$B$6000,$A2192)&gt;0,1,0)</f>
        <v>0</v>
      </c>
      <c r="F2192">
        <f>IF($E2192=1,SUMIFS(Registros!$F$2:$F$6000,Registros!$A$2:$A$6000,"NP",Registros!$B$2:$B$6000,$A2192),0)</f>
        <v>0</v>
      </c>
      <c r="G2192">
        <f>IF(COUNTIFS(Registros!$A$2:$A$6000,"MOV",Registros!$B$2:$B$6000,$A2192)&gt;0,1,0)</f>
        <v>1</v>
      </c>
      <c r="H2192">
        <f>IF($G2192=1,SUMIFS(Registros!$F$2:$F$6000,Registros!$A$2:$A$6000,"MOV",Registros!$B$2:$B$6000,$A2192),0)</f>
        <v>86.5</v>
      </c>
      <c r="I2192">
        <f>IF(COUNTIFS(Registros!$A$2:$A$6000,"CS",Registros!$B$2:$B$6000,$A2192)&gt;0,1,0)</f>
        <v>0</v>
      </c>
      <c r="J2192">
        <f>IF($I2192=1,SUMIFS(Registros!$I$2:$I$6000,Registros!$A$2:$A$6000,"CS",Registros!$B$2:$B$6000,$A2192),0)</f>
        <v>0</v>
      </c>
      <c r="K2192">
        <f>IF(COUNTIFS(Winback!$K$2:$K$300,$A2192)&gt;0,1,0)</f>
        <v>0</v>
      </c>
      <c r="L2192">
        <f>IF(AND($K2192=1,LEFT($A2192,3)="WB-"),SUMIFS(Winback!$D$2:$D$300,Winback!$K$2:$K$300,$A2192),0)</f>
        <v>0</v>
      </c>
      <c r="M2192">
        <f>IF(OR($E2192=1,$G2192=1,SUMIFS(Registros!$J$2:$J$6000,Registros!$B$2:$B$6000,$A2192)&gt;0),1,0)</f>
        <v>1</v>
      </c>
      <c r="N2192">
        <f>IF($J2192&gt;0,1,IF(COUNTIFS(Registros!$A$2:$A$6000,"CS",Registros!$B$2:$B$6000,$A2192,Registros!$K$2:$K$6000,"&lt;&gt;")&gt;0,1,0))</f>
        <v>0</v>
      </c>
      <c r="O2192" t="str">
        <f t="shared" si="170"/>
        <v>SOLO MÓVIL</v>
      </c>
      <c r="P2192" t="str">
        <f t="shared" si="171"/>
        <v>Ofrecer fijo + internet (FLBBTV)</v>
      </c>
      <c r="Q2192">
        <f t="shared" si="172"/>
        <v>86.5</v>
      </c>
      <c r="R2192">
        <f>IFERROR(VLOOKUP($A2192,Registros!$B$2:$G$6000,6,0),IFERROR(INDEX(Winback!$C$2:$C$300,MATCH($A2192,Winback!$K$2:$K$300,0)),""))</f>
        <v>0</v>
      </c>
      <c r="S2192" t="str">
        <f t="shared" si="173"/>
        <v>+MOV</v>
      </c>
      <c r="T2192">
        <f t="shared" si="174"/>
        <v>1</v>
      </c>
    </row>
    <row r="2193" spans="1:20" x14ac:dyDescent="0.35">
      <c r="A2193" t="s">
        <v>10873</v>
      </c>
      <c r="B2193" t="s">
        <v>10874</v>
      </c>
      <c r="C2193" t="s">
        <v>10875</v>
      </c>
      <c r="D2193" t="s">
        <v>10875</v>
      </c>
      <c r="E2193">
        <f>IF(COUNTIFS(Registros!$A$2:$A$6000,"NP",Registros!$B$2:$B$6000,$A2193)&gt;0,1,0)</f>
        <v>0</v>
      </c>
      <c r="F2193">
        <f>IF($E2193=1,SUMIFS(Registros!$F$2:$F$6000,Registros!$A$2:$A$6000,"NP",Registros!$B$2:$B$6000,$A2193),0)</f>
        <v>0</v>
      </c>
      <c r="G2193">
        <f>IF(COUNTIFS(Registros!$A$2:$A$6000,"MOV",Registros!$B$2:$B$6000,$A2193)&gt;0,1,0)</f>
        <v>1</v>
      </c>
      <c r="H2193">
        <f>IF($G2193=1,SUMIFS(Registros!$F$2:$F$6000,Registros!$A$2:$A$6000,"MOV",Registros!$B$2:$B$6000,$A2193),0)</f>
        <v>30</v>
      </c>
      <c r="I2193">
        <f>IF(COUNTIFS(Registros!$A$2:$A$6000,"CS",Registros!$B$2:$B$6000,$A2193)&gt;0,1,0)</f>
        <v>0</v>
      </c>
      <c r="J2193">
        <f>IF($I2193=1,SUMIFS(Registros!$I$2:$I$6000,Registros!$A$2:$A$6000,"CS",Registros!$B$2:$B$6000,$A2193),0)</f>
        <v>0</v>
      </c>
      <c r="K2193">
        <f>IF(COUNTIFS(Winback!$K$2:$K$300,$A2193)&gt;0,1,0)</f>
        <v>0</v>
      </c>
      <c r="L2193">
        <f>IF(AND($K2193=1,LEFT($A2193,3)="WB-"),SUMIFS(Winback!$D$2:$D$300,Winback!$K$2:$K$300,$A2193),0)</f>
        <v>0</v>
      </c>
      <c r="M2193">
        <f>IF(OR($E2193=1,$G2193=1,SUMIFS(Registros!$J$2:$J$6000,Registros!$B$2:$B$6000,$A2193)&gt;0),1,0)</f>
        <v>1</v>
      </c>
      <c r="N2193">
        <f>IF($J2193&gt;0,1,IF(COUNTIFS(Registros!$A$2:$A$6000,"CS",Registros!$B$2:$B$6000,$A2193,Registros!$K$2:$K$6000,"&lt;&gt;")&gt;0,1,0))</f>
        <v>0</v>
      </c>
      <c r="O2193" t="str">
        <f t="shared" si="170"/>
        <v>SOLO MÓVIL</v>
      </c>
      <c r="P2193" t="str">
        <f t="shared" si="171"/>
        <v>Ofrecer fijo + internet (FLBBTV)</v>
      </c>
      <c r="Q2193">
        <f t="shared" si="172"/>
        <v>30</v>
      </c>
      <c r="R2193">
        <f>IFERROR(VLOOKUP($A2193,Registros!$B$2:$G$6000,6,0),IFERROR(INDEX(Winback!$C$2:$C$300,MATCH($A2193,Winback!$K$2:$K$300,0)),""))</f>
        <v>0</v>
      </c>
      <c r="S2193" t="str">
        <f t="shared" si="173"/>
        <v>+MOV</v>
      </c>
      <c r="T2193">
        <f t="shared" si="174"/>
        <v>1</v>
      </c>
    </row>
    <row r="2194" spans="1:20" x14ac:dyDescent="0.35">
      <c r="A2194" t="s">
        <v>10877</v>
      </c>
      <c r="B2194" t="s">
        <v>10878</v>
      </c>
      <c r="C2194" t="s">
        <v>10879</v>
      </c>
      <c r="D2194" t="s">
        <v>10880</v>
      </c>
      <c r="E2194">
        <f>IF(COUNTIFS(Registros!$A$2:$A$6000,"NP",Registros!$B$2:$B$6000,$A2194)&gt;0,1,0)</f>
        <v>0</v>
      </c>
      <c r="F2194">
        <f>IF($E2194=1,SUMIFS(Registros!$F$2:$F$6000,Registros!$A$2:$A$6000,"NP",Registros!$B$2:$B$6000,$A2194),0)</f>
        <v>0</v>
      </c>
      <c r="G2194">
        <f>IF(COUNTIFS(Registros!$A$2:$A$6000,"MOV",Registros!$B$2:$B$6000,$A2194)&gt;0,1,0)</f>
        <v>1</v>
      </c>
      <c r="H2194">
        <f>IF($G2194=1,SUMIFS(Registros!$F$2:$F$6000,Registros!$A$2:$A$6000,"MOV",Registros!$B$2:$B$6000,$A2194),0)</f>
        <v>45</v>
      </c>
      <c r="I2194">
        <f>IF(COUNTIFS(Registros!$A$2:$A$6000,"CS",Registros!$B$2:$B$6000,$A2194)&gt;0,1,0)</f>
        <v>0</v>
      </c>
      <c r="J2194">
        <f>IF($I2194=1,SUMIFS(Registros!$I$2:$I$6000,Registros!$A$2:$A$6000,"CS",Registros!$B$2:$B$6000,$A2194),0)</f>
        <v>0</v>
      </c>
      <c r="K2194">
        <f>IF(COUNTIFS(Winback!$K$2:$K$300,$A2194)&gt;0,1,0)</f>
        <v>0</v>
      </c>
      <c r="L2194">
        <f>IF(AND($K2194=1,LEFT($A2194,3)="WB-"),SUMIFS(Winback!$D$2:$D$300,Winback!$K$2:$K$300,$A2194),0)</f>
        <v>0</v>
      </c>
      <c r="M2194">
        <f>IF(OR($E2194=1,$G2194=1,SUMIFS(Registros!$J$2:$J$6000,Registros!$B$2:$B$6000,$A2194)&gt;0),1,0)</f>
        <v>1</v>
      </c>
      <c r="N2194">
        <f>IF($J2194&gt;0,1,IF(COUNTIFS(Registros!$A$2:$A$6000,"CS",Registros!$B$2:$B$6000,$A2194,Registros!$K$2:$K$6000,"&lt;&gt;")&gt;0,1,0))</f>
        <v>0</v>
      </c>
      <c r="O2194" t="str">
        <f t="shared" si="170"/>
        <v>SOLO MÓVIL</v>
      </c>
      <c r="P2194" t="str">
        <f t="shared" si="171"/>
        <v>Ofrecer fijo + internet (FLBBTV)</v>
      </c>
      <c r="Q2194">
        <f t="shared" si="172"/>
        <v>45</v>
      </c>
      <c r="R2194">
        <f>IFERROR(VLOOKUP($A2194,Registros!$B$2:$G$6000,6,0),IFERROR(INDEX(Winback!$C$2:$C$300,MATCH($A2194,Winback!$K$2:$K$300,0)),""))</f>
        <v>0</v>
      </c>
      <c r="S2194" t="str">
        <f t="shared" si="173"/>
        <v>+MOV</v>
      </c>
      <c r="T2194">
        <f t="shared" si="174"/>
        <v>1</v>
      </c>
    </row>
    <row r="2195" spans="1:20" x14ac:dyDescent="0.35">
      <c r="A2195" t="s">
        <v>10882</v>
      </c>
      <c r="B2195" t="s">
        <v>10883</v>
      </c>
      <c r="C2195" t="s">
        <v>10884</v>
      </c>
      <c r="D2195" t="s">
        <v>10885</v>
      </c>
      <c r="E2195">
        <f>IF(COUNTIFS(Registros!$A$2:$A$6000,"NP",Registros!$B$2:$B$6000,$A2195)&gt;0,1,0)</f>
        <v>0</v>
      </c>
      <c r="F2195">
        <f>IF($E2195=1,SUMIFS(Registros!$F$2:$F$6000,Registros!$A$2:$A$6000,"NP",Registros!$B$2:$B$6000,$A2195),0)</f>
        <v>0</v>
      </c>
      <c r="G2195">
        <f>IF(COUNTIFS(Registros!$A$2:$A$6000,"MOV",Registros!$B$2:$B$6000,$A2195)&gt;0,1,0)</f>
        <v>1</v>
      </c>
      <c r="H2195">
        <f>IF($G2195=1,SUMIFS(Registros!$F$2:$F$6000,Registros!$A$2:$A$6000,"MOV",Registros!$B$2:$B$6000,$A2195),0)</f>
        <v>23</v>
      </c>
      <c r="I2195">
        <f>IF(COUNTIFS(Registros!$A$2:$A$6000,"CS",Registros!$B$2:$B$6000,$A2195)&gt;0,1,0)</f>
        <v>0</v>
      </c>
      <c r="J2195">
        <f>IF($I2195=1,SUMIFS(Registros!$I$2:$I$6000,Registros!$A$2:$A$6000,"CS",Registros!$B$2:$B$6000,$A2195),0)</f>
        <v>0</v>
      </c>
      <c r="K2195">
        <f>IF(COUNTIFS(Winback!$K$2:$K$300,$A2195)&gt;0,1,0)</f>
        <v>0</v>
      </c>
      <c r="L2195">
        <f>IF(AND($K2195=1,LEFT($A2195,3)="WB-"),SUMIFS(Winback!$D$2:$D$300,Winback!$K$2:$K$300,$A2195),0)</f>
        <v>0</v>
      </c>
      <c r="M2195">
        <f>IF(OR($E2195=1,$G2195=1,SUMIFS(Registros!$J$2:$J$6000,Registros!$B$2:$B$6000,$A2195)&gt;0),1,0)</f>
        <v>1</v>
      </c>
      <c r="N2195">
        <f>IF($J2195&gt;0,1,IF(COUNTIFS(Registros!$A$2:$A$6000,"CS",Registros!$B$2:$B$6000,$A2195,Registros!$K$2:$K$6000,"&lt;&gt;")&gt;0,1,0))</f>
        <v>0</v>
      </c>
      <c r="O2195" t="str">
        <f t="shared" si="170"/>
        <v>SOLO MÓVIL</v>
      </c>
      <c r="P2195" t="str">
        <f t="shared" si="171"/>
        <v>Ofrecer fijo + internet (FLBBTV)</v>
      </c>
      <c r="Q2195">
        <f t="shared" si="172"/>
        <v>23</v>
      </c>
      <c r="R2195">
        <f>IFERROR(VLOOKUP($A2195,Registros!$B$2:$G$6000,6,0),IFERROR(INDEX(Winback!$C$2:$C$300,MATCH($A2195,Winback!$K$2:$K$300,0)),""))</f>
        <v>0</v>
      </c>
      <c r="S2195" t="str">
        <f t="shared" si="173"/>
        <v>+MOV</v>
      </c>
      <c r="T2195">
        <f t="shared" si="174"/>
        <v>1</v>
      </c>
    </row>
    <row r="2196" spans="1:20" x14ac:dyDescent="0.35">
      <c r="A2196" t="s">
        <v>10887</v>
      </c>
      <c r="B2196" t="s">
        <v>10888</v>
      </c>
      <c r="C2196" t="s">
        <v>10889</v>
      </c>
      <c r="D2196" t="s">
        <v>10890</v>
      </c>
      <c r="E2196">
        <f>IF(COUNTIFS(Registros!$A$2:$A$6000,"NP",Registros!$B$2:$B$6000,$A2196)&gt;0,1,0)</f>
        <v>0</v>
      </c>
      <c r="F2196">
        <f>IF($E2196=1,SUMIFS(Registros!$F$2:$F$6000,Registros!$A$2:$A$6000,"NP",Registros!$B$2:$B$6000,$A2196),0)</f>
        <v>0</v>
      </c>
      <c r="G2196">
        <f>IF(COUNTIFS(Registros!$A$2:$A$6000,"MOV",Registros!$B$2:$B$6000,$A2196)&gt;0,1,0)</f>
        <v>1</v>
      </c>
      <c r="H2196">
        <f>IF($G2196=1,SUMIFS(Registros!$F$2:$F$6000,Registros!$A$2:$A$6000,"MOV",Registros!$B$2:$B$6000,$A2196),0)</f>
        <v>15</v>
      </c>
      <c r="I2196">
        <f>IF(COUNTIFS(Registros!$A$2:$A$6000,"CS",Registros!$B$2:$B$6000,$A2196)&gt;0,1,0)</f>
        <v>0</v>
      </c>
      <c r="J2196">
        <f>IF($I2196=1,SUMIFS(Registros!$I$2:$I$6000,Registros!$A$2:$A$6000,"CS",Registros!$B$2:$B$6000,$A2196),0)</f>
        <v>0</v>
      </c>
      <c r="K2196">
        <f>IF(COUNTIFS(Winback!$K$2:$K$300,$A2196)&gt;0,1,0)</f>
        <v>0</v>
      </c>
      <c r="L2196">
        <f>IF(AND($K2196=1,LEFT($A2196,3)="WB-"),SUMIFS(Winback!$D$2:$D$300,Winback!$K$2:$K$300,$A2196),0)</f>
        <v>0</v>
      </c>
      <c r="M2196">
        <f>IF(OR($E2196=1,$G2196=1,SUMIFS(Registros!$J$2:$J$6000,Registros!$B$2:$B$6000,$A2196)&gt;0),1,0)</f>
        <v>1</v>
      </c>
      <c r="N2196">
        <f>IF($J2196&gt;0,1,IF(COUNTIFS(Registros!$A$2:$A$6000,"CS",Registros!$B$2:$B$6000,$A2196,Registros!$K$2:$K$6000,"&lt;&gt;")&gt;0,1,0))</f>
        <v>0</v>
      </c>
      <c r="O2196" t="str">
        <f t="shared" si="170"/>
        <v>SOLO MÓVIL</v>
      </c>
      <c r="P2196" t="str">
        <f t="shared" si="171"/>
        <v>Ofrecer fijo + internet (FLBBTV)</v>
      </c>
      <c r="Q2196">
        <f t="shared" si="172"/>
        <v>15</v>
      </c>
      <c r="R2196">
        <f>IFERROR(VLOOKUP($A2196,Registros!$B$2:$G$6000,6,0),IFERROR(INDEX(Winback!$C$2:$C$300,MATCH($A2196,Winback!$K$2:$K$300,0)),""))</f>
        <v>0</v>
      </c>
      <c r="S2196" t="str">
        <f t="shared" si="173"/>
        <v>+MOV</v>
      </c>
      <c r="T2196">
        <f t="shared" si="174"/>
        <v>1</v>
      </c>
    </row>
    <row r="2197" spans="1:20" x14ac:dyDescent="0.35">
      <c r="A2197" t="s">
        <v>10892</v>
      </c>
      <c r="B2197" t="s">
        <v>10893</v>
      </c>
      <c r="C2197" t="s">
        <v>10894</v>
      </c>
      <c r="D2197" t="s">
        <v>10895</v>
      </c>
      <c r="E2197">
        <f>IF(COUNTIFS(Registros!$A$2:$A$6000,"NP",Registros!$B$2:$B$6000,$A2197)&gt;0,1,0)</f>
        <v>0</v>
      </c>
      <c r="F2197">
        <f>IF($E2197=1,SUMIFS(Registros!$F$2:$F$6000,Registros!$A$2:$A$6000,"NP",Registros!$B$2:$B$6000,$A2197),0)</f>
        <v>0</v>
      </c>
      <c r="G2197">
        <f>IF(COUNTIFS(Registros!$A$2:$A$6000,"MOV",Registros!$B$2:$B$6000,$A2197)&gt;0,1,0)</f>
        <v>1</v>
      </c>
      <c r="H2197">
        <f>IF($G2197=1,SUMIFS(Registros!$F$2:$F$6000,Registros!$A$2:$A$6000,"MOV",Registros!$B$2:$B$6000,$A2197),0)</f>
        <v>183.75</v>
      </c>
      <c r="I2197">
        <f>IF(COUNTIFS(Registros!$A$2:$A$6000,"CS",Registros!$B$2:$B$6000,$A2197)&gt;0,1,0)</f>
        <v>0</v>
      </c>
      <c r="J2197">
        <f>IF($I2197=1,SUMIFS(Registros!$I$2:$I$6000,Registros!$A$2:$A$6000,"CS",Registros!$B$2:$B$6000,$A2197),0)</f>
        <v>0</v>
      </c>
      <c r="K2197">
        <f>IF(COUNTIFS(Winback!$K$2:$K$300,$A2197)&gt;0,1,0)</f>
        <v>0</v>
      </c>
      <c r="L2197">
        <f>IF(AND($K2197=1,LEFT($A2197,3)="WB-"),SUMIFS(Winback!$D$2:$D$300,Winback!$K$2:$K$300,$A2197),0)</f>
        <v>0</v>
      </c>
      <c r="M2197">
        <f>IF(OR($E2197=1,$G2197=1,SUMIFS(Registros!$J$2:$J$6000,Registros!$B$2:$B$6000,$A2197)&gt;0),1,0)</f>
        <v>1</v>
      </c>
      <c r="N2197">
        <f>IF($J2197&gt;0,1,IF(COUNTIFS(Registros!$A$2:$A$6000,"CS",Registros!$B$2:$B$6000,$A2197,Registros!$K$2:$K$6000,"&lt;&gt;")&gt;0,1,0))</f>
        <v>0</v>
      </c>
      <c r="O2197" t="str">
        <f t="shared" si="170"/>
        <v>SOLO MÓVIL</v>
      </c>
      <c r="P2197" t="str">
        <f t="shared" si="171"/>
        <v>Ofrecer fijo + internet (FLBBTV)</v>
      </c>
      <c r="Q2197">
        <f t="shared" si="172"/>
        <v>183.75</v>
      </c>
      <c r="R2197">
        <f>IFERROR(VLOOKUP($A2197,Registros!$B$2:$G$6000,6,0),IFERROR(INDEX(Winback!$C$2:$C$300,MATCH($A2197,Winback!$K$2:$K$300,0)),""))</f>
        <v>0</v>
      </c>
      <c r="S2197" t="str">
        <f t="shared" si="173"/>
        <v>+MOV</v>
      </c>
      <c r="T2197">
        <f t="shared" si="174"/>
        <v>1</v>
      </c>
    </row>
    <row r="2198" spans="1:20" x14ac:dyDescent="0.35">
      <c r="A2198" t="s">
        <v>10897</v>
      </c>
      <c r="B2198" t="s">
        <v>10898</v>
      </c>
      <c r="C2198" t="s">
        <v>10899</v>
      </c>
      <c r="D2198" t="s">
        <v>10900</v>
      </c>
      <c r="E2198">
        <f>IF(COUNTIFS(Registros!$A$2:$A$6000,"NP",Registros!$B$2:$B$6000,$A2198)&gt;0,1,0)</f>
        <v>0</v>
      </c>
      <c r="F2198">
        <f>IF($E2198=1,SUMIFS(Registros!$F$2:$F$6000,Registros!$A$2:$A$6000,"NP",Registros!$B$2:$B$6000,$A2198),0)</f>
        <v>0</v>
      </c>
      <c r="G2198">
        <f>IF(COUNTIFS(Registros!$A$2:$A$6000,"MOV",Registros!$B$2:$B$6000,$A2198)&gt;0,1,0)</f>
        <v>1</v>
      </c>
      <c r="H2198">
        <f>IF($G2198=1,SUMIFS(Registros!$F$2:$F$6000,Registros!$A$2:$A$6000,"MOV",Registros!$B$2:$B$6000,$A2198),0)</f>
        <v>36</v>
      </c>
      <c r="I2198">
        <f>IF(COUNTIFS(Registros!$A$2:$A$6000,"CS",Registros!$B$2:$B$6000,$A2198)&gt;0,1,0)</f>
        <v>0</v>
      </c>
      <c r="J2198">
        <f>IF($I2198=1,SUMIFS(Registros!$I$2:$I$6000,Registros!$A$2:$A$6000,"CS",Registros!$B$2:$B$6000,$A2198),0)</f>
        <v>0</v>
      </c>
      <c r="K2198">
        <f>IF(COUNTIFS(Winback!$K$2:$K$300,$A2198)&gt;0,1,0)</f>
        <v>0</v>
      </c>
      <c r="L2198">
        <f>IF(AND($K2198=1,LEFT($A2198,3)="WB-"),SUMIFS(Winback!$D$2:$D$300,Winback!$K$2:$K$300,$A2198),0)</f>
        <v>0</v>
      </c>
      <c r="M2198">
        <f>IF(OR($E2198=1,$G2198=1,SUMIFS(Registros!$J$2:$J$6000,Registros!$B$2:$B$6000,$A2198)&gt;0),1,0)</f>
        <v>1</v>
      </c>
      <c r="N2198">
        <f>IF($J2198&gt;0,1,IF(COUNTIFS(Registros!$A$2:$A$6000,"CS",Registros!$B$2:$B$6000,$A2198,Registros!$K$2:$K$6000,"&lt;&gt;")&gt;0,1,0))</f>
        <v>0</v>
      </c>
      <c r="O2198" t="str">
        <f t="shared" si="170"/>
        <v>SOLO MÓVIL</v>
      </c>
      <c r="P2198" t="str">
        <f t="shared" si="171"/>
        <v>Ofrecer fijo + internet (FLBBTV)</v>
      </c>
      <c r="Q2198">
        <f t="shared" si="172"/>
        <v>36</v>
      </c>
      <c r="R2198">
        <f>IFERROR(VLOOKUP($A2198,Registros!$B$2:$G$6000,6,0),IFERROR(INDEX(Winback!$C$2:$C$300,MATCH($A2198,Winback!$K$2:$K$300,0)),""))</f>
        <v>0</v>
      </c>
      <c r="S2198" t="str">
        <f t="shared" si="173"/>
        <v>+MOV</v>
      </c>
      <c r="T2198">
        <f t="shared" si="174"/>
        <v>1</v>
      </c>
    </row>
    <row r="2199" spans="1:20" x14ac:dyDescent="0.35">
      <c r="A2199" t="s">
        <v>10902</v>
      </c>
      <c r="B2199" t="s">
        <v>10903</v>
      </c>
      <c r="C2199" t="s">
        <v>10904</v>
      </c>
      <c r="D2199" t="s">
        <v>10905</v>
      </c>
      <c r="E2199">
        <f>IF(COUNTIFS(Registros!$A$2:$A$6000,"NP",Registros!$B$2:$B$6000,$A2199)&gt;0,1,0)</f>
        <v>0</v>
      </c>
      <c r="F2199">
        <f>IF($E2199=1,SUMIFS(Registros!$F$2:$F$6000,Registros!$A$2:$A$6000,"NP",Registros!$B$2:$B$6000,$A2199),0)</f>
        <v>0</v>
      </c>
      <c r="G2199">
        <f>IF(COUNTIFS(Registros!$A$2:$A$6000,"MOV",Registros!$B$2:$B$6000,$A2199)&gt;0,1,0)</f>
        <v>1</v>
      </c>
      <c r="H2199">
        <f>IF($G2199=1,SUMIFS(Registros!$F$2:$F$6000,Registros!$A$2:$A$6000,"MOV",Registros!$B$2:$B$6000,$A2199),0)</f>
        <v>15</v>
      </c>
      <c r="I2199">
        <f>IF(COUNTIFS(Registros!$A$2:$A$6000,"CS",Registros!$B$2:$B$6000,$A2199)&gt;0,1,0)</f>
        <v>0</v>
      </c>
      <c r="J2199">
        <f>IF($I2199=1,SUMIFS(Registros!$I$2:$I$6000,Registros!$A$2:$A$6000,"CS",Registros!$B$2:$B$6000,$A2199),0)</f>
        <v>0</v>
      </c>
      <c r="K2199">
        <f>IF(COUNTIFS(Winback!$K$2:$K$300,$A2199)&gt;0,1,0)</f>
        <v>0</v>
      </c>
      <c r="L2199">
        <f>IF(AND($K2199=1,LEFT($A2199,3)="WB-"),SUMIFS(Winback!$D$2:$D$300,Winback!$K$2:$K$300,$A2199),0)</f>
        <v>0</v>
      </c>
      <c r="M2199">
        <f>IF(OR($E2199=1,$G2199=1,SUMIFS(Registros!$J$2:$J$6000,Registros!$B$2:$B$6000,$A2199)&gt;0),1,0)</f>
        <v>1</v>
      </c>
      <c r="N2199">
        <f>IF($J2199&gt;0,1,IF(COUNTIFS(Registros!$A$2:$A$6000,"CS",Registros!$B$2:$B$6000,$A2199,Registros!$K$2:$K$6000,"&lt;&gt;")&gt;0,1,0))</f>
        <v>0</v>
      </c>
      <c r="O2199" t="str">
        <f t="shared" si="170"/>
        <v>SOLO MÓVIL</v>
      </c>
      <c r="P2199" t="str">
        <f t="shared" si="171"/>
        <v>Ofrecer fijo + internet (FLBBTV)</v>
      </c>
      <c r="Q2199">
        <f t="shared" si="172"/>
        <v>15</v>
      </c>
      <c r="R2199">
        <f>IFERROR(VLOOKUP($A2199,Registros!$B$2:$G$6000,6,0),IFERROR(INDEX(Winback!$C$2:$C$300,MATCH($A2199,Winback!$K$2:$K$300,0)),""))</f>
        <v>0</v>
      </c>
      <c r="S2199" t="str">
        <f t="shared" si="173"/>
        <v>+MOV</v>
      </c>
      <c r="T2199">
        <f t="shared" si="174"/>
        <v>1</v>
      </c>
    </row>
    <row r="2200" spans="1:20" x14ac:dyDescent="0.35">
      <c r="A2200" t="s">
        <v>10907</v>
      </c>
      <c r="B2200" t="s">
        <v>10908</v>
      </c>
      <c r="C2200" t="s">
        <v>10909</v>
      </c>
      <c r="D2200" t="s">
        <v>10910</v>
      </c>
      <c r="E2200">
        <f>IF(COUNTIFS(Registros!$A$2:$A$6000,"NP",Registros!$B$2:$B$6000,$A2200)&gt;0,1,0)</f>
        <v>0</v>
      </c>
      <c r="F2200">
        <f>IF($E2200=1,SUMIFS(Registros!$F$2:$F$6000,Registros!$A$2:$A$6000,"NP",Registros!$B$2:$B$6000,$A2200),0)</f>
        <v>0</v>
      </c>
      <c r="G2200">
        <f>IF(COUNTIFS(Registros!$A$2:$A$6000,"MOV",Registros!$B$2:$B$6000,$A2200)&gt;0,1,0)</f>
        <v>1</v>
      </c>
      <c r="H2200">
        <f>IF($G2200=1,SUMIFS(Registros!$F$2:$F$6000,Registros!$A$2:$A$6000,"MOV",Registros!$B$2:$B$6000,$A2200),0)</f>
        <v>28.25</v>
      </c>
      <c r="I2200">
        <f>IF(COUNTIFS(Registros!$A$2:$A$6000,"CS",Registros!$B$2:$B$6000,$A2200)&gt;0,1,0)</f>
        <v>0</v>
      </c>
      <c r="J2200">
        <f>IF($I2200=1,SUMIFS(Registros!$I$2:$I$6000,Registros!$A$2:$A$6000,"CS",Registros!$B$2:$B$6000,$A2200),0)</f>
        <v>0</v>
      </c>
      <c r="K2200">
        <f>IF(COUNTIFS(Winback!$K$2:$K$300,$A2200)&gt;0,1,0)</f>
        <v>0</v>
      </c>
      <c r="L2200">
        <f>IF(AND($K2200=1,LEFT($A2200,3)="WB-"),SUMIFS(Winback!$D$2:$D$300,Winback!$K$2:$K$300,$A2200),0)</f>
        <v>0</v>
      </c>
      <c r="M2200">
        <f>IF(OR($E2200=1,$G2200=1,SUMIFS(Registros!$J$2:$J$6000,Registros!$B$2:$B$6000,$A2200)&gt;0),1,0)</f>
        <v>1</v>
      </c>
      <c r="N2200">
        <f>IF($J2200&gt;0,1,IF(COUNTIFS(Registros!$A$2:$A$6000,"CS",Registros!$B$2:$B$6000,$A2200,Registros!$K$2:$K$6000,"&lt;&gt;")&gt;0,1,0))</f>
        <v>0</v>
      </c>
      <c r="O2200" t="str">
        <f t="shared" si="170"/>
        <v>SOLO MÓVIL</v>
      </c>
      <c r="P2200" t="str">
        <f t="shared" si="171"/>
        <v>Ofrecer fijo + internet (FLBBTV)</v>
      </c>
      <c r="Q2200">
        <f t="shared" si="172"/>
        <v>28.25</v>
      </c>
      <c r="R2200">
        <f>IFERROR(VLOOKUP($A2200,Registros!$B$2:$G$6000,6,0),IFERROR(INDEX(Winback!$C$2:$C$300,MATCH($A2200,Winback!$K$2:$K$300,0)),""))</f>
        <v>0</v>
      </c>
      <c r="S2200" t="str">
        <f t="shared" si="173"/>
        <v>+MOV</v>
      </c>
      <c r="T2200">
        <f t="shared" si="174"/>
        <v>1</v>
      </c>
    </row>
    <row r="2201" spans="1:20" x14ac:dyDescent="0.35">
      <c r="A2201" t="s">
        <v>10912</v>
      </c>
      <c r="B2201" t="s">
        <v>10913</v>
      </c>
      <c r="C2201" t="s">
        <v>10914</v>
      </c>
      <c r="D2201" t="s">
        <v>10915</v>
      </c>
      <c r="E2201">
        <f>IF(COUNTIFS(Registros!$A$2:$A$6000,"NP",Registros!$B$2:$B$6000,$A2201)&gt;0,1,0)</f>
        <v>0</v>
      </c>
      <c r="F2201">
        <f>IF($E2201=1,SUMIFS(Registros!$F$2:$F$6000,Registros!$A$2:$A$6000,"NP",Registros!$B$2:$B$6000,$A2201),0)</f>
        <v>0</v>
      </c>
      <c r="G2201">
        <f>IF(COUNTIFS(Registros!$A$2:$A$6000,"MOV",Registros!$B$2:$B$6000,$A2201)&gt;0,1,0)</f>
        <v>1</v>
      </c>
      <c r="H2201">
        <f>IF($G2201=1,SUMIFS(Registros!$F$2:$F$6000,Registros!$A$2:$A$6000,"MOV",Registros!$B$2:$B$6000,$A2201),0)</f>
        <v>46.25</v>
      </c>
      <c r="I2201">
        <f>IF(COUNTIFS(Registros!$A$2:$A$6000,"CS",Registros!$B$2:$B$6000,$A2201)&gt;0,1,0)</f>
        <v>0</v>
      </c>
      <c r="J2201">
        <f>IF($I2201=1,SUMIFS(Registros!$I$2:$I$6000,Registros!$A$2:$A$6000,"CS",Registros!$B$2:$B$6000,$A2201),0)</f>
        <v>0</v>
      </c>
      <c r="K2201">
        <f>IF(COUNTIFS(Winback!$K$2:$K$300,$A2201)&gt;0,1,0)</f>
        <v>0</v>
      </c>
      <c r="L2201">
        <f>IF(AND($K2201=1,LEFT($A2201,3)="WB-"),SUMIFS(Winback!$D$2:$D$300,Winback!$K$2:$K$300,$A2201),0)</f>
        <v>0</v>
      </c>
      <c r="M2201">
        <f>IF(OR($E2201=1,$G2201=1,SUMIFS(Registros!$J$2:$J$6000,Registros!$B$2:$B$6000,$A2201)&gt;0),1,0)</f>
        <v>1</v>
      </c>
      <c r="N2201">
        <f>IF($J2201&gt;0,1,IF(COUNTIFS(Registros!$A$2:$A$6000,"CS",Registros!$B$2:$B$6000,$A2201,Registros!$K$2:$K$6000,"&lt;&gt;")&gt;0,1,0))</f>
        <v>0</v>
      </c>
      <c r="O2201" t="str">
        <f t="shared" si="170"/>
        <v>SOLO MÓVIL</v>
      </c>
      <c r="P2201" t="str">
        <f t="shared" si="171"/>
        <v>Ofrecer fijo + internet (FLBBTV)</v>
      </c>
      <c r="Q2201">
        <f t="shared" si="172"/>
        <v>46.25</v>
      </c>
      <c r="R2201">
        <f>IFERROR(VLOOKUP($A2201,Registros!$B$2:$G$6000,6,0),IFERROR(INDEX(Winback!$C$2:$C$300,MATCH($A2201,Winback!$K$2:$K$300,0)),""))</f>
        <v>0</v>
      </c>
      <c r="S2201" t="str">
        <f t="shared" si="173"/>
        <v>+MOV</v>
      </c>
      <c r="T2201">
        <f t="shared" si="174"/>
        <v>1</v>
      </c>
    </row>
    <row r="2202" spans="1:20" x14ac:dyDescent="0.35">
      <c r="A2202" t="s">
        <v>10917</v>
      </c>
      <c r="B2202" t="s">
        <v>10918</v>
      </c>
      <c r="C2202" t="s">
        <v>10919</v>
      </c>
      <c r="D2202" t="s">
        <v>10920</v>
      </c>
      <c r="E2202">
        <f>IF(COUNTIFS(Registros!$A$2:$A$6000,"NP",Registros!$B$2:$B$6000,$A2202)&gt;0,1,0)</f>
        <v>0</v>
      </c>
      <c r="F2202">
        <f>IF($E2202=1,SUMIFS(Registros!$F$2:$F$6000,Registros!$A$2:$A$6000,"NP",Registros!$B$2:$B$6000,$A2202),0)</f>
        <v>0</v>
      </c>
      <c r="G2202">
        <f>IF(COUNTIFS(Registros!$A$2:$A$6000,"MOV",Registros!$B$2:$B$6000,$A2202)&gt;0,1,0)</f>
        <v>1</v>
      </c>
      <c r="H2202">
        <f>IF($G2202=1,SUMIFS(Registros!$F$2:$F$6000,Registros!$A$2:$A$6000,"MOV",Registros!$B$2:$B$6000,$A2202),0)</f>
        <v>69.75</v>
      </c>
      <c r="I2202">
        <f>IF(COUNTIFS(Registros!$A$2:$A$6000,"CS",Registros!$B$2:$B$6000,$A2202)&gt;0,1,0)</f>
        <v>0</v>
      </c>
      <c r="J2202">
        <f>IF($I2202=1,SUMIFS(Registros!$I$2:$I$6000,Registros!$A$2:$A$6000,"CS",Registros!$B$2:$B$6000,$A2202),0)</f>
        <v>0</v>
      </c>
      <c r="K2202">
        <f>IF(COUNTIFS(Winback!$K$2:$K$300,$A2202)&gt;0,1,0)</f>
        <v>0</v>
      </c>
      <c r="L2202">
        <f>IF(AND($K2202=1,LEFT($A2202,3)="WB-"),SUMIFS(Winback!$D$2:$D$300,Winback!$K$2:$K$300,$A2202),0)</f>
        <v>0</v>
      </c>
      <c r="M2202">
        <f>IF(OR($E2202=1,$G2202=1,SUMIFS(Registros!$J$2:$J$6000,Registros!$B$2:$B$6000,$A2202)&gt;0),1,0)</f>
        <v>1</v>
      </c>
      <c r="N2202">
        <f>IF($J2202&gt;0,1,IF(COUNTIFS(Registros!$A$2:$A$6000,"CS",Registros!$B$2:$B$6000,$A2202,Registros!$K$2:$K$6000,"&lt;&gt;")&gt;0,1,0))</f>
        <v>0</v>
      </c>
      <c r="O2202" t="str">
        <f t="shared" si="170"/>
        <v>SOLO MÓVIL</v>
      </c>
      <c r="P2202" t="str">
        <f t="shared" si="171"/>
        <v>Ofrecer fijo + internet (FLBBTV)</v>
      </c>
      <c r="Q2202">
        <f t="shared" si="172"/>
        <v>69.75</v>
      </c>
      <c r="R2202">
        <f>IFERROR(VLOOKUP($A2202,Registros!$B$2:$G$6000,6,0),IFERROR(INDEX(Winback!$C$2:$C$300,MATCH($A2202,Winback!$K$2:$K$300,0)),""))</f>
        <v>0</v>
      </c>
      <c r="S2202" t="str">
        <f t="shared" si="173"/>
        <v>+MOV</v>
      </c>
      <c r="T2202">
        <f t="shared" si="174"/>
        <v>1</v>
      </c>
    </row>
    <row r="2203" spans="1:20" x14ac:dyDescent="0.35">
      <c r="A2203" t="s">
        <v>10922</v>
      </c>
      <c r="B2203" t="s">
        <v>10923</v>
      </c>
      <c r="C2203" t="s">
        <v>10924</v>
      </c>
      <c r="D2203" t="s">
        <v>10925</v>
      </c>
      <c r="E2203">
        <f>IF(COUNTIFS(Registros!$A$2:$A$6000,"NP",Registros!$B$2:$B$6000,$A2203)&gt;0,1,0)</f>
        <v>0</v>
      </c>
      <c r="F2203">
        <f>IF($E2203=1,SUMIFS(Registros!$F$2:$F$6000,Registros!$A$2:$A$6000,"NP",Registros!$B$2:$B$6000,$A2203),0)</f>
        <v>0</v>
      </c>
      <c r="G2203">
        <f>IF(COUNTIFS(Registros!$A$2:$A$6000,"MOV",Registros!$B$2:$B$6000,$A2203)&gt;0,1,0)</f>
        <v>1</v>
      </c>
      <c r="H2203">
        <f>IF($G2203=1,SUMIFS(Registros!$F$2:$F$6000,Registros!$A$2:$A$6000,"MOV",Registros!$B$2:$B$6000,$A2203),0)</f>
        <v>20</v>
      </c>
      <c r="I2203">
        <f>IF(COUNTIFS(Registros!$A$2:$A$6000,"CS",Registros!$B$2:$B$6000,$A2203)&gt;0,1,0)</f>
        <v>0</v>
      </c>
      <c r="J2203">
        <f>IF($I2203=1,SUMIFS(Registros!$I$2:$I$6000,Registros!$A$2:$A$6000,"CS",Registros!$B$2:$B$6000,$A2203),0)</f>
        <v>0</v>
      </c>
      <c r="K2203">
        <f>IF(COUNTIFS(Winback!$K$2:$K$300,$A2203)&gt;0,1,0)</f>
        <v>0</v>
      </c>
      <c r="L2203">
        <f>IF(AND($K2203=1,LEFT($A2203,3)="WB-"),SUMIFS(Winback!$D$2:$D$300,Winback!$K$2:$K$300,$A2203),0)</f>
        <v>0</v>
      </c>
      <c r="M2203">
        <f>IF(OR($E2203=1,$G2203=1,SUMIFS(Registros!$J$2:$J$6000,Registros!$B$2:$B$6000,$A2203)&gt;0),1,0)</f>
        <v>1</v>
      </c>
      <c r="N2203">
        <f>IF($J2203&gt;0,1,IF(COUNTIFS(Registros!$A$2:$A$6000,"CS",Registros!$B$2:$B$6000,$A2203,Registros!$K$2:$K$6000,"&lt;&gt;")&gt;0,1,0))</f>
        <v>0</v>
      </c>
      <c r="O2203" t="str">
        <f t="shared" si="170"/>
        <v>SOLO MÓVIL</v>
      </c>
      <c r="P2203" t="str">
        <f t="shared" si="171"/>
        <v>Ofrecer fijo + internet (FLBBTV)</v>
      </c>
      <c r="Q2203">
        <f t="shared" si="172"/>
        <v>20</v>
      </c>
      <c r="R2203">
        <f>IFERROR(VLOOKUP($A2203,Registros!$B$2:$G$6000,6,0),IFERROR(INDEX(Winback!$C$2:$C$300,MATCH($A2203,Winback!$K$2:$K$300,0)),""))</f>
        <v>0</v>
      </c>
      <c r="S2203" t="str">
        <f t="shared" si="173"/>
        <v>+MOV</v>
      </c>
      <c r="T2203">
        <f t="shared" si="174"/>
        <v>1</v>
      </c>
    </row>
    <row r="2204" spans="1:20" x14ac:dyDescent="0.35">
      <c r="A2204" t="s">
        <v>10927</v>
      </c>
      <c r="B2204" t="s">
        <v>10928</v>
      </c>
      <c r="C2204" t="s">
        <v>10929</v>
      </c>
      <c r="D2204" t="s">
        <v>10930</v>
      </c>
      <c r="E2204">
        <f>IF(COUNTIFS(Registros!$A$2:$A$6000,"NP",Registros!$B$2:$B$6000,$A2204)&gt;0,1,0)</f>
        <v>0</v>
      </c>
      <c r="F2204">
        <f>IF($E2204=1,SUMIFS(Registros!$F$2:$F$6000,Registros!$A$2:$A$6000,"NP",Registros!$B$2:$B$6000,$A2204),0)</f>
        <v>0</v>
      </c>
      <c r="G2204">
        <f>IF(COUNTIFS(Registros!$A$2:$A$6000,"MOV",Registros!$B$2:$B$6000,$A2204)&gt;0,1,0)</f>
        <v>1</v>
      </c>
      <c r="H2204">
        <f>IF($G2204=1,SUMIFS(Registros!$F$2:$F$6000,Registros!$A$2:$A$6000,"MOV",Registros!$B$2:$B$6000,$A2204),0)</f>
        <v>16.940000000000001</v>
      </c>
      <c r="I2204">
        <f>IF(COUNTIFS(Registros!$A$2:$A$6000,"CS",Registros!$B$2:$B$6000,$A2204)&gt;0,1,0)</f>
        <v>0</v>
      </c>
      <c r="J2204">
        <f>IF($I2204=1,SUMIFS(Registros!$I$2:$I$6000,Registros!$A$2:$A$6000,"CS",Registros!$B$2:$B$6000,$A2204),0)</f>
        <v>0</v>
      </c>
      <c r="K2204">
        <f>IF(COUNTIFS(Winback!$K$2:$K$300,$A2204)&gt;0,1,0)</f>
        <v>0</v>
      </c>
      <c r="L2204">
        <f>IF(AND($K2204=1,LEFT($A2204,3)="WB-"),SUMIFS(Winback!$D$2:$D$300,Winback!$K$2:$K$300,$A2204),0)</f>
        <v>0</v>
      </c>
      <c r="M2204">
        <f>IF(OR($E2204=1,$G2204=1,SUMIFS(Registros!$J$2:$J$6000,Registros!$B$2:$B$6000,$A2204)&gt;0),1,0)</f>
        <v>1</v>
      </c>
      <c r="N2204">
        <f>IF($J2204&gt;0,1,IF(COUNTIFS(Registros!$A$2:$A$6000,"CS",Registros!$B$2:$B$6000,$A2204,Registros!$K$2:$K$6000,"&lt;&gt;")&gt;0,1,0))</f>
        <v>0</v>
      </c>
      <c r="O2204" t="str">
        <f t="shared" si="170"/>
        <v>SOLO MÓVIL</v>
      </c>
      <c r="P2204" t="str">
        <f t="shared" si="171"/>
        <v>Ofrecer fijo + internet (FLBBTV)</v>
      </c>
      <c r="Q2204">
        <f t="shared" si="172"/>
        <v>16.940000000000001</v>
      </c>
      <c r="R2204">
        <f>IFERROR(VLOOKUP($A2204,Registros!$B$2:$G$6000,6,0),IFERROR(INDEX(Winback!$C$2:$C$300,MATCH($A2204,Winback!$K$2:$K$300,0)),""))</f>
        <v>0</v>
      </c>
      <c r="S2204" t="str">
        <f t="shared" si="173"/>
        <v>+MOV</v>
      </c>
      <c r="T2204">
        <f t="shared" si="174"/>
        <v>1</v>
      </c>
    </row>
    <row r="2205" spans="1:20" x14ac:dyDescent="0.35">
      <c r="A2205" t="s">
        <v>10932</v>
      </c>
      <c r="B2205" t="s">
        <v>10933</v>
      </c>
      <c r="C2205" t="s">
        <v>10934</v>
      </c>
      <c r="D2205" t="s">
        <v>10935</v>
      </c>
      <c r="E2205">
        <f>IF(COUNTIFS(Registros!$A$2:$A$6000,"NP",Registros!$B$2:$B$6000,$A2205)&gt;0,1,0)</f>
        <v>0</v>
      </c>
      <c r="F2205">
        <f>IF($E2205=1,SUMIFS(Registros!$F$2:$F$6000,Registros!$A$2:$A$6000,"NP",Registros!$B$2:$B$6000,$A2205),0)</f>
        <v>0</v>
      </c>
      <c r="G2205">
        <f>IF(COUNTIFS(Registros!$A$2:$A$6000,"MOV",Registros!$B$2:$B$6000,$A2205)&gt;0,1,0)</f>
        <v>1</v>
      </c>
      <c r="H2205">
        <f>IF($G2205=1,SUMIFS(Registros!$F$2:$F$6000,Registros!$A$2:$A$6000,"MOV",Registros!$B$2:$B$6000,$A2205),0)</f>
        <v>16.25</v>
      </c>
      <c r="I2205">
        <f>IF(COUNTIFS(Registros!$A$2:$A$6000,"CS",Registros!$B$2:$B$6000,$A2205)&gt;0,1,0)</f>
        <v>0</v>
      </c>
      <c r="J2205">
        <f>IF($I2205=1,SUMIFS(Registros!$I$2:$I$6000,Registros!$A$2:$A$6000,"CS",Registros!$B$2:$B$6000,$A2205),0)</f>
        <v>0</v>
      </c>
      <c r="K2205">
        <f>IF(COUNTIFS(Winback!$K$2:$K$300,$A2205)&gt;0,1,0)</f>
        <v>0</v>
      </c>
      <c r="L2205">
        <f>IF(AND($K2205=1,LEFT($A2205,3)="WB-"),SUMIFS(Winback!$D$2:$D$300,Winback!$K$2:$K$300,$A2205),0)</f>
        <v>0</v>
      </c>
      <c r="M2205">
        <f>IF(OR($E2205=1,$G2205=1,SUMIFS(Registros!$J$2:$J$6000,Registros!$B$2:$B$6000,$A2205)&gt;0),1,0)</f>
        <v>1</v>
      </c>
      <c r="N2205">
        <f>IF($J2205&gt;0,1,IF(COUNTIFS(Registros!$A$2:$A$6000,"CS",Registros!$B$2:$B$6000,$A2205,Registros!$K$2:$K$6000,"&lt;&gt;")&gt;0,1,0))</f>
        <v>0</v>
      </c>
      <c r="O2205" t="str">
        <f t="shared" si="170"/>
        <v>SOLO MÓVIL</v>
      </c>
      <c r="P2205" t="str">
        <f t="shared" si="171"/>
        <v>Ofrecer fijo + internet (FLBBTV)</v>
      </c>
      <c r="Q2205">
        <f t="shared" si="172"/>
        <v>16.25</v>
      </c>
      <c r="R2205">
        <f>IFERROR(VLOOKUP($A2205,Registros!$B$2:$G$6000,6,0),IFERROR(INDEX(Winback!$C$2:$C$300,MATCH($A2205,Winback!$K$2:$K$300,0)),""))</f>
        <v>0</v>
      </c>
      <c r="S2205" t="str">
        <f t="shared" si="173"/>
        <v>+MOV</v>
      </c>
      <c r="T2205">
        <f t="shared" si="174"/>
        <v>1</v>
      </c>
    </row>
    <row r="2206" spans="1:20" x14ac:dyDescent="0.35">
      <c r="A2206" t="s">
        <v>10937</v>
      </c>
      <c r="B2206" t="s">
        <v>10938</v>
      </c>
      <c r="C2206" t="s">
        <v>10939</v>
      </c>
      <c r="D2206" t="s">
        <v>10940</v>
      </c>
      <c r="E2206">
        <f>IF(COUNTIFS(Registros!$A$2:$A$6000,"NP",Registros!$B$2:$B$6000,$A2206)&gt;0,1,0)</f>
        <v>0</v>
      </c>
      <c r="F2206">
        <f>IF($E2206=1,SUMIFS(Registros!$F$2:$F$6000,Registros!$A$2:$A$6000,"NP",Registros!$B$2:$B$6000,$A2206),0)</f>
        <v>0</v>
      </c>
      <c r="G2206">
        <f>IF(COUNTIFS(Registros!$A$2:$A$6000,"MOV",Registros!$B$2:$B$6000,$A2206)&gt;0,1,0)</f>
        <v>1</v>
      </c>
      <c r="H2206">
        <f>IF($G2206=1,SUMIFS(Registros!$F$2:$F$6000,Registros!$A$2:$A$6000,"MOV",Registros!$B$2:$B$6000,$A2206),0)</f>
        <v>205.2</v>
      </c>
      <c r="I2206">
        <f>IF(COUNTIFS(Registros!$A$2:$A$6000,"CS",Registros!$B$2:$B$6000,$A2206)&gt;0,1,0)</f>
        <v>0</v>
      </c>
      <c r="J2206">
        <f>IF($I2206=1,SUMIFS(Registros!$I$2:$I$6000,Registros!$A$2:$A$6000,"CS",Registros!$B$2:$B$6000,$A2206),0)</f>
        <v>0</v>
      </c>
      <c r="K2206">
        <f>IF(COUNTIFS(Winback!$K$2:$K$300,$A2206)&gt;0,1,0)</f>
        <v>0</v>
      </c>
      <c r="L2206">
        <f>IF(AND($K2206=1,LEFT($A2206,3)="WB-"),SUMIFS(Winback!$D$2:$D$300,Winback!$K$2:$K$300,$A2206),0)</f>
        <v>0</v>
      </c>
      <c r="M2206">
        <f>IF(OR($E2206=1,$G2206=1,SUMIFS(Registros!$J$2:$J$6000,Registros!$B$2:$B$6000,$A2206)&gt;0),1,0)</f>
        <v>1</v>
      </c>
      <c r="N2206">
        <f>IF($J2206&gt;0,1,IF(COUNTIFS(Registros!$A$2:$A$6000,"CS",Registros!$B$2:$B$6000,$A2206,Registros!$K$2:$K$6000,"&lt;&gt;")&gt;0,1,0))</f>
        <v>0</v>
      </c>
      <c r="O2206" t="str">
        <f t="shared" si="170"/>
        <v>SOLO MÓVIL</v>
      </c>
      <c r="P2206" t="str">
        <f t="shared" si="171"/>
        <v>Ofrecer fijo + internet (FLBBTV)</v>
      </c>
      <c r="Q2206">
        <f t="shared" si="172"/>
        <v>205.2</v>
      </c>
      <c r="R2206">
        <f>IFERROR(VLOOKUP($A2206,Registros!$B$2:$G$6000,6,0),IFERROR(INDEX(Winback!$C$2:$C$300,MATCH($A2206,Winback!$K$2:$K$300,0)),""))</f>
        <v>0</v>
      </c>
      <c r="S2206" t="str">
        <f t="shared" si="173"/>
        <v>+MOV</v>
      </c>
      <c r="T2206">
        <f t="shared" si="174"/>
        <v>1</v>
      </c>
    </row>
    <row r="2207" spans="1:20" x14ac:dyDescent="0.35">
      <c r="A2207" t="s">
        <v>10942</v>
      </c>
      <c r="B2207" t="s">
        <v>10943</v>
      </c>
      <c r="C2207" t="s">
        <v>10944</v>
      </c>
      <c r="D2207" t="s">
        <v>10945</v>
      </c>
      <c r="E2207">
        <f>IF(COUNTIFS(Registros!$A$2:$A$6000,"NP",Registros!$B$2:$B$6000,$A2207)&gt;0,1,0)</f>
        <v>0</v>
      </c>
      <c r="F2207">
        <f>IF($E2207=1,SUMIFS(Registros!$F$2:$F$6000,Registros!$A$2:$A$6000,"NP",Registros!$B$2:$B$6000,$A2207),0)</f>
        <v>0</v>
      </c>
      <c r="G2207">
        <f>IF(COUNTIFS(Registros!$A$2:$A$6000,"MOV",Registros!$B$2:$B$6000,$A2207)&gt;0,1,0)</f>
        <v>1</v>
      </c>
      <c r="H2207">
        <f>IF($G2207=1,SUMIFS(Registros!$F$2:$F$6000,Registros!$A$2:$A$6000,"MOV",Registros!$B$2:$B$6000,$A2207),0)</f>
        <v>50.75</v>
      </c>
      <c r="I2207">
        <f>IF(COUNTIFS(Registros!$A$2:$A$6000,"CS",Registros!$B$2:$B$6000,$A2207)&gt;0,1,0)</f>
        <v>0</v>
      </c>
      <c r="J2207">
        <f>IF($I2207=1,SUMIFS(Registros!$I$2:$I$6000,Registros!$A$2:$A$6000,"CS",Registros!$B$2:$B$6000,$A2207),0)</f>
        <v>0</v>
      </c>
      <c r="K2207">
        <f>IF(COUNTIFS(Winback!$K$2:$K$300,$A2207)&gt;0,1,0)</f>
        <v>0</v>
      </c>
      <c r="L2207">
        <f>IF(AND($K2207=1,LEFT($A2207,3)="WB-"),SUMIFS(Winback!$D$2:$D$300,Winback!$K$2:$K$300,$A2207),0)</f>
        <v>0</v>
      </c>
      <c r="M2207">
        <f>IF(OR($E2207=1,$G2207=1,SUMIFS(Registros!$J$2:$J$6000,Registros!$B$2:$B$6000,$A2207)&gt;0),1,0)</f>
        <v>1</v>
      </c>
      <c r="N2207">
        <f>IF($J2207&gt;0,1,IF(COUNTIFS(Registros!$A$2:$A$6000,"CS",Registros!$B$2:$B$6000,$A2207,Registros!$K$2:$K$6000,"&lt;&gt;")&gt;0,1,0))</f>
        <v>0</v>
      </c>
      <c r="O2207" t="str">
        <f t="shared" si="170"/>
        <v>SOLO MÓVIL</v>
      </c>
      <c r="P2207" t="str">
        <f t="shared" si="171"/>
        <v>Ofrecer fijo + internet (FLBBTV)</v>
      </c>
      <c r="Q2207">
        <f t="shared" si="172"/>
        <v>50.75</v>
      </c>
      <c r="R2207">
        <f>IFERROR(VLOOKUP($A2207,Registros!$B$2:$G$6000,6,0),IFERROR(INDEX(Winback!$C$2:$C$300,MATCH($A2207,Winback!$K$2:$K$300,0)),""))</f>
        <v>0</v>
      </c>
      <c r="S2207" t="str">
        <f t="shared" si="173"/>
        <v>+MOV</v>
      </c>
      <c r="T2207">
        <f t="shared" si="174"/>
        <v>1</v>
      </c>
    </row>
    <row r="2208" spans="1:20" x14ac:dyDescent="0.35">
      <c r="A2208" t="s">
        <v>10947</v>
      </c>
      <c r="B2208" t="s">
        <v>10948</v>
      </c>
      <c r="C2208" t="s">
        <v>10949</v>
      </c>
      <c r="D2208" t="s">
        <v>10950</v>
      </c>
      <c r="E2208">
        <f>IF(COUNTIFS(Registros!$A$2:$A$6000,"NP",Registros!$B$2:$B$6000,$A2208)&gt;0,1,0)</f>
        <v>0</v>
      </c>
      <c r="F2208">
        <f>IF($E2208=1,SUMIFS(Registros!$F$2:$F$6000,Registros!$A$2:$A$6000,"NP",Registros!$B$2:$B$6000,$A2208),0)</f>
        <v>0</v>
      </c>
      <c r="G2208">
        <f>IF(COUNTIFS(Registros!$A$2:$A$6000,"MOV",Registros!$B$2:$B$6000,$A2208)&gt;0,1,0)</f>
        <v>1</v>
      </c>
      <c r="H2208">
        <f>IF($G2208=1,SUMIFS(Registros!$F$2:$F$6000,Registros!$A$2:$A$6000,"MOV",Registros!$B$2:$B$6000,$A2208),0)</f>
        <v>15</v>
      </c>
      <c r="I2208">
        <f>IF(COUNTIFS(Registros!$A$2:$A$6000,"CS",Registros!$B$2:$B$6000,$A2208)&gt;0,1,0)</f>
        <v>0</v>
      </c>
      <c r="J2208">
        <f>IF($I2208=1,SUMIFS(Registros!$I$2:$I$6000,Registros!$A$2:$A$6000,"CS",Registros!$B$2:$B$6000,$A2208),0)</f>
        <v>0</v>
      </c>
      <c r="K2208">
        <f>IF(COUNTIFS(Winback!$K$2:$K$300,$A2208)&gt;0,1,0)</f>
        <v>0</v>
      </c>
      <c r="L2208">
        <f>IF(AND($K2208=1,LEFT($A2208,3)="WB-"),SUMIFS(Winback!$D$2:$D$300,Winback!$K$2:$K$300,$A2208),0)</f>
        <v>0</v>
      </c>
      <c r="M2208">
        <f>IF(OR($E2208=1,$G2208=1,SUMIFS(Registros!$J$2:$J$6000,Registros!$B$2:$B$6000,$A2208)&gt;0),1,0)</f>
        <v>1</v>
      </c>
      <c r="N2208">
        <f>IF($J2208&gt;0,1,IF(COUNTIFS(Registros!$A$2:$A$6000,"CS",Registros!$B$2:$B$6000,$A2208,Registros!$K$2:$K$6000,"&lt;&gt;")&gt;0,1,0))</f>
        <v>0</v>
      </c>
      <c r="O2208" t="str">
        <f t="shared" si="170"/>
        <v>SOLO MÓVIL</v>
      </c>
      <c r="P2208" t="str">
        <f t="shared" si="171"/>
        <v>Ofrecer fijo + internet (FLBBTV)</v>
      </c>
      <c r="Q2208">
        <f t="shared" si="172"/>
        <v>15</v>
      </c>
      <c r="R2208">
        <f>IFERROR(VLOOKUP($A2208,Registros!$B$2:$G$6000,6,0),IFERROR(INDEX(Winback!$C$2:$C$300,MATCH($A2208,Winback!$K$2:$K$300,0)),""))</f>
        <v>0</v>
      </c>
      <c r="S2208" t="str">
        <f t="shared" si="173"/>
        <v>+MOV</v>
      </c>
      <c r="T2208">
        <f t="shared" si="174"/>
        <v>1</v>
      </c>
    </row>
    <row r="2209" spans="1:20" x14ac:dyDescent="0.35">
      <c r="A2209" t="s">
        <v>10952</v>
      </c>
      <c r="B2209" t="s">
        <v>10953</v>
      </c>
      <c r="C2209" t="s">
        <v>10954</v>
      </c>
      <c r="D2209" t="s">
        <v>10955</v>
      </c>
      <c r="E2209">
        <f>IF(COUNTIFS(Registros!$A$2:$A$6000,"NP",Registros!$B$2:$B$6000,$A2209)&gt;0,1,0)</f>
        <v>0</v>
      </c>
      <c r="F2209">
        <f>IF($E2209=1,SUMIFS(Registros!$F$2:$F$6000,Registros!$A$2:$A$6000,"NP",Registros!$B$2:$B$6000,$A2209),0)</f>
        <v>0</v>
      </c>
      <c r="G2209">
        <f>IF(COUNTIFS(Registros!$A$2:$A$6000,"MOV",Registros!$B$2:$B$6000,$A2209)&gt;0,1,0)</f>
        <v>1</v>
      </c>
      <c r="H2209">
        <f>IF($G2209=1,SUMIFS(Registros!$F$2:$F$6000,Registros!$A$2:$A$6000,"MOV",Registros!$B$2:$B$6000,$A2209),0)</f>
        <v>15</v>
      </c>
      <c r="I2209">
        <f>IF(COUNTIFS(Registros!$A$2:$A$6000,"CS",Registros!$B$2:$B$6000,$A2209)&gt;0,1,0)</f>
        <v>0</v>
      </c>
      <c r="J2209">
        <f>IF($I2209=1,SUMIFS(Registros!$I$2:$I$6000,Registros!$A$2:$A$6000,"CS",Registros!$B$2:$B$6000,$A2209),0)</f>
        <v>0</v>
      </c>
      <c r="K2209">
        <f>IF(COUNTIFS(Winback!$K$2:$K$300,$A2209)&gt;0,1,0)</f>
        <v>0</v>
      </c>
      <c r="L2209">
        <f>IF(AND($K2209=1,LEFT($A2209,3)="WB-"),SUMIFS(Winback!$D$2:$D$300,Winback!$K$2:$K$300,$A2209),0)</f>
        <v>0</v>
      </c>
      <c r="M2209">
        <f>IF(OR($E2209=1,$G2209=1,SUMIFS(Registros!$J$2:$J$6000,Registros!$B$2:$B$6000,$A2209)&gt;0),1,0)</f>
        <v>1</v>
      </c>
      <c r="N2209">
        <f>IF($J2209&gt;0,1,IF(COUNTIFS(Registros!$A$2:$A$6000,"CS",Registros!$B$2:$B$6000,$A2209,Registros!$K$2:$K$6000,"&lt;&gt;")&gt;0,1,0))</f>
        <v>0</v>
      </c>
      <c r="O2209" t="str">
        <f t="shared" si="170"/>
        <v>SOLO MÓVIL</v>
      </c>
      <c r="P2209" t="str">
        <f t="shared" si="171"/>
        <v>Ofrecer fijo + internet (FLBBTV)</v>
      </c>
      <c r="Q2209">
        <f t="shared" si="172"/>
        <v>15</v>
      </c>
      <c r="R2209">
        <f>IFERROR(VLOOKUP($A2209,Registros!$B$2:$G$6000,6,0),IFERROR(INDEX(Winback!$C$2:$C$300,MATCH($A2209,Winback!$K$2:$K$300,0)),""))</f>
        <v>0</v>
      </c>
      <c r="S2209" t="str">
        <f t="shared" si="173"/>
        <v>+MOV</v>
      </c>
      <c r="T2209">
        <f t="shared" si="174"/>
        <v>1</v>
      </c>
    </row>
    <row r="2210" spans="1:20" x14ac:dyDescent="0.35">
      <c r="A2210" t="s">
        <v>10960</v>
      </c>
      <c r="B2210" t="s">
        <v>10961</v>
      </c>
      <c r="C2210" t="s">
        <v>10962</v>
      </c>
      <c r="D2210" t="s">
        <v>10963</v>
      </c>
      <c r="E2210">
        <f>IF(COUNTIFS(Registros!$A$2:$A$6000,"NP",Registros!$B$2:$B$6000,$A2210)&gt;0,1,0)</f>
        <v>0</v>
      </c>
      <c r="F2210">
        <f>IF($E2210=1,SUMIFS(Registros!$F$2:$F$6000,Registros!$A$2:$A$6000,"NP",Registros!$B$2:$B$6000,$A2210),0)</f>
        <v>0</v>
      </c>
      <c r="G2210">
        <f>IF(COUNTIFS(Registros!$A$2:$A$6000,"MOV",Registros!$B$2:$B$6000,$A2210)&gt;0,1,0)</f>
        <v>1</v>
      </c>
      <c r="H2210">
        <f>IF($G2210=1,SUMIFS(Registros!$F$2:$F$6000,Registros!$A$2:$A$6000,"MOV",Registros!$B$2:$B$6000,$A2210),0)</f>
        <v>15</v>
      </c>
      <c r="I2210">
        <f>IF(COUNTIFS(Registros!$A$2:$A$6000,"CS",Registros!$B$2:$B$6000,$A2210)&gt;0,1,0)</f>
        <v>0</v>
      </c>
      <c r="J2210">
        <f>IF($I2210=1,SUMIFS(Registros!$I$2:$I$6000,Registros!$A$2:$A$6000,"CS",Registros!$B$2:$B$6000,$A2210),0)</f>
        <v>0</v>
      </c>
      <c r="K2210">
        <f>IF(COUNTIFS(Winback!$K$2:$K$300,$A2210)&gt;0,1,0)</f>
        <v>0</v>
      </c>
      <c r="L2210">
        <f>IF(AND($K2210=1,LEFT($A2210,3)="WB-"),SUMIFS(Winback!$D$2:$D$300,Winback!$K$2:$K$300,$A2210),0)</f>
        <v>0</v>
      </c>
      <c r="M2210">
        <f>IF(OR($E2210=1,$G2210=1,SUMIFS(Registros!$J$2:$J$6000,Registros!$B$2:$B$6000,$A2210)&gt;0),1,0)</f>
        <v>1</v>
      </c>
      <c r="N2210">
        <f>IF($J2210&gt;0,1,IF(COUNTIFS(Registros!$A$2:$A$6000,"CS",Registros!$B$2:$B$6000,$A2210,Registros!$K$2:$K$6000,"&lt;&gt;")&gt;0,1,0))</f>
        <v>0</v>
      </c>
      <c r="O2210" t="str">
        <f t="shared" si="170"/>
        <v>SOLO MÓVIL</v>
      </c>
      <c r="P2210" t="str">
        <f t="shared" si="171"/>
        <v>Ofrecer fijo + internet (FLBBTV)</v>
      </c>
      <c r="Q2210">
        <f t="shared" si="172"/>
        <v>15</v>
      </c>
      <c r="R2210">
        <f>IFERROR(VLOOKUP($A2210,Registros!$B$2:$G$6000,6,0),IFERROR(INDEX(Winback!$C$2:$C$300,MATCH($A2210,Winback!$K$2:$K$300,0)),""))</f>
        <v>0</v>
      </c>
      <c r="S2210" t="str">
        <f t="shared" si="173"/>
        <v>+MOV</v>
      </c>
      <c r="T2210">
        <f t="shared" si="174"/>
        <v>1</v>
      </c>
    </row>
    <row r="2211" spans="1:20" x14ac:dyDescent="0.35">
      <c r="A2211" t="s">
        <v>10965</v>
      </c>
      <c r="B2211" t="s">
        <v>10966</v>
      </c>
      <c r="C2211" t="s">
        <v>10967</v>
      </c>
      <c r="D2211" t="s">
        <v>10968</v>
      </c>
      <c r="E2211">
        <f>IF(COUNTIFS(Registros!$A$2:$A$6000,"NP",Registros!$B$2:$B$6000,$A2211)&gt;0,1,0)</f>
        <v>0</v>
      </c>
      <c r="F2211">
        <f>IF($E2211=1,SUMIFS(Registros!$F$2:$F$6000,Registros!$A$2:$A$6000,"NP",Registros!$B$2:$B$6000,$A2211),0)</f>
        <v>0</v>
      </c>
      <c r="G2211">
        <f>IF(COUNTIFS(Registros!$A$2:$A$6000,"MOV",Registros!$B$2:$B$6000,$A2211)&gt;0,1,0)</f>
        <v>1</v>
      </c>
      <c r="H2211">
        <f>IF($G2211=1,SUMIFS(Registros!$F$2:$F$6000,Registros!$A$2:$A$6000,"MOV",Registros!$B$2:$B$6000,$A2211),0)</f>
        <v>15</v>
      </c>
      <c r="I2211">
        <f>IF(COUNTIFS(Registros!$A$2:$A$6000,"CS",Registros!$B$2:$B$6000,$A2211)&gt;0,1,0)</f>
        <v>0</v>
      </c>
      <c r="J2211">
        <f>IF($I2211=1,SUMIFS(Registros!$I$2:$I$6000,Registros!$A$2:$A$6000,"CS",Registros!$B$2:$B$6000,$A2211),0)</f>
        <v>0</v>
      </c>
      <c r="K2211">
        <f>IF(COUNTIFS(Winback!$K$2:$K$300,$A2211)&gt;0,1,0)</f>
        <v>0</v>
      </c>
      <c r="L2211">
        <f>IF(AND($K2211=1,LEFT($A2211,3)="WB-"),SUMIFS(Winback!$D$2:$D$300,Winback!$K$2:$K$300,$A2211),0)</f>
        <v>0</v>
      </c>
      <c r="M2211">
        <f>IF(OR($E2211=1,$G2211=1,SUMIFS(Registros!$J$2:$J$6000,Registros!$B$2:$B$6000,$A2211)&gt;0),1,0)</f>
        <v>1</v>
      </c>
      <c r="N2211">
        <f>IF($J2211&gt;0,1,IF(COUNTIFS(Registros!$A$2:$A$6000,"CS",Registros!$B$2:$B$6000,$A2211,Registros!$K$2:$K$6000,"&lt;&gt;")&gt;0,1,0))</f>
        <v>0</v>
      </c>
      <c r="O2211" t="str">
        <f t="shared" si="170"/>
        <v>SOLO MÓVIL</v>
      </c>
      <c r="P2211" t="str">
        <f t="shared" si="171"/>
        <v>Ofrecer fijo + internet (FLBBTV)</v>
      </c>
      <c r="Q2211">
        <f t="shared" si="172"/>
        <v>15</v>
      </c>
      <c r="R2211">
        <f>IFERROR(VLOOKUP($A2211,Registros!$B$2:$G$6000,6,0),IFERROR(INDEX(Winback!$C$2:$C$300,MATCH($A2211,Winback!$K$2:$K$300,0)),""))</f>
        <v>0</v>
      </c>
      <c r="S2211" t="str">
        <f t="shared" si="173"/>
        <v>+MOV</v>
      </c>
      <c r="T2211">
        <f t="shared" si="174"/>
        <v>1</v>
      </c>
    </row>
    <row r="2212" spans="1:20" x14ac:dyDescent="0.35">
      <c r="A2212" t="s">
        <v>10970</v>
      </c>
      <c r="B2212" t="s">
        <v>10971</v>
      </c>
      <c r="C2212" t="s">
        <v>10972</v>
      </c>
      <c r="D2212" t="s">
        <v>10973</v>
      </c>
      <c r="E2212">
        <f>IF(COUNTIFS(Registros!$A$2:$A$6000,"NP",Registros!$B$2:$B$6000,$A2212)&gt;0,1,0)</f>
        <v>0</v>
      </c>
      <c r="F2212">
        <f>IF($E2212=1,SUMIFS(Registros!$F$2:$F$6000,Registros!$A$2:$A$6000,"NP",Registros!$B$2:$B$6000,$A2212),0)</f>
        <v>0</v>
      </c>
      <c r="G2212">
        <f>IF(COUNTIFS(Registros!$A$2:$A$6000,"MOV",Registros!$B$2:$B$6000,$A2212)&gt;0,1,0)</f>
        <v>1</v>
      </c>
      <c r="H2212">
        <f>IF($G2212=1,SUMIFS(Registros!$F$2:$F$6000,Registros!$A$2:$A$6000,"MOV",Registros!$B$2:$B$6000,$A2212),0)</f>
        <v>15</v>
      </c>
      <c r="I2212">
        <f>IF(COUNTIFS(Registros!$A$2:$A$6000,"CS",Registros!$B$2:$B$6000,$A2212)&gt;0,1,0)</f>
        <v>0</v>
      </c>
      <c r="J2212">
        <f>IF($I2212=1,SUMIFS(Registros!$I$2:$I$6000,Registros!$A$2:$A$6000,"CS",Registros!$B$2:$B$6000,$A2212),0)</f>
        <v>0</v>
      </c>
      <c r="K2212">
        <f>IF(COUNTIFS(Winback!$K$2:$K$300,$A2212)&gt;0,1,0)</f>
        <v>0</v>
      </c>
      <c r="L2212">
        <f>IF(AND($K2212=1,LEFT($A2212,3)="WB-"),SUMIFS(Winback!$D$2:$D$300,Winback!$K$2:$K$300,$A2212),0)</f>
        <v>0</v>
      </c>
      <c r="M2212">
        <f>IF(OR($E2212=1,$G2212=1,SUMIFS(Registros!$J$2:$J$6000,Registros!$B$2:$B$6000,$A2212)&gt;0),1,0)</f>
        <v>1</v>
      </c>
      <c r="N2212">
        <f>IF($J2212&gt;0,1,IF(COUNTIFS(Registros!$A$2:$A$6000,"CS",Registros!$B$2:$B$6000,$A2212,Registros!$K$2:$K$6000,"&lt;&gt;")&gt;0,1,0))</f>
        <v>0</v>
      </c>
      <c r="O2212" t="str">
        <f t="shared" si="170"/>
        <v>SOLO MÓVIL</v>
      </c>
      <c r="P2212" t="str">
        <f t="shared" si="171"/>
        <v>Ofrecer fijo + internet (FLBBTV)</v>
      </c>
      <c r="Q2212">
        <f t="shared" si="172"/>
        <v>15</v>
      </c>
      <c r="R2212">
        <f>IFERROR(VLOOKUP($A2212,Registros!$B$2:$G$6000,6,0),IFERROR(INDEX(Winback!$C$2:$C$300,MATCH($A2212,Winback!$K$2:$K$300,0)),""))</f>
        <v>0</v>
      </c>
      <c r="S2212" t="str">
        <f t="shared" si="173"/>
        <v>+MOV</v>
      </c>
      <c r="T2212">
        <f t="shared" si="174"/>
        <v>1</v>
      </c>
    </row>
    <row r="2213" spans="1:20" x14ac:dyDescent="0.35">
      <c r="A2213" t="s">
        <v>10975</v>
      </c>
      <c r="B2213" t="s">
        <v>10976</v>
      </c>
      <c r="C2213" t="s">
        <v>10977</v>
      </c>
      <c r="D2213" t="s">
        <v>10978</v>
      </c>
      <c r="E2213">
        <f>IF(COUNTIFS(Registros!$A$2:$A$6000,"NP",Registros!$B$2:$B$6000,$A2213)&gt;0,1,0)</f>
        <v>0</v>
      </c>
      <c r="F2213">
        <f>IF($E2213=1,SUMIFS(Registros!$F$2:$F$6000,Registros!$A$2:$A$6000,"NP",Registros!$B$2:$B$6000,$A2213),0)</f>
        <v>0</v>
      </c>
      <c r="G2213">
        <f>IF(COUNTIFS(Registros!$A$2:$A$6000,"MOV",Registros!$B$2:$B$6000,$A2213)&gt;0,1,0)</f>
        <v>1</v>
      </c>
      <c r="H2213">
        <f>IF($G2213=1,SUMIFS(Registros!$F$2:$F$6000,Registros!$A$2:$A$6000,"MOV",Registros!$B$2:$B$6000,$A2213),0)</f>
        <v>155.87</v>
      </c>
      <c r="I2213">
        <f>IF(COUNTIFS(Registros!$A$2:$A$6000,"CS",Registros!$B$2:$B$6000,$A2213)&gt;0,1,0)</f>
        <v>0</v>
      </c>
      <c r="J2213">
        <f>IF($I2213=1,SUMIFS(Registros!$I$2:$I$6000,Registros!$A$2:$A$6000,"CS",Registros!$B$2:$B$6000,$A2213),0)</f>
        <v>0</v>
      </c>
      <c r="K2213">
        <f>IF(COUNTIFS(Winback!$K$2:$K$300,$A2213)&gt;0,1,0)</f>
        <v>0</v>
      </c>
      <c r="L2213">
        <f>IF(AND($K2213=1,LEFT($A2213,3)="WB-"),SUMIFS(Winback!$D$2:$D$300,Winback!$K$2:$K$300,$A2213),0)</f>
        <v>0</v>
      </c>
      <c r="M2213">
        <f>IF(OR($E2213=1,$G2213=1,SUMIFS(Registros!$J$2:$J$6000,Registros!$B$2:$B$6000,$A2213)&gt;0),1,0)</f>
        <v>1</v>
      </c>
      <c r="N2213">
        <f>IF($J2213&gt;0,1,IF(COUNTIFS(Registros!$A$2:$A$6000,"CS",Registros!$B$2:$B$6000,$A2213,Registros!$K$2:$K$6000,"&lt;&gt;")&gt;0,1,0))</f>
        <v>0</v>
      </c>
      <c r="O2213" t="str">
        <f t="shared" si="170"/>
        <v>SOLO MÓVIL</v>
      </c>
      <c r="P2213" t="str">
        <f t="shared" si="171"/>
        <v>Ofrecer fijo + internet (FLBBTV)</v>
      </c>
      <c r="Q2213">
        <f t="shared" si="172"/>
        <v>155.87</v>
      </c>
      <c r="R2213">
        <f>IFERROR(VLOOKUP($A2213,Registros!$B$2:$G$6000,6,0),IFERROR(INDEX(Winback!$C$2:$C$300,MATCH($A2213,Winback!$K$2:$K$300,0)),""))</f>
        <v>0</v>
      </c>
      <c r="S2213" t="str">
        <f t="shared" si="173"/>
        <v>+MOV</v>
      </c>
      <c r="T2213">
        <f t="shared" si="174"/>
        <v>1</v>
      </c>
    </row>
    <row r="2214" spans="1:20" x14ac:dyDescent="0.35">
      <c r="A2214" t="s">
        <v>10980</v>
      </c>
      <c r="B2214" t="s">
        <v>10981</v>
      </c>
      <c r="C2214" t="s">
        <v>10982</v>
      </c>
      <c r="D2214" t="s">
        <v>10983</v>
      </c>
      <c r="E2214">
        <f>IF(COUNTIFS(Registros!$A$2:$A$6000,"NP",Registros!$B$2:$B$6000,$A2214)&gt;0,1,0)</f>
        <v>0</v>
      </c>
      <c r="F2214">
        <f>IF($E2214=1,SUMIFS(Registros!$F$2:$F$6000,Registros!$A$2:$A$6000,"NP",Registros!$B$2:$B$6000,$A2214),0)</f>
        <v>0</v>
      </c>
      <c r="G2214">
        <f>IF(COUNTIFS(Registros!$A$2:$A$6000,"MOV",Registros!$B$2:$B$6000,$A2214)&gt;0,1,0)</f>
        <v>1</v>
      </c>
      <c r="H2214">
        <f>IF($G2214=1,SUMIFS(Registros!$F$2:$F$6000,Registros!$A$2:$A$6000,"MOV",Registros!$B$2:$B$6000,$A2214),0)</f>
        <v>15</v>
      </c>
      <c r="I2214">
        <f>IF(COUNTIFS(Registros!$A$2:$A$6000,"CS",Registros!$B$2:$B$6000,$A2214)&gt;0,1,0)</f>
        <v>0</v>
      </c>
      <c r="J2214">
        <f>IF($I2214=1,SUMIFS(Registros!$I$2:$I$6000,Registros!$A$2:$A$6000,"CS",Registros!$B$2:$B$6000,$A2214),0)</f>
        <v>0</v>
      </c>
      <c r="K2214">
        <f>IF(COUNTIFS(Winback!$K$2:$K$300,$A2214)&gt;0,1,0)</f>
        <v>0</v>
      </c>
      <c r="L2214">
        <f>IF(AND($K2214=1,LEFT($A2214,3)="WB-"),SUMIFS(Winback!$D$2:$D$300,Winback!$K$2:$K$300,$A2214),0)</f>
        <v>0</v>
      </c>
      <c r="M2214">
        <f>IF(OR($E2214=1,$G2214=1,SUMIFS(Registros!$J$2:$J$6000,Registros!$B$2:$B$6000,$A2214)&gt;0),1,0)</f>
        <v>1</v>
      </c>
      <c r="N2214">
        <f>IF($J2214&gt;0,1,IF(COUNTIFS(Registros!$A$2:$A$6000,"CS",Registros!$B$2:$B$6000,$A2214,Registros!$K$2:$K$6000,"&lt;&gt;")&gt;0,1,0))</f>
        <v>0</v>
      </c>
      <c r="O2214" t="str">
        <f t="shared" si="170"/>
        <v>SOLO MÓVIL</v>
      </c>
      <c r="P2214" t="str">
        <f t="shared" si="171"/>
        <v>Ofrecer fijo + internet (FLBBTV)</v>
      </c>
      <c r="Q2214">
        <f t="shared" si="172"/>
        <v>15</v>
      </c>
      <c r="R2214">
        <f>IFERROR(VLOOKUP($A2214,Registros!$B$2:$G$6000,6,0),IFERROR(INDEX(Winback!$C$2:$C$300,MATCH($A2214,Winback!$K$2:$K$300,0)),""))</f>
        <v>0</v>
      </c>
      <c r="S2214" t="str">
        <f t="shared" si="173"/>
        <v>+MOV</v>
      </c>
      <c r="T2214">
        <f t="shared" si="174"/>
        <v>1</v>
      </c>
    </row>
    <row r="2215" spans="1:20" x14ac:dyDescent="0.35">
      <c r="A2215" t="s">
        <v>10985</v>
      </c>
      <c r="B2215" t="s">
        <v>10986</v>
      </c>
      <c r="C2215" t="s">
        <v>10987</v>
      </c>
      <c r="D2215" t="s">
        <v>10988</v>
      </c>
      <c r="E2215">
        <f>IF(COUNTIFS(Registros!$A$2:$A$6000,"NP",Registros!$B$2:$B$6000,$A2215)&gt;0,1,0)</f>
        <v>0</v>
      </c>
      <c r="F2215">
        <f>IF($E2215=1,SUMIFS(Registros!$F$2:$F$6000,Registros!$A$2:$A$6000,"NP",Registros!$B$2:$B$6000,$A2215),0)</f>
        <v>0</v>
      </c>
      <c r="G2215">
        <f>IF(COUNTIFS(Registros!$A$2:$A$6000,"MOV",Registros!$B$2:$B$6000,$A2215)&gt;0,1,0)</f>
        <v>1</v>
      </c>
      <c r="H2215">
        <f>IF($G2215=1,SUMIFS(Registros!$F$2:$F$6000,Registros!$A$2:$A$6000,"MOV",Registros!$B$2:$B$6000,$A2215),0)</f>
        <v>25</v>
      </c>
      <c r="I2215">
        <f>IF(COUNTIFS(Registros!$A$2:$A$6000,"CS",Registros!$B$2:$B$6000,$A2215)&gt;0,1,0)</f>
        <v>0</v>
      </c>
      <c r="J2215">
        <f>IF($I2215=1,SUMIFS(Registros!$I$2:$I$6000,Registros!$A$2:$A$6000,"CS",Registros!$B$2:$B$6000,$A2215),0)</f>
        <v>0</v>
      </c>
      <c r="K2215">
        <f>IF(COUNTIFS(Winback!$K$2:$K$300,$A2215)&gt;0,1,0)</f>
        <v>0</v>
      </c>
      <c r="L2215">
        <f>IF(AND($K2215=1,LEFT($A2215,3)="WB-"),SUMIFS(Winback!$D$2:$D$300,Winback!$K$2:$K$300,$A2215),0)</f>
        <v>0</v>
      </c>
      <c r="M2215">
        <f>IF(OR($E2215=1,$G2215=1,SUMIFS(Registros!$J$2:$J$6000,Registros!$B$2:$B$6000,$A2215)&gt;0),1,0)</f>
        <v>1</v>
      </c>
      <c r="N2215">
        <f>IF($J2215&gt;0,1,IF(COUNTIFS(Registros!$A$2:$A$6000,"CS",Registros!$B$2:$B$6000,$A2215,Registros!$K$2:$K$6000,"&lt;&gt;")&gt;0,1,0))</f>
        <v>0</v>
      </c>
      <c r="O2215" t="str">
        <f t="shared" si="170"/>
        <v>SOLO MÓVIL</v>
      </c>
      <c r="P2215" t="str">
        <f t="shared" si="171"/>
        <v>Ofrecer fijo + internet (FLBBTV)</v>
      </c>
      <c r="Q2215">
        <f t="shared" si="172"/>
        <v>25</v>
      </c>
      <c r="R2215">
        <f>IFERROR(VLOOKUP($A2215,Registros!$B$2:$G$6000,6,0),IFERROR(INDEX(Winback!$C$2:$C$300,MATCH($A2215,Winback!$K$2:$K$300,0)),""))</f>
        <v>0</v>
      </c>
      <c r="S2215" t="str">
        <f t="shared" si="173"/>
        <v>+MOV</v>
      </c>
      <c r="T2215">
        <f t="shared" si="174"/>
        <v>1</v>
      </c>
    </row>
    <row r="2216" spans="1:20" x14ac:dyDescent="0.35">
      <c r="A2216" t="s">
        <v>10990</v>
      </c>
      <c r="B2216" t="s">
        <v>10991</v>
      </c>
      <c r="C2216" t="s">
        <v>10992</v>
      </c>
      <c r="D2216" t="s">
        <v>10993</v>
      </c>
      <c r="E2216">
        <f>IF(COUNTIFS(Registros!$A$2:$A$6000,"NP",Registros!$B$2:$B$6000,$A2216)&gt;0,1,0)</f>
        <v>0</v>
      </c>
      <c r="F2216">
        <f>IF($E2216=1,SUMIFS(Registros!$F$2:$F$6000,Registros!$A$2:$A$6000,"NP",Registros!$B$2:$B$6000,$A2216),0)</f>
        <v>0</v>
      </c>
      <c r="G2216">
        <f>IF(COUNTIFS(Registros!$A$2:$A$6000,"MOV",Registros!$B$2:$B$6000,$A2216)&gt;0,1,0)</f>
        <v>1</v>
      </c>
      <c r="H2216">
        <f>IF($G2216=1,SUMIFS(Registros!$F$2:$F$6000,Registros!$A$2:$A$6000,"MOV",Registros!$B$2:$B$6000,$A2216),0)</f>
        <v>25.75</v>
      </c>
      <c r="I2216">
        <f>IF(COUNTIFS(Registros!$A$2:$A$6000,"CS",Registros!$B$2:$B$6000,$A2216)&gt;0,1,0)</f>
        <v>0</v>
      </c>
      <c r="J2216">
        <f>IF($I2216=1,SUMIFS(Registros!$I$2:$I$6000,Registros!$A$2:$A$6000,"CS",Registros!$B$2:$B$6000,$A2216),0)</f>
        <v>0</v>
      </c>
      <c r="K2216">
        <f>IF(COUNTIFS(Winback!$K$2:$K$300,$A2216)&gt;0,1,0)</f>
        <v>0</v>
      </c>
      <c r="L2216">
        <f>IF(AND($K2216=1,LEFT($A2216,3)="WB-"),SUMIFS(Winback!$D$2:$D$300,Winback!$K$2:$K$300,$A2216),0)</f>
        <v>0</v>
      </c>
      <c r="M2216">
        <f>IF(OR($E2216=1,$G2216=1,SUMIFS(Registros!$J$2:$J$6000,Registros!$B$2:$B$6000,$A2216)&gt;0),1,0)</f>
        <v>1</v>
      </c>
      <c r="N2216">
        <f>IF($J2216&gt;0,1,IF(COUNTIFS(Registros!$A$2:$A$6000,"CS",Registros!$B$2:$B$6000,$A2216,Registros!$K$2:$K$6000,"&lt;&gt;")&gt;0,1,0))</f>
        <v>0</v>
      </c>
      <c r="O2216" t="str">
        <f t="shared" si="170"/>
        <v>SOLO MÓVIL</v>
      </c>
      <c r="P2216" t="str">
        <f t="shared" si="171"/>
        <v>Ofrecer fijo + internet (FLBBTV)</v>
      </c>
      <c r="Q2216">
        <f t="shared" si="172"/>
        <v>25.75</v>
      </c>
      <c r="R2216">
        <f>IFERROR(VLOOKUP($A2216,Registros!$B$2:$G$6000,6,0),IFERROR(INDEX(Winback!$C$2:$C$300,MATCH($A2216,Winback!$K$2:$K$300,0)),""))</f>
        <v>0</v>
      </c>
      <c r="S2216" t="str">
        <f t="shared" si="173"/>
        <v>+MOV</v>
      </c>
      <c r="T2216">
        <f t="shared" si="174"/>
        <v>1</v>
      </c>
    </row>
    <row r="2217" spans="1:20" x14ac:dyDescent="0.35">
      <c r="A2217" t="s">
        <v>10995</v>
      </c>
      <c r="B2217" t="s">
        <v>10996</v>
      </c>
      <c r="C2217" t="s">
        <v>10997</v>
      </c>
      <c r="D2217" t="s">
        <v>10998</v>
      </c>
      <c r="E2217">
        <f>IF(COUNTIFS(Registros!$A$2:$A$6000,"NP",Registros!$B$2:$B$6000,$A2217)&gt;0,1,0)</f>
        <v>0</v>
      </c>
      <c r="F2217">
        <f>IF($E2217=1,SUMIFS(Registros!$F$2:$F$6000,Registros!$A$2:$A$6000,"NP",Registros!$B$2:$B$6000,$A2217),0)</f>
        <v>0</v>
      </c>
      <c r="G2217">
        <f>IF(COUNTIFS(Registros!$A$2:$A$6000,"MOV",Registros!$B$2:$B$6000,$A2217)&gt;0,1,0)</f>
        <v>1</v>
      </c>
      <c r="H2217">
        <f>IF($G2217=1,SUMIFS(Registros!$F$2:$F$6000,Registros!$A$2:$A$6000,"MOV",Registros!$B$2:$B$6000,$A2217),0)</f>
        <v>95</v>
      </c>
      <c r="I2217">
        <f>IF(COUNTIFS(Registros!$A$2:$A$6000,"CS",Registros!$B$2:$B$6000,$A2217)&gt;0,1,0)</f>
        <v>0</v>
      </c>
      <c r="J2217">
        <f>IF($I2217=1,SUMIFS(Registros!$I$2:$I$6000,Registros!$A$2:$A$6000,"CS",Registros!$B$2:$B$6000,$A2217),0)</f>
        <v>0</v>
      </c>
      <c r="K2217">
        <f>IF(COUNTIFS(Winback!$K$2:$K$300,$A2217)&gt;0,1,0)</f>
        <v>0</v>
      </c>
      <c r="L2217">
        <f>IF(AND($K2217=1,LEFT($A2217,3)="WB-"),SUMIFS(Winback!$D$2:$D$300,Winback!$K$2:$K$300,$A2217),0)</f>
        <v>0</v>
      </c>
      <c r="M2217">
        <f>IF(OR($E2217=1,$G2217=1,SUMIFS(Registros!$J$2:$J$6000,Registros!$B$2:$B$6000,$A2217)&gt;0),1,0)</f>
        <v>1</v>
      </c>
      <c r="N2217">
        <f>IF($J2217&gt;0,1,IF(COUNTIFS(Registros!$A$2:$A$6000,"CS",Registros!$B$2:$B$6000,$A2217,Registros!$K$2:$K$6000,"&lt;&gt;")&gt;0,1,0))</f>
        <v>0</v>
      </c>
      <c r="O2217" t="str">
        <f t="shared" si="170"/>
        <v>SOLO MÓVIL</v>
      </c>
      <c r="P2217" t="str">
        <f t="shared" si="171"/>
        <v>Ofrecer fijo + internet (FLBBTV)</v>
      </c>
      <c r="Q2217">
        <f t="shared" si="172"/>
        <v>95</v>
      </c>
      <c r="R2217">
        <f>IFERROR(VLOOKUP($A2217,Registros!$B$2:$G$6000,6,0),IFERROR(INDEX(Winback!$C$2:$C$300,MATCH($A2217,Winback!$K$2:$K$300,0)),""))</f>
        <v>0</v>
      </c>
      <c r="S2217" t="str">
        <f t="shared" si="173"/>
        <v>+MOV</v>
      </c>
      <c r="T2217">
        <f t="shared" si="174"/>
        <v>1</v>
      </c>
    </row>
    <row r="2218" spans="1:20" x14ac:dyDescent="0.35">
      <c r="A2218" t="s">
        <v>11000</v>
      </c>
      <c r="B2218" t="s">
        <v>11001</v>
      </c>
      <c r="C2218" t="s">
        <v>11002</v>
      </c>
      <c r="D2218" t="s">
        <v>11003</v>
      </c>
      <c r="E2218">
        <f>IF(COUNTIFS(Registros!$A$2:$A$6000,"NP",Registros!$B$2:$B$6000,$A2218)&gt;0,1,0)</f>
        <v>0</v>
      </c>
      <c r="F2218">
        <f>IF($E2218=1,SUMIFS(Registros!$F$2:$F$6000,Registros!$A$2:$A$6000,"NP",Registros!$B$2:$B$6000,$A2218),0)</f>
        <v>0</v>
      </c>
      <c r="G2218">
        <f>IF(COUNTIFS(Registros!$A$2:$A$6000,"MOV",Registros!$B$2:$B$6000,$A2218)&gt;0,1,0)</f>
        <v>1</v>
      </c>
      <c r="H2218">
        <f>IF($G2218=1,SUMIFS(Registros!$F$2:$F$6000,Registros!$A$2:$A$6000,"MOV",Registros!$B$2:$B$6000,$A2218),0)</f>
        <v>24</v>
      </c>
      <c r="I2218">
        <f>IF(COUNTIFS(Registros!$A$2:$A$6000,"CS",Registros!$B$2:$B$6000,$A2218)&gt;0,1,0)</f>
        <v>0</v>
      </c>
      <c r="J2218">
        <f>IF($I2218=1,SUMIFS(Registros!$I$2:$I$6000,Registros!$A$2:$A$6000,"CS",Registros!$B$2:$B$6000,$A2218),0)</f>
        <v>0</v>
      </c>
      <c r="K2218">
        <f>IF(COUNTIFS(Winback!$K$2:$K$300,$A2218)&gt;0,1,0)</f>
        <v>0</v>
      </c>
      <c r="L2218">
        <f>IF(AND($K2218=1,LEFT($A2218,3)="WB-"),SUMIFS(Winback!$D$2:$D$300,Winback!$K$2:$K$300,$A2218),0)</f>
        <v>0</v>
      </c>
      <c r="M2218">
        <f>IF(OR($E2218=1,$G2218=1,SUMIFS(Registros!$J$2:$J$6000,Registros!$B$2:$B$6000,$A2218)&gt;0),1,0)</f>
        <v>1</v>
      </c>
      <c r="N2218">
        <f>IF($J2218&gt;0,1,IF(COUNTIFS(Registros!$A$2:$A$6000,"CS",Registros!$B$2:$B$6000,$A2218,Registros!$K$2:$K$6000,"&lt;&gt;")&gt;0,1,0))</f>
        <v>0</v>
      </c>
      <c r="O2218" t="str">
        <f t="shared" si="170"/>
        <v>SOLO MÓVIL</v>
      </c>
      <c r="P2218" t="str">
        <f t="shared" si="171"/>
        <v>Ofrecer fijo + internet (FLBBTV)</v>
      </c>
      <c r="Q2218">
        <f t="shared" si="172"/>
        <v>24</v>
      </c>
      <c r="R2218">
        <f>IFERROR(VLOOKUP($A2218,Registros!$B$2:$G$6000,6,0),IFERROR(INDEX(Winback!$C$2:$C$300,MATCH($A2218,Winback!$K$2:$K$300,0)),""))</f>
        <v>0</v>
      </c>
      <c r="S2218" t="str">
        <f t="shared" si="173"/>
        <v>+MOV</v>
      </c>
      <c r="T2218">
        <f t="shared" si="174"/>
        <v>1</v>
      </c>
    </row>
    <row r="2219" spans="1:20" x14ac:dyDescent="0.35">
      <c r="A2219" t="s">
        <v>11005</v>
      </c>
      <c r="B2219" t="s">
        <v>11006</v>
      </c>
      <c r="C2219" t="s">
        <v>11007</v>
      </c>
      <c r="D2219" t="s">
        <v>11008</v>
      </c>
      <c r="E2219">
        <f>IF(COUNTIFS(Registros!$A$2:$A$6000,"NP",Registros!$B$2:$B$6000,$A2219)&gt;0,1,0)</f>
        <v>0</v>
      </c>
      <c r="F2219">
        <f>IF($E2219=1,SUMIFS(Registros!$F$2:$F$6000,Registros!$A$2:$A$6000,"NP",Registros!$B$2:$B$6000,$A2219),0)</f>
        <v>0</v>
      </c>
      <c r="G2219">
        <f>IF(COUNTIFS(Registros!$A$2:$A$6000,"MOV",Registros!$B$2:$B$6000,$A2219)&gt;0,1,0)</f>
        <v>1</v>
      </c>
      <c r="H2219">
        <f>IF($G2219=1,SUMIFS(Registros!$F$2:$F$6000,Registros!$A$2:$A$6000,"MOV",Registros!$B$2:$B$6000,$A2219),0)</f>
        <v>20</v>
      </c>
      <c r="I2219">
        <f>IF(COUNTIFS(Registros!$A$2:$A$6000,"CS",Registros!$B$2:$B$6000,$A2219)&gt;0,1,0)</f>
        <v>0</v>
      </c>
      <c r="J2219">
        <f>IF($I2219=1,SUMIFS(Registros!$I$2:$I$6000,Registros!$A$2:$A$6000,"CS",Registros!$B$2:$B$6000,$A2219),0)</f>
        <v>0</v>
      </c>
      <c r="K2219">
        <f>IF(COUNTIFS(Winback!$K$2:$K$300,$A2219)&gt;0,1,0)</f>
        <v>0</v>
      </c>
      <c r="L2219">
        <f>IF(AND($K2219=1,LEFT($A2219,3)="WB-"),SUMIFS(Winback!$D$2:$D$300,Winback!$K$2:$K$300,$A2219),0)</f>
        <v>0</v>
      </c>
      <c r="M2219">
        <f>IF(OR($E2219=1,$G2219=1,SUMIFS(Registros!$J$2:$J$6000,Registros!$B$2:$B$6000,$A2219)&gt;0),1,0)</f>
        <v>1</v>
      </c>
      <c r="N2219">
        <f>IF($J2219&gt;0,1,IF(COUNTIFS(Registros!$A$2:$A$6000,"CS",Registros!$B$2:$B$6000,$A2219,Registros!$K$2:$K$6000,"&lt;&gt;")&gt;0,1,0))</f>
        <v>0</v>
      </c>
      <c r="O2219" t="str">
        <f t="shared" si="170"/>
        <v>SOLO MÓVIL</v>
      </c>
      <c r="P2219" t="str">
        <f t="shared" si="171"/>
        <v>Ofrecer fijo + internet (FLBBTV)</v>
      </c>
      <c r="Q2219">
        <f t="shared" si="172"/>
        <v>20</v>
      </c>
      <c r="R2219">
        <f>IFERROR(VLOOKUP($A2219,Registros!$B$2:$G$6000,6,0),IFERROR(INDEX(Winback!$C$2:$C$300,MATCH($A2219,Winback!$K$2:$K$300,0)),""))</f>
        <v>0</v>
      </c>
      <c r="S2219" t="str">
        <f t="shared" si="173"/>
        <v>+MOV</v>
      </c>
      <c r="T2219">
        <f t="shared" si="174"/>
        <v>1</v>
      </c>
    </row>
    <row r="2220" spans="1:20" x14ac:dyDescent="0.35">
      <c r="A2220" t="s">
        <v>11010</v>
      </c>
      <c r="B2220" t="s">
        <v>11011</v>
      </c>
      <c r="C2220" t="s">
        <v>11012</v>
      </c>
      <c r="D2220" t="s">
        <v>11013</v>
      </c>
      <c r="E2220">
        <f>IF(COUNTIFS(Registros!$A$2:$A$6000,"NP",Registros!$B$2:$B$6000,$A2220)&gt;0,1,0)</f>
        <v>0</v>
      </c>
      <c r="F2220">
        <f>IF($E2220=1,SUMIFS(Registros!$F$2:$F$6000,Registros!$A$2:$A$6000,"NP",Registros!$B$2:$B$6000,$A2220),0)</f>
        <v>0</v>
      </c>
      <c r="G2220">
        <f>IF(COUNTIFS(Registros!$A$2:$A$6000,"MOV",Registros!$B$2:$B$6000,$A2220)&gt;0,1,0)</f>
        <v>1</v>
      </c>
      <c r="H2220">
        <f>IF($G2220=1,SUMIFS(Registros!$F$2:$F$6000,Registros!$A$2:$A$6000,"MOV",Registros!$B$2:$B$6000,$A2220),0)</f>
        <v>15</v>
      </c>
      <c r="I2220">
        <f>IF(COUNTIFS(Registros!$A$2:$A$6000,"CS",Registros!$B$2:$B$6000,$A2220)&gt;0,1,0)</f>
        <v>0</v>
      </c>
      <c r="J2220">
        <f>IF($I2220=1,SUMIFS(Registros!$I$2:$I$6000,Registros!$A$2:$A$6000,"CS",Registros!$B$2:$B$6000,$A2220),0)</f>
        <v>0</v>
      </c>
      <c r="K2220">
        <f>IF(COUNTIFS(Winback!$K$2:$K$300,$A2220)&gt;0,1,0)</f>
        <v>0</v>
      </c>
      <c r="L2220">
        <f>IF(AND($K2220=1,LEFT($A2220,3)="WB-"),SUMIFS(Winback!$D$2:$D$300,Winback!$K$2:$K$300,$A2220),0)</f>
        <v>0</v>
      </c>
      <c r="M2220">
        <f>IF(OR($E2220=1,$G2220=1,SUMIFS(Registros!$J$2:$J$6000,Registros!$B$2:$B$6000,$A2220)&gt;0),1,0)</f>
        <v>1</v>
      </c>
      <c r="N2220">
        <f>IF($J2220&gt;0,1,IF(COUNTIFS(Registros!$A$2:$A$6000,"CS",Registros!$B$2:$B$6000,$A2220,Registros!$K$2:$K$6000,"&lt;&gt;")&gt;0,1,0))</f>
        <v>0</v>
      </c>
      <c r="O2220" t="str">
        <f t="shared" si="170"/>
        <v>SOLO MÓVIL</v>
      </c>
      <c r="P2220" t="str">
        <f t="shared" si="171"/>
        <v>Ofrecer fijo + internet (FLBBTV)</v>
      </c>
      <c r="Q2220">
        <f t="shared" si="172"/>
        <v>15</v>
      </c>
      <c r="R2220">
        <f>IFERROR(VLOOKUP($A2220,Registros!$B$2:$G$6000,6,0),IFERROR(INDEX(Winback!$C$2:$C$300,MATCH($A2220,Winback!$K$2:$K$300,0)),""))</f>
        <v>0</v>
      </c>
      <c r="S2220" t="str">
        <f t="shared" si="173"/>
        <v>+MOV</v>
      </c>
      <c r="T2220">
        <f t="shared" si="174"/>
        <v>1</v>
      </c>
    </row>
    <row r="2221" spans="1:20" x14ac:dyDescent="0.35">
      <c r="A2221" t="s">
        <v>11015</v>
      </c>
      <c r="B2221" t="s">
        <v>11016</v>
      </c>
      <c r="C2221" t="s">
        <v>11017</v>
      </c>
      <c r="D2221" t="s">
        <v>11018</v>
      </c>
      <c r="E2221">
        <f>IF(COUNTIFS(Registros!$A$2:$A$6000,"NP",Registros!$B$2:$B$6000,$A2221)&gt;0,1,0)</f>
        <v>0</v>
      </c>
      <c r="F2221">
        <f>IF($E2221=1,SUMIFS(Registros!$F$2:$F$6000,Registros!$A$2:$A$6000,"NP",Registros!$B$2:$B$6000,$A2221),0)</f>
        <v>0</v>
      </c>
      <c r="G2221">
        <f>IF(COUNTIFS(Registros!$A$2:$A$6000,"MOV",Registros!$B$2:$B$6000,$A2221)&gt;0,1,0)</f>
        <v>1</v>
      </c>
      <c r="H2221">
        <f>IF($G2221=1,SUMIFS(Registros!$F$2:$F$6000,Registros!$A$2:$A$6000,"MOV",Registros!$B$2:$B$6000,$A2221),0)</f>
        <v>16.25</v>
      </c>
      <c r="I2221">
        <f>IF(COUNTIFS(Registros!$A$2:$A$6000,"CS",Registros!$B$2:$B$6000,$A2221)&gt;0,1,0)</f>
        <v>0</v>
      </c>
      <c r="J2221">
        <f>IF($I2221=1,SUMIFS(Registros!$I$2:$I$6000,Registros!$A$2:$A$6000,"CS",Registros!$B$2:$B$6000,$A2221),0)</f>
        <v>0</v>
      </c>
      <c r="K2221">
        <f>IF(COUNTIFS(Winback!$K$2:$K$300,$A2221)&gt;0,1,0)</f>
        <v>0</v>
      </c>
      <c r="L2221">
        <f>IF(AND($K2221=1,LEFT($A2221,3)="WB-"),SUMIFS(Winback!$D$2:$D$300,Winback!$K$2:$K$300,$A2221),0)</f>
        <v>0</v>
      </c>
      <c r="M2221">
        <f>IF(OR($E2221=1,$G2221=1,SUMIFS(Registros!$J$2:$J$6000,Registros!$B$2:$B$6000,$A2221)&gt;0),1,0)</f>
        <v>1</v>
      </c>
      <c r="N2221">
        <f>IF($J2221&gt;0,1,IF(COUNTIFS(Registros!$A$2:$A$6000,"CS",Registros!$B$2:$B$6000,$A2221,Registros!$K$2:$K$6000,"&lt;&gt;")&gt;0,1,0))</f>
        <v>0</v>
      </c>
      <c r="O2221" t="str">
        <f t="shared" si="170"/>
        <v>SOLO MÓVIL</v>
      </c>
      <c r="P2221" t="str">
        <f t="shared" si="171"/>
        <v>Ofrecer fijo + internet (FLBBTV)</v>
      </c>
      <c r="Q2221">
        <f t="shared" si="172"/>
        <v>16.25</v>
      </c>
      <c r="R2221">
        <f>IFERROR(VLOOKUP($A2221,Registros!$B$2:$G$6000,6,0),IFERROR(INDEX(Winback!$C$2:$C$300,MATCH($A2221,Winback!$K$2:$K$300,0)),""))</f>
        <v>0</v>
      </c>
      <c r="S2221" t="str">
        <f t="shared" si="173"/>
        <v>+MOV</v>
      </c>
      <c r="T2221">
        <f t="shared" si="174"/>
        <v>1</v>
      </c>
    </row>
    <row r="2222" spans="1:20" x14ac:dyDescent="0.35">
      <c r="A2222" t="s">
        <v>11020</v>
      </c>
      <c r="B2222" t="s">
        <v>11021</v>
      </c>
      <c r="C2222" t="s">
        <v>11022</v>
      </c>
      <c r="D2222" t="s">
        <v>11023</v>
      </c>
      <c r="E2222">
        <f>IF(COUNTIFS(Registros!$A$2:$A$6000,"NP",Registros!$B$2:$B$6000,$A2222)&gt;0,1,0)</f>
        <v>0</v>
      </c>
      <c r="F2222">
        <f>IF($E2222=1,SUMIFS(Registros!$F$2:$F$6000,Registros!$A$2:$A$6000,"NP",Registros!$B$2:$B$6000,$A2222),0)</f>
        <v>0</v>
      </c>
      <c r="G2222">
        <f>IF(COUNTIFS(Registros!$A$2:$A$6000,"MOV",Registros!$B$2:$B$6000,$A2222)&gt;0,1,0)</f>
        <v>1</v>
      </c>
      <c r="H2222">
        <f>IF($G2222=1,SUMIFS(Registros!$F$2:$F$6000,Registros!$A$2:$A$6000,"MOV",Registros!$B$2:$B$6000,$A2222),0)</f>
        <v>30</v>
      </c>
      <c r="I2222">
        <f>IF(COUNTIFS(Registros!$A$2:$A$6000,"CS",Registros!$B$2:$B$6000,$A2222)&gt;0,1,0)</f>
        <v>0</v>
      </c>
      <c r="J2222">
        <f>IF($I2222=1,SUMIFS(Registros!$I$2:$I$6000,Registros!$A$2:$A$6000,"CS",Registros!$B$2:$B$6000,$A2222),0)</f>
        <v>0</v>
      </c>
      <c r="K2222">
        <f>IF(COUNTIFS(Winback!$K$2:$K$300,$A2222)&gt;0,1,0)</f>
        <v>0</v>
      </c>
      <c r="L2222">
        <f>IF(AND($K2222=1,LEFT($A2222,3)="WB-"),SUMIFS(Winback!$D$2:$D$300,Winback!$K$2:$K$300,$A2222),0)</f>
        <v>0</v>
      </c>
      <c r="M2222">
        <f>IF(OR($E2222=1,$G2222=1,SUMIFS(Registros!$J$2:$J$6000,Registros!$B$2:$B$6000,$A2222)&gt;0),1,0)</f>
        <v>1</v>
      </c>
      <c r="N2222">
        <f>IF($J2222&gt;0,1,IF(COUNTIFS(Registros!$A$2:$A$6000,"CS",Registros!$B$2:$B$6000,$A2222,Registros!$K$2:$K$6000,"&lt;&gt;")&gt;0,1,0))</f>
        <v>0</v>
      </c>
      <c r="O2222" t="str">
        <f t="shared" si="170"/>
        <v>SOLO MÓVIL</v>
      </c>
      <c r="P2222" t="str">
        <f t="shared" si="171"/>
        <v>Ofrecer fijo + internet (FLBBTV)</v>
      </c>
      <c r="Q2222">
        <f t="shared" si="172"/>
        <v>30</v>
      </c>
      <c r="R2222">
        <f>IFERROR(VLOOKUP($A2222,Registros!$B$2:$G$6000,6,0),IFERROR(INDEX(Winback!$C$2:$C$300,MATCH($A2222,Winback!$K$2:$K$300,0)),""))</f>
        <v>0</v>
      </c>
      <c r="S2222" t="str">
        <f t="shared" si="173"/>
        <v>+MOV</v>
      </c>
      <c r="T2222">
        <f t="shared" si="174"/>
        <v>1</v>
      </c>
    </row>
    <row r="2223" spans="1:20" x14ac:dyDescent="0.35">
      <c r="A2223" t="s">
        <v>11025</v>
      </c>
      <c r="B2223" t="s">
        <v>11026</v>
      </c>
      <c r="C2223" t="s">
        <v>11027</v>
      </c>
      <c r="D2223" t="s">
        <v>11028</v>
      </c>
      <c r="E2223">
        <f>IF(COUNTIFS(Registros!$A$2:$A$6000,"NP",Registros!$B$2:$B$6000,$A2223)&gt;0,1,0)</f>
        <v>0</v>
      </c>
      <c r="F2223">
        <f>IF($E2223=1,SUMIFS(Registros!$F$2:$F$6000,Registros!$A$2:$A$6000,"NP",Registros!$B$2:$B$6000,$A2223),0)</f>
        <v>0</v>
      </c>
      <c r="G2223">
        <f>IF(COUNTIFS(Registros!$A$2:$A$6000,"MOV",Registros!$B$2:$B$6000,$A2223)&gt;0,1,0)</f>
        <v>1</v>
      </c>
      <c r="H2223">
        <f>IF($G2223=1,SUMIFS(Registros!$F$2:$F$6000,Registros!$A$2:$A$6000,"MOV",Registros!$B$2:$B$6000,$A2223),0)</f>
        <v>16.29</v>
      </c>
      <c r="I2223">
        <f>IF(COUNTIFS(Registros!$A$2:$A$6000,"CS",Registros!$B$2:$B$6000,$A2223)&gt;0,1,0)</f>
        <v>0</v>
      </c>
      <c r="J2223">
        <f>IF($I2223=1,SUMIFS(Registros!$I$2:$I$6000,Registros!$A$2:$A$6000,"CS",Registros!$B$2:$B$6000,$A2223),0)</f>
        <v>0</v>
      </c>
      <c r="K2223">
        <f>IF(COUNTIFS(Winback!$K$2:$K$300,$A2223)&gt;0,1,0)</f>
        <v>0</v>
      </c>
      <c r="L2223">
        <f>IF(AND($K2223=1,LEFT($A2223,3)="WB-"),SUMIFS(Winback!$D$2:$D$300,Winback!$K$2:$K$300,$A2223),0)</f>
        <v>0</v>
      </c>
      <c r="M2223">
        <f>IF(OR($E2223=1,$G2223=1,SUMIFS(Registros!$J$2:$J$6000,Registros!$B$2:$B$6000,$A2223)&gt;0),1,0)</f>
        <v>1</v>
      </c>
      <c r="N2223">
        <f>IF($J2223&gt;0,1,IF(COUNTIFS(Registros!$A$2:$A$6000,"CS",Registros!$B$2:$B$6000,$A2223,Registros!$K$2:$K$6000,"&lt;&gt;")&gt;0,1,0))</f>
        <v>0</v>
      </c>
      <c r="O2223" t="str">
        <f t="shared" si="170"/>
        <v>SOLO MÓVIL</v>
      </c>
      <c r="P2223" t="str">
        <f t="shared" si="171"/>
        <v>Ofrecer fijo + internet (FLBBTV)</v>
      </c>
      <c r="Q2223">
        <f t="shared" si="172"/>
        <v>16.29</v>
      </c>
      <c r="R2223">
        <f>IFERROR(VLOOKUP($A2223,Registros!$B$2:$G$6000,6,0),IFERROR(INDEX(Winback!$C$2:$C$300,MATCH($A2223,Winback!$K$2:$K$300,0)),""))</f>
        <v>0</v>
      </c>
      <c r="S2223" t="str">
        <f t="shared" si="173"/>
        <v>+MOV</v>
      </c>
      <c r="T2223">
        <f t="shared" si="174"/>
        <v>1</v>
      </c>
    </row>
    <row r="2224" spans="1:20" x14ac:dyDescent="0.35">
      <c r="A2224" t="s">
        <v>11029</v>
      </c>
      <c r="B2224" t="s">
        <v>11030</v>
      </c>
      <c r="C2224" t="s">
        <v>11031</v>
      </c>
      <c r="D2224" t="s">
        <v>11032</v>
      </c>
      <c r="E2224">
        <f>IF(COUNTIFS(Registros!$A$2:$A$6000,"NP",Registros!$B$2:$B$6000,$A2224)&gt;0,1,0)</f>
        <v>0</v>
      </c>
      <c r="F2224">
        <f>IF($E2224=1,SUMIFS(Registros!$F$2:$F$6000,Registros!$A$2:$A$6000,"NP",Registros!$B$2:$B$6000,$A2224),0)</f>
        <v>0</v>
      </c>
      <c r="G2224">
        <f>IF(COUNTIFS(Registros!$A$2:$A$6000,"MOV",Registros!$B$2:$B$6000,$A2224)&gt;0,1,0)</f>
        <v>1</v>
      </c>
      <c r="H2224">
        <f>IF($G2224=1,SUMIFS(Registros!$F$2:$F$6000,Registros!$A$2:$A$6000,"MOV",Registros!$B$2:$B$6000,$A2224),0)</f>
        <v>58</v>
      </c>
      <c r="I2224">
        <f>IF(COUNTIFS(Registros!$A$2:$A$6000,"CS",Registros!$B$2:$B$6000,$A2224)&gt;0,1,0)</f>
        <v>0</v>
      </c>
      <c r="J2224">
        <f>IF($I2224=1,SUMIFS(Registros!$I$2:$I$6000,Registros!$A$2:$A$6000,"CS",Registros!$B$2:$B$6000,$A2224),0)</f>
        <v>0</v>
      </c>
      <c r="K2224">
        <f>IF(COUNTIFS(Winback!$K$2:$K$300,$A2224)&gt;0,1,0)</f>
        <v>0</v>
      </c>
      <c r="L2224">
        <f>IF(AND($K2224=1,LEFT($A2224,3)="WB-"),SUMIFS(Winback!$D$2:$D$300,Winback!$K$2:$K$300,$A2224),0)</f>
        <v>0</v>
      </c>
      <c r="M2224">
        <f>IF(OR($E2224=1,$G2224=1,SUMIFS(Registros!$J$2:$J$6000,Registros!$B$2:$B$6000,$A2224)&gt;0),1,0)</f>
        <v>1</v>
      </c>
      <c r="N2224">
        <f>IF($J2224&gt;0,1,IF(COUNTIFS(Registros!$A$2:$A$6000,"CS",Registros!$B$2:$B$6000,$A2224,Registros!$K$2:$K$6000,"&lt;&gt;")&gt;0,1,0))</f>
        <v>0</v>
      </c>
      <c r="O2224" t="str">
        <f t="shared" si="170"/>
        <v>SOLO MÓVIL</v>
      </c>
      <c r="P2224" t="str">
        <f t="shared" si="171"/>
        <v>Ofrecer fijo + internet (FLBBTV)</v>
      </c>
      <c r="Q2224">
        <f t="shared" si="172"/>
        <v>58</v>
      </c>
      <c r="R2224">
        <f>IFERROR(VLOOKUP($A2224,Registros!$B$2:$G$6000,6,0),IFERROR(INDEX(Winback!$C$2:$C$300,MATCH($A2224,Winback!$K$2:$K$300,0)),""))</f>
        <v>0</v>
      </c>
      <c r="S2224" t="str">
        <f t="shared" si="173"/>
        <v>+MOV</v>
      </c>
      <c r="T2224">
        <f t="shared" si="174"/>
        <v>1</v>
      </c>
    </row>
    <row r="2225" spans="1:20" x14ac:dyDescent="0.35">
      <c r="A2225" t="s">
        <v>11034</v>
      </c>
      <c r="B2225" t="s">
        <v>11035</v>
      </c>
      <c r="C2225" t="s">
        <v>11036</v>
      </c>
      <c r="D2225" t="s">
        <v>11037</v>
      </c>
      <c r="E2225">
        <f>IF(COUNTIFS(Registros!$A$2:$A$6000,"NP",Registros!$B$2:$B$6000,$A2225)&gt;0,1,0)</f>
        <v>0</v>
      </c>
      <c r="F2225">
        <f>IF($E2225=1,SUMIFS(Registros!$F$2:$F$6000,Registros!$A$2:$A$6000,"NP",Registros!$B$2:$B$6000,$A2225),0)</f>
        <v>0</v>
      </c>
      <c r="G2225">
        <f>IF(COUNTIFS(Registros!$A$2:$A$6000,"MOV",Registros!$B$2:$B$6000,$A2225)&gt;0,1,0)</f>
        <v>1</v>
      </c>
      <c r="H2225">
        <f>IF($G2225=1,SUMIFS(Registros!$F$2:$F$6000,Registros!$A$2:$A$6000,"MOV",Registros!$B$2:$B$6000,$A2225),0)</f>
        <v>128.75</v>
      </c>
      <c r="I2225">
        <f>IF(COUNTIFS(Registros!$A$2:$A$6000,"CS",Registros!$B$2:$B$6000,$A2225)&gt;0,1,0)</f>
        <v>0</v>
      </c>
      <c r="J2225">
        <f>IF($I2225=1,SUMIFS(Registros!$I$2:$I$6000,Registros!$A$2:$A$6000,"CS",Registros!$B$2:$B$6000,$A2225),0)</f>
        <v>0</v>
      </c>
      <c r="K2225">
        <f>IF(COUNTIFS(Winback!$K$2:$K$300,$A2225)&gt;0,1,0)</f>
        <v>0</v>
      </c>
      <c r="L2225">
        <f>IF(AND($K2225=1,LEFT($A2225,3)="WB-"),SUMIFS(Winback!$D$2:$D$300,Winback!$K$2:$K$300,$A2225),0)</f>
        <v>0</v>
      </c>
      <c r="M2225">
        <f>IF(OR($E2225=1,$G2225=1,SUMIFS(Registros!$J$2:$J$6000,Registros!$B$2:$B$6000,$A2225)&gt;0),1,0)</f>
        <v>1</v>
      </c>
      <c r="N2225">
        <f>IF($J2225&gt;0,1,IF(COUNTIFS(Registros!$A$2:$A$6000,"CS",Registros!$B$2:$B$6000,$A2225,Registros!$K$2:$K$6000,"&lt;&gt;")&gt;0,1,0))</f>
        <v>0</v>
      </c>
      <c r="O2225" t="str">
        <f t="shared" si="170"/>
        <v>SOLO MÓVIL</v>
      </c>
      <c r="P2225" t="str">
        <f t="shared" si="171"/>
        <v>Ofrecer fijo + internet (FLBBTV)</v>
      </c>
      <c r="Q2225">
        <f t="shared" si="172"/>
        <v>128.75</v>
      </c>
      <c r="R2225">
        <f>IFERROR(VLOOKUP($A2225,Registros!$B$2:$G$6000,6,0),IFERROR(INDEX(Winback!$C$2:$C$300,MATCH($A2225,Winback!$K$2:$K$300,0)),""))</f>
        <v>0</v>
      </c>
      <c r="S2225" t="str">
        <f t="shared" si="173"/>
        <v>+MOV</v>
      </c>
      <c r="T2225">
        <f t="shared" si="174"/>
        <v>1</v>
      </c>
    </row>
    <row r="2226" spans="1:20" x14ac:dyDescent="0.35">
      <c r="A2226" t="s">
        <v>11039</v>
      </c>
      <c r="B2226" t="s">
        <v>11040</v>
      </c>
      <c r="C2226" t="s">
        <v>11041</v>
      </c>
      <c r="D2226" t="s">
        <v>11042</v>
      </c>
      <c r="E2226">
        <f>IF(COUNTIFS(Registros!$A$2:$A$6000,"NP",Registros!$B$2:$B$6000,$A2226)&gt;0,1,0)</f>
        <v>0</v>
      </c>
      <c r="F2226">
        <f>IF($E2226=1,SUMIFS(Registros!$F$2:$F$6000,Registros!$A$2:$A$6000,"NP",Registros!$B$2:$B$6000,$A2226),0)</f>
        <v>0</v>
      </c>
      <c r="G2226">
        <f>IF(COUNTIFS(Registros!$A$2:$A$6000,"MOV",Registros!$B$2:$B$6000,$A2226)&gt;0,1,0)</f>
        <v>1</v>
      </c>
      <c r="H2226">
        <f>IF($G2226=1,SUMIFS(Registros!$F$2:$F$6000,Registros!$A$2:$A$6000,"MOV",Registros!$B$2:$B$6000,$A2226),0)</f>
        <v>15</v>
      </c>
      <c r="I2226">
        <f>IF(COUNTIFS(Registros!$A$2:$A$6000,"CS",Registros!$B$2:$B$6000,$A2226)&gt;0,1,0)</f>
        <v>0</v>
      </c>
      <c r="J2226">
        <f>IF($I2226=1,SUMIFS(Registros!$I$2:$I$6000,Registros!$A$2:$A$6000,"CS",Registros!$B$2:$B$6000,$A2226),0)</f>
        <v>0</v>
      </c>
      <c r="K2226">
        <f>IF(COUNTIFS(Winback!$K$2:$K$300,$A2226)&gt;0,1,0)</f>
        <v>0</v>
      </c>
      <c r="L2226">
        <f>IF(AND($K2226=1,LEFT($A2226,3)="WB-"),SUMIFS(Winback!$D$2:$D$300,Winback!$K$2:$K$300,$A2226),0)</f>
        <v>0</v>
      </c>
      <c r="M2226">
        <f>IF(OR($E2226=1,$G2226=1,SUMIFS(Registros!$J$2:$J$6000,Registros!$B$2:$B$6000,$A2226)&gt;0),1,0)</f>
        <v>1</v>
      </c>
      <c r="N2226">
        <f>IF($J2226&gt;0,1,IF(COUNTIFS(Registros!$A$2:$A$6000,"CS",Registros!$B$2:$B$6000,$A2226,Registros!$K$2:$K$6000,"&lt;&gt;")&gt;0,1,0))</f>
        <v>0</v>
      </c>
      <c r="O2226" t="str">
        <f t="shared" si="170"/>
        <v>SOLO MÓVIL</v>
      </c>
      <c r="P2226" t="str">
        <f t="shared" si="171"/>
        <v>Ofrecer fijo + internet (FLBBTV)</v>
      </c>
      <c r="Q2226">
        <f t="shared" si="172"/>
        <v>15</v>
      </c>
      <c r="R2226">
        <f>IFERROR(VLOOKUP($A2226,Registros!$B$2:$G$6000,6,0),IFERROR(INDEX(Winback!$C$2:$C$300,MATCH($A2226,Winback!$K$2:$K$300,0)),""))</f>
        <v>0</v>
      </c>
      <c r="S2226" t="str">
        <f t="shared" si="173"/>
        <v>+MOV</v>
      </c>
      <c r="T2226">
        <f t="shared" si="174"/>
        <v>1</v>
      </c>
    </row>
    <row r="2227" spans="1:20" x14ac:dyDescent="0.35">
      <c r="A2227" t="s">
        <v>11044</v>
      </c>
      <c r="B2227" t="s">
        <v>11045</v>
      </c>
      <c r="C2227" t="s">
        <v>11046</v>
      </c>
      <c r="D2227" t="s">
        <v>11047</v>
      </c>
      <c r="E2227">
        <f>IF(COUNTIFS(Registros!$A$2:$A$6000,"NP",Registros!$B$2:$B$6000,$A2227)&gt;0,1,0)</f>
        <v>0</v>
      </c>
      <c r="F2227">
        <f>IF($E2227=1,SUMIFS(Registros!$F$2:$F$6000,Registros!$A$2:$A$6000,"NP",Registros!$B$2:$B$6000,$A2227),0)</f>
        <v>0</v>
      </c>
      <c r="G2227">
        <f>IF(COUNTIFS(Registros!$A$2:$A$6000,"MOV",Registros!$B$2:$B$6000,$A2227)&gt;0,1,0)</f>
        <v>1</v>
      </c>
      <c r="H2227">
        <f>IF($G2227=1,SUMIFS(Registros!$F$2:$F$6000,Registros!$A$2:$A$6000,"MOV",Registros!$B$2:$B$6000,$A2227),0)</f>
        <v>28.75</v>
      </c>
      <c r="I2227">
        <f>IF(COUNTIFS(Registros!$A$2:$A$6000,"CS",Registros!$B$2:$B$6000,$A2227)&gt;0,1,0)</f>
        <v>0</v>
      </c>
      <c r="J2227">
        <f>IF($I2227=1,SUMIFS(Registros!$I$2:$I$6000,Registros!$A$2:$A$6000,"CS",Registros!$B$2:$B$6000,$A2227),0)</f>
        <v>0</v>
      </c>
      <c r="K2227">
        <f>IF(COUNTIFS(Winback!$K$2:$K$300,$A2227)&gt;0,1,0)</f>
        <v>0</v>
      </c>
      <c r="L2227">
        <f>IF(AND($K2227=1,LEFT($A2227,3)="WB-"),SUMIFS(Winback!$D$2:$D$300,Winback!$K$2:$K$300,$A2227),0)</f>
        <v>0</v>
      </c>
      <c r="M2227">
        <f>IF(OR($E2227=1,$G2227=1,SUMIFS(Registros!$J$2:$J$6000,Registros!$B$2:$B$6000,$A2227)&gt;0),1,0)</f>
        <v>1</v>
      </c>
      <c r="N2227">
        <f>IF($J2227&gt;0,1,IF(COUNTIFS(Registros!$A$2:$A$6000,"CS",Registros!$B$2:$B$6000,$A2227,Registros!$K$2:$K$6000,"&lt;&gt;")&gt;0,1,0))</f>
        <v>0</v>
      </c>
      <c r="O2227" t="str">
        <f t="shared" si="170"/>
        <v>SOLO MÓVIL</v>
      </c>
      <c r="P2227" t="str">
        <f t="shared" si="171"/>
        <v>Ofrecer fijo + internet (FLBBTV)</v>
      </c>
      <c r="Q2227">
        <f t="shared" si="172"/>
        <v>28.75</v>
      </c>
      <c r="R2227">
        <f>IFERROR(VLOOKUP($A2227,Registros!$B$2:$G$6000,6,0),IFERROR(INDEX(Winback!$C$2:$C$300,MATCH($A2227,Winback!$K$2:$K$300,0)),""))</f>
        <v>0</v>
      </c>
      <c r="S2227" t="str">
        <f t="shared" si="173"/>
        <v>+MOV</v>
      </c>
      <c r="T2227">
        <f t="shared" si="174"/>
        <v>1</v>
      </c>
    </row>
    <row r="2228" spans="1:20" x14ac:dyDescent="0.35">
      <c r="A2228" t="s">
        <v>11049</v>
      </c>
      <c r="B2228" t="s">
        <v>11050</v>
      </c>
      <c r="C2228" t="s">
        <v>11051</v>
      </c>
      <c r="D2228" t="s">
        <v>11052</v>
      </c>
      <c r="E2228">
        <f>IF(COUNTIFS(Registros!$A$2:$A$6000,"NP",Registros!$B$2:$B$6000,$A2228)&gt;0,1,0)</f>
        <v>0</v>
      </c>
      <c r="F2228">
        <f>IF($E2228=1,SUMIFS(Registros!$F$2:$F$6000,Registros!$A$2:$A$6000,"NP",Registros!$B$2:$B$6000,$A2228),0)</f>
        <v>0</v>
      </c>
      <c r="G2228">
        <f>IF(COUNTIFS(Registros!$A$2:$A$6000,"MOV",Registros!$B$2:$B$6000,$A2228)&gt;0,1,0)</f>
        <v>1</v>
      </c>
      <c r="H2228">
        <f>IF($G2228=1,SUMIFS(Registros!$F$2:$F$6000,Registros!$A$2:$A$6000,"MOV",Registros!$B$2:$B$6000,$A2228),0)</f>
        <v>16.29</v>
      </c>
      <c r="I2228">
        <f>IF(COUNTIFS(Registros!$A$2:$A$6000,"CS",Registros!$B$2:$B$6000,$A2228)&gt;0,1,0)</f>
        <v>0</v>
      </c>
      <c r="J2228">
        <f>IF($I2228=1,SUMIFS(Registros!$I$2:$I$6000,Registros!$A$2:$A$6000,"CS",Registros!$B$2:$B$6000,$A2228),0)</f>
        <v>0</v>
      </c>
      <c r="K2228">
        <f>IF(COUNTIFS(Winback!$K$2:$K$300,$A2228)&gt;0,1,0)</f>
        <v>0</v>
      </c>
      <c r="L2228">
        <f>IF(AND($K2228=1,LEFT($A2228,3)="WB-"),SUMIFS(Winback!$D$2:$D$300,Winback!$K$2:$K$300,$A2228),0)</f>
        <v>0</v>
      </c>
      <c r="M2228">
        <f>IF(OR($E2228=1,$G2228=1,SUMIFS(Registros!$J$2:$J$6000,Registros!$B$2:$B$6000,$A2228)&gt;0),1,0)</f>
        <v>1</v>
      </c>
      <c r="N2228">
        <f>IF($J2228&gt;0,1,IF(COUNTIFS(Registros!$A$2:$A$6000,"CS",Registros!$B$2:$B$6000,$A2228,Registros!$K$2:$K$6000,"&lt;&gt;")&gt;0,1,0))</f>
        <v>0</v>
      </c>
      <c r="O2228" t="str">
        <f t="shared" si="170"/>
        <v>SOLO MÓVIL</v>
      </c>
      <c r="P2228" t="str">
        <f t="shared" si="171"/>
        <v>Ofrecer fijo + internet (FLBBTV)</v>
      </c>
      <c r="Q2228">
        <f t="shared" si="172"/>
        <v>16.29</v>
      </c>
      <c r="R2228">
        <f>IFERROR(VLOOKUP($A2228,Registros!$B$2:$G$6000,6,0),IFERROR(INDEX(Winback!$C$2:$C$300,MATCH($A2228,Winback!$K$2:$K$300,0)),""))</f>
        <v>0</v>
      </c>
      <c r="S2228" t="str">
        <f t="shared" si="173"/>
        <v>+MOV</v>
      </c>
      <c r="T2228">
        <f t="shared" si="174"/>
        <v>1</v>
      </c>
    </row>
    <row r="2229" spans="1:20" x14ac:dyDescent="0.35">
      <c r="A2229" t="s">
        <v>11053</v>
      </c>
      <c r="B2229" t="s">
        <v>11054</v>
      </c>
      <c r="C2229" t="s">
        <v>11055</v>
      </c>
      <c r="D2229" t="s">
        <v>11056</v>
      </c>
      <c r="E2229">
        <f>IF(COUNTIFS(Registros!$A$2:$A$6000,"NP",Registros!$B$2:$B$6000,$A2229)&gt;0,1,0)</f>
        <v>0</v>
      </c>
      <c r="F2229">
        <f>IF($E2229=1,SUMIFS(Registros!$F$2:$F$6000,Registros!$A$2:$A$6000,"NP",Registros!$B$2:$B$6000,$A2229),0)</f>
        <v>0</v>
      </c>
      <c r="G2229">
        <f>IF(COUNTIFS(Registros!$A$2:$A$6000,"MOV",Registros!$B$2:$B$6000,$A2229)&gt;0,1,0)</f>
        <v>1</v>
      </c>
      <c r="H2229">
        <f>IF($G2229=1,SUMIFS(Registros!$F$2:$F$6000,Registros!$A$2:$A$6000,"MOV",Registros!$B$2:$B$6000,$A2229),0)</f>
        <v>16.29</v>
      </c>
      <c r="I2229">
        <f>IF(COUNTIFS(Registros!$A$2:$A$6000,"CS",Registros!$B$2:$B$6000,$A2229)&gt;0,1,0)</f>
        <v>0</v>
      </c>
      <c r="J2229">
        <f>IF($I2229=1,SUMIFS(Registros!$I$2:$I$6000,Registros!$A$2:$A$6000,"CS",Registros!$B$2:$B$6000,$A2229),0)</f>
        <v>0</v>
      </c>
      <c r="K2229">
        <f>IF(COUNTIFS(Winback!$K$2:$K$300,$A2229)&gt;0,1,0)</f>
        <v>0</v>
      </c>
      <c r="L2229">
        <f>IF(AND($K2229=1,LEFT($A2229,3)="WB-"),SUMIFS(Winback!$D$2:$D$300,Winback!$K$2:$K$300,$A2229),0)</f>
        <v>0</v>
      </c>
      <c r="M2229">
        <f>IF(OR($E2229=1,$G2229=1,SUMIFS(Registros!$J$2:$J$6000,Registros!$B$2:$B$6000,$A2229)&gt;0),1,0)</f>
        <v>1</v>
      </c>
      <c r="N2229">
        <f>IF($J2229&gt;0,1,IF(COUNTIFS(Registros!$A$2:$A$6000,"CS",Registros!$B$2:$B$6000,$A2229,Registros!$K$2:$K$6000,"&lt;&gt;")&gt;0,1,0))</f>
        <v>0</v>
      </c>
      <c r="O2229" t="str">
        <f t="shared" si="170"/>
        <v>SOLO MÓVIL</v>
      </c>
      <c r="P2229" t="str">
        <f t="shared" si="171"/>
        <v>Ofrecer fijo + internet (FLBBTV)</v>
      </c>
      <c r="Q2229">
        <f t="shared" si="172"/>
        <v>16.29</v>
      </c>
      <c r="R2229">
        <f>IFERROR(VLOOKUP($A2229,Registros!$B$2:$G$6000,6,0),IFERROR(INDEX(Winback!$C$2:$C$300,MATCH($A2229,Winback!$K$2:$K$300,0)),""))</f>
        <v>0</v>
      </c>
      <c r="S2229" t="str">
        <f t="shared" si="173"/>
        <v>+MOV</v>
      </c>
      <c r="T2229">
        <f t="shared" si="174"/>
        <v>1</v>
      </c>
    </row>
    <row r="2230" spans="1:20" x14ac:dyDescent="0.35">
      <c r="A2230" t="s">
        <v>11058</v>
      </c>
      <c r="B2230" t="s">
        <v>11059</v>
      </c>
      <c r="C2230" t="s">
        <v>11060</v>
      </c>
      <c r="D2230" t="s">
        <v>11061</v>
      </c>
      <c r="E2230">
        <f>IF(COUNTIFS(Registros!$A$2:$A$6000,"NP",Registros!$B$2:$B$6000,$A2230)&gt;0,1,0)</f>
        <v>0</v>
      </c>
      <c r="F2230">
        <f>IF($E2230=1,SUMIFS(Registros!$F$2:$F$6000,Registros!$A$2:$A$6000,"NP",Registros!$B$2:$B$6000,$A2230),0)</f>
        <v>0</v>
      </c>
      <c r="G2230">
        <f>IF(COUNTIFS(Registros!$A$2:$A$6000,"MOV",Registros!$B$2:$B$6000,$A2230)&gt;0,1,0)</f>
        <v>1</v>
      </c>
      <c r="H2230">
        <f>IF($G2230=1,SUMIFS(Registros!$F$2:$F$6000,Registros!$A$2:$A$6000,"MOV",Registros!$B$2:$B$6000,$A2230),0)</f>
        <v>15</v>
      </c>
      <c r="I2230">
        <f>IF(COUNTIFS(Registros!$A$2:$A$6000,"CS",Registros!$B$2:$B$6000,$A2230)&gt;0,1,0)</f>
        <v>0</v>
      </c>
      <c r="J2230">
        <f>IF($I2230=1,SUMIFS(Registros!$I$2:$I$6000,Registros!$A$2:$A$6000,"CS",Registros!$B$2:$B$6000,$A2230),0)</f>
        <v>0</v>
      </c>
      <c r="K2230">
        <f>IF(COUNTIFS(Winback!$K$2:$K$300,$A2230)&gt;0,1,0)</f>
        <v>0</v>
      </c>
      <c r="L2230">
        <f>IF(AND($K2230=1,LEFT($A2230,3)="WB-"),SUMIFS(Winback!$D$2:$D$300,Winback!$K$2:$K$300,$A2230),0)</f>
        <v>0</v>
      </c>
      <c r="M2230">
        <f>IF(OR($E2230=1,$G2230=1,SUMIFS(Registros!$J$2:$J$6000,Registros!$B$2:$B$6000,$A2230)&gt;0),1,0)</f>
        <v>1</v>
      </c>
      <c r="N2230">
        <f>IF($J2230&gt;0,1,IF(COUNTIFS(Registros!$A$2:$A$6000,"CS",Registros!$B$2:$B$6000,$A2230,Registros!$K$2:$K$6000,"&lt;&gt;")&gt;0,1,0))</f>
        <v>0</v>
      </c>
      <c r="O2230" t="str">
        <f t="shared" si="170"/>
        <v>SOLO MÓVIL</v>
      </c>
      <c r="P2230" t="str">
        <f t="shared" si="171"/>
        <v>Ofrecer fijo + internet (FLBBTV)</v>
      </c>
      <c r="Q2230">
        <f t="shared" si="172"/>
        <v>15</v>
      </c>
      <c r="R2230">
        <f>IFERROR(VLOOKUP($A2230,Registros!$B$2:$G$6000,6,0),IFERROR(INDEX(Winback!$C$2:$C$300,MATCH($A2230,Winback!$K$2:$K$300,0)),""))</f>
        <v>0</v>
      </c>
      <c r="S2230" t="str">
        <f t="shared" si="173"/>
        <v>+MOV</v>
      </c>
      <c r="T2230">
        <f t="shared" si="174"/>
        <v>1</v>
      </c>
    </row>
    <row r="2231" spans="1:20" x14ac:dyDescent="0.35">
      <c r="A2231" t="s">
        <v>11063</v>
      </c>
      <c r="B2231" t="s">
        <v>11064</v>
      </c>
      <c r="C2231" t="s">
        <v>11065</v>
      </c>
      <c r="D2231" t="s">
        <v>11066</v>
      </c>
      <c r="E2231">
        <f>IF(COUNTIFS(Registros!$A$2:$A$6000,"NP",Registros!$B$2:$B$6000,$A2231)&gt;0,1,0)</f>
        <v>0</v>
      </c>
      <c r="F2231">
        <f>IF($E2231=1,SUMIFS(Registros!$F$2:$F$6000,Registros!$A$2:$A$6000,"NP",Registros!$B$2:$B$6000,$A2231),0)</f>
        <v>0</v>
      </c>
      <c r="G2231">
        <f>IF(COUNTIFS(Registros!$A$2:$A$6000,"MOV",Registros!$B$2:$B$6000,$A2231)&gt;0,1,0)</f>
        <v>1</v>
      </c>
      <c r="H2231">
        <f>IF($G2231=1,SUMIFS(Registros!$F$2:$F$6000,Registros!$A$2:$A$6000,"MOV",Registros!$B$2:$B$6000,$A2231),0)</f>
        <v>9.99</v>
      </c>
      <c r="I2231">
        <f>IF(COUNTIFS(Registros!$A$2:$A$6000,"CS",Registros!$B$2:$B$6000,$A2231)&gt;0,1,0)</f>
        <v>0</v>
      </c>
      <c r="J2231">
        <f>IF($I2231=1,SUMIFS(Registros!$I$2:$I$6000,Registros!$A$2:$A$6000,"CS",Registros!$B$2:$B$6000,$A2231),0)</f>
        <v>0</v>
      </c>
      <c r="K2231">
        <f>IF(COUNTIFS(Winback!$K$2:$K$300,$A2231)&gt;0,1,0)</f>
        <v>0</v>
      </c>
      <c r="L2231">
        <f>IF(AND($K2231=1,LEFT($A2231,3)="WB-"),SUMIFS(Winback!$D$2:$D$300,Winback!$K$2:$K$300,$A2231),0)</f>
        <v>0</v>
      </c>
      <c r="M2231">
        <f>IF(OR($E2231=1,$G2231=1,SUMIFS(Registros!$J$2:$J$6000,Registros!$B$2:$B$6000,$A2231)&gt;0),1,0)</f>
        <v>1</v>
      </c>
      <c r="N2231">
        <f>IF($J2231&gt;0,1,IF(COUNTIFS(Registros!$A$2:$A$6000,"CS",Registros!$B$2:$B$6000,$A2231,Registros!$K$2:$K$6000,"&lt;&gt;")&gt;0,1,0))</f>
        <v>0</v>
      </c>
      <c r="O2231" t="str">
        <f t="shared" si="170"/>
        <v>SOLO MÓVIL</v>
      </c>
      <c r="P2231" t="str">
        <f t="shared" si="171"/>
        <v>Ofrecer fijo + internet (FLBBTV)</v>
      </c>
      <c r="Q2231">
        <f t="shared" si="172"/>
        <v>9.99</v>
      </c>
      <c r="R2231">
        <f>IFERROR(VLOOKUP($A2231,Registros!$B$2:$G$6000,6,0),IFERROR(INDEX(Winback!$C$2:$C$300,MATCH($A2231,Winback!$K$2:$K$300,0)),""))</f>
        <v>0</v>
      </c>
      <c r="S2231" t="str">
        <f t="shared" si="173"/>
        <v>+MOV</v>
      </c>
      <c r="T2231">
        <f t="shared" si="174"/>
        <v>1</v>
      </c>
    </row>
    <row r="2232" spans="1:20" x14ac:dyDescent="0.35">
      <c r="A2232" t="s">
        <v>11068</v>
      </c>
      <c r="B2232" t="s">
        <v>11069</v>
      </c>
      <c r="C2232" t="s">
        <v>11070</v>
      </c>
      <c r="D2232" t="s">
        <v>11071</v>
      </c>
      <c r="E2232">
        <f>IF(COUNTIFS(Registros!$A$2:$A$6000,"NP",Registros!$B$2:$B$6000,$A2232)&gt;0,1,0)</f>
        <v>0</v>
      </c>
      <c r="F2232">
        <f>IF($E2232=1,SUMIFS(Registros!$F$2:$F$6000,Registros!$A$2:$A$6000,"NP",Registros!$B$2:$B$6000,$A2232),0)</f>
        <v>0</v>
      </c>
      <c r="G2232">
        <f>IF(COUNTIFS(Registros!$A$2:$A$6000,"MOV",Registros!$B$2:$B$6000,$A2232)&gt;0,1,0)</f>
        <v>1</v>
      </c>
      <c r="H2232">
        <f>IF($G2232=1,SUMIFS(Registros!$F$2:$F$6000,Registros!$A$2:$A$6000,"MOV",Registros!$B$2:$B$6000,$A2232),0)</f>
        <v>19.52</v>
      </c>
      <c r="I2232">
        <f>IF(COUNTIFS(Registros!$A$2:$A$6000,"CS",Registros!$B$2:$B$6000,$A2232)&gt;0,1,0)</f>
        <v>0</v>
      </c>
      <c r="J2232">
        <f>IF($I2232=1,SUMIFS(Registros!$I$2:$I$6000,Registros!$A$2:$A$6000,"CS",Registros!$B$2:$B$6000,$A2232),0)</f>
        <v>0</v>
      </c>
      <c r="K2232">
        <f>IF(COUNTIFS(Winback!$K$2:$K$300,$A2232)&gt;0,1,0)</f>
        <v>0</v>
      </c>
      <c r="L2232">
        <f>IF(AND($K2232=1,LEFT($A2232,3)="WB-"),SUMIFS(Winback!$D$2:$D$300,Winback!$K$2:$K$300,$A2232),0)</f>
        <v>0</v>
      </c>
      <c r="M2232">
        <f>IF(OR($E2232=1,$G2232=1,SUMIFS(Registros!$J$2:$J$6000,Registros!$B$2:$B$6000,$A2232)&gt;0),1,0)</f>
        <v>1</v>
      </c>
      <c r="N2232">
        <f>IF($J2232&gt;0,1,IF(COUNTIFS(Registros!$A$2:$A$6000,"CS",Registros!$B$2:$B$6000,$A2232,Registros!$K$2:$K$6000,"&lt;&gt;")&gt;0,1,0))</f>
        <v>0</v>
      </c>
      <c r="O2232" t="str">
        <f t="shared" si="170"/>
        <v>SOLO MÓVIL</v>
      </c>
      <c r="P2232" t="str">
        <f t="shared" si="171"/>
        <v>Ofrecer fijo + internet (FLBBTV)</v>
      </c>
      <c r="Q2232">
        <f t="shared" si="172"/>
        <v>19.52</v>
      </c>
      <c r="R2232">
        <f>IFERROR(VLOOKUP($A2232,Registros!$B$2:$G$6000,6,0),IFERROR(INDEX(Winback!$C$2:$C$300,MATCH($A2232,Winback!$K$2:$K$300,0)),""))</f>
        <v>0</v>
      </c>
      <c r="S2232" t="str">
        <f t="shared" si="173"/>
        <v>+MOV</v>
      </c>
      <c r="T2232">
        <f t="shared" si="174"/>
        <v>1</v>
      </c>
    </row>
    <row r="2233" spans="1:20" x14ac:dyDescent="0.35">
      <c r="A2233" t="s">
        <v>11072</v>
      </c>
      <c r="B2233" t="s">
        <v>11073</v>
      </c>
      <c r="C2233" t="s">
        <v>11074</v>
      </c>
      <c r="D2233" t="s">
        <v>11075</v>
      </c>
      <c r="E2233">
        <f>IF(COUNTIFS(Registros!$A$2:$A$6000,"NP",Registros!$B$2:$B$6000,$A2233)&gt;0,1,0)</f>
        <v>0</v>
      </c>
      <c r="F2233">
        <f>IF($E2233=1,SUMIFS(Registros!$F$2:$F$6000,Registros!$A$2:$A$6000,"NP",Registros!$B$2:$B$6000,$A2233),0)</f>
        <v>0</v>
      </c>
      <c r="G2233">
        <f>IF(COUNTIFS(Registros!$A$2:$A$6000,"MOV",Registros!$B$2:$B$6000,$A2233)&gt;0,1,0)</f>
        <v>1</v>
      </c>
      <c r="H2233">
        <f>IF($G2233=1,SUMIFS(Registros!$F$2:$F$6000,Registros!$A$2:$A$6000,"MOV",Registros!$B$2:$B$6000,$A2233),0)</f>
        <v>110.75</v>
      </c>
      <c r="I2233">
        <f>IF(COUNTIFS(Registros!$A$2:$A$6000,"CS",Registros!$B$2:$B$6000,$A2233)&gt;0,1,0)</f>
        <v>0</v>
      </c>
      <c r="J2233">
        <f>IF($I2233=1,SUMIFS(Registros!$I$2:$I$6000,Registros!$A$2:$A$6000,"CS",Registros!$B$2:$B$6000,$A2233),0)</f>
        <v>0</v>
      </c>
      <c r="K2233">
        <f>IF(COUNTIFS(Winback!$K$2:$K$300,$A2233)&gt;0,1,0)</f>
        <v>0</v>
      </c>
      <c r="L2233">
        <f>IF(AND($K2233=1,LEFT($A2233,3)="WB-"),SUMIFS(Winback!$D$2:$D$300,Winback!$K$2:$K$300,$A2233),0)</f>
        <v>0</v>
      </c>
      <c r="M2233">
        <f>IF(OR($E2233=1,$G2233=1,SUMIFS(Registros!$J$2:$J$6000,Registros!$B$2:$B$6000,$A2233)&gt;0),1,0)</f>
        <v>1</v>
      </c>
      <c r="N2233">
        <f>IF($J2233&gt;0,1,IF(COUNTIFS(Registros!$A$2:$A$6000,"CS",Registros!$B$2:$B$6000,$A2233,Registros!$K$2:$K$6000,"&lt;&gt;")&gt;0,1,0))</f>
        <v>0</v>
      </c>
      <c r="O2233" t="str">
        <f t="shared" si="170"/>
        <v>SOLO MÓVIL</v>
      </c>
      <c r="P2233" t="str">
        <f t="shared" si="171"/>
        <v>Ofrecer fijo + internet (FLBBTV)</v>
      </c>
      <c r="Q2233">
        <f t="shared" si="172"/>
        <v>110.75</v>
      </c>
      <c r="R2233">
        <f>IFERROR(VLOOKUP($A2233,Registros!$B$2:$G$6000,6,0),IFERROR(INDEX(Winback!$C$2:$C$300,MATCH($A2233,Winback!$K$2:$K$300,0)),""))</f>
        <v>0</v>
      </c>
      <c r="S2233" t="str">
        <f t="shared" si="173"/>
        <v>+MOV</v>
      </c>
      <c r="T2233">
        <f t="shared" si="174"/>
        <v>1</v>
      </c>
    </row>
    <row r="2234" spans="1:20" x14ac:dyDescent="0.35">
      <c r="A2234" t="s">
        <v>11077</v>
      </c>
      <c r="B2234" t="s">
        <v>11078</v>
      </c>
      <c r="C2234" t="s">
        <v>11079</v>
      </c>
      <c r="D2234" t="s">
        <v>11080</v>
      </c>
      <c r="E2234">
        <f>IF(COUNTIFS(Registros!$A$2:$A$6000,"NP",Registros!$B$2:$B$6000,$A2234)&gt;0,1,0)</f>
        <v>0</v>
      </c>
      <c r="F2234">
        <f>IF($E2234=1,SUMIFS(Registros!$F$2:$F$6000,Registros!$A$2:$A$6000,"NP",Registros!$B$2:$B$6000,$A2234),0)</f>
        <v>0</v>
      </c>
      <c r="G2234">
        <f>IF(COUNTIFS(Registros!$A$2:$A$6000,"MOV",Registros!$B$2:$B$6000,$A2234)&gt;0,1,0)</f>
        <v>1</v>
      </c>
      <c r="H2234">
        <f>IF($G2234=1,SUMIFS(Registros!$F$2:$F$6000,Registros!$A$2:$A$6000,"MOV",Registros!$B$2:$B$6000,$A2234),0)</f>
        <v>18</v>
      </c>
      <c r="I2234">
        <f>IF(COUNTIFS(Registros!$A$2:$A$6000,"CS",Registros!$B$2:$B$6000,$A2234)&gt;0,1,0)</f>
        <v>0</v>
      </c>
      <c r="J2234">
        <f>IF($I2234=1,SUMIFS(Registros!$I$2:$I$6000,Registros!$A$2:$A$6000,"CS",Registros!$B$2:$B$6000,$A2234),0)</f>
        <v>0</v>
      </c>
      <c r="K2234">
        <f>IF(COUNTIFS(Winback!$K$2:$K$300,$A2234)&gt;0,1,0)</f>
        <v>0</v>
      </c>
      <c r="L2234">
        <f>IF(AND($K2234=1,LEFT($A2234,3)="WB-"),SUMIFS(Winback!$D$2:$D$300,Winback!$K$2:$K$300,$A2234),0)</f>
        <v>0</v>
      </c>
      <c r="M2234">
        <f>IF(OR($E2234=1,$G2234=1,SUMIFS(Registros!$J$2:$J$6000,Registros!$B$2:$B$6000,$A2234)&gt;0),1,0)</f>
        <v>1</v>
      </c>
      <c r="N2234">
        <f>IF($J2234&gt;0,1,IF(COUNTIFS(Registros!$A$2:$A$6000,"CS",Registros!$B$2:$B$6000,$A2234,Registros!$K$2:$K$6000,"&lt;&gt;")&gt;0,1,0))</f>
        <v>0</v>
      </c>
      <c r="O2234" t="str">
        <f t="shared" si="170"/>
        <v>SOLO MÓVIL</v>
      </c>
      <c r="P2234" t="str">
        <f t="shared" si="171"/>
        <v>Ofrecer fijo + internet (FLBBTV)</v>
      </c>
      <c r="Q2234">
        <f t="shared" si="172"/>
        <v>18</v>
      </c>
      <c r="R2234">
        <f>IFERROR(VLOOKUP($A2234,Registros!$B$2:$G$6000,6,0),IFERROR(INDEX(Winback!$C$2:$C$300,MATCH($A2234,Winback!$K$2:$K$300,0)),""))</f>
        <v>0</v>
      </c>
      <c r="S2234" t="str">
        <f t="shared" si="173"/>
        <v>+MOV</v>
      </c>
      <c r="T2234">
        <f t="shared" si="174"/>
        <v>1</v>
      </c>
    </row>
    <row r="2235" spans="1:20" x14ac:dyDescent="0.35">
      <c r="A2235" t="s">
        <v>11082</v>
      </c>
      <c r="B2235" t="s">
        <v>11083</v>
      </c>
      <c r="C2235" t="s">
        <v>11084</v>
      </c>
      <c r="D2235" t="s">
        <v>11085</v>
      </c>
      <c r="E2235">
        <f>IF(COUNTIFS(Registros!$A$2:$A$6000,"NP",Registros!$B$2:$B$6000,$A2235)&gt;0,1,0)</f>
        <v>0</v>
      </c>
      <c r="F2235">
        <f>IF($E2235=1,SUMIFS(Registros!$F$2:$F$6000,Registros!$A$2:$A$6000,"NP",Registros!$B$2:$B$6000,$A2235),0)</f>
        <v>0</v>
      </c>
      <c r="G2235">
        <f>IF(COUNTIFS(Registros!$A$2:$A$6000,"MOV",Registros!$B$2:$B$6000,$A2235)&gt;0,1,0)</f>
        <v>1</v>
      </c>
      <c r="H2235">
        <f>IF($G2235=1,SUMIFS(Registros!$F$2:$F$6000,Registros!$A$2:$A$6000,"MOV",Registros!$B$2:$B$6000,$A2235),0)</f>
        <v>15</v>
      </c>
      <c r="I2235">
        <f>IF(COUNTIFS(Registros!$A$2:$A$6000,"CS",Registros!$B$2:$B$6000,$A2235)&gt;0,1,0)</f>
        <v>0</v>
      </c>
      <c r="J2235">
        <f>IF($I2235=1,SUMIFS(Registros!$I$2:$I$6000,Registros!$A$2:$A$6000,"CS",Registros!$B$2:$B$6000,$A2235),0)</f>
        <v>0</v>
      </c>
      <c r="K2235">
        <f>IF(COUNTIFS(Winback!$K$2:$K$300,$A2235)&gt;0,1,0)</f>
        <v>0</v>
      </c>
      <c r="L2235">
        <f>IF(AND($K2235=1,LEFT($A2235,3)="WB-"),SUMIFS(Winback!$D$2:$D$300,Winback!$K$2:$K$300,$A2235),0)</f>
        <v>0</v>
      </c>
      <c r="M2235">
        <f>IF(OR($E2235=1,$G2235=1,SUMIFS(Registros!$J$2:$J$6000,Registros!$B$2:$B$6000,$A2235)&gt;0),1,0)</f>
        <v>1</v>
      </c>
      <c r="N2235">
        <f>IF($J2235&gt;0,1,IF(COUNTIFS(Registros!$A$2:$A$6000,"CS",Registros!$B$2:$B$6000,$A2235,Registros!$K$2:$K$6000,"&lt;&gt;")&gt;0,1,0))</f>
        <v>0</v>
      </c>
      <c r="O2235" t="str">
        <f t="shared" si="170"/>
        <v>SOLO MÓVIL</v>
      </c>
      <c r="P2235" t="str">
        <f t="shared" si="171"/>
        <v>Ofrecer fijo + internet (FLBBTV)</v>
      </c>
      <c r="Q2235">
        <f t="shared" si="172"/>
        <v>15</v>
      </c>
      <c r="R2235">
        <f>IFERROR(VLOOKUP($A2235,Registros!$B$2:$G$6000,6,0),IFERROR(INDEX(Winback!$C$2:$C$300,MATCH($A2235,Winback!$K$2:$K$300,0)),""))</f>
        <v>0</v>
      </c>
      <c r="S2235" t="str">
        <f t="shared" si="173"/>
        <v>+MOV</v>
      </c>
      <c r="T2235">
        <f t="shared" si="174"/>
        <v>1</v>
      </c>
    </row>
    <row r="2236" spans="1:20" x14ac:dyDescent="0.35">
      <c r="A2236" t="s">
        <v>11087</v>
      </c>
      <c r="B2236" t="s">
        <v>11088</v>
      </c>
      <c r="C2236" t="s">
        <v>11089</v>
      </c>
      <c r="D2236" t="s">
        <v>11090</v>
      </c>
      <c r="E2236">
        <f>IF(COUNTIFS(Registros!$A$2:$A$6000,"NP",Registros!$B$2:$B$6000,$A2236)&gt;0,1,0)</f>
        <v>0</v>
      </c>
      <c r="F2236">
        <f>IF($E2236=1,SUMIFS(Registros!$F$2:$F$6000,Registros!$A$2:$A$6000,"NP",Registros!$B$2:$B$6000,$A2236),0)</f>
        <v>0</v>
      </c>
      <c r="G2236">
        <f>IF(COUNTIFS(Registros!$A$2:$A$6000,"MOV",Registros!$B$2:$B$6000,$A2236)&gt;0,1,0)</f>
        <v>1</v>
      </c>
      <c r="H2236">
        <f>IF($G2236=1,SUMIFS(Registros!$F$2:$F$6000,Registros!$A$2:$A$6000,"MOV",Registros!$B$2:$B$6000,$A2236),0)</f>
        <v>16.940000000000001</v>
      </c>
      <c r="I2236">
        <f>IF(COUNTIFS(Registros!$A$2:$A$6000,"CS",Registros!$B$2:$B$6000,$A2236)&gt;0,1,0)</f>
        <v>0</v>
      </c>
      <c r="J2236">
        <f>IF($I2236=1,SUMIFS(Registros!$I$2:$I$6000,Registros!$A$2:$A$6000,"CS",Registros!$B$2:$B$6000,$A2236),0)</f>
        <v>0</v>
      </c>
      <c r="K2236">
        <f>IF(COUNTIFS(Winback!$K$2:$K$300,$A2236)&gt;0,1,0)</f>
        <v>0</v>
      </c>
      <c r="L2236">
        <f>IF(AND($K2236=1,LEFT($A2236,3)="WB-"),SUMIFS(Winback!$D$2:$D$300,Winback!$K$2:$K$300,$A2236),0)</f>
        <v>0</v>
      </c>
      <c r="M2236">
        <f>IF(OR($E2236=1,$G2236=1,SUMIFS(Registros!$J$2:$J$6000,Registros!$B$2:$B$6000,$A2236)&gt;0),1,0)</f>
        <v>1</v>
      </c>
      <c r="N2236">
        <f>IF($J2236&gt;0,1,IF(COUNTIFS(Registros!$A$2:$A$6000,"CS",Registros!$B$2:$B$6000,$A2236,Registros!$K$2:$K$6000,"&lt;&gt;")&gt;0,1,0))</f>
        <v>0</v>
      </c>
      <c r="O2236" t="str">
        <f t="shared" si="170"/>
        <v>SOLO MÓVIL</v>
      </c>
      <c r="P2236" t="str">
        <f t="shared" si="171"/>
        <v>Ofrecer fijo + internet (FLBBTV)</v>
      </c>
      <c r="Q2236">
        <f t="shared" si="172"/>
        <v>16.940000000000001</v>
      </c>
      <c r="R2236">
        <f>IFERROR(VLOOKUP($A2236,Registros!$B$2:$G$6000,6,0),IFERROR(INDEX(Winback!$C$2:$C$300,MATCH($A2236,Winback!$K$2:$K$300,0)),""))</f>
        <v>0</v>
      </c>
      <c r="S2236" t="str">
        <f t="shared" si="173"/>
        <v>+MOV</v>
      </c>
      <c r="T2236">
        <f t="shared" si="174"/>
        <v>1</v>
      </c>
    </row>
    <row r="2237" spans="1:20" x14ac:dyDescent="0.35">
      <c r="A2237" t="s">
        <v>11091</v>
      </c>
      <c r="B2237" t="s">
        <v>11092</v>
      </c>
      <c r="C2237" t="s">
        <v>11093</v>
      </c>
      <c r="D2237" t="s">
        <v>11094</v>
      </c>
      <c r="E2237">
        <f>IF(COUNTIFS(Registros!$A$2:$A$6000,"NP",Registros!$B$2:$B$6000,$A2237)&gt;0,1,0)</f>
        <v>0</v>
      </c>
      <c r="F2237">
        <f>IF($E2237=1,SUMIFS(Registros!$F$2:$F$6000,Registros!$A$2:$A$6000,"NP",Registros!$B$2:$B$6000,$A2237),0)</f>
        <v>0</v>
      </c>
      <c r="G2237">
        <f>IF(COUNTIFS(Registros!$A$2:$A$6000,"MOV",Registros!$B$2:$B$6000,$A2237)&gt;0,1,0)</f>
        <v>1</v>
      </c>
      <c r="H2237">
        <f>IF($G2237=1,SUMIFS(Registros!$F$2:$F$6000,Registros!$A$2:$A$6000,"MOV",Registros!$B$2:$B$6000,$A2237),0)</f>
        <v>43.5</v>
      </c>
      <c r="I2237">
        <f>IF(COUNTIFS(Registros!$A$2:$A$6000,"CS",Registros!$B$2:$B$6000,$A2237)&gt;0,1,0)</f>
        <v>0</v>
      </c>
      <c r="J2237">
        <f>IF($I2237=1,SUMIFS(Registros!$I$2:$I$6000,Registros!$A$2:$A$6000,"CS",Registros!$B$2:$B$6000,$A2237),0)</f>
        <v>0</v>
      </c>
      <c r="K2237">
        <f>IF(COUNTIFS(Winback!$K$2:$K$300,$A2237)&gt;0,1,0)</f>
        <v>0</v>
      </c>
      <c r="L2237">
        <f>IF(AND($K2237=1,LEFT($A2237,3)="WB-"),SUMIFS(Winback!$D$2:$D$300,Winback!$K$2:$K$300,$A2237),0)</f>
        <v>0</v>
      </c>
      <c r="M2237">
        <f>IF(OR($E2237=1,$G2237=1,SUMIFS(Registros!$J$2:$J$6000,Registros!$B$2:$B$6000,$A2237)&gt;0),1,0)</f>
        <v>1</v>
      </c>
      <c r="N2237">
        <f>IF($J2237&gt;0,1,IF(COUNTIFS(Registros!$A$2:$A$6000,"CS",Registros!$B$2:$B$6000,$A2237,Registros!$K$2:$K$6000,"&lt;&gt;")&gt;0,1,0))</f>
        <v>0</v>
      </c>
      <c r="O2237" t="str">
        <f t="shared" si="170"/>
        <v>SOLO MÓVIL</v>
      </c>
      <c r="P2237" t="str">
        <f t="shared" si="171"/>
        <v>Ofrecer fijo + internet (FLBBTV)</v>
      </c>
      <c r="Q2237">
        <f t="shared" si="172"/>
        <v>43.5</v>
      </c>
      <c r="R2237">
        <f>IFERROR(VLOOKUP($A2237,Registros!$B$2:$G$6000,6,0),IFERROR(INDEX(Winback!$C$2:$C$300,MATCH($A2237,Winback!$K$2:$K$300,0)),""))</f>
        <v>0</v>
      </c>
      <c r="S2237" t="str">
        <f t="shared" si="173"/>
        <v>+MOV</v>
      </c>
      <c r="T2237">
        <f t="shared" si="174"/>
        <v>1</v>
      </c>
    </row>
    <row r="2238" spans="1:20" x14ac:dyDescent="0.35">
      <c r="A2238" t="s">
        <v>11096</v>
      </c>
      <c r="B2238" t="s">
        <v>11097</v>
      </c>
      <c r="C2238" t="s">
        <v>11098</v>
      </c>
      <c r="D2238" t="s">
        <v>11099</v>
      </c>
      <c r="E2238">
        <f>IF(COUNTIFS(Registros!$A$2:$A$6000,"NP",Registros!$B$2:$B$6000,$A2238)&gt;0,1,0)</f>
        <v>0</v>
      </c>
      <c r="F2238">
        <f>IF($E2238=1,SUMIFS(Registros!$F$2:$F$6000,Registros!$A$2:$A$6000,"NP",Registros!$B$2:$B$6000,$A2238),0)</f>
        <v>0</v>
      </c>
      <c r="G2238">
        <f>IF(COUNTIFS(Registros!$A$2:$A$6000,"MOV",Registros!$B$2:$B$6000,$A2238)&gt;0,1,0)</f>
        <v>1</v>
      </c>
      <c r="H2238">
        <f>IF($G2238=1,SUMIFS(Registros!$F$2:$F$6000,Registros!$A$2:$A$6000,"MOV",Registros!$B$2:$B$6000,$A2238),0)</f>
        <v>30.65</v>
      </c>
      <c r="I2238">
        <f>IF(COUNTIFS(Registros!$A$2:$A$6000,"CS",Registros!$B$2:$B$6000,$A2238)&gt;0,1,0)</f>
        <v>0</v>
      </c>
      <c r="J2238">
        <f>IF($I2238=1,SUMIFS(Registros!$I$2:$I$6000,Registros!$A$2:$A$6000,"CS",Registros!$B$2:$B$6000,$A2238),0)</f>
        <v>0</v>
      </c>
      <c r="K2238">
        <f>IF(COUNTIFS(Winback!$K$2:$K$300,$A2238)&gt;0,1,0)</f>
        <v>0</v>
      </c>
      <c r="L2238">
        <f>IF(AND($K2238=1,LEFT($A2238,3)="WB-"),SUMIFS(Winback!$D$2:$D$300,Winback!$K$2:$K$300,$A2238),0)</f>
        <v>0</v>
      </c>
      <c r="M2238">
        <f>IF(OR($E2238=1,$G2238=1,SUMIFS(Registros!$J$2:$J$6000,Registros!$B$2:$B$6000,$A2238)&gt;0),1,0)</f>
        <v>1</v>
      </c>
      <c r="N2238">
        <f>IF($J2238&gt;0,1,IF(COUNTIFS(Registros!$A$2:$A$6000,"CS",Registros!$B$2:$B$6000,$A2238,Registros!$K$2:$K$6000,"&lt;&gt;")&gt;0,1,0))</f>
        <v>0</v>
      </c>
      <c r="O2238" t="str">
        <f t="shared" si="170"/>
        <v>SOLO MÓVIL</v>
      </c>
      <c r="P2238" t="str">
        <f t="shared" si="171"/>
        <v>Ofrecer fijo + internet (FLBBTV)</v>
      </c>
      <c r="Q2238">
        <f t="shared" si="172"/>
        <v>30.65</v>
      </c>
      <c r="R2238">
        <f>IFERROR(VLOOKUP($A2238,Registros!$B$2:$G$6000,6,0),IFERROR(INDEX(Winback!$C$2:$C$300,MATCH($A2238,Winback!$K$2:$K$300,0)),""))</f>
        <v>0</v>
      </c>
      <c r="S2238" t="str">
        <f t="shared" si="173"/>
        <v>+MOV</v>
      </c>
      <c r="T2238">
        <f t="shared" si="174"/>
        <v>1</v>
      </c>
    </row>
    <row r="2239" spans="1:20" x14ac:dyDescent="0.35">
      <c r="A2239" t="s">
        <v>11100</v>
      </c>
      <c r="B2239" t="s">
        <v>11101</v>
      </c>
      <c r="C2239" t="s">
        <v>11102</v>
      </c>
      <c r="D2239" t="s">
        <v>11103</v>
      </c>
      <c r="E2239">
        <f>IF(COUNTIFS(Registros!$A$2:$A$6000,"NP",Registros!$B$2:$B$6000,$A2239)&gt;0,1,0)</f>
        <v>0</v>
      </c>
      <c r="F2239">
        <f>IF($E2239=1,SUMIFS(Registros!$F$2:$F$6000,Registros!$A$2:$A$6000,"NP",Registros!$B$2:$B$6000,$A2239),0)</f>
        <v>0</v>
      </c>
      <c r="G2239">
        <f>IF(COUNTIFS(Registros!$A$2:$A$6000,"MOV",Registros!$B$2:$B$6000,$A2239)&gt;0,1,0)</f>
        <v>1</v>
      </c>
      <c r="H2239">
        <f>IF($G2239=1,SUMIFS(Registros!$F$2:$F$6000,Registros!$A$2:$A$6000,"MOV",Registros!$B$2:$B$6000,$A2239),0)</f>
        <v>15</v>
      </c>
      <c r="I2239">
        <f>IF(COUNTIFS(Registros!$A$2:$A$6000,"CS",Registros!$B$2:$B$6000,$A2239)&gt;0,1,0)</f>
        <v>0</v>
      </c>
      <c r="J2239">
        <f>IF($I2239=1,SUMIFS(Registros!$I$2:$I$6000,Registros!$A$2:$A$6000,"CS",Registros!$B$2:$B$6000,$A2239),0)</f>
        <v>0</v>
      </c>
      <c r="K2239">
        <f>IF(COUNTIFS(Winback!$K$2:$K$300,$A2239)&gt;0,1,0)</f>
        <v>0</v>
      </c>
      <c r="L2239">
        <f>IF(AND($K2239=1,LEFT($A2239,3)="WB-"),SUMIFS(Winback!$D$2:$D$300,Winback!$K$2:$K$300,$A2239),0)</f>
        <v>0</v>
      </c>
      <c r="M2239">
        <f>IF(OR($E2239=1,$G2239=1,SUMIFS(Registros!$J$2:$J$6000,Registros!$B$2:$B$6000,$A2239)&gt;0),1,0)</f>
        <v>1</v>
      </c>
      <c r="N2239">
        <f>IF($J2239&gt;0,1,IF(COUNTIFS(Registros!$A$2:$A$6000,"CS",Registros!$B$2:$B$6000,$A2239,Registros!$K$2:$K$6000,"&lt;&gt;")&gt;0,1,0))</f>
        <v>0</v>
      </c>
      <c r="O2239" t="str">
        <f t="shared" si="170"/>
        <v>SOLO MÓVIL</v>
      </c>
      <c r="P2239" t="str">
        <f t="shared" si="171"/>
        <v>Ofrecer fijo + internet (FLBBTV)</v>
      </c>
      <c r="Q2239">
        <f t="shared" si="172"/>
        <v>15</v>
      </c>
      <c r="R2239">
        <f>IFERROR(VLOOKUP($A2239,Registros!$B$2:$G$6000,6,0),IFERROR(INDEX(Winback!$C$2:$C$300,MATCH($A2239,Winback!$K$2:$K$300,0)),""))</f>
        <v>0</v>
      </c>
      <c r="S2239" t="str">
        <f t="shared" si="173"/>
        <v>+MOV</v>
      </c>
      <c r="T2239">
        <f t="shared" si="174"/>
        <v>1</v>
      </c>
    </row>
    <row r="2240" spans="1:20" x14ac:dyDescent="0.35">
      <c r="A2240" t="s">
        <v>11105</v>
      </c>
      <c r="B2240" t="s">
        <v>11106</v>
      </c>
      <c r="C2240" t="s">
        <v>11107</v>
      </c>
      <c r="D2240" t="s">
        <v>11108</v>
      </c>
      <c r="E2240">
        <f>IF(COUNTIFS(Registros!$A$2:$A$6000,"NP",Registros!$B$2:$B$6000,$A2240)&gt;0,1,0)</f>
        <v>0</v>
      </c>
      <c r="F2240">
        <f>IF($E2240=1,SUMIFS(Registros!$F$2:$F$6000,Registros!$A$2:$A$6000,"NP",Registros!$B$2:$B$6000,$A2240),0)</f>
        <v>0</v>
      </c>
      <c r="G2240">
        <f>IF(COUNTIFS(Registros!$A$2:$A$6000,"MOV",Registros!$B$2:$B$6000,$A2240)&gt;0,1,0)</f>
        <v>1</v>
      </c>
      <c r="H2240">
        <f>IF($G2240=1,SUMIFS(Registros!$F$2:$F$6000,Registros!$A$2:$A$6000,"MOV",Registros!$B$2:$B$6000,$A2240),0)</f>
        <v>58.75</v>
      </c>
      <c r="I2240">
        <f>IF(COUNTIFS(Registros!$A$2:$A$6000,"CS",Registros!$B$2:$B$6000,$A2240)&gt;0,1,0)</f>
        <v>0</v>
      </c>
      <c r="J2240">
        <f>IF($I2240=1,SUMIFS(Registros!$I$2:$I$6000,Registros!$A$2:$A$6000,"CS",Registros!$B$2:$B$6000,$A2240),0)</f>
        <v>0</v>
      </c>
      <c r="K2240">
        <f>IF(COUNTIFS(Winback!$K$2:$K$300,$A2240)&gt;0,1,0)</f>
        <v>0</v>
      </c>
      <c r="L2240">
        <f>IF(AND($K2240=1,LEFT($A2240,3)="WB-"),SUMIFS(Winback!$D$2:$D$300,Winback!$K$2:$K$300,$A2240),0)</f>
        <v>0</v>
      </c>
      <c r="M2240">
        <f>IF(OR($E2240=1,$G2240=1,SUMIFS(Registros!$J$2:$J$6000,Registros!$B$2:$B$6000,$A2240)&gt;0),1,0)</f>
        <v>1</v>
      </c>
      <c r="N2240">
        <f>IF($J2240&gt;0,1,IF(COUNTIFS(Registros!$A$2:$A$6000,"CS",Registros!$B$2:$B$6000,$A2240,Registros!$K$2:$K$6000,"&lt;&gt;")&gt;0,1,0))</f>
        <v>0</v>
      </c>
      <c r="O2240" t="str">
        <f t="shared" si="170"/>
        <v>SOLO MÓVIL</v>
      </c>
      <c r="P2240" t="str">
        <f t="shared" si="171"/>
        <v>Ofrecer fijo + internet (FLBBTV)</v>
      </c>
      <c r="Q2240">
        <f t="shared" si="172"/>
        <v>58.75</v>
      </c>
      <c r="R2240">
        <f>IFERROR(VLOOKUP($A2240,Registros!$B$2:$G$6000,6,0),IFERROR(INDEX(Winback!$C$2:$C$300,MATCH($A2240,Winback!$K$2:$K$300,0)),""))</f>
        <v>0</v>
      </c>
      <c r="S2240" t="str">
        <f t="shared" si="173"/>
        <v>+MOV</v>
      </c>
      <c r="T2240">
        <f t="shared" si="174"/>
        <v>1</v>
      </c>
    </row>
    <row r="2241" spans="1:20" x14ac:dyDescent="0.35">
      <c r="A2241" t="s">
        <v>11110</v>
      </c>
      <c r="B2241" t="s">
        <v>11111</v>
      </c>
      <c r="C2241" t="s">
        <v>11112</v>
      </c>
      <c r="D2241" t="s">
        <v>11113</v>
      </c>
      <c r="E2241">
        <f>IF(COUNTIFS(Registros!$A$2:$A$6000,"NP",Registros!$B$2:$B$6000,$A2241)&gt;0,1,0)</f>
        <v>0</v>
      </c>
      <c r="F2241">
        <f>IF($E2241=1,SUMIFS(Registros!$F$2:$F$6000,Registros!$A$2:$A$6000,"NP",Registros!$B$2:$B$6000,$A2241),0)</f>
        <v>0</v>
      </c>
      <c r="G2241">
        <f>IF(COUNTIFS(Registros!$A$2:$A$6000,"MOV",Registros!$B$2:$B$6000,$A2241)&gt;0,1,0)</f>
        <v>1</v>
      </c>
      <c r="H2241">
        <f>IF($G2241=1,SUMIFS(Registros!$F$2:$F$6000,Registros!$A$2:$A$6000,"MOV",Registros!$B$2:$B$6000,$A2241),0)</f>
        <v>30</v>
      </c>
      <c r="I2241">
        <f>IF(COUNTIFS(Registros!$A$2:$A$6000,"CS",Registros!$B$2:$B$6000,$A2241)&gt;0,1,0)</f>
        <v>0</v>
      </c>
      <c r="J2241">
        <f>IF($I2241=1,SUMIFS(Registros!$I$2:$I$6000,Registros!$A$2:$A$6000,"CS",Registros!$B$2:$B$6000,$A2241),0)</f>
        <v>0</v>
      </c>
      <c r="K2241">
        <f>IF(COUNTIFS(Winback!$K$2:$K$300,$A2241)&gt;0,1,0)</f>
        <v>0</v>
      </c>
      <c r="L2241">
        <f>IF(AND($K2241=1,LEFT($A2241,3)="WB-"),SUMIFS(Winback!$D$2:$D$300,Winback!$K$2:$K$300,$A2241),0)</f>
        <v>0</v>
      </c>
      <c r="M2241">
        <f>IF(OR($E2241=1,$G2241=1,SUMIFS(Registros!$J$2:$J$6000,Registros!$B$2:$B$6000,$A2241)&gt;0),1,0)</f>
        <v>1</v>
      </c>
      <c r="N2241">
        <f>IF($J2241&gt;0,1,IF(COUNTIFS(Registros!$A$2:$A$6000,"CS",Registros!$B$2:$B$6000,$A2241,Registros!$K$2:$K$6000,"&lt;&gt;")&gt;0,1,0))</f>
        <v>0</v>
      </c>
      <c r="O2241" t="str">
        <f t="shared" si="170"/>
        <v>SOLO MÓVIL</v>
      </c>
      <c r="P2241" t="str">
        <f t="shared" si="171"/>
        <v>Ofrecer fijo + internet (FLBBTV)</v>
      </c>
      <c r="Q2241">
        <f t="shared" si="172"/>
        <v>30</v>
      </c>
      <c r="R2241">
        <f>IFERROR(VLOOKUP($A2241,Registros!$B$2:$G$6000,6,0),IFERROR(INDEX(Winback!$C$2:$C$300,MATCH($A2241,Winback!$K$2:$K$300,0)),""))</f>
        <v>0</v>
      </c>
      <c r="S2241" t="str">
        <f t="shared" si="173"/>
        <v>+MOV</v>
      </c>
      <c r="T2241">
        <f t="shared" si="174"/>
        <v>1</v>
      </c>
    </row>
    <row r="2242" spans="1:20" x14ac:dyDescent="0.35">
      <c r="A2242" t="s">
        <v>11115</v>
      </c>
      <c r="B2242" t="s">
        <v>11116</v>
      </c>
      <c r="C2242" t="s">
        <v>11117</v>
      </c>
      <c r="D2242" t="s">
        <v>11118</v>
      </c>
      <c r="E2242">
        <f>IF(COUNTIFS(Registros!$A$2:$A$6000,"NP",Registros!$B$2:$B$6000,$A2242)&gt;0,1,0)</f>
        <v>0</v>
      </c>
      <c r="F2242">
        <f>IF($E2242=1,SUMIFS(Registros!$F$2:$F$6000,Registros!$A$2:$A$6000,"NP",Registros!$B$2:$B$6000,$A2242),0)</f>
        <v>0</v>
      </c>
      <c r="G2242">
        <f>IF(COUNTIFS(Registros!$A$2:$A$6000,"MOV",Registros!$B$2:$B$6000,$A2242)&gt;0,1,0)</f>
        <v>1</v>
      </c>
      <c r="H2242">
        <f>IF($G2242=1,SUMIFS(Registros!$F$2:$F$6000,Registros!$A$2:$A$6000,"MOV",Registros!$B$2:$B$6000,$A2242),0)</f>
        <v>16.25</v>
      </c>
      <c r="I2242">
        <f>IF(COUNTIFS(Registros!$A$2:$A$6000,"CS",Registros!$B$2:$B$6000,$A2242)&gt;0,1,0)</f>
        <v>0</v>
      </c>
      <c r="J2242">
        <f>IF($I2242=1,SUMIFS(Registros!$I$2:$I$6000,Registros!$A$2:$A$6000,"CS",Registros!$B$2:$B$6000,$A2242),0)</f>
        <v>0</v>
      </c>
      <c r="K2242">
        <f>IF(COUNTIFS(Winback!$K$2:$K$300,$A2242)&gt;0,1,0)</f>
        <v>0</v>
      </c>
      <c r="L2242">
        <f>IF(AND($K2242=1,LEFT($A2242,3)="WB-"),SUMIFS(Winback!$D$2:$D$300,Winback!$K$2:$K$300,$A2242),0)</f>
        <v>0</v>
      </c>
      <c r="M2242">
        <f>IF(OR($E2242=1,$G2242=1,SUMIFS(Registros!$J$2:$J$6000,Registros!$B$2:$B$6000,$A2242)&gt;0),1,0)</f>
        <v>1</v>
      </c>
      <c r="N2242">
        <f>IF($J2242&gt;0,1,IF(COUNTIFS(Registros!$A$2:$A$6000,"CS",Registros!$B$2:$B$6000,$A2242,Registros!$K$2:$K$6000,"&lt;&gt;")&gt;0,1,0))</f>
        <v>0</v>
      </c>
      <c r="O2242" t="str">
        <f t="shared" ref="O2242:O2305" si="175">IF(AND($K2242=1,$E2242=0,$G2242=0,$I2242=0),"WINBACK",IF(AND($M2242=1,$N2242&gt;0),"CONVERGENTE",IF($M2242=1,"SOLO MÓVIL",IF($N2242&gt;0,"SOLO FIJO / INTERNET","SIN SERVICIOS"))))</f>
        <v>SOLO MÓVIL</v>
      </c>
      <c r="P2242" t="str">
        <f t="shared" ref="P2242:P2305" si="176">IF($O2242="WINBACK","Recuperar (winback)",IF($O2242="CONVERGENTE","Upgrade / más líneas",IF($O2242="SOLO MÓVIL","Ofrecer fijo + internet (FLBBTV)",IF($O2242="SOLO FIJO / INTERNET","Ofrecer línea móvil Nextphone","Oferta completa (móvil + fijo + internet)"))))</f>
        <v>Ofrecer fijo + internet (FLBBTV)</v>
      </c>
      <c r="Q2242">
        <f t="shared" ref="Q2242:Q2305" si="177">$F2242+$H2242+$L2242</f>
        <v>16.25</v>
      </c>
      <c r="R2242">
        <f>IFERROR(VLOOKUP($A2242,Registros!$B$2:$G$6000,6,0),IFERROR(INDEX(Winback!$C$2:$C$300,MATCH($A2242,Winback!$K$2:$K$300,0)),""))</f>
        <v>0</v>
      </c>
      <c r="S2242" t="str">
        <f t="shared" ref="S2242:S2305" si="178">IF($E2242=1,"NP","")&amp;IF($G2242=1,"+MOV","")&amp;IF($I2242=1,"+CS","")&amp;IF($K2242=1,"+WB","")</f>
        <v>+MOV</v>
      </c>
      <c r="T2242">
        <f t="shared" ref="T2242:T2305" si="179">$E2242+$G2242+$I2242+$K2242</f>
        <v>1</v>
      </c>
    </row>
    <row r="2243" spans="1:20" x14ac:dyDescent="0.35">
      <c r="A2243" t="s">
        <v>11120</v>
      </c>
      <c r="B2243" t="s">
        <v>11121</v>
      </c>
      <c r="C2243" t="s">
        <v>11122</v>
      </c>
      <c r="D2243" t="s">
        <v>11123</v>
      </c>
      <c r="E2243">
        <f>IF(COUNTIFS(Registros!$A$2:$A$6000,"NP",Registros!$B$2:$B$6000,$A2243)&gt;0,1,0)</f>
        <v>0</v>
      </c>
      <c r="F2243">
        <f>IF($E2243=1,SUMIFS(Registros!$F$2:$F$6000,Registros!$A$2:$A$6000,"NP",Registros!$B$2:$B$6000,$A2243),0)</f>
        <v>0</v>
      </c>
      <c r="G2243">
        <f>IF(COUNTIFS(Registros!$A$2:$A$6000,"MOV",Registros!$B$2:$B$6000,$A2243)&gt;0,1,0)</f>
        <v>1</v>
      </c>
      <c r="H2243">
        <f>IF($G2243=1,SUMIFS(Registros!$F$2:$F$6000,Registros!$A$2:$A$6000,"MOV",Registros!$B$2:$B$6000,$A2243),0)</f>
        <v>16.25</v>
      </c>
      <c r="I2243">
        <f>IF(COUNTIFS(Registros!$A$2:$A$6000,"CS",Registros!$B$2:$B$6000,$A2243)&gt;0,1,0)</f>
        <v>0</v>
      </c>
      <c r="J2243">
        <f>IF($I2243=1,SUMIFS(Registros!$I$2:$I$6000,Registros!$A$2:$A$6000,"CS",Registros!$B$2:$B$6000,$A2243),0)</f>
        <v>0</v>
      </c>
      <c r="K2243">
        <f>IF(COUNTIFS(Winback!$K$2:$K$300,$A2243)&gt;0,1,0)</f>
        <v>0</v>
      </c>
      <c r="L2243">
        <f>IF(AND($K2243=1,LEFT($A2243,3)="WB-"),SUMIFS(Winback!$D$2:$D$300,Winback!$K$2:$K$300,$A2243),0)</f>
        <v>0</v>
      </c>
      <c r="M2243">
        <f>IF(OR($E2243=1,$G2243=1,SUMIFS(Registros!$J$2:$J$6000,Registros!$B$2:$B$6000,$A2243)&gt;0),1,0)</f>
        <v>1</v>
      </c>
      <c r="N2243">
        <f>IF($J2243&gt;0,1,IF(COUNTIFS(Registros!$A$2:$A$6000,"CS",Registros!$B$2:$B$6000,$A2243,Registros!$K$2:$K$6000,"&lt;&gt;")&gt;0,1,0))</f>
        <v>0</v>
      </c>
      <c r="O2243" t="str">
        <f t="shared" si="175"/>
        <v>SOLO MÓVIL</v>
      </c>
      <c r="P2243" t="str">
        <f t="shared" si="176"/>
        <v>Ofrecer fijo + internet (FLBBTV)</v>
      </c>
      <c r="Q2243">
        <f t="shared" si="177"/>
        <v>16.25</v>
      </c>
      <c r="R2243">
        <f>IFERROR(VLOOKUP($A2243,Registros!$B$2:$G$6000,6,0),IFERROR(INDEX(Winback!$C$2:$C$300,MATCH($A2243,Winback!$K$2:$K$300,0)),""))</f>
        <v>0</v>
      </c>
      <c r="S2243" t="str">
        <f t="shared" si="178"/>
        <v>+MOV</v>
      </c>
      <c r="T2243">
        <f t="shared" si="179"/>
        <v>1</v>
      </c>
    </row>
    <row r="2244" spans="1:20" x14ac:dyDescent="0.35">
      <c r="A2244" t="s">
        <v>11125</v>
      </c>
      <c r="B2244" t="s">
        <v>11126</v>
      </c>
      <c r="C2244" t="s">
        <v>11127</v>
      </c>
      <c r="D2244" t="s">
        <v>11128</v>
      </c>
      <c r="E2244">
        <f>IF(COUNTIFS(Registros!$A$2:$A$6000,"NP",Registros!$B$2:$B$6000,$A2244)&gt;0,1,0)</f>
        <v>0</v>
      </c>
      <c r="F2244">
        <f>IF($E2244=1,SUMIFS(Registros!$F$2:$F$6000,Registros!$A$2:$A$6000,"NP",Registros!$B$2:$B$6000,$A2244),0)</f>
        <v>0</v>
      </c>
      <c r="G2244">
        <f>IF(COUNTIFS(Registros!$A$2:$A$6000,"MOV",Registros!$B$2:$B$6000,$A2244)&gt;0,1,0)</f>
        <v>1</v>
      </c>
      <c r="H2244">
        <f>IF($G2244=1,SUMIFS(Registros!$F$2:$F$6000,Registros!$A$2:$A$6000,"MOV",Registros!$B$2:$B$6000,$A2244),0)</f>
        <v>15</v>
      </c>
      <c r="I2244">
        <f>IF(COUNTIFS(Registros!$A$2:$A$6000,"CS",Registros!$B$2:$B$6000,$A2244)&gt;0,1,0)</f>
        <v>0</v>
      </c>
      <c r="J2244">
        <f>IF($I2244=1,SUMIFS(Registros!$I$2:$I$6000,Registros!$A$2:$A$6000,"CS",Registros!$B$2:$B$6000,$A2244),0)</f>
        <v>0</v>
      </c>
      <c r="K2244">
        <f>IF(COUNTIFS(Winback!$K$2:$K$300,$A2244)&gt;0,1,0)</f>
        <v>0</v>
      </c>
      <c r="L2244">
        <f>IF(AND($K2244=1,LEFT($A2244,3)="WB-"),SUMIFS(Winback!$D$2:$D$300,Winback!$K$2:$K$300,$A2244),0)</f>
        <v>0</v>
      </c>
      <c r="M2244">
        <f>IF(OR($E2244=1,$G2244=1,SUMIFS(Registros!$J$2:$J$6000,Registros!$B$2:$B$6000,$A2244)&gt;0),1,0)</f>
        <v>1</v>
      </c>
      <c r="N2244">
        <f>IF($J2244&gt;0,1,IF(COUNTIFS(Registros!$A$2:$A$6000,"CS",Registros!$B$2:$B$6000,$A2244,Registros!$K$2:$K$6000,"&lt;&gt;")&gt;0,1,0))</f>
        <v>0</v>
      </c>
      <c r="O2244" t="str">
        <f t="shared" si="175"/>
        <v>SOLO MÓVIL</v>
      </c>
      <c r="P2244" t="str">
        <f t="shared" si="176"/>
        <v>Ofrecer fijo + internet (FLBBTV)</v>
      </c>
      <c r="Q2244">
        <f t="shared" si="177"/>
        <v>15</v>
      </c>
      <c r="R2244">
        <f>IFERROR(VLOOKUP($A2244,Registros!$B$2:$G$6000,6,0),IFERROR(INDEX(Winback!$C$2:$C$300,MATCH($A2244,Winback!$K$2:$K$300,0)),""))</f>
        <v>0</v>
      </c>
      <c r="S2244" t="str">
        <f t="shared" si="178"/>
        <v>+MOV</v>
      </c>
      <c r="T2244">
        <f t="shared" si="179"/>
        <v>1</v>
      </c>
    </row>
    <row r="2245" spans="1:20" x14ac:dyDescent="0.35">
      <c r="A2245" t="s">
        <v>11130</v>
      </c>
      <c r="B2245" t="s">
        <v>11131</v>
      </c>
      <c r="C2245" t="s">
        <v>11132</v>
      </c>
      <c r="D2245" t="s">
        <v>11133</v>
      </c>
      <c r="E2245">
        <f>IF(COUNTIFS(Registros!$A$2:$A$6000,"NP",Registros!$B$2:$B$6000,$A2245)&gt;0,1,0)</f>
        <v>0</v>
      </c>
      <c r="F2245">
        <f>IF($E2245=1,SUMIFS(Registros!$F$2:$F$6000,Registros!$A$2:$A$6000,"NP",Registros!$B$2:$B$6000,$A2245),0)</f>
        <v>0</v>
      </c>
      <c r="G2245">
        <f>IF(COUNTIFS(Registros!$A$2:$A$6000,"MOV",Registros!$B$2:$B$6000,$A2245)&gt;0,1,0)</f>
        <v>1</v>
      </c>
      <c r="H2245">
        <f>IF($G2245=1,SUMIFS(Registros!$F$2:$F$6000,Registros!$A$2:$A$6000,"MOV",Registros!$B$2:$B$6000,$A2245),0)</f>
        <v>27.75</v>
      </c>
      <c r="I2245">
        <f>IF(COUNTIFS(Registros!$A$2:$A$6000,"CS",Registros!$B$2:$B$6000,$A2245)&gt;0,1,0)</f>
        <v>0</v>
      </c>
      <c r="J2245">
        <f>IF($I2245=1,SUMIFS(Registros!$I$2:$I$6000,Registros!$A$2:$A$6000,"CS",Registros!$B$2:$B$6000,$A2245),0)</f>
        <v>0</v>
      </c>
      <c r="K2245">
        <f>IF(COUNTIFS(Winback!$K$2:$K$300,$A2245)&gt;0,1,0)</f>
        <v>0</v>
      </c>
      <c r="L2245">
        <f>IF(AND($K2245=1,LEFT($A2245,3)="WB-"),SUMIFS(Winback!$D$2:$D$300,Winback!$K$2:$K$300,$A2245),0)</f>
        <v>0</v>
      </c>
      <c r="M2245">
        <f>IF(OR($E2245=1,$G2245=1,SUMIFS(Registros!$J$2:$J$6000,Registros!$B$2:$B$6000,$A2245)&gt;0),1,0)</f>
        <v>1</v>
      </c>
      <c r="N2245">
        <f>IF($J2245&gt;0,1,IF(COUNTIFS(Registros!$A$2:$A$6000,"CS",Registros!$B$2:$B$6000,$A2245,Registros!$K$2:$K$6000,"&lt;&gt;")&gt;0,1,0))</f>
        <v>0</v>
      </c>
      <c r="O2245" t="str">
        <f t="shared" si="175"/>
        <v>SOLO MÓVIL</v>
      </c>
      <c r="P2245" t="str">
        <f t="shared" si="176"/>
        <v>Ofrecer fijo + internet (FLBBTV)</v>
      </c>
      <c r="Q2245">
        <f t="shared" si="177"/>
        <v>27.75</v>
      </c>
      <c r="R2245">
        <f>IFERROR(VLOOKUP($A2245,Registros!$B$2:$G$6000,6,0),IFERROR(INDEX(Winback!$C$2:$C$300,MATCH($A2245,Winback!$K$2:$K$300,0)),""))</f>
        <v>0</v>
      </c>
      <c r="S2245" t="str">
        <f t="shared" si="178"/>
        <v>+MOV</v>
      </c>
      <c r="T2245">
        <f t="shared" si="179"/>
        <v>1</v>
      </c>
    </row>
    <row r="2246" spans="1:20" x14ac:dyDescent="0.35">
      <c r="A2246" t="s">
        <v>11135</v>
      </c>
      <c r="B2246" t="s">
        <v>11136</v>
      </c>
      <c r="C2246" t="s">
        <v>11137</v>
      </c>
      <c r="D2246" t="s">
        <v>11138</v>
      </c>
      <c r="E2246">
        <f>IF(COUNTIFS(Registros!$A$2:$A$6000,"NP",Registros!$B$2:$B$6000,$A2246)&gt;0,1,0)</f>
        <v>0</v>
      </c>
      <c r="F2246">
        <f>IF($E2246=1,SUMIFS(Registros!$F$2:$F$6000,Registros!$A$2:$A$6000,"NP",Registros!$B$2:$B$6000,$A2246),0)</f>
        <v>0</v>
      </c>
      <c r="G2246">
        <f>IF(COUNTIFS(Registros!$A$2:$A$6000,"MOV",Registros!$B$2:$B$6000,$A2246)&gt;0,1,0)</f>
        <v>1</v>
      </c>
      <c r="H2246">
        <f>IF($G2246=1,SUMIFS(Registros!$F$2:$F$6000,Registros!$A$2:$A$6000,"MOV",Registros!$B$2:$B$6000,$A2246),0)</f>
        <v>19.52</v>
      </c>
      <c r="I2246">
        <f>IF(COUNTIFS(Registros!$A$2:$A$6000,"CS",Registros!$B$2:$B$6000,$A2246)&gt;0,1,0)</f>
        <v>0</v>
      </c>
      <c r="J2246">
        <f>IF($I2246=1,SUMIFS(Registros!$I$2:$I$6000,Registros!$A$2:$A$6000,"CS",Registros!$B$2:$B$6000,$A2246),0)</f>
        <v>0</v>
      </c>
      <c r="K2246">
        <f>IF(COUNTIFS(Winback!$K$2:$K$300,$A2246)&gt;0,1,0)</f>
        <v>0</v>
      </c>
      <c r="L2246">
        <f>IF(AND($K2246=1,LEFT($A2246,3)="WB-"),SUMIFS(Winback!$D$2:$D$300,Winback!$K$2:$K$300,$A2246),0)</f>
        <v>0</v>
      </c>
      <c r="M2246">
        <f>IF(OR($E2246=1,$G2246=1,SUMIFS(Registros!$J$2:$J$6000,Registros!$B$2:$B$6000,$A2246)&gt;0),1,0)</f>
        <v>1</v>
      </c>
      <c r="N2246">
        <f>IF($J2246&gt;0,1,IF(COUNTIFS(Registros!$A$2:$A$6000,"CS",Registros!$B$2:$B$6000,$A2246,Registros!$K$2:$K$6000,"&lt;&gt;")&gt;0,1,0))</f>
        <v>0</v>
      </c>
      <c r="O2246" t="str">
        <f t="shared" si="175"/>
        <v>SOLO MÓVIL</v>
      </c>
      <c r="P2246" t="str">
        <f t="shared" si="176"/>
        <v>Ofrecer fijo + internet (FLBBTV)</v>
      </c>
      <c r="Q2246">
        <f t="shared" si="177"/>
        <v>19.52</v>
      </c>
      <c r="R2246">
        <f>IFERROR(VLOOKUP($A2246,Registros!$B$2:$G$6000,6,0),IFERROR(INDEX(Winback!$C$2:$C$300,MATCH($A2246,Winback!$K$2:$K$300,0)),""))</f>
        <v>0</v>
      </c>
      <c r="S2246" t="str">
        <f t="shared" si="178"/>
        <v>+MOV</v>
      </c>
      <c r="T2246">
        <f t="shared" si="179"/>
        <v>1</v>
      </c>
    </row>
    <row r="2247" spans="1:20" x14ac:dyDescent="0.35">
      <c r="A2247" t="s">
        <v>11139</v>
      </c>
      <c r="B2247" t="s">
        <v>11140</v>
      </c>
      <c r="C2247" t="s">
        <v>11141</v>
      </c>
      <c r="D2247" t="s">
        <v>11142</v>
      </c>
      <c r="E2247">
        <f>IF(COUNTIFS(Registros!$A$2:$A$6000,"NP",Registros!$B$2:$B$6000,$A2247)&gt;0,1,0)</f>
        <v>0</v>
      </c>
      <c r="F2247">
        <f>IF($E2247=1,SUMIFS(Registros!$F$2:$F$6000,Registros!$A$2:$A$6000,"NP",Registros!$B$2:$B$6000,$A2247),0)</f>
        <v>0</v>
      </c>
      <c r="G2247">
        <f>IF(COUNTIFS(Registros!$A$2:$A$6000,"MOV",Registros!$B$2:$B$6000,$A2247)&gt;0,1,0)</f>
        <v>1</v>
      </c>
      <c r="H2247">
        <f>IF($G2247=1,SUMIFS(Registros!$F$2:$F$6000,Registros!$A$2:$A$6000,"MOV",Registros!$B$2:$B$6000,$A2247),0)</f>
        <v>22</v>
      </c>
      <c r="I2247">
        <f>IF(COUNTIFS(Registros!$A$2:$A$6000,"CS",Registros!$B$2:$B$6000,$A2247)&gt;0,1,0)</f>
        <v>0</v>
      </c>
      <c r="J2247">
        <f>IF($I2247=1,SUMIFS(Registros!$I$2:$I$6000,Registros!$A$2:$A$6000,"CS",Registros!$B$2:$B$6000,$A2247),0)</f>
        <v>0</v>
      </c>
      <c r="K2247">
        <f>IF(COUNTIFS(Winback!$K$2:$K$300,$A2247)&gt;0,1,0)</f>
        <v>0</v>
      </c>
      <c r="L2247">
        <f>IF(AND($K2247=1,LEFT($A2247,3)="WB-"),SUMIFS(Winback!$D$2:$D$300,Winback!$K$2:$K$300,$A2247),0)</f>
        <v>0</v>
      </c>
      <c r="M2247">
        <f>IF(OR($E2247=1,$G2247=1,SUMIFS(Registros!$J$2:$J$6000,Registros!$B$2:$B$6000,$A2247)&gt;0),1,0)</f>
        <v>1</v>
      </c>
      <c r="N2247">
        <f>IF($J2247&gt;0,1,IF(COUNTIFS(Registros!$A$2:$A$6000,"CS",Registros!$B$2:$B$6000,$A2247,Registros!$K$2:$K$6000,"&lt;&gt;")&gt;0,1,0))</f>
        <v>0</v>
      </c>
      <c r="O2247" t="str">
        <f t="shared" si="175"/>
        <v>SOLO MÓVIL</v>
      </c>
      <c r="P2247" t="str">
        <f t="shared" si="176"/>
        <v>Ofrecer fijo + internet (FLBBTV)</v>
      </c>
      <c r="Q2247">
        <f t="shared" si="177"/>
        <v>22</v>
      </c>
      <c r="R2247">
        <f>IFERROR(VLOOKUP($A2247,Registros!$B$2:$G$6000,6,0),IFERROR(INDEX(Winback!$C$2:$C$300,MATCH($A2247,Winback!$K$2:$K$300,0)),""))</f>
        <v>0</v>
      </c>
      <c r="S2247" t="str">
        <f t="shared" si="178"/>
        <v>+MOV</v>
      </c>
      <c r="T2247">
        <f t="shared" si="179"/>
        <v>1</v>
      </c>
    </row>
    <row r="2248" spans="1:20" x14ac:dyDescent="0.35">
      <c r="A2248" t="s">
        <v>11144</v>
      </c>
      <c r="B2248" t="s">
        <v>11145</v>
      </c>
      <c r="C2248" t="s">
        <v>11146</v>
      </c>
      <c r="D2248" t="s">
        <v>11147</v>
      </c>
      <c r="E2248">
        <f>IF(COUNTIFS(Registros!$A$2:$A$6000,"NP",Registros!$B$2:$B$6000,$A2248)&gt;0,1,0)</f>
        <v>0</v>
      </c>
      <c r="F2248">
        <f>IF($E2248=1,SUMIFS(Registros!$F$2:$F$6000,Registros!$A$2:$A$6000,"NP",Registros!$B$2:$B$6000,$A2248),0)</f>
        <v>0</v>
      </c>
      <c r="G2248">
        <f>IF(COUNTIFS(Registros!$A$2:$A$6000,"MOV",Registros!$B$2:$B$6000,$A2248)&gt;0,1,0)</f>
        <v>1</v>
      </c>
      <c r="H2248">
        <f>IF($G2248=1,SUMIFS(Registros!$F$2:$F$6000,Registros!$A$2:$A$6000,"MOV",Registros!$B$2:$B$6000,$A2248),0)</f>
        <v>162</v>
      </c>
      <c r="I2248">
        <f>IF(COUNTIFS(Registros!$A$2:$A$6000,"CS",Registros!$B$2:$B$6000,$A2248)&gt;0,1,0)</f>
        <v>0</v>
      </c>
      <c r="J2248">
        <f>IF($I2248=1,SUMIFS(Registros!$I$2:$I$6000,Registros!$A$2:$A$6000,"CS",Registros!$B$2:$B$6000,$A2248),0)</f>
        <v>0</v>
      </c>
      <c r="K2248">
        <f>IF(COUNTIFS(Winback!$K$2:$K$300,$A2248)&gt;0,1,0)</f>
        <v>0</v>
      </c>
      <c r="L2248">
        <f>IF(AND($K2248=1,LEFT($A2248,3)="WB-"),SUMIFS(Winback!$D$2:$D$300,Winback!$K$2:$K$300,$A2248),0)</f>
        <v>0</v>
      </c>
      <c r="M2248">
        <f>IF(OR($E2248=1,$G2248=1,SUMIFS(Registros!$J$2:$J$6000,Registros!$B$2:$B$6000,$A2248)&gt;0),1,0)</f>
        <v>1</v>
      </c>
      <c r="N2248">
        <f>IF($J2248&gt;0,1,IF(COUNTIFS(Registros!$A$2:$A$6000,"CS",Registros!$B$2:$B$6000,$A2248,Registros!$K$2:$K$6000,"&lt;&gt;")&gt;0,1,0))</f>
        <v>0</v>
      </c>
      <c r="O2248" t="str">
        <f t="shared" si="175"/>
        <v>SOLO MÓVIL</v>
      </c>
      <c r="P2248" t="str">
        <f t="shared" si="176"/>
        <v>Ofrecer fijo + internet (FLBBTV)</v>
      </c>
      <c r="Q2248">
        <f t="shared" si="177"/>
        <v>162</v>
      </c>
      <c r="R2248">
        <f>IFERROR(VLOOKUP($A2248,Registros!$B$2:$G$6000,6,0),IFERROR(INDEX(Winback!$C$2:$C$300,MATCH($A2248,Winback!$K$2:$K$300,0)),""))</f>
        <v>0</v>
      </c>
      <c r="S2248" t="str">
        <f t="shared" si="178"/>
        <v>+MOV</v>
      </c>
      <c r="T2248">
        <f t="shared" si="179"/>
        <v>1</v>
      </c>
    </row>
    <row r="2249" spans="1:20" x14ac:dyDescent="0.35">
      <c r="A2249" t="s">
        <v>11149</v>
      </c>
      <c r="B2249" t="s">
        <v>11150</v>
      </c>
      <c r="C2249" t="s">
        <v>11151</v>
      </c>
      <c r="D2249" t="s">
        <v>11152</v>
      </c>
      <c r="E2249">
        <f>IF(COUNTIFS(Registros!$A$2:$A$6000,"NP",Registros!$B$2:$B$6000,$A2249)&gt;0,1,0)</f>
        <v>0</v>
      </c>
      <c r="F2249">
        <f>IF($E2249=1,SUMIFS(Registros!$F$2:$F$6000,Registros!$A$2:$A$6000,"NP",Registros!$B$2:$B$6000,$A2249),0)</f>
        <v>0</v>
      </c>
      <c r="G2249">
        <f>IF(COUNTIFS(Registros!$A$2:$A$6000,"MOV",Registros!$B$2:$B$6000,$A2249)&gt;0,1,0)</f>
        <v>1</v>
      </c>
      <c r="H2249">
        <f>IF($G2249=1,SUMIFS(Registros!$F$2:$F$6000,Registros!$A$2:$A$6000,"MOV",Registros!$B$2:$B$6000,$A2249),0)</f>
        <v>15</v>
      </c>
      <c r="I2249">
        <f>IF(COUNTIFS(Registros!$A$2:$A$6000,"CS",Registros!$B$2:$B$6000,$A2249)&gt;0,1,0)</f>
        <v>0</v>
      </c>
      <c r="J2249">
        <f>IF($I2249=1,SUMIFS(Registros!$I$2:$I$6000,Registros!$A$2:$A$6000,"CS",Registros!$B$2:$B$6000,$A2249),0)</f>
        <v>0</v>
      </c>
      <c r="K2249">
        <f>IF(COUNTIFS(Winback!$K$2:$K$300,$A2249)&gt;0,1,0)</f>
        <v>0</v>
      </c>
      <c r="L2249">
        <f>IF(AND($K2249=1,LEFT($A2249,3)="WB-"),SUMIFS(Winback!$D$2:$D$300,Winback!$K$2:$K$300,$A2249),0)</f>
        <v>0</v>
      </c>
      <c r="M2249">
        <f>IF(OR($E2249=1,$G2249=1,SUMIFS(Registros!$J$2:$J$6000,Registros!$B$2:$B$6000,$A2249)&gt;0),1,0)</f>
        <v>1</v>
      </c>
      <c r="N2249">
        <f>IF($J2249&gt;0,1,IF(COUNTIFS(Registros!$A$2:$A$6000,"CS",Registros!$B$2:$B$6000,$A2249,Registros!$K$2:$K$6000,"&lt;&gt;")&gt;0,1,0))</f>
        <v>0</v>
      </c>
      <c r="O2249" t="str">
        <f t="shared" si="175"/>
        <v>SOLO MÓVIL</v>
      </c>
      <c r="P2249" t="str">
        <f t="shared" si="176"/>
        <v>Ofrecer fijo + internet (FLBBTV)</v>
      </c>
      <c r="Q2249">
        <f t="shared" si="177"/>
        <v>15</v>
      </c>
      <c r="R2249">
        <f>IFERROR(VLOOKUP($A2249,Registros!$B$2:$G$6000,6,0),IFERROR(INDEX(Winback!$C$2:$C$300,MATCH($A2249,Winback!$K$2:$K$300,0)),""))</f>
        <v>0</v>
      </c>
      <c r="S2249" t="str">
        <f t="shared" si="178"/>
        <v>+MOV</v>
      </c>
      <c r="T2249">
        <f t="shared" si="179"/>
        <v>1</v>
      </c>
    </row>
    <row r="2250" spans="1:20" x14ac:dyDescent="0.35">
      <c r="A2250" t="s">
        <v>11154</v>
      </c>
      <c r="B2250" t="s">
        <v>11155</v>
      </c>
      <c r="C2250" t="s">
        <v>11156</v>
      </c>
      <c r="D2250" t="s">
        <v>11157</v>
      </c>
      <c r="E2250">
        <f>IF(COUNTIFS(Registros!$A$2:$A$6000,"NP",Registros!$B$2:$B$6000,$A2250)&gt;0,1,0)</f>
        <v>0</v>
      </c>
      <c r="F2250">
        <f>IF($E2250=1,SUMIFS(Registros!$F$2:$F$6000,Registros!$A$2:$A$6000,"NP",Registros!$B$2:$B$6000,$A2250),0)</f>
        <v>0</v>
      </c>
      <c r="G2250">
        <f>IF(COUNTIFS(Registros!$A$2:$A$6000,"MOV",Registros!$B$2:$B$6000,$A2250)&gt;0,1,0)</f>
        <v>1</v>
      </c>
      <c r="H2250">
        <f>IF($G2250=1,SUMIFS(Registros!$F$2:$F$6000,Registros!$A$2:$A$6000,"MOV",Registros!$B$2:$B$6000,$A2250),0)</f>
        <v>19.52</v>
      </c>
      <c r="I2250">
        <f>IF(COUNTIFS(Registros!$A$2:$A$6000,"CS",Registros!$B$2:$B$6000,$A2250)&gt;0,1,0)</f>
        <v>0</v>
      </c>
      <c r="J2250">
        <f>IF($I2250=1,SUMIFS(Registros!$I$2:$I$6000,Registros!$A$2:$A$6000,"CS",Registros!$B$2:$B$6000,$A2250),0)</f>
        <v>0</v>
      </c>
      <c r="K2250">
        <f>IF(COUNTIFS(Winback!$K$2:$K$300,$A2250)&gt;0,1,0)</f>
        <v>0</v>
      </c>
      <c r="L2250">
        <f>IF(AND($K2250=1,LEFT($A2250,3)="WB-"),SUMIFS(Winback!$D$2:$D$300,Winback!$K$2:$K$300,$A2250),0)</f>
        <v>0</v>
      </c>
      <c r="M2250">
        <f>IF(OR($E2250=1,$G2250=1,SUMIFS(Registros!$J$2:$J$6000,Registros!$B$2:$B$6000,$A2250)&gt;0),1,0)</f>
        <v>1</v>
      </c>
      <c r="N2250">
        <f>IF($J2250&gt;0,1,IF(COUNTIFS(Registros!$A$2:$A$6000,"CS",Registros!$B$2:$B$6000,$A2250,Registros!$K$2:$K$6000,"&lt;&gt;")&gt;0,1,0))</f>
        <v>0</v>
      </c>
      <c r="O2250" t="str">
        <f t="shared" si="175"/>
        <v>SOLO MÓVIL</v>
      </c>
      <c r="P2250" t="str">
        <f t="shared" si="176"/>
        <v>Ofrecer fijo + internet (FLBBTV)</v>
      </c>
      <c r="Q2250">
        <f t="shared" si="177"/>
        <v>19.52</v>
      </c>
      <c r="R2250">
        <f>IFERROR(VLOOKUP($A2250,Registros!$B$2:$G$6000,6,0),IFERROR(INDEX(Winback!$C$2:$C$300,MATCH($A2250,Winback!$K$2:$K$300,0)),""))</f>
        <v>0</v>
      </c>
      <c r="S2250" t="str">
        <f t="shared" si="178"/>
        <v>+MOV</v>
      </c>
      <c r="T2250">
        <f t="shared" si="179"/>
        <v>1</v>
      </c>
    </row>
    <row r="2251" spans="1:20" x14ac:dyDescent="0.35">
      <c r="A2251" t="s">
        <v>11158</v>
      </c>
      <c r="B2251" t="s">
        <v>11159</v>
      </c>
      <c r="C2251" t="s">
        <v>11160</v>
      </c>
      <c r="D2251" t="s">
        <v>11161</v>
      </c>
      <c r="E2251">
        <f>IF(COUNTIFS(Registros!$A$2:$A$6000,"NP",Registros!$B$2:$B$6000,$A2251)&gt;0,1,0)</f>
        <v>0</v>
      </c>
      <c r="F2251">
        <f>IF($E2251=1,SUMIFS(Registros!$F$2:$F$6000,Registros!$A$2:$A$6000,"NP",Registros!$B$2:$B$6000,$A2251),0)</f>
        <v>0</v>
      </c>
      <c r="G2251">
        <f>IF(COUNTIFS(Registros!$A$2:$A$6000,"MOV",Registros!$B$2:$B$6000,$A2251)&gt;0,1,0)</f>
        <v>1</v>
      </c>
      <c r="H2251">
        <f>IF($G2251=1,SUMIFS(Registros!$F$2:$F$6000,Registros!$A$2:$A$6000,"MOV",Registros!$B$2:$B$6000,$A2251),0)</f>
        <v>0</v>
      </c>
      <c r="I2251">
        <f>IF(COUNTIFS(Registros!$A$2:$A$6000,"CS",Registros!$B$2:$B$6000,$A2251)&gt;0,1,0)</f>
        <v>0</v>
      </c>
      <c r="J2251">
        <f>IF($I2251=1,SUMIFS(Registros!$I$2:$I$6000,Registros!$A$2:$A$6000,"CS",Registros!$B$2:$B$6000,$A2251),0)</f>
        <v>0</v>
      </c>
      <c r="K2251">
        <f>IF(COUNTIFS(Winback!$K$2:$K$300,$A2251)&gt;0,1,0)</f>
        <v>0</v>
      </c>
      <c r="L2251">
        <f>IF(AND($K2251=1,LEFT($A2251,3)="WB-"),SUMIFS(Winback!$D$2:$D$300,Winback!$K$2:$K$300,$A2251),0)</f>
        <v>0</v>
      </c>
      <c r="M2251">
        <f>IF(OR($E2251=1,$G2251=1,SUMIFS(Registros!$J$2:$J$6000,Registros!$B$2:$B$6000,$A2251)&gt;0),1,0)</f>
        <v>1</v>
      </c>
      <c r="N2251">
        <f>IF($J2251&gt;0,1,IF(COUNTIFS(Registros!$A$2:$A$6000,"CS",Registros!$B$2:$B$6000,$A2251,Registros!$K$2:$K$6000,"&lt;&gt;")&gt;0,1,0))</f>
        <v>0</v>
      </c>
      <c r="O2251" t="str">
        <f t="shared" si="175"/>
        <v>SOLO MÓVIL</v>
      </c>
      <c r="P2251" t="str">
        <f t="shared" si="176"/>
        <v>Ofrecer fijo + internet (FLBBTV)</v>
      </c>
      <c r="Q2251">
        <f t="shared" si="177"/>
        <v>0</v>
      </c>
      <c r="R2251">
        <f>IFERROR(VLOOKUP($A2251,Registros!$B$2:$G$6000,6,0),IFERROR(INDEX(Winback!$C$2:$C$300,MATCH($A2251,Winback!$K$2:$K$300,0)),""))</f>
        <v>0</v>
      </c>
      <c r="S2251" t="str">
        <f t="shared" si="178"/>
        <v>+MOV</v>
      </c>
      <c r="T2251">
        <f t="shared" si="179"/>
        <v>1</v>
      </c>
    </row>
    <row r="2252" spans="1:20" x14ac:dyDescent="0.35">
      <c r="A2252" t="s">
        <v>11162</v>
      </c>
      <c r="B2252" t="s">
        <v>11163</v>
      </c>
      <c r="C2252" t="s">
        <v>11164</v>
      </c>
      <c r="D2252" t="s">
        <v>11165</v>
      </c>
      <c r="E2252">
        <f>IF(COUNTIFS(Registros!$A$2:$A$6000,"NP",Registros!$B$2:$B$6000,$A2252)&gt;0,1,0)</f>
        <v>0</v>
      </c>
      <c r="F2252">
        <f>IF($E2252=1,SUMIFS(Registros!$F$2:$F$6000,Registros!$A$2:$A$6000,"NP",Registros!$B$2:$B$6000,$A2252),0)</f>
        <v>0</v>
      </c>
      <c r="G2252">
        <f>IF(COUNTIFS(Registros!$A$2:$A$6000,"MOV",Registros!$B$2:$B$6000,$A2252)&gt;0,1,0)</f>
        <v>1</v>
      </c>
      <c r="H2252">
        <f>IF($G2252=1,SUMIFS(Registros!$F$2:$F$6000,Registros!$A$2:$A$6000,"MOV",Registros!$B$2:$B$6000,$A2252),0)</f>
        <v>15</v>
      </c>
      <c r="I2252">
        <f>IF(COUNTIFS(Registros!$A$2:$A$6000,"CS",Registros!$B$2:$B$6000,$A2252)&gt;0,1,0)</f>
        <v>0</v>
      </c>
      <c r="J2252">
        <f>IF($I2252=1,SUMIFS(Registros!$I$2:$I$6000,Registros!$A$2:$A$6000,"CS",Registros!$B$2:$B$6000,$A2252),0)</f>
        <v>0</v>
      </c>
      <c r="K2252">
        <f>IF(COUNTIFS(Winback!$K$2:$K$300,$A2252)&gt;0,1,0)</f>
        <v>0</v>
      </c>
      <c r="L2252">
        <f>IF(AND($K2252=1,LEFT($A2252,3)="WB-"),SUMIFS(Winback!$D$2:$D$300,Winback!$K$2:$K$300,$A2252),0)</f>
        <v>0</v>
      </c>
      <c r="M2252">
        <f>IF(OR($E2252=1,$G2252=1,SUMIFS(Registros!$J$2:$J$6000,Registros!$B$2:$B$6000,$A2252)&gt;0),1,0)</f>
        <v>1</v>
      </c>
      <c r="N2252">
        <f>IF($J2252&gt;0,1,IF(COUNTIFS(Registros!$A$2:$A$6000,"CS",Registros!$B$2:$B$6000,$A2252,Registros!$K$2:$K$6000,"&lt;&gt;")&gt;0,1,0))</f>
        <v>0</v>
      </c>
      <c r="O2252" t="str">
        <f t="shared" si="175"/>
        <v>SOLO MÓVIL</v>
      </c>
      <c r="P2252" t="str">
        <f t="shared" si="176"/>
        <v>Ofrecer fijo + internet (FLBBTV)</v>
      </c>
      <c r="Q2252">
        <f t="shared" si="177"/>
        <v>15</v>
      </c>
      <c r="R2252">
        <f>IFERROR(VLOOKUP($A2252,Registros!$B$2:$G$6000,6,0),IFERROR(INDEX(Winback!$C$2:$C$300,MATCH($A2252,Winback!$K$2:$K$300,0)),""))</f>
        <v>0</v>
      </c>
      <c r="S2252" t="str">
        <f t="shared" si="178"/>
        <v>+MOV</v>
      </c>
      <c r="T2252">
        <f t="shared" si="179"/>
        <v>1</v>
      </c>
    </row>
    <row r="2253" spans="1:20" x14ac:dyDescent="0.35">
      <c r="A2253" t="s">
        <v>11167</v>
      </c>
      <c r="B2253" t="s">
        <v>11168</v>
      </c>
      <c r="C2253" t="s">
        <v>11169</v>
      </c>
      <c r="D2253" t="s">
        <v>11170</v>
      </c>
      <c r="E2253">
        <f>IF(COUNTIFS(Registros!$A$2:$A$6000,"NP",Registros!$B$2:$B$6000,$A2253)&gt;0,1,0)</f>
        <v>0</v>
      </c>
      <c r="F2253">
        <f>IF($E2253=1,SUMIFS(Registros!$F$2:$F$6000,Registros!$A$2:$A$6000,"NP",Registros!$B$2:$B$6000,$A2253),0)</f>
        <v>0</v>
      </c>
      <c r="G2253">
        <f>IF(COUNTIFS(Registros!$A$2:$A$6000,"MOV",Registros!$B$2:$B$6000,$A2253)&gt;0,1,0)</f>
        <v>1</v>
      </c>
      <c r="H2253">
        <f>IF($G2253=1,SUMIFS(Registros!$F$2:$F$6000,Registros!$A$2:$A$6000,"MOV",Registros!$B$2:$B$6000,$A2253),0)</f>
        <v>15</v>
      </c>
      <c r="I2253">
        <f>IF(COUNTIFS(Registros!$A$2:$A$6000,"CS",Registros!$B$2:$B$6000,$A2253)&gt;0,1,0)</f>
        <v>0</v>
      </c>
      <c r="J2253">
        <f>IF($I2253=1,SUMIFS(Registros!$I$2:$I$6000,Registros!$A$2:$A$6000,"CS",Registros!$B$2:$B$6000,$A2253),0)</f>
        <v>0</v>
      </c>
      <c r="K2253">
        <f>IF(COUNTIFS(Winback!$K$2:$K$300,$A2253)&gt;0,1,0)</f>
        <v>0</v>
      </c>
      <c r="L2253">
        <f>IF(AND($K2253=1,LEFT($A2253,3)="WB-"),SUMIFS(Winback!$D$2:$D$300,Winback!$K$2:$K$300,$A2253),0)</f>
        <v>0</v>
      </c>
      <c r="M2253">
        <f>IF(OR($E2253=1,$G2253=1,SUMIFS(Registros!$J$2:$J$6000,Registros!$B$2:$B$6000,$A2253)&gt;0),1,0)</f>
        <v>1</v>
      </c>
      <c r="N2253">
        <f>IF($J2253&gt;0,1,IF(COUNTIFS(Registros!$A$2:$A$6000,"CS",Registros!$B$2:$B$6000,$A2253,Registros!$K$2:$K$6000,"&lt;&gt;")&gt;0,1,0))</f>
        <v>0</v>
      </c>
      <c r="O2253" t="str">
        <f t="shared" si="175"/>
        <v>SOLO MÓVIL</v>
      </c>
      <c r="P2253" t="str">
        <f t="shared" si="176"/>
        <v>Ofrecer fijo + internet (FLBBTV)</v>
      </c>
      <c r="Q2253">
        <f t="shared" si="177"/>
        <v>15</v>
      </c>
      <c r="R2253">
        <f>IFERROR(VLOOKUP($A2253,Registros!$B$2:$G$6000,6,0),IFERROR(INDEX(Winback!$C$2:$C$300,MATCH($A2253,Winback!$K$2:$K$300,0)),""))</f>
        <v>0</v>
      </c>
      <c r="S2253" t="str">
        <f t="shared" si="178"/>
        <v>+MOV</v>
      </c>
      <c r="T2253">
        <f t="shared" si="179"/>
        <v>1</v>
      </c>
    </row>
    <row r="2254" spans="1:20" x14ac:dyDescent="0.35">
      <c r="A2254" t="s">
        <v>11172</v>
      </c>
      <c r="B2254" t="s">
        <v>11173</v>
      </c>
      <c r="C2254" t="s">
        <v>11174</v>
      </c>
      <c r="D2254" t="s">
        <v>11175</v>
      </c>
      <c r="E2254">
        <f>IF(COUNTIFS(Registros!$A$2:$A$6000,"NP",Registros!$B$2:$B$6000,$A2254)&gt;0,1,0)</f>
        <v>0</v>
      </c>
      <c r="F2254">
        <f>IF($E2254=1,SUMIFS(Registros!$F$2:$F$6000,Registros!$A$2:$A$6000,"NP",Registros!$B$2:$B$6000,$A2254),0)</f>
        <v>0</v>
      </c>
      <c r="G2254">
        <f>IF(COUNTIFS(Registros!$A$2:$A$6000,"MOV",Registros!$B$2:$B$6000,$A2254)&gt;0,1,0)</f>
        <v>1</v>
      </c>
      <c r="H2254">
        <f>IF($G2254=1,SUMIFS(Registros!$F$2:$F$6000,Registros!$A$2:$A$6000,"MOV",Registros!$B$2:$B$6000,$A2254),0)</f>
        <v>15</v>
      </c>
      <c r="I2254">
        <f>IF(COUNTIFS(Registros!$A$2:$A$6000,"CS",Registros!$B$2:$B$6000,$A2254)&gt;0,1,0)</f>
        <v>0</v>
      </c>
      <c r="J2254">
        <f>IF($I2254=1,SUMIFS(Registros!$I$2:$I$6000,Registros!$A$2:$A$6000,"CS",Registros!$B$2:$B$6000,$A2254),0)</f>
        <v>0</v>
      </c>
      <c r="K2254">
        <f>IF(COUNTIFS(Winback!$K$2:$K$300,$A2254)&gt;0,1,0)</f>
        <v>0</v>
      </c>
      <c r="L2254">
        <f>IF(AND($K2254=1,LEFT($A2254,3)="WB-"),SUMIFS(Winback!$D$2:$D$300,Winback!$K$2:$K$300,$A2254),0)</f>
        <v>0</v>
      </c>
      <c r="M2254">
        <f>IF(OR($E2254=1,$G2254=1,SUMIFS(Registros!$J$2:$J$6000,Registros!$B$2:$B$6000,$A2254)&gt;0),1,0)</f>
        <v>1</v>
      </c>
      <c r="N2254">
        <f>IF($J2254&gt;0,1,IF(COUNTIFS(Registros!$A$2:$A$6000,"CS",Registros!$B$2:$B$6000,$A2254,Registros!$K$2:$K$6000,"&lt;&gt;")&gt;0,1,0))</f>
        <v>0</v>
      </c>
      <c r="O2254" t="str">
        <f t="shared" si="175"/>
        <v>SOLO MÓVIL</v>
      </c>
      <c r="P2254" t="str">
        <f t="shared" si="176"/>
        <v>Ofrecer fijo + internet (FLBBTV)</v>
      </c>
      <c r="Q2254">
        <f t="shared" si="177"/>
        <v>15</v>
      </c>
      <c r="R2254">
        <f>IFERROR(VLOOKUP($A2254,Registros!$B$2:$G$6000,6,0),IFERROR(INDEX(Winback!$C$2:$C$300,MATCH($A2254,Winback!$K$2:$K$300,0)),""))</f>
        <v>0</v>
      </c>
      <c r="S2254" t="str">
        <f t="shared" si="178"/>
        <v>+MOV</v>
      </c>
      <c r="T2254">
        <f t="shared" si="179"/>
        <v>1</v>
      </c>
    </row>
    <row r="2255" spans="1:20" x14ac:dyDescent="0.35">
      <c r="A2255" t="s">
        <v>11177</v>
      </c>
      <c r="B2255" t="s">
        <v>11178</v>
      </c>
      <c r="C2255" t="s">
        <v>11179</v>
      </c>
      <c r="D2255" t="s">
        <v>11180</v>
      </c>
      <c r="E2255">
        <f>IF(COUNTIFS(Registros!$A$2:$A$6000,"NP",Registros!$B$2:$B$6000,$A2255)&gt;0,1,0)</f>
        <v>0</v>
      </c>
      <c r="F2255">
        <f>IF($E2255=1,SUMIFS(Registros!$F$2:$F$6000,Registros!$A$2:$A$6000,"NP",Registros!$B$2:$B$6000,$A2255),0)</f>
        <v>0</v>
      </c>
      <c r="G2255">
        <f>IF(COUNTIFS(Registros!$A$2:$A$6000,"MOV",Registros!$B$2:$B$6000,$A2255)&gt;0,1,0)</f>
        <v>1</v>
      </c>
      <c r="H2255">
        <f>IF($G2255=1,SUMIFS(Registros!$F$2:$F$6000,Registros!$A$2:$A$6000,"MOV",Registros!$B$2:$B$6000,$A2255),0)</f>
        <v>118.65</v>
      </c>
      <c r="I2255">
        <f>IF(COUNTIFS(Registros!$A$2:$A$6000,"CS",Registros!$B$2:$B$6000,$A2255)&gt;0,1,0)</f>
        <v>0</v>
      </c>
      <c r="J2255">
        <f>IF($I2255=1,SUMIFS(Registros!$I$2:$I$6000,Registros!$A$2:$A$6000,"CS",Registros!$B$2:$B$6000,$A2255),0)</f>
        <v>0</v>
      </c>
      <c r="K2255">
        <f>IF(COUNTIFS(Winback!$K$2:$K$300,$A2255)&gt;0,1,0)</f>
        <v>0</v>
      </c>
      <c r="L2255">
        <f>IF(AND($K2255=1,LEFT($A2255,3)="WB-"),SUMIFS(Winback!$D$2:$D$300,Winback!$K$2:$K$300,$A2255),0)</f>
        <v>0</v>
      </c>
      <c r="M2255">
        <f>IF(OR($E2255=1,$G2255=1,SUMIFS(Registros!$J$2:$J$6000,Registros!$B$2:$B$6000,$A2255)&gt;0),1,0)</f>
        <v>1</v>
      </c>
      <c r="N2255">
        <f>IF($J2255&gt;0,1,IF(COUNTIFS(Registros!$A$2:$A$6000,"CS",Registros!$B$2:$B$6000,$A2255,Registros!$K$2:$K$6000,"&lt;&gt;")&gt;0,1,0))</f>
        <v>0</v>
      </c>
      <c r="O2255" t="str">
        <f t="shared" si="175"/>
        <v>SOLO MÓVIL</v>
      </c>
      <c r="P2255" t="str">
        <f t="shared" si="176"/>
        <v>Ofrecer fijo + internet (FLBBTV)</v>
      </c>
      <c r="Q2255">
        <f t="shared" si="177"/>
        <v>118.65</v>
      </c>
      <c r="R2255">
        <f>IFERROR(VLOOKUP($A2255,Registros!$B$2:$G$6000,6,0),IFERROR(INDEX(Winback!$C$2:$C$300,MATCH($A2255,Winback!$K$2:$K$300,0)),""))</f>
        <v>0</v>
      </c>
      <c r="S2255" t="str">
        <f t="shared" si="178"/>
        <v>+MOV</v>
      </c>
      <c r="T2255">
        <f t="shared" si="179"/>
        <v>1</v>
      </c>
    </row>
    <row r="2256" spans="1:20" x14ac:dyDescent="0.35">
      <c r="A2256" t="s">
        <v>11182</v>
      </c>
      <c r="B2256" t="s">
        <v>11183</v>
      </c>
      <c r="C2256" t="s">
        <v>11184</v>
      </c>
      <c r="D2256" t="s">
        <v>11185</v>
      </c>
      <c r="E2256">
        <f>IF(COUNTIFS(Registros!$A$2:$A$6000,"NP",Registros!$B$2:$B$6000,$A2256)&gt;0,1,0)</f>
        <v>0</v>
      </c>
      <c r="F2256">
        <f>IF($E2256=1,SUMIFS(Registros!$F$2:$F$6000,Registros!$A$2:$A$6000,"NP",Registros!$B$2:$B$6000,$A2256),0)</f>
        <v>0</v>
      </c>
      <c r="G2256">
        <f>IF(COUNTIFS(Registros!$A$2:$A$6000,"MOV",Registros!$B$2:$B$6000,$A2256)&gt;0,1,0)</f>
        <v>1</v>
      </c>
      <c r="H2256">
        <f>IF($G2256=1,SUMIFS(Registros!$F$2:$F$6000,Registros!$A$2:$A$6000,"MOV",Registros!$B$2:$B$6000,$A2256),0)</f>
        <v>15</v>
      </c>
      <c r="I2256">
        <f>IF(COUNTIFS(Registros!$A$2:$A$6000,"CS",Registros!$B$2:$B$6000,$A2256)&gt;0,1,0)</f>
        <v>0</v>
      </c>
      <c r="J2256">
        <f>IF($I2256=1,SUMIFS(Registros!$I$2:$I$6000,Registros!$A$2:$A$6000,"CS",Registros!$B$2:$B$6000,$A2256),0)</f>
        <v>0</v>
      </c>
      <c r="K2256">
        <f>IF(COUNTIFS(Winback!$K$2:$K$300,$A2256)&gt;0,1,0)</f>
        <v>0</v>
      </c>
      <c r="L2256">
        <f>IF(AND($K2256=1,LEFT($A2256,3)="WB-"),SUMIFS(Winback!$D$2:$D$300,Winback!$K$2:$K$300,$A2256),0)</f>
        <v>0</v>
      </c>
      <c r="M2256">
        <f>IF(OR($E2256=1,$G2256=1,SUMIFS(Registros!$J$2:$J$6000,Registros!$B$2:$B$6000,$A2256)&gt;0),1,0)</f>
        <v>1</v>
      </c>
      <c r="N2256">
        <f>IF($J2256&gt;0,1,IF(COUNTIFS(Registros!$A$2:$A$6000,"CS",Registros!$B$2:$B$6000,$A2256,Registros!$K$2:$K$6000,"&lt;&gt;")&gt;0,1,0))</f>
        <v>0</v>
      </c>
      <c r="O2256" t="str">
        <f t="shared" si="175"/>
        <v>SOLO MÓVIL</v>
      </c>
      <c r="P2256" t="str">
        <f t="shared" si="176"/>
        <v>Ofrecer fijo + internet (FLBBTV)</v>
      </c>
      <c r="Q2256">
        <f t="shared" si="177"/>
        <v>15</v>
      </c>
      <c r="R2256">
        <f>IFERROR(VLOOKUP($A2256,Registros!$B$2:$G$6000,6,0),IFERROR(INDEX(Winback!$C$2:$C$300,MATCH($A2256,Winback!$K$2:$K$300,0)),""))</f>
        <v>0</v>
      </c>
      <c r="S2256" t="str">
        <f t="shared" si="178"/>
        <v>+MOV</v>
      </c>
      <c r="T2256">
        <f t="shared" si="179"/>
        <v>1</v>
      </c>
    </row>
    <row r="2257" spans="1:20" x14ac:dyDescent="0.35">
      <c r="A2257" t="s">
        <v>11187</v>
      </c>
      <c r="B2257" t="s">
        <v>11188</v>
      </c>
      <c r="C2257" t="s">
        <v>11189</v>
      </c>
      <c r="D2257" t="s">
        <v>11190</v>
      </c>
      <c r="E2257">
        <f>IF(COUNTIFS(Registros!$A$2:$A$6000,"NP",Registros!$B$2:$B$6000,$A2257)&gt;0,1,0)</f>
        <v>0</v>
      </c>
      <c r="F2257">
        <f>IF($E2257=1,SUMIFS(Registros!$F$2:$F$6000,Registros!$A$2:$A$6000,"NP",Registros!$B$2:$B$6000,$A2257),0)</f>
        <v>0</v>
      </c>
      <c r="G2257">
        <f>IF(COUNTIFS(Registros!$A$2:$A$6000,"MOV",Registros!$B$2:$B$6000,$A2257)&gt;0,1,0)</f>
        <v>1</v>
      </c>
      <c r="H2257">
        <f>IF($G2257=1,SUMIFS(Registros!$F$2:$F$6000,Registros!$A$2:$A$6000,"MOV",Registros!$B$2:$B$6000,$A2257),0)</f>
        <v>17.579999999999998</v>
      </c>
      <c r="I2257">
        <f>IF(COUNTIFS(Registros!$A$2:$A$6000,"CS",Registros!$B$2:$B$6000,$A2257)&gt;0,1,0)</f>
        <v>0</v>
      </c>
      <c r="J2257">
        <f>IF($I2257=1,SUMIFS(Registros!$I$2:$I$6000,Registros!$A$2:$A$6000,"CS",Registros!$B$2:$B$6000,$A2257),0)</f>
        <v>0</v>
      </c>
      <c r="K2257">
        <f>IF(COUNTIFS(Winback!$K$2:$K$300,$A2257)&gt;0,1,0)</f>
        <v>0</v>
      </c>
      <c r="L2257">
        <f>IF(AND($K2257=1,LEFT($A2257,3)="WB-"),SUMIFS(Winback!$D$2:$D$300,Winback!$K$2:$K$300,$A2257),0)</f>
        <v>0</v>
      </c>
      <c r="M2257">
        <f>IF(OR($E2257=1,$G2257=1,SUMIFS(Registros!$J$2:$J$6000,Registros!$B$2:$B$6000,$A2257)&gt;0),1,0)</f>
        <v>1</v>
      </c>
      <c r="N2257">
        <f>IF($J2257&gt;0,1,IF(COUNTIFS(Registros!$A$2:$A$6000,"CS",Registros!$B$2:$B$6000,$A2257,Registros!$K$2:$K$6000,"&lt;&gt;")&gt;0,1,0))</f>
        <v>0</v>
      </c>
      <c r="O2257" t="str">
        <f t="shared" si="175"/>
        <v>SOLO MÓVIL</v>
      </c>
      <c r="P2257" t="str">
        <f t="shared" si="176"/>
        <v>Ofrecer fijo + internet (FLBBTV)</v>
      </c>
      <c r="Q2257">
        <f t="shared" si="177"/>
        <v>17.579999999999998</v>
      </c>
      <c r="R2257">
        <f>IFERROR(VLOOKUP($A2257,Registros!$B$2:$G$6000,6,0),IFERROR(INDEX(Winback!$C$2:$C$300,MATCH($A2257,Winback!$K$2:$K$300,0)),""))</f>
        <v>0</v>
      </c>
      <c r="S2257" t="str">
        <f t="shared" si="178"/>
        <v>+MOV</v>
      </c>
      <c r="T2257">
        <f t="shared" si="179"/>
        <v>1</v>
      </c>
    </row>
    <row r="2258" spans="1:20" x14ac:dyDescent="0.35">
      <c r="A2258" t="s">
        <v>11195</v>
      </c>
      <c r="B2258" t="s">
        <v>11196</v>
      </c>
      <c r="C2258" t="s">
        <v>11193</v>
      </c>
      <c r="D2258" t="s">
        <v>11194</v>
      </c>
      <c r="E2258">
        <f>IF(COUNTIFS(Registros!$A$2:$A$6000,"NP",Registros!$B$2:$B$6000,$A2258)&gt;0,1,0)</f>
        <v>0</v>
      </c>
      <c r="F2258">
        <f>IF($E2258=1,SUMIFS(Registros!$F$2:$F$6000,Registros!$A$2:$A$6000,"NP",Registros!$B$2:$B$6000,$A2258),0)</f>
        <v>0</v>
      </c>
      <c r="G2258">
        <f>IF(COUNTIFS(Registros!$A$2:$A$6000,"MOV",Registros!$B$2:$B$6000,$A2258)&gt;0,1,0)</f>
        <v>1</v>
      </c>
      <c r="H2258">
        <f>IF($G2258=1,SUMIFS(Registros!$F$2:$F$6000,Registros!$A$2:$A$6000,"MOV",Registros!$B$2:$B$6000,$A2258),0)</f>
        <v>20</v>
      </c>
      <c r="I2258">
        <f>IF(COUNTIFS(Registros!$A$2:$A$6000,"CS",Registros!$B$2:$B$6000,$A2258)&gt;0,1,0)</f>
        <v>0</v>
      </c>
      <c r="J2258">
        <f>IF($I2258=1,SUMIFS(Registros!$I$2:$I$6000,Registros!$A$2:$A$6000,"CS",Registros!$B$2:$B$6000,$A2258),0)</f>
        <v>0</v>
      </c>
      <c r="K2258">
        <f>IF(COUNTIFS(Winback!$K$2:$K$300,$A2258)&gt;0,1,0)</f>
        <v>0</v>
      </c>
      <c r="L2258">
        <f>IF(AND($K2258=1,LEFT($A2258,3)="WB-"),SUMIFS(Winback!$D$2:$D$300,Winback!$K$2:$K$300,$A2258),0)</f>
        <v>0</v>
      </c>
      <c r="M2258">
        <f>IF(OR($E2258=1,$G2258=1,SUMIFS(Registros!$J$2:$J$6000,Registros!$B$2:$B$6000,$A2258)&gt;0),1,0)</f>
        <v>1</v>
      </c>
      <c r="N2258">
        <f>IF($J2258&gt;0,1,IF(COUNTIFS(Registros!$A$2:$A$6000,"CS",Registros!$B$2:$B$6000,$A2258,Registros!$K$2:$K$6000,"&lt;&gt;")&gt;0,1,0))</f>
        <v>0</v>
      </c>
      <c r="O2258" t="str">
        <f t="shared" si="175"/>
        <v>SOLO MÓVIL</v>
      </c>
      <c r="P2258" t="str">
        <f t="shared" si="176"/>
        <v>Ofrecer fijo + internet (FLBBTV)</v>
      </c>
      <c r="Q2258">
        <f t="shared" si="177"/>
        <v>20</v>
      </c>
      <c r="R2258">
        <f>IFERROR(VLOOKUP($A2258,Registros!$B$2:$G$6000,6,0),IFERROR(INDEX(Winback!$C$2:$C$300,MATCH($A2258,Winback!$K$2:$K$300,0)),""))</f>
        <v>0</v>
      </c>
      <c r="S2258" t="str">
        <f t="shared" si="178"/>
        <v>+MOV</v>
      </c>
      <c r="T2258">
        <f t="shared" si="179"/>
        <v>1</v>
      </c>
    </row>
    <row r="2259" spans="1:20" x14ac:dyDescent="0.35">
      <c r="A2259" t="s">
        <v>11198</v>
      </c>
      <c r="B2259" t="s">
        <v>11199</v>
      </c>
      <c r="C2259" t="s">
        <v>11200</v>
      </c>
      <c r="D2259" t="s">
        <v>11201</v>
      </c>
      <c r="E2259">
        <f>IF(COUNTIFS(Registros!$A$2:$A$6000,"NP",Registros!$B$2:$B$6000,$A2259)&gt;0,1,0)</f>
        <v>0</v>
      </c>
      <c r="F2259">
        <f>IF($E2259=1,SUMIFS(Registros!$F$2:$F$6000,Registros!$A$2:$A$6000,"NP",Registros!$B$2:$B$6000,$A2259),0)</f>
        <v>0</v>
      </c>
      <c r="G2259">
        <f>IF(COUNTIFS(Registros!$A$2:$A$6000,"MOV",Registros!$B$2:$B$6000,$A2259)&gt;0,1,0)</f>
        <v>1</v>
      </c>
      <c r="H2259">
        <f>IF($G2259=1,SUMIFS(Registros!$F$2:$F$6000,Registros!$A$2:$A$6000,"MOV",Registros!$B$2:$B$6000,$A2259),0)</f>
        <v>15</v>
      </c>
      <c r="I2259">
        <f>IF(COUNTIFS(Registros!$A$2:$A$6000,"CS",Registros!$B$2:$B$6000,$A2259)&gt;0,1,0)</f>
        <v>0</v>
      </c>
      <c r="J2259">
        <f>IF($I2259=1,SUMIFS(Registros!$I$2:$I$6000,Registros!$A$2:$A$6000,"CS",Registros!$B$2:$B$6000,$A2259),0)</f>
        <v>0</v>
      </c>
      <c r="K2259">
        <f>IF(COUNTIFS(Winback!$K$2:$K$300,$A2259)&gt;0,1,0)</f>
        <v>0</v>
      </c>
      <c r="L2259">
        <f>IF(AND($K2259=1,LEFT($A2259,3)="WB-"),SUMIFS(Winback!$D$2:$D$300,Winback!$K$2:$K$300,$A2259),0)</f>
        <v>0</v>
      </c>
      <c r="M2259">
        <f>IF(OR($E2259=1,$G2259=1,SUMIFS(Registros!$J$2:$J$6000,Registros!$B$2:$B$6000,$A2259)&gt;0),1,0)</f>
        <v>1</v>
      </c>
      <c r="N2259">
        <f>IF($J2259&gt;0,1,IF(COUNTIFS(Registros!$A$2:$A$6000,"CS",Registros!$B$2:$B$6000,$A2259,Registros!$K$2:$K$6000,"&lt;&gt;")&gt;0,1,0))</f>
        <v>0</v>
      </c>
      <c r="O2259" t="str">
        <f t="shared" si="175"/>
        <v>SOLO MÓVIL</v>
      </c>
      <c r="P2259" t="str">
        <f t="shared" si="176"/>
        <v>Ofrecer fijo + internet (FLBBTV)</v>
      </c>
      <c r="Q2259">
        <f t="shared" si="177"/>
        <v>15</v>
      </c>
      <c r="R2259">
        <f>IFERROR(VLOOKUP($A2259,Registros!$B$2:$G$6000,6,0),IFERROR(INDEX(Winback!$C$2:$C$300,MATCH($A2259,Winback!$K$2:$K$300,0)),""))</f>
        <v>0</v>
      </c>
      <c r="S2259" t="str">
        <f t="shared" si="178"/>
        <v>+MOV</v>
      </c>
      <c r="T2259">
        <f t="shared" si="179"/>
        <v>1</v>
      </c>
    </row>
    <row r="2260" spans="1:20" x14ac:dyDescent="0.35">
      <c r="A2260" t="s">
        <v>11203</v>
      </c>
      <c r="B2260" t="s">
        <v>11204</v>
      </c>
      <c r="C2260" t="s">
        <v>11205</v>
      </c>
      <c r="D2260" t="s">
        <v>11206</v>
      </c>
      <c r="E2260">
        <f>IF(COUNTIFS(Registros!$A$2:$A$6000,"NP",Registros!$B$2:$B$6000,$A2260)&gt;0,1,0)</f>
        <v>0</v>
      </c>
      <c r="F2260">
        <f>IF($E2260=1,SUMIFS(Registros!$F$2:$F$6000,Registros!$A$2:$A$6000,"NP",Registros!$B$2:$B$6000,$A2260),0)</f>
        <v>0</v>
      </c>
      <c r="G2260">
        <f>IF(COUNTIFS(Registros!$A$2:$A$6000,"MOV",Registros!$B$2:$B$6000,$A2260)&gt;0,1,0)</f>
        <v>1</v>
      </c>
      <c r="H2260">
        <f>IF($G2260=1,SUMIFS(Registros!$F$2:$F$6000,Registros!$A$2:$A$6000,"MOV",Registros!$B$2:$B$6000,$A2260),0)</f>
        <v>15</v>
      </c>
      <c r="I2260">
        <f>IF(COUNTIFS(Registros!$A$2:$A$6000,"CS",Registros!$B$2:$B$6000,$A2260)&gt;0,1,0)</f>
        <v>0</v>
      </c>
      <c r="J2260">
        <f>IF($I2260=1,SUMIFS(Registros!$I$2:$I$6000,Registros!$A$2:$A$6000,"CS",Registros!$B$2:$B$6000,$A2260),0)</f>
        <v>0</v>
      </c>
      <c r="K2260">
        <f>IF(COUNTIFS(Winback!$K$2:$K$300,$A2260)&gt;0,1,0)</f>
        <v>0</v>
      </c>
      <c r="L2260">
        <f>IF(AND($K2260=1,LEFT($A2260,3)="WB-"),SUMIFS(Winback!$D$2:$D$300,Winback!$K$2:$K$300,$A2260),0)</f>
        <v>0</v>
      </c>
      <c r="M2260">
        <f>IF(OR($E2260=1,$G2260=1,SUMIFS(Registros!$J$2:$J$6000,Registros!$B$2:$B$6000,$A2260)&gt;0),1,0)</f>
        <v>1</v>
      </c>
      <c r="N2260">
        <f>IF($J2260&gt;0,1,IF(COUNTIFS(Registros!$A$2:$A$6000,"CS",Registros!$B$2:$B$6000,$A2260,Registros!$K$2:$K$6000,"&lt;&gt;")&gt;0,1,0))</f>
        <v>0</v>
      </c>
      <c r="O2260" t="str">
        <f t="shared" si="175"/>
        <v>SOLO MÓVIL</v>
      </c>
      <c r="P2260" t="str">
        <f t="shared" si="176"/>
        <v>Ofrecer fijo + internet (FLBBTV)</v>
      </c>
      <c r="Q2260">
        <f t="shared" si="177"/>
        <v>15</v>
      </c>
      <c r="R2260">
        <f>IFERROR(VLOOKUP($A2260,Registros!$B$2:$G$6000,6,0),IFERROR(INDEX(Winback!$C$2:$C$300,MATCH($A2260,Winback!$K$2:$K$300,0)),""))</f>
        <v>0</v>
      </c>
      <c r="S2260" t="str">
        <f t="shared" si="178"/>
        <v>+MOV</v>
      </c>
      <c r="T2260">
        <f t="shared" si="179"/>
        <v>1</v>
      </c>
    </row>
    <row r="2261" spans="1:20" x14ac:dyDescent="0.35">
      <c r="A2261" t="s">
        <v>11208</v>
      </c>
      <c r="B2261" t="s">
        <v>11209</v>
      </c>
      <c r="C2261" t="s">
        <v>11210</v>
      </c>
      <c r="D2261" t="s">
        <v>11211</v>
      </c>
      <c r="E2261">
        <f>IF(COUNTIFS(Registros!$A$2:$A$6000,"NP",Registros!$B$2:$B$6000,$A2261)&gt;0,1,0)</f>
        <v>0</v>
      </c>
      <c r="F2261">
        <f>IF($E2261=1,SUMIFS(Registros!$F$2:$F$6000,Registros!$A$2:$A$6000,"NP",Registros!$B$2:$B$6000,$A2261),0)</f>
        <v>0</v>
      </c>
      <c r="G2261">
        <f>IF(COUNTIFS(Registros!$A$2:$A$6000,"MOV",Registros!$B$2:$B$6000,$A2261)&gt;0,1,0)</f>
        <v>1</v>
      </c>
      <c r="H2261">
        <f>IF($G2261=1,SUMIFS(Registros!$F$2:$F$6000,Registros!$A$2:$A$6000,"MOV",Registros!$B$2:$B$6000,$A2261),0)</f>
        <v>12</v>
      </c>
      <c r="I2261">
        <f>IF(COUNTIFS(Registros!$A$2:$A$6000,"CS",Registros!$B$2:$B$6000,$A2261)&gt;0,1,0)</f>
        <v>0</v>
      </c>
      <c r="J2261">
        <f>IF($I2261=1,SUMIFS(Registros!$I$2:$I$6000,Registros!$A$2:$A$6000,"CS",Registros!$B$2:$B$6000,$A2261),0)</f>
        <v>0</v>
      </c>
      <c r="K2261">
        <f>IF(COUNTIFS(Winback!$K$2:$K$300,$A2261)&gt;0,1,0)</f>
        <v>0</v>
      </c>
      <c r="L2261">
        <f>IF(AND($K2261=1,LEFT($A2261,3)="WB-"),SUMIFS(Winback!$D$2:$D$300,Winback!$K$2:$K$300,$A2261),0)</f>
        <v>0</v>
      </c>
      <c r="M2261">
        <f>IF(OR($E2261=1,$G2261=1,SUMIFS(Registros!$J$2:$J$6000,Registros!$B$2:$B$6000,$A2261)&gt;0),1,0)</f>
        <v>1</v>
      </c>
      <c r="N2261">
        <f>IF($J2261&gt;0,1,IF(COUNTIFS(Registros!$A$2:$A$6000,"CS",Registros!$B$2:$B$6000,$A2261,Registros!$K$2:$K$6000,"&lt;&gt;")&gt;0,1,0))</f>
        <v>0</v>
      </c>
      <c r="O2261" t="str">
        <f t="shared" si="175"/>
        <v>SOLO MÓVIL</v>
      </c>
      <c r="P2261" t="str">
        <f t="shared" si="176"/>
        <v>Ofrecer fijo + internet (FLBBTV)</v>
      </c>
      <c r="Q2261">
        <f t="shared" si="177"/>
        <v>12</v>
      </c>
      <c r="R2261">
        <f>IFERROR(VLOOKUP($A2261,Registros!$B$2:$G$6000,6,0),IFERROR(INDEX(Winback!$C$2:$C$300,MATCH($A2261,Winback!$K$2:$K$300,0)),""))</f>
        <v>0</v>
      </c>
      <c r="S2261" t="str">
        <f t="shared" si="178"/>
        <v>+MOV</v>
      </c>
      <c r="T2261">
        <f t="shared" si="179"/>
        <v>1</v>
      </c>
    </row>
    <row r="2262" spans="1:20" x14ac:dyDescent="0.35">
      <c r="A2262" t="s">
        <v>11213</v>
      </c>
      <c r="B2262" t="s">
        <v>11214</v>
      </c>
      <c r="C2262" t="s">
        <v>11215</v>
      </c>
      <c r="D2262" t="s">
        <v>11216</v>
      </c>
      <c r="E2262">
        <f>IF(COUNTIFS(Registros!$A$2:$A$6000,"NP",Registros!$B$2:$B$6000,$A2262)&gt;0,1,0)</f>
        <v>0</v>
      </c>
      <c r="F2262">
        <f>IF($E2262=1,SUMIFS(Registros!$F$2:$F$6000,Registros!$A$2:$A$6000,"NP",Registros!$B$2:$B$6000,$A2262),0)</f>
        <v>0</v>
      </c>
      <c r="G2262">
        <f>IF(COUNTIFS(Registros!$A$2:$A$6000,"MOV",Registros!$B$2:$B$6000,$A2262)&gt;0,1,0)</f>
        <v>1</v>
      </c>
      <c r="H2262">
        <f>IF($G2262=1,SUMIFS(Registros!$F$2:$F$6000,Registros!$A$2:$A$6000,"MOV",Registros!$B$2:$B$6000,$A2262),0)</f>
        <v>15</v>
      </c>
      <c r="I2262">
        <f>IF(COUNTIFS(Registros!$A$2:$A$6000,"CS",Registros!$B$2:$B$6000,$A2262)&gt;0,1,0)</f>
        <v>0</v>
      </c>
      <c r="J2262">
        <f>IF($I2262=1,SUMIFS(Registros!$I$2:$I$6000,Registros!$A$2:$A$6000,"CS",Registros!$B$2:$B$6000,$A2262),0)</f>
        <v>0</v>
      </c>
      <c r="K2262">
        <f>IF(COUNTIFS(Winback!$K$2:$K$300,$A2262)&gt;0,1,0)</f>
        <v>0</v>
      </c>
      <c r="L2262">
        <f>IF(AND($K2262=1,LEFT($A2262,3)="WB-"),SUMIFS(Winback!$D$2:$D$300,Winback!$K$2:$K$300,$A2262),0)</f>
        <v>0</v>
      </c>
      <c r="M2262">
        <f>IF(OR($E2262=1,$G2262=1,SUMIFS(Registros!$J$2:$J$6000,Registros!$B$2:$B$6000,$A2262)&gt;0),1,0)</f>
        <v>1</v>
      </c>
      <c r="N2262">
        <f>IF($J2262&gt;0,1,IF(COUNTIFS(Registros!$A$2:$A$6000,"CS",Registros!$B$2:$B$6000,$A2262,Registros!$K$2:$K$6000,"&lt;&gt;")&gt;0,1,0))</f>
        <v>0</v>
      </c>
      <c r="O2262" t="str">
        <f t="shared" si="175"/>
        <v>SOLO MÓVIL</v>
      </c>
      <c r="P2262" t="str">
        <f t="shared" si="176"/>
        <v>Ofrecer fijo + internet (FLBBTV)</v>
      </c>
      <c r="Q2262">
        <f t="shared" si="177"/>
        <v>15</v>
      </c>
      <c r="R2262">
        <f>IFERROR(VLOOKUP($A2262,Registros!$B$2:$G$6000,6,0),IFERROR(INDEX(Winback!$C$2:$C$300,MATCH($A2262,Winback!$K$2:$K$300,0)),""))</f>
        <v>0</v>
      </c>
      <c r="S2262" t="str">
        <f t="shared" si="178"/>
        <v>+MOV</v>
      </c>
      <c r="T2262">
        <f t="shared" si="179"/>
        <v>1</v>
      </c>
    </row>
    <row r="2263" spans="1:20" x14ac:dyDescent="0.35">
      <c r="A2263" t="s">
        <v>11218</v>
      </c>
      <c r="B2263" t="s">
        <v>11219</v>
      </c>
      <c r="C2263" t="s">
        <v>11220</v>
      </c>
      <c r="D2263" t="s">
        <v>11221</v>
      </c>
      <c r="E2263">
        <f>IF(COUNTIFS(Registros!$A$2:$A$6000,"NP",Registros!$B$2:$B$6000,$A2263)&gt;0,1,0)</f>
        <v>0</v>
      </c>
      <c r="F2263">
        <f>IF($E2263=1,SUMIFS(Registros!$F$2:$F$6000,Registros!$A$2:$A$6000,"NP",Registros!$B$2:$B$6000,$A2263),0)</f>
        <v>0</v>
      </c>
      <c r="G2263">
        <f>IF(COUNTIFS(Registros!$A$2:$A$6000,"MOV",Registros!$B$2:$B$6000,$A2263)&gt;0,1,0)</f>
        <v>1</v>
      </c>
      <c r="H2263">
        <f>IF($G2263=1,SUMIFS(Registros!$F$2:$F$6000,Registros!$A$2:$A$6000,"MOV",Registros!$B$2:$B$6000,$A2263),0)</f>
        <v>15</v>
      </c>
      <c r="I2263">
        <f>IF(COUNTIFS(Registros!$A$2:$A$6000,"CS",Registros!$B$2:$B$6000,$A2263)&gt;0,1,0)</f>
        <v>0</v>
      </c>
      <c r="J2263">
        <f>IF($I2263=1,SUMIFS(Registros!$I$2:$I$6000,Registros!$A$2:$A$6000,"CS",Registros!$B$2:$B$6000,$A2263),0)</f>
        <v>0</v>
      </c>
      <c r="K2263">
        <f>IF(COUNTIFS(Winback!$K$2:$K$300,$A2263)&gt;0,1,0)</f>
        <v>0</v>
      </c>
      <c r="L2263">
        <f>IF(AND($K2263=1,LEFT($A2263,3)="WB-"),SUMIFS(Winback!$D$2:$D$300,Winback!$K$2:$K$300,$A2263),0)</f>
        <v>0</v>
      </c>
      <c r="M2263">
        <f>IF(OR($E2263=1,$G2263=1,SUMIFS(Registros!$J$2:$J$6000,Registros!$B$2:$B$6000,$A2263)&gt;0),1,0)</f>
        <v>1</v>
      </c>
      <c r="N2263">
        <f>IF($J2263&gt;0,1,IF(COUNTIFS(Registros!$A$2:$A$6000,"CS",Registros!$B$2:$B$6000,$A2263,Registros!$K$2:$K$6000,"&lt;&gt;")&gt;0,1,0))</f>
        <v>0</v>
      </c>
      <c r="O2263" t="str">
        <f t="shared" si="175"/>
        <v>SOLO MÓVIL</v>
      </c>
      <c r="P2263" t="str">
        <f t="shared" si="176"/>
        <v>Ofrecer fijo + internet (FLBBTV)</v>
      </c>
      <c r="Q2263">
        <f t="shared" si="177"/>
        <v>15</v>
      </c>
      <c r="R2263">
        <f>IFERROR(VLOOKUP($A2263,Registros!$B$2:$G$6000,6,0),IFERROR(INDEX(Winback!$C$2:$C$300,MATCH($A2263,Winback!$K$2:$K$300,0)),""))</f>
        <v>0</v>
      </c>
      <c r="S2263" t="str">
        <f t="shared" si="178"/>
        <v>+MOV</v>
      </c>
      <c r="T2263">
        <f t="shared" si="179"/>
        <v>1</v>
      </c>
    </row>
    <row r="2264" spans="1:20" x14ac:dyDescent="0.35">
      <c r="A2264" t="s">
        <v>11223</v>
      </c>
      <c r="B2264" t="s">
        <v>11224</v>
      </c>
      <c r="C2264" t="s">
        <v>11225</v>
      </c>
      <c r="D2264" t="s">
        <v>11226</v>
      </c>
      <c r="E2264">
        <f>IF(COUNTIFS(Registros!$A$2:$A$6000,"NP",Registros!$B$2:$B$6000,$A2264)&gt;0,1,0)</f>
        <v>0</v>
      </c>
      <c r="F2264">
        <f>IF($E2264=1,SUMIFS(Registros!$F$2:$F$6000,Registros!$A$2:$A$6000,"NP",Registros!$B$2:$B$6000,$A2264),0)</f>
        <v>0</v>
      </c>
      <c r="G2264">
        <f>IF(COUNTIFS(Registros!$A$2:$A$6000,"MOV",Registros!$B$2:$B$6000,$A2264)&gt;0,1,0)</f>
        <v>1</v>
      </c>
      <c r="H2264">
        <f>IF($G2264=1,SUMIFS(Registros!$F$2:$F$6000,Registros!$A$2:$A$6000,"MOV",Registros!$B$2:$B$6000,$A2264),0)</f>
        <v>36</v>
      </c>
      <c r="I2264">
        <f>IF(COUNTIFS(Registros!$A$2:$A$6000,"CS",Registros!$B$2:$B$6000,$A2264)&gt;0,1,0)</f>
        <v>0</v>
      </c>
      <c r="J2264">
        <f>IF($I2264=1,SUMIFS(Registros!$I$2:$I$6000,Registros!$A$2:$A$6000,"CS",Registros!$B$2:$B$6000,$A2264),0)</f>
        <v>0</v>
      </c>
      <c r="K2264">
        <f>IF(COUNTIFS(Winback!$K$2:$K$300,$A2264)&gt;0,1,0)</f>
        <v>0</v>
      </c>
      <c r="L2264">
        <f>IF(AND($K2264=1,LEFT($A2264,3)="WB-"),SUMIFS(Winback!$D$2:$D$300,Winback!$K$2:$K$300,$A2264),0)</f>
        <v>0</v>
      </c>
      <c r="M2264">
        <f>IF(OR($E2264=1,$G2264=1,SUMIFS(Registros!$J$2:$J$6000,Registros!$B$2:$B$6000,$A2264)&gt;0),1,0)</f>
        <v>1</v>
      </c>
      <c r="N2264">
        <f>IF($J2264&gt;0,1,IF(COUNTIFS(Registros!$A$2:$A$6000,"CS",Registros!$B$2:$B$6000,$A2264,Registros!$K$2:$K$6000,"&lt;&gt;")&gt;0,1,0))</f>
        <v>0</v>
      </c>
      <c r="O2264" t="str">
        <f t="shared" si="175"/>
        <v>SOLO MÓVIL</v>
      </c>
      <c r="P2264" t="str">
        <f t="shared" si="176"/>
        <v>Ofrecer fijo + internet (FLBBTV)</v>
      </c>
      <c r="Q2264">
        <f t="shared" si="177"/>
        <v>36</v>
      </c>
      <c r="R2264">
        <f>IFERROR(VLOOKUP($A2264,Registros!$B$2:$G$6000,6,0),IFERROR(INDEX(Winback!$C$2:$C$300,MATCH($A2264,Winback!$K$2:$K$300,0)),""))</f>
        <v>0</v>
      </c>
      <c r="S2264" t="str">
        <f t="shared" si="178"/>
        <v>+MOV</v>
      </c>
      <c r="T2264">
        <f t="shared" si="179"/>
        <v>1</v>
      </c>
    </row>
    <row r="2265" spans="1:20" x14ac:dyDescent="0.35">
      <c r="A2265" t="s">
        <v>11228</v>
      </c>
      <c r="B2265" t="s">
        <v>11229</v>
      </c>
      <c r="C2265" t="s">
        <v>11230</v>
      </c>
      <c r="D2265" t="s">
        <v>11231</v>
      </c>
      <c r="E2265">
        <f>IF(COUNTIFS(Registros!$A$2:$A$6000,"NP",Registros!$B$2:$B$6000,$A2265)&gt;0,1,0)</f>
        <v>0</v>
      </c>
      <c r="F2265">
        <f>IF($E2265=1,SUMIFS(Registros!$F$2:$F$6000,Registros!$A$2:$A$6000,"NP",Registros!$B$2:$B$6000,$A2265),0)</f>
        <v>0</v>
      </c>
      <c r="G2265">
        <f>IF(COUNTIFS(Registros!$A$2:$A$6000,"MOV",Registros!$B$2:$B$6000,$A2265)&gt;0,1,0)</f>
        <v>1</v>
      </c>
      <c r="H2265">
        <f>IF($G2265=1,SUMIFS(Registros!$F$2:$F$6000,Registros!$A$2:$A$6000,"MOV",Registros!$B$2:$B$6000,$A2265),0)</f>
        <v>20.75</v>
      </c>
      <c r="I2265">
        <f>IF(COUNTIFS(Registros!$A$2:$A$6000,"CS",Registros!$B$2:$B$6000,$A2265)&gt;0,1,0)</f>
        <v>0</v>
      </c>
      <c r="J2265">
        <f>IF($I2265=1,SUMIFS(Registros!$I$2:$I$6000,Registros!$A$2:$A$6000,"CS",Registros!$B$2:$B$6000,$A2265),0)</f>
        <v>0</v>
      </c>
      <c r="K2265">
        <f>IF(COUNTIFS(Winback!$K$2:$K$300,$A2265)&gt;0,1,0)</f>
        <v>0</v>
      </c>
      <c r="L2265">
        <f>IF(AND($K2265=1,LEFT($A2265,3)="WB-"),SUMIFS(Winback!$D$2:$D$300,Winback!$K$2:$K$300,$A2265),0)</f>
        <v>0</v>
      </c>
      <c r="M2265">
        <f>IF(OR($E2265=1,$G2265=1,SUMIFS(Registros!$J$2:$J$6000,Registros!$B$2:$B$6000,$A2265)&gt;0),1,0)</f>
        <v>1</v>
      </c>
      <c r="N2265">
        <f>IF($J2265&gt;0,1,IF(COUNTIFS(Registros!$A$2:$A$6000,"CS",Registros!$B$2:$B$6000,$A2265,Registros!$K$2:$K$6000,"&lt;&gt;")&gt;0,1,0))</f>
        <v>0</v>
      </c>
      <c r="O2265" t="str">
        <f t="shared" si="175"/>
        <v>SOLO MÓVIL</v>
      </c>
      <c r="P2265" t="str">
        <f t="shared" si="176"/>
        <v>Ofrecer fijo + internet (FLBBTV)</v>
      </c>
      <c r="Q2265">
        <f t="shared" si="177"/>
        <v>20.75</v>
      </c>
      <c r="R2265">
        <f>IFERROR(VLOOKUP($A2265,Registros!$B$2:$G$6000,6,0),IFERROR(INDEX(Winback!$C$2:$C$300,MATCH($A2265,Winback!$K$2:$K$300,0)),""))</f>
        <v>0</v>
      </c>
      <c r="S2265" t="str">
        <f t="shared" si="178"/>
        <v>+MOV</v>
      </c>
      <c r="T2265">
        <f t="shared" si="179"/>
        <v>1</v>
      </c>
    </row>
    <row r="2266" spans="1:20" x14ac:dyDescent="0.35">
      <c r="A2266" t="s">
        <v>11233</v>
      </c>
      <c r="B2266" t="s">
        <v>11234</v>
      </c>
      <c r="C2266" t="s">
        <v>11235</v>
      </c>
      <c r="D2266" t="s">
        <v>11236</v>
      </c>
      <c r="E2266">
        <f>IF(COUNTIFS(Registros!$A$2:$A$6000,"NP",Registros!$B$2:$B$6000,$A2266)&gt;0,1,0)</f>
        <v>0</v>
      </c>
      <c r="F2266">
        <f>IF($E2266=1,SUMIFS(Registros!$F$2:$F$6000,Registros!$A$2:$A$6000,"NP",Registros!$B$2:$B$6000,$A2266),0)</f>
        <v>0</v>
      </c>
      <c r="G2266">
        <f>IF(COUNTIFS(Registros!$A$2:$A$6000,"MOV",Registros!$B$2:$B$6000,$A2266)&gt;0,1,0)</f>
        <v>1</v>
      </c>
      <c r="H2266">
        <f>IF($G2266=1,SUMIFS(Registros!$F$2:$F$6000,Registros!$A$2:$A$6000,"MOV",Registros!$B$2:$B$6000,$A2266),0)</f>
        <v>15</v>
      </c>
      <c r="I2266">
        <f>IF(COUNTIFS(Registros!$A$2:$A$6000,"CS",Registros!$B$2:$B$6000,$A2266)&gt;0,1,0)</f>
        <v>0</v>
      </c>
      <c r="J2266">
        <f>IF($I2266=1,SUMIFS(Registros!$I$2:$I$6000,Registros!$A$2:$A$6000,"CS",Registros!$B$2:$B$6000,$A2266),0)</f>
        <v>0</v>
      </c>
      <c r="K2266">
        <f>IF(COUNTIFS(Winback!$K$2:$K$300,$A2266)&gt;0,1,0)</f>
        <v>0</v>
      </c>
      <c r="L2266">
        <f>IF(AND($K2266=1,LEFT($A2266,3)="WB-"),SUMIFS(Winback!$D$2:$D$300,Winback!$K$2:$K$300,$A2266),0)</f>
        <v>0</v>
      </c>
      <c r="M2266">
        <f>IF(OR($E2266=1,$G2266=1,SUMIFS(Registros!$J$2:$J$6000,Registros!$B$2:$B$6000,$A2266)&gt;0),1,0)</f>
        <v>1</v>
      </c>
      <c r="N2266">
        <f>IF($J2266&gt;0,1,IF(COUNTIFS(Registros!$A$2:$A$6000,"CS",Registros!$B$2:$B$6000,$A2266,Registros!$K$2:$K$6000,"&lt;&gt;")&gt;0,1,0))</f>
        <v>0</v>
      </c>
      <c r="O2266" t="str">
        <f t="shared" si="175"/>
        <v>SOLO MÓVIL</v>
      </c>
      <c r="P2266" t="str">
        <f t="shared" si="176"/>
        <v>Ofrecer fijo + internet (FLBBTV)</v>
      </c>
      <c r="Q2266">
        <f t="shared" si="177"/>
        <v>15</v>
      </c>
      <c r="R2266">
        <f>IFERROR(VLOOKUP($A2266,Registros!$B$2:$G$6000,6,0),IFERROR(INDEX(Winback!$C$2:$C$300,MATCH($A2266,Winback!$K$2:$K$300,0)),""))</f>
        <v>0</v>
      </c>
      <c r="S2266" t="str">
        <f t="shared" si="178"/>
        <v>+MOV</v>
      </c>
      <c r="T2266">
        <f t="shared" si="179"/>
        <v>1</v>
      </c>
    </row>
    <row r="2267" spans="1:20" x14ac:dyDescent="0.35">
      <c r="A2267" t="s">
        <v>11238</v>
      </c>
      <c r="B2267" t="s">
        <v>11239</v>
      </c>
      <c r="C2267" t="s">
        <v>11240</v>
      </c>
      <c r="D2267" t="s">
        <v>11241</v>
      </c>
      <c r="E2267">
        <f>IF(COUNTIFS(Registros!$A$2:$A$6000,"NP",Registros!$B$2:$B$6000,$A2267)&gt;0,1,0)</f>
        <v>0</v>
      </c>
      <c r="F2267">
        <f>IF($E2267=1,SUMIFS(Registros!$F$2:$F$6000,Registros!$A$2:$A$6000,"NP",Registros!$B$2:$B$6000,$A2267),0)</f>
        <v>0</v>
      </c>
      <c r="G2267">
        <f>IF(COUNTIFS(Registros!$A$2:$A$6000,"MOV",Registros!$B$2:$B$6000,$A2267)&gt;0,1,0)</f>
        <v>1</v>
      </c>
      <c r="H2267">
        <f>IF($G2267=1,SUMIFS(Registros!$F$2:$F$6000,Registros!$A$2:$A$6000,"MOV",Registros!$B$2:$B$6000,$A2267),0)</f>
        <v>16.25</v>
      </c>
      <c r="I2267">
        <f>IF(COUNTIFS(Registros!$A$2:$A$6000,"CS",Registros!$B$2:$B$6000,$A2267)&gt;0,1,0)</f>
        <v>0</v>
      </c>
      <c r="J2267">
        <f>IF($I2267=1,SUMIFS(Registros!$I$2:$I$6000,Registros!$A$2:$A$6000,"CS",Registros!$B$2:$B$6000,$A2267),0)</f>
        <v>0</v>
      </c>
      <c r="K2267">
        <f>IF(COUNTIFS(Winback!$K$2:$K$300,$A2267)&gt;0,1,0)</f>
        <v>0</v>
      </c>
      <c r="L2267">
        <f>IF(AND($K2267=1,LEFT($A2267,3)="WB-"),SUMIFS(Winback!$D$2:$D$300,Winback!$K$2:$K$300,$A2267),0)</f>
        <v>0</v>
      </c>
      <c r="M2267">
        <f>IF(OR($E2267=1,$G2267=1,SUMIFS(Registros!$J$2:$J$6000,Registros!$B$2:$B$6000,$A2267)&gt;0),1,0)</f>
        <v>1</v>
      </c>
      <c r="N2267">
        <f>IF($J2267&gt;0,1,IF(COUNTIFS(Registros!$A$2:$A$6000,"CS",Registros!$B$2:$B$6000,$A2267,Registros!$K$2:$K$6000,"&lt;&gt;")&gt;0,1,0))</f>
        <v>0</v>
      </c>
      <c r="O2267" t="str">
        <f t="shared" si="175"/>
        <v>SOLO MÓVIL</v>
      </c>
      <c r="P2267" t="str">
        <f t="shared" si="176"/>
        <v>Ofrecer fijo + internet (FLBBTV)</v>
      </c>
      <c r="Q2267">
        <f t="shared" si="177"/>
        <v>16.25</v>
      </c>
      <c r="R2267">
        <f>IFERROR(VLOOKUP($A2267,Registros!$B$2:$G$6000,6,0),IFERROR(INDEX(Winback!$C$2:$C$300,MATCH($A2267,Winback!$K$2:$K$300,0)),""))</f>
        <v>0</v>
      </c>
      <c r="S2267" t="str">
        <f t="shared" si="178"/>
        <v>+MOV</v>
      </c>
      <c r="T2267">
        <f t="shared" si="179"/>
        <v>1</v>
      </c>
    </row>
    <row r="2268" spans="1:20" x14ac:dyDescent="0.35">
      <c r="A2268" t="s">
        <v>11243</v>
      </c>
      <c r="B2268" t="s">
        <v>11244</v>
      </c>
      <c r="C2268" t="s">
        <v>11245</v>
      </c>
      <c r="D2268" t="s">
        <v>11246</v>
      </c>
      <c r="E2268">
        <f>IF(COUNTIFS(Registros!$A$2:$A$6000,"NP",Registros!$B$2:$B$6000,$A2268)&gt;0,1,0)</f>
        <v>0</v>
      </c>
      <c r="F2268">
        <f>IF($E2268=1,SUMIFS(Registros!$F$2:$F$6000,Registros!$A$2:$A$6000,"NP",Registros!$B$2:$B$6000,$A2268),0)</f>
        <v>0</v>
      </c>
      <c r="G2268">
        <f>IF(COUNTIFS(Registros!$A$2:$A$6000,"MOV",Registros!$B$2:$B$6000,$A2268)&gt;0,1,0)</f>
        <v>1</v>
      </c>
      <c r="H2268">
        <f>IF($G2268=1,SUMIFS(Registros!$F$2:$F$6000,Registros!$A$2:$A$6000,"MOV",Registros!$B$2:$B$6000,$A2268),0)</f>
        <v>64</v>
      </c>
      <c r="I2268">
        <f>IF(COUNTIFS(Registros!$A$2:$A$6000,"CS",Registros!$B$2:$B$6000,$A2268)&gt;0,1,0)</f>
        <v>0</v>
      </c>
      <c r="J2268">
        <f>IF($I2268=1,SUMIFS(Registros!$I$2:$I$6000,Registros!$A$2:$A$6000,"CS",Registros!$B$2:$B$6000,$A2268),0)</f>
        <v>0</v>
      </c>
      <c r="K2268">
        <f>IF(COUNTIFS(Winback!$K$2:$K$300,$A2268)&gt;0,1,0)</f>
        <v>0</v>
      </c>
      <c r="L2268">
        <f>IF(AND($K2268=1,LEFT($A2268,3)="WB-"),SUMIFS(Winback!$D$2:$D$300,Winback!$K$2:$K$300,$A2268),0)</f>
        <v>0</v>
      </c>
      <c r="M2268">
        <f>IF(OR($E2268=1,$G2268=1,SUMIFS(Registros!$J$2:$J$6000,Registros!$B$2:$B$6000,$A2268)&gt;0),1,0)</f>
        <v>1</v>
      </c>
      <c r="N2268">
        <f>IF($J2268&gt;0,1,IF(COUNTIFS(Registros!$A$2:$A$6000,"CS",Registros!$B$2:$B$6000,$A2268,Registros!$K$2:$K$6000,"&lt;&gt;")&gt;0,1,0))</f>
        <v>0</v>
      </c>
      <c r="O2268" t="str">
        <f t="shared" si="175"/>
        <v>SOLO MÓVIL</v>
      </c>
      <c r="P2268" t="str">
        <f t="shared" si="176"/>
        <v>Ofrecer fijo + internet (FLBBTV)</v>
      </c>
      <c r="Q2268">
        <f t="shared" si="177"/>
        <v>64</v>
      </c>
      <c r="R2268">
        <f>IFERROR(VLOOKUP($A2268,Registros!$B$2:$G$6000,6,0),IFERROR(INDEX(Winback!$C$2:$C$300,MATCH($A2268,Winback!$K$2:$K$300,0)),""))</f>
        <v>0</v>
      </c>
      <c r="S2268" t="str">
        <f t="shared" si="178"/>
        <v>+MOV</v>
      </c>
      <c r="T2268">
        <f t="shared" si="179"/>
        <v>1</v>
      </c>
    </row>
    <row r="2269" spans="1:20" x14ac:dyDescent="0.35">
      <c r="A2269" t="s">
        <v>11248</v>
      </c>
      <c r="B2269" t="s">
        <v>11249</v>
      </c>
      <c r="C2269" t="s">
        <v>11250</v>
      </c>
      <c r="D2269" t="s">
        <v>11251</v>
      </c>
      <c r="E2269">
        <f>IF(COUNTIFS(Registros!$A$2:$A$6000,"NP",Registros!$B$2:$B$6000,$A2269)&gt;0,1,0)</f>
        <v>0</v>
      </c>
      <c r="F2269">
        <f>IF($E2269=1,SUMIFS(Registros!$F$2:$F$6000,Registros!$A$2:$A$6000,"NP",Registros!$B$2:$B$6000,$A2269),0)</f>
        <v>0</v>
      </c>
      <c r="G2269">
        <f>IF(COUNTIFS(Registros!$A$2:$A$6000,"MOV",Registros!$B$2:$B$6000,$A2269)&gt;0,1,0)</f>
        <v>1</v>
      </c>
      <c r="H2269">
        <f>IF($G2269=1,SUMIFS(Registros!$F$2:$F$6000,Registros!$A$2:$A$6000,"MOV",Registros!$B$2:$B$6000,$A2269),0)</f>
        <v>15</v>
      </c>
      <c r="I2269">
        <f>IF(COUNTIFS(Registros!$A$2:$A$6000,"CS",Registros!$B$2:$B$6000,$A2269)&gt;0,1,0)</f>
        <v>0</v>
      </c>
      <c r="J2269">
        <f>IF($I2269=1,SUMIFS(Registros!$I$2:$I$6000,Registros!$A$2:$A$6000,"CS",Registros!$B$2:$B$6000,$A2269),0)</f>
        <v>0</v>
      </c>
      <c r="K2269">
        <f>IF(COUNTIFS(Winback!$K$2:$K$300,$A2269)&gt;0,1,0)</f>
        <v>0</v>
      </c>
      <c r="L2269">
        <f>IF(AND($K2269=1,LEFT($A2269,3)="WB-"),SUMIFS(Winback!$D$2:$D$300,Winback!$K$2:$K$300,$A2269),0)</f>
        <v>0</v>
      </c>
      <c r="M2269">
        <f>IF(OR($E2269=1,$G2269=1,SUMIFS(Registros!$J$2:$J$6000,Registros!$B$2:$B$6000,$A2269)&gt;0),1,0)</f>
        <v>1</v>
      </c>
      <c r="N2269">
        <f>IF($J2269&gt;0,1,IF(COUNTIFS(Registros!$A$2:$A$6000,"CS",Registros!$B$2:$B$6000,$A2269,Registros!$K$2:$K$6000,"&lt;&gt;")&gt;0,1,0))</f>
        <v>0</v>
      </c>
      <c r="O2269" t="str">
        <f t="shared" si="175"/>
        <v>SOLO MÓVIL</v>
      </c>
      <c r="P2269" t="str">
        <f t="shared" si="176"/>
        <v>Ofrecer fijo + internet (FLBBTV)</v>
      </c>
      <c r="Q2269">
        <f t="shared" si="177"/>
        <v>15</v>
      </c>
      <c r="R2269">
        <f>IFERROR(VLOOKUP($A2269,Registros!$B$2:$G$6000,6,0),IFERROR(INDEX(Winback!$C$2:$C$300,MATCH($A2269,Winback!$K$2:$K$300,0)),""))</f>
        <v>0</v>
      </c>
      <c r="S2269" t="str">
        <f t="shared" si="178"/>
        <v>+MOV</v>
      </c>
      <c r="T2269">
        <f t="shared" si="179"/>
        <v>1</v>
      </c>
    </row>
    <row r="2270" spans="1:20" x14ac:dyDescent="0.35">
      <c r="A2270" t="s">
        <v>11253</v>
      </c>
      <c r="B2270" t="s">
        <v>11254</v>
      </c>
      <c r="C2270" t="s">
        <v>11255</v>
      </c>
      <c r="D2270" t="s">
        <v>11256</v>
      </c>
      <c r="E2270">
        <f>IF(COUNTIFS(Registros!$A$2:$A$6000,"NP",Registros!$B$2:$B$6000,$A2270)&gt;0,1,0)</f>
        <v>0</v>
      </c>
      <c r="F2270">
        <f>IF($E2270=1,SUMIFS(Registros!$F$2:$F$6000,Registros!$A$2:$A$6000,"NP",Registros!$B$2:$B$6000,$A2270),0)</f>
        <v>0</v>
      </c>
      <c r="G2270">
        <f>IF(COUNTIFS(Registros!$A$2:$A$6000,"MOV",Registros!$B$2:$B$6000,$A2270)&gt;0,1,0)</f>
        <v>1</v>
      </c>
      <c r="H2270">
        <f>IF($G2270=1,SUMIFS(Registros!$F$2:$F$6000,Registros!$A$2:$A$6000,"MOV",Registros!$B$2:$B$6000,$A2270),0)</f>
        <v>16.940000000000001</v>
      </c>
      <c r="I2270">
        <f>IF(COUNTIFS(Registros!$A$2:$A$6000,"CS",Registros!$B$2:$B$6000,$A2270)&gt;0,1,0)</f>
        <v>0</v>
      </c>
      <c r="J2270">
        <f>IF($I2270=1,SUMIFS(Registros!$I$2:$I$6000,Registros!$A$2:$A$6000,"CS",Registros!$B$2:$B$6000,$A2270),0)</f>
        <v>0</v>
      </c>
      <c r="K2270">
        <f>IF(COUNTIFS(Winback!$K$2:$K$300,$A2270)&gt;0,1,0)</f>
        <v>0</v>
      </c>
      <c r="L2270">
        <f>IF(AND($K2270=1,LEFT($A2270,3)="WB-"),SUMIFS(Winback!$D$2:$D$300,Winback!$K$2:$K$300,$A2270),0)</f>
        <v>0</v>
      </c>
      <c r="M2270">
        <f>IF(OR($E2270=1,$G2270=1,SUMIFS(Registros!$J$2:$J$6000,Registros!$B$2:$B$6000,$A2270)&gt;0),1,0)</f>
        <v>1</v>
      </c>
      <c r="N2270">
        <f>IF($J2270&gt;0,1,IF(COUNTIFS(Registros!$A$2:$A$6000,"CS",Registros!$B$2:$B$6000,$A2270,Registros!$K$2:$K$6000,"&lt;&gt;")&gt;0,1,0))</f>
        <v>0</v>
      </c>
      <c r="O2270" t="str">
        <f t="shared" si="175"/>
        <v>SOLO MÓVIL</v>
      </c>
      <c r="P2270" t="str">
        <f t="shared" si="176"/>
        <v>Ofrecer fijo + internet (FLBBTV)</v>
      </c>
      <c r="Q2270">
        <f t="shared" si="177"/>
        <v>16.940000000000001</v>
      </c>
      <c r="R2270">
        <f>IFERROR(VLOOKUP($A2270,Registros!$B$2:$G$6000,6,0),IFERROR(INDEX(Winback!$C$2:$C$300,MATCH($A2270,Winback!$K$2:$K$300,0)),""))</f>
        <v>0</v>
      </c>
      <c r="S2270" t="str">
        <f t="shared" si="178"/>
        <v>+MOV</v>
      </c>
      <c r="T2270">
        <f t="shared" si="179"/>
        <v>1</v>
      </c>
    </row>
    <row r="2271" spans="1:20" x14ac:dyDescent="0.35">
      <c r="A2271" t="s">
        <v>11258</v>
      </c>
      <c r="B2271" t="s">
        <v>11259</v>
      </c>
      <c r="C2271" t="s">
        <v>11260</v>
      </c>
      <c r="D2271" t="s">
        <v>11261</v>
      </c>
      <c r="E2271">
        <f>IF(COUNTIFS(Registros!$A$2:$A$6000,"NP",Registros!$B$2:$B$6000,$A2271)&gt;0,1,0)</f>
        <v>0</v>
      </c>
      <c r="F2271">
        <f>IF($E2271=1,SUMIFS(Registros!$F$2:$F$6000,Registros!$A$2:$A$6000,"NP",Registros!$B$2:$B$6000,$A2271),0)</f>
        <v>0</v>
      </c>
      <c r="G2271">
        <f>IF(COUNTIFS(Registros!$A$2:$A$6000,"MOV",Registros!$B$2:$B$6000,$A2271)&gt;0,1,0)</f>
        <v>1</v>
      </c>
      <c r="H2271">
        <f>IF($G2271=1,SUMIFS(Registros!$F$2:$F$6000,Registros!$A$2:$A$6000,"MOV",Registros!$B$2:$B$6000,$A2271),0)</f>
        <v>15</v>
      </c>
      <c r="I2271">
        <f>IF(COUNTIFS(Registros!$A$2:$A$6000,"CS",Registros!$B$2:$B$6000,$A2271)&gt;0,1,0)</f>
        <v>0</v>
      </c>
      <c r="J2271">
        <f>IF($I2271=1,SUMIFS(Registros!$I$2:$I$6000,Registros!$A$2:$A$6000,"CS",Registros!$B$2:$B$6000,$A2271),0)</f>
        <v>0</v>
      </c>
      <c r="K2271">
        <f>IF(COUNTIFS(Winback!$K$2:$K$300,$A2271)&gt;0,1,0)</f>
        <v>0</v>
      </c>
      <c r="L2271">
        <f>IF(AND($K2271=1,LEFT($A2271,3)="WB-"),SUMIFS(Winback!$D$2:$D$300,Winback!$K$2:$K$300,$A2271),0)</f>
        <v>0</v>
      </c>
      <c r="M2271">
        <f>IF(OR($E2271=1,$G2271=1,SUMIFS(Registros!$J$2:$J$6000,Registros!$B$2:$B$6000,$A2271)&gt;0),1,0)</f>
        <v>1</v>
      </c>
      <c r="N2271">
        <f>IF($J2271&gt;0,1,IF(COUNTIFS(Registros!$A$2:$A$6000,"CS",Registros!$B$2:$B$6000,$A2271,Registros!$K$2:$K$6000,"&lt;&gt;")&gt;0,1,0))</f>
        <v>0</v>
      </c>
      <c r="O2271" t="str">
        <f t="shared" si="175"/>
        <v>SOLO MÓVIL</v>
      </c>
      <c r="P2271" t="str">
        <f t="shared" si="176"/>
        <v>Ofrecer fijo + internet (FLBBTV)</v>
      </c>
      <c r="Q2271">
        <f t="shared" si="177"/>
        <v>15</v>
      </c>
      <c r="R2271">
        <f>IFERROR(VLOOKUP($A2271,Registros!$B$2:$G$6000,6,0),IFERROR(INDEX(Winback!$C$2:$C$300,MATCH($A2271,Winback!$K$2:$K$300,0)),""))</f>
        <v>0</v>
      </c>
      <c r="S2271" t="str">
        <f t="shared" si="178"/>
        <v>+MOV</v>
      </c>
      <c r="T2271">
        <f t="shared" si="179"/>
        <v>1</v>
      </c>
    </row>
    <row r="2272" spans="1:20" x14ac:dyDescent="0.35">
      <c r="A2272" t="s">
        <v>11263</v>
      </c>
      <c r="B2272" t="s">
        <v>11264</v>
      </c>
      <c r="C2272" t="s">
        <v>11265</v>
      </c>
      <c r="D2272" t="s">
        <v>11266</v>
      </c>
      <c r="E2272">
        <f>IF(COUNTIFS(Registros!$A$2:$A$6000,"NP",Registros!$B$2:$B$6000,$A2272)&gt;0,1,0)</f>
        <v>0</v>
      </c>
      <c r="F2272">
        <f>IF($E2272=1,SUMIFS(Registros!$F$2:$F$6000,Registros!$A$2:$A$6000,"NP",Registros!$B$2:$B$6000,$A2272),0)</f>
        <v>0</v>
      </c>
      <c r="G2272">
        <f>IF(COUNTIFS(Registros!$A$2:$A$6000,"MOV",Registros!$B$2:$B$6000,$A2272)&gt;0,1,0)</f>
        <v>1</v>
      </c>
      <c r="H2272">
        <f>IF($G2272=1,SUMIFS(Registros!$F$2:$F$6000,Registros!$A$2:$A$6000,"MOV",Registros!$B$2:$B$6000,$A2272),0)</f>
        <v>15</v>
      </c>
      <c r="I2272">
        <f>IF(COUNTIFS(Registros!$A$2:$A$6000,"CS",Registros!$B$2:$B$6000,$A2272)&gt;0,1,0)</f>
        <v>0</v>
      </c>
      <c r="J2272">
        <f>IF($I2272=1,SUMIFS(Registros!$I$2:$I$6000,Registros!$A$2:$A$6000,"CS",Registros!$B$2:$B$6000,$A2272),0)</f>
        <v>0</v>
      </c>
      <c r="K2272">
        <f>IF(COUNTIFS(Winback!$K$2:$K$300,$A2272)&gt;0,1,0)</f>
        <v>0</v>
      </c>
      <c r="L2272">
        <f>IF(AND($K2272=1,LEFT($A2272,3)="WB-"),SUMIFS(Winback!$D$2:$D$300,Winback!$K$2:$K$300,$A2272),0)</f>
        <v>0</v>
      </c>
      <c r="M2272">
        <f>IF(OR($E2272=1,$G2272=1,SUMIFS(Registros!$J$2:$J$6000,Registros!$B$2:$B$6000,$A2272)&gt;0),1,0)</f>
        <v>1</v>
      </c>
      <c r="N2272">
        <f>IF($J2272&gt;0,1,IF(COUNTIFS(Registros!$A$2:$A$6000,"CS",Registros!$B$2:$B$6000,$A2272,Registros!$K$2:$K$6000,"&lt;&gt;")&gt;0,1,0))</f>
        <v>0</v>
      </c>
      <c r="O2272" t="str">
        <f t="shared" si="175"/>
        <v>SOLO MÓVIL</v>
      </c>
      <c r="P2272" t="str">
        <f t="shared" si="176"/>
        <v>Ofrecer fijo + internet (FLBBTV)</v>
      </c>
      <c r="Q2272">
        <f t="shared" si="177"/>
        <v>15</v>
      </c>
      <c r="R2272">
        <f>IFERROR(VLOOKUP($A2272,Registros!$B$2:$G$6000,6,0),IFERROR(INDEX(Winback!$C$2:$C$300,MATCH($A2272,Winback!$K$2:$K$300,0)),""))</f>
        <v>0</v>
      </c>
      <c r="S2272" t="str">
        <f t="shared" si="178"/>
        <v>+MOV</v>
      </c>
      <c r="T2272">
        <f t="shared" si="179"/>
        <v>1</v>
      </c>
    </row>
    <row r="2273" spans="1:20" x14ac:dyDescent="0.35">
      <c r="A2273" t="s">
        <v>11268</v>
      </c>
      <c r="B2273" t="s">
        <v>11269</v>
      </c>
      <c r="C2273" t="s">
        <v>11270</v>
      </c>
      <c r="D2273" t="s">
        <v>11271</v>
      </c>
      <c r="E2273">
        <f>IF(COUNTIFS(Registros!$A$2:$A$6000,"NP",Registros!$B$2:$B$6000,$A2273)&gt;0,1,0)</f>
        <v>0</v>
      </c>
      <c r="F2273">
        <f>IF($E2273=1,SUMIFS(Registros!$F$2:$F$6000,Registros!$A$2:$A$6000,"NP",Registros!$B$2:$B$6000,$A2273),0)</f>
        <v>0</v>
      </c>
      <c r="G2273">
        <f>IF(COUNTIFS(Registros!$A$2:$A$6000,"MOV",Registros!$B$2:$B$6000,$A2273)&gt;0,1,0)</f>
        <v>1</v>
      </c>
      <c r="H2273">
        <f>IF($G2273=1,SUMIFS(Registros!$F$2:$F$6000,Registros!$A$2:$A$6000,"MOV",Registros!$B$2:$B$6000,$A2273),0)</f>
        <v>72</v>
      </c>
      <c r="I2273">
        <f>IF(COUNTIFS(Registros!$A$2:$A$6000,"CS",Registros!$B$2:$B$6000,$A2273)&gt;0,1,0)</f>
        <v>0</v>
      </c>
      <c r="J2273">
        <f>IF($I2273=1,SUMIFS(Registros!$I$2:$I$6000,Registros!$A$2:$A$6000,"CS",Registros!$B$2:$B$6000,$A2273),0)</f>
        <v>0</v>
      </c>
      <c r="K2273">
        <f>IF(COUNTIFS(Winback!$K$2:$K$300,$A2273)&gt;0,1,0)</f>
        <v>0</v>
      </c>
      <c r="L2273">
        <f>IF(AND($K2273=1,LEFT($A2273,3)="WB-"),SUMIFS(Winback!$D$2:$D$300,Winback!$K$2:$K$300,$A2273),0)</f>
        <v>0</v>
      </c>
      <c r="M2273">
        <f>IF(OR($E2273=1,$G2273=1,SUMIFS(Registros!$J$2:$J$6000,Registros!$B$2:$B$6000,$A2273)&gt;0),1,0)</f>
        <v>1</v>
      </c>
      <c r="N2273">
        <f>IF($J2273&gt;0,1,IF(COUNTIFS(Registros!$A$2:$A$6000,"CS",Registros!$B$2:$B$6000,$A2273,Registros!$K$2:$K$6000,"&lt;&gt;")&gt;0,1,0))</f>
        <v>0</v>
      </c>
      <c r="O2273" t="str">
        <f t="shared" si="175"/>
        <v>SOLO MÓVIL</v>
      </c>
      <c r="P2273" t="str">
        <f t="shared" si="176"/>
        <v>Ofrecer fijo + internet (FLBBTV)</v>
      </c>
      <c r="Q2273">
        <f t="shared" si="177"/>
        <v>72</v>
      </c>
      <c r="R2273">
        <f>IFERROR(VLOOKUP($A2273,Registros!$B$2:$G$6000,6,0),IFERROR(INDEX(Winback!$C$2:$C$300,MATCH($A2273,Winback!$K$2:$K$300,0)),""))</f>
        <v>0</v>
      </c>
      <c r="S2273" t="str">
        <f t="shared" si="178"/>
        <v>+MOV</v>
      </c>
      <c r="T2273">
        <f t="shared" si="179"/>
        <v>1</v>
      </c>
    </row>
    <row r="2274" spans="1:20" x14ac:dyDescent="0.35">
      <c r="A2274" t="s">
        <v>11273</v>
      </c>
      <c r="B2274" t="s">
        <v>11274</v>
      </c>
      <c r="C2274" t="s">
        <v>11275</v>
      </c>
      <c r="D2274" t="s">
        <v>11276</v>
      </c>
      <c r="E2274">
        <f>IF(COUNTIFS(Registros!$A$2:$A$6000,"NP",Registros!$B$2:$B$6000,$A2274)&gt;0,1,0)</f>
        <v>0</v>
      </c>
      <c r="F2274">
        <f>IF($E2274=1,SUMIFS(Registros!$F$2:$F$6000,Registros!$A$2:$A$6000,"NP",Registros!$B$2:$B$6000,$A2274),0)</f>
        <v>0</v>
      </c>
      <c r="G2274">
        <f>IF(COUNTIFS(Registros!$A$2:$A$6000,"MOV",Registros!$B$2:$B$6000,$A2274)&gt;0,1,0)</f>
        <v>1</v>
      </c>
      <c r="H2274">
        <f>IF($G2274=1,SUMIFS(Registros!$F$2:$F$6000,Registros!$A$2:$A$6000,"MOV",Registros!$B$2:$B$6000,$A2274),0)</f>
        <v>22.25</v>
      </c>
      <c r="I2274">
        <f>IF(COUNTIFS(Registros!$A$2:$A$6000,"CS",Registros!$B$2:$B$6000,$A2274)&gt;0,1,0)</f>
        <v>0</v>
      </c>
      <c r="J2274">
        <f>IF($I2274=1,SUMIFS(Registros!$I$2:$I$6000,Registros!$A$2:$A$6000,"CS",Registros!$B$2:$B$6000,$A2274),0)</f>
        <v>0</v>
      </c>
      <c r="K2274">
        <f>IF(COUNTIFS(Winback!$K$2:$K$300,$A2274)&gt;0,1,0)</f>
        <v>0</v>
      </c>
      <c r="L2274">
        <f>IF(AND($K2274=1,LEFT($A2274,3)="WB-"),SUMIFS(Winback!$D$2:$D$300,Winback!$K$2:$K$300,$A2274),0)</f>
        <v>0</v>
      </c>
      <c r="M2274">
        <f>IF(OR($E2274=1,$G2274=1,SUMIFS(Registros!$J$2:$J$6000,Registros!$B$2:$B$6000,$A2274)&gt;0),1,0)</f>
        <v>1</v>
      </c>
      <c r="N2274">
        <f>IF($J2274&gt;0,1,IF(COUNTIFS(Registros!$A$2:$A$6000,"CS",Registros!$B$2:$B$6000,$A2274,Registros!$K$2:$K$6000,"&lt;&gt;")&gt;0,1,0))</f>
        <v>0</v>
      </c>
      <c r="O2274" t="str">
        <f t="shared" si="175"/>
        <v>SOLO MÓVIL</v>
      </c>
      <c r="P2274" t="str">
        <f t="shared" si="176"/>
        <v>Ofrecer fijo + internet (FLBBTV)</v>
      </c>
      <c r="Q2274">
        <f t="shared" si="177"/>
        <v>22.25</v>
      </c>
      <c r="R2274">
        <f>IFERROR(VLOOKUP($A2274,Registros!$B$2:$G$6000,6,0),IFERROR(INDEX(Winback!$C$2:$C$300,MATCH($A2274,Winback!$K$2:$K$300,0)),""))</f>
        <v>0</v>
      </c>
      <c r="S2274" t="str">
        <f t="shared" si="178"/>
        <v>+MOV</v>
      </c>
      <c r="T2274">
        <f t="shared" si="179"/>
        <v>1</v>
      </c>
    </row>
    <row r="2275" spans="1:20" x14ac:dyDescent="0.35">
      <c r="A2275" t="s">
        <v>11278</v>
      </c>
      <c r="B2275" t="s">
        <v>11279</v>
      </c>
      <c r="C2275" t="s">
        <v>11280</v>
      </c>
      <c r="D2275" t="s">
        <v>11281</v>
      </c>
      <c r="E2275">
        <f>IF(COUNTIFS(Registros!$A$2:$A$6000,"NP",Registros!$B$2:$B$6000,$A2275)&gt;0,1,0)</f>
        <v>0</v>
      </c>
      <c r="F2275">
        <f>IF($E2275=1,SUMIFS(Registros!$F$2:$F$6000,Registros!$A$2:$A$6000,"NP",Registros!$B$2:$B$6000,$A2275),0)</f>
        <v>0</v>
      </c>
      <c r="G2275">
        <f>IF(COUNTIFS(Registros!$A$2:$A$6000,"MOV",Registros!$B$2:$B$6000,$A2275)&gt;0,1,0)</f>
        <v>1</v>
      </c>
      <c r="H2275">
        <f>IF($G2275=1,SUMIFS(Registros!$F$2:$F$6000,Registros!$A$2:$A$6000,"MOV",Registros!$B$2:$B$6000,$A2275),0)</f>
        <v>24.84</v>
      </c>
      <c r="I2275">
        <f>IF(COUNTIFS(Registros!$A$2:$A$6000,"CS",Registros!$B$2:$B$6000,$A2275)&gt;0,1,0)</f>
        <v>0</v>
      </c>
      <c r="J2275">
        <f>IF($I2275=1,SUMIFS(Registros!$I$2:$I$6000,Registros!$A$2:$A$6000,"CS",Registros!$B$2:$B$6000,$A2275),0)</f>
        <v>0</v>
      </c>
      <c r="K2275">
        <f>IF(COUNTIFS(Winback!$K$2:$K$300,$A2275)&gt;0,1,0)</f>
        <v>0</v>
      </c>
      <c r="L2275">
        <f>IF(AND($K2275=1,LEFT($A2275,3)="WB-"),SUMIFS(Winback!$D$2:$D$300,Winback!$K$2:$K$300,$A2275),0)</f>
        <v>0</v>
      </c>
      <c r="M2275">
        <f>IF(OR($E2275=1,$G2275=1,SUMIFS(Registros!$J$2:$J$6000,Registros!$B$2:$B$6000,$A2275)&gt;0),1,0)</f>
        <v>1</v>
      </c>
      <c r="N2275">
        <f>IF($J2275&gt;0,1,IF(COUNTIFS(Registros!$A$2:$A$6000,"CS",Registros!$B$2:$B$6000,$A2275,Registros!$K$2:$K$6000,"&lt;&gt;")&gt;0,1,0))</f>
        <v>0</v>
      </c>
      <c r="O2275" t="str">
        <f t="shared" si="175"/>
        <v>SOLO MÓVIL</v>
      </c>
      <c r="P2275" t="str">
        <f t="shared" si="176"/>
        <v>Ofrecer fijo + internet (FLBBTV)</v>
      </c>
      <c r="Q2275">
        <f t="shared" si="177"/>
        <v>24.84</v>
      </c>
      <c r="R2275">
        <f>IFERROR(VLOOKUP($A2275,Registros!$B$2:$G$6000,6,0),IFERROR(INDEX(Winback!$C$2:$C$300,MATCH($A2275,Winback!$K$2:$K$300,0)),""))</f>
        <v>0</v>
      </c>
      <c r="S2275" t="str">
        <f t="shared" si="178"/>
        <v>+MOV</v>
      </c>
      <c r="T2275">
        <f t="shared" si="179"/>
        <v>1</v>
      </c>
    </row>
    <row r="2276" spans="1:20" x14ac:dyDescent="0.35">
      <c r="A2276" t="s">
        <v>11282</v>
      </c>
      <c r="B2276" t="s">
        <v>11283</v>
      </c>
      <c r="C2276" t="s">
        <v>11284</v>
      </c>
      <c r="D2276" t="s">
        <v>11285</v>
      </c>
      <c r="E2276">
        <f>IF(COUNTIFS(Registros!$A$2:$A$6000,"NP",Registros!$B$2:$B$6000,$A2276)&gt;0,1,0)</f>
        <v>0</v>
      </c>
      <c r="F2276">
        <f>IF($E2276=1,SUMIFS(Registros!$F$2:$F$6000,Registros!$A$2:$A$6000,"NP",Registros!$B$2:$B$6000,$A2276),0)</f>
        <v>0</v>
      </c>
      <c r="G2276">
        <f>IF(COUNTIFS(Registros!$A$2:$A$6000,"MOV",Registros!$B$2:$B$6000,$A2276)&gt;0,1,0)</f>
        <v>1</v>
      </c>
      <c r="H2276">
        <f>IF($G2276=1,SUMIFS(Registros!$F$2:$F$6000,Registros!$A$2:$A$6000,"MOV",Registros!$B$2:$B$6000,$A2276),0)</f>
        <v>18.25</v>
      </c>
      <c r="I2276">
        <f>IF(COUNTIFS(Registros!$A$2:$A$6000,"CS",Registros!$B$2:$B$6000,$A2276)&gt;0,1,0)</f>
        <v>0</v>
      </c>
      <c r="J2276">
        <f>IF($I2276=1,SUMIFS(Registros!$I$2:$I$6000,Registros!$A$2:$A$6000,"CS",Registros!$B$2:$B$6000,$A2276),0)</f>
        <v>0</v>
      </c>
      <c r="K2276">
        <f>IF(COUNTIFS(Winback!$K$2:$K$300,$A2276)&gt;0,1,0)</f>
        <v>0</v>
      </c>
      <c r="L2276">
        <f>IF(AND($K2276=1,LEFT($A2276,3)="WB-"),SUMIFS(Winback!$D$2:$D$300,Winback!$K$2:$K$300,$A2276),0)</f>
        <v>0</v>
      </c>
      <c r="M2276">
        <f>IF(OR($E2276=1,$G2276=1,SUMIFS(Registros!$J$2:$J$6000,Registros!$B$2:$B$6000,$A2276)&gt;0),1,0)</f>
        <v>1</v>
      </c>
      <c r="N2276">
        <f>IF($J2276&gt;0,1,IF(COUNTIFS(Registros!$A$2:$A$6000,"CS",Registros!$B$2:$B$6000,$A2276,Registros!$K$2:$K$6000,"&lt;&gt;")&gt;0,1,0))</f>
        <v>0</v>
      </c>
      <c r="O2276" t="str">
        <f t="shared" si="175"/>
        <v>SOLO MÓVIL</v>
      </c>
      <c r="P2276" t="str">
        <f t="shared" si="176"/>
        <v>Ofrecer fijo + internet (FLBBTV)</v>
      </c>
      <c r="Q2276">
        <f t="shared" si="177"/>
        <v>18.25</v>
      </c>
      <c r="R2276">
        <f>IFERROR(VLOOKUP($A2276,Registros!$B$2:$G$6000,6,0),IFERROR(INDEX(Winback!$C$2:$C$300,MATCH($A2276,Winback!$K$2:$K$300,0)),""))</f>
        <v>0</v>
      </c>
      <c r="S2276" t="str">
        <f t="shared" si="178"/>
        <v>+MOV</v>
      </c>
      <c r="T2276">
        <f t="shared" si="179"/>
        <v>1</v>
      </c>
    </row>
    <row r="2277" spans="1:20" x14ac:dyDescent="0.35">
      <c r="A2277" t="s">
        <v>11287</v>
      </c>
      <c r="B2277" t="s">
        <v>11288</v>
      </c>
      <c r="C2277" t="s">
        <v>11289</v>
      </c>
      <c r="D2277" t="s">
        <v>11290</v>
      </c>
      <c r="E2277">
        <f>IF(COUNTIFS(Registros!$A$2:$A$6000,"NP",Registros!$B$2:$B$6000,$A2277)&gt;0,1,0)</f>
        <v>0</v>
      </c>
      <c r="F2277">
        <f>IF($E2277=1,SUMIFS(Registros!$F$2:$F$6000,Registros!$A$2:$A$6000,"NP",Registros!$B$2:$B$6000,$A2277),0)</f>
        <v>0</v>
      </c>
      <c r="G2277">
        <f>IF(COUNTIFS(Registros!$A$2:$A$6000,"MOV",Registros!$B$2:$B$6000,$A2277)&gt;0,1,0)</f>
        <v>1</v>
      </c>
      <c r="H2277">
        <f>IF($G2277=1,SUMIFS(Registros!$F$2:$F$6000,Registros!$A$2:$A$6000,"MOV",Registros!$B$2:$B$6000,$A2277),0)</f>
        <v>75</v>
      </c>
      <c r="I2277">
        <f>IF(COUNTIFS(Registros!$A$2:$A$6000,"CS",Registros!$B$2:$B$6000,$A2277)&gt;0,1,0)</f>
        <v>0</v>
      </c>
      <c r="J2277">
        <f>IF($I2277=1,SUMIFS(Registros!$I$2:$I$6000,Registros!$A$2:$A$6000,"CS",Registros!$B$2:$B$6000,$A2277),0)</f>
        <v>0</v>
      </c>
      <c r="K2277">
        <f>IF(COUNTIFS(Winback!$K$2:$K$300,$A2277)&gt;0,1,0)</f>
        <v>0</v>
      </c>
      <c r="L2277">
        <f>IF(AND($K2277=1,LEFT($A2277,3)="WB-"),SUMIFS(Winback!$D$2:$D$300,Winback!$K$2:$K$300,$A2277),0)</f>
        <v>0</v>
      </c>
      <c r="M2277">
        <f>IF(OR($E2277=1,$G2277=1,SUMIFS(Registros!$J$2:$J$6000,Registros!$B$2:$B$6000,$A2277)&gt;0),1,0)</f>
        <v>1</v>
      </c>
      <c r="N2277">
        <f>IF($J2277&gt;0,1,IF(COUNTIFS(Registros!$A$2:$A$6000,"CS",Registros!$B$2:$B$6000,$A2277,Registros!$K$2:$K$6000,"&lt;&gt;")&gt;0,1,0))</f>
        <v>0</v>
      </c>
      <c r="O2277" t="str">
        <f t="shared" si="175"/>
        <v>SOLO MÓVIL</v>
      </c>
      <c r="P2277" t="str">
        <f t="shared" si="176"/>
        <v>Ofrecer fijo + internet (FLBBTV)</v>
      </c>
      <c r="Q2277">
        <f t="shared" si="177"/>
        <v>75</v>
      </c>
      <c r="R2277">
        <f>IFERROR(VLOOKUP($A2277,Registros!$B$2:$G$6000,6,0),IFERROR(INDEX(Winback!$C$2:$C$300,MATCH($A2277,Winback!$K$2:$K$300,0)),""))</f>
        <v>0</v>
      </c>
      <c r="S2277" t="str">
        <f t="shared" si="178"/>
        <v>+MOV</v>
      </c>
      <c r="T2277">
        <f t="shared" si="179"/>
        <v>1</v>
      </c>
    </row>
    <row r="2278" spans="1:20" x14ac:dyDescent="0.35">
      <c r="A2278" t="s">
        <v>11292</v>
      </c>
      <c r="B2278" t="s">
        <v>11293</v>
      </c>
      <c r="C2278" t="s">
        <v>11294</v>
      </c>
      <c r="D2278" t="s">
        <v>11295</v>
      </c>
      <c r="E2278">
        <f>IF(COUNTIFS(Registros!$A$2:$A$6000,"NP",Registros!$B$2:$B$6000,$A2278)&gt;0,1,0)</f>
        <v>0</v>
      </c>
      <c r="F2278">
        <f>IF($E2278=1,SUMIFS(Registros!$F$2:$F$6000,Registros!$A$2:$A$6000,"NP",Registros!$B$2:$B$6000,$A2278),0)</f>
        <v>0</v>
      </c>
      <c r="G2278">
        <f>IF(COUNTIFS(Registros!$A$2:$A$6000,"MOV",Registros!$B$2:$B$6000,$A2278)&gt;0,1,0)</f>
        <v>1</v>
      </c>
      <c r="H2278">
        <f>IF($G2278=1,SUMIFS(Registros!$F$2:$F$6000,Registros!$A$2:$A$6000,"MOV",Registros!$B$2:$B$6000,$A2278),0)</f>
        <v>20</v>
      </c>
      <c r="I2278">
        <f>IF(COUNTIFS(Registros!$A$2:$A$6000,"CS",Registros!$B$2:$B$6000,$A2278)&gt;0,1,0)</f>
        <v>0</v>
      </c>
      <c r="J2278">
        <f>IF($I2278=1,SUMIFS(Registros!$I$2:$I$6000,Registros!$A$2:$A$6000,"CS",Registros!$B$2:$B$6000,$A2278),0)</f>
        <v>0</v>
      </c>
      <c r="K2278">
        <f>IF(COUNTIFS(Winback!$K$2:$K$300,$A2278)&gt;0,1,0)</f>
        <v>0</v>
      </c>
      <c r="L2278">
        <f>IF(AND($K2278=1,LEFT($A2278,3)="WB-"),SUMIFS(Winback!$D$2:$D$300,Winback!$K$2:$K$300,$A2278),0)</f>
        <v>0</v>
      </c>
      <c r="M2278">
        <f>IF(OR($E2278=1,$G2278=1,SUMIFS(Registros!$J$2:$J$6000,Registros!$B$2:$B$6000,$A2278)&gt;0),1,0)</f>
        <v>1</v>
      </c>
      <c r="N2278">
        <f>IF($J2278&gt;0,1,IF(COUNTIFS(Registros!$A$2:$A$6000,"CS",Registros!$B$2:$B$6000,$A2278,Registros!$K$2:$K$6000,"&lt;&gt;")&gt;0,1,0))</f>
        <v>0</v>
      </c>
      <c r="O2278" t="str">
        <f t="shared" si="175"/>
        <v>SOLO MÓVIL</v>
      </c>
      <c r="P2278" t="str">
        <f t="shared" si="176"/>
        <v>Ofrecer fijo + internet (FLBBTV)</v>
      </c>
      <c r="Q2278">
        <f t="shared" si="177"/>
        <v>20</v>
      </c>
      <c r="R2278">
        <f>IFERROR(VLOOKUP($A2278,Registros!$B$2:$G$6000,6,0),IFERROR(INDEX(Winback!$C$2:$C$300,MATCH($A2278,Winback!$K$2:$K$300,0)),""))</f>
        <v>0</v>
      </c>
      <c r="S2278" t="str">
        <f t="shared" si="178"/>
        <v>+MOV</v>
      </c>
      <c r="T2278">
        <f t="shared" si="179"/>
        <v>1</v>
      </c>
    </row>
    <row r="2279" spans="1:20" x14ac:dyDescent="0.35">
      <c r="A2279" t="s">
        <v>11297</v>
      </c>
      <c r="B2279" t="s">
        <v>11298</v>
      </c>
      <c r="C2279" t="s">
        <v>11299</v>
      </c>
      <c r="D2279" t="s">
        <v>11300</v>
      </c>
      <c r="E2279">
        <f>IF(COUNTIFS(Registros!$A$2:$A$6000,"NP",Registros!$B$2:$B$6000,$A2279)&gt;0,1,0)</f>
        <v>0</v>
      </c>
      <c r="F2279">
        <f>IF($E2279=1,SUMIFS(Registros!$F$2:$F$6000,Registros!$A$2:$A$6000,"NP",Registros!$B$2:$B$6000,$A2279),0)</f>
        <v>0</v>
      </c>
      <c r="G2279">
        <f>IF(COUNTIFS(Registros!$A$2:$A$6000,"MOV",Registros!$B$2:$B$6000,$A2279)&gt;0,1,0)</f>
        <v>1</v>
      </c>
      <c r="H2279">
        <f>IF($G2279=1,SUMIFS(Registros!$F$2:$F$6000,Registros!$A$2:$A$6000,"MOV",Registros!$B$2:$B$6000,$A2279),0)</f>
        <v>15</v>
      </c>
      <c r="I2279">
        <f>IF(COUNTIFS(Registros!$A$2:$A$6000,"CS",Registros!$B$2:$B$6000,$A2279)&gt;0,1,0)</f>
        <v>0</v>
      </c>
      <c r="J2279">
        <f>IF($I2279=1,SUMIFS(Registros!$I$2:$I$6000,Registros!$A$2:$A$6000,"CS",Registros!$B$2:$B$6000,$A2279),0)</f>
        <v>0</v>
      </c>
      <c r="K2279">
        <f>IF(COUNTIFS(Winback!$K$2:$K$300,$A2279)&gt;0,1,0)</f>
        <v>0</v>
      </c>
      <c r="L2279">
        <f>IF(AND($K2279=1,LEFT($A2279,3)="WB-"),SUMIFS(Winback!$D$2:$D$300,Winback!$K$2:$K$300,$A2279),0)</f>
        <v>0</v>
      </c>
      <c r="M2279">
        <f>IF(OR($E2279=1,$G2279=1,SUMIFS(Registros!$J$2:$J$6000,Registros!$B$2:$B$6000,$A2279)&gt;0),1,0)</f>
        <v>1</v>
      </c>
      <c r="N2279">
        <f>IF($J2279&gt;0,1,IF(COUNTIFS(Registros!$A$2:$A$6000,"CS",Registros!$B$2:$B$6000,$A2279,Registros!$K$2:$K$6000,"&lt;&gt;")&gt;0,1,0))</f>
        <v>0</v>
      </c>
      <c r="O2279" t="str">
        <f t="shared" si="175"/>
        <v>SOLO MÓVIL</v>
      </c>
      <c r="P2279" t="str">
        <f t="shared" si="176"/>
        <v>Ofrecer fijo + internet (FLBBTV)</v>
      </c>
      <c r="Q2279">
        <f t="shared" si="177"/>
        <v>15</v>
      </c>
      <c r="R2279">
        <f>IFERROR(VLOOKUP($A2279,Registros!$B$2:$G$6000,6,0),IFERROR(INDEX(Winback!$C$2:$C$300,MATCH($A2279,Winback!$K$2:$K$300,0)),""))</f>
        <v>0</v>
      </c>
      <c r="S2279" t="str">
        <f t="shared" si="178"/>
        <v>+MOV</v>
      </c>
      <c r="T2279">
        <f t="shared" si="179"/>
        <v>1</v>
      </c>
    </row>
    <row r="2280" spans="1:20" x14ac:dyDescent="0.35">
      <c r="A2280" t="s">
        <v>11302</v>
      </c>
      <c r="B2280" t="s">
        <v>11303</v>
      </c>
      <c r="C2280" t="s">
        <v>11304</v>
      </c>
      <c r="D2280" t="s">
        <v>11305</v>
      </c>
      <c r="E2280">
        <f>IF(COUNTIFS(Registros!$A$2:$A$6000,"NP",Registros!$B$2:$B$6000,$A2280)&gt;0,1,0)</f>
        <v>0</v>
      </c>
      <c r="F2280">
        <f>IF($E2280=1,SUMIFS(Registros!$F$2:$F$6000,Registros!$A$2:$A$6000,"NP",Registros!$B$2:$B$6000,$A2280),0)</f>
        <v>0</v>
      </c>
      <c r="G2280">
        <f>IF(COUNTIFS(Registros!$A$2:$A$6000,"MOV",Registros!$B$2:$B$6000,$A2280)&gt;0,1,0)</f>
        <v>1</v>
      </c>
      <c r="H2280">
        <f>IF($G2280=1,SUMIFS(Registros!$F$2:$F$6000,Registros!$A$2:$A$6000,"MOV",Registros!$B$2:$B$6000,$A2280),0)</f>
        <v>48</v>
      </c>
      <c r="I2280">
        <f>IF(COUNTIFS(Registros!$A$2:$A$6000,"CS",Registros!$B$2:$B$6000,$A2280)&gt;0,1,0)</f>
        <v>0</v>
      </c>
      <c r="J2280">
        <f>IF($I2280=1,SUMIFS(Registros!$I$2:$I$6000,Registros!$A$2:$A$6000,"CS",Registros!$B$2:$B$6000,$A2280),0)</f>
        <v>0</v>
      </c>
      <c r="K2280">
        <f>IF(COUNTIFS(Winback!$K$2:$K$300,$A2280)&gt;0,1,0)</f>
        <v>0</v>
      </c>
      <c r="L2280">
        <f>IF(AND($K2280=1,LEFT($A2280,3)="WB-"),SUMIFS(Winback!$D$2:$D$300,Winback!$K$2:$K$300,$A2280),0)</f>
        <v>0</v>
      </c>
      <c r="M2280">
        <f>IF(OR($E2280=1,$G2280=1,SUMIFS(Registros!$J$2:$J$6000,Registros!$B$2:$B$6000,$A2280)&gt;0),1,0)</f>
        <v>1</v>
      </c>
      <c r="N2280">
        <f>IF($J2280&gt;0,1,IF(COUNTIFS(Registros!$A$2:$A$6000,"CS",Registros!$B$2:$B$6000,$A2280,Registros!$K$2:$K$6000,"&lt;&gt;")&gt;0,1,0))</f>
        <v>0</v>
      </c>
      <c r="O2280" t="str">
        <f t="shared" si="175"/>
        <v>SOLO MÓVIL</v>
      </c>
      <c r="P2280" t="str">
        <f t="shared" si="176"/>
        <v>Ofrecer fijo + internet (FLBBTV)</v>
      </c>
      <c r="Q2280">
        <f t="shared" si="177"/>
        <v>48</v>
      </c>
      <c r="R2280">
        <f>IFERROR(VLOOKUP($A2280,Registros!$B$2:$G$6000,6,0),IFERROR(INDEX(Winback!$C$2:$C$300,MATCH($A2280,Winback!$K$2:$K$300,0)),""))</f>
        <v>0</v>
      </c>
      <c r="S2280" t="str">
        <f t="shared" si="178"/>
        <v>+MOV</v>
      </c>
      <c r="T2280">
        <f t="shared" si="179"/>
        <v>1</v>
      </c>
    </row>
    <row r="2281" spans="1:20" x14ac:dyDescent="0.35">
      <c r="A2281" t="s">
        <v>11307</v>
      </c>
      <c r="B2281" t="s">
        <v>11308</v>
      </c>
      <c r="C2281" t="s">
        <v>11309</v>
      </c>
      <c r="D2281" t="s">
        <v>11310</v>
      </c>
      <c r="E2281">
        <f>IF(COUNTIFS(Registros!$A$2:$A$6000,"NP",Registros!$B$2:$B$6000,$A2281)&gt;0,1,0)</f>
        <v>0</v>
      </c>
      <c r="F2281">
        <f>IF($E2281=1,SUMIFS(Registros!$F$2:$F$6000,Registros!$A$2:$A$6000,"NP",Registros!$B$2:$B$6000,$A2281),0)</f>
        <v>0</v>
      </c>
      <c r="G2281">
        <f>IF(COUNTIFS(Registros!$A$2:$A$6000,"MOV",Registros!$B$2:$B$6000,$A2281)&gt;0,1,0)</f>
        <v>1</v>
      </c>
      <c r="H2281">
        <f>IF($G2281=1,SUMIFS(Registros!$F$2:$F$6000,Registros!$A$2:$A$6000,"MOV",Registros!$B$2:$B$6000,$A2281),0)</f>
        <v>15</v>
      </c>
      <c r="I2281">
        <f>IF(COUNTIFS(Registros!$A$2:$A$6000,"CS",Registros!$B$2:$B$6000,$A2281)&gt;0,1,0)</f>
        <v>0</v>
      </c>
      <c r="J2281">
        <f>IF($I2281=1,SUMIFS(Registros!$I$2:$I$6000,Registros!$A$2:$A$6000,"CS",Registros!$B$2:$B$6000,$A2281),0)</f>
        <v>0</v>
      </c>
      <c r="K2281">
        <f>IF(COUNTIFS(Winback!$K$2:$K$300,$A2281)&gt;0,1,0)</f>
        <v>0</v>
      </c>
      <c r="L2281">
        <f>IF(AND($K2281=1,LEFT($A2281,3)="WB-"),SUMIFS(Winback!$D$2:$D$300,Winback!$K$2:$K$300,$A2281),0)</f>
        <v>0</v>
      </c>
      <c r="M2281">
        <f>IF(OR($E2281=1,$G2281=1,SUMIFS(Registros!$J$2:$J$6000,Registros!$B$2:$B$6000,$A2281)&gt;0),1,0)</f>
        <v>1</v>
      </c>
      <c r="N2281">
        <f>IF($J2281&gt;0,1,IF(COUNTIFS(Registros!$A$2:$A$6000,"CS",Registros!$B$2:$B$6000,$A2281,Registros!$K$2:$K$6000,"&lt;&gt;")&gt;0,1,0))</f>
        <v>0</v>
      </c>
      <c r="O2281" t="str">
        <f t="shared" si="175"/>
        <v>SOLO MÓVIL</v>
      </c>
      <c r="P2281" t="str">
        <f t="shared" si="176"/>
        <v>Ofrecer fijo + internet (FLBBTV)</v>
      </c>
      <c r="Q2281">
        <f t="shared" si="177"/>
        <v>15</v>
      </c>
      <c r="R2281">
        <f>IFERROR(VLOOKUP($A2281,Registros!$B$2:$G$6000,6,0),IFERROR(INDEX(Winback!$C$2:$C$300,MATCH($A2281,Winback!$K$2:$K$300,0)),""))</f>
        <v>0</v>
      </c>
      <c r="S2281" t="str">
        <f t="shared" si="178"/>
        <v>+MOV</v>
      </c>
      <c r="T2281">
        <f t="shared" si="179"/>
        <v>1</v>
      </c>
    </row>
    <row r="2282" spans="1:20" x14ac:dyDescent="0.35">
      <c r="A2282" t="s">
        <v>11312</v>
      </c>
      <c r="B2282" t="s">
        <v>11313</v>
      </c>
      <c r="C2282" t="s">
        <v>11314</v>
      </c>
      <c r="D2282" t="s">
        <v>11315</v>
      </c>
      <c r="E2282">
        <f>IF(COUNTIFS(Registros!$A$2:$A$6000,"NP",Registros!$B$2:$B$6000,$A2282)&gt;0,1,0)</f>
        <v>0</v>
      </c>
      <c r="F2282">
        <f>IF($E2282=1,SUMIFS(Registros!$F$2:$F$6000,Registros!$A$2:$A$6000,"NP",Registros!$B$2:$B$6000,$A2282),0)</f>
        <v>0</v>
      </c>
      <c r="G2282">
        <f>IF(COUNTIFS(Registros!$A$2:$A$6000,"MOV",Registros!$B$2:$B$6000,$A2282)&gt;0,1,0)</f>
        <v>1</v>
      </c>
      <c r="H2282">
        <f>IF($G2282=1,SUMIFS(Registros!$F$2:$F$6000,Registros!$A$2:$A$6000,"MOV",Registros!$B$2:$B$6000,$A2282),0)</f>
        <v>15</v>
      </c>
      <c r="I2282">
        <f>IF(COUNTIFS(Registros!$A$2:$A$6000,"CS",Registros!$B$2:$B$6000,$A2282)&gt;0,1,0)</f>
        <v>0</v>
      </c>
      <c r="J2282">
        <f>IF($I2282=1,SUMIFS(Registros!$I$2:$I$6000,Registros!$A$2:$A$6000,"CS",Registros!$B$2:$B$6000,$A2282),0)</f>
        <v>0</v>
      </c>
      <c r="K2282">
        <f>IF(COUNTIFS(Winback!$K$2:$K$300,$A2282)&gt;0,1,0)</f>
        <v>0</v>
      </c>
      <c r="L2282">
        <f>IF(AND($K2282=1,LEFT($A2282,3)="WB-"),SUMIFS(Winback!$D$2:$D$300,Winback!$K$2:$K$300,$A2282),0)</f>
        <v>0</v>
      </c>
      <c r="M2282">
        <f>IF(OR($E2282=1,$G2282=1,SUMIFS(Registros!$J$2:$J$6000,Registros!$B$2:$B$6000,$A2282)&gt;0),1,0)</f>
        <v>1</v>
      </c>
      <c r="N2282">
        <f>IF($J2282&gt;0,1,IF(COUNTIFS(Registros!$A$2:$A$6000,"CS",Registros!$B$2:$B$6000,$A2282,Registros!$K$2:$K$6000,"&lt;&gt;")&gt;0,1,0))</f>
        <v>0</v>
      </c>
      <c r="O2282" t="str">
        <f t="shared" si="175"/>
        <v>SOLO MÓVIL</v>
      </c>
      <c r="P2282" t="str">
        <f t="shared" si="176"/>
        <v>Ofrecer fijo + internet (FLBBTV)</v>
      </c>
      <c r="Q2282">
        <f t="shared" si="177"/>
        <v>15</v>
      </c>
      <c r="R2282">
        <f>IFERROR(VLOOKUP($A2282,Registros!$B$2:$G$6000,6,0),IFERROR(INDEX(Winback!$C$2:$C$300,MATCH($A2282,Winback!$K$2:$K$300,0)),""))</f>
        <v>0</v>
      </c>
      <c r="S2282" t="str">
        <f t="shared" si="178"/>
        <v>+MOV</v>
      </c>
      <c r="T2282">
        <f t="shared" si="179"/>
        <v>1</v>
      </c>
    </row>
    <row r="2283" spans="1:20" x14ac:dyDescent="0.35">
      <c r="A2283" t="s">
        <v>11317</v>
      </c>
      <c r="B2283" t="s">
        <v>11318</v>
      </c>
      <c r="C2283" t="s">
        <v>11319</v>
      </c>
      <c r="D2283" t="s">
        <v>11320</v>
      </c>
      <c r="E2283">
        <f>IF(COUNTIFS(Registros!$A$2:$A$6000,"NP",Registros!$B$2:$B$6000,$A2283)&gt;0,1,0)</f>
        <v>0</v>
      </c>
      <c r="F2283">
        <f>IF($E2283=1,SUMIFS(Registros!$F$2:$F$6000,Registros!$A$2:$A$6000,"NP",Registros!$B$2:$B$6000,$A2283),0)</f>
        <v>0</v>
      </c>
      <c r="G2283">
        <f>IF(COUNTIFS(Registros!$A$2:$A$6000,"MOV",Registros!$B$2:$B$6000,$A2283)&gt;0,1,0)</f>
        <v>1</v>
      </c>
      <c r="H2283">
        <f>IF($G2283=1,SUMIFS(Registros!$F$2:$F$6000,Registros!$A$2:$A$6000,"MOV",Registros!$B$2:$B$6000,$A2283),0)</f>
        <v>15</v>
      </c>
      <c r="I2283">
        <f>IF(COUNTIFS(Registros!$A$2:$A$6000,"CS",Registros!$B$2:$B$6000,$A2283)&gt;0,1,0)</f>
        <v>0</v>
      </c>
      <c r="J2283">
        <f>IF($I2283=1,SUMIFS(Registros!$I$2:$I$6000,Registros!$A$2:$A$6000,"CS",Registros!$B$2:$B$6000,$A2283),0)</f>
        <v>0</v>
      </c>
      <c r="K2283">
        <f>IF(COUNTIFS(Winback!$K$2:$K$300,$A2283)&gt;0,1,0)</f>
        <v>0</v>
      </c>
      <c r="L2283">
        <f>IF(AND($K2283=1,LEFT($A2283,3)="WB-"),SUMIFS(Winback!$D$2:$D$300,Winback!$K$2:$K$300,$A2283),0)</f>
        <v>0</v>
      </c>
      <c r="M2283">
        <f>IF(OR($E2283=1,$G2283=1,SUMIFS(Registros!$J$2:$J$6000,Registros!$B$2:$B$6000,$A2283)&gt;0),1,0)</f>
        <v>1</v>
      </c>
      <c r="N2283">
        <f>IF($J2283&gt;0,1,IF(COUNTIFS(Registros!$A$2:$A$6000,"CS",Registros!$B$2:$B$6000,$A2283,Registros!$K$2:$K$6000,"&lt;&gt;")&gt;0,1,0))</f>
        <v>0</v>
      </c>
      <c r="O2283" t="str">
        <f t="shared" si="175"/>
        <v>SOLO MÓVIL</v>
      </c>
      <c r="P2283" t="str">
        <f t="shared" si="176"/>
        <v>Ofrecer fijo + internet (FLBBTV)</v>
      </c>
      <c r="Q2283">
        <f t="shared" si="177"/>
        <v>15</v>
      </c>
      <c r="R2283">
        <f>IFERROR(VLOOKUP($A2283,Registros!$B$2:$G$6000,6,0),IFERROR(INDEX(Winback!$C$2:$C$300,MATCH($A2283,Winback!$K$2:$K$300,0)),""))</f>
        <v>0</v>
      </c>
      <c r="S2283" t="str">
        <f t="shared" si="178"/>
        <v>+MOV</v>
      </c>
      <c r="T2283">
        <f t="shared" si="179"/>
        <v>1</v>
      </c>
    </row>
    <row r="2284" spans="1:20" x14ac:dyDescent="0.35">
      <c r="A2284" t="s">
        <v>11322</v>
      </c>
      <c r="B2284" t="s">
        <v>11323</v>
      </c>
      <c r="C2284" t="s">
        <v>11324</v>
      </c>
      <c r="D2284" t="s">
        <v>11325</v>
      </c>
      <c r="E2284">
        <f>IF(COUNTIFS(Registros!$A$2:$A$6000,"NP",Registros!$B$2:$B$6000,$A2284)&gt;0,1,0)</f>
        <v>0</v>
      </c>
      <c r="F2284">
        <f>IF($E2284=1,SUMIFS(Registros!$F$2:$F$6000,Registros!$A$2:$A$6000,"NP",Registros!$B$2:$B$6000,$A2284),0)</f>
        <v>0</v>
      </c>
      <c r="G2284">
        <f>IF(COUNTIFS(Registros!$A$2:$A$6000,"MOV",Registros!$B$2:$B$6000,$A2284)&gt;0,1,0)</f>
        <v>1</v>
      </c>
      <c r="H2284">
        <f>IF($G2284=1,SUMIFS(Registros!$F$2:$F$6000,Registros!$A$2:$A$6000,"MOV",Registros!$B$2:$B$6000,$A2284),0)</f>
        <v>90</v>
      </c>
      <c r="I2284">
        <f>IF(COUNTIFS(Registros!$A$2:$A$6000,"CS",Registros!$B$2:$B$6000,$A2284)&gt;0,1,0)</f>
        <v>0</v>
      </c>
      <c r="J2284">
        <f>IF($I2284=1,SUMIFS(Registros!$I$2:$I$6000,Registros!$A$2:$A$6000,"CS",Registros!$B$2:$B$6000,$A2284),0)</f>
        <v>0</v>
      </c>
      <c r="K2284">
        <f>IF(COUNTIFS(Winback!$K$2:$K$300,$A2284)&gt;0,1,0)</f>
        <v>0</v>
      </c>
      <c r="L2284">
        <f>IF(AND($K2284=1,LEFT($A2284,3)="WB-"),SUMIFS(Winback!$D$2:$D$300,Winback!$K$2:$K$300,$A2284),0)</f>
        <v>0</v>
      </c>
      <c r="M2284">
        <f>IF(OR($E2284=1,$G2284=1,SUMIFS(Registros!$J$2:$J$6000,Registros!$B$2:$B$6000,$A2284)&gt;0),1,0)</f>
        <v>1</v>
      </c>
      <c r="N2284">
        <f>IF($J2284&gt;0,1,IF(COUNTIFS(Registros!$A$2:$A$6000,"CS",Registros!$B$2:$B$6000,$A2284,Registros!$K$2:$K$6000,"&lt;&gt;")&gt;0,1,0))</f>
        <v>0</v>
      </c>
      <c r="O2284" t="str">
        <f t="shared" si="175"/>
        <v>SOLO MÓVIL</v>
      </c>
      <c r="P2284" t="str">
        <f t="shared" si="176"/>
        <v>Ofrecer fijo + internet (FLBBTV)</v>
      </c>
      <c r="Q2284">
        <f t="shared" si="177"/>
        <v>90</v>
      </c>
      <c r="R2284">
        <f>IFERROR(VLOOKUP($A2284,Registros!$B$2:$G$6000,6,0),IFERROR(INDEX(Winback!$C$2:$C$300,MATCH($A2284,Winback!$K$2:$K$300,0)),""))</f>
        <v>0</v>
      </c>
      <c r="S2284" t="str">
        <f t="shared" si="178"/>
        <v>+MOV</v>
      </c>
      <c r="T2284">
        <f t="shared" si="179"/>
        <v>1</v>
      </c>
    </row>
    <row r="2285" spans="1:20" x14ac:dyDescent="0.35">
      <c r="A2285" t="s">
        <v>11327</v>
      </c>
      <c r="B2285" t="s">
        <v>11328</v>
      </c>
      <c r="C2285" t="s">
        <v>11329</v>
      </c>
      <c r="D2285" t="s">
        <v>11330</v>
      </c>
      <c r="E2285">
        <f>IF(COUNTIFS(Registros!$A$2:$A$6000,"NP",Registros!$B$2:$B$6000,$A2285)&gt;0,1,0)</f>
        <v>0</v>
      </c>
      <c r="F2285">
        <f>IF($E2285=1,SUMIFS(Registros!$F$2:$F$6000,Registros!$A$2:$A$6000,"NP",Registros!$B$2:$B$6000,$A2285),0)</f>
        <v>0</v>
      </c>
      <c r="G2285">
        <f>IF(COUNTIFS(Registros!$A$2:$A$6000,"MOV",Registros!$B$2:$B$6000,$A2285)&gt;0,1,0)</f>
        <v>1</v>
      </c>
      <c r="H2285">
        <f>IF($G2285=1,SUMIFS(Registros!$F$2:$F$6000,Registros!$A$2:$A$6000,"MOV",Registros!$B$2:$B$6000,$A2285),0)</f>
        <v>15</v>
      </c>
      <c r="I2285">
        <f>IF(COUNTIFS(Registros!$A$2:$A$6000,"CS",Registros!$B$2:$B$6000,$A2285)&gt;0,1,0)</f>
        <v>0</v>
      </c>
      <c r="J2285">
        <f>IF($I2285=1,SUMIFS(Registros!$I$2:$I$6000,Registros!$A$2:$A$6000,"CS",Registros!$B$2:$B$6000,$A2285),0)</f>
        <v>0</v>
      </c>
      <c r="K2285">
        <f>IF(COUNTIFS(Winback!$K$2:$K$300,$A2285)&gt;0,1,0)</f>
        <v>0</v>
      </c>
      <c r="L2285">
        <f>IF(AND($K2285=1,LEFT($A2285,3)="WB-"),SUMIFS(Winback!$D$2:$D$300,Winback!$K$2:$K$300,$A2285),0)</f>
        <v>0</v>
      </c>
      <c r="M2285">
        <f>IF(OR($E2285=1,$G2285=1,SUMIFS(Registros!$J$2:$J$6000,Registros!$B$2:$B$6000,$A2285)&gt;0),1,0)</f>
        <v>1</v>
      </c>
      <c r="N2285">
        <f>IF($J2285&gt;0,1,IF(COUNTIFS(Registros!$A$2:$A$6000,"CS",Registros!$B$2:$B$6000,$A2285,Registros!$K$2:$K$6000,"&lt;&gt;")&gt;0,1,0))</f>
        <v>0</v>
      </c>
      <c r="O2285" t="str">
        <f t="shared" si="175"/>
        <v>SOLO MÓVIL</v>
      </c>
      <c r="P2285" t="str">
        <f t="shared" si="176"/>
        <v>Ofrecer fijo + internet (FLBBTV)</v>
      </c>
      <c r="Q2285">
        <f t="shared" si="177"/>
        <v>15</v>
      </c>
      <c r="R2285">
        <f>IFERROR(VLOOKUP($A2285,Registros!$B$2:$G$6000,6,0),IFERROR(INDEX(Winback!$C$2:$C$300,MATCH($A2285,Winback!$K$2:$K$300,0)),""))</f>
        <v>0</v>
      </c>
      <c r="S2285" t="str">
        <f t="shared" si="178"/>
        <v>+MOV</v>
      </c>
      <c r="T2285">
        <f t="shared" si="179"/>
        <v>1</v>
      </c>
    </row>
    <row r="2286" spans="1:20" x14ac:dyDescent="0.35">
      <c r="A2286" t="s">
        <v>11332</v>
      </c>
      <c r="B2286" t="s">
        <v>11333</v>
      </c>
      <c r="C2286" t="s">
        <v>11334</v>
      </c>
      <c r="D2286" t="s">
        <v>11335</v>
      </c>
      <c r="E2286">
        <f>IF(COUNTIFS(Registros!$A$2:$A$6000,"NP",Registros!$B$2:$B$6000,$A2286)&gt;0,1,0)</f>
        <v>0</v>
      </c>
      <c r="F2286">
        <f>IF($E2286=1,SUMIFS(Registros!$F$2:$F$6000,Registros!$A$2:$A$6000,"NP",Registros!$B$2:$B$6000,$A2286),0)</f>
        <v>0</v>
      </c>
      <c r="G2286">
        <f>IF(COUNTIFS(Registros!$A$2:$A$6000,"MOV",Registros!$B$2:$B$6000,$A2286)&gt;0,1,0)</f>
        <v>1</v>
      </c>
      <c r="H2286">
        <f>IF($G2286=1,SUMIFS(Registros!$F$2:$F$6000,Registros!$A$2:$A$6000,"MOV",Registros!$B$2:$B$6000,$A2286),0)</f>
        <v>15</v>
      </c>
      <c r="I2286">
        <f>IF(COUNTIFS(Registros!$A$2:$A$6000,"CS",Registros!$B$2:$B$6000,$A2286)&gt;0,1,0)</f>
        <v>0</v>
      </c>
      <c r="J2286">
        <f>IF($I2286=1,SUMIFS(Registros!$I$2:$I$6000,Registros!$A$2:$A$6000,"CS",Registros!$B$2:$B$6000,$A2286),0)</f>
        <v>0</v>
      </c>
      <c r="K2286">
        <f>IF(COUNTIFS(Winback!$K$2:$K$300,$A2286)&gt;0,1,0)</f>
        <v>0</v>
      </c>
      <c r="L2286">
        <f>IF(AND($K2286=1,LEFT($A2286,3)="WB-"),SUMIFS(Winback!$D$2:$D$300,Winback!$K$2:$K$300,$A2286),0)</f>
        <v>0</v>
      </c>
      <c r="M2286">
        <f>IF(OR($E2286=1,$G2286=1,SUMIFS(Registros!$J$2:$J$6000,Registros!$B$2:$B$6000,$A2286)&gt;0),1,0)</f>
        <v>1</v>
      </c>
      <c r="N2286">
        <f>IF($J2286&gt;0,1,IF(COUNTIFS(Registros!$A$2:$A$6000,"CS",Registros!$B$2:$B$6000,$A2286,Registros!$K$2:$K$6000,"&lt;&gt;")&gt;0,1,0))</f>
        <v>0</v>
      </c>
      <c r="O2286" t="str">
        <f t="shared" si="175"/>
        <v>SOLO MÓVIL</v>
      </c>
      <c r="P2286" t="str">
        <f t="shared" si="176"/>
        <v>Ofrecer fijo + internet (FLBBTV)</v>
      </c>
      <c r="Q2286">
        <f t="shared" si="177"/>
        <v>15</v>
      </c>
      <c r="R2286">
        <f>IFERROR(VLOOKUP($A2286,Registros!$B$2:$G$6000,6,0),IFERROR(INDEX(Winback!$C$2:$C$300,MATCH($A2286,Winback!$K$2:$K$300,0)),""))</f>
        <v>0</v>
      </c>
      <c r="S2286" t="str">
        <f t="shared" si="178"/>
        <v>+MOV</v>
      </c>
      <c r="T2286">
        <f t="shared" si="179"/>
        <v>1</v>
      </c>
    </row>
    <row r="2287" spans="1:20" x14ac:dyDescent="0.35">
      <c r="A2287" t="s">
        <v>11337</v>
      </c>
      <c r="B2287" t="s">
        <v>11338</v>
      </c>
      <c r="C2287" t="s">
        <v>11339</v>
      </c>
      <c r="D2287" t="s">
        <v>11340</v>
      </c>
      <c r="E2287">
        <f>IF(COUNTIFS(Registros!$A$2:$A$6000,"NP",Registros!$B$2:$B$6000,$A2287)&gt;0,1,0)</f>
        <v>0</v>
      </c>
      <c r="F2287">
        <f>IF($E2287=1,SUMIFS(Registros!$F$2:$F$6000,Registros!$A$2:$A$6000,"NP",Registros!$B$2:$B$6000,$A2287),0)</f>
        <v>0</v>
      </c>
      <c r="G2287">
        <f>IF(COUNTIFS(Registros!$A$2:$A$6000,"MOV",Registros!$B$2:$B$6000,$A2287)&gt;0,1,0)</f>
        <v>1</v>
      </c>
      <c r="H2287">
        <f>IF($G2287=1,SUMIFS(Registros!$F$2:$F$6000,Registros!$A$2:$A$6000,"MOV",Registros!$B$2:$B$6000,$A2287),0)</f>
        <v>26.94</v>
      </c>
      <c r="I2287">
        <f>IF(COUNTIFS(Registros!$A$2:$A$6000,"CS",Registros!$B$2:$B$6000,$A2287)&gt;0,1,0)</f>
        <v>0</v>
      </c>
      <c r="J2287">
        <f>IF($I2287=1,SUMIFS(Registros!$I$2:$I$6000,Registros!$A$2:$A$6000,"CS",Registros!$B$2:$B$6000,$A2287),0)</f>
        <v>0</v>
      </c>
      <c r="K2287">
        <f>IF(COUNTIFS(Winback!$K$2:$K$300,$A2287)&gt;0,1,0)</f>
        <v>0</v>
      </c>
      <c r="L2287">
        <f>IF(AND($K2287=1,LEFT($A2287,3)="WB-"),SUMIFS(Winback!$D$2:$D$300,Winback!$K$2:$K$300,$A2287),0)</f>
        <v>0</v>
      </c>
      <c r="M2287">
        <f>IF(OR($E2287=1,$G2287=1,SUMIFS(Registros!$J$2:$J$6000,Registros!$B$2:$B$6000,$A2287)&gt;0),1,0)</f>
        <v>1</v>
      </c>
      <c r="N2287">
        <f>IF($J2287&gt;0,1,IF(COUNTIFS(Registros!$A$2:$A$6000,"CS",Registros!$B$2:$B$6000,$A2287,Registros!$K$2:$K$6000,"&lt;&gt;")&gt;0,1,0))</f>
        <v>0</v>
      </c>
      <c r="O2287" t="str">
        <f t="shared" si="175"/>
        <v>SOLO MÓVIL</v>
      </c>
      <c r="P2287" t="str">
        <f t="shared" si="176"/>
        <v>Ofrecer fijo + internet (FLBBTV)</v>
      </c>
      <c r="Q2287">
        <f t="shared" si="177"/>
        <v>26.94</v>
      </c>
      <c r="R2287">
        <f>IFERROR(VLOOKUP($A2287,Registros!$B$2:$G$6000,6,0),IFERROR(INDEX(Winback!$C$2:$C$300,MATCH($A2287,Winback!$K$2:$K$300,0)),""))</f>
        <v>0</v>
      </c>
      <c r="S2287" t="str">
        <f t="shared" si="178"/>
        <v>+MOV</v>
      </c>
      <c r="T2287">
        <f t="shared" si="179"/>
        <v>1</v>
      </c>
    </row>
    <row r="2288" spans="1:20" x14ac:dyDescent="0.35">
      <c r="A2288" t="s">
        <v>11342</v>
      </c>
      <c r="B2288" t="s">
        <v>11343</v>
      </c>
      <c r="C2288" t="s">
        <v>11344</v>
      </c>
      <c r="D2288" t="s">
        <v>11345</v>
      </c>
      <c r="E2288">
        <f>IF(COUNTIFS(Registros!$A$2:$A$6000,"NP",Registros!$B$2:$B$6000,$A2288)&gt;0,1,0)</f>
        <v>0</v>
      </c>
      <c r="F2288">
        <f>IF($E2288=1,SUMIFS(Registros!$F$2:$F$6000,Registros!$A$2:$A$6000,"NP",Registros!$B$2:$B$6000,$A2288),0)</f>
        <v>0</v>
      </c>
      <c r="G2288">
        <f>IF(COUNTIFS(Registros!$A$2:$A$6000,"MOV",Registros!$B$2:$B$6000,$A2288)&gt;0,1,0)</f>
        <v>1</v>
      </c>
      <c r="H2288">
        <f>IF($G2288=1,SUMIFS(Registros!$F$2:$F$6000,Registros!$A$2:$A$6000,"MOV",Registros!$B$2:$B$6000,$A2288),0)</f>
        <v>32.5</v>
      </c>
      <c r="I2288">
        <f>IF(COUNTIFS(Registros!$A$2:$A$6000,"CS",Registros!$B$2:$B$6000,$A2288)&gt;0,1,0)</f>
        <v>0</v>
      </c>
      <c r="J2288">
        <f>IF($I2288=1,SUMIFS(Registros!$I$2:$I$6000,Registros!$A$2:$A$6000,"CS",Registros!$B$2:$B$6000,$A2288),0)</f>
        <v>0</v>
      </c>
      <c r="K2288">
        <f>IF(COUNTIFS(Winback!$K$2:$K$300,$A2288)&gt;0,1,0)</f>
        <v>0</v>
      </c>
      <c r="L2288">
        <f>IF(AND($K2288=1,LEFT($A2288,3)="WB-"),SUMIFS(Winback!$D$2:$D$300,Winback!$K$2:$K$300,$A2288),0)</f>
        <v>0</v>
      </c>
      <c r="M2288">
        <f>IF(OR($E2288=1,$G2288=1,SUMIFS(Registros!$J$2:$J$6000,Registros!$B$2:$B$6000,$A2288)&gt;0),1,0)</f>
        <v>1</v>
      </c>
      <c r="N2288">
        <f>IF($J2288&gt;0,1,IF(COUNTIFS(Registros!$A$2:$A$6000,"CS",Registros!$B$2:$B$6000,$A2288,Registros!$K$2:$K$6000,"&lt;&gt;")&gt;0,1,0))</f>
        <v>0</v>
      </c>
      <c r="O2288" t="str">
        <f t="shared" si="175"/>
        <v>SOLO MÓVIL</v>
      </c>
      <c r="P2288" t="str">
        <f t="shared" si="176"/>
        <v>Ofrecer fijo + internet (FLBBTV)</v>
      </c>
      <c r="Q2288">
        <f t="shared" si="177"/>
        <v>32.5</v>
      </c>
      <c r="R2288">
        <f>IFERROR(VLOOKUP($A2288,Registros!$B$2:$G$6000,6,0),IFERROR(INDEX(Winback!$C$2:$C$300,MATCH($A2288,Winback!$K$2:$K$300,0)),""))</f>
        <v>0</v>
      </c>
      <c r="S2288" t="str">
        <f t="shared" si="178"/>
        <v>+MOV</v>
      </c>
      <c r="T2288">
        <f t="shared" si="179"/>
        <v>1</v>
      </c>
    </row>
    <row r="2289" spans="1:20" x14ac:dyDescent="0.35">
      <c r="A2289" t="s">
        <v>11347</v>
      </c>
      <c r="B2289" t="s">
        <v>11348</v>
      </c>
      <c r="C2289" t="s">
        <v>11349</v>
      </c>
      <c r="D2289" t="s">
        <v>11350</v>
      </c>
      <c r="E2289">
        <f>IF(COUNTIFS(Registros!$A$2:$A$6000,"NP",Registros!$B$2:$B$6000,$A2289)&gt;0,1,0)</f>
        <v>0</v>
      </c>
      <c r="F2289">
        <f>IF($E2289=1,SUMIFS(Registros!$F$2:$F$6000,Registros!$A$2:$A$6000,"NP",Registros!$B$2:$B$6000,$A2289),0)</f>
        <v>0</v>
      </c>
      <c r="G2289">
        <f>IF(COUNTIFS(Registros!$A$2:$A$6000,"MOV",Registros!$B$2:$B$6000,$A2289)&gt;0,1,0)</f>
        <v>1</v>
      </c>
      <c r="H2289">
        <f>IF($G2289=1,SUMIFS(Registros!$F$2:$F$6000,Registros!$A$2:$A$6000,"MOV",Registros!$B$2:$B$6000,$A2289),0)</f>
        <v>30</v>
      </c>
      <c r="I2289">
        <f>IF(COUNTIFS(Registros!$A$2:$A$6000,"CS",Registros!$B$2:$B$6000,$A2289)&gt;0,1,0)</f>
        <v>0</v>
      </c>
      <c r="J2289">
        <f>IF($I2289=1,SUMIFS(Registros!$I$2:$I$6000,Registros!$A$2:$A$6000,"CS",Registros!$B$2:$B$6000,$A2289),0)</f>
        <v>0</v>
      </c>
      <c r="K2289">
        <f>IF(COUNTIFS(Winback!$K$2:$K$300,$A2289)&gt;0,1,0)</f>
        <v>0</v>
      </c>
      <c r="L2289">
        <f>IF(AND($K2289=1,LEFT($A2289,3)="WB-"),SUMIFS(Winback!$D$2:$D$300,Winback!$K$2:$K$300,$A2289),0)</f>
        <v>0</v>
      </c>
      <c r="M2289">
        <f>IF(OR($E2289=1,$G2289=1,SUMIFS(Registros!$J$2:$J$6000,Registros!$B$2:$B$6000,$A2289)&gt;0),1,0)</f>
        <v>1</v>
      </c>
      <c r="N2289">
        <f>IF($J2289&gt;0,1,IF(COUNTIFS(Registros!$A$2:$A$6000,"CS",Registros!$B$2:$B$6000,$A2289,Registros!$K$2:$K$6000,"&lt;&gt;")&gt;0,1,0))</f>
        <v>0</v>
      </c>
      <c r="O2289" t="str">
        <f t="shared" si="175"/>
        <v>SOLO MÓVIL</v>
      </c>
      <c r="P2289" t="str">
        <f t="shared" si="176"/>
        <v>Ofrecer fijo + internet (FLBBTV)</v>
      </c>
      <c r="Q2289">
        <f t="shared" si="177"/>
        <v>30</v>
      </c>
      <c r="R2289">
        <f>IFERROR(VLOOKUP($A2289,Registros!$B$2:$G$6000,6,0),IFERROR(INDEX(Winback!$C$2:$C$300,MATCH($A2289,Winback!$K$2:$K$300,0)),""))</f>
        <v>0</v>
      </c>
      <c r="S2289" t="str">
        <f t="shared" si="178"/>
        <v>+MOV</v>
      </c>
      <c r="T2289">
        <f t="shared" si="179"/>
        <v>1</v>
      </c>
    </row>
    <row r="2290" spans="1:20" x14ac:dyDescent="0.35">
      <c r="A2290" t="s">
        <v>11352</v>
      </c>
      <c r="B2290" t="s">
        <v>11353</v>
      </c>
      <c r="C2290" t="s">
        <v>11354</v>
      </c>
      <c r="D2290" t="s">
        <v>11355</v>
      </c>
      <c r="E2290">
        <f>IF(COUNTIFS(Registros!$A$2:$A$6000,"NP",Registros!$B$2:$B$6000,$A2290)&gt;0,1,0)</f>
        <v>0</v>
      </c>
      <c r="F2290">
        <f>IF($E2290=1,SUMIFS(Registros!$F$2:$F$6000,Registros!$A$2:$A$6000,"NP",Registros!$B$2:$B$6000,$A2290),0)</f>
        <v>0</v>
      </c>
      <c r="G2290">
        <f>IF(COUNTIFS(Registros!$A$2:$A$6000,"MOV",Registros!$B$2:$B$6000,$A2290)&gt;0,1,0)</f>
        <v>1</v>
      </c>
      <c r="H2290">
        <f>IF($G2290=1,SUMIFS(Registros!$F$2:$F$6000,Registros!$A$2:$A$6000,"MOV",Registros!$B$2:$B$6000,$A2290),0)</f>
        <v>32.5</v>
      </c>
      <c r="I2290">
        <f>IF(COUNTIFS(Registros!$A$2:$A$6000,"CS",Registros!$B$2:$B$6000,$A2290)&gt;0,1,0)</f>
        <v>0</v>
      </c>
      <c r="J2290">
        <f>IF($I2290=1,SUMIFS(Registros!$I$2:$I$6000,Registros!$A$2:$A$6000,"CS",Registros!$B$2:$B$6000,$A2290),0)</f>
        <v>0</v>
      </c>
      <c r="K2290">
        <f>IF(COUNTIFS(Winback!$K$2:$K$300,$A2290)&gt;0,1,0)</f>
        <v>0</v>
      </c>
      <c r="L2290">
        <f>IF(AND($K2290=1,LEFT($A2290,3)="WB-"),SUMIFS(Winback!$D$2:$D$300,Winback!$K$2:$K$300,$A2290),0)</f>
        <v>0</v>
      </c>
      <c r="M2290">
        <f>IF(OR($E2290=1,$G2290=1,SUMIFS(Registros!$J$2:$J$6000,Registros!$B$2:$B$6000,$A2290)&gt;0),1,0)</f>
        <v>1</v>
      </c>
      <c r="N2290">
        <f>IF($J2290&gt;0,1,IF(COUNTIFS(Registros!$A$2:$A$6000,"CS",Registros!$B$2:$B$6000,$A2290,Registros!$K$2:$K$6000,"&lt;&gt;")&gt;0,1,0))</f>
        <v>0</v>
      </c>
      <c r="O2290" t="str">
        <f t="shared" si="175"/>
        <v>SOLO MÓVIL</v>
      </c>
      <c r="P2290" t="str">
        <f t="shared" si="176"/>
        <v>Ofrecer fijo + internet (FLBBTV)</v>
      </c>
      <c r="Q2290">
        <f t="shared" si="177"/>
        <v>32.5</v>
      </c>
      <c r="R2290">
        <f>IFERROR(VLOOKUP($A2290,Registros!$B$2:$G$6000,6,0),IFERROR(INDEX(Winback!$C$2:$C$300,MATCH($A2290,Winback!$K$2:$K$300,0)),""))</f>
        <v>0</v>
      </c>
      <c r="S2290" t="str">
        <f t="shared" si="178"/>
        <v>+MOV</v>
      </c>
      <c r="T2290">
        <f t="shared" si="179"/>
        <v>1</v>
      </c>
    </row>
    <row r="2291" spans="1:20" x14ac:dyDescent="0.35">
      <c r="A2291" t="s">
        <v>11357</v>
      </c>
      <c r="B2291" t="s">
        <v>11358</v>
      </c>
      <c r="C2291" t="s">
        <v>11359</v>
      </c>
      <c r="D2291" t="s">
        <v>11360</v>
      </c>
      <c r="E2291">
        <f>IF(COUNTIFS(Registros!$A$2:$A$6000,"NP",Registros!$B$2:$B$6000,$A2291)&gt;0,1,0)</f>
        <v>0</v>
      </c>
      <c r="F2291">
        <f>IF($E2291=1,SUMIFS(Registros!$F$2:$F$6000,Registros!$A$2:$A$6000,"NP",Registros!$B$2:$B$6000,$A2291),0)</f>
        <v>0</v>
      </c>
      <c r="G2291">
        <f>IF(COUNTIFS(Registros!$A$2:$A$6000,"MOV",Registros!$B$2:$B$6000,$A2291)&gt;0,1,0)</f>
        <v>1</v>
      </c>
      <c r="H2291">
        <f>IF($G2291=1,SUMIFS(Registros!$F$2:$F$6000,Registros!$A$2:$A$6000,"MOV",Registros!$B$2:$B$6000,$A2291),0)</f>
        <v>15</v>
      </c>
      <c r="I2291">
        <f>IF(COUNTIFS(Registros!$A$2:$A$6000,"CS",Registros!$B$2:$B$6000,$A2291)&gt;0,1,0)</f>
        <v>0</v>
      </c>
      <c r="J2291">
        <f>IF($I2291=1,SUMIFS(Registros!$I$2:$I$6000,Registros!$A$2:$A$6000,"CS",Registros!$B$2:$B$6000,$A2291),0)</f>
        <v>0</v>
      </c>
      <c r="K2291">
        <f>IF(COUNTIFS(Winback!$K$2:$K$300,$A2291)&gt;0,1,0)</f>
        <v>0</v>
      </c>
      <c r="L2291">
        <f>IF(AND($K2291=1,LEFT($A2291,3)="WB-"),SUMIFS(Winback!$D$2:$D$300,Winback!$K$2:$K$300,$A2291),0)</f>
        <v>0</v>
      </c>
      <c r="M2291">
        <f>IF(OR($E2291=1,$G2291=1,SUMIFS(Registros!$J$2:$J$6000,Registros!$B$2:$B$6000,$A2291)&gt;0),1,0)</f>
        <v>1</v>
      </c>
      <c r="N2291">
        <f>IF($J2291&gt;0,1,IF(COUNTIFS(Registros!$A$2:$A$6000,"CS",Registros!$B$2:$B$6000,$A2291,Registros!$K$2:$K$6000,"&lt;&gt;")&gt;0,1,0))</f>
        <v>0</v>
      </c>
      <c r="O2291" t="str">
        <f t="shared" si="175"/>
        <v>SOLO MÓVIL</v>
      </c>
      <c r="P2291" t="str">
        <f t="shared" si="176"/>
        <v>Ofrecer fijo + internet (FLBBTV)</v>
      </c>
      <c r="Q2291">
        <f t="shared" si="177"/>
        <v>15</v>
      </c>
      <c r="R2291">
        <f>IFERROR(VLOOKUP($A2291,Registros!$B$2:$G$6000,6,0),IFERROR(INDEX(Winback!$C$2:$C$300,MATCH($A2291,Winback!$K$2:$K$300,0)),""))</f>
        <v>0</v>
      </c>
      <c r="S2291" t="str">
        <f t="shared" si="178"/>
        <v>+MOV</v>
      </c>
      <c r="T2291">
        <f t="shared" si="179"/>
        <v>1</v>
      </c>
    </row>
    <row r="2292" spans="1:20" x14ac:dyDescent="0.35">
      <c r="A2292" t="s">
        <v>11362</v>
      </c>
      <c r="B2292" t="s">
        <v>11363</v>
      </c>
      <c r="C2292" t="s">
        <v>11364</v>
      </c>
      <c r="D2292" t="s">
        <v>11365</v>
      </c>
      <c r="E2292">
        <f>IF(COUNTIFS(Registros!$A$2:$A$6000,"NP",Registros!$B$2:$B$6000,$A2292)&gt;0,1,0)</f>
        <v>0</v>
      </c>
      <c r="F2292">
        <f>IF($E2292=1,SUMIFS(Registros!$F$2:$F$6000,Registros!$A$2:$A$6000,"NP",Registros!$B$2:$B$6000,$A2292),0)</f>
        <v>0</v>
      </c>
      <c r="G2292">
        <f>IF(COUNTIFS(Registros!$A$2:$A$6000,"MOV",Registros!$B$2:$B$6000,$A2292)&gt;0,1,0)</f>
        <v>1</v>
      </c>
      <c r="H2292">
        <f>IF($G2292=1,SUMIFS(Registros!$F$2:$F$6000,Registros!$A$2:$A$6000,"MOV",Registros!$B$2:$B$6000,$A2292),0)</f>
        <v>20.75</v>
      </c>
      <c r="I2292">
        <f>IF(COUNTIFS(Registros!$A$2:$A$6000,"CS",Registros!$B$2:$B$6000,$A2292)&gt;0,1,0)</f>
        <v>0</v>
      </c>
      <c r="J2292">
        <f>IF($I2292=1,SUMIFS(Registros!$I$2:$I$6000,Registros!$A$2:$A$6000,"CS",Registros!$B$2:$B$6000,$A2292),0)</f>
        <v>0</v>
      </c>
      <c r="K2292">
        <f>IF(COUNTIFS(Winback!$K$2:$K$300,$A2292)&gt;0,1,0)</f>
        <v>0</v>
      </c>
      <c r="L2292">
        <f>IF(AND($K2292=1,LEFT($A2292,3)="WB-"),SUMIFS(Winback!$D$2:$D$300,Winback!$K$2:$K$300,$A2292),0)</f>
        <v>0</v>
      </c>
      <c r="M2292">
        <f>IF(OR($E2292=1,$G2292=1,SUMIFS(Registros!$J$2:$J$6000,Registros!$B$2:$B$6000,$A2292)&gt;0),1,0)</f>
        <v>1</v>
      </c>
      <c r="N2292">
        <f>IF($J2292&gt;0,1,IF(COUNTIFS(Registros!$A$2:$A$6000,"CS",Registros!$B$2:$B$6000,$A2292,Registros!$K$2:$K$6000,"&lt;&gt;")&gt;0,1,0))</f>
        <v>0</v>
      </c>
      <c r="O2292" t="str">
        <f t="shared" si="175"/>
        <v>SOLO MÓVIL</v>
      </c>
      <c r="P2292" t="str">
        <f t="shared" si="176"/>
        <v>Ofrecer fijo + internet (FLBBTV)</v>
      </c>
      <c r="Q2292">
        <f t="shared" si="177"/>
        <v>20.75</v>
      </c>
      <c r="R2292">
        <f>IFERROR(VLOOKUP($A2292,Registros!$B$2:$G$6000,6,0),IFERROR(INDEX(Winback!$C$2:$C$300,MATCH($A2292,Winback!$K$2:$K$300,0)),""))</f>
        <v>0</v>
      </c>
      <c r="S2292" t="str">
        <f t="shared" si="178"/>
        <v>+MOV</v>
      </c>
      <c r="T2292">
        <f t="shared" si="179"/>
        <v>1</v>
      </c>
    </row>
    <row r="2293" spans="1:20" x14ac:dyDescent="0.35">
      <c r="A2293" t="s">
        <v>11367</v>
      </c>
      <c r="B2293" t="s">
        <v>11368</v>
      </c>
      <c r="C2293" t="s">
        <v>11369</v>
      </c>
      <c r="D2293" t="s">
        <v>11370</v>
      </c>
      <c r="E2293">
        <f>IF(COUNTIFS(Registros!$A$2:$A$6000,"NP",Registros!$B$2:$B$6000,$A2293)&gt;0,1,0)</f>
        <v>0</v>
      </c>
      <c r="F2293">
        <f>IF($E2293=1,SUMIFS(Registros!$F$2:$F$6000,Registros!$A$2:$A$6000,"NP",Registros!$B$2:$B$6000,$A2293),0)</f>
        <v>0</v>
      </c>
      <c r="G2293">
        <f>IF(COUNTIFS(Registros!$A$2:$A$6000,"MOV",Registros!$B$2:$B$6000,$A2293)&gt;0,1,0)</f>
        <v>1</v>
      </c>
      <c r="H2293">
        <f>IF($G2293=1,SUMIFS(Registros!$F$2:$F$6000,Registros!$A$2:$A$6000,"MOV",Registros!$B$2:$B$6000,$A2293),0)</f>
        <v>15</v>
      </c>
      <c r="I2293">
        <f>IF(COUNTIFS(Registros!$A$2:$A$6000,"CS",Registros!$B$2:$B$6000,$A2293)&gt;0,1,0)</f>
        <v>0</v>
      </c>
      <c r="J2293">
        <f>IF($I2293=1,SUMIFS(Registros!$I$2:$I$6000,Registros!$A$2:$A$6000,"CS",Registros!$B$2:$B$6000,$A2293),0)</f>
        <v>0</v>
      </c>
      <c r="K2293">
        <f>IF(COUNTIFS(Winback!$K$2:$K$300,$A2293)&gt;0,1,0)</f>
        <v>0</v>
      </c>
      <c r="L2293">
        <f>IF(AND($K2293=1,LEFT($A2293,3)="WB-"),SUMIFS(Winback!$D$2:$D$300,Winback!$K$2:$K$300,$A2293),0)</f>
        <v>0</v>
      </c>
      <c r="M2293">
        <f>IF(OR($E2293=1,$G2293=1,SUMIFS(Registros!$J$2:$J$6000,Registros!$B$2:$B$6000,$A2293)&gt;0),1,0)</f>
        <v>1</v>
      </c>
      <c r="N2293">
        <f>IF($J2293&gt;0,1,IF(COUNTIFS(Registros!$A$2:$A$6000,"CS",Registros!$B$2:$B$6000,$A2293,Registros!$K$2:$K$6000,"&lt;&gt;")&gt;0,1,0))</f>
        <v>0</v>
      </c>
      <c r="O2293" t="str">
        <f t="shared" si="175"/>
        <v>SOLO MÓVIL</v>
      </c>
      <c r="P2293" t="str">
        <f t="shared" si="176"/>
        <v>Ofrecer fijo + internet (FLBBTV)</v>
      </c>
      <c r="Q2293">
        <f t="shared" si="177"/>
        <v>15</v>
      </c>
      <c r="R2293">
        <f>IFERROR(VLOOKUP($A2293,Registros!$B$2:$G$6000,6,0),IFERROR(INDEX(Winback!$C$2:$C$300,MATCH($A2293,Winback!$K$2:$K$300,0)),""))</f>
        <v>0</v>
      </c>
      <c r="S2293" t="str">
        <f t="shared" si="178"/>
        <v>+MOV</v>
      </c>
      <c r="T2293">
        <f t="shared" si="179"/>
        <v>1</v>
      </c>
    </row>
    <row r="2294" spans="1:20" x14ac:dyDescent="0.35">
      <c r="A2294" t="s">
        <v>11372</v>
      </c>
      <c r="B2294" t="s">
        <v>11373</v>
      </c>
      <c r="C2294" t="s">
        <v>11374</v>
      </c>
      <c r="D2294" t="s">
        <v>11375</v>
      </c>
      <c r="E2294">
        <f>IF(COUNTIFS(Registros!$A$2:$A$6000,"NP",Registros!$B$2:$B$6000,$A2294)&gt;0,1,0)</f>
        <v>0</v>
      </c>
      <c r="F2294">
        <f>IF($E2294=1,SUMIFS(Registros!$F$2:$F$6000,Registros!$A$2:$A$6000,"NP",Registros!$B$2:$B$6000,$A2294),0)</f>
        <v>0</v>
      </c>
      <c r="G2294">
        <f>IF(COUNTIFS(Registros!$A$2:$A$6000,"MOV",Registros!$B$2:$B$6000,$A2294)&gt;0,1,0)</f>
        <v>1</v>
      </c>
      <c r="H2294">
        <f>IF($G2294=1,SUMIFS(Registros!$F$2:$F$6000,Registros!$A$2:$A$6000,"MOV",Registros!$B$2:$B$6000,$A2294),0)</f>
        <v>15</v>
      </c>
      <c r="I2294">
        <f>IF(COUNTIFS(Registros!$A$2:$A$6000,"CS",Registros!$B$2:$B$6000,$A2294)&gt;0,1,0)</f>
        <v>0</v>
      </c>
      <c r="J2294">
        <f>IF($I2294=1,SUMIFS(Registros!$I$2:$I$6000,Registros!$A$2:$A$6000,"CS",Registros!$B$2:$B$6000,$A2294),0)</f>
        <v>0</v>
      </c>
      <c r="K2294">
        <f>IF(COUNTIFS(Winback!$K$2:$K$300,$A2294)&gt;0,1,0)</f>
        <v>0</v>
      </c>
      <c r="L2294">
        <f>IF(AND($K2294=1,LEFT($A2294,3)="WB-"),SUMIFS(Winback!$D$2:$D$300,Winback!$K$2:$K$300,$A2294),0)</f>
        <v>0</v>
      </c>
      <c r="M2294">
        <f>IF(OR($E2294=1,$G2294=1,SUMIFS(Registros!$J$2:$J$6000,Registros!$B$2:$B$6000,$A2294)&gt;0),1,0)</f>
        <v>1</v>
      </c>
      <c r="N2294">
        <f>IF($J2294&gt;0,1,IF(COUNTIFS(Registros!$A$2:$A$6000,"CS",Registros!$B$2:$B$6000,$A2294,Registros!$K$2:$K$6000,"&lt;&gt;")&gt;0,1,0))</f>
        <v>0</v>
      </c>
      <c r="O2294" t="str">
        <f t="shared" si="175"/>
        <v>SOLO MÓVIL</v>
      </c>
      <c r="P2294" t="str">
        <f t="shared" si="176"/>
        <v>Ofrecer fijo + internet (FLBBTV)</v>
      </c>
      <c r="Q2294">
        <f t="shared" si="177"/>
        <v>15</v>
      </c>
      <c r="R2294">
        <f>IFERROR(VLOOKUP($A2294,Registros!$B$2:$G$6000,6,0),IFERROR(INDEX(Winback!$C$2:$C$300,MATCH($A2294,Winback!$K$2:$K$300,0)),""))</f>
        <v>0</v>
      </c>
      <c r="S2294" t="str">
        <f t="shared" si="178"/>
        <v>+MOV</v>
      </c>
      <c r="T2294">
        <f t="shared" si="179"/>
        <v>1</v>
      </c>
    </row>
    <row r="2295" spans="1:20" x14ac:dyDescent="0.35">
      <c r="A2295" t="s">
        <v>11377</v>
      </c>
      <c r="B2295" t="s">
        <v>11378</v>
      </c>
      <c r="C2295" t="s">
        <v>11379</v>
      </c>
      <c r="D2295" t="s">
        <v>11380</v>
      </c>
      <c r="E2295">
        <f>IF(COUNTIFS(Registros!$A$2:$A$6000,"NP",Registros!$B$2:$B$6000,$A2295)&gt;0,1,0)</f>
        <v>0</v>
      </c>
      <c r="F2295">
        <f>IF($E2295=1,SUMIFS(Registros!$F$2:$F$6000,Registros!$A$2:$A$6000,"NP",Registros!$B$2:$B$6000,$A2295),0)</f>
        <v>0</v>
      </c>
      <c r="G2295">
        <f>IF(COUNTIFS(Registros!$A$2:$A$6000,"MOV",Registros!$B$2:$B$6000,$A2295)&gt;0,1,0)</f>
        <v>1</v>
      </c>
      <c r="H2295">
        <f>IF($G2295=1,SUMIFS(Registros!$F$2:$F$6000,Registros!$A$2:$A$6000,"MOV",Registros!$B$2:$B$6000,$A2295),0)</f>
        <v>12</v>
      </c>
      <c r="I2295">
        <f>IF(COUNTIFS(Registros!$A$2:$A$6000,"CS",Registros!$B$2:$B$6000,$A2295)&gt;0,1,0)</f>
        <v>0</v>
      </c>
      <c r="J2295">
        <f>IF($I2295=1,SUMIFS(Registros!$I$2:$I$6000,Registros!$A$2:$A$6000,"CS",Registros!$B$2:$B$6000,$A2295),0)</f>
        <v>0</v>
      </c>
      <c r="K2295">
        <f>IF(COUNTIFS(Winback!$K$2:$K$300,$A2295)&gt;0,1,0)</f>
        <v>0</v>
      </c>
      <c r="L2295">
        <f>IF(AND($K2295=1,LEFT($A2295,3)="WB-"),SUMIFS(Winback!$D$2:$D$300,Winback!$K$2:$K$300,$A2295),0)</f>
        <v>0</v>
      </c>
      <c r="M2295">
        <f>IF(OR($E2295=1,$G2295=1,SUMIFS(Registros!$J$2:$J$6000,Registros!$B$2:$B$6000,$A2295)&gt;0),1,0)</f>
        <v>1</v>
      </c>
      <c r="N2295">
        <f>IF($J2295&gt;0,1,IF(COUNTIFS(Registros!$A$2:$A$6000,"CS",Registros!$B$2:$B$6000,$A2295,Registros!$K$2:$K$6000,"&lt;&gt;")&gt;0,1,0))</f>
        <v>0</v>
      </c>
      <c r="O2295" t="str">
        <f t="shared" si="175"/>
        <v>SOLO MÓVIL</v>
      </c>
      <c r="P2295" t="str">
        <f t="shared" si="176"/>
        <v>Ofrecer fijo + internet (FLBBTV)</v>
      </c>
      <c r="Q2295">
        <f t="shared" si="177"/>
        <v>12</v>
      </c>
      <c r="R2295">
        <f>IFERROR(VLOOKUP($A2295,Registros!$B$2:$G$6000,6,0),IFERROR(INDEX(Winback!$C$2:$C$300,MATCH($A2295,Winback!$K$2:$K$300,0)),""))</f>
        <v>0</v>
      </c>
      <c r="S2295" t="str">
        <f t="shared" si="178"/>
        <v>+MOV</v>
      </c>
      <c r="T2295">
        <f t="shared" si="179"/>
        <v>1</v>
      </c>
    </row>
    <row r="2296" spans="1:20" x14ac:dyDescent="0.35">
      <c r="A2296" t="s">
        <v>11382</v>
      </c>
      <c r="B2296" t="s">
        <v>11383</v>
      </c>
      <c r="C2296" t="s">
        <v>11384</v>
      </c>
      <c r="D2296" t="s">
        <v>11385</v>
      </c>
      <c r="E2296">
        <f>IF(COUNTIFS(Registros!$A$2:$A$6000,"NP",Registros!$B$2:$B$6000,$A2296)&gt;0,1,0)</f>
        <v>0</v>
      </c>
      <c r="F2296">
        <f>IF($E2296=1,SUMIFS(Registros!$F$2:$F$6000,Registros!$A$2:$A$6000,"NP",Registros!$B$2:$B$6000,$A2296),0)</f>
        <v>0</v>
      </c>
      <c r="G2296">
        <f>IF(COUNTIFS(Registros!$A$2:$A$6000,"MOV",Registros!$B$2:$B$6000,$A2296)&gt;0,1,0)</f>
        <v>1</v>
      </c>
      <c r="H2296">
        <f>IF($G2296=1,SUMIFS(Registros!$F$2:$F$6000,Registros!$A$2:$A$6000,"MOV",Registros!$B$2:$B$6000,$A2296),0)</f>
        <v>15</v>
      </c>
      <c r="I2296">
        <f>IF(COUNTIFS(Registros!$A$2:$A$6000,"CS",Registros!$B$2:$B$6000,$A2296)&gt;0,1,0)</f>
        <v>0</v>
      </c>
      <c r="J2296">
        <f>IF($I2296=1,SUMIFS(Registros!$I$2:$I$6000,Registros!$A$2:$A$6000,"CS",Registros!$B$2:$B$6000,$A2296),0)</f>
        <v>0</v>
      </c>
      <c r="K2296">
        <f>IF(COUNTIFS(Winback!$K$2:$K$300,$A2296)&gt;0,1,0)</f>
        <v>0</v>
      </c>
      <c r="L2296">
        <f>IF(AND($K2296=1,LEFT($A2296,3)="WB-"),SUMIFS(Winback!$D$2:$D$300,Winback!$K$2:$K$300,$A2296),0)</f>
        <v>0</v>
      </c>
      <c r="M2296">
        <f>IF(OR($E2296=1,$G2296=1,SUMIFS(Registros!$J$2:$J$6000,Registros!$B$2:$B$6000,$A2296)&gt;0),1,0)</f>
        <v>1</v>
      </c>
      <c r="N2296">
        <f>IF($J2296&gt;0,1,IF(COUNTIFS(Registros!$A$2:$A$6000,"CS",Registros!$B$2:$B$6000,$A2296,Registros!$K$2:$K$6000,"&lt;&gt;")&gt;0,1,0))</f>
        <v>0</v>
      </c>
      <c r="O2296" t="str">
        <f t="shared" si="175"/>
        <v>SOLO MÓVIL</v>
      </c>
      <c r="P2296" t="str">
        <f t="shared" si="176"/>
        <v>Ofrecer fijo + internet (FLBBTV)</v>
      </c>
      <c r="Q2296">
        <f t="shared" si="177"/>
        <v>15</v>
      </c>
      <c r="R2296">
        <f>IFERROR(VLOOKUP($A2296,Registros!$B$2:$G$6000,6,0),IFERROR(INDEX(Winback!$C$2:$C$300,MATCH($A2296,Winback!$K$2:$K$300,0)),""))</f>
        <v>0</v>
      </c>
      <c r="S2296" t="str">
        <f t="shared" si="178"/>
        <v>+MOV</v>
      </c>
      <c r="T2296">
        <f t="shared" si="179"/>
        <v>1</v>
      </c>
    </row>
    <row r="2297" spans="1:20" x14ac:dyDescent="0.35">
      <c r="A2297" t="s">
        <v>11387</v>
      </c>
      <c r="B2297" t="s">
        <v>11388</v>
      </c>
      <c r="C2297" t="s">
        <v>11389</v>
      </c>
      <c r="D2297" t="s">
        <v>11390</v>
      </c>
      <c r="E2297">
        <f>IF(COUNTIFS(Registros!$A$2:$A$6000,"NP",Registros!$B$2:$B$6000,$A2297)&gt;0,1,0)</f>
        <v>0</v>
      </c>
      <c r="F2297">
        <f>IF($E2297=1,SUMIFS(Registros!$F$2:$F$6000,Registros!$A$2:$A$6000,"NP",Registros!$B$2:$B$6000,$A2297),0)</f>
        <v>0</v>
      </c>
      <c r="G2297">
        <f>IF(COUNTIFS(Registros!$A$2:$A$6000,"MOV",Registros!$B$2:$B$6000,$A2297)&gt;0,1,0)</f>
        <v>1</v>
      </c>
      <c r="H2297">
        <f>IF($G2297=1,SUMIFS(Registros!$F$2:$F$6000,Registros!$A$2:$A$6000,"MOV",Registros!$B$2:$B$6000,$A2297),0)</f>
        <v>30</v>
      </c>
      <c r="I2297">
        <f>IF(COUNTIFS(Registros!$A$2:$A$6000,"CS",Registros!$B$2:$B$6000,$A2297)&gt;0,1,0)</f>
        <v>0</v>
      </c>
      <c r="J2297">
        <f>IF($I2297=1,SUMIFS(Registros!$I$2:$I$6000,Registros!$A$2:$A$6000,"CS",Registros!$B$2:$B$6000,$A2297),0)</f>
        <v>0</v>
      </c>
      <c r="K2297">
        <f>IF(COUNTIFS(Winback!$K$2:$K$300,$A2297)&gt;0,1,0)</f>
        <v>0</v>
      </c>
      <c r="L2297">
        <f>IF(AND($K2297=1,LEFT($A2297,3)="WB-"),SUMIFS(Winback!$D$2:$D$300,Winback!$K$2:$K$300,$A2297),0)</f>
        <v>0</v>
      </c>
      <c r="M2297">
        <f>IF(OR($E2297=1,$G2297=1,SUMIFS(Registros!$J$2:$J$6000,Registros!$B$2:$B$6000,$A2297)&gt;0),1,0)</f>
        <v>1</v>
      </c>
      <c r="N2297">
        <f>IF($J2297&gt;0,1,IF(COUNTIFS(Registros!$A$2:$A$6000,"CS",Registros!$B$2:$B$6000,$A2297,Registros!$K$2:$K$6000,"&lt;&gt;")&gt;0,1,0))</f>
        <v>0</v>
      </c>
      <c r="O2297" t="str">
        <f t="shared" si="175"/>
        <v>SOLO MÓVIL</v>
      </c>
      <c r="P2297" t="str">
        <f t="shared" si="176"/>
        <v>Ofrecer fijo + internet (FLBBTV)</v>
      </c>
      <c r="Q2297">
        <f t="shared" si="177"/>
        <v>30</v>
      </c>
      <c r="R2297">
        <f>IFERROR(VLOOKUP($A2297,Registros!$B$2:$G$6000,6,0),IFERROR(INDEX(Winback!$C$2:$C$300,MATCH($A2297,Winback!$K$2:$K$300,0)),""))</f>
        <v>0</v>
      </c>
      <c r="S2297" t="str">
        <f t="shared" si="178"/>
        <v>+MOV</v>
      </c>
      <c r="T2297">
        <f t="shared" si="179"/>
        <v>1</v>
      </c>
    </row>
    <row r="2298" spans="1:20" x14ac:dyDescent="0.35">
      <c r="A2298" t="s">
        <v>11392</v>
      </c>
      <c r="B2298" t="s">
        <v>11393</v>
      </c>
      <c r="C2298" t="s">
        <v>11394</v>
      </c>
      <c r="D2298" t="s">
        <v>11395</v>
      </c>
      <c r="E2298">
        <f>IF(COUNTIFS(Registros!$A$2:$A$6000,"NP",Registros!$B$2:$B$6000,$A2298)&gt;0,1,0)</f>
        <v>0</v>
      </c>
      <c r="F2298">
        <f>IF($E2298=1,SUMIFS(Registros!$F$2:$F$6000,Registros!$A$2:$A$6000,"NP",Registros!$B$2:$B$6000,$A2298),0)</f>
        <v>0</v>
      </c>
      <c r="G2298">
        <f>IF(COUNTIFS(Registros!$A$2:$A$6000,"MOV",Registros!$B$2:$B$6000,$A2298)&gt;0,1,0)</f>
        <v>1</v>
      </c>
      <c r="H2298">
        <f>IF($G2298=1,SUMIFS(Registros!$F$2:$F$6000,Registros!$A$2:$A$6000,"MOV",Registros!$B$2:$B$6000,$A2298),0)</f>
        <v>15</v>
      </c>
      <c r="I2298">
        <f>IF(COUNTIFS(Registros!$A$2:$A$6000,"CS",Registros!$B$2:$B$6000,$A2298)&gt;0,1,0)</f>
        <v>0</v>
      </c>
      <c r="J2298">
        <f>IF($I2298=1,SUMIFS(Registros!$I$2:$I$6000,Registros!$A$2:$A$6000,"CS",Registros!$B$2:$B$6000,$A2298),0)</f>
        <v>0</v>
      </c>
      <c r="K2298">
        <f>IF(COUNTIFS(Winback!$K$2:$K$300,$A2298)&gt;0,1,0)</f>
        <v>0</v>
      </c>
      <c r="L2298">
        <f>IF(AND($K2298=1,LEFT($A2298,3)="WB-"),SUMIFS(Winback!$D$2:$D$300,Winback!$K$2:$K$300,$A2298),0)</f>
        <v>0</v>
      </c>
      <c r="M2298">
        <f>IF(OR($E2298=1,$G2298=1,SUMIFS(Registros!$J$2:$J$6000,Registros!$B$2:$B$6000,$A2298)&gt;0),1,0)</f>
        <v>1</v>
      </c>
      <c r="N2298">
        <f>IF($J2298&gt;0,1,IF(COUNTIFS(Registros!$A$2:$A$6000,"CS",Registros!$B$2:$B$6000,$A2298,Registros!$K$2:$K$6000,"&lt;&gt;")&gt;0,1,0))</f>
        <v>0</v>
      </c>
      <c r="O2298" t="str">
        <f t="shared" si="175"/>
        <v>SOLO MÓVIL</v>
      </c>
      <c r="P2298" t="str">
        <f t="shared" si="176"/>
        <v>Ofrecer fijo + internet (FLBBTV)</v>
      </c>
      <c r="Q2298">
        <f t="shared" si="177"/>
        <v>15</v>
      </c>
      <c r="R2298">
        <f>IFERROR(VLOOKUP($A2298,Registros!$B$2:$G$6000,6,0),IFERROR(INDEX(Winback!$C$2:$C$300,MATCH($A2298,Winback!$K$2:$K$300,0)),""))</f>
        <v>0</v>
      </c>
      <c r="S2298" t="str">
        <f t="shared" si="178"/>
        <v>+MOV</v>
      </c>
      <c r="T2298">
        <f t="shared" si="179"/>
        <v>1</v>
      </c>
    </row>
    <row r="2299" spans="1:20" x14ac:dyDescent="0.35">
      <c r="A2299" t="s">
        <v>11397</v>
      </c>
      <c r="B2299" t="s">
        <v>11398</v>
      </c>
      <c r="C2299" t="s">
        <v>11399</v>
      </c>
      <c r="D2299" t="s">
        <v>11400</v>
      </c>
      <c r="E2299">
        <f>IF(COUNTIFS(Registros!$A$2:$A$6000,"NP",Registros!$B$2:$B$6000,$A2299)&gt;0,1,0)</f>
        <v>0</v>
      </c>
      <c r="F2299">
        <f>IF($E2299=1,SUMIFS(Registros!$F$2:$F$6000,Registros!$A$2:$A$6000,"NP",Registros!$B$2:$B$6000,$A2299),0)</f>
        <v>0</v>
      </c>
      <c r="G2299">
        <f>IF(COUNTIFS(Registros!$A$2:$A$6000,"MOV",Registros!$B$2:$B$6000,$A2299)&gt;0,1,0)</f>
        <v>1</v>
      </c>
      <c r="H2299">
        <f>IF($G2299=1,SUMIFS(Registros!$F$2:$F$6000,Registros!$A$2:$A$6000,"MOV",Registros!$B$2:$B$6000,$A2299),0)</f>
        <v>15</v>
      </c>
      <c r="I2299">
        <f>IF(COUNTIFS(Registros!$A$2:$A$6000,"CS",Registros!$B$2:$B$6000,$A2299)&gt;0,1,0)</f>
        <v>0</v>
      </c>
      <c r="J2299">
        <f>IF($I2299=1,SUMIFS(Registros!$I$2:$I$6000,Registros!$A$2:$A$6000,"CS",Registros!$B$2:$B$6000,$A2299),0)</f>
        <v>0</v>
      </c>
      <c r="K2299">
        <f>IF(COUNTIFS(Winback!$K$2:$K$300,$A2299)&gt;0,1,0)</f>
        <v>0</v>
      </c>
      <c r="L2299">
        <f>IF(AND($K2299=1,LEFT($A2299,3)="WB-"),SUMIFS(Winback!$D$2:$D$300,Winback!$K$2:$K$300,$A2299),0)</f>
        <v>0</v>
      </c>
      <c r="M2299">
        <f>IF(OR($E2299=1,$G2299=1,SUMIFS(Registros!$J$2:$J$6000,Registros!$B$2:$B$6000,$A2299)&gt;0),1,0)</f>
        <v>1</v>
      </c>
      <c r="N2299">
        <f>IF($J2299&gt;0,1,IF(COUNTIFS(Registros!$A$2:$A$6000,"CS",Registros!$B$2:$B$6000,$A2299,Registros!$K$2:$K$6000,"&lt;&gt;")&gt;0,1,0))</f>
        <v>0</v>
      </c>
      <c r="O2299" t="str">
        <f t="shared" si="175"/>
        <v>SOLO MÓVIL</v>
      </c>
      <c r="P2299" t="str">
        <f t="shared" si="176"/>
        <v>Ofrecer fijo + internet (FLBBTV)</v>
      </c>
      <c r="Q2299">
        <f t="shared" si="177"/>
        <v>15</v>
      </c>
      <c r="R2299">
        <f>IFERROR(VLOOKUP($A2299,Registros!$B$2:$G$6000,6,0),IFERROR(INDEX(Winback!$C$2:$C$300,MATCH($A2299,Winback!$K$2:$K$300,0)),""))</f>
        <v>0</v>
      </c>
      <c r="S2299" t="str">
        <f t="shared" si="178"/>
        <v>+MOV</v>
      </c>
      <c r="T2299">
        <f t="shared" si="179"/>
        <v>1</v>
      </c>
    </row>
    <row r="2300" spans="1:20" x14ac:dyDescent="0.35">
      <c r="A2300" t="s">
        <v>11402</v>
      </c>
      <c r="B2300" t="s">
        <v>11403</v>
      </c>
      <c r="C2300" t="s">
        <v>11404</v>
      </c>
      <c r="D2300" t="s">
        <v>11405</v>
      </c>
      <c r="E2300">
        <f>IF(COUNTIFS(Registros!$A$2:$A$6000,"NP",Registros!$B$2:$B$6000,$A2300)&gt;0,1,0)</f>
        <v>0</v>
      </c>
      <c r="F2300">
        <f>IF($E2300=1,SUMIFS(Registros!$F$2:$F$6000,Registros!$A$2:$A$6000,"NP",Registros!$B$2:$B$6000,$A2300),0)</f>
        <v>0</v>
      </c>
      <c r="G2300">
        <f>IF(COUNTIFS(Registros!$A$2:$A$6000,"MOV",Registros!$B$2:$B$6000,$A2300)&gt;0,1,0)</f>
        <v>1</v>
      </c>
      <c r="H2300">
        <f>IF($G2300=1,SUMIFS(Registros!$F$2:$F$6000,Registros!$A$2:$A$6000,"MOV",Registros!$B$2:$B$6000,$A2300),0)</f>
        <v>37.5</v>
      </c>
      <c r="I2300">
        <f>IF(COUNTIFS(Registros!$A$2:$A$6000,"CS",Registros!$B$2:$B$6000,$A2300)&gt;0,1,0)</f>
        <v>0</v>
      </c>
      <c r="J2300">
        <f>IF($I2300=1,SUMIFS(Registros!$I$2:$I$6000,Registros!$A$2:$A$6000,"CS",Registros!$B$2:$B$6000,$A2300),0)</f>
        <v>0</v>
      </c>
      <c r="K2300">
        <f>IF(COUNTIFS(Winback!$K$2:$K$300,$A2300)&gt;0,1,0)</f>
        <v>0</v>
      </c>
      <c r="L2300">
        <f>IF(AND($K2300=1,LEFT($A2300,3)="WB-"),SUMIFS(Winback!$D$2:$D$300,Winback!$K$2:$K$300,$A2300),0)</f>
        <v>0</v>
      </c>
      <c r="M2300">
        <f>IF(OR($E2300=1,$G2300=1,SUMIFS(Registros!$J$2:$J$6000,Registros!$B$2:$B$6000,$A2300)&gt;0),1,0)</f>
        <v>1</v>
      </c>
      <c r="N2300">
        <f>IF($J2300&gt;0,1,IF(COUNTIFS(Registros!$A$2:$A$6000,"CS",Registros!$B$2:$B$6000,$A2300,Registros!$K$2:$K$6000,"&lt;&gt;")&gt;0,1,0))</f>
        <v>0</v>
      </c>
      <c r="O2300" t="str">
        <f t="shared" si="175"/>
        <v>SOLO MÓVIL</v>
      </c>
      <c r="P2300" t="str">
        <f t="shared" si="176"/>
        <v>Ofrecer fijo + internet (FLBBTV)</v>
      </c>
      <c r="Q2300">
        <f t="shared" si="177"/>
        <v>37.5</v>
      </c>
      <c r="R2300">
        <f>IFERROR(VLOOKUP($A2300,Registros!$B$2:$G$6000,6,0),IFERROR(INDEX(Winback!$C$2:$C$300,MATCH($A2300,Winback!$K$2:$K$300,0)),""))</f>
        <v>0</v>
      </c>
      <c r="S2300" t="str">
        <f t="shared" si="178"/>
        <v>+MOV</v>
      </c>
      <c r="T2300">
        <f t="shared" si="179"/>
        <v>1</v>
      </c>
    </row>
    <row r="2301" spans="1:20" x14ac:dyDescent="0.35">
      <c r="A2301" t="s">
        <v>11407</v>
      </c>
      <c r="B2301" t="s">
        <v>11408</v>
      </c>
      <c r="C2301" t="s">
        <v>8152</v>
      </c>
      <c r="D2301" t="s">
        <v>8153</v>
      </c>
      <c r="E2301">
        <f>IF(COUNTIFS(Registros!$A$2:$A$6000,"NP",Registros!$B$2:$B$6000,$A2301)&gt;0,1,0)</f>
        <v>0</v>
      </c>
      <c r="F2301">
        <f>IF($E2301=1,SUMIFS(Registros!$F$2:$F$6000,Registros!$A$2:$A$6000,"NP",Registros!$B$2:$B$6000,$A2301),0)</f>
        <v>0</v>
      </c>
      <c r="G2301">
        <f>IF(COUNTIFS(Registros!$A$2:$A$6000,"MOV",Registros!$B$2:$B$6000,$A2301)&gt;0,1,0)</f>
        <v>1</v>
      </c>
      <c r="H2301">
        <f>IF($G2301=1,SUMIFS(Registros!$F$2:$F$6000,Registros!$A$2:$A$6000,"MOV",Registros!$B$2:$B$6000,$A2301),0)</f>
        <v>31.25</v>
      </c>
      <c r="I2301">
        <f>IF(COUNTIFS(Registros!$A$2:$A$6000,"CS",Registros!$B$2:$B$6000,$A2301)&gt;0,1,0)</f>
        <v>0</v>
      </c>
      <c r="J2301">
        <f>IF($I2301=1,SUMIFS(Registros!$I$2:$I$6000,Registros!$A$2:$A$6000,"CS",Registros!$B$2:$B$6000,$A2301),0)</f>
        <v>0</v>
      </c>
      <c r="K2301">
        <f>IF(COUNTIFS(Winback!$K$2:$K$300,$A2301)&gt;0,1,0)</f>
        <v>0</v>
      </c>
      <c r="L2301">
        <f>IF(AND($K2301=1,LEFT($A2301,3)="WB-"),SUMIFS(Winback!$D$2:$D$300,Winback!$K$2:$K$300,$A2301),0)</f>
        <v>0</v>
      </c>
      <c r="M2301">
        <f>IF(OR($E2301=1,$G2301=1,SUMIFS(Registros!$J$2:$J$6000,Registros!$B$2:$B$6000,$A2301)&gt;0),1,0)</f>
        <v>1</v>
      </c>
      <c r="N2301">
        <f>IF($J2301&gt;0,1,IF(COUNTIFS(Registros!$A$2:$A$6000,"CS",Registros!$B$2:$B$6000,$A2301,Registros!$K$2:$K$6000,"&lt;&gt;")&gt;0,1,0))</f>
        <v>0</v>
      </c>
      <c r="O2301" t="str">
        <f t="shared" si="175"/>
        <v>SOLO MÓVIL</v>
      </c>
      <c r="P2301" t="str">
        <f t="shared" si="176"/>
        <v>Ofrecer fijo + internet (FLBBTV)</v>
      </c>
      <c r="Q2301">
        <f t="shared" si="177"/>
        <v>31.25</v>
      </c>
      <c r="R2301">
        <f>IFERROR(VLOOKUP($A2301,Registros!$B$2:$G$6000,6,0),IFERROR(INDEX(Winback!$C$2:$C$300,MATCH($A2301,Winback!$K$2:$K$300,0)),""))</f>
        <v>0</v>
      </c>
      <c r="S2301" t="str">
        <f t="shared" si="178"/>
        <v>+MOV</v>
      </c>
      <c r="T2301">
        <f t="shared" si="179"/>
        <v>1</v>
      </c>
    </row>
    <row r="2302" spans="1:20" x14ac:dyDescent="0.35">
      <c r="A2302" t="s">
        <v>11410</v>
      </c>
      <c r="B2302" t="s">
        <v>11411</v>
      </c>
      <c r="C2302" t="s">
        <v>11412</v>
      </c>
      <c r="D2302" t="s">
        <v>11413</v>
      </c>
      <c r="E2302">
        <f>IF(COUNTIFS(Registros!$A$2:$A$6000,"NP",Registros!$B$2:$B$6000,$A2302)&gt;0,1,0)</f>
        <v>0</v>
      </c>
      <c r="F2302">
        <f>IF($E2302=1,SUMIFS(Registros!$F$2:$F$6000,Registros!$A$2:$A$6000,"NP",Registros!$B$2:$B$6000,$A2302),0)</f>
        <v>0</v>
      </c>
      <c r="G2302">
        <f>IF(COUNTIFS(Registros!$A$2:$A$6000,"MOV",Registros!$B$2:$B$6000,$A2302)&gt;0,1,0)</f>
        <v>1</v>
      </c>
      <c r="H2302">
        <f>IF($G2302=1,SUMIFS(Registros!$F$2:$F$6000,Registros!$A$2:$A$6000,"MOV",Registros!$B$2:$B$6000,$A2302),0)</f>
        <v>15</v>
      </c>
      <c r="I2302">
        <f>IF(COUNTIFS(Registros!$A$2:$A$6000,"CS",Registros!$B$2:$B$6000,$A2302)&gt;0,1,0)</f>
        <v>0</v>
      </c>
      <c r="J2302">
        <f>IF($I2302=1,SUMIFS(Registros!$I$2:$I$6000,Registros!$A$2:$A$6000,"CS",Registros!$B$2:$B$6000,$A2302),0)</f>
        <v>0</v>
      </c>
      <c r="K2302">
        <f>IF(COUNTIFS(Winback!$K$2:$K$300,$A2302)&gt;0,1,0)</f>
        <v>0</v>
      </c>
      <c r="L2302">
        <f>IF(AND($K2302=1,LEFT($A2302,3)="WB-"),SUMIFS(Winback!$D$2:$D$300,Winback!$K$2:$K$300,$A2302),0)</f>
        <v>0</v>
      </c>
      <c r="M2302">
        <f>IF(OR($E2302=1,$G2302=1,SUMIFS(Registros!$J$2:$J$6000,Registros!$B$2:$B$6000,$A2302)&gt;0),1,0)</f>
        <v>1</v>
      </c>
      <c r="N2302">
        <f>IF($J2302&gt;0,1,IF(COUNTIFS(Registros!$A$2:$A$6000,"CS",Registros!$B$2:$B$6000,$A2302,Registros!$K$2:$K$6000,"&lt;&gt;")&gt;0,1,0))</f>
        <v>0</v>
      </c>
      <c r="O2302" t="str">
        <f t="shared" si="175"/>
        <v>SOLO MÓVIL</v>
      </c>
      <c r="P2302" t="str">
        <f t="shared" si="176"/>
        <v>Ofrecer fijo + internet (FLBBTV)</v>
      </c>
      <c r="Q2302">
        <f t="shared" si="177"/>
        <v>15</v>
      </c>
      <c r="R2302">
        <f>IFERROR(VLOOKUP($A2302,Registros!$B$2:$G$6000,6,0),IFERROR(INDEX(Winback!$C$2:$C$300,MATCH($A2302,Winback!$K$2:$K$300,0)),""))</f>
        <v>0</v>
      </c>
      <c r="S2302" t="str">
        <f t="shared" si="178"/>
        <v>+MOV</v>
      </c>
      <c r="T2302">
        <f t="shared" si="179"/>
        <v>1</v>
      </c>
    </row>
    <row r="2303" spans="1:20" x14ac:dyDescent="0.35">
      <c r="A2303" t="s">
        <v>11415</v>
      </c>
      <c r="B2303" t="s">
        <v>11416</v>
      </c>
      <c r="C2303" t="s">
        <v>11412</v>
      </c>
      <c r="D2303" t="s">
        <v>11413</v>
      </c>
      <c r="E2303">
        <f>IF(COUNTIFS(Registros!$A$2:$A$6000,"NP",Registros!$B$2:$B$6000,$A2303)&gt;0,1,0)</f>
        <v>0</v>
      </c>
      <c r="F2303">
        <f>IF($E2303=1,SUMIFS(Registros!$F$2:$F$6000,Registros!$A$2:$A$6000,"NP",Registros!$B$2:$B$6000,$A2303),0)</f>
        <v>0</v>
      </c>
      <c r="G2303">
        <f>IF(COUNTIFS(Registros!$A$2:$A$6000,"MOV",Registros!$B$2:$B$6000,$A2303)&gt;0,1,0)</f>
        <v>1</v>
      </c>
      <c r="H2303">
        <f>IF($G2303=1,SUMIFS(Registros!$F$2:$F$6000,Registros!$A$2:$A$6000,"MOV",Registros!$B$2:$B$6000,$A2303),0)</f>
        <v>15</v>
      </c>
      <c r="I2303">
        <f>IF(COUNTIFS(Registros!$A$2:$A$6000,"CS",Registros!$B$2:$B$6000,$A2303)&gt;0,1,0)</f>
        <v>0</v>
      </c>
      <c r="J2303">
        <f>IF($I2303=1,SUMIFS(Registros!$I$2:$I$6000,Registros!$A$2:$A$6000,"CS",Registros!$B$2:$B$6000,$A2303),0)</f>
        <v>0</v>
      </c>
      <c r="K2303">
        <f>IF(COUNTIFS(Winback!$K$2:$K$300,$A2303)&gt;0,1,0)</f>
        <v>0</v>
      </c>
      <c r="L2303">
        <f>IF(AND($K2303=1,LEFT($A2303,3)="WB-"),SUMIFS(Winback!$D$2:$D$300,Winback!$K$2:$K$300,$A2303),0)</f>
        <v>0</v>
      </c>
      <c r="M2303">
        <f>IF(OR($E2303=1,$G2303=1,SUMIFS(Registros!$J$2:$J$6000,Registros!$B$2:$B$6000,$A2303)&gt;0),1,0)</f>
        <v>1</v>
      </c>
      <c r="N2303">
        <f>IF($J2303&gt;0,1,IF(COUNTIFS(Registros!$A$2:$A$6000,"CS",Registros!$B$2:$B$6000,$A2303,Registros!$K$2:$K$6000,"&lt;&gt;")&gt;0,1,0))</f>
        <v>0</v>
      </c>
      <c r="O2303" t="str">
        <f t="shared" si="175"/>
        <v>SOLO MÓVIL</v>
      </c>
      <c r="P2303" t="str">
        <f t="shared" si="176"/>
        <v>Ofrecer fijo + internet (FLBBTV)</v>
      </c>
      <c r="Q2303">
        <f t="shared" si="177"/>
        <v>15</v>
      </c>
      <c r="R2303">
        <f>IFERROR(VLOOKUP($A2303,Registros!$B$2:$G$6000,6,0),IFERROR(INDEX(Winback!$C$2:$C$300,MATCH($A2303,Winback!$K$2:$K$300,0)),""))</f>
        <v>0</v>
      </c>
      <c r="S2303" t="str">
        <f t="shared" si="178"/>
        <v>+MOV</v>
      </c>
      <c r="T2303">
        <f t="shared" si="179"/>
        <v>1</v>
      </c>
    </row>
    <row r="2304" spans="1:20" x14ac:dyDescent="0.35">
      <c r="A2304" t="s">
        <v>11418</v>
      </c>
      <c r="B2304" t="s">
        <v>11419</v>
      </c>
      <c r="C2304" t="s">
        <v>11420</v>
      </c>
      <c r="D2304" t="s">
        <v>11421</v>
      </c>
      <c r="E2304">
        <f>IF(COUNTIFS(Registros!$A$2:$A$6000,"NP",Registros!$B$2:$B$6000,$A2304)&gt;0,1,0)</f>
        <v>0</v>
      </c>
      <c r="F2304">
        <f>IF($E2304=1,SUMIFS(Registros!$F$2:$F$6000,Registros!$A$2:$A$6000,"NP",Registros!$B$2:$B$6000,$A2304),0)</f>
        <v>0</v>
      </c>
      <c r="G2304">
        <f>IF(COUNTIFS(Registros!$A$2:$A$6000,"MOV",Registros!$B$2:$B$6000,$A2304)&gt;0,1,0)</f>
        <v>1</v>
      </c>
      <c r="H2304">
        <f>IF($G2304=1,SUMIFS(Registros!$F$2:$F$6000,Registros!$A$2:$A$6000,"MOV",Registros!$B$2:$B$6000,$A2304),0)</f>
        <v>16.25</v>
      </c>
      <c r="I2304">
        <f>IF(COUNTIFS(Registros!$A$2:$A$6000,"CS",Registros!$B$2:$B$6000,$A2304)&gt;0,1,0)</f>
        <v>0</v>
      </c>
      <c r="J2304">
        <f>IF($I2304=1,SUMIFS(Registros!$I$2:$I$6000,Registros!$A$2:$A$6000,"CS",Registros!$B$2:$B$6000,$A2304),0)</f>
        <v>0</v>
      </c>
      <c r="K2304">
        <f>IF(COUNTIFS(Winback!$K$2:$K$300,$A2304)&gt;0,1,0)</f>
        <v>0</v>
      </c>
      <c r="L2304">
        <f>IF(AND($K2304=1,LEFT($A2304,3)="WB-"),SUMIFS(Winback!$D$2:$D$300,Winback!$K$2:$K$300,$A2304),0)</f>
        <v>0</v>
      </c>
      <c r="M2304">
        <f>IF(OR($E2304=1,$G2304=1,SUMIFS(Registros!$J$2:$J$6000,Registros!$B$2:$B$6000,$A2304)&gt;0),1,0)</f>
        <v>1</v>
      </c>
      <c r="N2304">
        <f>IF($J2304&gt;0,1,IF(COUNTIFS(Registros!$A$2:$A$6000,"CS",Registros!$B$2:$B$6000,$A2304,Registros!$K$2:$K$6000,"&lt;&gt;")&gt;0,1,0))</f>
        <v>0</v>
      </c>
      <c r="O2304" t="str">
        <f t="shared" si="175"/>
        <v>SOLO MÓVIL</v>
      </c>
      <c r="P2304" t="str">
        <f t="shared" si="176"/>
        <v>Ofrecer fijo + internet (FLBBTV)</v>
      </c>
      <c r="Q2304">
        <f t="shared" si="177"/>
        <v>16.25</v>
      </c>
      <c r="R2304">
        <f>IFERROR(VLOOKUP($A2304,Registros!$B$2:$G$6000,6,0),IFERROR(INDEX(Winback!$C$2:$C$300,MATCH($A2304,Winback!$K$2:$K$300,0)),""))</f>
        <v>0</v>
      </c>
      <c r="S2304" t="str">
        <f t="shared" si="178"/>
        <v>+MOV</v>
      </c>
      <c r="T2304">
        <f t="shared" si="179"/>
        <v>1</v>
      </c>
    </row>
    <row r="2305" spans="1:20" x14ac:dyDescent="0.35">
      <c r="A2305" t="s">
        <v>11423</v>
      </c>
      <c r="B2305" t="s">
        <v>11424</v>
      </c>
      <c r="C2305" t="s">
        <v>11425</v>
      </c>
      <c r="D2305" t="s">
        <v>11426</v>
      </c>
      <c r="E2305">
        <f>IF(COUNTIFS(Registros!$A$2:$A$6000,"NP",Registros!$B$2:$B$6000,$A2305)&gt;0,1,0)</f>
        <v>0</v>
      </c>
      <c r="F2305">
        <f>IF($E2305=1,SUMIFS(Registros!$F$2:$F$6000,Registros!$A$2:$A$6000,"NP",Registros!$B$2:$B$6000,$A2305),0)</f>
        <v>0</v>
      </c>
      <c r="G2305">
        <f>IF(COUNTIFS(Registros!$A$2:$A$6000,"MOV",Registros!$B$2:$B$6000,$A2305)&gt;0,1,0)</f>
        <v>1</v>
      </c>
      <c r="H2305">
        <f>IF($G2305=1,SUMIFS(Registros!$F$2:$F$6000,Registros!$A$2:$A$6000,"MOV",Registros!$B$2:$B$6000,$A2305),0)</f>
        <v>15</v>
      </c>
      <c r="I2305">
        <f>IF(COUNTIFS(Registros!$A$2:$A$6000,"CS",Registros!$B$2:$B$6000,$A2305)&gt;0,1,0)</f>
        <v>0</v>
      </c>
      <c r="J2305">
        <f>IF($I2305=1,SUMIFS(Registros!$I$2:$I$6000,Registros!$A$2:$A$6000,"CS",Registros!$B$2:$B$6000,$A2305),0)</f>
        <v>0</v>
      </c>
      <c r="K2305">
        <f>IF(COUNTIFS(Winback!$K$2:$K$300,$A2305)&gt;0,1,0)</f>
        <v>0</v>
      </c>
      <c r="L2305">
        <f>IF(AND($K2305=1,LEFT($A2305,3)="WB-"),SUMIFS(Winback!$D$2:$D$300,Winback!$K$2:$K$300,$A2305),0)</f>
        <v>0</v>
      </c>
      <c r="M2305">
        <f>IF(OR($E2305=1,$G2305=1,SUMIFS(Registros!$J$2:$J$6000,Registros!$B$2:$B$6000,$A2305)&gt;0),1,0)</f>
        <v>1</v>
      </c>
      <c r="N2305">
        <f>IF($J2305&gt;0,1,IF(COUNTIFS(Registros!$A$2:$A$6000,"CS",Registros!$B$2:$B$6000,$A2305,Registros!$K$2:$K$6000,"&lt;&gt;")&gt;0,1,0))</f>
        <v>0</v>
      </c>
      <c r="O2305" t="str">
        <f t="shared" si="175"/>
        <v>SOLO MÓVIL</v>
      </c>
      <c r="P2305" t="str">
        <f t="shared" si="176"/>
        <v>Ofrecer fijo + internet (FLBBTV)</v>
      </c>
      <c r="Q2305">
        <f t="shared" si="177"/>
        <v>15</v>
      </c>
      <c r="R2305">
        <f>IFERROR(VLOOKUP($A2305,Registros!$B$2:$G$6000,6,0),IFERROR(INDEX(Winback!$C$2:$C$300,MATCH($A2305,Winback!$K$2:$K$300,0)),""))</f>
        <v>0</v>
      </c>
      <c r="S2305" t="str">
        <f t="shared" si="178"/>
        <v>+MOV</v>
      </c>
      <c r="T2305">
        <f t="shared" si="179"/>
        <v>1</v>
      </c>
    </row>
    <row r="2306" spans="1:20" x14ac:dyDescent="0.35">
      <c r="A2306" t="s">
        <v>11428</v>
      </c>
      <c r="B2306" t="s">
        <v>11429</v>
      </c>
      <c r="C2306" t="s">
        <v>11430</v>
      </c>
      <c r="D2306" t="s">
        <v>11431</v>
      </c>
      <c r="E2306">
        <f>IF(COUNTIFS(Registros!$A$2:$A$6000,"NP",Registros!$B$2:$B$6000,$A2306)&gt;0,1,0)</f>
        <v>0</v>
      </c>
      <c r="F2306">
        <f>IF($E2306=1,SUMIFS(Registros!$F$2:$F$6000,Registros!$A$2:$A$6000,"NP",Registros!$B$2:$B$6000,$A2306),0)</f>
        <v>0</v>
      </c>
      <c r="G2306">
        <f>IF(COUNTIFS(Registros!$A$2:$A$6000,"MOV",Registros!$B$2:$B$6000,$A2306)&gt;0,1,0)</f>
        <v>1</v>
      </c>
      <c r="H2306">
        <f>IF($G2306=1,SUMIFS(Registros!$F$2:$F$6000,Registros!$A$2:$A$6000,"MOV",Registros!$B$2:$B$6000,$A2306),0)</f>
        <v>15</v>
      </c>
      <c r="I2306">
        <f>IF(COUNTIFS(Registros!$A$2:$A$6000,"CS",Registros!$B$2:$B$6000,$A2306)&gt;0,1,0)</f>
        <v>0</v>
      </c>
      <c r="J2306">
        <f>IF($I2306=1,SUMIFS(Registros!$I$2:$I$6000,Registros!$A$2:$A$6000,"CS",Registros!$B$2:$B$6000,$A2306),0)</f>
        <v>0</v>
      </c>
      <c r="K2306">
        <f>IF(COUNTIFS(Winback!$K$2:$K$300,$A2306)&gt;0,1,0)</f>
        <v>0</v>
      </c>
      <c r="L2306">
        <f>IF(AND($K2306=1,LEFT($A2306,3)="WB-"),SUMIFS(Winback!$D$2:$D$300,Winback!$K$2:$K$300,$A2306),0)</f>
        <v>0</v>
      </c>
      <c r="M2306">
        <f>IF(OR($E2306=1,$G2306=1,SUMIFS(Registros!$J$2:$J$6000,Registros!$B$2:$B$6000,$A2306)&gt;0),1,0)</f>
        <v>1</v>
      </c>
      <c r="N2306">
        <f>IF($J2306&gt;0,1,IF(COUNTIFS(Registros!$A$2:$A$6000,"CS",Registros!$B$2:$B$6000,$A2306,Registros!$K$2:$K$6000,"&lt;&gt;")&gt;0,1,0))</f>
        <v>0</v>
      </c>
      <c r="O2306" t="str">
        <f t="shared" ref="O2306:O2369" si="180">IF(AND($K2306=1,$E2306=0,$G2306=0,$I2306=0),"WINBACK",IF(AND($M2306=1,$N2306&gt;0),"CONVERGENTE",IF($M2306=1,"SOLO MÓVIL",IF($N2306&gt;0,"SOLO FIJO / INTERNET","SIN SERVICIOS"))))</f>
        <v>SOLO MÓVIL</v>
      </c>
      <c r="P2306" t="str">
        <f t="shared" ref="P2306:P2369" si="181">IF($O2306="WINBACK","Recuperar (winback)",IF($O2306="CONVERGENTE","Upgrade / más líneas",IF($O2306="SOLO MÓVIL","Ofrecer fijo + internet (FLBBTV)",IF($O2306="SOLO FIJO / INTERNET","Ofrecer línea móvil Nextphone","Oferta completa (móvil + fijo + internet)"))))</f>
        <v>Ofrecer fijo + internet (FLBBTV)</v>
      </c>
      <c r="Q2306">
        <f t="shared" ref="Q2306:Q2369" si="182">$F2306+$H2306+$L2306</f>
        <v>15</v>
      </c>
      <c r="R2306">
        <f>IFERROR(VLOOKUP($A2306,Registros!$B$2:$G$6000,6,0),IFERROR(INDEX(Winback!$C$2:$C$300,MATCH($A2306,Winback!$K$2:$K$300,0)),""))</f>
        <v>0</v>
      </c>
      <c r="S2306" t="str">
        <f t="shared" ref="S2306:S2369" si="183">IF($E2306=1,"NP","")&amp;IF($G2306=1,"+MOV","")&amp;IF($I2306=1,"+CS","")&amp;IF($K2306=1,"+WB","")</f>
        <v>+MOV</v>
      </c>
      <c r="T2306">
        <f t="shared" ref="T2306:T2369" si="184">$E2306+$G2306+$I2306+$K2306</f>
        <v>1</v>
      </c>
    </row>
    <row r="2307" spans="1:20" x14ac:dyDescent="0.35">
      <c r="A2307" t="s">
        <v>11433</v>
      </c>
      <c r="B2307" t="s">
        <v>11434</v>
      </c>
      <c r="C2307" t="s">
        <v>11435</v>
      </c>
      <c r="D2307" t="s">
        <v>11436</v>
      </c>
      <c r="E2307">
        <f>IF(COUNTIFS(Registros!$A$2:$A$6000,"NP",Registros!$B$2:$B$6000,$A2307)&gt;0,1,0)</f>
        <v>0</v>
      </c>
      <c r="F2307">
        <f>IF($E2307=1,SUMIFS(Registros!$F$2:$F$6000,Registros!$A$2:$A$6000,"NP",Registros!$B$2:$B$6000,$A2307),0)</f>
        <v>0</v>
      </c>
      <c r="G2307">
        <f>IF(COUNTIFS(Registros!$A$2:$A$6000,"MOV",Registros!$B$2:$B$6000,$A2307)&gt;0,1,0)</f>
        <v>1</v>
      </c>
      <c r="H2307">
        <f>IF($G2307=1,SUMIFS(Registros!$F$2:$F$6000,Registros!$A$2:$A$6000,"MOV",Registros!$B$2:$B$6000,$A2307),0)</f>
        <v>24</v>
      </c>
      <c r="I2307">
        <f>IF(COUNTIFS(Registros!$A$2:$A$6000,"CS",Registros!$B$2:$B$6000,$A2307)&gt;0,1,0)</f>
        <v>0</v>
      </c>
      <c r="J2307">
        <f>IF($I2307=1,SUMIFS(Registros!$I$2:$I$6000,Registros!$A$2:$A$6000,"CS",Registros!$B$2:$B$6000,$A2307),0)</f>
        <v>0</v>
      </c>
      <c r="K2307">
        <f>IF(COUNTIFS(Winback!$K$2:$K$300,$A2307)&gt;0,1,0)</f>
        <v>0</v>
      </c>
      <c r="L2307">
        <f>IF(AND($K2307=1,LEFT($A2307,3)="WB-"),SUMIFS(Winback!$D$2:$D$300,Winback!$K$2:$K$300,$A2307),0)</f>
        <v>0</v>
      </c>
      <c r="M2307">
        <f>IF(OR($E2307=1,$G2307=1,SUMIFS(Registros!$J$2:$J$6000,Registros!$B$2:$B$6000,$A2307)&gt;0),1,0)</f>
        <v>1</v>
      </c>
      <c r="N2307">
        <f>IF($J2307&gt;0,1,IF(COUNTIFS(Registros!$A$2:$A$6000,"CS",Registros!$B$2:$B$6000,$A2307,Registros!$K$2:$K$6000,"&lt;&gt;")&gt;0,1,0))</f>
        <v>0</v>
      </c>
      <c r="O2307" t="str">
        <f t="shared" si="180"/>
        <v>SOLO MÓVIL</v>
      </c>
      <c r="P2307" t="str">
        <f t="shared" si="181"/>
        <v>Ofrecer fijo + internet (FLBBTV)</v>
      </c>
      <c r="Q2307">
        <f t="shared" si="182"/>
        <v>24</v>
      </c>
      <c r="R2307">
        <f>IFERROR(VLOOKUP($A2307,Registros!$B$2:$G$6000,6,0),IFERROR(INDEX(Winback!$C$2:$C$300,MATCH($A2307,Winback!$K$2:$K$300,0)),""))</f>
        <v>0</v>
      </c>
      <c r="S2307" t="str">
        <f t="shared" si="183"/>
        <v>+MOV</v>
      </c>
      <c r="T2307">
        <f t="shared" si="184"/>
        <v>1</v>
      </c>
    </row>
    <row r="2308" spans="1:20" x14ac:dyDescent="0.35">
      <c r="A2308" t="s">
        <v>11438</v>
      </c>
      <c r="B2308" t="s">
        <v>11439</v>
      </c>
      <c r="C2308" t="s">
        <v>11440</v>
      </c>
      <c r="D2308" t="s">
        <v>11441</v>
      </c>
      <c r="E2308">
        <f>IF(COUNTIFS(Registros!$A$2:$A$6000,"NP",Registros!$B$2:$B$6000,$A2308)&gt;0,1,0)</f>
        <v>0</v>
      </c>
      <c r="F2308">
        <f>IF($E2308=1,SUMIFS(Registros!$F$2:$F$6000,Registros!$A$2:$A$6000,"NP",Registros!$B$2:$B$6000,$A2308),0)</f>
        <v>0</v>
      </c>
      <c r="G2308">
        <f>IF(COUNTIFS(Registros!$A$2:$A$6000,"MOV",Registros!$B$2:$B$6000,$A2308)&gt;0,1,0)</f>
        <v>1</v>
      </c>
      <c r="H2308">
        <f>IF($G2308=1,SUMIFS(Registros!$F$2:$F$6000,Registros!$A$2:$A$6000,"MOV",Registros!$B$2:$B$6000,$A2308),0)</f>
        <v>98</v>
      </c>
      <c r="I2308">
        <f>IF(COUNTIFS(Registros!$A$2:$A$6000,"CS",Registros!$B$2:$B$6000,$A2308)&gt;0,1,0)</f>
        <v>0</v>
      </c>
      <c r="J2308">
        <f>IF($I2308=1,SUMIFS(Registros!$I$2:$I$6000,Registros!$A$2:$A$6000,"CS",Registros!$B$2:$B$6000,$A2308),0)</f>
        <v>0</v>
      </c>
      <c r="K2308">
        <f>IF(COUNTIFS(Winback!$K$2:$K$300,$A2308)&gt;0,1,0)</f>
        <v>0</v>
      </c>
      <c r="L2308">
        <f>IF(AND($K2308=1,LEFT($A2308,3)="WB-"),SUMIFS(Winback!$D$2:$D$300,Winback!$K$2:$K$300,$A2308),0)</f>
        <v>0</v>
      </c>
      <c r="M2308">
        <f>IF(OR($E2308=1,$G2308=1,SUMIFS(Registros!$J$2:$J$6000,Registros!$B$2:$B$6000,$A2308)&gt;0),1,0)</f>
        <v>1</v>
      </c>
      <c r="N2308">
        <f>IF($J2308&gt;0,1,IF(COUNTIFS(Registros!$A$2:$A$6000,"CS",Registros!$B$2:$B$6000,$A2308,Registros!$K$2:$K$6000,"&lt;&gt;")&gt;0,1,0))</f>
        <v>0</v>
      </c>
      <c r="O2308" t="str">
        <f t="shared" si="180"/>
        <v>SOLO MÓVIL</v>
      </c>
      <c r="P2308" t="str">
        <f t="shared" si="181"/>
        <v>Ofrecer fijo + internet (FLBBTV)</v>
      </c>
      <c r="Q2308">
        <f t="shared" si="182"/>
        <v>98</v>
      </c>
      <c r="R2308">
        <f>IFERROR(VLOOKUP($A2308,Registros!$B$2:$G$6000,6,0),IFERROR(INDEX(Winback!$C$2:$C$300,MATCH($A2308,Winback!$K$2:$K$300,0)),""))</f>
        <v>0</v>
      </c>
      <c r="S2308" t="str">
        <f t="shared" si="183"/>
        <v>+MOV</v>
      </c>
      <c r="T2308">
        <f t="shared" si="184"/>
        <v>1</v>
      </c>
    </row>
    <row r="2309" spans="1:20" x14ac:dyDescent="0.35">
      <c r="A2309" t="s">
        <v>11443</v>
      </c>
      <c r="B2309" t="s">
        <v>11444</v>
      </c>
      <c r="C2309" t="s">
        <v>11445</v>
      </c>
      <c r="D2309" t="s">
        <v>11446</v>
      </c>
      <c r="E2309">
        <f>IF(COUNTIFS(Registros!$A$2:$A$6000,"NP",Registros!$B$2:$B$6000,$A2309)&gt;0,1,0)</f>
        <v>0</v>
      </c>
      <c r="F2309">
        <f>IF($E2309=1,SUMIFS(Registros!$F$2:$F$6000,Registros!$A$2:$A$6000,"NP",Registros!$B$2:$B$6000,$A2309),0)</f>
        <v>0</v>
      </c>
      <c r="G2309">
        <f>IF(COUNTIFS(Registros!$A$2:$A$6000,"MOV",Registros!$B$2:$B$6000,$A2309)&gt;0,1,0)</f>
        <v>1</v>
      </c>
      <c r="H2309">
        <f>IF($G2309=1,SUMIFS(Registros!$F$2:$F$6000,Registros!$A$2:$A$6000,"MOV",Registros!$B$2:$B$6000,$A2309),0)</f>
        <v>16.940000000000001</v>
      </c>
      <c r="I2309">
        <f>IF(COUNTIFS(Registros!$A$2:$A$6000,"CS",Registros!$B$2:$B$6000,$A2309)&gt;0,1,0)</f>
        <v>0</v>
      </c>
      <c r="J2309">
        <f>IF($I2309=1,SUMIFS(Registros!$I$2:$I$6000,Registros!$A$2:$A$6000,"CS",Registros!$B$2:$B$6000,$A2309),0)</f>
        <v>0</v>
      </c>
      <c r="K2309">
        <f>IF(COUNTIFS(Winback!$K$2:$K$300,$A2309)&gt;0,1,0)</f>
        <v>0</v>
      </c>
      <c r="L2309">
        <f>IF(AND($K2309=1,LEFT($A2309,3)="WB-"),SUMIFS(Winback!$D$2:$D$300,Winback!$K$2:$K$300,$A2309),0)</f>
        <v>0</v>
      </c>
      <c r="M2309">
        <f>IF(OR($E2309=1,$G2309=1,SUMIFS(Registros!$J$2:$J$6000,Registros!$B$2:$B$6000,$A2309)&gt;0),1,0)</f>
        <v>1</v>
      </c>
      <c r="N2309">
        <f>IF($J2309&gt;0,1,IF(COUNTIFS(Registros!$A$2:$A$6000,"CS",Registros!$B$2:$B$6000,$A2309,Registros!$K$2:$K$6000,"&lt;&gt;")&gt;0,1,0))</f>
        <v>0</v>
      </c>
      <c r="O2309" t="str">
        <f t="shared" si="180"/>
        <v>SOLO MÓVIL</v>
      </c>
      <c r="P2309" t="str">
        <f t="shared" si="181"/>
        <v>Ofrecer fijo + internet (FLBBTV)</v>
      </c>
      <c r="Q2309">
        <f t="shared" si="182"/>
        <v>16.940000000000001</v>
      </c>
      <c r="R2309">
        <f>IFERROR(VLOOKUP($A2309,Registros!$B$2:$G$6000,6,0),IFERROR(INDEX(Winback!$C$2:$C$300,MATCH($A2309,Winback!$K$2:$K$300,0)),""))</f>
        <v>0</v>
      </c>
      <c r="S2309" t="str">
        <f t="shared" si="183"/>
        <v>+MOV</v>
      </c>
      <c r="T2309">
        <f t="shared" si="184"/>
        <v>1</v>
      </c>
    </row>
    <row r="2310" spans="1:20" x14ac:dyDescent="0.35">
      <c r="A2310" t="s">
        <v>11447</v>
      </c>
      <c r="B2310" t="s">
        <v>11448</v>
      </c>
      <c r="C2310" t="s">
        <v>11449</v>
      </c>
      <c r="D2310" t="s">
        <v>11450</v>
      </c>
      <c r="E2310">
        <f>IF(COUNTIFS(Registros!$A$2:$A$6000,"NP",Registros!$B$2:$B$6000,$A2310)&gt;0,1,0)</f>
        <v>0</v>
      </c>
      <c r="F2310">
        <f>IF($E2310=1,SUMIFS(Registros!$F$2:$F$6000,Registros!$A$2:$A$6000,"NP",Registros!$B$2:$B$6000,$A2310),0)</f>
        <v>0</v>
      </c>
      <c r="G2310">
        <f>IF(COUNTIFS(Registros!$A$2:$A$6000,"MOV",Registros!$B$2:$B$6000,$A2310)&gt;0,1,0)</f>
        <v>1</v>
      </c>
      <c r="H2310">
        <f>IF($G2310=1,SUMIFS(Registros!$F$2:$F$6000,Registros!$A$2:$A$6000,"MOV",Registros!$B$2:$B$6000,$A2310),0)</f>
        <v>15</v>
      </c>
      <c r="I2310">
        <f>IF(COUNTIFS(Registros!$A$2:$A$6000,"CS",Registros!$B$2:$B$6000,$A2310)&gt;0,1,0)</f>
        <v>0</v>
      </c>
      <c r="J2310">
        <f>IF($I2310=1,SUMIFS(Registros!$I$2:$I$6000,Registros!$A$2:$A$6000,"CS",Registros!$B$2:$B$6000,$A2310),0)</f>
        <v>0</v>
      </c>
      <c r="K2310">
        <f>IF(COUNTIFS(Winback!$K$2:$K$300,$A2310)&gt;0,1,0)</f>
        <v>0</v>
      </c>
      <c r="L2310">
        <f>IF(AND($K2310=1,LEFT($A2310,3)="WB-"),SUMIFS(Winback!$D$2:$D$300,Winback!$K$2:$K$300,$A2310),0)</f>
        <v>0</v>
      </c>
      <c r="M2310">
        <f>IF(OR($E2310=1,$G2310=1,SUMIFS(Registros!$J$2:$J$6000,Registros!$B$2:$B$6000,$A2310)&gt;0),1,0)</f>
        <v>1</v>
      </c>
      <c r="N2310">
        <f>IF($J2310&gt;0,1,IF(COUNTIFS(Registros!$A$2:$A$6000,"CS",Registros!$B$2:$B$6000,$A2310,Registros!$K$2:$K$6000,"&lt;&gt;")&gt;0,1,0))</f>
        <v>0</v>
      </c>
      <c r="O2310" t="str">
        <f t="shared" si="180"/>
        <v>SOLO MÓVIL</v>
      </c>
      <c r="P2310" t="str">
        <f t="shared" si="181"/>
        <v>Ofrecer fijo + internet (FLBBTV)</v>
      </c>
      <c r="Q2310">
        <f t="shared" si="182"/>
        <v>15</v>
      </c>
      <c r="R2310">
        <f>IFERROR(VLOOKUP($A2310,Registros!$B$2:$G$6000,6,0),IFERROR(INDEX(Winback!$C$2:$C$300,MATCH($A2310,Winback!$K$2:$K$300,0)),""))</f>
        <v>0</v>
      </c>
      <c r="S2310" t="str">
        <f t="shared" si="183"/>
        <v>+MOV</v>
      </c>
      <c r="T2310">
        <f t="shared" si="184"/>
        <v>1</v>
      </c>
    </row>
    <row r="2311" spans="1:20" x14ac:dyDescent="0.35">
      <c r="A2311" t="s">
        <v>11452</v>
      </c>
      <c r="B2311" t="s">
        <v>11453</v>
      </c>
      <c r="C2311" t="s">
        <v>11454</v>
      </c>
      <c r="D2311" t="s">
        <v>11455</v>
      </c>
      <c r="E2311">
        <f>IF(COUNTIFS(Registros!$A$2:$A$6000,"NP",Registros!$B$2:$B$6000,$A2311)&gt;0,1,0)</f>
        <v>0</v>
      </c>
      <c r="F2311">
        <f>IF($E2311=1,SUMIFS(Registros!$F$2:$F$6000,Registros!$A$2:$A$6000,"NP",Registros!$B$2:$B$6000,$A2311),0)</f>
        <v>0</v>
      </c>
      <c r="G2311">
        <f>IF(COUNTIFS(Registros!$A$2:$A$6000,"MOV",Registros!$B$2:$B$6000,$A2311)&gt;0,1,0)</f>
        <v>1</v>
      </c>
      <c r="H2311">
        <f>IF($G2311=1,SUMIFS(Registros!$F$2:$F$6000,Registros!$A$2:$A$6000,"MOV",Registros!$B$2:$B$6000,$A2311),0)</f>
        <v>15</v>
      </c>
      <c r="I2311">
        <f>IF(COUNTIFS(Registros!$A$2:$A$6000,"CS",Registros!$B$2:$B$6000,$A2311)&gt;0,1,0)</f>
        <v>0</v>
      </c>
      <c r="J2311">
        <f>IF($I2311=1,SUMIFS(Registros!$I$2:$I$6000,Registros!$A$2:$A$6000,"CS",Registros!$B$2:$B$6000,$A2311),0)</f>
        <v>0</v>
      </c>
      <c r="K2311">
        <f>IF(COUNTIFS(Winback!$K$2:$K$300,$A2311)&gt;0,1,0)</f>
        <v>0</v>
      </c>
      <c r="L2311">
        <f>IF(AND($K2311=1,LEFT($A2311,3)="WB-"),SUMIFS(Winback!$D$2:$D$300,Winback!$K$2:$K$300,$A2311),0)</f>
        <v>0</v>
      </c>
      <c r="M2311">
        <f>IF(OR($E2311=1,$G2311=1,SUMIFS(Registros!$J$2:$J$6000,Registros!$B$2:$B$6000,$A2311)&gt;0),1,0)</f>
        <v>1</v>
      </c>
      <c r="N2311">
        <f>IF($J2311&gt;0,1,IF(COUNTIFS(Registros!$A$2:$A$6000,"CS",Registros!$B$2:$B$6000,$A2311,Registros!$K$2:$K$6000,"&lt;&gt;")&gt;0,1,0))</f>
        <v>0</v>
      </c>
      <c r="O2311" t="str">
        <f t="shared" si="180"/>
        <v>SOLO MÓVIL</v>
      </c>
      <c r="P2311" t="str">
        <f t="shared" si="181"/>
        <v>Ofrecer fijo + internet (FLBBTV)</v>
      </c>
      <c r="Q2311">
        <f t="shared" si="182"/>
        <v>15</v>
      </c>
      <c r="R2311">
        <f>IFERROR(VLOOKUP($A2311,Registros!$B$2:$G$6000,6,0),IFERROR(INDEX(Winback!$C$2:$C$300,MATCH($A2311,Winback!$K$2:$K$300,0)),""))</f>
        <v>0</v>
      </c>
      <c r="S2311" t="str">
        <f t="shared" si="183"/>
        <v>+MOV</v>
      </c>
      <c r="T2311">
        <f t="shared" si="184"/>
        <v>1</v>
      </c>
    </row>
    <row r="2312" spans="1:20" x14ac:dyDescent="0.35">
      <c r="A2312" t="s">
        <v>11457</v>
      </c>
      <c r="B2312" t="s">
        <v>11458</v>
      </c>
      <c r="C2312" t="s">
        <v>11459</v>
      </c>
      <c r="D2312" t="s">
        <v>11460</v>
      </c>
      <c r="E2312">
        <f>IF(COUNTIFS(Registros!$A$2:$A$6000,"NP",Registros!$B$2:$B$6000,$A2312)&gt;0,1,0)</f>
        <v>0</v>
      </c>
      <c r="F2312">
        <f>IF($E2312=1,SUMIFS(Registros!$F$2:$F$6000,Registros!$A$2:$A$6000,"NP",Registros!$B$2:$B$6000,$A2312),0)</f>
        <v>0</v>
      </c>
      <c r="G2312">
        <f>IF(COUNTIFS(Registros!$A$2:$A$6000,"MOV",Registros!$B$2:$B$6000,$A2312)&gt;0,1,0)</f>
        <v>1</v>
      </c>
      <c r="H2312">
        <f>IF($G2312=1,SUMIFS(Registros!$F$2:$F$6000,Registros!$A$2:$A$6000,"MOV",Registros!$B$2:$B$6000,$A2312),0)</f>
        <v>60</v>
      </c>
      <c r="I2312">
        <f>IF(COUNTIFS(Registros!$A$2:$A$6000,"CS",Registros!$B$2:$B$6000,$A2312)&gt;0,1,0)</f>
        <v>0</v>
      </c>
      <c r="J2312">
        <f>IF($I2312=1,SUMIFS(Registros!$I$2:$I$6000,Registros!$A$2:$A$6000,"CS",Registros!$B$2:$B$6000,$A2312),0)</f>
        <v>0</v>
      </c>
      <c r="K2312">
        <f>IF(COUNTIFS(Winback!$K$2:$K$300,$A2312)&gt;0,1,0)</f>
        <v>0</v>
      </c>
      <c r="L2312">
        <f>IF(AND($K2312=1,LEFT($A2312,3)="WB-"),SUMIFS(Winback!$D$2:$D$300,Winback!$K$2:$K$300,$A2312),0)</f>
        <v>0</v>
      </c>
      <c r="M2312">
        <f>IF(OR($E2312=1,$G2312=1,SUMIFS(Registros!$J$2:$J$6000,Registros!$B$2:$B$6000,$A2312)&gt;0),1,0)</f>
        <v>1</v>
      </c>
      <c r="N2312">
        <f>IF($J2312&gt;0,1,IF(COUNTIFS(Registros!$A$2:$A$6000,"CS",Registros!$B$2:$B$6000,$A2312,Registros!$K$2:$K$6000,"&lt;&gt;")&gt;0,1,0))</f>
        <v>0</v>
      </c>
      <c r="O2312" t="str">
        <f t="shared" si="180"/>
        <v>SOLO MÓVIL</v>
      </c>
      <c r="P2312" t="str">
        <f t="shared" si="181"/>
        <v>Ofrecer fijo + internet (FLBBTV)</v>
      </c>
      <c r="Q2312">
        <f t="shared" si="182"/>
        <v>60</v>
      </c>
      <c r="R2312">
        <f>IFERROR(VLOOKUP($A2312,Registros!$B$2:$G$6000,6,0),IFERROR(INDEX(Winback!$C$2:$C$300,MATCH($A2312,Winback!$K$2:$K$300,0)),""))</f>
        <v>0</v>
      </c>
      <c r="S2312" t="str">
        <f t="shared" si="183"/>
        <v>+MOV</v>
      </c>
      <c r="T2312">
        <f t="shared" si="184"/>
        <v>1</v>
      </c>
    </row>
    <row r="2313" spans="1:20" x14ac:dyDescent="0.35">
      <c r="A2313" t="s">
        <v>11462</v>
      </c>
      <c r="B2313" t="s">
        <v>11463</v>
      </c>
      <c r="C2313" t="s">
        <v>11464</v>
      </c>
      <c r="D2313" t="s">
        <v>11465</v>
      </c>
      <c r="E2313">
        <f>IF(COUNTIFS(Registros!$A$2:$A$6000,"NP",Registros!$B$2:$B$6000,$A2313)&gt;0,1,0)</f>
        <v>0</v>
      </c>
      <c r="F2313">
        <f>IF($E2313=1,SUMIFS(Registros!$F$2:$F$6000,Registros!$A$2:$A$6000,"NP",Registros!$B$2:$B$6000,$A2313),0)</f>
        <v>0</v>
      </c>
      <c r="G2313">
        <f>IF(COUNTIFS(Registros!$A$2:$A$6000,"MOV",Registros!$B$2:$B$6000,$A2313)&gt;0,1,0)</f>
        <v>1</v>
      </c>
      <c r="H2313">
        <f>IF($G2313=1,SUMIFS(Registros!$F$2:$F$6000,Registros!$A$2:$A$6000,"MOV",Registros!$B$2:$B$6000,$A2313),0)</f>
        <v>15</v>
      </c>
      <c r="I2313">
        <f>IF(COUNTIFS(Registros!$A$2:$A$6000,"CS",Registros!$B$2:$B$6000,$A2313)&gt;0,1,0)</f>
        <v>0</v>
      </c>
      <c r="J2313">
        <f>IF($I2313=1,SUMIFS(Registros!$I$2:$I$6000,Registros!$A$2:$A$6000,"CS",Registros!$B$2:$B$6000,$A2313),0)</f>
        <v>0</v>
      </c>
      <c r="K2313">
        <f>IF(COUNTIFS(Winback!$K$2:$K$300,$A2313)&gt;0,1,0)</f>
        <v>0</v>
      </c>
      <c r="L2313">
        <f>IF(AND($K2313=1,LEFT($A2313,3)="WB-"),SUMIFS(Winback!$D$2:$D$300,Winback!$K$2:$K$300,$A2313),0)</f>
        <v>0</v>
      </c>
      <c r="M2313">
        <f>IF(OR($E2313=1,$G2313=1,SUMIFS(Registros!$J$2:$J$6000,Registros!$B$2:$B$6000,$A2313)&gt;0),1,0)</f>
        <v>1</v>
      </c>
      <c r="N2313">
        <f>IF($J2313&gt;0,1,IF(COUNTIFS(Registros!$A$2:$A$6000,"CS",Registros!$B$2:$B$6000,$A2313,Registros!$K$2:$K$6000,"&lt;&gt;")&gt;0,1,0))</f>
        <v>0</v>
      </c>
      <c r="O2313" t="str">
        <f t="shared" si="180"/>
        <v>SOLO MÓVIL</v>
      </c>
      <c r="P2313" t="str">
        <f t="shared" si="181"/>
        <v>Ofrecer fijo + internet (FLBBTV)</v>
      </c>
      <c r="Q2313">
        <f t="shared" si="182"/>
        <v>15</v>
      </c>
      <c r="R2313">
        <f>IFERROR(VLOOKUP($A2313,Registros!$B$2:$G$6000,6,0),IFERROR(INDEX(Winback!$C$2:$C$300,MATCH($A2313,Winback!$K$2:$K$300,0)),""))</f>
        <v>0</v>
      </c>
      <c r="S2313" t="str">
        <f t="shared" si="183"/>
        <v>+MOV</v>
      </c>
      <c r="T2313">
        <f t="shared" si="184"/>
        <v>1</v>
      </c>
    </row>
    <row r="2314" spans="1:20" x14ac:dyDescent="0.35">
      <c r="A2314" t="s">
        <v>11467</v>
      </c>
      <c r="B2314" t="s">
        <v>11468</v>
      </c>
      <c r="C2314" t="s">
        <v>11469</v>
      </c>
      <c r="D2314" t="s">
        <v>11470</v>
      </c>
      <c r="E2314">
        <f>IF(COUNTIFS(Registros!$A$2:$A$6000,"NP",Registros!$B$2:$B$6000,$A2314)&gt;0,1,0)</f>
        <v>0</v>
      </c>
      <c r="F2314">
        <f>IF($E2314=1,SUMIFS(Registros!$F$2:$F$6000,Registros!$A$2:$A$6000,"NP",Registros!$B$2:$B$6000,$A2314),0)</f>
        <v>0</v>
      </c>
      <c r="G2314">
        <f>IF(COUNTIFS(Registros!$A$2:$A$6000,"MOV",Registros!$B$2:$B$6000,$A2314)&gt;0,1,0)</f>
        <v>1</v>
      </c>
      <c r="H2314">
        <f>IF($G2314=1,SUMIFS(Registros!$F$2:$F$6000,Registros!$A$2:$A$6000,"MOV",Registros!$B$2:$B$6000,$A2314),0)</f>
        <v>15</v>
      </c>
      <c r="I2314">
        <f>IF(COUNTIFS(Registros!$A$2:$A$6000,"CS",Registros!$B$2:$B$6000,$A2314)&gt;0,1,0)</f>
        <v>0</v>
      </c>
      <c r="J2314">
        <f>IF($I2314=1,SUMIFS(Registros!$I$2:$I$6000,Registros!$A$2:$A$6000,"CS",Registros!$B$2:$B$6000,$A2314),0)</f>
        <v>0</v>
      </c>
      <c r="K2314">
        <f>IF(COUNTIFS(Winback!$K$2:$K$300,$A2314)&gt;0,1,0)</f>
        <v>0</v>
      </c>
      <c r="L2314">
        <f>IF(AND($K2314=1,LEFT($A2314,3)="WB-"),SUMIFS(Winback!$D$2:$D$300,Winback!$K$2:$K$300,$A2314),0)</f>
        <v>0</v>
      </c>
      <c r="M2314">
        <f>IF(OR($E2314=1,$G2314=1,SUMIFS(Registros!$J$2:$J$6000,Registros!$B$2:$B$6000,$A2314)&gt;0),1,0)</f>
        <v>1</v>
      </c>
      <c r="N2314">
        <f>IF($J2314&gt;0,1,IF(COUNTIFS(Registros!$A$2:$A$6000,"CS",Registros!$B$2:$B$6000,$A2314,Registros!$K$2:$K$6000,"&lt;&gt;")&gt;0,1,0))</f>
        <v>0</v>
      </c>
      <c r="O2314" t="str">
        <f t="shared" si="180"/>
        <v>SOLO MÓVIL</v>
      </c>
      <c r="P2314" t="str">
        <f t="shared" si="181"/>
        <v>Ofrecer fijo + internet (FLBBTV)</v>
      </c>
      <c r="Q2314">
        <f t="shared" si="182"/>
        <v>15</v>
      </c>
      <c r="R2314">
        <f>IFERROR(VLOOKUP($A2314,Registros!$B$2:$G$6000,6,0),IFERROR(INDEX(Winback!$C$2:$C$300,MATCH($A2314,Winback!$K$2:$K$300,0)),""))</f>
        <v>0</v>
      </c>
      <c r="S2314" t="str">
        <f t="shared" si="183"/>
        <v>+MOV</v>
      </c>
      <c r="T2314">
        <f t="shared" si="184"/>
        <v>1</v>
      </c>
    </row>
    <row r="2315" spans="1:20" x14ac:dyDescent="0.35">
      <c r="A2315" t="s">
        <v>11472</v>
      </c>
      <c r="B2315" t="s">
        <v>11473</v>
      </c>
      <c r="C2315" t="s">
        <v>11474</v>
      </c>
      <c r="D2315" t="s">
        <v>11475</v>
      </c>
      <c r="E2315">
        <f>IF(COUNTIFS(Registros!$A$2:$A$6000,"NP",Registros!$B$2:$B$6000,$A2315)&gt;0,1,0)</f>
        <v>0</v>
      </c>
      <c r="F2315">
        <f>IF($E2315=1,SUMIFS(Registros!$F$2:$F$6000,Registros!$A$2:$A$6000,"NP",Registros!$B$2:$B$6000,$A2315),0)</f>
        <v>0</v>
      </c>
      <c r="G2315">
        <f>IF(COUNTIFS(Registros!$A$2:$A$6000,"MOV",Registros!$B$2:$B$6000,$A2315)&gt;0,1,0)</f>
        <v>1</v>
      </c>
      <c r="H2315">
        <f>IF($G2315=1,SUMIFS(Registros!$F$2:$F$6000,Registros!$A$2:$A$6000,"MOV",Registros!$B$2:$B$6000,$A2315),0)</f>
        <v>15</v>
      </c>
      <c r="I2315">
        <f>IF(COUNTIFS(Registros!$A$2:$A$6000,"CS",Registros!$B$2:$B$6000,$A2315)&gt;0,1,0)</f>
        <v>0</v>
      </c>
      <c r="J2315">
        <f>IF($I2315=1,SUMIFS(Registros!$I$2:$I$6000,Registros!$A$2:$A$6000,"CS",Registros!$B$2:$B$6000,$A2315),0)</f>
        <v>0</v>
      </c>
      <c r="K2315">
        <f>IF(COUNTIFS(Winback!$K$2:$K$300,$A2315)&gt;0,1,0)</f>
        <v>0</v>
      </c>
      <c r="L2315">
        <f>IF(AND($K2315=1,LEFT($A2315,3)="WB-"),SUMIFS(Winback!$D$2:$D$300,Winback!$K$2:$K$300,$A2315),0)</f>
        <v>0</v>
      </c>
      <c r="M2315">
        <f>IF(OR($E2315=1,$G2315=1,SUMIFS(Registros!$J$2:$J$6000,Registros!$B$2:$B$6000,$A2315)&gt;0),1,0)</f>
        <v>1</v>
      </c>
      <c r="N2315">
        <f>IF($J2315&gt;0,1,IF(COUNTIFS(Registros!$A$2:$A$6000,"CS",Registros!$B$2:$B$6000,$A2315,Registros!$K$2:$K$6000,"&lt;&gt;")&gt;0,1,0))</f>
        <v>0</v>
      </c>
      <c r="O2315" t="str">
        <f t="shared" si="180"/>
        <v>SOLO MÓVIL</v>
      </c>
      <c r="P2315" t="str">
        <f t="shared" si="181"/>
        <v>Ofrecer fijo + internet (FLBBTV)</v>
      </c>
      <c r="Q2315">
        <f t="shared" si="182"/>
        <v>15</v>
      </c>
      <c r="R2315">
        <f>IFERROR(VLOOKUP($A2315,Registros!$B$2:$G$6000,6,0),IFERROR(INDEX(Winback!$C$2:$C$300,MATCH($A2315,Winback!$K$2:$K$300,0)),""))</f>
        <v>0</v>
      </c>
      <c r="S2315" t="str">
        <f t="shared" si="183"/>
        <v>+MOV</v>
      </c>
      <c r="T2315">
        <f t="shared" si="184"/>
        <v>1</v>
      </c>
    </row>
    <row r="2316" spans="1:20" x14ac:dyDescent="0.35">
      <c r="A2316" t="s">
        <v>11477</v>
      </c>
      <c r="B2316" t="s">
        <v>11478</v>
      </c>
      <c r="C2316" t="s">
        <v>11479</v>
      </c>
      <c r="D2316" t="s">
        <v>11480</v>
      </c>
      <c r="E2316">
        <f>IF(COUNTIFS(Registros!$A$2:$A$6000,"NP",Registros!$B$2:$B$6000,$A2316)&gt;0,1,0)</f>
        <v>0</v>
      </c>
      <c r="F2316">
        <f>IF($E2316=1,SUMIFS(Registros!$F$2:$F$6000,Registros!$A$2:$A$6000,"NP",Registros!$B$2:$B$6000,$A2316),0)</f>
        <v>0</v>
      </c>
      <c r="G2316">
        <f>IF(COUNTIFS(Registros!$A$2:$A$6000,"MOV",Registros!$B$2:$B$6000,$A2316)&gt;0,1,0)</f>
        <v>1</v>
      </c>
      <c r="H2316">
        <f>IF($G2316=1,SUMIFS(Registros!$F$2:$F$6000,Registros!$A$2:$A$6000,"MOV",Registros!$B$2:$B$6000,$A2316),0)</f>
        <v>15</v>
      </c>
      <c r="I2316">
        <f>IF(COUNTIFS(Registros!$A$2:$A$6000,"CS",Registros!$B$2:$B$6000,$A2316)&gt;0,1,0)</f>
        <v>0</v>
      </c>
      <c r="J2316">
        <f>IF($I2316=1,SUMIFS(Registros!$I$2:$I$6000,Registros!$A$2:$A$6000,"CS",Registros!$B$2:$B$6000,$A2316),0)</f>
        <v>0</v>
      </c>
      <c r="K2316">
        <f>IF(COUNTIFS(Winback!$K$2:$K$300,$A2316)&gt;0,1,0)</f>
        <v>0</v>
      </c>
      <c r="L2316">
        <f>IF(AND($K2316=1,LEFT($A2316,3)="WB-"),SUMIFS(Winback!$D$2:$D$300,Winback!$K$2:$K$300,$A2316),0)</f>
        <v>0</v>
      </c>
      <c r="M2316">
        <f>IF(OR($E2316=1,$G2316=1,SUMIFS(Registros!$J$2:$J$6000,Registros!$B$2:$B$6000,$A2316)&gt;0),1,0)</f>
        <v>1</v>
      </c>
      <c r="N2316">
        <f>IF($J2316&gt;0,1,IF(COUNTIFS(Registros!$A$2:$A$6000,"CS",Registros!$B$2:$B$6000,$A2316,Registros!$K$2:$K$6000,"&lt;&gt;")&gt;0,1,0))</f>
        <v>0</v>
      </c>
      <c r="O2316" t="str">
        <f t="shared" si="180"/>
        <v>SOLO MÓVIL</v>
      </c>
      <c r="P2316" t="str">
        <f t="shared" si="181"/>
        <v>Ofrecer fijo + internet (FLBBTV)</v>
      </c>
      <c r="Q2316">
        <f t="shared" si="182"/>
        <v>15</v>
      </c>
      <c r="R2316">
        <f>IFERROR(VLOOKUP($A2316,Registros!$B$2:$G$6000,6,0),IFERROR(INDEX(Winback!$C$2:$C$300,MATCH($A2316,Winback!$K$2:$K$300,0)),""))</f>
        <v>0</v>
      </c>
      <c r="S2316" t="str">
        <f t="shared" si="183"/>
        <v>+MOV</v>
      </c>
      <c r="T2316">
        <f t="shared" si="184"/>
        <v>1</v>
      </c>
    </row>
    <row r="2317" spans="1:20" x14ac:dyDescent="0.35">
      <c r="A2317" t="s">
        <v>11482</v>
      </c>
      <c r="B2317" t="s">
        <v>11483</v>
      </c>
      <c r="C2317" t="s">
        <v>11484</v>
      </c>
      <c r="D2317" t="s">
        <v>11485</v>
      </c>
      <c r="E2317">
        <f>IF(COUNTIFS(Registros!$A$2:$A$6000,"NP",Registros!$B$2:$B$6000,$A2317)&gt;0,1,0)</f>
        <v>0</v>
      </c>
      <c r="F2317">
        <f>IF($E2317=1,SUMIFS(Registros!$F$2:$F$6000,Registros!$A$2:$A$6000,"NP",Registros!$B$2:$B$6000,$A2317),0)</f>
        <v>0</v>
      </c>
      <c r="G2317">
        <f>IF(COUNTIFS(Registros!$A$2:$A$6000,"MOV",Registros!$B$2:$B$6000,$A2317)&gt;0,1,0)</f>
        <v>1</v>
      </c>
      <c r="H2317">
        <f>IF($G2317=1,SUMIFS(Registros!$F$2:$F$6000,Registros!$A$2:$A$6000,"MOV",Registros!$B$2:$B$6000,$A2317),0)</f>
        <v>15</v>
      </c>
      <c r="I2317">
        <f>IF(COUNTIFS(Registros!$A$2:$A$6000,"CS",Registros!$B$2:$B$6000,$A2317)&gt;0,1,0)</f>
        <v>0</v>
      </c>
      <c r="J2317">
        <f>IF($I2317=1,SUMIFS(Registros!$I$2:$I$6000,Registros!$A$2:$A$6000,"CS",Registros!$B$2:$B$6000,$A2317),0)</f>
        <v>0</v>
      </c>
      <c r="K2317">
        <f>IF(COUNTIFS(Winback!$K$2:$K$300,$A2317)&gt;0,1,0)</f>
        <v>0</v>
      </c>
      <c r="L2317">
        <f>IF(AND($K2317=1,LEFT($A2317,3)="WB-"),SUMIFS(Winback!$D$2:$D$300,Winback!$K$2:$K$300,$A2317),0)</f>
        <v>0</v>
      </c>
      <c r="M2317">
        <f>IF(OR($E2317=1,$G2317=1,SUMIFS(Registros!$J$2:$J$6000,Registros!$B$2:$B$6000,$A2317)&gt;0),1,0)</f>
        <v>1</v>
      </c>
      <c r="N2317">
        <f>IF($J2317&gt;0,1,IF(COUNTIFS(Registros!$A$2:$A$6000,"CS",Registros!$B$2:$B$6000,$A2317,Registros!$K$2:$K$6000,"&lt;&gt;")&gt;0,1,0))</f>
        <v>0</v>
      </c>
      <c r="O2317" t="str">
        <f t="shared" si="180"/>
        <v>SOLO MÓVIL</v>
      </c>
      <c r="P2317" t="str">
        <f t="shared" si="181"/>
        <v>Ofrecer fijo + internet (FLBBTV)</v>
      </c>
      <c r="Q2317">
        <f t="shared" si="182"/>
        <v>15</v>
      </c>
      <c r="R2317">
        <f>IFERROR(VLOOKUP($A2317,Registros!$B$2:$G$6000,6,0),IFERROR(INDEX(Winback!$C$2:$C$300,MATCH($A2317,Winback!$K$2:$K$300,0)),""))</f>
        <v>0</v>
      </c>
      <c r="S2317" t="str">
        <f t="shared" si="183"/>
        <v>+MOV</v>
      </c>
      <c r="T2317">
        <f t="shared" si="184"/>
        <v>1</v>
      </c>
    </row>
    <row r="2318" spans="1:20" x14ac:dyDescent="0.35">
      <c r="A2318" t="s">
        <v>11487</v>
      </c>
      <c r="B2318" t="s">
        <v>11488</v>
      </c>
      <c r="C2318" t="s">
        <v>11489</v>
      </c>
      <c r="D2318" t="s">
        <v>11490</v>
      </c>
      <c r="E2318">
        <f>IF(COUNTIFS(Registros!$A$2:$A$6000,"NP",Registros!$B$2:$B$6000,$A2318)&gt;0,1,0)</f>
        <v>0</v>
      </c>
      <c r="F2318">
        <f>IF($E2318=1,SUMIFS(Registros!$F$2:$F$6000,Registros!$A$2:$A$6000,"NP",Registros!$B$2:$B$6000,$A2318),0)</f>
        <v>0</v>
      </c>
      <c r="G2318">
        <f>IF(COUNTIFS(Registros!$A$2:$A$6000,"MOV",Registros!$B$2:$B$6000,$A2318)&gt;0,1,0)</f>
        <v>1</v>
      </c>
      <c r="H2318">
        <f>IF($G2318=1,SUMIFS(Registros!$F$2:$F$6000,Registros!$A$2:$A$6000,"MOV",Registros!$B$2:$B$6000,$A2318),0)</f>
        <v>15</v>
      </c>
      <c r="I2318">
        <f>IF(COUNTIFS(Registros!$A$2:$A$6000,"CS",Registros!$B$2:$B$6000,$A2318)&gt;0,1,0)</f>
        <v>0</v>
      </c>
      <c r="J2318">
        <f>IF($I2318=1,SUMIFS(Registros!$I$2:$I$6000,Registros!$A$2:$A$6000,"CS",Registros!$B$2:$B$6000,$A2318),0)</f>
        <v>0</v>
      </c>
      <c r="K2318">
        <f>IF(COUNTIFS(Winback!$K$2:$K$300,$A2318)&gt;0,1,0)</f>
        <v>0</v>
      </c>
      <c r="L2318">
        <f>IF(AND($K2318=1,LEFT($A2318,3)="WB-"),SUMIFS(Winback!$D$2:$D$300,Winback!$K$2:$K$300,$A2318),0)</f>
        <v>0</v>
      </c>
      <c r="M2318">
        <f>IF(OR($E2318=1,$G2318=1,SUMIFS(Registros!$J$2:$J$6000,Registros!$B$2:$B$6000,$A2318)&gt;0),1,0)</f>
        <v>1</v>
      </c>
      <c r="N2318">
        <f>IF($J2318&gt;0,1,IF(COUNTIFS(Registros!$A$2:$A$6000,"CS",Registros!$B$2:$B$6000,$A2318,Registros!$K$2:$K$6000,"&lt;&gt;")&gt;0,1,0))</f>
        <v>0</v>
      </c>
      <c r="O2318" t="str">
        <f t="shared" si="180"/>
        <v>SOLO MÓVIL</v>
      </c>
      <c r="P2318" t="str">
        <f t="shared" si="181"/>
        <v>Ofrecer fijo + internet (FLBBTV)</v>
      </c>
      <c r="Q2318">
        <f t="shared" si="182"/>
        <v>15</v>
      </c>
      <c r="R2318">
        <f>IFERROR(VLOOKUP($A2318,Registros!$B$2:$G$6000,6,0),IFERROR(INDEX(Winback!$C$2:$C$300,MATCH($A2318,Winback!$K$2:$K$300,0)),""))</f>
        <v>0</v>
      </c>
      <c r="S2318" t="str">
        <f t="shared" si="183"/>
        <v>+MOV</v>
      </c>
      <c r="T2318">
        <f t="shared" si="184"/>
        <v>1</v>
      </c>
    </row>
    <row r="2319" spans="1:20" x14ac:dyDescent="0.35">
      <c r="A2319" t="s">
        <v>11492</v>
      </c>
      <c r="B2319" t="s">
        <v>11493</v>
      </c>
      <c r="C2319" t="s">
        <v>11494</v>
      </c>
      <c r="D2319" t="s">
        <v>11495</v>
      </c>
      <c r="E2319">
        <f>IF(COUNTIFS(Registros!$A$2:$A$6000,"NP",Registros!$B$2:$B$6000,$A2319)&gt;0,1,0)</f>
        <v>0</v>
      </c>
      <c r="F2319">
        <f>IF($E2319=1,SUMIFS(Registros!$F$2:$F$6000,Registros!$A$2:$A$6000,"NP",Registros!$B$2:$B$6000,$A2319),0)</f>
        <v>0</v>
      </c>
      <c r="G2319">
        <f>IF(COUNTIFS(Registros!$A$2:$A$6000,"MOV",Registros!$B$2:$B$6000,$A2319)&gt;0,1,0)</f>
        <v>1</v>
      </c>
      <c r="H2319">
        <f>IF($G2319=1,SUMIFS(Registros!$F$2:$F$6000,Registros!$A$2:$A$6000,"MOV",Registros!$B$2:$B$6000,$A2319),0)</f>
        <v>25.75</v>
      </c>
      <c r="I2319">
        <f>IF(COUNTIFS(Registros!$A$2:$A$6000,"CS",Registros!$B$2:$B$6000,$A2319)&gt;0,1,0)</f>
        <v>0</v>
      </c>
      <c r="J2319">
        <f>IF($I2319=1,SUMIFS(Registros!$I$2:$I$6000,Registros!$A$2:$A$6000,"CS",Registros!$B$2:$B$6000,$A2319),0)</f>
        <v>0</v>
      </c>
      <c r="K2319">
        <f>IF(COUNTIFS(Winback!$K$2:$K$300,$A2319)&gt;0,1,0)</f>
        <v>0</v>
      </c>
      <c r="L2319">
        <f>IF(AND($K2319=1,LEFT($A2319,3)="WB-"),SUMIFS(Winback!$D$2:$D$300,Winback!$K$2:$K$300,$A2319),0)</f>
        <v>0</v>
      </c>
      <c r="M2319">
        <f>IF(OR($E2319=1,$G2319=1,SUMIFS(Registros!$J$2:$J$6000,Registros!$B$2:$B$6000,$A2319)&gt;0),1,0)</f>
        <v>1</v>
      </c>
      <c r="N2319">
        <f>IF($J2319&gt;0,1,IF(COUNTIFS(Registros!$A$2:$A$6000,"CS",Registros!$B$2:$B$6000,$A2319,Registros!$K$2:$K$6000,"&lt;&gt;")&gt;0,1,0))</f>
        <v>0</v>
      </c>
      <c r="O2319" t="str">
        <f t="shared" si="180"/>
        <v>SOLO MÓVIL</v>
      </c>
      <c r="P2319" t="str">
        <f t="shared" si="181"/>
        <v>Ofrecer fijo + internet (FLBBTV)</v>
      </c>
      <c r="Q2319">
        <f t="shared" si="182"/>
        <v>25.75</v>
      </c>
      <c r="R2319">
        <f>IFERROR(VLOOKUP($A2319,Registros!$B$2:$G$6000,6,0),IFERROR(INDEX(Winback!$C$2:$C$300,MATCH($A2319,Winback!$K$2:$K$300,0)),""))</f>
        <v>0</v>
      </c>
      <c r="S2319" t="str">
        <f t="shared" si="183"/>
        <v>+MOV</v>
      </c>
      <c r="T2319">
        <f t="shared" si="184"/>
        <v>1</v>
      </c>
    </row>
    <row r="2320" spans="1:20" x14ac:dyDescent="0.35">
      <c r="A2320" t="s">
        <v>11497</v>
      </c>
      <c r="B2320" t="s">
        <v>11498</v>
      </c>
      <c r="C2320" t="s">
        <v>11499</v>
      </c>
      <c r="D2320" t="s">
        <v>11500</v>
      </c>
      <c r="E2320">
        <f>IF(COUNTIFS(Registros!$A$2:$A$6000,"NP",Registros!$B$2:$B$6000,$A2320)&gt;0,1,0)</f>
        <v>0</v>
      </c>
      <c r="F2320">
        <f>IF($E2320=1,SUMIFS(Registros!$F$2:$F$6000,Registros!$A$2:$A$6000,"NP",Registros!$B$2:$B$6000,$A2320),0)</f>
        <v>0</v>
      </c>
      <c r="G2320">
        <f>IF(COUNTIFS(Registros!$A$2:$A$6000,"MOV",Registros!$B$2:$B$6000,$A2320)&gt;0,1,0)</f>
        <v>1</v>
      </c>
      <c r="H2320">
        <f>IF($G2320=1,SUMIFS(Registros!$F$2:$F$6000,Registros!$A$2:$A$6000,"MOV",Registros!$B$2:$B$6000,$A2320),0)</f>
        <v>15</v>
      </c>
      <c r="I2320">
        <f>IF(COUNTIFS(Registros!$A$2:$A$6000,"CS",Registros!$B$2:$B$6000,$A2320)&gt;0,1,0)</f>
        <v>0</v>
      </c>
      <c r="J2320">
        <f>IF($I2320=1,SUMIFS(Registros!$I$2:$I$6000,Registros!$A$2:$A$6000,"CS",Registros!$B$2:$B$6000,$A2320),0)</f>
        <v>0</v>
      </c>
      <c r="K2320">
        <f>IF(COUNTIFS(Winback!$K$2:$K$300,$A2320)&gt;0,1,0)</f>
        <v>0</v>
      </c>
      <c r="L2320">
        <f>IF(AND($K2320=1,LEFT($A2320,3)="WB-"),SUMIFS(Winback!$D$2:$D$300,Winback!$K$2:$K$300,$A2320),0)</f>
        <v>0</v>
      </c>
      <c r="M2320">
        <f>IF(OR($E2320=1,$G2320=1,SUMIFS(Registros!$J$2:$J$6000,Registros!$B$2:$B$6000,$A2320)&gt;0),1,0)</f>
        <v>1</v>
      </c>
      <c r="N2320">
        <f>IF($J2320&gt;0,1,IF(COUNTIFS(Registros!$A$2:$A$6000,"CS",Registros!$B$2:$B$6000,$A2320,Registros!$K$2:$K$6000,"&lt;&gt;")&gt;0,1,0))</f>
        <v>0</v>
      </c>
      <c r="O2320" t="str">
        <f t="shared" si="180"/>
        <v>SOLO MÓVIL</v>
      </c>
      <c r="P2320" t="str">
        <f t="shared" si="181"/>
        <v>Ofrecer fijo + internet (FLBBTV)</v>
      </c>
      <c r="Q2320">
        <f t="shared" si="182"/>
        <v>15</v>
      </c>
      <c r="R2320">
        <f>IFERROR(VLOOKUP($A2320,Registros!$B$2:$G$6000,6,0),IFERROR(INDEX(Winback!$C$2:$C$300,MATCH($A2320,Winback!$K$2:$K$300,0)),""))</f>
        <v>0</v>
      </c>
      <c r="S2320" t="str">
        <f t="shared" si="183"/>
        <v>+MOV</v>
      </c>
      <c r="T2320">
        <f t="shared" si="184"/>
        <v>1</v>
      </c>
    </row>
    <row r="2321" spans="1:20" x14ac:dyDescent="0.35">
      <c r="A2321" t="s">
        <v>11502</v>
      </c>
      <c r="B2321" t="s">
        <v>11503</v>
      </c>
      <c r="C2321" t="s">
        <v>11504</v>
      </c>
      <c r="D2321" t="s">
        <v>11505</v>
      </c>
      <c r="E2321">
        <f>IF(COUNTIFS(Registros!$A$2:$A$6000,"NP",Registros!$B$2:$B$6000,$A2321)&gt;0,1,0)</f>
        <v>0</v>
      </c>
      <c r="F2321">
        <f>IF($E2321=1,SUMIFS(Registros!$F$2:$F$6000,Registros!$A$2:$A$6000,"NP",Registros!$B$2:$B$6000,$A2321),0)</f>
        <v>0</v>
      </c>
      <c r="G2321">
        <f>IF(COUNTIFS(Registros!$A$2:$A$6000,"MOV",Registros!$B$2:$B$6000,$A2321)&gt;0,1,0)</f>
        <v>1</v>
      </c>
      <c r="H2321">
        <f>IF($G2321=1,SUMIFS(Registros!$F$2:$F$6000,Registros!$A$2:$A$6000,"MOV",Registros!$B$2:$B$6000,$A2321),0)</f>
        <v>15</v>
      </c>
      <c r="I2321">
        <f>IF(COUNTIFS(Registros!$A$2:$A$6000,"CS",Registros!$B$2:$B$6000,$A2321)&gt;0,1,0)</f>
        <v>0</v>
      </c>
      <c r="J2321">
        <f>IF($I2321=1,SUMIFS(Registros!$I$2:$I$6000,Registros!$A$2:$A$6000,"CS",Registros!$B$2:$B$6000,$A2321),0)</f>
        <v>0</v>
      </c>
      <c r="K2321">
        <f>IF(COUNTIFS(Winback!$K$2:$K$300,$A2321)&gt;0,1,0)</f>
        <v>0</v>
      </c>
      <c r="L2321">
        <f>IF(AND($K2321=1,LEFT($A2321,3)="WB-"),SUMIFS(Winback!$D$2:$D$300,Winback!$K$2:$K$300,$A2321),0)</f>
        <v>0</v>
      </c>
      <c r="M2321">
        <f>IF(OR($E2321=1,$G2321=1,SUMIFS(Registros!$J$2:$J$6000,Registros!$B$2:$B$6000,$A2321)&gt;0),1,0)</f>
        <v>1</v>
      </c>
      <c r="N2321">
        <f>IF($J2321&gt;0,1,IF(COUNTIFS(Registros!$A$2:$A$6000,"CS",Registros!$B$2:$B$6000,$A2321,Registros!$K$2:$K$6000,"&lt;&gt;")&gt;0,1,0))</f>
        <v>0</v>
      </c>
      <c r="O2321" t="str">
        <f t="shared" si="180"/>
        <v>SOLO MÓVIL</v>
      </c>
      <c r="P2321" t="str">
        <f t="shared" si="181"/>
        <v>Ofrecer fijo + internet (FLBBTV)</v>
      </c>
      <c r="Q2321">
        <f t="shared" si="182"/>
        <v>15</v>
      </c>
      <c r="R2321">
        <f>IFERROR(VLOOKUP($A2321,Registros!$B$2:$G$6000,6,0),IFERROR(INDEX(Winback!$C$2:$C$300,MATCH($A2321,Winback!$K$2:$K$300,0)),""))</f>
        <v>0</v>
      </c>
      <c r="S2321" t="str">
        <f t="shared" si="183"/>
        <v>+MOV</v>
      </c>
      <c r="T2321">
        <f t="shared" si="184"/>
        <v>1</v>
      </c>
    </row>
    <row r="2322" spans="1:20" x14ac:dyDescent="0.35">
      <c r="A2322" t="s">
        <v>11507</v>
      </c>
      <c r="B2322" t="s">
        <v>11508</v>
      </c>
      <c r="C2322" t="s">
        <v>11509</v>
      </c>
      <c r="D2322" t="s">
        <v>11510</v>
      </c>
      <c r="E2322">
        <f>IF(COUNTIFS(Registros!$A$2:$A$6000,"NP",Registros!$B$2:$B$6000,$A2322)&gt;0,1,0)</f>
        <v>0</v>
      </c>
      <c r="F2322">
        <f>IF($E2322=1,SUMIFS(Registros!$F$2:$F$6000,Registros!$A$2:$A$6000,"NP",Registros!$B$2:$B$6000,$A2322),0)</f>
        <v>0</v>
      </c>
      <c r="G2322">
        <f>IF(COUNTIFS(Registros!$A$2:$A$6000,"MOV",Registros!$B$2:$B$6000,$A2322)&gt;0,1,0)</f>
        <v>1</v>
      </c>
      <c r="H2322">
        <f>IF($G2322=1,SUMIFS(Registros!$F$2:$F$6000,Registros!$A$2:$A$6000,"MOV",Registros!$B$2:$B$6000,$A2322),0)</f>
        <v>30</v>
      </c>
      <c r="I2322">
        <f>IF(COUNTIFS(Registros!$A$2:$A$6000,"CS",Registros!$B$2:$B$6000,$A2322)&gt;0,1,0)</f>
        <v>0</v>
      </c>
      <c r="J2322">
        <f>IF($I2322=1,SUMIFS(Registros!$I$2:$I$6000,Registros!$A$2:$A$6000,"CS",Registros!$B$2:$B$6000,$A2322),0)</f>
        <v>0</v>
      </c>
      <c r="K2322">
        <f>IF(COUNTIFS(Winback!$K$2:$K$300,$A2322)&gt;0,1,0)</f>
        <v>0</v>
      </c>
      <c r="L2322">
        <f>IF(AND($K2322=1,LEFT($A2322,3)="WB-"),SUMIFS(Winback!$D$2:$D$300,Winback!$K$2:$K$300,$A2322),0)</f>
        <v>0</v>
      </c>
      <c r="M2322">
        <f>IF(OR($E2322=1,$G2322=1,SUMIFS(Registros!$J$2:$J$6000,Registros!$B$2:$B$6000,$A2322)&gt;0),1,0)</f>
        <v>1</v>
      </c>
      <c r="N2322">
        <f>IF($J2322&gt;0,1,IF(COUNTIFS(Registros!$A$2:$A$6000,"CS",Registros!$B$2:$B$6000,$A2322,Registros!$K$2:$K$6000,"&lt;&gt;")&gt;0,1,0))</f>
        <v>0</v>
      </c>
      <c r="O2322" t="str">
        <f t="shared" si="180"/>
        <v>SOLO MÓVIL</v>
      </c>
      <c r="P2322" t="str">
        <f t="shared" si="181"/>
        <v>Ofrecer fijo + internet (FLBBTV)</v>
      </c>
      <c r="Q2322">
        <f t="shared" si="182"/>
        <v>30</v>
      </c>
      <c r="R2322">
        <f>IFERROR(VLOOKUP($A2322,Registros!$B$2:$G$6000,6,0),IFERROR(INDEX(Winback!$C$2:$C$300,MATCH($A2322,Winback!$K$2:$K$300,0)),""))</f>
        <v>0</v>
      </c>
      <c r="S2322" t="str">
        <f t="shared" si="183"/>
        <v>+MOV</v>
      </c>
      <c r="T2322">
        <f t="shared" si="184"/>
        <v>1</v>
      </c>
    </row>
    <row r="2323" spans="1:20" x14ac:dyDescent="0.35">
      <c r="A2323" t="s">
        <v>11512</v>
      </c>
      <c r="B2323" t="s">
        <v>11513</v>
      </c>
      <c r="C2323" t="s">
        <v>11514</v>
      </c>
      <c r="D2323" t="s">
        <v>11515</v>
      </c>
      <c r="E2323">
        <f>IF(COUNTIFS(Registros!$A$2:$A$6000,"NP",Registros!$B$2:$B$6000,$A2323)&gt;0,1,0)</f>
        <v>0</v>
      </c>
      <c r="F2323">
        <f>IF($E2323=1,SUMIFS(Registros!$F$2:$F$6000,Registros!$A$2:$A$6000,"NP",Registros!$B$2:$B$6000,$A2323),0)</f>
        <v>0</v>
      </c>
      <c r="G2323">
        <f>IF(COUNTIFS(Registros!$A$2:$A$6000,"MOV",Registros!$B$2:$B$6000,$A2323)&gt;0,1,0)</f>
        <v>1</v>
      </c>
      <c r="H2323">
        <f>IF($G2323=1,SUMIFS(Registros!$F$2:$F$6000,Registros!$A$2:$A$6000,"MOV",Registros!$B$2:$B$6000,$A2323),0)</f>
        <v>50</v>
      </c>
      <c r="I2323">
        <f>IF(COUNTIFS(Registros!$A$2:$A$6000,"CS",Registros!$B$2:$B$6000,$A2323)&gt;0,1,0)</f>
        <v>0</v>
      </c>
      <c r="J2323">
        <f>IF($I2323=1,SUMIFS(Registros!$I$2:$I$6000,Registros!$A$2:$A$6000,"CS",Registros!$B$2:$B$6000,$A2323),0)</f>
        <v>0</v>
      </c>
      <c r="K2323">
        <f>IF(COUNTIFS(Winback!$K$2:$K$300,$A2323)&gt;0,1,0)</f>
        <v>0</v>
      </c>
      <c r="L2323">
        <f>IF(AND($K2323=1,LEFT($A2323,3)="WB-"),SUMIFS(Winback!$D$2:$D$300,Winback!$K$2:$K$300,$A2323),0)</f>
        <v>0</v>
      </c>
      <c r="M2323">
        <f>IF(OR($E2323=1,$G2323=1,SUMIFS(Registros!$J$2:$J$6000,Registros!$B$2:$B$6000,$A2323)&gt;0),1,0)</f>
        <v>1</v>
      </c>
      <c r="N2323">
        <f>IF($J2323&gt;0,1,IF(COUNTIFS(Registros!$A$2:$A$6000,"CS",Registros!$B$2:$B$6000,$A2323,Registros!$K$2:$K$6000,"&lt;&gt;")&gt;0,1,0))</f>
        <v>0</v>
      </c>
      <c r="O2323" t="str">
        <f t="shared" si="180"/>
        <v>SOLO MÓVIL</v>
      </c>
      <c r="P2323" t="str">
        <f t="shared" si="181"/>
        <v>Ofrecer fijo + internet (FLBBTV)</v>
      </c>
      <c r="Q2323">
        <f t="shared" si="182"/>
        <v>50</v>
      </c>
      <c r="R2323">
        <f>IFERROR(VLOOKUP($A2323,Registros!$B$2:$G$6000,6,0),IFERROR(INDEX(Winback!$C$2:$C$300,MATCH($A2323,Winback!$K$2:$K$300,0)),""))</f>
        <v>0</v>
      </c>
      <c r="S2323" t="str">
        <f t="shared" si="183"/>
        <v>+MOV</v>
      </c>
      <c r="T2323">
        <f t="shared" si="184"/>
        <v>1</v>
      </c>
    </row>
    <row r="2324" spans="1:20" x14ac:dyDescent="0.35">
      <c r="A2324" t="s">
        <v>11517</v>
      </c>
      <c r="B2324" t="s">
        <v>11518</v>
      </c>
      <c r="C2324" t="s">
        <v>11519</v>
      </c>
      <c r="D2324" t="s">
        <v>11520</v>
      </c>
      <c r="E2324">
        <f>IF(COUNTIFS(Registros!$A$2:$A$6000,"NP",Registros!$B$2:$B$6000,$A2324)&gt;0,1,0)</f>
        <v>0</v>
      </c>
      <c r="F2324">
        <f>IF($E2324=1,SUMIFS(Registros!$F$2:$F$6000,Registros!$A$2:$A$6000,"NP",Registros!$B$2:$B$6000,$A2324),0)</f>
        <v>0</v>
      </c>
      <c r="G2324">
        <f>IF(COUNTIFS(Registros!$A$2:$A$6000,"MOV",Registros!$B$2:$B$6000,$A2324)&gt;0,1,0)</f>
        <v>1</v>
      </c>
      <c r="H2324">
        <f>IF($G2324=1,SUMIFS(Registros!$F$2:$F$6000,Registros!$A$2:$A$6000,"MOV",Registros!$B$2:$B$6000,$A2324),0)</f>
        <v>15</v>
      </c>
      <c r="I2324">
        <f>IF(COUNTIFS(Registros!$A$2:$A$6000,"CS",Registros!$B$2:$B$6000,$A2324)&gt;0,1,0)</f>
        <v>0</v>
      </c>
      <c r="J2324">
        <f>IF($I2324=1,SUMIFS(Registros!$I$2:$I$6000,Registros!$A$2:$A$6000,"CS",Registros!$B$2:$B$6000,$A2324),0)</f>
        <v>0</v>
      </c>
      <c r="K2324">
        <f>IF(COUNTIFS(Winback!$K$2:$K$300,$A2324)&gt;0,1,0)</f>
        <v>0</v>
      </c>
      <c r="L2324">
        <f>IF(AND($K2324=1,LEFT($A2324,3)="WB-"),SUMIFS(Winback!$D$2:$D$300,Winback!$K$2:$K$300,$A2324),0)</f>
        <v>0</v>
      </c>
      <c r="M2324">
        <f>IF(OR($E2324=1,$G2324=1,SUMIFS(Registros!$J$2:$J$6000,Registros!$B$2:$B$6000,$A2324)&gt;0),1,0)</f>
        <v>1</v>
      </c>
      <c r="N2324">
        <f>IF($J2324&gt;0,1,IF(COUNTIFS(Registros!$A$2:$A$6000,"CS",Registros!$B$2:$B$6000,$A2324,Registros!$K$2:$K$6000,"&lt;&gt;")&gt;0,1,0))</f>
        <v>0</v>
      </c>
      <c r="O2324" t="str">
        <f t="shared" si="180"/>
        <v>SOLO MÓVIL</v>
      </c>
      <c r="P2324" t="str">
        <f t="shared" si="181"/>
        <v>Ofrecer fijo + internet (FLBBTV)</v>
      </c>
      <c r="Q2324">
        <f t="shared" si="182"/>
        <v>15</v>
      </c>
      <c r="R2324">
        <f>IFERROR(VLOOKUP($A2324,Registros!$B$2:$G$6000,6,0),IFERROR(INDEX(Winback!$C$2:$C$300,MATCH($A2324,Winback!$K$2:$K$300,0)),""))</f>
        <v>0</v>
      </c>
      <c r="S2324" t="str">
        <f t="shared" si="183"/>
        <v>+MOV</v>
      </c>
      <c r="T2324">
        <f t="shared" si="184"/>
        <v>1</v>
      </c>
    </row>
    <row r="2325" spans="1:20" x14ac:dyDescent="0.35">
      <c r="A2325" t="s">
        <v>11522</v>
      </c>
      <c r="B2325" t="s">
        <v>11523</v>
      </c>
      <c r="C2325" t="s">
        <v>11524</v>
      </c>
      <c r="D2325" t="s">
        <v>11525</v>
      </c>
      <c r="E2325">
        <f>IF(COUNTIFS(Registros!$A$2:$A$6000,"NP",Registros!$B$2:$B$6000,$A2325)&gt;0,1,0)</f>
        <v>0</v>
      </c>
      <c r="F2325">
        <f>IF($E2325=1,SUMIFS(Registros!$F$2:$F$6000,Registros!$A$2:$A$6000,"NP",Registros!$B$2:$B$6000,$A2325),0)</f>
        <v>0</v>
      </c>
      <c r="G2325">
        <f>IF(COUNTIFS(Registros!$A$2:$A$6000,"MOV",Registros!$B$2:$B$6000,$A2325)&gt;0,1,0)</f>
        <v>1</v>
      </c>
      <c r="H2325">
        <f>IF($G2325=1,SUMIFS(Registros!$F$2:$F$6000,Registros!$A$2:$A$6000,"MOV",Registros!$B$2:$B$6000,$A2325),0)</f>
        <v>15</v>
      </c>
      <c r="I2325">
        <f>IF(COUNTIFS(Registros!$A$2:$A$6000,"CS",Registros!$B$2:$B$6000,$A2325)&gt;0,1,0)</f>
        <v>0</v>
      </c>
      <c r="J2325">
        <f>IF($I2325=1,SUMIFS(Registros!$I$2:$I$6000,Registros!$A$2:$A$6000,"CS",Registros!$B$2:$B$6000,$A2325),0)</f>
        <v>0</v>
      </c>
      <c r="K2325">
        <f>IF(COUNTIFS(Winback!$K$2:$K$300,$A2325)&gt;0,1,0)</f>
        <v>0</v>
      </c>
      <c r="L2325">
        <f>IF(AND($K2325=1,LEFT($A2325,3)="WB-"),SUMIFS(Winback!$D$2:$D$300,Winback!$K$2:$K$300,$A2325),0)</f>
        <v>0</v>
      </c>
      <c r="M2325">
        <f>IF(OR($E2325=1,$G2325=1,SUMIFS(Registros!$J$2:$J$6000,Registros!$B$2:$B$6000,$A2325)&gt;0),1,0)</f>
        <v>1</v>
      </c>
      <c r="N2325">
        <f>IF($J2325&gt;0,1,IF(COUNTIFS(Registros!$A$2:$A$6000,"CS",Registros!$B$2:$B$6000,$A2325,Registros!$K$2:$K$6000,"&lt;&gt;")&gt;0,1,0))</f>
        <v>0</v>
      </c>
      <c r="O2325" t="str">
        <f t="shared" si="180"/>
        <v>SOLO MÓVIL</v>
      </c>
      <c r="P2325" t="str">
        <f t="shared" si="181"/>
        <v>Ofrecer fijo + internet (FLBBTV)</v>
      </c>
      <c r="Q2325">
        <f t="shared" si="182"/>
        <v>15</v>
      </c>
      <c r="R2325">
        <f>IFERROR(VLOOKUP($A2325,Registros!$B$2:$G$6000,6,0),IFERROR(INDEX(Winback!$C$2:$C$300,MATCH($A2325,Winback!$K$2:$K$300,0)),""))</f>
        <v>0</v>
      </c>
      <c r="S2325" t="str">
        <f t="shared" si="183"/>
        <v>+MOV</v>
      </c>
      <c r="T2325">
        <f t="shared" si="184"/>
        <v>1</v>
      </c>
    </row>
    <row r="2326" spans="1:20" x14ac:dyDescent="0.35">
      <c r="A2326" t="s">
        <v>11527</v>
      </c>
      <c r="B2326" t="s">
        <v>11528</v>
      </c>
      <c r="C2326" t="s">
        <v>11529</v>
      </c>
      <c r="D2326" t="s">
        <v>11530</v>
      </c>
      <c r="E2326">
        <f>IF(COUNTIFS(Registros!$A$2:$A$6000,"NP",Registros!$B$2:$B$6000,$A2326)&gt;0,1,0)</f>
        <v>0</v>
      </c>
      <c r="F2326">
        <f>IF($E2326=1,SUMIFS(Registros!$F$2:$F$6000,Registros!$A$2:$A$6000,"NP",Registros!$B$2:$B$6000,$A2326),0)</f>
        <v>0</v>
      </c>
      <c r="G2326">
        <f>IF(COUNTIFS(Registros!$A$2:$A$6000,"MOV",Registros!$B$2:$B$6000,$A2326)&gt;0,1,0)</f>
        <v>1</v>
      </c>
      <c r="H2326">
        <f>IF($G2326=1,SUMIFS(Registros!$F$2:$F$6000,Registros!$A$2:$A$6000,"MOV",Registros!$B$2:$B$6000,$A2326),0)</f>
        <v>20.75</v>
      </c>
      <c r="I2326">
        <f>IF(COUNTIFS(Registros!$A$2:$A$6000,"CS",Registros!$B$2:$B$6000,$A2326)&gt;0,1,0)</f>
        <v>0</v>
      </c>
      <c r="J2326">
        <f>IF($I2326=1,SUMIFS(Registros!$I$2:$I$6000,Registros!$A$2:$A$6000,"CS",Registros!$B$2:$B$6000,$A2326),0)</f>
        <v>0</v>
      </c>
      <c r="K2326">
        <f>IF(COUNTIFS(Winback!$K$2:$K$300,$A2326)&gt;0,1,0)</f>
        <v>0</v>
      </c>
      <c r="L2326">
        <f>IF(AND($K2326=1,LEFT($A2326,3)="WB-"),SUMIFS(Winback!$D$2:$D$300,Winback!$K$2:$K$300,$A2326),0)</f>
        <v>0</v>
      </c>
      <c r="M2326">
        <f>IF(OR($E2326=1,$G2326=1,SUMIFS(Registros!$J$2:$J$6000,Registros!$B$2:$B$6000,$A2326)&gt;0),1,0)</f>
        <v>1</v>
      </c>
      <c r="N2326">
        <f>IF($J2326&gt;0,1,IF(COUNTIFS(Registros!$A$2:$A$6000,"CS",Registros!$B$2:$B$6000,$A2326,Registros!$K$2:$K$6000,"&lt;&gt;")&gt;0,1,0))</f>
        <v>0</v>
      </c>
      <c r="O2326" t="str">
        <f t="shared" si="180"/>
        <v>SOLO MÓVIL</v>
      </c>
      <c r="P2326" t="str">
        <f t="shared" si="181"/>
        <v>Ofrecer fijo + internet (FLBBTV)</v>
      </c>
      <c r="Q2326">
        <f t="shared" si="182"/>
        <v>20.75</v>
      </c>
      <c r="R2326">
        <f>IFERROR(VLOOKUP($A2326,Registros!$B$2:$G$6000,6,0),IFERROR(INDEX(Winback!$C$2:$C$300,MATCH($A2326,Winback!$K$2:$K$300,0)),""))</f>
        <v>0</v>
      </c>
      <c r="S2326" t="str">
        <f t="shared" si="183"/>
        <v>+MOV</v>
      </c>
      <c r="T2326">
        <f t="shared" si="184"/>
        <v>1</v>
      </c>
    </row>
    <row r="2327" spans="1:20" x14ac:dyDescent="0.35">
      <c r="A2327" t="s">
        <v>11532</v>
      </c>
      <c r="B2327" t="s">
        <v>11533</v>
      </c>
      <c r="C2327" t="s">
        <v>11529</v>
      </c>
      <c r="D2327" t="s">
        <v>11530</v>
      </c>
      <c r="E2327">
        <f>IF(COUNTIFS(Registros!$A$2:$A$6000,"NP",Registros!$B$2:$B$6000,$A2327)&gt;0,1,0)</f>
        <v>0</v>
      </c>
      <c r="F2327">
        <f>IF($E2327=1,SUMIFS(Registros!$F$2:$F$6000,Registros!$A$2:$A$6000,"NP",Registros!$B$2:$B$6000,$A2327),0)</f>
        <v>0</v>
      </c>
      <c r="G2327">
        <f>IF(COUNTIFS(Registros!$A$2:$A$6000,"MOV",Registros!$B$2:$B$6000,$A2327)&gt;0,1,0)</f>
        <v>1</v>
      </c>
      <c r="H2327">
        <f>IF($G2327=1,SUMIFS(Registros!$F$2:$F$6000,Registros!$A$2:$A$6000,"MOV",Registros!$B$2:$B$6000,$A2327),0)</f>
        <v>40.5</v>
      </c>
      <c r="I2327">
        <f>IF(COUNTIFS(Registros!$A$2:$A$6000,"CS",Registros!$B$2:$B$6000,$A2327)&gt;0,1,0)</f>
        <v>0</v>
      </c>
      <c r="J2327">
        <f>IF($I2327=1,SUMIFS(Registros!$I$2:$I$6000,Registros!$A$2:$A$6000,"CS",Registros!$B$2:$B$6000,$A2327),0)</f>
        <v>0</v>
      </c>
      <c r="K2327">
        <f>IF(COUNTIFS(Winback!$K$2:$K$300,$A2327)&gt;0,1,0)</f>
        <v>0</v>
      </c>
      <c r="L2327">
        <f>IF(AND($K2327=1,LEFT($A2327,3)="WB-"),SUMIFS(Winback!$D$2:$D$300,Winback!$K$2:$K$300,$A2327),0)</f>
        <v>0</v>
      </c>
      <c r="M2327">
        <f>IF(OR($E2327=1,$G2327=1,SUMIFS(Registros!$J$2:$J$6000,Registros!$B$2:$B$6000,$A2327)&gt;0),1,0)</f>
        <v>1</v>
      </c>
      <c r="N2327">
        <f>IF($J2327&gt;0,1,IF(COUNTIFS(Registros!$A$2:$A$6000,"CS",Registros!$B$2:$B$6000,$A2327,Registros!$K$2:$K$6000,"&lt;&gt;")&gt;0,1,0))</f>
        <v>0</v>
      </c>
      <c r="O2327" t="str">
        <f t="shared" si="180"/>
        <v>SOLO MÓVIL</v>
      </c>
      <c r="P2327" t="str">
        <f t="shared" si="181"/>
        <v>Ofrecer fijo + internet (FLBBTV)</v>
      </c>
      <c r="Q2327">
        <f t="shared" si="182"/>
        <v>40.5</v>
      </c>
      <c r="R2327">
        <f>IFERROR(VLOOKUP($A2327,Registros!$B$2:$G$6000,6,0),IFERROR(INDEX(Winback!$C$2:$C$300,MATCH($A2327,Winback!$K$2:$K$300,0)),""))</f>
        <v>0</v>
      </c>
      <c r="S2327" t="str">
        <f t="shared" si="183"/>
        <v>+MOV</v>
      </c>
      <c r="T2327">
        <f t="shared" si="184"/>
        <v>1</v>
      </c>
    </row>
    <row r="2328" spans="1:20" x14ac:dyDescent="0.35">
      <c r="A2328" t="s">
        <v>11535</v>
      </c>
      <c r="B2328" t="s">
        <v>11536</v>
      </c>
      <c r="C2328" t="s">
        <v>11537</v>
      </c>
      <c r="D2328" t="s">
        <v>11538</v>
      </c>
      <c r="E2328">
        <f>IF(COUNTIFS(Registros!$A$2:$A$6000,"NP",Registros!$B$2:$B$6000,$A2328)&gt;0,1,0)</f>
        <v>0</v>
      </c>
      <c r="F2328">
        <f>IF($E2328=1,SUMIFS(Registros!$F$2:$F$6000,Registros!$A$2:$A$6000,"NP",Registros!$B$2:$B$6000,$A2328),0)</f>
        <v>0</v>
      </c>
      <c r="G2328">
        <f>IF(COUNTIFS(Registros!$A$2:$A$6000,"MOV",Registros!$B$2:$B$6000,$A2328)&gt;0,1,0)</f>
        <v>1</v>
      </c>
      <c r="H2328">
        <f>IF($G2328=1,SUMIFS(Registros!$F$2:$F$6000,Registros!$A$2:$A$6000,"MOV",Registros!$B$2:$B$6000,$A2328),0)</f>
        <v>16.25</v>
      </c>
      <c r="I2328">
        <f>IF(COUNTIFS(Registros!$A$2:$A$6000,"CS",Registros!$B$2:$B$6000,$A2328)&gt;0,1,0)</f>
        <v>0</v>
      </c>
      <c r="J2328">
        <f>IF($I2328=1,SUMIFS(Registros!$I$2:$I$6000,Registros!$A$2:$A$6000,"CS",Registros!$B$2:$B$6000,$A2328),0)</f>
        <v>0</v>
      </c>
      <c r="K2328">
        <f>IF(COUNTIFS(Winback!$K$2:$K$300,$A2328)&gt;0,1,0)</f>
        <v>0</v>
      </c>
      <c r="L2328">
        <f>IF(AND($K2328=1,LEFT($A2328,3)="WB-"),SUMIFS(Winback!$D$2:$D$300,Winback!$K$2:$K$300,$A2328),0)</f>
        <v>0</v>
      </c>
      <c r="M2328">
        <f>IF(OR($E2328=1,$G2328=1,SUMIFS(Registros!$J$2:$J$6000,Registros!$B$2:$B$6000,$A2328)&gt;0),1,0)</f>
        <v>1</v>
      </c>
      <c r="N2328">
        <f>IF($J2328&gt;0,1,IF(COUNTIFS(Registros!$A$2:$A$6000,"CS",Registros!$B$2:$B$6000,$A2328,Registros!$K$2:$K$6000,"&lt;&gt;")&gt;0,1,0))</f>
        <v>0</v>
      </c>
      <c r="O2328" t="str">
        <f t="shared" si="180"/>
        <v>SOLO MÓVIL</v>
      </c>
      <c r="P2328" t="str">
        <f t="shared" si="181"/>
        <v>Ofrecer fijo + internet (FLBBTV)</v>
      </c>
      <c r="Q2328">
        <f t="shared" si="182"/>
        <v>16.25</v>
      </c>
      <c r="R2328">
        <f>IFERROR(VLOOKUP($A2328,Registros!$B$2:$G$6000,6,0),IFERROR(INDEX(Winback!$C$2:$C$300,MATCH($A2328,Winback!$K$2:$K$300,0)),""))</f>
        <v>0</v>
      </c>
      <c r="S2328" t="str">
        <f t="shared" si="183"/>
        <v>+MOV</v>
      </c>
      <c r="T2328">
        <f t="shared" si="184"/>
        <v>1</v>
      </c>
    </row>
    <row r="2329" spans="1:20" x14ac:dyDescent="0.35">
      <c r="A2329" t="s">
        <v>11540</v>
      </c>
      <c r="B2329" t="s">
        <v>11541</v>
      </c>
      <c r="C2329" t="s">
        <v>11542</v>
      </c>
      <c r="D2329" t="s">
        <v>11543</v>
      </c>
      <c r="E2329">
        <f>IF(COUNTIFS(Registros!$A$2:$A$6000,"NP",Registros!$B$2:$B$6000,$A2329)&gt;0,1,0)</f>
        <v>0</v>
      </c>
      <c r="F2329">
        <f>IF($E2329=1,SUMIFS(Registros!$F$2:$F$6000,Registros!$A$2:$A$6000,"NP",Registros!$B$2:$B$6000,$A2329),0)</f>
        <v>0</v>
      </c>
      <c r="G2329">
        <f>IF(COUNTIFS(Registros!$A$2:$A$6000,"MOV",Registros!$B$2:$B$6000,$A2329)&gt;0,1,0)</f>
        <v>1</v>
      </c>
      <c r="H2329">
        <f>IF($G2329=1,SUMIFS(Registros!$F$2:$F$6000,Registros!$A$2:$A$6000,"MOV",Registros!$B$2:$B$6000,$A2329),0)</f>
        <v>15</v>
      </c>
      <c r="I2329">
        <f>IF(COUNTIFS(Registros!$A$2:$A$6000,"CS",Registros!$B$2:$B$6000,$A2329)&gt;0,1,0)</f>
        <v>0</v>
      </c>
      <c r="J2329">
        <f>IF($I2329=1,SUMIFS(Registros!$I$2:$I$6000,Registros!$A$2:$A$6000,"CS",Registros!$B$2:$B$6000,$A2329),0)</f>
        <v>0</v>
      </c>
      <c r="K2329">
        <f>IF(COUNTIFS(Winback!$K$2:$K$300,$A2329)&gt;0,1,0)</f>
        <v>0</v>
      </c>
      <c r="L2329">
        <f>IF(AND($K2329=1,LEFT($A2329,3)="WB-"),SUMIFS(Winback!$D$2:$D$300,Winback!$K$2:$K$300,$A2329),0)</f>
        <v>0</v>
      </c>
      <c r="M2329">
        <f>IF(OR($E2329=1,$G2329=1,SUMIFS(Registros!$J$2:$J$6000,Registros!$B$2:$B$6000,$A2329)&gt;0),1,0)</f>
        <v>1</v>
      </c>
      <c r="N2329">
        <f>IF($J2329&gt;0,1,IF(COUNTIFS(Registros!$A$2:$A$6000,"CS",Registros!$B$2:$B$6000,$A2329,Registros!$K$2:$K$6000,"&lt;&gt;")&gt;0,1,0))</f>
        <v>0</v>
      </c>
      <c r="O2329" t="str">
        <f t="shared" si="180"/>
        <v>SOLO MÓVIL</v>
      </c>
      <c r="P2329" t="str">
        <f t="shared" si="181"/>
        <v>Ofrecer fijo + internet (FLBBTV)</v>
      </c>
      <c r="Q2329">
        <f t="shared" si="182"/>
        <v>15</v>
      </c>
      <c r="R2329">
        <f>IFERROR(VLOOKUP($A2329,Registros!$B$2:$G$6000,6,0),IFERROR(INDEX(Winback!$C$2:$C$300,MATCH($A2329,Winback!$K$2:$K$300,0)),""))</f>
        <v>0</v>
      </c>
      <c r="S2329" t="str">
        <f t="shared" si="183"/>
        <v>+MOV</v>
      </c>
      <c r="T2329">
        <f t="shared" si="184"/>
        <v>1</v>
      </c>
    </row>
    <row r="2330" spans="1:20" x14ac:dyDescent="0.35">
      <c r="A2330" t="s">
        <v>11545</v>
      </c>
      <c r="B2330" t="s">
        <v>11546</v>
      </c>
      <c r="C2330" t="s">
        <v>11547</v>
      </c>
      <c r="D2330" t="s">
        <v>11548</v>
      </c>
      <c r="E2330">
        <f>IF(COUNTIFS(Registros!$A$2:$A$6000,"NP",Registros!$B$2:$B$6000,$A2330)&gt;0,1,0)</f>
        <v>0</v>
      </c>
      <c r="F2330">
        <f>IF($E2330=1,SUMIFS(Registros!$F$2:$F$6000,Registros!$A$2:$A$6000,"NP",Registros!$B$2:$B$6000,$A2330),0)</f>
        <v>0</v>
      </c>
      <c r="G2330">
        <f>IF(COUNTIFS(Registros!$A$2:$A$6000,"MOV",Registros!$B$2:$B$6000,$A2330)&gt;0,1,0)</f>
        <v>1</v>
      </c>
      <c r="H2330">
        <f>IF($G2330=1,SUMIFS(Registros!$F$2:$F$6000,Registros!$A$2:$A$6000,"MOV",Registros!$B$2:$B$6000,$A2330),0)</f>
        <v>28.75</v>
      </c>
      <c r="I2330">
        <f>IF(COUNTIFS(Registros!$A$2:$A$6000,"CS",Registros!$B$2:$B$6000,$A2330)&gt;0,1,0)</f>
        <v>0</v>
      </c>
      <c r="J2330">
        <f>IF($I2330=1,SUMIFS(Registros!$I$2:$I$6000,Registros!$A$2:$A$6000,"CS",Registros!$B$2:$B$6000,$A2330),0)</f>
        <v>0</v>
      </c>
      <c r="K2330">
        <f>IF(COUNTIFS(Winback!$K$2:$K$300,$A2330)&gt;0,1,0)</f>
        <v>0</v>
      </c>
      <c r="L2330">
        <f>IF(AND($K2330=1,LEFT($A2330,3)="WB-"),SUMIFS(Winback!$D$2:$D$300,Winback!$K$2:$K$300,$A2330),0)</f>
        <v>0</v>
      </c>
      <c r="M2330">
        <f>IF(OR($E2330=1,$G2330=1,SUMIFS(Registros!$J$2:$J$6000,Registros!$B$2:$B$6000,$A2330)&gt;0),1,0)</f>
        <v>1</v>
      </c>
      <c r="N2330">
        <f>IF($J2330&gt;0,1,IF(COUNTIFS(Registros!$A$2:$A$6000,"CS",Registros!$B$2:$B$6000,$A2330,Registros!$K$2:$K$6000,"&lt;&gt;")&gt;0,1,0))</f>
        <v>0</v>
      </c>
      <c r="O2330" t="str">
        <f t="shared" si="180"/>
        <v>SOLO MÓVIL</v>
      </c>
      <c r="P2330" t="str">
        <f t="shared" si="181"/>
        <v>Ofrecer fijo + internet (FLBBTV)</v>
      </c>
      <c r="Q2330">
        <f t="shared" si="182"/>
        <v>28.75</v>
      </c>
      <c r="R2330">
        <f>IFERROR(VLOOKUP($A2330,Registros!$B$2:$G$6000,6,0),IFERROR(INDEX(Winback!$C$2:$C$300,MATCH($A2330,Winback!$K$2:$K$300,0)),""))</f>
        <v>0</v>
      </c>
      <c r="S2330" t="str">
        <f t="shared" si="183"/>
        <v>+MOV</v>
      </c>
      <c r="T2330">
        <f t="shared" si="184"/>
        <v>1</v>
      </c>
    </row>
    <row r="2331" spans="1:20" x14ac:dyDescent="0.35">
      <c r="A2331" t="s">
        <v>11550</v>
      </c>
      <c r="B2331" t="s">
        <v>11551</v>
      </c>
      <c r="C2331" t="s">
        <v>11552</v>
      </c>
      <c r="D2331" t="s">
        <v>11553</v>
      </c>
      <c r="E2331">
        <f>IF(COUNTIFS(Registros!$A$2:$A$6000,"NP",Registros!$B$2:$B$6000,$A2331)&gt;0,1,0)</f>
        <v>0</v>
      </c>
      <c r="F2331">
        <f>IF($E2331=1,SUMIFS(Registros!$F$2:$F$6000,Registros!$A$2:$A$6000,"NP",Registros!$B$2:$B$6000,$A2331),0)</f>
        <v>0</v>
      </c>
      <c r="G2331">
        <f>IF(COUNTIFS(Registros!$A$2:$A$6000,"MOV",Registros!$B$2:$B$6000,$A2331)&gt;0,1,0)</f>
        <v>1</v>
      </c>
      <c r="H2331">
        <f>IF($G2331=1,SUMIFS(Registros!$F$2:$F$6000,Registros!$A$2:$A$6000,"MOV",Registros!$B$2:$B$6000,$A2331),0)</f>
        <v>84</v>
      </c>
      <c r="I2331">
        <f>IF(COUNTIFS(Registros!$A$2:$A$6000,"CS",Registros!$B$2:$B$6000,$A2331)&gt;0,1,0)</f>
        <v>0</v>
      </c>
      <c r="J2331">
        <f>IF($I2331=1,SUMIFS(Registros!$I$2:$I$6000,Registros!$A$2:$A$6000,"CS",Registros!$B$2:$B$6000,$A2331),0)</f>
        <v>0</v>
      </c>
      <c r="K2331">
        <f>IF(COUNTIFS(Winback!$K$2:$K$300,$A2331)&gt;0,1,0)</f>
        <v>0</v>
      </c>
      <c r="L2331">
        <f>IF(AND($K2331=1,LEFT($A2331,3)="WB-"),SUMIFS(Winback!$D$2:$D$300,Winback!$K$2:$K$300,$A2331),0)</f>
        <v>0</v>
      </c>
      <c r="M2331">
        <f>IF(OR($E2331=1,$G2331=1,SUMIFS(Registros!$J$2:$J$6000,Registros!$B$2:$B$6000,$A2331)&gt;0),1,0)</f>
        <v>1</v>
      </c>
      <c r="N2331">
        <f>IF($J2331&gt;0,1,IF(COUNTIFS(Registros!$A$2:$A$6000,"CS",Registros!$B$2:$B$6000,$A2331,Registros!$K$2:$K$6000,"&lt;&gt;")&gt;0,1,0))</f>
        <v>0</v>
      </c>
      <c r="O2331" t="str">
        <f t="shared" si="180"/>
        <v>SOLO MÓVIL</v>
      </c>
      <c r="P2331" t="str">
        <f t="shared" si="181"/>
        <v>Ofrecer fijo + internet (FLBBTV)</v>
      </c>
      <c r="Q2331">
        <f t="shared" si="182"/>
        <v>84</v>
      </c>
      <c r="R2331">
        <f>IFERROR(VLOOKUP($A2331,Registros!$B$2:$G$6000,6,0),IFERROR(INDEX(Winback!$C$2:$C$300,MATCH($A2331,Winback!$K$2:$K$300,0)),""))</f>
        <v>0</v>
      </c>
      <c r="S2331" t="str">
        <f t="shared" si="183"/>
        <v>+MOV</v>
      </c>
      <c r="T2331">
        <f t="shared" si="184"/>
        <v>1</v>
      </c>
    </row>
    <row r="2332" spans="1:20" x14ac:dyDescent="0.35">
      <c r="A2332" t="s">
        <v>11555</v>
      </c>
      <c r="B2332" t="s">
        <v>11556</v>
      </c>
      <c r="C2332" t="s">
        <v>11557</v>
      </c>
      <c r="D2332" t="s">
        <v>11558</v>
      </c>
      <c r="E2332">
        <f>IF(COUNTIFS(Registros!$A$2:$A$6000,"NP",Registros!$B$2:$B$6000,$A2332)&gt;0,1,0)</f>
        <v>0</v>
      </c>
      <c r="F2332">
        <f>IF($E2332=1,SUMIFS(Registros!$F$2:$F$6000,Registros!$A$2:$A$6000,"NP",Registros!$B$2:$B$6000,$A2332),0)</f>
        <v>0</v>
      </c>
      <c r="G2332">
        <f>IF(COUNTIFS(Registros!$A$2:$A$6000,"MOV",Registros!$B$2:$B$6000,$A2332)&gt;0,1,0)</f>
        <v>1</v>
      </c>
      <c r="H2332">
        <f>IF($G2332=1,SUMIFS(Registros!$F$2:$F$6000,Registros!$A$2:$A$6000,"MOV",Registros!$B$2:$B$6000,$A2332),0)</f>
        <v>16.25</v>
      </c>
      <c r="I2332">
        <f>IF(COUNTIFS(Registros!$A$2:$A$6000,"CS",Registros!$B$2:$B$6000,$A2332)&gt;0,1,0)</f>
        <v>0</v>
      </c>
      <c r="J2332">
        <f>IF($I2332=1,SUMIFS(Registros!$I$2:$I$6000,Registros!$A$2:$A$6000,"CS",Registros!$B$2:$B$6000,$A2332),0)</f>
        <v>0</v>
      </c>
      <c r="K2332">
        <f>IF(COUNTIFS(Winback!$K$2:$K$300,$A2332)&gt;0,1,0)</f>
        <v>0</v>
      </c>
      <c r="L2332">
        <f>IF(AND($K2332=1,LEFT($A2332,3)="WB-"),SUMIFS(Winback!$D$2:$D$300,Winback!$K$2:$K$300,$A2332),0)</f>
        <v>0</v>
      </c>
      <c r="M2332">
        <f>IF(OR($E2332=1,$G2332=1,SUMIFS(Registros!$J$2:$J$6000,Registros!$B$2:$B$6000,$A2332)&gt;0),1,0)</f>
        <v>1</v>
      </c>
      <c r="N2332">
        <f>IF($J2332&gt;0,1,IF(COUNTIFS(Registros!$A$2:$A$6000,"CS",Registros!$B$2:$B$6000,$A2332,Registros!$K$2:$K$6000,"&lt;&gt;")&gt;0,1,0))</f>
        <v>0</v>
      </c>
      <c r="O2332" t="str">
        <f t="shared" si="180"/>
        <v>SOLO MÓVIL</v>
      </c>
      <c r="P2332" t="str">
        <f t="shared" si="181"/>
        <v>Ofrecer fijo + internet (FLBBTV)</v>
      </c>
      <c r="Q2332">
        <f t="shared" si="182"/>
        <v>16.25</v>
      </c>
      <c r="R2332">
        <f>IFERROR(VLOOKUP($A2332,Registros!$B$2:$G$6000,6,0),IFERROR(INDEX(Winback!$C$2:$C$300,MATCH($A2332,Winback!$K$2:$K$300,0)),""))</f>
        <v>0</v>
      </c>
      <c r="S2332" t="str">
        <f t="shared" si="183"/>
        <v>+MOV</v>
      </c>
      <c r="T2332">
        <f t="shared" si="184"/>
        <v>1</v>
      </c>
    </row>
    <row r="2333" spans="1:20" x14ac:dyDescent="0.35">
      <c r="A2333" t="s">
        <v>11560</v>
      </c>
      <c r="B2333" t="s">
        <v>11561</v>
      </c>
      <c r="C2333" t="s">
        <v>11562</v>
      </c>
      <c r="D2333" t="s">
        <v>11563</v>
      </c>
      <c r="E2333">
        <f>IF(COUNTIFS(Registros!$A$2:$A$6000,"NP",Registros!$B$2:$B$6000,$A2333)&gt;0,1,0)</f>
        <v>0</v>
      </c>
      <c r="F2333">
        <f>IF($E2333=1,SUMIFS(Registros!$F$2:$F$6000,Registros!$A$2:$A$6000,"NP",Registros!$B$2:$B$6000,$A2333),0)</f>
        <v>0</v>
      </c>
      <c r="G2333">
        <f>IF(COUNTIFS(Registros!$A$2:$A$6000,"MOV",Registros!$B$2:$B$6000,$A2333)&gt;0,1,0)</f>
        <v>1</v>
      </c>
      <c r="H2333">
        <f>IF($G2333=1,SUMIFS(Registros!$F$2:$F$6000,Registros!$A$2:$A$6000,"MOV",Registros!$B$2:$B$6000,$A2333),0)</f>
        <v>45</v>
      </c>
      <c r="I2333">
        <f>IF(COUNTIFS(Registros!$A$2:$A$6000,"CS",Registros!$B$2:$B$6000,$A2333)&gt;0,1,0)</f>
        <v>0</v>
      </c>
      <c r="J2333">
        <f>IF($I2333=1,SUMIFS(Registros!$I$2:$I$6000,Registros!$A$2:$A$6000,"CS",Registros!$B$2:$B$6000,$A2333),0)</f>
        <v>0</v>
      </c>
      <c r="K2333">
        <f>IF(COUNTIFS(Winback!$K$2:$K$300,$A2333)&gt;0,1,0)</f>
        <v>0</v>
      </c>
      <c r="L2333">
        <f>IF(AND($K2333=1,LEFT($A2333,3)="WB-"),SUMIFS(Winback!$D$2:$D$300,Winback!$K$2:$K$300,$A2333),0)</f>
        <v>0</v>
      </c>
      <c r="M2333">
        <f>IF(OR($E2333=1,$G2333=1,SUMIFS(Registros!$J$2:$J$6000,Registros!$B$2:$B$6000,$A2333)&gt;0),1,0)</f>
        <v>1</v>
      </c>
      <c r="N2333">
        <f>IF($J2333&gt;0,1,IF(COUNTIFS(Registros!$A$2:$A$6000,"CS",Registros!$B$2:$B$6000,$A2333,Registros!$K$2:$K$6000,"&lt;&gt;")&gt;0,1,0))</f>
        <v>0</v>
      </c>
      <c r="O2333" t="str">
        <f t="shared" si="180"/>
        <v>SOLO MÓVIL</v>
      </c>
      <c r="P2333" t="str">
        <f t="shared" si="181"/>
        <v>Ofrecer fijo + internet (FLBBTV)</v>
      </c>
      <c r="Q2333">
        <f t="shared" si="182"/>
        <v>45</v>
      </c>
      <c r="R2333">
        <f>IFERROR(VLOOKUP($A2333,Registros!$B$2:$G$6000,6,0),IFERROR(INDEX(Winback!$C$2:$C$300,MATCH($A2333,Winback!$K$2:$K$300,0)),""))</f>
        <v>0</v>
      </c>
      <c r="S2333" t="str">
        <f t="shared" si="183"/>
        <v>+MOV</v>
      </c>
      <c r="T2333">
        <f t="shared" si="184"/>
        <v>1</v>
      </c>
    </row>
    <row r="2334" spans="1:20" x14ac:dyDescent="0.35">
      <c r="A2334" t="s">
        <v>11568</v>
      </c>
      <c r="B2334" t="s">
        <v>11569</v>
      </c>
      <c r="C2334" t="s">
        <v>11570</v>
      </c>
      <c r="D2334" t="s">
        <v>11571</v>
      </c>
      <c r="E2334">
        <f>IF(COUNTIFS(Registros!$A$2:$A$6000,"NP",Registros!$B$2:$B$6000,$A2334)&gt;0,1,0)</f>
        <v>0</v>
      </c>
      <c r="F2334">
        <f>IF($E2334=1,SUMIFS(Registros!$F$2:$F$6000,Registros!$A$2:$A$6000,"NP",Registros!$B$2:$B$6000,$A2334),0)</f>
        <v>0</v>
      </c>
      <c r="G2334">
        <f>IF(COUNTIFS(Registros!$A$2:$A$6000,"MOV",Registros!$B$2:$B$6000,$A2334)&gt;0,1,0)</f>
        <v>1</v>
      </c>
      <c r="H2334">
        <f>IF($G2334=1,SUMIFS(Registros!$F$2:$F$6000,Registros!$A$2:$A$6000,"MOV",Registros!$B$2:$B$6000,$A2334),0)</f>
        <v>15</v>
      </c>
      <c r="I2334">
        <f>IF(COUNTIFS(Registros!$A$2:$A$6000,"CS",Registros!$B$2:$B$6000,$A2334)&gt;0,1,0)</f>
        <v>0</v>
      </c>
      <c r="J2334">
        <f>IF($I2334=1,SUMIFS(Registros!$I$2:$I$6000,Registros!$A$2:$A$6000,"CS",Registros!$B$2:$B$6000,$A2334),0)</f>
        <v>0</v>
      </c>
      <c r="K2334">
        <f>IF(COUNTIFS(Winback!$K$2:$K$300,$A2334)&gt;0,1,0)</f>
        <v>0</v>
      </c>
      <c r="L2334">
        <f>IF(AND($K2334=1,LEFT($A2334,3)="WB-"),SUMIFS(Winback!$D$2:$D$300,Winback!$K$2:$K$300,$A2334),0)</f>
        <v>0</v>
      </c>
      <c r="M2334">
        <f>IF(OR($E2334=1,$G2334=1,SUMIFS(Registros!$J$2:$J$6000,Registros!$B$2:$B$6000,$A2334)&gt;0),1,0)</f>
        <v>1</v>
      </c>
      <c r="N2334">
        <f>IF($J2334&gt;0,1,IF(COUNTIFS(Registros!$A$2:$A$6000,"CS",Registros!$B$2:$B$6000,$A2334,Registros!$K$2:$K$6000,"&lt;&gt;")&gt;0,1,0))</f>
        <v>0</v>
      </c>
      <c r="O2334" t="str">
        <f t="shared" si="180"/>
        <v>SOLO MÓVIL</v>
      </c>
      <c r="P2334" t="str">
        <f t="shared" si="181"/>
        <v>Ofrecer fijo + internet (FLBBTV)</v>
      </c>
      <c r="Q2334">
        <f t="shared" si="182"/>
        <v>15</v>
      </c>
      <c r="R2334">
        <f>IFERROR(VLOOKUP($A2334,Registros!$B$2:$G$6000,6,0),IFERROR(INDEX(Winback!$C$2:$C$300,MATCH($A2334,Winback!$K$2:$K$300,0)),""))</f>
        <v>0</v>
      </c>
      <c r="S2334" t="str">
        <f t="shared" si="183"/>
        <v>+MOV</v>
      </c>
      <c r="T2334">
        <f t="shared" si="184"/>
        <v>1</v>
      </c>
    </row>
    <row r="2335" spans="1:20" x14ac:dyDescent="0.35">
      <c r="A2335" t="s">
        <v>11573</v>
      </c>
      <c r="B2335" t="s">
        <v>11574</v>
      </c>
      <c r="C2335" t="s">
        <v>11575</v>
      </c>
      <c r="D2335" t="s">
        <v>11576</v>
      </c>
      <c r="E2335">
        <f>IF(COUNTIFS(Registros!$A$2:$A$6000,"NP",Registros!$B$2:$B$6000,$A2335)&gt;0,1,0)</f>
        <v>0</v>
      </c>
      <c r="F2335">
        <f>IF($E2335=1,SUMIFS(Registros!$F$2:$F$6000,Registros!$A$2:$A$6000,"NP",Registros!$B$2:$B$6000,$A2335),0)</f>
        <v>0</v>
      </c>
      <c r="G2335">
        <f>IF(COUNTIFS(Registros!$A$2:$A$6000,"MOV",Registros!$B$2:$B$6000,$A2335)&gt;0,1,0)</f>
        <v>1</v>
      </c>
      <c r="H2335">
        <f>IF($G2335=1,SUMIFS(Registros!$F$2:$F$6000,Registros!$A$2:$A$6000,"MOV",Registros!$B$2:$B$6000,$A2335),0)</f>
        <v>16.940000000000001</v>
      </c>
      <c r="I2335">
        <f>IF(COUNTIFS(Registros!$A$2:$A$6000,"CS",Registros!$B$2:$B$6000,$A2335)&gt;0,1,0)</f>
        <v>0</v>
      </c>
      <c r="J2335">
        <f>IF($I2335=1,SUMIFS(Registros!$I$2:$I$6000,Registros!$A$2:$A$6000,"CS",Registros!$B$2:$B$6000,$A2335),0)</f>
        <v>0</v>
      </c>
      <c r="K2335">
        <f>IF(COUNTIFS(Winback!$K$2:$K$300,$A2335)&gt;0,1,0)</f>
        <v>0</v>
      </c>
      <c r="L2335">
        <f>IF(AND($K2335=1,LEFT($A2335,3)="WB-"),SUMIFS(Winback!$D$2:$D$300,Winback!$K$2:$K$300,$A2335),0)</f>
        <v>0</v>
      </c>
      <c r="M2335">
        <f>IF(OR($E2335=1,$G2335=1,SUMIFS(Registros!$J$2:$J$6000,Registros!$B$2:$B$6000,$A2335)&gt;0),1,0)</f>
        <v>1</v>
      </c>
      <c r="N2335">
        <f>IF($J2335&gt;0,1,IF(COUNTIFS(Registros!$A$2:$A$6000,"CS",Registros!$B$2:$B$6000,$A2335,Registros!$K$2:$K$6000,"&lt;&gt;")&gt;0,1,0))</f>
        <v>0</v>
      </c>
      <c r="O2335" t="str">
        <f t="shared" si="180"/>
        <v>SOLO MÓVIL</v>
      </c>
      <c r="P2335" t="str">
        <f t="shared" si="181"/>
        <v>Ofrecer fijo + internet (FLBBTV)</v>
      </c>
      <c r="Q2335">
        <f t="shared" si="182"/>
        <v>16.940000000000001</v>
      </c>
      <c r="R2335">
        <f>IFERROR(VLOOKUP($A2335,Registros!$B$2:$G$6000,6,0),IFERROR(INDEX(Winback!$C$2:$C$300,MATCH($A2335,Winback!$K$2:$K$300,0)),""))</f>
        <v>0</v>
      </c>
      <c r="S2335" t="str">
        <f t="shared" si="183"/>
        <v>+MOV</v>
      </c>
      <c r="T2335">
        <f t="shared" si="184"/>
        <v>1</v>
      </c>
    </row>
    <row r="2336" spans="1:20" x14ac:dyDescent="0.35">
      <c r="A2336" t="s">
        <v>11577</v>
      </c>
      <c r="B2336" t="s">
        <v>11578</v>
      </c>
      <c r="C2336" t="s">
        <v>11579</v>
      </c>
      <c r="D2336" t="s">
        <v>11580</v>
      </c>
      <c r="E2336">
        <f>IF(COUNTIFS(Registros!$A$2:$A$6000,"NP",Registros!$B$2:$B$6000,$A2336)&gt;0,1,0)</f>
        <v>0</v>
      </c>
      <c r="F2336">
        <f>IF($E2336=1,SUMIFS(Registros!$F$2:$F$6000,Registros!$A$2:$A$6000,"NP",Registros!$B$2:$B$6000,$A2336),0)</f>
        <v>0</v>
      </c>
      <c r="G2336">
        <f>IF(COUNTIFS(Registros!$A$2:$A$6000,"MOV",Registros!$B$2:$B$6000,$A2336)&gt;0,1,0)</f>
        <v>1</v>
      </c>
      <c r="H2336">
        <f>IF($G2336=1,SUMIFS(Registros!$F$2:$F$6000,Registros!$A$2:$A$6000,"MOV",Registros!$B$2:$B$6000,$A2336),0)</f>
        <v>28.75</v>
      </c>
      <c r="I2336">
        <f>IF(COUNTIFS(Registros!$A$2:$A$6000,"CS",Registros!$B$2:$B$6000,$A2336)&gt;0,1,0)</f>
        <v>0</v>
      </c>
      <c r="J2336">
        <f>IF($I2336=1,SUMIFS(Registros!$I$2:$I$6000,Registros!$A$2:$A$6000,"CS",Registros!$B$2:$B$6000,$A2336),0)</f>
        <v>0</v>
      </c>
      <c r="K2336">
        <f>IF(COUNTIFS(Winback!$K$2:$K$300,$A2336)&gt;0,1,0)</f>
        <v>0</v>
      </c>
      <c r="L2336">
        <f>IF(AND($K2336=1,LEFT($A2336,3)="WB-"),SUMIFS(Winback!$D$2:$D$300,Winback!$K$2:$K$300,$A2336),0)</f>
        <v>0</v>
      </c>
      <c r="M2336">
        <f>IF(OR($E2336=1,$G2336=1,SUMIFS(Registros!$J$2:$J$6000,Registros!$B$2:$B$6000,$A2336)&gt;0),1,0)</f>
        <v>1</v>
      </c>
      <c r="N2336">
        <f>IF($J2336&gt;0,1,IF(COUNTIFS(Registros!$A$2:$A$6000,"CS",Registros!$B$2:$B$6000,$A2336,Registros!$K$2:$K$6000,"&lt;&gt;")&gt;0,1,0))</f>
        <v>0</v>
      </c>
      <c r="O2336" t="str">
        <f t="shared" si="180"/>
        <v>SOLO MÓVIL</v>
      </c>
      <c r="P2336" t="str">
        <f t="shared" si="181"/>
        <v>Ofrecer fijo + internet (FLBBTV)</v>
      </c>
      <c r="Q2336">
        <f t="shared" si="182"/>
        <v>28.75</v>
      </c>
      <c r="R2336">
        <f>IFERROR(VLOOKUP($A2336,Registros!$B$2:$G$6000,6,0),IFERROR(INDEX(Winback!$C$2:$C$300,MATCH($A2336,Winback!$K$2:$K$300,0)),""))</f>
        <v>0</v>
      </c>
      <c r="S2336" t="str">
        <f t="shared" si="183"/>
        <v>+MOV</v>
      </c>
      <c r="T2336">
        <f t="shared" si="184"/>
        <v>1</v>
      </c>
    </row>
    <row r="2337" spans="1:20" x14ac:dyDescent="0.35">
      <c r="A2337" t="s">
        <v>11582</v>
      </c>
      <c r="B2337" t="s">
        <v>11583</v>
      </c>
      <c r="C2337" t="s">
        <v>11584</v>
      </c>
      <c r="D2337" t="s">
        <v>11585</v>
      </c>
      <c r="E2337">
        <f>IF(COUNTIFS(Registros!$A$2:$A$6000,"NP",Registros!$B$2:$B$6000,$A2337)&gt;0,1,0)</f>
        <v>0</v>
      </c>
      <c r="F2337">
        <f>IF($E2337=1,SUMIFS(Registros!$F$2:$F$6000,Registros!$A$2:$A$6000,"NP",Registros!$B$2:$B$6000,$A2337),0)</f>
        <v>0</v>
      </c>
      <c r="G2337">
        <f>IF(COUNTIFS(Registros!$A$2:$A$6000,"MOV",Registros!$B$2:$B$6000,$A2337)&gt;0,1,0)</f>
        <v>1</v>
      </c>
      <c r="H2337">
        <f>IF($G2337=1,SUMIFS(Registros!$F$2:$F$6000,Registros!$A$2:$A$6000,"MOV",Registros!$B$2:$B$6000,$A2337),0)</f>
        <v>16.25</v>
      </c>
      <c r="I2337">
        <f>IF(COUNTIFS(Registros!$A$2:$A$6000,"CS",Registros!$B$2:$B$6000,$A2337)&gt;0,1,0)</f>
        <v>0</v>
      </c>
      <c r="J2337">
        <f>IF($I2337=1,SUMIFS(Registros!$I$2:$I$6000,Registros!$A$2:$A$6000,"CS",Registros!$B$2:$B$6000,$A2337),0)</f>
        <v>0</v>
      </c>
      <c r="K2337">
        <f>IF(COUNTIFS(Winback!$K$2:$K$300,$A2337)&gt;0,1,0)</f>
        <v>0</v>
      </c>
      <c r="L2337">
        <f>IF(AND($K2337=1,LEFT($A2337,3)="WB-"),SUMIFS(Winback!$D$2:$D$300,Winback!$K$2:$K$300,$A2337),0)</f>
        <v>0</v>
      </c>
      <c r="M2337">
        <f>IF(OR($E2337=1,$G2337=1,SUMIFS(Registros!$J$2:$J$6000,Registros!$B$2:$B$6000,$A2337)&gt;0),1,0)</f>
        <v>1</v>
      </c>
      <c r="N2337">
        <f>IF($J2337&gt;0,1,IF(COUNTIFS(Registros!$A$2:$A$6000,"CS",Registros!$B$2:$B$6000,$A2337,Registros!$K$2:$K$6000,"&lt;&gt;")&gt;0,1,0))</f>
        <v>0</v>
      </c>
      <c r="O2337" t="str">
        <f t="shared" si="180"/>
        <v>SOLO MÓVIL</v>
      </c>
      <c r="P2337" t="str">
        <f t="shared" si="181"/>
        <v>Ofrecer fijo + internet (FLBBTV)</v>
      </c>
      <c r="Q2337">
        <f t="shared" si="182"/>
        <v>16.25</v>
      </c>
      <c r="R2337">
        <f>IFERROR(VLOOKUP($A2337,Registros!$B$2:$G$6000,6,0),IFERROR(INDEX(Winback!$C$2:$C$300,MATCH($A2337,Winback!$K$2:$K$300,0)),""))</f>
        <v>0</v>
      </c>
      <c r="S2337" t="str">
        <f t="shared" si="183"/>
        <v>+MOV</v>
      </c>
      <c r="T2337">
        <f t="shared" si="184"/>
        <v>1</v>
      </c>
    </row>
    <row r="2338" spans="1:20" x14ac:dyDescent="0.35">
      <c r="A2338" t="s">
        <v>11587</v>
      </c>
      <c r="B2338" t="s">
        <v>11588</v>
      </c>
      <c r="C2338" t="s">
        <v>11589</v>
      </c>
      <c r="D2338" t="s">
        <v>11590</v>
      </c>
      <c r="E2338">
        <f>IF(COUNTIFS(Registros!$A$2:$A$6000,"NP",Registros!$B$2:$B$6000,$A2338)&gt;0,1,0)</f>
        <v>0</v>
      </c>
      <c r="F2338">
        <f>IF($E2338=1,SUMIFS(Registros!$F$2:$F$6000,Registros!$A$2:$A$6000,"NP",Registros!$B$2:$B$6000,$A2338),0)</f>
        <v>0</v>
      </c>
      <c r="G2338">
        <f>IF(COUNTIFS(Registros!$A$2:$A$6000,"MOV",Registros!$B$2:$B$6000,$A2338)&gt;0,1,0)</f>
        <v>1</v>
      </c>
      <c r="H2338">
        <f>IF($G2338=1,SUMIFS(Registros!$F$2:$F$6000,Registros!$A$2:$A$6000,"MOV",Registros!$B$2:$B$6000,$A2338),0)</f>
        <v>15</v>
      </c>
      <c r="I2338">
        <f>IF(COUNTIFS(Registros!$A$2:$A$6000,"CS",Registros!$B$2:$B$6000,$A2338)&gt;0,1,0)</f>
        <v>0</v>
      </c>
      <c r="J2338">
        <f>IF($I2338=1,SUMIFS(Registros!$I$2:$I$6000,Registros!$A$2:$A$6000,"CS",Registros!$B$2:$B$6000,$A2338),0)</f>
        <v>0</v>
      </c>
      <c r="K2338">
        <f>IF(COUNTIFS(Winback!$K$2:$K$300,$A2338)&gt;0,1,0)</f>
        <v>0</v>
      </c>
      <c r="L2338">
        <f>IF(AND($K2338=1,LEFT($A2338,3)="WB-"),SUMIFS(Winback!$D$2:$D$300,Winback!$K$2:$K$300,$A2338),0)</f>
        <v>0</v>
      </c>
      <c r="M2338">
        <f>IF(OR($E2338=1,$G2338=1,SUMIFS(Registros!$J$2:$J$6000,Registros!$B$2:$B$6000,$A2338)&gt;0),1,0)</f>
        <v>1</v>
      </c>
      <c r="N2338">
        <f>IF($J2338&gt;0,1,IF(COUNTIFS(Registros!$A$2:$A$6000,"CS",Registros!$B$2:$B$6000,$A2338,Registros!$K$2:$K$6000,"&lt;&gt;")&gt;0,1,0))</f>
        <v>0</v>
      </c>
      <c r="O2338" t="str">
        <f t="shared" si="180"/>
        <v>SOLO MÓVIL</v>
      </c>
      <c r="P2338" t="str">
        <f t="shared" si="181"/>
        <v>Ofrecer fijo + internet (FLBBTV)</v>
      </c>
      <c r="Q2338">
        <f t="shared" si="182"/>
        <v>15</v>
      </c>
      <c r="R2338">
        <f>IFERROR(VLOOKUP($A2338,Registros!$B$2:$G$6000,6,0),IFERROR(INDEX(Winback!$C$2:$C$300,MATCH($A2338,Winback!$K$2:$K$300,0)),""))</f>
        <v>0</v>
      </c>
      <c r="S2338" t="str">
        <f t="shared" si="183"/>
        <v>+MOV</v>
      </c>
      <c r="T2338">
        <f t="shared" si="184"/>
        <v>1</v>
      </c>
    </row>
    <row r="2339" spans="1:20" x14ac:dyDescent="0.35">
      <c r="A2339" t="s">
        <v>11592</v>
      </c>
      <c r="B2339" t="s">
        <v>11593</v>
      </c>
      <c r="C2339" t="s">
        <v>11594</v>
      </c>
      <c r="D2339" t="s">
        <v>11595</v>
      </c>
      <c r="E2339">
        <f>IF(COUNTIFS(Registros!$A$2:$A$6000,"NP",Registros!$B$2:$B$6000,$A2339)&gt;0,1,0)</f>
        <v>0</v>
      </c>
      <c r="F2339">
        <f>IF($E2339=1,SUMIFS(Registros!$F$2:$F$6000,Registros!$A$2:$A$6000,"NP",Registros!$B$2:$B$6000,$A2339),0)</f>
        <v>0</v>
      </c>
      <c r="G2339">
        <f>IF(COUNTIFS(Registros!$A$2:$A$6000,"MOV",Registros!$B$2:$B$6000,$A2339)&gt;0,1,0)</f>
        <v>1</v>
      </c>
      <c r="H2339">
        <f>IF($G2339=1,SUMIFS(Registros!$F$2:$F$6000,Registros!$A$2:$A$6000,"MOV",Registros!$B$2:$B$6000,$A2339),0)</f>
        <v>20</v>
      </c>
      <c r="I2339">
        <f>IF(COUNTIFS(Registros!$A$2:$A$6000,"CS",Registros!$B$2:$B$6000,$A2339)&gt;0,1,0)</f>
        <v>0</v>
      </c>
      <c r="J2339">
        <f>IF($I2339=1,SUMIFS(Registros!$I$2:$I$6000,Registros!$A$2:$A$6000,"CS",Registros!$B$2:$B$6000,$A2339),0)</f>
        <v>0</v>
      </c>
      <c r="K2339">
        <f>IF(COUNTIFS(Winback!$K$2:$K$300,$A2339)&gt;0,1,0)</f>
        <v>0</v>
      </c>
      <c r="L2339">
        <f>IF(AND($K2339=1,LEFT($A2339,3)="WB-"),SUMIFS(Winback!$D$2:$D$300,Winback!$K$2:$K$300,$A2339),0)</f>
        <v>0</v>
      </c>
      <c r="M2339">
        <f>IF(OR($E2339=1,$G2339=1,SUMIFS(Registros!$J$2:$J$6000,Registros!$B$2:$B$6000,$A2339)&gt;0),1,0)</f>
        <v>1</v>
      </c>
      <c r="N2339">
        <f>IF($J2339&gt;0,1,IF(COUNTIFS(Registros!$A$2:$A$6000,"CS",Registros!$B$2:$B$6000,$A2339,Registros!$K$2:$K$6000,"&lt;&gt;")&gt;0,1,0))</f>
        <v>0</v>
      </c>
      <c r="O2339" t="str">
        <f t="shared" si="180"/>
        <v>SOLO MÓVIL</v>
      </c>
      <c r="P2339" t="str">
        <f t="shared" si="181"/>
        <v>Ofrecer fijo + internet (FLBBTV)</v>
      </c>
      <c r="Q2339">
        <f t="shared" si="182"/>
        <v>20</v>
      </c>
      <c r="R2339">
        <f>IFERROR(VLOOKUP($A2339,Registros!$B$2:$G$6000,6,0),IFERROR(INDEX(Winback!$C$2:$C$300,MATCH($A2339,Winback!$K$2:$K$300,0)),""))</f>
        <v>0</v>
      </c>
      <c r="S2339" t="str">
        <f t="shared" si="183"/>
        <v>+MOV</v>
      </c>
      <c r="T2339">
        <f t="shared" si="184"/>
        <v>1</v>
      </c>
    </row>
    <row r="2340" spans="1:20" x14ac:dyDescent="0.35">
      <c r="A2340" t="s">
        <v>11597</v>
      </c>
      <c r="B2340" t="s">
        <v>11598</v>
      </c>
      <c r="C2340" t="s">
        <v>11599</v>
      </c>
      <c r="D2340" t="s">
        <v>11600</v>
      </c>
      <c r="E2340">
        <f>IF(COUNTIFS(Registros!$A$2:$A$6000,"NP",Registros!$B$2:$B$6000,$A2340)&gt;0,1,0)</f>
        <v>0</v>
      </c>
      <c r="F2340">
        <f>IF($E2340=1,SUMIFS(Registros!$F$2:$F$6000,Registros!$A$2:$A$6000,"NP",Registros!$B$2:$B$6000,$A2340),0)</f>
        <v>0</v>
      </c>
      <c r="G2340">
        <f>IF(COUNTIFS(Registros!$A$2:$A$6000,"MOV",Registros!$B$2:$B$6000,$A2340)&gt;0,1,0)</f>
        <v>1</v>
      </c>
      <c r="H2340">
        <f>IF($G2340=1,SUMIFS(Registros!$F$2:$F$6000,Registros!$A$2:$A$6000,"MOV",Registros!$B$2:$B$6000,$A2340),0)</f>
        <v>15</v>
      </c>
      <c r="I2340">
        <f>IF(COUNTIFS(Registros!$A$2:$A$6000,"CS",Registros!$B$2:$B$6000,$A2340)&gt;0,1,0)</f>
        <v>0</v>
      </c>
      <c r="J2340">
        <f>IF($I2340=1,SUMIFS(Registros!$I$2:$I$6000,Registros!$A$2:$A$6000,"CS",Registros!$B$2:$B$6000,$A2340),0)</f>
        <v>0</v>
      </c>
      <c r="K2340">
        <f>IF(COUNTIFS(Winback!$K$2:$K$300,$A2340)&gt;0,1,0)</f>
        <v>0</v>
      </c>
      <c r="L2340">
        <f>IF(AND($K2340=1,LEFT($A2340,3)="WB-"),SUMIFS(Winback!$D$2:$D$300,Winback!$K$2:$K$300,$A2340),0)</f>
        <v>0</v>
      </c>
      <c r="M2340">
        <f>IF(OR($E2340=1,$G2340=1,SUMIFS(Registros!$J$2:$J$6000,Registros!$B$2:$B$6000,$A2340)&gt;0),1,0)</f>
        <v>1</v>
      </c>
      <c r="N2340">
        <f>IF($J2340&gt;0,1,IF(COUNTIFS(Registros!$A$2:$A$6000,"CS",Registros!$B$2:$B$6000,$A2340,Registros!$K$2:$K$6000,"&lt;&gt;")&gt;0,1,0))</f>
        <v>0</v>
      </c>
      <c r="O2340" t="str">
        <f t="shared" si="180"/>
        <v>SOLO MÓVIL</v>
      </c>
      <c r="P2340" t="str">
        <f t="shared" si="181"/>
        <v>Ofrecer fijo + internet (FLBBTV)</v>
      </c>
      <c r="Q2340">
        <f t="shared" si="182"/>
        <v>15</v>
      </c>
      <c r="R2340">
        <f>IFERROR(VLOOKUP($A2340,Registros!$B$2:$G$6000,6,0),IFERROR(INDEX(Winback!$C$2:$C$300,MATCH($A2340,Winback!$K$2:$K$300,0)),""))</f>
        <v>0</v>
      </c>
      <c r="S2340" t="str">
        <f t="shared" si="183"/>
        <v>+MOV</v>
      </c>
      <c r="T2340">
        <f t="shared" si="184"/>
        <v>1</v>
      </c>
    </row>
    <row r="2341" spans="1:20" x14ac:dyDescent="0.35">
      <c r="A2341" t="s">
        <v>11602</v>
      </c>
      <c r="B2341" t="s">
        <v>11603</v>
      </c>
      <c r="C2341" t="s">
        <v>11604</v>
      </c>
      <c r="D2341" t="s">
        <v>11605</v>
      </c>
      <c r="E2341">
        <f>IF(COUNTIFS(Registros!$A$2:$A$6000,"NP",Registros!$B$2:$B$6000,$A2341)&gt;0,1,0)</f>
        <v>0</v>
      </c>
      <c r="F2341">
        <f>IF($E2341=1,SUMIFS(Registros!$F$2:$F$6000,Registros!$A$2:$A$6000,"NP",Registros!$B$2:$B$6000,$A2341),0)</f>
        <v>0</v>
      </c>
      <c r="G2341">
        <f>IF(COUNTIFS(Registros!$A$2:$A$6000,"MOV",Registros!$B$2:$B$6000,$A2341)&gt;0,1,0)</f>
        <v>1</v>
      </c>
      <c r="H2341">
        <f>IF($G2341=1,SUMIFS(Registros!$F$2:$F$6000,Registros!$A$2:$A$6000,"MOV",Registros!$B$2:$B$6000,$A2341),0)</f>
        <v>16.25</v>
      </c>
      <c r="I2341">
        <f>IF(COUNTIFS(Registros!$A$2:$A$6000,"CS",Registros!$B$2:$B$6000,$A2341)&gt;0,1,0)</f>
        <v>0</v>
      </c>
      <c r="J2341">
        <f>IF($I2341=1,SUMIFS(Registros!$I$2:$I$6000,Registros!$A$2:$A$6000,"CS",Registros!$B$2:$B$6000,$A2341),0)</f>
        <v>0</v>
      </c>
      <c r="K2341">
        <f>IF(COUNTIFS(Winback!$K$2:$K$300,$A2341)&gt;0,1,0)</f>
        <v>0</v>
      </c>
      <c r="L2341">
        <f>IF(AND($K2341=1,LEFT($A2341,3)="WB-"),SUMIFS(Winback!$D$2:$D$300,Winback!$K$2:$K$300,$A2341),0)</f>
        <v>0</v>
      </c>
      <c r="M2341">
        <f>IF(OR($E2341=1,$G2341=1,SUMIFS(Registros!$J$2:$J$6000,Registros!$B$2:$B$6000,$A2341)&gt;0),1,0)</f>
        <v>1</v>
      </c>
      <c r="N2341">
        <f>IF($J2341&gt;0,1,IF(COUNTIFS(Registros!$A$2:$A$6000,"CS",Registros!$B$2:$B$6000,$A2341,Registros!$K$2:$K$6000,"&lt;&gt;")&gt;0,1,0))</f>
        <v>0</v>
      </c>
      <c r="O2341" t="str">
        <f t="shared" si="180"/>
        <v>SOLO MÓVIL</v>
      </c>
      <c r="P2341" t="str">
        <f t="shared" si="181"/>
        <v>Ofrecer fijo + internet (FLBBTV)</v>
      </c>
      <c r="Q2341">
        <f t="shared" si="182"/>
        <v>16.25</v>
      </c>
      <c r="R2341">
        <f>IFERROR(VLOOKUP($A2341,Registros!$B$2:$G$6000,6,0),IFERROR(INDEX(Winback!$C$2:$C$300,MATCH($A2341,Winback!$K$2:$K$300,0)),""))</f>
        <v>0</v>
      </c>
      <c r="S2341" t="str">
        <f t="shared" si="183"/>
        <v>+MOV</v>
      </c>
      <c r="T2341">
        <f t="shared" si="184"/>
        <v>1</v>
      </c>
    </row>
    <row r="2342" spans="1:20" x14ac:dyDescent="0.35">
      <c r="A2342" t="s">
        <v>11607</v>
      </c>
      <c r="B2342" t="s">
        <v>11608</v>
      </c>
      <c r="C2342" t="s">
        <v>11609</v>
      </c>
      <c r="D2342" t="s">
        <v>11610</v>
      </c>
      <c r="E2342">
        <f>IF(COUNTIFS(Registros!$A$2:$A$6000,"NP",Registros!$B$2:$B$6000,$A2342)&gt;0,1,0)</f>
        <v>0</v>
      </c>
      <c r="F2342">
        <f>IF($E2342=1,SUMIFS(Registros!$F$2:$F$6000,Registros!$A$2:$A$6000,"NP",Registros!$B$2:$B$6000,$A2342),0)</f>
        <v>0</v>
      </c>
      <c r="G2342">
        <f>IF(COUNTIFS(Registros!$A$2:$A$6000,"MOV",Registros!$B$2:$B$6000,$A2342)&gt;0,1,0)</f>
        <v>1</v>
      </c>
      <c r="H2342">
        <f>IF($G2342=1,SUMIFS(Registros!$F$2:$F$6000,Registros!$A$2:$A$6000,"MOV",Registros!$B$2:$B$6000,$A2342),0)</f>
        <v>15</v>
      </c>
      <c r="I2342">
        <f>IF(COUNTIFS(Registros!$A$2:$A$6000,"CS",Registros!$B$2:$B$6000,$A2342)&gt;0,1,0)</f>
        <v>0</v>
      </c>
      <c r="J2342">
        <f>IF($I2342=1,SUMIFS(Registros!$I$2:$I$6000,Registros!$A$2:$A$6000,"CS",Registros!$B$2:$B$6000,$A2342),0)</f>
        <v>0</v>
      </c>
      <c r="K2342">
        <f>IF(COUNTIFS(Winback!$K$2:$K$300,$A2342)&gt;0,1,0)</f>
        <v>0</v>
      </c>
      <c r="L2342">
        <f>IF(AND($K2342=1,LEFT($A2342,3)="WB-"),SUMIFS(Winback!$D$2:$D$300,Winback!$K$2:$K$300,$A2342),0)</f>
        <v>0</v>
      </c>
      <c r="M2342">
        <f>IF(OR($E2342=1,$G2342=1,SUMIFS(Registros!$J$2:$J$6000,Registros!$B$2:$B$6000,$A2342)&gt;0),1,0)</f>
        <v>1</v>
      </c>
      <c r="N2342">
        <f>IF($J2342&gt;0,1,IF(COUNTIFS(Registros!$A$2:$A$6000,"CS",Registros!$B$2:$B$6000,$A2342,Registros!$K$2:$K$6000,"&lt;&gt;")&gt;0,1,0))</f>
        <v>0</v>
      </c>
      <c r="O2342" t="str">
        <f t="shared" si="180"/>
        <v>SOLO MÓVIL</v>
      </c>
      <c r="P2342" t="str">
        <f t="shared" si="181"/>
        <v>Ofrecer fijo + internet (FLBBTV)</v>
      </c>
      <c r="Q2342">
        <f t="shared" si="182"/>
        <v>15</v>
      </c>
      <c r="R2342">
        <f>IFERROR(VLOOKUP($A2342,Registros!$B$2:$G$6000,6,0),IFERROR(INDEX(Winback!$C$2:$C$300,MATCH($A2342,Winback!$K$2:$K$300,0)),""))</f>
        <v>0</v>
      </c>
      <c r="S2342" t="str">
        <f t="shared" si="183"/>
        <v>+MOV</v>
      </c>
      <c r="T2342">
        <f t="shared" si="184"/>
        <v>1</v>
      </c>
    </row>
    <row r="2343" spans="1:20" x14ac:dyDescent="0.35">
      <c r="A2343" t="s">
        <v>11612</v>
      </c>
      <c r="B2343" t="s">
        <v>11613</v>
      </c>
      <c r="C2343" t="s">
        <v>11614</v>
      </c>
      <c r="D2343" t="s">
        <v>11615</v>
      </c>
      <c r="E2343">
        <f>IF(COUNTIFS(Registros!$A$2:$A$6000,"NP",Registros!$B$2:$B$6000,$A2343)&gt;0,1,0)</f>
        <v>0</v>
      </c>
      <c r="F2343">
        <f>IF($E2343=1,SUMIFS(Registros!$F$2:$F$6000,Registros!$A$2:$A$6000,"NP",Registros!$B$2:$B$6000,$A2343),0)</f>
        <v>0</v>
      </c>
      <c r="G2343">
        <f>IF(COUNTIFS(Registros!$A$2:$A$6000,"MOV",Registros!$B$2:$B$6000,$A2343)&gt;0,1,0)</f>
        <v>1</v>
      </c>
      <c r="H2343">
        <f>IF($G2343=1,SUMIFS(Registros!$F$2:$F$6000,Registros!$A$2:$A$6000,"MOV",Registros!$B$2:$B$6000,$A2343),0)</f>
        <v>15</v>
      </c>
      <c r="I2343">
        <f>IF(COUNTIFS(Registros!$A$2:$A$6000,"CS",Registros!$B$2:$B$6000,$A2343)&gt;0,1,0)</f>
        <v>0</v>
      </c>
      <c r="J2343">
        <f>IF($I2343=1,SUMIFS(Registros!$I$2:$I$6000,Registros!$A$2:$A$6000,"CS",Registros!$B$2:$B$6000,$A2343),0)</f>
        <v>0</v>
      </c>
      <c r="K2343">
        <f>IF(COUNTIFS(Winback!$K$2:$K$300,$A2343)&gt;0,1,0)</f>
        <v>0</v>
      </c>
      <c r="L2343">
        <f>IF(AND($K2343=1,LEFT($A2343,3)="WB-"),SUMIFS(Winback!$D$2:$D$300,Winback!$K$2:$K$300,$A2343),0)</f>
        <v>0</v>
      </c>
      <c r="M2343">
        <f>IF(OR($E2343=1,$G2343=1,SUMIFS(Registros!$J$2:$J$6000,Registros!$B$2:$B$6000,$A2343)&gt;0),1,0)</f>
        <v>1</v>
      </c>
      <c r="N2343">
        <f>IF($J2343&gt;0,1,IF(COUNTIFS(Registros!$A$2:$A$6000,"CS",Registros!$B$2:$B$6000,$A2343,Registros!$K$2:$K$6000,"&lt;&gt;")&gt;0,1,0))</f>
        <v>0</v>
      </c>
      <c r="O2343" t="str">
        <f t="shared" si="180"/>
        <v>SOLO MÓVIL</v>
      </c>
      <c r="P2343" t="str">
        <f t="shared" si="181"/>
        <v>Ofrecer fijo + internet (FLBBTV)</v>
      </c>
      <c r="Q2343">
        <f t="shared" si="182"/>
        <v>15</v>
      </c>
      <c r="R2343">
        <f>IFERROR(VLOOKUP($A2343,Registros!$B$2:$G$6000,6,0),IFERROR(INDEX(Winback!$C$2:$C$300,MATCH($A2343,Winback!$K$2:$K$300,0)),""))</f>
        <v>0</v>
      </c>
      <c r="S2343" t="str">
        <f t="shared" si="183"/>
        <v>+MOV</v>
      </c>
      <c r="T2343">
        <f t="shared" si="184"/>
        <v>1</v>
      </c>
    </row>
    <row r="2344" spans="1:20" x14ac:dyDescent="0.35">
      <c r="A2344" t="s">
        <v>11617</v>
      </c>
      <c r="B2344" t="s">
        <v>11618</v>
      </c>
      <c r="C2344" t="s">
        <v>11619</v>
      </c>
      <c r="D2344" t="s">
        <v>11620</v>
      </c>
      <c r="E2344">
        <f>IF(COUNTIFS(Registros!$A$2:$A$6000,"NP",Registros!$B$2:$B$6000,$A2344)&gt;0,1,0)</f>
        <v>0</v>
      </c>
      <c r="F2344">
        <f>IF($E2344=1,SUMIFS(Registros!$F$2:$F$6000,Registros!$A$2:$A$6000,"NP",Registros!$B$2:$B$6000,$A2344),0)</f>
        <v>0</v>
      </c>
      <c r="G2344">
        <f>IF(COUNTIFS(Registros!$A$2:$A$6000,"MOV",Registros!$B$2:$B$6000,$A2344)&gt;0,1,0)</f>
        <v>1</v>
      </c>
      <c r="H2344">
        <f>IF($G2344=1,SUMIFS(Registros!$F$2:$F$6000,Registros!$A$2:$A$6000,"MOV",Registros!$B$2:$B$6000,$A2344),0)</f>
        <v>22</v>
      </c>
      <c r="I2344">
        <f>IF(COUNTIFS(Registros!$A$2:$A$6000,"CS",Registros!$B$2:$B$6000,$A2344)&gt;0,1,0)</f>
        <v>0</v>
      </c>
      <c r="J2344">
        <f>IF($I2344=1,SUMIFS(Registros!$I$2:$I$6000,Registros!$A$2:$A$6000,"CS",Registros!$B$2:$B$6000,$A2344),0)</f>
        <v>0</v>
      </c>
      <c r="K2344">
        <f>IF(COUNTIFS(Winback!$K$2:$K$300,$A2344)&gt;0,1,0)</f>
        <v>0</v>
      </c>
      <c r="L2344">
        <f>IF(AND($K2344=1,LEFT($A2344,3)="WB-"),SUMIFS(Winback!$D$2:$D$300,Winback!$K$2:$K$300,$A2344),0)</f>
        <v>0</v>
      </c>
      <c r="M2344">
        <f>IF(OR($E2344=1,$G2344=1,SUMIFS(Registros!$J$2:$J$6000,Registros!$B$2:$B$6000,$A2344)&gt;0),1,0)</f>
        <v>1</v>
      </c>
      <c r="N2344">
        <f>IF($J2344&gt;0,1,IF(COUNTIFS(Registros!$A$2:$A$6000,"CS",Registros!$B$2:$B$6000,$A2344,Registros!$K$2:$K$6000,"&lt;&gt;")&gt;0,1,0))</f>
        <v>0</v>
      </c>
      <c r="O2344" t="str">
        <f t="shared" si="180"/>
        <v>SOLO MÓVIL</v>
      </c>
      <c r="P2344" t="str">
        <f t="shared" si="181"/>
        <v>Ofrecer fijo + internet (FLBBTV)</v>
      </c>
      <c r="Q2344">
        <f t="shared" si="182"/>
        <v>22</v>
      </c>
      <c r="R2344">
        <f>IFERROR(VLOOKUP($A2344,Registros!$B$2:$G$6000,6,0),IFERROR(INDEX(Winback!$C$2:$C$300,MATCH($A2344,Winback!$K$2:$K$300,0)),""))</f>
        <v>0</v>
      </c>
      <c r="S2344" t="str">
        <f t="shared" si="183"/>
        <v>+MOV</v>
      </c>
      <c r="T2344">
        <f t="shared" si="184"/>
        <v>1</v>
      </c>
    </row>
    <row r="2345" spans="1:20" x14ac:dyDescent="0.35">
      <c r="A2345" t="s">
        <v>11622</v>
      </c>
      <c r="B2345" t="s">
        <v>11623</v>
      </c>
      <c r="C2345" t="s">
        <v>11624</v>
      </c>
      <c r="D2345" t="s">
        <v>11625</v>
      </c>
      <c r="E2345">
        <f>IF(COUNTIFS(Registros!$A$2:$A$6000,"NP",Registros!$B$2:$B$6000,$A2345)&gt;0,1,0)</f>
        <v>0</v>
      </c>
      <c r="F2345">
        <f>IF($E2345=1,SUMIFS(Registros!$F$2:$F$6000,Registros!$A$2:$A$6000,"NP",Registros!$B$2:$B$6000,$A2345),0)</f>
        <v>0</v>
      </c>
      <c r="G2345">
        <f>IF(COUNTIFS(Registros!$A$2:$A$6000,"MOV",Registros!$B$2:$B$6000,$A2345)&gt;0,1,0)</f>
        <v>1</v>
      </c>
      <c r="H2345">
        <f>IF($G2345=1,SUMIFS(Registros!$F$2:$F$6000,Registros!$A$2:$A$6000,"MOV",Registros!$B$2:$B$6000,$A2345),0)</f>
        <v>16.25</v>
      </c>
      <c r="I2345">
        <f>IF(COUNTIFS(Registros!$A$2:$A$6000,"CS",Registros!$B$2:$B$6000,$A2345)&gt;0,1,0)</f>
        <v>0</v>
      </c>
      <c r="J2345">
        <f>IF($I2345=1,SUMIFS(Registros!$I$2:$I$6000,Registros!$A$2:$A$6000,"CS",Registros!$B$2:$B$6000,$A2345),0)</f>
        <v>0</v>
      </c>
      <c r="K2345">
        <f>IF(COUNTIFS(Winback!$K$2:$K$300,$A2345)&gt;0,1,0)</f>
        <v>0</v>
      </c>
      <c r="L2345">
        <f>IF(AND($K2345=1,LEFT($A2345,3)="WB-"),SUMIFS(Winback!$D$2:$D$300,Winback!$K$2:$K$300,$A2345),0)</f>
        <v>0</v>
      </c>
      <c r="M2345">
        <f>IF(OR($E2345=1,$G2345=1,SUMIFS(Registros!$J$2:$J$6000,Registros!$B$2:$B$6000,$A2345)&gt;0),1,0)</f>
        <v>1</v>
      </c>
      <c r="N2345">
        <f>IF($J2345&gt;0,1,IF(COUNTIFS(Registros!$A$2:$A$6000,"CS",Registros!$B$2:$B$6000,$A2345,Registros!$K$2:$K$6000,"&lt;&gt;")&gt;0,1,0))</f>
        <v>0</v>
      </c>
      <c r="O2345" t="str">
        <f t="shared" si="180"/>
        <v>SOLO MÓVIL</v>
      </c>
      <c r="P2345" t="str">
        <f t="shared" si="181"/>
        <v>Ofrecer fijo + internet (FLBBTV)</v>
      </c>
      <c r="Q2345">
        <f t="shared" si="182"/>
        <v>16.25</v>
      </c>
      <c r="R2345">
        <f>IFERROR(VLOOKUP($A2345,Registros!$B$2:$G$6000,6,0),IFERROR(INDEX(Winback!$C$2:$C$300,MATCH($A2345,Winback!$K$2:$K$300,0)),""))</f>
        <v>0</v>
      </c>
      <c r="S2345" t="str">
        <f t="shared" si="183"/>
        <v>+MOV</v>
      </c>
      <c r="T2345">
        <f t="shared" si="184"/>
        <v>1</v>
      </c>
    </row>
    <row r="2346" spans="1:20" x14ac:dyDescent="0.35">
      <c r="A2346" t="s">
        <v>11627</v>
      </c>
      <c r="B2346" t="s">
        <v>11628</v>
      </c>
      <c r="C2346" t="s">
        <v>11629</v>
      </c>
      <c r="D2346" t="s">
        <v>11630</v>
      </c>
      <c r="E2346">
        <f>IF(COUNTIFS(Registros!$A$2:$A$6000,"NP",Registros!$B$2:$B$6000,$A2346)&gt;0,1,0)</f>
        <v>0</v>
      </c>
      <c r="F2346">
        <f>IF($E2346=1,SUMIFS(Registros!$F$2:$F$6000,Registros!$A$2:$A$6000,"NP",Registros!$B$2:$B$6000,$A2346),0)</f>
        <v>0</v>
      </c>
      <c r="G2346">
        <f>IF(COUNTIFS(Registros!$A$2:$A$6000,"MOV",Registros!$B$2:$B$6000,$A2346)&gt;0,1,0)</f>
        <v>1</v>
      </c>
      <c r="H2346">
        <f>IF($G2346=1,SUMIFS(Registros!$F$2:$F$6000,Registros!$A$2:$A$6000,"MOV",Registros!$B$2:$B$6000,$A2346),0)</f>
        <v>15</v>
      </c>
      <c r="I2346">
        <f>IF(COUNTIFS(Registros!$A$2:$A$6000,"CS",Registros!$B$2:$B$6000,$A2346)&gt;0,1,0)</f>
        <v>0</v>
      </c>
      <c r="J2346">
        <f>IF($I2346=1,SUMIFS(Registros!$I$2:$I$6000,Registros!$A$2:$A$6000,"CS",Registros!$B$2:$B$6000,$A2346),0)</f>
        <v>0</v>
      </c>
      <c r="K2346">
        <f>IF(COUNTIFS(Winback!$K$2:$K$300,$A2346)&gt;0,1,0)</f>
        <v>0</v>
      </c>
      <c r="L2346">
        <f>IF(AND($K2346=1,LEFT($A2346,3)="WB-"),SUMIFS(Winback!$D$2:$D$300,Winback!$K$2:$K$300,$A2346),0)</f>
        <v>0</v>
      </c>
      <c r="M2346">
        <f>IF(OR($E2346=1,$G2346=1,SUMIFS(Registros!$J$2:$J$6000,Registros!$B$2:$B$6000,$A2346)&gt;0),1,0)</f>
        <v>1</v>
      </c>
      <c r="N2346">
        <f>IF($J2346&gt;0,1,IF(COUNTIFS(Registros!$A$2:$A$6000,"CS",Registros!$B$2:$B$6000,$A2346,Registros!$K$2:$K$6000,"&lt;&gt;")&gt;0,1,0))</f>
        <v>0</v>
      </c>
      <c r="O2346" t="str">
        <f t="shared" si="180"/>
        <v>SOLO MÓVIL</v>
      </c>
      <c r="P2346" t="str">
        <f t="shared" si="181"/>
        <v>Ofrecer fijo + internet (FLBBTV)</v>
      </c>
      <c r="Q2346">
        <f t="shared" si="182"/>
        <v>15</v>
      </c>
      <c r="R2346">
        <f>IFERROR(VLOOKUP($A2346,Registros!$B$2:$G$6000,6,0),IFERROR(INDEX(Winback!$C$2:$C$300,MATCH($A2346,Winback!$K$2:$K$300,0)),""))</f>
        <v>0</v>
      </c>
      <c r="S2346" t="str">
        <f t="shared" si="183"/>
        <v>+MOV</v>
      </c>
      <c r="T2346">
        <f t="shared" si="184"/>
        <v>1</v>
      </c>
    </row>
    <row r="2347" spans="1:20" x14ac:dyDescent="0.35">
      <c r="A2347" t="s">
        <v>11632</v>
      </c>
      <c r="B2347" t="s">
        <v>11633</v>
      </c>
      <c r="C2347" t="s">
        <v>11634</v>
      </c>
      <c r="D2347" t="s">
        <v>11634</v>
      </c>
      <c r="E2347">
        <f>IF(COUNTIFS(Registros!$A$2:$A$6000,"NP",Registros!$B$2:$B$6000,$A2347)&gt;0,1,0)</f>
        <v>0</v>
      </c>
      <c r="F2347">
        <f>IF($E2347=1,SUMIFS(Registros!$F$2:$F$6000,Registros!$A$2:$A$6000,"NP",Registros!$B$2:$B$6000,$A2347),0)</f>
        <v>0</v>
      </c>
      <c r="G2347">
        <f>IF(COUNTIFS(Registros!$A$2:$A$6000,"MOV",Registros!$B$2:$B$6000,$A2347)&gt;0,1,0)</f>
        <v>1</v>
      </c>
      <c r="H2347">
        <f>IF($G2347=1,SUMIFS(Registros!$F$2:$F$6000,Registros!$A$2:$A$6000,"MOV",Registros!$B$2:$B$6000,$A2347),0)</f>
        <v>25</v>
      </c>
      <c r="I2347">
        <f>IF(COUNTIFS(Registros!$A$2:$A$6000,"CS",Registros!$B$2:$B$6000,$A2347)&gt;0,1,0)</f>
        <v>0</v>
      </c>
      <c r="J2347">
        <f>IF($I2347=1,SUMIFS(Registros!$I$2:$I$6000,Registros!$A$2:$A$6000,"CS",Registros!$B$2:$B$6000,$A2347),0)</f>
        <v>0</v>
      </c>
      <c r="K2347">
        <f>IF(COUNTIFS(Winback!$K$2:$K$300,$A2347)&gt;0,1,0)</f>
        <v>0</v>
      </c>
      <c r="L2347">
        <f>IF(AND($K2347=1,LEFT($A2347,3)="WB-"),SUMIFS(Winback!$D$2:$D$300,Winback!$K$2:$K$300,$A2347),0)</f>
        <v>0</v>
      </c>
      <c r="M2347">
        <f>IF(OR($E2347=1,$G2347=1,SUMIFS(Registros!$J$2:$J$6000,Registros!$B$2:$B$6000,$A2347)&gt;0),1,0)</f>
        <v>1</v>
      </c>
      <c r="N2347">
        <f>IF($J2347&gt;0,1,IF(COUNTIFS(Registros!$A$2:$A$6000,"CS",Registros!$B$2:$B$6000,$A2347,Registros!$K$2:$K$6000,"&lt;&gt;")&gt;0,1,0))</f>
        <v>0</v>
      </c>
      <c r="O2347" t="str">
        <f t="shared" si="180"/>
        <v>SOLO MÓVIL</v>
      </c>
      <c r="P2347" t="str">
        <f t="shared" si="181"/>
        <v>Ofrecer fijo + internet (FLBBTV)</v>
      </c>
      <c r="Q2347">
        <f t="shared" si="182"/>
        <v>25</v>
      </c>
      <c r="R2347">
        <f>IFERROR(VLOOKUP($A2347,Registros!$B$2:$G$6000,6,0),IFERROR(INDEX(Winback!$C$2:$C$300,MATCH($A2347,Winback!$K$2:$K$300,0)),""))</f>
        <v>0</v>
      </c>
      <c r="S2347" t="str">
        <f t="shared" si="183"/>
        <v>+MOV</v>
      </c>
      <c r="T2347">
        <f t="shared" si="184"/>
        <v>1</v>
      </c>
    </row>
    <row r="2348" spans="1:20" x14ac:dyDescent="0.35">
      <c r="A2348" t="s">
        <v>11636</v>
      </c>
      <c r="B2348" t="s">
        <v>11637</v>
      </c>
      <c r="C2348" t="s">
        <v>11638</v>
      </c>
      <c r="D2348" t="s">
        <v>11639</v>
      </c>
      <c r="E2348">
        <f>IF(COUNTIFS(Registros!$A$2:$A$6000,"NP",Registros!$B$2:$B$6000,$A2348)&gt;0,1,0)</f>
        <v>0</v>
      </c>
      <c r="F2348">
        <f>IF($E2348=1,SUMIFS(Registros!$F$2:$F$6000,Registros!$A$2:$A$6000,"NP",Registros!$B$2:$B$6000,$A2348),0)</f>
        <v>0</v>
      </c>
      <c r="G2348">
        <f>IF(COUNTIFS(Registros!$A$2:$A$6000,"MOV",Registros!$B$2:$B$6000,$A2348)&gt;0,1,0)</f>
        <v>1</v>
      </c>
      <c r="H2348">
        <f>IF($G2348=1,SUMIFS(Registros!$F$2:$F$6000,Registros!$A$2:$A$6000,"MOV",Registros!$B$2:$B$6000,$A2348),0)</f>
        <v>22.75</v>
      </c>
      <c r="I2348">
        <f>IF(COUNTIFS(Registros!$A$2:$A$6000,"CS",Registros!$B$2:$B$6000,$A2348)&gt;0,1,0)</f>
        <v>0</v>
      </c>
      <c r="J2348">
        <f>IF($I2348=1,SUMIFS(Registros!$I$2:$I$6000,Registros!$A$2:$A$6000,"CS",Registros!$B$2:$B$6000,$A2348),0)</f>
        <v>0</v>
      </c>
      <c r="K2348">
        <f>IF(COUNTIFS(Winback!$K$2:$K$300,$A2348)&gt;0,1,0)</f>
        <v>0</v>
      </c>
      <c r="L2348">
        <f>IF(AND($K2348=1,LEFT($A2348,3)="WB-"),SUMIFS(Winback!$D$2:$D$300,Winback!$K$2:$K$300,$A2348),0)</f>
        <v>0</v>
      </c>
      <c r="M2348">
        <f>IF(OR($E2348=1,$G2348=1,SUMIFS(Registros!$J$2:$J$6000,Registros!$B$2:$B$6000,$A2348)&gt;0),1,0)</f>
        <v>1</v>
      </c>
      <c r="N2348">
        <f>IF($J2348&gt;0,1,IF(COUNTIFS(Registros!$A$2:$A$6000,"CS",Registros!$B$2:$B$6000,$A2348,Registros!$K$2:$K$6000,"&lt;&gt;")&gt;0,1,0))</f>
        <v>0</v>
      </c>
      <c r="O2348" t="str">
        <f t="shared" si="180"/>
        <v>SOLO MÓVIL</v>
      </c>
      <c r="P2348" t="str">
        <f t="shared" si="181"/>
        <v>Ofrecer fijo + internet (FLBBTV)</v>
      </c>
      <c r="Q2348">
        <f t="shared" si="182"/>
        <v>22.75</v>
      </c>
      <c r="R2348">
        <f>IFERROR(VLOOKUP($A2348,Registros!$B$2:$G$6000,6,0),IFERROR(INDEX(Winback!$C$2:$C$300,MATCH($A2348,Winback!$K$2:$K$300,0)),""))</f>
        <v>0</v>
      </c>
      <c r="S2348" t="str">
        <f t="shared" si="183"/>
        <v>+MOV</v>
      </c>
      <c r="T2348">
        <f t="shared" si="184"/>
        <v>1</v>
      </c>
    </row>
    <row r="2349" spans="1:20" x14ac:dyDescent="0.35">
      <c r="A2349" t="s">
        <v>11641</v>
      </c>
      <c r="B2349" t="s">
        <v>11642</v>
      </c>
      <c r="C2349" t="s">
        <v>11643</v>
      </c>
      <c r="D2349" t="s">
        <v>11644</v>
      </c>
      <c r="E2349">
        <f>IF(COUNTIFS(Registros!$A$2:$A$6000,"NP",Registros!$B$2:$B$6000,$A2349)&gt;0,1,0)</f>
        <v>0</v>
      </c>
      <c r="F2349">
        <f>IF($E2349=1,SUMIFS(Registros!$F$2:$F$6000,Registros!$A$2:$A$6000,"NP",Registros!$B$2:$B$6000,$A2349),0)</f>
        <v>0</v>
      </c>
      <c r="G2349">
        <f>IF(COUNTIFS(Registros!$A$2:$A$6000,"MOV",Registros!$B$2:$B$6000,$A2349)&gt;0,1,0)</f>
        <v>1</v>
      </c>
      <c r="H2349">
        <f>IF($G2349=1,SUMIFS(Registros!$F$2:$F$6000,Registros!$A$2:$A$6000,"MOV",Registros!$B$2:$B$6000,$A2349),0)</f>
        <v>15</v>
      </c>
      <c r="I2349">
        <f>IF(COUNTIFS(Registros!$A$2:$A$6000,"CS",Registros!$B$2:$B$6000,$A2349)&gt;0,1,0)</f>
        <v>0</v>
      </c>
      <c r="J2349">
        <f>IF($I2349=1,SUMIFS(Registros!$I$2:$I$6000,Registros!$A$2:$A$6000,"CS",Registros!$B$2:$B$6000,$A2349),0)</f>
        <v>0</v>
      </c>
      <c r="K2349">
        <f>IF(COUNTIFS(Winback!$K$2:$K$300,$A2349)&gt;0,1,0)</f>
        <v>0</v>
      </c>
      <c r="L2349">
        <f>IF(AND($K2349=1,LEFT($A2349,3)="WB-"),SUMIFS(Winback!$D$2:$D$300,Winback!$K$2:$K$300,$A2349),0)</f>
        <v>0</v>
      </c>
      <c r="M2349">
        <f>IF(OR($E2349=1,$G2349=1,SUMIFS(Registros!$J$2:$J$6000,Registros!$B$2:$B$6000,$A2349)&gt;0),1,0)</f>
        <v>1</v>
      </c>
      <c r="N2349">
        <f>IF($J2349&gt;0,1,IF(COUNTIFS(Registros!$A$2:$A$6000,"CS",Registros!$B$2:$B$6000,$A2349,Registros!$K$2:$K$6000,"&lt;&gt;")&gt;0,1,0))</f>
        <v>0</v>
      </c>
      <c r="O2349" t="str">
        <f t="shared" si="180"/>
        <v>SOLO MÓVIL</v>
      </c>
      <c r="P2349" t="str">
        <f t="shared" si="181"/>
        <v>Ofrecer fijo + internet (FLBBTV)</v>
      </c>
      <c r="Q2349">
        <f t="shared" si="182"/>
        <v>15</v>
      </c>
      <c r="R2349">
        <f>IFERROR(VLOOKUP($A2349,Registros!$B$2:$G$6000,6,0),IFERROR(INDEX(Winback!$C$2:$C$300,MATCH($A2349,Winback!$K$2:$K$300,0)),""))</f>
        <v>0</v>
      </c>
      <c r="S2349" t="str">
        <f t="shared" si="183"/>
        <v>+MOV</v>
      </c>
      <c r="T2349">
        <f t="shared" si="184"/>
        <v>1</v>
      </c>
    </row>
    <row r="2350" spans="1:20" x14ac:dyDescent="0.35">
      <c r="A2350" t="s">
        <v>11646</v>
      </c>
      <c r="B2350" t="s">
        <v>11647</v>
      </c>
      <c r="C2350" t="s">
        <v>11648</v>
      </c>
      <c r="D2350" t="s">
        <v>11649</v>
      </c>
      <c r="E2350">
        <f>IF(COUNTIFS(Registros!$A$2:$A$6000,"NP",Registros!$B$2:$B$6000,$A2350)&gt;0,1,0)</f>
        <v>0</v>
      </c>
      <c r="F2350">
        <f>IF($E2350=1,SUMIFS(Registros!$F$2:$F$6000,Registros!$A$2:$A$6000,"NP",Registros!$B$2:$B$6000,$A2350),0)</f>
        <v>0</v>
      </c>
      <c r="G2350">
        <f>IF(COUNTIFS(Registros!$A$2:$A$6000,"MOV",Registros!$B$2:$B$6000,$A2350)&gt;0,1,0)</f>
        <v>1</v>
      </c>
      <c r="H2350">
        <f>IF($G2350=1,SUMIFS(Registros!$F$2:$F$6000,Registros!$A$2:$A$6000,"MOV",Registros!$B$2:$B$6000,$A2350),0)</f>
        <v>45.12</v>
      </c>
      <c r="I2350">
        <f>IF(COUNTIFS(Registros!$A$2:$A$6000,"CS",Registros!$B$2:$B$6000,$A2350)&gt;0,1,0)</f>
        <v>0</v>
      </c>
      <c r="J2350">
        <f>IF($I2350=1,SUMIFS(Registros!$I$2:$I$6000,Registros!$A$2:$A$6000,"CS",Registros!$B$2:$B$6000,$A2350),0)</f>
        <v>0</v>
      </c>
      <c r="K2350">
        <f>IF(COUNTIFS(Winback!$K$2:$K$300,$A2350)&gt;0,1,0)</f>
        <v>0</v>
      </c>
      <c r="L2350">
        <f>IF(AND($K2350=1,LEFT($A2350,3)="WB-"),SUMIFS(Winback!$D$2:$D$300,Winback!$K$2:$K$300,$A2350),0)</f>
        <v>0</v>
      </c>
      <c r="M2350">
        <f>IF(OR($E2350=1,$G2350=1,SUMIFS(Registros!$J$2:$J$6000,Registros!$B$2:$B$6000,$A2350)&gt;0),1,0)</f>
        <v>1</v>
      </c>
      <c r="N2350">
        <f>IF($J2350&gt;0,1,IF(COUNTIFS(Registros!$A$2:$A$6000,"CS",Registros!$B$2:$B$6000,$A2350,Registros!$K$2:$K$6000,"&lt;&gt;")&gt;0,1,0))</f>
        <v>0</v>
      </c>
      <c r="O2350" t="str">
        <f t="shared" si="180"/>
        <v>SOLO MÓVIL</v>
      </c>
      <c r="P2350" t="str">
        <f t="shared" si="181"/>
        <v>Ofrecer fijo + internet (FLBBTV)</v>
      </c>
      <c r="Q2350">
        <f t="shared" si="182"/>
        <v>45.12</v>
      </c>
      <c r="R2350">
        <f>IFERROR(VLOOKUP($A2350,Registros!$B$2:$G$6000,6,0),IFERROR(INDEX(Winback!$C$2:$C$300,MATCH($A2350,Winback!$K$2:$K$300,0)),""))</f>
        <v>0</v>
      </c>
      <c r="S2350" t="str">
        <f t="shared" si="183"/>
        <v>+MOV</v>
      </c>
      <c r="T2350">
        <f t="shared" si="184"/>
        <v>1</v>
      </c>
    </row>
    <row r="2351" spans="1:20" x14ac:dyDescent="0.35">
      <c r="A2351" t="s">
        <v>11651</v>
      </c>
      <c r="B2351" t="s">
        <v>11652</v>
      </c>
      <c r="C2351" t="s">
        <v>11653</v>
      </c>
      <c r="D2351" t="s">
        <v>11654</v>
      </c>
      <c r="E2351">
        <f>IF(COUNTIFS(Registros!$A$2:$A$6000,"NP",Registros!$B$2:$B$6000,$A2351)&gt;0,1,0)</f>
        <v>0</v>
      </c>
      <c r="F2351">
        <f>IF($E2351=1,SUMIFS(Registros!$F$2:$F$6000,Registros!$A$2:$A$6000,"NP",Registros!$B$2:$B$6000,$A2351),0)</f>
        <v>0</v>
      </c>
      <c r="G2351">
        <f>IF(COUNTIFS(Registros!$A$2:$A$6000,"MOV",Registros!$B$2:$B$6000,$A2351)&gt;0,1,0)</f>
        <v>1</v>
      </c>
      <c r="H2351">
        <f>IF($G2351=1,SUMIFS(Registros!$F$2:$F$6000,Registros!$A$2:$A$6000,"MOV",Registros!$B$2:$B$6000,$A2351),0)</f>
        <v>16.25</v>
      </c>
      <c r="I2351">
        <f>IF(COUNTIFS(Registros!$A$2:$A$6000,"CS",Registros!$B$2:$B$6000,$A2351)&gt;0,1,0)</f>
        <v>0</v>
      </c>
      <c r="J2351">
        <f>IF($I2351=1,SUMIFS(Registros!$I$2:$I$6000,Registros!$A$2:$A$6000,"CS",Registros!$B$2:$B$6000,$A2351),0)</f>
        <v>0</v>
      </c>
      <c r="K2351">
        <f>IF(COUNTIFS(Winback!$K$2:$K$300,$A2351)&gt;0,1,0)</f>
        <v>0</v>
      </c>
      <c r="L2351">
        <f>IF(AND($K2351=1,LEFT($A2351,3)="WB-"),SUMIFS(Winback!$D$2:$D$300,Winback!$K$2:$K$300,$A2351),0)</f>
        <v>0</v>
      </c>
      <c r="M2351">
        <f>IF(OR($E2351=1,$G2351=1,SUMIFS(Registros!$J$2:$J$6000,Registros!$B$2:$B$6000,$A2351)&gt;0),1,0)</f>
        <v>1</v>
      </c>
      <c r="N2351">
        <f>IF($J2351&gt;0,1,IF(COUNTIFS(Registros!$A$2:$A$6000,"CS",Registros!$B$2:$B$6000,$A2351,Registros!$K$2:$K$6000,"&lt;&gt;")&gt;0,1,0))</f>
        <v>0</v>
      </c>
      <c r="O2351" t="str">
        <f t="shared" si="180"/>
        <v>SOLO MÓVIL</v>
      </c>
      <c r="P2351" t="str">
        <f t="shared" si="181"/>
        <v>Ofrecer fijo + internet (FLBBTV)</v>
      </c>
      <c r="Q2351">
        <f t="shared" si="182"/>
        <v>16.25</v>
      </c>
      <c r="R2351">
        <f>IFERROR(VLOOKUP($A2351,Registros!$B$2:$G$6000,6,0),IFERROR(INDEX(Winback!$C$2:$C$300,MATCH($A2351,Winback!$K$2:$K$300,0)),""))</f>
        <v>0</v>
      </c>
      <c r="S2351" t="str">
        <f t="shared" si="183"/>
        <v>+MOV</v>
      </c>
      <c r="T2351">
        <f t="shared" si="184"/>
        <v>1</v>
      </c>
    </row>
    <row r="2352" spans="1:20" x14ac:dyDescent="0.35">
      <c r="A2352" t="s">
        <v>11656</v>
      </c>
      <c r="B2352" t="s">
        <v>11657</v>
      </c>
      <c r="C2352" t="s">
        <v>11658</v>
      </c>
      <c r="D2352" t="s">
        <v>11659</v>
      </c>
      <c r="E2352">
        <f>IF(COUNTIFS(Registros!$A$2:$A$6000,"NP",Registros!$B$2:$B$6000,$A2352)&gt;0,1,0)</f>
        <v>0</v>
      </c>
      <c r="F2352">
        <f>IF($E2352=1,SUMIFS(Registros!$F$2:$F$6000,Registros!$A$2:$A$6000,"NP",Registros!$B$2:$B$6000,$A2352),0)</f>
        <v>0</v>
      </c>
      <c r="G2352">
        <f>IF(COUNTIFS(Registros!$A$2:$A$6000,"MOV",Registros!$B$2:$B$6000,$A2352)&gt;0,1,0)</f>
        <v>1</v>
      </c>
      <c r="H2352">
        <f>IF($G2352=1,SUMIFS(Registros!$F$2:$F$6000,Registros!$A$2:$A$6000,"MOV",Registros!$B$2:$B$6000,$A2352),0)</f>
        <v>16.940000000000001</v>
      </c>
      <c r="I2352">
        <f>IF(COUNTIFS(Registros!$A$2:$A$6000,"CS",Registros!$B$2:$B$6000,$A2352)&gt;0,1,0)</f>
        <v>0</v>
      </c>
      <c r="J2352">
        <f>IF($I2352=1,SUMIFS(Registros!$I$2:$I$6000,Registros!$A$2:$A$6000,"CS",Registros!$B$2:$B$6000,$A2352),0)</f>
        <v>0</v>
      </c>
      <c r="K2352">
        <f>IF(COUNTIFS(Winback!$K$2:$K$300,$A2352)&gt;0,1,0)</f>
        <v>0</v>
      </c>
      <c r="L2352">
        <f>IF(AND($K2352=1,LEFT($A2352,3)="WB-"),SUMIFS(Winback!$D$2:$D$300,Winback!$K$2:$K$300,$A2352),0)</f>
        <v>0</v>
      </c>
      <c r="M2352">
        <f>IF(OR($E2352=1,$G2352=1,SUMIFS(Registros!$J$2:$J$6000,Registros!$B$2:$B$6000,$A2352)&gt;0),1,0)</f>
        <v>1</v>
      </c>
      <c r="N2352">
        <f>IF($J2352&gt;0,1,IF(COUNTIFS(Registros!$A$2:$A$6000,"CS",Registros!$B$2:$B$6000,$A2352,Registros!$K$2:$K$6000,"&lt;&gt;")&gt;0,1,0))</f>
        <v>0</v>
      </c>
      <c r="O2352" t="str">
        <f t="shared" si="180"/>
        <v>SOLO MÓVIL</v>
      </c>
      <c r="P2352" t="str">
        <f t="shared" si="181"/>
        <v>Ofrecer fijo + internet (FLBBTV)</v>
      </c>
      <c r="Q2352">
        <f t="shared" si="182"/>
        <v>16.940000000000001</v>
      </c>
      <c r="R2352">
        <f>IFERROR(VLOOKUP($A2352,Registros!$B$2:$G$6000,6,0),IFERROR(INDEX(Winback!$C$2:$C$300,MATCH($A2352,Winback!$K$2:$K$300,0)),""))</f>
        <v>0</v>
      </c>
      <c r="S2352" t="str">
        <f t="shared" si="183"/>
        <v>+MOV</v>
      </c>
      <c r="T2352">
        <f t="shared" si="184"/>
        <v>1</v>
      </c>
    </row>
    <row r="2353" spans="1:20" x14ac:dyDescent="0.35">
      <c r="A2353" t="s">
        <v>11661</v>
      </c>
      <c r="B2353" t="s">
        <v>11662</v>
      </c>
      <c r="C2353" t="s">
        <v>11663</v>
      </c>
      <c r="D2353" t="s">
        <v>11664</v>
      </c>
      <c r="E2353">
        <f>IF(COUNTIFS(Registros!$A$2:$A$6000,"NP",Registros!$B$2:$B$6000,$A2353)&gt;0,1,0)</f>
        <v>0</v>
      </c>
      <c r="F2353">
        <f>IF($E2353=1,SUMIFS(Registros!$F$2:$F$6000,Registros!$A$2:$A$6000,"NP",Registros!$B$2:$B$6000,$A2353),0)</f>
        <v>0</v>
      </c>
      <c r="G2353">
        <f>IF(COUNTIFS(Registros!$A$2:$A$6000,"MOV",Registros!$B$2:$B$6000,$A2353)&gt;0,1,0)</f>
        <v>1</v>
      </c>
      <c r="H2353">
        <f>IF($G2353=1,SUMIFS(Registros!$F$2:$F$6000,Registros!$A$2:$A$6000,"MOV",Registros!$B$2:$B$6000,$A2353),0)</f>
        <v>47.74</v>
      </c>
      <c r="I2353">
        <f>IF(COUNTIFS(Registros!$A$2:$A$6000,"CS",Registros!$B$2:$B$6000,$A2353)&gt;0,1,0)</f>
        <v>0</v>
      </c>
      <c r="J2353">
        <f>IF($I2353=1,SUMIFS(Registros!$I$2:$I$6000,Registros!$A$2:$A$6000,"CS",Registros!$B$2:$B$6000,$A2353),0)</f>
        <v>0</v>
      </c>
      <c r="K2353">
        <f>IF(COUNTIFS(Winback!$K$2:$K$300,$A2353)&gt;0,1,0)</f>
        <v>0</v>
      </c>
      <c r="L2353">
        <f>IF(AND($K2353=1,LEFT($A2353,3)="WB-"),SUMIFS(Winback!$D$2:$D$300,Winback!$K$2:$K$300,$A2353),0)</f>
        <v>0</v>
      </c>
      <c r="M2353">
        <f>IF(OR($E2353=1,$G2353=1,SUMIFS(Registros!$J$2:$J$6000,Registros!$B$2:$B$6000,$A2353)&gt;0),1,0)</f>
        <v>1</v>
      </c>
      <c r="N2353">
        <f>IF($J2353&gt;0,1,IF(COUNTIFS(Registros!$A$2:$A$6000,"CS",Registros!$B$2:$B$6000,$A2353,Registros!$K$2:$K$6000,"&lt;&gt;")&gt;0,1,0))</f>
        <v>0</v>
      </c>
      <c r="O2353" t="str">
        <f t="shared" si="180"/>
        <v>SOLO MÓVIL</v>
      </c>
      <c r="P2353" t="str">
        <f t="shared" si="181"/>
        <v>Ofrecer fijo + internet (FLBBTV)</v>
      </c>
      <c r="Q2353">
        <f t="shared" si="182"/>
        <v>47.74</v>
      </c>
      <c r="R2353">
        <f>IFERROR(VLOOKUP($A2353,Registros!$B$2:$G$6000,6,0),IFERROR(INDEX(Winback!$C$2:$C$300,MATCH($A2353,Winback!$K$2:$K$300,0)),""))</f>
        <v>0</v>
      </c>
      <c r="S2353" t="str">
        <f t="shared" si="183"/>
        <v>+MOV</v>
      </c>
      <c r="T2353">
        <f t="shared" si="184"/>
        <v>1</v>
      </c>
    </row>
    <row r="2354" spans="1:20" x14ac:dyDescent="0.35">
      <c r="A2354" t="s">
        <v>11665</v>
      </c>
      <c r="B2354" t="s">
        <v>11666</v>
      </c>
      <c r="C2354" t="s">
        <v>11667</v>
      </c>
      <c r="D2354" t="s">
        <v>11668</v>
      </c>
      <c r="E2354">
        <f>IF(COUNTIFS(Registros!$A$2:$A$6000,"NP",Registros!$B$2:$B$6000,$A2354)&gt;0,1,0)</f>
        <v>0</v>
      </c>
      <c r="F2354">
        <f>IF($E2354=1,SUMIFS(Registros!$F$2:$F$6000,Registros!$A$2:$A$6000,"NP",Registros!$B$2:$B$6000,$A2354),0)</f>
        <v>0</v>
      </c>
      <c r="G2354">
        <f>IF(COUNTIFS(Registros!$A$2:$A$6000,"MOV",Registros!$B$2:$B$6000,$A2354)&gt;0,1,0)</f>
        <v>1</v>
      </c>
      <c r="H2354">
        <f>IF($G2354=1,SUMIFS(Registros!$F$2:$F$6000,Registros!$A$2:$A$6000,"MOV",Registros!$B$2:$B$6000,$A2354),0)</f>
        <v>30</v>
      </c>
      <c r="I2354">
        <f>IF(COUNTIFS(Registros!$A$2:$A$6000,"CS",Registros!$B$2:$B$6000,$A2354)&gt;0,1,0)</f>
        <v>0</v>
      </c>
      <c r="J2354">
        <f>IF($I2354=1,SUMIFS(Registros!$I$2:$I$6000,Registros!$A$2:$A$6000,"CS",Registros!$B$2:$B$6000,$A2354),0)</f>
        <v>0</v>
      </c>
      <c r="K2354">
        <f>IF(COUNTIFS(Winback!$K$2:$K$300,$A2354)&gt;0,1,0)</f>
        <v>0</v>
      </c>
      <c r="L2354">
        <f>IF(AND($K2354=1,LEFT($A2354,3)="WB-"),SUMIFS(Winback!$D$2:$D$300,Winback!$K$2:$K$300,$A2354),0)</f>
        <v>0</v>
      </c>
      <c r="M2354">
        <f>IF(OR($E2354=1,$G2354=1,SUMIFS(Registros!$J$2:$J$6000,Registros!$B$2:$B$6000,$A2354)&gt;0),1,0)</f>
        <v>1</v>
      </c>
      <c r="N2354">
        <f>IF($J2354&gt;0,1,IF(COUNTIFS(Registros!$A$2:$A$6000,"CS",Registros!$B$2:$B$6000,$A2354,Registros!$K$2:$K$6000,"&lt;&gt;")&gt;0,1,0))</f>
        <v>0</v>
      </c>
      <c r="O2354" t="str">
        <f t="shared" si="180"/>
        <v>SOLO MÓVIL</v>
      </c>
      <c r="P2354" t="str">
        <f t="shared" si="181"/>
        <v>Ofrecer fijo + internet (FLBBTV)</v>
      </c>
      <c r="Q2354">
        <f t="shared" si="182"/>
        <v>30</v>
      </c>
      <c r="R2354">
        <f>IFERROR(VLOOKUP($A2354,Registros!$B$2:$G$6000,6,0),IFERROR(INDEX(Winback!$C$2:$C$300,MATCH($A2354,Winback!$K$2:$K$300,0)),""))</f>
        <v>0</v>
      </c>
      <c r="S2354" t="str">
        <f t="shared" si="183"/>
        <v>+MOV</v>
      </c>
      <c r="T2354">
        <f t="shared" si="184"/>
        <v>1</v>
      </c>
    </row>
    <row r="2355" spans="1:20" x14ac:dyDescent="0.35">
      <c r="A2355" t="s">
        <v>11670</v>
      </c>
      <c r="B2355" t="s">
        <v>11671</v>
      </c>
      <c r="C2355" t="s">
        <v>11672</v>
      </c>
      <c r="D2355" t="s">
        <v>11673</v>
      </c>
      <c r="E2355">
        <f>IF(COUNTIFS(Registros!$A$2:$A$6000,"NP",Registros!$B$2:$B$6000,$A2355)&gt;0,1,0)</f>
        <v>0</v>
      </c>
      <c r="F2355">
        <f>IF($E2355=1,SUMIFS(Registros!$F$2:$F$6000,Registros!$A$2:$A$6000,"NP",Registros!$B$2:$B$6000,$A2355),0)</f>
        <v>0</v>
      </c>
      <c r="G2355">
        <f>IF(COUNTIFS(Registros!$A$2:$A$6000,"MOV",Registros!$B$2:$B$6000,$A2355)&gt;0,1,0)</f>
        <v>1</v>
      </c>
      <c r="H2355">
        <f>IF($G2355=1,SUMIFS(Registros!$F$2:$F$6000,Registros!$A$2:$A$6000,"MOV",Registros!$B$2:$B$6000,$A2355),0)</f>
        <v>19.25</v>
      </c>
      <c r="I2355">
        <f>IF(COUNTIFS(Registros!$A$2:$A$6000,"CS",Registros!$B$2:$B$6000,$A2355)&gt;0,1,0)</f>
        <v>0</v>
      </c>
      <c r="J2355">
        <f>IF($I2355=1,SUMIFS(Registros!$I$2:$I$6000,Registros!$A$2:$A$6000,"CS",Registros!$B$2:$B$6000,$A2355),0)</f>
        <v>0</v>
      </c>
      <c r="K2355">
        <f>IF(COUNTIFS(Winback!$K$2:$K$300,$A2355)&gt;0,1,0)</f>
        <v>0</v>
      </c>
      <c r="L2355">
        <f>IF(AND($K2355=1,LEFT($A2355,3)="WB-"),SUMIFS(Winback!$D$2:$D$300,Winback!$K$2:$K$300,$A2355),0)</f>
        <v>0</v>
      </c>
      <c r="M2355">
        <f>IF(OR($E2355=1,$G2355=1,SUMIFS(Registros!$J$2:$J$6000,Registros!$B$2:$B$6000,$A2355)&gt;0),1,0)</f>
        <v>1</v>
      </c>
      <c r="N2355">
        <f>IF($J2355&gt;0,1,IF(COUNTIFS(Registros!$A$2:$A$6000,"CS",Registros!$B$2:$B$6000,$A2355,Registros!$K$2:$K$6000,"&lt;&gt;")&gt;0,1,0))</f>
        <v>0</v>
      </c>
      <c r="O2355" t="str">
        <f t="shared" si="180"/>
        <v>SOLO MÓVIL</v>
      </c>
      <c r="P2355" t="str">
        <f t="shared" si="181"/>
        <v>Ofrecer fijo + internet (FLBBTV)</v>
      </c>
      <c r="Q2355">
        <f t="shared" si="182"/>
        <v>19.25</v>
      </c>
      <c r="R2355">
        <f>IFERROR(VLOOKUP($A2355,Registros!$B$2:$G$6000,6,0),IFERROR(INDEX(Winback!$C$2:$C$300,MATCH($A2355,Winback!$K$2:$K$300,0)),""))</f>
        <v>0</v>
      </c>
      <c r="S2355" t="str">
        <f t="shared" si="183"/>
        <v>+MOV</v>
      </c>
      <c r="T2355">
        <f t="shared" si="184"/>
        <v>1</v>
      </c>
    </row>
    <row r="2356" spans="1:20" x14ac:dyDescent="0.35">
      <c r="A2356" t="s">
        <v>11675</v>
      </c>
      <c r="B2356" t="s">
        <v>11676</v>
      </c>
      <c r="C2356" t="s">
        <v>11672</v>
      </c>
      <c r="D2356" t="s">
        <v>11673</v>
      </c>
      <c r="E2356">
        <f>IF(COUNTIFS(Registros!$A$2:$A$6000,"NP",Registros!$B$2:$B$6000,$A2356)&gt;0,1,0)</f>
        <v>0</v>
      </c>
      <c r="F2356">
        <f>IF($E2356=1,SUMIFS(Registros!$F$2:$F$6000,Registros!$A$2:$A$6000,"NP",Registros!$B$2:$B$6000,$A2356),0)</f>
        <v>0</v>
      </c>
      <c r="G2356">
        <f>IF(COUNTIFS(Registros!$A$2:$A$6000,"MOV",Registros!$B$2:$B$6000,$A2356)&gt;0,1,0)</f>
        <v>1</v>
      </c>
      <c r="H2356">
        <f>IF($G2356=1,SUMIFS(Registros!$F$2:$F$6000,Registros!$A$2:$A$6000,"MOV",Registros!$B$2:$B$6000,$A2356),0)</f>
        <v>16.25</v>
      </c>
      <c r="I2356">
        <f>IF(COUNTIFS(Registros!$A$2:$A$6000,"CS",Registros!$B$2:$B$6000,$A2356)&gt;0,1,0)</f>
        <v>0</v>
      </c>
      <c r="J2356">
        <f>IF($I2356=1,SUMIFS(Registros!$I$2:$I$6000,Registros!$A$2:$A$6000,"CS",Registros!$B$2:$B$6000,$A2356),0)</f>
        <v>0</v>
      </c>
      <c r="K2356">
        <f>IF(COUNTIFS(Winback!$K$2:$K$300,$A2356)&gt;0,1,0)</f>
        <v>0</v>
      </c>
      <c r="L2356">
        <f>IF(AND($K2356=1,LEFT($A2356,3)="WB-"),SUMIFS(Winback!$D$2:$D$300,Winback!$K$2:$K$300,$A2356),0)</f>
        <v>0</v>
      </c>
      <c r="M2356">
        <f>IF(OR($E2356=1,$G2356=1,SUMIFS(Registros!$J$2:$J$6000,Registros!$B$2:$B$6000,$A2356)&gt;0),1,0)</f>
        <v>1</v>
      </c>
      <c r="N2356">
        <f>IF($J2356&gt;0,1,IF(COUNTIFS(Registros!$A$2:$A$6000,"CS",Registros!$B$2:$B$6000,$A2356,Registros!$K$2:$K$6000,"&lt;&gt;")&gt;0,1,0))</f>
        <v>0</v>
      </c>
      <c r="O2356" t="str">
        <f t="shared" si="180"/>
        <v>SOLO MÓVIL</v>
      </c>
      <c r="P2356" t="str">
        <f t="shared" si="181"/>
        <v>Ofrecer fijo + internet (FLBBTV)</v>
      </c>
      <c r="Q2356">
        <f t="shared" si="182"/>
        <v>16.25</v>
      </c>
      <c r="R2356">
        <f>IFERROR(VLOOKUP($A2356,Registros!$B$2:$G$6000,6,0),IFERROR(INDEX(Winback!$C$2:$C$300,MATCH($A2356,Winback!$K$2:$K$300,0)),""))</f>
        <v>0</v>
      </c>
      <c r="S2356" t="str">
        <f t="shared" si="183"/>
        <v>+MOV</v>
      </c>
      <c r="T2356">
        <f t="shared" si="184"/>
        <v>1</v>
      </c>
    </row>
    <row r="2357" spans="1:20" x14ac:dyDescent="0.35">
      <c r="A2357" t="s">
        <v>11678</v>
      </c>
      <c r="B2357" t="s">
        <v>11679</v>
      </c>
      <c r="C2357" t="s">
        <v>11680</v>
      </c>
      <c r="D2357" t="s">
        <v>11681</v>
      </c>
      <c r="E2357">
        <f>IF(COUNTIFS(Registros!$A$2:$A$6000,"NP",Registros!$B$2:$B$6000,$A2357)&gt;0,1,0)</f>
        <v>0</v>
      </c>
      <c r="F2357">
        <f>IF($E2357=1,SUMIFS(Registros!$F$2:$F$6000,Registros!$A$2:$A$6000,"NP",Registros!$B$2:$B$6000,$A2357),0)</f>
        <v>0</v>
      </c>
      <c r="G2357">
        <f>IF(COUNTIFS(Registros!$A$2:$A$6000,"MOV",Registros!$B$2:$B$6000,$A2357)&gt;0,1,0)</f>
        <v>1</v>
      </c>
      <c r="H2357">
        <f>IF($G2357=1,SUMIFS(Registros!$F$2:$F$6000,Registros!$A$2:$A$6000,"MOV",Registros!$B$2:$B$6000,$A2357),0)</f>
        <v>15</v>
      </c>
      <c r="I2357">
        <f>IF(COUNTIFS(Registros!$A$2:$A$6000,"CS",Registros!$B$2:$B$6000,$A2357)&gt;0,1,0)</f>
        <v>0</v>
      </c>
      <c r="J2357">
        <f>IF($I2357=1,SUMIFS(Registros!$I$2:$I$6000,Registros!$A$2:$A$6000,"CS",Registros!$B$2:$B$6000,$A2357),0)</f>
        <v>0</v>
      </c>
      <c r="K2357">
        <f>IF(COUNTIFS(Winback!$K$2:$K$300,$A2357)&gt;0,1,0)</f>
        <v>0</v>
      </c>
      <c r="L2357">
        <f>IF(AND($K2357=1,LEFT($A2357,3)="WB-"),SUMIFS(Winback!$D$2:$D$300,Winback!$K$2:$K$300,$A2357),0)</f>
        <v>0</v>
      </c>
      <c r="M2357">
        <f>IF(OR($E2357=1,$G2357=1,SUMIFS(Registros!$J$2:$J$6000,Registros!$B$2:$B$6000,$A2357)&gt;0),1,0)</f>
        <v>1</v>
      </c>
      <c r="N2357">
        <f>IF($J2357&gt;0,1,IF(COUNTIFS(Registros!$A$2:$A$6000,"CS",Registros!$B$2:$B$6000,$A2357,Registros!$K$2:$K$6000,"&lt;&gt;")&gt;0,1,0))</f>
        <v>0</v>
      </c>
      <c r="O2357" t="str">
        <f t="shared" si="180"/>
        <v>SOLO MÓVIL</v>
      </c>
      <c r="P2357" t="str">
        <f t="shared" si="181"/>
        <v>Ofrecer fijo + internet (FLBBTV)</v>
      </c>
      <c r="Q2357">
        <f t="shared" si="182"/>
        <v>15</v>
      </c>
      <c r="R2357">
        <f>IFERROR(VLOOKUP($A2357,Registros!$B$2:$G$6000,6,0),IFERROR(INDEX(Winback!$C$2:$C$300,MATCH($A2357,Winback!$K$2:$K$300,0)),""))</f>
        <v>0</v>
      </c>
      <c r="S2357" t="str">
        <f t="shared" si="183"/>
        <v>+MOV</v>
      </c>
      <c r="T2357">
        <f t="shared" si="184"/>
        <v>1</v>
      </c>
    </row>
    <row r="2358" spans="1:20" x14ac:dyDescent="0.35">
      <c r="A2358" t="s">
        <v>11683</v>
      </c>
      <c r="B2358" t="s">
        <v>11684</v>
      </c>
      <c r="C2358" t="s">
        <v>11680</v>
      </c>
      <c r="D2358" t="s">
        <v>11681</v>
      </c>
      <c r="E2358">
        <f>IF(COUNTIFS(Registros!$A$2:$A$6000,"NP",Registros!$B$2:$B$6000,$A2358)&gt;0,1,0)</f>
        <v>0</v>
      </c>
      <c r="F2358">
        <f>IF($E2358=1,SUMIFS(Registros!$F$2:$F$6000,Registros!$A$2:$A$6000,"NP",Registros!$B$2:$B$6000,$A2358),0)</f>
        <v>0</v>
      </c>
      <c r="G2358">
        <f>IF(COUNTIFS(Registros!$A$2:$A$6000,"MOV",Registros!$B$2:$B$6000,$A2358)&gt;0,1,0)</f>
        <v>1</v>
      </c>
      <c r="H2358">
        <f>IF($G2358=1,SUMIFS(Registros!$F$2:$F$6000,Registros!$A$2:$A$6000,"MOV",Registros!$B$2:$B$6000,$A2358),0)</f>
        <v>45</v>
      </c>
      <c r="I2358">
        <f>IF(COUNTIFS(Registros!$A$2:$A$6000,"CS",Registros!$B$2:$B$6000,$A2358)&gt;0,1,0)</f>
        <v>0</v>
      </c>
      <c r="J2358">
        <f>IF($I2358=1,SUMIFS(Registros!$I$2:$I$6000,Registros!$A$2:$A$6000,"CS",Registros!$B$2:$B$6000,$A2358),0)</f>
        <v>0</v>
      </c>
      <c r="K2358">
        <f>IF(COUNTIFS(Winback!$K$2:$K$300,$A2358)&gt;0,1,0)</f>
        <v>0</v>
      </c>
      <c r="L2358">
        <f>IF(AND($K2358=1,LEFT($A2358,3)="WB-"),SUMIFS(Winback!$D$2:$D$300,Winback!$K$2:$K$300,$A2358),0)</f>
        <v>0</v>
      </c>
      <c r="M2358">
        <f>IF(OR($E2358=1,$G2358=1,SUMIFS(Registros!$J$2:$J$6000,Registros!$B$2:$B$6000,$A2358)&gt;0),1,0)</f>
        <v>1</v>
      </c>
      <c r="N2358">
        <f>IF($J2358&gt;0,1,IF(COUNTIFS(Registros!$A$2:$A$6000,"CS",Registros!$B$2:$B$6000,$A2358,Registros!$K$2:$K$6000,"&lt;&gt;")&gt;0,1,0))</f>
        <v>0</v>
      </c>
      <c r="O2358" t="str">
        <f t="shared" si="180"/>
        <v>SOLO MÓVIL</v>
      </c>
      <c r="P2358" t="str">
        <f t="shared" si="181"/>
        <v>Ofrecer fijo + internet (FLBBTV)</v>
      </c>
      <c r="Q2358">
        <f t="shared" si="182"/>
        <v>45</v>
      </c>
      <c r="R2358">
        <f>IFERROR(VLOOKUP($A2358,Registros!$B$2:$G$6000,6,0),IFERROR(INDEX(Winback!$C$2:$C$300,MATCH($A2358,Winback!$K$2:$K$300,0)),""))</f>
        <v>0</v>
      </c>
      <c r="S2358" t="str">
        <f t="shared" si="183"/>
        <v>+MOV</v>
      </c>
      <c r="T2358">
        <f t="shared" si="184"/>
        <v>1</v>
      </c>
    </row>
    <row r="2359" spans="1:20" x14ac:dyDescent="0.35">
      <c r="A2359" t="s">
        <v>11686</v>
      </c>
      <c r="B2359" t="s">
        <v>11687</v>
      </c>
      <c r="C2359" t="s">
        <v>11688</v>
      </c>
      <c r="D2359" t="s">
        <v>11689</v>
      </c>
      <c r="E2359">
        <f>IF(COUNTIFS(Registros!$A$2:$A$6000,"NP",Registros!$B$2:$B$6000,$A2359)&gt;0,1,0)</f>
        <v>0</v>
      </c>
      <c r="F2359">
        <f>IF($E2359=1,SUMIFS(Registros!$F$2:$F$6000,Registros!$A$2:$A$6000,"NP",Registros!$B$2:$B$6000,$A2359),0)</f>
        <v>0</v>
      </c>
      <c r="G2359">
        <f>IF(COUNTIFS(Registros!$A$2:$A$6000,"MOV",Registros!$B$2:$B$6000,$A2359)&gt;0,1,0)</f>
        <v>1</v>
      </c>
      <c r="H2359">
        <f>IF($G2359=1,SUMIFS(Registros!$F$2:$F$6000,Registros!$A$2:$A$6000,"MOV",Registros!$B$2:$B$6000,$A2359),0)</f>
        <v>69.72</v>
      </c>
      <c r="I2359">
        <f>IF(COUNTIFS(Registros!$A$2:$A$6000,"CS",Registros!$B$2:$B$6000,$A2359)&gt;0,1,0)</f>
        <v>0</v>
      </c>
      <c r="J2359">
        <f>IF($I2359=1,SUMIFS(Registros!$I$2:$I$6000,Registros!$A$2:$A$6000,"CS",Registros!$B$2:$B$6000,$A2359),0)</f>
        <v>0</v>
      </c>
      <c r="K2359">
        <f>IF(COUNTIFS(Winback!$K$2:$K$300,$A2359)&gt;0,1,0)</f>
        <v>0</v>
      </c>
      <c r="L2359">
        <f>IF(AND($K2359=1,LEFT($A2359,3)="WB-"),SUMIFS(Winback!$D$2:$D$300,Winback!$K$2:$K$300,$A2359),0)</f>
        <v>0</v>
      </c>
      <c r="M2359">
        <f>IF(OR($E2359=1,$G2359=1,SUMIFS(Registros!$J$2:$J$6000,Registros!$B$2:$B$6000,$A2359)&gt;0),1,0)</f>
        <v>1</v>
      </c>
      <c r="N2359">
        <f>IF($J2359&gt;0,1,IF(COUNTIFS(Registros!$A$2:$A$6000,"CS",Registros!$B$2:$B$6000,$A2359,Registros!$K$2:$K$6000,"&lt;&gt;")&gt;0,1,0))</f>
        <v>0</v>
      </c>
      <c r="O2359" t="str">
        <f t="shared" si="180"/>
        <v>SOLO MÓVIL</v>
      </c>
      <c r="P2359" t="str">
        <f t="shared" si="181"/>
        <v>Ofrecer fijo + internet (FLBBTV)</v>
      </c>
      <c r="Q2359">
        <f t="shared" si="182"/>
        <v>69.72</v>
      </c>
      <c r="R2359">
        <f>IFERROR(VLOOKUP($A2359,Registros!$B$2:$G$6000,6,0),IFERROR(INDEX(Winback!$C$2:$C$300,MATCH($A2359,Winback!$K$2:$K$300,0)),""))</f>
        <v>0</v>
      </c>
      <c r="S2359" t="str">
        <f t="shared" si="183"/>
        <v>+MOV</v>
      </c>
      <c r="T2359">
        <f t="shared" si="184"/>
        <v>1</v>
      </c>
    </row>
    <row r="2360" spans="1:20" x14ac:dyDescent="0.35">
      <c r="A2360" t="s">
        <v>11693</v>
      </c>
      <c r="B2360" t="s">
        <v>11694</v>
      </c>
      <c r="C2360" t="s">
        <v>11695</v>
      </c>
      <c r="D2360" t="s">
        <v>11696</v>
      </c>
      <c r="E2360">
        <f>IF(COUNTIFS(Registros!$A$2:$A$6000,"NP",Registros!$B$2:$B$6000,$A2360)&gt;0,1,0)</f>
        <v>0</v>
      </c>
      <c r="F2360">
        <f>IF($E2360=1,SUMIFS(Registros!$F$2:$F$6000,Registros!$A$2:$A$6000,"NP",Registros!$B$2:$B$6000,$A2360),0)</f>
        <v>0</v>
      </c>
      <c r="G2360">
        <f>IF(COUNTIFS(Registros!$A$2:$A$6000,"MOV",Registros!$B$2:$B$6000,$A2360)&gt;0,1,0)</f>
        <v>1</v>
      </c>
      <c r="H2360">
        <f>IF($G2360=1,SUMIFS(Registros!$F$2:$F$6000,Registros!$A$2:$A$6000,"MOV",Registros!$B$2:$B$6000,$A2360),0)</f>
        <v>84</v>
      </c>
      <c r="I2360">
        <f>IF(COUNTIFS(Registros!$A$2:$A$6000,"CS",Registros!$B$2:$B$6000,$A2360)&gt;0,1,0)</f>
        <v>0</v>
      </c>
      <c r="J2360">
        <f>IF($I2360=1,SUMIFS(Registros!$I$2:$I$6000,Registros!$A$2:$A$6000,"CS",Registros!$B$2:$B$6000,$A2360),0)</f>
        <v>0</v>
      </c>
      <c r="K2360">
        <f>IF(COUNTIFS(Winback!$K$2:$K$300,$A2360)&gt;0,1,0)</f>
        <v>0</v>
      </c>
      <c r="L2360">
        <f>IF(AND($K2360=1,LEFT($A2360,3)="WB-"),SUMIFS(Winback!$D$2:$D$300,Winback!$K$2:$K$300,$A2360),0)</f>
        <v>0</v>
      </c>
      <c r="M2360">
        <f>IF(OR($E2360=1,$G2360=1,SUMIFS(Registros!$J$2:$J$6000,Registros!$B$2:$B$6000,$A2360)&gt;0),1,0)</f>
        <v>1</v>
      </c>
      <c r="N2360">
        <f>IF($J2360&gt;0,1,IF(COUNTIFS(Registros!$A$2:$A$6000,"CS",Registros!$B$2:$B$6000,$A2360,Registros!$K$2:$K$6000,"&lt;&gt;")&gt;0,1,0))</f>
        <v>0</v>
      </c>
      <c r="O2360" t="str">
        <f t="shared" si="180"/>
        <v>SOLO MÓVIL</v>
      </c>
      <c r="P2360" t="str">
        <f t="shared" si="181"/>
        <v>Ofrecer fijo + internet (FLBBTV)</v>
      </c>
      <c r="Q2360">
        <f t="shared" si="182"/>
        <v>84</v>
      </c>
      <c r="R2360">
        <f>IFERROR(VLOOKUP($A2360,Registros!$B$2:$G$6000,6,0),IFERROR(INDEX(Winback!$C$2:$C$300,MATCH($A2360,Winback!$K$2:$K$300,0)),""))</f>
        <v>0</v>
      </c>
      <c r="S2360" t="str">
        <f t="shared" si="183"/>
        <v>+MOV</v>
      </c>
      <c r="T2360">
        <f t="shared" si="184"/>
        <v>1</v>
      </c>
    </row>
    <row r="2361" spans="1:20" x14ac:dyDescent="0.35">
      <c r="A2361" t="s">
        <v>11698</v>
      </c>
      <c r="B2361" t="s">
        <v>11699</v>
      </c>
      <c r="C2361" t="s">
        <v>11700</v>
      </c>
      <c r="D2361" t="s">
        <v>11701</v>
      </c>
      <c r="E2361">
        <f>IF(COUNTIFS(Registros!$A$2:$A$6000,"NP",Registros!$B$2:$B$6000,$A2361)&gt;0,1,0)</f>
        <v>0</v>
      </c>
      <c r="F2361">
        <f>IF($E2361=1,SUMIFS(Registros!$F$2:$F$6000,Registros!$A$2:$A$6000,"NP",Registros!$B$2:$B$6000,$A2361),0)</f>
        <v>0</v>
      </c>
      <c r="G2361">
        <f>IF(COUNTIFS(Registros!$A$2:$A$6000,"MOV",Registros!$B$2:$B$6000,$A2361)&gt;0,1,0)</f>
        <v>1</v>
      </c>
      <c r="H2361">
        <f>IF($G2361=1,SUMIFS(Registros!$F$2:$F$6000,Registros!$A$2:$A$6000,"MOV",Registros!$B$2:$B$6000,$A2361),0)</f>
        <v>15</v>
      </c>
      <c r="I2361">
        <f>IF(COUNTIFS(Registros!$A$2:$A$6000,"CS",Registros!$B$2:$B$6000,$A2361)&gt;0,1,0)</f>
        <v>0</v>
      </c>
      <c r="J2361">
        <f>IF($I2361=1,SUMIFS(Registros!$I$2:$I$6000,Registros!$A$2:$A$6000,"CS",Registros!$B$2:$B$6000,$A2361),0)</f>
        <v>0</v>
      </c>
      <c r="K2361">
        <f>IF(COUNTIFS(Winback!$K$2:$K$300,$A2361)&gt;0,1,0)</f>
        <v>0</v>
      </c>
      <c r="L2361">
        <f>IF(AND($K2361=1,LEFT($A2361,3)="WB-"),SUMIFS(Winback!$D$2:$D$300,Winback!$K$2:$K$300,$A2361),0)</f>
        <v>0</v>
      </c>
      <c r="M2361">
        <f>IF(OR($E2361=1,$G2361=1,SUMIFS(Registros!$J$2:$J$6000,Registros!$B$2:$B$6000,$A2361)&gt;0),1,0)</f>
        <v>1</v>
      </c>
      <c r="N2361">
        <f>IF($J2361&gt;0,1,IF(COUNTIFS(Registros!$A$2:$A$6000,"CS",Registros!$B$2:$B$6000,$A2361,Registros!$K$2:$K$6000,"&lt;&gt;")&gt;0,1,0))</f>
        <v>0</v>
      </c>
      <c r="O2361" t="str">
        <f t="shared" si="180"/>
        <v>SOLO MÓVIL</v>
      </c>
      <c r="P2361" t="str">
        <f t="shared" si="181"/>
        <v>Ofrecer fijo + internet (FLBBTV)</v>
      </c>
      <c r="Q2361">
        <f t="shared" si="182"/>
        <v>15</v>
      </c>
      <c r="R2361">
        <f>IFERROR(VLOOKUP($A2361,Registros!$B$2:$G$6000,6,0),IFERROR(INDEX(Winback!$C$2:$C$300,MATCH($A2361,Winback!$K$2:$K$300,0)),""))</f>
        <v>0</v>
      </c>
      <c r="S2361" t="str">
        <f t="shared" si="183"/>
        <v>+MOV</v>
      </c>
      <c r="T2361">
        <f t="shared" si="184"/>
        <v>1</v>
      </c>
    </row>
    <row r="2362" spans="1:20" x14ac:dyDescent="0.35">
      <c r="A2362" t="s">
        <v>11703</v>
      </c>
      <c r="B2362" t="s">
        <v>11704</v>
      </c>
      <c r="C2362" t="s">
        <v>11705</v>
      </c>
      <c r="D2362" t="s">
        <v>11706</v>
      </c>
      <c r="E2362">
        <f>IF(COUNTIFS(Registros!$A$2:$A$6000,"NP",Registros!$B$2:$B$6000,$A2362)&gt;0,1,0)</f>
        <v>0</v>
      </c>
      <c r="F2362">
        <f>IF($E2362=1,SUMIFS(Registros!$F$2:$F$6000,Registros!$A$2:$A$6000,"NP",Registros!$B$2:$B$6000,$A2362),0)</f>
        <v>0</v>
      </c>
      <c r="G2362">
        <f>IF(COUNTIFS(Registros!$A$2:$A$6000,"MOV",Registros!$B$2:$B$6000,$A2362)&gt;0,1,0)</f>
        <v>1</v>
      </c>
      <c r="H2362">
        <f>IF($G2362=1,SUMIFS(Registros!$F$2:$F$6000,Registros!$A$2:$A$6000,"MOV",Registros!$B$2:$B$6000,$A2362),0)</f>
        <v>15</v>
      </c>
      <c r="I2362">
        <f>IF(COUNTIFS(Registros!$A$2:$A$6000,"CS",Registros!$B$2:$B$6000,$A2362)&gt;0,1,0)</f>
        <v>0</v>
      </c>
      <c r="J2362">
        <f>IF($I2362=1,SUMIFS(Registros!$I$2:$I$6000,Registros!$A$2:$A$6000,"CS",Registros!$B$2:$B$6000,$A2362),0)</f>
        <v>0</v>
      </c>
      <c r="K2362">
        <f>IF(COUNTIFS(Winback!$K$2:$K$300,$A2362)&gt;0,1,0)</f>
        <v>0</v>
      </c>
      <c r="L2362">
        <f>IF(AND($K2362=1,LEFT($A2362,3)="WB-"),SUMIFS(Winback!$D$2:$D$300,Winback!$K$2:$K$300,$A2362),0)</f>
        <v>0</v>
      </c>
      <c r="M2362">
        <f>IF(OR($E2362=1,$G2362=1,SUMIFS(Registros!$J$2:$J$6000,Registros!$B$2:$B$6000,$A2362)&gt;0),1,0)</f>
        <v>1</v>
      </c>
      <c r="N2362">
        <f>IF($J2362&gt;0,1,IF(COUNTIFS(Registros!$A$2:$A$6000,"CS",Registros!$B$2:$B$6000,$A2362,Registros!$K$2:$K$6000,"&lt;&gt;")&gt;0,1,0))</f>
        <v>0</v>
      </c>
      <c r="O2362" t="str">
        <f t="shared" si="180"/>
        <v>SOLO MÓVIL</v>
      </c>
      <c r="P2362" t="str">
        <f t="shared" si="181"/>
        <v>Ofrecer fijo + internet (FLBBTV)</v>
      </c>
      <c r="Q2362">
        <f t="shared" si="182"/>
        <v>15</v>
      </c>
      <c r="R2362">
        <f>IFERROR(VLOOKUP($A2362,Registros!$B$2:$G$6000,6,0),IFERROR(INDEX(Winback!$C$2:$C$300,MATCH($A2362,Winback!$K$2:$K$300,0)),""))</f>
        <v>0</v>
      </c>
      <c r="S2362" t="str">
        <f t="shared" si="183"/>
        <v>+MOV</v>
      </c>
      <c r="T2362">
        <f t="shared" si="184"/>
        <v>1</v>
      </c>
    </row>
    <row r="2363" spans="1:20" x14ac:dyDescent="0.35">
      <c r="A2363" t="s">
        <v>11708</v>
      </c>
      <c r="B2363" t="s">
        <v>11709</v>
      </c>
      <c r="C2363" t="s">
        <v>11710</v>
      </c>
      <c r="D2363" t="s">
        <v>11711</v>
      </c>
      <c r="E2363">
        <f>IF(COUNTIFS(Registros!$A$2:$A$6000,"NP",Registros!$B$2:$B$6000,$A2363)&gt;0,1,0)</f>
        <v>0</v>
      </c>
      <c r="F2363">
        <f>IF($E2363=1,SUMIFS(Registros!$F$2:$F$6000,Registros!$A$2:$A$6000,"NP",Registros!$B$2:$B$6000,$A2363),0)</f>
        <v>0</v>
      </c>
      <c r="G2363">
        <f>IF(COUNTIFS(Registros!$A$2:$A$6000,"MOV",Registros!$B$2:$B$6000,$A2363)&gt;0,1,0)</f>
        <v>1</v>
      </c>
      <c r="H2363">
        <f>IF($G2363=1,SUMIFS(Registros!$F$2:$F$6000,Registros!$A$2:$A$6000,"MOV",Registros!$B$2:$B$6000,$A2363),0)</f>
        <v>15.3</v>
      </c>
      <c r="I2363">
        <f>IF(COUNTIFS(Registros!$A$2:$A$6000,"CS",Registros!$B$2:$B$6000,$A2363)&gt;0,1,0)</f>
        <v>0</v>
      </c>
      <c r="J2363">
        <f>IF($I2363=1,SUMIFS(Registros!$I$2:$I$6000,Registros!$A$2:$A$6000,"CS",Registros!$B$2:$B$6000,$A2363),0)</f>
        <v>0</v>
      </c>
      <c r="K2363">
        <f>IF(COUNTIFS(Winback!$K$2:$K$300,$A2363)&gt;0,1,0)</f>
        <v>0</v>
      </c>
      <c r="L2363">
        <f>IF(AND($K2363=1,LEFT($A2363,3)="WB-"),SUMIFS(Winback!$D$2:$D$300,Winback!$K$2:$K$300,$A2363),0)</f>
        <v>0</v>
      </c>
      <c r="M2363">
        <f>IF(OR($E2363=1,$G2363=1,SUMIFS(Registros!$J$2:$J$6000,Registros!$B$2:$B$6000,$A2363)&gt;0),1,0)</f>
        <v>1</v>
      </c>
      <c r="N2363">
        <f>IF($J2363&gt;0,1,IF(COUNTIFS(Registros!$A$2:$A$6000,"CS",Registros!$B$2:$B$6000,$A2363,Registros!$K$2:$K$6000,"&lt;&gt;")&gt;0,1,0))</f>
        <v>0</v>
      </c>
      <c r="O2363" t="str">
        <f t="shared" si="180"/>
        <v>SOLO MÓVIL</v>
      </c>
      <c r="P2363" t="str">
        <f t="shared" si="181"/>
        <v>Ofrecer fijo + internet (FLBBTV)</v>
      </c>
      <c r="Q2363">
        <f t="shared" si="182"/>
        <v>15.3</v>
      </c>
      <c r="R2363">
        <f>IFERROR(VLOOKUP($A2363,Registros!$B$2:$G$6000,6,0),IFERROR(INDEX(Winback!$C$2:$C$300,MATCH($A2363,Winback!$K$2:$K$300,0)),""))</f>
        <v>0</v>
      </c>
      <c r="S2363" t="str">
        <f t="shared" si="183"/>
        <v>+MOV</v>
      </c>
      <c r="T2363">
        <f t="shared" si="184"/>
        <v>1</v>
      </c>
    </row>
    <row r="2364" spans="1:20" x14ac:dyDescent="0.35">
      <c r="A2364" t="s">
        <v>11713</v>
      </c>
      <c r="B2364" t="s">
        <v>11714</v>
      </c>
      <c r="C2364" t="s">
        <v>11715</v>
      </c>
      <c r="D2364" t="s">
        <v>11716</v>
      </c>
      <c r="E2364">
        <f>IF(COUNTIFS(Registros!$A$2:$A$6000,"NP",Registros!$B$2:$B$6000,$A2364)&gt;0,1,0)</f>
        <v>0</v>
      </c>
      <c r="F2364">
        <f>IF($E2364=1,SUMIFS(Registros!$F$2:$F$6000,Registros!$A$2:$A$6000,"NP",Registros!$B$2:$B$6000,$A2364),0)</f>
        <v>0</v>
      </c>
      <c r="G2364">
        <f>IF(COUNTIFS(Registros!$A$2:$A$6000,"MOV",Registros!$B$2:$B$6000,$A2364)&gt;0,1,0)</f>
        <v>1</v>
      </c>
      <c r="H2364">
        <f>IF($G2364=1,SUMIFS(Registros!$F$2:$F$6000,Registros!$A$2:$A$6000,"MOV",Registros!$B$2:$B$6000,$A2364),0)</f>
        <v>48.46</v>
      </c>
      <c r="I2364">
        <f>IF(COUNTIFS(Registros!$A$2:$A$6000,"CS",Registros!$B$2:$B$6000,$A2364)&gt;0,1,0)</f>
        <v>0</v>
      </c>
      <c r="J2364">
        <f>IF($I2364=1,SUMIFS(Registros!$I$2:$I$6000,Registros!$A$2:$A$6000,"CS",Registros!$B$2:$B$6000,$A2364),0)</f>
        <v>0</v>
      </c>
      <c r="K2364">
        <f>IF(COUNTIFS(Winback!$K$2:$K$300,$A2364)&gt;0,1,0)</f>
        <v>0</v>
      </c>
      <c r="L2364">
        <f>IF(AND($K2364=1,LEFT($A2364,3)="WB-"),SUMIFS(Winback!$D$2:$D$300,Winback!$K$2:$K$300,$A2364),0)</f>
        <v>0</v>
      </c>
      <c r="M2364">
        <f>IF(OR($E2364=1,$G2364=1,SUMIFS(Registros!$J$2:$J$6000,Registros!$B$2:$B$6000,$A2364)&gt;0),1,0)</f>
        <v>1</v>
      </c>
      <c r="N2364">
        <f>IF($J2364&gt;0,1,IF(COUNTIFS(Registros!$A$2:$A$6000,"CS",Registros!$B$2:$B$6000,$A2364,Registros!$K$2:$K$6000,"&lt;&gt;")&gt;0,1,0))</f>
        <v>0</v>
      </c>
      <c r="O2364" t="str">
        <f t="shared" si="180"/>
        <v>SOLO MÓVIL</v>
      </c>
      <c r="P2364" t="str">
        <f t="shared" si="181"/>
        <v>Ofrecer fijo + internet (FLBBTV)</v>
      </c>
      <c r="Q2364">
        <f t="shared" si="182"/>
        <v>48.46</v>
      </c>
      <c r="R2364">
        <f>IFERROR(VLOOKUP($A2364,Registros!$B$2:$G$6000,6,0),IFERROR(INDEX(Winback!$C$2:$C$300,MATCH($A2364,Winback!$K$2:$K$300,0)),""))</f>
        <v>0</v>
      </c>
      <c r="S2364" t="str">
        <f t="shared" si="183"/>
        <v>+MOV</v>
      </c>
      <c r="T2364">
        <f t="shared" si="184"/>
        <v>1</v>
      </c>
    </row>
    <row r="2365" spans="1:20" x14ac:dyDescent="0.35">
      <c r="A2365" t="s">
        <v>11718</v>
      </c>
      <c r="B2365" t="s">
        <v>11719</v>
      </c>
      <c r="C2365" t="s">
        <v>11720</v>
      </c>
      <c r="D2365" t="s">
        <v>11721</v>
      </c>
      <c r="E2365">
        <f>IF(COUNTIFS(Registros!$A$2:$A$6000,"NP",Registros!$B$2:$B$6000,$A2365)&gt;0,1,0)</f>
        <v>0</v>
      </c>
      <c r="F2365">
        <f>IF($E2365=1,SUMIFS(Registros!$F$2:$F$6000,Registros!$A$2:$A$6000,"NP",Registros!$B$2:$B$6000,$A2365),0)</f>
        <v>0</v>
      </c>
      <c r="G2365">
        <f>IF(COUNTIFS(Registros!$A$2:$A$6000,"MOV",Registros!$B$2:$B$6000,$A2365)&gt;0,1,0)</f>
        <v>1</v>
      </c>
      <c r="H2365">
        <f>IF($G2365=1,SUMIFS(Registros!$F$2:$F$6000,Registros!$A$2:$A$6000,"MOV",Registros!$B$2:$B$6000,$A2365),0)</f>
        <v>20</v>
      </c>
      <c r="I2365">
        <f>IF(COUNTIFS(Registros!$A$2:$A$6000,"CS",Registros!$B$2:$B$6000,$A2365)&gt;0,1,0)</f>
        <v>0</v>
      </c>
      <c r="J2365">
        <f>IF($I2365=1,SUMIFS(Registros!$I$2:$I$6000,Registros!$A$2:$A$6000,"CS",Registros!$B$2:$B$6000,$A2365),0)</f>
        <v>0</v>
      </c>
      <c r="K2365">
        <f>IF(COUNTIFS(Winback!$K$2:$K$300,$A2365)&gt;0,1,0)</f>
        <v>0</v>
      </c>
      <c r="L2365">
        <f>IF(AND($K2365=1,LEFT($A2365,3)="WB-"),SUMIFS(Winback!$D$2:$D$300,Winback!$K$2:$K$300,$A2365),0)</f>
        <v>0</v>
      </c>
      <c r="M2365">
        <f>IF(OR($E2365=1,$G2365=1,SUMIFS(Registros!$J$2:$J$6000,Registros!$B$2:$B$6000,$A2365)&gt;0),1,0)</f>
        <v>1</v>
      </c>
      <c r="N2365">
        <f>IF($J2365&gt;0,1,IF(COUNTIFS(Registros!$A$2:$A$6000,"CS",Registros!$B$2:$B$6000,$A2365,Registros!$K$2:$K$6000,"&lt;&gt;")&gt;0,1,0))</f>
        <v>0</v>
      </c>
      <c r="O2365" t="str">
        <f t="shared" si="180"/>
        <v>SOLO MÓVIL</v>
      </c>
      <c r="P2365" t="str">
        <f t="shared" si="181"/>
        <v>Ofrecer fijo + internet (FLBBTV)</v>
      </c>
      <c r="Q2365">
        <f t="shared" si="182"/>
        <v>20</v>
      </c>
      <c r="R2365">
        <f>IFERROR(VLOOKUP($A2365,Registros!$B$2:$G$6000,6,0),IFERROR(INDEX(Winback!$C$2:$C$300,MATCH($A2365,Winback!$K$2:$K$300,0)),""))</f>
        <v>0</v>
      </c>
      <c r="S2365" t="str">
        <f t="shared" si="183"/>
        <v>+MOV</v>
      </c>
      <c r="T2365">
        <f t="shared" si="184"/>
        <v>1</v>
      </c>
    </row>
    <row r="2366" spans="1:20" x14ac:dyDescent="0.35">
      <c r="A2366" t="s">
        <v>11723</v>
      </c>
      <c r="B2366" t="s">
        <v>11724</v>
      </c>
      <c r="C2366" t="s">
        <v>11725</v>
      </c>
      <c r="D2366" t="s">
        <v>11726</v>
      </c>
      <c r="E2366">
        <f>IF(COUNTIFS(Registros!$A$2:$A$6000,"NP",Registros!$B$2:$B$6000,$A2366)&gt;0,1,0)</f>
        <v>0</v>
      </c>
      <c r="F2366">
        <f>IF($E2366=1,SUMIFS(Registros!$F$2:$F$6000,Registros!$A$2:$A$6000,"NP",Registros!$B$2:$B$6000,$A2366),0)</f>
        <v>0</v>
      </c>
      <c r="G2366">
        <f>IF(COUNTIFS(Registros!$A$2:$A$6000,"MOV",Registros!$B$2:$B$6000,$A2366)&gt;0,1,0)</f>
        <v>1</v>
      </c>
      <c r="H2366">
        <f>IF($G2366=1,SUMIFS(Registros!$F$2:$F$6000,Registros!$A$2:$A$6000,"MOV",Registros!$B$2:$B$6000,$A2366),0)</f>
        <v>15</v>
      </c>
      <c r="I2366">
        <f>IF(COUNTIFS(Registros!$A$2:$A$6000,"CS",Registros!$B$2:$B$6000,$A2366)&gt;0,1,0)</f>
        <v>0</v>
      </c>
      <c r="J2366">
        <f>IF($I2366=1,SUMIFS(Registros!$I$2:$I$6000,Registros!$A$2:$A$6000,"CS",Registros!$B$2:$B$6000,$A2366),0)</f>
        <v>0</v>
      </c>
      <c r="K2366">
        <f>IF(COUNTIFS(Winback!$K$2:$K$300,$A2366)&gt;0,1,0)</f>
        <v>0</v>
      </c>
      <c r="L2366">
        <f>IF(AND($K2366=1,LEFT($A2366,3)="WB-"),SUMIFS(Winback!$D$2:$D$300,Winback!$K$2:$K$300,$A2366),0)</f>
        <v>0</v>
      </c>
      <c r="M2366">
        <f>IF(OR($E2366=1,$G2366=1,SUMIFS(Registros!$J$2:$J$6000,Registros!$B$2:$B$6000,$A2366)&gt;0),1,0)</f>
        <v>1</v>
      </c>
      <c r="N2366">
        <f>IF($J2366&gt;0,1,IF(COUNTIFS(Registros!$A$2:$A$6000,"CS",Registros!$B$2:$B$6000,$A2366,Registros!$K$2:$K$6000,"&lt;&gt;")&gt;0,1,0))</f>
        <v>0</v>
      </c>
      <c r="O2366" t="str">
        <f t="shared" si="180"/>
        <v>SOLO MÓVIL</v>
      </c>
      <c r="P2366" t="str">
        <f t="shared" si="181"/>
        <v>Ofrecer fijo + internet (FLBBTV)</v>
      </c>
      <c r="Q2366">
        <f t="shared" si="182"/>
        <v>15</v>
      </c>
      <c r="R2366">
        <f>IFERROR(VLOOKUP($A2366,Registros!$B$2:$G$6000,6,0),IFERROR(INDEX(Winback!$C$2:$C$300,MATCH($A2366,Winback!$K$2:$K$300,0)),""))</f>
        <v>0</v>
      </c>
      <c r="S2366" t="str">
        <f t="shared" si="183"/>
        <v>+MOV</v>
      </c>
      <c r="T2366">
        <f t="shared" si="184"/>
        <v>1</v>
      </c>
    </row>
    <row r="2367" spans="1:20" x14ac:dyDescent="0.35">
      <c r="A2367" t="s">
        <v>11728</v>
      </c>
      <c r="B2367" t="s">
        <v>11729</v>
      </c>
      <c r="C2367" t="s">
        <v>11730</v>
      </c>
      <c r="D2367" t="s">
        <v>11731</v>
      </c>
      <c r="E2367">
        <f>IF(COUNTIFS(Registros!$A$2:$A$6000,"NP",Registros!$B$2:$B$6000,$A2367)&gt;0,1,0)</f>
        <v>0</v>
      </c>
      <c r="F2367">
        <f>IF($E2367=1,SUMIFS(Registros!$F$2:$F$6000,Registros!$A$2:$A$6000,"NP",Registros!$B$2:$B$6000,$A2367),0)</f>
        <v>0</v>
      </c>
      <c r="G2367">
        <f>IF(COUNTIFS(Registros!$A$2:$A$6000,"MOV",Registros!$B$2:$B$6000,$A2367)&gt;0,1,0)</f>
        <v>1</v>
      </c>
      <c r="H2367">
        <f>IF($G2367=1,SUMIFS(Registros!$F$2:$F$6000,Registros!$A$2:$A$6000,"MOV",Registros!$B$2:$B$6000,$A2367),0)</f>
        <v>15</v>
      </c>
      <c r="I2367">
        <f>IF(COUNTIFS(Registros!$A$2:$A$6000,"CS",Registros!$B$2:$B$6000,$A2367)&gt;0,1,0)</f>
        <v>0</v>
      </c>
      <c r="J2367">
        <f>IF($I2367=1,SUMIFS(Registros!$I$2:$I$6000,Registros!$A$2:$A$6000,"CS",Registros!$B$2:$B$6000,$A2367),0)</f>
        <v>0</v>
      </c>
      <c r="K2367">
        <f>IF(COUNTIFS(Winback!$K$2:$K$300,$A2367)&gt;0,1,0)</f>
        <v>0</v>
      </c>
      <c r="L2367">
        <f>IF(AND($K2367=1,LEFT($A2367,3)="WB-"),SUMIFS(Winback!$D$2:$D$300,Winback!$K$2:$K$300,$A2367),0)</f>
        <v>0</v>
      </c>
      <c r="M2367">
        <f>IF(OR($E2367=1,$G2367=1,SUMIFS(Registros!$J$2:$J$6000,Registros!$B$2:$B$6000,$A2367)&gt;0),1,0)</f>
        <v>1</v>
      </c>
      <c r="N2367">
        <f>IF($J2367&gt;0,1,IF(COUNTIFS(Registros!$A$2:$A$6000,"CS",Registros!$B$2:$B$6000,$A2367,Registros!$K$2:$K$6000,"&lt;&gt;")&gt;0,1,0))</f>
        <v>0</v>
      </c>
      <c r="O2367" t="str">
        <f t="shared" si="180"/>
        <v>SOLO MÓVIL</v>
      </c>
      <c r="P2367" t="str">
        <f t="shared" si="181"/>
        <v>Ofrecer fijo + internet (FLBBTV)</v>
      </c>
      <c r="Q2367">
        <f t="shared" si="182"/>
        <v>15</v>
      </c>
      <c r="R2367">
        <f>IFERROR(VLOOKUP($A2367,Registros!$B$2:$G$6000,6,0),IFERROR(INDEX(Winback!$C$2:$C$300,MATCH($A2367,Winback!$K$2:$K$300,0)),""))</f>
        <v>0</v>
      </c>
      <c r="S2367" t="str">
        <f t="shared" si="183"/>
        <v>+MOV</v>
      </c>
      <c r="T2367">
        <f t="shared" si="184"/>
        <v>1</v>
      </c>
    </row>
    <row r="2368" spans="1:20" x14ac:dyDescent="0.35">
      <c r="A2368" t="s">
        <v>11733</v>
      </c>
      <c r="B2368" t="s">
        <v>11734</v>
      </c>
      <c r="C2368" t="s">
        <v>11735</v>
      </c>
      <c r="D2368" t="s">
        <v>11736</v>
      </c>
      <c r="E2368">
        <f>IF(COUNTIFS(Registros!$A$2:$A$6000,"NP",Registros!$B$2:$B$6000,$A2368)&gt;0,1,0)</f>
        <v>0</v>
      </c>
      <c r="F2368">
        <f>IF($E2368=1,SUMIFS(Registros!$F$2:$F$6000,Registros!$A$2:$A$6000,"NP",Registros!$B$2:$B$6000,$A2368),0)</f>
        <v>0</v>
      </c>
      <c r="G2368">
        <f>IF(COUNTIFS(Registros!$A$2:$A$6000,"MOV",Registros!$B$2:$B$6000,$A2368)&gt;0,1,0)</f>
        <v>1</v>
      </c>
      <c r="H2368">
        <f>IF($G2368=1,SUMIFS(Registros!$F$2:$F$6000,Registros!$A$2:$A$6000,"MOV",Registros!$B$2:$B$6000,$A2368),0)</f>
        <v>30</v>
      </c>
      <c r="I2368">
        <f>IF(COUNTIFS(Registros!$A$2:$A$6000,"CS",Registros!$B$2:$B$6000,$A2368)&gt;0,1,0)</f>
        <v>0</v>
      </c>
      <c r="J2368">
        <f>IF($I2368=1,SUMIFS(Registros!$I$2:$I$6000,Registros!$A$2:$A$6000,"CS",Registros!$B$2:$B$6000,$A2368),0)</f>
        <v>0</v>
      </c>
      <c r="K2368">
        <f>IF(COUNTIFS(Winback!$K$2:$K$300,$A2368)&gt;0,1,0)</f>
        <v>0</v>
      </c>
      <c r="L2368">
        <f>IF(AND($K2368=1,LEFT($A2368,3)="WB-"),SUMIFS(Winback!$D$2:$D$300,Winback!$K$2:$K$300,$A2368),0)</f>
        <v>0</v>
      </c>
      <c r="M2368">
        <f>IF(OR($E2368=1,$G2368=1,SUMIFS(Registros!$J$2:$J$6000,Registros!$B$2:$B$6000,$A2368)&gt;0),1,0)</f>
        <v>1</v>
      </c>
      <c r="N2368">
        <f>IF($J2368&gt;0,1,IF(COUNTIFS(Registros!$A$2:$A$6000,"CS",Registros!$B$2:$B$6000,$A2368,Registros!$K$2:$K$6000,"&lt;&gt;")&gt;0,1,0))</f>
        <v>0</v>
      </c>
      <c r="O2368" t="str">
        <f t="shared" si="180"/>
        <v>SOLO MÓVIL</v>
      </c>
      <c r="P2368" t="str">
        <f t="shared" si="181"/>
        <v>Ofrecer fijo + internet (FLBBTV)</v>
      </c>
      <c r="Q2368">
        <f t="shared" si="182"/>
        <v>30</v>
      </c>
      <c r="R2368">
        <f>IFERROR(VLOOKUP($A2368,Registros!$B$2:$G$6000,6,0),IFERROR(INDEX(Winback!$C$2:$C$300,MATCH($A2368,Winback!$K$2:$K$300,0)),""))</f>
        <v>0</v>
      </c>
      <c r="S2368" t="str">
        <f t="shared" si="183"/>
        <v>+MOV</v>
      </c>
      <c r="T2368">
        <f t="shared" si="184"/>
        <v>1</v>
      </c>
    </row>
    <row r="2369" spans="1:20" x14ac:dyDescent="0.35">
      <c r="A2369" t="s">
        <v>11738</v>
      </c>
      <c r="B2369" t="s">
        <v>11739</v>
      </c>
      <c r="C2369" t="s">
        <v>11740</v>
      </c>
      <c r="D2369" t="s">
        <v>11741</v>
      </c>
      <c r="E2369">
        <f>IF(COUNTIFS(Registros!$A$2:$A$6000,"NP",Registros!$B$2:$B$6000,$A2369)&gt;0,1,0)</f>
        <v>0</v>
      </c>
      <c r="F2369">
        <f>IF($E2369=1,SUMIFS(Registros!$F$2:$F$6000,Registros!$A$2:$A$6000,"NP",Registros!$B$2:$B$6000,$A2369),0)</f>
        <v>0</v>
      </c>
      <c r="G2369">
        <f>IF(COUNTIFS(Registros!$A$2:$A$6000,"MOV",Registros!$B$2:$B$6000,$A2369)&gt;0,1,0)</f>
        <v>1</v>
      </c>
      <c r="H2369">
        <f>IF($G2369=1,SUMIFS(Registros!$F$2:$F$6000,Registros!$A$2:$A$6000,"MOV",Registros!$B$2:$B$6000,$A2369),0)</f>
        <v>15</v>
      </c>
      <c r="I2369">
        <f>IF(COUNTIFS(Registros!$A$2:$A$6000,"CS",Registros!$B$2:$B$6000,$A2369)&gt;0,1,0)</f>
        <v>0</v>
      </c>
      <c r="J2369">
        <f>IF($I2369=1,SUMIFS(Registros!$I$2:$I$6000,Registros!$A$2:$A$6000,"CS",Registros!$B$2:$B$6000,$A2369),0)</f>
        <v>0</v>
      </c>
      <c r="K2369">
        <f>IF(COUNTIFS(Winback!$K$2:$K$300,$A2369)&gt;0,1,0)</f>
        <v>0</v>
      </c>
      <c r="L2369">
        <f>IF(AND($K2369=1,LEFT($A2369,3)="WB-"),SUMIFS(Winback!$D$2:$D$300,Winback!$K$2:$K$300,$A2369),0)</f>
        <v>0</v>
      </c>
      <c r="M2369">
        <f>IF(OR($E2369=1,$G2369=1,SUMIFS(Registros!$J$2:$J$6000,Registros!$B$2:$B$6000,$A2369)&gt;0),1,0)</f>
        <v>1</v>
      </c>
      <c r="N2369">
        <f>IF($J2369&gt;0,1,IF(COUNTIFS(Registros!$A$2:$A$6000,"CS",Registros!$B$2:$B$6000,$A2369,Registros!$K$2:$K$6000,"&lt;&gt;")&gt;0,1,0))</f>
        <v>0</v>
      </c>
      <c r="O2369" t="str">
        <f t="shared" si="180"/>
        <v>SOLO MÓVIL</v>
      </c>
      <c r="P2369" t="str">
        <f t="shared" si="181"/>
        <v>Ofrecer fijo + internet (FLBBTV)</v>
      </c>
      <c r="Q2369">
        <f t="shared" si="182"/>
        <v>15</v>
      </c>
      <c r="R2369">
        <f>IFERROR(VLOOKUP($A2369,Registros!$B$2:$G$6000,6,0),IFERROR(INDEX(Winback!$C$2:$C$300,MATCH($A2369,Winback!$K$2:$K$300,0)),""))</f>
        <v>0</v>
      </c>
      <c r="S2369" t="str">
        <f t="shared" si="183"/>
        <v>+MOV</v>
      </c>
      <c r="T2369">
        <f t="shared" si="184"/>
        <v>1</v>
      </c>
    </row>
    <row r="2370" spans="1:20" x14ac:dyDescent="0.35">
      <c r="A2370" t="s">
        <v>11743</v>
      </c>
      <c r="B2370" t="s">
        <v>11744</v>
      </c>
      <c r="C2370" t="s">
        <v>11745</v>
      </c>
      <c r="D2370" t="s">
        <v>11746</v>
      </c>
      <c r="E2370">
        <f>IF(COUNTIFS(Registros!$A$2:$A$6000,"NP",Registros!$B$2:$B$6000,$A2370)&gt;0,1,0)</f>
        <v>0</v>
      </c>
      <c r="F2370">
        <f>IF($E2370=1,SUMIFS(Registros!$F$2:$F$6000,Registros!$A$2:$A$6000,"NP",Registros!$B$2:$B$6000,$A2370),0)</f>
        <v>0</v>
      </c>
      <c r="G2370">
        <f>IF(COUNTIFS(Registros!$A$2:$A$6000,"MOV",Registros!$B$2:$B$6000,$A2370)&gt;0,1,0)</f>
        <v>1</v>
      </c>
      <c r="H2370">
        <f>IF($G2370=1,SUMIFS(Registros!$F$2:$F$6000,Registros!$A$2:$A$6000,"MOV",Registros!$B$2:$B$6000,$A2370),0)</f>
        <v>17.579999999999998</v>
      </c>
      <c r="I2370">
        <f>IF(COUNTIFS(Registros!$A$2:$A$6000,"CS",Registros!$B$2:$B$6000,$A2370)&gt;0,1,0)</f>
        <v>0</v>
      </c>
      <c r="J2370">
        <f>IF($I2370=1,SUMIFS(Registros!$I$2:$I$6000,Registros!$A$2:$A$6000,"CS",Registros!$B$2:$B$6000,$A2370),0)</f>
        <v>0</v>
      </c>
      <c r="K2370">
        <f>IF(COUNTIFS(Winback!$K$2:$K$300,$A2370)&gt;0,1,0)</f>
        <v>0</v>
      </c>
      <c r="L2370">
        <f>IF(AND($K2370=1,LEFT($A2370,3)="WB-"),SUMIFS(Winback!$D$2:$D$300,Winback!$K$2:$K$300,$A2370),0)</f>
        <v>0</v>
      </c>
      <c r="M2370">
        <f>IF(OR($E2370=1,$G2370=1,SUMIFS(Registros!$J$2:$J$6000,Registros!$B$2:$B$6000,$A2370)&gt;0),1,0)</f>
        <v>1</v>
      </c>
      <c r="N2370">
        <f>IF($J2370&gt;0,1,IF(COUNTIFS(Registros!$A$2:$A$6000,"CS",Registros!$B$2:$B$6000,$A2370,Registros!$K$2:$K$6000,"&lt;&gt;")&gt;0,1,0))</f>
        <v>0</v>
      </c>
      <c r="O2370" t="str">
        <f t="shared" ref="O2370:O2433" si="185">IF(AND($K2370=1,$E2370=0,$G2370=0,$I2370=0),"WINBACK",IF(AND($M2370=1,$N2370&gt;0),"CONVERGENTE",IF($M2370=1,"SOLO MÓVIL",IF($N2370&gt;0,"SOLO FIJO / INTERNET","SIN SERVICIOS"))))</f>
        <v>SOLO MÓVIL</v>
      </c>
      <c r="P2370" t="str">
        <f t="shared" ref="P2370:P2433" si="186">IF($O2370="WINBACK","Recuperar (winback)",IF($O2370="CONVERGENTE","Upgrade / más líneas",IF($O2370="SOLO MÓVIL","Ofrecer fijo + internet (FLBBTV)",IF($O2370="SOLO FIJO / INTERNET","Ofrecer línea móvil Nextphone","Oferta completa (móvil + fijo + internet)"))))</f>
        <v>Ofrecer fijo + internet (FLBBTV)</v>
      </c>
      <c r="Q2370">
        <f t="shared" ref="Q2370:Q2433" si="187">$F2370+$H2370+$L2370</f>
        <v>17.579999999999998</v>
      </c>
      <c r="R2370">
        <f>IFERROR(VLOOKUP($A2370,Registros!$B$2:$G$6000,6,0),IFERROR(INDEX(Winback!$C$2:$C$300,MATCH($A2370,Winback!$K$2:$K$300,0)),""))</f>
        <v>0</v>
      </c>
      <c r="S2370" t="str">
        <f t="shared" ref="S2370:S2433" si="188">IF($E2370=1,"NP","")&amp;IF($G2370=1,"+MOV","")&amp;IF($I2370=1,"+CS","")&amp;IF($K2370=1,"+WB","")</f>
        <v>+MOV</v>
      </c>
      <c r="T2370">
        <f t="shared" ref="T2370:T2433" si="189">$E2370+$G2370+$I2370+$K2370</f>
        <v>1</v>
      </c>
    </row>
    <row r="2371" spans="1:20" x14ac:dyDescent="0.35">
      <c r="A2371" t="s">
        <v>11748</v>
      </c>
      <c r="B2371" t="s">
        <v>11749</v>
      </c>
      <c r="C2371" t="s">
        <v>11750</v>
      </c>
      <c r="D2371" t="s">
        <v>11751</v>
      </c>
      <c r="E2371">
        <f>IF(COUNTIFS(Registros!$A$2:$A$6000,"NP",Registros!$B$2:$B$6000,$A2371)&gt;0,1,0)</f>
        <v>0</v>
      </c>
      <c r="F2371">
        <f>IF($E2371=1,SUMIFS(Registros!$F$2:$F$6000,Registros!$A$2:$A$6000,"NP",Registros!$B$2:$B$6000,$A2371),0)</f>
        <v>0</v>
      </c>
      <c r="G2371">
        <f>IF(COUNTIFS(Registros!$A$2:$A$6000,"MOV",Registros!$B$2:$B$6000,$A2371)&gt;0,1,0)</f>
        <v>1</v>
      </c>
      <c r="H2371">
        <f>IF($G2371=1,SUMIFS(Registros!$F$2:$F$6000,Registros!$A$2:$A$6000,"MOV",Registros!$B$2:$B$6000,$A2371),0)</f>
        <v>15</v>
      </c>
      <c r="I2371">
        <f>IF(COUNTIFS(Registros!$A$2:$A$6000,"CS",Registros!$B$2:$B$6000,$A2371)&gt;0,1,0)</f>
        <v>0</v>
      </c>
      <c r="J2371">
        <f>IF($I2371=1,SUMIFS(Registros!$I$2:$I$6000,Registros!$A$2:$A$6000,"CS",Registros!$B$2:$B$6000,$A2371),0)</f>
        <v>0</v>
      </c>
      <c r="K2371">
        <f>IF(COUNTIFS(Winback!$K$2:$K$300,$A2371)&gt;0,1,0)</f>
        <v>0</v>
      </c>
      <c r="L2371">
        <f>IF(AND($K2371=1,LEFT($A2371,3)="WB-"),SUMIFS(Winback!$D$2:$D$300,Winback!$K$2:$K$300,$A2371),0)</f>
        <v>0</v>
      </c>
      <c r="M2371">
        <f>IF(OR($E2371=1,$G2371=1,SUMIFS(Registros!$J$2:$J$6000,Registros!$B$2:$B$6000,$A2371)&gt;0),1,0)</f>
        <v>1</v>
      </c>
      <c r="N2371">
        <f>IF($J2371&gt;0,1,IF(COUNTIFS(Registros!$A$2:$A$6000,"CS",Registros!$B$2:$B$6000,$A2371,Registros!$K$2:$K$6000,"&lt;&gt;")&gt;0,1,0))</f>
        <v>0</v>
      </c>
      <c r="O2371" t="str">
        <f t="shared" si="185"/>
        <v>SOLO MÓVIL</v>
      </c>
      <c r="P2371" t="str">
        <f t="shared" si="186"/>
        <v>Ofrecer fijo + internet (FLBBTV)</v>
      </c>
      <c r="Q2371">
        <f t="shared" si="187"/>
        <v>15</v>
      </c>
      <c r="R2371">
        <f>IFERROR(VLOOKUP($A2371,Registros!$B$2:$G$6000,6,0),IFERROR(INDEX(Winback!$C$2:$C$300,MATCH($A2371,Winback!$K$2:$K$300,0)),""))</f>
        <v>0</v>
      </c>
      <c r="S2371" t="str">
        <f t="shared" si="188"/>
        <v>+MOV</v>
      </c>
      <c r="T2371">
        <f t="shared" si="189"/>
        <v>1</v>
      </c>
    </row>
    <row r="2372" spans="1:20" x14ac:dyDescent="0.35">
      <c r="A2372" t="s">
        <v>11753</v>
      </c>
      <c r="B2372" t="s">
        <v>11754</v>
      </c>
      <c r="C2372" t="s">
        <v>11755</v>
      </c>
      <c r="D2372" t="s">
        <v>11756</v>
      </c>
      <c r="E2372">
        <f>IF(COUNTIFS(Registros!$A$2:$A$6000,"NP",Registros!$B$2:$B$6000,$A2372)&gt;0,1,0)</f>
        <v>0</v>
      </c>
      <c r="F2372">
        <f>IF($E2372=1,SUMIFS(Registros!$F$2:$F$6000,Registros!$A$2:$A$6000,"NP",Registros!$B$2:$B$6000,$A2372),0)</f>
        <v>0</v>
      </c>
      <c r="G2372">
        <f>IF(COUNTIFS(Registros!$A$2:$A$6000,"MOV",Registros!$B$2:$B$6000,$A2372)&gt;0,1,0)</f>
        <v>1</v>
      </c>
      <c r="H2372">
        <f>IF($G2372=1,SUMIFS(Registros!$F$2:$F$6000,Registros!$A$2:$A$6000,"MOV",Registros!$B$2:$B$6000,$A2372),0)</f>
        <v>17.579999999999998</v>
      </c>
      <c r="I2372">
        <f>IF(COUNTIFS(Registros!$A$2:$A$6000,"CS",Registros!$B$2:$B$6000,$A2372)&gt;0,1,0)</f>
        <v>0</v>
      </c>
      <c r="J2372">
        <f>IF($I2372=1,SUMIFS(Registros!$I$2:$I$6000,Registros!$A$2:$A$6000,"CS",Registros!$B$2:$B$6000,$A2372),0)</f>
        <v>0</v>
      </c>
      <c r="K2372">
        <f>IF(COUNTIFS(Winback!$K$2:$K$300,$A2372)&gt;0,1,0)</f>
        <v>0</v>
      </c>
      <c r="L2372">
        <f>IF(AND($K2372=1,LEFT($A2372,3)="WB-"),SUMIFS(Winback!$D$2:$D$300,Winback!$K$2:$K$300,$A2372),0)</f>
        <v>0</v>
      </c>
      <c r="M2372">
        <f>IF(OR($E2372=1,$G2372=1,SUMIFS(Registros!$J$2:$J$6000,Registros!$B$2:$B$6000,$A2372)&gt;0),1,0)</f>
        <v>1</v>
      </c>
      <c r="N2372">
        <f>IF($J2372&gt;0,1,IF(COUNTIFS(Registros!$A$2:$A$6000,"CS",Registros!$B$2:$B$6000,$A2372,Registros!$K$2:$K$6000,"&lt;&gt;")&gt;0,1,0))</f>
        <v>0</v>
      </c>
      <c r="O2372" t="str">
        <f t="shared" si="185"/>
        <v>SOLO MÓVIL</v>
      </c>
      <c r="P2372" t="str">
        <f t="shared" si="186"/>
        <v>Ofrecer fijo + internet (FLBBTV)</v>
      </c>
      <c r="Q2372">
        <f t="shared" si="187"/>
        <v>17.579999999999998</v>
      </c>
      <c r="R2372">
        <f>IFERROR(VLOOKUP($A2372,Registros!$B$2:$G$6000,6,0),IFERROR(INDEX(Winback!$C$2:$C$300,MATCH($A2372,Winback!$K$2:$K$300,0)),""))</f>
        <v>0</v>
      </c>
      <c r="S2372" t="str">
        <f t="shared" si="188"/>
        <v>+MOV</v>
      </c>
      <c r="T2372">
        <f t="shared" si="189"/>
        <v>1</v>
      </c>
    </row>
    <row r="2373" spans="1:20" x14ac:dyDescent="0.35">
      <c r="A2373" t="s">
        <v>11757</v>
      </c>
      <c r="B2373" t="s">
        <v>11758</v>
      </c>
      <c r="C2373" t="s">
        <v>11759</v>
      </c>
      <c r="D2373" t="s">
        <v>11760</v>
      </c>
      <c r="E2373">
        <f>IF(COUNTIFS(Registros!$A$2:$A$6000,"NP",Registros!$B$2:$B$6000,$A2373)&gt;0,1,0)</f>
        <v>0</v>
      </c>
      <c r="F2373">
        <f>IF($E2373=1,SUMIFS(Registros!$F$2:$F$6000,Registros!$A$2:$A$6000,"NP",Registros!$B$2:$B$6000,$A2373),0)</f>
        <v>0</v>
      </c>
      <c r="G2373">
        <f>IF(COUNTIFS(Registros!$A$2:$A$6000,"MOV",Registros!$B$2:$B$6000,$A2373)&gt;0,1,0)</f>
        <v>1</v>
      </c>
      <c r="H2373">
        <f>IF($G2373=1,SUMIFS(Registros!$F$2:$F$6000,Registros!$A$2:$A$6000,"MOV",Registros!$B$2:$B$6000,$A2373),0)</f>
        <v>15</v>
      </c>
      <c r="I2373">
        <f>IF(COUNTIFS(Registros!$A$2:$A$6000,"CS",Registros!$B$2:$B$6000,$A2373)&gt;0,1,0)</f>
        <v>0</v>
      </c>
      <c r="J2373">
        <f>IF($I2373=1,SUMIFS(Registros!$I$2:$I$6000,Registros!$A$2:$A$6000,"CS",Registros!$B$2:$B$6000,$A2373),0)</f>
        <v>0</v>
      </c>
      <c r="K2373">
        <f>IF(COUNTIFS(Winback!$K$2:$K$300,$A2373)&gt;0,1,0)</f>
        <v>0</v>
      </c>
      <c r="L2373">
        <f>IF(AND($K2373=1,LEFT($A2373,3)="WB-"),SUMIFS(Winback!$D$2:$D$300,Winback!$K$2:$K$300,$A2373),0)</f>
        <v>0</v>
      </c>
      <c r="M2373">
        <f>IF(OR($E2373=1,$G2373=1,SUMIFS(Registros!$J$2:$J$6000,Registros!$B$2:$B$6000,$A2373)&gt;0),1,0)</f>
        <v>1</v>
      </c>
      <c r="N2373">
        <f>IF($J2373&gt;0,1,IF(COUNTIFS(Registros!$A$2:$A$6000,"CS",Registros!$B$2:$B$6000,$A2373,Registros!$K$2:$K$6000,"&lt;&gt;")&gt;0,1,0))</f>
        <v>0</v>
      </c>
      <c r="O2373" t="str">
        <f t="shared" si="185"/>
        <v>SOLO MÓVIL</v>
      </c>
      <c r="P2373" t="str">
        <f t="shared" si="186"/>
        <v>Ofrecer fijo + internet (FLBBTV)</v>
      </c>
      <c r="Q2373">
        <f t="shared" si="187"/>
        <v>15</v>
      </c>
      <c r="R2373">
        <f>IFERROR(VLOOKUP($A2373,Registros!$B$2:$G$6000,6,0),IFERROR(INDEX(Winback!$C$2:$C$300,MATCH($A2373,Winback!$K$2:$K$300,0)),""))</f>
        <v>0</v>
      </c>
      <c r="S2373" t="str">
        <f t="shared" si="188"/>
        <v>+MOV</v>
      </c>
      <c r="T2373">
        <f t="shared" si="189"/>
        <v>1</v>
      </c>
    </row>
    <row r="2374" spans="1:20" x14ac:dyDescent="0.35">
      <c r="A2374" t="s">
        <v>11762</v>
      </c>
      <c r="B2374" t="s">
        <v>11763</v>
      </c>
      <c r="C2374" t="s">
        <v>11764</v>
      </c>
      <c r="D2374" t="s">
        <v>11765</v>
      </c>
      <c r="E2374">
        <f>IF(COUNTIFS(Registros!$A$2:$A$6000,"NP",Registros!$B$2:$B$6000,$A2374)&gt;0,1,0)</f>
        <v>0</v>
      </c>
      <c r="F2374">
        <f>IF($E2374=1,SUMIFS(Registros!$F$2:$F$6000,Registros!$A$2:$A$6000,"NP",Registros!$B$2:$B$6000,$A2374),0)</f>
        <v>0</v>
      </c>
      <c r="G2374">
        <f>IF(COUNTIFS(Registros!$A$2:$A$6000,"MOV",Registros!$B$2:$B$6000,$A2374)&gt;0,1,0)</f>
        <v>1</v>
      </c>
      <c r="H2374">
        <f>IF($G2374=1,SUMIFS(Registros!$F$2:$F$6000,Registros!$A$2:$A$6000,"MOV",Registros!$B$2:$B$6000,$A2374),0)</f>
        <v>20</v>
      </c>
      <c r="I2374">
        <f>IF(COUNTIFS(Registros!$A$2:$A$6000,"CS",Registros!$B$2:$B$6000,$A2374)&gt;0,1,0)</f>
        <v>0</v>
      </c>
      <c r="J2374">
        <f>IF($I2374=1,SUMIFS(Registros!$I$2:$I$6000,Registros!$A$2:$A$6000,"CS",Registros!$B$2:$B$6000,$A2374),0)</f>
        <v>0</v>
      </c>
      <c r="K2374">
        <f>IF(COUNTIFS(Winback!$K$2:$K$300,$A2374)&gt;0,1,0)</f>
        <v>0</v>
      </c>
      <c r="L2374">
        <f>IF(AND($K2374=1,LEFT($A2374,3)="WB-"),SUMIFS(Winback!$D$2:$D$300,Winback!$K$2:$K$300,$A2374),0)</f>
        <v>0</v>
      </c>
      <c r="M2374">
        <f>IF(OR($E2374=1,$G2374=1,SUMIFS(Registros!$J$2:$J$6000,Registros!$B$2:$B$6000,$A2374)&gt;0),1,0)</f>
        <v>1</v>
      </c>
      <c r="N2374">
        <f>IF($J2374&gt;0,1,IF(COUNTIFS(Registros!$A$2:$A$6000,"CS",Registros!$B$2:$B$6000,$A2374,Registros!$K$2:$K$6000,"&lt;&gt;")&gt;0,1,0))</f>
        <v>0</v>
      </c>
      <c r="O2374" t="str">
        <f t="shared" si="185"/>
        <v>SOLO MÓVIL</v>
      </c>
      <c r="P2374" t="str">
        <f t="shared" si="186"/>
        <v>Ofrecer fijo + internet (FLBBTV)</v>
      </c>
      <c r="Q2374">
        <f t="shared" si="187"/>
        <v>20</v>
      </c>
      <c r="R2374">
        <f>IFERROR(VLOOKUP($A2374,Registros!$B$2:$G$6000,6,0),IFERROR(INDEX(Winback!$C$2:$C$300,MATCH($A2374,Winback!$K$2:$K$300,0)),""))</f>
        <v>0</v>
      </c>
      <c r="S2374" t="str">
        <f t="shared" si="188"/>
        <v>+MOV</v>
      </c>
      <c r="T2374">
        <f t="shared" si="189"/>
        <v>1</v>
      </c>
    </row>
    <row r="2375" spans="1:20" x14ac:dyDescent="0.35">
      <c r="A2375" t="s">
        <v>11767</v>
      </c>
      <c r="B2375" t="s">
        <v>11768</v>
      </c>
      <c r="C2375" t="s">
        <v>11769</v>
      </c>
      <c r="D2375" t="s">
        <v>11770</v>
      </c>
      <c r="E2375">
        <f>IF(COUNTIFS(Registros!$A$2:$A$6000,"NP",Registros!$B$2:$B$6000,$A2375)&gt;0,1,0)</f>
        <v>0</v>
      </c>
      <c r="F2375">
        <f>IF($E2375=1,SUMIFS(Registros!$F$2:$F$6000,Registros!$A$2:$A$6000,"NP",Registros!$B$2:$B$6000,$A2375),0)</f>
        <v>0</v>
      </c>
      <c r="G2375">
        <f>IF(COUNTIFS(Registros!$A$2:$A$6000,"MOV",Registros!$B$2:$B$6000,$A2375)&gt;0,1,0)</f>
        <v>1</v>
      </c>
      <c r="H2375">
        <f>IF($G2375=1,SUMIFS(Registros!$F$2:$F$6000,Registros!$A$2:$A$6000,"MOV",Registros!$B$2:$B$6000,$A2375),0)</f>
        <v>15</v>
      </c>
      <c r="I2375">
        <f>IF(COUNTIFS(Registros!$A$2:$A$6000,"CS",Registros!$B$2:$B$6000,$A2375)&gt;0,1,0)</f>
        <v>0</v>
      </c>
      <c r="J2375">
        <f>IF($I2375=1,SUMIFS(Registros!$I$2:$I$6000,Registros!$A$2:$A$6000,"CS",Registros!$B$2:$B$6000,$A2375),0)</f>
        <v>0</v>
      </c>
      <c r="K2375">
        <f>IF(COUNTIFS(Winback!$K$2:$K$300,$A2375)&gt;0,1,0)</f>
        <v>0</v>
      </c>
      <c r="L2375">
        <f>IF(AND($K2375=1,LEFT($A2375,3)="WB-"),SUMIFS(Winback!$D$2:$D$300,Winback!$K$2:$K$300,$A2375),0)</f>
        <v>0</v>
      </c>
      <c r="M2375">
        <f>IF(OR($E2375=1,$G2375=1,SUMIFS(Registros!$J$2:$J$6000,Registros!$B$2:$B$6000,$A2375)&gt;0),1,0)</f>
        <v>1</v>
      </c>
      <c r="N2375">
        <f>IF($J2375&gt;0,1,IF(COUNTIFS(Registros!$A$2:$A$6000,"CS",Registros!$B$2:$B$6000,$A2375,Registros!$K$2:$K$6000,"&lt;&gt;")&gt;0,1,0))</f>
        <v>0</v>
      </c>
      <c r="O2375" t="str">
        <f t="shared" si="185"/>
        <v>SOLO MÓVIL</v>
      </c>
      <c r="P2375" t="str">
        <f t="shared" si="186"/>
        <v>Ofrecer fijo + internet (FLBBTV)</v>
      </c>
      <c r="Q2375">
        <f t="shared" si="187"/>
        <v>15</v>
      </c>
      <c r="R2375">
        <f>IFERROR(VLOOKUP($A2375,Registros!$B$2:$G$6000,6,0),IFERROR(INDEX(Winback!$C$2:$C$300,MATCH($A2375,Winback!$K$2:$K$300,0)),""))</f>
        <v>0</v>
      </c>
      <c r="S2375" t="str">
        <f t="shared" si="188"/>
        <v>+MOV</v>
      </c>
      <c r="T2375">
        <f t="shared" si="189"/>
        <v>1</v>
      </c>
    </row>
    <row r="2376" spans="1:20" x14ac:dyDescent="0.35">
      <c r="A2376" t="s">
        <v>11772</v>
      </c>
      <c r="B2376" t="s">
        <v>11773</v>
      </c>
      <c r="C2376" t="s">
        <v>11774</v>
      </c>
      <c r="D2376" t="s">
        <v>11775</v>
      </c>
      <c r="E2376">
        <f>IF(COUNTIFS(Registros!$A$2:$A$6000,"NP",Registros!$B$2:$B$6000,$A2376)&gt;0,1,0)</f>
        <v>0</v>
      </c>
      <c r="F2376">
        <f>IF($E2376=1,SUMIFS(Registros!$F$2:$F$6000,Registros!$A$2:$A$6000,"NP",Registros!$B$2:$B$6000,$A2376),0)</f>
        <v>0</v>
      </c>
      <c r="G2376">
        <f>IF(COUNTIFS(Registros!$A$2:$A$6000,"MOV",Registros!$B$2:$B$6000,$A2376)&gt;0,1,0)</f>
        <v>1</v>
      </c>
      <c r="H2376">
        <f>IF($G2376=1,SUMIFS(Registros!$F$2:$F$6000,Registros!$A$2:$A$6000,"MOV",Registros!$B$2:$B$6000,$A2376),0)</f>
        <v>15</v>
      </c>
      <c r="I2376">
        <f>IF(COUNTIFS(Registros!$A$2:$A$6000,"CS",Registros!$B$2:$B$6000,$A2376)&gt;0,1,0)</f>
        <v>0</v>
      </c>
      <c r="J2376">
        <f>IF($I2376=1,SUMIFS(Registros!$I$2:$I$6000,Registros!$A$2:$A$6000,"CS",Registros!$B$2:$B$6000,$A2376),0)</f>
        <v>0</v>
      </c>
      <c r="K2376">
        <f>IF(COUNTIFS(Winback!$K$2:$K$300,$A2376)&gt;0,1,0)</f>
        <v>0</v>
      </c>
      <c r="L2376">
        <f>IF(AND($K2376=1,LEFT($A2376,3)="WB-"),SUMIFS(Winback!$D$2:$D$300,Winback!$K$2:$K$300,$A2376),0)</f>
        <v>0</v>
      </c>
      <c r="M2376">
        <f>IF(OR($E2376=1,$G2376=1,SUMIFS(Registros!$J$2:$J$6000,Registros!$B$2:$B$6000,$A2376)&gt;0),1,0)</f>
        <v>1</v>
      </c>
      <c r="N2376">
        <f>IF($J2376&gt;0,1,IF(COUNTIFS(Registros!$A$2:$A$6000,"CS",Registros!$B$2:$B$6000,$A2376,Registros!$K$2:$K$6000,"&lt;&gt;")&gt;0,1,0))</f>
        <v>0</v>
      </c>
      <c r="O2376" t="str">
        <f t="shared" si="185"/>
        <v>SOLO MÓVIL</v>
      </c>
      <c r="P2376" t="str">
        <f t="shared" si="186"/>
        <v>Ofrecer fijo + internet (FLBBTV)</v>
      </c>
      <c r="Q2376">
        <f t="shared" si="187"/>
        <v>15</v>
      </c>
      <c r="R2376">
        <f>IFERROR(VLOOKUP($A2376,Registros!$B$2:$G$6000,6,0),IFERROR(INDEX(Winback!$C$2:$C$300,MATCH($A2376,Winback!$K$2:$K$300,0)),""))</f>
        <v>0</v>
      </c>
      <c r="S2376" t="str">
        <f t="shared" si="188"/>
        <v>+MOV</v>
      </c>
      <c r="T2376">
        <f t="shared" si="189"/>
        <v>1</v>
      </c>
    </row>
    <row r="2377" spans="1:20" x14ac:dyDescent="0.35">
      <c r="A2377" t="s">
        <v>11777</v>
      </c>
      <c r="B2377" t="s">
        <v>11778</v>
      </c>
      <c r="C2377" t="s">
        <v>11779</v>
      </c>
      <c r="D2377" t="s">
        <v>11780</v>
      </c>
      <c r="E2377">
        <f>IF(COUNTIFS(Registros!$A$2:$A$6000,"NP",Registros!$B$2:$B$6000,$A2377)&gt;0,1,0)</f>
        <v>0</v>
      </c>
      <c r="F2377">
        <f>IF($E2377=1,SUMIFS(Registros!$F$2:$F$6000,Registros!$A$2:$A$6000,"NP",Registros!$B$2:$B$6000,$A2377),0)</f>
        <v>0</v>
      </c>
      <c r="G2377">
        <f>IF(COUNTIFS(Registros!$A$2:$A$6000,"MOV",Registros!$B$2:$B$6000,$A2377)&gt;0,1,0)</f>
        <v>1</v>
      </c>
      <c r="H2377">
        <f>IF($G2377=1,SUMIFS(Registros!$F$2:$F$6000,Registros!$A$2:$A$6000,"MOV",Registros!$B$2:$B$6000,$A2377),0)</f>
        <v>18.87</v>
      </c>
      <c r="I2377">
        <f>IF(COUNTIFS(Registros!$A$2:$A$6000,"CS",Registros!$B$2:$B$6000,$A2377)&gt;0,1,0)</f>
        <v>0</v>
      </c>
      <c r="J2377">
        <f>IF($I2377=1,SUMIFS(Registros!$I$2:$I$6000,Registros!$A$2:$A$6000,"CS",Registros!$B$2:$B$6000,$A2377),0)</f>
        <v>0</v>
      </c>
      <c r="K2377">
        <f>IF(COUNTIFS(Winback!$K$2:$K$300,$A2377)&gt;0,1,0)</f>
        <v>0</v>
      </c>
      <c r="L2377">
        <f>IF(AND($K2377=1,LEFT($A2377,3)="WB-"),SUMIFS(Winback!$D$2:$D$300,Winback!$K$2:$K$300,$A2377),0)</f>
        <v>0</v>
      </c>
      <c r="M2377">
        <f>IF(OR($E2377=1,$G2377=1,SUMIFS(Registros!$J$2:$J$6000,Registros!$B$2:$B$6000,$A2377)&gt;0),1,0)</f>
        <v>1</v>
      </c>
      <c r="N2377">
        <f>IF($J2377&gt;0,1,IF(COUNTIFS(Registros!$A$2:$A$6000,"CS",Registros!$B$2:$B$6000,$A2377,Registros!$K$2:$K$6000,"&lt;&gt;")&gt;0,1,0))</f>
        <v>0</v>
      </c>
      <c r="O2377" t="str">
        <f t="shared" si="185"/>
        <v>SOLO MÓVIL</v>
      </c>
      <c r="P2377" t="str">
        <f t="shared" si="186"/>
        <v>Ofrecer fijo + internet (FLBBTV)</v>
      </c>
      <c r="Q2377">
        <f t="shared" si="187"/>
        <v>18.87</v>
      </c>
      <c r="R2377">
        <f>IFERROR(VLOOKUP($A2377,Registros!$B$2:$G$6000,6,0),IFERROR(INDEX(Winback!$C$2:$C$300,MATCH($A2377,Winback!$K$2:$K$300,0)),""))</f>
        <v>0</v>
      </c>
      <c r="S2377" t="str">
        <f t="shared" si="188"/>
        <v>+MOV</v>
      </c>
      <c r="T2377">
        <f t="shared" si="189"/>
        <v>1</v>
      </c>
    </row>
    <row r="2378" spans="1:20" x14ac:dyDescent="0.35">
      <c r="A2378" t="s">
        <v>11782</v>
      </c>
      <c r="B2378" t="s">
        <v>11783</v>
      </c>
      <c r="C2378" t="s">
        <v>11784</v>
      </c>
      <c r="D2378" t="s">
        <v>11785</v>
      </c>
      <c r="E2378">
        <f>IF(COUNTIFS(Registros!$A$2:$A$6000,"NP",Registros!$B$2:$B$6000,$A2378)&gt;0,1,0)</f>
        <v>0</v>
      </c>
      <c r="F2378">
        <f>IF($E2378=1,SUMIFS(Registros!$F$2:$F$6000,Registros!$A$2:$A$6000,"NP",Registros!$B$2:$B$6000,$A2378),0)</f>
        <v>0</v>
      </c>
      <c r="G2378">
        <f>IF(COUNTIFS(Registros!$A$2:$A$6000,"MOV",Registros!$B$2:$B$6000,$A2378)&gt;0,1,0)</f>
        <v>1</v>
      </c>
      <c r="H2378">
        <f>IF($G2378=1,SUMIFS(Registros!$F$2:$F$6000,Registros!$A$2:$A$6000,"MOV",Registros!$B$2:$B$6000,$A2378),0)</f>
        <v>36</v>
      </c>
      <c r="I2378">
        <f>IF(COUNTIFS(Registros!$A$2:$A$6000,"CS",Registros!$B$2:$B$6000,$A2378)&gt;0,1,0)</f>
        <v>0</v>
      </c>
      <c r="J2378">
        <f>IF($I2378=1,SUMIFS(Registros!$I$2:$I$6000,Registros!$A$2:$A$6000,"CS",Registros!$B$2:$B$6000,$A2378),0)</f>
        <v>0</v>
      </c>
      <c r="K2378">
        <f>IF(COUNTIFS(Winback!$K$2:$K$300,$A2378)&gt;0,1,0)</f>
        <v>0</v>
      </c>
      <c r="L2378">
        <f>IF(AND($K2378=1,LEFT($A2378,3)="WB-"),SUMIFS(Winback!$D$2:$D$300,Winback!$K$2:$K$300,$A2378),0)</f>
        <v>0</v>
      </c>
      <c r="M2378">
        <f>IF(OR($E2378=1,$G2378=1,SUMIFS(Registros!$J$2:$J$6000,Registros!$B$2:$B$6000,$A2378)&gt;0),1,0)</f>
        <v>1</v>
      </c>
      <c r="N2378">
        <f>IF($J2378&gt;0,1,IF(COUNTIFS(Registros!$A$2:$A$6000,"CS",Registros!$B$2:$B$6000,$A2378,Registros!$K$2:$K$6000,"&lt;&gt;")&gt;0,1,0))</f>
        <v>0</v>
      </c>
      <c r="O2378" t="str">
        <f t="shared" si="185"/>
        <v>SOLO MÓVIL</v>
      </c>
      <c r="P2378" t="str">
        <f t="shared" si="186"/>
        <v>Ofrecer fijo + internet (FLBBTV)</v>
      </c>
      <c r="Q2378">
        <f t="shared" si="187"/>
        <v>36</v>
      </c>
      <c r="R2378">
        <f>IFERROR(VLOOKUP($A2378,Registros!$B$2:$G$6000,6,0),IFERROR(INDEX(Winback!$C$2:$C$300,MATCH($A2378,Winback!$K$2:$K$300,0)),""))</f>
        <v>0</v>
      </c>
      <c r="S2378" t="str">
        <f t="shared" si="188"/>
        <v>+MOV</v>
      </c>
      <c r="T2378">
        <f t="shared" si="189"/>
        <v>1</v>
      </c>
    </row>
    <row r="2379" spans="1:20" x14ac:dyDescent="0.35">
      <c r="A2379" t="s">
        <v>11787</v>
      </c>
      <c r="B2379" t="s">
        <v>11788</v>
      </c>
      <c r="C2379" t="s">
        <v>11789</v>
      </c>
      <c r="D2379" t="s">
        <v>11790</v>
      </c>
      <c r="E2379">
        <f>IF(COUNTIFS(Registros!$A$2:$A$6000,"NP",Registros!$B$2:$B$6000,$A2379)&gt;0,1,0)</f>
        <v>0</v>
      </c>
      <c r="F2379">
        <f>IF($E2379=1,SUMIFS(Registros!$F$2:$F$6000,Registros!$A$2:$A$6000,"NP",Registros!$B$2:$B$6000,$A2379),0)</f>
        <v>0</v>
      </c>
      <c r="G2379">
        <f>IF(COUNTIFS(Registros!$A$2:$A$6000,"MOV",Registros!$B$2:$B$6000,$A2379)&gt;0,1,0)</f>
        <v>1</v>
      </c>
      <c r="H2379">
        <f>IF($G2379=1,SUMIFS(Registros!$F$2:$F$6000,Registros!$A$2:$A$6000,"MOV",Registros!$B$2:$B$6000,$A2379),0)</f>
        <v>30</v>
      </c>
      <c r="I2379">
        <f>IF(COUNTIFS(Registros!$A$2:$A$6000,"CS",Registros!$B$2:$B$6000,$A2379)&gt;0,1,0)</f>
        <v>0</v>
      </c>
      <c r="J2379">
        <f>IF($I2379=1,SUMIFS(Registros!$I$2:$I$6000,Registros!$A$2:$A$6000,"CS",Registros!$B$2:$B$6000,$A2379),0)</f>
        <v>0</v>
      </c>
      <c r="K2379">
        <f>IF(COUNTIFS(Winback!$K$2:$K$300,$A2379)&gt;0,1,0)</f>
        <v>0</v>
      </c>
      <c r="L2379">
        <f>IF(AND($K2379=1,LEFT($A2379,3)="WB-"),SUMIFS(Winback!$D$2:$D$300,Winback!$K$2:$K$300,$A2379),0)</f>
        <v>0</v>
      </c>
      <c r="M2379">
        <f>IF(OR($E2379=1,$G2379=1,SUMIFS(Registros!$J$2:$J$6000,Registros!$B$2:$B$6000,$A2379)&gt;0),1,0)</f>
        <v>1</v>
      </c>
      <c r="N2379">
        <f>IF($J2379&gt;0,1,IF(COUNTIFS(Registros!$A$2:$A$6000,"CS",Registros!$B$2:$B$6000,$A2379,Registros!$K$2:$K$6000,"&lt;&gt;")&gt;0,1,0))</f>
        <v>0</v>
      </c>
      <c r="O2379" t="str">
        <f t="shared" si="185"/>
        <v>SOLO MÓVIL</v>
      </c>
      <c r="P2379" t="str">
        <f t="shared" si="186"/>
        <v>Ofrecer fijo + internet (FLBBTV)</v>
      </c>
      <c r="Q2379">
        <f t="shared" si="187"/>
        <v>30</v>
      </c>
      <c r="R2379">
        <f>IFERROR(VLOOKUP($A2379,Registros!$B$2:$G$6000,6,0),IFERROR(INDEX(Winback!$C$2:$C$300,MATCH($A2379,Winback!$K$2:$K$300,0)),""))</f>
        <v>0</v>
      </c>
      <c r="S2379" t="str">
        <f t="shared" si="188"/>
        <v>+MOV</v>
      </c>
      <c r="T2379">
        <f t="shared" si="189"/>
        <v>1</v>
      </c>
    </row>
    <row r="2380" spans="1:20" x14ac:dyDescent="0.35">
      <c r="A2380" t="s">
        <v>11792</v>
      </c>
      <c r="B2380" t="s">
        <v>11793</v>
      </c>
      <c r="C2380" t="s">
        <v>11794</v>
      </c>
      <c r="D2380" t="s">
        <v>11795</v>
      </c>
      <c r="E2380">
        <f>IF(COUNTIFS(Registros!$A$2:$A$6000,"NP",Registros!$B$2:$B$6000,$A2380)&gt;0,1,0)</f>
        <v>0</v>
      </c>
      <c r="F2380">
        <f>IF($E2380=1,SUMIFS(Registros!$F$2:$F$6000,Registros!$A$2:$A$6000,"NP",Registros!$B$2:$B$6000,$A2380),0)</f>
        <v>0</v>
      </c>
      <c r="G2380">
        <f>IF(COUNTIFS(Registros!$A$2:$A$6000,"MOV",Registros!$B$2:$B$6000,$A2380)&gt;0,1,0)</f>
        <v>1</v>
      </c>
      <c r="H2380">
        <f>IF($G2380=1,SUMIFS(Registros!$F$2:$F$6000,Registros!$A$2:$A$6000,"MOV",Registros!$B$2:$B$6000,$A2380),0)</f>
        <v>24</v>
      </c>
      <c r="I2380">
        <f>IF(COUNTIFS(Registros!$A$2:$A$6000,"CS",Registros!$B$2:$B$6000,$A2380)&gt;0,1,0)</f>
        <v>0</v>
      </c>
      <c r="J2380">
        <f>IF($I2380=1,SUMIFS(Registros!$I$2:$I$6000,Registros!$A$2:$A$6000,"CS",Registros!$B$2:$B$6000,$A2380),0)</f>
        <v>0</v>
      </c>
      <c r="K2380">
        <f>IF(COUNTIFS(Winback!$K$2:$K$300,$A2380)&gt;0,1,0)</f>
        <v>0</v>
      </c>
      <c r="L2380">
        <f>IF(AND($K2380=1,LEFT($A2380,3)="WB-"),SUMIFS(Winback!$D$2:$D$300,Winback!$K$2:$K$300,$A2380),0)</f>
        <v>0</v>
      </c>
      <c r="M2380">
        <f>IF(OR($E2380=1,$G2380=1,SUMIFS(Registros!$J$2:$J$6000,Registros!$B$2:$B$6000,$A2380)&gt;0),1,0)</f>
        <v>1</v>
      </c>
      <c r="N2380">
        <f>IF($J2380&gt;0,1,IF(COUNTIFS(Registros!$A$2:$A$6000,"CS",Registros!$B$2:$B$6000,$A2380,Registros!$K$2:$K$6000,"&lt;&gt;")&gt;0,1,0))</f>
        <v>0</v>
      </c>
      <c r="O2380" t="str">
        <f t="shared" si="185"/>
        <v>SOLO MÓVIL</v>
      </c>
      <c r="P2380" t="str">
        <f t="shared" si="186"/>
        <v>Ofrecer fijo + internet (FLBBTV)</v>
      </c>
      <c r="Q2380">
        <f t="shared" si="187"/>
        <v>24</v>
      </c>
      <c r="R2380">
        <f>IFERROR(VLOOKUP($A2380,Registros!$B$2:$G$6000,6,0),IFERROR(INDEX(Winback!$C$2:$C$300,MATCH($A2380,Winback!$K$2:$K$300,0)),""))</f>
        <v>0</v>
      </c>
      <c r="S2380" t="str">
        <f t="shared" si="188"/>
        <v>+MOV</v>
      </c>
      <c r="T2380">
        <f t="shared" si="189"/>
        <v>1</v>
      </c>
    </row>
    <row r="2381" spans="1:20" x14ac:dyDescent="0.35">
      <c r="A2381" t="s">
        <v>11797</v>
      </c>
      <c r="B2381" t="s">
        <v>11798</v>
      </c>
      <c r="C2381" t="s">
        <v>11799</v>
      </c>
      <c r="D2381" t="s">
        <v>11800</v>
      </c>
      <c r="E2381">
        <f>IF(COUNTIFS(Registros!$A$2:$A$6000,"NP",Registros!$B$2:$B$6000,$A2381)&gt;0,1,0)</f>
        <v>0</v>
      </c>
      <c r="F2381">
        <f>IF($E2381=1,SUMIFS(Registros!$F$2:$F$6000,Registros!$A$2:$A$6000,"NP",Registros!$B$2:$B$6000,$A2381),0)</f>
        <v>0</v>
      </c>
      <c r="G2381">
        <f>IF(COUNTIFS(Registros!$A$2:$A$6000,"MOV",Registros!$B$2:$B$6000,$A2381)&gt;0,1,0)</f>
        <v>1</v>
      </c>
      <c r="H2381">
        <f>IF($G2381=1,SUMIFS(Registros!$F$2:$F$6000,Registros!$A$2:$A$6000,"MOV",Registros!$B$2:$B$6000,$A2381),0)</f>
        <v>15</v>
      </c>
      <c r="I2381">
        <f>IF(COUNTIFS(Registros!$A$2:$A$6000,"CS",Registros!$B$2:$B$6000,$A2381)&gt;0,1,0)</f>
        <v>0</v>
      </c>
      <c r="J2381">
        <f>IF($I2381=1,SUMIFS(Registros!$I$2:$I$6000,Registros!$A$2:$A$6000,"CS",Registros!$B$2:$B$6000,$A2381),0)</f>
        <v>0</v>
      </c>
      <c r="K2381">
        <f>IF(COUNTIFS(Winback!$K$2:$K$300,$A2381)&gt;0,1,0)</f>
        <v>0</v>
      </c>
      <c r="L2381">
        <f>IF(AND($K2381=1,LEFT($A2381,3)="WB-"),SUMIFS(Winback!$D$2:$D$300,Winback!$K$2:$K$300,$A2381),0)</f>
        <v>0</v>
      </c>
      <c r="M2381">
        <f>IF(OR($E2381=1,$G2381=1,SUMIFS(Registros!$J$2:$J$6000,Registros!$B$2:$B$6000,$A2381)&gt;0),1,0)</f>
        <v>1</v>
      </c>
      <c r="N2381">
        <f>IF($J2381&gt;0,1,IF(COUNTIFS(Registros!$A$2:$A$6000,"CS",Registros!$B$2:$B$6000,$A2381,Registros!$K$2:$K$6000,"&lt;&gt;")&gt;0,1,0))</f>
        <v>0</v>
      </c>
      <c r="O2381" t="str">
        <f t="shared" si="185"/>
        <v>SOLO MÓVIL</v>
      </c>
      <c r="P2381" t="str">
        <f t="shared" si="186"/>
        <v>Ofrecer fijo + internet (FLBBTV)</v>
      </c>
      <c r="Q2381">
        <f t="shared" si="187"/>
        <v>15</v>
      </c>
      <c r="R2381">
        <f>IFERROR(VLOOKUP($A2381,Registros!$B$2:$G$6000,6,0),IFERROR(INDEX(Winback!$C$2:$C$300,MATCH($A2381,Winback!$K$2:$K$300,0)),""))</f>
        <v>0</v>
      </c>
      <c r="S2381" t="str">
        <f t="shared" si="188"/>
        <v>+MOV</v>
      </c>
      <c r="T2381">
        <f t="shared" si="189"/>
        <v>1</v>
      </c>
    </row>
    <row r="2382" spans="1:20" x14ac:dyDescent="0.35">
      <c r="A2382" t="s">
        <v>11802</v>
      </c>
      <c r="B2382" t="s">
        <v>11803</v>
      </c>
      <c r="C2382" t="s">
        <v>11804</v>
      </c>
      <c r="D2382" t="s">
        <v>11805</v>
      </c>
      <c r="E2382">
        <f>IF(COUNTIFS(Registros!$A$2:$A$6000,"NP",Registros!$B$2:$B$6000,$A2382)&gt;0,1,0)</f>
        <v>0</v>
      </c>
      <c r="F2382">
        <f>IF($E2382=1,SUMIFS(Registros!$F$2:$F$6000,Registros!$A$2:$A$6000,"NP",Registros!$B$2:$B$6000,$A2382),0)</f>
        <v>0</v>
      </c>
      <c r="G2382">
        <f>IF(COUNTIFS(Registros!$A$2:$A$6000,"MOV",Registros!$B$2:$B$6000,$A2382)&gt;0,1,0)</f>
        <v>1</v>
      </c>
      <c r="H2382">
        <f>IF($G2382=1,SUMIFS(Registros!$F$2:$F$6000,Registros!$A$2:$A$6000,"MOV",Registros!$B$2:$B$6000,$A2382),0)</f>
        <v>15</v>
      </c>
      <c r="I2382">
        <f>IF(COUNTIFS(Registros!$A$2:$A$6000,"CS",Registros!$B$2:$B$6000,$A2382)&gt;0,1,0)</f>
        <v>0</v>
      </c>
      <c r="J2382">
        <f>IF($I2382=1,SUMIFS(Registros!$I$2:$I$6000,Registros!$A$2:$A$6000,"CS",Registros!$B$2:$B$6000,$A2382),0)</f>
        <v>0</v>
      </c>
      <c r="K2382">
        <f>IF(COUNTIFS(Winback!$K$2:$K$300,$A2382)&gt;0,1,0)</f>
        <v>0</v>
      </c>
      <c r="L2382">
        <f>IF(AND($K2382=1,LEFT($A2382,3)="WB-"),SUMIFS(Winback!$D$2:$D$300,Winback!$K$2:$K$300,$A2382),0)</f>
        <v>0</v>
      </c>
      <c r="M2382">
        <f>IF(OR($E2382=1,$G2382=1,SUMIFS(Registros!$J$2:$J$6000,Registros!$B$2:$B$6000,$A2382)&gt;0),1,0)</f>
        <v>1</v>
      </c>
      <c r="N2382">
        <f>IF($J2382&gt;0,1,IF(COUNTIFS(Registros!$A$2:$A$6000,"CS",Registros!$B$2:$B$6000,$A2382,Registros!$K$2:$K$6000,"&lt;&gt;")&gt;0,1,0))</f>
        <v>0</v>
      </c>
      <c r="O2382" t="str">
        <f t="shared" si="185"/>
        <v>SOLO MÓVIL</v>
      </c>
      <c r="P2382" t="str">
        <f t="shared" si="186"/>
        <v>Ofrecer fijo + internet (FLBBTV)</v>
      </c>
      <c r="Q2382">
        <f t="shared" si="187"/>
        <v>15</v>
      </c>
      <c r="R2382">
        <f>IFERROR(VLOOKUP($A2382,Registros!$B$2:$G$6000,6,0),IFERROR(INDEX(Winback!$C$2:$C$300,MATCH($A2382,Winback!$K$2:$K$300,0)),""))</f>
        <v>0</v>
      </c>
      <c r="S2382" t="str">
        <f t="shared" si="188"/>
        <v>+MOV</v>
      </c>
      <c r="T2382">
        <f t="shared" si="189"/>
        <v>1</v>
      </c>
    </row>
    <row r="2383" spans="1:20" x14ac:dyDescent="0.35">
      <c r="A2383" t="s">
        <v>11807</v>
      </c>
      <c r="B2383" t="s">
        <v>11808</v>
      </c>
      <c r="C2383" t="s">
        <v>11809</v>
      </c>
      <c r="D2383" t="s">
        <v>11810</v>
      </c>
      <c r="E2383">
        <f>IF(COUNTIFS(Registros!$A$2:$A$6000,"NP",Registros!$B$2:$B$6000,$A2383)&gt;0,1,0)</f>
        <v>0</v>
      </c>
      <c r="F2383">
        <f>IF($E2383=1,SUMIFS(Registros!$F$2:$F$6000,Registros!$A$2:$A$6000,"NP",Registros!$B$2:$B$6000,$A2383),0)</f>
        <v>0</v>
      </c>
      <c r="G2383">
        <f>IF(COUNTIFS(Registros!$A$2:$A$6000,"MOV",Registros!$B$2:$B$6000,$A2383)&gt;0,1,0)</f>
        <v>1</v>
      </c>
      <c r="H2383">
        <f>IF($G2383=1,SUMIFS(Registros!$F$2:$F$6000,Registros!$A$2:$A$6000,"MOV",Registros!$B$2:$B$6000,$A2383),0)</f>
        <v>0</v>
      </c>
      <c r="I2383">
        <f>IF(COUNTIFS(Registros!$A$2:$A$6000,"CS",Registros!$B$2:$B$6000,$A2383)&gt;0,1,0)</f>
        <v>0</v>
      </c>
      <c r="J2383">
        <f>IF($I2383=1,SUMIFS(Registros!$I$2:$I$6000,Registros!$A$2:$A$6000,"CS",Registros!$B$2:$B$6000,$A2383),0)</f>
        <v>0</v>
      </c>
      <c r="K2383">
        <f>IF(COUNTIFS(Winback!$K$2:$K$300,$A2383)&gt;0,1,0)</f>
        <v>0</v>
      </c>
      <c r="L2383">
        <f>IF(AND($K2383=1,LEFT($A2383,3)="WB-"),SUMIFS(Winback!$D$2:$D$300,Winback!$K$2:$K$300,$A2383),0)</f>
        <v>0</v>
      </c>
      <c r="M2383">
        <f>IF(OR($E2383=1,$G2383=1,SUMIFS(Registros!$J$2:$J$6000,Registros!$B$2:$B$6000,$A2383)&gt;0),1,0)</f>
        <v>1</v>
      </c>
      <c r="N2383">
        <f>IF($J2383&gt;0,1,IF(COUNTIFS(Registros!$A$2:$A$6000,"CS",Registros!$B$2:$B$6000,$A2383,Registros!$K$2:$K$6000,"&lt;&gt;")&gt;0,1,0))</f>
        <v>0</v>
      </c>
      <c r="O2383" t="str">
        <f t="shared" si="185"/>
        <v>SOLO MÓVIL</v>
      </c>
      <c r="P2383" t="str">
        <f t="shared" si="186"/>
        <v>Ofrecer fijo + internet (FLBBTV)</v>
      </c>
      <c r="Q2383">
        <f t="shared" si="187"/>
        <v>0</v>
      </c>
      <c r="R2383">
        <f>IFERROR(VLOOKUP($A2383,Registros!$B$2:$G$6000,6,0),IFERROR(INDEX(Winback!$C$2:$C$300,MATCH($A2383,Winback!$K$2:$K$300,0)),""))</f>
        <v>0</v>
      </c>
      <c r="S2383" t="str">
        <f t="shared" si="188"/>
        <v>+MOV</v>
      </c>
      <c r="T2383">
        <f t="shared" si="189"/>
        <v>1</v>
      </c>
    </row>
    <row r="2384" spans="1:20" x14ac:dyDescent="0.35">
      <c r="A2384" t="s">
        <v>11811</v>
      </c>
      <c r="B2384" t="s">
        <v>11812</v>
      </c>
      <c r="C2384" t="s">
        <v>11813</v>
      </c>
      <c r="D2384" t="s">
        <v>11813</v>
      </c>
      <c r="E2384">
        <f>IF(COUNTIFS(Registros!$A$2:$A$6000,"NP",Registros!$B$2:$B$6000,$A2384)&gt;0,1,0)</f>
        <v>0</v>
      </c>
      <c r="F2384">
        <f>IF($E2384=1,SUMIFS(Registros!$F$2:$F$6000,Registros!$A$2:$A$6000,"NP",Registros!$B$2:$B$6000,$A2384),0)</f>
        <v>0</v>
      </c>
      <c r="G2384">
        <f>IF(COUNTIFS(Registros!$A$2:$A$6000,"MOV",Registros!$B$2:$B$6000,$A2384)&gt;0,1,0)</f>
        <v>1</v>
      </c>
      <c r="H2384">
        <f>IF($G2384=1,SUMIFS(Registros!$F$2:$F$6000,Registros!$A$2:$A$6000,"MOV",Registros!$B$2:$B$6000,$A2384),0)</f>
        <v>41.5</v>
      </c>
      <c r="I2384">
        <f>IF(COUNTIFS(Registros!$A$2:$A$6000,"CS",Registros!$B$2:$B$6000,$A2384)&gt;0,1,0)</f>
        <v>0</v>
      </c>
      <c r="J2384">
        <f>IF($I2384=1,SUMIFS(Registros!$I$2:$I$6000,Registros!$A$2:$A$6000,"CS",Registros!$B$2:$B$6000,$A2384),0)</f>
        <v>0</v>
      </c>
      <c r="K2384">
        <f>IF(COUNTIFS(Winback!$K$2:$K$300,$A2384)&gt;0,1,0)</f>
        <v>0</v>
      </c>
      <c r="L2384">
        <f>IF(AND($K2384=1,LEFT($A2384,3)="WB-"),SUMIFS(Winback!$D$2:$D$300,Winback!$K$2:$K$300,$A2384),0)</f>
        <v>0</v>
      </c>
      <c r="M2384">
        <f>IF(OR($E2384=1,$G2384=1,SUMIFS(Registros!$J$2:$J$6000,Registros!$B$2:$B$6000,$A2384)&gt;0),1,0)</f>
        <v>1</v>
      </c>
      <c r="N2384">
        <f>IF($J2384&gt;0,1,IF(COUNTIFS(Registros!$A$2:$A$6000,"CS",Registros!$B$2:$B$6000,$A2384,Registros!$K$2:$K$6000,"&lt;&gt;")&gt;0,1,0))</f>
        <v>0</v>
      </c>
      <c r="O2384" t="str">
        <f t="shared" si="185"/>
        <v>SOLO MÓVIL</v>
      </c>
      <c r="P2384" t="str">
        <f t="shared" si="186"/>
        <v>Ofrecer fijo + internet (FLBBTV)</v>
      </c>
      <c r="Q2384">
        <f t="shared" si="187"/>
        <v>41.5</v>
      </c>
      <c r="R2384">
        <f>IFERROR(VLOOKUP($A2384,Registros!$B$2:$G$6000,6,0),IFERROR(INDEX(Winback!$C$2:$C$300,MATCH($A2384,Winback!$K$2:$K$300,0)),""))</f>
        <v>0</v>
      </c>
      <c r="S2384" t="str">
        <f t="shared" si="188"/>
        <v>+MOV</v>
      </c>
      <c r="T2384">
        <f t="shared" si="189"/>
        <v>1</v>
      </c>
    </row>
    <row r="2385" spans="1:20" x14ac:dyDescent="0.35">
      <c r="A2385" t="s">
        <v>11815</v>
      </c>
      <c r="B2385" t="s">
        <v>11816</v>
      </c>
      <c r="C2385" t="s">
        <v>11817</v>
      </c>
      <c r="D2385" t="s">
        <v>11818</v>
      </c>
      <c r="E2385">
        <f>IF(COUNTIFS(Registros!$A$2:$A$6000,"NP",Registros!$B$2:$B$6000,$A2385)&gt;0,1,0)</f>
        <v>0</v>
      </c>
      <c r="F2385">
        <f>IF($E2385=1,SUMIFS(Registros!$F$2:$F$6000,Registros!$A$2:$A$6000,"NP",Registros!$B$2:$B$6000,$A2385),0)</f>
        <v>0</v>
      </c>
      <c r="G2385">
        <f>IF(COUNTIFS(Registros!$A$2:$A$6000,"MOV",Registros!$B$2:$B$6000,$A2385)&gt;0,1,0)</f>
        <v>1</v>
      </c>
      <c r="H2385">
        <f>IF($G2385=1,SUMIFS(Registros!$F$2:$F$6000,Registros!$A$2:$A$6000,"MOV",Registros!$B$2:$B$6000,$A2385),0)</f>
        <v>15</v>
      </c>
      <c r="I2385">
        <f>IF(COUNTIFS(Registros!$A$2:$A$6000,"CS",Registros!$B$2:$B$6000,$A2385)&gt;0,1,0)</f>
        <v>0</v>
      </c>
      <c r="J2385">
        <f>IF($I2385=1,SUMIFS(Registros!$I$2:$I$6000,Registros!$A$2:$A$6000,"CS",Registros!$B$2:$B$6000,$A2385),0)</f>
        <v>0</v>
      </c>
      <c r="K2385">
        <f>IF(COUNTIFS(Winback!$K$2:$K$300,$A2385)&gt;0,1,0)</f>
        <v>0</v>
      </c>
      <c r="L2385">
        <f>IF(AND($K2385=1,LEFT($A2385,3)="WB-"),SUMIFS(Winback!$D$2:$D$300,Winback!$K$2:$K$300,$A2385),0)</f>
        <v>0</v>
      </c>
      <c r="M2385">
        <f>IF(OR($E2385=1,$G2385=1,SUMIFS(Registros!$J$2:$J$6000,Registros!$B$2:$B$6000,$A2385)&gt;0),1,0)</f>
        <v>1</v>
      </c>
      <c r="N2385">
        <f>IF($J2385&gt;0,1,IF(COUNTIFS(Registros!$A$2:$A$6000,"CS",Registros!$B$2:$B$6000,$A2385,Registros!$K$2:$K$6000,"&lt;&gt;")&gt;0,1,0))</f>
        <v>0</v>
      </c>
      <c r="O2385" t="str">
        <f t="shared" si="185"/>
        <v>SOLO MÓVIL</v>
      </c>
      <c r="P2385" t="str">
        <f t="shared" si="186"/>
        <v>Ofrecer fijo + internet (FLBBTV)</v>
      </c>
      <c r="Q2385">
        <f t="shared" si="187"/>
        <v>15</v>
      </c>
      <c r="R2385">
        <f>IFERROR(VLOOKUP($A2385,Registros!$B$2:$G$6000,6,0),IFERROR(INDEX(Winback!$C$2:$C$300,MATCH($A2385,Winback!$K$2:$K$300,0)),""))</f>
        <v>0</v>
      </c>
      <c r="S2385" t="str">
        <f t="shared" si="188"/>
        <v>+MOV</v>
      </c>
      <c r="T2385">
        <f t="shared" si="189"/>
        <v>1</v>
      </c>
    </row>
    <row r="2386" spans="1:20" x14ac:dyDescent="0.35">
      <c r="A2386" t="s">
        <v>11820</v>
      </c>
      <c r="B2386" t="s">
        <v>11821</v>
      </c>
      <c r="C2386" t="s">
        <v>11822</v>
      </c>
      <c r="D2386" t="s">
        <v>11823</v>
      </c>
      <c r="E2386">
        <f>IF(COUNTIFS(Registros!$A$2:$A$6000,"NP",Registros!$B$2:$B$6000,$A2386)&gt;0,1,0)</f>
        <v>0</v>
      </c>
      <c r="F2386">
        <f>IF($E2386=1,SUMIFS(Registros!$F$2:$F$6000,Registros!$A$2:$A$6000,"NP",Registros!$B$2:$B$6000,$A2386),0)</f>
        <v>0</v>
      </c>
      <c r="G2386">
        <f>IF(COUNTIFS(Registros!$A$2:$A$6000,"MOV",Registros!$B$2:$B$6000,$A2386)&gt;0,1,0)</f>
        <v>1</v>
      </c>
      <c r="H2386">
        <f>IF($G2386=1,SUMIFS(Registros!$F$2:$F$6000,Registros!$A$2:$A$6000,"MOV",Registros!$B$2:$B$6000,$A2386),0)</f>
        <v>40.5</v>
      </c>
      <c r="I2386">
        <f>IF(COUNTIFS(Registros!$A$2:$A$6000,"CS",Registros!$B$2:$B$6000,$A2386)&gt;0,1,0)</f>
        <v>0</v>
      </c>
      <c r="J2386">
        <f>IF($I2386=1,SUMIFS(Registros!$I$2:$I$6000,Registros!$A$2:$A$6000,"CS",Registros!$B$2:$B$6000,$A2386),0)</f>
        <v>0</v>
      </c>
      <c r="K2386">
        <f>IF(COUNTIFS(Winback!$K$2:$K$300,$A2386)&gt;0,1,0)</f>
        <v>0</v>
      </c>
      <c r="L2386">
        <f>IF(AND($K2386=1,LEFT($A2386,3)="WB-"),SUMIFS(Winback!$D$2:$D$300,Winback!$K$2:$K$300,$A2386),0)</f>
        <v>0</v>
      </c>
      <c r="M2386">
        <f>IF(OR($E2386=1,$G2386=1,SUMIFS(Registros!$J$2:$J$6000,Registros!$B$2:$B$6000,$A2386)&gt;0),1,0)</f>
        <v>1</v>
      </c>
      <c r="N2386">
        <f>IF($J2386&gt;0,1,IF(COUNTIFS(Registros!$A$2:$A$6000,"CS",Registros!$B$2:$B$6000,$A2386,Registros!$K$2:$K$6000,"&lt;&gt;")&gt;0,1,0))</f>
        <v>0</v>
      </c>
      <c r="O2386" t="str">
        <f t="shared" si="185"/>
        <v>SOLO MÓVIL</v>
      </c>
      <c r="P2386" t="str">
        <f t="shared" si="186"/>
        <v>Ofrecer fijo + internet (FLBBTV)</v>
      </c>
      <c r="Q2386">
        <f t="shared" si="187"/>
        <v>40.5</v>
      </c>
      <c r="R2386">
        <f>IFERROR(VLOOKUP($A2386,Registros!$B$2:$G$6000,6,0),IFERROR(INDEX(Winback!$C$2:$C$300,MATCH($A2386,Winback!$K$2:$K$300,0)),""))</f>
        <v>0</v>
      </c>
      <c r="S2386" t="str">
        <f t="shared" si="188"/>
        <v>+MOV</v>
      </c>
      <c r="T2386">
        <f t="shared" si="189"/>
        <v>1</v>
      </c>
    </row>
    <row r="2387" spans="1:20" x14ac:dyDescent="0.35">
      <c r="A2387" t="s">
        <v>11825</v>
      </c>
      <c r="B2387" t="s">
        <v>11826</v>
      </c>
      <c r="C2387" t="s">
        <v>11827</v>
      </c>
      <c r="D2387" t="s">
        <v>11828</v>
      </c>
      <c r="E2387">
        <f>IF(COUNTIFS(Registros!$A$2:$A$6000,"NP",Registros!$B$2:$B$6000,$A2387)&gt;0,1,0)</f>
        <v>0</v>
      </c>
      <c r="F2387">
        <f>IF($E2387=1,SUMIFS(Registros!$F$2:$F$6000,Registros!$A$2:$A$6000,"NP",Registros!$B$2:$B$6000,$A2387),0)</f>
        <v>0</v>
      </c>
      <c r="G2387">
        <f>IF(COUNTIFS(Registros!$A$2:$A$6000,"MOV",Registros!$B$2:$B$6000,$A2387)&gt;0,1,0)</f>
        <v>1</v>
      </c>
      <c r="H2387">
        <f>IF($G2387=1,SUMIFS(Registros!$F$2:$F$6000,Registros!$A$2:$A$6000,"MOV",Registros!$B$2:$B$6000,$A2387),0)</f>
        <v>28.75</v>
      </c>
      <c r="I2387">
        <f>IF(COUNTIFS(Registros!$A$2:$A$6000,"CS",Registros!$B$2:$B$6000,$A2387)&gt;0,1,0)</f>
        <v>0</v>
      </c>
      <c r="J2387">
        <f>IF($I2387=1,SUMIFS(Registros!$I$2:$I$6000,Registros!$A$2:$A$6000,"CS",Registros!$B$2:$B$6000,$A2387),0)</f>
        <v>0</v>
      </c>
      <c r="K2387">
        <f>IF(COUNTIFS(Winback!$K$2:$K$300,$A2387)&gt;0,1,0)</f>
        <v>0</v>
      </c>
      <c r="L2387">
        <f>IF(AND($K2387=1,LEFT($A2387,3)="WB-"),SUMIFS(Winback!$D$2:$D$300,Winback!$K$2:$K$300,$A2387),0)</f>
        <v>0</v>
      </c>
      <c r="M2387">
        <f>IF(OR($E2387=1,$G2387=1,SUMIFS(Registros!$J$2:$J$6000,Registros!$B$2:$B$6000,$A2387)&gt;0),1,0)</f>
        <v>1</v>
      </c>
      <c r="N2387">
        <f>IF($J2387&gt;0,1,IF(COUNTIFS(Registros!$A$2:$A$6000,"CS",Registros!$B$2:$B$6000,$A2387,Registros!$K$2:$K$6000,"&lt;&gt;")&gt;0,1,0))</f>
        <v>0</v>
      </c>
      <c r="O2387" t="str">
        <f t="shared" si="185"/>
        <v>SOLO MÓVIL</v>
      </c>
      <c r="P2387" t="str">
        <f t="shared" si="186"/>
        <v>Ofrecer fijo + internet (FLBBTV)</v>
      </c>
      <c r="Q2387">
        <f t="shared" si="187"/>
        <v>28.75</v>
      </c>
      <c r="R2387">
        <f>IFERROR(VLOOKUP($A2387,Registros!$B$2:$G$6000,6,0),IFERROR(INDEX(Winback!$C$2:$C$300,MATCH($A2387,Winback!$K$2:$K$300,0)),""))</f>
        <v>0</v>
      </c>
      <c r="S2387" t="str">
        <f t="shared" si="188"/>
        <v>+MOV</v>
      </c>
      <c r="T2387">
        <f t="shared" si="189"/>
        <v>1</v>
      </c>
    </row>
    <row r="2388" spans="1:20" x14ac:dyDescent="0.35">
      <c r="A2388" t="s">
        <v>11830</v>
      </c>
      <c r="B2388" t="s">
        <v>11831</v>
      </c>
      <c r="C2388" t="s">
        <v>11832</v>
      </c>
      <c r="D2388" t="s">
        <v>11833</v>
      </c>
      <c r="E2388">
        <f>IF(COUNTIFS(Registros!$A$2:$A$6000,"NP",Registros!$B$2:$B$6000,$A2388)&gt;0,1,0)</f>
        <v>0</v>
      </c>
      <c r="F2388">
        <f>IF($E2388=1,SUMIFS(Registros!$F$2:$F$6000,Registros!$A$2:$A$6000,"NP",Registros!$B$2:$B$6000,$A2388),0)</f>
        <v>0</v>
      </c>
      <c r="G2388">
        <f>IF(COUNTIFS(Registros!$A$2:$A$6000,"MOV",Registros!$B$2:$B$6000,$A2388)&gt;0,1,0)</f>
        <v>1</v>
      </c>
      <c r="H2388">
        <f>IF($G2388=1,SUMIFS(Registros!$F$2:$F$6000,Registros!$A$2:$A$6000,"MOV",Registros!$B$2:$B$6000,$A2388),0)</f>
        <v>15</v>
      </c>
      <c r="I2388">
        <f>IF(COUNTIFS(Registros!$A$2:$A$6000,"CS",Registros!$B$2:$B$6000,$A2388)&gt;0,1,0)</f>
        <v>0</v>
      </c>
      <c r="J2388">
        <f>IF($I2388=1,SUMIFS(Registros!$I$2:$I$6000,Registros!$A$2:$A$6000,"CS",Registros!$B$2:$B$6000,$A2388),0)</f>
        <v>0</v>
      </c>
      <c r="K2388">
        <f>IF(COUNTIFS(Winback!$K$2:$K$300,$A2388)&gt;0,1,0)</f>
        <v>0</v>
      </c>
      <c r="L2388">
        <f>IF(AND($K2388=1,LEFT($A2388,3)="WB-"),SUMIFS(Winback!$D$2:$D$300,Winback!$K$2:$K$300,$A2388),0)</f>
        <v>0</v>
      </c>
      <c r="M2388">
        <f>IF(OR($E2388=1,$G2388=1,SUMIFS(Registros!$J$2:$J$6000,Registros!$B$2:$B$6000,$A2388)&gt;0),1,0)</f>
        <v>1</v>
      </c>
      <c r="N2388">
        <f>IF($J2388&gt;0,1,IF(COUNTIFS(Registros!$A$2:$A$6000,"CS",Registros!$B$2:$B$6000,$A2388,Registros!$K$2:$K$6000,"&lt;&gt;")&gt;0,1,0))</f>
        <v>0</v>
      </c>
      <c r="O2388" t="str">
        <f t="shared" si="185"/>
        <v>SOLO MÓVIL</v>
      </c>
      <c r="P2388" t="str">
        <f t="shared" si="186"/>
        <v>Ofrecer fijo + internet (FLBBTV)</v>
      </c>
      <c r="Q2388">
        <f t="shared" si="187"/>
        <v>15</v>
      </c>
      <c r="R2388">
        <f>IFERROR(VLOOKUP($A2388,Registros!$B$2:$G$6000,6,0),IFERROR(INDEX(Winback!$C$2:$C$300,MATCH($A2388,Winback!$K$2:$K$300,0)),""))</f>
        <v>0</v>
      </c>
      <c r="S2388" t="str">
        <f t="shared" si="188"/>
        <v>+MOV</v>
      </c>
      <c r="T2388">
        <f t="shared" si="189"/>
        <v>1</v>
      </c>
    </row>
    <row r="2389" spans="1:20" x14ac:dyDescent="0.35">
      <c r="A2389" t="s">
        <v>11835</v>
      </c>
      <c r="B2389" t="s">
        <v>11836</v>
      </c>
      <c r="C2389" t="s">
        <v>11837</v>
      </c>
      <c r="D2389" t="s">
        <v>11838</v>
      </c>
      <c r="E2389">
        <f>IF(COUNTIFS(Registros!$A$2:$A$6000,"NP",Registros!$B$2:$B$6000,$A2389)&gt;0,1,0)</f>
        <v>0</v>
      </c>
      <c r="F2389">
        <f>IF($E2389=1,SUMIFS(Registros!$F$2:$F$6000,Registros!$A$2:$A$6000,"NP",Registros!$B$2:$B$6000,$A2389),0)</f>
        <v>0</v>
      </c>
      <c r="G2389">
        <f>IF(COUNTIFS(Registros!$A$2:$A$6000,"MOV",Registros!$B$2:$B$6000,$A2389)&gt;0,1,0)</f>
        <v>1</v>
      </c>
      <c r="H2389">
        <f>IF($G2389=1,SUMIFS(Registros!$F$2:$F$6000,Registros!$A$2:$A$6000,"MOV",Registros!$B$2:$B$6000,$A2389),0)</f>
        <v>15</v>
      </c>
      <c r="I2389">
        <f>IF(COUNTIFS(Registros!$A$2:$A$6000,"CS",Registros!$B$2:$B$6000,$A2389)&gt;0,1,0)</f>
        <v>0</v>
      </c>
      <c r="J2389">
        <f>IF($I2389=1,SUMIFS(Registros!$I$2:$I$6000,Registros!$A$2:$A$6000,"CS",Registros!$B$2:$B$6000,$A2389),0)</f>
        <v>0</v>
      </c>
      <c r="K2389">
        <f>IF(COUNTIFS(Winback!$K$2:$K$300,$A2389)&gt;0,1,0)</f>
        <v>0</v>
      </c>
      <c r="L2389">
        <f>IF(AND($K2389=1,LEFT($A2389,3)="WB-"),SUMIFS(Winback!$D$2:$D$300,Winback!$K$2:$K$300,$A2389),0)</f>
        <v>0</v>
      </c>
      <c r="M2389">
        <f>IF(OR($E2389=1,$G2389=1,SUMIFS(Registros!$J$2:$J$6000,Registros!$B$2:$B$6000,$A2389)&gt;0),1,0)</f>
        <v>1</v>
      </c>
      <c r="N2389">
        <f>IF($J2389&gt;0,1,IF(COUNTIFS(Registros!$A$2:$A$6000,"CS",Registros!$B$2:$B$6000,$A2389,Registros!$K$2:$K$6000,"&lt;&gt;")&gt;0,1,0))</f>
        <v>0</v>
      </c>
      <c r="O2389" t="str">
        <f t="shared" si="185"/>
        <v>SOLO MÓVIL</v>
      </c>
      <c r="P2389" t="str">
        <f t="shared" si="186"/>
        <v>Ofrecer fijo + internet (FLBBTV)</v>
      </c>
      <c r="Q2389">
        <f t="shared" si="187"/>
        <v>15</v>
      </c>
      <c r="R2389">
        <f>IFERROR(VLOOKUP($A2389,Registros!$B$2:$G$6000,6,0),IFERROR(INDEX(Winback!$C$2:$C$300,MATCH($A2389,Winback!$K$2:$K$300,0)),""))</f>
        <v>0</v>
      </c>
      <c r="S2389" t="str">
        <f t="shared" si="188"/>
        <v>+MOV</v>
      </c>
      <c r="T2389">
        <f t="shared" si="189"/>
        <v>1</v>
      </c>
    </row>
    <row r="2390" spans="1:20" x14ac:dyDescent="0.35">
      <c r="A2390" t="s">
        <v>11840</v>
      </c>
      <c r="B2390" t="s">
        <v>11841</v>
      </c>
      <c r="C2390" t="s">
        <v>11842</v>
      </c>
      <c r="D2390" t="s">
        <v>11843</v>
      </c>
      <c r="E2390">
        <f>IF(COUNTIFS(Registros!$A$2:$A$6000,"NP",Registros!$B$2:$B$6000,$A2390)&gt;0,1,0)</f>
        <v>0</v>
      </c>
      <c r="F2390">
        <f>IF($E2390=1,SUMIFS(Registros!$F$2:$F$6000,Registros!$A$2:$A$6000,"NP",Registros!$B$2:$B$6000,$A2390),0)</f>
        <v>0</v>
      </c>
      <c r="G2390">
        <f>IF(COUNTIFS(Registros!$A$2:$A$6000,"MOV",Registros!$B$2:$B$6000,$A2390)&gt;0,1,0)</f>
        <v>1</v>
      </c>
      <c r="H2390">
        <f>IF($G2390=1,SUMIFS(Registros!$F$2:$F$6000,Registros!$A$2:$A$6000,"MOV",Registros!$B$2:$B$6000,$A2390),0)</f>
        <v>56</v>
      </c>
      <c r="I2390">
        <f>IF(COUNTIFS(Registros!$A$2:$A$6000,"CS",Registros!$B$2:$B$6000,$A2390)&gt;0,1,0)</f>
        <v>0</v>
      </c>
      <c r="J2390">
        <f>IF($I2390=1,SUMIFS(Registros!$I$2:$I$6000,Registros!$A$2:$A$6000,"CS",Registros!$B$2:$B$6000,$A2390),0)</f>
        <v>0</v>
      </c>
      <c r="K2390">
        <f>IF(COUNTIFS(Winback!$K$2:$K$300,$A2390)&gt;0,1,0)</f>
        <v>0</v>
      </c>
      <c r="L2390">
        <f>IF(AND($K2390=1,LEFT($A2390,3)="WB-"),SUMIFS(Winback!$D$2:$D$300,Winback!$K$2:$K$300,$A2390),0)</f>
        <v>0</v>
      </c>
      <c r="M2390">
        <f>IF(OR($E2390=1,$G2390=1,SUMIFS(Registros!$J$2:$J$6000,Registros!$B$2:$B$6000,$A2390)&gt;0),1,0)</f>
        <v>1</v>
      </c>
      <c r="N2390">
        <f>IF($J2390&gt;0,1,IF(COUNTIFS(Registros!$A$2:$A$6000,"CS",Registros!$B$2:$B$6000,$A2390,Registros!$K$2:$K$6000,"&lt;&gt;")&gt;0,1,0))</f>
        <v>0</v>
      </c>
      <c r="O2390" t="str">
        <f t="shared" si="185"/>
        <v>SOLO MÓVIL</v>
      </c>
      <c r="P2390" t="str">
        <f t="shared" si="186"/>
        <v>Ofrecer fijo + internet (FLBBTV)</v>
      </c>
      <c r="Q2390">
        <f t="shared" si="187"/>
        <v>56</v>
      </c>
      <c r="R2390">
        <f>IFERROR(VLOOKUP($A2390,Registros!$B$2:$G$6000,6,0),IFERROR(INDEX(Winback!$C$2:$C$300,MATCH($A2390,Winback!$K$2:$K$300,0)),""))</f>
        <v>0</v>
      </c>
      <c r="S2390" t="str">
        <f t="shared" si="188"/>
        <v>+MOV</v>
      </c>
      <c r="T2390">
        <f t="shared" si="189"/>
        <v>1</v>
      </c>
    </row>
    <row r="2391" spans="1:20" x14ac:dyDescent="0.35">
      <c r="A2391" t="s">
        <v>11845</v>
      </c>
      <c r="B2391" t="s">
        <v>11846</v>
      </c>
      <c r="C2391" t="s">
        <v>11847</v>
      </c>
      <c r="D2391" t="s">
        <v>11848</v>
      </c>
      <c r="E2391">
        <f>IF(COUNTIFS(Registros!$A$2:$A$6000,"NP",Registros!$B$2:$B$6000,$A2391)&gt;0,1,0)</f>
        <v>0</v>
      </c>
      <c r="F2391">
        <f>IF($E2391=1,SUMIFS(Registros!$F$2:$F$6000,Registros!$A$2:$A$6000,"NP",Registros!$B$2:$B$6000,$A2391),0)</f>
        <v>0</v>
      </c>
      <c r="G2391">
        <f>IF(COUNTIFS(Registros!$A$2:$A$6000,"MOV",Registros!$B$2:$B$6000,$A2391)&gt;0,1,0)</f>
        <v>1</v>
      </c>
      <c r="H2391">
        <f>IF($G2391=1,SUMIFS(Registros!$F$2:$F$6000,Registros!$A$2:$A$6000,"MOV",Registros!$B$2:$B$6000,$A2391),0)</f>
        <v>15</v>
      </c>
      <c r="I2391">
        <f>IF(COUNTIFS(Registros!$A$2:$A$6000,"CS",Registros!$B$2:$B$6000,$A2391)&gt;0,1,0)</f>
        <v>0</v>
      </c>
      <c r="J2391">
        <f>IF($I2391=1,SUMIFS(Registros!$I$2:$I$6000,Registros!$A$2:$A$6000,"CS",Registros!$B$2:$B$6000,$A2391),0)</f>
        <v>0</v>
      </c>
      <c r="K2391">
        <f>IF(COUNTIFS(Winback!$K$2:$K$300,$A2391)&gt;0,1,0)</f>
        <v>0</v>
      </c>
      <c r="L2391">
        <f>IF(AND($K2391=1,LEFT($A2391,3)="WB-"),SUMIFS(Winback!$D$2:$D$300,Winback!$K$2:$K$300,$A2391),0)</f>
        <v>0</v>
      </c>
      <c r="M2391">
        <f>IF(OR($E2391=1,$G2391=1,SUMIFS(Registros!$J$2:$J$6000,Registros!$B$2:$B$6000,$A2391)&gt;0),1,0)</f>
        <v>1</v>
      </c>
      <c r="N2391">
        <f>IF($J2391&gt;0,1,IF(COUNTIFS(Registros!$A$2:$A$6000,"CS",Registros!$B$2:$B$6000,$A2391,Registros!$K$2:$K$6000,"&lt;&gt;")&gt;0,1,0))</f>
        <v>0</v>
      </c>
      <c r="O2391" t="str">
        <f t="shared" si="185"/>
        <v>SOLO MÓVIL</v>
      </c>
      <c r="P2391" t="str">
        <f t="shared" si="186"/>
        <v>Ofrecer fijo + internet (FLBBTV)</v>
      </c>
      <c r="Q2391">
        <f t="shared" si="187"/>
        <v>15</v>
      </c>
      <c r="R2391">
        <f>IFERROR(VLOOKUP($A2391,Registros!$B$2:$G$6000,6,0),IFERROR(INDEX(Winback!$C$2:$C$300,MATCH($A2391,Winback!$K$2:$K$300,0)),""))</f>
        <v>0</v>
      </c>
      <c r="S2391" t="str">
        <f t="shared" si="188"/>
        <v>+MOV</v>
      </c>
      <c r="T2391">
        <f t="shared" si="189"/>
        <v>1</v>
      </c>
    </row>
    <row r="2392" spans="1:20" x14ac:dyDescent="0.35">
      <c r="A2392" t="s">
        <v>11850</v>
      </c>
      <c r="B2392" t="s">
        <v>11851</v>
      </c>
      <c r="C2392" t="s">
        <v>11852</v>
      </c>
      <c r="D2392" t="s">
        <v>11853</v>
      </c>
      <c r="E2392">
        <f>IF(COUNTIFS(Registros!$A$2:$A$6000,"NP",Registros!$B$2:$B$6000,$A2392)&gt;0,1,0)</f>
        <v>0</v>
      </c>
      <c r="F2392">
        <f>IF($E2392=1,SUMIFS(Registros!$F$2:$F$6000,Registros!$A$2:$A$6000,"NP",Registros!$B$2:$B$6000,$A2392),0)</f>
        <v>0</v>
      </c>
      <c r="G2392">
        <f>IF(COUNTIFS(Registros!$A$2:$A$6000,"MOV",Registros!$B$2:$B$6000,$A2392)&gt;0,1,0)</f>
        <v>1</v>
      </c>
      <c r="H2392">
        <f>IF($G2392=1,SUMIFS(Registros!$F$2:$F$6000,Registros!$A$2:$A$6000,"MOV",Registros!$B$2:$B$6000,$A2392),0)</f>
        <v>9.99</v>
      </c>
      <c r="I2392">
        <f>IF(COUNTIFS(Registros!$A$2:$A$6000,"CS",Registros!$B$2:$B$6000,$A2392)&gt;0,1,0)</f>
        <v>0</v>
      </c>
      <c r="J2392">
        <f>IF($I2392=1,SUMIFS(Registros!$I$2:$I$6000,Registros!$A$2:$A$6000,"CS",Registros!$B$2:$B$6000,$A2392),0)</f>
        <v>0</v>
      </c>
      <c r="K2392">
        <f>IF(COUNTIFS(Winback!$K$2:$K$300,$A2392)&gt;0,1,0)</f>
        <v>0</v>
      </c>
      <c r="L2392">
        <f>IF(AND($K2392=1,LEFT($A2392,3)="WB-"),SUMIFS(Winback!$D$2:$D$300,Winback!$K$2:$K$300,$A2392),0)</f>
        <v>0</v>
      </c>
      <c r="M2392">
        <f>IF(OR($E2392=1,$G2392=1,SUMIFS(Registros!$J$2:$J$6000,Registros!$B$2:$B$6000,$A2392)&gt;0),1,0)</f>
        <v>1</v>
      </c>
      <c r="N2392">
        <f>IF($J2392&gt;0,1,IF(COUNTIFS(Registros!$A$2:$A$6000,"CS",Registros!$B$2:$B$6000,$A2392,Registros!$K$2:$K$6000,"&lt;&gt;")&gt;0,1,0))</f>
        <v>0</v>
      </c>
      <c r="O2392" t="str">
        <f t="shared" si="185"/>
        <v>SOLO MÓVIL</v>
      </c>
      <c r="P2392" t="str">
        <f t="shared" si="186"/>
        <v>Ofrecer fijo + internet (FLBBTV)</v>
      </c>
      <c r="Q2392">
        <f t="shared" si="187"/>
        <v>9.99</v>
      </c>
      <c r="R2392">
        <f>IFERROR(VLOOKUP($A2392,Registros!$B$2:$G$6000,6,0),IFERROR(INDEX(Winback!$C$2:$C$300,MATCH($A2392,Winback!$K$2:$K$300,0)),""))</f>
        <v>0</v>
      </c>
      <c r="S2392" t="str">
        <f t="shared" si="188"/>
        <v>+MOV</v>
      </c>
      <c r="T2392">
        <f t="shared" si="189"/>
        <v>1</v>
      </c>
    </row>
    <row r="2393" spans="1:20" x14ac:dyDescent="0.35">
      <c r="A2393" t="s">
        <v>11855</v>
      </c>
      <c r="B2393" t="s">
        <v>11856</v>
      </c>
      <c r="C2393" t="s">
        <v>11857</v>
      </c>
      <c r="D2393" t="s">
        <v>11858</v>
      </c>
      <c r="E2393">
        <f>IF(COUNTIFS(Registros!$A$2:$A$6000,"NP",Registros!$B$2:$B$6000,$A2393)&gt;0,1,0)</f>
        <v>0</v>
      </c>
      <c r="F2393">
        <f>IF($E2393=1,SUMIFS(Registros!$F$2:$F$6000,Registros!$A$2:$A$6000,"NP",Registros!$B$2:$B$6000,$A2393),0)</f>
        <v>0</v>
      </c>
      <c r="G2393">
        <f>IF(COUNTIFS(Registros!$A$2:$A$6000,"MOV",Registros!$B$2:$B$6000,$A2393)&gt;0,1,0)</f>
        <v>1</v>
      </c>
      <c r="H2393">
        <f>IF($G2393=1,SUMIFS(Registros!$F$2:$F$6000,Registros!$A$2:$A$6000,"MOV",Registros!$B$2:$B$6000,$A2393),0)</f>
        <v>62.5</v>
      </c>
      <c r="I2393">
        <f>IF(COUNTIFS(Registros!$A$2:$A$6000,"CS",Registros!$B$2:$B$6000,$A2393)&gt;0,1,0)</f>
        <v>0</v>
      </c>
      <c r="J2393">
        <f>IF($I2393=1,SUMIFS(Registros!$I$2:$I$6000,Registros!$A$2:$A$6000,"CS",Registros!$B$2:$B$6000,$A2393),0)</f>
        <v>0</v>
      </c>
      <c r="K2393">
        <f>IF(COUNTIFS(Winback!$K$2:$K$300,$A2393)&gt;0,1,0)</f>
        <v>0</v>
      </c>
      <c r="L2393">
        <f>IF(AND($K2393=1,LEFT($A2393,3)="WB-"),SUMIFS(Winback!$D$2:$D$300,Winback!$K$2:$K$300,$A2393),0)</f>
        <v>0</v>
      </c>
      <c r="M2393">
        <f>IF(OR($E2393=1,$G2393=1,SUMIFS(Registros!$J$2:$J$6000,Registros!$B$2:$B$6000,$A2393)&gt;0),1,0)</f>
        <v>1</v>
      </c>
      <c r="N2393">
        <f>IF($J2393&gt;0,1,IF(COUNTIFS(Registros!$A$2:$A$6000,"CS",Registros!$B$2:$B$6000,$A2393,Registros!$K$2:$K$6000,"&lt;&gt;")&gt;0,1,0))</f>
        <v>0</v>
      </c>
      <c r="O2393" t="str">
        <f t="shared" si="185"/>
        <v>SOLO MÓVIL</v>
      </c>
      <c r="P2393" t="str">
        <f t="shared" si="186"/>
        <v>Ofrecer fijo + internet (FLBBTV)</v>
      </c>
      <c r="Q2393">
        <f t="shared" si="187"/>
        <v>62.5</v>
      </c>
      <c r="R2393">
        <f>IFERROR(VLOOKUP($A2393,Registros!$B$2:$G$6000,6,0),IFERROR(INDEX(Winback!$C$2:$C$300,MATCH($A2393,Winback!$K$2:$K$300,0)),""))</f>
        <v>0</v>
      </c>
      <c r="S2393" t="str">
        <f t="shared" si="188"/>
        <v>+MOV</v>
      </c>
      <c r="T2393">
        <f t="shared" si="189"/>
        <v>1</v>
      </c>
    </row>
    <row r="2394" spans="1:20" x14ac:dyDescent="0.35">
      <c r="A2394" t="s">
        <v>11860</v>
      </c>
      <c r="B2394" t="s">
        <v>11861</v>
      </c>
      <c r="C2394" t="s">
        <v>11862</v>
      </c>
      <c r="D2394" t="s">
        <v>11863</v>
      </c>
      <c r="E2394">
        <f>IF(COUNTIFS(Registros!$A$2:$A$6000,"NP",Registros!$B$2:$B$6000,$A2394)&gt;0,1,0)</f>
        <v>0</v>
      </c>
      <c r="F2394">
        <f>IF($E2394=1,SUMIFS(Registros!$F$2:$F$6000,Registros!$A$2:$A$6000,"NP",Registros!$B$2:$B$6000,$A2394),0)</f>
        <v>0</v>
      </c>
      <c r="G2394">
        <f>IF(COUNTIFS(Registros!$A$2:$A$6000,"MOV",Registros!$B$2:$B$6000,$A2394)&gt;0,1,0)</f>
        <v>1</v>
      </c>
      <c r="H2394">
        <f>IF($G2394=1,SUMIFS(Registros!$F$2:$F$6000,Registros!$A$2:$A$6000,"MOV",Registros!$B$2:$B$6000,$A2394),0)</f>
        <v>36</v>
      </c>
      <c r="I2394">
        <f>IF(COUNTIFS(Registros!$A$2:$A$6000,"CS",Registros!$B$2:$B$6000,$A2394)&gt;0,1,0)</f>
        <v>0</v>
      </c>
      <c r="J2394">
        <f>IF($I2394=1,SUMIFS(Registros!$I$2:$I$6000,Registros!$A$2:$A$6000,"CS",Registros!$B$2:$B$6000,$A2394),0)</f>
        <v>0</v>
      </c>
      <c r="K2394">
        <f>IF(COUNTIFS(Winback!$K$2:$K$300,$A2394)&gt;0,1,0)</f>
        <v>0</v>
      </c>
      <c r="L2394">
        <f>IF(AND($K2394=1,LEFT($A2394,3)="WB-"),SUMIFS(Winback!$D$2:$D$300,Winback!$K$2:$K$300,$A2394),0)</f>
        <v>0</v>
      </c>
      <c r="M2394">
        <f>IF(OR($E2394=1,$G2394=1,SUMIFS(Registros!$J$2:$J$6000,Registros!$B$2:$B$6000,$A2394)&gt;0),1,0)</f>
        <v>1</v>
      </c>
      <c r="N2394">
        <f>IF($J2394&gt;0,1,IF(COUNTIFS(Registros!$A$2:$A$6000,"CS",Registros!$B$2:$B$6000,$A2394,Registros!$K$2:$K$6000,"&lt;&gt;")&gt;0,1,0))</f>
        <v>0</v>
      </c>
      <c r="O2394" t="str">
        <f t="shared" si="185"/>
        <v>SOLO MÓVIL</v>
      </c>
      <c r="P2394" t="str">
        <f t="shared" si="186"/>
        <v>Ofrecer fijo + internet (FLBBTV)</v>
      </c>
      <c r="Q2394">
        <f t="shared" si="187"/>
        <v>36</v>
      </c>
      <c r="R2394">
        <f>IFERROR(VLOOKUP($A2394,Registros!$B$2:$G$6000,6,0),IFERROR(INDEX(Winback!$C$2:$C$300,MATCH($A2394,Winback!$K$2:$K$300,0)),""))</f>
        <v>0</v>
      </c>
      <c r="S2394" t="str">
        <f t="shared" si="188"/>
        <v>+MOV</v>
      </c>
      <c r="T2394">
        <f t="shared" si="189"/>
        <v>1</v>
      </c>
    </row>
    <row r="2395" spans="1:20" x14ac:dyDescent="0.35">
      <c r="A2395" t="s">
        <v>11865</v>
      </c>
      <c r="B2395" t="s">
        <v>11866</v>
      </c>
      <c r="C2395" t="s">
        <v>11867</v>
      </c>
      <c r="D2395" t="s">
        <v>11868</v>
      </c>
      <c r="E2395">
        <f>IF(COUNTIFS(Registros!$A$2:$A$6000,"NP",Registros!$B$2:$B$6000,$A2395)&gt;0,1,0)</f>
        <v>0</v>
      </c>
      <c r="F2395">
        <f>IF($E2395=1,SUMIFS(Registros!$F$2:$F$6000,Registros!$A$2:$A$6000,"NP",Registros!$B$2:$B$6000,$A2395),0)</f>
        <v>0</v>
      </c>
      <c r="G2395">
        <f>IF(COUNTIFS(Registros!$A$2:$A$6000,"MOV",Registros!$B$2:$B$6000,$A2395)&gt;0,1,0)</f>
        <v>1</v>
      </c>
      <c r="H2395">
        <f>IF($G2395=1,SUMIFS(Registros!$F$2:$F$6000,Registros!$A$2:$A$6000,"MOV",Registros!$B$2:$B$6000,$A2395),0)</f>
        <v>15</v>
      </c>
      <c r="I2395">
        <f>IF(COUNTIFS(Registros!$A$2:$A$6000,"CS",Registros!$B$2:$B$6000,$A2395)&gt;0,1,0)</f>
        <v>0</v>
      </c>
      <c r="J2395">
        <f>IF($I2395=1,SUMIFS(Registros!$I$2:$I$6000,Registros!$A$2:$A$6000,"CS",Registros!$B$2:$B$6000,$A2395),0)</f>
        <v>0</v>
      </c>
      <c r="K2395">
        <f>IF(COUNTIFS(Winback!$K$2:$K$300,$A2395)&gt;0,1,0)</f>
        <v>0</v>
      </c>
      <c r="L2395">
        <f>IF(AND($K2395=1,LEFT($A2395,3)="WB-"),SUMIFS(Winback!$D$2:$D$300,Winback!$K$2:$K$300,$A2395),0)</f>
        <v>0</v>
      </c>
      <c r="M2395">
        <f>IF(OR($E2395=1,$G2395=1,SUMIFS(Registros!$J$2:$J$6000,Registros!$B$2:$B$6000,$A2395)&gt;0),1,0)</f>
        <v>1</v>
      </c>
      <c r="N2395">
        <f>IF($J2395&gt;0,1,IF(COUNTIFS(Registros!$A$2:$A$6000,"CS",Registros!$B$2:$B$6000,$A2395,Registros!$K$2:$K$6000,"&lt;&gt;")&gt;0,1,0))</f>
        <v>0</v>
      </c>
      <c r="O2395" t="str">
        <f t="shared" si="185"/>
        <v>SOLO MÓVIL</v>
      </c>
      <c r="P2395" t="str">
        <f t="shared" si="186"/>
        <v>Ofrecer fijo + internet (FLBBTV)</v>
      </c>
      <c r="Q2395">
        <f t="shared" si="187"/>
        <v>15</v>
      </c>
      <c r="R2395">
        <f>IFERROR(VLOOKUP($A2395,Registros!$B$2:$G$6000,6,0),IFERROR(INDEX(Winback!$C$2:$C$300,MATCH($A2395,Winback!$K$2:$K$300,0)),""))</f>
        <v>0</v>
      </c>
      <c r="S2395" t="str">
        <f t="shared" si="188"/>
        <v>+MOV</v>
      </c>
      <c r="T2395">
        <f t="shared" si="189"/>
        <v>1</v>
      </c>
    </row>
    <row r="2396" spans="1:20" x14ac:dyDescent="0.35">
      <c r="A2396" t="s">
        <v>11870</v>
      </c>
      <c r="B2396" t="s">
        <v>11871</v>
      </c>
      <c r="C2396" t="s">
        <v>11872</v>
      </c>
      <c r="D2396" t="s">
        <v>11873</v>
      </c>
      <c r="E2396">
        <f>IF(COUNTIFS(Registros!$A$2:$A$6000,"NP",Registros!$B$2:$B$6000,$A2396)&gt;0,1,0)</f>
        <v>0</v>
      </c>
      <c r="F2396">
        <f>IF($E2396=1,SUMIFS(Registros!$F$2:$F$6000,Registros!$A$2:$A$6000,"NP",Registros!$B$2:$B$6000,$A2396),0)</f>
        <v>0</v>
      </c>
      <c r="G2396">
        <f>IF(COUNTIFS(Registros!$A$2:$A$6000,"MOV",Registros!$B$2:$B$6000,$A2396)&gt;0,1,0)</f>
        <v>1</v>
      </c>
      <c r="H2396">
        <f>IF($G2396=1,SUMIFS(Registros!$F$2:$F$6000,Registros!$A$2:$A$6000,"MOV",Registros!$B$2:$B$6000,$A2396),0)</f>
        <v>71</v>
      </c>
      <c r="I2396">
        <f>IF(COUNTIFS(Registros!$A$2:$A$6000,"CS",Registros!$B$2:$B$6000,$A2396)&gt;0,1,0)</f>
        <v>0</v>
      </c>
      <c r="J2396">
        <f>IF($I2396=1,SUMIFS(Registros!$I$2:$I$6000,Registros!$A$2:$A$6000,"CS",Registros!$B$2:$B$6000,$A2396),0)</f>
        <v>0</v>
      </c>
      <c r="K2396">
        <f>IF(COUNTIFS(Winback!$K$2:$K$300,$A2396)&gt;0,1,0)</f>
        <v>0</v>
      </c>
      <c r="L2396">
        <f>IF(AND($K2396=1,LEFT($A2396,3)="WB-"),SUMIFS(Winback!$D$2:$D$300,Winback!$K$2:$K$300,$A2396),0)</f>
        <v>0</v>
      </c>
      <c r="M2396">
        <f>IF(OR($E2396=1,$G2396=1,SUMIFS(Registros!$J$2:$J$6000,Registros!$B$2:$B$6000,$A2396)&gt;0),1,0)</f>
        <v>1</v>
      </c>
      <c r="N2396">
        <f>IF($J2396&gt;0,1,IF(COUNTIFS(Registros!$A$2:$A$6000,"CS",Registros!$B$2:$B$6000,$A2396,Registros!$K$2:$K$6000,"&lt;&gt;")&gt;0,1,0))</f>
        <v>0</v>
      </c>
      <c r="O2396" t="str">
        <f t="shared" si="185"/>
        <v>SOLO MÓVIL</v>
      </c>
      <c r="P2396" t="str">
        <f t="shared" si="186"/>
        <v>Ofrecer fijo + internet (FLBBTV)</v>
      </c>
      <c r="Q2396">
        <f t="shared" si="187"/>
        <v>71</v>
      </c>
      <c r="R2396">
        <f>IFERROR(VLOOKUP($A2396,Registros!$B$2:$G$6000,6,0),IFERROR(INDEX(Winback!$C$2:$C$300,MATCH($A2396,Winback!$K$2:$K$300,0)),""))</f>
        <v>0</v>
      </c>
      <c r="S2396" t="str">
        <f t="shared" si="188"/>
        <v>+MOV</v>
      </c>
      <c r="T2396">
        <f t="shared" si="189"/>
        <v>1</v>
      </c>
    </row>
    <row r="2397" spans="1:20" x14ac:dyDescent="0.35">
      <c r="A2397" t="s">
        <v>11875</v>
      </c>
      <c r="B2397" t="s">
        <v>11876</v>
      </c>
      <c r="C2397" t="s">
        <v>11877</v>
      </c>
      <c r="D2397" t="s">
        <v>11878</v>
      </c>
      <c r="E2397">
        <f>IF(COUNTIFS(Registros!$A$2:$A$6000,"NP",Registros!$B$2:$B$6000,$A2397)&gt;0,1,0)</f>
        <v>0</v>
      </c>
      <c r="F2397">
        <f>IF($E2397=1,SUMIFS(Registros!$F$2:$F$6000,Registros!$A$2:$A$6000,"NP",Registros!$B$2:$B$6000,$A2397),0)</f>
        <v>0</v>
      </c>
      <c r="G2397">
        <f>IF(COUNTIFS(Registros!$A$2:$A$6000,"MOV",Registros!$B$2:$B$6000,$A2397)&gt;0,1,0)</f>
        <v>1</v>
      </c>
      <c r="H2397">
        <f>IF($G2397=1,SUMIFS(Registros!$F$2:$F$6000,Registros!$A$2:$A$6000,"MOV",Registros!$B$2:$B$6000,$A2397),0)</f>
        <v>30</v>
      </c>
      <c r="I2397">
        <f>IF(COUNTIFS(Registros!$A$2:$A$6000,"CS",Registros!$B$2:$B$6000,$A2397)&gt;0,1,0)</f>
        <v>0</v>
      </c>
      <c r="J2397">
        <f>IF($I2397=1,SUMIFS(Registros!$I$2:$I$6000,Registros!$A$2:$A$6000,"CS",Registros!$B$2:$B$6000,$A2397),0)</f>
        <v>0</v>
      </c>
      <c r="K2397">
        <f>IF(COUNTIFS(Winback!$K$2:$K$300,$A2397)&gt;0,1,0)</f>
        <v>0</v>
      </c>
      <c r="L2397">
        <f>IF(AND($K2397=1,LEFT($A2397,3)="WB-"),SUMIFS(Winback!$D$2:$D$300,Winback!$K$2:$K$300,$A2397),0)</f>
        <v>0</v>
      </c>
      <c r="M2397">
        <f>IF(OR($E2397=1,$G2397=1,SUMIFS(Registros!$J$2:$J$6000,Registros!$B$2:$B$6000,$A2397)&gt;0),1,0)</f>
        <v>1</v>
      </c>
      <c r="N2397">
        <f>IF($J2397&gt;0,1,IF(COUNTIFS(Registros!$A$2:$A$6000,"CS",Registros!$B$2:$B$6000,$A2397,Registros!$K$2:$K$6000,"&lt;&gt;")&gt;0,1,0))</f>
        <v>0</v>
      </c>
      <c r="O2397" t="str">
        <f t="shared" si="185"/>
        <v>SOLO MÓVIL</v>
      </c>
      <c r="P2397" t="str">
        <f t="shared" si="186"/>
        <v>Ofrecer fijo + internet (FLBBTV)</v>
      </c>
      <c r="Q2397">
        <f t="shared" si="187"/>
        <v>30</v>
      </c>
      <c r="R2397">
        <f>IFERROR(VLOOKUP($A2397,Registros!$B$2:$G$6000,6,0),IFERROR(INDEX(Winback!$C$2:$C$300,MATCH($A2397,Winback!$K$2:$K$300,0)),""))</f>
        <v>0</v>
      </c>
      <c r="S2397" t="str">
        <f t="shared" si="188"/>
        <v>+MOV</v>
      </c>
      <c r="T2397">
        <f t="shared" si="189"/>
        <v>1</v>
      </c>
    </row>
    <row r="2398" spans="1:20" x14ac:dyDescent="0.35">
      <c r="A2398" t="s">
        <v>11880</v>
      </c>
      <c r="B2398" t="s">
        <v>11881</v>
      </c>
      <c r="C2398" t="s">
        <v>11882</v>
      </c>
      <c r="D2398" t="s">
        <v>11883</v>
      </c>
      <c r="E2398">
        <f>IF(COUNTIFS(Registros!$A$2:$A$6000,"NP",Registros!$B$2:$B$6000,$A2398)&gt;0,1,0)</f>
        <v>0</v>
      </c>
      <c r="F2398">
        <f>IF($E2398=1,SUMIFS(Registros!$F$2:$F$6000,Registros!$A$2:$A$6000,"NP",Registros!$B$2:$B$6000,$A2398),0)</f>
        <v>0</v>
      </c>
      <c r="G2398">
        <f>IF(COUNTIFS(Registros!$A$2:$A$6000,"MOV",Registros!$B$2:$B$6000,$A2398)&gt;0,1,0)</f>
        <v>1</v>
      </c>
      <c r="H2398">
        <f>IF($G2398=1,SUMIFS(Registros!$F$2:$F$6000,Registros!$A$2:$A$6000,"MOV",Registros!$B$2:$B$6000,$A2398),0)</f>
        <v>15</v>
      </c>
      <c r="I2398">
        <f>IF(COUNTIFS(Registros!$A$2:$A$6000,"CS",Registros!$B$2:$B$6000,$A2398)&gt;0,1,0)</f>
        <v>0</v>
      </c>
      <c r="J2398">
        <f>IF($I2398=1,SUMIFS(Registros!$I$2:$I$6000,Registros!$A$2:$A$6000,"CS",Registros!$B$2:$B$6000,$A2398),0)</f>
        <v>0</v>
      </c>
      <c r="K2398">
        <f>IF(COUNTIFS(Winback!$K$2:$K$300,$A2398)&gt;0,1,0)</f>
        <v>0</v>
      </c>
      <c r="L2398">
        <f>IF(AND($K2398=1,LEFT($A2398,3)="WB-"),SUMIFS(Winback!$D$2:$D$300,Winback!$K$2:$K$300,$A2398),0)</f>
        <v>0</v>
      </c>
      <c r="M2398">
        <f>IF(OR($E2398=1,$G2398=1,SUMIFS(Registros!$J$2:$J$6000,Registros!$B$2:$B$6000,$A2398)&gt;0),1,0)</f>
        <v>1</v>
      </c>
      <c r="N2398">
        <f>IF($J2398&gt;0,1,IF(COUNTIFS(Registros!$A$2:$A$6000,"CS",Registros!$B$2:$B$6000,$A2398,Registros!$K$2:$K$6000,"&lt;&gt;")&gt;0,1,0))</f>
        <v>0</v>
      </c>
      <c r="O2398" t="str">
        <f t="shared" si="185"/>
        <v>SOLO MÓVIL</v>
      </c>
      <c r="P2398" t="str">
        <f t="shared" si="186"/>
        <v>Ofrecer fijo + internet (FLBBTV)</v>
      </c>
      <c r="Q2398">
        <f t="shared" si="187"/>
        <v>15</v>
      </c>
      <c r="R2398">
        <f>IFERROR(VLOOKUP($A2398,Registros!$B$2:$G$6000,6,0),IFERROR(INDEX(Winback!$C$2:$C$300,MATCH($A2398,Winback!$K$2:$K$300,0)),""))</f>
        <v>0</v>
      </c>
      <c r="S2398" t="str">
        <f t="shared" si="188"/>
        <v>+MOV</v>
      </c>
      <c r="T2398">
        <f t="shared" si="189"/>
        <v>1</v>
      </c>
    </row>
    <row r="2399" spans="1:20" x14ac:dyDescent="0.35">
      <c r="A2399" t="s">
        <v>11885</v>
      </c>
      <c r="B2399" t="s">
        <v>11886</v>
      </c>
      <c r="C2399" t="s">
        <v>11887</v>
      </c>
      <c r="D2399" t="s">
        <v>11888</v>
      </c>
      <c r="E2399">
        <f>IF(COUNTIFS(Registros!$A$2:$A$6000,"NP",Registros!$B$2:$B$6000,$A2399)&gt;0,1,0)</f>
        <v>0</v>
      </c>
      <c r="F2399">
        <f>IF($E2399=1,SUMIFS(Registros!$F$2:$F$6000,Registros!$A$2:$A$6000,"NP",Registros!$B$2:$B$6000,$A2399),0)</f>
        <v>0</v>
      </c>
      <c r="G2399">
        <f>IF(COUNTIFS(Registros!$A$2:$A$6000,"MOV",Registros!$B$2:$B$6000,$A2399)&gt;0,1,0)</f>
        <v>1</v>
      </c>
      <c r="H2399">
        <f>IF($G2399=1,SUMIFS(Registros!$F$2:$F$6000,Registros!$A$2:$A$6000,"MOV",Registros!$B$2:$B$6000,$A2399),0)</f>
        <v>15</v>
      </c>
      <c r="I2399">
        <f>IF(COUNTIFS(Registros!$A$2:$A$6000,"CS",Registros!$B$2:$B$6000,$A2399)&gt;0,1,0)</f>
        <v>0</v>
      </c>
      <c r="J2399">
        <f>IF($I2399=1,SUMIFS(Registros!$I$2:$I$6000,Registros!$A$2:$A$6000,"CS",Registros!$B$2:$B$6000,$A2399),0)</f>
        <v>0</v>
      </c>
      <c r="K2399">
        <f>IF(COUNTIFS(Winback!$K$2:$K$300,$A2399)&gt;0,1,0)</f>
        <v>0</v>
      </c>
      <c r="L2399">
        <f>IF(AND($K2399=1,LEFT($A2399,3)="WB-"),SUMIFS(Winback!$D$2:$D$300,Winback!$K$2:$K$300,$A2399),0)</f>
        <v>0</v>
      </c>
      <c r="M2399">
        <f>IF(OR($E2399=1,$G2399=1,SUMIFS(Registros!$J$2:$J$6000,Registros!$B$2:$B$6000,$A2399)&gt;0),1,0)</f>
        <v>1</v>
      </c>
      <c r="N2399">
        <f>IF($J2399&gt;0,1,IF(COUNTIFS(Registros!$A$2:$A$6000,"CS",Registros!$B$2:$B$6000,$A2399,Registros!$K$2:$K$6000,"&lt;&gt;")&gt;0,1,0))</f>
        <v>0</v>
      </c>
      <c r="O2399" t="str">
        <f t="shared" si="185"/>
        <v>SOLO MÓVIL</v>
      </c>
      <c r="P2399" t="str">
        <f t="shared" si="186"/>
        <v>Ofrecer fijo + internet (FLBBTV)</v>
      </c>
      <c r="Q2399">
        <f t="shared" si="187"/>
        <v>15</v>
      </c>
      <c r="R2399">
        <f>IFERROR(VLOOKUP($A2399,Registros!$B$2:$G$6000,6,0),IFERROR(INDEX(Winback!$C$2:$C$300,MATCH($A2399,Winback!$K$2:$K$300,0)),""))</f>
        <v>0</v>
      </c>
      <c r="S2399" t="str">
        <f t="shared" si="188"/>
        <v>+MOV</v>
      </c>
      <c r="T2399">
        <f t="shared" si="189"/>
        <v>1</v>
      </c>
    </row>
    <row r="2400" spans="1:20" x14ac:dyDescent="0.35">
      <c r="A2400" t="s">
        <v>11890</v>
      </c>
      <c r="B2400" t="s">
        <v>11891</v>
      </c>
      <c r="C2400" t="s">
        <v>11892</v>
      </c>
      <c r="D2400" t="s">
        <v>11893</v>
      </c>
      <c r="E2400">
        <f>IF(COUNTIFS(Registros!$A$2:$A$6000,"NP",Registros!$B$2:$B$6000,$A2400)&gt;0,1,0)</f>
        <v>0</v>
      </c>
      <c r="F2400">
        <f>IF($E2400=1,SUMIFS(Registros!$F$2:$F$6000,Registros!$A$2:$A$6000,"NP",Registros!$B$2:$B$6000,$A2400),0)</f>
        <v>0</v>
      </c>
      <c r="G2400">
        <f>IF(COUNTIFS(Registros!$A$2:$A$6000,"MOV",Registros!$B$2:$B$6000,$A2400)&gt;0,1,0)</f>
        <v>1</v>
      </c>
      <c r="H2400">
        <f>IF($G2400=1,SUMIFS(Registros!$F$2:$F$6000,Registros!$A$2:$A$6000,"MOV",Registros!$B$2:$B$6000,$A2400),0)</f>
        <v>62.5</v>
      </c>
      <c r="I2400">
        <f>IF(COUNTIFS(Registros!$A$2:$A$6000,"CS",Registros!$B$2:$B$6000,$A2400)&gt;0,1,0)</f>
        <v>0</v>
      </c>
      <c r="J2400">
        <f>IF($I2400=1,SUMIFS(Registros!$I$2:$I$6000,Registros!$A$2:$A$6000,"CS",Registros!$B$2:$B$6000,$A2400),0)</f>
        <v>0</v>
      </c>
      <c r="K2400">
        <f>IF(COUNTIFS(Winback!$K$2:$K$300,$A2400)&gt;0,1,0)</f>
        <v>0</v>
      </c>
      <c r="L2400">
        <f>IF(AND($K2400=1,LEFT($A2400,3)="WB-"),SUMIFS(Winback!$D$2:$D$300,Winback!$K$2:$K$300,$A2400),0)</f>
        <v>0</v>
      </c>
      <c r="M2400">
        <f>IF(OR($E2400=1,$G2400=1,SUMIFS(Registros!$J$2:$J$6000,Registros!$B$2:$B$6000,$A2400)&gt;0),1,0)</f>
        <v>1</v>
      </c>
      <c r="N2400">
        <f>IF($J2400&gt;0,1,IF(COUNTIFS(Registros!$A$2:$A$6000,"CS",Registros!$B$2:$B$6000,$A2400,Registros!$K$2:$K$6000,"&lt;&gt;")&gt;0,1,0))</f>
        <v>0</v>
      </c>
      <c r="O2400" t="str">
        <f t="shared" si="185"/>
        <v>SOLO MÓVIL</v>
      </c>
      <c r="P2400" t="str">
        <f t="shared" si="186"/>
        <v>Ofrecer fijo + internet (FLBBTV)</v>
      </c>
      <c r="Q2400">
        <f t="shared" si="187"/>
        <v>62.5</v>
      </c>
      <c r="R2400">
        <f>IFERROR(VLOOKUP($A2400,Registros!$B$2:$G$6000,6,0),IFERROR(INDEX(Winback!$C$2:$C$300,MATCH($A2400,Winback!$K$2:$K$300,0)),""))</f>
        <v>0</v>
      </c>
      <c r="S2400" t="str">
        <f t="shared" si="188"/>
        <v>+MOV</v>
      </c>
      <c r="T2400">
        <f t="shared" si="189"/>
        <v>1</v>
      </c>
    </row>
    <row r="2401" spans="1:20" x14ac:dyDescent="0.35">
      <c r="A2401" t="s">
        <v>11895</v>
      </c>
      <c r="B2401" t="s">
        <v>11896</v>
      </c>
      <c r="C2401" t="s">
        <v>11897</v>
      </c>
      <c r="D2401" t="s">
        <v>11898</v>
      </c>
      <c r="E2401">
        <f>IF(COUNTIFS(Registros!$A$2:$A$6000,"NP",Registros!$B$2:$B$6000,$A2401)&gt;0,1,0)</f>
        <v>0</v>
      </c>
      <c r="F2401">
        <f>IF($E2401=1,SUMIFS(Registros!$F$2:$F$6000,Registros!$A$2:$A$6000,"NP",Registros!$B$2:$B$6000,$A2401),0)</f>
        <v>0</v>
      </c>
      <c r="G2401">
        <f>IF(COUNTIFS(Registros!$A$2:$A$6000,"MOV",Registros!$B$2:$B$6000,$A2401)&gt;0,1,0)</f>
        <v>1</v>
      </c>
      <c r="H2401">
        <f>IF($G2401=1,SUMIFS(Registros!$F$2:$F$6000,Registros!$A$2:$A$6000,"MOV",Registros!$B$2:$B$6000,$A2401),0)</f>
        <v>60</v>
      </c>
      <c r="I2401">
        <f>IF(COUNTIFS(Registros!$A$2:$A$6000,"CS",Registros!$B$2:$B$6000,$A2401)&gt;0,1,0)</f>
        <v>0</v>
      </c>
      <c r="J2401">
        <f>IF($I2401=1,SUMIFS(Registros!$I$2:$I$6000,Registros!$A$2:$A$6000,"CS",Registros!$B$2:$B$6000,$A2401),0)</f>
        <v>0</v>
      </c>
      <c r="K2401">
        <f>IF(COUNTIFS(Winback!$K$2:$K$300,$A2401)&gt;0,1,0)</f>
        <v>0</v>
      </c>
      <c r="L2401">
        <f>IF(AND($K2401=1,LEFT($A2401,3)="WB-"),SUMIFS(Winback!$D$2:$D$300,Winback!$K$2:$K$300,$A2401),0)</f>
        <v>0</v>
      </c>
      <c r="M2401">
        <f>IF(OR($E2401=1,$G2401=1,SUMIFS(Registros!$J$2:$J$6000,Registros!$B$2:$B$6000,$A2401)&gt;0),1,0)</f>
        <v>1</v>
      </c>
      <c r="N2401">
        <f>IF($J2401&gt;0,1,IF(COUNTIFS(Registros!$A$2:$A$6000,"CS",Registros!$B$2:$B$6000,$A2401,Registros!$K$2:$K$6000,"&lt;&gt;")&gt;0,1,0))</f>
        <v>0</v>
      </c>
      <c r="O2401" t="str">
        <f t="shared" si="185"/>
        <v>SOLO MÓVIL</v>
      </c>
      <c r="P2401" t="str">
        <f t="shared" si="186"/>
        <v>Ofrecer fijo + internet (FLBBTV)</v>
      </c>
      <c r="Q2401">
        <f t="shared" si="187"/>
        <v>60</v>
      </c>
      <c r="R2401">
        <f>IFERROR(VLOOKUP($A2401,Registros!$B$2:$G$6000,6,0),IFERROR(INDEX(Winback!$C$2:$C$300,MATCH($A2401,Winback!$K$2:$K$300,0)),""))</f>
        <v>0</v>
      </c>
      <c r="S2401" t="str">
        <f t="shared" si="188"/>
        <v>+MOV</v>
      </c>
      <c r="T2401">
        <f t="shared" si="189"/>
        <v>1</v>
      </c>
    </row>
    <row r="2402" spans="1:20" x14ac:dyDescent="0.35">
      <c r="A2402" t="s">
        <v>11900</v>
      </c>
      <c r="B2402" t="s">
        <v>11901</v>
      </c>
      <c r="C2402" t="s">
        <v>11902</v>
      </c>
      <c r="D2402" t="s">
        <v>11903</v>
      </c>
      <c r="E2402">
        <f>IF(COUNTIFS(Registros!$A$2:$A$6000,"NP",Registros!$B$2:$B$6000,$A2402)&gt;0,1,0)</f>
        <v>0</v>
      </c>
      <c r="F2402">
        <f>IF($E2402=1,SUMIFS(Registros!$F$2:$F$6000,Registros!$A$2:$A$6000,"NP",Registros!$B$2:$B$6000,$A2402),0)</f>
        <v>0</v>
      </c>
      <c r="G2402">
        <f>IF(COUNTIFS(Registros!$A$2:$A$6000,"MOV",Registros!$B$2:$B$6000,$A2402)&gt;0,1,0)</f>
        <v>1</v>
      </c>
      <c r="H2402">
        <f>IF($G2402=1,SUMIFS(Registros!$F$2:$F$6000,Registros!$A$2:$A$6000,"MOV",Registros!$B$2:$B$6000,$A2402),0)</f>
        <v>15</v>
      </c>
      <c r="I2402">
        <f>IF(COUNTIFS(Registros!$A$2:$A$6000,"CS",Registros!$B$2:$B$6000,$A2402)&gt;0,1,0)</f>
        <v>0</v>
      </c>
      <c r="J2402">
        <f>IF($I2402=1,SUMIFS(Registros!$I$2:$I$6000,Registros!$A$2:$A$6000,"CS",Registros!$B$2:$B$6000,$A2402),0)</f>
        <v>0</v>
      </c>
      <c r="K2402">
        <f>IF(COUNTIFS(Winback!$K$2:$K$300,$A2402)&gt;0,1,0)</f>
        <v>0</v>
      </c>
      <c r="L2402">
        <f>IF(AND($K2402=1,LEFT($A2402,3)="WB-"),SUMIFS(Winback!$D$2:$D$300,Winback!$K$2:$K$300,$A2402),0)</f>
        <v>0</v>
      </c>
      <c r="M2402">
        <f>IF(OR($E2402=1,$G2402=1,SUMIFS(Registros!$J$2:$J$6000,Registros!$B$2:$B$6000,$A2402)&gt;0),1,0)</f>
        <v>1</v>
      </c>
      <c r="N2402">
        <f>IF($J2402&gt;0,1,IF(COUNTIFS(Registros!$A$2:$A$6000,"CS",Registros!$B$2:$B$6000,$A2402,Registros!$K$2:$K$6000,"&lt;&gt;")&gt;0,1,0))</f>
        <v>0</v>
      </c>
      <c r="O2402" t="str">
        <f t="shared" si="185"/>
        <v>SOLO MÓVIL</v>
      </c>
      <c r="P2402" t="str">
        <f t="shared" si="186"/>
        <v>Ofrecer fijo + internet (FLBBTV)</v>
      </c>
      <c r="Q2402">
        <f t="shared" si="187"/>
        <v>15</v>
      </c>
      <c r="R2402">
        <f>IFERROR(VLOOKUP($A2402,Registros!$B$2:$G$6000,6,0),IFERROR(INDEX(Winback!$C$2:$C$300,MATCH($A2402,Winback!$K$2:$K$300,0)),""))</f>
        <v>0</v>
      </c>
      <c r="S2402" t="str">
        <f t="shared" si="188"/>
        <v>+MOV</v>
      </c>
      <c r="T2402">
        <f t="shared" si="189"/>
        <v>1</v>
      </c>
    </row>
    <row r="2403" spans="1:20" x14ac:dyDescent="0.35">
      <c r="A2403" t="s">
        <v>11905</v>
      </c>
      <c r="B2403" t="s">
        <v>11906</v>
      </c>
      <c r="C2403" t="s">
        <v>11907</v>
      </c>
      <c r="D2403" t="s">
        <v>11908</v>
      </c>
      <c r="E2403">
        <f>IF(COUNTIFS(Registros!$A$2:$A$6000,"NP",Registros!$B$2:$B$6000,$A2403)&gt;0,1,0)</f>
        <v>0</v>
      </c>
      <c r="F2403">
        <f>IF($E2403=1,SUMIFS(Registros!$F$2:$F$6000,Registros!$A$2:$A$6000,"NP",Registros!$B$2:$B$6000,$A2403),0)</f>
        <v>0</v>
      </c>
      <c r="G2403">
        <f>IF(COUNTIFS(Registros!$A$2:$A$6000,"MOV",Registros!$B$2:$B$6000,$A2403)&gt;0,1,0)</f>
        <v>1</v>
      </c>
      <c r="H2403">
        <f>IF($G2403=1,SUMIFS(Registros!$F$2:$F$6000,Registros!$A$2:$A$6000,"MOV",Registros!$B$2:$B$6000,$A2403),0)</f>
        <v>15</v>
      </c>
      <c r="I2403">
        <f>IF(COUNTIFS(Registros!$A$2:$A$6000,"CS",Registros!$B$2:$B$6000,$A2403)&gt;0,1,0)</f>
        <v>0</v>
      </c>
      <c r="J2403">
        <f>IF($I2403=1,SUMIFS(Registros!$I$2:$I$6000,Registros!$A$2:$A$6000,"CS",Registros!$B$2:$B$6000,$A2403),0)</f>
        <v>0</v>
      </c>
      <c r="K2403">
        <f>IF(COUNTIFS(Winback!$K$2:$K$300,$A2403)&gt;0,1,0)</f>
        <v>0</v>
      </c>
      <c r="L2403">
        <f>IF(AND($K2403=1,LEFT($A2403,3)="WB-"),SUMIFS(Winback!$D$2:$D$300,Winback!$K$2:$K$300,$A2403),0)</f>
        <v>0</v>
      </c>
      <c r="M2403">
        <f>IF(OR($E2403=1,$G2403=1,SUMIFS(Registros!$J$2:$J$6000,Registros!$B$2:$B$6000,$A2403)&gt;0),1,0)</f>
        <v>1</v>
      </c>
      <c r="N2403">
        <f>IF($J2403&gt;0,1,IF(COUNTIFS(Registros!$A$2:$A$6000,"CS",Registros!$B$2:$B$6000,$A2403,Registros!$K$2:$K$6000,"&lt;&gt;")&gt;0,1,0))</f>
        <v>0</v>
      </c>
      <c r="O2403" t="str">
        <f t="shared" si="185"/>
        <v>SOLO MÓVIL</v>
      </c>
      <c r="P2403" t="str">
        <f t="shared" si="186"/>
        <v>Ofrecer fijo + internet (FLBBTV)</v>
      </c>
      <c r="Q2403">
        <f t="shared" si="187"/>
        <v>15</v>
      </c>
      <c r="R2403">
        <f>IFERROR(VLOOKUP($A2403,Registros!$B$2:$G$6000,6,0),IFERROR(INDEX(Winback!$C$2:$C$300,MATCH($A2403,Winback!$K$2:$K$300,0)),""))</f>
        <v>0</v>
      </c>
      <c r="S2403" t="str">
        <f t="shared" si="188"/>
        <v>+MOV</v>
      </c>
      <c r="T2403">
        <f t="shared" si="189"/>
        <v>1</v>
      </c>
    </row>
    <row r="2404" spans="1:20" x14ac:dyDescent="0.35">
      <c r="A2404" t="s">
        <v>11910</v>
      </c>
      <c r="B2404" t="s">
        <v>11911</v>
      </c>
      <c r="C2404" t="s">
        <v>11912</v>
      </c>
      <c r="D2404" t="s">
        <v>11913</v>
      </c>
      <c r="E2404">
        <f>IF(COUNTIFS(Registros!$A$2:$A$6000,"NP",Registros!$B$2:$B$6000,$A2404)&gt;0,1,0)</f>
        <v>0</v>
      </c>
      <c r="F2404">
        <f>IF($E2404=1,SUMIFS(Registros!$F$2:$F$6000,Registros!$A$2:$A$6000,"NP",Registros!$B$2:$B$6000,$A2404),0)</f>
        <v>0</v>
      </c>
      <c r="G2404">
        <f>IF(COUNTIFS(Registros!$A$2:$A$6000,"MOV",Registros!$B$2:$B$6000,$A2404)&gt;0,1,0)</f>
        <v>1</v>
      </c>
      <c r="H2404">
        <f>IF($G2404=1,SUMIFS(Registros!$F$2:$F$6000,Registros!$A$2:$A$6000,"MOV",Registros!$B$2:$B$6000,$A2404),0)</f>
        <v>51.5</v>
      </c>
      <c r="I2404">
        <f>IF(COUNTIFS(Registros!$A$2:$A$6000,"CS",Registros!$B$2:$B$6000,$A2404)&gt;0,1,0)</f>
        <v>0</v>
      </c>
      <c r="J2404">
        <f>IF($I2404=1,SUMIFS(Registros!$I$2:$I$6000,Registros!$A$2:$A$6000,"CS",Registros!$B$2:$B$6000,$A2404),0)</f>
        <v>0</v>
      </c>
      <c r="K2404">
        <f>IF(COUNTIFS(Winback!$K$2:$K$300,$A2404)&gt;0,1,0)</f>
        <v>0</v>
      </c>
      <c r="L2404">
        <f>IF(AND($K2404=1,LEFT($A2404,3)="WB-"),SUMIFS(Winback!$D$2:$D$300,Winback!$K$2:$K$300,$A2404),0)</f>
        <v>0</v>
      </c>
      <c r="M2404">
        <f>IF(OR($E2404=1,$G2404=1,SUMIFS(Registros!$J$2:$J$6000,Registros!$B$2:$B$6000,$A2404)&gt;0),1,0)</f>
        <v>1</v>
      </c>
      <c r="N2404">
        <f>IF($J2404&gt;0,1,IF(COUNTIFS(Registros!$A$2:$A$6000,"CS",Registros!$B$2:$B$6000,$A2404,Registros!$K$2:$K$6000,"&lt;&gt;")&gt;0,1,0))</f>
        <v>0</v>
      </c>
      <c r="O2404" t="str">
        <f t="shared" si="185"/>
        <v>SOLO MÓVIL</v>
      </c>
      <c r="P2404" t="str">
        <f t="shared" si="186"/>
        <v>Ofrecer fijo + internet (FLBBTV)</v>
      </c>
      <c r="Q2404">
        <f t="shared" si="187"/>
        <v>51.5</v>
      </c>
      <c r="R2404">
        <f>IFERROR(VLOOKUP($A2404,Registros!$B$2:$G$6000,6,0),IFERROR(INDEX(Winback!$C$2:$C$300,MATCH($A2404,Winback!$K$2:$K$300,0)),""))</f>
        <v>0</v>
      </c>
      <c r="S2404" t="str">
        <f t="shared" si="188"/>
        <v>+MOV</v>
      </c>
      <c r="T2404">
        <f t="shared" si="189"/>
        <v>1</v>
      </c>
    </row>
    <row r="2405" spans="1:20" x14ac:dyDescent="0.35">
      <c r="A2405" t="s">
        <v>11915</v>
      </c>
      <c r="B2405" t="s">
        <v>11916</v>
      </c>
      <c r="C2405" t="s">
        <v>11917</v>
      </c>
      <c r="D2405" t="s">
        <v>11918</v>
      </c>
      <c r="E2405">
        <f>IF(COUNTIFS(Registros!$A$2:$A$6000,"NP",Registros!$B$2:$B$6000,$A2405)&gt;0,1,0)</f>
        <v>0</v>
      </c>
      <c r="F2405">
        <f>IF($E2405=1,SUMIFS(Registros!$F$2:$F$6000,Registros!$A$2:$A$6000,"NP",Registros!$B$2:$B$6000,$A2405),0)</f>
        <v>0</v>
      </c>
      <c r="G2405">
        <f>IF(COUNTIFS(Registros!$A$2:$A$6000,"MOV",Registros!$B$2:$B$6000,$A2405)&gt;0,1,0)</f>
        <v>1</v>
      </c>
      <c r="H2405">
        <f>IF($G2405=1,SUMIFS(Registros!$F$2:$F$6000,Registros!$A$2:$A$6000,"MOV",Registros!$B$2:$B$6000,$A2405),0)</f>
        <v>25</v>
      </c>
      <c r="I2405">
        <f>IF(COUNTIFS(Registros!$A$2:$A$6000,"CS",Registros!$B$2:$B$6000,$A2405)&gt;0,1,0)</f>
        <v>0</v>
      </c>
      <c r="J2405">
        <f>IF($I2405=1,SUMIFS(Registros!$I$2:$I$6000,Registros!$A$2:$A$6000,"CS",Registros!$B$2:$B$6000,$A2405),0)</f>
        <v>0</v>
      </c>
      <c r="K2405">
        <f>IF(COUNTIFS(Winback!$K$2:$K$300,$A2405)&gt;0,1,0)</f>
        <v>0</v>
      </c>
      <c r="L2405">
        <f>IF(AND($K2405=1,LEFT($A2405,3)="WB-"),SUMIFS(Winback!$D$2:$D$300,Winback!$K$2:$K$300,$A2405),0)</f>
        <v>0</v>
      </c>
      <c r="M2405">
        <f>IF(OR($E2405=1,$G2405=1,SUMIFS(Registros!$J$2:$J$6000,Registros!$B$2:$B$6000,$A2405)&gt;0),1,0)</f>
        <v>1</v>
      </c>
      <c r="N2405">
        <f>IF($J2405&gt;0,1,IF(COUNTIFS(Registros!$A$2:$A$6000,"CS",Registros!$B$2:$B$6000,$A2405,Registros!$K$2:$K$6000,"&lt;&gt;")&gt;0,1,0))</f>
        <v>0</v>
      </c>
      <c r="O2405" t="str">
        <f t="shared" si="185"/>
        <v>SOLO MÓVIL</v>
      </c>
      <c r="P2405" t="str">
        <f t="shared" si="186"/>
        <v>Ofrecer fijo + internet (FLBBTV)</v>
      </c>
      <c r="Q2405">
        <f t="shared" si="187"/>
        <v>25</v>
      </c>
      <c r="R2405">
        <f>IFERROR(VLOOKUP($A2405,Registros!$B$2:$G$6000,6,0),IFERROR(INDEX(Winback!$C$2:$C$300,MATCH($A2405,Winback!$K$2:$K$300,0)),""))</f>
        <v>0</v>
      </c>
      <c r="S2405" t="str">
        <f t="shared" si="188"/>
        <v>+MOV</v>
      </c>
      <c r="T2405">
        <f t="shared" si="189"/>
        <v>1</v>
      </c>
    </row>
    <row r="2406" spans="1:20" x14ac:dyDescent="0.35">
      <c r="A2406" t="s">
        <v>11920</v>
      </c>
      <c r="B2406" t="s">
        <v>11921</v>
      </c>
      <c r="C2406" t="s">
        <v>11922</v>
      </c>
      <c r="D2406" t="s">
        <v>11923</v>
      </c>
      <c r="E2406">
        <f>IF(COUNTIFS(Registros!$A$2:$A$6000,"NP",Registros!$B$2:$B$6000,$A2406)&gt;0,1,0)</f>
        <v>0</v>
      </c>
      <c r="F2406">
        <f>IF($E2406=1,SUMIFS(Registros!$F$2:$F$6000,Registros!$A$2:$A$6000,"NP",Registros!$B$2:$B$6000,$A2406),0)</f>
        <v>0</v>
      </c>
      <c r="G2406">
        <f>IF(COUNTIFS(Registros!$A$2:$A$6000,"MOV",Registros!$B$2:$B$6000,$A2406)&gt;0,1,0)</f>
        <v>1</v>
      </c>
      <c r="H2406">
        <f>IF($G2406=1,SUMIFS(Registros!$F$2:$F$6000,Registros!$A$2:$A$6000,"MOV",Registros!$B$2:$B$6000,$A2406),0)</f>
        <v>30</v>
      </c>
      <c r="I2406">
        <f>IF(COUNTIFS(Registros!$A$2:$A$6000,"CS",Registros!$B$2:$B$6000,$A2406)&gt;0,1,0)</f>
        <v>0</v>
      </c>
      <c r="J2406">
        <f>IF($I2406=1,SUMIFS(Registros!$I$2:$I$6000,Registros!$A$2:$A$6000,"CS",Registros!$B$2:$B$6000,$A2406),0)</f>
        <v>0</v>
      </c>
      <c r="K2406">
        <f>IF(COUNTIFS(Winback!$K$2:$K$300,$A2406)&gt;0,1,0)</f>
        <v>0</v>
      </c>
      <c r="L2406">
        <f>IF(AND($K2406=1,LEFT($A2406,3)="WB-"),SUMIFS(Winback!$D$2:$D$300,Winback!$K$2:$K$300,$A2406),0)</f>
        <v>0</v>
      </c>
      <c r="M2406">
        <f>IF(OR($E2406=1,$G2406=1,SUMIFS(Registros!$J$2:$J$6000,Registros!$B$2:$B$6000,$A2406)&gt;0),1,0)</f>
        <v>1</v>
      </c>
      <c r="N2406">
        <f>IF($J2406&gt;0,1,IF(COUNTIFS(Registros!$A$2:$A$6000,"CS",Registros!$B$2:$B$6000,$A2406,Registros!$K$2:$K$6000,"&lt;&gt;")&gt;0,1,0))</f>
        <v>0</v>
      </c>
      <c r="O2406" t="str">
        <f t="shared" si="185"/>
        <v>SOLO MÓVIL</v>
      </c>
      <c r="P2406" t="str">
        <f t="shared" si="186"/>
        <v>Ofrecer fijo + internet (FLBBTV)</v>
      </c>
      <c r="Q2406">
        <f t="shared" si="187"/>
        <v>30</v>
      </c>
      <c r="R2406">
        <f>IFERROR(VLOOKUP($A2406,Registros!$B$2:$G$6000,6,0),IFERROR(INDEX(Winback!$C$2:$C$300,MATCH($A2406,Winback!$K$2:$K$300,0)),""))</f>
        <v>0</v>
      </c>
      <c r="S2406" t="str">
        <f t="shared" si="188"/>
        <v>+MOV</v>
      </c>
      <c r="T2406">
        <f t="shared" si="189"/>
        <v>1</v>
      </c>
    </row>
    <row r="2407" spans="1:20" x14ac:dyDescent="0.35">
      <c r="A2407" t="s">
        <v>11925</v>
      </c>
      <c r="B2407" t="s">
        <v>11926</v>
      </c>
      <c r="C2407" t="s">
        <v>11927</v>
      </c>
      <c r="D2407" t="s">
        <v>11928</v>
      </c>
      <c r="E2407">
        <f>IF(COUNTIFS(Registros!$A$2:$A$6000,"NP",Registros!$B$2:$B$6000,$A2407)&gt;0,1,0)</f>
        <v>0</v>
      </c>
      <c r="F2407">
        <f>IF($E2407=1,SUMIFS(Registros!$F$2:$F$6000,Registros!$A$2:$A$6000,"NP",Registros!$B$2:$B$6000,$A2407),0)</f>
        <v>0</v>
      </c>
      <c r="G2407">
        <f>IF(COUNTIFS(Registros!$A$2:$A$6000,"MOV",Registros!$B$2:$B$6000,$A2407)&gt;0,1,0)</f>
        <v>1</v>
      </c>
      <c r="H2407">
        <f>IF($G2407=1,SUMIFS(Registros!$F$2:$F$6000,Registros!$A$2:$A$6000,"MOV",Registros!$B$2:$B$6000,$A2407),0)</f>
        <v>27</v>
      </c>
      <c r="I2407">
        <f>IF(COUNTIFS(Registros!$A$2:$A$6000,"CS",Registros!$B$2:$B$6000,$A2407)&gt;0,1,0)</f>
        <v>0</v>
      </c>
      <c r="J2407">
        <f>IF($I2407=1,SUMIFS(Registros!$I$2:$I$6000,Registros!$A$2:$A$6000,"CS",Registros!$B$2:$B$6000,$A2407),0)</f>
        <v>0</v>
      </c>
      <c r="K2407">
        <f>IF(COUNTIFS(Winback!$K$2:$K$300,$A2407)&gt;0,1,0)</f>
        <v>0</v>
      </c>
      <c r="L2407">
        <f>IF(AND($K2407=1,LEFT($A2407,3)="WB-"),SUMIFS(Winback!$D$2:$D$300,Winback!$K$2:$K$300,$A2407),0)</f>
        <v>0</v>
      </c>
      <c r="M2407">
        <f>IF(OR($E2407=1,$G2407=1,SUMIFS(Registros!$J$2:$J$6000,Registros!$B$2:$B$6000,$A2407)&gt;0),1,0)</f>
        <v>1</v>
      </c>
      <c r="N2407">
        <f>IF($J2407&gt;0,1,IF(COUNTIFS(Registros!$A$2:$A$6000,"CS",Registros!$B$2:$B$6000,$A2407,Registros!$K$2:$K$6000,"&lt;&gt;")&gt;0,1,0))</f>
        <v>0</v>
      </c>
      <c r="O2407" t="str">
        <f t="shared" si="185"/>
        <v>SOLO MÓVIL</v>
      </c>
      <c r="P2407" t="str">
        <f t="shared" si="186"/>
        <v>Ofrecer fijo + internet (FLBBTV)</v>
      </c>
      <c r="Q2407">
        <f t="shared" si="187"/>
        <v>27</v>
      </c>
      <c r="R2407">
        <f>IFERROR(VLOOKUP($A2407,Registros!$B$2:$G$6000,6,0),IFERROR(INDEX(Winback!$C$2:$C$300,MATCH($A2407,Winback!$K$2:$K$300,0)),""))</f>
        <v>0</v>
      </c>
      <c r="S2407" t="str">
        <f t="shared" si="188"/>
        <v>+MOV</v>
      </c>
      <c r="T2407">
        <f t="shared" si="189"/>
        <v>1</v>
      </c>
    </row>
    <row r="2408" spans="1:20" x14ac:dyDescent="0.35">
      <c r="A2408" t="s">
        <v>11930</v>
      </c>
      <c r="B2408" t="s">
        <v>11931</v>
      </c>
      <c r="C2408" t="s">
        <v>11932</v>
      </c>
      <c r="D2408" t="s">
        <v>11933</v>
      </c>
      <c r="E2408">
        <f>IF(COUNTIFS(Registros!$A$2:$A$6000,"NP",Registros!$B$2:$B$6000,$A2408)&gt;0,1,0)</f>
        <v>0</v>
      </c>
      <c r="F2408">
        <f>IF($E2408=1,SUMIFS(Registros!$F$2:$F$6000,Registros!$A$2:$A$6000,"NP",Registros!$B$2:$B$6000,$A2408),0)</f>
        <v>0</v>
      </c>
      <c r="G2408">
        <f>IF(COUNTIFS(Registros!$A$2:$A$6000,"MOV",Registros!$B$2:$B$6000,$A2408)&gt;0,1,0)</f>
        <v>1</v>
      </c>
      <c r="H2408">
        <f>IF($G2408=1,SUMIFS(Registros!$F$2:$F$6000,Registros!$A$2:$A$6000,"MOV",Registros!$B$2:$B$6000,$A2408),0)</f>
        <v>16.940000000000001</v>
      </c>
      <c r="I2408">
        <f>IF(COUNTIFS(Registros!$A$2:$A$6000,"CS",Registros!$B$2:$B$6000,$A2408)&gt;0,1,0)</f>
        <v>0</v>
      </c>
      <c r="J2408">
        <f>IF($I2408=1,SUMIFS(Registros!$I$2:$I$6000,Registros!$A$2:$A$6000,"CS",Registros!$B$2:$B$6000,$A2408),0)</f>
        <v>0</v>
      </c>
      <c r="K2408">
        <f>IF(COUNTIFS(Winback!$K$2:$K$300,$A2408)&gt;0,1,0)</f>
        <v>0</v>
      </c>
      <c r="L2408">
        <f>IF(AND($K2408=1,LEFT($A2408,3)="WB-"),SUMIFS(Winback!$D$2:$D$300,Winback!$K$2:$K$300,$A2408),0)</f>
        <v>0</v>
      </c>
      <c r="M2408">
        <f>IF(OR($E2408=1,$G2408=1,SUMIFS(Registros!$J$2:$J$6000,Registros!$B$2:$B$6000,$A2408)&gt;0),1,0)</f>
        <v>1</v>
      </c>
      <c r="N2408">
        <f>IF($J2408&gt;0,1,IF(COUNTIFS(Registros!$A$2:$A$6000,"CS",Registros!$B$2:$B$6000,$A2408,Registros!$K$2:$K$6000,"&lt;&gt;")&gt;0,1,0))</f>
        <v>0</v>
      </c>
      <c r="O2408" t="str">
        <f t="shared" si="185"/>
        <v>SOLO MÓVIL</v>
      </c>
      <c r="P2408" t="str">
        <f t="shared" si="186"/>
        <v>Ofrecer fijo + internet (FLBBTV)</v>
      </c>
      <c r="Q2408">
        <f t="shared" si="187"/>
        <v>16.940000000000001</v>
      </c>
      <c r="R2408">
        <f>IFERROR(VLOOKUP($A2408,Registros!$B$2:$G$6000,6,0),IFERROR(INDEX(Winback!$C$2:$C$300,MATCH($A2408,Winback!$K$2:$K$300,0)),""))</f>
        <v>0</v>
      </c>
      <c r="S2408" t="str">
        <f t="shared" si="188"/>
        <v>+MOV</v>
      </c>
      <c r="T2408">
        <f t="shared" si="189"/>
        <v>1</v>
      </c>
    </row>
    <row r="2409" spans="1:20" x14ac:dyDescent="0.35">
      <c r="A2409" t="s">
        <v>11934</v>
      </c>
      <c r="B2409" t="s">
        <v>11935</v>
      </c>
      <c r="C2409" t="s">
        <v>11936</v>
      </c>
      <c r="D2409" t="s">
        <v>11937</v>
      </c>
      <c r="E2409">
        <f>IF(COUNTIFS(Registros!$A$2:$A$6000,"NP",Registros!$B$2:$B$6000,$A2409)&gt;0,1,0)</f>
        <v>0</v>
      </c>
      <c r="F2409">
        <f>IF($E2409=1,SUMIFS(Registros!$F$2:$F$6000,Registros!$A$2:$A$6000,"NP",Registros!$B$2:$B$6000,$A2409),0)</f>
        <v>0</v>
      </c>
      <c r="G2409">
        <f>IF(COUNTIFS(Registros!$A$2:$A$6000,"MOV",Registros!$B$2:$B$6000,$A2409)&gt;0,1,0)</f>
        <v>1</v>
      </c>
      <c r="H2409">
        <f>IF($G2409=1,SUMIFS(Registros!$F$2:$F$6000,Registros!$A$2:$A$6000,"MOV",Registros!$B$2:$B$6000,$A2409),0)</f>
        <v>42.95</v>
      </c>
      <c r="I2409">
        <f>IF(COUNTIFS(Registros!$A$2:$A$6000,"CS",Registros!$B$2:$B$6000,$A2409)&gt;0,1,0)</f>
        <v>0</v>
      </c>
      <c r="J2409">
        <f>IF($I2409=1,SUMIFS(Registros!$I$2:$I$6000,Registros!$A$2:$A$6000,"CS",Registros!$B$2:$B$6000,$A2409),0)</f>
        <v>0</v>
      </c>
      <c r="K2409">
        <f>IF(COUNTIFS(Winback!$K$2:$K$300,$A2409)&gt;0,1,0)</f>
        <v>0</v>
      </c>
      <c r="L2409">
        <f>IF(AND($K2409=1,LEFT($A2409,3)="WB-"),SUMIFS(Winback!$D$2:$D$300,Winback!$K$2:$K$300,$A2409),0)</f>
        <v>0</v>
      </c>
      <c r="M2409">
        <f>IF(OR($E2409=1,$G2409=1,SUMIFS(Registros!$J$2:$J$6000,Registros!$B$2:$B$6000,$A2409)&gt;0),1,0)</f>
        <v>1</v>
      </c>
      <c r="N2409">
        <f>IF($J2409&gt;0,1,IF(COUNTIFS(Registros!$A$2:$A$6000,"CS",Registros!$B$2:$B$6000,$A2409,Registros!$K$2:$K$6000,"&lt;&gt;")&gt;0,1,0))</f>
        <v>0</v>
      </c>
      <c r="O2409" t="str">
        <f t="shared" si="185"/>
        <v>SOLO MÓVIL</v>
      </c>
      <c r="P2409" t="str">
        <f t="shared" si="186"/>
        <v>Ofrecer fijo + internet (FLBBTV)</v>
      </c>
      <c r="Q2409">
        <f t="shared" si="187"/>
        <v>42.95</v>
      </c>
      <c r="R2409">
        <f>IFERROR(VLOOKUP($A2409,Registros!$B$2:$G$6000,6,0),IFERROR(INDEX(Winback!$C$2:$C$300,MATCH($A2409,Winback!$K$2:$K$300,0)),""))</f>
        <v>0</v>
      </c>
      <c r="S2409" t="str">
        <f t="shared" si="188"/>
        <v>+MOV</v>
      </c>
      <c r="T2409">
        <f t="shared" si="189"/>
        <v>1</v>
      </c>
    </row>
    <row r="2410" spans="1:20" x14ac:dyDescent="0.35">
      <c r="A2410" t="s">
        <v>11939</v>
      </c>
      <c r="B2410" t="s">
        <v>11940</v>
      </c>
      <c r="C2410" t="s">
        <v>11941</v>
      </c>
      <c r="D2410" t="s">
        <v>11942</v>
      </c>
      <c r="E2410">
        <f>IF(COUNTIFS(Registros!$A$2:$A$6000,"NP",Registros!$B$2:$B$6000,$A2410)&gt;0,1,0)</f>
        <v>0</v>
      </c>
      <c r="F2410">
        <f>IF($E2410=1,SUMIFS(Registros!$F$2:$F$6000,Registros!$A$2:$A$6000,"NP",Registros!$B$2:$B$6000,$A2410),0)</f>
        <v>0</v>
      </c>
      <c r="G2410">
        <f>IF(COUNTIFS(Registros!$A$2:$A$6000,"MOV",Registros!$B$2:$B$6000,$A2410)&gt;0,1,0)</f>
        <v>1</v>
      </c>
      <c r="H2410">
        <f>IF($G2410=1,SUMIFS(Registros!$F$2:$F$6000,Registros!$A$2:$A$6000,"MOV",Registros!$B$2:$B$6000,$A2410),0)</f>
        <v>15</v>
      </c>
      <c r="I2410">
        <f>IF(COUNTIFS(Registros!$A$2:$A$6000,"CS",Registros!$B$2:$B$6000,$A2410)&gt;0,1,0)</f>
        <v>0</v>
      </c>
      <c r="J2410">
        <f>IF($I2410=1,SUMIFS(Registros!$I$2:$I$6000,Registros!$A$2:$A$6000,"CS",Registros!$B$2:$B$6000,$A2410),0)</f>
        <v>0</v>
      </c>
      <c r="K2410">
        <f>IF(COUNTIFS(Winback!$K$2:$K$300,$A2410)&gt;0,1,0)</f>
        <v>0</v>
      </c>
      <c r="L2410">
        <f>IF(AND($K2410=1,LEFT($A2410,3)="WB-"),SUMIFS(Winback!$D$2:$D$300,Winback!$K$2:$K$300,$A2410),0)</f>
        <v>0</v>
      </c>
      <c r="M2410">
        <f>IF(OR($E2410=1,$G2410=1,SUMIFS(Registros!$J$2:$J$6000,Registros!$B$2:$B$6000,$A2410)&gt;0),1,0)</f>
        <v>1</v>
      </c>
      <c r="N2410">
        <f>IF($J2410&gt;0,1,IF(COUNTIFS(Registros!$A$2:$A$6000,"CS",Registros!$B$2:$B$6000,$A2410,Registros!$K$2:$K$6000,"&lt;&gt;")&gt;0,1,0))</f>
        <v>0</v>
      </c>
      <c r="O2410" t="str">
        <f t="shared" si="185"/>
        <v>SOLO MÓVIL</v>
      </c>
      <c r="P2410" t="str">
        <f t="shared" si="186"/>
        <v>Ofrecer fijo + internet (FLBBTV)</v>
      </c>
      <c r="Q2410">
        <f t="shared" si="187"/>
        <v>15</v>
      </c>
      <c r="R2410">
        <f>IFERROR(VLOOKUP($A2410,Registros!$B$2:$G$6000,6,0),IFERROR(INDEX(Winback!$C$2:$C$300,MATCH($A2410,Winback!$K$2:$K$300,0)),""))</f>
        <v>0</v>
      </c>
      <c r="S2410" t="str">
        <f t="shared" si="188"/>
        <v>+MOV</v>
      </c>
      <c r="T2410">
        <f t="shared" si="189"/>
        <v>1</v>
      </c>
    </row>
    <row r="2411" spans="1:20" x14ac:dyDescent="0.35">
      <c r="A2411" t="s">
        <v>11944</v>
      </c>
      <c r="B2411" t="s">
        <v>11945</v>
      </c>
      <c r="C2411" t="s">
        <v>11946</v>
      </c>
      <c r="D2411" t="s">
        <v>11947</v>
      </c>
      <c r="E2411">
        <f>IF(COUNTIFS(Registros!$A$2:$A$6000,"NP",Registros!$B$2:$B$6000,$A2411)&gt;0,1,0)</f>
        <v>0</v>
      </c>
      <c r="F2411">
        <f>IF($E2411=1,SUMIFS(Registros!$F$2:$F$6000,Registros!$A$2:$A$6000,"NP",Registros!$B$2:$B$6000,$A2411),0)</f>
        <v>0</v>
      </c>
      <c r="G2411">
        <f>IF(COUNTIFS(Registros!$A$2:$A$6000,"MOV",Registros!$B$2:$B$6000,$A2411)&gt;0,1,0)</f>
        <v>1</v>
      </c>
      <c r="H2411">
        <f>IF($G2411=1,SUMIFS(Registros!$F$2:$F$6000,Registros!$A$2:$A$6000,"MOV",Registros!$B$2:$B$6000,$A2411),0)</f>
        <v>10</v>
      </c>
      <c r="I2411">
        <f>IF(COUNTIFS(Registros!$A$2:$A$6000,"CS",Registros!$B$2:$B$6000,$A2411)&gt;0,1,0)</f>
        <v>0</v>
      </c>
      <c r="J2411">
        <f>IF($I2411=1,SUMIFS(Registros!$I$2:$I$6000,Registros!$A$2:$A$6000,"CS",Registros!$B$2:$B$6000,$A2411),0)</f>
        <v>0</v>
      </c>
      <c r="K2411">
        <f>IF(COUNTIFS(Winback!$K$2:$K$300,$A2411)&gt;0,1,0)</f>
        <v>0</v>
      </c>
      <c r="L2411">
        <f>IF(AND($K2411=1,LEFT($A2411,3)="WB-"),SUMIFS(Winback!$D$2:$D$300,Winback!$K$2:$K$300,$A2411),0)</f>
        <v>0</v>
      </c>
      <c r="M2411">
        <f>IF(OR($E2411=1,$G2411=1,SUMIFS(Registros!$J$2:$J$6000,Registros!$B$2:$B$6000,$A2411)&gt;0),1,0)</f>
        <v>1</v>
      </c>
      <c r="N2411">
        <f>IF($J2411&gt;0,1,IF(COUNTIFS(Registros!$A$2:$A$6000,"CS",Registros!$B$2:$B$6000,$A2411,Registros!$K$2:$K$6000,"&lt;&gt;")&gt;0,1,0))</f>
        <v>0</v>
      </c>
      <c r="O2411" t="str">
        <f t="shared" si="185"/>
        <v>SOLO MÓVIL</v>
      </c>
      <c r="P2411" t="str">
        <f t="shared" si="186"/>
        <v>Ofrecer fijo + internet (FLBBTV)</v>
      </c>
      <c r="Q2411">
        <f t="shared" si="187"/>
        <v>10</v>
      </c>
      <c r="R2411">
        <f>IFERROR(VLOOKUP($A2411,Registros!$B$2:$G$6000,6,0),IFERROR(INDEX(Winback!$C$2:$C$300,MATCH($A2411,Winback!$K$2:$K$300,0)),""))</f>
        <v>0</v>
      </c>
      <c r="S2411" t="str">
        <f t="shared" si="188"/>
        <v>+MOV</v>
      </c>
      <c r="T2411">
        <f t="shared" si="189"/>
        <v>1</v>
      </c>
    </row>
    <row r="2412" spans="1:20" x14ac:dyDescent="0.35">
      <c r="A2412" t="s">
        <v>11949</v>
      </c>
      <c r="B2412" t="s">
        <v>11950</v>
      </c>
      <c r="C2412" t="s">
        <v>11951</v>
      </c>
      <c r="D2412" t="s">
        <v>11952</v>
      </c>
      <c r="E2412">
        <f>IF(COUNTIFS(Registros!$A$2:$A$6000,"NP",Registros!$B$2:$B$6000,$A2412)&gt;0,1,0)</f>
        <v>0</v>
      </c>
      <c r="F2412">
        <f>IF($E2412=1,SUMIFS(Registros!$F$2:$F$6000,Registros!$A$2:$A$6000,"NP",Registros!$B$2:$B$6000,$A2412),0)</f>
        <v>0</v>
      </c>
      <c r="G2412">
        <f>IF(COUNTIFS(Registros!$A$2:$A$6000,"MOV",Registros!$B$2:$B$6000,$A2412)&gt;0,1,0)</f>
        <v>1</v>
      </c>
      <c r="H2412">
        <f>IF($G2412=1,SUMIFS(Registros!$F$2:$F$6000,Registros!$A$2:$A$6000,"MOV",Registros!$B$2:$B$6000,$A2412),0)</f>
        <v>10</v>
      </c>
      <c r="I2412">
        <f>IF(COUNTIFS(Registros!$A$2:$A$6000,"CS",Registros!$B$2:$B$6000,$A2412)&gt;0,1,0)</f>
        <v>0</v>
      </c>
      <c r="J2412">
        <f>IF($I2412=1,SUMIFS(Registros!$I$2:$I$6000,Registros!$A$2:$A$6000,"CS",Registros!$B$2:$B$6000,$A2412),0)</f>
        <v>0</v>
      </c>
      <c r="K2412">
        <f>IF(COUNTIFS(Winback!$K$2:$K$300,$A2412)&gt;0,1,0)</f>
        <v>0</v>
      </c>
      <c r="L2412">
        <f>IF(AND($K2412=1,LEFT($A2412,3)="WB-"),SUMIFS(Winback!$D$2:$D$300,Winback!$K$2:$K$300,$A2412),0)</f>
        <v>0</v>
      </c>
      <c r="M2412">
        <f>IF(OR($E2412=1,$G2412=1,SUMIFS(Registros!$J$2:$J$6000,Registros!$B$2:$B$6000,$A2412)&gt;0),1,0)</f>
        <v>1</v>
      </c>
      <c r="N2412">
        <f>IF($J2412&gt;0,1,IF(COUNTIFS(Registros!$A$2:$A$6000,"CS",Registros!$B$2:$B$6000,$A2412,Registros!$K$2:$K$6000,"&lt;&gt;")&gt;0,1,0))</f>
        <v>0</v>
      </c>
      <c r="O2412" t="str">
        <f t="shared" si="185"/>
        <v>SOLO MÓVIL</v>
      </c>
      <c r="P2412" t="str">
        <f t="shared" si="186"/>
        <v>Ofrecer fijo + internet (FLBBTV)</v>
      </c>
      <c r="Q2412">
        <f t="shared" si="187"/>
        <v>10</v>
      </c>
      <c r="R2412">
        <f>IFERROR(VLOOKUP($A2412,Registros!$B$2:$G$6000,6,0),IFERROR(INDEX(Winback!$C$2:$C$300,MATCH($A2412,Winback!$K$2:$K$300,0)),""))</f>
        <v>0</v>
      </c>
      <c r="S2412" t="str">
        <f t="shared" si="188"/>
        <v>+MOV</v>
      </c>
      <c r="T2412">
        <f t="shared" si="189"/>
        <v>1</v>
      </c>
    </row>
    <row r="2413" spans="1:20" x14ac:dyDescent="0.35">
      <c r="A2413" t="s">
        <v>11954</v>
      </c>
      <c r="B2413" t="s">
        <v>11955</v>
      </c>
      <c r="C2413" t="s">
        <v>11956</v>
      </c>
      <c r="D2413" t="s">
        <v>11957</v>
      </c>
      <c r="E2413">
        <f>IF(COUNTIFS(Registros!$A$2:$A$6000,"NP",Registros!$B$2:$B$6000,$A2413)&gt;0,1,0)</f>
        <v>0</v>
      </c>
      <c r="F2413">
        <f>IF($E2413=1,SUMIFS(Registros!$F$2:$F$6000,Registros!$A$2:$A$6000,"NP",Registros!$B$2:$B$6000,$A2413),0)</f>
        <v>0</v>
      </c>
      <c r="G2413">
        <f>IF(COUNTIFS(Registros!$A$2:$A$6000,"MOV",Registros!$B$2:$B$6000,$A2413)&gt;0,1,0)</f>
        <v>1</v>
      </c>
      <c r="H2413">
        <f>IF($G2413=1,SUMIFS(Registros!$F$2:$F$6000,Registros!$A$2:$A$6000,"MOV",Registros!$B$2:$B$6000,$A2413),0)</f>
        <v>15</v>
      </c>
      <c r="I2413">
        <f>IF(COUNTIFS(Registros!$A$2:$A$6000,"CS",Registros!$B$2:$B$6000,$A2413)&gt;0,1,0)</f>
        <v>0</v>
      </c>
      <c r="J2413">
        <f>IF($I2413=1,SUMIFS(Registros!$I$2:$I$6000,Registros!$A$2:$A$6000,"CS",Registros!$B$2:$B$6000,$A2413),0)</f>
        <v>0</v>
      </c>
      <c r="K2413">
        <f>IF(COUNTIFS(Winback!$K$2:$K$300,$A2413)&gt;0,1,0)</f>
        <v>0</v>
      </c>
      <c r="L2413">
        <f>IF(AND($K2413=1,LEFT($A2413,3)="WB-"),SUMIFS(Winback!$D$2:$D$300,Winback!$K$2:$K$300,$A2413),0)</f>
        <v>0</v>
      </c>
      <c r="M2413">
        <f>IF(OR($E2413=1,$G2413=1,SUMIFS(Registros!$J$2:$J$6000,Registros!$B$2:$B$6000,$A2413)&gt;0),1,0)</f>
        <v>1</v>
      </c>
      <c r="N2413">
        <f>IF($J2413&gt;0,1,IF(COUNTIFS(Registros!$A$2:$A$6000,"CS",Registros!$B$2:$B$6000,$A2413,Registros!$K$2:$K$6000,"&lt;&gt;")&gt;0,1,0))</f>
        <v>0</v>
      </c>
      <c r="O2413" t="str">
        <f t="shared" si="185"/>
        <v>SOLO MÓVIL</v>
      </c>
      <c r="P2413" t="str">
        <f t="shared" si="186"/>
        <v>Ofrecer fijo + internet (FLBBTV)</v>
      </c>
      <c r="Q2413">
        <f t="shared" si="187"/>
        <v>15</v>
      </c>
      <c r="R2413">
        <f>IFERROR(VLOOKUP($A2413,Registros!$B$2:$G$6000,6,0),IFERROR(INDEX(Winback!$C$2:$C$300,MATCH($A2413,Winback!$K$2:$K$300,0)),""))</f>
        <v>0</v>
      </c>
      <c r="S2413" t="str">
        <f t="shared" si="188"/>
        <v>+MOV</v>
      </c>
      <c r="T2413">
        <f t="shared" si="189"/>
        <v>1</v>
      </c>
    </row>
    <row r="2414" spans="1:20" x14ac:dyDescent="0.35">
      <c r="A2414" t="s">
        <v>11959</v>
      </c>
      <c r="B2414" t="s">
        <v>11960</v>
      </c>
      <c r="C2414" t="s">
        <v>11961</v>
      </c>
      <c r="D2414" t="s">
        <v>11962</v>
      </c>
      <c r="E2414">
        <f>IF(COUNTIFS(Registros!$A$2:$A$6000,"NP",Registros!$B$2:$B$6000,$A2414)&gt;0,1,0)</f>
        <v>0</v>
      </c>
      <c r="F2414">
        <f>IF($E2414=1,SUMIFS(Registros!$F$2:$F$6000,Registros!$A$2:$A$6000,"NP",Registros!$B$2:$B$6000,$A2414),0)</f>
        <v>0</v>
      </c>
      <c r="G2414">
        <f>IF(COUNTIFS(Registros!$A$2:$A$6000,"MOV",Registros!$B$2:$B$6000,$A2414)&gt;0,1,0)</f>
        <v>1</v>
      </c>
      <c r="H2414">
        <f>IF($G2414=1,SUMIFS(Registros!$F$2:$F$6000,Registros!$A$2:$A$6000,"MOV",Registros!$B$2:$B$6000,$A2414),0)</f>
        <v>69.760000000000005</v>
      </c>
      <c r="I2414">
        <f>IF(COUNTIFS(Registros!$A$2:$A$6000,"CS",Registros!$B$2:$B$6000,$A2414)&gt;0,1,0)</f>
        <v>0</v>
      </c>
      <c r="J2414">
        <f>IF($I2414=1,SUMIFS(Registros!$I$2:$I$6000,Registros!$A$2:$A$6000,"CS",Registros!$B$2:$B$6000,$A2414),0)</f>
        <v>0</v>
      </c>
      <c r="K2414">
        <f>IF(COUNTIFS(Winback!$K$2:$K$300,$A2414)&gt;0,1,0)</f>
        <v>0</v>
      </c>
      <c r="L2414">
        <f>IF(AND($K2414=1,LEFT($A2414,3)="WB-"),SUMIFS(Winback!$D$2:$D$300,Winback!$K$2:$K$300,$A2414),0)</f>
        <v>0</v>
      </c>
      <c r="M2414">
        <f>IF(OR($E2414=1,$G2414=1,SUMIFS(Registros!$J$2:$J$6000,Registros!$B$2:$B$6000,$A2414)&gt;0),1,0)</f>
        <v>1</v>
      </c>
      <c r="N2414">
        <f>IF($J2414&gt;0,1,IF(COUNTIFS(Registros!$A$2:$A$6000,"CS",Registros!$B$2:$B$6000,$A2414,Registros!$K$2:$K$6000,"&lt;&gt;")&gt;0,1,0))</f>
        <v>0</v>
      </c>
      <c r="O2414" t="str">
        <f t="shared" si="185"/>
        <v>SOLO MÓVIL</v>
      </c>
      <c r="P2414" t="str">
        <f t="shared" si="186"/>
        <v>Ofrecer fijo + internet (FLBBTV)</v>
      </c>
      <c r="Q2414">
        <f t="shared" si="187"/>
        <v>69.760000000000005</v>
      </c>
      <c r="R2414">
        <f>IFERROR(VLOOKUP($A2414,Registros!$B$2:$G$6000,6,0),IFERROR(INDEX(Winback!$C$2:$C$300,MATCH($A2414,Winback!$K$2:$K$300,0)),""))</f>
        <v>0</v>
      </c>
      <c r="S2414" t="str">
        <f t="shared" si="188"/>
        <v>+MOV</v>
      </c>
      <c r="T2414">
        <f t="shared" si="189"/>
        <v>1</v>
      </c>
    </row>
    <row r="2415" spans="1:20" x14ac:dyDescent="0.35">
      <c r="A2415" t="s">
        <v>11964</v>
      </c>
      <c r="B2415" t="s">
        <v>11965</v>
      </c>
      <c r="C2415" t="s">
        <v>11966</v>
      </c>
      <c r="D2415" t="s">
        <v>11967</v>
      </c>
      <c r="E2415">
        <f>IF(COUNTIFS(Registros!$A$2:$A$6000,"NP",Registros!$B$2:$B$6000,$A2415)&gt;0,1,0)</f>
        <v>0</v>
      </c>
      <c r="F2415">
        <f>IF($E2415=1,SUMIFS(Registros!$F$2:$F$6000,Registros!$A$2:$A$6000,"NP",Registros!$B$2:$B$6000,$A2415),0)</f>
        <v>0</v>
      </c>
      <c r="G2415">
        <f>IF(COUNTIFS(Registros!$A$2:$A$6000,"MOV",Registros!$B$2:$B$6000,$A2415)&gt;0,1,0)</f>
        <v>1</v>
      </c>
      <c r="H2415">
        <f>IF($G2415=1,SUMIFS(Registros!$F$2:$F$6000,Registros!$A$2:$A$6000,"MOV",Registros!$B$2:$B$6000,$A2415),0)</f>
        <v>17.579999999999998</v>
      </c>
      <c r="I2415">
        <f>IF(COUNTIFS(Registros!$A$2:$A$6000,"CS",Registros!$B$2:$B$6000,$A2415)&gt;0,1,0)</f>
        <v>0</v>
      </c>
      <c r="J2415">
        <f>IF($I2415=1,SUMIFS(Registros!$I$2:$I$6000,Registros!$A$2:$A$6000,"CS",Registros!$B$2:$B$6000,$A2415),0)</f>
        <v>0</v>
      </c>
      <c r="K2415">
        <f>IF(COUNTIFS(Winback!$K$2:$K$300,$A2415)&gt;0,1,0)</f>
        <v>0</v>
      </c>
      <c r="L2415">
        <f>IF(AND($K2415=1,LEFT($A2415,3)="WB-"),SUMIFS(Winback!$D$2:$D$300,Winback!$K$2:$K$300,$A2415),0)</f>
        <v>0</v>
      </c>
      <c r="M2415">
        <f>IF(OR($E2415=1,$G2415=1,SUMIFS(Registros!$J$2:$J$6000,Registros!$B$2:$B$6000,$A2415)&gt;0),1,0)</f>
        <v>1</v>
      </c>
      <c r="N2415">
        <f>IF($J2415&gt;0,1,IF(COUNTIFS(Registros!$A$2:$A$6000,"CS",Registros!$B$2:$B$6000,$A2415,Registros!$K$2:$K$6000,"&lt;&gt;")&gt;0,1,0))</f>
        <v>0</v>
      </c>
      <c r="O2415" t="str">
        <f t="shared" si="185"/>
        <v>SOLO MÓVIL</v>
      </c>
      <c r="P2415" t="str">
        <f t="shared" si="186"/>
        <v>Ofrecer fijo + internet (FLBBTV)</v>
      </c>
      <c r="Q2415">
        <f t="shared" si="187"/>
        <v>17.579999999999998</v>
      </c>
      <c r="R2415">
        <f>IFERROR(VLOOKUP($A2415,Registros!$B$2:$G$6000,6,0),IFERROR(INDEX(Winback!$C$2:$C$300,MATCH($A2415,Winback!$K$2:$K$300,0)),""))</f>
        <v>0</v>
      </c>
      <c r="S2415" t="str">
        <f t="shared" si="188"/>
        <v>+MOV</v>
      </c>
      <c r="T2415">
        <f t="shared" si="189"/>
        <v>1</v>
      </c>
    </row>
    <row r="2416" spans="1:20" x14ac:dyDescent="0.35">
      <c r="A2416" t="s">
        <v>11969</v>
      </c>
      <c r="B2416" t="s">
        <v>11970</v>
      </c>
      <c r="C2416" t="s">
        <v>11971</v>
      </c>
      <c r="D2416" t="s">
        <v>11972</v>
      </c>
      <c r="E2416">
        <f>IF(COUNTIFS(Registros!$A$2:$A$6000,"NP",Registros!$B$2:$B$6000,$A2416)&gt;0,1,0)</f>
        <v>0</v>
      </c>
      <c r="F2416">
        <f>IF($E2416=1,SUMIFS(Registros!$F$2:$F$6000,Registros!$A$2:$A$6000,"NP",Registros!$B$2:$B$6000,$A2416),0)</f>
        <v>0</v>
      </c>
      <c r="G2416">
        <f>IF(COUNTIFS(Registros!$A$2:$A$6000,"MOV",Registros!$B$2:$B$6000,$A2416)&gt;0,1,0)</f>
        <v>1</v>
      </c>
      <c r="H2416">
        <f>IF($G2416=1,SUMIFS(Registros!$F$2:$F$6000,Registros!$A$2:$A$6000,"MOV",Registros!$B$2:$B$6000,$A2416),0)</f>
        <v>15</v>
      </c>
      <c r="I2416">
        <f>IF(COUNTIFS(Registros!$A$2:$A$6000,"CS",Registros!$B$2:$B$6000,$A2416)&gt;0,1,0)</f>
        <v>0</v>
      </c>
      <c r="J2416">
        <f>IF($I2416=1,SUMIFS(Registros!$I$2:$I$6000,Registros!$A$2:$A$6000,"CS",Registros!$B$2:$B$6000,$A2416),0)</f>
        <v>0</v>
      </c>
      <c r="K2416">
        <f>IF(COUNTIFS(Winback!$K$2:$K$300,$A2416)&gt;0,1,0)</f>
        <v>0</v>
      </c>
      <c r="L2416">
        <f>IF(AND($K2416=1,LEFT($A2416,3)="WB-"),SUMIFS(Winback!$D$2:$D$300,Winback!$K$2:$K$300,$A2416),0)</f>
        <v>0</v>
      </c>
      <c r="M2416">
        <f>IF(OR($E2416=1,$G2416=1,SUMIFS(Registros!$J$2:$J$6000,Registros!$B$2:$B$6000,$A2416)&gt;0),1,0)</f>
        <v>1</v>
      </c>
      <c r="N2416">
        <f>IF($J2416&gt;0,1,IF(COUNTIFS(Registros!$A$2:$A$6000,"CS",Registros!$B$2:$B$6000,$A2416,Registros!$K$2:$K$6000,"&lt;&gt;")&gt;0,1,0))</f>
        <v>0</v>
      </c>
      <c r="O2416" t="str">
        <f t="shared" si="185"/>
        <v>SOLO MÓVIL</v>
      </c>
      <c r="P2416" t="str">
        <f t="shared" si="186"/>
        <v>Ofrecer fijo + internet (FLBBTV)</v>
      </c>
      <c r="Q2416">
        <f t="shared" si="187"/>
        <v>15</v>
      </c>
      <c r="R2416">
        <f>IFERROR(VLOOKUP($A2416,Registros!$B$2:$G$6000,6,0),IFERROR(INDEX(Winback!$C$2:$C$300,MATCH($A2416,Winback!$K$2:$K$300,0)),""))</f>
        <v>0</v>
      </c>
      <c r="S2416" t="str">
        <f t="shared" si="188"/>
        <v>+MOV</v>
      </c>
      <c r="T2416">
        <f t="shared" si="189"/>
        <v>1</v>
      </c>
    </row>
    <row r="2417" spans="1:20" x14ac:dyDescent="0.35">
      <c r="A2417" t="s">
        <v>11974</v>
      </c>
      <c r="B2417" t="s">
        <v>11975</v>
      </c>
      <c r="C2417" t="s">
        <v>11976</v>
      </c>
      <c r="D2417" t="s">
        <v>11977</v>
      </c>
      <c r="E2417">
        <f>IF(COUNTIFS(Registros!$A$2:$A$6000,"NP",Registros!$B$2:$B$6000,$A2417)&gt;0,1,0)</f>
        <v>0</v>
      </c>
      <c r="F2417">
        <f>IF($E2417=1,SUMIFS(Registros!$F$2:$F$6000,Registros!$A$2:$A$6000,"NP",Registros!$B$2:$B$6000,$A2417),0)</f>
        <v>0</v>
      </c>
      <c r="G2417">
        <f>IF(COUNTIFS(Registros!$A$2:$A$6000,"MOV",Registros!$B$2:$B$6000,$A2417)&gt;0,1,0)</f>
        <v>1</v>
      </c>
      <c r="H2417">
        <f>IF($G2417=1,SUMIFS(Registros!$F$2:$F$6000,Registros!$A$2:$A$6000,"MOV",Registros!$B$2:$B$6000,$A2417),0)</f>
        <v>30</v>
      </c>
      <c r="I2417">
        <f>IF(COUNTIFS(Registros!$A$2:$A$6000,"CS",Registros!$B$2:$B$6000,$A2417)&gt;0,1,0)</f>
        <v>0</v>
      </c>
      <c r="J2417">
        <f>IF($I2417=1,SUMIFS(Registros!$I$2:$I$6000,Registros!$A$2:$A$6000,"CS",Registros!$B$2:$B$6000,$A2417),0)</f>
        <v>0</v>
      </c>
      <c r="K2417">
        <f>IF(COUNTIFS(Winback!$K$2:$K$300,$A2417)&gt;0,1,0)</f>
        <v>0</v>
      </c>
      <c r="L2417">
        <f>IF(AND($K2417=1,LEFT($A2417,3)="WB-"),SUMIFS(Winback!$D$2:$D$300,Winback!$K$2:$K$300,$A2417),0)</f>
        <v>0</v>
      </c>
      <c r="M2417">
        <f>IF(OR($E2417=1,$G2417=1,SUMIFS(Registros!$J$2:$J$6000,Registros!$B$2:$B$6000,$A2417)&gt;0),1,0)</f>
        <v>1</v>
      </c>
      <c r="N2417">
        <f>IF($J2417&gt;0,1,IF(COUNTIFS(Registros!$A$2:$A$6000,"CS",Registros!$B$2:$B$6000,$A2417,Registros!$K$2:$K$6000,"&lt;&gt;")&gt;0,1,0))</f>
        <v>0</v>
      </c>
      <c r="O2417" t="str">
        <f t="shared" si="185"/>
        <v>SOLO MÓVIL</v>
      </c>
      <c r="P2417" t="str">
        <f t="shared" si="186"/>
        <v>Ofrecer fijo + internet (FLBBTV)</v>
      </c>
      <c r="Q2417">
        <f t="shared" si="187"/>
        <v>30</v>
      </c>
      <c r="R2417">
        <f>IFERROR(VLOOKUP($A2417,Registros!$B$2:$G$6000,6,0),IFERROR(INDEX(Winback!$C$2:$C$300,MATCH($A2417,Winback!$K$2:$K$300,0)),""))</f>
        <v>0</v>
      </c>
      <c r="S2417" t="str">
        <f t="shared" si="188"/>
        <v>+MOV</v>
      </c>
      <c r="T2417">
        <f t="shared" si="189"/>
        <v>1</v>
      </c>
    </row>
    <row r="2418" spans="1:20" x14ac:dyDescent="0.35">
      <c r="A2418" t="s">
        <v>11979</v>
      </c>
      <c r="B2418" t="s">
        <v>11980</v>
      </c>
      <c r="C2418" t="s">
        <v>11981</v>
      </c>
      <c r="D2418" t="s">
        <v>11982</v>
      </c>
      <c r="E2418">
        <f>IF(COUNTIFS(Registros!$A$2:$A$6000,"NP",Registros!$B$2:$B$6000,$A2418)&gt;0,1,0)</f>
        <v>0</v>
      </c>
      <c r="F2418">
        <f>IF($E2418=1,SUMIFS(Registros!$F$2:$F$6000,Registros!$A$2:$A$6000,"NP",Registros!$B$2:$B$6000,$A2418),0)</f>
        <v>0</v>
      </c>
      <c r="G2418">
        <f>IF(COUNTIFS(Registros!$A$2:$A$6000,"MOV",Registros!$B$2:$B$6000,$A2418)&gt;0,1,0)</f>
        <v>1</v>
      </c>
      <c r="H2418">
        <f>IF($G2418=1,SUMIFS(Registros!$F$2:$F$6000,Registros!$A$2:$A$6000,"MOV",Registros!$B$2:$B$6000,$A2418),0)</f>
        <v>15</v>
      </c>
      <c r="I2418">
        <f>IF(COUNTIFS(Registros!$A$2:$A$6000,"CS",Registros!$B$2:$B$6000,$A2418)&gt;0,1,0)</f>
        <v>0</v>
      </c>
      <c r="J2418">
        <f>IF($I2418=1,SUMIFS(Registros!$I$2:$I$6000,Registros!$A$2:$A$6000,"CS",Registros!$B$2:$B$6000,$A2418),0)</f>
        <v>0</v>
      </c>
      <c r="K2418">
        <f>IF(COUNTIFS(Winback!$K$2:$K$300,$A2418)&gt;0,1,0)</f>
        <v>0</v>
      </c>
      <c r="L2418">
        <f>IF(AND($K2418=1,LEFT($A2418,3)="WB-"),SUMIFS(Winback!$D$2:$D$300,Winback!$K$2:$K$300,$A2418),0)</f>
        <v>0</v>
      </c>
      <c r="M2418">
        <f>IF(OR($E2418=1,$G2418=1,SUMIFS(Registros!$J$2:$J$6000,Registros!$B$2:$B$6000,$A2418)&gt;0),1,0)</f>
        <v>1</v>
      </c>
      <c r="N2418">
        <f>IF($J2418&gt;0,1,IF(COUNTIFS(Registros!$A$2:$A$6000,"CS",Registros!$B$2:$B$6000,$A2418,Registros!$K$2:$K$6000,"&lt;&gt;")&gt;0,1,0))</f>
        <v>0</v>
      </c>
      <c r="O2418" t="str">
        <f t="shared" si="185"/>
        <v>SOLO MÓVIL</v>
      </c>
      <c r="P2418" t="str">
        <f t="shared" si="186"/>
        <v>Ofrecer fijo + internet (FLBBTV)</v>
      </c>
      <c r="Q2418">
        <f t="shared" si="187"/>
        <v>15</v>
      </c>
      <c r="R2418">
        <f>IFERROR(VLOOKUP($A2418,Registros!$B$2:$G$6000,6,0),IFERROR(INDEX(Winback!$C$2:$C$300,MATCH($A2418,Winback!$K$2:$K$300,0)),""))</f>
        <v>0</v>
      </c>
      <c r="S2418" t="str">
        <f t="shared" si="188"/>
        <v>+MOV</v>
      </c>
      <c r="T2418">
        <f t="shared" si="189"/>
        <v>1</v>
      </c>
    </row>
    <row r="2419" spans="1:20" x14ac:dyDescent="0.35">
      <c r="A2419" t="s">
        <v>11984</v>
      </c>
      <c r="B2419" t="s">
        <v>11985</v>
      </c>
      <c r="C2419" t="s">
        <v>11986</v>
      </c>
      <c r="D2419" t="s">
        <v>11987</v>
      </c>
      <c r="E2419">
        <f>IF(COUNTIFS(Registros!$A$2:$A$6000,"NP",Registros!$B$2:$B$6000,$A2419)&gt;0,1,0)</f>
        <v>0</v>
      </c>
      <c r="F2419">
        <f>IF($E2419=1,SUMIFS(Registros!$F$2:$F$6000,Registros!$A$2:$A$6000,"NP",Registros!$B$2:$B$6000,$A2419),0)</f>
        <v>0</v>
      </c>
      <c r="G2419">
        <f>IF(COUNTIFS(Registros!$A$2:$A$6000,"MOV",Registros!$B$2:$B$6000,$A2419)&gt;0,1,0)</f>
        <v>1</v>
      </c>
      <c r="H2419">
        <f>IF($G2419=1,SUMIFS(Registros!$F$2:$F$6000,Registros!$A$2:$A$6000,"MOV",Registros!$B$2:$B$6000,$A2419),0)</f>
        <v>15</v>
      </c>
      <c r="I2419">
        <f>IF(COUNTIFS(Registros!$A$2:$A$6000,"CS",Registros!$B$2:$B$6000,$A2419)&gt;0,1,0)</f>
        <v>0</v>
      </c>
      <c r="J2419">
        <f>IF($I2419=1,SUMIFS(Registros!$I$2:$I$6000,Registros!$A$2:$A$6000,"CS",Registros!$B$2:$B$6000,$A2419),0)</f>
        <v>0</v>
      </c>
      <c r="K2419">
        <f>IF(COUNTIFS(Winback!$K$2:$K$300,$A2419)&gt;0,1,0)</f>
        <v>0</v>
      </c>
      <c r="L2419">
        <f>IF(AND($K2419=1,LEFT($A2419,3)="WB-"),SUMIFS(Winback!$D$2:$D$300,Winback!$K$2:$K$300,$A2419),0)</f>
        <v>0</v>
      </c>
      <c r="M2419">
        <f>IF(OR($E2419=1,$G2419=1,SUMIFS(Registros!$J$2:$J$6000,Registros!$B$2:$B$6000,$A2419)&gt;0),1,0)</f>
        <v>1</v>
      </c>
      <c r="N2419">
        <f>IF($J2419&gt;0,1,IF(COUNTIFS(Registros!$A$2:$A$6000,"CS",Registros!$B$2:$B$6000,$A2419,Registros!$K$2:$K$6000,"&lt;&gt;")&gt;0,1,0))</f>
        <v>0</v>
      </c>
      <c r="O2419" t="str">
        <f t="shared" si="185"/>
        <v>SOLO MÓVIL</v>
      </c>
      <c r="P2419" t="str">
        <f t="shared" si="186"/>
        <v>Ofrecer fijo + internet (FLBBTV)</v>
      </c>
      <c r="Q2419">
        <f t="shared" si="187"/>
        <v>15</v>
      </c>
      <c r="R2419">
        <f>IFERROR(VLOOKUP($A2419,Registros!$B$2:$G$6000,6,0),IFERROR(INDEX(Winback!$C$2:$C$300,MATCH($A2419,Winback!$K$2:$K$300,0)),""))</f>
        <v>0</v>
      </c>
      <c r="S2419" t="str">
        <f t="shared" si="188"/>
        <v>+MOV</v>
      </c>
      <c r="T2419">
        <f t="shared" si="189"/>
        <v>1</v>
      </c>
    </row>
    <row r="2420" spans="1:20" x14ac:dyDescent="0.35">
      <c r="A2420" t="s">
        <v>11989</v>
      </c>
      <c r="B2420" t="s">
        <v>11990</v>
      </c>
      <c r="C2420" t="s">
        <v>11991</v>
      </c>
      <c r="D2420" t="s">
        <v>11992</v>
      </c>
      <c r="E2420">
        <f>IF(COUNTIFS(Registros!$A$2:$A$6000,"NP",Registros!$B$2:$B$6000,$A2420)&gt;0,1,0)</f>
        <v>0</v>
      </c>
      <c r="F2420">
        <f>IF($E2420=1,SUMIFS(Registros!$F$2:$F$6000,Registros!$A$2:$A$6000,"NP",Registros!$B$2:$B$6000,$A2420),0)</f>
        <v>0</v>
      </c>
      <c r="G2420">
        <f>IF(COUNTIFS(Registros!$A$2:$A$6000,"MOV",Registros!$B$2:$B$6000,$A2420)&gt;0,1,0)</f>
        <v>1</v>
      </c>
      <c r="H2420">
        <f>IF($G2420=1,SUMIFS(Registros!$F$2:$F$6000,Registros!$A$2:$A$6000,"MOV",Registros!$B$2:$B$6000,$A2420),0)</f>
        <v>30</v>
      </c>
      <c r="I2420">
        <f>IF(COUNTIFS(Registros!$A$2:$A$6000,"CS",Registros!$B$2:$B$6000,$A2420)&gt;0,1,0)</f>
        <v>0</v>
      </c>
      <c r="J2420">
        <f>IF($I2420=1,SUMIFS(Registros!$I$2:$I$6000,Registros!$A$2:$A$6000,"CS",Registros!$B$2:$B$6000,$A2420),0)</f>
        <v>0</v>
      </c>
      <c r="K2420">
        <f>IF(COUNTIFS(Winback!$K$2:$K$300,$A2420)&gt;0,1,0)</f>
        <v>0</v>
      </c>
      <c r="L2420">
        <f>IF(AND($K2420=1,LEFT($A2420,3)="WB-"),SUMIFS(Winback!$D$2:$D$300,Winback!$K$2:$K$300,$A2420),0)</f>
        <v>0</v>
      </c>
      <c r="M2420">
        <f>IF(OR($E2420=1,$G2420=1,SUMIFS(Registros!$J$2:$J$6000,Registros!$B$2:$B$6000,$A2420)&gt;0),1,0)</f>
        <v>1</v>
      </c>
      <c r="N2420">
        <f>IF($J2420&gt;0,1,IF(COUNTIFS(Registros!$A$2:$A$6000,"CS",Registros!$B$2:$B$6000,$A2420,Registros!$K$2:$K$6000,"&lt;&gt;")&gt;0,1,0))</f>
        <v>0</v>
      </c>
      <c r="O2420" t="str">
        <f t="shared" si="185"/>
        <v>SOLO MÓVIL</v>
      </c>
      <c r="P2420" t="str">
        <f t="shared" si="186"/>
        <v>Ofrecer fijo + internet (FLBBTV)</v>
      </c>
      <c r="Q2420">
        <f t="shared" si="187"/>
        <v>30</v>
      </c>
      <c r="R2420">
        <f>IFERROR(VLOOKUP($A2420,Registros!$B$2:$G$6000,6,0),IFERROR(INDEX(Winback!$C$2:$C$300,MATCH($A2420,Winback!$K$2:$K$300,0)),""))</f>
        <v>0</v>
      </c>
      <c r="S2420" t="str">
        <f t="shared" si="188"/>
        <v>+MOV</v>
      </c>
      <c r="T2420">
        <f t="shared" si="189"/>
        <v>1</v>
      </c>
    </row>
    <row r="2421" spans="1:20" x14ac:dyDescent="0.35">
      <c r="A2421" t="s">
        <v>11994</v>
      </c>
      <c r="B2421" t="s">
        <v>11995</v>
      </c>
      <c r="C2421" t="s">
        <v>11996</v>
      </c>
      <c r="D2421" t="s">
        <v>11997</v>
      </c>
      <c r="E2421">
        <f>IF(COUNTIFS(Registros!$A$2:$A$6000,"NP",Registros!$B$2:$B$6000,$A2421)&gt;0,1,0)</f>
        <v>0</v>
      </c>
      <c r="F2421">
        <f>IF($E2421=1,SUMIFS(Registros!$F$2:$F$6000,Registros!$A$2:$A$6000,"NP",Registros!$B$2:$B$6000,$A2421),0)</f>
        <v>0</v>
      </c>
      <c r="G2421">
        <f>IF(COUNTIFS(Registros!$A$2:$A$6000,"MOV",Registros!$B$2:$B$6000,$A2421)&gt;0,1,0)</f>
        <v>1</v>
      </c>
      <c r="H2421">
        <f>IF($G2421=1,SUMIFS(Registros!$F$2:$F$6000,Registros!$A$2:$A$6000,"MOV",Registros!$B$2:$B$6000,$A2421),0)</f>
        <v>22</v>
      </c>
      <c r="I2421">
        <f>IF(COUNTIFS(Registros!$A$2:$A$6000,"CS",Registros!$B$2:$B$6000,$A2421)&gt;0,1,0)</f>
        <v>0</v>
      </c>
      <c r="J2421">
        <f>IF($I2421=1,SUMIFS(Registros!$I$2:$I$6000,Registros!$A$2:$A$6000,"CS",Registros!$B$2:$B$6000,$A2421),0)</f>
        <v>0</v>
      </c>
      <c r="K2421">
        <f>IF(COUNTIFS(Winback!$K$2:$K$300,$A2421)&gt;0,1,0)</f>
        <v>0</v>
      </c>
      <c r="L2421">
        <f>IF(AND($K2421=1,LEFT($A2421,3)="WB-"),SUMIFS(Winback!$D$2:$D$300,Winback!$K$2:$K$300,$A2421),0)</f>
        <v>0</v>
      </c>
      <c r="M2421">
        <f>IF(OR($E2421=1,$G2421=1,SUMIFS(Registros!$J$2:$J$6000,Registros!$B$2:$B$6000,$A2421)&gt;0),1,0)</f>
        <v>1</v>
      </c>
      <c r="N2421">
        <f>IF($J2421&gt;0,1,IF(COUNTIFS(Registros!$A$2:$A$6000,"CS",Registros!$B$2:$B$6000,$A2421,Registros!$K$2:$K$6000,"&lt;&gt;")&gt;0,1,0))</f>
        <v>0</v>
      </c>
      <c r="O2421" t="str">
        <f t="shared" si="185"/>
        <v>SOLO MÓVIL</v>
      </c>
      <c r="P2421" t="str">
        <f t="shared" si="186"/>
        <v>Ofrecer fijo + internet (FLBBTV)</v>
      </c>
      <c r="Q2421">
        <f t="shared" si="187"/>
        <v>22</v>
      </c>
      <c r="R2421">
        <f>IFERROR(VLOOKUP($A2421,Registros!$B$2:$G$6000,6,0),IFERROR(INDEX(Winback!$C$2:$C$300,MATCH($A2421,Winback!$K$2:$K$300,0)),""))</f>
        <v>0</v>
      </c>
      <c r="S2421" t="str">
        <f t="shared" si="188"/>
        <v>+MOV</v>
      </c>
      <c r="T2421">
        <f t="shared" si="189"/>
        <v>1</v>
      </c>
    </row>
    <row r="2422" spans="1:20" x14ac:dyDescent="0.35">
      <c r="A2422" t="s">
        <v>11999</v>
      </c>
      <c r="B2422" t="s">
        <v>12000</v>
      </c>
      <c r="C2422" t="s">
        <v>12001</v>
      </c>
      <c r="D2422" t="s">
        <v>12002</v>
      </c>
      <c r="E2422">
        <f>IF(COUNTIFS(Registros!$A$2:$A$6000,"NP",Registros!$B$2:$B$6000,$A2422)&gt;0,1,0)</f>
        <v>0</v>
      </c>
      <c r="F2422">
        <f>IF($E2422=1,SUMIFS(Registros!$F$2:$F$6000,Registros!$A$2:$A$6000,"NP",Registros!$B$2:$B$6000,$A2422),0)</f>
        <v>0</v>
      </c>
      <c r="G2422">
        <f>IF(COUNTIFS(Registros!$A$2:$A$6000,"MOV",Registros!$B$2:$B$6000,$A2422)&gt;0,1,0)</f>
        <v>1</v>
      </c>
      <c r="H2422">
        <f>IF($G2422=1,SUMIFS(Registros!$F$2:$F$6000,Registros!$A$2:$A$6000,"MOV",Registros!$B$2:$B$6000,$A2422),0)</f>
        <v>15</v>
      </c>
      <c r="I2422">
        <f>IF(COUNTIFS(Registros!$A$2:$A$6000,"CS",Registros!$B$2:$B$6000,$A2422)&gt;0,1,0)</f>
        <v>0</v>
      </c>
      <c r="J2422">
        <f>IF($I2422=1,SUMIFS(Registros!$I$2:$I$6000,Registros!$A$2:$A$6000,"CS",Registros!$B$2:$B$6000,$A2422),0)</f>
        <v>0</v>
      </c>
      <c r="K2422">
        <f>IF(COUNTIFS(Winback!$K$2:$K$300,$A2422)&gt;0,1,0)</f>
        <v>0</v>
      </c>
      <c r="L2422">
        <f>IF(AND($K2422=1,LEFT($A2422,3)="WB-"),SUMIFS(Winback!$D$2:$D$300,Winback!$K$2:$K$300,$A2422),0)</f>
        <v>0</v>
      </c>
      <c r="M2422">
        <f>IF(OR($E2422=1,$G2422=1,SUMIFS(Registros!$J$2:$J$6000,Registros!$B$2:$B$6000,$A2422)&gt;0),1,0)</f>
        <v>1</v>
      </c>
      <c r="N2422">
        <f>IF($J2422&gt;0,1,IF(COUNTIFS(Registros!$A$2:$A$6000,"CS",Registros!$B$2:$B$6000,$A2422,Registros!$K$2:$K$6000,"&lt;&gt;")&gt;0,1,0))</f>
        <v>0</v>
      </c>
      <c r="O2422" t="str">
        <f t="shared" si="185"/>
        <v>SOLO MÓVIL</v>
      </c>
      <c r="P2422" t="str">
        <f t="shared" si="186"/>
        <v>Ofrecer fijo + internet (FLBBTV)</v>
      </c>
      <c r="Q2422">
        <f t="shared" si="187"/>
        <v>15</v>
      </c>
      <c r="R2422">
        <f>IFERROR(VLOOKUP($A2422,Registros!$B$2:$G$6000,6,0),IFERROR(INDEX(Winback!$C$2:$C$300,MATCH($A2422,Winback!$K$2:$K$300,0)),""))</f>
        <v>0</v>
      </c>
      <c r="S2422" t="str">
        <f t="shared" si="188"/>
        <v>+MOV</v>
      </c>
      <c r="T2422">
        <f t="shared" si="189"/>
        <v>1</v>
      </c>
    </row>
    <row r="2423" spans="1:20" x14ac:dyDescent="0.35">
      <c r="A2423" t="s">
        <v>12004</v>
      </c>
      <c r="B2423" t="s">
        <v>12005</v>
      </c>
      <c r="C2423" t="s">
        <v>12006</v>
      </c>
      <c r="D2423" t="s">
        <v>12007</v>
      </c>
      <c r="E2423">
        <f>IF(COUNTIFS(Registros!$A$2:$A$6000,"NP",Registros!$B$2:$B$6000,$A2423)&gt;0,1,0)</f>
        <v>0</v>
      </c>
      <c r="F2423">
        <f>IF($E2423=1,SUMIFS(Registros!$F$2:$F$6000,Registros!$A$2:$A$6000,"NP",Registros!$B$2:$B$6000,$A2423),0)</f>
        <v>0</v>
      </c>
      <c r="G2423">
        <f>IF(COUNTIFS(Registros!$A$2:$A$6000,"MOV",Registros!$B$2:$B$6000,$A2423)&gt;0,1,0)</f>
        <v>1</v>
      </c>
      <c r="H2423">
        <f>IF($G2423=1,SUMIFS(Registros!$F$2:$F$6000,Registros!$A$2:$A$6000,"MOV",Registros!$B$2:$B$6000,$A2423),0)</f>
        <v>18.23</v>
      </c>
      <c r="I2423">
        <f>IF(COUNTIFS(Registros!$A$2:$A$6000,"CS",Registros!$B$2:$B$6000,$A2423)&gt;0,1,0)</f>
        <v>0</v>
      </c>
      <c r="J2423">
        <f>IF($I2423=1,SUMIFS(Registros!$I$2:$I$6000,Registros!$A$2:$A$6000,"CS",Registros!$B$2:$B$6000,$A2423),0)</f>
        <v>0</v>
      </c>
      <c r="K2423">
        <f>IF(COUNTIFS(Winback!$K$2:$K$300,$A2423)&gt;0,1,0)</f>
        <v>0</v>
      </c>
      <c r="L2423">
        <f>IF(AND($K2423=1,LEFT($A2423,3)="WB-"),SUMIFS(Winback!$D$2:$D$300,Winback!$K$2:$K$300,$A2423),0)</f>
        <v>0</v>
      </c>
      <c r="M2423">
        <f>IF(OR($E2423=1,$G2423=1,SUMIFS(Registros!$J$2:$J$6000,Registros!$B$2:$B$6000,$A2423)&gt;0),1,0)</f>
        <v>1</v>
      </c>
      <c r="N2423">
        <f>IF($J2423&gt;0,1,IF(COUNTIFS(Registros!$A$2:$A$6000,"CS",Registros!$B$2:$B$6000,$A2423,Registros!$K$2:$K$6000,"&lt;&gt;")&gt;0,1,0))</f>
        <v>0</v>
      </c>
      <c r="O2423" t="str">
        <f t="shared" si="185"/>
        <v>SOLO MÓVIL</v>
      </c>
      <c r="P2423" t="str">
        <f t="shared" si="186"/>
        <v>Ofrecer fijo + internet (FLBBTV)</v>
      </c>
      <c r="Q2423">
        <f t="shared" si="187"/>
        <v>18.23</v>
      </c>
      <c r="R2423">
        <f>IFERROR(VLOOKUP($A2423,Registros!$B$2:$G$6000,6,0),IFERROR(INDEX(Winback!$C$2:$C$300,MATCH($A2423,Winback!$K$2:$K$300,0)),""))</f>
        <v>0</v>
      </c>
      <c r="S2423" t="str">
        <f t="shared" si="188"/>
        <v>+MOV</v>
      </c>
      <c r="T2423">
        <f t="shared" si="189"/>
        <v>1</v>
      </c>
    </row>
    <row r="2424" spans="1:20" x14ac:dyDescent="0.35">
      <c r="A2424" t="s">
        <v>12008</v>
      </c>
      <c r="B2424" t="s">
        <v>12009</v>
      </c>
      <c r="C2424" t="s">
        <v>12010</v>
      </c>
      <c r="D2424" t="s">
        <v>12011</v>
      </c>
      <c r="E2424">
        <f>IF(COUNTIFS(Registros!$A$2:$A$6000,"NP",Registros!$B$2:$B$6000,$A2424)&gt;0,1,0)</f>
        <v>0</v>
      </c>
      <c r="F2424">
        <f>IF($E2424=1,SUMIFS(Registros!$F$2:$F$6000,Registros!$A$2:$A$6000,"NP",Registros!$B$2:$B$6000,$A2424),0)</f>
        <v>0</v>
      </c>
      <c r="G2424">
        <f>IF(COUNTIFS(Registros!$A$2:$A$6000,"MOV",Registros!$B$2:$B$6000,$A2424)&gt;0,1,0)</f>
        <v>1</v>
      </c>
      <c r="H2424">
        <f>IF($G2424=1,SUMIFS(Registros!$F$2:$F$6000,Registros!$A$2:$A$6000,"MOV",Registros!$B$2:$B$6000,$A2424),0)</f>
        <v>16.25</v>
      </c>
      <c r="I2424">
        <f>IF(COUNTIFS(Registros!$A$2:$A$6000,"CS",Registros!$B$2:$B$6000,$A2424)&gt;0,1,0)</f>
        <v>0</v>
      </c>
      <c r="J2424">
        <f>IF($I2424=1,SUMIFS(Registros!$I$2:$I$6000,Registros!$A$2:$A$6000,"CS",Registros!$B$2:$B$6000,$A2424),0)</f>
        <v>0</v>
      </c>
      <c r="K2424">
        <f>IF(COUNTIFS(Winback!$K$2:$K$300,$A2424)&gt;0,1,0)</f>
        <v>0</v>
      </c>
      <c r="L2424">
        <f>IF(AND($K2424=1,LEFT($A2424,3)="WB-"),SUMIFS(Winback!$D$2:$D$300,Winback!$K$2:$K$300,$A2424),0)</f>
        <v>0</v>
      </c>
      <c r="M2424">
        <f>IF(OR($E2424=1,$G2424=1,SUMIFS(Registros!$J$2:$J$6000,Registros!$B$2:$B$6000,$A2424)&gt;0),1,0)</f>
        <v>1</v>
      </c>
      <c r="N2424">
        <f>IF($J2424&gt;0,1,IF(COUNTIFS(Registros!$A$2:$A$6000,"CS",Registros!$B$2:$B$6000,$A2424,Registros!$K$2:$K$6000,"&lt;&gt;")&gt;0,1,0))</f>
        <v>0</v>
      </c>
      <c r="O2424" t="str">
        <f t="shared" si="185"/>
        <v>SOLO MÓVIL</v>
      </c>
      <c r="P2424" t="str">
        <f t="shared" si="186"/>
        <v>Ofrecer fijo + internet (FLBBTV)</v>
      </c>
      <c r="Q2424">
        <f t="shared" si="187"/>
        <v>16.25</v>
      </c>
      <c r="R2424">
        <f>IFERROR(VLOOKUP($A2424,Registros!$B$2:$G$6000,6,0),IFERROR(INDEX(Winback!$C$2:$C$300,MATCH($A2424,Winback!$K$2:$K$300,0)),""))</f>
        <v>0</v>
      </c>
      <c r="S2424" t="str">
        <f t="shared" si="188"/>
        <v>+MOV</v>
      </c>
      <c r="T2424">
        <f t="shared" si="189"/>
        <v>1</v>
      </c>
    </row>
    <row r="2425" spans="1:20" x14ac:dyDescent="0.35">
      <c r="A2425" t="s">
        <v>12013</v>
      </c>
      <c r="B2425" t="s">
        <v>12014</v>
      </c>
      <c r="C2425" t="s">
        <v>12015</v>
      </c>
      <c r="D2425" t="s">
        <v>12016</v>
      </c>
      <c r="E2425">
        <f>IF(COUNTIFS(Registros!$A$2:$A$6000,"NP",Registros!$B$2:$B$6000,$A2425)&gt;0,1,0)</f>
        <v>0</v>
      </c>
      <c r="F2425">
        <f>IF($E2425=1,SUMIFS(Registros!$F$2:$F$6000,Registros!$A$2:$A$6000,"NP",Registros!$B$2:$B$6000,$A2425),0)</f>
        <v>0</v>
      </c>
      <c r="G2425">
        <f>IF(COUNTIFS(Registros!$A$2:$A$6000,"MOV",Registros!$B$2:$B$6000,$A2425)&gt;0,1,0)</f>
        <v>1</v>
      </c>
      <c r="H2425">
        <f>IF($G2425=1,SUMIFS(Registros!$F$2:$F$6000,Registros!$A$2:$A$6000,"MOV",Registros!$B$2:$B$6000,$A2425),0)</f>
        <v>15</v>
      </c>
      <c r="I2425">
        <f>IF(COUNTIFS(Registros!$A$2:$A$6000,"CS",Registros!$B$2:$B$6000,$A2425)&gt;0,1,0)</f>
        <v>0</v>
      </c>
      <c r="J2425">
        <f>IF($I2425=1,SUMIFS(Registros!$I$2:$I$6000,Registros!$A$2:$A$6000,"CS",Registros!$B$2:$B$6000,$A2425),0)</f>
        <v>0</v>
      </c>
      <c r="K2425">
        <f>IF(COUNTIFS(Winback!$K$2:$K$300,$A2425)&gt;0,1,0)</f>
        <v>0</v>
      </c>
      <c r="L2425">
        <f>IF(AND($K2425=1,LEFT($A2425,3)="WB-"),SUMIFS(Winback!$D$2:$D$300,Winback!$K$2:$K$300,$A2425),0)</f>
        <v>0</v>
      </c>
      <c r="M2425">
        <f>IF(OR($E2425=1,$G2425=1,SUMIFS(Registros!$J$2:$J$6000,Registros!$B$2:$B$6000,$A2425)&gt;0),1,0)</f>
        <v>1</v>
      </c>
      <c r="N2425">
        <f>IF($J2425&gt;0,1,IF(COUNTIFS(Registros!$A$2:$A$6000,"CS",Registros!$B$2:$B$6000,$A2425,Registros!$K$2:$K$6000,"&lt;&gt;")&gt;0,1,0))</f>
        <v>0</v>
      </c>
      <c r="O2425" t="str">
        <f t="shared" si="185"/>
        <v>SOLO MÓVIL</v>
      </c>
      <c r="P2425" t="str">
        <f t="shared" si="186"/>
        <v>Ofrecer fijo + internet (FLBBTV)</v>
      </c>
      <c r="Q2425">
        <f t="shared" si="187"/>
        <v>15</v>
      </c>
      <c r="R2425">
        <f>IFERROR(VLOOKUP($A2425,Registros!$B$2:$G$6000,6,0),IFERROR(INDEX(Winback!$C$2:$C$300,MATCH($A2425,Winback!$K$2:$K$300,0)),""))</f>
        <v>0</v>
      </c>
      <c r="S2425" t="str">
        <f t="shared" si="188"/>
        <v>+MOV</v>
      </c>
      <c r="T2425">
        <f t="shared" si="189"/>
        <v>1</v>
      </c>
    </row>
    <row r="2426" spans="1:20" x14ac:dyDescent="0.35">
      <c r="A2426" t="s">
        <v>12018</v>
      </c>
      <c r="B2426" t="s">
        <v>12019</v>
      </c>
      <c r="C2426" t="s">
        <v>12020</v>
      </c>
      <c r="D2426" t="s">
        <v>12021</v>
      </c>
      <c r="E2426">
        <f>IF(COUNTIFS(Registros!$A$2:$A$6000,"NP",Registros!$B$2:$B$6000,$A2426)&gt;0,1,0)</f>
        <v>0</v>
      </c>
      <c r="F2426">
        <f>IF($E2426=1,SUMIFS(Registros!$F$2:$F$6000,Registros!$A$2:$A$6000,"NP",Registros!$B$2:$B$6000,$A2426),0)</f>
        <v>0</v>
      </c>
      <c r="G2426">
        <f>IF(COUNTIFS(Registros!$A$2:$A$6000,"MOV",Registros!$B$2:$B$6000,$A2426)&gt;0,1,0)</f>
        <v>1</v>
      </c>
      <c r="H2426">
        <f>IF($G2426=1,SUMIFS(Registros!$F$2:$F$6000,Registros!$A$2:$A$6000,"MOV",Registros!$B$2:$B$6000,$A2426),0)</f>
        <v>15</v>
      </c>
      <c r="I2426">
        <f>IF(COUNTIFS(Registros!$A$2:$A$6000,"CS",Registros!$B$2:$B$6000,$A2426)&gt;0,1,0)</f>
        <v>0</v>
      </c>
      <c r="J2426">
        <f>IF($I2426=1,SUMIFS(Registros!$I$2:$I$6000,Registros!$A$2:$A$6000,"CS",Registros!$B$2:$B$6000,$A2426),0)</f>
        <v>0</v>
      </c>
      <c r="K2426">
        <f>IF(COUNTIFS(Winback!$K$2:$K$300,$A2426)&gt;0,1,0)</f>
        <v>0</v>
      </c>
      <c r="L2426">
        <f>IF(AND($K2426=1,LEFT($A2426,3)="WB-"),SUMIFS(Winback!$D$2:$D$300,Winback!$K$2:$K$300,$A2426),0)</f>
        <v>0</v>
      </c>
      <c r="M2426">
        <f>IF(OR($E2426=1,$G2426=1,SUMIFS(Registros!$J$2:$J$6000,Registros!$B$2:$B$6000,$A2426)&gt;0),1,0)</f>
        <v>1</v>
      </c>
      <c r="N2426">
        <f>IF($J2426&gt;0,1,IF(COUNTIFS(Registros!$A$2:$A$6000,"CS",Registros!$B$2:$B$6000,$A2426,Registros!$K$2:$K$6000,"&lt;&gt;")&gt;0,1,0))</f>
        <v>0</v>
      </c>
      <c r="O2426" t="str">
        <f t="shared" si="185"/>
        <v>SOLO MÓVIL</v>
      </c>
      <c r="P2426" t="str">
        <f t="shared" si="186"/>
        <v>Ofrecer fijo + internet (FLBBTV)</v>
      </c>
      <c r="Q2426">
        <f t="shared" si="187"/>
        <v>15</v>
      </c>
      <c r="R2426">
        <f>IFERROR(VLOOKUP($A2426,Registros!$B$2:$G$6000,6,0),IFERROR(INDEX(Winback!$C$2:$C$300,MATCH($A2426,Winback!$K$2:$K$300,0)),""))</f>
        <v>0</v>
      </c>
      <c r="S2426" t="str">
        <f t="shared" si="188"/>
        <v>+MOV</v>
      </c>
      <c r="T2426">
        <f t="shared" si="189"/>
        <v>1</v>
      </c>
    </row>
    <row r="2427" spans="1:20" x14ac:dyDescent="0.35">
      <c r="A2427" t="s">
        <v>12023</v>
      </c>
      <c r="B2427" t="s">
        <v>12024</v>
      </c>
      <c r="C2427" t="s">
        <v>12025</v>
      </c>
      <c r="D2427" t="s">
        <v>12026</v>
      </c>
      <c r="E2427">
        <f>IF(COUNTIFS(Registros!$A$2:$A$6000,"NP",Registros!$B$2:$B$6000,$A2427)&gt;0,1,0)</f>
        <v>0</v>
      </c>
      <c r="F2427">
        <f>IF($E2427=1,SUMIFS(Registros!$F$2:$F$6000,Registros!$A$2:$A$6000,"NP",Registros!$B$2:$B$6000,$A2427),0)</f>
        <v>0</v>
      </c>
      <c r="G2427">
        <f>IF(COUNTIFS(Registros!$A$2:$A$6000,"MOV",Registros!$B$2:$B$6000,$A2427)&gt;0,1,0)</f>
        <v>1</v>
      </c>
      <c r="H2427">
        <f>IF($G2427=1,SUMIFS(Registros!$F$2:$F$6000,Registros!$A$2:$A$6000,"MOV",Registros!$B$2:$B$6000,$A2427),0)</f>
        <v>46.5</v>
      </c>
      <c r="I2427">
        <f>IF(COUNTIFS(Registros!$A$2:$A$6000,"CS",Registros!$B$2:$B$6000,$A2427)&gt;0,1,0)</f>
        <v>0</v>
      </c>
      <c r="J2427">
        <f>IF($I2427=1,SUMIFS(Registros!$I$2:$I$6000,Registros!$A$2:$A$6000,"CS",Registros!$B$2:$B$6000,$A2427),0)</f>
        <v>0</v>
      </c>
      <c r="K2427">
        <f>IF(COUNTIFS(Winback!$K$2:$K$300,$A2427)&gt;0,1,0)</f>
        <v>0</v>
      </c>
      <c r="L2427">
        <f>IF(AND($K2427=1,LEFT($A2427,3)="WB-"),SUMIFS(Winback!$D$2:$D$300,Winback!$K$2:$K$300,$A2427),0)</f>
        <v>0</v>
      </c>
      <c r="M2427">
        <f>IF(OR($E2427=1,$G2427=1,SUMIFS(Registros!$J$2:$J$6000,Registros!$B$2:$B$6000,$A2427)&gt;0),1,0)</f>
        <v>1</v>
      </c>
      <c r="N2427">
        <f>IF($J2427&gt;0,1,IF(COUNTIFS(Registros!$A$2:$A$6000,"CS",Registros!$B$2:$B$6000,$A2427,Registros!$K$2:$K$6000,"&lt;&gt;")&gt;0,1,0))</f>
        <v>0</v>
      </c>
      <c r="O2427" t="str">
        <f t="shared" si="185"/>
        <v>SOLO MÓVIL</v>
      </c>
      <c r="P2427" t="str">
        <f t="shared" si="186"/>
        <v>Ofrecer fijo + internet (FLBBTV)</v>
      </c>
      <c r="Q2427">
        <f t="shared" si="187"/>
        <v>46.5</v>
      </c>
      <c r="R2427">
        <f>IFERROR(VLOOKUP($A2427,Registros!$B$2:$G$6000,6,0),IFERROR(INDEX(Winback!$C$2:$C$300,MATCH($A2427,Winback!$K$2:$K$300,0)),""))</f>
        <v>0</v>
      </c>
      <c r="S2427" t="str">
        <f t="shared" si="188"/>
        <v>+MOV</v>
      </c>
      <c r="T2427">
        <f t="shared" si="189"/>
        <v>1</v>
      </c>
    </row>
    <row r="2428" spans="1:20" x14ac:dyDescent="0.35">
      <c r="A2428" t="s">
        <v>12028</v>
      </c>
      <c r="B2428" t="s">
        <v>12029</v>
      </c>
      <c r="C2428" t="s">
        <v>12030</v>
      </c>
      <c r="D2428" t="s">
        <v>12031</v>
      </c>
      <c r="E2428">
        <f>IF(COUNTIFS(Registros!$A$2:$A$6000,"NP",Registros!$B$2:$B$6000,$A2428)&gt;0,1,0)</f>
        <v>0</v>
      </c>
      <c r="F2428">
        <f>IF($E2428=1,SUMIFS(Registros!$F$2:$F$6000,Registros!$A$2:$A$6000,"NP",Registros!$B$2:$B$6000,$A2428),0)</f>
        <v>0</v>
      </c>
      <c r="G2428">
        <f>IF(COUNTIFS(Registros!$A$2:$A$6000,"MOV",Registros!$B$2:$B$6000,$A2428)&gt;0,1,0)</f>
        <v>1</v>
      </c>
      <c r="H2428">
        <f>IF($G2428=1,SUMIFS(Registros!$F$2:$F$6000,Registros!$A$2:$A$6000,"MOV",Registros!$B$2:$B$6000,$A2428),0)</f>
        <v>15</v>
      </c>
      <c r="I2428">
        <f>IF(COUNTIFS(Registros!$A$2:$A$6000,"CS",Registros!$B$2:$B$6000,$A2428)&gt;0,1,0)</f>
        <v>0</v>
      </c>
      <c r="J2428">
        <f>IF($I2428=1,SUMIFS(Registros!$I$2:$I$6000,Registros!$A$2:$A$6000,"CS",Registros!$B$2:$B$6000,$A2428),0)</f>
        <v>0</v>
      </c>
      <c r="K2428">
        <f>IF(COUNTIFS(Winback!$K$2:$K$300,$A2428)&gt;0,1,0)</f>
        <v>0</v>
      </c>
      <c r="L2428">
        <f>IF(AND($K2428=1,LEFT($A2428,3)="WB-"),SUMIFS(Winback!$D$2:$D$300,Winback!$K$2:$K$300,$A2428),0)</f>
        <v>0</v>
      </c>
      <c r="M2428">
        <f>IF(OR($E2428=1,$G2428=1,SUMIFS(Registros!$J$2:$J$6000,Registros!$B$2:$B$6000,$A2428)&gt;0),1,0)</f>
        <v>1</v>
      </c>
      <c r="N2428">
        <f>IF($J2428&gt;0,1,IF(COUNTIFS(Registros!$A$2:$A$6000,"CS",Registros!$B$2:$B$6000,$A2428,Registros!$K$2:$K$6000,"&lt;&gt;")&gt;0,1,0))</f>
        <v>0</v>
      </c>
      <c r="O2428" t="str">
        <f t="shared" si="185"/>
        <v>SOLO MÓVIL</v>
      </c>
      <c r="P2428" t="str">
        <f t="shared" si="186"/>
        <v>Ofrecer fijo + internet (FLBBTV)</v>
      </c>
      <c r="Q2428">
        <f t="shared" si="187"/>
        <v>15</v>
      </c>
      <c r="R2428">
        <f>IFERROR(VLOOKUP($A2428,Registros!$B$2:$G$6000,6,0),IFERROR(INDEX(Winback!$C$2:$C$300,MATCH($A2428,Winback!$K$2:$K$300,0)),""))</f>
        <v>0</v>
      </c>
      <c r="S2428" t="str">
        <f t="shared" si="188"/>
        <v>+MOV</v>
      </c>
      <c r="T2428">
        <f t="shared" si="189"/>
        <v>1</v>
      </c>
    </row>
    <row r="2429" spans="1:20" x14ac:dyDescent="0.35">
      <c r="A2429" t="s">
        <v>12033</v>
      </c>
      <c r="B2429" t="s">
        <v>12034</v>
      </c>
      <c r="C2429" t="s">
        <v>12035</v>
      </c>
      <c r="D2429" t="s">
        <v>12036</v>
      </c>
      <c r="E2429">
        <f>IF(COUNTIFS(Registros!$A$2:$A$6000,"NP",Registros!$B$2:$B$6000,$A2429)&gt;0,1,0)</f>
        <v>0</v>
      </c>
      <c r="F2429">
        <f>IF($E2429=1,SUMIFS(Registros!$F$2:$F$6000,Registros!$A$2:$A$6000,"NP",Registros!$B$2:$B$6000,$A2429),0)</f>
        <v>0</v>
      </c>
      <c r="G2429">
        <f>IF(COUNTIFS(Registros!$A$2:$A$6000,"MOV",Registros!$B$2:$B$6000,$A2429)&gt;0,1,0)</f>
        <v>1</v>
      </c>
      <c r="H2429">
        <f>IF($G2429=1,SUMIFS(Registros!$F$2:$F$6000,Registros!$A$2:$A$6000,"MOV",Registros!$B$2:$B$6000,$A2429),0)</f>
        <v>15</v>
      </c>
      <c r="I2429">
        <f>IF(COUNTIFS(Registros!$A$2:$A$6000,"CS",Registros!$B$2:$B$6000,$A2429)&gt;0,1,0)</f>
        <v>0</v>
      </c>
      <c r="J2429">
        <f>IF($I2429=1,SUMIFS(Registros!$I$2:$I$6000,Registros!$A$2:$A$6000,"CS",Registros!$B$2:$B$6000,$A2429),0)</f>
        <v>0</v>
      </c>
      <c r="K2429">
        <f>IF(COUNTIFS(Winback!$K$2:$K$300,$A2429)&gt;0,1,0)</f>
        <v>0</v>
      </c>
      <c r="L2429">
        <f>IF(AND($K2429=1,LEFT($A2429,3)="WB-"),SUMIFS(Winback!$D$2:$D$300,Winback!$K$2:$K$300,$A2429),0)</f>
        <v>0</v>
      </c>
      <c r="M2429">
        <f>IF(OR($E2429=1,$G2429=1,SUMIFS(Registros!$J$2:$J$6000,Registros!$B$2:$B$6000,$A2429)&gt;0),1,0)</f>
        <v>1</v>
      </c>
      <c r="N2429">
        <f>IF($J2429&gt;0,1,IF(COUNTIFS(Registros!$A$2:$A$6000,"CS",Registros!$B$2:$B$6000,$A2429,Registros!$K$2:$K$6000,"&lt;&gt;")&gt;0,1,0))</f>
        <v>0</v>
      </c>
      <c r="O2429" t="str">
        <f t="shared" si="185"/>
        <v>SOLO MÓVIL</v>
      </c>
      <c r="P2429" t="str">
        <f t="shared" si="186"/>
        <v>Ofrecer fijo + internet (FLBBTV)</v>
      </c>
      <c r="Q2429">
        <f t="shared" si="187"/>
        <v>15</v>
      </c>
      <c r="R2429">
        <f>IFERROR(VLOOKUP($A2429,Registros!$B$2:$G$6000,6,0),IFERROR(INDEX(Winback!$C$2:$C$300,MATCH($A2429,Winback!$K$2:$K$300,0)),""))</f>
        <v>0</v>
      </c>
      <c r="S2429" t="str">
        <f t="shared" si="188"/>
        <v>+MOV</v>
      </c>
      <c r="T2429">
        <f t="shared" si="189"/>
        <v>1</v>
      </c>
    </row>
    <row r="2430" spans="1:20" x14ac:dyDescent="0.35">
      <c r="A2430" t="s">
        <v>12038</v>
      </c>
      <c r="B2430" t="s">
        <v>12039</v>
      </c>
      <c r="C2430" t="s">
        <v>12040</v>
      </c>
      <c r="D2430" t="s">
        <v>12041</v>
      </c>
      <c r="E2430">
        <f>IF(COUNTIFS(Registros!$A$2:$A$6000,"NP",Registros!$B$2:$B$6000,$A2430)&gt;0,1,0)</f>
        <v>0</v>
      </c>
      <c r="F2430">
        <f>IF($E2430=1,SUMIFS(Registros!$F$2:$F$6000,Registros!$A$2:$A$6000,"NP",Registros!$B$2:$B$6000,$A2430),0)</f>
        <v>0</v>
      </c>
      <c r="G2430">
        <f>IF(COUNTIFS(Registros!$A$2:$A$6000,"MOV",Registros!$B$2:$B$6000,$A2430)&gt;0,1,0)</f>
        <v>1</v>
      </c>
      <c r="H2430">
        <f>IF($G2430=1,SUMIFS(Registros!$F$2:$F$6000,Registros!$A$2:$A$6000,"MOV",Registros!$B$2:$B$6000,$A2430),0)</f>
        <v>16.940000000000001</v>
      </c>
      <c r="I2430">
        <f>IF(COUNTIFS(Registros!$A$2:$A$6000,"CS",Registros!$B$2:$B$6000,$A2430)&gt;0,1,0)</f>
        <v>0</v>
      </c>
      <c r="J2430">
        <f>IF($I2430=1,SUMIFS(Registros!$I$2:$I$6000,Registros!$A$2:$A$6000,"CS",Registros!$B$2:$B$6000,$A2430),0)</f>
        <v>0</v>
      </c>
      <c r="K2430">
        <f>IF(COUNTIFS(Winback!$K$2:$K$300,$A2430)&gt;0,1,0)</f>
        <v>0</v>
      </c>
      <c r="L2430">
        <f>IF(AND($K2430=1,LEFT($A2430,3)="WB-"),SUMIFS(Winback!$D$2:$D$300,Winback!$K$2:$K$300,$A2430),0)</f>
        <v>0</v>
      </c>
      <c r="M2430">
        <f>IF(OR($E2430=1,$G2430=1,SUMIFS(Registros!$J$2:$J$6000,Registros!$B$2:$B$6000,$A2430)&gt;0),1,0)</f>
        <v>1</v>
      </c>
      <c r="N2430">
        <f>IF($J2430&gt;0,1,IF(COUNTIFS(Registros!$A$2:$A$6000,"CS",Registros!$B$2:$B$6000,$A2430,Registros!$K$2:$K$6000,"&lt;&gt;")&gt;0,1,0))</f>
        <v>0</v>
      </c>
      <c r="O2430" t="str">
        <f t="shared" si="185"/>
        <v>SOLO MÓVIL</v>
      </c>
      <c r="P2430" t="str">
        <f t="shared" si="186"/>
        <v>Ofrecer fijo + internet (FLBBTV)</v>
      </c>
      <c r="Q2430">
        <f t="shared" si="187"/>
        <v>16.940000000000001</v>
      </c>
      <c r="R2430">
        <f>IFERROR(VLOOKUP($A2430,Registros!$B$2:$G$6000,6,0),IFERROR(INDEX(Winback!$C$2:$C$300,MATCH($A2430,Winback!$K$2:$K$300,0)),""))</f>
        <v>0</v>
      </c>
      <c r="S2430" t="str">
        <f t="shared" si="188"/>
        <v>+MOV</v>
      </c>
      <c r="T2430">
        <f t="shared" si="189"/>
        <v>1</v>
      </c>
    </row>
    <row r="2431" spans="1:20" x14ac:dyDescent="0.35">
      <c r="A2431" t="s">
        <v>12043</v>
      </c>
      <c r="B2431" t="s">
        <v>12044</v>
      </c>
      <c r="C2431" t="s">
        <v>12045</v>
      </c>
      <c r="D2431" t="s">
        <v>12046</v>
      </c>
      <c r="E2431">
        <f>IF(COUNTIFS(Registros!$A$2:$A$6000,"NP",Registros!$B$2:$B$6000,$A2431)&gt;0,1,0)</f>
        <v>0</v>
      </c>
      <c r="F2431">
        <f>IF($E2431=1,SUMIFS(Registros!$F$2:$F$6000,Registros!$A$2:$A$6000,"NP",Registros!$B$2:$B$6000,$A2431),0)</f>
        <v>0</v>
      </c>
      <c r="G2431">
        <f>IF(COUNTIFS(Registros!$A$2:$A$6000,"MOV",Registros!$B$2:$B$6000,$A2431)&gt;0,1,0)</f>
        <v>1</v>
      </c>
      <c r="H2431">
        <f>IF($G2431=1,SUMIFS(Registros!$F$2:$F$6000,Registros!$A$2:$A$6000,"MOV",Registros!$B$2:$B$6000,$A2431),0)</f>
        <v>15</v>
      </c>
      <c r="I2431">
        <f>IF(COUNTIFS(Registros!$A$2:$A$6000,"CS",Registros!$B$2:$B$6000,$A2431)&gt;0,1,0)</f>
        <v>0</v>
      </c>
      <c r="J2431">
        <f>IF($I2431=1,SUMIFS(Registros!$I$2:$I$6000,Registros!$A$2:$A$6000,"CS",Registros!$B$2:$B$6000,$A2431),0)</f>
        <v>0</v>
      </c>
      <c r="K2431">
        <f>IF(COUNTIFS(Winback!$K$2:$K$300,$A2431)&gt;0,1,0)</f>
        <v>0</v>
      </c>
      <c r="L2431">
        <f>IF(AND($K2431=1,LEFT($A2431,3)="WB-"),SUMIFS(Winback!$D$2:$D$300,Winback!$K$2:$K$300,$A2431),0)</f>
        <v>0</v>
      </c>
      <c r="M2431">
        <f>IF(OR($E2431=1,$G2431=1,SUMIFS(Registros!$J$2:$J$6000,Registros!$B$2:$B$6000,$A2431)&gt;0),1,0)</f>
        <v>1</v>
      </c>
      <c r="N2431">
        <f>IF($J2431&gt;0,1,IF(COUNTIFS(Registros!$A$2:$A$6000,"CS",Registros!$B$2:$B$6000,$A2431,Registros!$K$2:$K$6000,"&lt;&gt;")&gt;0,1,0))</f>
        <v>0</v>
      </c>
      <c r="O2431" t="str">
        <f t="shared" si="185"/>
        <v>SOLO MÓVIL</v>
      </c>
      <c r="P2431" t="str">
        <f t="shared" si="186"/>
        <v>Ofrecer fijo + internet (FLBBTV)</v>
      </c>
      <c r="Q2431">
        <f t="shared" si="187"/>
        <v>15</v>
      </c>
      <c r="R2431">
        <f>IFERROR(VLOOKUP($A2431,Registros!$B$2:$G$6000,6,0),IFERROR(INDEX(Winback!$C$2:$C$300,MATCH($A2431,Winback!$K$2:$K$300,0)),""))</f>
        <v>0</v>
      </c>
      <c r="S2431" t="str">
        <f t="shared" si="188"/>
        <v>+MOV</v>
      </c>
      <c r="T2431">
        <f t="shared" si="189"/>
        <v>1</v>
      </c>
    </row>
    <row r="2432" spans="1:20" x14ac:dyDescent="0.35">
      <c r="A2432" t="s">
        <v>12048</v>
      </c>
      <c r="B2432" t="s">
        <v>12049</v>
      </c>
      <c r="C2432" t="s">
        <v>12050</v>
      </c>
      <c r="D2432" t="s">
        <v>12051</v>
      </c>
      <c r="E2432">
        <f>IF(COUNTIFS(Registros!$A$2:$A$6000,"NP",Registros!$B$2:$B$6000,$A2432)&gt;0,1,0)</f>
        <v>0</v>
      </c>
      <c r="F2432">
        <f>IF($E2432=1,SUMIFS(Registros!$F$2:$F$6000,Registros!$A$2:$A$6000,"NP",Registros!$B$2:$B$6000,$A2432),0)</f>
        <v>0</v>
      </c>
      <c r="G2432">
        <f>IF(COUNTIFS(Registros!$A$2:$A$6000,"MOV",Registros!$B$2:$B$6000,$A2432)&gt;0,1,0)</f>
        <v>1</v>
      </c>
      <c r="H2432">
        <f>IF($G2432=1,SUMIFS(Registros!$F$2:$F$6000,Registros!$A$2:$A$6000,"MOV",Registros!$B$2:$B$6000,$A2432),0)</f>
        <v>12</v>
      </c>
      <c r="I2432">
        <f>IF(COUNTIFS(Registros!$A$2:$A$6000,"CS",Registros!$B$2:$B$6000,$A2432)&gt;0,1,0)</f>
        <v>0</v>
      </c>
      <c r="J2432">
        <f>IF($I2432=1,SUMIFS(Registros!$I$2:$I$6000,Registros!$A$2:$A$6000,"CS",Registros!$B$2:$B$6000,$A2432),0)</f>
        <v>0</v>
      </c>
      <c r="K2432">
        <f>IF(COUNTIFS(Winback!$K$2:$K$300,$A2432)&gt;0,1,0)</f>
        <v>0</v>
      </c>
      <c r="L2432">
        <f>IF(AND($K2432=1,LEFT($A2432,3)="WB-"),SUMIFS(Winback!$D$2:$D$300,Winback!$K$2:$K$300,$A2432),0)</f>
        <v>0</v>
      </c>
      <c r="M2432">
        <f>IF(OR($E2432=1,$G2432=1,SUMIFS(Registros!$J$2:$J$6000,Registros!$B$2:$B$6000,$A2432)&gt;0),1,0)</f>
        <v>1</v>
      </c>
      <c r="N2432">
        <f>IF($J2432&gt;0,1,IF(COUNTIFS(Registros!$A$2:$A$6000,"CS",Registros!$B$2:$B$6000,$A2432,Registros!$K$2:$K$6000,"&lt;&gt;")&gt;0,1,0))</f>
        <v>0</v>
      </c>
      <c r="O2432" t="str">
        <f t="shared" si="185"/>
        <v>SOLO MÓVIL</v>
      </c>
      <c r="P2432" t="str">
        <f t="shared" si="186"/>
        <v>Ofrecer fijo + internet (FLBBTV)</v>
      </c>
      <c r="Q2432">
        <f t="shared" si="187"/>
        <v>12</v>
      </c>
      <c r="R2432">
        <f>IFERROR(VLOOKUP($A2432,Registros!$B$2:$G$6000,6,0),IFERROR(INDEX(Winback!$C$2:$C$300,MATCH($A2432,Winback!$K$2:$K$300,0)),""))</f>
        <v>0</v>
      </c>
      <c r="S2432" t="str">
        <f t="shared" si="188"/>
        <v>+MOV</v>
      </c>
      <c r="T2432">
        <f t="shared" si="189"/>
        <v>1</v>
      </c>
    </row>
    <row r="2433" spans="1:20" x14ac:dyDescent="0.35">
      <c r="A2433" t="s">
        <v>12053</v>
      </c>
      <c r="B2433" t="s">
        <v>12054</v>
      </c>
      <c r="C2433" t="s">
        <v>12055</v>
      </c>
      <c r="D2433" t="s">
        <v>12056</v>
      </c>
      <c r="E2433">
        <f>IF(COUNTIFS(Registros!$A$2:$A$6000,"NP",Registros!$B$2:$B$6000,$A2433)&gt;0,1,0)</f>
        <v>0</v>
      </c>
      <c r="F2433">
        <f>IF($E2433=1,SUMIFS(Registros!$F$2:$F$6000,Registros!$A$2:$A$6000,"NP",Registros!$B$2:$B$6000,$A2433),0)</f>
        <v>0</v>
      </c>
      <c r="G2433">
        <f>IF(COUNTIFS(Registros!$A$2:$A$6000,"MOV",Registros!$B$2:$B$6000,$A2433)&gt;0,1,0)</f>
        <v>1</v>
      </c>
      <c r="H2433">
        <f>IF($G2433=1,SUMIFS(Registros!$F$2:$F$6000,Registros!$A$2:$A$6000,"MOV",Registros!$B$2:$B$6000,$A2433),0)</f>
        <v>15</v>
      </c>
      <c r="I2433">
        <f>IF(COUNTIFS(Registros!$A$2:$A$6000,"CS",Registros!$B$2:$B$6000,$A2433)&gt;0,1,0)</f>
        <v>0</v>
      </c>
      <c r="J2433">
        <f>IF($I2433=1,SUMIFS(Registros!$I$2:$I$6000,Registros!$A$2:$A$6000,"CS",Registros!$B$2:$B$6000,$A2433),0)</f>
        <v>0</v>
      </c>
      <c r="K2433">
        <f>IF(COUNTIFS(Winback!$K$2:$K$300,$A2433)&gt;0,1,0)</f>
        <v>0</v>
      </c>
      <c r="L2433">
        <f>IF(AND($K2433=1,LEFT($A2433,3)="WB-"),SUMIFS(Winback!$D$2:$D$300,Winback!$K$2:$K$300,$A2433),0)</f>
        <v>0</v>
      </c>
      <c r="M2433">
        <f>IF(OR($E2433=1,$G2433=1,SUMIFS(Registros!$J$2:$J$6000,Registros!$B$2:$B$6000,$A2433)&gt;0),1,0)</f>
        <v>1</v>
      </c>
      <c r="N2433">
        <f>IF($J2433&gt;0,1,IF(COUNTIFS(Registros!$A$2:$A$6000,"CS",Registros!$B$2:$B$6000,$A2433,Registros!$K$2:$K$6000,"&lt;&gt;")&gt;0,1,0))</f>
        <v>0</v>
      </c>
      <c r="O2433" t="str">
        <f t="shared" si="185"/>
        <v>SOLO MÓVIL</v>
      </c>
      <c r="P2433" t="str">
        <f t="shared" si="186"/>
        <v>Ofrecer fijo + internet (FLBBTV)</v>
      </c>
      <c r="Q2433">
        <f t="shared" si="187"/>
        <v>15</v>
      </c>
      <c r="R2433">
        <f>IFERROR(VLOOKUP($A2433,Registros!$B$2:$G$6000,6,0),IFERROR(INDEX(Winback!$C$2:$C$300,MATCH($A2433,Winback!$K$2:$K$300,0)),""))</f>
        <v>0</v>
      </c>
      <c r="S2433" t="str">
        <f t="shared" si="188"/>
        <v>+MOV</v>
      </c>
      <c r="T2433">
        <f t="shared" si="189"/>
        <v>1</v>
      </c>
    </row>
    <row r="2434" spans="1:20" x14ac:dyDescent="0.35">
      <c r="A2434" t="s">
        <v>12058</v>
      </c>
      <c r="B2434" t="s">
        <v>12059</v>
      </c>
      <c r="C2434" t="s">
        <v>12060</v>
      </c>
      <c r="D2434" t="s">
        <v>12061</v>
      </c>
      <c r="E2434">
        <f>IF(COUNTIFS(Registros!$A$2:$A$6000,"NP",Registros!$B$2:$B$6000,$A2434)&gt;0,1,0)</f>
        <v>0</v>
      </c>
      <c r="F2434">
        <f>IF($E2434=1,SUMIFS(Registros!$F$2:$F$6000,Registros!$A$2:$A$6000,"NP",Registros!$B$2:$B$6000,$A2434),0)</f>
        <v>0</v>
      </c>
      <c r="G2434">
        <f>IF(COUNTIFS(Registros!$A$2:$A$6000,"MOV",Registros!$B$2:$B$6000,$A2434)&gt;0,1,0)</f>
        <v>1</v>
      </c>
      <c r="H2434">
        <f>IF($G2434=1,SUMIFS(Registros!$F$2:$F$6000,Registros!$A$2:$A$6000,"MOV",Registros!$B$2:$B$6000,$A2434),0)</f>
        <v>16.940000000000001</v>
      </c>
      <c r="I2434">
        <f>IF(COUNTIFS(Registros!$A$2:$A$6000,"CS",Registros!$B$2:$B$6000,$A2434)&gt;0,1,0)</f>
        <v>0</v>
      </c>
      <c r="J2434">
        <f>IF($I2434=1,SUMIFS(Registros!$I$2:$I$6000,Registros!$A$2:$A$6000,"CS",Registros!$B$2:$B$6000,$A2434),0)</f>
        <v>0</v>
      </c>
      <c r="K2434">
        <f>IF(COUNTIFS(Winback!$K$2:$K$300,$A2434)&gt;0,1,0)</f>
        <v>0</v>
      </c>
      <c r="L2434">
        <f>IF(AND($K2434=1,LEFT($A2434,3)="WB-"),SUMIFS(Winback!$D$2:$D$300,Winback!$K$2:$K$300,$A2434),0)</f>
        <v>0</v>
      </c>
      <c r="M2434">
        <f>IF(OR($E2434=1,$G2434=1,SUMIFS(Registros!$J$2:$J$6000,Registros!$B$2:$B$6000,$A2434)&gt;0),1,0)</f>
        <v>1</v>
      </c>
      <c r="N2434">
        <f>IF($J2434&gt;0,1,IF(COUNTIFS(Registros!$A$2:$A$6000,"CS",Registros!$B$2:$B$6000,$A2434,Registros!$K$2:$K$6000,"&lt;&gt;")&gt;0,1,0))</f>
        <v>0</v>
      </c>
      <c r="O2434" t="str">
        <f t="shared" ref="O2434:O2497" si="190">IF(AND($K2434=1,$E2434=0,$G2434=0,$I2434=0),"WINBACK",IF(AND($M2434=1,$N2434&gt;0),"CONVERGENTE",IF($M2434=1,"SOLO MÓVIL",IF($N2434&gt;0,"SOLO FIJO / INTERNET","SIN SERVICIOS"))))</f>
        <v>SOLO MÓVIL</v>
      </c>
      <c r="P2434" t="str">
        <f t="shared" ref="P2434:P2497" si="191">IF($O2434="WINBACK","Recuperar (winback)",IF($O2434="CONVERGENTE","Upgrade / más líneas",IF($O2434="SOLO MÓVIL","Ofrecer fijo + internet (FLBBTV)",IF($O2434="SOLO FIJO / INTERNET","Ofrecer línea móvil Nextphone","Oferta completa (móvil + fijo + internet)"))))</f>
        <v>Ofrecer fijo + internet (FLBBTV)</v>
      </c>
      <c r="Q2434">
        <f t="shared" ref="Q2434:Q2497" si="192">$F2434+$H2434+$L2434</f>
        <v>16.940000000000001</v>
      </c>
      <c r="R2434">
        <f>IFERROR(VLOOKUP($A2434,Registros!$B$2:$G$6000,6,0),IFERROR(INDEX(Winback!$C$2:$C$300,MATCH($A2434,Winback!$K$2:$K$300,0)),""))</f>
        <v>0</v>
      </c>
      <c r="S2434" t="str">
        <f t="shared" ref="S2434:S2497" si="193">IF($E2434=1,"NP","")&amp;IF($G2434=1,"+MOV","")&amp;IF($I2434=1,"+CS","")&amp;IF($K2434=1,"+WB","")</f>
        <v>+MOV</v>
      </c>
      <c r="T2434">
        <f t="shared" ref="T2434:T2497" si="194">$E2434+$G2434+$I2434+$K2434</f>
        <v>1</v>
      </c>
    </row>
    <row r="2435" spans="1:20" x14ac:dyDescent="0.35">
      <c r="A2435" t="s">
        <v>12063</v>
      </c>
      <c r="B2435" t="s">
        <v>12064</v>
      </c>
      <c r="C2435" t="s">
        <v>12065</v>
      </c>
      <c r="D2435" t="s">
        <v>12066</v>
      </c>
      <c r="E2435">
        <f>IF(COUNTIFS(Registros!$A$2:$A$6000,"NP",Registros!$B$2:$B$6000,$A2435)&gt;0,1,0)</f>
        <v>0</v>
      </c>
      <c r="F2435">
        <f>IF($E2435=1,SUMIFS(Registros!$F$2:$F$6000,Registros!$A$2:$A$6000,"NP",Registros!$B$2:$B$6000,$A2435),0)</f>
        <v>0</v>
      </c>
      <c r="G2435">
        <f>IF(COUNTIFS(Registros!$A$2:$A$6000,"MOV",Registros!$B$2:$B$6000,$A2435)&gt;0,1,0)</f>
        <v>1</v>
      </c>
      <c r="H2435">
        <f>IF($G2435=1,SUMIFS(Registros!$F$2:$F$6000,Registros!$A$2:$A$6000,"MOV",Registros!$B$2:$B$6000,$A2435),0)</f>
        <v>40</v>
      </c>
      <c r="I2435">
        <f>IF(COUNTIFS(Registros!$A$2:$A$6000,"CS",Registros!$B$2:$B$6000,$A2435)&gt;0,1,0)</f>
        <v>0</v>
      </c>
      <c r="J2435">
        <f>IF($I2435=1,SUMIFS(Registros!$I$2:$I$6000,Registros!$A$2:$A$6000,"CS",Registros!$B$2:$B$6000,$A2435),0)</f>
        <v>0</v>
      </c>
      <c r="K2435">
        <f>IF(COUNTIFS(Winback!$K$2:$K$300,$A2435)&gt;0,1,0)</f>
        <v>0</v>
      </c>
      <c r="L2435">
        <f>IF(AND($K2435=1,LEFT($A2435,3)="WB-"),SUMIFS(Winback!$D$2:$D$300,Winback!$K$2:$K$300,$A2435),0)</f>
        <v>0</v>
      </c>
      <c r="M2435">
        <f>IF(OR($E2435=1,$G2435=1,SUMIFS(Registros!$J$2:$J$6000,Registros!$B$2:$B$6000,$A2435)&gt;0),1,0)</f>
        <v>1</v>
      </c>
      <c r="N2435">
        <f>IF($J2435&gt;0,1,IF(COUNTIFS(Registros!$A$2:$A$6000,"CS",Registros!$B$2:$B$6000,$A2435,Registros!$K$2:$K$6000,"&lt;&gt;")&gt;0,1,0))</f>
        <v>0</v>
      </c>
      <c r="O2435" t="str">
        <f t="shared" si="190"/>
        <v>SOLO MÓVIL</v>
      </c>
      <c r="P2435" t="str">
        <f t="shared" si="191"/>
        <v>Ofrecer fijo + internet (FLBBTV)</v>
      </c>
      <c r="Q2435">
        <f t="shared" si="192"/>
        <v>40</v>
      </c>
      <c r="R2435">
        <f>IFERROR(VLOOKUP($A2435,Registros!$B$2:$G$6000,6,0),IFERROR(INDEX(Winback!$C$2:$C$300,MATCH($A2435,Winback!$K$2:$K$300,0)),""))</f>
        <v>0</v>
      </c>
      <c r="S2435" t="str">
        <f t="shared" si="193"/>
        <v>+MOV</v>
      </c>
      <c r="T2435">
        <f t="shared" si="194"/>
        <v>1</v>
      </c>
    </row>
    <row r="2436" spans="1:20" x14ac:dyDescent="0.35">
      <c r="A2436" t="s">
        <v>12068</v>
      </c>
      <c r="B2436" t="s">
        <v>12069</v>
      </c>
      <c r="C2436" t="s">
        <v>12070</v>
      </c>
      <c r="D2436" t="s">
        <v>12071</v>
      </c>
      <c r="E2436">
        <f>IF(COUNTIFS(Registros!$A$2:$A$6000,"NP",Registros!$B$2:$B$6000,$A2436)&gt;0,1,0)</f>
        <v>0</v>
      </c>
      <c r="F2436">
        <f>IF($E2436=1,SUMIFS(Registros!$F$2:$F$6000,Registros!$A$2:$A$6000,"NP",Registros!$B$2:$B$6000,$A2436),0)</f>
        <v>0</v>
      </c>
      <c r="G2436">
        <f>IF(COUNTIFS(Registros!$A$2:$A$6000,"MOV",Registros!$B$2:$B$6000,$A2436)&gt;0,1,0)</f>
        <v>1</v>
      </c>
      <c r="H2436">
        <f>IF($G2436=1,SUMIFS(Registros!$F$2:$F$6000,Registros!$A$2:$A$6000,"MOV",Registros!$B$2:$B$6000,$A2436),0)</f>
        <v>15</v>
      </c>
      <c r="I2436">
        <f>IF(COUNTIFS(Registros!$A$2:$A$6000,"CS",Registros!$B$2:$B$6000,$A2436)&gt;0,1,0)</f>
        <v>0</v>
      </c>
      <c r="J2436">
        <f>IF($I2436=1,SUMIFS(Registros!$I$2:$I$6000,Registros!$A$2:$A$6000,"CS",Registros!$B$2:$B$6000,$A2436),0)</f>
        <v>0</v>
      </c>
      <c r="K2436">
        <f>IF(COUNTIFS(Winback!$K$2:$K$300,$A2436)&gt;0,1,0)</f>
        <v>0</v>
      </c>
      <c r="L2436">
        <f>IF(AND($K2436=1,LEFT($A2436,3)="WB-"),SUMIFS(Winback!$D$2:$D$300,Winback!$K$2:$K$300,$A2436),0)</f>
        <v>0</v>
      </c>
      <c r="M2436">
        <f>IF(OR($E2436=1,$G2436=1,SUMIFS(Registros!$J$2:$J$6000,Registros!$B$2:$B$6000,$A2436)&gt;0),1,0)</f>
        <v>1</v>
      </c>
      <c r="N2436">
        <f>IF($J2436&gt;0,1,IF(COUNTIFS(Registros!$A$2:$A$6000,"CS",Registros!$B$2:$B$6000,$A2436,Registros!$K$2:$K$6000,"&lt;&gt;")&gt;0,1,0))</f>
        <v>0</v>
      </c>
      <c r="O2436" t="str">
        <f t="shared" si="190"/>
        <v>SOLO MÓVIL</v>
      </c>
      <c r="P2436" t="str">
        <f t="shared" si="191"/>
        <v>Ofrecer fijo + internet (FLBBTV)</v>
      </c>
      <c r="Q2436">
        <f t="shared" si="192"/>
        <v>15</v>
      </c>
      <c r="R2436">
        <f>IFERROR(VLOOKUP($A2436,Registros!$B$2:$G$6000,6,0),IFERROR(INDEX(Winback!$C$2:$C$300,MATCH($A2436,Winback!$K$2:$K$300,0)),""))</f>
        <v>0</v>
      </c>
      <c r="S2436" t="str">
        <f t="shared" si="193"/>
        <v>+MOV</v>
      </c>
      <c r="T2436">
        <f t="shared" si="194"/>
        <v>1</v>
      </c>
    </row>
    <row r="2437" spans="1:20" x14ac:dyDescent="0.35">
      <c r="A2437" t="s">
        <v>12073</v>
      </c>
      <c r="B2437" t="s">
        <v>12074</v>
      </c>
      <c r="C2437" t="s">
        <v>12075</v>
      </c>
      <c r="D2437" t="s">
        <v>12076</v>
      </c>
      <c r="E2437">
        <f>IF(COUNTIFS(Registros!$A$2:$A$6000,"NP",Registros!$B$2:$B$6000,$A2437)&gt;0,1,0)</f>
        <v>0</v>
      </c>
      <c r="F2437">
        <f>IF($E2437=1,SUMIFS(Registros!$F$2:$F$6000,Registros!$A$2:$A$6000,"NP",Registros!$B$2:$B$6000,$A2437),0)</f>
        <v>0</v>
      </c>
      <c r="G2437">
        <f>IF(COUNTIFS(Registros!$A$2:$A$6000,"MOV",Registros!$B$2:$B$6000,$A2437)&gt;0,1,0)</f>
        <v>1</v>
      </c>
      <c r="H2437">
        <f>IF($G2437=1,SUMIFS(Registros!$F$2:$F$6000,Registros!$A$2:$A$6000,"MOV",Registros!$B$2:$B$6000,$A2437),0)</f>
        <v>5</v>
      </c>
      <c r="I2437">
        <f>IF(COUNTIFS(Registros!$A$2:$A$6000,"CS",Registros!$B$2:$B$6000,$A2437)&gt;0,1,0)</f>
        <v>0</v>
      </c>
      <c r="J2437">
        <f>IF($I2437=1,SUMIFS(Registros!$I$2:$I$6000,Registros!$A$2:$A$6000,"CS",Registros!$B$2:$B$6000,$A2437),0)</f>
        <v>0</v>
      </c>
      <c r="K2437">
        <f>IF(COUNTIFS(Winback!$K$2:$K$300,$A2437)&gt;0,1,0)</f>
        <v>0</v>
      </c>
      <c r="L2437">
        <f>IF(AND($K2437=1,LEFT($A2437,3)="WB-"),SUMIFS(Winback!$D$2:$D$300,Winback!$K$2:$K$300,$A2437),0)</f>
        <v>0</v>
      </c>
      <c r="M2437">
        <f>IF(OR($E2437=1,$G2437=1,SUMIFS(Registros!$J$2:$J$6000,Registros!$B$2:$B$6000,$A2437)&gt;0),1,0)</f>
        <v>1</v>
      </c>
      <c r="N2437">
        <f>IF($J2437&gt;0,1,IF(COUNTIFS(Registros!$A$2:$A$6000,"CS",Registros!$B$2:$B$6000,$A2437,Registros!$K$2:$K$6000,"&lt;&gt;")&gt;0,1,0))</f>
        <v>0</v>
      </c>
      <c r="O2437" t="str">
        <f t="shared" si="190"/>
        <v>SOLO MÓVIL</v>
      </c>
      <c r="P2437" t="str">
        <f t="shared" si="191"/>
        <v>Ofrecer fijo + internet (FLBBTV)</v>
      </c>
      <c r="Q2437">
        <f t="shared" si="192"/>
        <v>5</v>
      </c>
      <c r="R2437">
        <f>IFERROR(VLOOKUP($A2437,Registros!$B$2:$G$6000,6,0),IFERROR(INDEX(Winback!$C$2:$C$300,MATCH($A2437,Winback!$K$2:$K$300,0)),""))</f>
        <v>0</v>
      </c>
      <c r="S2437" t="str">
        <f t="shared" si="193"/>
        <v>+MOV</v>
      </c>
      <c r="T2437">
        <f t="shared" si="194"/>
        <v>1</v>
      </c>
    </row>
    <row r="2438" spans="1:20" x14ac:dyDescent="0.35">
      <c r="A2438" t="s">
        <v>12078</v>
      </c>
      <c r="B2438" t="s">
        <v>12079</v>
      </c>
      <c r="C2438" t="s">
        <v>12080</v>
      </c>
      <c r="D2438" t="s">
        <v>12081</v>
      </c>
      <c r="E2438">
        <f>IF(COUNTIFS(Registros!$A$2:$A$6000,"NP",Registros!$B$2:$B$6000,$A2438)&gt;0,1,0)</f>
        <v>0</v>
      </c>
      <c r="F2438">
        <f>IF($E2438=1,SUMIFS(Registros!$F$2:$F$6000,Registros!$A$2:$A$6000,"NP",Registros!$B$2:$B$6000,$A2438),0)</f>
        <v>0</v>
      </c>
      <c r="G2438">
        <f>IF(COUNTIFS(Registros!$A$2:$A$6000,"MOV",Registros!$B$2:$B$6000,$A2438)&gt;0,1,0)</f>
        <v>1</v>
      </c>
      <c r="H2438">
        <f>IF($G2438=1,SUMIFS(Registros!$F$2:$F$6000,Registros!$A$2:$A$6000,"MOV",Registros!$B$2:$B$6000,$A2438),0)</f>
        <v>48.75</v>
      </c>
      <c r="I2438">
        <f>IF(COUNTIFS(Registros!$A$2:$A$6000,"CS",Registros!$B$2:$B$6000,$A2438)&gt;0,1,0)</f>
        <v>0</v>
      </c>
      <c r="J2438">
        <f>IF($I2438=1,SUMIFS(Registros!$I$2:$I$6000,Registros!$A$2:$A$6000,"CS",Registros!$B$2:$B$6000,$A2438),0)</f>
        <v>0</v>
      </c>
      <c r="K2438">
        <f>IF(COUNTIFS(Winback!$K$2:$K$300,$A2438)&gt;0,1,0)</f>
        <v>0</v>
      </c>
      <c r="L2438">
        <f>IF(AND($K2438=1,LEFT($A2438,3)="WB-"),SUMIFS(Winback!$D$2:$D$300,Winback!$K$2:$K$300,$A2438),0)</f>
        <v>0</v>
      </c>
      <c r="M2438">
        <f>IF(OR($E2438=1,$G2438=1,SUMIFS(Registros!$J$2:$J$6000,Registros!$B$2:$B$6000,$A2438)&gt;0),1,0)</f>
        <v>1</v>
      </c>
      <c r="N2438">
        <f>IF($J2438&gt;0,1,IF(COUNTIFS(Registros!$A$2:$A$6000,"CS",Registros!$B$2:$B$6000,$A2438,Registros!$K$2:$K$6000,"&lt;&gt;")&gt;0,1,0))</f>
        <v>0</v>
      </c>
      <c r="O2438" t="str">
        <f t="shared" si="190"/>
        <v>SOLO MÓVIL</v>
      </c>
      <c r="P2438" t="str">
        <f t="shared" si="191"/>
        <v>Ofrecer fijo + internet (FLBBTV)</v>
      </c>
      <c r="Q2438">
        <f t="shared" si="192"/>
        <v>48.75</v>
      </c>
      <c r="R2438">
        <f>IFERROR(VLOOKUP($A2438,Registros!$B$2:$G$6000,6,0),IFERROR(INDEX(Winback!$C$2:$C$300,MATCH($A2438,Winback!$K$2:$K$300,0)),""))</f>
        <v>0</v>
      </c>
      <c r="S2438" t="str">
        <f t="shared" si="193"/>
        <v>+MOV</v>
      </c>
      <c r="T2438">
        <f t="shared" si="194"/>
        <v>1</v>
      </c>
    </row>
    <row r="2439" spans="1:20" x14ac:dyDescent="0.35">
      <c r="A2439" t="s">
        <v>12083</v>
      </c>
      <c r="B2439" t="s">
        <v>12084</v>
      </c>
      <c r="C2439" t="s">
        <v>12085</v>
      </c>
      <c r="D2439" t="s">
        <v>12086</v>
      </c>
      <c r="E2439">
        <f>IF(COUNTIFS(Registros!$A$2:$A$6000,"NP",Registros!$B$2:$B$6000,$A2439)&gt;0,1,0)</f>
        <v>0</v>
      </c>
      <c r="F2439">
        <f>IF($E2439=1,SUMIFS(Registros!$F$2:$F$6000,Registros!$A$2:$A$6000,"NP",Registros!$B$2:$B$6000,$A2439),0)</f>
        <v>0</v>
      </c>
      <c r="G2439">
        <f>IF(COUNTIFS(Registros!$A$2:$A$6000,"MOV",Registros!$B$2:$B$6000,$A2439)&gt;0,1,0)</f>
        <v>1</v>
      </c>
      <c r="H2439">
        <f>IF($G2439=1,SUMIFS(Registros!$F$2:$F$6000,Registros!$A$2:$A$6000,"MOV",Registros!$B$2:$B$6000,$A2439),0)</f>
        <v>15</v>
      </c>
      <c r="I2439">
        <f>IF(COUNTIFS(Registros!$A$2:$A$6000,"CS",Registros!$B$2:$B$6000,$A2439)&gt;0,1,0)</f>
        <v>0</v>
      </c>
      <c r="J2439">
        <f>IF($I2439=1,SUMIFS(Registros!$I$2:$I$6000,Registros!$A$2:$A$6000,"CS",Registros!$B$2:$B$6000,$A2439),0)</f>
        <v>0</v>
      </c>
      <c r="K2439">
        <f>IF(COUNTIFS(Winback!$K$2:$K$300,$A2439)&gt;0,1,0)</f>
        <v>0</v>
      </c>
      <c r="L2439">
        <f>IF(AND($K2439=1,LEFT($A2439,3)="WB-"),SUMIFS(Winback!$D$2:$D$300,Winback!$K$2:$K$300,$A2439),0)</f>
        <v>0</v>
      </c>
      <c r="M2439">
        <f>IF(OR($E2439=1,$G2439=1,SUMIFS(Registros!$J$2:$J$6000,Registros!$B$2:$B$6000,$A2439)&gt;0),1,0)</f>
        <v>1</v>
      </c>
      <c r="N2439">
        <f>IF($J2439&gt;0,1,IF(COUNTIFS(Registros!$A$2:$A$6000,"CS",Registros!$B$2:$B$6000,$A2439,Registros!$K$2:$K$6000,"&lt;&gt;")&gt;0,1,0))</f>
        <v>0</v>
      </c>
      <c r="O2439" t="str">
        <f t="shared" si="190"/>
        <v>SOLO MÓVIL</v>
      </c>
      <c r="P2439" t="str">
        <f t="shared" si="191"/>
        <v>Ofrecer fijo + internet (FLBBTV)</v>
      </c>
      <c r="Q2439">
        <f t="shared" si="192"/>
        <v>15</v>
      </c>
      <c r="R2439">
        <f>IFERROR(VLOOKUP($A2439,Registros!$B$2:$G$6000,6,0),IFERROR(INDEX(Winback!$C$2:$C$300,MATCH($A2439,Winback!$K$2:$K$300,0)),""))</f>
        <v>0</v>
      </c>
      <c r="S2439" t="str">
        <f t="shared" si="193"/>
        <v>+MOV</v>
      </c>
      <c r="T2439">
        <f t="shared" si="194"/>
        <v>1</v>
      </c>
    </row>
    <row r="2440" spans="1:20" x14ac:dyDescent="0.35">
      <c r="A2440" t="s">
        <v>12088</v>
      </c>
      <c r="B2440" t="s">
        <v>12089</v>
      </c>
      <c r="C2440" t="s">
        <v>12090</v>
      </c>
      <c r="D2440" t="s">
        <v>12091</v>
      </c>
      <c r="E2440">
        <f>IF(COUNTIFS(Registros!$A$2:$A$6000,"NP",Registros!$B$2:$B$6000,$A2440)&gt;0,1,0)</f>
        <v>0</v>
      </c>
      <c r="F2440">
        <f>IF($E2440=1,SUMIFS(Registros!$F$2:$F$6000,Registros!$A$2:$A$6000,"NP",Registros!$B$2:$B$6000,$A2440),0)</f>
        <v>0</v>
      </c>
      <c r="G2440">
        <f>IF(COUNTIFS(Registros!$A$2:$A$6000,"MOV",Registros!$B$2:$B$6000,$A2440)&gt;0,1,0)</f>
        <v>1</v>
      </c>
      <c r="H2440">
        <f>IF($G2440=1,SUMIFS(Registros!$F$2:$F$6000,Registros!$A$2:$A$6000,"MOV",Registros!$B$2:$B$6000,$A2440),0)</f>
        <v>15</v>
      </c>
      <c r="I2440">
        <f>IF(COUNTIFS(Registros!$A$2:$A$6000,"CS",Registros!$B$2:$B$6000,$A2440)&gt;0,1,0)</f>
        <v>0</v>
      </c>
      <c r="J2440">
        <f>IF($I2440=1,SUMIFS(Registros!$I$2:$I$6000,Registros!$A$2:$A$6000,"CS",Registros!$B$2:$B$6000,$A2440),0)</f>
        <v>0</v>
      </c>
      <c r="K2440">
        <f>IF(COUNTIFS(Winback!$K$2:$K$300,$A2440)&gt;0,1,0)</f>
        <v>0</v>
      </c>
      <c r="L2440">
        <f>IF(AND($K2440=1,LEFT($A2440,3)="WB-"),SUMIFS(Winback!$D$2:$D$300,Winback!$K$2:$K$300,$A2440),0)</f>
        <v>0</v>
      </c>
      <c r="M2440">
        <f>IF(OR($E2440=1,$G2440=1,SUMIFS(Registros!$J$2:$J$6000,Registros!$B$2:$B$6000,$A2440)&gt;0),1,0)</f>
        <v>1</v>
      </c>
      <c r="N2440">
        <f>IF($J2440&gt;0,1,IF(COUNTIFS(Registros!$A$2:$A$6000,"CS",Registros!$B$2:$B$6000,$A2440,Registros!$K$2:$K$6000,"&lt;&gt;")&gt;0,1,0))</f>
        <v>0</v>
      </c>
      <c r="O2440" t="str">
        <f t="shared" si="190"/>
        <v>SOLO MÓVIL</v>
      </c>
      <c r="P2440" t="str">
        <f t="shared" si="191"/>
        <v>Ofrecer fijo + internet (FLBBTV)</v>
      </c>
      <c r="Q2440">
        <f t="shared" si="192"/>
        <v>15</v>
      </c>
      <c r="R2440">
        <f>IFERROR(VLOOKUP($A2440,Registros!$B$2:$G$6000,6,0),IFERROR(INDEX(Winback!$C$2:$C$300,MATCH($A2440,Winback!$K$2:$K$300,0)),""))</f>
        <v>0</v>
      </c>
      <c r="S2440" t="str">
        <f t="shared" si="193"/>
        <v>+MOV</v>
      </c>
      <c r="T2440">
        <f t="shared" si="194"/>
        <v>1</v>
      </c>
    </row>
    <row r="2441" spans="1:20" x14ac:dyDescent="0.35">
      <c r="A2441" t="s">
        <v>12093</v>
      </c>
      <c r="B2441" t="s">
        <v>12094</v>
      </c>
      <c r="C2441" t="s">
        <v>12095</v>
      </c>
      <c r="D2441" t="s">
        <v>12096</v>
      </c>
      <c r="E2441">
        <f>IF(COUNTIFS(Registros!$A$2:$A$6000,"NP",Registros!$B$2:$B$6000,$A2441)&gt;0,1,0)</f>
        <v>0</v>
      </c>
      <c r="F2441">
        <f>IF($E2441=1,SUMIFS(Registros!$F$2:$F$6000,Registros!$A$2:$A$6000,"NP",Registros!$B$2:$B$6000,$A2441),0)</f>
        <v>0</v>
      </c>
      <c r="G2441">
        <f>IF(COUNTIFS(Registros!$A$2:$A$6000,"MOV",Registros!$B$2:$B$6000,$A2441)&gt;0,1,0)</f>
        <v>1</v>
      </c>
      <c r="H2441">
        <f>IF($G2441=1,SUMIFS(Registros!$F$2:$F$6000,Registros!$A$2:$A$6000,"MOV",Registros!$B$2:$B$6000,$A2441),0)</f>
        <v>60</v>
      </c>
      <c r="I2441">
        <f>IF(COUNTIFS(Registros!$A$2:$A$6000,"CS",Registros!$B$2:$B$6000,$A2441)&gt;0,1,0)</f>
        <v>0</v>
      </c>
      <c r="J2441">
        <f>IF($I2441=1,SUMIFS(Registros!$I$2:$I$6000,Registros!$A$2:$A$6000,"CS",Registros!$B$2:$B$6000,$A2441),0)</f>
        <v>0</v>
      </c>
      <c r="K2441">
        <f>IF(COUNTIFS(Winback!$K$2:$K$300,$A2441)&gt;0,1,0)</f>
        <v>0</v>
      </c>
      <c r="L2441">
        <f>IF(AND($K2441=1,LEFT($A2441,3)="WB-"),SUMIFS(Winback!$D$2:$D$300,Winback!$K$2:$K$300,$A2441),0)</f>
        <v>0</v>
      </c>
      <c r="M2441">
        <f>IF(OR($E2441=1,$G2441=1,SUMIFS(Registros!$J$2:$J$6000,Registros!$B$2:$B$6000,$A2441)&gt;0),1,0)</f>
        <v>1</v>
      </c>
      <c r="N2441">
        <f>IF($J2441&gt;0,1,IF(COUNTIFS(Registros!$A$2:$A$6000,"CS",Registros!$B$2:$B$6000,$A2441,Registros!$K$2:$K$6000,"&lt;&gt;")&gt;0,1,0))</f>
        <v>0</v>
      </c>
      <c r="O2441" t="str">
        <f t="shared" si="190"/>
        <v>SOLO MÓVIL</v>
      </c>
      <c r="P2441" t="str">
        <f t="shared" si="191"/>
        <v>Ofrecer fijo + internet (FLBBTV)</v>
      </c>
      <c r="Q2441">
        <f t="shared" si="192"/>
        <v>60</v>
      </c>
      <c r="R2441">
        <f>IFERROR(VLOOKUP($A2441,Registros!$B$2:$G$6000,6,0),IFERROR(INDEX(Winback!$C$2:$C$300,MATCH($A2441,Winback!$K$2:$K$300,0)),""))</f>
        <v>0</v>
      </c>
      <c r="S2441" t="str">
        <f t="shared" si="193"/>
        <v>+MOV</v>
      </c>
      <c r="T2441">
        <f t="shared" si="194"/>
        <v>1</v>
      </c>
    </row>
    <row r="2442" spans="1:20" x14ac:dyDescent="0.35">
      <c r="A2442" t="s">
        <v>12098</v>
      </c>
      <c r="B2442" t="s">
        <v>12099</v>
      </c>
      <c r="C2442" t="s">
        <v>12100</v>
      </c>
      <c r="D2442" t="s">
        <v>12101</v>
      </c>
      <c r="E2442">
        <f>IF(COUNTIFS(Registros!$A$2:$A$6000,"NP",Registros!$B$2:$B$6000,$A2442)&gt;0,1,0)</f>
        <v>0</v>
      </c>
      <c r="F2442">
        <f>IF($E2442=1,SUMIFS(Registros!$F$2:$F$6000,Registros!$A$2:$A$6000,"NP",Registros!$B$2:$B$6000,$A2442),0)</f>
        <v>0</v>
      </c>
      <c r="G2442">
        <f>IF(COUNTIFS(Registros!$A$2:$A$6000,"MOV",Registros!$B$2:$B$6000,$A2442)&gt;0,1,0)</f>
        <v>1</v>
      </c>
      <c r="H2442">
        <f>IF($G2442=1,SUMIFS(Registros!$F$2:$F$6000,Registros!$A$2:$A$6000,"MOV",Registros!$B$2:$B$6000,$A2442),0)</f>
        <v>15</v>
      </c>
      <c r="I2442">
        <f>IF(COUNTIFS(Registros!$A$2:$A$6000,"CS",Registros!$B$2:$B$6000,$A2442)&gt;0,1,0)</f>
        <v>0</v>
      </c>
      <c r="J2442">
        <f>IF($I2442=1,SUMIFS(Registros!$I$2:$I$6000,Registros!$A$2:$A$6000,"CS",Registros!$B$2:$B$6000,$A2442),0)</f>
        <v>0</v>
      </c>
      <c r="K2442">
        <f>IF(COUNTIFS(Winback!$K$2:$K$300,$A2442)&gt;0,1,0)</f>
        <v>0</v>
      </c>
      <c r="L2442">
        <f>IF(AND($K2442=1,LEFT($A2442,3)="WB-"),SUMIFS(Winback!$D$2:$D$300,Winback!$K$2:$K$300,$A2442),0)</f>
        <v>0</v>
      </c>
      <c r="M2442">
        <f>IF(OR($E2442=1,$G2442=1,SUMIFS(Registros!$J$2:$J$6000,Registros!$B$2:$B$6000,$A2442)&gt;0),1,0)</f>
        <v>1</v>
      </c>
      <c r="N2442">
        <f>IF($J2442&gt;0,1,IF(COUNTIFS(Registros!$A$2:$A$6000,"CS",Registros!$B$2:$B$6000,$A2442,Registros!$K$2:$K$6000,"&lt;&gt;")&gt;0,1,0))</f>
        <v>0</v>
      </c>
      <c r="O2442" t="str">
        <f t="shared" si="190"/>
        <v>SOLO MÓVIL</v>
      </c>
      <c r="P2442" t="str">
        <f t="shared" si="191"/>
        <v>Ofrecer fijo + internet (FLBBTV)</v>
      </c>
      <c r="Q2442">
        <f t="shared" si="192"/>
        <v>15</v>
      </c>
      <c r="R2442">
        <f>IFERROR(VLOOKUP($A2442,Registros!$B$2:$G$6000,6,0),IFERROR(INDEX(Winback!$C$2:$C$300,MATCH($A2442,Winback!$K$2:$K$300,0)),""))</f>
        <v>0</v>
      </c>
      <c r="S2442" t="str">
        <f t="shared" si="193"/>
        <v>+MOV</v>
      </c>
      <c r="T2442">
        <f t="shared" si="194"/>
        <v>1</v>
      </c>
    </row>
    <row r="2443" spans="1:20" x14ac:dyDescent="0.35">
      <c r="A2443" t="s">
        <v>12103</v>
      </c>
      <c r="B2443" t="s">
        <v>12104</v>
      </c>
      <c r="C2443" t="s">
        <v>12105</v>
      </c>
      <c r="D2443" t="s">
        <v>12106</v>
      </c>
      <c r="E2443">
        <f>IF(COUNTIFS(Registros!$A$2:$A$6000,"NP",Registros!$B$2:$B$6000,$A2443)&gt;0,1,0)</f>
        <v>0</v>
      </c>
      <c r="F2443">
        <f>IF($E2443=1,SUMIFS(Registros!$F$2:$F$6000,Registros!$A$2:$A$6000,"NP",Registros!$B$2:$B$6000,$A2443),0)</f>
        <v>0</v>
      </c>
      <c r="G2443">
        <f>IF(COUNTIFS(Registros!$A$2:$A$6000,"MOV",Registros!$B$2:$B$6000,$A2443)&gt;0,1,0)</f>
        <v>1</v>
      </c>
      <c r="H2443">
        <f>IF($G2443=1,SUMIFS(Registros!$F$2:$F$6000,Registros!$A$2:$A$6000,"MOV",Registros!$B$2:$B$6000,$A2443),0)</f>
        <v>16.25</v>
      </c>
      <c r="I2443">
        <f>IF(COUNTIFS(Registros!$A$2:$A$6000,"CS",Registros!$B$2:$B$6000,$A2443)&gt;0,1,0)</f>
        <v>0</v>
      </c>
      <c r="J2443">
        <f>IF($I2443=1,SUMIFS(Registros!$I$2:$I$6000,Registros!$A$2:$A$6000,"CS",Registros!$B$2:$B$6000,$A2443),0)</f>
        <v>0</v>
      </c>
      <c r="K2443">
        <f>IF(COUNTIFS(Winback!$K$2:$K$300,$A2443)&gt;0,1,0)</f>
        <v>0</v>
      </c>
      <c r="L2443">
        <f>IF(AND($K2443=1,LEFT($A2443,3)="WB-"),SUMIFS(Winback!$D$2:$D$300,Winback!$K$2:$K$300,$A2443),0)</f>
        <v>0</v>
      </c>
      <c r="M2443">
        <f>IF(OR($E2443=1,$G2443=1,SUMIFS(Registros!$J$2:$J$6000,Registros!$B$2:$B$6000,$A2443)&gt;0),1,0)</f>
        <v>1</v>
      </c>
      <c r="N2443">
        <f>IF($J2443&gt;0,1,IF(COUNTIFS(Registros!$A$2:$A$6000,"CS",Registros!$B$2:$B$6000,$A2443,Registros!$K$2:$K$6000,"&lt;&gt;")&gt;0,1,0))</f>
        <v>0</v>
      </c>
      <c r="O2443" t="str">
        <f t="shared" si="190"/>
        <v>SOLO MÓVIL</v>
      </c>
      <c r="P2443" t="str">
        <f t="shared" si="191"/>
        <v>Ofrecer fijo + internet (FLBBTV)</v>
      </c>
      <c r="Q2443">
        <f t="shared" si="192"/>
        <v>16.25</v>
      </c>
      <c r="R2443">
        <f>IFERROR(VLOOKUP($A2443,Registros!$B$2:$G$6000,6,0),IFERROR(INDEX(Winback!$C$2:$C$300,MATCH($A2443,Winback!$K$2:$K$300,0)),""))</f>
        <v>0</v>
      </c>
      <c r="S2443" t="str">
        <f t="shared" si="193"/>
        <v>+MOV</v>
      </c>
      <c r="T2443">
        <f t="shared" si="194"/>
        <v>1</v>
      </c>
    </row>
    <row r="2444" spans="1:20" x14ac:dyDescent="0.35">
      <c r="A2444" t="s">
        <v>12108</v>
      </c>
      <c r="B2444" t="s">
        <v>12109</v>
      </c>
      <c r="C2444" t="s">
        <v>12110</v>
      </c>
      <c r="D2444" t="s">
        <v>12111</v>
      </c>
      <c r="E2444">
        <f>IF(COUNTIFS(Registros!$A$2:$A$6000,"NP",Registros!$B$2:$B$6000,$A2444)&gt;0,1,0)</f>
        <v>0</v>
      </c>
      <c r="F2444">
        <f>IF($E2444=1,SUMIFS(Registros!$F$2:$F$6000,Registros!$A$2:$A$6000,"NP",Registros!$B$2:$B$6000,$A2444),0)</f>
        <v>0</v>
      </c>
      <c r="G2444">
        <f>IF(COUNTIFS(Registros!$A$2:$A$6000,"MOV",Registros!$B$2:$B$6000,$A2444)&gt;0,1,0)</f>
        <v>1</v>
      </c>
      <c r="H2444">
        <f>IF($G2444=1,SUMIFS(Registros!$F$2:$F$6000,Registros!$A$2:$A$6000,"MOV",Registros!$B$2:$B$6000,$A2444),0)</f>
        <v>15</v>
      </c>
      <c r="I2444">
        <f>IF(COUNTIFS(Registros!$A$2:$A$6000,"CS",Registros!$B$2:$B$6000,$A2444)&gt;0,1,0)</f>
        <v>0</v>
      </c>
      <c r="J2444">
        <f>IF($I2444=1,SUMIFS(Registros!$I$2:$I$6000,Registros!$A$2:$A$6000,"CS",Registros!$B$2:$B$6000,$A2444),0)</f>
        <v>0</v>
      </c>
      <c r="K2444">
        <f>IF(COUNTIFS(Winback!$K$2:$K$300,$A2444)&gt;0,1,0)</f>
        <v>0</v>
      </c>
      <c r="L2444">
        <f>IF(AND($K2444=1,LEFT($A2444,3)="WB-"),SUMIFS(Winback!$D$2:$D$300,Winback!$K$2:$K$300,$A2444),0)</f>
        <v>0</v>
      </c>
      <c r="M2444">
        <f>IF(OR($E2444=1,$G2444=1,SUMIFS(Registros!$J$2:$J$6000,Registros!$B$2:$B$6000,$A2444)&gt;0),1,0)</f>
        <v>1</v>
      </c>
      <c r="N2444">
        <f>IF($J2444&gt;0,1,IF(COUNTIFS(Registros!$A$2:$A$6000,"CS",Registros!$B$2:$B$6000,$A2444,Registros!$K$2:$K$6000,"&lt;&gt;")&gt;0,1,0))</f>
        <v>0</v>
      </c>
      <c r="O2444" t="str">
        <f t="shared" si="190"/>
        <v>SOLO MÓVIL</v>
      </c>
      <c r="P2444" t="str">
        <f t="shared" si="191"/>
        <v>Ofrecer fijo + internet (FLBBTV)</v>
      </c>
      <c r="Q2444">
        <f t="shared" si="192"/>
        <v>15</v>
      </c>
      <c r="R2444">
        <f>IFERROR(VLOOKUP($A2444,Registros!$B$2:$G$6000,6,0),IFERROR(INDEX(Winback!$C$2:$C$300,MATCH($A2444,Winback!$K$2:$K$300,0)),""))</f>
        <v>0</v>
      </c>
      <c r="S2444" t="str">
        <f t="shared" si="193"/>
        <v>+MOV</v>
      </c>
      <c r="T2444">
        <f t="shared" si="194"/>
        <v>1</v>
      </c>
    </row>
    <row r="2445" spans="1:20" x14ac:dyDescent="0.35">
      <c r="A2445" t="s">
        <v>12113</v>
      </c>
      <c r="B2445" t="s">
        <v>12114</v>
      </c>
      <c r="C2445" t="s">
        <v>12115</v>
      </c>
      <c r="D2445" t="s">
        <v>12116</v>
      </c>
      <c r="E2445">
        <f>IF(COUNTIFS(Registros!$A$2:$A$6000,"NP",Registros!$B$2:$B$6000,$A2445)&gt;0,1,0)</f>
        <v>0</v>
      </c>
      <c r="F2445">
        <f>IF($E2445=1,SUMIFS(Registros!$F$2:$F$6000,Registros!$A$2:$A$6000,"NP",Registros!$B$2:$B$6000,$A2445),0)</f>
        <v>0</v>
      </c>
      <c r="G2445">
        <f>IF(COUNTIFS(Registros!$A$2:$A$6000,"MOV",Registros!$B$2:$B$6000,$A2445)&gt;0,1,0)</f>
        <v>1</v>
      </c>
      <c r="H2445">
        <f>IF($G2445=1,SUMIFS(Registros!$F$2:$F$6000,Registros!$A$2:$A$6000,"MOV",Registros!$B$2:$B$6000,$A2445),0)</f>
        <v>15</v>
      </c>
      <c r="I2445">
        <f>IF(COUNTIFS(Registros!$A$2:$A$6000,"CS",Registros!$B$2:$B$6000,$A2445)&gt;0,1,0)</f>
        <v>0</v>
      </c>
      <c r="J2445">
        <f>IF($I2445=1,SUMIFS(Registros!$I$2:$I$6000,Registros!$A$2:$A$6000,"CS",Registros!$B$2:$B$6000,$A2445),0)</f>
        <v>0</v>
      </c>
      <c r="K2445">
        <f>IF(COUNTIFS(Winback!$K$2:$K$300,$A2445)&gt;0,1,0)</f>
        <v>0</v>
      </c>
      <c r="L2445">
        <f>IF(AND($K2445=1,LEFT($A2445,3)="WB-"),SUMIFS(Winback!$D$2:$D$300,Winback!$K$2:$K$300,$A2445),0)</f>
        <v>0</v>
      </c>
      <c r="M2445">
        <f>IF(OR($E2445=1,$G2445=1,SUMIFS(Registros!$J$2:$J$6000,Registros!$B$2:$B$6000,$A2445)&gt;0),1,0)</f>
        <v>1</v>
      </c>
      <c r="N2445">
        <f>IF($J2445&gt;0,1,IF(COUNTIFS(Registros!$A$2:$A$6000,"CS",Registros!$B$2:$B$6000,$A2445,Registros!$K$2:$K$6000,"&lt;&gt;")&gt;0,1,0))</f>
        <v>0</v>
      </c>
      <c r="O2445" t="str">
        <f t="shared" si="190"/>
        <v>SOLO MÓVIL</v>
      </c>
      <c r="P2445" t="str">
        <f t="shared" si="191"/>
        <v>Ofrecer fijo + internet (FLBBTV)</v>
      </c>
      <c r="Q2445">
        <f t="shared" si="192"/>
        <v>15</v>
      </c>
      <c r="R2445">
        <f>IFERROR(VLOOKUP($A2445,Registros!$B$2:$G$6000,6,0),IFERROR(INDEX(Winback!$C$2:$C$300,MATCH($A2445,Winback!$K$2:$K$300,0)),""))</f>
        <v>0</v>
      </c>
      <c r="S2445" t="str">
        <f t="shared" si="193"/>
        <v>+MOV</v>
      </c>
      <c r="T2445">
        <f t="shared" si="194"/>
        <v>1</v>
      </c>
    </row>
    <row r="2446" spans="1:20" x14ac:dyDescent="0.35">
      <c r="A2446" t="s">
        <v>12118</v>
      </c>
      <c r="B2446" t="s">
        <v>12119</v>
      </c>
      <c r="C2446" t="s">
        <v>12120</v>
      </c>
      <c r="D2446" t="s">
        <v>12121</v>
      </c>
      <c r="E2446">
        <f>IF(COUNTIFS(Registros!$A$2:$A$6000,"NP",Registros!$B$2:$B$6000,$A2446)&gt;0,1,0)</f>
        <v>0</v>
      </c>
      <c r="F2446">
        <f>IF($E2446=1,SUMIFS(Registros!$F$2:$F$6000,Registros!$A$2:$A$6000,"NP",Registros!$B$2:$B$6000,$A2446),0)</f>
        <v>0</v>
      </c>
      <c r="G2446">
        <f>IF(COUNTIFS(Registros!$A$2:$A$6000,"MOV",Registros!$B$2:$B$6000,$A2446)&gt;0,1,0)</f>
        <v>1</v>
      </c>
      <c r="H2446">
        <f>IF($G2446=1,SUMIFS(Registros!$F$2:$F$6000,Registros!$A$2:$A$6000,"MOV",Registros!$B$2:$B$6000,$A2446),0)</f>
        <v>30</v>
      </c>
      <c r="I2446">
        <f>IF(COUNTIFS(Registros!$A$2:$A$6000,"CS",Registros!$B$2:$B$6000,$A2446)&gt;0,1,0)</f>
        <v>0</v>
      </c>
      <c r="J2446">
        <f>IF($I2446=1,SUMIFS(Registros!$I$2:$I$6000,Registros!$A$2:$A$6000,"CS",Registros!$B$2:$B$6000,$A2446),0)</f>
        <v>0</v>
      </c>
      <c r="K2446">
        <f>IF(COUNTIFS(Winback!$K$2:$K$300,$A2446)&gt;0,1,0)</f>
        <v>0</v>
      </c>
      <c r="L2446">
        <f>IF(AND($K2446=1,LEFT($A2446,3)="WB-"),SUMIFS(Winback!$D$2:$D$300,Winback!$K$2:$K$300,$A2446),0)</f>
        <v>0</v>
      </c>
      <c r="M2446">
        <f>IF(OR($E2446=1,$G2446=1,SUMIFS(Registros!$J$2:$J$6000,Registros!$B$2:$B$6000,$A2446)&gt;0),1,0)</f>
        <v>1</v>
      </c>
      <c r="N2446">
        <f>IF($J2446&gt;0,1,IF(COUNTIFS(Registros!$A$2:$A$6000,"CS",Registros!$B$2:$B$6000,$A2446,Registros!$K$2:$K$6000,"&lt;&gt;")&gt;0,1,0))</f>
        <v>0</v>
      </c>
      <c r="O2446" t="str">
        <f t="shared" si="190"/>
        <v>SOLO MÓVIL</v>
      </c>
      <c r="P2446" t="str">
        <f t="shared" si="191"/>
        <v>Ofrecer fijo + internet (FLBBTV)</v>
      </c>
      <c r="Q2446">
        <f t="shared" si="192"/>
        <v>30</v>
      </c>
      <c r="R2446">
        <f>IFERROR(VLOOKUP($A2446,Registros!$B$2:$G$6000,6,0),IFERROR(INDEX(Winback!$C$2:$C$300,MATCH($A2446,Winback!$K$2:$K$300,0)),""))</f>
        <v>0</v>
      </c>
      <c r="S2446" t="str">
        <f t="shared" si="193"/>
        <v>+MOV</v>
      </c>
      <c r="T2446">
        <f t="shared" si="194"/>
        <v>1</v>
      </c>
    </row>
    <row r="2447" spans="1:20" x14ac:dyDescent="0.35">
      <c r="A2447" t="s">
        <v>12123</v>
      </c>
      <c r="B2447" t="s">
        <v>12124</v>
      </c>
      <c r="C2447" t="s">
        <v>12125</v>
      </c>
      <c r="D2447" t="s">
        <v>12126</v>
      </c>
      <c r="E2447">
        <f>IF(COUNTIFS(Registros!$A$2:$A$6000,"NP",Registros!$B$2:$B$6000,$A2447)&gt;0,1,0)</f>
        <v>0</v>
      </c>
      <c r="F2447">
        <f>IF($E2447=1,SUMIFS(Registros!$F$2:$F$6000,Registros!$A$2:$A$6000,"NP",Registros!$B$2:$B$6000,$A2447),0)</f>
        <v>0</v>
      </c>
      <c r="G2447">
        <f>IF(COUNTIFS(Registros!$A$2:$A$6000,"MOV",Registros!$B$2:$B$6000,$A2447)&gt;0,1,0)</f>
        <v>1</v>
      </c>
      <c r="H2447">
        <f>IF($G2447=1,SUMIFS(Registros!$F$2:$F$6000,Registros!$A$2:$A$6000,"MOV",Registros!$B$2:$B$6000,$A2447),0)</f>
        <v>15</v>
      </c>
      <c r="I2447">
        <f>IF(COUNTIFS(Registros!$A$2:$A$6000,"CS",Registros!$B$2:$B$6000,$A2447)&gt;0,1,0)</f>
        <v>0</v>
      </c>
      <c r="J2447">
        <f>IF($I2447=1,SUMIFS(Registros!$I$2:$I$6000,Registros!$A$2:$A$6000,"CS",Registros!$B$2:$B$6000,$A2447),0)</f>
        <v>0</v>
      </c>
      <c r="K2447">
        <f>IF(COUNTIFS(Winback!$K$2:$K$300,$A2447)&gt;0,1,0)</f>
        <v>0</v>
      </c>
      <c r="L2447">
        <f>IF(AND($K2447=1,LEFT($A2447,3)="WB-"),SUMIFS(Winback!$D$2:$D$300,Winback!$K$2:$K$300,$A2447),0)</f>
        <v>0</v>
      </c>
      <c r="M2447">
        <f>IF(OR($E2447=1,$G2447=1,SUMIFS(Registros!$J$2:$J$6000,Registros!$B$2:$B$6000,$A2447)&gt;0),1,0)</f>
        <v>1</v>
      </c>
      <c r="N2447">
        <f>IF($J2447&gt;0,1,IF(COUNTIFS(Registros!$A$2:$A$6000,"CS",Registros!$B$2:$B$6000,$A2447,Registros!$K$2:$K$6000,"&lt;&gt;")&gt;0,1,0))</f>
        <v>0</v>
      </c>
      <c r="O2447" t="str">
        <f t="shared" si="190"/>
        <v>SOLO MÓVIL</v>
      </c>
      <c r="P2447" t="str">
        <f t="shared" si="191"/>
        <v>Ofrecer fijo + internet (FLBBTV)</v>
      </c>
      <c r="Q2447">
        <f t="shared" si="192"/>
        <v>15</v>
      </c>
      <c r="R2447">
        <f>IFERROR(VLOOKUP($A2447,Registros!$B$2:$G$6000,6,0),IFERROR(INDEX(Winback!$C$2:$C$300,MATCH($A2447,Winback!$K$2:$K$300,0)),""))</f>
        <v>0</v>
      </c>
      <c r="S2447" t="str">
        <f t="shared" si="193"/>
        <v>+MOV</v>
      </c>
      <c r="T2447">
        <f t="shared" si="194"/>
        <v>1</v>
      </c>
    </row>
    <row r="2448" spans="1:20" x14ac:dyDescent="0.35">
      <c r="A2448" t="s">
        <v>12128</v>
      </c>
      <c r="B2448" t="s">
        <v>12129</v>
      </c>
      <c r="C2448" t="s">
        <v>12130</v>
      </c>
      <c r="D2448" t="s">
        <v>12131</v>
      </c>
      <c r="E2448">
        <f>IF(COUNTIFS(Registros!$A$2:$A$6000,"NP",Registros!$B$2:$B$6000,$A2448)&gt;0,1,0)</f>
        <v>0</v>
      </c>
      <c r="F2448">
        <f>IF($E2448=1,SUMIFS(Registros!$F$2:$F$6000,Registros!$A$2:$A$6000,"NP",Registros!$B$2:$B$6000,$A2448),0)</f>
        <v>0</v>
      </c>
      <c r="G2448">
        <f>IF(COUNTIFS(Registros!$A$2:$A$6000,"MOV",Registros!$B$2:$B$6000,$A2448)&gt;0,1,0)</f>
        <v>1</v>
      </c>
      <c r="H2448">
        <f>IF($G2448=1,SUMIFS(Registros!$F$2:$F$6000,Registros!$A$2:$A$6000,"MOV",Registros!$B$2:$B$6000,$A2448),0)</f>
        <v>15</v>
      </c>
      <c r="I2448">
        <f>IF(COUNTIFS(Registros!$A$2:$A$6000,"CS",Registros!$B$2:$B$6000,$A2448)&gt;0,1,0)</f>
        <v>0</v>
      </c>
      <c r="J2448">
        <f>IF($I2448=1,SUMIFS(Registros!$I$2:$I$6000,Registros!$A$2:$A$6000,"CS",Registros!$B$2:$B$6000,$A2448),0)</f>
        <v>0</v>
      </c>
      <c r="K2448">
        <f>IF(COUNTIFS(Winback!$K$2:$K$300,$A2448)&gt;0,1,0)</f>
        <v>0</v>
      </c>
      <c r="L2448">
        <f>IF(AND($K2448=1,LEFT($A2448,3)="WB-"),SUMIFS(Winback!$D$2:$D$300,Winback!$K$2:$K$300,$A2448),0)</f>
        <v>0</v>
      </c>
      <c r="M2448">
        <f>IF(OR($E2448=1,$G2448=1,SUMIFS(Registros!$J$2:$J$6000,Registros!$B$2:$B$6000,$A2448)&gt;0),1,0)</f>
        <v>1</v>
      </c>
      <c r="N2448">
        <f>IF($J2448&gt;0,1,IF(COUNTIFS(Registros!$A$2:$A$6000,"CS",Registros!$B$2:$B$6000,$A2448,Registros!$K$2:$K$6000,"&lt;&gt;")&gt;0,1,0))</f>
        <v>0</v>
      </c>
      <c r="O2448" t="str">
        <f t="shared" si="190"/>
        <v>SOLO MÓVIL</v>
      </c>
      <c r="P2448" t="str">
        <f t="shared" si="191"/>
        <v>Ofrecer fijo + internet (FLBBTV)</v>
      </c>
      <c r="Q2448">
        <f t="shared" si="192"/>
        <v>15</v>
      </c>
      <c r="R2448">
        <f>IFERROR(VLOOKUP($A2448,Registros!$B$2:$G$6000,6,0),IFERROR(INDEX(Winback!$C$2:$C$300,MATCH($A2448,Winback!$K$2:$K$300,0)),""))</f>
        <v>0</v>
      </c>
      <c r="S2448" t="str">
        <f t="shared" si="193"/>
        <v>+MOV</v>
      </c>
      <c r="T2448">
        <f t="shared" si="194"/>
        <v>1</v>
      </c>
    </row>
    <row r="2449" spans="1:20" x14ac:dyDescent="0.35">
      <c r="A2449" t="s">
        <v>12133</v>
      </c>
      <c r="B2449" t="s">
        <v>12134</v>
      </c>
      <c r="C2449" t="s">
        <v>12135</v>
      </c>
      <c r="D2449" t="s">
        <v>12136</v>
      </c>
      <c r="E2449">
        <f>IF(COUNTIFS(Registros!$A$2:$A$6000,"NP",Registros!$B$2:$B$6000,$A2449)&gt;0,1,0)</f>
        <v>0</v>
      </c>
      <c r="F2449">
        <f>IF($E2449=1,SUMIFS(Registros!$F$2:$F$6000,Registros!$A$2:$A$6000,"NP",Registros!$B$2:$B$6000,$A2449),0)</f>
        <v>0</v>
      </c>
      <c r="G2449">
        <f>IF(COUNTIFS(Registros!$A$2:$A$6000,"MOV",Registros!$B$2:$B$6000,$A2449)&gt;0,1,0)</f>
        <v>1</v>
      </c>
      <c r="H2449">
        <f>IF($G2449=1,SUMIFS(Registros!$F$2:$F$6000,Registros!$A$2:$A$6000,"MOV",Registros!$B$2:$B$6000,$A2449),0)</f>
        <v>15</v>
      </c>
      <c r="I2449">
        <f>IF(COUNTIFS(Registros!$A$2:$A$6000,"CS",Registros!$B$2:$B$6000,$A2449)&gt;0,1,0)</f>
        <v>0</v>
      </c>
      <c r="J2449">
        <f>IF($I2449=1,SUMIFS(Registros!$I$2:$I$6000,Registros!$A$2:$A$6000,"CS",Registros!$B$2:$B$6000,$A2449),0)</f>
        <v>0</v>
      </c>
      <c r="K2449">
        <f>IF(COUNTIFS(Winback!$K$2:$K$300,$A2449)&gt;0,1,0)</f>
        <v>0</v>
      </c>
      <c r="L2449">
        <f>IF(AND($K2449=1,LEFT($A2449,3)="WB-"),SUMIFS(Winback!$D$2:$D$300,Winback!$K$2:$K$300,$A2449),0)</f>
        <v>0</v>
      </c>
      <c r="M2449">
        <f>IF(OR($E2449=1,$G2449=1,SUMIFS(Registros!$J$2:$J$6000,Registros!$B$2:$B$6000,$A2449)&gt;0),1,0)</f>
        <v>1</v>
      </c>
      <c r="N2449">
        <f>IF($J2449&gt;0,1,IF(COUNTIFS(Registros!$A$2:$A$6000,"CS",Registros!$B$2:$B$6000,$A2449,Registros!$K$2:$K$6000,"&lt;&gt;")&gt;0,1,0))</f>
        <v>0</v>
      </c>
      <c r="O2449" t="str">
        <f t="shared" si="190"/>
        <v>SOLO MÓVIL</v>
      </c>
      <c r="P2449" t="str">
        <f t="shared" si="191"/>
        <v>Ofrecer fijo + internet (FLBBTV)</v>
      </c>
      <c r="Q2449">
        <f t="shared" si="192"/>
        <v>15</v>
      </c>
      <c r="R2449">
        <f>IFERROR(VLOOKUP($A2449,Registros!$B$2:$G$6000,6,0),IFERROR(INDEX(Winback!$C$2:$C$300,MATCH($A2449,Winback!$K$2:$K$300,0)),""))</f>
        <v>0</v>
      </c>
      <c r="S2449" t="str">
        <f t="shared" si="193"/>
        <v>+MOV</v>
      </c>
      <c r="T2449">
        <f t="shared" si="194"/>
        <v>1</v>
      </c>
    </row>
    <row r="2450" spans="1:20" x14ac:dyDescent="0.35">
      <c r="A2450" t="s">
        <v>12138</v>
      </c>
      <c r="B2450" t="s">
        <v>12139</v>
      </c>
      <c r="C2450" t="s">
        <v>12135</v>
      </c>
      <c r="D2450" t="s">
        <v>12136</v>
      </c>
      <c r="E2450">
        <f>IF(COUNTIFS(Registros!$A$2:$A$6000,"NP",Registros!$B$2:$B$6000,$A2450)&gt;0,1,0)</f>
        <v>0</v>
      </c>
      <c r="F2450">
        <f>IF($E2450=1,SUMIFS(Registros!$F$2:$F$6000,Registros!$A$2:$A$6000,"NP",Registros!$B$2:$B$6000,$A2450),0)</f>
        <v>0</v>
      </c>
      <c r="G2450">
        <f>IF(COUNTIFS(Registros!$A$2:$A$6000,"MOV",Registros!$B$2:$B$6000,$A2450)&gt;0,1,0)</f>
        <v>1</v>
      </c>
      <c r="H2450">
        <f>IF($G2450=1,SUMIFS(Registros!$F$2:$F$6000,Registros!$A$2:$A$6000,"MOV",Registros!$B$2:$B$6000,$A2450),0)</f>
        <v>15</v>
      </c>
      <c r="I2450">
        <f>IF(COUNTIFS(Registros!$A$2:$A$6000,"CS",Registros!$B$2:$B$6000,$A2450)&gt;0,1,0)</f>
        <v>0</v>
      </c>
      <c r="J2450">
        <f>IF($I2450=1,SUMIFS(Registros!$I$2:$I$6000,Registros!$A$2:$A$6000,"CS",Registros!$B$2:$B$6000,$A2450),0)</f>
        <v>0</v>
      </c>
      <c r="K2450">
        <f>IF(COUNTIFS(Winback!$K$2:$K$300,$A2450)&gt;0,1,0)</f>
        <v>0</v>
      </c>
      <c r="L2450">
        <f>IF(AND($K2450=1,LEFT($A2450,3)="WB-"),SUMIFS(Winback!$D$2:$D$300,Winback!$K$2:$K$300,$A2450),0)</f>
        <v>0</v>
      </c>
      <c r="M2450">
        <f>IF(OR($E2450=1,$G2450=1,SUMIFS(Registros!$J$2:$J$6000,Registros!$B$2:$B$6000,$A2450)&gt;0),1,0)</f>
        <v>1</v>
      </c>
      <c r="N2450">
        <f>IF($J2450&gt;0,1,IF(COUNTIFS(Registros!$A$2:$A$6000,"CS",Registros!$B$2:$B$6000,$A2450,Registros!$K$2:$K$6000,"&lt;&gt;")&gt;0,1,0))</f>
        <v>0</v>
      </c>
      <c r="O2450" t="str">
        <f t="shared" si="190"/>
        <v>SOLO MÓVIL</v>
      </c>
      <c r="P2450" t="str">
        <f t="shared" si="191"/>
        <v>Ofrecer fijo + internet (FLBBTV)</v>
      </c>
      <c r="Q2450">
        <f t="shared" si="192"/>
        <v>15</v>
      </c>
      <c r="R2450">
        <f>IFERROR(VLOOKUP($A2450,Registros!$B$2:$G$6000,6,0),IFERROR(INDEX(Winback!$C$2:$C$300,MATCH($A2450,Winback!$K$2:$K$300,0)),""))</f>
        <v>0</v>
      </c>
      <c r="S2450" t="str">
        <f t="shared" si="193"/>
        <v>+MOV</v>
      </c>
      <c r="T2450">
        <f t="shared" si="194"/>
        <v>1</v>
      </c>
    </row>
    <row r="2451" spans="1:20" x14ac:dyDescent="0.35">
      <c r="A2451" t="s">
        <v>12141</v>
      </c>
      <c r="B2451" t="s">
        <v>12142</v>
      </c>
      <c r="C2451" t="s">
        <v>12143</v>
      </c>
      <c r="D2451" t="s">
        <v>12144</v>
      </c>
      <c r="E2451">
        <f>IF(COUNTIFS(Registros!$A$2:$A$6000,"NP",Registros!$B$2:$B$6000,$A2451)&gt;0,1,0)</f>
        <v>0</v>
      </c>
      <c r="F2451">
        <f>IF($E2451=1,SUMIFS(Registros!$F$2:$F$6000,Registros!$A$2:$A$6000,"NP",Registros!$B$2:$B$6000,$A2451),0)</f>
        <v>0</v>
      </c>
      <c r="G2451">
        <f>IF(COUNTIFS(Registros!$A$2:$A$6000,"MOV",Registros!$B$2:$B$6000,$A2451)&gt;0,1,0)</f>
        <v>1</v>
      </c>
      <c r="H2451">
        <f>IF($G2451=1,SUMIFS(Registros!$F$2:$F$6000,Registros!$A$2:$A$6000,"MOV",Registros!$B$2:$B$6000,$A2451),0)</f>
        <v>15</v>
      </c>
      <c r="I2451">
        <f>IF(COUNTIFS(Registros!$A$2:$A$6000,"CS",Registros!$B$2:$B$6000,$A2451)&gt;0,1,0)</f>
        <v>0</v>
      </c>
      <c r="J2451">
        <f>IF($I2451=1,SUMIFS(Registros!$I$2:$I$6000,Registros!$A$2:$A$6000,"CS",Registros!$B$2:$B$6000,$A2451),0)</f>
        <v>0</v>
      </c>
      <c r="K2451">
        <f>IF(COUNTIFS(Winback!$K$2:$K$300,$A2451)&gt;0,1,0)</f>
        <v>0</v>
      </c>
      <c r="L2451">
        <f>IF(AND($K2451=1,LEFT($A2451,3)="WB-"),SUMIFS(Winback!$D$2:$D$300,Winback!$K$2:$K$300,$A2451),0)</f>
        <v>0</v>
      </c>
      <c r="M2451">
        <f>IF(OR($E2451=1,$G2451=1,SUMIFS(Registros!$J$2:$J$6000,Registros!$B$2:$B$6000,$A2451)&gt;0),1,0)</f>
        <v>1</v>
      </c>
      <c r="N2451">
        <f>IF($J2451&gt;0,1,IF(COUNTIFS(Registros!$A$2:$A$6000,"CS",Registros!$B$2:$B$6000,$A2451,Registros!$K$2:$K$6000,"&lt;&gt;")&gt;0,1,0))</f>
        <v>0</v>
      </c>
      <c r="O2451" t="str">
        <f t="shared" si="190"/>
        <v>SOLO MÓVIL</v>
      </c>
      <c r="P2451" t="str">
        <f t="shared" si="191"/>
        <v>Ofrecer fijo + internet (FLBBTV)</v>
      </c>
      <c r="Q2451">
        <f t="shared" si="192"/>
        <v>15</v>
      </c>
      <c r="R2451">
        <f>IFERROR(VLOOKUP($A2451,Registros!$B$2:$G$6000,6,0),IFERROR(INDEX(Winback!$C$2:$C$300,MATCH($A2451,Winback!$K$2:$K$300,0)),""))</f>
        <v>0</v>
      </c>
      <c r="S2451" t="str">
        <f t="shared" si="193"/>
        <v>+MOV</v>
      </c>
      <c r="T2451">
        <f t="shared" si="194"/>
        <v>1</v>
      </c>
    </row>
    <row r="2452" spans="1:20" x14ac:dyDescent="0.35">
      <c r="A2452" t="s">
        <v>12146</v>
      </c>
      <c r="B2452" t="s">
        <v>12147</v>
      </c>
      <c r="C2452" t="s">
        <v>12148</v>
      </c>
      <c r="D2452" t="s">
        <v>12149</v>
      </c>
      <c r="E2452">
        <f>IF(COUNTIFS(Registros!$A$2:$A$6000,"NP",Registros!$B$2:$B$6000,$A2452)&gt;0,1,0)</f>
        <v>0</v>
      </c>
      <c r="F2452">
        <f>IF($E2452=1,SUMIFS(Registros!$F$2:$F$6000,Registros!$A$2:$A$6000,"NP",Registros!$B$2:$B$6000,$A2452),0)</f>
        <v>0</v>
      </c>
      <c r="G2452">
        <f>IF(COUNTIFS(Registros!$A$2:$A$6000,"MOV",Registros!$B$2:$B$6000,$A2452)&gt;0,1,0)</f>
        <v>1</v>
      </c>
      <c r="H2452">
        <f>IF($G2452=1,SUMIFS(Registros!$F$2:$F$6000,Registros!$A$2:$A$6000,"MOV",Registros!$B$2:$B$6000,$A2452),0)</f>
        <v>20</v>
      </c>
      <c r="I2452">
        <f>IF(COUNTIFS(Registros!$A$2:$A$6000,"CS",Registros!$B$2:$B$6000,$A2452)&gt;0,1,0)</f>
        <v>0</v>
      </c>
      <c r="J2452">
        <f>IF($I2452=1,SUMIFS(Registros!$I$2:$I$6000,Registros!$A$2:$A$6000,"CS",Registros!$B$2:$B$6000,$A2452),0)</f>
        <v>0</v>
      </c>
      <c r="K2452">
        <f>IF(COUNTIFS(Winback!$K$2:$K$300,$A2452)&gt;0,1,0)</f>
        <v>0</v>
      </c>
      <c r="L2452">
        <f>IF(AND($K2452=1,LEFT($A2452,3)="WB-"),SUMIFS(Winback!$D$2:$D$300,Winback!$K$2:$K$300,$A2452),0)</f>
        <v>0</v>
      </c>
      <c r="M2452">
        <f>IF(OR($E2452=1,$G2452=1,SUMIFS(Registros!$J$2:$J$6000,Registros!$B$2:$B$6000,$A2452)&gt;0),1,0)</f>
        <v>1</v>
      </c>
      <c r="N2452">
        <f>IF($J2452&gt;0,1,IF(COUNTIFS(Registros!$A$2:$A$6000,"CS",Registros!$B$2:$B$6000,$A2452,Registros!$K$2:$K$6000,"&lt;&gt;")&gt;0,1,0))</f>
        <v>0</v>
      </c>
      <c r="O2452" t="str">
        <f t="shared" si="190"/>
        <v>SOLO MÓVIL</v>
      </c>
      <c r="P2452" t="str">
        <f t="shared" si="191"/>
        <v>Ofrecer fijo + internet (FLBBTV)</v>
      </c>
      <c r="Q2452">
        <f t="shared" si="192"/>
        <v>20</v>
      </c>
      <c r="R2452">
        <f>IFERROR(VLOOKUP($A2452,Registros!$B$2:$G$6000,6,0),IFERROR(INDEX(Winback!$C$2:$C$300,MATCH($A2452,Winback!$K$2:$K$300,0)),""))</f>
        <v>0</v>
      </c>
      <c r="S2452" t="str">
        <f t="shared" si="193"/>
        <v>+MOV</v>
      </c>
      <c r="T2452">
        <f t="shared" si="194"/>
        <v>1</v>
      </c>
    </row>
    <row r="2453" spans="1:20" x14ac:dyDescent="0.35">
      <c r="A2453" t="s">
        <v>12151</v>
      </c>
      <c r="B2453" t="s">
        <v>12152</v>
      </c>
      <c r="C2453" t="s">
        <v>12153</v>
      </c>
      <c r="D2453" t="s">
        <v>12154</v>
      </c>
      <c r="E2453">
        <f>IF(COUNTIFS(Registros!$A$2:$A$6000,"NP",Registros!$B$2:$B$6000,$A2453)&gt;0,1,0)</f>
        <v>0</v>
      </c>
      <c r="F2453">
        <f>IF($E2453=1,SUMIFS(Registros!$F$2:$F$6000,Registros!$A$2:$A$6000,"NP",Registros!$B$2:$B$6000,$A2453),0)</f>
        <v>0</v>
      </c>
      <c r="G2453">
        <f>IF(COUNTIFS(Registros!$A$2:$A$6000,"MOV",Registros!$B$2:$B$6000,$A2453)&gt;0,1,0)</f>
        <v>1</v>
      </c>
      <c r="H2453">
        <f>IF($G2453=1,SUMIFS(Registros!$F$2:$F$6000,Registros!$A$2:$A$6000,"MOV",Registros!$B$2:$B$6000,$A2453),0)</f>
        <v>15</v>
      </c>
      <c r="I2453">
        <f>IF(COUNTIFS(Registros!$A$2:$A$6000,"CS",Registros!$B$2:$B$6000,$A2453)&gt;0,1,0)</f>
        <v>0</v>
      </c>
      <c r="J2453">
        <f>IF($I2453=1,SUMIFS(Registros!$I$2:$I$6000,Registros!$A$2:$A$6000,"CS",Registros!$B$2:$B$6000,$A2453),0)</f>
        <v>0</v>
      </c>
      <c r="K2453">
        <f>IF(COUNTIFS(Winback!$K$2:$K$300,$A2453)&gt;0,1,0)</f>
        <v>0</v>
      </c>
      <c r="L2453">
        <f>IF(AND($K2453=1,LEFT($A2453,3)="WB-"),SUMIFS(Winback!$D$2:$D$300,Winback!$K$2:$K$300,$A2453),0)</f>
        <v>0</v>
      </c>
      <c r="M2453">
        <f>IF(OR($E2453=1,$G2453=1,SUMIFS(Registros!$J$2:$J$6000,Registros!$B$2:$B$6000,$A2453)&gt;0),1,0)</f>
        <v>1</v>
      </c>
      <c r="N2453">
        <f>IF($J2453&gt;0,1,IF(COUNTIFS(Registros!$A$2:$A$6000,"CS",Registros!$B$2:$B$6000,$A2453,Registros!$K$2:$K$6000,"&lt;&gt;")&gt;0,1,0))</f>
        <v>0</v>
      </c>
      <c r="O2453" t="str">
        <f t="shared" si="190"/>
        <v>SOLO MÓVIL</v>
      </c>
      <c r="P2453" t="str">
        <f t="shared" si="191"/>
        <v>Ofrecer fijo + internet (FLBBTV)</v>
      </c>
      <c r="Q2453">
        <f t="shared" si="192"/>
        <v>15</v>
      </c>
      <c r="R2453">
        <f>IFERROR(VLOOKUP($A2453,Registros!$B$2:$G$6000,6,0),IFERROR(INDEX(Winback!$C$2:$C$300,MATCH($A2453,Winback!$K$2:$K$300,0)),""))</f>
        <v>0</v>
      </c>
      <c r="S2453" t="str">
        <f t="shared" si="193"/>
        <v>+MOV</v>
      </c>
      <c r="T2453">
        <f t="shared" si="194"/>
        <v>1</v>
      </c>
    </row>
    <row r="2454" spans="1:20" x14ac:dyDescent="0.35">
      <c r="A2454" t="s">
        <v>12156</v>
      </c>
      <c r="B2454" t="s">
        <v>12157</v>
      </c>
      <c r="C2454" t="s">
        <v>12158</v>
      </c>
      <c r="D2454" t="s">
        <v>12159</v>
      </c>
      <c r="E2454">
        <f>IF(COUNTIFS(Registros!$A$2:$A$6000,"NP",Registros!$B$2:$B$6000,$A2454)&gt;0,1,0)</f>
        <v>0</v>
      </c>
      <c r="F2454">
        <f>IF($E2454=1,SUMIFS(Registros!$F$2:$F$6000,Registros!$A$2:$A$6000,"NP",Registros!$B$2:$B$6000,$A2454),0)</f>
        <v>0</v>
      </c>
      <c r="G2454">
        <f>IF(COUNTIFS(Registros!$A$2:$A$6000,"MOV",Registros!$B$2:$B$6000,$A2454)&gt;0,1,0)</f>
        <v>1</v>
      </c>
      <c r="H2454">
        <f>IF($G2454=1,SUMIFS(Registros!$F$2:$F$6000,Registros!$A$2:$A$6000,"MOV",Registros!$B$2:$B$6000,$A2454),0)</f>
        <v>15</v>
      </c>
      <c r="I2454">
        <f>IF(COUNTIFS(Registros!$A$2:$A$6000,"CS",Registros!$B$2:$B$6000,$A2454)&gt;0,1,0)</f>
        <v>0</v>
      </c>
      <c r="J2454">
        <f>IF($I2454=1,SUMIFS(Registros!$I$2:$I$6000,Registros!$A$2:$A$6000,"CS",Registros!$B$2:$B$6000,$A2454),0)</f>
        <v>0</v>
      </c>
      <c r="K2454">
        <f>IF(COUNTIFS(Winback!$K$2:$K$300,$A2454)&gt;0,1,0)</f>
        <v>0</v>
      </c>
      <c r="L2454">
        <f>IF(AND($K2454=1,LEFT($A2454,3)="WB-"),SUMIFS(Winback!$D$2:$D$300,Winback!$K$2:$K$300,$A2454),0)</f>
        <v>0</v>
      </c>
      <c r="M2454">
        <f>IF(OR($E2454=1,$G2454=1,SUMIFS(Registros!$J$2:$J$6000,Registros!$B$2:$B$6000,$A2454)&gt;0),1,0)</f>
        <v>1</v>
      </c>
      <c r="N2454">
        <f>IF($J2454&gt;0,1,IF(COUNTIFS(Registros!$A$2:$A$6000,"CS",Registros!$B$2:$B$6000,$A2454,Registros!$K$2:$K$6000,"&lt;&gt;")&gt;0,1,0))</f>
        <v>0</v>
      </c>
      <c r="O2454" t="str">
        <f t="shared" si="190"/>
        <v>SOLO MÓVIL</v>
      </c>
      <c r="P2454" t="str">
        <f t="shared" si="191"/>
        <v>Ofrecer fijo + internet (FLBBTV)</v>
      </c>
      <c r="Q2454">
        <f t="shared" si="192"/>
        <v>15</v>
      </c>
      <c r="R2454">
        <f>IFERROR(VLOOKUP($A2454,Registros!$B$2:$G$6000,6,0),IFERROR(INDEX(Winback!$C$2:$C$300,MATCH($A2454,Winback!$K$2:$K$300,0)),""))</f>
        <v>0</v>
      </c>
      <c r="S2454" t="str">
        <f t="shared" si="193"/>
        <v>+MOV</v>
      </c>
      <c r="T2454">
        <f t="shared" si="194"/>
        <v>1</v>
      </c>
    </row>
    <row r="2455" spans="1:20" x14ac:dyDescent="0.35">
      <c r="A2455" t="s">
        <v>12161</v>
      </c>
      <c r="B2455" t="s">
        <v>12162</v>
      </c>
      <c r="C2455" t="s">
        <v>12163</v>
      </c>
      <c r="D2455" t="s">
        <v>12164</v>
      </c>
      <c r="E2455">
        <f>IF(COUNTIFS(Registros!$A$2:$A$6000,"NP",Registros!$B$2:$B$6000,$A2455)&gt;0,1,0)</f>
        <v>0</v>
      </c>
      <c r="F2455">
        <f>IF($E2455=1,SUMIFS(Registros!$F$2:$F$6000,Registros!$A$2:$A$6000,"NP",Registros!$B$2:$B$6000,$A2455),0)</f>
        <v>0</v>
      </c>
      <c r="G2455">
        <f>IF(COUNTIFS(Registros!$A$2:$A$6000,"MOV",Registros!$B$2:$B$6000,$A2455)&gt;0,1,0)</f>
        <v>1</v>
      </c>
      <c r="H2455">
        <f>IF($G2455=1,SUMIFS(Registros!$F$2:$F$6000,Registros!$A$2:$A$6000,"MOV",Registros!$B$2:$B$6000,$A2455),0)</f>
        <v>15</v>
      </c>
      <c r="I2455">
        <f>IF(COUNTIFS(Registros!$A$2:$A$6000,"CS",Registros!$B$2:$B$6000,$A2455)&gt;0,1,0)</f>
        <v>0</v>
      </c>
      <c r="J2455">
        <f>IF($I2455=1,SUMIFS(Registros!$I$2:$I$6000,Registros!$A$2:$A$6000,"CS",Registros!$B$2:$B$6000,$A2455),0)</f>
        <v>0</v>
      </c>
      <c r="K2455">
        <f>IF(COUNTIFS(Winback!$K$2:$K$300,$A2455)&gt;0,1,0)</f>
        <v>0</v>
      </c>
      <c r="L2455">
        <f>IF(AND($K2455=1,LEFT($A2455,3)="WB-"),SUMIFS(Winback!$D$2:$D$300,Winback!$K$2:$K$300,$A2455),0)</f>
        <v>0</v>
      </c>
      <c r="M2455">
        <f>IF(OR($E2455=1,$G2455=1,SUMIFS(Registros!$J$2:$J$6000,Registros!$B$2:$B$6000,$A2455)&gt;0),1,0)</f>
        <v>1</v>
      </c>
      <c r="N2455">
        <f>IF($J2455&gt;0,1,IF(COUNTIFS(Registros!$A$2:$A$6000,"CS",Registros!$B$2:$B$6000,$A2455,Registros!$K$2:$K$6000,"&lt;&gt;")&gt;0,1,0))</f>
        <v>0</v>
      </c>
      <c r="O2455" t="str">
        <f t="shared" si="190"/>
        <v>SOLO MÓVIL</v>
      </c>
      <c r="P2455" t="str">
        <f t="shared" si="191"/>
        <v>Ofrecer fijo + internet (FLBBTV)</v>
      </c>
      <c r="Q2455">
        <f t="shared" si="192"/>
        <v>15</v>
      </c>
      <c r="R2455">
        <f>IFERROR(VLOOKUP($A2455,Registros!$B$2:$G$6000,6,0),IFERROR(INDEX(Winback!$C$2:$C$300,MATCH($A2455,Winback!$K$2:$K$300,0)),""))</f>
        <v>0</v>
      </c>
      <c r="S2455" t="str">
        <f t="shared" si="193"/>
        <v>+MOV</v>
      </c>
      <c r="T2455">
        <f t="shared" si="194"/>
        <v>1</v>
      </c>
    </row>
    <row r="2456" spans="1:20" x14ac:dyDescent="0.35">
      <c r="A2456" t="s">
        <v>12166</v>
      </c>
      <c r="B2456" t="s">
        <v>12167</v>
      </c>
      <c r="C2456" t="s">
        <v>12168</v>
      </c>
      <c r="D2456" t="s">
        <v>12169</v>
      </c>
      <c r="E2456">
        <f>IF(COUNTIFS(Registros!$A$2:$A$6000,"NP",Registros!$B$2:$B$6000,$A2456)&gt;0,1,0)</f>
        <v>0</v>
      </c>
      <c r="F2456">
        <f>IF($E2456=1,SUMIFS(Registros!$F$2:$F$6000,Registros!$A$2:$A$6000,"NP",Registros!$B$2:$B$6000,$A2456),0)</f>
        <v>0</v>
      </c>
      <c r="G2456">
        <f>IF(COUNTIFS(Registros!$A$2:$A$6000,"MOV",Registros!$B$2:$B$6000,$A2456)&gt;0,1,0)</f>
        <v>1</v>
      </c>
      <c r="H2456">
        <f>IF($G2456=1,SUMIFS(Registros!$F$2:$F$6000,Registros!$A$2:$A$6000,"MOV",Registros!$B$2:$B$6000,$A2456),0)</f>
        <v>20</v>
      </c>
      <c r="I2456">
        <f>IF(COUNTIFS(Registros!$A$2:$A$6000,"CS",Registros!$B$2:$B$6000,$A2456)&gt;0,1,0)</f>
        <v>0</v>
      </c>
      <c r="J2456">
        <f>IF($I2456=1,SUMIFS(Registros!$I$2:$I$6000,Registros!$A$2:$A$6000,"CS",Registros!$B$2:$B$6000,$A2456),0)</f>
        <v>0</v>
      </c>
      <c r="K2456">
        <f>IF(COUNTIFS(Winback!$K$2:$K$300,$A2456)&gt;0,1,0)</f>
        <v>0</v>
      </c>
      <c r="L2456">
        <f>IF(AND($K2456=1,LEFT($A2456,3)="WB-"),SUMIFS(Winback!$D$2:$D$300,Winback!$K$2:$K$300,$A2456),0)</f>
        <v>0</v>
      </c>
      <c r="M2456">
        <f>IF(OR($E2456=1,$G2456=1,SUMIFS(Registros!$J$2:$J$6000,Registros!$B$2:$B$6000,$A2456)&gt;0),1,0)</f>
        <v>1</v>
      </c>
      <c r="N2456">
        <f>IF($J2456&gt;0,1,IF(COUNTIFS(Registros!$A$2:$A$6000,"CS",Registros!$B$2:$B$6000,$A2456,Registros!$K$2:$K$6000,"&lt;&gt;")&gt;0,1,0))</f>
        <v>0</v>
      </c>
      <c r="O2456" t="str">
        <f t="shared" si="190"/>
        <v>SOLO MÓVIL</v>
      </c>
      <c r="P2456" t="str">
        <f t="shared" si="191"/>
        <v>Ofrecer fijo + internet (FLBBTV)</v>
      </c>
      <c r="Q2456">
        <f t="shared" si="192"/>
        <v>20</v>
      </c>
      <c r="R2456">
        <f>IFERROR(VLOOKUP($A2456,Registros!$B$2:$G$6000,6,0),IFERROR(INDEX(Winback!$C$2:$C$300,MATCH($A2456,Winback!$K$2:$K$300,0)),""))</f>
        <v>0</v>
      </c>
      <c r="S2456" t="str">
        <f t="shared" si="193"/>
        <v>+MOV</v>
      </c>
      <c r="T2456">
        <f t="shared" si="194"/>
        <v>1</v>
      </c>
    </row>
    <row r="2457" spans="1:20" x14ac:dyDescent="0.35">
      <c r="A2457" t="s">
        <v>12171</v>
      </c>
      <c r="B2457" t="s">
        <v>12172</v>
      </c>
      <c r="C2457" t="s">
        <v>12173</v>
      </c>
      <c r="D2457" t="s">
        <v>12174</v>
      </c>
      <c r="E2457">
        <f>IF(COUNTIFS(Registros!$A$2:$A$6000,"NP",Registros!$B$2:$B$6000,$A2457)&gt;0,1,0)</f>
        <v>0</v>
      </c>
      <c r="F2457">
        <f>IF($E2457=1,SUMIFS(Registros!$F$2:$F$6000,Registros!$A$2:$A$6000,"NP",Registros!$B$2:$B$6000,$A2457),0)</f>
        <v>0</v>
      </c>
      <c r="G2457">
        <f>IF(COUNTIFS(Registros!$A$2:$A$6000,"MOV",Registros!$B$2:$B$6000,$A2457)&gt;0,1,0)</f>
        <v>1</v>
      </c>
      <c r="H2457">
        <f>IF($G2457=1,SUMIFS(Registros!$F$2:$F$6000,Registros!$A$2:$A$6000,"MOV",Registros!$B$2:$B$6000,$A2457),0)</f>
        <v>25</v>
      </c>
      <c r="I2457">
        <f>IF(COUNTIFS(Registros!$A$2:$A$6000,"CS",Registros!$B$2:$B$6000,$A2457)&gt;0,1,0)</f>
        <v>0</v>
      </c>
      <c r="J2457">
        <f>IF($I2457=1,SUMIFS(Registros!$I$2:$I$6000,Registros!$A$2:$A$6000,"CS",Registros!$B$2:$B$6000,$A2457),0)</f>
        <v>0</v>
      </c>
      <c r="K2457">
        <f>IF(COUNTIFS(Winback!$K$2:$K$300,$A2457)&gt;0,1,0)</f>
        <v>0</v>
      </c>
      <c r="L2457">
        <f>IF(AND($K2457=1,LEFT($A2457,3)="WB-"),SUMIFS(Winback!$D$2:$D$300,Winback!$K$2:$K$300,$A2457),0)</f>
        <v>0</v>
      </c>
      <c r="M2457">
        <f>IF(OR($E2457=1,$G2457=1,SUMIFS(Registros!$J$2:$J$6000,Registros!$B$2:$B$6000,$A2457)&gt;0),1,0)</f>
        <v>1</v>
      </c>
      <c r="N2457">
        <f>IF($J2457&gt;0,1,IF(COUNTIFS(Registros!$A$2:$A$6000,"CS",Registros!$B$2:$B$6000,$A2457,Registros!$K$2:$K$6000,"&lt;&gt;")&gt;0,1,0))</f>
        <v>0</v>
      </c>
      <c r="O2457" t="str">
        <f t="shared" si="190"/>
        <v>SOLO MÓVIL</v>
      </c>
      <c r="P2457" t="str">
        <f t="shared" si="191"/>
        <v>Ofrecer fijo + internet (FLBBTV)</v>
      </c>
      <c r="Q2457">
        <f t="shared" si="192"/>
        <v>25</v>
      </c>
      <c r="R2457">
        <f>IFERROR(VLOOKUP($A2457,Registros!$B$2:$G$6000,6,0),IFERROR(INDEX(Winback!$C$2:$C$300,MATCH($A2457,Winback!$K$2:$K$300,0)),""))</f>
        <v>0</v>
      </c>
      <c r="S2457" t="str">
        <f t="shared" si="193"/>
        <v>+MOV</v>
      </c>
      <c r="T2457">
        <f t="shared" si="194"/>
        <v>1</v>
      </c>
    </row>
    <row r="2458" spans="1:20" x14ac:dyDescent="0.35">
      <c r="A2458" t="s">
        <v>12176</v>
      </c>
      <c r="B2458" t="s">
        <v>12177</v>
      </c>
      <c r="C2458" t="s">
        <v>12178</v>
      </c>
      <c r="D2458" t="s">
        <v>12179</v>
      </c>
      <c r="E2458">
        <f>IF(COUNTIFS(Registros!$A$2:$A$6000,"NP",Registros!$B$2:$B$6000,$A2458)&gt;0,1,0)</f>
        <v>0</v>
      </c>
      <c r="F2458">
        <f>IF($E2458=1,SUMIFS(Registros!$F$2:$F$6000,Registros!$A$2:$A$6000,"NP",Registros!$B$2:$B$6000,$A2458),0)</f>
        <v>0</v>
      </c>
      <c r="G2458">
        <f>IF(COUNTIFS(Registros!$A$2:$A$6000,"MOV",Registros!$B$2:$B$6000,$A2458)&gt;0,1,0)</f>
        <v>1</v>
      </c>
      <c r="H2458">
        <f>IF($G2458=1,SUMIFS(Registros!$F$2:$F$6000,Registros!$A$2:$A$6000,"MOV",Registros!$B$2:$B$6000,$A2458),0)</f>
        <v>16.29</v>
      </c>
      <c r="I2458">
        <f>IF(COUNTIFS(Registros!$A$2:$A$6000,"CS",Registros!$B$2:$B$6000,$A2458)&gt;0,1,0)</f>
        <v>0</v>
      </c>
      <c r="J2458">
        <f>IF($I2458=1,SUMIFS(Registros!$I$2:$I$6000,Registros!$A$2:$A$6000,"CS",Registros!$B$2:$B$6000,$A2458),0)</f>
        <v>0</v>
      </c>
      <c r="K2458">
        <f>IF(COUNTIFS(Winback!$K$2:$K$300,$A2458)&gt;0,1,0)</f>
        <v>0</v>
      </c>
      <c r="L2458">
        <f>IF(AND($K2458=1,LEFT($A2458,3)="WB-"),SUMIFS(Winback!$D$2:$D$300,Winback!$K$2:$K$300,$A2458),0)</f>
        <v>0</v>
      </c>
      <c r="M2458">
        <f>IF(OR($E2458=1,$G2458=1,SUMIFS(Registros!$J$2:$J$6000,Registros!$B$2:$B$6000,$A2458)&gt;0),1,0)</f>
        <v>1</v>
      </c>
      <c r="N2458">
        <f>IF($J2458&gt;0,1,IF(COUNTIFS(Registros!$A$2:$A$6000,"CS",Registros!$B$2:$B$6000,$A2458,Registros!$K$2:$K$6000,"&lt;&gt;")&gt;0,1,0))</f>
        <v>0</v>
      </c>
      <c r="O2458" t="str">
        <f t="shared" si="190"/>
        <v>SOLO MÓVIL</v>
      </c>
      <c r="P2458" t="str">
        <f t="shared" si="191"/>
        <v>Ofrecer fijo + internet (FLBBTV)</v>
      </c>
      <c r="Q2458">
        <f t="shared" si="192"/>
        <v>16.29</v>
      </c>
      <c r="R2458">
        <f>IFERROR(VLOOKUP($A2458,Registros!$B$2:$G$6000,6,0),IFERROR(INDEX(Winback!$C$2:$C$300,MATCH($A2458,Winback!$K$2:$K$300,0)),""))</f>
        <v>0</v>
      </c>
      <c r="S2458" t="str">
        <f t="shared" si="193"/>
        <v>+MOV</v>
      </c>
      <c r="T2458">
        <f t="shared" si="194"/>
        <v>1</v>
      </c>
    </row>
    <row r="2459" spans="1:20" x14ac:dyDescent="0.35">
      <c r="A2459" t="s">
        <v>12180</v>
      </c>
      <c r="B2459" t="s">
        <v>12181</v>
      </c>
      <c r="C2459" t="s">
        <v>12182</v>
      </c>
      <c r="D2459" t="s">
        <v>12183</v>
      </c>
      <c r="E2459">
        <f>IF(COUNTIFS(Registros!$A$2:$A$6000,"NP",Registros!$B$2:$B$6000,$A2459)&gt;0,1,0)</f>
        <v>0</v>
      </c>
      <c r="F2459">
        <f>IF($E2459=1,SUMIFS(Registros!$F$2:$F$6000,Registros!$A$2:$A$6000,"NP",Registros!$B$2:$B$6000,$A2459),0)</f>
        <v>0</v>
      </c>
      <c r="G2459">
        <f>IF(COUNTIFS(Registros!$A$2:$A$6000,"MOV",Registros!$B$2:$B$6000,$A2459)&gt;0,1,0)</f>
        <v>1</v>
      </c>
      <c r="H2459">
        <f>IF($G2459=1,SUMIFS(Registros!$F$2:$F$6000,Registros!$A$2:$A$6000,"MOV",Registros!$B$2:$B$6000,$A2459),0)</f>
        <v>15</v>
      </c>
      <c r="I2459">
        <f>IF(COUNTIFS(Registros!$A$2:$A$6000,"CS",Registros!$B$2:$B$6000,$A2459)&gt;0,1,0)</f>
        <v>0</v>
      </c>
      <c r="J2459">
        <f>IF($I2459=1,SUMIFS(Registros!$I$2:$I$6000,Registros!$A$2:$A$6000,"CS",Registros!$B$2:$B$6000,$A2459),0)</f>
        <v>0</v>
      </c>
      <c r="K2459">
        <f>IF(COUNTIFS(Winback!$K$2:$K$300,$A2459)&gt;0,1,0)</f>
        <v>0</v>
      </c>
      <c r="L2459">
        <f>IF(AND($K2459=1,LEFT($A2459,3)="WB-"),SUMIFS(Winback!$D$2:$D$300,Winback!$K$2:$K$300,$A2459),0)</f>
        <v>0</v>
      </c>
      <c r="M2459">
        <f>IF(OR($E2459=1,$G2459=1,SUMIFS(Registros!$J$2:$J$6000,Registros!$B$2:$B$6000,$A2459)&gt;0),1,0)</f>
        <v>1</v>
      </c>
      <c r="N2459">
        <f>IF($J2459&gt;0,1,IF(COUNTIFS(Registros!$A$2:$A$6000,"CS",Registros!$B$2:$B$6000,$A2459,Registros!$K$2:$K$6000,"&lt;&gt;")&gt;0,1,0))</f>
        <v>0</v>
      </c>
      <c r="O2459" t="str">
        <f t="shared" si="190"/>
        <v>SOLO MÓVIL</v>
      </c>
      <c r="P2459" t="str">
        <f t="shared" si="191"/>
        <v>Ofrecer fijo + internet (FLBBTV)</v>
      </c>
      <c r="Q2459">
        <f t="shared" si="192"/>
        <v>15</v>
      </c>
      <c r="R2459">
        <f>IFERROR(VLOOKUP($A2459,Registros!$B$2:$G$6000,6,0),IFERROR(INDEX(Winback!$C$2:$C$300,MATCH($A2459,Winback!$K$2:$K$300,0)),""))</f>
        <v>0</v>
      </c>
      <c r="S2459" t="str">
        <f t="shared" si="193"/>
        <v>+MOV</v>
      </c>
      <c r="T2459">
        <f t="shared" si="194"/>
        <v>1</v>
      </c>
    </row>
    <row r="2460" spans="1:20" x14ac:dyDescent="0.35">
      <c r="A2460" t="s">
        <v>12185</v>
      </c>
      <c r="B2460" t="s">
        <v>12186</v>
      </c>
      <c r="C2460" t="s">
        <v>12187</v>
      </c>
      <c r="D2460" t="s">
        <v>12188</v>
      </c>
      <c r="E2460">
        <f>IF(COUNTIFS(Registros!$A$2:$A$6000,"NP",Registros!$B$2:$B$6000,$A2460)&gt;0,1,0)</f>
        <v>0</v>
      </c>
      <c r="F2460">
        <f>IF($E2460=1,SUMIFS(Registros!$F$2:$F$6000,Registros!$A$2:$A$6000,"NP",Registros!$B$2:$B$6000,$A2460),0)</f>
        <v>0</v>
      </c>
      <c r="G2460">
        <f>IF(COUNTIFS(Registros!$A$2:$A$6000,"MOV",Registros!$B$2:$B$6000,$A2460)&gt;0,1,0)</f>
        <v>1</v>
      </c>
      <c r="H2460">
        <f>IF($G2460=1,SUMIFS(Registros!$F$2:$F$6000,Registros!$A$2:$A$6000,"MOV",Registros!$B$2:$B$6000,$A2460),0)</f>
        <v>15</v>
      </c>
      <c r="I2460">
        <f>IF(COUNTIFS(Registros!$A$2:$A$6000,"CS",Registros!$B$2:$B$6000,$A2460)&gt;0,1,0)</f>
        <v>0</v>
      </c>
      <c r="J2460">
        <f>IF($I2460=1,SUMIFS(Registros!$I$2:$I$6000,Registros!$A$2:$A$6000,"CS",Registros!$B$2:$B$6000,$A2460),0)</f>
        <v>0</v>
      </c>
      <c r="K2460">
        <f>IF(COUNTIFS(Winback!$K$2:$K$300,$A2460)&gt;0,1,0)</f>
        <v>0</v>
      </c>
      <c r="L2460">
        <f>IF(AND($K2460=1,LEFT($A2460,3)="WB-"),SUMIFS(Winback!$D$2:$D$300,Winback!$K$2:$K$300,$A2460),0)</f>
        <v>0</v>
      </c>
      <c r="M2460">
        <f>IF(OR($E2460=1,$G2460=1,SUMIFS(Registros!$J$2:$J$6000,Registros!$B$2:$B$6000,$A2460)&gt;0),1,0)</f>
        <v>1</v>
      </c>
      <c r="N2460">
        <f>IF($J2460&gt;0,1,IF(COUNTIFS(Registros!$A$2:$A$6000,"CS",Registros!$B$2:$B$6000,$A2460,Registros!$K$2:$K$6000,"&lt;&gt;")&gt;0,1,0))</f>
        <v>0</v>
      </c>
      <c r="O2460" t="str">
        <f t="shared" si="190"/>
        <v>SOLO MÓVIL</v>
      </c>
      <c r="P2460" t="str">
        <f t="shared" si="191"/>
        <v>Ofrecer fijo + internet (FLBBTV)</v>
      </c>
      <c r="Q2460">
        <f t="shared" si="192"/>
        <v>15</v>
      </c>
      <c r="R2460">
        <f>IFERROR(VLOOKUP($A2460,Registros!$B$2:$G$6000,6,0),IFERROR(INDEX(Winback!$C$2:$C$300,MATCH($A2460,Winback!$K$2:$K$300,0)),""))</f>
        <v>0</v>
      </c>
      <c r="S2460" t="str">
        <f t="shared" si="193"/>
        <v>+MOV</v>
      </c>
      <c r="T2460">
        <f t="shared" si="194"/>
        <v>1</v>
      </c>
    </row>
    <row r="2461" spans="1:20" x14ac:dyDescent="0.35">
      <c r="A2461" t="s">
        <v>12190</v>
      </c>
      <c r="B2461" t="s">
        <v>12191</v>
      </c>
      <c r="C2461" t="s">
        <v>12192</v>
      </c>
      <c r="D2461" t="s">
        <v>12193</v>
      </c>
      <c r="E2461">
        <f>IF(COUNTIFS(Registros!$A$2:$A$6000,"NP",Registros!$B$2:$B$6000,$A2461)&gt;0,1,0)</f>
        <v>0</v>
      </c>
      <c r="F2461">
        <f>IF($E2461=1,SUMIFS(Registros!$F$2:$F$6000,Registros!$A$2:$A$6000,"NP",Registros!$B$2:$B$6000,$A2461),0)</f>
        <v>0</v>
      </c>
      <c r="G2461">
        <f>IF(COUNTIFS(Registros!$A$2:$A$6000,"MOV",Registros!$B$2:$B$6000,$A2461)&gt;0,1,0)</f>
        <v>1</v>
      </c>
      <c r="H2461">
        <f>IF($G2461=1,SUMIFS(Registros!$F$2:$F$6000,Registros!$A$2:$A$6000,"MOV",Registros!$B$2:$B$6000,$A2461),0)</f>
        <v>8</v>
      </c>
      <c r="I2461">
        <f>IF(COUNTIFS(Registros!$A$2:$A$6000,"CS",Registros!$B$2:$B$6000,$A2461)&gt;0,1,0)</f>
        <v>0</v>
      </c>
      <c r="J2461">
        <f>IF($I2461=1,SUMIFS(Registros!$I$2:$I$6000,Registros!$A$2:$A$6000,"CS",Registros!$B$2:$B$6000,$A2461),0)</f>
        <v>0</v>
      </c>
      <c r="K2461">
        <f>IF(COUNTIFS(Winback!$K$2:$K$300,$A2461)&gt;0,1,0)</f>
        <v>0</v>
      </c>
      <c r="L2461">
        <f>IF(AND($K2461=1,LEFT($A2461,3)="WB-"),SUMIFS(Winback!$D$2:$D$300,Winback!$K$2:$K$300,$A2461),0)</f>
        <v>0</v>
      </c>
      <c r="M2461">
        <f>IF(OR($E2461=1,$G2461=1,SUMIFS(Registros!$J$2:$J$6000,Registros!$B$2:$B$6000,$A2461)&gt;0),1,0)</f>
        <v>1</v>
      </c>
      <c r="N2461">
        <f>IF($J2461&gt;0,1,IF(COUNTIFS(Registros!$A$2:$A$6000,"CS",Registros!$B$2:$B$6000,$A2461,Registros!$K$2:$K$6000,"&lt;&gt;")&gt;0,1,0))</f>
        <v>0</v>
      </c>
      <c r="O2461" t="str">
        <f t="shared" si="190"/>
        <v>SOLO MÓVIL</v>
      </c>
      <c r="P2461" t="str">
        <f t="shared" si="191"/>
        <v>Ofrecer fijo + internet (FLBBTV)</v>
      </c>
      <c r="Q2461">
        <f t="shared" si="192"/>
        <v>8</v>
      </c>
      <c r="R2461">
        <f>IFERROR(VLOOKUP($A2461,Registros!$B$2:$G$6000,6,0),IFERROR(INDEX(Winback!$C$2:$C$300,MATCH($A2461,Winback!$K$2:$K$300,0)),""))</f>
        <v>0</v>
      </c>
      <c r="S2461" t="str">
        <f t="shared" si="193"/>
        <v>+MOV</v>
      </c>
      <c r="T2461">
        <f t="shared" si="194"/>
        <v>1</v>
      </c>
    </row>
    <row r="2462" spans="1:20" x14ac:dyDescent="0.35">
      <c r="A2462" t="s">
        <v>12195</v>
      </c>
      <c r="B2462" t="s">
        <v>12196</v>
      </c>
      <c r="C2462" t="s">
        <v>12197</v>
      </c>
      <c r="D2462" t="s">
        <v>12198</v>
      </c>
      <c r="E2462">
        <f>IF(COUNTIFS(Registros!$A$2:$A$6000,"NP",Registros!$B$2:$B$6000,$A2462)&gt;0,1,0)</f>
        <v>0</v>
      </c>
      <c r="F2462">
        <f>IF($E2462=1,SUMIFS(Registros!$F$2:$F$6000,Registros!$A$2:$A$6000,"NP",Registros!$B$2:$B$6000,$A2462),0)</f>
        <v>0</v>
      </c>
      <c r="G2462">
        <f>IF(COUNTIFS(Registros!$A$2:$A$6000,"MOV",Registros!$B$2:$B$6000,$A2462)&gt;0,1,0)</f>
        <v>1</v>
      </c>
      <c r="H2462">
        <f>IF($G2462=1,SUMIFS(Registros!$F$2:$F$6000,Registros!$A$2:$A$6000,"MOV",Registros!$B$2:$B$6000,$A2462),0)</f>
        <v>17.579999999999998</v>
      </c>
      <c r="I2462">
        <f>IF(COUNTIFS(Registros!$A$2:$A$6000,"CS",Registros!$B$2:$B$6000,$A2462)&gt;0,1,0)</f>
        <v>0</v>
      </c>
      <c r="J2462">
        <f>IF($I2462=1,SUMIFS(Registros!$I$2:$I$6000,Registros!$A$2:$A$6000,"CS",Registros!$B$2:$B$6000,$A2462),0)</f>
        <v>0</v>
      </c>
      <c r="K2462">
        <f>IF(COUNTIFS(Winback!$K$2:$K$300,$A2462)&gt;0,1,0)</f>
        <v>0</v>
      </c>
      <c r="L2462">
        <f>IF(AND($K2462=1,LEFT($A2462,3)="WB-"),SUMIFS(Winback!$D$2:$D$300,Winback!$K$2:$K$300,$A2462),0)</f>
        <v>0</v>
      </c>
      <c r="M2462">
        <f>IF(OR($E2462=1,$G2462=1,SUMIFS(Registros!$J$2:$J$6000,Registros!$B$2:$B$6000,$A2462)&gt;0),1,0)</f>
        <v>1</v>
      </c>
      <c r="N2462">
        <f>IF($J2462&gt;0,1,IF(COUNTIFS(Registros!$A$2:$A$6000,"CS",Registros!$B$2:$B$6000,$A2462,Registros!$K$2:$K$6000,"&lt;&gt;")&gt;0,1,0))</f>
        <v>0</v>
      </c>
      <c r="O2462" t="str">
        <f t="shared" si="190"/>
        <v>SOLO MÓVIL</v>
      </c>
      <c r="P2462" t="str">
        <f t="shared" si="191"/>
        <v>Ofrecer fijo + internet (FLBBTV)</v>
      </c>
      <c r="Q2462">
        <f t="shared" si="192"/>
        <v>17.579999999999998</v>
      </c>
      <c r="R2462">
        <f>IFERROR(VLOOKUP($A2462,Registros!$B$2:$G$6000,6,0),IFERROR(INDEX(Winback!$C$2:$C$300,MATCH($A2462,Winback!$K$2:$K$300,0)),""))</f>
        <v>0</v>
      </c>
      <c r="S2462" t="str">
        <f t="shared" si="193"/>
        <v>+MOV</v>
      </c>
      <c r="T2462">
        <f t="shared" si="194"/>
        <v>1</v>
      </c>
    </row>
    <row r="2463" spans="1:20" x14ac:dyDescent="0.35">
      <c r="A2463" t="s">
        <v>12200</v>
      </c>
      <c r="B2463" t="s">
        <v>12201</v>
      </c>
      <c r="C2463" t="s">
        <v>12202</v>
      </c>
      <c r="D2463" t="s">
        <v>12203</v>
      </c>
      <c r="E2463">
        <f>IF(COUNTIFS(Registros!$A$2:$A$6000,"NP",Registros!$B$2:$B$6000,$A2463)&gt;0,1,0)</f>
        <v>0</v>
      </c>
      <c r="F2463">
        <f>IF($E2463=1,SUMIFS(Registros!$F$2:$F$6000,Registros!$A$2:$A$6000,"NP",Registros!$B$2:$B$6000,$A2463),0)</f>
        <v>0</v>
      </c>
      <c r="G2463">
        <f>IF(COUNTIFS(Registros!$A$2:$A$6000,"MOV",Registros!$B$2:$B$6000,$A2463)&gt;0,1,0)</f>
        <v>1</v>
      </c>
      <c r="H2463">
        <f>IF($G2463=1,SUMIFS(Registros!$F$2:$F$6000,Registros!$A$2:$A$6000,"MOV",Registros!$B$2:$B$6000,$A2463),0)</f>
        <v>15</v>
      </c>
      <c r="I2463">
        <f>IF(COUNTIFS(Registros!$A$2:$A$6000,"CS",Registros!$B$2:$B$6000,$A2463)&gt;0,1,0)</f>
        <v>0</v>
      </c>
      <c r="J2463">
        <f>IF($I2463=1,SUMIFS(Registros!$I$2:$I$6000,Registros!$A$2:$A$6000,"CS",Registros!$B$2:$B$6000,$A2463),0)</f>
        <v>0</v>
      </c>
      <c r="K2463">
        <f>IF(COUNTIFS(Winback!$K$2:$K$300,$A2463)&gt;0,1,0)</f>
        <v>0</v>
      </c>
      <c r="L2463">
        <f>IF(AND($K2463=1,LEFT($A2463,3)="WB-"),SUMIFS(Winback!$D$2:$D$300,Winback!$K$2:$K$300,$A2463),0)</f>
        <v>0</v>
      </c>
      <c r="M2463">
        <f>IF(OR($E2463=1,$G2463=1,SUMIFS(Registros!$J$2:$J$6000,Registros!$B$2:$B$6000,$A2463)&gt;0),1,0)</f>
        <v>1</v>
      </c>
      <c r="N2463">
        <f>IF($J2463&gt;0,1,IF(COUNTIFS(Registros!$A$2:$A$6000,"CS",Registros!$B$2:$B$6000,$A2463,Registros!$K$2:$K$6000,"&lt;&gt;")&gt;0,1,0))</f>
        <v>0</v>
      </c>
      <c r="O2463" t="str">
        <f t="shared" si="190"/>
        <v>SOLO MÓVIL</v>
      </c>
      <c r="P2463" t="str">
        <f t="shared" si="191"/>
        <v>Ofrecer fijo + internet (FLBBTV)</v>
      </c>
      <c r="Q2463">
        <f t="shared" si="192"/>
        <v>15</v>
      </c>
      <c r="R2463">
        <f>IFERROR(VLOOKUP($A2463,Registros!$B$2:$G$6000,6,0),IFERROR(INDEX(Winback!$C$2:$C$300,MATCH($A2463,Winback!$K$2:$K$300,0)),""))</f>
        <v>0</v>
      </c>
      <c r="S2463" t="str">
        <f t="shared" si="193"/>
        <v>+MOV</v>
      </c>
      <c r="T2463">
        <f t="shared" si="194"/>
        <v>1</v>
      </c>
    </row>
    <row r="2464" spans="1:20" x14ac:dyDescent="0.35">
      <c r="A2464" t="s">
        <v>12205</v>
      </c>
      <c r="B2464" t="s">
        <v>12206</v>
      </c>
      <c r="C2464" t="s">
        <v>12207</v>
      </c>
      <c r="D2464" t="s">
        <v>12208</v>
      </c>
      <c r="E2464">
        <f>IF(COUNTIFS(Registros!$A$2:$A$6000,"NP",Registros!$B$2:$B$6000,$A2464)&gt;0,1,0)</f>
        <v>0</v>
      </c>
      <c r="F2464">
        <f>IF($E2464=1,SUMIFS(Registros!$F$2:$F$6000,Registros!$A$2:$A$6000,"NP",Registros!$B$2:$B$6000,$A2464),0)</f>
        <v>0</v>
      </c>
      <c r="G2464">
        <f>IF(COUNTIFS(Registros!$A$2:$A$6000,"MOV",Registros!$B$2:$B$6000,$A2464)&gt;0,1,0)</f>
        <v>1</v>
      </c>
      <c r="H2464">
        <f>IF($G2464=1,SUMIFS(Registros!$F$2:$F$6000,Registros!$A$2:$A$6000,"MOV",Registros!$B$2:$B$6000,$A2464),0)</f>
        <v>15</v>
      </c>
      <c r="I2464">
        <f>IF(COUNTIFS(Registros!$A$2:$A$6000,"CS",Registros!$B$2:$B$6000,$A2464)&gt;0,1,0)</f>
        <v>0</v>
      </c>
      <c r="J2464">
        <f>IF($I2464=1,SUMIFS(Registros!$I$2:$I$6000,Registros!$A$2:$A$6000,"CS",Registros!$B$2:$B$6000,$A2464),0)</f>
        <v>0</v>
      </c>
      <c r="K2464">
        <f>IF(COUNTIFS(Winback!$K$2:$K$300,$A2464)&gt;0,1,0)</f>
        <v>0</v>
      </c>
      <c r="L2464">
        <f>IF(AND($K2464=1,LEFT($A2464,3)="WB-"),SUMIFS(Winback!$D$2:$D$300,Winback!$K$2:$K$300,$A2464),0)</f>
        <v>0</v>
      </c>
      <c r="M2464">
        <f>IF(OR($E2464=1,$G2464=1,SUMIFS(Registros!$J$2:$J$6000,Registros!$B$2:$B$6000,$A2464)&gt;0),1,0)</f>
        <v>1</v>
      </c>
      <c r="N2464">
        <f>IF($J2464&gt;0,1,IF(COUNTIFS(Registros!$A$2:$A$6000,"CS",Registros!$B$2:$B$6000,$A2464,Registros!$K$2:$K$6000,"&lt;&gt;")&gt;0,1,0))</f>
        <v>0</v>
      </c>
      <c r="O2464" t="str">
        <f t="shared" si="190"/>
        <v>SOLO MÓVIL</v>
      </c>
      <c r="P2464" t="str">
        <f t="shared" si="191"/>
        <v>Ofrecer fijo + internet (FLBBTV)</v>
      </c>
      <c r="Q2464">
        <f t="shared" si="192"/>
        <v>15</v>
      </c>
      <c r="R2464">
        <f>IFERROR(VLOOKUP($A2464,Registros!$B$2:$G$6000,6,0),IFERROR(INDEX(Winback!$C$2:$C$300,MATCH($A2464,Winback!$K$2:$K$300,0)),""))</f>
        <v>0</v>
      </c>
      <c r="S2464" t="str">
        <f t="shared" si="193"/>
        <v>+MOV</v>
      </c>
      <c r="T2464">
        <f t="shared" si="194"/>
        <v>1</v>
      </c>
    </row>
    <row r="2465" spans="1:20" x14ac:dyDescent="0.35">
      <c r="A2465" t="s">
        <v>12210</v>
      </c>
      <c r="B2465" t="s">
        <v>12211</v>
      </c>
      <c r="C2465" t="s">
        <v>12212</v>
      </c>
      <c r="D2465" t="s">
        <v>12213</v>
      </c>
      <c r="E2465">
        <f>IF(COUNTIFS(Registros!$A$2:$A$6000,"NP",Registros!$B$2:$B$6000,$A2465)&gt;0,1,0)</f>
        <v>0</v>
      </c>
      <c r="F2465">
        <f>IF($E2465=1,SUMIFS(Registros!$F$2:$F$6000,Registros!$A$2:$A$6000,"NP",Registros!$B$2:$B$6000,$A2465),0)</f>
        <v>0</v>
      </c>
      <c r="G2465">
        <f>IF(COUNTIFS(Registros!$A$2:$A$6000,"MOV",Registros!$B$2:$B$6000,$A2465)&gt;0,1,0)</f>
        <v>1</v>
      </c>
      <c r="H2465">
        <f>IF($G2465=1,SUMIFS(Registros!$F$2:$F$6000,Registros!$A$2:$A$6000,"MOV",Registros!$B$2:$B$6000,$A2465),0)</f>
        <v>45</v>
      </c>
      <c r="I2465">
        <f>IF(COUNTIFS(Registros!$A$2:$A$6000,"CS",Registros!$B$2:$B$6000,$A2465)&gt;0,1,0)</f>
        <v>0</v>
      </c>
      <c r="J2465">
        <f>IF($I2465=1,SUMIFS(Registros!$I$2:$I$6000,Registros!$A$2:$A$6000,"CS",Registros!$B$2:$B$6000,$A2465),0)</f>
        <v>0</v>
      </c>
      <c r="K2465">
        <f>IF(COUNTIFS(Winback!$K$2:$K$300,$A2465)&gt;0,1,0)</f>
        <v>0</v>
      </c>
      <c r="L2465">
        <f>IF(AND($K2465=1,LEFT($A2465,3)="WB-"),SUMIFS(Winback!$D$2:$D$300,Winback!$K$2:$K$300,$A2465),0)</f>
        <v>0</v>
      </c>
      <c r="M2465">
        <f>IF(OR($E2465=1,$G2465=1,SUMIFS(Registros!$J$2:$J$6000,Registros!$B$2:$B$6000,$A2465)&gt;0),1,0)</f>
        <v>1</v>
      </c>
      <c r="N2465">
        <f>IF($J2465&gt;0,1,IF(COUNTIFS(Registros!$A$2:$A$6000,"CS",Registros!$B$2:$B$6000,$A2465,Registros!$K$2:$K$6000,"&lt;&gt;")&gt;0,1,0))</f>
        <v>0</v>
      </c>
      <c r="O2465" t="str">
        <f t="shared" si="190"/>
        <v>SOLO MÓVIL</v>
      </c>
      <c r="P2465" t="str">
        <f t="shared" si="191"/>
        <v>Ofrecer fijo + internet (FLBBTV)</v>
      </c>
      <c r="Q2465">
        <f t="shared" si="192"/>
        <v>45</v>
      </c>
      <c r="R2465">
        <f>IFERROR(VLOOKUP($A2465,Registros!$B$2:$G$6000,6,0),IFERROR(INDEX(Winback!$C$2:$C$300,MATCH($A2465,Winback!$K$2:$K$300,0)),""))</f>
        <v>0</v>
      </c>
      <c r="S2465" t="str">
        <f t="shared" si="193"/>
        <v>+MOV</v>
      </c>
      <c r="T2465">
        <f t="shared" si="194"/>
        <v>1</v>
      </c>
    </row>
    <row r="2466" spans="1:20" x14ac:dyDescent="0.35">
      <c r="A2466" t="s">
        <v>12215</v>
      </c>
      <c r="B2466" t="s">
        <v>12216</v>
      </c>
      <c r="C2466" t="s">
        <v>12217</v>
      </c>
      <c r="D2466" t="s">
        <v>12218</v>
      </c>
      <c r="E2466">
        <f>IF(COUNTIFS(Registros!$A$2:$A$6000,"NP",Registros!$B$2:$B$6000,$A2466)&gt;0,1,0)</f>
        <v>0</v>
      </c>
      <c r="F2466">
        <f>IF($E2466=1,SUMIFS(Registros!$F$2:$F$6000,Registros!$A$2:$A$6000,"NP",Registros!$B$2:$B$6000,$A2466),0)</f>
        <v>0</v>
      </c>
      <c r="G2466">
        <f>IF(COUNTIFS(Registros!$A$2:$A$6000,"MOV",Registros!$B$2:$B$6000,$A2466)&gt;0,1,0)</f>
        <v>1</v>
      </c>
      <c r="H2466">
        <f>IF($G2466=1,SUMIFS(Registros!$F$2:$F$6000,Registros!$A$2:$A$6000,"MOV",Registros!$B$2:$B$6000,$A2466),0)</f>
        <v>15</v>
      </c>
      <c r="I2466">
        <f>IF(COUNTIFS(Registros!$A$2:$A$6000,"CS",Registros!$B$2:$B$6000,$A2466)&gt;0,1,0)</f>
        <v>0</v>
      </c>
      <c r="J2466">
        <f>IF($I2466=1,SUMIFS(Registros!$I$2:$I$6000,Registros!$A$2:$A$6000,"CS",Registros!$B$2:$B$6000,$A2466),0)</f>
        <v>0</v>
      </c>
      <c r="K2466">
        <f>IF(COUNTIFS(Winback!$K$2:$K$300,$A2466)&gt;0,1,0)</f>
        <v>0</v>
      </c>
      <c r="L2466">
        <f>IF(AND($K2466=1,LEFT($A2466,3)="WB-"),SUMIFS(Winback!$D$2:$D$300,Winback!$K$2:$K$300,$A2466),0)</f>
        <v>0</v>
      </c>
      <c r="M2466">
        <f>IF(OR($E2466=1,$G2466=1,SUMIFS(Registros!$J$2:$J$6000,Registros!$B$2:$B$6000,$A2466)&gt;0),1,0)</f>
        <v>1</v>
      </c>
      <c r="N2466">
        <f>IF($J2466&gt;0,1,IF(COUNTIFS(Registros!$A$2:$A$6000,"CS",Registros!$B$2:$B$6000,$A2466,Registros!$K$2:$K$6000,"&lt;&gt;")&gt;0,1,0))</f>
        <v>0</v>
      </c>
      <c r="O2466" t="str">
        <f t="shared" si="190"/>
        <v>SOLO MÓVIL</v>
      </c>
      <c r="P2466" t="str">
        <f t="shared" si="191"/>
        <v>Ofrecer fijo + internet (FLBBTV)</v>
      </c>
      <c r="Q2466">
        <f t="shared" si="192"/>
        <v>15</v>
      </c>
      <c r="R2466">
        <f>IFERROR(VLOOKUP($A2466,Registros!$B$2:$G$6000,6,0),IFERROR(INDEX(Winback!$C$2:$C$300,MATCH($A2466,Winback!$K$2:$K$300,0)),""))</f>
        <v>0</v>
      </c>
      <c r="S2466" t="str">
        <f t="shared" si="193"/>
        <v>+MOV</v>
      </c>
      <c r="T2466">
        <f t="shared" si="194"/>
        <v>1</v>
      </c>
    </row>
    <row r="2467" spans="1:20" x14ac:dyDescent="0.35">
      <c r="A2467" t="s">
        <v>12220</v>
      </c>
      <c r="B2467" t="s">
        <v>12221</v>
      </c>
      <c r="C2467" t="s">
        <v>12222</v>
      </c>
      <c r="D2467" t="s">
        <v>12223</v>
      </c>
      <c r="E2467">
        <f>IF(COUNTIFS(Registros!$A$2:$A$6000,"NP",Registros!$B$2:$B$6000,$A2467)&gt;0,1,0)</f>
        <v>0</v>
      </c>
      <c r="F2467">
        <f>IF($E2467=1,SUMIFS(Registros!$F$2:$F$6000,Registros!$A$2:$A$6000,"NP",Registros!$B$2:$B$6000,$A2467),0)</f>
        <v>0</v>
      </c>
      <c r="G2467">
        <f>IF(COUNTIFS(Registros!$A$2:$A$6000,"MOV",Registros!$B$2:$B$6000,$A2467)&gt;0,1,0)</f>
        <v>1</v>
      </c>
      <c r="H2467">
        <f>IF($G2467=1,SUMIFS(Registros!$F$2:$F$6000,Registros!$A$2:$A$6000,"MOV",Registros!$B$2:$B$6000,$A2467),0)</f>
        <v>19.25</v>
      </c>
      <c r="I2467">
        <f>IF(COUNTIFS(Registros!$A$2:$A$6000,"CS",Registros!$B$2:$B$6000,$A2467)&gt;0,1,0)</f>
        <v>0</v>
      </c>
      <c r="J2467">
        <f>IF($I2467=1,SUMIFS(Registros!$I$2:$I$6000,Registros!$A$2:$A$6000,"CS",Registros!$B$2:$B$6000,$A2467),0)</f>
        <v>0</v>
      </c>
      <c r="K2467">
        <f>IF(COUNTIFS(Winback!$K$2:$K$300,$A2467)&gt;0,1,0)</f>
        <v>0</v>
      </c>
      <c r="L2467">
        <f>IF(AND($K2467=1,LEFT($A2467,3)="WB-"),SUMIFS(Winback!$D$2:$D$300,Winback!$K$2:$K$300,$A2467),0)</f>
        <v>0</v>
      </c>
      <c r="M2467">
        <f>IF(OR($E2467=1,$G2467=1,SUMIFS(Registros!$J$2:$J$6000,Registros!$B$2:$B$6000,$A2467)&gt;0),1,0)</f>
        <v>1</v>
      </c>
      <c r="N2467">
        <f>IF($J2467&gt;0,1,IF(COUNTIFS(Registros!$A$2:$A$6000,"CS",Registros!$B$2:$B$6000,$A2467,Registros!$K$2:$K$6000,"&lt;&gt;")&gt;0,1,0))</f>
        <v>0</v>
      </c>
      <c r="O2467" t="str">
        <f t="shared" si="190"/>
        <v>SOLO MÓVIL</v>
      </c>
      <c r="P2467" t="str">
        <f t="shared" si="191"/>
        <v>Ofrecer fijo + internet (FLBBTV)</v>
      </c>
      <c r="Q2467">
        <f t="shared" si="192"/>
        <v>19.25</v>
      </c>
      <c r="R2467">
        <f>IFERROR(VLOOKUP($A2467,Registros!$B$2:$G$6000,6,0),IFERROR(INDEX(Winback!$C$2:$C$300,MATCH($A2467,Winback!$K$2:$K$300,0)),""))</f>
        <v>0</v>
      </c>
      <c r="S2467" t="str">
        <f t="shared" si="193"/>
        <v>+MOV</v>
      </c>
      <c r="T2467">
        <f t="shared" si="194"/>
        <v>1</v>
      </c>
    </row>
    <row r="2468" spans="1:20" x14ac:dyDescent="0.35">
      <c r="A2468" t="s">
        <v>12225</v>
      </c>
      <c r="B2468" t="s">
        <v>12226</v>
      </c>
      <c r="C2468" t="s">
        <v>12227</v>
      </c>
      <c r="D2468" t="s">
        <v>12228</v>
      </c>
      <c r="E2468">
        <f>IF(COUNTIFS(Registros!$A$2:$A$6000,"NP",Registros!$B$2:$B$6000,$A2468)&gt;0,1,0)</f>
        <v>0</v>
      </c>
      <c r="F2468">
        <f>IF($E2468=1,SUMIFS(Registros!$F$2:$F$6000,Registros!$A$2:$A$6000,"NP",Registros!$B$2:$B$6000,$A2468),0)</f>
        <v>0</v>
      </c>
      <c r="G2468">
        <f>IF(COUNTIFS(Registros!$A$2:$A$6000,"MOV",Registros!$B$2:$B$6000,$A2468)&gt;0,1,0)</f>
        <v>1</v>
      </c>
      <c r="H2468">
        <f>IF($G2468=1,SUMIFS(Registros!$F$2:$F$6000,Registros!$A$2:$A$6000,"MOV",Registros!$B$2:$B$6000,$A2468),0)</f>
        <v>15</v>
      </c>
      <c r="I2468">
        <f>IF(COUNTIFS(Registros!$A$2:$A$6000,"CS",Registros!$B$2:$B$6000,$A2468)&gt;0,1,0)</f>
        <v>0</v>
      </c>
      <c r="J2468">
        <f>IF($I2468=1,SUMIFS(Registros!$I$2:$I$6000,Registros!$A$2:$A$6000,"CS",Registros!$B$2:$B$6000,$A2468),0)</f>
        <v>0</v>
      </c>
      <c r="K2468">
        <f>IF(COUNTIFS(Winback!$K$2:$K$300,$A2468)&gt;0,1,0)</f>
        <v>0</v>
      </c>
      <c r="L2468">
        <f>IF(AND($K2468=1,LEFT($A2468,3)="WB-"),SUMIFS(Winback!$D$2:$D$300,Winback!$K$2:$K$300,$A2468),0)</f>
        <v>0</v>
      </c>
      <c r="M2468">
        <f>IF(OR($E2468=1,$G2468=1,SUMIFS(Registros!$J$2:$J$6000,Registros!$B$2:$B$6000,$A2468)&gt;0),1,0)</f>
        <v>1</v>
      </c>
      <c r="N2468">
        <f>IF($J2468&gt;0,1,IF(COUNTIFS(Registros!$A$2:$A$6000,"CS",Registros!$B$2:$B$6000,$A2468,Registros!$K$2:$K$6000,"&lt;&gt;")&gt;0,1,0))</f>
        <v>0</v>
      </c>
      <c r="O2468" t="str">
        <f t="shared" si="190"/>
        <v>SOLO MÓVIL</v>
      </c>
      <c r="P2468" t="str">
        <f t="shared" si="191"/>
        <v>Ofrecer fijo + internet (FLBBTV)</v>
      </c>
      <c r="Q2468">
        <f t="shared" si="192"/>
        <v>15</v>
      </c>
      <c r="R2468">
        <f>IFERROR(VLOOKUP($A2468,Registros!$B$2:$G$6000,6,0),IFERROR(INDEX(Winback!$C$2:$C$300,MATCH($A2468,Winback!$K$2:$K$300,0)),""))</f>
        <v>0</v>
      </c>
      <c r="S2468" t="str">
        <f t="shared" si="193"/>
        <v>+MOV</v>
      </c>
      <c r="T2468">
        <f t="shared" si="194"/>
        <v>1</v>
      </c>
    </row>
    <row r="2469" spans="1:20" x14ac:dyDescent="0.35">
      <c r="A2469" t="s">
        <v>12230</v>
      </c>
      <c r="B2469" t="s">
        <v>12231</v>
      </c>
      <c r="C2469" t="s">
        <v>12232</v>
      </c>
      <c r="D2469" t="s">
        <v>12233</v>
      </c>
      <c r="E2469">
        <f>IF(COUNTIFS(Registros!$A$2:$A$6000,"NP",Registros!$B$2:$B$6000,$A2469)&gt;0,1,0)</f>
        <v>0</v>
      </c>
      <c r="F2469">
        <f>IF($E2469=1,SUMIFS(Registros!$F$2:$F$6000,Registros!$A$2:$A$6000,"NP",Registros!$B$2:$B$6000,$A2469),0)</f>
        <v>0</v>
      </c>
      <c r="G2469">
        <f>IF(COUNTIFS(Registros!$A$2:$A$6000,"MOV",Registros!$B$2:$B$6000,$A2469)&gt;0,1,0)</f>
        <v>1</v>
      </c>
      <c r="H2469">
        <f>IF($G2469=1,SUMIFS(Registros!$F$2:$F$6000,Registros!$A$2:$A$6000,"MOV",Registros!$B$2:$B$6000,$A2469),0)</f>
        <v>60.5</v>
      </c>
      <c r="I2469">
        <f>IF(COUNTIFS(Registros!$A$2:$A$6000,"CS",Registros!$B$2:$B$6000,$A2469)&gt;0,1,0)</f>
        <v>0</v>
      </c>
      <c r="J2469">
        <f>IF($I2469=1,SUMIFS(Registros!$I$2:$I$6000,Registros!$A$2:$A$6000,"CS",Registros!$B$2:$B$6000,$A2469),0)</f>
        <v>0</v>
      </c>
      <c r="K2469">
        <f>IF(COUNTIFS(Winback!$K$2:$K$300,$A2469)&gt;0,1,0)</f>
        <v>0</v>
      </c>
      <c r="L2469">
        <f>IF(AND($K2469=1,LEFT($A2469,3)="WB-"),SUMIFS(Winback!$D$2:$D$300,Winback!$K$2:$K$300,$A2469),0)</f>
        <v>0</v>
      </c>
      <c r="M2469">
        <f>IF(OR($E2469=1,$G2469=1,SUMIFS(Registros!$J$2:$J$6000,Registros!$B$2:$B$6000,$A2469)&gt;0),1,0)</f>
        <v>1</v>
      </c>
      <c r="N2469">
        <f>IF($J2469&gt;0,1,IF(COUNTIFS(Registros!$A$2:$A$6000,"CS",Registros!$B$2:$B$6000,$A2469,Registros!$K$2:$K$6000,"&lt;&gt;")&gt;0,1,0))</f>
        <v>0</v>
      </c>
      <c r="O2469" t="str">
        <f t="shared" si="190"/>
        <v>SOLO MÓVIL</v>
      </c>
      <c r="P2469" t="str">
        <f t="shared" si="191"/>
        <v>Ofrecer fijo + internet (FLBBTV)</v>
      </c>
      <c r="Q2469">
        <f t="shared" si="192"/>
        <v>60.5</v>
      </c>
      <c r="R2469">
        <f>IFERROR(VLOOKUP($A2469,Registros!$B$2:$G$6000,6,0),IFERROR(INDEX(Winback!$C$2:$C$300,MATCH($A2469,Winback!$K$2:$K$300,0)),""))</f>
        <v>0</v>
      </c>
      <c r="S2469" t="str">
        <f t="shared" si="193"/>
        <v>+MOV</v>
      </c>
      <c r="T2469">
        <f t="shared" si="194"/>
        <v>1</v>
      </c>
    </row>
    <row r="2470" spans="1:20" x14ac:dyDescent="0.35">
      <c r="A2470" t="s">
        <v>12235</v>
      </c>
      <c r="B2470" t="s">
        <v>12236</v>
      </c>
      <c r="C2470" t="s">
        <v>12237</v>
      </c>
      <c r="D2470" t="s">
        <v>12238</v>
      </c>
      <c r="E2470">
        <f>IF(COUNTIFS(Registros!$A$2:$A$6000,"NP",Registros!$B$2:$B$6000,$A2470)&gt;0,1,0)</f>
        <v>0</v>
      </c>
      <c r="F2470">
        <f>IF($E2470=1,SUMIFS(Registros!$F$2:$F$6000,Registros!$A$2:$A$6000,"NP",Registros!$B$2:$B$6000,$A2470),0)</f>
        <v>0</v>
      </c>
      <c r="G2470">
        <f>IF(COUNTIFS(Registros!$A$2:$A$6000,"MOV",Registros!$B$2:$B$6000,$A2470)&gt;0,1,0)</f>
        <v>1</v>
      </c>
      <c r="H2470">
        <f>IF($G2470=1,SUMIFS(Registros!$F$2:$F$6000,Registros!$A$2:$A$6000,"MOV",Registros!$B$2:$B$6000,$A2470),0)</f>
        <v>15</v>
      </c>
      <c r="I2470">
        <f>IF(COUNTIFS(Registros!$A$2:$A$6000,"CS",Registros!$B$2:$B$6000,$A2470)&gt;0,1,0)</f>
        <v>0</v>
      </c>
      <c r="J2470">
        <f>IF($I2470=1,SUMIFS(Registros!$I$2:$I$6000,Registros!$A$2:$A$6000,"CS",Registros!$B$2:$B$6000,$A2470),0)</f>
        <v>0</v>
      </c>
      <c r="K2470">
        <f>IF(COUNTIFS(Winback!$K$2:$K$300,$A2470)&gt;0,1,0)</f>
        <v>0</v>
      </c>
      <c r="L2470">
        <f>IF(AND($K2470=1,LEFT($A2470,3)="WB-"),SUMIFS(Winback!$D$2:$D$300,Winback!$K$2:$K$300,$A2470),0)</f>
        <v>0</v>
      </c>
      <c r="M2470">
        <f>IF(OR($E2470=1,$G2470=1,SUMIFS(Registros!$J$2:$J$6000,Registros!$B$2:$B$6000,$A2470)&gt;0),1,0)</f>
        <v>1</v>
      </c>
      <c r="N2470">
        <f>IF($J2470&gt;0,1,IF(COUNTIFS(Registros!$A$2:$A$6000,"CS",Registros!$B$2:$B$6000,$A2470,Registros!$K$2:$K$6000,"&lt;&gt;")&gt;0,1,0))</f>
        <v>0</v>
      </c>
      <c r="O2470" t="str">
        <f t="shared" si="190"/>
        <v>SOLO MÓVIL</v>
      </c>
      <c r="P2470" t="str">
        <f t="shared" si="191"/>
        <v>Ofrecer fijo + internet (FLBBTV)</v>
      </c>
      <c r="Q2470">
        <f t="shared" si="192"/>
        <v>15</v>
      </c>
      <c r="R2470">
        <f>IFERROR(VLOOKUP($A2470,Registros!$B$2:$G$6000,6,0),IFERROR(INDEX(Winback!$C$2:$C$300,MATCH($A2470,Winback!$K$2:$K$300,0)),""))</f>
        <v>0</v>
      </c>
      <c r="S2470" t="str">
        <f t="shared" si="193"/>
        <v>+MOV</v>
      </c>
      <c r="T2470">
        <f t="shared" si="194"/>
        <v>1</v>
      </c>
    </row>
    <row r="2471" spans="1:20" x14ac:dyDescent="0.35">
      <c r="A2471" t="s">
        <v>12240</v>
      </c>
      <c r="B2471" t="s">
        <v>12241</v>
      </c>
      <c r="C2471" t="s">
        <v>12242</v>
      </c>
      <c r="D2471" t="s">
        <v>12243</v>
      </c>
      <c r="E2471">
        <f>IF(COUNTIFS(Registros!$A$2:$A$6000,"NP",Registros!$B$2:$B$6000,$A2471)&gt;0,1,0)</f>
        <v>0</v>
      </c>
      <c r="F2471">
        <f>IF($E2471=1,SUMIFS(Registros!$F$2:$F$6000,Registros!$A$2:$A$6000,"NP",Registros!$B$2:$B$6000,$A2471),0)</f>
        <v>0</v>
      </c>
      <c r="G2471">
        <f>IF(COUNTIFS(Registros!$A$2:$A$6000,"MOV",Registros!$B$2:$B$6000,$A2471)&gt;0,1,0)</f>
        <v>1</v>
      </c>
      <c r="H2471">
        <f>IF($G2471=1,SUMIFS(Registros!$F$2:$F$6000,Registros!$A$2:$A$6000,"MOV",Registros!$B$2:$B$6000,$A2471),0)</f>
        <v>30</v>
      </c>
      <c r="I2471">
        <f>IF(COUNTIFS(Registros!$A$2:$A$6000,"CS",Registros!$B$2:$B$6000,$A2471)&gt;0,1,0)</f>
        <v>0</v>
      </c>
      <c r="J2471">
        <f>IF($I2471=1,SUMIFS(Registros!$I$2:$I$6000,Registros!$A$2:$A$6000,"CS",Registros!$B$2:$B$6000,$A2471),0)</f>
        <v>0</v>
      </c>
      <c r="K2471">
        <f>IF(COUNTIFS(Winback!$K$2:$K$300,$A2471)&gt;0,1,0)</f>
        <v>0</v>
      </c>
      <c r="L2471">
        <f>IF(AND($K2471=1,LEFT($A2471,3)="WB-"),SUMIFS(Winback!$D$2:$D$300,Winback!$K$2:$K$300,$A2471),0)</f>
        <v>0</v>
      </c>
      <c r="M2471">
        <f>IF(OR($E2471=1,$G2471=1,SUMIFS(Registros!$J$2:$J$6000,Registros!$B$2:$B$6000,$A2471)&gt;0),1,0)</f>
        <v>1</v>
      </c>
      <c r="N2471">
        <f>IF($J2471&gt;0,1,IF(COUNTIFS(Registros!$A$2:$A$6000,"CS",Registros!$B$2:$B$6000,$A2471,Registros!$K$2:$K$6000,"&lt;&gt;")&gt;0,1,0))</f>
        <v>0</v>
      </c>
      <c r="O2471" t="str">
        <f t="shared" si="190"/>
        <v>SOLO MÓVIL</v>
      </c>
      <c r="P2471" t="str">
        <f t="shared" si="191"/>
        <v>Ofrecer fijo + internet (FLBBTV)</v>
      </c>
      <c r="Q2471">
        <f t="shared" si="192"/>
        <v>30</v>
      </c>
      <c r="R2471">
        <f>IFERROR(VLOOKUP($A2471,Registros!$B$2:$G$6000,6,0),IFERROR(INDEX(Winback!$C$2:$C$300,MATCH($A2471,Winback!$K$2:$K$300,0)),""))</f>
        <v>0</v>
      </c>
      <c r="S2471" t="str">
        <f t="shared" si="193"/>
        <v>+MOV</v>
      </c>
      <c r="T2471">
        <f t="shared" si="194"/>
        <v>1</v>
      </c>
    </row>
    <row r="2472" spans="1:20" x14ac:dyDescent="0.35">
      <c r="A2472" t="s">
        <v>12245</v>
      </c>
      <c r="B2472" t="s">
        <v>12246</v>
      </c>
      <c r="C2472" t="s">
        <v>12247</v>
      </c>
      <c r="D2472" t="s">
        <v>12248</v>
      </c>
      <c r="E2472">
        <f>IF(COUNTIFS(Registros!$A$2:$A$6000,"NP",Registros!$B$2:$B$6000,$A2472)&gt;0,1,0)</f>
        <v>0</v>
      </c>
      <c r="F2472">
        <f>IF($E2472=1,SUMIFS(Registros!$F$2:$F$6000,Registros!$A$2:$A$6000,"NP",Registros!$B$2:$B$6000,$A2472),0)</f>
        <v>0</v>
      </c>
      <c r="G2472">
        <f>IF(COUNTIFS(Registros!$A$2:$A$6000,"MOV",Registros!$B$2:$B$6000,$A2472)&gt;0,1,0)</f>
        <v>1</v>
      </c>
      <c r="H2472">
        <f>IF($G2472=1,SUMIFS(Registros!$F$2:$F$6000,Registros!$A$2:$A$6000,"MOV",Registros!$B$2:$B$6000,$A2472),0)</f>
        <v>30</v>
      </c>
      <c r="I2472">
        <f>IF(COUNTIFS(Registros!$A$2:$A$6000,"CS",Registros!$B$2:$B$6000,$A2472)&gt;0,1,0)</f>
        <v>0</v>
      </c>
      <c r="J2472">
        <f>IF($I2472=1,SUMIFS(Registros!$I$2:$I$6000,Registros!$A$2:$A$6000,"CS",Registros!$B$2:$B$6000,$A2472),0)</f>
        <v>0</v>
      </c>
      <c r="K2472">
        <f>IF(COUNTIFS(Winback!$K$2:$K$300,$A2472)&gt;0,1,0)</f>
        <v>0</v>
      </c>
      <c r="L2472">
        <f>IF(AND($K2472=1,LEFT($A2472,3)="WB-"),SUMIFS(Winback!$D$2:$D$300,Winback!$K$2:$K$300,$A2472),0)</f>
        <v>0</v>
      </c>
      <c r="M2472">
        <f>IF(OR($E2472=1,$G2472=1,SUMIFS(Registros!$J$2:$J$6000,Registros!$B$2:$B$6000,$A2472)&gt;0),1,0)</f>
        <v>1</v>
      </c>
      <c r="N2472">
        <f>IF($J2472&gt;0,1,IF(COUNTIFS(Registros!$A$2:$A$6000,"CS",Registros!$B$2:$B$6000,$A2472,Registros!$K$2:$K$6000,"&lt;&gt;")&gt;0,1,0))</f>
        <v>0</v>
      </c>
      <c r="O2472" t="str">
        <f t="shared" si="190"/>
        <v>SOLO MÓVIL</v>
      </c>
      <c r="P2472" t="str">
        <f t="shared" si="191"/>
        <v>Ofrecer fijo + internet (FLBBTV)</v>
      </c>
      <c r="Q2472">
        <f t="shared" si="192"/>
        <v>30</v>
      </c>
      <c r="R2472">
        <f>IFERROR(VLOOKUP($A2472,Registros!$B$2:$G$6000,6,0),IFERROR(INDEX(Winback!$C$2:$C$300,MATCH($A2472,Winback!$K$2:$K$300,0)),""))</f>
        <v>0</v>
      </c>
      <c r="S2472" t="str">
        <f t="shared" si="193"/>
        <v>+MOV</v>
      </c>
      <c r="T2472">
        <f t="shared" si="194"/>
        <v>1</v>
      </c>
    </row>
    <row r="2473" spans="1:20" x14ac:dyDescent="0.35">
      <c r="A2473" t="s">
        <v>12250</v>
      </c>
      <c r="B2473" t="s">
        <v>12251</v>
      </c>
      <c r="C2473" t="s">
        <v>12252</v>
      </c>
      <c r="D2473" t="s">
        <v>12253</v>
      </c>
      <c r="E2473">
        <f>IF(COUNTIFS(Registros!$A$2:$A$6000,"NP",Registros!$B$2:$B$6000,$A2473)&gt;0,1,0)</f>
        <v>0</v>
      </c>
      <c r="F2473">
        <f>IF($E2473=1,SUMIFS(Registros!$F$2:$F$6000,Registros!$A$2:$A$6000,"NP",Registros!$B$2:$B$6000,$A2473),0)</f>
        <v>0</v>
      </c>
      <c r="G2473">
        <f>IF(COUNTIFS(Registros!$A$2:$A$6000,"MOV",Registros!$B$2:$B$6000,$A2473)&gt;0,1,0)</f>
        <v>1</v>
      </c>
      <c r="H2473">
        <f>IF($G2473=1,SUMIFS(Registros!$F$2:$F$6000,Registros!$A$2:$A$6000,"MOV",Registros!$B$2:$B$6000,$A2473),0)</f>
        <v>16.25</v>
      </c>
      <c r="I2473">
        <f>IF(COUNTIFS(Registros!$A$2:$A$6000,"CS",Registros!$B$2:$B$6000,$A2473)&gt;0,1,0)</f>
        <v>0</v>
      </c>
      <c r="J2473">
        <f>IF($I2473=1,SUMIFS(Registros!$I$2:$I$6000,Registros!$A$2:$A$6000,"CS",Registros!$B$2:$B$6000,$A2473),0)</f>
        <v>0</v>
      </c>
      <c r="K2473">
        <f>IF(COUNTIFS(Winback!$K$2:$K$300,$A2473)&gt;0,1,0)</f>
        <v>0</v>
      </c>
      <c r="L2473">
        <f>IF(AND($K2473=1,LEFT($A2473,3)="WB-"),SUMIFS(Winback!$D$2:$D$300,Winback!$K$2:$K$300,$A2473),0)</f>
        <v>0</v>
      </c>
      <c r="M2473">
        <f>IF(OR($E2473=1,$G2473=1,SUMIFS(Registros!$J$2:$J$6000,Registros!$B$2:$B$6000,$A2473)&gt;0),1,0)</f>
        <v>1</v>
      </c>
      <c r="N2473">
        <f>IF($J2473&gt;0,1,IF(COUNTIFS(Registros!$A$2:$A$6000,"CS",Registros!$B$2:$B$6000,$A2473,Registros!$K$2:$K$6000,"&lt;&gt;")&gt;0,1,0))</f>
        <v>0</v>
      </c>
      <c r="O2473" t="str">
        <f t="shared" si="190"/>
        <v>SOLO MÓVIL</v>
      </c>
      <c r="P2473" t="str">
        <f t="shared" si="191"/>
        <v>Ofrecer fijo + internet (FLBBTV)</v>
      </c>
      <c r="Q2473">
        <f t="shared" si="192"/>
        <v>16.25</v>
      </c>
      <c r="R2473">
        <f>IFERROR(VLOOKUP($A2473,Registros!$B$2:$G$6000,6,0),IFERROR(INDEX(Winback!$C$2:$C$300,MATCH($A2473,Winback!$K$2:$K$300,0)),""))</f>
        <v>0</v>
      </c>
      <c r="S2473" t="str">
        <f t="shared" si="193"/>
        <v>+MOV</v>
      </c>
      <c r="T2473">
        <f t="shared" si="194"/>
        <v>1</v>
      </c>
    </row>
    <row r="2474" spans="1:20" x14ac:dyDescent="0.35">
      <c r="A2474" t="s">
        <v>12255</v>
      </c>
      <c r="B2474" t="s">
        <v>12256</v>
      </c>
      <c r="C2474" t="s">
        <v>12257</v>
      </c>
      <c r="D2474" t="s">
        <v>12258</v>
      </c>
      <c r="E2474">
        <f>IF(COUNTIFS(Registros!$A$2:$A$6000,"NP",Registros!$B$2:$B$6000,$A2474)&gt;0,1,0)</f>
        <v>0</v>
      </c>
      <c r="F2474">
        <f>IF($E2474=1,SUMIFS(Registros!$F$2:$F$6000,Registros!$A$2:$A$6000,"NP",Registros!$B$2:$B$6000,$A2474),0)</f>
        <v>0</v>
      </c>
      <c r="G2474">
        <f>IF(COUNTIFS(Registros!$A$2:$A$6000,"MOV",Registros!$B$2:$B$6000,$A2474)&gt;0,1,0)</f>
        <v>1</v>
      </c>
      <c r="H2474">
        <f>IF($G2474=1,SUMIFS(Registros!$F$2:$F$6000,Registros!$A$2:$A$6000,"MOV",Registros!$B$2:$B$6000,$A2474),0)</f>
        <v>18</v>
      </c>
      <c r="I2474">
        <f>IF(COUNTIFS(Registros!$A$2:$A$6000,"CS",Registros!$B$2:$B$6000,$A2474)&gt;0,1,0)</f>
        <v>0</v>
      </c>
      <c r="J2474">
        <f>IF($I2474=1,SUMIFS(Registros!$I$2:$I$6000,Registros!$A$2:$A$6000,"CS",Registros!$B$2:$B$6000,$A2474),0)</f>
        <v>0</v>
      </c>
      <c r="K2474">
        <f>IF(COUNTIFS(Winback!$K$2:$K$300,$A2474)&gt;0,1,0)</f>
        <v>0</v>
      </c>
      <c r="L2474">
        <f>IF(AND($K2474=1,LEFT($A2474,3)="WB-"),SUMIFS(Winback!$D$2:$D$300,Winback!$K$2:$K$300,$A2474),0)</f>
        <v>0</v>
      </c>
      <c r="M2474">
        <f>IF(OR($E2474=1,$G2474=1,SUMIFS(Registros!$J$2:$J$6000,Registros!$B$2:$B$6000,$A2474)&gt;0),1,0)</f>
        <v>1</v>
      </c>
      <c r="N2474">
        <f>IF($J2474&gt;0,1,IF(COUNTIFS(Registros!$A$2:$A$6000,"CS",Registros!$B$2:$B$6000,$A2474,Registros!$K$2:$K$6000,"&lt;&gt;")&gt;0,1,0))</f>
        <v>0</v>
      </c>
      <c r="O2474" t="str">
        <f t="shared" si="190"/>
        <v>SOLO MÓVIL</v>
      </c>
      <c r="P2474" t="str">
        <f t="shared" si="191"/>
        <v>Ofrecer fijo + internet (FLBBTV)</v>
      </c>
      <c r="Q2474">
        <f t="shared" si="192"/>
        <v>18</v>
      </c>
      <c r="R2474">
        <f>IFERROR(VLOOKUP($A2474,Registros!$B$2:$G$6000,6,0),IFERROR(INDEX(Winback!$C$2:$C$300,MATCH($A2474,Winback!$K$2:$K$300,0)),""))</f>
        <v>0</v>
      </c>
      <c r="S2474" t="str">
        <f t="shared" si="193"/>
        <v>+MOV</v>
      </c>
      <c r="T2474">
        <f t="shared" si="194"/>
        <v>1</v>
      </c>
    </row>
    <row r="2475" spans="1:20" x14ac:dyDescent="0.35">
      <c r="A2475" t="s">
        <v>12260</v>
      </c>
      <c r="B2475" t="s">
        <v>12261</v>
      </c>
      <c r="C2475" t="s">
        <v>12262</v>
      </c>
      <c r="D2475" t="s">
        <v>12263</v>
      </c>
      <c r="E2475">
        <f>IF(COUNTIFS(Registros!$A$2:$A$6000,"NP",Registros!$B$2:$B$6000,$A2475)&gt;0,1,0)</f>
        <v>0</v>
      </c>
      <c r="F2475">
        <f>IF($E2475=1,SUMIFS(Registros!$F$2:$F$6000,Registros!$A$2:$A$6000,"NP",Registros!$B$2:$B$6000,$A2475),0)</f>
        <v>0</v>
      </c>
      <c r="G2475">
        <f>IF(COUNTIFS(Registros!$A$2:$A$6000,"MOV",Registros!$B$2:$B$6000,$A2475)&gt;0,1,0)</f>
        <v>1</v>
      </c>
      <c r="H2475">
        <f>IF($G2475=1,SUMIFS(Registros!$F$2:$F$6000,Registros!$A$2:$A$6000,"MOV",Registros!$B$2:$B$6000,$A2475),0)</f>
        <v>-25.68</v>
      </c>
      <c r="I2475">
        <f>IF(COUNTIFS(Registros!$A$2:$A$6000,"CS",Registros!$B$2:$B$6000,$A2475)&gt;0,1,0)</f>
        <v>0</v>
      </c>
      <c r="J2475">
        <f>IF($I2475=1,SUMIFS(Registros!$I$2:$I$6000,Registros!$A$2:$A$6000,"CS",Registros!$B$2:$B$6000,$A2475),0)</f>
        <v>0</v>
      </c>
      <c r="K2475">
        <f>IF(COUNTIFS(Winback!$K$2:$K$300,$A2475)&gt;0,1,0)</f>
        <v>0</v>
      </c>
      <c r="L2475">
        <f>IF(AND($K2475=1,LEFT($A2475,3)="WB-"),SUMIFS(Winback!$D$2:$D$300,Winback!$K$2:$K$300,$A2475),0)</f>
        <v>0</v>
      </c>
      <c r="M2475">
        <f>IF(OR($E2475=1,$G2475=1,SUMIFS(Registros!$J$2:$J$6000,Registros!$B$2:$B$6000,$A2475)&gt;0),1,0)</f>
        <v>1</v>
      </c>
      <c r="N2475">
        <f>IF($J2475&gt;0,1,IF(COUNTIFS(Registros!$A$2:$A$6000,"CS",Registros!$B$2:$B$6000,$A2475,Registros!$K$2:$K$6000,"&lt;&gt;")&gt;0,1,0))</f>
        <v>0</v>
      </c>
      <c r="O2475" t="str">
        <f t="shared" si="190"/>
        <v>SOLO MÓVIL</v>
      </c>
      <c r="P2475" t="str">
        <f t="shared" si="191"/>
        <v>Ofrecer fijo + internet (FLBBTV)</v>
      </c>
      <c r="Q2475">
        <f t="shared" si="192"/>
        <v>-25.68</v>
      </c>
      <c r="R2475">
        <f>IFERROR(VLOOKUP($A2475,Registros!$B$2:$G$6000,6,0),IFERROR(INDEX(Winback!$C$2:$C$300,MATCH($A2475,Winback!$K$2:$K$300,0)),""))</f>
        <v>0</v>
      </c>
      <c r="S2475" t="str">
        <f t="shared" si="193"/>
        <v>+MOV</v>
      </c>
      <c r="T2475">
        <f t="shared" si="194"/>
        <v>1</v>
      </c>
    </row>
    <row r="2476" spans="1:20" x14ac:dyDescent="0.35">
      <c r="A2476" t="s">
        <v>12265</v>
      </c>
      <c r="B2476" t="s">
        <v>12266</v>
      </c>
      <c r="C2476" t="s">
        <v>12267</v>
      </c>
      <c r="D2476" t="s">
        <v>12268</v>
      </c>
      <c r="E2476">
        <f>IF(COUNTIFS(Registros!$A$2:$A$6000,"NP",Registros!$B$2:$B$6000,$A2476)&gt;0,1,0)</f>
        <v>0</v>
      </c>
      <c r="F2476">
        <f>IF($E2476=1,SUMIFS(Registros!$F$2:$F$6000,Registros!$A$2:$A$6000,"NP",Registros!$B$2:$B$6000,$A2476),0)</f>
        <v>0</v>
      </c>
      <c r="G2476">
        <f>IF(COUNTIFS(Registros!$A$2:$A$6000,"MOV",Registros!$B$2:$B$6000,$A2476)&gt;0,1,0)</f>
        <v>1</v>
      </c>
      <c r="H2476">
        <f>IF($G2476=1,SUMIFS(Registros!$F$2:$F$6000,Registros!$A$2:$A$6000,"MOV",Registros!$B$2:$B$6000,$A2476),0)</f>
        <v>18.87</v>
      </c>
      <c r="I2476">
        <f>IF(COUNTIFS(Registros!$A$2:$A$6000,"CS",Registros!$B$2:$B$6000,$A2476)&gt;0,1,0)</f>
        <v>0</v>
      </c>
      <c r="J2476">
        <f>IF($I2476=1,SUMIFS(Registros!$I$2:$I$6000,Registros!$A$2:$A$6000,"CS",Registros!$B$2:$B$6000,$A2476),0)</f>
        <v>0</v>
      </c>
      <c r="K2476">
        <f>IF(COUNTIFS(Winback!$K$2:$K$300,$A2476)&gt;0,1,0)</f>
        <v>0</v>
      </c>
      <c r="L2476">
        <f>IF(AND($K2476=1,LEFT($A2476,3)="WB-"),SUMIFS(Winback!$D$2:$D$300,Winback!$K$2:$K$300,$A2476),0)</f>
        <v>0</v>
      </c>
      <c r="M2476">
        <f>IF(OR($E2476=1,$G2476=1,SUMIFS(Registros!$J$2:$J$6000,Registros!$B$2:$B$6000,$A2476)&gt;0),1,0)</f>
        <v>1</v>
      </c>
      <c r="N2476">
        <f>IF($J2476&gt;0,1,IF(COUNTIFS(Registros!$A$2:$A$6000,"CS",Registros!$B$2:$B$6000,$A2476,Registros!$K$2:$K$6000,"&lt;&gt;")&gt;0,1,0))</f>
        <v>0</v>
      </c>
      <c r="O2476" t="str">
        <f t="shared" si="190"/>
        <v>SOLO MÓVIL</v>
      </c>
      <c r="P2476" t="str">
        <f t="shared" si="191"/>
        <v>Ofrecer fijo + internet (FLBBTV)</v>
      </c>
      <c r="Q2476">
        <f t="shared" si="192"/>
        <v>18.87</v>
      </c>
      <c r="R2476">
        <f>IFERROR(VLOOKUP($A2476,Registros!$B$2:$G$6000,6,0),IFERROR(INDEX(Winback!$C$2:$C$300,MATCH($A2476,Winback!$K$2:$K$300,0)),""))</f>
        <v>0</v>
      </c>
      <c r="S2476" t="str">
        <f t="shared" si="193"/>
        <v>+MOV</v>
      </c>
      <c r="T2476">
        <f t="shared" si="194"/>
        <v>1</v>
      </c>
    </row>
    <row r="2477" spans="1:20" x14ac:dyDescent="0.35">
      <c r="A2477" t="s">
        <v>12269</v>
      </c>
      <c r="B2477" t="s">
        <v>12270</v>
      </c>
      <c r="C2477" t="s">
        <v>12271</v>
      </c>
      <c r="D2477" t="s">
        <v>12272</v>
      </c>
      <c r="E2477">
        <f>IF(COUNTIFS(Registros!$A$2:$A$6000,"NP",Registros!$B$2:$B$6000,$A2477)&gt;0,1,0)</f>
        <v>0</v>
      </c>
      <c r="F2477">
        <f>IF($E2477=1,SUMIFS(Registros!$F$2:$F$6000,Registros!$A$2:$A$6000,"NP",Registros!$B$2:$B$6000,$A2477),0)</f>
        <v>0</v>
      </c>
      <c r="G2477">
        <f>IF(COUNTIFS(Registros!$A$2:$A$6000,"MOV",Registros!$B$2:$B$6000,$A2477)&gt;0,1,0)</f>
        <v>1</v>
      </c>
      <c r="H2477">
        <f>IF($G2477=1,SUMIFS(Registros!$F$2:$F$6000,Registros!$A$2:$A$6000,"MOV",Registros!$B$2:$B$6000,$A2477),0)</f>
        <v>15</v>
      </c>
      <c r="I2477">
        <f>IF(COUNTIFS(Registros!$A$2:$A$6000,"CS",Registros!$B$2:$B$6000,$A2477)&gt;0,1,0)</f>
        <v>0</v>
      </c>
      <c r="J2477">
        <f>IF($I2477=1,SUMIFS(Registros!$I$2:$I$6000,Registros!$A$2:$A$6000,"CS",Registros!$B$2:$B$6000,$A2477),0)</f>
        <v>0</v>
      </c>
      <c r="K2477">
        <f>IF(COUNTIFS(Winback!$K$2:$K$300,$A2477)&gt;0,1,0)</f>
        <v>0</v>
      </c>
      <c r="L2477">
        <f>IF(AND($K2477=1,LEFT($A2477,3)="WB-"),SUMIFS(Winback!$D$2:$D$300,Winback!$K$2:$K$300,$A2477),0)</f>
        <v>0</v>
      </c>
      <c r="M2477">
        <f>IF(OR($E2477=1,$G2477=1,SUMIFS(Registros!$J$2:$J$6000,Registros!$B$2:$B$6000,$A2477)&gt;0),1,0)</f>
        <v>1</v>
      </c>
      <c r="N2477">
        <f>IF($J2477&gt;0,1,IF(COUNTIFS(Registros!$A$2:$A$6000,"CS",Registros!$B$2:$B$6000,$A2477,Registros!$K$2:$K$6000,"&lt;&gt;")&gt;0,1,0))</f>
        <v>0</v>
      </c>
      <c r="O2477" t="str">
        <f t="shared" si="190"/>
        <v>SOLO MÓVIL</v>
      </c>
      <c r="P2477" t="str">
        <f t="shared" si="191"/>
        <v>Ofrecer fijo + internet (FLBBTV)</v>
      </c>
      <c r="Q2477">
        <f t="shared" si="192"/>
        <v>15</v>
      </c>
      <c r="R2477">
        <f>IFERROR(VLOOKUP($A2477,Registros!$B$2:$G$6000,6,0),IFERROR(INDEX(Winback!$C$2:$C$300,MATCH($A2477,Winback!$K$2:$K$300,0)),""))</f>
        <v>0</v>
      </c>
      <c r="S2477" t="str">
        <f t="shared" si="193"/>
        <v>+MOV</v>
      </c>
      <c r="T2477">
        <f t="shared" si="194"/>
        <v>1</v>
      </c>
    </row>
    <row r="2478" spans="1:20" x14ac:dyDescent="0.35">
      <c r="A2478" t="s">
        <v>12274</v>
      </c>
      <c r="B2478" t="s">
        <v>12275</v>
      </c>
      <c r="C2478" t="s">
        <v>12276</v>
      </c>
      <c r="D2478" t="s">
        <v>12277</v>
      </c>
      <c r="E2478">
        <f>IF(COUNTIFS(Registros!$A$2:$A$6000,"NP",Registros!$B$2:$B$6000,$A2478)&gt;0,1,0)</f>
        <v>0</v>
      </c>
      <c r="F2478">
        <f>IF($E2478=1,SUMIFS(Registros!$F$2:$F$6000,Registros!$A$2:$A$6000,"NP",Registros!$B$2:$B$6000,$A2478),0)</f>
        <v>0</v>
      </c>
      <c r="G2478">
        <f>IF(COUNTIFS(Registros!$A$2:$A$6000,"MOV",Registros!$B$2:$B$6000,$A2478)&gt;0,1,0)</f>
        <v>1</v>
      </c>
      <c r="H2478">
        <f>IF($G2478=1,SUMIFS(Registros!$F$2:$F$6000,Registros!$A$2:$A$6000,"MOV",Registros!$B$2:$B$6000,$A2478),0)</f>
        <v>30</v>
      </c>
      <c r="I2478">
        <f>IF(COUNTIFS(Registros!$A$2:$A$6000,"CS",Registros!$B$2:$B$6000,$A2478)&gt;0,1,0)</f>
        <v>0</v>
      </c>
      <c r="J2478">
        <f>IF($I2478=1,SUMIFS(Registros!$I$2:$I$6000,Registros!$A$2:$A$6000,"CS",Registros!$B$2:$B$6000,$A2478),0)</f>
        <v>0</v>
      </c>
      <c r="K2478">
        <f>IF(COUNTIFS(Winback!$K$2:$K$300,$A2478)&gt;0,1,0)</f>
        <v>0</v>
      </c>
      <c r="L2478">
        <f>IF(AND($K2478=1,LEFT($A2478,3)="WB-"),SUMIFS(Winback!$D$2:$D$300,Winback!$K$2:$K$300,$A2478),0)</f>
        <v>0</v>
      </c>
      <c r="M2478">
        <f>IF(OR($E2478=1,$G2478=1,SUMIFS(Registros!$J$2:$J$6000,Registros!$B$2:$B$6000,$A2478)&gt;0),1,0)</f>
        <v>1</v>
      </c>
      <c r="N2478">
        <f>IF($J2478&gt;0,1,IF(COUNTIFS(Registros!$A$2:$A$6000,"CS",Registros!$B$2:$B$6000,$A2478,Registros!$K$2:$K$6000,"&lt;&gt;")&gt;0,1,0))</f>
        <v>0</v>
      </c>
      <c r="O2478" t="str">
        <f t="shared" si="190"/>
        <v>SOLO MÓVIL</v>
      </c>
      <c r="P2478" t="str">
        <f t="shared" si="191"/>
        <v>Ofrecer fijo + internet (FLBBTV)</v>
      </c>
      <c r="Q2478">
        <f t="shared" si="192"/>
        <v>30</v>
      </c>
      <c r="R2478">
        <f>IFERROR(VLOOKUP($A2478,Registros!$B$2:$G$6000,6,0),IFERROR(INDEX(Winback!$C$2:$C$300,MATCH($A2478,Winback!$K$2:$K$300,0)),""))</f>
        <v>0</v>
      </c>
      <c r="S2478" t="str">
        <f t="shared" si="193"/>
        <v>+MOV</v>
      </c>
      <c r="T2478">
        <f t="shared" si="194"/>
        <v>1</v>
      </c>
    </row>
    <row r="2479" spans="1:20" x14ac:dyDescent="0.35">
      <c r="A2479" t="s">
        <v>12279</v>
      </c>
      <c r="B2479" t="s">
        <v>12280</v>
      </c>
      <c r="C2479" t="s">
        <v>12281</v>
      </c>
      <c r="D2479" t="s">
        <v>12282</v>
      </c>
      <c r="E2479">
        <f>IF(COUNTIFS(Registros!$A$2:$A$6000,"NP",Registros!$B$2:$B$6000,$A2479)&gt;0,1,0)</f>
        <v>0</v>
      </c>
      <c r="F2479">
        <f>IF($E2479=1,SUMIFS(Registros!$F$2:$F$6000,Registros!$A$2:$A$6000,"NP",Registros!$B$2:$B$6000,$A2479),0)</f>
        <v>0</v>
      </c>
      <c r="G2479">
        <f>IF(COUNTIFS(Registros!$A$2:$A$6000,"MOV",Registros!$B$2:$B$6000,$A2479)&gt;0,1,0)</f>
        <v>1</v>
      </c>
      <c r="H2479">
        <f>IF($G2479=1,SUMIFS(Registros!$F$2:$F$6000,Registros!$A$2:$A$6000,"MOV",Registros!$B$2:$B$6000,$A2479),0)</f>
        <v>15</v>
      </c>
      <c r="I2479">
        <f>IF(COUNTIFS(Registros!$A$2:$A$6000,"CS",Registros!$B$2:$B$6000,$A2479)&gt;0,1,0)</f>
        <v>0</v>
      </c>
      <c r="J2479">
        <f>IF($I2479=1,SUMIFS(Registros!$I$2:$I$6000,Registros!$A$2:$A$6000,"CS",Registros!$B$2:$B$6000,$A2479),0)</f>
        <v>0</v>
      </c>
      <c r="K2479">
        <f>IF(COUNTIFS(Winback!$K$2:$K$300,$A2479)&gt;0,1,0)</f>
        <v>0</v>
      </c>
      <c r="L2479">
        <f>IF(AND($K2479=1,LEFT($A2479,3)="WB-"),SUMIFS(Winback!$D$2:$D$300,Winback!$K$2:$K$300,$A2479),0)</f>
        <v>0</v>
      </c>
      <c r="M2479">
        <f>IF(OR($E2479=1,$G2479=1,SUMIFS(Registros!$J$2:$J$6000,Registros!$B$2:$B$6000,$A2479)&gt;0),1,0)</f>
        <v>1</v>
      </c>
      <c r="N2479">
        <f>IF($J2479&gt;0,1,IF(COUNTIFS(Registros!$A$2:$A$6000,"CS",Registros!$B$2:$B$6000,$A2479,Registros!$K$2:$K$6000,"&lt;&gt;")&gt;0,1,0))</f>
        <v>0</v>
      </c>
      <c r="O2479" t="str">
        <f t="shared" si="190"/>
        <v>SOLO MÓVIL</v>
      </c>
      <c r="P2479" t="str">
        <f t="shared" si="191"/>
        <v>Ofrecer fijo + internet (FLBBTV)</v>
      </c>
      <c r="Q2479">
        <f t="shared" si="192"/>
        <v>15</v>
      </c>
      <c r="R2479">
        <f>IFERROR(VLOOKUP($A2479,Registros!$B$2:$G$6000,6,0),IFERROR(INDEX(Winback!$C$2:$C$300,MATCH($A2479,Winback!$K$2:$K$300,0)),""))</f>
        <v>0</v>
      </c>
      <c r="S2479" t="str">
        <f t="shared" si="193"/>
        <v>+MOV</v>
      </c>
      <c r="T2479">
        <f t="shared" si="194"/>
        <v>1</v>
      </c>
    </row>
    <row r="2480" spans="1:20" x14ac:dyDescent="0.35">
      <c r="A2480" t="s">
        <v>12284</v>
      </c>
      <c r="B2480" t="s">
        <v>12285</v>
      </c>
      <c r="C2480" t="s">
        <v>12286</v>
      </c>
      <c r="D2480" t="s">
        <v>12287</v>
      </c>
      <c r="E2480">
        <f>IF(COUNTIFS(Registros!$A$2:$A$6000,"NP",Registros!$B$2:$B$6000,$A2480)&gt;0,1,0)</f>
        <v>0</v>
      </c>
      <c r="F2480">
        <f>IF($E2480=1,SUMIFS(Registros!$F$2:$F$6000,Registros!$A$2:$A$6000,"NP",Registros!$B$2:$B$6000,$A2480),0)</f>
        <v>0</v>
      </c>
      <c r="G2480">
        <f>IF(COUNTIFS(Registros!$A$2:$A$6000,"MOV",Registros!$B$2:$B$6000,$A2480)&gt;0,1,0)</f>
        <v>1</v>
      </c>
      <c r="H2480">
        <f>IF($G2480=1,SUMIFS(Registros!$F$2:$F$6000,Registros!$A$2:$A$6000,"MOV",Registros!$B$2:$B$6000,$A2480),0)</f>
        <v>15</v>
      </c>
      <c r="I2480">
        <f>IF(COUNTIFS(Registros!$A$2:$A$6000,"CS",Registros!$B$2:$B$6000,$A2480)&gt;0,1,0)</f>
        <v>0</v>
      </c>
      <c r="J2480">
        <f>IF($I2480=1,SUMIFS(Registros!$I$2:$I$6000,Registros!$A$2:$A$6000,"CS",Registros!$B$2:$B$6000,$A2480),0)</f>
        <v>0</v>
      </c>
      <c r="K2480">
        <f>IF(COUNTIFS(Winback!$K$2:$K$300,$A2480)&gt;0,1,0)</f>
        <v>0</v>
      </c>
      <c r="L2480">
        <f>IF(AND($K2480=1,LEFT($A2480,3)="WB-"),SUMIFS(Winback!$D$2:$D$300,Winback!$K$2:$K$300,$A2480),0)</f>
        <v>0</v>
      </c>
      <c r="M2480">
        <f>IF(OR($E2480=1,$G2480=1,SUMIFS(Registros!$J$2:$J$6000,Registros!$B$2:$B$6000,$A2480)&gt;0),1,0)</f>
        <v>1</v>
      </c>
      <c r="N2480">
        <f>IF($J2480&gt;0,1,IF(COUNTIFS(Registros!$A$2:$A$6000,"CS",Registros!$B$2:$B$6000,$A2480,Registros!$K$2:$K$6000,"&lt;&gt;")&gt;0,1,0))</f>
        <v>0</v>
      </c>
      <c r="O2480" t="str">
        <f t="shared" si="190"/>
        <v>SOLO MÓVIL</v>
      </c>
      <c r="P2480" t="str">
        <f t="shared" si="191"/>
        <v>Ofrecer fijo + internet (FLBBTV)</v>
      </c>
      <c r="Q2480">
        <f t="shared" si="192"/>
        <v>15</v>
      </c>
      <c r="R2480">
        <f>IFERROR(VLOOKUP($A2480,Registros!$B$2:$G$6000,6,0),IFERROR(INDEX(Winback!$C$2:$C$300,MATCH($A2480,Winback!$K$2:$K$300,0)),""))</f>
        <v>0</v>
      </c>
      <c r="S2480" t="str">
        <f t="shared" si="193"/>
        <v>+MOV</v>
      </c>
      <c r="T2480">
        <f t="shared" si="194"/>
        <v>1</v>
      </c>
    </row>
    <row r="2481" spans="1:20" x14ac:dyDescent="0.35">
      <c r="A2481" t="s">
        <v>12289</v>
      </c>
      <c r="B2481" t="s">
        <v>12290</v>
      </c>
      <c r="C2481" t="s">
        <v>12286</v>
      </c>
      <c r="D2481" t="s">
        <v>12287</v>
      </c>
      <c r="E2481">
        <f>IF(COUNTIFS(Registros!$A$2:$A$6000,"NP",Registros!$B$2:$B$6000,$A2481)&gt;0,1,0)</f>
        <v>0</v>
      </c>
      <c r="F2481">
        <f>IF($E2481=1,SUMIFS(Registros!$F$2:$F$6000,Registros!$A$2:$A$6000,"NP",Registros!$B$2:$B$6000,$A2481),0)</f>
        <v>0</v>
      </c>
      <c r="G2481">
        <f>IF(COUNTIFS(Registros!$A$2:$A$6000,"MOV",Registros!$B$2:$B$6000,$A2481)&gt;0,1,0)</f>
        <v>1</v>
      </c>
      <c r="H2481">
        <f>IF($G2481=1,SUMIFS(Registros!$F$2:$F$6000,Registros!$A$2:$A$6000,"MOV",Registros!$B$2:$B$6000,$A2481),0)</f>
        <v>15</v>
      </c>
      <c r="I2481">
        <f>IF(COUNTIFS(Registros!$A$2:$A$6000,"CS",Registros!$B$2:$B$6000,$A2481)&gt;0,1,0)</f>
        <v>0</v>
      </c>
      <c r="J2481">
        <f>IF($I2481=1,SUMIFS(Registros!$I$2:$I$6000,Registros!$A$2:$A$6000,"CS",Registros!$B$2:$B$6000,$A2481),0)</f>
        <v>0</v>
      </c>
      <c r="K2481">
        <f>IF(COUNTIFS(Winback!$K$2:$K$300,$A2481)&gt;0,1,0)</f>
        <v>0</v>
      </c>
      <c r="L2481">
        <f>IF(AND($K2481=1,LEFT($A2481,3)="WB-"),SUMIFS(Winback!$D$2:$D$300,Winback!$K$2:$K$300,$A2481),0)</f>
        <v>0</v>
      </c>
      <c r="M2481">
        <f>IF(OR($E2481=1,$G2481=1,SUMIFS(Registros!$J$2:$J$6000,Registros!$B$2:$B$6000,$A2481)&gt;0),1,0)</f>
        <v>1</v>
      </c>
      <c r="N2481">
        <f>IF($J2481&gt;0,1,IF(COUNTIFS(Registros!$A$2:$A$6000,"CS",Registros!$B$2:$B$6000,$A2481,Registros!$K$2:$K$6000,"&lt;&gt;")&gt;0,1,0))</f>
        <v>0</v>
      </c>
      <c r="O2481" t="str">
        <f t="shared" si="190"/>
        <v>SOLO MÓVIL</v>
      </c>
      <c r="P2481" t="str">
        <f t="shared" si="191"/>
        <v>Ofrecer fijo + internet (FLBBTV)</v>
      </c>
      <c r="Q2481">
        <f t="shared" si="192"/>
        <v>15</v>
      </c>
      <c r="R2481">
        <f>IFERROR(VLOOKUP($A2481,Registros!$B$2:$G$6000,6,0),IFERROR(INDEX(Winback!$C$2:$C$300,MATCH($A2481,Winback!$K$2:$K$300,0)),""))</f>
        <v>0</v>
      </c>
      <c r="S2481" t="str">
        <f t="shared" si="193"/>
        <v>+MOV</v>
      </c>
      <c r="T2481">
        <f t="shared" si="194"/>
        <v>1</v>
      </c>
    </row>
    <row r="2482" spans="1:20" x14ac:dyDescent="0.35">
      <c r="A2482" t="s">
        <v>12292</v>
      </c>
      <c r="B2482" t="s">
        <v>12293</v>
      </c>
      <c r="C2482" t="s">
        <v>12294</v>
      </c>
      <c r="D2482" t="s">
        <v>12295</v>
      </c>
      <c r="E2482">
        <f>IF(COUNTIFS(Registros!$A$2:$A$6000,"NP",Registros!$B$2:$B$6000,$A2482)&gt;0,1,0)</f>
        <v>0</v>
      </c>
      <c r="F2482">
        <f>IF($E2482=1,SUMIFS(Registros!$F$2:$F$6000,Registros!$A$2:$A$6000,"NP",Registros!$B$2:$B$6000,$A2482),0)</f>
        <v>0</v>
      </c>
      <c r="G2482">
        <f>IF(COUNTIFS(Registros!$A$2:$A$6000,"MOV",Registros!$B$2:$B$6000,$A2482)&gt;0,1,0)</f>
        <v>1</v>
      </c>
      <c r="H2482">
        <f>IF($G2482=1,SUMIFS(Registros!$F$2:$F$6000,Registros!$A$2:$A$6000,"MOV",Registros!$B$2:$B$6000,$A2482),0)</f>
        <v>15</v>
      </c>
      <c r="I2482">
        <f>IF(COUNTIFS(Registros!$A$2:$A$6000,"CS",Registros!$B$2:$B$6000,$A2482)&gt;0,1,0)</f>
        <v>0</v>
      </c>
      <c r="J2482">
        <f>IF($I2482=1,SUMIFS(Registros!$I$2:$I$6000,Registros!$A$2:$A$6000,"CS",Registros!$B$2:$B$6000,$A2482),0)</f>
        <v>0</v>
      </c>
      <c r="K2482">
        <f>IF(COUNTIFS(Winback!$K$2:$K$300,$A2482)&gt;0,1,0)</f>
        <v>0</v>
      </c>
      <c r="L2482">
        <f>IF(AND($K2482=1,LEFT($A2482,3)="WB-"),SUMIFS(Winback!$D$2:$D$300,Winback!$K$2:$K$300,$A2482),0)</f>
        <v>0</v>
      </c>
      <c r="M2482">
        <f>IF(OR($E2482=1,$G2482=1,SUMIFS(Registros!$J$2:$J$6000,Registros!$B$2:$B$6000,$A2482)&gt;0),1,0)</f>
        <v>1</v>
      </c>
      <c r="N2482">
        <f>IF($J2482&gt;0,1,IF(COUNTIFS(Registros!$A$2:$A$6000,"CS",Registros!$B$2:$B$6000,$A2482,Registros!$K$2:$K$6000,"&lt;&gt;")&gt;0,1,0))</f>
        <v>0</v>
      </c>
      <c r="O2482" t="str">
        <f t="shared" si="190"/>
        <v>SOLO MÓVIL</v>
      </c>
      <c r="P2482" t="str">
        <f t="shared" si="191"/>
        <v>Ofrecer fijo + internet (FLBBTV)</v>
      </c>
      <c r="Q2482">
        <f t="shared" si="192"/>
        <v>15</v>
      </c>
      <c r="R2482">
        <f>IFERROR(VLOOKUP($A2482,Registros!$B$2:$G$6000,6,0),IFERROR(INDEX(Winback!$C$2:$C$300,MATCH($A2482,Winback!$K$2:$K$300,0)),""))</f>
        <v>0</v>
      </c>
      <c r="S2482" t="str">
        <f t="shared" si="193"/>
        <v>+MOV</v>
      </c>
      <c r="T2482">
        <f t="shared" si="194"/>
        <v>1</v>
      </c>
    </row>
    <row r="2483" spans="1:20" x14ac:dyDescent="0.35">
      <c r="A2483" t="s">
        <v>12297</v>
      </c>
      <c r="B2483" t="s">
        <v>12298</v>
      </c>
      <c r="C2483" t="s">
        <v>12299</v>
      </c>
      <c r="D2483" t="s">
        <v>12300</v>
      </c>
      <c r="E2483">
        <f>IF(COUNTIFS(Registros!$A$2:$A$6000,"NP",Registros!$B$2:$B$6000,$A2483)&gt;0,1,0)</f>
        <v>0</v>
      </c>
      <c r="F2483">
        <f>IF($E2483=1,SUMIFS(Registros!$F$2:$F$6000,Registros!$A$2:$A$6000,"NP",Registros!$B$2:$B$6000,$A2483),0)</f>
        <v>0</v>
      </c>
      <c r="G2483">
        <f>IF(COUNTIFS(Registros!$A$2:$A$6000,"MOV",Registros!$B$2:$B$6000,$A2483)&gt;0,1,0)</f>
        <v>1</v>
      </c>
      <c r="H2483">
        <f>IF($G2483=1,SUMIFS(Registros!$F$2:$F$6000,Registros!$A$2:$A$6000,"MOV",Registros!$B$2:$B$6000,$A2483),0)</f>
        <v>48</v>
      </c>
      <c r="I2483">
        <f>IF(COUNTIFS(Registros!$A$2:$A$6000,"CS",Registros!$B$2:$B$6000,$A2483)&gt;0,1,0)</f>
        <v>0</v>
      </c>
      <c r="J2483">
        <f>IF($I2483=1,SUMIFS(Registros!$I$2:$I$6000,Registros!$A$2:$A$6000,"CS",Registros!$B$2:$B$6000,$A2483),0)</f>
        <v>0</v>
      </c>
      <c r="K2483">
        <f>IF(COUNTIFS(Winback!$K$2:$K$300,$A2483)&gt;0,1,0)</f>
        <v>0</v>
      </c>
      <c r="L2483">
        <f>IF(AND($K2483=1,LEFT($A2483,3)="WB-"),SUMIFS(Winback!$D$2:$D$300,Winback!$K$2:$K$300,$A2483),0)</f>
        <v>0</v>
      </c>
      <c r="M2483">
        <f>IF(OR($E2483=1,$G2483=1,SUMIFS(Registros!$J$2:$J$6000,Registros!$B$2:$B$6000,$A2483)&gt;0),1,0)</f>
        <v>1</v>
      </c>
      <c r="N2483">
        <f>IF($J2483&gt;0,1,IF(COUNTIFS(Registros!$A$2:$A$6000,"CS",Registros!$B$2:$B$6000,$A2483,Registros!$K$2:$K$6000,"&lt;&gt;")&gt;0,1,0))</f>
        <v>0</v>
      </c>
      <c r="O2483" t="str">
        <f t="shared" si="190"/>
        <v>SOLO MÓVIL</v>
      </c>
      <c r="P2483" t="str">
        <f t="shared" si="191"/>
        <v>Ofrecer fijo + internet (FLBBTV)</v>
      </c>
      <c r="Q2483">
        <f t="shared" si="192"/>
        <v>48</v>
      </c>
      <c r="R2483">
        <f>IFERROR(VLOOKUP($A2483,Registros!$B$2:$G$6000,6,0),IFERROR(INDEX(Winback!$C$2:$C$300,MATCH($A2483,Winback!$K$2:$K$300,0)),""))</f>
        <v>0</v>
      </c>
      <c r="S2483" t="str">
        <f t="shared" si="193"/>
        <v>+MOV</v>
      </c>
      <c r="T2483">
        <f t="shared" si="194"/>
        <v>1</v>
      </c>
    </row>
    <row r="2484" spans="1:20" x14ac:dyDescent="0.35">
      <c r="A2484" t="s">
        <v>12302</v>
      </c>
      <c r="B2484" t="s">
        <v>12303</v>
      </c>
      <c r="C2484" t="s">
        <v>12304</v>
      </c>
      <c r="D2484" t="s">
        <v>12305</v>
      </c>
      <c r="E2484">
        <f>IF(COUNTIFS(Registros!$A$2:$A$6000,"NP",Registros!$B$2:$B$6000,$A2484)&gt;0,1,0)</f>
        <v>0</v>
      </c>
      <c r="F2484">
        <f>IF($E2484=1,SUMIFS(Registros!$F$2:$F$6000,Registros!$A$2:$A$6000,"NP",Registros!$B$2:$B$6000,$A2484),0)</f>
        <v>0</v>
      </c>
      <c r="G2484">
        <f>IF(COUNTIFS(Registros!$A$2:$A$6000,"MOV",Registros!$B$2:$B$6000,$A2484)&gt;0,1,0)</f>
        <v>1</v>
      </c>
      <c r="H2484">
        <f>IF($G2484=1,SUMIFS(Registros!$F$2:$F$6000,Registros!$A$2:$A$6000,"MOV",Registros!$B$2:$B$6000,$A2484),0)</f>
        <v>42</v>
      </c>
      <c r="I2484">
        <f>IF(COUNTIFS(Registros!$A$2:$A$6000,"CS",Registros!$B$2:$B$6000,$A2484)&gt;0,1,0)</f>
        <v>0</v>
      </c>
      <c r="J2484">
        <f>IF($I2484=1,SUMIFS(Registros!$I$2:$I$6000,Registros!$A$2:$A$6000,"CS",Registros!$B$2:$B$6000,$A2484),0)</f>
        <v>0</v>
      </c>
      <c r="K2484">
        <f>IF(COUNTIFS(Winback!$K$2:$K$300,$A2484)&gt;0,1,0)</f>
        <v>0</v>
      </c>
      <c r="L2484">
        <f>IF(AND($K2484=1,LEFT($A2484,3)="WB-"),SUMIFS(Winback!$D$2:$D$300,Winback!$K$2:$K$300,$A2484),0)</f>
        <v>0</v>
      </c>
      <c r="M2484">
        <f>IF(OR($E2484=1,$G2484=1,SUMIFS(Registros!$J$2:$J$6000,Registros!$B$2:$B$6000,$A2484)&gt;0),1,0)</f>
        <v>1</v>
      </c>
      <c r="N2484">
        <f>IF($J2484&gt;0,1,IF(COUNTIFS(Registros!$A$2:$A$6000,"CS",Registros!$B$2:$B$6000,$A2484,Registros!$K$2:$K$6000,"&lt;&gt;")&gt;0,1,0))</f>
        <v>0</v>
      </c>
      <c r="O2484" t="str">
        <f t="shared" si="190"/>
        <v>SOLO MÓVIL</v>
      </c>
      <c r="P2484" t="str">
        <f t="shared" si="191"/>
        <v>Ofrecer fijo + internet (FLBBTV)</v>
      </c>
      <c r="Q2484">
        <f t="shared" si="192"/>
        <v>42</v>
      </c>
      <c r="R2484">
        <f>IFERROR(VLOOKUP($A2484,Registros!$B$2:$G$6000,6,0),IFERROR(INDEX(Winback!$C$2:$C$300,MATCH($A2484,Winback!$K$2:$K$300,0)),""))</f>
        <v>0</v>
      </c>
      <c r="S2484" t="str">
        <f t="shared" si="193"/>
        <v>+MOV</v>
      </c>
      <c r="T2484">
        <f t="shared" si="194"/>
        <v>1</v>
      </c>
    </row>
    <row r="2485" spans="1:20" x14ac:dyDescent="0.35">
      <c r="A2485" t="s">
        <v>12307</v>
      </c>
      <c r="B2485" t="s">
        <v>12308</v>
      </c>
      <c r="C2485" t="s">
        <v>12309</v>
      </c>
      <c r="D2485" t="s">
        <v>12310</v>
      </c>
      <c r="E2485">
        <f>IF(COUNTIFS(Registros!$A$2:$A$6000,"NP",Registros!$B$2:$B$6000,$A2485)&gt;0,1,0)</f>
        <v>0</v>
      </c>
      <c r="F2485">
        <f>IF($E2485=1,SUMIFS(Registros!$F$2:$F$6000,Registros!$A$2:$A$6000,"NP",Registros!$B$2:$B$6000,$A2485),0)</f>
        <v>0</v>
      </c>
      <c r="G2485">
        <f>IF(COUNTIFS(Registros!$A$2:$A$6000,"MOV",Registros!$B$2:$B$6000,$A2485)&gt;0,1,0)</f>
        <v>1</v>
      </c>
      <c r="H2485">
        <f>IF($G2485=1,SUMIFS(Registros!$F$2:$F$6000,Registros!$A$2:$A$6000,"MOV",Registros!$B$2:$B$6000,$A2485),0)</f>
        <v>42.5</v>
      </c>
      <c r="I2485">
        <f>IF(COUNTIFS(Registros!$A$2:$A$6000,"CS",Registros!$B$2:$B$6000,$A2485)&gt;0,1,0)</f>
        <v>0</v>
      </c>
      <c r="J2485">
        <f>IF($I2485=1,SUMIFS(Registros!$I$2:$I$6000,Registros!$A$2:$A$6000,"CS",Registros!$B$2:$B$6000,$A2485),0)</f>
        <v>0</v>
      </c>
      <c r="K2485">
        <f>IF(COUNTIFS(Winback!$K$2:$K$300,$A2485)&gt;0,1,0)</f>
        <v>0</v>
      </c>
      <c r="L2485">
        <f>IF(AND($K2485=1,LEFT($A2485,3)="WB-"),SUMIFS(Winback!$D$2:$D$300,Winback!$K$2:$K$300,$A2485),0)</f>
        <v>0</v>
      </c>
      <c r="M2485">
        <f>IF(OR($E2485=1,$G2485=1,SUMIFS(Registros!$J$2:$J$6000,Registros!$B$2:$B$6000,$A2485)&gt;0),1,0)</f>
        <v>1</v>
      </c>
      <c r="N2485">
        <f>IF($J2485&gt;0,1,IF(COUNTIFS(Registros!$A$2:$A$6000,"CS",Registros!$B$2:$B$6000,$A2485,Registros!$K$2:$K$6000,"&lt;&gt;")&gt;0,1,0))</f>
        <v>0</v>
      </c>
      <c r="O2485" t="str">
        <f t="shared" si="190"/>
        <v>SOLO MÓVIL</v>
      </c>
      <c r="P2485" t="str">
        <f t="shared" si="191"/>
        <v>Ofrecer fijo + internet (FLBBTV)</v>
      </c>
      <c r="Q2485">
        <f t="shared" si="192"/>
        <v>42.5</v>
      </c>
      <c r="R2485">
        <f>IFERROR(VLOOKUP($A2485,Registros!$B$2:$G$6000,6,0),IFERROR(INDEX(Winback!$C$2:$C$300,MATCH($A2485,Winback!$K$2:$K$300,0)),""))</f>
        <v>0</v>
      </c>
      <c r="S2485" t="str">
        <f t="shared" si="193"/>
        <v>+MOV</v>
      </c>
      <c r="T2485">
        <f t="shared" si="194"/>
        <v>1</v>
      </c>
    </row>
    <row r="2486" spans="1:20" x14ac:dyDescent="0.35">
      <c r="A2486" t="s">
        <v>12312</v>
      </c>
      <c r="B2486" t="s">
        <v>12313</v>
      </c>
      <c r="C2486" t="s">
        <v>12314</v>
      </c>
      <c r="D2486" t="s">
        <v>12315</v>
      </c>
      <c r="E2486">
        <f>IF(COUNTIFS(Registros!$A$2:$A$6000,"NP",Registros!$B$2:$B$6000,$A2486)&gt;0,1,0)</f>
        <v>0</v>
      </c>
      <c r="F2486">
        <f>IF($E2486=1,SUMIFS(Registros!$F$2:$F$6000,Registros!$A$2:$A$6000,"NP",Registros!$B$2:$B$6000,$A2486),0)</f>
        <v>0</v>
      </c>
      <c r="G2486">
        <f>IF(COUNTIFS(Registros!$A$2:$A$6000,"MOV",Registros!$B$2:$B$6000,$A2486)&gt;0,1,0)</f>
        <v>1</v>
      </c>
      <c r="H2486">
        <f>IF($G2486=1,SUMIFS(Registros!$F$2:$F$6000,Registros!$A$2:$A$6000,"MOV",Registros!$B$2:$B$6000,$A2486),0)</f>
        <v>16.25</v>
      </c>
      <c r="I2486">
        <f>IF(COUNTIFS(Registros!$A$2:$A$6000,"CS",Registros!$B$2:$B$6000,$A2486)&gt;0,1,0)</f>
        <v>0</v>
      </c>
      <c r="J2486">
        <f>IF($I2486=1,SUMIFS(Registros!$I$2:$I$6000,Registros!$A$2:$A$6000,"CS",Registros!$B$2:$B$6000,$A2486),0)</f>
        <v>0</v>
      </c>
      <c r="K2486">
        <f>IF(COUNTIFS(Winback!$K$2:$K$300,$A2486)&gt;0,1,0)</f>
        <v>0</v>
      </c>
      <c r="L2486">
        <f>IF(AND($K2486=1,LEFT($A2486,3)="WB-"),SUMIFS(Winback!$D$2:$D$300,Winback!$K$2:$K$300,$A2486),0)</f>
        <v>0</v>
      </c>
      <c r="M2486">
        <f>IF(OR($E2486=1,$G2486=1,SUMIFS(Registros!$J$2:$J$6000,Registros!$B$2:$B$6000,$A2486)&gt;0),1,0)</f>
        <v>1</v>
      </c>
      <c r="N2486">
        <f>IF($J2486&gt;0,1,IF(COUNTIFS(Registros!$A$2:$A$6000,"CS",Registros!$B$2:$B$6000,$A2486,Registros!$K$2:$K$6000,"&lt;&gt;")&gt;0,1,0))</f>
        <v>0</v>
      </c>
      <c r="O2486" t="str">
        <f t="shared" si="190"/>
        <v>SOLO MÓVIL</v>
      </c>
      <c r="P2486" t="str">
        <f t="shared" si="191"/>
        <v>Ofrecer fijo + internet (FLBBTV)</v>
      </c>
      <c r="Q2486">
        <f t="shared" si="192"/>
        <v>16.25</v>
      </c>
      <c r="R2486">
        <f>IFERROR(VLOOKUP($A2486,Registros!$B$2:$G$6000,6,0),IFERROR(INDEX(Winback!$C$2:$C$300,MATCH($A2486,Winback!$K$2:$K$300,0)),""))</f>
        <v>0</v>
      </c>
      <c r="S2486" t="str">
        <f t="shared" si="193"/>
        <v>+MOV</v>
      </c>
      <c r="T2486">
        <f t="shared" si="194"/>
        <v>1</v>
      </c>
    </row>
    <row r="2487" spans="1:20" x14ac:dyDescent="0.35">
      <c r="A2487" t="s">
        <v>12317</v>
      </c>
      <c r="B2487" t="s">
        <v>12318</v>
      </c>
      <c r="C2487" t="s">
        <v>12319</v>
      </c>
      <c r="D2487" t="s">
        <v>12320</v>
      </c>
      <c r="E2487">
        <f>IF(COUNTIFS(Registros!$A$2:$A$6000,"NP",Registros!$B$2:$B$6000,$A2487)&gt;0,1,0)</f>
        <v>0</v>
      </c>
      <c r="F2487">
        <f>IF($E2487=1,SUMIFS(Registros!$F$2:$F$6000,Registros!$A$2:$A$6000,"NP",Registros!$B$2:$B$6000,$A2487),0)</f>
        <v>0</v>
      </c>
      <c r="G2487">
        <f>IF(COUNTIFS(Registros!$A$2:$A$6000,"MOV",Registros!$B$2:$B$6000,$A2487)&gt;0,1,0)</f>
        <v>1</v>
      </c>
      <c r="H2487">
        <f>IF($G2487=1,SUMIFS(Registros!$F$2:$F$6000,Registros!$A$2:$A$6000,"MOV",Registros!$B$2:$B$6000,$A2487),0)</f>
        <v>16.25</v>
      </c>
      <c r="I2487">
        <f>IF(COUNTIFS(Registros!$A$2:$A$6000,"CS",Registros!$B$2:$B$6000,$A2487)&gt;0,1,0)</f>
        <v>0</v>
      </c>
      <c r="J2487">
        <f>IF($I2487=1,SUMIFS(Registros!$I$2:$I$6000,Registros!$A$2:$A$6000,"CS",Registros!$B$2:$B$6000,$A2487),0)</f>
        <v>0</v>
      </c>
      <c r="K2487">
        <f>IF(COUNTIFS(Winback!$K$2:$K$300,$A2487)&gt;0,1,0)</f>
        <v>0</v>
      </c>
      <c r="L2487">
        <f>IF(AND($K2487=1,LEFT($A2487,3)="WB-"),SUMIFS(Winback!$D$2:$D$300,Winback!$K$2:$K$300,$A2487),0)</f>
        <v>0</v>
      </c>
      <c r="M2487">
        <f>IF(OR($E2487=1,$G2487=1,SUMIFS(Registros!$J$2:$J$6000,Registros!$B$2:$B$6000,$A2487)&gt;0),1,0)</f>
        <v>1</v>
      </c>
      <c r="N2487">
        <f>IF($J2487&gt;0,1,IF(COUNTIFS(Registros!$A$2:$A$6000,"CS",Registros!$B$2:$B$6000,$A2487,Registros!$K$2:$K$6000,"&lt;&gt;")&gt;0,1,0))</f>
        <v>0</v>
      </c>
      <c r="O2487" t="str">
        <f t="shared" si="190"/>
        <v>SOLO MÓVIL</v>
      </c>
      <c r="P2487" t="str">
        <f t="shared" si="191"/>
        <v>Ofrecer fijo + internet (FLBBTV)</v>
      </c>
      <c r="Q2487">
        <f t="shared" si="192"/>
        <v>16.25</v>
      </c>
      <c r="R2487">
        <f>IFERROR(VLOOKUP($A2487,Registros!$B$2:$G$6000,6,0),IFERROR(INDEX(Winback!$C$2:$C$300,MATCH($A2487,Winback!$K$2:$K$300,0)),""))</f>
        <v>0</v>
      </c>
      <c r="S2487" t="str">
        <f t="shared" si="193"/>
        <v>+MOV</v>
      </c>
      <c r="T2487">
        <f t="shared" si="194"/>
        <v>1</v>
      </c>
    </row>
    <row r="2488" spans="1:20" x14ac:dyDescent="0.35">
      <c r="A2488" t="s">
        <v>12322</v>
      </c>
      <c r="B2488" t="s">
        <v>12323</v>
      </c>
      <c r="C2488" t="s">
        <v>12314</v>
      </c>
      <c r="D2488" t="s">
        <v>12315</v>
      </c>
      <c r="E2488">
        <f>IF(COUNTIFS(Registros!$A$2:$A$6000,"NP",Registros!$B$2:$B$6000,$A2488)&gt;0,1,0)</f>
        <v>0</v>
      </c>
      <c r="F2488">
        <f>IF($E2488=1,SUMIFS(Registros!$F$2:$F$6000,Registros!$A$2:$A$6000,"NP",Registros!$B$2:$B$6000,$A2488),0)</f>
        <v>0</v>
      </c>
      <c r="G2488">
        <f>IF(COUNTIFS(Registros!$A$2:$A$6000,"MOV",Registros!$B$2:$B$6000,$A2488)&gt;0,1,0)</f>
        <v>1</v>
      </c>
      <c r="H2488">
        <f>IF($G2488=1,SUMIFS(Registros!$F$2:$F$6000,Registros!$A$2:$A$6000,"MOV",Registros!$B$2:$B$6000,$A2488),0)</f>
        <v>16.25</v>
      </c>
      <c r="I2488">
        <f>IF(COUNTIFS(Registros!$A$2:$A$6000,"CS",Registros!$B$2:$B$6000,$A2488)&gt;0,1,0)</f>
        <v>0</v>
      </c>
      <c r="J2488">
        <f>IF($I2488=1,SUMIFS(Registros!$I$2:$I$6000,Registros!$A$2:$A$6000,"CS",Registros!$B$2:$B$6000,$A2488),0)</f>
        <v>0</v>
      </c>
      <c r="K2488">
        <f>IF(COUNTIFS(Winback!$K$2:$K$300,$A2488)&gt;0,1,0)</f>
        <v>0</v>
      </c>
      <c r="L2488">
        <f>IF(AND($K2488=1,LEFT($A2488,3)="WB-"),SUMIFS(Winback!$D$2:$D$300,Winback!$K$2:$K$300,$A2488),0)</f>
        <v>0</v>
      </c>
      <c r="M2488">
        <f>IF(OR($E2488=1,$G2488=1,SUMIFS(Registros!$J$2:$J$6000,Registros!$B$2:$B$6000,$A2488)&gt;0),1,0)</f>
        <v>1</v>
      </c>
      <c r="N2488">
        <f>IF($J2488&gt;0,1,IF(COUNTIFS(Registros!$A$2:$A$6000,"CS",Registros!$B$2:$B$6000,$A2488,Registros!$K$2:$K$6000,"&lt;&gt;")&gt;0,1,0))</f>
        <v>0</v>
      </c>
      <c r="O2488" t="str">
        <f t="shared" si="190"/>
        <v>SOLO MÓVIL</v>
      </c>
      <c r="P2488" t="str">
        <f t="shared" si="191"/>
        <v>Ofrecer fijo + internet (FLBBTV)</v>
      </c>
      <c r="Q2488">
        <f t="shared" si="192"/>
        <v>16.25</v>
      </c>
      <c r="R2488">
        <f>IFERROR(VLOOKUP($A2488,Registros!$B$2:$G$6000,6,0),IFERROR(INDEX(Winback!$C$2:$C$300,MATCH($A2488,Winback!$K$2:$K$300,0)),""))</f>
        <v>0</v>
      </c>
      <c r="S2488" t="str">
        <f t="shared" si="193"/>
        <v>+MOV</v>
      </c>
      <c r="T2488">
        <f t="shared" si="194"/>
        <v>1</v>
      </c>
    </row>
    <row r="2489" spans="1:20" x14ac:dyDescent="0.35">
      <c r="A2489" t="s">
        <v>12325</v>
      </c>
      <c r="B2489" t="s">
        <v>12326</v>
      </c>
      <c r="C2489" t="s">
        <v>12327</v>
      </c>
      <c r="D2489" t="s">
        <v>12328</v>
      </c>
      <c r="E2489">
        <f>IF(COUNTIFS(Registros!$A$2:$A$6000,"NP",Registros!$B$2:$B$6000,$A2489)&gt;0,1,0)</f>
        <v>0</v>
      </c>
      <c r="F2489">
        <f>IF($E2489=1,SUMIFS(Registros!$F$2:$F$6000,Registros!$A$2:$A$6000,"NP",Registros!$B$2:$B$6000,$A2489),0)</f>
        <v>0</v>
      </c>
      <c r="G2489">
        <f>IF(COUNTIFS(Registros!$A$2:$A$6000,"MOV",Registros!$B$2:$B$6000,$A2489)&gt;0,1,0)</f>
        <v>1</v>
      </c>
      <c r="H2489">
        <f>IF($G2489=1,SUMIFS(Registros!$F$2:$F$6000,Registros!$A$2:$A$6000,"MOV",Registros!$B$2:$B$6000,$A2489),0)</f>
        <v>32.5</v>
      </c>
      <c r="I2489">
        <f>IF(COUNTIFS(Registros!$A$2:$A$6000,"CS",Registros!$B$2:$B$6000,$A2489)&gt;0,1,0)</f>
        <v>0</v>
      </c>
      <c r="J2489">
        <f>IF($I2489=1,SUMIFS(Registros!$I$2:$I$6000,Registros!$A$2:$A$6000,"CS",Registros!$B$2:$B$6000,$A2489),0)</f>
        <v>0</v>
      </c>
      <c r="K2489">
        <f>IF(COUNTIFS(Winback!$K$2:$K$300,$A2489)&gt;0,1,0)</f>
        <v>0</v>
      </c>
      <c r="L2489">
        <f>IF(AND($K2489=1,LEFT($A2489,3)="WB-"),SUMIFS(Winback!$D$2:$D$300,Winback!$K$2:$K$300,$A2489),0)</f>
        <v>0</v>
      </c>
      <c r="M2489">
        <f>IF(OR($E2489=1,$G2489=1,SUMIFS(Registros!$J$2:$J$6000,Registros!$B$2:$B$6000,$A2489)&gt;0),1,0)</f>
        <v>1</v>
      </c>
      <c r="N2489">
        <f>IF($J2489&gt;0,1,IF(COUNTIFS(Registros!$A$2:$A$6000,"CS",Registros!$B$2:$B$6000,$A2489,Registros!$K$2:$K$6000,"&lt;&gt;")&gt;0,1,0))</f>
        <v>0</v>
      </c>
      <c r="O2489" t="str">
        <f t="shared" si="190"/>
        <v>SOLO MÓVIL</v>
      </c>
      <c r="P2489" t="str">
        <f t="shared" si="191"/>
        <v>Ofrecer fijo + internet (FLBBTV)</v>
      </c>
      <c r="Q2489">
        <f t="shared" si="192"/>
        <v>32.5</v>
      </c>
      <c r="R2489">
        <f>IFERROR(VLOOKUP($A2489,Registros!$B$2:$G$6000,6,0),IFERROR(INDEX(Winback!$C$2:$C$300,MATCH($A2489,Winback!$K$2:$K$300,0)),""))</f>
        <v>0</v>
      </c>
      <c r="S2489" t="str">
        <f t="shared" si="193"/>
        <v>+MOV</v>
      </c>
      <c r="T2489">
        <f t="shared" si="194"/>
        <v>1</v>
      </c>
    </row>
    <row r="2490" spans="1:20" x14ac:dyDescent="0.35">
      <c r="A2490" t="s">
        <v>12330</v>
      </c>
      <c r="B2490" t="s">
        <v>12331</v>
      </c>
      <c r="C2490" t="s">
        <v>12327</v>
      </c>
      <c r="D2490" t="s">
        <v>12328</v>
      </c>
      <c r="E2490">
        <f>IF(COUNTIFS(Registros!$A$2:$A$6000,"NP",Registros!$B$2:$B$6000,$A2490)&gt;0,1,0)</f>
        <v>0</v>
      </c>
      <c r="F2490">
        <f>IF($E2490=1,SUMIFS(Registros!$F$2:$F$6000,Registros!$A$2:$A$6000,"NP",Registros!$B$2:$B$6000,$A2490),0)</f>
        <v>0</v>
      </c>
      <c r="G2490">
        <f>IF(COUNTIFS(Registros!$A$2:$A$6000,"MOV",Registros!$B$2:$B$6000,$A2490)&gt;0,1,0)</f>
        <v>1</v>
      </c>
      <c r="H2490">
        <f>IF($G2490=1,SUMIFS(Registros!$F$2:$F$6000,Registros!$A$2:$A$6000,"MOV",Registros!$B$2:$B$6000,$A2490),0)</f>
        <v>48.75</v>
      </c>
      <c r="I2490">
        <f>IF(COUNTIFS(Registros!$A$2:$A$6000,"CS",Registros!$B$2:$B$6000,$A2490)&gt;0,1,0)</f>
        <v>0</v>
      </c>
      <c r="J2490">
        <f>IF($I2490=1,SUMIFS(Registros!$I$2:$I$6000,Registros!$A$2:$A$6000,"CS",Registros!$B$2:$B$6000,$A2490),0)</f>
        <v>0</v>
      </c>
      <c r="K2490">
        <f>IF(COUNTIFS(Winback!$K$2:$K$300,$A2490)&gt;0,1,0)</f>
        <v>0</v>
      </c>
      <c r="L2490">
        <f>IF(AND($K2490=1,LEFT($A2490,3)="WB-"),SUMIFS(Winback!$D$2:$D$300,Winback!$K$2:$K$300,$A2490),0)</f>
        <v>0</v>
      </c>
      <c r="M2490">
        <f>IF(OR($E2490=1,$G2490=1,SUMIFS(Registros!$J$2:$J$6000,Registros!$B$2:$B$6000,$A2490)&gt;0),1,0)</f>
        <v>1</v>
      </c>
      <c r="N2490">
        <f>IF($J2490&gt;0,1,IF(COUNTIFS(Registros!$A$2:$A$6000,"CS",Registros!$B$2:$B$6000,$A2490,Registros!$K$2:$K$6000,"&lt;&gt;")&gt;0,1,0))</f>
        <v>0</v>
      </c>
      <c r="O2490" t="str">
        <f t="shared" si="190"/>
        <v>SOLO MÓVIL</v>
      </c>
      <c r="P2490" t="str">
        <f t="shared" si="191"/>
        <v>Ofrecer fijo + internet (FLBBTV)</v>
      </c>
      <c r="Q2490">
        <f t="shared" si="192"/>
        <v>48.75</v>
      </c>
      <c r="R2490">
        <f>IFERROR(VLOOKUP($A2490,Registros!$B$2:$G$6000,6,0),IFERROR(INDEX(Winback!$C$2:$C$300,MATCH($A2490,Winback!$K$2:$K$300,0)),""))</f>
        <v>0</v>
      </c>
      <c r="S2490" t="str">
        <f t="shared" si="193"/>
        <v>+MOV</v>
      </c>
      <c r="T2490">
        <f t="shared" si="194"/>
        <v>1</v>
      </c>
    </row>
    <row r="2491" spans="1:20" x14ac:dyDescent="0.35">
      <c r="A2491" t="s">
        <v>12333</v>
      </c>
      <c r="B2491" t="s">
        <v>12334</v>
      </c>
      <c r="C2491" t="s">
        <v>12335</v>
      </c>
      <c r="D2491" t="s">
        <v>12336</v>
      </c>
      <c r="E2491">
        <f>IF(COUNTIFS(Registros!$A$2:$A$6000,"NP",Registros!$B$2:$B$6000,$A2491)&gt;0,1,0)</f>
        <v>0</v>
      </c>
      <c r="F2491">
        <f>IF($E2491=1,SUMIFS(Registros!$F$2:$F$6000,Registros!$A$2:$A$6000,"NP",Registros!$B$2:$B$6000,$A2491),0)</f>
        <v>0</v>
      </c>
      <c r="G2491">
        <f>IF(COUNTIFS(Registros!$A$2:$A$6000,"MOV",Registros!$B$2:$B$6000,$A2491)&gt;0,1,0)</f>
        <v>1</v>
      </c>
      <c r="H2491">
        <f>IF($G2491=1,SUMIFS(Registros!$F$2:$F$6000,Registros!$A$2:$A$6000,"MOV",Registros!$B$2:$B$6000,$A2491),0)</f>
        <v>20</v>
      </c>
      <c r="I2491">
        <f>IF(COUNTIFS(Registros!$A$2:$A$6000,"CS",Registros!$B$2:$B$6000,$A2491)&gt;0,1,0)</f>
        <v>0</v>
      </c>
      <c r="J2491">
        <f>IF($I2491=1,SUMIFS(Registros!$I$2:$I$6000,Registros!$A$2:$A$6000,"CS",Registros!$B$2:$B$6000,$A2491),0)</f>
        <v>0</v>
      </c>
      <c r="K2491">
        <f>IF(COUNTIFS(Winback!$K$2:$K$300,$A2491)&gt;0,1,0)</f>
        <v>0</v>
      </c>
      <c r="L2491">
        <f>IF(AND($K2491=1,LEFT($A2491,3)="WB-"),SUMIFS(Winback!$D$2:$D$300,Winback!$K$2:$K$300,$A2491),0)</f>
        <v>0</v>
      </c>
      <c r="M2491">
        <f>IF(OR($E2491=1,$G2491=1,SUMIFS(Registros!$J$2:$J$6000,Registros!$B$2:$B$6000,$A2491)&gt;0),1,0)</f>
        <v>1</v>
      </c>
      <c r="N2491">
        <f>IF($J2491&gt;0,1,IF(COUNTIFS(Registros!$A$2:$A$6000,"CS",Registros!$B$2:$B$6000,$A2491,Registros!$K$2:$K$6000,"&lt;&gt;")&gt;0,1,0))</f>
        <v>0</v>
      </c>
      <c r="O2491" t="str">
        <f t="shared" si="190"/>
        <v>SOLO MÓVIL</v>
      </c>
      <c r="P2491" t="str">
        <f t="shared" si="191"/>
        <v>Ofrecer fijo + internet (FLBBTV)</v>
      </c>
      <c r="Q2491">
        <f t="shared" si="192"/>
        <v>20</v>
      </c>
      <c r="R2491">
        <f>IFERROR(VLOOKUP($A2491,Registros!$B$2:$G$6000,6,0),IFERROR(INDEX(Winback!$C$2:$C$300,MATCH($A2491,Winback!$K$2:$K$300,0)),""))</f>
        <v>0</v>
      </c>
      <c r="S2491" t="str">
        <f t="shared" si="193"/>
        <v>+MOV</v>
      </c>
      <c r="T2491">
        <f t="shared" si="194"/>
        <v>1</v>
      </c>
    </row>
    <row r="2492" spans="1:20" x14ac:dyDescent="0.35">
      <c r="A2492" t="s">
        <v>12338</v>
      </c>
      <c r="B2492" t="s">
        <v>12339</v>
      </c>
      <c r="C2492" t="s">
        <v>12340</v>
      </c>
      <c r="D2492" t="s">
        <v>12341</v>
      </c>
      <c r="E2492">
        <f>IF(COUNTIFS(Registros!$A$2:$A$6000,"NP",Registros!$B$2:$B$6000,$A2492)&gt;0,1,0)</f>
        <v>0</v>
      </c>
      <c r="F2492">
        <f>IF($E2492=1,SUMIFS(Registros!$F$2:$F$6000,Registros!$A$2:$A$6000,"NP",Registros!$B$2:$B$6000,$A2492),0)</f>
        <v>0</v>
      </c>
      <c r="G2492">
        <f>IF(COUNTIFS(Registros!$A$2:$A$6000,"MOV",Registros!$B$2:$B$6000,$A2492)&gt;0,1,0)</f>
        <v>1</v>
      </c>
      <c r="H2492">
        <f>IF($G2492=1,SUMIFS(Registros!$F$2:$F$6000,Registros!$A$2:$A$6000,"MOV",Registros!$B$2:$B$6000,$A2492),0)</f>
        <v>30</v>
      </c>
      <c r="I2492">
        <f>IF(COUNTIFS(Registros!$A$2:$A$6000,"CS",Registros!$B$2:$B$6000,$A2492)&gt;0,1,0)</f>
        <v>0</v>
      </c>
      <c r="J2492">
        <f>IF($I2492=1,SUMIFS(Registros!$I$2:$I$6000,Registros!$A$2:$A$6000,"CS",Registros!$B$2:$B$6000,$A2492),0)</f>
        <v>0</v>
      </c>
      <c r="K2492">
        <f>IF(COUNTIFS(Winback!$K$2:$K$300,$A2492)&gt;0,1,0)</f>
        <v>0</v>
      </c>
      <c r="L2492">
        <f>IF(AND($K2492=1,LEFT($A2492,3)="WB-"),SUMIFS(Winback!$D$2:$D$300,Winback!$K$2:$K$300,$A2492),0)</f>
        <v>0</v>
      </c>
      <c r="M2492">
        <f>IF(OR($E2492=1,$G2492=1,SUMIFS(Registros!$J$2:$J$6000,Registros!$B$2:$B$6000,$A2492)&gt;0),1,0)</f>
        <v>1</v>
      </c>
      <c r="N2492">
        <f>IF($J2492&gt;0,1,IF(COUNTIFS(Registros!$A$2:$A$6000,"CS",Registros!$B$2:$B$6000,$A2492,Registros!$K$2:$K$6000,"&lt;&gt;")&gt;0,1,0))</f>
        <v>0</v>
      </c>
      <c r="O2492" t="str">
        <f t="shared" si="190"/>
        <v>SOLO MÓVIL</v>
      </c>
      <c r="P2492" t="str">
        <f t="shared" si="191"/>
        <v>Ofrecer fijo + internet (FLBBTV)</v>
      </c>
      <c r="Q2492">
        <f t="shared" si="192"/>
        <v>30</v>
      </c>
      <c r="R2492">
        <f>IFERROR(VLOOKUP($A2492,Registros!$B$2:$G$6000,6,0),IFERROR(INDEX(Winback!$C$2:$C$300,MATCH($A2492,Winback!$K$2:$K$300,0)),""))</f>
        <v>0</v>
      </c>
      <c r="S2492" t="str">
        <f t="shared" si="193"/>
        <v>+MOV</v>
      </c>
      <c r="T2492">
        <f t="shared" si="194"/>
        <v>1</v>
      </c>
    </row>
    <row r="2493" spans="1:20" x14ac:dyDescent="0.35">
      <c r="A2493" t="s">
        <v>12343</v>
      </c>
      <c r="B2493" t="s">
        <v>12344</v>
      </c>
      <c r="C2493" t="s">
        <v>12345</v>
      </c>
      <c r="D2493" t="s">
        <v>12346</v>
      </c>
      <c r="E2493">
        <f>IF(COUNTIFS(Registros!$A$2:$A$6000,"NP",Registros!$B$2:$B$6000,$A2493)&gt;0,1,0)</f>
        <v>0</v>
      </c>
      <c r="F2493">
        <f>IF($E2493=1,SUMIFS(Registros!$F$2:$F$6000,Registros!$A$2:$A$6000,"NP",Registros!$B$2:$B$6000,$A2493),0)</f>
        <v>0</v>
      </c>
      <c r="G2493">
        <f>IF(COUNTIFS(Registros!$A$2:$A$6000,"MOV",Registros!$B$2:$B$6000,$A2493)&gt;0,1,0)</f>
        <v>1</v>
      </c>
      <c r="H2493">
        <f>IF($G2493=1,SUMIFS(Registros!$F$2:$F$6000,Registros!$A$2:$A$6000,"MOV",Registros!$B$2:$B$6000,$A2493),0)</f>
        <v>15</v>
      </c>
      <c r="I2493">
        <f>IF(COUNTIFS(Registros!$A$2:$A$6000,"CS",Registros!$B$2:$B$6000,$A2493)&gt;0,1,0)</f>
        <v>0</v>
      </c>
      <c r="J2493">
        <f>IF($I2493=1,SUMIFS(Registros!$I$2:$I$6000,Registros!$A$2:$A$6000,"CS",Registros!$B$2:$B$6000,$A2493),0)</f>
        <v>0</v>
      </c>
      <c r="K2493">
        <f>IF(COUNTIFS(Winback!$K$2:$K$300,$A2493)&gt;0,1,0)</f>
        <v>0</v>
      </c>
      <c r="L2493">
        <f>IF(AND($K2493=1,LEFT($A2493,3)="WB-"),SUMIFS(Winback!$D$2:$D$300,Winback!$K$2:$K$300,$A2493),0)</f>
        <v>0</v>
      </c>
      <c r="M2493">
        <f>IF(OR($E2493=1,$G2493=1,SUMIFS(Registros!$J$2:$J$6000,Registros!$B$2:$B$6000,$A2493)&gt;0),1,0)</f>
        <v>1</v>
      </c>
      <c r="N2493">
        <f>IF($J2493&gt;0,1,IF(COUNTIFS(Registros!$A$2:$A$6000,"CS",Registros!$B$2:$B$6000,$A2493,Registros!$K$2:$K$6000,"&lt;&gt;")&gt;0,1,0))</f>
        <v>0</v>
      </c>
      <c r="O2493" t="str">
        <f t="shared" si="190"/>
        <v>SOLO MÓVIL</v>
      </c>
      <c r="P2493" t="str">
        <f t="shared" si="191"/>
        <v>Ofrecer fijo + internet (FLBBTV)</v>
      </c>
      <c r="Q2493">
        <f t="shared" si="192"/>
        <v>15</v>
      </c>
      <c r="R2493">
        <f>IFERROR(VLOOKUP($A2493,Registros!$B$2:$G$6000,6,0),IFERROR(INDEX(Winback!$C$2:$C$300,MATCH($A2493,Winback!$K$2:$K$300,0)),""))</f>
        <v>0</v>
      </c>
      <c r="S2493" t="str">
        <f t="shared" si="193"/>
        <v>+MOV</v>
      </c>
      <c r="T2493">
        <f t="shared" si="194"/>
        <v>1</v>
      </c>
    </row>
    <row r="2494" spans="1:20" x14ac:dyDescent="0.35">
      <c r="A2494" t="s">
        <v>12348</v>
      </c>
      <c r="B2494" t="s">
        <v>12349</v>
      </c>
      <c r="C2494" t="s">
        <v>12350</v>
      </c>
      <c r="D2494" t="s">
        <v>12351</v>
      </c>
      <c r="E2494">
        <f>IF(COUNTIFS(Registros!$A$2:$A$6000,"NP",Registros!$B$2:$B$6000,$A2494)&gt;0,1,0)</f>
        <v>0</v>
      </c>
      <c r="F2494">
        <f>IF($E2494=1,SUMIFS(Registros!$F$2:$F$6000,Registros!$A$2:$A$6000,"NP",Registros!$B$2:$B$6000,$A2494),0)</f>
        <v>0</v>
      </c>
      <c r="G2494">
        <f>IF(COUNTIFS(Registros!$A$2:$A$6000,"MOV",Registros!$B$2:$B$6000,$A2494)&gt;0,1,0)</f>
        <v>1</v>
      </c>
      <c r="H2494">
        <f>IF($G2494=1,SUMIFS(Registros!$F$2:$F$6000,Registros!$A$2:$A$6000,"MOV",Registros!$B$2:$B$6000,$A2494),0)</f>
        <v>15</v>
      </c>
      <c r="I2494">
        <f>IF(COUNTIFS(Registros!$A$2:$A$6000,"CS",Registros!$B$2:$B$6000,$A2494)&gt;0,1,0)</f>
        <v>0</v>
      </c>
      <c r="J2494">
        <f>IF($I2494=1,SUMIFS(Registros!$I$2:$I$6000,Registros!$A$2:$A$6000,"CS",Registros!$B$2:$B$6000,$A2494),0)</f>
        <v>0</v>
      </c>
      <c r="K2494">
        <f>IF(COUNTIFS(Winback!$K$2:$K$300,$A2494)&gt;0,1,0)</f>
        <v>0</v>
      </c>
      <c r="L2494">
        <f>IF(AND($K2494=1,LEFT($A2494,3)="WB-"),SUMIFS(Winback!$D$2:$D$300,Winback!$K$2:$K$300,$A2494),0)</f>
        <v>0</v>
      </c>
      <c r="M2494">
        <f>IF(OR($E2494=1,$G2494=1,SUMIFS(Registros!$J$2:$J$6000,Registros!$B$2:$B$6000,$A2494)&gt;0),1,0)</f>
        <v>1</v>
      </c>
      <c r="N2494">
        <f>IF($J2494&gt;0,1,IF(COUNTIFS(Registros!$A$2:$A$6000,"CS",Registros!$B$2:$B$6000,$A2494,Registros!$K$2:$K$6000,"&lt;&gt;")&gt;0,1,0))</f>
        <v>0</v>
      </c>
      <c r="O2494" t="str">
        <f t="shared" si="190"/>
        <v>SOLO MÓVIL</v>
      </c>
      <c r="P2494" t="str">
        <f t="shared" si="191"/>
        <v>Ofrecer fijo + internet (FLBBTV)</v>
      </c>
      <c r="Q2494">
        <f t="shared" si="192"/>
        <v>15</v>
      </c>
      <c r="R2494">
        <f>IFERROR(VLOOKUP($A2494,Registros!$B$2:$G$6000,6,0),IFERROR(INDEX(Winback!$C$2:$C$300,MATCH($A2494,Winback!$K$2:$K$300,0)),""))</f>
        <v>0</v>
      </c>
      <c r="S2494" t="str">
        <f t="shared" si="193"/>
        <v>+MOV</v>
      </c>
      <c r="T2494">
        <f t="shared" si="194"/>
        <v>1</v>
      </c>
    </row>
    <row r="2495" spans="1:20" x14ac:dyDescent="0.35">
      <c r="A2495" t="s">
        <v>12353</v>
      </c>
      <c r="B2495" t="s">
        <v>12354</v>
      </c>
      <c r="C2495" t="s">
        <v>12355</v>
      </c>
      <c r="D2495" t="s">
        <v>12356</v>
      </c>
      <c r="E2495">
        <f>IF(COUNTIFS(Registros!$A$2:$A$6000,"NP",Registros!$B$2:$B$6000,$A2495)&gt;0,1,0)</f>
        <v>0</v>
      </c>
      <c r="F2495">
        <f>IF($E2495=1,SUMIFS(Registros!$F$2:$F$6000,Registros!$A$2:$A$6000,"NP",Registros!$B$2:$B$6000,$A2495),0)</f>
        <v>0</v>
      </c>
      <c r="G2495">
        <f>IF(COUNTIFS(Registros!$A$2:$A$6000,"MOV",Registros!$B$2:$B$6000,$A2495)&gt;0,1,0)</f>
        <v>1</v>
      </c>
      <c r="H2495">
        <f>IF($G2495=1,SUMIFS(Registros!$F$2:$F$6000,Registros!$A$2:$A$6000,"MOV",Registros!$B$2:$B$6000,$A2495),0)</f>
        <v>16.25</v>
      </c>
      <c r="I2495">
        <f>IF(COUNTIFS(Registros!$A$2:$A$6000,"CS",Registros!$B$2:$B$6000,$A2495)&gt;0,1,0)</f>
        <v>0</v>
      </c>
      <c r="J2495">
        <f>IF($I2495=1,SUMIFS(Registros!$I$2:$I$6000,Registros!$A$2:$A$6000,"CS",Registros!$B$2:$B$6000,$A2495),0)</f>
        <v>0</v>
      </c>
      <c r="K2495">
        <f>IF(COUNTIFS(Winback!$K$2:$K$300,$A2495)&gt;0,1,0)</f>
        <v>0</v>
      </c>
      <c r="L2495">
        <f>IF(AND($K2495=1,LEFT($A2495,3)="WB-"),SUMIFS(Winback!$D$2:$D$300,Winback!$K$2:$K$300,$A2495),0)</f>
        <v>0</v>
      </c>
      <c r="M2495">
        <f>IF(OR($E2495=1,$G2495=1,SUMIFS(Registros!$J$2:$J$6000,Registros!$B$2:$B$6000,$A2495)&gt;0),1,0)</f>
        <v>1</v>
      </c>
      <c r="N2495">
        <f>IF($J2495&gt;0,1,IF(COUNTIFS(Registros!$A$2:$A$6000,"CS",Registros!$B$2:$B$6000,$A2495,Registros!$K$2:$K$6000,"&lt;&gt;")&gt;0,1,0))</f>
        <v>0</v>
      </c>
      <c r="O2495" t="str">
        <f t="shared" si="190"/>
        <v>SOLO MÓVIL</v>
      </c>
      <c r="P2495" t="str">
        <f t="shared" si="191"/>
        <v>Ofrecer fijo + internet (FLBBTV)</v>
      </c>
      <c r="Q2495">
        <f t="shared" si="192"/>
        <v>16.25</v>
      </c>
      <c r="R2495">
        <f>IFERROR(VLOOKUP($A2495,Registros!$B$2:$G$6000,6,0),IFERROR(INDEX(Winback!$C$2:$C$300,MATCH($A2495,Winback!$K$2:$K$300,0)),""))</f>
        <v>0</v>
      </c>
      <c r="S2495" t="str">
        <f t="shared" si="193"/>
        <v>+MOV</v>
      </c>
      <c r="T2495">
        <f t="shared" si="194"/>
        <v>1</v>
      </c>
    </row>
    <row r="2496" spans="1:20" x14ac:dyDescent="0.35">
      <c r="A2496" t="s">
        <v>12358</v>
      </c>
      <c r="B2496" t="s">
        <v>12359</v>
      </c>
      <c r="C2496" t="s">
        <v>12360</v>
      </c>
      <c r="D2496" t="s">
        <v>12361</v>
      </c>
      <c r="E2496">
        <f>IF(COUNTIFS(Registros!$A$2:$A$6000,"NP",Registros!$B$2:$B$6000,$A2496)&gt;0,1,0)</f>
        <v>0</v>
      </c>
      <c r="F2496">
        <f>IF($E2496=1,SUMIFS(Registros!$F$2:$F$6000,Registros!$A$2:$A$6000,"NP",Registros!$B$2:$B$6000,$A2496),0)</f>
        <v>0</v>
      </c>
      <c r="G2496">
        <f>IF(COUNTIFS(Registros!$A$2:$A$6000,"MOV",Registros!$B$2:$B$6000,$A2496)&gt;0,1,0)</f>
        <v>1</v>
      </c>
      <c r="H2496">
        <f>IF($G2496=1,SUMIFS(Registros!$F$2:$F$6000,Registros!$A$2:$A$6000,"MOV",Registros!$B$2:$B$6000,$A2496),0)</f>
        <v>30</v>
      </c>
      <c r="I2496">
        <f>IF(COUNTIFS(Registros!$A$2:$A$6000,"CS",Registros!$B$2:$B$6000,$A2496)&gt;0,1,0)</f>
        <v>0</v>
      </c>
      <c r="J2496">
        <f>IF($I2496=1,SUMIFS(Registros!$I$2:$I$6000,Registros!$A$2:$A$6000,"CS",Registros!$B$2:$B$6000,$A2496),0)</f>
        <v>0</v>
      </c>
      <c r="K2496">
        <f>IF(COUNTIFS(Winback!$K$2:$K$300,$A2496)&gt;0,1,0)</f>
        <v>0</v>
      </c>
      <c r="L2496">
        <f>IF(AND($K2496=1,LEFT($A2496,3)="WB-"),SUMIFS(Winback!$D$2:$D$300,Winback!$K$2:$K$300,$A2496),0)</f>
        <v>0</v>
      </c>
      <c r="M2496">
        <f>IF(OR($E2496=1,$G2496=1,SUMIFS(Registros!$J$2:$J$6000,Registros!$B$2:$B$6000,$A2496)&gt;0),1,0)</f>
        <v>1</v>
      </c>
      <c r="N2496">
        <f>IF($J2496&gt;0,1,IF(COUNTIFS(Registros!$A$2:$A$6000,"CS",Registros!$B$2:$B$6000,$A2496,Registros!$K$2:$K$6000,"&lt;&gt;")&gt;0,1,0))</f>
        <v>0</v>
      </c>
      <c r="O2496" t="str">
        <f t="shared" si="190"/>
        <v>SOLO MÓVIL</v>
      </c>
      <c r="P2496" t="str">
        <f t="shared" si="191"/>
        <v>Ofrecer fijo + internet (FLBBTV)</v>
      </c>
      <c r="Q2496">
        <f t="shared" si="192"/>
        <v>30</v>
      </c>
      <c r="R2496">
        <f>IFERROR(VLOOKUP($A2496,Registros!$B$2:$G$6000,6,0),IFERROR(INDEX(Winback!$C$2:$C$300,MATCH($A2496,Winback!$K$2:$K$300,0)),""))</f>
        <v>0</v>
      </c>
      <c r="S2496" t="str">
        <f t="shared" si="193"/>
        <v>+MOV</v>
      </c>
      <c r="T2496">
        <f t="shared" si="194"/>
        <v>1</v>
      </c>
    </row>
    <row r="2497" spans="1:20" x14ac:dyDescent="0.35">
      <c r="A2497" t="s">
        <v>12363</v>
      </c>
      <c r="B2497" t="s">
        <v>12364</v>
      </c>
      <c r="C2497" t="s">
        <v>12365</v>
      </c>
      <c r="D2497" t="s">
        <v>12366</v>
      </c>
      <c r="E2497">
        <f>IF(COUNTIFS(Registros!$A$2:$A$6000,"NP",Registros!$B$2:$B$6000,$A2497)&gt;0,1,0)</f>
        <v>0</v>
      </c>
      <c r="F2497">
        <f>IF($E2497=1,SUMIFS(Registros!$F$2:$F$6000,Registros!$A$2:$A$6000,"NP",Registros!$B$2:$B$6000,$A2497),0)</f>
        <v>0</v>
      </c>
      <c r="G2497">
        <f>IF(COUNTIFS(Registros!$A$2:$A$6000,"MOV",Registros!$B$2:$B$6000,$A2497)&gt;0,1,0)</f>
        <v>1</v>
      </c>
      <c r="H2497">
        <f>IF($G2497=1,SUMIFS(Registros!$F$2:$F$6000,Registros!$A$2:$A$6000,"MOV",Registros!$B$2:$B$6000,$A2497),0)</f>
        <v>15</v>
      </c>
      <c r="I2497">
        <f>IF(COUNTIFS(Registros!$A$2:$A$6000,"CS",Registros!$B$2:$B$6000,$A2497)&gt;0,1,0)</f>
        <v>0</v>
      </c>
      <c r="J2497">
        <f>IF($I2497=1,SUMIFS(Registros!$I$2:$I$6000,Registros!$A$2:$A$6000,"CS",Registros!$B$2:$B$6000,$A2497),0)</f>
        <v>0</v>
      </c>
      <c r="K2497">
        <f>IF(COUNTIFS(Winback!$K$2:$K$300,$A2497)&gt;0,1,0)</f>
        <v>0</v>
      </c>
      <c r="L2497">
        <f>IF(AND($K2497=1,LEFT($A2497,3)="WB-"),SUMIFS(Winback!$D$2:$D$300,Winback!$K$2:$K$300,$A2497),0)</f>
        <v>0</v>
      </c>
      <c r="M2497">
        <f>IF(OR($E2497=1,$G2497=1,SUMIFS(Registros!$J$2:$J$6000,Registros!$B$2:$B$6000,$A2497)&gt;0),1,0)</f>
        <v>1</v>
      </c>
      <c r="N2497">
        <f>IF($J2497&gt;0,1,IF(COUNTIFS(Registros!$A$2:$A$6000,"CS",Registros!$B$2:$B$6000,$A2497,Registros!$K$2:$K$6000,"&lt;&gt;")&gt;0,1,0))</f>
        <v>0</v>
      </c>
      <c r="O2497" t="str">
        <f t="shared" si="190"/>
        <v>SOLO MÓVIL</v>
      </c>
      <c r="P2497" t="str">
        <f t="shared" si="191"/>
        <v>Ofrecer fijo + internet (FLBBTV)</v>
      </c>
      <c r="Q2497">
        <f t="shared" si="192"/>
        <v>15</v>
      </c>
      <c r="R2497">
        <f>IFERROR(VLOOKUP($A2497,Registros!$B$2:$G$6000,6,0),IFERROR(INDEX(Winback!$C$2:$C$300,MATCH($A2497,Winback!$K$2:$K$300,0)),""))</f>
        <v>0</v>
      </c>
      <c r="S2497" t="str">
        <f t="shared" si="193"/>
        <v>+MOV</v>
      </c>
      <c r="T2497">
        <f t="shared" si="194"/>
        <v>1</v>
      </c>
    </row>
    <row r="2498" spans="1:20" x14ac:dyDescent="0.35">
      <c r="A2498" t="s">
        <v>12368</v>
      </c>
      <c r="B2498" t="s">
        <v>12369</v>
      </c>
      <c r="C2498" t="s">
        <v>12370</v>
      </c>
      <c r="D2498" t="s">
        <v>12371</v>
      </c>
      <c r="E2498">
        <f>IF(COUNTIFS(Registros!$A$2:$A$6000,"NP",Registros!$B$2:$B$6000,$A2498)&gt;0,1,0)</f>
        <v>0</v>
      </c>
      <c r="F2498">
        <f>IF($E2498=1,SUMIFS(Registros!$F$2:$F$6000,Registros!$A$2:$A$6000,"NP",Registros!$B$2:$B$6000,$A2498),0)</f>
        <v>0</v>
      </c>
      <c r="G2498">
        <f>IF(COUNTIFS(Registros!$A$2:$A$6000,"MOV",Registros!$B$2:$B$6000,$A2498)&gt;0,1,0)</f>
        <v>1</v>
      </c>
      <c r="H2498">
        <f>IF($G2498=1,SUMIFS(Registros!$F$2:$F$6000,Registros!$A$2:$A$6000,"MOV",Registros!$B$2:$B$6000,$A2498),0)</f>
        <v>59.25</v>
      </c>
      <c r="I2498">
        <f>IF(COUNTIFS(Registros!$A$2:$A$6000,"CS",Registros!$B$2:$B$6000,$A2498)&gt;0,1,0)</f>
        <v>0</v>
      </c>
      <c r="J2498">
        <f>IF($I2498=1,SUMIFS(Registros!$I$2:$I$6000,Registros!$A$2:$A$6000,"CS",Registros!$B$2:$B$6000,$A2498),0)</f>
        <v>0</v>
      </c>
      <c r="K2498">
        <f>IF(COUNTIFS(Winback!$K$2:$K$300,$A2498)&gt;0,1,0)</f>
        <v>0</v>
      </c>
      <c r="L2498">
        <f>IF(AND($K2498=1,LEFT($A2498,3)="WB-"),SUMIFS(Winback!$D$2:$D$300,Winback!$K$2:$K$300,$A2498),0)</f>
        <v>0</v>
      </c>
      <c r="M2498">
        <f>IF(OR($E2498=1,$G2498=1,SUMIFS(Registros!$J$2:$J$6000,Registros!$B$2:$B$6000,$A2498)&gt;0),1,0)</f>
        <v>1</v>
      </c>
      <c r="N2498">
        <f>IF($J2498&gt;0,1,IF(COUNTIFS(Registros!$A$2:$A$6000,"CS",Registros!$B$2:$B$6000,$A2498,Registros!$K$2:$K$6000,"&lt;&gt;")&gt;0,1,0))</f>
        <v>0</v>
      </c>
      <c r="O2498" t="str">
        <f t="shared" ref="O2498:O2561" si="195">IF(AND($K2498=1,$E2498=0,$G2498=0,$I2498=0),"WINBACK",IF(AND($M2498=1,$N2498&gt;0),"CONVERGENTE",IF($M2498=1,"SOLO MÓVIL",IF($N2498&gt;0,"SOLO FIJO / INTERNET","SIN SERVICIOS"))))</f>
        <v>SOLO MÓVIL</v>
      </c>
      <c r="P2498" t="str">
        <f t="shared" ref="P2498:P2561" si="196">IF($O2498="WINBACK","Recuperar (winback)",IF($O2498="CONVERGENTE","Upgrade / más líneas",IF($O2498="SOLO MÓVIL","Ofrecer fijo + internet (FLBBTV)",IF($O2498="SOLO FIJO / INTERNET","Ofrecer línea móvil Nextphone","Oferta completa (móvil + fijo + internet)"))))</f>
        <v>Ofrecer fijo + internet (FLBBTV)</v>
      </c>
      <c r="Q2498">
        <f t="shared" ref="Q2498:Q2561" si="197">$F2498+$H2498+$L2498</f>
        <v>59.25</v>
      </c>
      <c r="R2498">
        <f>IFERROR(VLOOKUP($A2498,Registros!$B$2:$G$6000,6,0),IFERROR(INDEX(Winback!$C$2:$C$300,MATCH($A2498,Winback!$K$2:$K$300,0)),""))</f>
        <v>0</v>
      </c>
      <c r="S2498" t="str">
        <f t="shared" ref="S2498:S2561" si="198">IF($E2498=1,"NP","")&amp;IF($G2498=1,"+MOV","")&amp;IF($I2498=1,"+CS","")&amp;IF($K2498=1,"+WB","")</f>
        <v>+MOV</v>
      </c>
      <c r="T2498">
        <f t="shared" ref="T2498:T2561" si="199">$E2498+$G2498+$I2498+$K2498</f>
        <v>1</v>
      </c>
    </row>
    <row r="2499" spans="1:20" x14ac:dyDescent="0.35">
      <c r="A2499" t="s">
        <v>12373</v>
      </c>
      <c r="B2499" t="s">
        <v>12374</v>
      </c>
      <c r="C2499" t="s">
        <v>12375</v>
      </c>
      <c r="D2499" t="s">
        <v>12376</v>
      </c>
      <c r="E2499">
        <f>IF(COUNTIFS(Registros!$A$2:$A$6000,"NP",Registros!$B$2:$B$6000,$A2499)&gt;0,1,0)</f>
        <v>0</v>
      </c>
      <c r="F2499">
        <f>IF($E2499=1,SUMIFS(Registros!$F$2:$F$6000,Registros!$A$2:$A$6000,"NP",Registros!$B$2:$B$6000,$A2499),0)</f>
        <v>0</v>
      </c>
      <c r="G2499">
        <f>IF(COUNTIFS(Registros!$A$2:$A$6000,"MOV",Registros!$B$2:$B$6000,$A2499)&gt;0,1,0)</f>
        <v>1</v>
      </c>
      <c r="H2499">
        <f>IF($G2499=1,SUMIFS(Registros!$F$2:$F$6000,Registros!$A$2:$A$6000,"MOV",Registros!$B$2:$B$6000,$A2499),0)</f>
        <v>16.3</v>
      </c>
      <c r="I2499">
        <f>IF(COUNTIFS(Registros!$A$2:$A$6000,"CS",Registros!$B$2:$B$6000,$A2499)&gt;0,1,0)</f>
        <v>0</v>
      </c>
      <c r="J2499">
        <f>IF($I2499=1,SUMIFS(Registros!$I$2:$I$6000,Registros!$A$2:$A$6000,"CS",Registros!$B$2:$B$6000,$A2499),0)</f>
        <v>0</v>
      </c>
      <c r="K2499">
        <f>IF(COUNTIFS(Winback!$K$2:$K$300,$A2499)&gt;0,1,0)</f>
        <v>0</v>
      </c>
      <c r="L2499">
        <f>IF(AND($K2499=1,LEFT($A2499,3)="WB-"),SUMIFS(Winback!$D$2:$D$300,Winback!$K$2:$K$300,$A2499),0)</f>
        <v>0</v>
      </c>
      <c r="M2499">
        <f>IF(OR($E2499=1,$G2499=1,SUMIFS(Registros!$J$2:$J$6000,Registros!$B$2:$B$6000,$A2499)&gt;0),1,0)</f>
        <v>1</v>
      </c>
      <c r="N2499">
        <f>IF($J2499&gt;0,1,IF(COUNTIFS(Registros!$A$2:$A$6000,"CS",Registros!$B$2:$B$6000,$A2499,Registros!$K$2:$K$6000,"&lt;&gt;")&gt;0,1,0))</f>
        <v>0</v>
      </c>
      <c r="O2499" t="str">
        <f t="shared" si="195"/>
        <v>SOLO MÓVIL</v>
      </c>
      <c r="P2499" t="str">
        <f t="shared" si="196"/>
        <v>Ofrecer fijo + internet (FLBBTV)</v>
      </c>
      <c r="Q2499">
        <f t="shared" si="197"/>
        <v>16.3</v>
      </c>
      <c r="R2499">
        <f>IFERROR(VLOOKUP($A2499,Registros!$B$2:$G$6000,6,0),IFERROR(INDEX(Winback!$C$2:$C$300,MATCH($A2499,Winback!$K$2:$K$300,0)),""))</f>
        <v>0</v>
      </c>
      <c r="S2499" t="str">
        <f t="shared" si="198"/>
        <v>+MOV</v>
      </c>
      <c r="T2499">
        <f t="shared" si="199"/>
        <v>1</v>
      </c>
    </row>
    <row r="2500" spans="1:20" x14ac:dyDescent="0.35">
      <c r="A2500" t="s">
        <v>12377</v>
      </c>
      <c r="B2500" t="s">
        <v>12378</v>
      </c>
      <c r="C2500" t="s">
        <v>12379</v>
      </c>
      <c r="D2500" t="s">
        <v>12380</v>
      </c>
      <c r="E2500">
        <f>IF(COUNTIFS(Registros!$A$2:$A$6000,"NP",Registros!$B$2:$B$6000,$A2500)&gt;0,1,0)</f>
        <v>0</v>
      </c>
      <c r="F2500">
        <f>IF($E2500=1,SUMIFS(Registros!$F$2:$F$6000,Registros!$A$2:$A$6000,"NP",Registros!$B$2:$B$6000,$A2500),0)</f>
        <v>0</v>
      </c>
      <c r="G2500">
        <f>IF(COUNTIFS(Registros!$A$2:$A$6000,"MOV",Registros!$B$2:$B$6000,$A2500)&gt;0,1,0)</f>
        <v>1</v>
      </c>
      <c r="H2500">
        <f>IF($G2500=1,SUMIFS(Registros!$F$2:$F$6000,Registros!$A$2:$A$6000,"MOV",Registros!$B$2:$B$6000,$A2500),0)</f>
        <v>17.579999999999998</v>
      </c>
      <c r="I2500">
        <f>IF(COUNTIFS(Registros!$A$2:$A$6000,"CS",Registros!$B$2:$B$6000,$A2500)&gt;0,1,0)</f>
        <v>0</v>
      </c>
      <c r="J2500">
        <f>IF($I2500=1,SUMIFS(Registros!$I$2:$I$6000,Registros!$A$2:$A$6000,"CS",Registros!$B$2:$B$6000,$A2500),0)</f>
        <v>0</v>
      </c>
      <c r="K2500">
        <f>IF(COUNTIFS(Winback!$K$2:$K$300,$A2500)&gt;0,1,0)</f>
        <v>0</v>
      </c>
      <c r="L2500">
        <f>IF(AND($K2500=1,LEFT($A2500,3)="WB-"),SUMIFS(Winback!$D$2:$D$300,Winback!$K$2:$K$300,$A2500),0)</f>
        <v>0</v>
      </c>
      <c r="M2500">
        <f>IF(OR($E2500=1,$G2500=1,SUMIFS(Registros!$J$2:$J$6000,Registros!$B$2:$B$6000,$A2500)&gt;0),1,0)</f>
        <v>1</v>
      </c>
      <c r="N2500">
        <f>IF($J2500&gt;0,1,IF(COUNTIFS(Registros!$A$2:$A$6000,"CS",Registros!$B$2:$B$6000,$A2500,Registros!$K$2:$K$6000,"&lt;&gt;")&gt;0,1,0))</f>
        <v>0</v>
      </c>
      <c r="O2500" t="str">
        <f t="shared" si="195"/>
        <v>SOLO MÓVIL</v>
      </c>
      <c r="P2500" t="str">
        <f t="shared" si="196"/>
        <v>Ofrecer fijo + internet (FLBBTV)</v>
      </c>
      <c r="Q2500">
        <f t="shared" si="197"/>
        <v>17.579999999999998</v>
      </c>
      <c r="R2500">
        <f>IFERROR(VLOOKUP($A2500,Registros!$B$2:$G$6000,6,0),IFERROR(INDEX(Winback!$C$2:$C$300,MATCH($A2500,Winback!$K$2:$K$300,0)),""))</f>
        <v>0</v>
      </c>
      <c r="S2500" t="str">
        <f t="shared" si="198"/>
        <v>+MOV</v>
      </c>
      <c r="T2500">
        <f t="shared" si="199"/>
        <v>1</v>
      </c>
    </row>
    <row r="2501" spans="1:20" x14ac:dyDescent="0.35">
      <c r="A2501" t="s">
        <v>12382</v>
      </c>
      <c r="B2501" t="s">
        <v>12383</v>
      </c>
      <c r="C2501" t="s">
        <v>12384</v>
      </c>
      <c r="D2501" t="s">
        <v>12385</v>
      </c>
      <c r="E2501">
        <f>IF(COUNTIFS(Registros!$A$2:$A$6000,"NP",Registros!$B$2:$B$6000,$A2501)&gt;0,1,0)</f>
        <v>0</v>
      </c>
      <c r="F2501">
        <f>IF($E2501=1,SUMIFS(Registros!$F$2:$F$6000,Registros!$A$2:$A$6000,"NP",Registros!$B$2:$B$6000,$A2501),0)</f>
        <v>0</v>
      </c>
      <c r="G2501">
        <f>IF(COUNTIFS(Registros!$A$2:$A$6000,"MOV",Registros!$B$2:$B$6000,$A2501)&gt;0,1,0)</f>
        <v>1</v>
      </c>
      <c r="H2501">
        <f>IF($G2501=1,SUMIFS(Registros!$F$2:$F$6000,Registros!$A$2:$A$6000,"MOV",Registros!$B$2:$B$6000,$A2501),0)</f>
        <v>16.25</v>
      </c>
      <c r="I2501">
        <f>IF(COUNTIFS(Registros!$A$2:$A$6000,"CS",Registros!$B$2:$B$6000,$A2501)&gt;0,1,0)</f>
        <v>0</v>
      </c>
      <c r="J2501">
        <f>IF($I2501=1,SUMIFS(Registros!$I$2:$I$6000,Registros!$A$2:$A$6000,"CS",Registros!$B$2:$B$6000,$A2501),0)</f>
        <v>0</v>
      </c>
      <c r="K2501">
        <f>IF(COUNTIFS(Winback!$K$2:$K$300,$A2501)&gt;0,1,0)</f>
        <v>0</v>
      </c>
      <c r="L2501">
        <f>IF(AND($K2501=1,LEFT($A2501,3)="WB-"),SUMIFS(Winback!$D$2:$D$300,Winback!$K$2:$K$300,$A2501),0)</f>
        <v>0</v>
      </c>
      <c r="M2501">
        <f>IF(OR($E2501=1,$G2501=1,SUMIFS(Registros!$J$2:$J$6000,Registros!$B$2:$B$6000,$A2501)&gt;0),1,0)</f>
        <v>1</v>
      </c>
      <c r="N2501">
        <f>IF($J2501&gt;0,1,IF(COUNTIFS(Registros!$A$2:$A$6000,"CS",Registros!$B$2:$B$6000,$A2501,Registros!$K$2:$K$6000,"&lt;&gt;")&gt;0,1,0))</f>
        <v>0</v>
      </c>
      <c r="O2501" t="str">
        <f t="shared" si="195"/>
        <v>SOLO MÓVIL</v>
      </c>
      <c r="P2501" t="str">
        <f t="shared" si="196"/>
        <v>Ofrecer fijo + internet (FLBBTV)</v>
      </c>
      <c r="Q2501">
        <f t="shared" si="197"/>
        <v>16.25</v>
      </c>
      <c r="R2501">
        <f>IFERROR(VLOOKUP($A2501,Registros!$B$2:$G$6000,6,0),IFERROR(INDEX(Winback!$C$2:$C$300,MATCH($A2501,Winback!$K$2:$K$300,0)),""))</f>
        <v>0</v>
      </c>
      <c r="S2501" t="str">
        <f t="shared" si="198"/>
        <v>+MOV</v>
      </c>
      <c r="T2501">
        <f t="shared" si="199"/>
        <v>1</v>
      </c>
    </row>
    <row r="2502" spans="1:20" x14ac:dyDescent="0.35">
      <c r="A2502" t="s">
        <v>12387</v>
      </c>
      <c r="B2502" t="s">
        <v>12388</v>
      </c>
      <c r="C2502" t="s">
        <v>12389</v>
      </c>
      <c r="D2502" t="s">
        <v>12390</v>
      </c>
      <c r="E2502">
        <f>IF(COUNTIFS(Registros!$A$2:$A$6000,"NP",Registros!$B$2:$B$6000,$A2502)&gt;0,1,0)</f>
        <v>0</v>
      </c>
      <c r="F2502">
        <f>IF($E2502=1,SUMIFS(Registros!$F$2:$F$6000,Registros!$A$2:$A$6000,"NP",Registros!$B$2:$B$6000,$A2502),0)</f>
        <v>0</v>
      </c>
      <c r="G2502">
        <f>IF(COUNTIFS(Registros!$A$2:$A$6000,"MOV",Registros!$B$2:$B$6000,$A2502)&gt;0,1,0)</f>
        <v>1</v>
      </c>
      <c r="H2502">
        <f>IF($G2502=1,SUMIFS(Registros!$F$2:$F$6000,Registros!$A$2:$A$6000,"MOV",Registros!$B$2:$B$6000,$A2502),0)</f>
        <v>15</v>
      </c>
      <c r="I2502">
        <f>IF(COUNTIFS(Registros!$A$2:$A$6000,"CS",Registros!$B$2:$B$6000,$A2502)&gt;0,1,0)</f>
        <v>0</v>
      </c>
      <c r="J2502">
        <f>IF($I2502=1,SUMIFS(Registros!$I$2:$I$6000,Registros!$A$2:$A$6000,"CS",Registros!$B$2:$B$6000,$A2502),0)</f>
        <v>0</v>
      </c>
      <c r="K2502">
        <f>IF(COUNTIFS(Winback!$K$2:$K$300,$A2502)&gt;0,1,0)</f>
        <v>0</v>
      </c>
      <c r="L2502">
        <f>IF(AND($K2502=1,LEFT($A2502,3)="WB-"),SUMIFS(Winback!$D$2:$D$300,Winback!$K$2:$K$300,$A2502),0)</f>
        <v>0</v>
      </c>
      <c r="M2502">
        <f>IF(OR($E2502=1,$G2502=1,SUMIFS(Registros!$J$2:$J$6000,Registros!$B$2:$B$6000,$A2502)&gt;0),1,0)</f>
        <v>1</v>
      </c>
      <c r="N2502">
        <f>IF($J2502&gt;0,1,IF(COUNTIFS(Registros!$A$2:$A$6000,"CS",Registros!$B$2:$B$6000,$A2502,Registros!$K$2:$K$6000,"&lt;&gt;")&gt;0,1,0))</f>
        <v>0</v>
      </c>
      <c r="O2502" t="str">
        <f t="shared" si="195"/>
        <v>SOLO MÓVIL</v>
      </c>
      <c r="P2502" t="str">
        <f t="shared" si="196"/>
        <v>Ofrecer fijo + internet (FLBBTV)</v>
      </c>
      <c r="Q2502">
        <f t="shared" si="197"/>
        <v>15</v>
      </c>
      <c r="R2502">
        <f>IFERROR(VLOOKUP($A2502,Registros!$B$2:$G$6000,6,0),IFERROR(INDEX(Winback!$C$2:$C$300,MATCH($A2502,Winback!$K$2:$K$300,0)),""))</f>
        <v>0</v>
      </c>
      <c r="S2502" t="str">
        <f t="shared" si="198"/>
        <v>+MOV</v>
      </c>
      <c r="T2502">
        <f t="shared" si="199"/>
        <v>1</v>
      </c>
    </row>
    <row r="2503" spans="1:20" x14ac:dyDescent="0.35">
      <c r="A2503" t="s">
        <v>12392</v>
      </c>
      <c r="B2503" t="s">
        <v>12393</v>
      </c>
      <c r="C2503" t="s">
        <v>12394</v>
      </c>
      <c r="D2503" t="s">
        <v>12395</v>
      </c>
      <c r="E2503">
        <f>IF(COUNTIFS(Registros!$A$2:$A$6000,"NP",Registros!$B$2:$B$6000,$A2503)&gt;0,1,0)</f>
        <v>0</v>
      </c>
      <c r="F2503">
        <f>IF($E2503=1,SUMIFS(Registros!$F$2:$F$6000,Registros!$A$2:$A$6000,"NP",Registros!$B$2:$B$6000,$A2503),0)</f>
        <v>0</v>
      </c>
      <c r="G2503">
        <f>IF(COUNTIFS(Registros!$A$2:$A$6000,"MOV",Registros!$B$2:$B$6000,$A2503)&gt;0,1,0)</f>
        <v>1</v>
      </c>
      <c r="H2503">
        <f>IF($G2503=1,SUMIFS(Registros!$F$2:$F$6000,Registros!$A$2:$A$6000,"MOV",Registros!$B$2:$B$6000,$A2503),0)</f>
        <v>15</v>
      </c>
      <c r="I2503">
        <f>IF(COUNTIFS(Registros!$A$2:$A$6000,"CS",Registros!$B$2:$B$6000,$A2503)&gt;0,1,0)</f>
        <v>0</v>
      </c>
      <c r="J2503">
        <f>IF($I2503=1,SUMIFS(Registros!$I$2:$I$6000,Registros!$A$2:$A$6000,"CS",Registros!$B$2:$B$6000,$A2503),0)</f>
        <v>0</v>
      </c>
      <c r="K2503">
        <f>IF(COUNTIFS(Winback!$K$2:$K$300,$A2503)&gt;0,1,0)</f>
        <v>0</v>
      </c>
      <c r="L2503">
        <f>IF(AND($K2503=1,LEFT($A2503,3)="WB-"),SUMIFS(Winback!$D$2:$D$300,Winback!$K$2:$K$300,$A2503),0)</f>
        <v>0</v>
      </c>
      <c r="M2503">
        <f>IF(OR($E2503=1,$G2503=1,SUMIFS(Registros!$J$2:$J$6000,Registros!$B$2:$B$6000,$A2503)&gt;0),1,0)</f>
        <v>1</v>
      </c>
      <c r="N2503">
        <f>IF($J2503&gt;0,1,IF(COUNTIFS(Registros!$A$2:$A$6000,"CS",Registros!$B$2:$B$6000,$A2503,Registros!$K$2:$K$6000,"&lt;&gt;")&gt;0,1,0))</f>
        <v>0</v>
      </c>
      <c r="O2503" t="str">
        <f t="shared" si="195"/>
        <v>SOLO MÓVIL</v>
      </c>
      <c r="P2503" t="str">
        <f t="shared" si="196"/>
        <v>Ofrecer fijo + internet (FLBBTV)</v>
      </c>
      <c r="Q2503">
        <f t="shared" si="197"/>
        <v>15</v>
      </c>
      <c r="R2503">
        <f>IFERROR(VLOOKUP($A2503,Registros!$B$2:$G$6000,6,0),IFERROR(INDEX(Winback!$C$2:$C$300,MATCH($A2503,Winback!$K$2:$K$300,0)),""))</f>
        <v>0</v>
      </c>
      <c r="S2503" t="str">
        <f t="shared" si="198"/>
        <v>+MOV</v>
      </c>
      <c r="T2503">
        <f t="shared" si="199"/>
        <v>1</v>
      </c>
    </row>
    <row r="2504" spans="1:20" x14ac:dyDescent="0.35">
      <c r="A2504" t="s">
        <v>12397</v>
      </c>
      <c r="B2504" t="s">
        <v>12398</v>
      </c>
      <c r="C2504" t="s">
        <v>12399</v>
      </c>
      <c r="D2504" t="s">
        <v>12400</v>
      </c>
      <c r="E2504">
        <f>IF(COUNTIFS(Registros!$A$2:$A$6000,"NP",Registros!$B$2:$B$6000,$A2504)&gt;0,1,0)</f>
        <v>0</v>
      </c>
      <c r="F2504">
        <f>IF($E2504=1,SUMIFS(Registros!$F$2:$F$6000,Registros!$A$2:$A$6000,"NP",Registros!$B$2:$B$6000,$A2504),0)</f>
        <v>0</v>
      </c>
      <c r="G2504">
        <f>IF(COUNTIFS(Registros!$A$2:$A$6000,"MOV",Registros!$B$2:$B$6000,$A2504)&gt;0,1,0)</f>
        <v>1</v>
      </c>
      <c r="H2504">
        <f>IF($G2504=1,SUMIFS(Registros!$F$2:$F$6000,Registros!$A$2:$A$6000,"MOV",Registros!$B$2:$B$6000,$A2504),0)</f>
        <v>15</v>
      </c>
      <c r="I2504">
        <f>IF(COUNTIFS(Registros!$A$2:$A$6000,"CS",Registros!$B$2:$B$6000,$A2504)&gt;0,1,0)</f>
        <v>0</v>
      </c>
      <c r="J2504">
        <f>IF($I2504=1,SUMIFS(Registros!$I$2:$I$6000,Registros!$A$2:$A$6000,"CS",Registros!$B$2:$B$6000,$A2504),0)</f>
        <v>0</v>
      </c>
      <c r="K2504">
        <f>IF(COUNTIFS(Winback!$K$2:$K$300,$A2504)&gt;0,1,0)</f>
        <v>0</v>
      </c>
      <c r="L2504">
        <f>IF(AND($K2504=1,LEFT($A2504,3)="WB-"),SUMIFS(Winback!$D$2:$D$300,Winback!$K$2:$K$300,$A2504),0)</f>
        <v>0</v>
      </c>
      <c r="M2504">
        <f>IF(OR($E2504=1,$G2504=1,SUMIFS(Registros!$J$2:$J$6000,Registros!$B$2:$B$6000,$A2504)&gt;0),1,0)</f>
        <v>1</v>
      </c>
      <c r="N2504">
        <f>IF($J2504&gt;0,1,IF(COUNTIFS(Registros!$A$2:$A$6000,"CS",Registros!$B$2:$B$6000,$A2504,Registros!$K$2:$K$6000,"&lt;&gt;")&gt;0,1,0))</f>
        <v>0</v>
      </c>
      <c r="O2504" t="str">
        <f t="shared" si="195"/>
        <v>SOLO MÓVIL</v>
      </c>
      <c r="P2504" t="str">
        <f t="shared" si="196"/>
        <v>Ofrecer fijo + internet (FLBBTV)</v>
      </c>
      <c r="Q2504">
        <f t="shared" si="197"/>
        <v>15</v>
      </c>
      <c r="R2504">
        <f>IFERROR(VLOOKUP($A2504,Registros!$B$2:$G$6000,6,0),IFERROR(INDEX(Winback!$C$2:$C$300,MATCH($A2504,Winback!$K$2:$K$300,0)),""))</f>
        <v>0</v>
      </c>
      <c r="S2504" t="str">
        <f t="shared" si="198"/>
        <v>+MOV</v>
      </c>
      <c r="T2504">
        <f t="shared" si="199"/>
        <v>1</v>
      </c>
    </row>
    <row r="2505" spans="1:20" x14ac:dyDescent="0.35">
      <c r="A2505" t="s">
        <v>12402</v>
      </c>
      <c r="B2505" t="s">
        <v>12403</v>
      </c>
      <c r="C2505" t="s">
        <v>12404</v>
      </c>
      <c r="D2505" t="s">
        <v>12405</v>
      </c>
      <c r="E2505">
        <f>IF(COUNTIFS(Registros!$A$2:$A$6000,"NP",Registros!$B$2:$B$6000,$A2505)&gt;0,1,0)</f>
        <v>0</v>
      </c>
      <c r="F2505">
        <f>IF($E2505=1,SUMIFS(Registros!$F$2:$F$6000,Registros!$A$2:$A$6000,"NP",Registros!$B$2:$B$6000,$A2505),0)</f>
        <v>0</v>
      </c>
      <c r="G2505">
        <f>IF(COUNTIFS(Registros!$A$2:$A$6000,"MOV",Registros!$B$2:$B$6000,$A2505)&gt;0,1,0)</f>
        <v>1</v>
      </c>
      <c r="H2505">
        <f>IF($G2505=1,SUMIFS(Registros!$F$2:$F$6000,Registros!$A$2:$A$6000,"MOV",Registros!$B$2:$B$6000,$A2505),0)</f>
        <v>15</v>
      </c>
      <c r="I2505">
        <f>IF(COUNTIFS(Registros!$A$2:$A$6000,"CS",Registros!$B$2:$B$6000,$A2505)&gt;0,1,0)</f>
        <v>0</v>
      </c>
      <c r="J2505">
        <f>IF($I2505=1,SUMIFS(Registros!$I$2:$I$6000,Registros!$A$2:$A$6000,"CS",Registros!$B$2:$B$6000,$A2505),0)</f>
        <v>0</v>
      </c>
      <c r="K2505">
        <f>IF(COUNTIFS(Winback!$K$2:$K$300,$A2505)&gt;0,1,0)</f>
        <v>0</v>
      </c>
      <c r="L2505">
        <f>IF(AND($K2505=1,LEFT($A2505,3)="WB-"),SUMIFS(Winback!$D$2:$D$300,Winback!$K$2:$K$300,$A2505),0)</f>
        <v>0</v>
      </c>
      <c r="M2505">
        <f>IF(OR($E2505=1,$G2505=1,SUMIFS(Registros!$J$2:$J$6000,Registros!$B$2:$B$6000,$A2505)&gt;0),1,0)</f>
        <v>1</v>
      </c>
      <c r="N2505">
        <f>IF($J2505&gt;0,1,IF(COUNTIFS(Registros!$A$2:$A$6000,"CS",Registros!$B$2:$B$6000,$A2505,Registros!$K$2:$K$6000,"&lt;&gt;")&gt;0,1,0))</f>
        <v>0</v>
      </c>
      <c r="O2505" t="str">
        <f t="shared" si="195"/>
        <v>SOLO MÓVIL</v>
      </c>
      <c r="P2505" t="str">
        <f t="shared" si="196"/>
        <v>Ofrecer fijo + internet (FLBBTV)</v>
      </c>
      <c r="Q2505">
        <f t="shared" si="197"/>
        <v>15</v>
      </c>
      <c r="R2505">
        <f>IFERROR(VLOOKUP($A2505,Registros!$B$2:$G$6000,6,0),IFERROR(INDEX(Winback!$C$2:$C$300,MATCH($A2505,Winback!$K$2:$K$300,0)),""))</f>
        <v>0</v>
      </c>
      <c r="S2505" t="str">
        <f t="shared" si="198"/>
        <v>+MOV</v>
      </c>
      <c r="T2505">
        <f t="shared" si="199"/>
        <v>1</v>
      </c>
    </row>
    <row r="2506" spans="1:20" x14ac:dyDescent="0.35">
      <c r="A2506" t="s">
        <v>12407</v>
      </c>
      <c r="B2506" t="s">
        <v>12408</v>
      </c>
      <c r="C2506" t="s">
        <v>12409</v>
      </c>
      <c r="D2506" t="s">
        <v>12410</v>
      </c>
      <c r="E2506">
        <f>IF(COUNTIFS(Registros!$A$2:$A$6000,"NP",Registros!$B$2:$B$6000,$A2506)&gt;0,1,0)</f>
        <v>0</v>
      </c>
      <c r="F2506">
        <f>IF($E2506=1,SUMIFS(Registros!$F$2:$F$6000,Registros!$A$2:$A$6000,"NP",Registros!$B$2:$B$6000,$A2506),0)</f>
        <v>0</v>
      </c>
      <c r="G2506">
        <f>IF(COUNTIFS(Registros!$A$2:$A$6000,"MOV",Registros!$B$2:$B$6000,$A2506)&gt;0,1,0)</f>
        <v>1</v>
      </c>
      <c r="H2506">
        <f>IF($G2506=1,SUMIFS(Registros!$F$2:$F$6000,Registros!$A$2:$A$6000,"MOV",Registros!$B$2:$B$6000,$A2506),0)</f>
        <v>30</v>
      </c>
      <c r="I2506">
        <f>IF(COUNTIFS(Registros!$A$2:$A$6000,"CS",Registros!$B$2:$B$6000,$A2506)&gt;0,1,0)</f>
        <v>0</v>
      </c>
      <c r="J2506">
        <f>IF($I2506=1,SUMIFS(Registros!$I$2:$I$6000,Registros!$A$2:$A$6000,"CS",Registros!$B$2:$B$6000,$A2506),0)</f>
        <v>0</v>
      </c>
      <c r="K2506">
        <f>IF(COUNTIFS(Winback!$K$2:$K$300,$A2506)&gt;0,1,0)</f>
        <v>0</v>
      </c>
      <c r="L2506">
        <f>IF(AND($K2506=1,LEFT($A2506,3)="WB-"),SUMIFS(Winback!$D$2:$D$300,Winback!$K$2:$K$300,$A2506),0)</f>
        <v>0</v>
      </c>
      <c r="M2506">
        <f>IF(OR($E2506=1,$G2506=1,SUMIFS(Registros!$J$2:$J$6000,Registros!$B$2:$B$6000,$A2506)&gt;0),1,0)</f>
        <v>1</v>
      </c>
      <c r="N2506">
        <f>IF($J2506&gt;0,1,IF(COUNTIFS(Registros!$A$2:$A$6000,"CS",Registros!$B$2:$B$6000,$A2506,Registros!$K$2:$K$6000,"&lt;&gt;")&gt;0,1,0))</f>
        <v>0</v>
      </c>
      <c r="O2506" t="str">
        <f t="shared" si="195"/>
        <v>SOLO MÓVIL</v>
      </c>
      <c r="P2506" t="str">
        <f t="shared" si="196"/>
        <v>Ofrecer fijo + internet (FLBBTV)</v>
      </c>
      <c r="Q2506">
        <f t="shared" si="197"/>
        <v>30</v>
      </c>
      <c r="R2506">
        <f>IFERROR(VLOOKUP($A2506,Registros!$B$2:$G$6000,6,0),IFERROR(INDEX(Winback!$C$2:$C$300,MATCH($A2506,Winback!$K$2:$K$300,0)),""))</f>
        <v>0</v>
      </c>
      <c r="S2506" t="str">
        <f t="shared" si="198"/>
        <v>+MOV</v>
      </c>
      <c r="T2506">
        <f t="shared" si="199"/>
        <v>1</v>
      </c>
    </row>
    <row r="2507" spans="1:20" x14ac:dyDescent="0.35">
      <c r="A2507" t="s">
        <v>12412</v>
      </c>
      <c r="B2507" t="s">
        <v>12413</v>
      </c>
      <c r="C2507" t="s">
        <v>12414</v>
      </c>
      <c r="D2507" t="s">
        <v>12415</v>
      </c>
      <c r="E2507">
        <f>IF(COUNTIFS(Registros!$A$2:$A$6000,"NP",Registros!$B$2:$B$6000,$A2507)&gt;0,1,0)</f>
        <v>0</v>
      </c>
      <c r="F2507">
        <f>IF($E2507=1,SUMIFS(Registros!$F$2:$F$6000,Registros!$A$2:$A$6000,"NP",Registros!$B$2:$B$6000,$A2507),0)</f>
        <v>0</v>
      </c>
      <c r="G2507">
        <f>IF(COUNTIFS(Registros!$A$2:$A$6000,"MOV",Registros!$B$2:$B$6000,$A2507)&gt;0,1,0)</f>
        <v>1</v>
      </c>
      <c r="H2507">
        <f>IF($G2507=1,SUMIFS(Registros!$F$2:$F$6000,Registros!$A$2:$A$6000,"MOV",Registros!$B$2:$B$6000,$A2507),0)</f>
        <v>15</v>
      </c>
      <c r="I2507">
        <f>IF(COUNTIFS(Registros!$A$2:$A$6000,"CS",Registros!$B$2:$B$6000,$A2507)&gt;0,1,0)</f>
        <v>0</v>
      </c>
      <c r="J2507">
        <f>IF($I2507=1,SUMIFS(Registros!$I$2:$I$6000,Registros!$A$2:$A$6000,"CS",Registros!$B$2:$B$6000,$A2507),0)</f>
        <v>0</v>
      </c>
      <c r="K2507">
        <f>IF(COUNTIFS(Winback!$K$2:$K$300,$A2507)&gt;0,1,0)</f>
        <v>0</v>
      </c>
      <c r="L2507">
        <f>IF(AND($K2507=1,LEFT($A2507,3)="WB-"),SUMIFS(Winback!$D$2:$D$300,Winback!$K$2:$K$300,$A2507),0)</f>
        <v>0</v>
      </c>
      <c r="M2507">
        <f>IF(OR($E2507=1,$G2507=1,SUMIFS(Registros!$J$2:$J$6000,Registros!$B$2:$B$6000,$A2507)&gt;0),1,0)</f>
        <v>1</v>
      </c>
      <c r="N2507">
        <f>IF($J2507&gt;0,1,IF(COUNTIFS(Registros!$A$2:$A$6000,"CS",Registros!$B$2:$B$6000,$A2507,Registros!$K$2:$K$6000,"&lt;&gt;")&gt;0,1,0))</f>
        <v>0</v>
      </c>
      <c r="O2507" t="str">
        <f t="shared" si="195"/>
        <v>SOLO MÓVIL</v>
      </c>
      <c r="P2507" t="str">
        <f t="shared" si="196"/>
        <v>Ofrecer fijo + internet (FLBBTV)</v>
      </c>
      <c r="Q2507">
        <f t="shared" si="197"/>
        <v>15</v>
      </c>
      <c r="R2507">
        <f>IFERROR(VLOOKUP($A2507,Registros!$B$2:$G$6000,6,0),IFERROR(INDEX(Winback!$C$2:$C$300,MATCH($A2507,Winback!$K$2:$K$300,0)),""))</f>
        <v>0</v>
      </c>
      <c r="S2507" t="str">
        <f t="shared" si="198"/>
        <v>+MOV</v>
      </c>
      <c r="T2507">
        <f t="shared" si="199"/>
        <v>1</v>
      </c>
    </row>
    <row r="2508" spans="1:20" x14ac:dyDescent="0.35">
      <c r="A2508" t="s">
        <v>12417</v>
      </c>
      <c r="B2508" t="s">
        <v>12418</v>
      </c>
      <c r="C2508" t="s">
        <v>12419</v>
      </c>
      <c r="D2508" t="s">
        <v>12420</v>
      </c>
      <c r="E2508">
        <f>IF(COUNTIFS(Registros!$A$2:$A$6000,"NP",Registros!$B$2:$B$6000,$A2508)&gt;0,1,0)</f>
        <v>0</v>
      </c>
      <c r="F2508">
        <f>IF($E2508=1,SUMIFS(Registros!$F$2:$F$6000,Registros!$A$2:$A$6000,"NP",Registros!$B$2:$B$6000,$A2508),0)</f>
        <v>0</v>
      </c>
      <c r="G2508">
        <f>IF(COUNTIFS(Registros!$A$2:$A$6000,"MOV",Registros!$B$2:$B$6000,$A2508)&gt;0,1,0)</f>
        <v>1</v>
      </c>
      <c r="H2508">
        <f>IF($G2508=1,SUMIFS(Registros!$F$2:$F$6000,Registros!$A$2:$A$6000,"MOV",Registros!$B$2:$B$6000,$A2508),0)</f>
        <v>15</v>
      </c>
      <c r="I2508">
        <f>IF(COUNTIFS(Registros!$A$2:$A$6000,"CS",Registros!$B$2:$B$6000,$A2508)&gt;0,1,0)</f>
        <v>0</v>
      </c>
      <c r="J2508">
        <f>IF($I2508=1,SUMIFS(Registros!$I$2:$I$6000,Registros!$A$2:$A$6000,"CS",Registros!$B$2:$B$6000,$A2508),0)</f>
        <v>0</v>
      </c>
      <c r="K2508">
        <f>IF(COUNTIFS(Winback!$K$2:$K$300,$A2508)&gt;0,1,0)</f>
        <v>0</v>
      </c>
      <c r="L2508">
        <f>IF(AND($K2508=1,LEFT($A2508,3)="WB-"),SUMIFS(Winback!$D$2:$D$300,Winback!$K$2:$K$300,$A2508),0)</f>
        <v>0</v>
      </c>
      <c r="M2508">
        <f>IF(OR($E2508=1,$G2508=1,SUMIFS(Registros!$J$2:$J$6000,Registros!$B$2:$B$6000,$A2508)&gt;0),1,0)</f>
        <v>1</v>
      </c>
      <c r="N2508">
        <f>IF($J2508&gt;0,1,IF(COUNTIFS(Registros!$A$2:$A$6000,"CS",Registros!$B$2:$B$6000,$A2508,Registros!$K$2:$K$6000,"&lt;&gt;")&gt;0,1,0))</f>
        <v>0</v>
      </c>
      <c r="O2508" t="str">
        <f t="shared" si="195"/>
        <v>SOLO MÓVIL</v>
      </c>
      <c r="P2508" t="str">
        <f t="shared" si="196"/>
        <v>Ofrecer fijo + internet (FLBBTV)</v>
      </c>
      <c r="Q2508">
        <f t="shared" si="197"/>
        <v>15</v>
      </c>
      <c r="R2508">
        <f>IFERROR(VLOOKUP($A2508,Registros!$B$2:$G$6000,6,0),IFERROR(INDEX(Winback!$C$2:$C$300,MATCH($A2508,Winback!$K$2:$K$300,0)),""))</f>
        <v>0</v>
      </c>
      <c r="S2508" t="str">
        <f t="shared" si="198"/>
        <v>+MOV</v>
      </c>
      <c r="T2508">
        <f t="shared" si="199"/>
        <v>1</v>
      </c>
    </row>
    <row r="2509" spans="1:20" x14ac:dyDescent="0.35">
      <c r="A2509" t="s">
        <v>12422</v>
      </c>
      <c r="B2509" t="s">
        <v>12423</v>
      </c>
      <c r="C2509" t="s">
        <v>12424</v>
      </c>
      <c r="D2509" t="s">
        <v>12425</v>
      </c>
      <c r="E2509">
        <f>IF(COUNTIFS(Registros!$A$2:$A$6000,"NP",Registros!$B$2:$B$6000,$A2509)&gt;0,1,0)</f>
        <v>0</v>
      </c>
      <c r="F2509">
        <f>IF($E2509=1,SUMIFS(Registros!$F$2:$F$6000,Registros!$A$2:$A$6000,"NP",Registros!$B$2:$B$6000,$A2509),0)</f>
        <v>0</v>
      </c>
      <c r="G2509">
        <f>IF(COUNTIFS(Registros!$A$2:$A$6000,"MOV",Registros!$B$2:$B$6000,$A2509)&gt;0,1,0)</f>
        <v>1</v>
      </c>
      <c r="H2509">
        <f>IF($G2509=1,SUMIFS(Registros!$F$2:$F$6000,Registros!$A$2:$A$6000,"MOV",Registros!$B$2:$B$6000,$A2509),0)</f>
        <v>15</v>
      </c>
      <c r="I2509">
        <f>IF(COUNTIFS(Registros!$A$2:$A$6000,"CS",Registros!$B$2:$B$6000,$A2509)&gt;0,1,0)</f>
        <v>0</v>
      </c>
      <c r="J2509">
        <f>IF($I2509=1,SUMIFS(Registros!$I$2:$I$6000,Registros!$A$2:$A$6000,"CS",Registros!$B$2:$B$6000,$A2509),0)</f>
        <v>0</v>
      </c>
      <c r="K2509">
        <f>IF(COUNTIFS(Winback!$K$2:$K$300,$A2509)&gt;0,1,0)</f>
        <v>0</v>
      </c>
      <c r="L2509">
        <f>IF(AND($K2509=1,LEFT($A2509,3)="WB-"),SUMIFS(Winback!$D$2:$D$300,Winback!$K$2:$K$300,$A2509),0)</f>
        <v>0</v>
      </c>
      <c r="M2509">
        <f>IF(OR($E2509=1,$G2509=1,SUMIFS(Registros!$J$2:$J$6000,Registros!$B$2:$B$6000,$A2509)&gt;0),1,0)</f>
        <v>1</v>
      </c>
      <c r="N2509">
        <f>IF($J2509&gt;0,1,IF(COUNTIFS(Registros!$A$2:$A$6000,"CS",Registros!$B$2:$B$6000,$A2509,Registros!$K$2:$K$6000,"&lt;&gt;")&gt;0,1,0))</f>
        <v>0</v>
      </c>
      <c r="O2509" t="str">
        <f t="shared" si="195"/>
        <v>SOLO MÓVIL</v>
      </c>
      <c r="P2509" t="str">
        <f t="shared" si="196"/>
        <v>Ofrecer fijo + internet (FLBBTV)</v>
      </c>
      <c r="Q2509">
        <f t="shared" si="197"/>
        <v>15</v>
      </c>
      <c r="R2509">
        <f>IFERROR(VLOOKUP($A2509,Registros!$B$2:$G$6000,6,0),IFERROR(INDEX(Winback!$C$2:$C$300,MATCH($A2509,Winback!$K$2:$K$300,0)),""))</f>
        <v>0</v>
      </c>
      <c r="S2509" t="str">
        <f t="shared" si="198"/>
        <v>+MOV</v>
      </c>
      <c r="T2509">
        <f t="shared" si="199"/>
        <v>1</v>
      </c>
    </row>
    <row r="2510" spans="1:20" x14ac:dyDescent="0.35">
      <c r="A2510" t="s">
        <v>12427</v>
      </c>
      <c r="B2510" t="s">
        <v>12428</v>
      </c>
      <c r="C2510" t="s">
        <v>12429</v>
      </c>
      <c r="D2510" t="s">
        <v>12430</v>
      </c>
      <c r="E2510">
        <f>IF(COUNTIFS(Registros!$A$2:$A$6000,"NP",Registros!$B$2:$B$6000,$A2510)&gt;0,1,0)</f>
        <v>0</v>
      </c>
      <c r="F2510">
        <f>IF($E2510=1,SUMIFS(Registros!$F$2:$F$6000,Registros!$A$2:$A$6000,"NP",Registros!$B$2:$B$6000,$A2510),0)</f>
        <v>0</v>
      </c>
      <c r="G2510">
        <f>IF(COUNTIFS(Registros!$A$2:$A$6000,"MOV",Registros!$B$2:$B$6000,$A2510)&gt;0,1,0)</f>
        <v>1</v>
      </c>
      <c r="H2510">
        <f>IF($G2510=1,SUMIFS(Registros!$F$2:$F$6000,Registros!$A$2:$A$6000,"MOV",Registros!$B$2:$B$6000,$A2510),0)</f>
        <v>15</v>
      </c>
      <c r="I2510">
        <f>IF(COUNTIFS(Registros!$A$2:$A$6000,"CS",Registros!$B$2:$B$6000,$A2510)&gt;0,1,0)</f>
        <v>0</v>
      </c>
      <c r="J2510">
        <f>IF($I2510=1,SUMIFS(Registros!$I$2:$I$6000,Registros!$A$2:$A$6000,"CS",Registros!$B$2:$B$6000,$A2510),0)</f>
        <v>0</v>
      </c>
      <c r="K2510">
        <f>IF(COUNTIFS(Winback!$K$2:$K$300,$A2510)&gt;0,1,0)</f>
        <v>0</v>
      </c>
      <c r="L2510">
        <f>IF(AND($K2510=1,LEFT($A2510,3)="WB-"),SUMIFS(Winback!$D$2:$D$300,Winback!$K$2:$K$300,$A2510),0)</f>
        <v>0</v>
      </c>
      <c r="M2510">
        <f>IF(OR($E2510=1,$G2510=1,SUMIFS(Registros!$J$2:$J$6000,Registros!$B$2:$B$6000,$A2510)&gt;0),1,0)</f>
        <v>1</v>
      </c>
      <c r="N2510">
        <f>IF($J2510&gt;0,1,IF(COUNTIFS(Registros!$A$2:$A$6000,"CS",Registros!$B$2:$B$6000,$A2510,Registros!$K$2:$K$6000,"&lt;&gt;")&gt;0,1,0))</f>
        <v>0</v>
      </c>
      <c r="O2510" t="str">
        <f t="shared" si="195"/>
        <v>SOLO MÓVIL</v>
      </c>
      <c r="P2510" t="str">
        <f t="shared" si="196"/>
        <v>Ofrecer fijo + internet (FLBBTV)</v>
      </c>
      <c r="Q2510">
        <f t="shared" si="197"/>
        <v>15</v>
      </c>
      <c r="R2510">
        <f>IFERROR(VLOOKUP($A2510,Registros!$B$2:$G$6000,6,0),IFERROR(INDEX(Winback!$C$2:$C$300,MATCH($A2510,Winback!$K$2:$K$300,0)),""))</f>
        <v>0</v>
      </c>
      <c r="S2510" t="str">
        <f t="shared" si="198"/>
        <v>+MOV</v>
      </c>
      <c r="T2510">
        <f t="shared" si="199"/>
        <v>1</v>
      </c>
    </row>
    <row r="2511" spans="1:20" x14ac:dyDescent="0.35">
      <c r="A2511" t="s">
        <v>12432</v>
      </c>
      <c r="B2511" t="s">
        <v>12433</v>
      </c>
      <c r="C2511" t="s">
        <v>12434</v>
      </c>
      <c r="D2511" t="s">
        <v>12435</v>
      </c>
      <c r="E2511">
        <f>IF(COUNTIFS(Registros!$A$2:$A$6000,"NP",Registros!$B$2:$B$6000,$A2511)&gt;0,1,0)</f>
        <v>0</v>
      </c>
      <c r="F2511">
        <f>IF($E2511=1,SUMIFS(Registros!$F$2:$F$6000,Registros!$A$2:$A$6000,"NP",Registros!$B$2:$B$6000,$A2511),0)</f>
        <v>0</v>
      </c>
      <c r="G2511">
        <f>IF(COUNTIFS(Registros!$A$2:$A$6000,"MOV",Registros!$B$2:$B$6000,$A2511)&gt;0,1,0)</f>
        <v>1</v>
      </c>
      <c r="H2511">
        <f>IF($G2511=1,SUMIFS(Registros!$F$2:$F$6000,Registros!$A$2:$A$6000,"MOV",Registros!$B$2:$B$6000,$A2511),0)</f>
        <v>15</v>
      </c>
      <c r="I2511">
        <f>IF(COUNTIFS(Registros!$A$2:$A$6000,"CS",Registros!$B$2:$B$6000,$A2511)&gt;0,1,0)</f>
        <v>0</v>
      </c>
      <c r="J2511">
        <f>IF($I2511=1,SUMIFS(Registros!$I$2:$I$6000,Registros!$A$2:$A$6000,"CS",Registros!$B$2:$B$6000,$A2511),0)</f>
        <v>0</v>
      </c>
      <c r="K2511">
        <f>IF(COUNTIFS(Winback!$K$2:$K$300,$A2511)&gt;0,1,0)</f>
        <v>0</v>
      </c>
      <c r="L2511">
        <f>IF(AND($K2511=1,LEFT($A2511,3)="WB-"),SUMIFS(Winback!$D$2:$D$300,Winback!$K$2:$K$300,$A2511),0)</f>
        <v>0</v>
      </c>
      <c r="M2511">
        <f>IF(OR($E2511=1,$G2511=1,SUMIFS(Registros!$J$2:$J$6000,Registros!$B$2:$B$6000,$A2511)&gt;0),1,0)</f>
        <v>1</v>
      </c>
      <c r="N2511">
        <f>IF($J2511&gt;0,1,IF(COUNTIFS(Registros!$A$2:$A$6000,"CS",Registros!$B$2:$B$6000,$A2511,Registros!$K$2:$K$6000,"&lt;&gt;")&gt;0,1,0))</f>
        <v>0</v>
      </c>
      <c r="O2511" t="str">
        <f t="shared" si="195"/>
        <v>SOLO MÓVIL</v>
      </c>
      <c r="P2511" t="str">
        <f t="shared" si="196"/>
        <v>Ofrecer fijo + internet (FLBBTV)</v>
      </c>
      <c r="Q2511">
        <f t="shared" si="197"/>
        <v>15</v>
      </c>
      <c r="R2511">
        <f>IFERROR(VLOOKUP($A2511,Registros!$B$2:$G$6000,6,0),IFERROR(INDEX(Winback!$C$2:$C$300,MATCH($A2511,Winback!$K$2:$K$300,0)),""))</f>
        <v>0</v>
      </c>
      <c r="S2511" t="str">
        <f t="shared" si="198"/>
        <v>+MOV</v>
      </c>
      <c r="T2511">
        <f t="shared" si="199"/>
        <v>1</v>
      </c>
    </row>
    <row r="2512" spans="1:20" x14ac:dyDescent="0.35">
      <c r="A2512" t="s">
        <v>12437</v>
      </c>
      <c r="B2512" t="s">
        <v>12438</v>
      </c>
      <c r="C2512" t="s">
        <v>12439</v>
      </c>
      <c r="D2512" t="s">
        <v>12440</v>
      </c>
      <c r="E2512">
        <f>IF(COUNTIFS(Registros!$A$2:$A$6000,"NP",Registros!$B$2:$B$6000,$A2512)&gt;0,1,0)</f>
        <v>0</v>
      </c>
      <c r="F2512">
        <f>IF($E2512=1,SUMIFS(Registros!$F$2:$F$6000,Registros!$A$2:$A$6000,"NP",Registros!$B$2:$B$6000,$A2512),0)</f>
        <v>0</v>
      </c>
      <c r="G2512">
        <f>IF(COUNTIFS(Registros!$A$2:$A$6000,"MOV",Registros!$B$2:$B$6000,$A2512)&gt;0,1,0)</f>
        <v>1</v>
      </c>
      <c r="H2512">
        <f>IF($G2512=1,SUMIFS(Registros!$F$2:$F$6000,Registros!$A$2:$A$6000,"MOV",Registros!$B$2:$B$6000,$A2512),0)</f>
        <v>15</v>
      </c>
      <c r="I2512">
        <f>IF(COUNTIFS(Registros!$A$2:$A$6000,"CS",Registros!$B$2:$B$6000,$A2512)&gt;0,1,0)</f>
        <v>0</v>
      </c>
      <c r="J2512">
        <f>IF($I2512=1,SUMIFS(Registros!$I$2:$I$6000,Registros!$A$2:$A$6000,"CS",Registros!$B$2:$B$6000,$A2512),0)</f>
        <v>0</v>
      </c>
      <c r="K2512">
        <f>IF(COUNTIFS(Winback!$K$2:$K$300,$A2512)&gt;0,1,0)</f>
        <v>0</v>
      </c>
      <c r="L2512">
        <f>IF(AND($K2512=1,LEFT($A2512,3)="WB-"),SUMIFS(Winback!$D$2:$D$300,Winback!$K$2:$K$300,$A2512),0)</f>
        <v>0</v>
      </c>
      <c r="M2512">
        <f>IF(OR($E2512=1,$G2512=1,SUMIFS(Registros!$J$2:$J$6000,Registros!$B$2:$B$6000,$A2512)&gt;0),1,0)</f>
        <v>1</v>
      </c>
      <c r="N2512">
        <f>IF($J2512&gt;0,1,IF(COUNTIFS(Registros!$A$2:$A$6000,"CS",Registros!$B$2:$B$6000,$A2512,Registros!$K$2:$K$6000,"&lt;&gt;")&gt;0,1,0))</f>
        <v>0</v>
      </c>
      <c r="O2512" t="str">
        <f t="shared" si="195"/>
        <v>SOLO MÓVIL</v>
      </c>
      <c r="P2512" t="str">
        <f t="shared" si="196"/>
        <v>Ofrecer fijo + internet (FLBBTV)</v>
      </c>
      <c r="Q2512">
        <f t="shared" si="197"/>
        <v>15</v>
      </c>
      <c r="R2512">
        <f>IFERROR(VLOOKUP($A2512,Registros!$B$2:$G$6000,6,0),IFERROR(INDEX(Winback!$C$2:$C$300,MATCH($A2512,Winback!$K$2:$K$300,0)),""))</f>
        <v>0</v>
      </c>
      <c r="S2512" t="str">
        <f t="shared" si="198"/>
        <v>+MOV</v>
      </c>
      <c r="T2512">
        <f t="shared" si="199"/>
        <v>1</v>
      </c>
    </row>
    <row r="2513" spans="1:20" x14ac:dyDescent="0.35">
      <c r="A2513" t="s">
        <v>12442</v>
      </c>
      <c r="B2513" t="s">
        <v>12443</v>
      </c>
      <c r="C2513" t="s">
        <v>12444</v>
      </c>
      <c r="D2513" t="s">
        <v>12445</v>
      </c>
      <c r="E2513">
        <f>IF(COUNTIFS(Registros!$A$2:$A$6000,"NP",Registros!$B$2:$B$6000,$A2513)&gt;0,1,0)</f>
        <v>0</v>
      </c>
      <c r="F2513">
        <f>IF($E2513=1,SUMIFS(Registros!$F$2:$F$6000,Registros!$A$2:$A$6000,"NP",Registros!$B$2:$B$6000,$A2513),0)</f>
        <v>0</v>
      </c>
      <c r="G2513">
        <f>IF(COUNTIFS(Registros!$A$2:$A$6000,"MOV",Registros!$B$2:$B$6000,$A2513)&gt;0,1,0)</f>
        <v>1</v>
      </c>
      <c r="H2513">
        <f>IF($G2513=1,SUMIFS(Registros!$F$2:$F$6000,Registros!$A$2:$A$6000,"MOV",Registros!$B$2:$B$6000,$A2513),0)</f>
        <v>10</v>
      </c>
      <c r="I2513">
        <f>IF(COUNTIFS(Registros!$A$2:$A$6000,"CS",Registros!$B$2:$B$6000,$A2513)&gt;0,1,0)</f>
        <v>0</v>
      </c>
      <c r="J2513">
        <f>IF($I2513=1,SUMIFS(Registros!$I$2:$I$6000,Registros!$A$2:$A$6000,"CS",Registros!$B$2:$B$6000,$A2513),0)</f>
        <v>0</v>
      </c>
      <c r="K2513">
        <f>IF(COUNTIFS(Winback!$K$2:$K$300,$A2513)&gt;0,1,0)</f>
        <v>0</v>
      </c>
      <c r="L2513">
        <f>IF(AND($K2513=1,LEFT($A2513,3)="WB-"),SUMIFS(Winback!$D$2:$D$300,Winback!$K$2:$K$300,$A2513),0)</f>
        <v>0</v>
      </c>
      <c r="M2513">
        <f>IF(OR($E2513=1,$G2513=1,SUMIFS(Registros!$J$2:$J$6000,Registros!$B$2:$B$6000,$A2513)&gt;0),1,0)</f>
        <v>1</v>
      </c>
      <c r="N2513">
        <f>IF($J2513&gt;0,1,IF(COUNTIFS(Registros!$A$2:$A$6000,"CS",Registros!$B$2:$B$6000,$A2513,Registros!$K$2:$K$6000,"&lt;&gt;")&gt;0,1,0))</f>
        <v>0</v>
      </c>
      <c r="O2513" t="str">
        <f t="shared" si="195"/>
        <v>SOLO MÓVIL</v>
      </c>
      <c r="P2513" t="str">
        <f t="shared" si="196"/>
        <v>Ofrecer fijo + internet (FLBBTV)</v>
      </c>
      <c r="Q2513">
        <f t="shared" si="197"/>
        <v>10</v>
      </c>
      <c r="R2513">
        <f>IFERROR(VLOOKUP($A2513,Registros!$B$2:$G$6000,6,0),IFERROR(INDEX(Winback!$C$2:$C$300,MATCH($A2513,Winback!$K$2:$K$300,0)),""))</f>
        <v>0</v>
      </c>
      <c r="S2513" t="str">
        <f t="shared" si="198"/>
        <v>+MOV</v>
      </c>
      <c r="T2513">
        <f t="shared" si="199"/>
        <v>1</v>
      </c>
    </row>
    <row r="2514" spans="1:20" x14ac:dyDescent="0.35">
      <c r="A2514" t="s">
        <v>12447</v>
      </c>
      <c r="B2514" t="s">
        <v>12448</v>
      </c>
      <c r="C2514" t="s">
        <v>12449</v>
      </c>
      <c r="D2514" t="s">
        <v>12450</v>
      </c>
      <c r="E2514">
        <f>IF(COUNTIFS(Registros!$A$2:$A$6000,"NP",Registros!$B$2:$B$6000,$A2514)&gt;0,1,0)</f>
        <v>0</v>
      </c>
      <c r="F2514">
        <f>IF($E2514=1,SUMIFS(Registros!$F$2:$F$6000,Registros!$A$2:$A$6000,"NP",Registros!$B$2:$B$6000,$A2514),0)</f>
        <v>0</v>
      </c>
      <c r="G2514">
        <f>IF(COUNTIFS(Registros!$A$2:$A$6000,"MOV",Registros!$B$2:$B$6000,$A2514)&gt;0,1,0)</f>
        <v>1</v>
      </c>
      <c r="H2514">
        <f>IF($G2514=1,SUMIFS(Registros!$F$2:$F$6000,Registros!$A$2:$A$6000,"MOV",Registros!$B$2:$B$6000,$A2514),0)</f>
        <v>15</v>
      </c>
      <c r="I2514">
        <f>IF(COUNTIFS(Registros!$A$2:$A$6000,"CS",Registros!$B$2:$B$6000,$A2514)&gt;0,1,0)</f>
        <v>0</v>
      </c>
      <c r="J2514">
        <f>IF($I2514=1,SUMIFS(Registros!$I$2:$I$6000,Registros!$A$2:$A$6000,"CS",Registros!$B$2:$B$6000,$A2514),0)</f>
        <v>0</v>
      </c>
      <c r="K2514">
        <f>IF(COUNTIFS(Winback!$K$2:$K$300,$A2514)&gt;0,1,0)</f>
        <v>0</v>
      </c>
      <c r="L2514">
        <f>IF(AND($K2514=1,LEFT($A2514,3)="WB-"),SUMIFS(Winback!$D$2:$D$300,Winback!$K$2:$K$300,$A2514),0)</f>
        <v>0</v>
      </c>
      <c r="M2514">
        <f>IF(OR($E2514=1,$G2514=1,SUMIFS(Registros!$J$2:$J$6000,Registros!$B$2:$B$6000,$A2514)&gt;0),1,0)</f>
        <v>1</v>
      </c>
      <c r="N2514">
        <f>IF($J2514&gt;0,1,IF(COUNTIFS(Registros!$A$2:$A$6000,"CS",Registros!$B$2:$B$6000,$A2514,Registros!$K$2:$K$6000,"&lt;&gt;")&gt;0,1,0))</f>
        <v>0</v>
      </c>
      <c r="O2514" t="str">
        <f t="shared" si="195"/>
        <v>SOLO MÓVIL</v>
      </c>
      <c r="P2514" t="str">
        <f t="shared" si="196"/>
        <v>Ofrecer fijo + internet (FLBBTV)</v>
      </c>
      <c r="Q2514">
        <f t="shared" si="197"/>
        <v>15</v>
      </c>
      <c r="R2514">
        <f>IFERROR(VLOOKUP($A2514,Registros!$B$2:$G$6000,6,0),IFERROR(INDEX(Winback!$C$2:$C$300,MATCH($A2514,Winback!$K$2:$K$300,0)),""))</f>
        <v>0</v>
      </c>
      <c r="S2514" t="str">
        <f t="shared" si="198"/>
        <v>+MOV</v>
      </c>
      <c r="T2514">
        <f t="shared" si="199"/>
        <v>1</v>
      </c>
    </row>
    <row r="2515" spans="1:20" x14ac:dyDescent="0.35">
      <c r="A2515" t="s">
        <v>12452</v>
      </c>
      <c r="B2515" t="s">
        <v>12453</v>
      </c>
      <c r="C2515" t="s">
        <v>12449</v>
      </c>
      <c r="D2515" t="s">
        <v>12450</v>
      </c>
      <c r="E2515">
        <f>IF(COUNTIFS(Registros!$A$2:$A$6000,"NP",Registros!$B$2:$B$6000,$A2515)&gt;0,1,0)</f>
        <v>0</v>
      </c>
      <c r="F2515">
        <f>IF($E2515=1,SUMIFS(Registros!$F$2:$F$6000,Registros!$A$2:$A$6000,"NP",Registros!$B$2:$B$6000,$A2515),0)</f>
        <v>0</v>
      </c>
      <c r="G2515">
        <f>IF(COUNTIFS(Registros!$A$2:$A$6000,"MOV",Registros!$B$2:$B$6000,$A2515)&gt;0,1,0)</f>
        <v>1</v>
      </c>
      <c r="H2515">
        <f>IF($G2515=1,SUMIFS(Registros!$F$2:$F$6000,Registros!$A$2:$A$6000,"MOV",Registros!$B$2:$B$6000,$A2515),0)</f>
        <v>15</v>
      </c>
      <c r="I2515">
        <f>IF(COUNTIFS(Registros!$A$2:$A$6000,"CS",Registros!$B$2:$B$6000,$A2515)&gt;0,1,0)</f>
        <v>0</v>
      </c>
      <c r="J2515">
        <f>IF($I2515=1,SUMIFS(Registros!$I$2:$I$6000,Registros!$A$2:$A$6000,"CS",Registros!$B$2:$B$6000,$A2515),0)</f>
        <v>0</v>
      </c>
      <c r="K2515">
        <f>IF(COUNTIFS(Winback!$K$2:$K$300,$A2515)&gt;0,1,0)</f>
        <v>0</v>
      </c>
      <c r="L2515">
        <f>IF(AND($K2515=1,LEFT($A2515,3)="WB-"),SUMIFS(Winback!$D$2:$D$300,Winback!$K$2:$K$300,$A2515),0)</f>
        <v>0</v>
      </c>
      <c r="M2515">
        <f>IF(OR($E2515=1,$G2515=1,SUMIFS(Registros!$J$2:$J$6000,Registros!$B$2:$B$6000,$A2515)&gt;0),1,0)</f>
        <v>1</v>
      </c>
      <c r="N2515">
        <f>IF($J2515&gt;0,1,IF(COUNTIFS(Registros!$A$2:$A$6000,"CS",Registros!$B$2:$B$6000,$A2515,Registros!$K$2:$K$6000,"&lt;&gt;")&gt;0,1,0))</f>
        <v>0</v>
      </c>
      <c r="O2515" t="str">
        <f t="shared" si="195"/>
        <v>SOLO MÓVIL</v>
      </c>
      <c r="P2515" t="str">
        <f t="shared" si="196"/>
        <v>Ofrecer fijo + internet (FLBBTV)</v>
      </c>
      <c r="Q2515">
        <f t="shared" si="197"/>
        <v>15</v>
      </c>
      <c r="R2515">
        <f>IFERROR(VLOOKUP($A2515,Registros!$B$2:$G$6000,6,0),IFERROR(INDEX(Winback!$C$2:$C$300,MATCH($A2515,Winback!$K$2:$K$300,0)),""))</f>
        <v>0</v>
      </c>
      <c r="S2515" t="str">
        <f t="shared" si="198"/>
        <v>+MOV</v>
      </c>
      <c r="T2515">
        <f t="shared" si="199"/>
        <v>1</v>
      </c>
    </row>
    <row r="2516" spans="1:20" x14ac:dyDescent="0.35">
      <c r="A2516" t="s">
        <v>12455</v>
      </c>
      <c r="B2516" t="s">
        <v>12456</v>
      </c>
      <c r="C2516" t="s">
        <v>12457</v>
      </c>
      <c r="D2516" t="s">
        <v>12458</v>
      </c>
      <c r="E2516">
        <f>IF(COUNTIFS(Registros!$A$2:$A$6000,"NP",Registros!$B$2:$B$6000,$A2516)&gt;0,1,0)</f>
        <v>0</v>
      </c>
      <c r="F2516">
        <f>IF($E2516=1,SUMIFS(Registros!$F$2:$F$6000,Registros!$A$2:$A$6000,"NP",Registros!$B$2:$B$6000,$A2516),0)</f>
        <v>0</v>
      </c>
      <c r="G2516">
        <f>IF(COUNTIFS(Registros!$A$2:$A$6000,"MOV",Registros!$B$2:$B$6000,$A2516)&gt;0,1,0)</f>
        <v>1</v>
      </c>
      <c r="H2516">
        <f>IF($G2516=1,SUMIFS(Registros!$F$2:$F$6000,Registros!$A$2:$A$6000,"MOV",Registros!$B$2:$B$6000,$A2516),0)</f>
        <v>15</v>
      </c>
      <c r="I2516">
        <f>IF(COUNTIFS(Registros!$A$2:$A$6000,"CS",Registros!$B$2:$B$6000,$A2516)&gt;0,1,0)</f>
        <v>0</v>
      </c>
      <c r="J2516">
        <f>IF($I2516=1,SUMIFS(Registros!$I$2:$I$6000,Registros!$A$2:$A$6000,"CS",Registros!$B$2:$B$6000,$A2516),0)</f>
        <v>0</v>
      </c>
      <c r="K2516">
        <f>IF(COUNTIFS(Winback!$K$2:$K$300,$A2516)&gt;0,1,0)</f>
        <v>0</v>
      </c>
      <c r="L2516">
        <f>IF(AND($K2516=1,LEFT($A2516,3)="WB-"),SUMIFS(Winback!$D$2:$D$300,Winback!$K$2:$K$300,$A2516),0)</f>
        <v>0</v>
      </c>
      <c r="M2516">
        <f>IF(OR($E2516=1,$G2516=1,SUMIFS(Registros!$J$2:$J$6000,Registros!$B$2:$B$6000,$A2516)&gt;0),1,0)</f>
        <v>1</v>
      </c>
      <c r="N2516">
        <f>IF($J2516&gt;0,1,IF(COUNTIFS(Registros!$A$2:$A$6000,"CS",Registros!$B$2:$B$6000,$A2516,Registros!$K$2:$K$6000,"&lt;&gt;")&gt;0,1,0))</f>
        <v>0</v>
      </c>
      <c r="O2516" t="str">
        <f t="shared" si="195"/>
        <v>SOLO MÓVIL</v>
      </c>
      <c r="P2516" t="str">
        <f t="shared" si="196"/>
        <v>Ofrecer fijo + internet (FLBBTV)</v>
      </c>
      <c r="Q2516">
        <f t="shared" si="197"/>
        <v>15</v>
      </c>
      <c r="R2516">
        <f>IFERROR(VLOOKUP($A2516,Registros!$B$2:$G$6000,6,0),IFERROR(INDEX(Winback!$C$2:$C$300,MATCH($A2516,Winback!$K$2:$K$300,0)),""))</f>
        <v>0</v>
      </c>
      <c r="S2516" t="str">
        <f t="shared" si="198"/>
        <v>+MOV</v>
      </c>
      <c r="T2516">
        <f t="shared" si="199"/>
        <v>1</v>
      </c>
    </row>
    <row r="2517" spans="1:20" x14ac:dyDescent="0.35">
      <c r="A2517" t="s">
        <v>12460</v>
      </c>
      <c r="B2517" t="s">
        <v>12461</v>
      </c>
      <c r="C2517" t="s">
        <v>12462</v>
      </c>
      <c r="D2517" t="s">
        <v>12463</v>
      </c>
      <c r="E2517">
        <f>IF(COUNTIFS(Registros!$A$2:$A$6000,"NP",Registros!$B$2:$B$6000,$A2517)&gt;0,1,0)</f>
        <v>0</v>
      </c>
      <c r="F2517">
        <f>IF($E2517=1,SUMIFS(Registros!$F$2:$F$6000,Registros!$A$2:$A$6000,"NP",Registros!$B$2:$B$6000,$A2517),0)</f>
        <v>0</v>
      </c>
      <c r="G2517">
        <f>IF(COUNTIFS(Registros!$A$2:$A$6000,"MOV",Registros!$B$2:$B$6000,$A2517)&gt;0,1,0)</f>
        <v>1</v>
      </c>
      <c r="H2517">
        <f>IF($G2517=1,SUMIFS(Registros!$F$2:$F$6000,Registros!$A$2:$A$6000,"MOV",Registros!$B$2:$B$6000,$A2517),0)</f>
        <v>15</v>
      </c>
      <c r="I2517">
        <f>IF(COUNTIFS(Registros!$A$2:$A$6000,"CS",Registros!$B$2:$B$6000,$A2517)&gt;0,1,0)</f>
        <v>0</v>
      </c>
      <c r="J2517">
        <f>IF($I2517=1,SUMIFS(Registros!$I$2:$I$6000,Registros!$A$2:$A$6000,"CS",Registros!$B$2:$B$6000,$A2517),0)</f>
        <v>0</v>
      </c>
      <c r="K2517">
        <f>IF(COUNTIFS(Winback!$K$2:$K$300,$A2517)&gt;0,1,0)</f>
        <v>0</v>
      </c>
      <c r="L2517">
        <f>IF(AND($K2517=1,LEFT($A2517,3)="WB-"),SUMIFS(Winback!$D$2:$D$300,Winback!$K$2:$K$300,$A2517),0)</f>
        <v>0</v>
      </c>
      <c r="M2517">
        <f>IF(OR($E2517=1,$G2517=1,SUMIFS(Registros!$J$2:$J$6000,Registros!$B$2:$B$6000,$A2517)&gt;0),1,0)</f>
        <v>1</v>
      </c>
      <c r="N2517">
        <f>IF($J2517&gt;0,1,IF(COUNTIFS(Registros!$A$2:$A$6000,"CS",Registros!$B$2:$B$6000,$A2517,Registros!$K$2:$K$6000,"&lt;&gt;")&gt;0,1,0))</f>
        <v>0</v>
      </c>
      <c r="O2517" t="str">
        <f t="shared" si="195"/>
        <v>SOLO MÓVIL</v>
      </c>
      <c r="P2517" t="str">
        <f t="shared" si="196"/>
        <v>Ofrecer fijo + internet (FLBBTV)</v>
      </c>
      <c r="Q2517">
        <f t="shared" si="197"/>
        <v>15</v>
      </c>
      <c r="R2517">
        <f>IFERROR(VLOOKUP($A2517,Registros!$B$2:$G$6000,6,0),IFERROR(INDEX(Winback!$C$2:$C$300,MATCH($A2517,Winback!$K$2:$K$300,0)),""))</f>
        <v>0</v>
      </c>
      <c r="S2517" t="str">
        <f t="shared" si="198"/>
        <v>+MOV</v>
      </c>
      <c r="T2517">
        <f t="shared" si="199"/>
        <v>1</v>
      </c>
    </row>
    <row r="2518" spans="1:20" x14ac:dyDescent="0.35">
      <c r="A2518" t="s">
        <v>12465</v>
      </c>
      <c r="B2518" t="s">
        <v>12466</v>
      </c>
      <c r="C2518" t="s">
        <v>12467</v>
      </c>
      <c r="D2518" t="s">
        <v>12468</v>
      </c>
      <c r="E2518">
        <f>IF(COUNTIFS(Registros!$A$2:$A$6000,"NP",Registros!$B$2:$B$6000,$A2518)&gt;0,1,0)</f>
        <v>0</v>
      </c>
      <c r="F2518">
        <f>IF($E2518=1,SUMIFS(Registros!$F$2:$F$6000,Registros!$A$2:$A$6000,"NP",Registros!$B$2:$B$6000,$A2518),0)</f>
        <v>0</v>
      </c>
      <c r="G2518">
        <f>IF(COUNTIFS(Registros!$A$2:$A$6000,"MOV",Registros!$B$2:$B$6000,$A2518)&gt;0,1,0)</f>
        <v>1</v>
      </c>
      <c r="H2518">
        <f>IF($G2518=1,SUMIFS(Registros!$F$2:$F$6000,Registros!$A$2:$A$6000,"MOV",Registros!$B$2:$B$6000,$A2518),0)</f>
        <v>15</v>
      </c>
      <c r="I2518">
        <f>IF(COUNTIFS(Registros!$A$2:$A$6000,"CS",Registros!$B$2:$B$6000,$A2518)&gt;0,1,0)</f>
        <v>0</v>
      </c>
      <c r="J2518">
        <f>IF($I2518=1,SUMIFS(Registros!$I$2:$I$6000,Registros!$A$2:$A$6000,"CS",Registros!$B$2:$B$6000,$A2518),0)</f>
        <v>0</v>
      </c>
      <c r="K2518">
        <f>IF(COUNTIFS(Winback!$K$2:$K$300,$A2518)&gt;0,1,0)</f>
        <v>0</v>
      </c>
      <c r="L2518">
        <f>IF(AND($K2518=1,LEFT($A2518,3)="WB-"),SUMIFS(Winback!$D$2:$D$300,Winback!$K$2:$K$300,$A2518),0)</f>
        <v>0</v>
      </c>
      <c r="M2518">
        <f>IF(OR($E2518=1,$G2518=1,SUMIFS(Registros!$J$2:$J$6000,Registros!$B$2:$B$6000,$A2518)&gt;0),1,0)</f>
        <v>1</v>
      </c>
      <c r="N2518">
        <f>IF($J2518&gt;0,1,IF(COUNTIFS(Registros!$A$2:$A$6000,"CS",Registros!$B$2:$B$6000,$A2518,Registros!$K$2:$K$6000,"&lt;&gt;")&gt;0,1,0))</f>
        <v>0</v>
      </c>
      <c r="O2518" t="str">
        <f t="shared" si="195"/>
        <v>SOLO MÓVIL</v>
      </c>
      <c r="P2518" t="str">
        <f t="shared" si="196"/>
        <v>Ofrecer fijo + internet (FLBBTV)</v>
      </c>
      <c r="Q2518">
        <f t="shared" si="197"/>
        <v>15</v>
      </c>
      <c r="R2518">
        <f>IFERROR(VLOOKUP($A2518,Registros!$B$2:$G$6000,6,0),IFERROR(INDEX(Winback!$C$2:$C$300,MATCH($A2518,Winback!$K$2:$K$300,0)),""))</f>
        <v>0</v>
      </c>
      <c r="S2518" t="str">
        <f t="shared" si="198"/>
        <v>+MOV</v>
      </c>
      <c r="T2518">
        <f t="shared" si="199"/>
        <v>1</v>
      </c>
    </row>
    <row r="2519" spans="1:20" x14ac:dyDescent="0.35">
      <c r="A2519" t="s">
        <v>12470</v>
      </c>
      <c r="B2519" t="s">
        <v>12471</v>
      </c>
      <c r="C2519" t="s">
        <v>12472</v>
      </c>
      <c r="D2519" t="s">
        <v>12473</v>
      </c>
      <c r="E2519">
        <f>IF(COUNTIFS(Registros!$A$2:$A$6000,"NP",Registros!$B$2:$B$6000,$A2519)&gt;0,1,0)</f>
        <v>0</v>
      </c>
      <c r="F2519">
        <f>IF($E2519=1,SUMIFS(Registros!$F$2:$F$6000,Registros!$A$2:$A$6000,"NP",Registros!$B$2:$B$6000,$A2519),0)</f>
        <v>0</v>
      </c>
      <c r="G2519">
        <f>IF(COUNTIFS(Registros!$A$2:$A$6000,"MOV",Registros!$B$2:$B$6000,$A2519)&gt;0,1,0)</f>
        <v>1</v>
      </c>
      <c r="H2519">
        <f>IF($G2519=1,SUMIFS(Registros!$F$2:$F$6000,Registros!$A$2:$A$6000,"MOV",Registros!$B$2:$B$6000,$A2519),0)</f>
        <v>15</v>
      </c>
      <c r="I2519">
        <f>IF(COUNTIFS(Registros!$A$2:$A$6000,"CS",Registros!$B$2:$B$6000,$A2519)&gt;0,1,0)</f>
        <v>0</v>
      </c>
      <c r="J2519">
        <f>IF($I2519=1,SUMIFS(Registros!$I$2:$I$6000,Registros!$A$2:$A$6000,"CS",Registros!$B$2:$B$6000,$A2519),0)</f>
        <v>0</v>
      </c>
      <c r="K2519">
        <f>IF(COUNTIFS(Winback!$K$2:$K$300,$A2519)&gt;0,1,0)</f>
        <v>0</v>
      </c>
      <c r="L2519">
        <f>IF(AND($K2519=1,LEFT($A2519,3)="WB-"),SUMIFS(Winback!$D$2:$D$300,Winback!$K$2:$K$300,$A2519),0)</f>
        <v>0</v>
      </c>
      <c r="M2519">
        <f>IF(OR($E2519=1,$G2519=1,SUMIFS(Registros!$J$2:$J$6000,Registros!$B$2:$B$6000,$A2519)&gt;0),1,0)</f>
        <v>1</v>
      </c>
      <c r="N2519">
        <f>IF($J2519&gt;0,1,IF(COUNTIFS(Registros!$A$2:$A$6000,"CS",Registros!$B$2:$B$6000,$A2519,Registros!$K$2:$K$6000,"&lt;&gt;")&gt;0,1,0))</f>
        <v>0</v>
      </c>
      <c r="O2519" t="str">
        <f t="shared" si="195"/>
        <v>SOLO MÓVIL</v>
      </c>
      <c r="P2519" t="str">
        <f t="shared" si="196"/>
        <v>Ofrecer fijo + internet (FLBBTV)</v>
      </c>
      <c r="Q2519">
        <f t="shared" si="197"/>
        <v>15</v>
      </c>
      <c r="R2519">
        <f>IFERROR(VLOOKUP($A2519,Registros!$B$2:$G$6000,6,0),IFERROR(INDEX(Winback!$C$2:$C$300,MATCH($A2519,Winback!$K$2:$K$300,0)),""))</f>
        <v>0</v>
      </c>
      <c r="S2519" t="str">
        <f t="shared" si="198"/>
        <v>+MOV</v>
      </c>
      <c r="T2519">
        <f t="shared" si="199"/>
        <v>1</v>
      </c>
    </row>
    <row r="2520" spans="1:20" x14ac:dyDescent="0.35">
      <c r="A2520" t="s">
        <v>12475</v>
      </c>
      <c r="B2520" t="s">
        <v>12476</v>
      </c>
      <c r="C2520" t="s">
        <v>12477</v>
      </c>
      <c r="D2520" t="s">
        <v>12478</v>
      </c>
      <c r="E2520">
        <f>IF(COUNTIFS(Registros!$A$2:$A$6000,"NP",Registros!$B$2:$B$6000,$A2520)&gt;0,1,0)</f>
        <v>0</v>
      </c>
      <c r="F2520">
        <f>IF($E2520=1,SUMIFS(Registros!$F$2:$F$6000,Registros!$A$2:$A$6000,"NP",Registros!$B$2:$B$6000,$A2520),0)</f>
        <v>0</v>
      </c>
      <c r="G2520">
        <f>IF(COUNTIFS(Registros!$A$2:$A$6000,"MOV",Registros!$B$2:$B$6000,$A2520)&gt;0,1,0)</f>
        <v>1</v>
      </c>
      <c r="H2520">
        <f>IF($G2520=1,SUMIFS(Registros!$F$2:$F$6000,Registros!$A$2:$A$6000,"MOV",Registros!$B$2:$B$6000,$A2520),0)</f>
        <v>15</v>
      </c>
      <c r="I2520">
        <f>IF(COUNTIFS(Registros!$A$2:$A$6000,"CS",Registros!$B$2:$B$6000,$A2520)&gt;0,1,0)</f>
        <v>0</v>
      </c>
      <c r="J2520">
        <f>IF($I2520=1,SUMIFS(Registros!$I$2:$I$6000,Registros!$A$2:$A$6000,"CS",Registros!$B$2:$B$6000,$A2520),0)</f>
        <v>0</v>
      </c>
      <c r="K2520">
        <f>IF(COUNTIFS(Winback!$K$2:$K$300,$A2520)&gt;0,1,0)</f>
        <v>0</v>
      </c>
      <c r="L2520">
        <f>IF(AND($K2520=1,LEFT($A2520,3)="WB-"),SUMIFS(Winback!$D$2:$D$300,Winback!$K$2:$K$300,$A2520),0)</f>
        <v>0</v>
      </c>
      <c r="M2520">
        <f>IF(OR($E2520=1,$G2520=1,SUMIFS(Registros!$J$2:$J$6000,Registros!$B$2:$B$6000,$A2520)&gt;0),1,0)</f>
        <v>1</v>
      </c>
      <c r="N2520">
        <f>IF($J2520&gt;0,1,IF(COUNTIFS(Registros!$A$2:$A$6000,"CS",Registros!$B$2:$B$6000,$A2520,Registros!$K$2:$K$6000,"&lt;&gt;")&gt;0,1,0))</f>
        <v>0</v>
      </c>
      <c r="O2520" t="str">
        <f t="shared" si="195"/>
        <v>SOLO MÓVIL</v>
      </c>
      <c r="P2520" t="str">
        <f t="shared" si="196"/>
        <v>Ofrecer fijo + internet (FLBBTV)</v>
      </c>
      <c r="Q2520">
        <f t="shared" si="197"/>
        <v>15</v>
      </c>
      <c r="R2520">
        <f>IFERROR(VLOOKUP($A2520,Registros!$B$2:$G$6000,6,0),IFERROR(INDEX(Winback!$C$2:$C$300,MATCH($A2520,Winback!$K$2:$K$300,0)),""))</f>
        <v>0</v>
      </c>
      <c r="S2520" t="str">
        <f t="shared" si="198"/>
        <v>+MOV</v>
      </c>
      <c r="T2520">
        <f t="shared" si="199"/>
        <v>1</v>
      </c>
    </row>
    <row r="2521" spans="1:20" x14ac:dyDescent="0.35">
      <c r="A2521" t="s">
        <v>12480</v>
      </c>
      <c r="B2521" t="s">
        <v>12481</v>
      </c>
      <c r="C2521" t="s">
        <v>12482</v>
      </c>
      <c r="D2521" t="s">
        <v>12483</v>
      </c>
      <c r="E2521">
        <f>IF(COUNTIFS(Registros!$A$2:$A$6000,"NP",Registros!$B$2:$B$6000,$A2521)&gt;0,1,0)</f>
        <v>0</v>
      </c>
      <c r="F2521">
        <f>IF($E2521=1,SUMIFS(Registros!$F$2:$F$6000,Registros!$A$2:$A$6000,"NP",Registros!$B$2:$B$6000,$A2521),0)</f>
        <v>0</v>
      </c>
      <c r="G2521">
        <f>IF(COUNTIFS(Registros!$A$2:$A$6000,"MOV",Registros!$B$2:$B$6000,$A2521)&gt;0,1,0)</f>
        <v>1</v>
      </c>
      <c r="H2521">
        <f>IF($G2521=1,SUMIFS(Registros!$F$2:$F$6000,Registros!$A$2:$A$6000,"MOV",Registros!$B$2:$B$6000,$A2521),0)</f>
        <v>30</v>
      </c>
      <c r="I2521">
        <f>IF(COUNTIFS(Registros!$A$2:$A$6000,"CS",Registros!$B$2:$B$6000,$A2521)&gt;0,1,0)</f>
        <v>0</v>
      </c>
      <c r="J2521">
        <f>IF($I2521=1,SUMIFS(Registros!$I$2:$I$6000,Registros!$A$2:$A$6000,"CS",Registros!$B$2:$B$6000,$A2521),0)</f>
        <v>0</v>
      </c>
      <c r="K2521">
        <f>IF(COUNTIFS(Winback!$K$2:$K$300,$A2521)&gt;0,1,0)</f>
        <v>0</v>
      </c>
      <c r="L2521">
        <f>IF(AND($K2521=1,LEFT($A2521,3)="WB-"),SUMIFS(Winback!$D$2:$D$300,Winback!$K$2:$K$300,$A2521),0)</f>
        <v>0</v>
      </c>
      <c r="M2521">
        <f>IF(OR($E2521=1,$G2521=1,SUMIFS(Registros!$J$2:$J$6000,Registros!$B$2:$B$6000,$A2521)&gt;0),1,0)</f>
        <v>1</v>
      </c>
      <c r="N2521">
        <f>IF($J2521&gt;0,1,IF(COUNTIFS(Registros!$A$2:$A$6000,"CS",Registros!$B$2:$B$6000,$A2521,Registros!$K$2:$K$6000,"&lt;&gt;")&gt;0,1,0))</f>
        <v>0</v>
      </c>
      <c r="O2521" t="str">
        <f t="shared" si="195"/>
        <v>SOLO MÓVIL</v>
      </c>
      <c r="P2521" t="str">
        <f t="shared" si="196"/>
        <v>Ofrecer fijo + internet (FLBBTV)</v>
      </c>
      <c r="Q2521">
        <f t="shared" si="197"/>
        <v>30</v>
      </c>
      <c r="R2521">
        <f>IFERROR(VLOOKUP($A2521,Registros!$B$2:$G$6000,6,0),IFERROR(INDEX(Winback!$C$2:$C$300,MATCH($A2521,Winback!$K$2:$K$300,0)),""))</f>
        <v>0</v>
      </c>
      <c r="S2521" t="str">
        <f t="shared" si="198"/>
        <v>+MOV</v>
      </c>
      <c r="T2521">
        <f t="shared" si="199"/>
        <v>1</v>
      </c>
    </row>
    <row r="2522" spans="1:20" x14ac:dyDescent="0.35">
      <c r="A2522" t="s">
        <v>12485</v>
      </c>
      <c r="B2522" t="s">
        <v>12486</v>
      </c>
      <c r="C2522" t="s">
        <v>12487</v>
      </c>
      <c r="D2522" t="s">
        <v>12488</v>
      </c>
      <c r="E2522">
        <f>IF(COUNTIFS(Registros!$A$2:$A$6000,"NP",Registros!$B$2:$B$6000,$A2522)&gt;0,1,0)</f>
        <v>0</v>
      </c>
      <c r="F2522">
        <f>IF($E2522=1,SUMIFS(Registros!$F$2:$F$6000,Registros!$A$2:$A$6000,"NP",Registros!$B$2:$B$6000,$A2522),0)</f>
        <v>0</v>
      </c>
      <c r="G2522">
        <f>IF(COUNTIFS(Registros!$A$2:$A$6000,"MOV",Registros!$B$2:$B$6000,$A2522)&gt;0,1,0)</f>
        <v>1</v>
      </c>
      <c r="H2522">
        <f>IF($G2522=1,SUMIFS(Registros!$F$2:$F$6000,Registros!$A$2:$A$6000,"MOV",Registros!$B$2:$B$6000,$A2522),0)</f>
        <v>89.5</v>
      </c>
      <c r="I2522">
        <f>IF(COUNTIFS(Registros!$A$2:$A$6000,"CS",Registros!$B$2:$B$6000,$A2522)&gt;0,1,0)</f>
        <v>0</v>
      </c>
      <c r="J2522">
        <f>IF($I2522=1,SUMIFS(Registros!$I$2:$I$6000,Registros!$A$2:$A$6000,"CS",Registros!$B$2:$B$6000,$A2522),0)</f>
        <v>0</v>
      </c>
      <c r="K2522">
        <f>IF(COUNTIFS(Winback!$K$2:$K$300,$A2522)&gt;0,1,0)</f>
        <v>0</v>
      </c>
      <c r="L2522">
        <f>IF(AND($K2522=1,LEFT($A2522,3)="WB-"),SUMIFS(Winback!$D$2:$D$300,Winback!$K$2:$K$300,$A2522),0)</f>
        <v>0</v>
      </c>
      <c r="M2522">
        <f>IF(OR($E2522=1,$G2522=1,SUMIFS(Registros!$J$2:$J$6000,Registros!$B$2:$B$6000,$A2522)&gt;0),1,0)</f>
        <v>1</v>
      </c>
      <c r="N2522">
        <f>IF($J2522&gt;0,1,IF(COUNTIFS(Registros!$A$2:$A$6000,"CS",Registros!$B$2:$B$6000,$A2522,Registros!$K$2:$K$6000,"&lt;&gt;")&gt;0,1,0))</f>
        <v>0</v>
      </c>
      <c r="O2522" t="str">
        <f t="shared" si="195"/>
        <v>SOLO MÓVIL</v>
      </c>
      <c r="P2522" t="str">
        <f t="shared" si="196"/>
        <v>Ofrecer fijo + internet (FLBBTV)</v>
      </c>
      <c r="Q2522">
        <f t="shared" si="197"/>
        <v>89.5</v>
      </c>
      <c r="R2522">
        <f>IFERROR(VLOOKUP($A2522,Registros!$B$2:$G$6000,6,0),IFERROR(INDEX(Winback!$C$2:$C$300,MATCH($A2522,Winback!$K$2:$K$300,0)),""))</f>
        <v>0</v>
      </c>
      <c r="S2522" t="str">
        <f t="shared" si="198"/>
        <v>+MOV</v>
      </c>
      <c r="T2522">
        <f t="shared" si="199"/>
        <v>1</v>
      </c>
    </row>
    <row r="2523" spans="1:20" x14ac:dyDescent="0.35">
      <c r="A2523" t="s">
        <v>12493</v>
      </c>
      <c r="B2523" t="s">
        <v>12494</v>
      </c>
      <c r="C2523" t="s">
        <v>12495</v>
      </c>
      <c r="D2523" t="s">
        <v>12496</v>
      </c>
      <c r="E2523">
        <f>IF(COUNTIFS(Registros!$A$2:$A$6000,"NP",Registros!$B$2:$B$6000,$A2523)&gt;0,1,0)</f>
        <v>0</v>
      </c>
      <c r="F2523">
        <f>IF($E2523=1,SUMIFS(Registros!$F$2:$F$6000,Registros!$A$2:$A$6000,"NP",Registros!$B$2:$B$6000,$A2523),0)</f>
        <v>0</v>
      </c>
      <c r="G2523">
        <f>IF(COUNTIFS(Registros!$A$2:$A$6000,"MOV",Registros!$B$2:$B$6000,$A2523)&gt;0,1,0)</f>
        <v>1</v>
      </c>
      <c r="H2523">
        <f>IF($G2523=1,SUMIFS(Registros!$F$2:$F$6000,Registros!$A$2:$A$6000,"MOV",Registros!$B$2:$B$6000,$A2523),0)</f>
        <v>15</v>
      </c>
      <c r="I2523">
        <f>IF(COUNTIFS(Registros!$A$2:$A$6000,"CS",Registros!$B$2:$B$6000,$A2523)&gt;0,1,0)</f>
        <v>0</v>
      </c>
      <c r="J2523">
        <f>IF($I2523=1,SUMIFS(Registros!$I$2:$I$6000,Registros!$A$2:$A$6000,"CS",Registros!$B$2:$B$6000,$A2523),0)</f>
        <v>0</v>
      </c>
      <c r="K2523">
        <f>IF(COUNTIFS(Winback!$K$2:$K$300,$A2523)&gt;0,1,0)</f>
        <v>0</v>
      </c>
      <c r="L2523">
        <f>IF(AND($K2523=1,LEFT($A2523,3)="WB-"),SUMIFS(Winback!$D$2:$D$300,Winback!$K$2:$K$300,$A2523),0)</f>
        <v>0</v>
      </c>
      <c r="M2523">
        <f>IF(OR($E2523=1,$G2523=1,SUMIFS(Registros!$J$2:$J$6000,Registros!$B$2:$B$6000,$A2523)&gt;0),1,0)</f>
        <v>1</v>
      </c>
      <c r="N2523">
        <f>IF($J2523&gt;0,1,IF(COUNTIFS(Registros!$A$2:$A$6000,"CS",Registros!$B$2:$B$6000,$A2523,Registros!$K$2:$K$6000,"&lt;&gt;")&gt;0,1,0))</f>
        <v>0</v>
      </c>
      <c r="O2523" t="str">
        <f t="shared" si="195"/>
        <v>SOLO MÓVIL</v>
      </c>
      <c r="P2523" t="str">
        <f t="shared" si="196"/>
        <v>Ofrecer fijo + internet (FLBBTV)</v>
      </c>
      <c r="Q2523">
        <f t="shared" si="197"/>
        <v>15</v>
      </c>
      <c r="R2523">
        <f>IFERROR(VLOOKUP($A2523,Registros!$B$2:$G$6000,6,0),IFERROR(INDEX(Winback!$C$2:$C$300,MATCH($A2523,Winback!$K$2:$K$300,0)),""))</f>
        <v>0</v>
      </c>
      <c r="S2523" t="str">
        <f t="shared" si="198"/>
        <v>+MOV</v>
      </c>
      <c r="T2523">
        <f t="shared" si="199"/>
        <v>1</v>
      </c>
    </row>
    <row r="2524" spans="1:20" x14ac:dyDescent="0.35">
      <c r="A2524" t="s">
        <v>12498</v>
      </c>
      <c r="B2524" t="s">
        <v>12499</v>
      </c>
      <c r="C2524" t="s">
        <v>12500</v>
      </c>
      <c r="D2524" t="s">
        <v>12501</v>
      </c>
      <c r="E2524">
        <f>IF(COUNTIFS(Registros!$A$2:$A$6000,"NP",Registros!$B$2:$B$6000,$A2524)&gt;0,1,0)</f>
        <v>0</v>
      </c>
      <c r="F2524">
        <f>IF($E2524=1,SUMIFS(Registros!$F$2:$F$6000,Registros!$A$2:$A$6000,"NP",Registros!$B$2:$B$6000,$A2524),0)</f>
        <v>0</v>
      </c>
      <c r="G2524">
        <f>IF(COUNTIFS(Registros!$A$2:$A$6000,"MOV",Registros!$B$2:$B$6000,$A2524)&gt;0,1,0)</f>
        <v>1</v>
      </c>
      <c r="H2524">
        <f>IF($G2524=1,SUMIFS(Registros!$F$2:$F$6000,Registros!$A$2:$A$6000,"MOV",Registros!$B$2:$B$6000,$A2524),0)</f>
        <v>18.23</v>
      </c>
      <c r="I2524">
        <f>IF(COUNTIFS(Registros!$A$2:$A$6000,"CS",Registros!$B$2:$B$6000,$A2524)&gt;0,1,0)</f>
        <v>0</v>
      </c>
      <c r="J2524">
        <f>IF($I2524=1,SUMIFS(Registros!$I$2:$I$6000,Registros!$A$2:$A$6000,"CS",Registros!$B$2:$B$6000,$A2524),0)</f>
        <v>0</v>
      </c>
      <c r="K2524">
        <f>IF(COUNTIFS(Winback!$K$2:$K$300,$A2524)&gt;0,1,0)</f>
        <v>0</v>
      </c>
      <c r="L2524">
        <f>IF(AND($K2524=1,LEFT($A2524,3)="WB-"),SUMIFS(Winback!$D$2:$D$300,Winback!$K$2:$K$300,$A2524),0)</f>
        <v>0</v>
      </c>
      <c r="M2524">
        <f>IF(OR($E2524=1,$G2524=1,SUMIFS(Registros!$J$2:$J$6000,Registros!$B$2:$B$6000,$A2524)&gt;0),1,0)</f>
        <v>1</v>
      </c>
      <c r="N2524">
        <f>IF($J2524&gt;0,1,IF(COUNTIFS(Registros!$A$2:$A$6000,"CS",Registros!$B$2:$B$6000,$A2524,Registros!$K$2:$K$6000,"&lt;&gt;")&gt;0,1,0))</f>
        <v>0</v>
      </c>
      <c r="O2524" t="str">
        <f t="shared" si="195"/>
        <v>SOLO MÓVIL</v>
      </c>
      <c r="P2524" t="str">
        <f t="shared" si="196"/>
        <v>Ofrecer fijo + internet (FLBBTV)</v>
      </c>
      <c r="Q2524">
        <f t="shared" si="197"/>
        <v>18.23</v>
      </c>
      <c r="R2524">
        <f>IFERROR(VLOOKUP($A2524,Registros!$B$2:$G$6000,6,0),IFERROR(INDEX(Winback!$C$2:$C$300,MATCH($A2524,Winback!$K$2:$K$300,0)),""))</f>
        <v>0</v>
      </c>
      <c r="S2524" t="str">
        <f t="shared" si="198"/>
        <v>+MOV</v>
      </c>
      <c r="T2524">
        <f t="shared" si="199"/>
        <v>1</v>
      </c>
    </row>
    <row r="2525" spans="1:20" x14ac:dyDescent="0.35">
      <c r="A2525" t="s">
        <v>12503</v>
      </c>
      <c r="B2525" t="s">
        <v>12504</v>
      </c>
      <c r="C2525" t="s">
        <v>12505</v>
      </c>
      <c r="D2525" t="s">
        <v>12506</v>
      </c>
      <c r="E2525">
        <f>IF(COUNTIFS(Registros!$A$2:$A$6000,"NP",Registros!$B$2:$B$6000,$A2525)&gt;0,1,0)</f>
        <v>0</v>
      </c>
      <c r="F2525">
        <f>IF($E2525=1,SUMIFS(Registros!$F$2:$F$6000,Registros!$A$2:$A$6000,"NP",Registros!$B$2:$B$6000,$A2525),0)</f>
        <v>0</v>
      </c>
      <c r="G2525">
        <f>IF(COUNTIFS(Registros!$A$2:$A$6000,"MOV",Registros!$B$2:$B$6000,$A2525)&gt;0,1,0)</f>
        <v>1</v>
      </c>
      <c r="H2525">
        <f>IF($G2525=1,SUMIFS(Registros!$F$2:$F$6000,Registros!$A$2:$A$6000,"MOV",Registros!$B$2:$B$6000,$A2525),0)</f>
        <v>17.579999999999998</v>
      </c>
      <c r="I2525">
        <f>IF(COUNTIFS(Registros!$A$2:$A$6000,"CS",Registros!$B$2:$B$6000,$A2525)&gt;0,1,0)</f>
        <v>0</v>
      </c>
      <c r="J2525">
        <f>IF($I2525=1,SUMIFS(Registros!$I$2:$I$6000,Registros!$A$2:$A$6000,"CS",Registros!$B$2:$B$6000,$A2525),0)</f>
        <v>0</v>
      </c>
      <c r="K2525">
        <f>IF(COUNTIFS(Winback!$K$2:$K$300,$A2525)&gt;0,1,0)</f>
        <v>0</v>
      </c>
      <c r="L2525">
        <f>IF(AND($K2525=1,LEFT($A2525,3)="WB-"),SUMIFS(Winback!$D$2:$D$300,Winback!$K$2:$K$300,$A2525),0)</f>
        <v>0</v>
      </c>
      <c r="M2525">
        <f>IF(OR($E2525=1,$G2525=1,SUMIFS(Registros!$J$2:$J$6000,Registros!$B$2:$B$6000,$A2525)&gt;0),1,0)</f>
        <v>1</v>
      </c>
      <c r="N2525">
        <f>IF($J2525&gt;0,1,IF(COUNTIFS(Registros!$A$2:$A$6000,"CS",Registros!$B$2:$B$6000,$A2525,Registros!$K$2:$K$6000,"&lt;&gt;")&gt;0,1,0))</f>
        <v>0</v>
      </c>
      <c r="O2525" t="str">
        <f t="shared" si="195"/>
        <v>SOLO MÓVIL</v>
      </c>
      <c r="P2525" t="str">
        <f t="shared" si="196"/>
        <v>Ofrecer fijo + internet (FLBBTV)</v>
      </c>
      <c r="Q2525">
        <f t="shared" si="197"/>
        <v>17.579999999999998</v>
      </c>
      <c r="R2525">
        <f>IFERROR(VLOOKUP($A2525,Registros!$B$2:$G$6000,6,0),IFERROR(INDEX(Winback!$C$2:$C$300,MATCH($A2525,Winback!$K$2:$K$300,0)),""))</f>
        <v>0</v>
      </c>
      <c r="S2525" t="str">
        <f t="shared" si="198"/>
        <v>+MOV</v>
      </c>
      <c r="T2525">
        <f t="shared" si="199"/>
        <v>1</v>
      </c>
    </row>
    <row r="2526" spans="1:20" x14ac:dyDescent="0.35">
      <c r="A2526" t="s">
        <v>12507</v>
      </c>
      <c r="B2526" t="s">
        <v>12508</v>
      </c>
      <c r="C2526" t="s">
        <v>12509</v>
      </c>
      <c r="D2526" t="s">
        <v>12510</v>
      </c>
      <c r="E2526">
        <f>IF(COUNTIFS(Registros!$A$2:$A$6000,"NP",Registros!$B$2:$B$6000,$A2526)&gt;0,1,0)</f>
        <v>0</v>
      </c>
      <c r="F2526">
        <f>IF($E2526=1,SUMIFS(Registros!$F$2:$F$6000,Registros!$A$2:$A$6000,"NP",Registros!$B$2:$B$6000,$A2526),0)</f>
        <v>0</v>
      </c>
      <c r="G2526">
        <f>IF(COUNTIFS(Registros!$A$2:$A$6000,"MOV",Registros!$B$2:$B$6000,$A2526)&gt;0,1,0)</f>
        <v>1</v>
      </c>
      <c r="H2526">
        <f>IF($G2526=1,SUMIFS(Registros!$F$2:$F$6000,Registros!$A$2:$A$6000,"MOV",Registros!$B$2:$B$6000,$A2526),0)</f>
        <v>15</v>
      </c>
      <c r="I2526">
        <f>IF(COUNTIFS(Registros!$A$2:$A$6000,"CS",Registros!$B$2:$B$6000,$A2526)&gt;0,1,0)</f>
        <v>0</v>
      </c>
      <c r="J2526">
        <f>IF($I2526=1,SUMIFS(Registros!$I$2:$I$6000,Registros!$A$2:$A$6000,"CS",Registros!$B$2:$B$6000,$A2526),0)</f>
        <v>0</v>
      </c>
      <c r="K2526">
        <f>IF(COUNTIFS(Winback!$K$2:$K$300,$A2526)&gt;0,1,0)</f>
        <v>0</v>
      </c>
      <c r="L2526">
        <f>IF(AND($K2526=1,LEFT($A2526,3)="WB-"),SUMIFS(Winback!$D$2:$D$300,Winback!$K$2:$K$300,$A2526),0)</f>
        <v>0</v>
      </c>
      <c r="M2526">
        <f>IF(OR($E2526=1,$G2526=1,SUMIFS(Registros!$J$2:$J$6000,Registros!$B$2:$B$6000,$A2526)&gt;0),1,0)</f>
        <v>1</v>
      </c>
      <c r="N2526">
        <f>IF($J2526&gt;0,1,IF(COUNTIFS(Registros!$A$2:$A$6000,"CS",Registros!$B$2:$B$6000,$A2526,Registros!$K$2:$K$6000,"&lt;&gt;")&gt;0,1,0))</f>
        <v>0</v>
      </c>
      <c r="O2526" t="str">
        <f t="shared" si="195"/>
        <v>SOLO MÓVIL</v>
      </c>
      <c r="P2526" t="str">
        <f t="shared" si="196"/>
        <v>Ofrecer fijo + internet (FLBBTV)</v>
      </c>
      <c r="Q2526">
        <f t="shared" si="197"/>
        <v>15</v>
      </c>
      <c r="R2526">
        <f>IFERROR(VLOOKUP($A2526,Registros!$B$2:$G$6000,6,0),IFERROR(INDEX(Winback!$C$2:$C$300,MATCH($A2526,Winback!$K$2:$K$300,0)),""))</f>
        <v>0</v>
      </c>
      <c r="S2526" t="str">
        <f t="shared" si="198"/>
        <v>+MOV</v>
      </c>
      <c r="T2526">
        <f t="shared" si="199"/>
        <v>1</v>
      </c>
    </row>
    <row r="2527" spans="1:20" x14ac:dyDescent="0.35">
      <c r="A2527" t="s">
        <v>12512</v>
      </c>
      <c r="B2527" t="s">
        <v>12513</v>
      </c>
      <c r="C2527" t="s">
        <v>12514</v>
      </c>
      <c r="D2527" t="s">
        <v>12515</v>
      </c>
      <c r="E2527">
        <f>IF(COUNTIFS(Registros!$A$2:$A$6000,"NP",Registros!$B$2:$B$6000,$A2527)&gt;0,1,0)</f>
        <v>0</v>
      </c>
      <c r="F2527">
        <f>IF($E2527=1,SUMIFS(Registros!$F$2:$F$6000,Registros!$A$2:$A$6000,"NP",Registros!$B$2:$B$6000,$A2527),0)</f>
        <v>0</v>
      </c>
      <c r="G2527">
        <f>IF(COUNTIFS(Registros!$A$2:$A$6000,"MOV",Registros!$B$2:$B$6000,$A2527)&gt;0,1,0)</f>
        <v>1</v>
      </c>
      <c r="H2527">
        <f>IF($G2527=1,SUMIFS(Registros!$F$2:$F$6000,Registros!$A$2:$A$6000,"MOV",Registros!$B$2:$B$6000,$A2527),0)</f>
        <v>15</v>
      </c>
      <c r="I2527">
        <f>IF(COUNTIFS(Registros!$A$2:$A$6000,"CS",Registros!$B$2:$B$6000,$A2527)&gt;0,1,0)</f>
        <v>0</v>
      </c>
      <c r="J2527">
        <f>IF($I2527=1,SUMIFS(Registros!$I$2:$I$6000,Registros!$A$2:$A$6000,"CS",Registros!$B$2:$B$6000,$A2527),0)</f>
        <v>0</v>
      </c>
      <c r="K2527">
        <f>IF(COUNTIFS(Winback!$K$2:$K$300,$A2527)&gt;0,1,0)</f>
        <v>0</v>
      </c>
      <c r="L2527">
        <f>IF(AND($K2527=1,LEFT($A2527,3)="WB-"),SUMIFS(Winback!$D$2:$D$300,Winback!$K$2:$K$300,$A2527),0)</f>
        <v>0</v>
      </c>
      <c r="M2527">
        <f>IF(OR($E2527=1,$G2527=1,SUMIFS(Registros!$J$2:$J$6000,Registros!$B$2:$B$6000,$A2527)&gt;0),1,0)</f>
        <v>1</v>
      </c>
      <c r="N2527">
        <f>IF($J2527&gt;0,1,IF(COUNTIFS(Registros!$A$2:$A$6000,"CS",Registros!$B$2:$B$6000,$A2527,Registros!$K$2:$K$6000,"&lt;&gt;")&gt;0,1,0))</f>
        <v>0</v>
      </c>
      <c r="O2527" t="str">
        <f t="shared" si="195"/>
        <v>SOLO MÓVIL</v>
      </c>
      <c r="P2527" t="str">
        <f t="shared" si="196"/>
        <v>Ofrecer fijo + internet (FLBBTV)</v>
      </c>
      <c r="Q2527">
        <f t="shared" si="197"/>
        <v>15</v>
      </c>
      <c r="R2527">
        <f>IFERROR(VLOOKUP($A2527,Registros!$B$2:$G$6000,6,0),IFERROR(INDEX(Winback!$C$2:$C$300,MATCH($A2527,Winback!$K$2:$K$300,0)),""))</f>
        <v>0</v>
      </c>
      <c r="S2527" t="str">
        <f t="shared" si="198"/>
        <v>+MOV</v>
      </c>
      <c r="T2527">
        <f t="shared" si="199"/>
        <v>1</v>
      </c>
    </row>
    <row r="2528" spans="1:20" x14ac:dyDescent="0.35">
      <c r="A2528" t="s">
        <v>12517</v>
      </c>
      <c r="B2528" t="s">
        <v>12518</v>
      </c>
      <c r="C2528" t="s">
        <v>12519</v>
      </c>
      <c r="D2528" t="s">
        <v>12520</v>
      </c>
      <c r="E2528">
        <f>IF(COUNTIFS(Registros!$A$2:$A$6000,"NP",Registros!$B$2:$B$6000,$A2528)&gt;0,1,0)</f>
        <v>0</v>
      </c>
      <c r="F2528">
        <f>IF($E2528=1,SUMIFS(Registros!$F$2:$F$6000,Registros!$A$2:$A$6000,"NP",Registros!$B$2:$B$6000,$A2528),0)</f>
        <v>0</v>
      </c>
      <c r="G2528">
        <f>IF(COUNTIFS(Registros!$A$2:$A$6000,"MOV",Registros!$B$2:$B$6000,$A2528)&gt;0,1,0)</f>
        <v>1</v>
      </c>
      <c r="H2528">
        <f>IF($G2528=1,SUMIFS(Registros!$F$2:$F$6000,Registros!$A$2:$A$6000,"MOV",Registros!$B$2:$B$6000,$A2528),0)</f>
        <v>15</v>
      </c>
      <c r="I2528">
        <f>IF(COUNTIFS(Registros!$A$2:$A$6000,"CS",Registros!$B$2:$B$6000,$A2528)&gt;0,1,0)</f>
        <v>0</v>
      </c>
      <c r="J2528">
        <f>IF($I2528=1,SUMIFS(Registros!$I$2:$I$6000,Registros!$A$2:$A$6000,"CS",Registros!$B$2:$B$6000,$A2528),0)</f>
        <v>0</v>
      </c>
      <c r="K2528">
        <f>IF(COUNTIFS(Winback!$K$2:$K$300,$A2528)&gt;0,1,0)</f>
        <v>0</v>
      </c>
      <c r="L2528">
        <f>IF(AND($K2528=1,LEFT($A2528,3)="WB-"),SUMIFS(Winback!$D$2:$D$300,Winback!$K$2:$K$300,$A2528),0)</f>
        <v>0</v>
      </c>
      <c r="M2528">
        <f>IF(OR($E2528=1,$G2528=1,SUMIFS(Registros!$J$2:$J$6000,Registros!$B$2:$B$6000,$A2528)&gt;0),1,0)</f>
        <v>1</v>
      </c>
      <c r="N2528">
        <f>IF($J2528&gt;0,1,IF(COUNTIFS(Registros!$A$2:$A$6000,"CS",Registros!$B$2:$B$6000,$A2528,Registros!$K$2:$K$6000,"&lt;&gt;")&gt;0,1,0))</f>
        <v>0</v>
      </c>
      <c r="O2528" t="str">
        <f t="shared" si="195"/>
        <v>SOLO MÓVIL</v>
      </c>
      <c r="P2528" t="str">
        <f t="shared" si="196"/>
        <v>Ofrecer fijo + internet (FLBBTV)</v>
      </c>
      <c r="Q2528">
        <f t="shared" si="197"/>
        <v>15</v>
      </c>
      <c r="R2528">
        <f>IFERROR(VLOOKUP($A2528,Registros!$B$2:$G$6000,6,0),IFERROR(INDEX(Winback!$C$2:$C$300,MATCH($A2528,Winback!$K$2:$K$300,0)),""))</f>
        <v>0</v>
      </c>
      <c r="S2528" t="str">
        <f t="shared" si="198"/>
        <v>+MOV</v>
      </c>
      <c r="T2528">
        <f t="shared" si="199"/>
        <v>1</v>
      </c>
    </row>
    <row r="2529" spans="1:20" x14ac:dyDescent="0.35">
      <c r="A2529" t="s">
        <v>12522</v>
      </c>
      <c r="B2529" t="s">
        <v>12523</v>
      </c>
      <c r="C2529" t="s">
        <v>12524</v>
      </c>
      <c r="D2529" t="s">
        <v>12525</v>
      </c>
      <c r="E2529">
        <f>IF(COUNTIFS(Registros!$A$2:$A$6000,"NP",Registros!$B$2:$B$6000,$A2529)&gt;0,1,0)</f>
        <v>0</v>
      </c>
      <c r="F2529">
        <f>IF($E2529=1,SUMIFS(Registros!$F$2:$F$6000,Registros!$A$2:$A$6000,"NP",Registros!$B$2:$B$6000,$A2529),0)</f>
        <v>0</v>
      </c>
      <c r="G2529">
        <f>IF(COUNTIFS(Registros!$A$2:$A$6000,"MOV",Registros!$B$2:$B$6000,$A2529)&gt;0,1,0)</f>
        <v>1</v>
      </c>
      <c r="H2529">
        <f>IF($G2529=1,SUMIFS(Registros!$F$2:$F$6000,Registros!$A$2:$A$6000,"MOV",Registros!$B$2:$B$6000,$A2529),0)</f>
        <v>15</v>
      </c>
      <c r="I2529">
        <f>IF(COUNTIFS(Registros!$A$2:$A$6000,"CS",Registros!$B$2:$B$6000,$A2529)&gt;0,1,0)</f>
        <v>0</v>
      </c>
      <c r="J2529">
        <f>IF($I2529=1,SUMIFS(Registros!$I$2:$I$6000,Registros!$A$2:$A$6000,"CS",Registros!$B$2:$B$6000,$A2529),0)</f>
        <v>0</v>
      </c>
      <c r="K2529">
        <f>IF(COUNTIFS(Winback!$K$2:$K$300,$A2529)&gt;0,1,0)</f>
        <v>0</v>
      </c>
      <c r="L2529">
        <f>IF(AND($K2529=1,LEFT($A2529,3)="WB-"),SUMIFS(Winback!$D$2:$D$300,Winback!$K$2:$K$300,$A2529),0)</f>
        <v>0</v>
      </c>
      <c r="M2529">
        <f>IF(OR($E2529=1,$G2529=1,SUMIFS(Registros!$J$2:$J$6000,Registros!$B$2:$B$6000,$A2529)&gt;0),1,0)</f>
        <v>1</v>
      </c>
      <c r="N2529">
        <f>IF($J2529&gt;0,1,IF(COUNTIFS(Registros!$A$2:$A$6000,"CS",Registros!$B$2:$B$6000,$A2529,Registros!$K$2:$K$6000,"&lt;&gt;")&gt;0,1,0))</f>
        <v>0</v>
      </c>
      <c r="O2529" t="str">
        <f t="shared" si="195"/>
        <v>SOLO MÓVIL</v>
      </c>
      <c r="P2529" t="str">
        <f t="shared" si="196"/>
        <v>Ofrecer fijo + internet (FLBBTV)</v>
      </c>
      <c r="Q2529">
        <f t="shared" si="197"/>
        <v>15</v>
      </c>
      <c r="R2529">
        <f>IFERROR(VLOOKUP($A2529,Registros!$B$2:$G$6000,6,0),IFERROR(INDEX(Winback!$C$2:$C$300,MATCH($A2529,Winback!$K$2:$K$300,0)),""))</f>
        <v>0</v>
      </c>
      <c r="S2529" t="str">
        <f t="shared" si="198"/>
        <v>+MOV</v>
      </c>
      <c r="T2529">
        <f t="shared" si="199"/>
        <v>1</v>
      </c>
    </row>
    <row r="2530" spans="1:20" x14ac:dyDescent="0.35">
      <c r="A2530" t="s">
        <v>12527</v>
      </c>
      <c r="B2530" t="s">
        <v>12528</v>
      </c>
      <c r="C2530" t="s">
        <v>12529</v>
      </c>
      <c r="D2530" t="s">
        <v>12530</v>
      </c>
      <c r="E2530">
        <f>IF(COUNTIFS(Registros!$A$2:$A$6000,"NP",Registros!$B$2:$B$6000,$A2530)&gt;0,1,0)</f>
        <v>0</v>
      </c>
      <c r="F2530">
        <f>IF($E2530=1,SUMIFS(Registros!$F$2:$F$6000,Registros!$A$2:$A$6000,"NP",Registros!$B$2:$B$6000,$A2530),0)</f>
        <v>0</v>
      </c>
      <c r="G2530">
        <f>IF(COUNTIFS(Registros!$A$2:$A$6000,"MOV",Registros!$B$2:$B$6000,$A2530)&gt;0,1,0)</f>
        <v>1</v>
      </c>
      <c r="H2530">
        <f>IF($G2530=1,SUMIFS(Registros!$F$2:$F$6000,Registros!$A$2:$A$6000,"MOV",Registros!$B$2:$B$6000,$A2530),0)</f>
        <v>25</v>
      </c>
      <c r="I2530">
        <f>IF(COUNTIFS(Registros!$A$2:$A$6000,"CS",Registros!$B$2:$B$6000,$A2530)&gt;0,1,0)</f>
        <v>0</v>
      </c>
      <c r="J2530">
        <f>IF($I2530=1,SUMIFS(Registros!$I$2:$I$6000,Registros!$A$2:$A$6000,"CS",Registros!$B$2:$B$6000,$A2530),0)</f>
        <v>0</v>
      </c>
      <c r="K2530">
        <f>IF(COUNTIFS(Winback!$K$2:$K$300,$A2530)&gt;0,1,0)</f>
        <v>0</v>
      </c>
      <c r="L2530">
        <f>IF(AND($K2530=1,LEFT($A2530,3)="WB-"),SUMIFS(Winback!$D$2:$D$300,Winback!$K$2:$K$300,$A2530),0)</f>
        <v>0</v>
      </c>
      <c r="M2530">
        <f>IF(OR($E2530=1,$G2530=1,SUMIFS(Registros!$J$2:$J$6000,Registros!$B$2:$B$6000,$A2530)&gt;0),1,0)</f>
        <v>1</v>
      </c>
      <c r="N2530">
        <f>IF($J2530&gt;0,1,IF(COUNTIFS(Registros!$A$2:$A$6000,"CS",Registros!$B$2:$B$6000,$A2530,Registros!$K$2:$K$6000,"&lt;&gt;")&gt;0,1,0))</f>
        <v>0</v>
      </c>
      <c r="O2530" t="str">
        <f t="shared" si="195"/>
        <v>SOLO MÓVIL</v>
      </c>
      <c r="P2530" t="str">
        <f t="shared" si="196"/>
        <v>Ofrecer fijo + internet (FLBBTV)</v>
      </c>
      <c r="Q2530">
        <f t="shared" si="197"/>
        <v>25</v>
      </c>
      <c r="R2530">
        <f>IFERROR(VLOOKUP($A2530,Registros!$B$2:$G$6000,6,0),IFERROR(INDEX(Winback!$C$2:$C$300,MATCH($A2530,Winback!$K$2:$K$300,0)),""))</f>
        <v>0</v>
      </c>
      <c r="S2530" t="str">
        <f t="shared" si="198"/>
        <v>+MOV</v>
      </c>
      <c r="T2530">
        <f t="shared" si="199"/>
        <v>1</v>
      </c>
    </row>
    <row r="2531" spans="1:20" x14ac:dyDescent="0.35">
      <c r="A2531" t="s">
        <v>12532</v>
      </c>
      <c r="B2531" t="s">
        <v>12533</v>
      </c>
      <c r="C2531" t="s">
        <v>12534</v>
      </c>
      <c r="D2531" t="s">
        <v>12535</v>
      </c>
      <c r="E2531">
        <f>IF(COUNTIFS(Registros!$A$2:$A$6000,"NP",Registros!$B$2:$B$6000,$A2531)&gt;0,1,0)</f>
        <v>0</v>
      </c>
      <c r="F2531">
        <f>IF($E2531=1,SUMIFS(Registros!$F$2:$F$6000,Registros!$A$2:$A$6000,"NP",Registros!$B$2:$B$6000,$A2531),0)</f>
        <v>0</v>
      </c>
      <c r="G2531">
        <f>IF(COUNTIFS(Registros!$A$2:$A$6000,"MOV",Registros!$B$2:$B$6000,$A2531)&gt;0,1,0)</f>
        <v>1</v>
      </c>
      <c r="H2531">
        <f>IF($G2531=1,SUMIFS(Registros!$F$2:$F$6000,Registros!$A$2:$A$6000,"MOV",Registros!$B$2:$B$6000,$A2531),0)</f>
        <v>195.5</v>
      </c>
      <c r="I2531">
        <f>IF(COUNTIFS(Registros!$A$2:$A$6000,"CS",Registros!$B$2:$B$6000,$A2531)&gt;0,1,0)</f>
        <v>0</v>
      </c>
      <c r="J2531">
        <f>IF($I2531=1,SUMIFS(Registros!$I$2:$I$6000,Registros!$A$2:$A$6000,"CS",Registros!$B$2:$B$6000,$A2531),0)</f>
        <v>0</v>
      </c>
      <c r="K2531">
        <f>IF(COUNTIFS(Winback!$K$2:$K$300,$A2531)&gt;0,1,0)</f>
        <v>0</v>
      </c>
      <c r="L2531">
        <f>IF(AND($K2531=1,LEFT($A2531,3)="WB-"),SUMIFS(Winback!$D$2:$D$300,Winback!$K$2:$K$300,$A2531),0)</f>
        <v>0</v>
      </c>
      <c r="M2531">
        <f>IF(OR($E2531=1,$G2531=1,SUMIFS(Registros!$J$2:$J$6000,Registros!$B$2:$B$6000,$A2531)&gt;0),1,0)</f>
        <v>1</v>
      </c>
      <c r="N2531">
        <f>IF($J2531&gt;0,1,IF(COUNTIFS(Registros!$A$2:$A$6000,"CS",Registros!$B$2:$B$6000,$A2531,Registros!$K$2:$K$6000,"&lt;&gt;")&gt;0,1,0))</f>
        <v>0</v>
      </c>
      <c r="O2531" t="str">
        <f t="shared" si="195"/>
        <v>SOLO MÓVIL</v>
      </c>
      <c r="P2531" t="str">
        <f t="shared" si="196"/>
        <v>Ofrecer fijo + internet (FLBBTV)</v>
      </c>
      <c r="Q2531">
        <f t="shared" si="197"/>
        <v>195.5</v>
      </c>
      <c r="R2531">
        <f>IFERROR(VLOOKUP($A2531,Registros!$B$2:$G$6000,6,0),IFERROR(INDEX(Winback!$C$2:$C$300,MATCH($A2531,Winback!$K$2:$K$300,0)),""))</f>
        <v>0</v>
      </c>
      <c r="S2531" t="str">
        <f t="shared" si="198"/>
        <v>+MOV</v>
      </c>
      <c r="T2531">
        <f t="shared" si="199"/>
        <v>1</v>
      </c>
    </row>
    <row r="2532" spans="1:20" x14ac:dyDescent="0.35">
      <c r="A2532" t="s">
        <v>12537</v>
      </c>
      <c r="B2532" t="s">
        <v>12538</v>
      </c>
      <c r="C2532" t="s">
        <v>12539</v>
      </c>
      <c r="D2532" t="s">
        <v>12540</v>
      </c>
      <c r="E2532">
        <f>IF(COUNTIFS(Registros!$A$2:$A$6000,"NP",Registros!$B$2:$B$6000,$A2532)&gt;0,1,0)</f>
        <v>0</v>
      </c>
      <c r="F2532">
        <f>IF($E2532=1,SUMIFS(Registros!$F$2:$F$6000,Registros!$A$2:$A$6000,"NP",Registros!$B$2:$B$6000,$A2532),0)</f>
        <v>0</v>
      </c>
      <c r="G2532">
        <f>IF(COUNTIFS(Registros!$A$2:$A$6000,"MOV",Registros!$B$2:$B$6000,$A2532)&gt;0,1,0)</f>
        <v>1</v>
      </c>
      <c r="H2532">
        <f>IF($G2532=1,SUMIFS(Registros!$F$2:$F$6000,Registros!$A$2:$A$6000,"MOV",Registros!$B$2:$B$6000,$A2532),0)</f>
        <v>12</v>
      </c>
      <c r="I2532">
        <f>IF(COUNTIFS(Registros!$A$2:$A$6000,"CS",Registros!$B$2:$B$6000,$A2532)&gt;0,1,0)</f>
        <v>0</v>
      </c>
      <c r="J2532">
        <f>IF($I2532=1,SUMIFS(Registros!$I$2:$I$6000,Registros!$A$2:$A$6000,"CS",Registros!$B$2:$B$6000,$A2532),0)</f>
        <v>0</v>
      </c>
      <c r="K2532">
        <f>IF(COUNTIFS(Winback!$K$2:$K$300,$A2532)&gt;0,1,0)</f>
        <v>0</v>
      </c>
      <c r="L2532">
        <f>IF(AND($K2532=1,LEFT($A2532,3)="WB-"),SUMIFS(Winback!$D$2:$D$300,Winback!$K$2:$K$300,$A2532),0)</f>
        <v>0</v>
      </c>
      <c r="M2532">
        <f>IF(OR($E2532=1,$G2532=1,SUMIFS(Registros!$J$2:$J$6000,Registros!$B$2:$B$6000,$A2532)&gt;0),1,0)</f>
        <v>1</v>
      </c>
      <c r="N2532">
        <f>IF($J2532&gt;0,1,IF(COUNTIFS(Registros!$A$2:$A$6000,"CS",Registros!$B$2:$B$6000,$A2532,Registros!$K$2:$K$6000,"&lt;&gt;")&gt;0,1,0))</f>
        <v>0</v>
      </c>
      <c r="O2532" t="str">
        <f t="shared" si="195"/>
        <v>SOLO MÓVIL</v>
      </c>
      <c r="P2532" t="str">
        <f t="shared" si="196"/>
        <v>Ofrecer fijo + internet (FLBBTV)</v>
      </c>
      <c r="Q2532">
        <f t="shared" si="197"/>
        <v>12</v>
      </c>
      <c r="R2532">
        <f>IFERROR(VLOOKUP($A2532,Registros!$B$2:$G$6000,6,0),IFERROR(INDEX(Winback!$C$2:$C$300,MATCH($A2532,Winback!$K$2:$K$300,0)),""))</f>
        <v>0</v>
      </c>
      <c r="S2532" t="str">
        <f t="shared" si="198"/>
        <v>+MOV</v>
      </c>
      <c r="T2532">
        <f t="shared" si="199"/>
        <v>1</v>
      </c>
    </row>
    <row r="2533" spans="1:20" x14ac:dyDescent="0.35">
      <c r="A2533" t="s">
        <v>12542</v>
      </c>
      <c r="B2533" t="s">
        <v>12543</v>
      </c>
      <c r="C2533" t="s">
        <v>12544</v>
      </c>
      <c r="D2533" t="s">
        <v>12545</v>
      </c>
      <c r="E2533">
        <f>IF(COUNTIFS(Registros!$A$2:$A$6000,"NP",Registros!$B$2:$B$6000,$A2533)&gt;0,1,0)</f>
        <v>0</v>
      </c>
      <c r="F2533">
        <f>IF($E2533=1,SUMIFS(Registros!$F$2:$F$6000,Registros!$A$2:$A$6000,"NP",Registros!$B$2:$B$6000,$A2533),0)</f>
        <v>0</v>
      </c>
      <c r="G2533">
        <f>IF(COUNTIFS(Registros!$A$2:$A$6000,"MOV",Registros!$B$2:$B$6000,$A2533)&gt;0,1,0)</f>
        <v>1</v>
      </c>
      <c r="H2533">
        <f>IF($G2533=1,SUMIFS(Registros!$F$2:$F$6000,Registros!$A$2:$A$6000,"MOV",Registros!$B$2:$B$6000,$A2533),0)</f>
        <v>18.87</v>
      </c>
      <c r="I2533">
        <f>IF(COUNTIFS(Registros!$A$2:$A$6000,"CS",Registros!$B$2:$B$6000,$A2533)&gt;0,1,0)</f>
        <v>0</v>
      </c>
      <c r="J2533">
        <f>IF($I2533=1,SUMIFS(Registros!$I$2:$I$6000,Registros!$A$2:$A$6000,"CS",Registros!$B$2:$B$6000,$A2533),0)</f>
        <v>0</v>
      </c>
      <c r="K2533">
        <f>IF(COUNTIFS(Winback!$K$2:$K$300,$A2533)&gt;0,1,0)</f>
        <v>0</v>
      </c>
      <c r="L2533">
        <f>IF(AND($K2533=1,LEFT($A2533,3)="WB-"),SUMIFS(Winback!$D$2:$D$300,Winback!$K$2:$K$300,$A2533),0)</f>
        <v>0</v>
      </c>
      <c r="M2533">
        <f>IF(OR($E2533=1,$G2533=1,SUMIFS(Registros!$J$2:$J$6000,Registros!$B$2:$B$6000,$A2533)&gt;0),1,0)</f>
        <v>1</v>
      </c>
      <c r="N2533">
        <f>IF($J2533&gt;0,1,IF(COUNTIFS(Registros!$A$2:$A$6000,"CS",Registros!$B$2:$B$6000,$A2533,Registros!$K$2:$K$6000,"&lt;&gt;")&gt;0,1,0))</f>
        <v>0</v>
      </c>
      <c r="O2533" t="str">
        <f t="shared" si="195"/>
        <v>SOLO MÓVIL</v>
      </c>
      <c r="P2533" t="str">
        <f t="shared" si="196"/>
        <v>Ofrecer fijo + internet (FLBBTV)</v>
      </c>
      <c r="Q2533">
        <f t="shared" si="197"/>
        <v>18.87</v>
      </c>
      <c r="R2533">
        <f>IFERROR(VLOOKUP($A2533,Registros!$B$2:$G$6000,6,0),IFERROR(INDEX(Winback!$C$2:$C$300,MATCH($A2533,Winback!$K$2:$K$300,0)),""))</f>
        <v>0</v>
      </c>
      <c r="S2533" t="str">
        <f t="shared" si="198"/>
        <v>+MOV</v>
      </c>
      <c r="T2533">
        <f t="shared" si="199"/>
        <v>1</v>
      </c>
    </row>
    <row r="2534" spans="1:20" x14ac:dyDescent="0.35">
      <c r="A2534" t="s">
        <v>12547</v>
      </c>
      <c r="B2534" t="s">
        <v>12548</v>
      </c>
      <c r="C2534" t="s">
        <v>12549</v>
      </c>
      <c r="D2534" t="s">
        <v>12550</v>
      </c>
      <c r="E2534">
        <f>IF(COUNTIFS(Registros!$A$2:$A$6000,"NP",Registros!$B$2:$B$6000,$A2534)&gt;0,1,0)</f>
        <v>0</v>
      </c>
      <c r="F2534">
        <f>IF($E2534=1,SUMIFS(Registros!$F$2:$F$6000,Registros!$A$2:$A$6000,"NP",Registros!$B$2:$B$6000,$A2534),0)</f>
        <v>0</v>
      </c>
      <c r="G2534">
        <f>IF(COUNTIFS(Registros!$A$2:$A$6000,"MOV",Registros!$B$2:$B$6000,$A2534)&gt;0,1,0)</f>
        <v>1</v>
      </c>
      <c r="H2534">
        <f>IF($G2534=1,SUMIFS(Registros!$F$2:$F$6000,Registros!$A$2:$A$6000,"MOV",Registros!$B$2:$B$6000,$A2534),0)</f>
        <v>16.940000000000001</v>
      </c>
      <c r="I2534">
        <f>IF(COUNTIFS(Registros!$A$2:$A$6000,"CS",Registros!$B$2:$B$6000,$A2534)&gt;0,1,0)</f>
        <v>0</v>
      </c>
      <c r="J2534">
        <f>IF($I2534=1,SUMIFS(Registros!$I$2:$I$6000,Registros!$A$2:$A$6000,"CS",Registros!$B$2:$B$6000,$A2534),0)</f>
        <v>0</v>
      </c>
      <c r="K2534">
        <f>IF(COUNTIFS(Winback!$K$2:$K$300,$A2534)&gt;0,1,0)</f>
        <v>0</v>
      </c>
      <c r="L2534">
        <f>IF(AND($K2534=1,LEFT($A2534,3)="WB-"),SUMIFS(Winback!$D$2:$D$300,Winback!$K$2:$K$300,$A2534),0)</f>
        <v>0</v>
      </c>
      <c r="M2534">
        <f>IF(OR($E2534=1,$G2534=1,SUMIFS(Registros!$J$2:$J$6000,Registros!$B$2:$B$6000,$A2534)&gt;0),1,0)</f>
        <v>1</v>
      </c>
      <c r="N2534">
        <f>IF($J2534&gt;0,1,IF(COUNTIFS(Registros!$A$2:$A$6000,"CS",Registros!$B$2:$B$6000,$A2534,Registros!$K$2:$K$6000,"&lt;&gt;")&gt;0,1,0))</f>
        <v>0</v>
      </c>
      <c r="O2534" t="str">
        <f t="shared" si="195"/>
        <v>SOLO MÓVIL</v>
      </c>
      <c r="P2534" t="str">
        <f t="shared" si="196"/>
        <v>Ofrecer fijo + internet (FLBBTV)</v>
      </c>
      <c r="Q2534">
        <f t="shared" si="197"/>
        <v>16.940000000000001</v>
      </c>
      <c r="R2534">
        <f>IFERROR(VLOOKUP($A2534,Registros!$B$2:$G$6000,6,0),IFERROR(INDEX(Winback!$C$2:$C$300,MATCH($A2534,Winback!$K$2:$K$300,0)),""))</f>
        <v>0</v>
      </c>
      <c r="S2534" t="str">
        <f t="shared" si="198"/>
        <v>+MOV</v>
      </c>
      <c r="T2534">
        <f t="shared" si="199"/>
        <v>1</v>
      </c>
    </row>
    <row r="2535" spans="1:20" x14ac:dyDescent="0.35">
      <c r="A2535" t="s">
        <v>12551</v>
      </c>
      <c r="B2535" t="s">
        <v>12552</v>
      </c>
      <c r="C2535" t="s">
        <v>12553</v>
      </c>
      <c r="D2535" t="s">
        <v>12554</v>
      </c>
      <c r="E2535">
        <f>IF(COUNTIFS(Registros!$A$2:$A$6000,"NP",Registros!$B$2:$B$6000,$A2535)&gt;0,1,0)</f>
        <v>0</v>
      </c>
      <c r="F2535">
        <f>IF($E2535=1,SUMIFS(Registros!$F$2:$F$6000,Registros!$A$2:$A$6000,"NP",Registros!$B$2:$B$6000,$A2535),0)</f>
        <v>0</v>
      </c>
      <c r="G2535">
        <f>IF(COUNTIFS(Registros!$A$2:$A$6000,"MOV",Registros!$B$2:$B$6000,$A2535)&gt;0,1,0)</f>
        <v>1</v>
      </c>
      <c r="H2535">
        <f>IF($G2535=1,SUMIFS(Registros!$F$2:$F$6000,Registros!$A$2:$A$6000,"MOV",Registros!$B$2:$B$6000,$A2535),0)</f>
        <v>30</v>
      </c>
      <c r="I2535">
        <f>IF(COUNTIFS(Registros!$A$2:$A$6000,"CS",Registros!$B$2:$B$6000,$A2535)&gt;0,1,0)</f>
        <v>0</v>
      </c>
      <c r="J2535">
        <f>IF($I2535=1,SUMIFS(Registros!$I$2:$I$6000,Registros!$A$2:$A$6000,"CS",Registros!$B$2:$B$6000,$A2535),0)</f>
        <v>0</v>
      </c>
      <c r="K2535">
        <f>IF(COUNTIFS(Winback!$K$2:$K$300,$A2535)&gt;0,1,0)</f>
        <v>0</v>
      </c>
      <c r="L2535">
        <f>IF(AND($K2535=1,LEFT($A2535,3)="WB-"),SUMIFS(Winback!$D$2:$D$300,Winback!$K$2:$K$300,$A2535),0)</f>
        <v>0</v>
      </c>
      <c r="M2535">
        <f>IF(OR($E2535=1,$G2535=1,SUMIFS(Registros!$J$2:$J$6000,Registros!$B$2:$B$6000,$A2535)&gt;0),1,0)</f>
        <v>1</v>
      </c>
      <c r="N2535">
        <f>IF($J2535&gt;0,1,IF(COUNTIFS(Registros!$A$2:$A$6000,"CS",Registros!$B$2:$B$6000,$A2535,Registros!$K$2:$K$6000,"&lt;&gt;")&gt;0,1,0))</f>
        <v>0</v>
      </c>
      <c r="O2535" t="str">
        <f t="shared" si="195"/>
        <v>SOLO MÓVIL</v>
      </c>
      <c r="P2535" t="str">
        <f t="shared" si="196"/>
        <v>Ofrecer fijo + internet (FLBBTV)</v>
      </c>
      <c r="Q2535">
        <f t="shared" si="197"/>
        <v>30</v>
      </c>
      <c r="R2535">
        <f>IFERROR(VLOOKUP($A2535,Registros!$B$2:$G$6000,6,0),IFERROR(INDEX(Winback!$C$2:$C$300,MATCH($A2535,Winback!$K$2:$K$300,0)),""))</f>
        <v>0</v>
      </c>
      <c r="S2535" t="str">
        <f t="shared" si="198"/>
        <v>+MOV</v>
      </c>
      <c r="T2535">
        <f t="shared" si="199"/>
        <v>1</v>
      </c>
    </row>
    <row r="2536" spans="1:20" x14ac:dyDescent="0.35">
      <c r="A2536" t="s">
        <v>12556</v>
      </c>
      <c r="B2536" t="s">
        <v>12557</v>
      </c>
      <c r="C2536" t="s">
        <v>12558</v>
      </c>
      <c r="D2536" t="s">
        <v>12559</v>
      </c>
      <c r="E2536">
        <f>IF(COUNTIFS(Registros!$A$2:$A$6000,"NP",Registros!$B$2:$B$6000,$A2536)&gt;0,1,0)</f>
        <v>0</v>
      </c>
      <c r="F2536">
        <f>IF($E2536=1,SUMIFS(Registros!$F$2:$F$6000,Registros!$A$2:$A$6000,"NP",Registros!$B$2:$B$6000,$A2536),0)</f>
        <v>0</v>
      </c>
      <c r="G2536">
        <f>IF(COUNTIFS(Registros!$A$2:$A$6000,"MOV",Registros!$B$2:$B$6000,$A2536)&gt;0,1,0)</f>
        <v>1</v>
      </c>
      <c r="H2536">
        <f>IF($G2536=1,SUMIFS(Registros!$F$2:$F$6000,Registros!$A$2:$A$6000,"MOV",Registros!$B$2:$B$6000,$A2536),0)</f>
        <v>15</v>
      </c>
      <c r="I2536">
        <f>IF(COUNTIFS(Registros!$A$2:$A$6000,"CS",Registros!$B$2:$B$6000,$A2536)&gt;0,1,0)</f>
        <v>0</v>
      </c>
      <c r="J2536">
        <f>IF($I2536=1,SUMIFS(Registros!$I$2:$I$6000,Registros!$A$2:$A$6000,"CS",Registros!$B$2:$B$6000,$A2536),0)</f>
        <v>0</v>
      </c>
      <c r="K2536">
        <f>IF(COUNTIFS(Winback!$K$2:$K$300,$A2536)&gt;0,1,0)</f>
        <v>0</v>
      </c>
      <c r="L2536">
        <f>IF(AND($K2536=1,LEFT($A2536,3)="WB-"),SUMIFS(Winback!$D$2:$D$300,Winback!$K$2:$K$300,$A2536),0)</f>
        <v>0</v>
      </c>
      <c r="M2536">
        <f>IF(OR($E2536=1,$G2536=1,SUMIFS(Registros!$J$2:$J$6000,Registros!$B$2:$B$6000,$A2536)&gt;0),1,0)</f>
        <v>1</v>
      </c>
      <c r="N2536">
        <f>IF($J2536&gt;0,1,IF(COUNTIFS(Registros!$A$2:$A$6000,"CS",Registros!$B$2:$B$6000,$A2536,Registros!$K$2:$K$6000,"&lt;&gt;")&gt;0,1,0))</f>
        <v>0</v>
      </c>
      <c r="O2536" t="str">
        <f t="shared" si="195"/>
        <v>SOLO MÓVIL</v>
      </c>
      <c r="P2536" t="str">
        <f t="shared" si="196"/>
        <v>Ofrecer fijo + internet (FLBBTV)</v>
      </c>
      <c r="Q2536">
        <f t="shared" si="197"/>
        <v>15</v>
      </c>
      <c r="R2536">
        <f>IFERROR(VLOOKUP($A2536,Registros!$B$2:$G$6000,6,0),IFERROR(INDEX(Winback!$C$2:$C$300,MATCH($A2536,Winback!$K$2:$K$300,0)),""))</f>
        <v>0</v>
      </c>
      <c r="S2536" t="str">
        <f t="shared" si="198"/>
        <v>+MOV</v>
      </c>
      <c r="T2536">
        <f t="shared" si="199"/>
        <v>1</v>
      </c>
    </row>
    <row r="2537" spans="1:20" x14ac:dyDescent="0.35">
      <c r="A2537" t="s">
        <v>12561</v>
      </c>
      <c r="B2537" t="s">
        <v>12562</v>
      </c>
      <c r="C2537" t="s">
        <v>12563</v>
      </c>
      <c r="D2537" t="s">
        <v>12564</v>
      </c>
      <c r="E2537">
        <f>IF(COUNTIFS(Registros!$A$2:$A$6000,"NP",Registros!$B$2:$B$6000,$A2537)&gt;0,1,0)</f>
        <v>0</v>
      </c>
      <c r="F2537">
        <f>IF($E2537=1,SUMIFS(Registros!$F$2:$F$6000,Registros!$A$2:$A$6000,"NP",Registros!$B$2:$B$6000,$A2537),0)</f>
        <v>0</v>
      </c>
      <c r="G2537">
        <f>IF(COUNTIFS(Registros!$A$2:$A$6000,"MOV",Registros!$B$2:$B$6000,$A2537)&gt;0,1,0)</f>
        <v>1</v>
      </c>
      <c r="H2537">
        <f>IF($G2537=1,SUMIFS(Registros!$F$2:$F$6000,Registros!$A$2:$A$6000,"MOV",Registros!$B$2:$B$6000,$A2537),0)</f>
        <v>15</v>
      </c>
      <c r="I2537">
        <f>IF(COUNTIFS(Registros!$A$2:$A$6000,"CS",Registros!$B$2:$B$6000,$A2537)&gt;0,1,0)</f>
        <v>0</v>
      </c>
      <c r="J2537">
        <f>IF($I2537=1,SUMIFS(Registros!$I$2:$I$6000,Registros!$A$2:$A$6000,"CS",Registros!$B$2:$B$6000,$A2537),0)</f>
        <v>0</v>
      </c>
      <c r="K2537">
        <f>IF(COUNTIFS(Winback!$K$2:$K$300,$A2537)&gt;0,1,0)</f>
        <v>0</v>
      </c>
      <c r="L2537">
        <f>IF(AND($K2537=1,LEFT($A2537,3)="WB-"),SUMIFS(Winback!$D$2:$D$300,Winback!$K$2:$K$300,$A2537),0)</f>
        <v>0</v>
      </c>
      <c r="M2537">
        <f>IF(OR($E2537=1,$G2537=1,SUMIFS(Registros!$J$2:$J$6000,Registros!$B$2:$B$6000,$A2537)&gt;0),1,0)</f>
        <v>1</v>
      </c>
      <c r="N2537">
        <f>IF($J2537&gt;0,1,IF(COUNTIFS(Registros!$A$2:$A$6000,"CS",Registros!$B$2:$B$6000,$A2537,Registros!$K$2:$K$6000,"&lt;&gt;")&gt;0,1,0))</f>
        <v>0</v>
      </c>
      <c r="O2537" t="str">
        <f t="shared" si="195"/>
        <v>SOLO MÓVIL</v>
      </c>
      <c r="P2537" t="str">
        <f t="shared" si="196"/>
        <v>Ofrecer fijo + internet (FLBBTV)</v>
      </c>
      <c r="Q2537">
        <f t="shared" si="197"/>
        <v>15</v>
      </c>
      <c r="R2537">
        <f>IFERROR(VLOOKUP($A2537,Registros!$B$2:$G$6000,6,0),IFERROR(INDEX(Winback!$C$2:$C$300,MATCH($A2537,Winback!$K$2:$K$300,0)),""))</f>
        <v>0</v>
      </c>
      <c r="S2537" t="str">
        <f t="shared" si="198"/>
        <v>+MOV</v>
      </c>
      <c r="T2537">
        <f t="shared" si="199"/>
        <v>1</v>
      </c>
    </row>
    <row r="2538" spans="1:20" x14ac:dyDescent="0.35">
      <c r="A2538" t="s">
        <v>12566</v>
      </c>
      <c r="B2538" t="s">
        <v>12567</v>
      </c>
      <c r="C2538" t="s">
        <v>12568</v>
      </c>
      <c r="D2538" t="s">
        <v>12569</v>
      </c>
      <c r="E2538">
        <f>IF(COUNTIFS(Registros!$A$2:$A$6000,"NP",Registros!$B$2:$B$6000,$A2538)&gt;0,1,0)</f>
        <v>0</v>
      </c>
      <c r="F2538">
        <f>IF($E2538=1,SUMIFS(Registros!$F$2:$F$6000,Registros!$A$2:$A$6000,"NP",Registros!$B$2:$B$6000,$A2538),0)</f>
        <v>0</v>
      </c>
      <c r="G2538">
        <f>IF(COUNTIFS(Registros!$A$2:$A$6000,"MOV",Registros!$B$2:$B$6000,$A2538)&gt;0,1,0)</f>
        <v>1</v>
      </c>
      <c r="H2538">
        <f>IF($G2538=1,SUMIFS(Registros!$F$2:$F$6000,Registros!$A$2:$A$6000,"MOV",Registros!$B$2:$B$6000,$A2538),0)</f>
        <v>20</v>
      </c>
      <c r="I2538">
        <f>IF(COUNTIFS(Registros!$A$2:$A$6000,"CS",Registros!$B$2:$B$6000,$A2538)&gt;0,1,0)</f>
        <v>0</v>
      </c>
      <c r="J2538">
        <f>IF($I2538=1,SUMIFS(Registros!$I$2:$I$6000,Registros!$A$2:$A$6000,"CS",Registros!$B$2:$B$6000,$A2538),0)</f>
        <v>0</v>
      </c>
      <c r="K2538">
        <f>IF(COUNTIFS(Winback!$K$2:$K$300,$A2538)&gt;0,1,0)</f>
        <v>0</v>
      </c>
      <c r="L2538">
        <f>IF(AND($K2538=1,LEFT($A2538,3)="WB-"),SUMIFS(Winback!$D$2:$D$300,Winback!$K$2:$K$300,$A2538),0)</f>
        <v>0</v>
      </c>
      <c r="M2538">
        <f>IF(OR($E2538=1,$G2538=1,SUMIFS(Registros!$J$2:$J$6000,Registros!$B$2:$B$6000,$A2538)&gt;0),1,0)</f>
        <v>1</v>
      </c>
      <c r="N2538">
        <f>IF($J2538&gt;0,1,IF(COUNTIFS(Registros!$A$2:$A$6000,"CS",Registros!$B$2:$B$6000,$A2538,Registros!$K$2:$K$6000,"&lt;&gt;")&gt;0,1,0))</f>
        <v>0</v>
      </c>
      <c r="O2538" t="str">
        <f t="shared" si="195"/>
        <v>SOLO MÓVIL</v>
      </c>
      <c r="P2538" t="str">
        <f t="shared" si="196"/>
        <v>Ofrecer fijo + internet (FLBBTV)</v>
      </c>
      <c r="Q2538">
        <f t="shared" si="197"/>
        <v>20</v>
      </c>
      <c r="R2538">
        <f>IFERROR(VLOOKUP($A2538,Registros!$B$2:$G$6000,6,0),IFERROR(INDEX(Winback!$C$2:$C$300,MATCH($A2538,Winback!$K$2:$K$300,0)),""))</f>
        <v>0</v>
      </c>
      <c r="S2538" t="str">
        <f t="shared" si="198"/>
        <v>+MOV</v>
      </c>
      <c r="T2538">
        <f t="shared" si="199"/>
        <v>1</v>
      </c>
    </row>
    <row r="2539" spans="1:20" x14ac:dyDescent="0.35">
      <c r="A2539" t="s">
        <v>12571</v>
      </c>
      <c r="B2539" t="s">
        <v>12572</v>
      </c>
      <c r="C2539" t="s">
        <v>12573</v>
      </c>
      <c r="D2539" t="s">
        <v>12574</v>
      </c>
      <c r="E2539">
        <f>IF(COUNTIFS(Registros!$A$2:$A$6000,"NP",Registros!$B$2:$B$6000,$A2539)&gt;0,1,0)</f>
        <v>0</v>
      </c>
      <c r="F2539">
        <f>IF($E2539=1,SUMIFS(Registros!$F$2:$F$6000,Registros!$A$2:$A$6000,"NP",Registros!$B$2:$B$6000,$A2539),0)</f>
        <v>0</v>
      </c>
      <c r="G2539">
        <f>IF(COUNTIFS(Registros!$A$2:$A$6000,"MOV",Registros!$B$2:$B$6000,$A2539)&gt;0,1,0)</f>
        <v>1</v>
      </c>
      <c r="H2539">
        <f>IF($G2539=1,SUMIFS(Registros!$F$2:$F$6000,Registros!$A$2:$A$6000,"MOV",Registros!$B$2:$B$6000,$A2539),0)</f>
        <v>16.25</v>
      </c>
      <c r="I2539">
        <f>IF(COUNTIFS(Registros!$A$2:$A$6000,"CS",Registros!$B$2:$B$6000,$A2539)&gt;0,1,0)</f>
        <v>0</v>
      </c>
      <c r="J2539">
        <f>IF($I2539=1,SUMIFS(Registros!$I$2:$I$6000,Registros!$A$2:$A$6000,"CS",Registros!$B$2:$B$6000,$A2539),0)</f>
        <v>0</v>
      </c>
      <c r="K2539">
        <f>IF(COUNTIFS(Winback!$K$2:$K$300,$A2539)&gt;0,1,0)</f>
        <v>0</v>
      </c>
      <c r="L2539">
        <f>IF(AND($K2539=1,LEFT($A2539,3)="WB-"),SUMIFS(Winback!$D$2:$D$300,Winback!$K$2:$K$300,$A2539),0)</f>
        <v>0</v>
      </c>
      <c r="M2539">
        <f>IF(OR($E2539=1,$G2539=1,SUMIFS(Registros!$J$2:$J$6000,Registros!$B$2:$B$6000,$A2539)&gt;0),1,0)</f>
        <v>1</v>
      </c>
      <c r="N2539">
        <f>IF($J2539&gt;0,1,IF(COUNTIFS(Registros!$A$2:$A$6000,"CS",Registros!$B$2:$B$6000,$A2539,Registros!$K$2:$K$6000,"&lt;&gt;")&gt;0,1,0))</f>
        <v>0</v>
      </c>
      <c r="O2539" t="str">
        <f t="shared" si="195"/>
        <v>SOLO MÓVIL</v>
      </c>
      <c r="P2539" t="str">
        <f t="shared" si="196"/>
        <v>Ofrecer fijo + internet (FLBBTV)</v>
      </c>
      <c r="Q2539">
        <f t="shared" si="197"/>
        <v>16.25</v>
      </c>
      <c r="R2539">
        <f>IFERROR(VLOOKUP($A2539,Registros!$B$2:$G$6000,6,0),IFERROR(INDEX(Winback!$C$2:$C$300,MATCH($A2539,Winback!$K$2:$K$300,0)),""))</f>
        <v>0</v>
      </c>
      <c r="S2539" t="str">
        <f t="shared" si="198"/>
        <v>+MOV</v>
      </c>
      <c r="T2539">
        <f t="shared" si="199"/>
        <v>1</v>
      </c>
    </row>
    <row r="2540" spans="1:20" x14ac:dyDescent="0.35">
      <c r="A2540" t="s">
        <v>12576</v>
      </c>
      <c r="B2540" t="s">
        <v>12577</v>
      </c>
      <c r="C2540" t="s">
        <v>12578</v>
      </c>
      <c r="D2540" t="s">
        <v>12579</v>
      </c>
      <c r="E2540">
        <f>IF(COUNTIFS(Registros!$A$2:$A$6000,"NP",Registros!$B$2:$B$6000,$A2540)&gt;0,1,0)</f>
        <v>0</v>
      </c>
      <c r="F2540">
        <f>IF($E2540=1,SUMIFS(Registros!$F$2:$F$6000,Registros!$A$2:$A$6000,"NP",Registros!$B$2:$B$6000,$A2540),0)</f>
        <v>0</v>
      </c>
      <c r="G2540">
        <f>IF(COUNTIFS(Registros!$A$2:$A$6000,"MOV",Registros!$B$2:$B$6000,$A2540)&gt;0,1,0)</f>
        <v>1</v>
      </c>
      <c r="H2540">
        <f>IF($G2540=1,SUMIFS(Registros!$F$2:$F$6000,Registros!$A$2:$A$6000,"MOV",Registros!$B$2:$B$6000,$A2540),0)</f>
        <v>41</v>
      </c>
      <c r="I2540">
        <f>IF(COUNTIFS(Registros!$A$2:$A$6000,"CS",Registros!$B$2:$B$6000,$A2540)&gt;0,1,0)</f>
        <v>0</v>
      </c>
      <c r="J2540">
        <f>IF($I2540=1,SUMIFS(Registros!$I$2:$I$6000,Registros!$A$2:$A$6000,"CS",Registros!$B$2:$B$6000,$A2540),0)</f>
        <v>0</v>
      </c>
      <c r="K2540">
        <f>IF(COUNTIFS(Winback!$K$2:$K$300,$A2540)&gt;0,1,0)</f>
        <v>0</v>
      </c>
      <c r="L2540">
        <f>IF(AND($K2540=1,LEFT($A2540,3)="WB-"),SUMIFS(Winback!$D$2:$D$300,Winback!$K$2:$K$300,$A2540),0)</f>
        <v>0</v>
      </c>
      <c r="M2540">
        <f>IF(OR($E2540=1,$G2540=1,SUMIFS(Registros!$J$2:$J$6000,Registros!$B$2:$B$6000,$A2540)&gt;0),1,0)</f>
        <v>1</v>
      </c>
      <c r="N2540">
        <f>IF($J2540&gt;0,1,IF(COUNTIFS(Registros!$A$2:$A$6000,"CS",Registros!$B$2:$B$6000,$A2540,Registros!$K$2:$K$6000,"&lt;&gt;")&gt;0,1,0))</f>
        <v>0</v>
      </c>
      <c r="O2540" t="str">
        <f t="shared" si="195"/>
        <v>SOLO MÓVIL</v>
      </c>
      <c r="P2540" t="str">
        <f t="shared" si="196"/>
        <v>Ofrecer fijo + internet (FLBBTV)</v>
      </c>
      <c r="Q2540">
        <f t="shared" si="197"/>
        <v>41</v>
      </c>
      <c r="R2540">
        <f>IFERROR(VLOOKUP($A2540,Registros!$B$2:$G$6000,6,0),IFERROR(INDEX(Winback!$C$2:$C$300,MATCH($A2540,Winback!$K$2:$K$300,0)),""))</f>
        <v>0</v>
      </c>
      <c r="S2540" t="str">
        <f t="shared" si="198"/>
        <v>+MOV</v>
      </c>
      <c r="T2540">
        <f t="shared" si="199"/>
        <v>1</v>
      </c>
    </row>
    <row r="2541" spans="1:20" x14ac:dyDescent="0.35">
      <c r="A2541" t="s">
        <v>12581</v>
      </c>
      <c r="B2541" t="s">
        <v>12582</v>
      </c>
      <c r="C2541" t="s">
        <v>12583</v>
      </c>
      <c r="D2541" t="s">
        <v>12584</v>
      </c>
      <c r="E2541">
        <f>IF(COUNTIFS(Registros!$A$2:$A$6000,"NP",Registros!$B$2:$B$6000,$A2541)&gt;0,1,0)</f>
        <v>0</v>
      </c>
      <c r="F2541">
        <f>IF($E2541=1,SUMIFS(Registros!$F$2:$F$6000,Registros!$A$2:$A$6000,"NP",Registros!$B$2:$B$6000,$A2541),0)</f>
        <v>0</v>
      </c>
      <c r="G2541">
        <f>IF(COUNTIFS(Registros!$A$2:$A$6000,"MOV",Registros!$B$2:$B$6000,$A2541)&gt;0,1,0)</f>
        <v>1</v>
      </c>
      <c r="H2541">
        <f>IF($G2541=1,SUMIFS(Registros!$F$2:$F$6000,Registros!$A$2:$A$6000,"MOV",Registros!$B$2:$B$6000,$A2541),0)</f>
        <v>141.99</v>
      </c>
      <c r="I2541">
        <f>IF(COUNTIFS(Registros!$A$2:$A$6000,"CS",Registros!$B$2:$B$6000,$A2541)&gt;0,1,0)</f>
        <v>0</v>
      </c>
      <c r="J2541">
        <f>IF($I2541=1,SUMIFS(Registros!$I$2:$I$6000,Registros!$A$2:$A$6000,"CS",Registros!$B$2:$B$6000,$A2541),0)</f>
        <v>0</v>
      </c>
      <c r="K2541">
        <f>IF(COUNTIFS(Winback!$K$2:$K$300,$A2541)&gt;0,1,0)</f>
        <v>0</v>
      </c>
      <c r="L2541">
        <f>IF(AND($K2541=1,LEFT($A2541,3)="WB-"),SUMIFS(Winback!$D$2:$D$300,Winback!$K$2:$K$300,$A2541),0)</f>
        <v>0</v>
      </c>
      <c r="M2541">
        <f>IF(OR($E2541=1,$G2541=1,SUMIFS(Registros!$J$2:$J$6000,Registros!$B$2:$B$6000,$A2541)&gt;0),1,0)</f>
        <v>1</v>
      </c>
      <c r="N2541">
        <f>IF($J2541&gt;0,1,IF(COUNTIFS(Registros!$A$2:$A$6000,"CS",Registros!$B$2:$B$6000,$A2541,Registros!$K$2:$K$6000,"&lt;&gt;")&gt;0,1,0))</f>
        <v>0</v>
      </c>
      <c r="O2541" t="str">
        <f t="shared" si="195"/>
        <v>SOLO MÓVIL</v>
      </c>
      <c r="P2541" t="str">
        <f t="shared" si="196"/>
        <v>Ofrecer fijo + internet (FLBBTV)</v>
      </c>
      <c r="Q2541">
        <f t="shared" si="197"/>
        <v>141.99</v>
      </c>
      <c r="R2541">
        <f>IFERROR(VLOOKUP($A2541,Registros!$B$2:$G$6000,6,0),IFERROR(INDEX(Winback!$C$2:$C$300,MATCH($A2541,Winback!$K$2:$K$300,0)),""))</f>
        <v>0</v>
      </c>
      <c r="S2541" t="str">
        <f t="shared" si="198"/>
        <v>+MOV</v>
      </c>
      <c r="T2541">
        <f t="shared" si="199"/>
        <v>1</v>
      </c>
    </row>
    <row r="2542" spans="1:20" x14ac:dyDescent="0.35">
      <c r="A2542" t="s">
        <v>12586</v>
      </c>
      <c r="B2542" t="s">
        <v>12587</v>
      </c>
      <c r="C2542" t="s">
        <v>12588</v>
      </c>
      <c r="D2542" t="s">
        <v>12589</v>
      </c>
      <c r="E2542">
        <f>IF(COUNTIFS(Registros!$A$2:$A$6000,"NP",Registros!$B$2:$B$6000,$A2542)&gt;0,1,0)</f>
        <v>0</v>
      </c>
      <c r="F2542">
        <f>IF($E2542=1,SUMIFS(Registros!$F$2:$F$6000,Registros!$A$2:$A$6000,"NP",Registros!$B$2:$B$6000,$A2542),0)</f>
        <v>0</v>
      </c>
      <c r="G2542">
        <f>IF(COUNTIFS(Registros!$A$2:$A$6000,"MOV",Registros!$B$2:$B$6000,$A2542)&gt;0,1,0)</f>
        <v>1</v>
      </c>
      <c r="H2542">
        <f>IF($G2542=1,SUMIFS(Registros!$F$2:$F$6000,Registros!$A$2:$A$6000,"MOV",Registros!$B$2:$B$6000,$A2542),0)</f>
        <v>15</v>
      </c>
      <c r="I2542">
        <f>IF(COUNTIFS(Registros!$A$2:$A$6000,"CS",Registros!$B$2:$B$6000,$A2542)&gt;0,1,0)</f>
        <v>0</v>
      </c>
      <c r="J2542">
        <f>IF($I2542=1,SUMIFS(Registros!$I$2:$I$6000,Registros!$A$2:$A$6000,"CS",Registros!$B$2:$B$6000,$A2542),0)</f>
        <v>0</v>
      </c>
      <c r="K2542">
        <f>IF(COUNTIFS(Winback!$K$2:$K$300,$A2542)&gt;0,1,0)</f>
        <v>0</v>
      </c>
      <c r="L2542">
        <f>IF(AND($K2542=1,LEFT($A2542,3)="WB-"),SUMIFS(Winback!$D$2:$D$300,Winback!$K$2:$K$300,$A2542),0)</f>
        <v>0</v>
      </c>
      <c r="M2542">
        <f>IF(OR($E2542=1,$G2542=1,SUMIFS(Registros!$J$2:$J$6000,Registros!$B$2:$B$6000,$A2542)&gt;0),1,0)</f>
        <v>1</v>
      </c>
      <c r="N2542">
        <f>IF($J2542&gt;0,1,IF(COUNTIFS(Registros!$A$2:$A$6000,"CS",Registros!$B$2:$B$6000,$A2542,Registros!$K$2:$K$6000,"&lt;&gt;")&gt;0,1,0))</f>
        <v>0</v>
      </c>
      <c r="O2542" t="str">
        <f t="shared" si="195"/>
        <v>SOLO MÓVIL</v>
      </c>
      <c r="P2542" t="str">
        <f t="shared" si="196"/>
        <v>Ofrecer fijo + internet (FLBBTV)</v>
      </c>
      <c r="Q2542">
        <f t="shared" si="197"/>
        <v>15</v>
      </c>
      <c r="R2542">
        <f>IFERROR(VLOOKUP($A2542,Registros!$B$2:$G$6000,6,0),IFERROR(INDEX(Winback!$C$2:$C$300,MATCH($A2542,Winback!$K$2:$K$300,0)),""))</f>
        <v>0</v>
      </c>
      <c r="S2542" t="str">
        <f t="shared" si="198"/>
        <v>+MOV</v>
      </c>
      <c r="T2542">
        <f t="shared" si="199"/>
        <v>1</v>
      </c>
    </row>
    <row r="2543" spans="1:20" x14ac:dyDescent="0.35">
      <c r="A2543" t="s">
        <v>12591</v>
      </c>
      <c r="B2543" t="s">
        <v>12592</v>
      </c>
      <c r="C2543" t="s">
        <v>12593</v>
      </c>
      <c r="D2543" t="s">
        <v>12594</v>
      </c>
      <c r="E2543">
        <f>IF(COUNTIFS(Registros!$A$2:$A$6000,"NP",Registros!$B$2:$B$6000,$A2543)&gt;0,1,0)</f>
        <v>0</v>
      </c>
      <c r="F2543">
        <f>IF($E2543=1,SUMIFS(Registros!$F$2:$F$6000,Registros!$A$2:$A$6000,"NP",Registros!$B$2:$B$6000,$A2543),0)</f>
        <v>0</v>
      </c>
      <c r="G2543">
        <f>IF(COUNTIFS(Registros!$A$2:$A$6000,"MOV",Registros!$B$2:$B$6000,$A2543)&gt;0,1,0)</f>
        <v>1</v>
      </c>
      <c r="H2543">
        <f>IF($G2543=1,SUMIFS(Registros!$F$2:$F$6000,Registros!$A$2:$A$6000,"MOV",Registros!$B$2:$B$6000,$A2543),0)</f>
        <v>15</v>
      </c>
      <c r="I2543">
        <f>IF(COUNTIFS(Registros!$A$2:$A$6000,"CS",Registros!$B$2:$B$6000,$A2543)&gt;0,1,0)</f>
        <v>0</v>
      </c>
      <c r="J2543">
        <f>IF($I2543=1,SUMIFS(Registros!$I$2:$I$6000,Registros!$A$2:$A$6000,"CS",Registros!$B$2:$B$6000,$A2543),0)</f>
        <v>0</v>
      </c>
      <c r="K2543">
        <f>IF(COUNTIFS(Winback!$K$2:$K$300,$A2543)&gt;0,1,0)</f>
        <v>0</v>
      </c>
      <c r="L2543">
        <f>IF(AND($K2543=1,LEFT($A2543,3)="WB-"),SUMIFS(Winback!$D$2:$D$300,Winback!$K$2:$K$300,$A2543),0)</f>
        <v>0</v>
      </c>
      <c r="M2543">
        <f>IF(OR($E2543=1,$G2543=1,SUMIFS(Registros!$J$2:$J$6000,Registros!$B$2:$B$6000,$A2543)&gt;0),1,0)</f>
        <v>1</v>
      </c>
      <c r="N2543">
        <f>IF($J2543&gt;0,1,IF(COUNTIFS(Registros!$A$2:$A$6000,"CS",Registros!$B$2:$B$6000,$A2543,Registros!$K$2:$K$6000,"&lt;&gt;")&gt;0,1,0))</f>
        <v>0</v>
      </c>
      <c r="O2543" t="str">
        <f t="shared" si="195"/>
        <v>SOLO MÓVIL</v>
      </c>
      <c r="P2543" t="str">
        <f t="shared" si="196"/>
        <v>Ofrecer fijo + internet (FLBBTV)</v>
      </c>
      <c r="Q2543">
        <f t="shared" si="197"/>
        <v>15</v>
      </c>
      <c r="R2543">
        <f>IFERROR(VLOOKUP($A2543,Registros!$B$2:$G$6000,6,0),IFERROR(INDEX(Winback!$C$2:$C$300,MATCH($A2543,Winback!$K$2:$K$300,0)),""))</f>
        <v>0</v>
      </c>
      <c r="S2543" t="str">
        <f t="shared" si="198"/>
        <v>+MOV</v>
      </c>
      <c r="T2543">
        <f t="shared" si="199"/>
        <v>1</v>
      </c>
    </row>
    <row r="2544" spans="1:20" x14ac:dyDescent="0.35">
      <c r="A2544" t="s">
        <v>12596</v>
      </c>
      <c r="B2544" t="s">
        <v>12597</v>
      </c>
      <c r="C2544" t="s">
        <v>12598</v>
      </c>
      <c r="D2544" t="s">
        <v>12599</v>
      </c>
      <c r="E2544">
        <f>IF(COUNTIFS(Registros!$A$2:$A$6000,"NP",Registros!$B$2:$B$6000,$A2544)&gt;0,1,0)</f>
        <v>0</v>
      </c>
      <c r="F2544">
        <f>IF($E2544=1,SUMIFS(Registros!$F$2:$F$6000,Registros!$A$2:$A$6000,"NP",Registros!$B$2:$B$6000,$A2544),0)</f>
        <v>0</v>
      </c>
      <c r="G2544">
        <f>IF(COUNTIFS(Registros!$A$2:$A$6000,"MOV",Registros!$B$2:$B$6000,$A2544)&gt;0,1,0)</f>
        <v>1</v>
      </c>
      <c r="H2544">
        <f>IF($G2544=1,SUMIFS(Registros!$F$2:$F$6000,Registros!$A$2:$A$6000,"MOV",Registros!$B$2:$B$6000,$A2544),0)</f>
        <v>15</v>
      </c>
      <c r="I2544">
        <f>IF(COUNTIFS(Registros!$A$2:$A$6000,"CS",Registros!$B$2:$B$6000,$A2544)&gt;0,1,0)</f>
        <v>0</v>
      </c>
      <c r="J2544">
        <f>IF($I2544=1,SUMIFS(Registros!$I$2:$I$6000,Registros!$A$2:$A$6000,"CS",Registros!$B$2:$B$6000,$A2544),0)</f>
        <v>0</v>
      </c>
      <c r="K2544">
        <f>IF(COUNTIFS(Winback!$K$2:$K$300,$A2544)&gt;0,1,0)</f>
        <v>0</v>
      </c>
      <c r="L2544">
        <f>IF(AND($K2544=1,LEFT($A2544,3)="WB-"),SUMIFS(Winback!$D$2:$D$300,Winback!$K$2:$K$300,$A2544),0)</f>
        <v>0</v>
      </c>
      <c r="M2544">
        <f>IF(OR($E2544=1,$G2544=1,SUMIFS(Registros!$J$2:$J$6000,Registros!$B$2:$B$6000,$A2544)&gt;0),1,0)</f>
        <v>1</v>
      </c>
      <c r="N2544">
        <f>IF($J2544&gt;0,1,IF(COUNTIFS(Registros!$A$2:$A$6000,"CS",Registros!$B$2:$B$6000,$A2544,Registros!$K$2:$K$6000,"&lt;&gt;")&gt;0,1,0))</f>
        <v>0</v>
      </c>
      <c r="O2544" t="str">
        <f t="shared" si="195"/>
        <v>SOLO MÓVIL</v>
      </c>
      <c r="P2544" t="str">
        <f t="shared" si="196"/>
        <v>Ofrecer fijo + internet (FLBBTV)</v>
      </c>
      <c r="Q2544">
        <f t="shared" si="197"/>
        <v>15</v>
      </c>
      <c r="R2544">
        <f>IFERROR(VLOOKUP($A2544,Registros!$B$2:$G$6000,6,0),IFERROR(INDEX(Winback!$C$2:$C$300,MATCH($A2544,Winback!$K$2:$K$300,0)),""))</f>
        <v>0</v>
      </c>
      <c r="S2544" t="str">
        <f t="shared" si="198"/>
        <v>+MOV</v>
      </c>
      <c r="T2544">
        <f t="shared" si="199"/>
        <v>1</v>
      </c>
    </row>
    <row r="2545" spans="1:20" x14ac:dyDescent="0.35">
      <c r="A2545" t="s">
        <v>12601</v>
      </c>
      <c r="B2545" t="s">
        <v>12602</v>
      </c>
      <c r="C2545" t="s">
        <v>12603</v>
      </c>
      <c r="D2545" t="s">
        <v>12604</v>
      </c>
      <c r="E2545">
        <f>IF(COUNTIFS(Registros!$A$2:$A$6000,"NP",Registros!$B$2:$B$6000,$A2545)&gt;0,1,0)</f>
        <v>0</v>
      </c>
      <c r="F2545">
        <f>IF($E2545=1,SUMIFS(Registros!$F$2:$F$6000,Registros!$A$2:$A$6000,"NP",Registros!$B$2:$B$6000,$A2545),0)</f>
        <v>0</v>
      </c>
      <c r="G2545">
        <f>IF(COUNTIFS(Registros!$A$2:$A$6000,"MOV",Registros!$B$2:$B$6000,$A2545)&gt;0,1,0)</f>
        <v>1</v>
      </c>
      <c r="H2545">
        <f>IF($G2545=1,SUMIFS(Registros!$F$2:$F$6000,Registros!$A$2:$A$6000,"MOV",Registros!$B$2:$B$6000,$A2545),0)</f>
        <v>16.25</v>
      </c>
      <c r="I2545">
        <f>IF(COUNTIFS(Registros!$A$2:$A$6000,"CS",Registros!$B$2:$B$6000,$A2545)&gt;0,1,0)</f>
        <v>0</v>
      </c>
      <c r="J2545">
        <f>IF($I2545=1,SUMIFS(Registros!$I$2:$I$6000,Registros!$A$2:$A$6000,"CS",Registros!$B$2:$B$6000,$A2545),0)</f>
        <v>0</v>
      </c>
      <c r="K2545">
        <f>IF(COUNTIFS(Winback!$K$2:$K$300,$A2545)&gt;0,1,0)</f>
        <v>0</v>
      </c>
      <c r="L2545">
        <f>IF(AND($K2545=1,LEFT($A2545,3)="WB-"),SUMIFS(Winback!$D$2:$D$300,Winback!$K$2:$K$300,$A2545),0)</f>
        <v>0</v>
      </c>
      <c r="M2545">
        <f>IF(OR($E2545=1,$G2545=1,SUMIFS(Registros!$J$2:$J$6000,Registros!$B$2:$B$6000,$A2545)&gt;0),1,0)</f>
        <v>1</v>
      </c>
      <c r="N2545">
        <f>IF($J2545&gt;0,1,IF(COUNTIFS(Registros!$A$2:$A$6000,"CS",Registros!$B$2:$B$6000,$A2545,Registros!$K$2:$K$6000,"&lt;&gt;")&gt;0,1,0))</f>
        <v>0</v>
      </c>
      <c r="O2545" t="str">
        <f t="shared" si="195"/>
        <v>SOLO MÓVIL</v>
      </c>
      <c r="P2545" t="str">
        <f t="shared" si="196"/>
        <v>Ofrecer fijo + internet (FLBBTV)</v>
      </c>
      <c r="Q2545">
        <f t="shared" si="197"/>
        <v>16.25</v>
      </c>
      <c r="R2545">
        <f>IFERROR(VLOOKUP($A2545,Registros!$B$2:$G$6000,6,0),IFERROR(INDEX(Winback!$C$2:$C$300,MATCH($A2545,Winback!$K$2:$K$300,0)),""))</f>
        <v>0</v>
      </c>
      <c r="S2545" t="str">
        <f t="shared" si="198"/>
        <v>+MOV</v>
      </c>
      <c r="T2545">
        <f t="shared" si="199"/>
        <v>1</v>
      </c>
    </row>
    <row r="2546" spans="1:20" x14ac:dyDescent="0.35">
      <c r="A2546" t="s">
        <v>12606</v>
      </c>
      <c r="B2546" t="s">
        <v>12607</v>
      </c>
      <c r="C2546" t="s">
        <v>12608</v>
      </c>
      <c r="D2546" t="s">
        <v>12609</v>
      </c>
      <c r="E2546">
        <f>IF(COUNTIFS(Registros!$A$2:$A$6000,"NP",Registros!$B$2:$B$6000,$A2546)&gt;0,1,0)</f>
        <v>0</v>
      </c>
      <c r="F2546">
        <f>IF($E2546=1,SUMIFS(Registros!$F$2:$F$6000,Registros!$A$2:$A$6000,"NP",Registros!$B$2:$B$6000,$A2546),0)</f>
        <v>0</v>
      </c>
      <c r="G2546">
        <f>IF(COUNTIFS(Registros!$A$2:$A$6000,"MOV",Registros!$B$2:$B$6000,$A2546)&gt;0,1,0)</f>
        <v>1</v>
      </c>
      <c r="H2546">
        <f>IF($G2546=1,SUMIFS(Registros!$F$2:$F$6000,Registros!$A$2:$A$6000,"MOV",Registros!$B$2:$B$6000,$A2546),0)</f>
        <v>120</v>
      </c>
      <c r="I2546">
        <f>IF(COUNTIFS(Registros!$A$2:$A$6000,"CS",Registros!$B$2:$B$6000,$A2546)&gt;0,1,0)</f>
        <v>0</v>
      </c>
      <c r="J2546">
        <f>IF($I2546=1,SUMIFS(Registros!$I$2:$I$6000,Registros!$A$2:$A$6000,"CS",Registros!$B$2:$B$6000,$A2546),0)</f>
        <v>0</v>
      </c>
      <c r="K2546">
        <f>IF(COUNTIFS(Winback!$K$2:$K$300,$A2546)&gt;0,1,0)</f>
        <v>0</v>
      </c>
      <c r="L2546">
        <f>IF(AND($K2546=1,LEFT($A2546,3)="WB-"),SUMIFS(Winback!$D$2:$D$300,Winback!$K$2:$K$300,$A2546),0)</f>
        <v>0</v>
      </c>
      <c r="M2546">
        <f>IF(OR($E2546=1,$G2546=1,SUMIFS(Registros!$J$2:$J$6000,Registros!$B$2:$B$6000,$A2546)&gt;0),1,0)</f>
        <v>1</v>
      </c>
      <c r="N2546">
        <f>IF($J2546&gt;0,1,IF(COUNTIFS(Registros!$A$2:$A$6000,"CS",Registros!$B$2:$B$6000,$A2546,Registros!$K$2:$K$6000,"&lt;&gt;")&gt;0,1,0))</f>
        <v>0</v>
      </c>
      <c r="O2546" t="str">
        <f t="shared" si="195"/>
        <v>SOLO MÓVIL</v>
      </c>
      <c r="P2546" t="str">
        <f t="shared" si="196"/>
        <v>Ofrecer fijo + internet (FLBBTV)</v>
      </c>
      <c r="Q2546">
        <f t="shared" si="197"/>
        <v>120</v>
      </c>
      <c r="R2546">
        <f>IFERROR(VLOOKUP($A2546,Registros!$B$2:$G$6000,6,0),IFERROR(INDEX(Winback!$C$2:$C$300,MATCH($A2546,Winback!$K$2:$K$300,0)),""))</f>
        <v>0</v>
      </c>
      <c r="S2546" t="str">
        <f t="shared" si="198"/>
        <v>+MOV</v>
      </c>
      <c r="T2546">
        <f t="shared" si="199"/>
        <v>1</v>
      </c>
    </row>
    <row r="2547" spans="1:20" x14ac:dyDescent="0.35">
      <c r="A2547" t="s">
        <v>12611</v>
      </c>
      <c r="B2547" t="s">
        <v>12612</v>
      </c>
      <c r="C2547" t="s">
        <v>12613</v>
      </c>
      <c r="D2547" t="s">
        <v>12614</v>
      </c>
      <c r="E2547">
        <f>IF(COUNTIFS(Registros!$A$2:$A$6000,"NP",Registros!$B$2:$B$6000,$A2547)&gt;0,1,0)</f>
        <v>0</v>
      </c>
      <c r="F2547">
        <f>IF($E2547=1,SUMIFS(Registros!$F$2:$F$6000,Registros!$A$2:$A$6000,"NP",Registros!$B$2:$B$6000,$A2547),0)</f>
        <v>0</v>
      </c>
      <c r="G2547">
        <f>IF(COUNTIFS(Registros!$A$2:$A$6000,"MOV",Registros!$B$2:$B$6000,$A2547)&gt;0,1,0)</f>
        <v>1</v>
      </c>
      <c r="H2547">
        <f>IF($G2547=1,SUMIFS(Registros!$F$2:$F$6000,Registros!$A$2:$A$6000,"MOV",Registros!$B$2:$B$6000,$A2547),0)</f>
        <v>15</v>
      </c>
      <c r="I2547">
        <f>IF(COUNTIFS(Registros!$A$2:$A$6000,"CS",Registros!$B$2:$B$6000,$A2547)&gt;0,1,0)</f>
        <v>0</v>
      </c>
      <c r="J2547">
        <f>IF($I2547=1,SUMIFS(Registros!$I$2:$I$6000,Registros!$A$2:$A$6000,"CS",Registros!$B$2:$B$6000,$A2547),0)</f>
        <v>0</v>
      </c>
      <c r="K2547">
        <f>IF(COUNTIFS(Winback!$K$2:$K$300,$A2547)&gt;0,1,0)</f>
        <v>0</v>
      </c>
      <c r="L2547">
        <f>IF(AND($K2547=1,LEFT($A2547,3)="WB-"),SUMIFS(Winback!$D$2:$D$300,Winback!$K$2:$K$300,$A2547),0)</f>
        <v>0</v>
      </c>
      <c r="M2547">
        <f>IF(OR($E2547=1,$G2547=1,SUMIFS(Registros!$J$2:$J$6000,Registros!$B$2:$B$6000,$A2547)&gt;0),1,0)</f>
        <v>1</v>
      </c>
      <c r="N2547">
        <f>IF($J2547&gt;0,1,IF(COUNTIFS(Registros!$A$2:$A$6000,"CS",Registros!$B$2:$B$6000,$A2547,Registros!$K$2:$K$6000,"&lt;&gt;")&gt;0,1,0))</f>
        <v>0</v>
      </c>
      <c r="O2547" t="str">
        <f t="shared" si="195"/>
        <v>SOLO MÓVIL</v>
      </c>
      <c r="P2547" t="str">
        <f t="shared" si="196"/>
        <v>Ofrecer fijo + internet (FLBBTV)</v>
      </c>
      <c r="Q2547">
        <f t="shared" si="197"/>
        <v>15</v>
      </c>
      <c r="R2547">
        <f>IFERROR(VLOOKUP($A2547,Registros!$B$2:$G$6000,6,0),IFERROR(INDEX(Winback!$C$2:$C$300,MATCH($A2547,Winback!$K$2:$K$300,0)),""))</f>
        <v>0</v>
      </c>
      <c r="S2547" t="str">
        <f t="shared" si="198"/>
        <v>+MOV</v>
      </c>
      <c r="T2547">
        <f t="shared" si="199"/>
        <v>1</v>
      </c>
    </row>
    <row r="2548" spans="1:20" x14ac:dyDescent="0.35">
      <c r="A2548" t="s">
        <v>12616</v>
      </c>
      <c r="B2548" t="s">
        <v>12617</v>
      </c>
      <c r="C2548" t="s">
        <v>12618</v>
      </c>
      <c r="D2548" t="s">
        <v>12619</v>
      </c>
      <c r="E2548">
        <f>IF(COUNTIFS(Registros!$A$2:$A$6000,"NP",Registros!$B$2:$B$6000,$A2548)&gt;0,1,0)</f>
        <v>0</v>
      </c>
      <c r="F2548">
        <f>IF($E2548=1,SUMIFS(Registros!$F$2:$F$6000,Registros!$A$2:$A$6000,"NP",Registros!$B$2:$B$6000,$A2548),0)</f>
        <v>0</v>
      </c>
      <c r="G2548">
        <f>IF(COUNTIFS(Registros!$A$2:$A$6000,"MOV",Registros!$B$2:$B$6000,$A2548)&gt;0,1,0)</f>
        <v>1</v>
      </c>
      <c r="H2548">
        <f>IF($G2548=1,SUMIFS(Registros!$F$2:$F$6000,Registros!$A$2:$A$6000,"MOV",Registros!$B$2:$B$6000,$A2548),0)</f>
        <v>15</v>
      </c>
      <c r="I2548">
        <f>IF(COUNTIFS(Registros!$A$2:$A$6000,"CS",Registros!$B$2:$B$6000,$A2548)&gt;0,1,0)</f>
        <v>0</v>
      </c>
      <c r="J2548">
        <f>IF($I2548=1,SUMIFS(Registros!$I$2:$I$6000,Registros!$A$2:$A$6000,"CS",Registros!$B$2:$B$6000,$A2548),0)</f>
        <v>0</v>
      </c>
      <c r="K2548">
        <f>IF(COUNTIFS(Winback!$K$2:$K$300,$A2548)&gt;0,1,0)</f>
        <v>0</v>
      </c>
      <c r="L2548">
        <f>IF(AND($K2548=1,LEFT($A2548,3)="WB-"),SUMIFS(Winback!$D$2:$D$300,Winback!$K$2:$K$300,$A2548),0)</f>
        <v>0</v>
      </c>
      <c r="M2548">
        <f>IF(OR($E2548=1,$G2548=1,SUMIFS(Registros!$J$2:$J$6000,Registros!$B$2:$B$6000,$A2548)&gt;0),1,0)</f>
        <v>1</v>
      </c>
      <c r="N2548">
        <f>IF($J2548&gt;0,1,IF(COUNTIFS(Registros!$A$2:$A$6000,"CS",Registros!$B$2:$B$6000,$A2548,Registros!$K$2:$K$6000,"&lt;&gt;")&gt;0,1,0))</f>
        <v>0</v>
      </c>
      <c r="O2548" t="str">
        <f t="shared" si="195"/>
        <v>SOLO MÓVIL</v>
      </c>
      <c r="P2548" t="str">
        <f t="shared" si="196"/>
        <v>Ofrecer fijo + internet (FLBBTV)</v>
      </c>
      <c r="Q2548">
        <f t="shared" si="197"/>
        <v>15</v>
      </c>
      <c r="R2548">
        <f>IFERROR(VLOOKUP($A2548,Registros!$B$2:$G$6000,6,0),IFERROR(INDEX(Winback!$C$2:$C$300,MATCH($A2548,Winback!$K$2:$K$300,0)),""))</f>
        <v>0</v>
      </c>
      <c r="S2548" t="str">
        <f t="shared" si="198"/>
        <v>+MOV</v>
      </c>
      <c r="T2548">
        <f t="shared" si="199"/>
        <v>1</v>
      </c>
    </row>
    <row r="2549" spans="1:20" x14ac:dyDescent="0.35">
      <c r="A2549" t="s">
        <v>12621</v>
      </c>
      <c r="B2549" t="s">
        <v>12622</v>
      </c>
      <c r="C2549" t="s">
        <v>12623</v>
      </c>
      <c r="D2549" t="s">
        <v>12624</v>
      </c>
      <c r="E2549">
        <f>IF(COUNTIFS(Registros!$A$2:$A$6000,"NP",Registros!$B$2:$B$6000,$A2549)&gt;0,1,0)</f>
        <v>0</v>
      </c>
      <c r="F2549">
        <f>IF($E2549=1,SUMIFS(Registros!$F$2:$F$6000,Registros!$A$2:$A$6000,"NP",Registros!$B$2:$B$6000,$A2549),0)</f>
        <v>0</v>
      </c>
      <c r="G2549">
        <f>IF(COUNTIFS(Registros!$A$2:$A$6000,"MOV",Registros!$B$2:$B$6000,$A2549)&gt;0,1,0)</f>
        <v>1</v>
      </c>
      <c r="H2549">
        <f>IF($G2549=1,SUMIFS(Registros!$F$2:$F$6000,Registros!$A$2:$A$6000,"MOV",Registros!$B$2:$B$6000,$A2549),0)</f>
        <v>20.16</v>
      </c>
      <c r="I2549">
        <f>IF(COUNTIFS(Registros!$A$2:$A$6000,"CS",Registros!$B$2:$B$6000,$A2549)&gt;0,1,0)</f>
        <v>0</v>
      </c>
      <c r="J2549">
        <f>IF($I2549=1,SUMIFS(Registros!$I$2:$I$6000,Registros!$A$2:$A$6000,"CS",Registros!$B$2:$B$6000,$A2549),0)</f>
        <v>0</v>
      </c>
      <c r="K2549">
        <f>IF(COUNTIFS(Winback!$K$2:$K$300,$A2549)&gt;0,1,0)</f>
        <v>0</v>
      </c>
      <c r="L2549">
        <f>IF(AND($K2549=1,LEFT($A2549,3)="WB-"),SUMIFS(Winback!$D$2:$D$300,Winback!$K$2:$K$300,$A2549),0)</f>
        <v>0</v>
      </c>
      <c r="M2549">
        <f>IF(OR($E2549=1,$G2549=1,SUMIFS(Registros!$J$2:$J$6000,Registros!$B$2:$B$6000,$A2549)&gt;0),1,0)</f>
        <v>1</v>
      </c>
      <c r="N2549">
        <f>IF($J2549&gt;0,1,IF(COUNTIFS(Registros!$A$2:$A$6000,"CS",Registros!$B$2:$B$6000,$A2549,Registros!$K$2:$K$6000,"&lt;&gt;")&gt;0,1,0))</f>
        <v>0</v>
      </c>
      <c r="O2549" t="str">
        <f t="shared" si="195"/>
        <v>SOLO MÓVIL</v>
      </c>
      <c r="P2549" t="str">
        <f t="shared" si="196"/>
        <v>Ofrecer fijo + internet (FLBBTV)</v>
      </c>
      <c r="Q2549">
        <f t="shared" si="197"/>
        <v>20.16</v>
      </c>
      <c r="R2549">
        <f>IFERROR(VLOOKUP($A2549,Registros!$B$2:$G$6000,6,0),IFERROR(INDEX(Winback!$C$2:$C$300,MATCH($A2549,Winback!$K$2:$K$300,0)),""))</f>
        <v>0</v>
      </c>
      <c r="S2549" t="str">
        <f t="shared" si="198"/>
        <v>+MOV</v>
      </c>
      <c r="T2549">
        <f t="shared" si="199"/>
        <v>1</v>
      </c>
    </row>
    <row r="2550" spans="1:20" x14ac:dyDescent="0.35">
      <c r="A2550" t="s">
        <v>12625</v>
      </c>
      <c r="B2550" t="s">
        <v>12626</v>
      </c>
      <c r="C2550" t="s">
        <v>12627</v>
      </c>
      <c r="D2550" t="s">
        <v>12628</v>
      </c>
      <c r="E2550">
        <f>IF(COUNTIFS(Registros!$A$2:$A$6000,"NP",Registros!$B$2:$B$6000,$A2550)&gt;0,1,0)</f>
        <v>0</v>
      </c>
      <c r="F2550">
        <f>IF($E2550=1,SUMIFS(Registros!$F$2:$F$6000,Registros!$A$2:$A$6000,"NP",Registros!$B$2:$B$6000,$A2550),0)</f>
        <v>0</v>
      </c>
      <c r="G2550">
        <f>IF(COUNTIFS(Registros!$A$2:$A$6000,"MOV",Registros!$B$2:$B$6000,$A2550)&gt;0,1,0)</f>
        <v>1</v>
      </c>
      <c r="H2550">
        <f>IF($G2550=1,SUMIFS(Registros!$F$2:$F$6000,Registros!$A$2:$A$6000,"MOV",Registros!$B$2:$B$6000,$A2550),0)</f>
        <v>20</v>
      </c>
      <c r="I2550">
        <f>IF(COUNTIFS(Registros!$A$2:$A$6000,"CS",Registros!$B$2:$B$6000,$A2550)&gt;0,1,0)</f>
        <v>0</v>
      </c>
      <c r="J2550">
        <f>IF($I2550=1,SUMIFS(Registros!$I$2:$I$6000,Registros!$A$2:$A$6000,"CS",Registros!$B$2:$B$6000,$A2550),0)</f>
        <v>0</v>
      </c>
      <c r="K2550">
        <f>IF(COUNTIFS(Winback!$K$2:$K$300,$A2550)&gt;0,1,0)</f>
        <v>0</v>
      </c>
      <c r="L2550">
        <f>IF(AND($K2550=1,LEFT($A2550,3)="WB-"),SUMIFS(Winback!$D$2:$D$300,Winback!$K$2:$K$300,$A2550),0)</f>
        <v>0</v>
      </c>
      <c r="M2550">
        <f>IF(OR($E2550=1,$G2550=1,SUMIFS(Registros!$J$2:$J$6000,Registros!$B$2:$B$6000,$A2550)&gt;0),1,0)</f>
        <v>1</v>
      </c>
      <c r="N2550">
        <f>IF($J2550&gt;0,1,IF(COUNTIFS(Registros!$A$2:$A$6000,"CS",Registros!$B$2:$B$6000,$A2550,Registros!$K$2:$K$6000,"&lt;&gt;")&gt;0,1,0))</f>
        <v>0</v>
      </c>
      <c r="O2550" t="str">
        <f t="shared" si="195"/>
        <v>SOLO MÓVIL</v>
      </c>
      <c r="P2550" t="str">
        <f t="shared" si="196"/>
        <v>Ofrecer fijo + internet (FLBBTV)</v>
      </c>
      <c r="Q2550">
        <f t="shared" si="197"/>
        <v>20</v>
      </c>
      <c r="R2550">
        <f>IFERROR(VLOOKUP($A2550,Registros!$B$2:$G$6000,6,0),IFERROR(INDEX(Winback!$C$2:$C$300,MATCH($A2550,Winback!$K$2:$K$300,0)),""))</f>
        <v>0</v>
      </c>
      <c r="S2550" t="str">
        <f t="shared" si="198"/>
        <v>+MOV</v>
      </c>
      <c r="T2550">
        <f t="shared" si="199"/>
        <v>1</v>
      </c>
    </row>
    <row r="2551" spans="1:20" x14ac:dyDescent="0.35">
      <c r="A2551" t="s">
        <v>12630</v>
      </c>
      <c r="B2551" t="s">
        <v>12631</v>
      </c>
      <c r="C2551" t="s">
        <v>12632</v>
      </c>
      <c r="D2551" t="s">
        <v>12633</v>
      </c>
      <c r="E2551">
        <f>IF(COUNTIFS(Registros!$A$2:$A$6000,"NP",Registros!$B$2:$B$6000,$A2551)&gt;0,1,0)</f>
        <v>0</v>
      </c>
      <c r="F2551">
        <f>IF($E2551=1,SUMIFS(Registros!$F$2:$F$6000,Registros!$A$2:$A$6000,"NP",Registros!$B$2:$B$6000,$A2551),0)</f>
        <v>0</v>
      </c>
      <c r="G2551">
        <f>IF(COUNTIFS(Registros!$A$2:$A$6000,"MOV",Registros!$B$2:$B$6000,$A2551)&gt;0,1,0)</f>
        <v>1</v>
      </c>
      <c r="H2551">
        <f>IF($G2551=1,SUMIFS(Registros!$F$2:$F$6000,Registros!$A$2:$A$6000,"MOV",Registros!$B$2:$B$6000,$A2551),0)</f>
        <v>48.75</v>
      </c>
      <c r="I2551">
        <f>IF(COUNTIFS(Registros!$A$2:$A$6000,"CS",Registros!$B$2:$B$6000,$A2551)&gt;0,1,0)</f>
        <v>0</v>
      </c>
      <c r="J2551">
        <f>IF($I2551=1,SUMIFS(Registros!$I$2:$I$6000,Registros!$A$2:$A$6000,"CS",Registros!$B$2:$B$6000,$A2551),0)</f>
        <v>0</v>
      </c>
      <c r="K2551">
        <f>IF(COUNTIFS(Winback!$K$2:$K$300,$A2551)&gt;0,1,0)</f>
        <v>0</v>
      </c>
      <c r="L2551">
        <f>IF(AND($K2551=1,LEFT($A2551,3)="WB-"),SUMIFS(Winback!$D$2:$D$300,Winback!$K$2:$K$300,$A2551),0)</f>
        <v>0</v>
      </c>
      <c r="M2551">
        <f>IF(OR($E2551=1,$G2551=1,SUMIFS(Registros!$J$2:$J$6000,Registros!$B$2:$B$6000,$A2551)&gt;0),1,0)</f>
        <v>1</v>
      </c>
      <c r="N2551">
        <f>IF($J2551&gt;0,1,IF(COUNTIFS(Registros!$A$2:$A$6000,"CS",Registros!$B$2:$B$6000,$A2551,Registros!$K$2:$K$6000,"&lt;&gt;")&gt;0,1,0))</f>
        <v>0</v>
      </c>
      <c r="O2551" t="str">
        <f t="shared" si="195"/>
        <v>SOLO MÓVIL</v>
      </c>
      <c r="P2551" t="str">
        <f t="shared" si="196"/>
        <v>Ofrecer fijo + internet (FLBBTV)</v>
      </c>
      <c r="Q2551">
        <f t="shared" si="197"/>
        <v>48.75</v>
      </c>
      <c r="R2551">
        <f>IFERROR(VLOOKUP($A2551,Registros!$B$2:$G$6000,6,0),IFERROR(INDEX(Winback!$C$2:$C$300,MATCH($A2551,Winback!$K$2:$K$300,0)),""))</f>
        <v>0</v>
      </c>
      <c r="S2551" t="str">
        <f t="shared" si="198"/>
        <v>+MOV</v>
      </c>
      <c r="T2551">
        <f t="shared" si="199"/>
        <v>1</v>
      </c>
    </row>
    <row r="2552" spans="1:20" x14ac:dyDescent="0.35">
      <c r="A2552" t="s">
        <v>12635</v>
      </c>
      <c r="B2552" t="s">
        <v>12636</v>
      </c>
      <c r="C2552" t="s">
        <v>12637</v>
      </c>
      <c r="D2552" t="s">
        <v>12638</v>
      </c>
      <c r="E2552">
        <f>IF(COUNTIFS(Registros!$A$2:$A$6000,"NP",Registros!$B$2:$B$6000,$A2552)&gt;0,1,0)</f>
        <v>0</v>
      </c>
      <c r="F2552">
        <f>IF($E2552=1,SUMIFS(Registros!$F$2:$F$6000,Registros!$A$2:$A$6000,"NP",Registros!$B$2:$B$6000,$A2552),0)</f>
        <v>0</v>
      </c>
      <c r="G2552">
        <f>IF(COUNTIFS(Registros!$A$2:$A$6000,"MOV",Registros!$B$2:$B$6000,$A2552)&gt;0,1,0)</f>
        <v>1</v>
      </c>
      <c r="H2552">
        <f>IF($G2552=1,SUMIFS(Registros!$F$2:$F$6000,Registros!$A$2:$A$6000,"MOV",Registros!$B$2:$B$6000,$A2552),0)</f>
        <v>15</v>
      </c>
      <c r="I2552">
        <f>IF(COUNTIFS(Registros!$A$2:$A$6000,"CS",Registros!$B$2:$B$6000,$A2552)&gt;0,1,0)</f>
        <v>0</v>
      </c>
      <c r="J2552">
        <f>IF($I2552=1,SUMIFS(Registros!$I$2:$I$6000,Registros!$A$2:$A$6000,"CS",Registros!$B$2:$B$6000,$A2552),0)</f>
        <v>0</v>
      </c>
      <c r="K2552">
        <f>IF(COUNTIFS(Winback!$K$2:$K$300,$A2552)&gt;0,1,0)</f>
        <v>0</v>
      </c>
      <c r="L2552">
        <f>IF(AND($K2552=1,LEFT($A2552,3)="WB-"),SUMIFS(Winback!$D$2:$D$300,Winback!$K$2:$K$300,$A2552),0)</f>
        <v>0</v>
      </c>
      <c r="M2552">
        <f>IF(OR($E2552=1,$G2552=1,SUMIFS(Registros!$J$2:$J$6000,Registros!$B$2:$B$6000,$A2552)&gt;0),1,0)</f>
        <v>1</v>
      </c>
      <c r="N2552">
        <f>IF($J2552&gt;0,1,IF(COUNTIFS(Registros!$A$2:$A$6000,"CS",Registros!$B$2:$B$6000,$A2552,Registros!$K$2:$K$6000,"&lt;&gt;")&gt;0,1,0))</f>
        <v>0</v>
      </c>
      <c r="O2552" t="str">
        <f t="shared" si="195"/>
        <v>SOLO MÓVIL</v>
      </c>
      <c r="P2552" t="str">
        <f t="shared" si="196"/>
        <v>Ofrecer fijo + internet (FLBBTV)</v>
      </c>
      <c r="Q2552">
        <f t="shared" si="197"/>
        <v>15</v>
      </c>
      <c r="R2552">
        <f>IFERROR(VLOOKUP($A2552,Registros!$B$2:$G$6000,6,0),IFERROR(INDEX(Winback!$C$2:$C$300,MATCH($A2552,Winback!$K$2:$K$300,0)),""))</f>
        <v>0</v>
      </c>
      <c r="S2552" t="str">
        <f t="shared" si="198"/>
        <v>+MOV</v>
      </c>
      <c r="T2552">
        <f t="shared" si="199"/>
        <v>1</v>
      </c>
    </row>
    <row r="2553" spans="1:20" x14ac:dyDescent="0.35">
      <c r="A2553" t="s">
        <v>12640</v>
      </c>
      <c r="B2553" t="s">
        <v>12641</v>
      </c>
      <c r="C2553" t="s">
        <v>12642</v>
      </c>
      <c r="D2553" t="s">
        <v>12643</v>
      </c>
      <c r="E2553">
        <f>IF(COUNTIFS(Registros!$A$2:$A$6000,"NP",Registros!$B$2:$B$6000,$A2553)&gt;0,1,0)</f>
        <v>0</v>
      </c>
      <c r="F2553">
        <f>IF($E2553=1,SUMIFS(Registros!$F$2:$F$6000,Registros!$A$2:$A$6000,"NP",Registros!$B$2:$B$6000,$A2553),0)</f>
        <v>0</v>
      </c>
      <c r="G2553">
        <f>IF(COUNTIFS(Registros!$A$2:$A$6000,"MOV",Registros!$B$2:$B$6000,$A2553)&gt;0,1,0)</f>
        <v>1</v>
      </c>
      <c r="H2553">
        <f>IF($G2553=1,SUMIFS(Registros!$F$2:$F$6000,Registros!$A$2:$A$6000,"MOV",Registros!$B$2:$B$6000,$A2553),0)</f>
        <v>41.5</v>
      </c>
      <c r="I2553">
        <f>IF(COUNTIFS(Registros!$A$2:$A$6000,"CS",Registros!$B$2:$B$6000,$A2553)&gt;0,1,0)</f>
        <v>0</v>
      </c>
      <c r="J2553">
        <f>IF($I2553=1,SUMIFS(Registros!$I$2:$I$6000,Registros!$A$2:$A$6000,"CS",Registros!$B$2:$B$6000,$A2553),0)</f>
        <v>0</v>
      </c>
      <c r="K2553">
        <f>IF(COUNTIFS(Winback!$K$2:$K$300,$A2553)&gt;0,1,0)</f>
        <v>0</v>
      </c>
      <c r="L2553">
        <f>IF(AND($K2553=1,LEFT($A2553,3)="WB-"),SUMIFS(Winback!$D$2:$D$300,Winback!$K$2:$K$300,$A2553),0)</f>
        <v>0</v>
      </c>
      <c r="M2553">
        <f>IF(OR($E2553=1,$G2553=1,SUMIFS(Registros!$J$2:$J$6000,Registros!$B$2:$B$6000,$A2553)&gt;0),1,0)</f>
        <v>1</v>
      </c>
      <c r="N2553">
        <f>IF($J2553&gt;0,1,IF(COUNTIFS(Registros!$A$2:$A$6000,"CS",Registros!$B$2:$B$6000,$A2553,Registros!$K$2:$K$6000,"&lt;&gt;")&gt;0,1,0))</f>
        <v>0</v>
      </c>
      <c r="O2553" t="str">
        <f t="shared" si="195"/>
        <v>SOLO MÓVIL</v>
      </c>
      <c r="P2553" t="str">
        <f t="shared" si="196"/>
        <v>Ofrecer fijo + internet (FLBBTV)</v>
      </c>
      <c r="Q2553">
        <f t="shared" si="197"/>
        <v>41.5</v>
      </c>
      <c r="R2553">
        <f>IFERROR(VLOOKUP($A2553,Registros!$B$2:$G$6000,6,0),IFERROR(INDEX(Winback!$C$2:$C$300,MATCH($A2553,Winback!$K$2:$K$300,0)),""))</f>
        <v>0</v>
      </c>
      <c r="S2553" t="str">
        <f t="shared" si="198"/>
        <v>+MOV</v>
      </c>
      <c r="T2553">
        <f t="shared" si="199"/>
        <v>1</v>
      </c>
    </row>
    <row r="2554" spans="1:20" x14ac:dyDescent="0.35">
      <c r="A2554" t="s">
        <v>12645</v>
      </c>
      <c r="B2554" t="s">
        <v>12646</v>
      </c>
      <c r="C2554" t="s">
        <v>12647</v>
      </c>
      <c r="D2554" t="s">
        <v>12648</v>
      </c>
      <c r="E2554">
        <f>IF(COUNTIFS(Registros!$A$2:$A$6000,"NP",Registros!$B$2:$B$6000,$A2554)&gt;0,1,0)</f>
        <v>0</v>
      </c>
      <c r="F2554">
        <f>IF($E2554=1,SUMIFS(Registros!$F$2:$F$6000,Registros!$A$2:$A$6000,"NP",Registros!$B$2:$B$6000,$A2554),0)</f>
        <v>0</v>
      </c>
      <c r="G2554">
        <f>IF(COUNTIFS(Registros!$A$2:$A$6000,"MOV",Registros!$B$2:$B$6000,$A2554)&gt;0,1,0)</f>
        <v>1</v>
      </c>
      <c r="H2554">
        <f>IF($G2554=1,SUMIFS(Registros!$F$2:$F$6000,Registros!$A$2:$A$6000,"MOV",Registros!$B$2:$B$6000,$A2554),0)</f>
        <v>40</v>
      </c>
      <c r="I2554">
        <f>IF(COUNTIFS(Registros!$A$2:$A$6000,"CS",Registros!$B$2:$B$6000,$A2554)&gt;0,1,0)</f>
        <v>0</v>
      </c>
      <c r="J2554">
        <f>IF($I2554=1,SUMIFS(Registros!$I$2:$I$6000,Registros!$A$2:$A$6000,"CS",Registros!$B$2:$B$6000,$A2554),0)</f>
        <v>0</v>
      </c>
      <c r="K2554">
        <f>IF(COUNTIFS(Winback!$K$2:$K$300,$A2554)&gt;0,1,0)</f>
        <v>0</v>
      </c>
      <c r="L2554">
        <f>IF(AND($K2554=1,LEFT($A2554,3)="WB-"),SUMIFS(Winback!$D$2:$D$300,Winback!$K$2:$K$300,$A2554),0)</f>
        <v>0</v>
      </c>
      <c r="M2554">
        <f>IF(OR($E2554=1,$G2554=1,SUMIFS(Registros!$J$2:$J$6000,Registros!$B$2:$B$6000,$A2554)&gt;0),1,0)</f>
        <v>1</v>
      </c>
      <c r="N2554">
        <f>IF($J2554&gt;0,1,IF(COUNTIFS(Registros!$A$2:$A$6000,"CS",Registros!$B$2:$B$6000,$A2554,Registros!$K$2:$K$6000,"&lt;&gt;")&gt;0,1,0))</f>
        <v>0</v>
      </c>
      <c r="O2554" t="str">
        <f t="shared" si="195"/>
        <v>SOLO MÓVIL</v>
      </c>
      <c r="P2554" t="str">
        <f t="shared" si="196"/>
        <v>Ofrecer fijo + internet (FLBBTV)</v>
      </c>
      <c r="Q2554">
        <f t="shared" si="197"/>
        <v>40</v>
      </c>
      <c r="R2554">
        <f>IFERROR(VLOOKUP($A2554,Registros!$B$2:$G$6000,6,0),IFERROR(INDEX(Winback!$C$2:$C$300,MATCH($A2554,Winback!$K$2:$K$300,0)),""))</f>
        <v>0</v>
      </c>
      <c r="S2554" t="str">
        <f t="shared" si="198"/>
        <v>+MOV</v>
      </c>
      <c r="T2554">
        <f t="shared" si="199"/>
        <v>1</v>
      </c>
    </row>
    <row r="2555" spans="1:20" x14ac:dyDescent="0.35">
      <c r="A2555" t="s">
        <v>12650</v>
      </c>
      <c r="B2555" t="s">
        <v>12651</v>
      </c>
      <c r="C2555" t="s">
        <v>12652</v>
      </c>
      <c r="D2555" t="s">
        <v>12653</v>
      </c>
      <c r="E2555">
        <f>IF(COUNTIFS(Registros!$A$2:$A$6000,"NP",Registros!$B$2:$B$6000,$A2555)&gt;0,1,0)</f>
        <v>0</v>
      </c>
      <c r="F2555">
        <f>IF($E2555=1,SUMIFS(Registros!$F$2:$F$6000,Registros!$A$2:$A$6000,"NP",Registros!$B$2:$B$6000,$A2555),0)</f>
        <v>0</v>
      </c>
      <c r="G2555">
        <f>IF(COUNTIFS(Registros!$A$2:$A$6000,"MOV",Registros!$B$2:$B$6000,$A2555)&gt;0,1,0)</f>
        <v>1</v>
      </c>
      <c r="H2555">
        <f>IF($G2555=1,SUMIFS(Registros!$F$2:$F$6000,Registros!$A$2:$A$6000,"MOV",Registros!$B$2:$B$6000,$A2555),0)</f>
        <v>15</v>
      </c>
      <c r="I2555">
        <f>IF(COUNTIFS(Registros!$A$2:$A$6000,"CS",Registros!$B$2:$B$6000,$A2555)&gt;0,1,0)</f>
        <v>0</v>
      </c>
      <c r="J2555">
        <f>IF($I2555=1,SUMIFS(Registros!$I$2:$I$6000,Registros!$A$2:$A$6000,"CS",Registros!$B$2:$B$6000,$A2555),0)</f>
        <v>0</v>
      </c>
      <c r="K2555">
        <f>IF(COUNTIFS(Winback!$K$2:$K$300,$A2555)&gt;0,1,0)</f>
        <v>0</v>
      </c>
      <c r="L2555">
        <f>IF(AND($K2555=1,LEFT($A2555,3)="WB-"),SUMIFS(Winback!$D$2:$D$300,Winback!$K$2:$K$300,$A2555),0)</f>
        <v>0</v>
      </c>
      <c r="M2555">
        <f>IF(OR($E2555=1,$G2555=1,SUMIFS(Registros!$J$2:$J$6000,Registros!$B$2:$B$6000,$A2555)&gt;0),1,0)</f>
        <v>1</v>
      </c>
      <c r="N2555">
        <f>IF($J2555&gt;0,1,IF(COUNTIFS(Registros!$A$2:$A$6000,"CS",Registros!$B$2:$B$6000,$A2555,Registros!$K$2:$K$6000,"&lt;&gt;")&gt;0,1,0))</f>
        <v>0</v>
      </c>
      <c r="O2555" t="str">
        <f t="shared" si="195"/>
        <v>SOLO MÓVIL</v>
      </c>
      <c r="P2555" t="str">
        <f t="shared" si="196"/>
        <v>Ofrecer fijo + internet (FLBBTV)</v>
      </c>
      <c r="Q2555">
        <f t="shared" si="197"/>
        <v>15</v>
      </c>
      <c r="R2555">
        <f>IFERROR(VLOOKUP($A2555,Registros!$B$2:$G$6000,6,0),IFERROR(INDEX(Winback!$C$2:$C$300,MATCH($A2555,Winback!$K$2:$K$300,0)),""))</f>
        <v>0</v>
      </c>
      <c r="S2555" t="str">
        <f t="shared" si="198"/>
        <v>+MOV</v>
      </c>
      <c r="T2555">
        <f t="shared" si="199"/>
        <v>1</v>
      </c>
    </row>
    <row r="2556" spans="1:20" x14ac:dyDescent="0.35">
      <c r="A2556" t="s">
        <v>12655</v>
      </c>
      <c r="B2556" t="s">
        <v>12656</v>
      </c>
      <c r="C2556" t="s">
        <v>12657</v>
      </c>
      <c r="D2556" t="s">
        <v>12658</v>
      </c>
      <c r="E2556">
        <f>IF(COUNTIFS(Registros!$A$2:$A$6000,"NP",Registros!$B$2:$B$6000,$A2556)&gt;0,1,0)</f>
        <v>0</v>
      </c>
      <c r="F2556">
        <f>IF($E2556=1,SUMIFS(Registros!$F$2:$F$6000,Registros!$A$2:$A$6000,"NP",Registros!$B$2:$B$6000,$A2556),0)</f>
        <v>0</v>
      </c>
      <c r="G2556">
        <f>IF(COUNTIFS(Registros!$A$2:$A$6000,"MOV",Registros!$B$2:$B$6000,$A2556)&gt;0,1,0)</f>
        <v>1</v>
      </c>
      <c r="H2556">
        <f>IF($G2556=1,SUMIFS(Registros!$F$2:$F$6000,Registros!$A$2:$A$6000,"MOV",Registros!$B$2:$B$6000,$A2556),0)</f>
        <v>15</v>
      </c>
      <c r="I2556">
        <f>IF(COUNTIFS(Registros!$A$2:$A$6000,"CS",Registros!$B$2:$B$6000,$A2556)&gt;0,1,0)</f>
        <v>0</v>
      </c>
      <c r="J2556">
        <f>IF($I2556=1,SUMIFS(Registros!$I$2:$I$6000,Registros!$A$2:$A$6000,"CS",Registros!$B$2:$B$6000,$A2556),0)</f>
        <v>0</v>
      </c>
      <c r="K2556">
        <f>IF(COUNTIFS(Winback!$K$2:$K$300,$A2556)&gt;0,1,0)</f>
        <v>0</v>
      </c>
      <c r="L2556">
        <f>IF(AND($K2556=1,LEFT($A2556,3)="WB-"),SUMIFS(Winback!$D$2:$D$300,Winback!$K$2:$K$300,$A2556),0)</f>
        <v>0</v>
      </c>
      <c r="M2556">
        <f>IF(OR($E2556=1,$G2556=1,SUMIFS(Registros!$J$2:$J$6000,Registros!$B$2:$B$6000,$A2556)&gt;0),1,0)</f>
        <v>1</v>
      </c>
      <c r="N2556">
        <f>IF($J2556&gt;0,1,IF(COUNTIFS(Registros!$A$2:$A$6000,"CS",Registros!$B$2:$B$6000,$A2556,Registros!$K$2:$K$6000,"&lt;&gt;")&gt;0,1,0))</f>
        <v>0</v>
      </c>
      <c r="O2556" t="str">
        <f t="shared" si="195"/>
        <v>SOLO MÓVIL</v>
      </c>
      <c r="P2556" t="str">
        <f t="shared" si="196"/>
        <v>Ofrecer fijo + internet (FLBBTV)</v>
      </c>
      <c r="Q2556">
        <f t="shared" si="197"/>
        <v>15</v>
      </c>
      <c r="R2556">
        <f>IFERROR(VLOOKUP($A2556,Registros!$B$2:$G$6000,6,0),IFERROR(INDEX(Winback!$C$2:$C$300,MATCH($A2556,Winback!$K$2:$K$300,0)),""))</f>
        <v>0</v>
      </c>
      <c r="S2556" t="str">
        <f t="shared" si="198"/>
        <v>+MOV</v>
      </c>
      <c r="T2556">
        <f t="shared" si="199"/>
        <v>1</v>
      </c>
    </row>
    <row r="2557" spans="1:20" x14ac:dyDescent="0.35">
      <c r="A2557" t="s">
        <v>12660</v>
      </c>
      <c r="B2557" t="s">
        <v>12661</v>
      </c>
      <c r="C2557" t="s">
        <v>12662</v>
      </c>
      <c r="D2557" t="s">
        <v>12663</v>
      </c>
      <c r="E2557">
        <f>IF(COUNTIFS(Registros!$A$2:$A$6000,"NP",Registros!$B$2:$B$6000,$A2557)&gt;0,1,0)</f>
        <v>0</v>
      </c>
      <c r="F2557">
        <f>IF($E2557=1,SUMIFS(Registros!$F$2:$F$6000,Registros!$A$2:$A$6000,"NP",Registros!$B$2:$B$6000,$A2557),0)</f>
        <v>0</v>
      </c>
      <c r="G2557">
        <f>IF(COUNTIFS(Registros!$A$2:$A$6000,"MOV",Registros!$B$2:$B$6000,$A2557)&gt;0,1,0)</f>
        <v>1</v>
      </c>
      <c r="H2557">
        <f>IF($G2557=1,SUMIFS(Registros!$F$2:$F$6000,Registros!$A$2:$A$6000,"MOV",Registros!$B$2:$B$6000,$A2557),0)</f>
        <v>15</v>
      </c>
      <c r="I2557">
        <f>IF(COUNTIFS(Registros!$A$2:$A$6000,"CS",Registros!$B$2:$B$6000,$A2557)&gt;0,1,0)</f>
        <v>0</v>
      </c>
      <c r="J2557">
        <f>IF($I2557=1,SUMIFS(Registros!$I$2:$I$6000,Registros!$A$2:$A$6000,"CS",Registros!$B$2:$B$6000,$A2557),0)</f>
        <v>0</v>
      </c>
      <c r="K2557">
        <f>IF(COUNTIFS(Winback!$K$2:$K$300,$A2557)&gt;0,1,0)</f>
        <v>0</v>
      </c>
      <c r="L2557">
        <f>IF(AND($K2557=1,LEFT($A2557,3)="WB-"),SUMIFS(Winback!$D$2:$D$300,Winback!$K$2:$K$300,$A2557),0)</f>
        <v>0</v>
      </c>
      <c r="M2557">
        <f>IF(OR($E2557=1,$G2557=1,SUMIFS(Registros!$J$2:$J$6000,Registros!$B$2:$B$6000,$A2557)&gt;0),1,0)</f>
        <v>1</v>
      </c>
      <c r="N2557">
        <f>IF($J2557&gt;0,1,IF(COUNTIFS(Registros!$A$2:$A$6000,"CS",Registros!$B$2:$B$6000,$A2557,Registros!$K$2:$K$6000,"&lt;&gt;")&gt;0,1,0))</f>
        <v>0</v>
      </c>
      <c r="O2557" t="str">
        <f t="shared" si="195"/>
        <v>SOLO MÓVIL</v>
      </c>
      <c r="P2557" t="str">
        <f t="shared" si="196"/>
        <v>Ofrecer fijo + internet (FLBBTV)</v>
      </c>
      <c r="Q2557">
        <f t="shared" si="197"/>
        <v>15</v>
      </c>
      <c r="R2557">
        <f>IFERROR(VLOOKUP($A2557,Registros!$B$2:$G$6000,6,0),IFERROR(INDEX(Winback!$C$2:$C$300,MATCH($A2557,Winback!$K$2:$K$300,0)),""))</f>
        <v>0</v>
      </c>
      <c r="S2557" t="str">
        <f t="shared" si="198"/>
        <v>+MOV</v>
      </c>
      <c r="T2557">
        <f t="shared" si="199"/>
        <v>1</v>
      </c>
    </row>
    <row r="2558" spans="1:20" x14ac:dyDescent="0.35">
      <c r="A2558" t="s">
        <v>12665</v>
      </c>
      <c r="B2558" t="s">
        <v>12666</v>
      </c>
      <c r="C2558" t="s">
        <v>12667</v>
      </c>
      <c r="D2558" t="s">
        <v>12668</v>
      </c>
      <c r="E2558">
        <f>IF(COUNTIFS(Registros!$A$2:$A$6000,"NP",Registros!$B$2:$B$6000,$A2558)&gt;0,1,0)</f>
        <v>0</v>
      </c>
      <c r="F2558">
        <f>IF($E2558=1,SUMIFS(Registros!$F$2:$F$6000,Registros!$A$2:$A$6000,"NP",Registros!$B$2:$B$6000,$A2558),0)</f>
        <v>0</v>
      </c>
      <c r="G2558">
        <f>IF(COUNTIFS(Registros!$A$2:$A$6000,"MOV",Registros!$B$2:$B$6000,$A2558)&gt;0,1,0)</f>
        <v>1</v>
      </c>
      <c r="H2558">
        <f>IF($G2558=1,SUMIFS(Registros!$F$2:$F$6000,Registros!$A$2:$A$6000,"MOV",Registros!$B$2:$B$6000,$A2558),0)</f>
        <v>28</v>
      </c>
      <c r="I2558">
        <f>IF(COUNTIFS(Registros!$A$2:$A$6000,"CS",Registros!$B$2:$B$6000,$A2558)&gt;0,1,0)</f>
        <v>0</v>
      </c>
      <c r="J2558">
        <f>IF($I2558=1,SUMIFS(Registros!$I$2:$I$6000,Registros!$A$2:$A$6000,"CS",Registros!$B$2:$B$6000,$A2558),0)</f>
        <v>0</v>
      </c>
      <c r="K2558">
        <f>IF(COUNTIFS(Winback!$K$2:$K$300,$A2558)&gt;0,1,0)</f>
        <v>0</v>
      </c>
      <c r="L2558">
        <f>IF(AND($K2558=1,LEFT($A2558,3)="WB-"),SUMIFS(Winback!$D$2:$D$300,Winback!$K$2:$K$300,$A2558),0)</f>
        <v>0</v>
      </c>
      <c r="M2558">
        <f>IF(OR($E2558=1,$G2558=1,SUMIFS(Registros!$J$2:$J$6000,Registros!$B$2:$B$6000,$A2558)&gt;0),1,0)</f>
        <v>1</v>
      </c>
      <c r="N2558">
        <f>IF($J2558&gt;0,1,IF(COUNTIFS(Registros!$A$2:$A$6000,"CS",Registros!$B$2:$B$6000,$A2558,Registros!$K$2:$K$6000,"&lt;&gt;")&gt;0,1,0))</f>
        <v>0</v>
      </c>
      <c r="O2558" t="str">
        <f t="shared" si="195"/>
        <v>SOLO MÓVIL</v>
      </c>
      <c r="P2558" t="str">
        <f t="shared" si="196"/>
        <v>Ofrecer fijo + internet (FLBBTV)</v>
      </c>
      <c r="Q2558">
        <f t="shared" si="197"/>
        <v>28</v>
      </c>
      <c r="R2558">
        <f>IFERROR(VLOOKUP($A2558,Registros!$B$2:$G$6000,6,0),IFERROR(INDEX(Winback!$C$2:$C$300,MATCH($A2558,Winback!$K$2:$K$300,0)),""))</f>
        <v>0</v>
      </c>
      <c r="S2558" t="str">
        <f t="shared" si="198"/>
        <v>+MOV</v>
      </c>
      <c r="T2558">
        <f t="shared" si="199"/>
        <v>1</v>
      </c>
    </row>
    <row r="2559" spans="1:20" x14ac:dyDescent="0.35">
      <c r="A2559" t="s">
        <v>12670</v>
      </c>
      <c r="B2559" t="s">
        <v>12671</v>
      </c>
      <c r="C2559" t="s">
        <v>12672</v>
      </c>
      <c r="D2559" t="s">
        <v>12673</v>
      </c>
      <c r="E2559">
        <f>IF(COUNTIFS(Registros!$A$2:$A$6000,"NP",Registros!$B$2:$B$6000,$A2559)&gt;0,1,0)</f>
        <v>0</v>
      </c>
      <c r="F2559">
        <f>IF($E2559=1,SUMIFS(Registros!$F$2:$F$6000,Registros!$A$2:$A$6000,"NP",Registros!$B$2:$B$6000,$A2559),0)</f>
        <v>0</v>
      </c>
      <c r="G2559">
        <f>IF(COUNTIFS(Registros!$A$2:$A$6000,"MOV",Registros!$B$2:$B$6000,$A2559)&gt;0,1,0)</f>
        <v>1</v>
      </c>
      <c r="H2559">
        <f>IF($G2559=1,SUMIFS(Registros!$F$2:$F$6000,Registros!$A$2:$A$6000,"MOV",Registros!$B$2:$B$6000,$A2559),0)</f>
        <v>35.159999999999997</v>
      </c>
      <c r="I2559">
        <f>IF(COUNTIFS(Registros!$A$2:$A$6000,"CS",Registros!$B$2:$B$6000,$A2559)&gt;0,1,0)</f>
        <v>0</v>
      </c>
      <c r="J2559">
        <f>IF($I2559=1,SUMIFS(Registros!$I$2:$I$6000,Registros!$A$2:$A$6000,"CS",Registros!$B$2:$B$6000,$A2559),0)</f>
        <v>0</v>
      </c>
      <c r="K2559">
        <f>IF(COUNTIFS(Winback!$K$2:$K$300,$A2559)&gt;0,1,0)</f>
        <v>0</v>
      </c>
      <c r="L2559">
        <f>IF(AND($K2559=1,LEFT($A2559,3)="WB-"),SUMIFS(Winback!$D$2:$D$300,Winback!$K$2:$K$300,$A2559),0)</f>
        <v>0</v>
      </c>
      <c r="M2559">
        <f>IF(OR($E2559=1,$G2559=1,SUMIFS(Registros!$J$2:$J$6000,Registros!$B$2:$B$6000,$A2559)&gt;0),1,0)</f>
        <v>1</v>
      </c>
      <c r="N2559">
        <f>IF($J2559&gt;0,1,IF(COUNTIFS(Registros!$A$2:$A$6000,"CS",Registros!$B$2:$B$6000,$A2559,Registros!$K$2:$K$6000,"&lt;&gt;")&gt;0,1,0))</f>
        <v>0</v>
      </c>
      <c r="O2559" t="str">
        <f t="shared" si="195"/>
        <v>SOLO MÓVIL</v>
      </c>
      <c r="P2559" t="str">
        <f t="shared" si="196"/>
        <v>Ofrecer fijo + internet (FLBBTV)</v>
      </c>
      <c r="Q2559">
        <f t="shared" si="197"/>
        <v>35.159999999999997</v>
      </c>
      <c r="R2559">
        <f>IFERROR(VLOOKUP($A2559,Registros!$B$2:$G$6000,6,0),IFERROR(INDEX(Winback!$C$2:$C$300,MATCH($A2559,Winback!$K$2:$K$300,0)),""))</f>
        <v>0</v>
      </c>
      <c r="S2559" t="str">
        <f t="shared" si="198"/>
        <v>+MOV</v>
      </c>
      <c r="T2559">
        <f t="shared" si="199"/>
        <v>1</v>
      </c>
    </row>
    <row r="2560" spans="1:20" x14ac:dyDescent="0.35">
      <c r="A2560" t="s">
        <v>12674</v>
      </c>
      <c r="B2560" t="s">
        <v>12675</v>
      </c>
      <c r="C2560" t="s">
        <v>12676</v>
      </c>
      <c r="D2560" t="s">
        <v>12673</v>
      </c>
      <c r="E2560">
        <f>IF(COUNTIFS(Registros!$A$2:$A$6000,"NP",Registros!$B$2:$B$6000,$A2560)&gt;0,1,0)</f>
        <v>0</v>
      </c>
      <c r="F2560">
        <f>IF($E2560=1,SUMIFS(Registros!$F$2:$F$6000,Registros!$A$2:$A$6000,"NP",Registros!$B$2:$B$6000,$A2560),0)</f>
        <v>0</v>
      </c>
      <c r="G2560">
        <f>IF(COUNTIFS(Registros!$A$2:$A$6000,"MOV",Registros!$B$2:$B$6000,$A2560)&gt;0,1,0)</f>
        <v>1</v>
      </c>
      <c r="H2560">
        <f>IF($G2560=1,SUMIFS(Registros!$F$2:$F$6000,Registros!$A$2:$A$6000,"MOV",Registros!$B$2:$B$6000,$A2560),0)</f>
        <v>15</v>
      </c>
      <c r="I2560">
        <f>IF(COUNTIFS(Registros!$A$2:$A$6000,"CS",Registros!$B$2:$B$6000,$A2560)&gt;0,1,0)</f>
        <v>0</v>
      </c>
      <c r="J2560">
        <f>IF($I2560=1,SUMIFS(Registros!$I$2:$I$6000,Registros!$A$2:$A$6000,"CS",Registros!$B$2:$B$6000,$A2560),0)</f>
        <v>0</v>
      </c>
      <c r="K2560">
        <f>IF(COUNTIFS(Winback!$K$2:$K$300,$A2560)&gt;0,1,0)</f>
        <v>0</v>
      </c>
      <c r="L2560">
        <f>IF(AND($K2560=1,LEFT($A2560,3)="WB-"),SUMIFS(Winback!$D$2:$D$300,Winback!$K$2:$K$300,$A2560),0)</f>
        <v>0</v>
      </c>
      <c r="M2560">
        <f>IF(OR($E2560=1,$G2560=1,SUMIFS(Registros!$J$2:$J$6000,Registros!$B$2:$B$6000,$A2560)&gt;0),1,0)</f>
        <v>1</v>
      </c>
      <c r="N2560">
        <f>IF($J2560&gt;0,1,IF(COUNTIFS(Registros!$A$2:$A$6000,"CS",Registros!$B$2:$B$6000,$A2560,Registros!$K$2:$K$6000,"&lt;&gt;")&gt;0,1,0))</f>
        <v>0</v>
      </c>
      <c r="O2560" t="str">
        <f t="shared" si="195"/>
        <v>SOLO MÓVIL</v>
      </c>
      <c r="P2560" t="str">
        <f t="shared" si="196"/>
        <v>Ofrecer fijo + internet (FLBBTV)</v>
      </c>
      <c r="Q2560">
        <f t="shared" si="197"/>
        <v>15</v>
      </c>
      <c r="R2560">
        <f>IFERROR(VLOOKUP($A2560,Registros!$B$2:$G$6000,6,0),IFERROR(INDEX(Winback!$C$2:$C$300,MATCH($A2560,Winback!$K$2:$K$300,0)),""))</f>
        <v>0</v>
      </c>
      <c r="S2560" t="str">
        <f t="shared" si="198"/>
        <v>+MOV</v>
      </c>
      <c r="T2560">
        <f t="shared" si="199"/>
        <v>1</v>
      </c>
    </row>
    <row r="2561" spans="1:20" x14ac:dyDescent="0.35">
      <c r="A2561" t="s">
        <v>12678</v>
      </c>
      <c r="B2561" t="s">
        <v>12679</v>
      </c>
      <c r="C2561" t="s">
        <v>12680</v>
      </c>
      <c r="D2561" t="s">
        <v>12681</v>
      </c>
      <c r="E2561">
        <f>IF(COUNTIFS(Registros!$A$2:$A$6000,"NP",Registros!$B$2:$B$6000,$A2561)&gt;0,1,0)</f>
        <v>0</v>
      </c>
      <c r="F2561">
        <f>IF($E2561=1,SUMIFS(Registros!$F$2:$F$6000,Registros!$A$2:$A$6000,"NP",Registros!$B$2:$B$6000,$A2561),0)</f>
        <v>0</v>
      </c>
      <c r="G2561">
        <f>IF(COUNTIFS(Registros!$A$2:$A$6000,"MOV",Registros!$B$2:$B$6000,$A2561)&gt;0,1,0)</f>
        <v>1</v>
      </c>
      <c r="H2561">
        <f>IF($G2561=1,SUMIFS(Registros!$F$2:$F$6000,Registros!$A$2:$A$6000,"MOV",Registros!$B$2:$B$6000,$A2561),0)</f>
        <v>0</v>
      </c>
      <c r="I2561">
        <f>IF(COUNTIFS(Registros!$A$2:$A$6000,"CS",Registros!$B$2:$B$6000,$A2561)&gt;0,1,0)</f>
        <v>0</v>
      </c>
      <c r="J2561">
        <f>IF($I2561=1,SUMIFS(Registros!$I$2:$I$6000,Registros!$A$2:$A$6000,"CS",Registros!$B$2:$B$6000,$A2561),0)</f>
        <v>0</v>
      </c>
      <c r="K2561">
        <f>IF(COUNTIFS(Winback!$K$2:$K$300,$A2561)&gt;0,1,0)</f>
        <v>0</v>
      </c>
      <c r="L2561">
        <f>IF(AND($K2561=1,LEFT($A2561,3)="WB-"),SUMIFS(Winback!$D$2:$D$300,Winback!$K$2:$K$300,$A2561),0)</f>
        <v>0</v>
      </c>
      <c r="M2561">
        <f>IF(OR($E2561=1,$G2561=1,SUMIFS(Registros!$J$2:$J$6000,Registros!$B$2:$B$6000,$A2561)&gt;0),1,0)</f>
        <v>1</v>
      </c>
      <c r="N2561">
        <f>IF($J2561&gt;0,1,IF(COUNTIFS(Registros!$A$2:$A$6000,"CS",Registros!$B$2:$B$6000,$A2561,Registros!$K$2:$K$6000,"&lt;&gt;")&gt;0,1,0))</f>
        <v>0</v>
      </c>
      <c r="O2561" t="str">
        <f t="shared" si="195"/>
        <v>SOLO MÓVIL</v>
      </c>
      <c r="P2561" t="str">
        <f t="shared" si="196"/>
        <v>Ofrecer fijo + internet (FLBBTV)</v>
      </c>
      <c r="Q2561">
        <f t="shared" si="197"/>
        <v>0</v>
      </c>
      <c r="R2561">
        <f>IFERROR(VLOOKUP($A2561,Registros!$B$2:$G$6000,6,0),IFERROR(INDEX(Winback!$C$2:$C$300,MATCH($A2561,Winback!$K$2:$K$300,0)),""))</f>
        <v>0</v>
      </c>
      <c r="S2561" t="str">
        <f t="shared" si="198"/>
        <v>+MOV</v>
      </c>
      <c r="T2561">
        <f t="shared" si="199"/>
        <v>1</v>
      </c>
    </row>
    <row r="2562" spans="1:20" x14ac:dyDescent="0.35">
      <c r="A2562" t="s">
        <v>12682</v>
      </c>
      <c r="B2562" t="s">
        <v>12683</v>
      </c>
      <c r="C2562" t="s">
        <v>12684</v>
      </c>
      <c r="D2562" t="s">
        <v>12685</v>
      </c>
      <c r="E2562">
        <f>IF(COUNTIFS(Registros!$A$2:$A$6000,"NP",Registros!$B$2:$B$6000,$A2562)&gt;0,1,0)</f>
        <v>0</v>
      </c>
      <c r="F2562">
        <f>IF($E2562=1,SUMIFS(Registros!$F$2:$F$6000,Registros!$A$2:$A$6000,"NP",Registros!$B$2:$B$6000,$A2562),0)</f>
        <v>0</v>
      </c>
      <c r="G2562">
        <f>IF(COUNTIFS(Registros!$A$2:$A$6000,"MOV",Registros!$B$2:$B$6000,$A2562)&gt;0,1,0)</f>
        <v>1</v>
      </c>
      <c r="H2562">
        <f>IF($G2562=1,SUMIFS(Registros!$F$2:$F$6000,Registros!$A$2:$A$6000,"MOV",Registros!$B$2:$B$6000,$A2562),0)</f>
        <v>16.940000000000001</v>
      </c>
      <c r="I2562">
        <f>IF(COUNTIFS(Registros!$A$2:$A$6000,"CS",Registros!$B$2:$B$6000,$A2562)&gt;0,1,0)</f>
        <v>0</v>
      </c>
      <c r="J2562">
        <f>IF($I2562=1,SUMIFS(Registros!$I$2:$I$6000,Registros!$A$2:$A$6000,"CS",Registros!$B$2:$B$6000,$A2562),0)</f>
        <v>0</v>
      </c>
      <c r="K2562">
        <f>IF(COUNTIFS(Winback!$K$2:$K$300,$A2562)&gt;0,1,0)</f>
        <v>0</v>
      </c>
      <c r="L2562">
        <f>IF(AND($K2562=1,LEFT($A2562,3)="WB-"),SUMIFS(Winback!$D$2:$D$300,Winback!$K$2:$K$300,$A2562),0)</f>
        <v>0</v>
      </c>
      <c r="M2562">
        <f>IF(OR($E2562=1,$G2562=1,SUMIFS(Registros!$J$2:$J$6000,Registros!$B$2:$B$6000,$A2562)&gt;0),1,0)</f>
        <v>1</v>
      </c>
      <c r="N2562">
        <f>IF($J2562&gt;0,1,IF(COUNTIFS(Registros!$A$2:$A$6000,"CS",Registros!$B$2:$B$6000,$A2562,Registros!$K$2:$K$6000,"&lt;&gt;")&gt;0,1,0))</f>
        <v>0</v>
      </c>
      <c r="O2562" t="str">
        <f t="shared" ref="O2562:O2625" si="200">IF(AND($K2562=1,$E2562=0,$G2562=0,$I2562=0),"WINBACK",IF(AND($M2562=1,$N2562&gt;0),"CONVERGENTE",IF($M2562=1,"SOLO MÓVIL",IF($N2562&gt;0,"SOLO FIJO / INTERNET","SIN SERVICIOS"))))</f>
        <v>SOLO MÓVIL</v>
      </c>
      <c r="P2562" t="str">
        <f t="shared" ref="P2562:P2625" si="201">IF($O2562="WINBACK","Recuperar (winback)",IF($O2562="CONVERGENTE","Upgrade / más líneas",IF($O2562="SOLO MÓVIL","Ofrecer fijo + internet (FLBBTV)",IF($O2562="SOLO FIJO / INTERNET","Ofrecer línea móvil Nextphone","Oferta completa (móvil + fijo + internet)"))))</f>
        <v>Ofrecer fijo + internet (FLBBTV)</v>
      </c>
      <c r="Q2562">
        <f t="shared" ref="Q2562:Q2625" si="202">$F2562+$H2562+$L2562</f>
        <v>16.940000000000001</v>
      </c>
      <c r="R2562">
        <f>IFERROR(VLOOKUP($A2562,Registros!$B$2:$G$6000,6,0),IFERROR(INDEX(Winback!$C$2:$C$300,MATCH($A2562,Winback!$K$2:$K$300,0)),""))</f>
        <v>0</v>
      </c>
      <c r="S2562" t="str">
        <f t="shared" ref="S2562:S2625" si="203">IF($E2562=1,"NP","")&amp;IF($G2562=1,"+MOV","")&amp;IF($I2562=1,"+CS","")&amp;IF($K2562=1,"+WB","")</f>
        <v>+MOV</v>
      </c>
      <c r="T2562">
        <f t="shared" ref="T2562:T2625" si="204">$E2562+$G2562+$I2562+$K2562</f>
        <v>1</v>
      </c>
    </row>
    <row r="2563" spans="1:20" x14ac:dyDescent="0.35">
      <c r="A2563" t="s">
        <v>12686</v>
      </c>
      <c r="B2563" t="s">
        <v>12687</v>
      </c>
      <c r="C2563" t="s">
        <v>12688</v>
      </c>
      <c r="D2563" t="s">
        <v>12689</v>
      </c>
      <c r="E2563">
        <f>IF(COUNTIFS(Registros!$A$2:$A$6000,"NP",Registros!$B$2:$B$6000,$A2563)&gt;0,1,0)</f>
        <v>0</v>
      </c>
      <c r="F2563">
        <f>IF($E2563=1,SUMIFS(Registros!$F$2:$F$6000,Registros!$A$2:$A$6000,"NP",Registros!$B$2:$B$6000,$A2563),0)</f>
        <v>0</v>
      </c>
      <c r="G2563">
        <f>IF(COUNTIFS(Registros!$A$2:$A$6000,"MOV",Registros!$B$2:$B$6000,$A2563)&gt;0,1,0)</f>
        <v>1</v>
      </c>
      <c r="H2563">
        <f>IF($G2563=1,SUMIFS(Registros!$F$2:$F$6000,Registros!$A$2:$A$6000,"MOV",Registros!$B$2:$B$6000,$A2563),0)</f>
        <v>16.25</v>
      </c>
      <c r="I2563">
        <f>IF(COUNTIFS(Registros!$A$2:$A$6000,"CS",Registros!$B$2:$B$6000,$A2563)&gt;0,1,0)</f>
        <v>0</v>
      </c>
      <c r="J2563">
        <f>IF($I2563=1,SUMIFS(Registros!$I$2:$I$6000,Registros!$A$2:$A$6000,"CS",Registros!$B$2:$B$6000,$A2563),0)</f>
        <v>0</v>
      </c>
      <c r="K2563">
        <f>IF(COUNTIFS(Winback!$K$2:$K$300,$A2563)&gt;0,1,0)</f>
        <v>0</v>
      </c>
      <c r="L2563">
        <f>IF(AND($K2563=1,LEFT($A2563,3)="WB-"),SUMIFS(Winback!$D$2:$D$300,Winback!$K$2:$K$300,$A2563),0)</f>
        <v>0</v>
      </c>
      <c r="M2563">
        <f>IF(OR($E2563=1,$G2563=1,SUMIFS(Registros!$J$2:$J$6000,Registros!$B$2:$B$6000,$A2563)&gt;0),1,0)</f>
        <v>1</v>
      </c>
      <c r="N2563">
        <f>IF($J2563&gt;0,1,IF(COUNTIFS(Registros!$A$2:$A$6000,"CS",Registros!$B$2:$B$6000,$A2563,Registros!$K$2:$K$6000,"&lt;&gt;")&gt;0,1,0))</f>
        <v>0</v>
      </c>
      <c r="O2563" t="str">
        <f t="shared" si="200"/>
        <v>SOLO MÓVIL</v>
      </c>
      <c r="P2563" t="str">
        <f t="shared" si="201"/>
        <v>Ofrecer fijo + internet (FLBBTV)</v>
      </c>
      <c r="Q2563">
        <f t="shared" si="202"/>
        <v>16.25</v>
      </c>
      <c r="R2563">
        <f>IFERROR(VLOOKUP($A2563,Registros!$B$2:$G$6000,6,0),IFERROR(INDEX(Winback!$C$2:$C$300,MATCH($A2563,Winback!$K$2:$K$300,0)),""))</f>
        <v>0</v>
      </c>
      <c r="S2563" t="str">
        <f t="shared" si="203"/>
        <v>+MOV</v>
      </c>
      <c r="T2563">
        <f t="shared" si="204"/>
        <v>1</v>
      </c>
    </row>
    <row r="2564" spans="1:20" x14ac:dyDescent="0.35">
      <c r="A2564" t="s">
        <v>12691</v>
      </c>
      <c r="B2564" t="s">
        <v>12692</v>
      </c>
      <c r="C2564" t="s">
        <v>12693</v>
      </c>
      <c r="D2564" t="s">
        <v>12694</v>
      </c>
      <c r="E2564">
        <f>IF(COUNTIFS(Registros!$A$2:$A$6000,"NP",Registros!$B$2:$B$6000,$A2564)&gt;0,1,0)</f>
        <v>0</v>
      </c>
      <c r="F2564">
        <f>IF($E2564=1,SUMIFS(Registros!$F$2:$F$6000,Registros!$A$2:$A$6000,"NP",Registros!$B$2:$B$6000,$A2564),0)</f>
        <v>0</v>
      </c>
      <c r="G2564">
        <f>IF(COUNTIFS(Registros!$A$2:$A$6000,"MOV",Registros!$B$2:$B$6000,$A2564)&gt;0,1,0)</f>
        <v>1</v>
      </c>
      <c r="H2564">
        <f>IF($G2564=1,SUMIFS(Registros!$F$2:$F$6000,Registros!$A$2:$A$6000,"MOV",Registros!$B$2:$B$6000,$A2564),0)</f>
        <v>17.350000000000001</v>
      </c>
      <c r="I2564">
        <f>IF(COUNTIFS(Registros!$A$2:$A$6000,"CS",Registros!$B$2:$B$6000,$A2564)&gt;0,1,0)</f>
        <v>0</v>
      </c>
      <c r="J2564">
        <f>IF($I2564=1,SUMIFS(Registros!$I$2:$I$6000,Registros!$A$2:$A$6000,"CS",Registros!$B$2:$B$6000,$A2564),0)</f>
        <v>0</v>
      </c>
      <c r="K2564">
        <f>IF(COUNTIFS(Winback!$K$2:$K$300,$A2564)&gt;0,1,0)</f>
        <v>0</v>
      </c>
      <c r="L2564">
        <f>IF(AND($K2564=1,LEFT($A2564,3)="WB-"),SUMIFS(Winback!$D$2:$D$300,Winback!$K$2:$K$300,$A2564),0)</f>
        <v>0</v>
      </c>
      <c r="M2564">
        <f>IF(OR($E2564=1,$G2564=1,SUMIFS(Registros!$J$2:$J$6000,Registros!$B$2:$B$6000,$A2564)&gt;0),1,0)</f>
        <v>1</v>
      </c>
      <c r="N2564">
        <f>IF($J2564&gt;0,1,IF(COUNTIFS(Registros!$A$2:$A$6000,"CS",Registros!$B$2:$B$6000,$A2564,Registros!$K$2:$K$6000,"&lt;&gt;")&gt;0,1,0))</f>
        <v>0</v>
      </c>
      <c r="O2564" t="str">
        <f t="shared" si="200"/>
        <v>SOLO MÓVIL</v>
      </c>
      <c r="P2564" t="str">
        <f t="shared" si="201"/>
        <v>Ofrecer fijo + internet (FLBBTV)</v>
      </c>
      <c r="Q2564">
        <f t="shared" si="202"/>
        <v>17.350000000000001</v>
      </c>
      <c r="R2564">
        <f>IFERROR(VLOOKUP($A2564,Registros!$B$2:$G$6000,6,0),IFERROR(INDEX(Winback!$C$2:$C$300,MATCH($A2564,Winback!$K$2:$K$300,0)),""))</f>
        <v>0</v>
      </c>
      <c r="S2564" t="str">
        <f t="shared" si="203"/>
        <v>+MOV</v>
      </c>
      <c r="T2564">
        <f t="shared" si="204"/>
        <v>1</v>
      </c>
    </row>
    <row r="2565" spans="1:20" x14ac:dyDescent="0.35">
      <c r="A2565" t="s">
        <v>12696</v>
      </c>
      <c r="B2565" t="s">
        <v>12697</v>
      </c>
      <c r="C2565" t="s">
        <v>12698</v>
      </c>
      <c r="D2565" t="s">
        <v>12699</v>
      </c>
      <c r="E2565">
        <f>IF(COUNTIFS(Registros!$A$2:$A$6000,"NP",Registros!$B$2:$B$6000,$A2565)&gt;0,1,0)</f>
        <v>0</v>
      </c>
      <c r="F2565">
        <f>IF($E2565=1,SUMIFS(Registros!$F$2:$F$6000,Registros!$A$2:$A$6000,"NP",Registros!$B$2:$B$6000,$A2565),0)</f>
        <v>0</v>
      </c>
      <c r="G2565">
        <f>IF(COUNTIFS(Registros!$A$2:$A$6000,"MOV",Registros!$B$2:$B$6000,$A2565)&gt;0,1,0)</f>
        <v>1</v>
      </c>
      <c r="H2565">
        <f>IF($G2565=1,SUMIFS(Registros!$F$2:$F$6000,Registros!$A$2:$A$6000,"MOV",Registros!$B$2:$B$6000,$A2565),0)</f>
        <v>15</v>
      </c>
      <c r="I2565">
        <f>IF(COUNTIFS(Registros!$A$2:$A$6000,"CS",Registros!$B$2:$B$6000,$A2565)&gt;0,1,0)</f>
        <v>0</v>
      </c>
      <c r="J2565">
        <f>IF($I2565=1,SUMIFS(Registros!$I$2:$I$6000,Registros!$A$2:$A$6000,"CS",Registros!$B$2:$B$6000,$A2565),0)</f>
        <v>0</v>
      </c>
      <c r="K2565">
        <f>IF(COUNTIFS(Winback!$K$2:$K$300,$A2565)&gt;0,1,0)</f>
        <v>0</v>
      </c>
      <c r="L2565">
        <f>IF(AND($K2565=1,LEFT($A2565,3)="WB-"),SUMIFS(Winback!$D$2:$D$300,Winback!$K$2:$K$300,$A2565),0)</f>
        <v>0</v>
      </c>
      <c r="M2565">
        <f>IF(OR($E2565=1,$G2565=1,SUMIFS(Registros!$J$2:$J$6000,Registros!$B$2:$B$6000,$A2565)&gt;0),1,0)</f>
        <v>1</v>
      </c>
      <c r="N2565">
        <f>IF($J2565&gt;0,1,IF(COUNTIFS(Registros!$A$2:$A$6000,"CS",Registros!$B$2:$B$6000,$A2565,Registros!$K$2:$K$6000,"&lt;&gt;")&gt;0,1,0))</f>
        <v>0</v>
      </c>
      <c r="O2565" t="str">
        <f t="shared" si="200"/>
        <v>SOLO MÓVIL</v>
      </c>
      <c r="P2565" t="str">
        <f t="shared" si="201"/>
        <v>Ofrecer fijo + internet (FLBBTV)</v>
      </c>
      <c r="Q2565">
        <f t="shared" si="202"/>
        <v>15</v>
      </c>
      <c r="R2565">
        <f>IFERROR(VLOOKUP($A2565,Registros!$B$2:$G$6000,6,0),IFERROR(INDEX(Winback!$C$2:$C$300,MATCH($A2565,Winback!$K$2:$K$300,0)),""))</f>
        <v>0</v>
      </c>
      <c r="S2565" t="str">
        <f t="shared" si="203"/>
        <v>+MOV</v>
      </c>
      <c r="T2565">
        <f t="shared" si="204"/>
        <v>1</v>
      </c>
    </row>
    <row r="2566" spans="1:20" x14ac:dyDescent="0.35">
      <c r="A2566" t="s">
        <v>12701</v>
      </c>
      <c r="B2566" t="s">
        <v>12702</v>
      </c>
      <c r="C2566" t="s">
        <v>12703</v>
      </c>
      <c r="D2566" t="s">
        <v>12704</v>
      </c>
      <c r="E2566">
        <f>IF(COUNTIFS(Registros!$A$2:$A$6000,"NP",Registros!$B$2:$B$6000,$A2566)&gt;0,1,0)</f>
        <v>0</v>
      </c>
      <c r="F2566">
        <f>IF($E2566=1,SUMIFS(Registros!$F$2:$F$6000,Registros!$A$2:$A$6000,"NP",Registros!$B$2:$B$6000,$A2566),0)</f>
        <v>0</v>
      </c>
      <c r="G2566">
        <f>IF(COUNTIFS(Registros!$A$2:$A$6000,"MOV",Registros!$B$2:$B$6000,$A2566)&gt;0,1,0)</f>
        <v>1</v>
      </c>
      <c r="H2566">
        <f>IF($G2566=1,SUMIFS(Registros!$F$2:$F$6000,Registros!$A$2:$A$6000,"MOV",Registros!$B$2:$B$6000,$A2566),0)</f>
        <v>17.579999999999998</v>
      </c>
      <c r="I2566">
        <f>IF(COUNTIFS(Registros!$A$2:$A$6000,"CS",Registros!$B$2:$B$6000,$A2566)&gt;0,1,0)</f>
        <v>0</v>
      </c>
      <c r="J2566">
        <f>IF($I2566=1,SUMIFS(Registros!$I$2:$I$6000,Registros!$A$2:$A$6000,"CS",Registros!$B$2:$B$6000,$A2566),0)</f>
        <v>0</v>
      </c>
      <c r="K2566">
        <f>IF(COUNTIFS(Winback!$K$2:$K$300,$A2566)&gt;0,1,0)</f>
        <v>0</v>
      </c>
      <c r="L2566">
        <f>IF(AND($K2566=1,LEFT($A2566,3)="WB-"),SUMIFS(Winback!$D$2:$D$300,Winback!$K$2:$K$300,$A2566),0)</f>
        <v>0</v>
      </c>
      <c r="M2566">
        <f>IF(OR($E2566=1,$G2566=1,SUMIFS(Registros!$J$2:$J$6000,Registros!$B$2:$B$6000,$A2566)&gt;0),1,0)</f>
        <v>1</v>
      </c>
      <c r="N2566">
        <f>IF($J2566&gt;0,1,IF(COUNTIFS(Registros!$A$2:$A$6000,"CS",Registros!$B$2:$B$6000,$A2566,Registros!$K$2:$K$6000,"&lt;&gt;")&gt;0,1,0))</f>
        <v>0</v>
      </c>
      <c r="O2566" t="str">
        <f t="shared" si="200"/>
        <v>SOLO MÓVIL</v>
      </c>
      <c r="P2566" t="str">
        <f t="shared" si="201"/>
        <v>Ofrecer fijo + internet (FLBBTV)</v>
      </c>
      <c r="Q2566">
        <f t="shared" si="202"/>
        <v>17.579999999999998</v>
      </c>
      <c r="R2566">
        <f>IFERROR(VLOOKUP($A2566,Registros!$B$2:$G$6000,6,0),IFERROR(INDEX(Winback!$C$2:$C$300,MATCH($A2566,Winback!$K$2:$K$300,0)),""))</f>
        <v>0</v>
      </c>
      <c r="S2566" t="str">
        <f t="shared" si="203"/>
        <v>+MOV</v>
      </c>
      <c r="T2566">
        <f t="shared" si="204"/>
        <v>1</v>
      </c>
    </row>
    <row r="2567" spans="1:20" x14ac:dyDescent="0.35">
      <c r="A2567" t="s">
        <v>12706</v>
      </c>
      <c r="B2567" t="s">
        <v>12707</v>
      </c>
      <c r="C2567" t="s">
        <v>12708</v>
      </c>
      <c r="D2567" t="s">
        <v>12709</v>
      </c>
      <c r="E2567">
        <f>IF(COUNTIFS(Registros!$A$2:$A$6000,"NP",Registros!$B$2:$B$6000,$A2567)&gt;0,1,0)</f>
        <v>0</v>
      </c>
      <c r="F2567">
        <f>IF($E2567=1,SUMIFS(Registros!$F$2:$F$6000,Registros!$A$2:$A$6000,"NP",Registros!$B$2:$B$6000,$A2567),0)</f>
        <v>0</v>
      </c>
      <c r="G2567">
        <f>IF(COUNTIFS(Registros!$A$2:$A$6000,"MOV",Registros!$B$2:$B$6000,$A2567)&gt;0,1,0)</f>
        <v>1</v>
      </c>
      <c r="H2567">
        <f>IF($G2567=1,SUMIFS(Registros!$F$2:$F$6000,Registros!$A$2:$A$6000,"MOV",Registros!$B$2:$B$6000,$A2567),0)</f>
        <v>15</v>
      </c>
      <c r="I2567">
        <f>IF(COUNTIFS(Registros!$A$2:$A$6000,"CS",Registros!$B$2:$B$6000,$A2567)&gt;0,1,0)</f>
        <v>0</v>
      </c>
      <c r="J2567">
        <f>IF($I2567=1,SUMIFS(Registros!$I$2:$I$6000,Registros!$A$2:$A$6000,"CS",Registros!$B$2:$B$6000,$A2567),0)</f>
        <v>0</v>
      </c>
      <c r="K2567">
        <f>IF(COUNTIFS(Winback!$K$2:$K$300,$A2567)&gt;0,1,0)</f>
        <v>0</v>
      </c>
      <c r="L2567">
        <f>IF(AND($K2567=1,LEFT($A2567,3)="WB-"),SUMIFS(Winback!$D$2:$D$300,Winback!$K$2:$K$300,$A2567),0)</f>
        <v>0</v>
      </c>
      <c r="M2567">
        <f>IF(OR($E2567=1,$G2567=1,SUMIFS(Registros!$J$2:$J$6000,Registros!$B$2:$B$6000,$A2567)&gt;0),1,0)</f>
        <v>1</v>
      </c>
      <c r="N2567">
        <f>IF($J2567&gt;0,1,IF(COUNTIFS(Registros!$A$2:$A$6000,"CS",Registros!$B$2:$B$6000,$A2567,Registros!$K$2:$K$6000,"&lt;&gt;")&gt;0,1,0))</f>
        <v>0</v>
      </c>
      <c r="O2567" t="str">
        <f t="shared" si="200"/>
        <v>SOLO MÓVIL</v>
      </c>
      <c r="P2567" t="str">
        <f t="shared" si="201"/>
        <v>Ofrecer fijo + internet (FLBBTV)</v>
      </c>
      <c r="Q2567">
        <f t="shared" si="202"/>
        <v>15</v>
      </c>
      <c r="R2567">
        <f>IFERROR(VLOOKUP($A2567,Registros!$B$2:$G$6000,6,0),IFERROR(INDEX(Winback!$C$2:$C$300,MATCH($A2567,Winback!$K$2:$K$300,0)),""))</f>
        <v>0</v>
      </c>
      <c r="S2567" t="str">
        <f t="shared" si="203"/>
        <v>+MOV</v>
      </c>
      <c r="T2567">
        <f t="shared" si="204"/>
        <v>1</v>
      </c>
    </row>
    <row r="2568" spans="1:20" x14ac:dyDescent="0.35">
      <c r="A2568" t="s">
        <v>12711</v>
      </c>
      <c r="B2568" t="s">
        <v>12712</v>
      </c>
      <c r="C2568" t="s">
        <v>12713</v>
      </c>
      <c r="D2568" t="s">
        <v>12714</v>
      </c>
      <c r="E2568">
        <f>IF(COUNTIFS(Registros!$A$2:$A$6000,"NP",Registros!$B$2:$B$6000,$A2568)&gt;0,1,0)</f>
        <v>0</v>
      </c>
      <c r="F2568">
        <f>IF($E2568=1,SUMIFS(Registros!$F$2:$F$6000,Registros!$A$2:$A$6000,"NP",Registros!$B$2:$B$6000,$A2568),0)</f>
        <v>0</v>
      </c>
      <c r="G2568">
        <f>IF(COUNTIFS(Registros!$A$2:$A$6000,"MOV",Registros!$B$2:$B$6000,$A2568)&gt;0,1,0)</f>
        <v>1</v>
      </c>
      <c r="H2568">
        <f>IF($G2568=1,SUMIFS(Registros!$F$2:$F$6000,Registros!$A$2:$A$6000,"MOV",Registros!$B$2:$B$6000,$A2568),0)</f>
        <v>72</v>
      </c>
      <c r="I2568">
        <f>IF(COUNTIFS(Registros!$A$2:$A$6000,"CS",Registros!$B$2:$B$6000,$A2568)&gt;0,1,0)</f>
        <v>0</v>
      </c>
      <c r="J2568">
        <f>IF($I2568=1,SUMIFS(Registros!$I$2:$I$6000,Registros!$A$2:$A$6000,"CS",Registros!$B$2:$B$6000,$A2568),0)</f>
        <v>0</v>
      </c>
      <c r="K2568">
        <f>IF(COUNTIFS(Winback!$K$2:$K$300,$A2568)&gt;0,1,0)</f>
        <v>0</v>
      </c>
      <c r="L2568">
        <f>IF(AND($K2568=1,LEFT($A2568,3)="WB-"),SUMIFS(Winback!$D$2:$D$300,Winback!$K$2:$K$300,$A2568),0)</f>
        <v>0</v>
      </c>
      <c r="M2568">
        <f>IF(OR($E2568=1,$G2568=1,SUMIFS(Registros!$J$2:$J$6000,Registros!$B$2:$B$6000,$A2568)&gt;0),1,0)</f>
        <v>1</v>
      </c>
      <c r="N2568">
        <f>IF($J2568&gt;0,1,IF(COUNTIFS(Registros!$A$2:$A$6000,"CS",Registros!$B$2:$B$6000,$A2568,Registros!$K$2:$K$6000,"&lt;&gt;")&gt;0,1,0))</f>
        <v>0</v>
      </c>
      <c r="O2568" t="str">
        <f t="shared" si="200"/>
        <v>SOLO MÓVIL</v>
      </c>
      <c r="P2568" t="str">
        <f t="shared" si="201"/>
        <v>Ofrecer fijo + internet (FLBBTV)</v>
      </c>
      <c r="Q2568">
        <f t="shared" si="202"/>
        <v>72</v>
      </c>
      <c r="R2568">
        <f>IFERROR(VLOOKUP($A2568,Registros!$B$2:$G$6000,6,0),IFERROR(INDEX(Winback!$C$2:$C$300,MATCH($A2568,Winback!$K$2:$K$300,0)),""))</f>
        <v>0</v>
      </c>
      <c r="S2568" t="str">
        <f t="shared" si="203"/>
        <v>+MOV</v>
      </c>
      <c r="T2568">
        <f t="shared" si="204"/>
        <v>1</v>
      </c>
    </row>
    <row r="2569" spans="1:20" x14ac:dyDescent="0.35">
      <c r="A2569" t="s">
        <v>12716</v>
      </c>
      <c r="B2569" t="s">
        <v>12717</v>
      </c>
      <c r="C2569" t="s">
        <v>12718</v>
      </c>
      <c r="D2569" t="s">
        <v>12719</v>
      </c>
      <c r="E2569">
        <f>IF(COUNTIFS(Registros!$A$2:$A$6000,"NP",Registros!$B$2:$B$6000,$A2569)&gt;0,1,0)</f>
        <v>0</v>
      </c>
      <c r="F2569">
        <f>IF($E2569=1,SUMIFS(Registros!$F$2:$F$6000,Registros!$A$2:$A$6000,"NP",Registros!$B$2:$B$6000,$A2569),0)</f>
        <v>0</v>
      </c>
      <c r="G2569">
        <f>IF(COUNTIFS(Registros!$A$2:$A$6000,"MOV",Registros!$B$2:$B$6000,$A2569)&gt;0,1,0)</f>
        <v>1</v>
      </c>
      <c r="H2569">
        <f>IF($G2569=1,SUMIFS(Registros!$F$2:$F$6000,Registros!$A$2:$A$6000,"MOV",Registros!$B$2:$B$6000,$A2569),0)</f>
        <v>16.25</v>
      </c>
      <c r="I2569">
        <f>IF(COUNTIFS(Registros!$A$2:$A$6000,"CS",Registros!$B$2:$B$6000,$A2569)&gt;0,1,0)</f>
        <v>0</v>
      </c>
      <c r="J2569">
        <f>IF($I2569=1,SUMIFS(Registros!$I$2:$I$6000,Registros!$A$2:$A$6000,"CS",Registros!$B$2:$B$6000,$A2569),0)</f>
        <v>0</v>
      </c>
      <c r="K2569">
        <f>IF(COUNTIFS(Winback!$K$2:$K$300,$A2569)&gt;0,1,0)</f>
        <v>0</v>
      </c>
      <c r="L2569">
        <f>IF(AND($K2569=1,LEFT($A2569,3)="WB-"),SUMIFS(Winback!$D$2:$D$300,Winback!$K$2:$K$300,$A2569),0)</f>
        <v>0</v>
      </c>
      <c r="M2569">
        <f>IF(OR($E2569=1,$G2569=1,SUMIFS(Registros!$J$2:$J$6000,Registros!$B$2:$B$6000,$A2569)&gt;0),1,0)</f>
        <v>1</v>
      </c>
      <c r="N2569">
        <f>IF($J2569&gt;0,1,IF(COUNTIFS(Registros!$A$2:$A$6000,"CS",Registros!$B$2:$B$6000,$A2569,Registros!$K$2:$K$6000,"&lt;&gt;")&gt;0,1,0))</f>
        <v>0</v>
      </c>
      <c r="O2569" t="str">
        <f t="shared" si="200"/>
        <v>SOLO MÓVIL</v>
      </c>
      <c r="P2569" t="str">
        <f t="shared" si="201"/>
        <v>Ofrecer fijo + internet (FLBBTV)</v>
      </c>
      <c r="Q2569">
        <f t="shared" si="202"/>
        <v>16.25</v>
      </c>
      <c r="R2569">
        <f>IFERROR(VLOOKUP($A2569,Registros!$B$2:$G$6000,6,0),IFERROR(INDEX(Winback!$C$2:$C$300,MATCH($A2569,Winback!$K$2:$K$300,0)),""))</f>
        <v>0</v>
      </c>
      <c r="S2569" t="str">
        <f t="shared" si="203"/>
        <v>+MOV</v>
      </c>
      <c r="T2569">
        <f t="shared" si="204"/>
        <v>1</v>
      </c>
    </row>
    <row r="2570" spans="1:20" x14ac:dyDescent="0.35">
      <c r="A2570" t="s">
        <v>12721</v>
      </c>
      <c r="B2570" t="s">
        <v>12722</v>
      </c>
      <c r="C2570" t="s">
        <v>12662</v>
      </c>
      <c r="D2570" t="s">
        <v>12663</v>
      </c>
      <c r="E2570">
        <f>IF(COUNTIFS(Registros!$A$2:$A$6000,"NP",Registros!$B$2:$B$6000,$A2570)&gt;0,1,0)</f>
        <v>0</v>
      </c>
      <c r="F2570">
        <f>IF($E2570=1,SUMIFS(Registros!$F$2:$F$6000,Registros!$A$2:$A$6000,"NP",Registros!$B$2:$B$6000,$A2570),0)</f>
        <v>0</v>
      </c>
      <c r="G2570">
        <f>IF(COUNTIFS(Registros!$A$2:$A$6000,"MOV",Registros!$B$2:$B$6000,$A2570)&gt;0,1,0)</f>
        <v>1</v>
      </c>
      <c r="H2570">
        <f>IF($G2570=1,SUMIFS(Registros!$F$2:$F$6000,Registros!$A$2:$A$6000,"MOV",Registros!$B$2:$B$6000,$A2570),0)</f>
        <v>15</v>
      </c>
      <c r="I2570">
        <f>IF(COUNTIFS(Registros!$A$2:$A$6000,"CS",Registros!$B$2:$B$6000,$A2570)&gt;0,1,0)</f>
        <v>0</v>
      </c>
      <c r="J2570">
        <f>IF($I2570=1,SUMIFS(Registros!$I$2:$I$6000,Registros!$A$2:$A$6000,"CS",Registros!$B$2:$B$6000,$A2570),0)</f>
        <v>0</v>
      </c>
      <c r="K2570">
        <f>IF(COUNTIFS(Winback!$K$2:$K$300,$A2570)&gt;0,1,0)</f>
        <v>0</v>
      </c>
      <c r="L2570">
        <f>IF(AND($K2570=1,LEFT($A2570,3)="WB-"),SUMIFS(Winback!$D$2:$D$300,Winback!$K$2:$K$300,$A2570),0)</f>
        <v>0</v>
      </c>
      <c r="M2570">
        <f>IF(OR($E2570=1,$G2570=1,SUMIFS(Registros!$J$2:$J$6000,Registros!$B$2:$B$6000,$A2570)&gt;0),1,0)</f>
        <v>1</v>
      </c>
      <c r="N2570">
        <f>IF($J2570&gt;0,1,IF(COUNTIFS(Registros!$A$2:$A$6000,"CS",Registros!$B$2:$B$6000,$A2570,Registros!$K$2:$K$6000,"&lt;&gt;")&gt;0,1,0))</f>
        <v>0</v>
      </c>
      <c r="O2570" t="str">
        <f t="shared" si="200"/>
        <v>SOLO MÓVIL</v>
      </c>
      <c r="P2570" t="str">
        <f t="shared" si="201"/>
        <v>Ofrecer fijo + internet (FLBBTV)</v>
      </c>
      <c r="Q2570">
        <f t="shared" si="202"/>
        <v>15</v>
      </c>
      <c r="R2570">
        <f>IFERROR(VLOOKUP($A2570,Registros!$B$2:$G$6000,6,0),IFERROR(INDEX(Winback!$C$2:$C$300,MATCH($A2570,Winback!$K$2:$K$300,0)),""))</f>
        <v>0</v>
      </c>
      <c r="S2570" t="str">
        <f t="shared" si="203"/>
        <v>+MOV</v>
      </c>
      <c r="T2570">
        <f t="shared" si="204"/>
        <v>1</v>
      </c>
    </row>
    <row r="2571" spans="1:20" x14ac:dyDescent="0.35">
      <c r="A2571" t="s">
        <v>12724</v>
      </c>
      <c r="B2571" t="s">
        <v>12725</v>
      </c>
      <c r="C2571" t="s">
        <v>12726</v>
      </c>
      <c r="D2571" t="s">
        <v>12727</v>
      </c>
      <c r="E2571">
        <f>IF(COUNTIFS(Registros!$A$2:$A$6000,"NP",Registros!$B$2:$B$6000,$A2571)&gt;0,1,0)</f>
        <v>0</v>
      </c>
      <c r="F2571">
        <f>IF($E2571=1,SUMIFS(Registros!$F$2:$F$6000,Registros!$A$2:$A$6000,"NP",Registros!$B$2:$B$6000,$A2571),0)</f>
        <v>0</v>
      </c>
      <c r="G2571">
        <f>IF(COUNTIFS(Registros!$A$2:$A$6000,"MOV",Registros!$B$2:$B$6000,$A2571)&gt;0,1,0)</f>
        <v>1</v>
      </c>
      <c r="H2571">
        <f>IF($G2571=1,SUMIFS(Registros!$F$2:$F$6000,Registros!$A$2:$A$6000,"MOV",Registros!$B$2:$B$6000,$A2571),0)</f>
        <v>15</v>
      </c>
      <c r="I2571">
        <f>IF(COUNTIFS(Registros!$A$2:$A$6000,"CS",Registros!$B$2:$B$6000,$A2571)&gt;0,1,0)</f>
        <v>0</v>
      </c>
      <c r="J2571">
        <f>IF($I2571=1,SUMIFS(Registros!$I$2:$I$6000,Registros!$A$2:$A$6000,"CS",Registros!$B$2:$B$6000,$A2571),0)</f>
        <v>0</v>
      </c>
      <c r="K2571">
        <f>IF(COUNTIFS(Winback!$K$2:$K$300,$A2571)&gt;0,1,0)</f>
        <v>0</v>
      </c>
      <c r="L2571">
        <f>IF(AND($K2571=1,LEFT($A2571,3)="WB-"),SUMIFS(Winback!$D$2:$D$300,Winback!$K$2:$K$300,$A2571),0)</f>
        <v>0</v>
      </c>
      <c r="M2571">
        <f>IF(OR($E2571=1,$G2571=1,SUMIFS(Registros!$J$2:$J$6000,Registros!$B$2:$B$6000,$A2571)&gt;0),1,0)</f>
        <v>1</v>
      </c>
      <c r="N2571">
        <f>IF($J2571&gt;0,1,IF(COUNTIFS(Registros!$A$2:$A$6000,"CS",Registros!$B$2:$B$6000,$A2571,Registros!$K$2:$K$6000,"&lt;&gt;")&gt;0,1,0))</f>
        <v>0</v>
      </c>
      <c r="O2571" t="str">
        <f t="shared" si="200"/>
        <v>SOLO MÓVIL</v>
      </c>
      <c r="P2571" t="str">
        <f t="shared" si="201"/>
        <v>Ofrecer fijo + internet (FLBBTV)</v>
      </c>
      <c r="Q2571">
        <f t="shared" si="202"/>
        <v>15</v>
      </c>
      <c r="R2571">
        <f>IFERROR(VLOOKUP($A2571,Registros!$B$2:$G$6000,6,0),IFERROR(INDEX(Winback!$C$2:$C$300,MATCH($A2571,Winback!$K$2:$K$300,0)),""))</f>
        <v>0</v>
      </c>
      <c r="S2571" t="str">
        <f t="shared" si="203"/>
        <v>+MOV</v>
      </c>
      <c r="T2571">
        <f t="shared" si="204"/>
        <v>1</v>
      </c>
    </row>
    <row r="2572" spans="1:20" x14ac:dyDescent="0.35">
      <c r="A2572" t="s">
        <v>12729</v>
      </c>
      <c r="B2572" t="s">
        <v>12730</v>
      </c>
      <c r="C2572" t="s">
        <v>12731</v>
      </c>
      <c r="D2572" t="s">
        <v>12732</v>
      </c>
      <c r="E2572">
        <f>IF(COUNTIFS(Registros!$A$2:$A$6000,"NP",Registros!$B$2:$B$6000,$A2572)&gt;0,1,0)</f>
        <v>0</v>
      </c>
      <c r="F2572">
        <f>IF($E2572=1,SUMIFS(Registros!$F$2:$F$6000,Registros!$A$2:$A$6000,"NP",Registros!$B$2:$B$6000,$A2572),0)</f>
        <v>0</v>
      </c>
      <c r="G2572">
        <f>IF(COUNTIFS(Registros!$A$2:$A$6000,"MOV",Registros!$B$2:$B$6000,$A2572)&gt;0,1,0)</f>
        <v>1</v>
      </c>
      <c r="H2572">
        <f>IF($G2572=1,SUMIFS(Registros!$F$2:$F$6000,Registros!$A$2:$A$6000,"MOV",Registros!$B$2:$B$6000,$A2572),0)</f>
        <v>15</v>
      </c>
      <c r="I2572">
        <f>IF(COUNTIFS(Registros!$A$2:$A$6000,"CS",Registros!$B$2:$B$6000,$A2572)&gt;0,1,0)</f>
        <v>0</v>
      </c>
      <c r="J2572">
        <f>IF($I2572=1,SUMIFS(Registros!$I$2:$I$6000,Registros!$A$2:$A$6000,"CS",Registros!$B$2:$B$6000,$A2572),0)</f>
        <v>0</v>
      </c>
      <c r="K2572">
        <f>IF(COUNTIFS(Winback!$K$2:$K$300,$A2572)&gt;0,1,0)</f>
        <v>0</v>
      </c>
      <c r="L2572">
        <f>IF(AND($K2572=1,LEFT($A2572,3)="WB-"),SUMIFS(Winback!$D$2:$D$300,Winback!$K$2:$K$300,$A2572),0)</f>
        <v>0</v>
      </c>
      <c r="M2572">
        <f>IF(OR($E2572=1,$G2572=1,SUMIFS(Registros!$J$2:$J$6000,Registros!$B$2:$B$6000,$A2572)&gt;0),1,0)</f>
        <v>1</v>
      </c>
      <c r="N2572">
        <f>IF($J2572&gt;0,1,IF(COUNTIFS(Registros!$A$2:$A$6000,"CS",Registros!$B$2:$B$6000,$A2572,Registros!$K$2:$K$6000,"&lt;&gt;")&gt;0,1,0))</f>
        <v>0</v>
      </c>
      <c r="O2572" t="str">
        <f t="shared" si="200"/>
        <v>SOLO MÓVIL</v>
      </c>
      <c r="P2572" t="str">
        <f t="shared" si="201"/>
        <v>Ofrecer fijo + internet (FLBBTV)</v>
      </c>
      <c r="Q2572">
        <f t="shared" si="202"/>
        <v>15</v>
      </c>
      <c r="R2572">
        <f>IFERROR(VLOOKUP($A2572,Registros!$B$2:$G$6000,6,0),IFERROR(INDEX(Winback!$C$2:$C$300,MATCH($A2572,Winback!$K$2:$K$300,0)),""))</f>
        <v>0</v>
      </c>
      <c r="S2572" t="str">
        <f t="shared" si="203"/>
        <v>+MOV</v>
      </c>
      <c r="T2572">
        <f t="shared" si="204"/>
        <v>1</v>
      </c>
    </row>
    <row r="2573" spans="1:20" x14ac:dyDescent="0.35">
      <c r="A2573" t="s">
        <v>12734</v>
      </c>
      <c r="B2573" t="s">
        <v>12735</v>
      </c>
      <c r="C2573" t="s">
        <v>12736</v>
      </c>
      <c r="D2573" t="s">
        <v>12737</v>
      </c>
      <c r="E2573">
        <f>IF(COUNTIFS(Registros!$A$2:$A$6000,"NP",Registros!$B$2:$B$6000,$A2573)&gt;0,1,0)</f>
        <v>0</v>
      </c>
      <c r="F2573">
        <f>IF($E2573=1,SUMIFS(Registros!$F$2:$F$6000,Registros!$A$2:$A$6000,"NP",Registros!$B$2:$B$6000,$A2573),0)</f>
        <v>0</v>
      </c>
      <c r="G2573">
        <f>IF(COUNTIFS(Registros!$A$2:$A$6000,"MOV",Registros!$B$2:$B$6000,$A2573)&gt;0,1,0)</f>
        <v>1</v>
      </c>
      <c r="H2573">
        <f>IF($G2573=1,SUMIFS(Registros!$F$2:$F$6000,Registros!$A$2:$A$6000,"MOV",Registros!$B$2:$B$6000,$A2573),0)</f>
        <v>55.75</v>
      </c>
      <c r="I2573">
        <f>IF(COUNTIFS(Registros!$A$2:$A$6000,"CS",Registros!$B$2:$B$6000,$A2573)&gt;0,1,0)</f>
        <v>0</v>
      </c>
      <c r="J2573">
        <f>IF($I2573=1,SUMIFS(Registros!$I$2:$I$6000,Registros!$A$2:$A$6000,"CS",Registros!$B$2:$B$6000,$A2573),0)</f>
        <v>0</v>
      </c>
      <c r="K2573">
        <f>IF(COUNTIFS(Winback!$K$2:$K$300,$A2573)&gt;0,1,0)</f>
        <v>0</v>
      </c>
      <c r="L2573">
        <f>IF(AND($K2573=1,LEFT($A2573,3)="WB-"),SUMIFS(Winback!$D$2:$D$300,Winback!$K$2:$K$300,$A2573),0)</f>
        <v>0</v>
      </c>
      <c r="M2573">
        <f>IF(OR($E2573=1,$G2573=1,SUMIFS(Registros!$J$2:$J$6000,Registros!$B$2:$B$6000,$A2573)&gt;0),1,0)</f>
        <v>1</v>
      </c>
      <c r="N2573">
        <f>IF($J2573&gt;0,1,IF(COUNTIFS(Registros!$A$2:$A$6000,"CS",Registros!$B$2:$B$6000,$A2573,Registros!$K$2:$K$6000,"&lt;&gt;")&gt;0,1,0))</f>
        <v>0</v>
      </c>
      <c r="O2573" t="str">
        <f t="shared" si="200"/>
        <v>SOLO MÓVIL</v>
      </c>
      <c r="P2573" t="str">
        <f t="shared" si="201"/>
        <v>Ofrecer fijo + internet (FLBBTV)</v>
      </c>
      <c r="Q2573">
        <f t="shared" si="202"/>
        <v>55.75</v>
      </c>
      <c r="R2573">
        <f>IFERROR(VLOOKUP($A2573,Registros!$B$2:$G$6000,6,0),IFERROR(INDEX(Winback!$C$2:$C$300,MATCH($A2573,Winback!$K$2:$K$300,0)),""))</f>
        <v>0</v>
      </c>
      <c r="S2573" t="str">
        <f t="shared" si="203"/>
        <v>+MOV</v>
      </c>
      <c r="T2573">
        <f t="shared" si="204"/>
        <v>1</v>
      </c>
    </row>
    <row r="2574" spans="1:20" x14ac:dyDescent="0.35">
      <c r="A2574" t="s">
        <v>12739</v>
      </c>
      <c r="B2574" t="s">
        <v>12740</v>
      </c>
      <c r="C2574" t="s">
        <v>12741</v>
      </c>
      <c r="D2574" t="s">
        <v>12742</v>
      </c>
      <c r="E2574">
        <f>IF(COUNTIFS(Registros!$A$2:$A$6000,"NP",Registros!$B$2:$B$6000,$A2574)&gt;0,1,0)</f>
        <v>0</v>
      </c>
      <c r="F2574">
        <f>IF($E2574=1,SUMIFS(Registros!$F$2:$F$6000,Registros!$A$2:$A$6000,"NP",Registros!$B$2:$B$6000,$A2574),0)</f>
        <v>0</v>
      </c>
      <c r="G2574">
        <f>IF(COUNTIFS(Registros!$A$2:$A$6000,"MOV",Registros!$B$2:$B$6000,$A2574)&gt;0,1,0)</f>
        <v>1</v>
      </c>
      <c r="H2574">
        <f>IF($G2574=1,SUMIFS(Registros!$F$2:$F$6000,Registros!$A$2:$A$6000,"MOV",Registros!$B$2:$B$6000,$A2574),0)</f>
        <v>15</v>
      </c>
      <c r="I2574">
        <f>IF(COUNTIFS(Registros!$A$2:$A$6000,"CS",Registros!$B$2:$B$6000,$A2574)&gt;0,1,0)</f>
        <v>0</v>
      </c>
      <c r="J2574">
        <f>IF($I2574=1,SUMIFS(Registros!$I$2:$I$6000,Registros!$A$2:$A$6000,"CS",Registros!$B$2:$B$6000,$A2574),0)</f>
        <v>0</v>
      </c>
      <c r="K2574">
        <f>IF(COUNTIFS(Winback!$K$2:$K$300,$A2574)&gt;0,1,0)</f>
        <v>0</v>
      </c>
      <c r="L2574">
        <f>IF(AND($K2574=1,LEFT($A2574,3)="WB-"),SUMIFS(Winback!$D$2:$D$300,Winback!$K$2:$K$300,$A2574),0)</f>
        <v>0</v>
      </c>
      <c r="M2574">
        <f>IF(OR($E2574=1,$G2574=1,SUMIFS(Registros!$J$2:$J$6000,Registros!$B$2:$B$6000,$A2574)&gt;0),1,0)</f>
        <v>1</v>
      </c>
      <c r="N2574">
        <f>IF($J2574&gt;0,1,IF(COUNTIFS(Registros!$A$2:$A$6000,"CS",Registros!$B$2:$B$6000,$A2574,Registros!$K$2:$K$6000,"&lt;&gt;")&gt;0,1,0))</f>
        <v>0</v>
      </c>
      <c r="O2574" t="str">
        <f t="shared" si="200"/>
        <v>SOLO MÓVIL</v>
      </c>
      <c r="P2574" t="str">
        <f t="shared" si="201"/>
        <v>Ofrecer fijo + internet (FLBBTV)</v>
      </c>
      <c r="Q2574">
        <f t="shared" si="202"/>
        <v>15</v>
      </c>
      <c r="R2574">
        <f>IFERROR(VLOOKUP($A2574,Registros!$B$2:$G$6000,6,0),IFERROR(INDEX(Winback!$C$2:$C$300,MATCH($A2574,Winback!$K$2:$K$300,0)),""))</f>
        <v>0</v>
      </c>
      <c r="S2574" t="str">
        <f t="shared" si="203"/>
        <v>+MOV</v>
      </c>
      <c r="T2574">
        <f t="shared" si="204"/>
        <v>1</v>
      </c>
    </row>
    <row r="2575" spans="1:20" x14ac:dyDescent="0.35">
      <c r="A2575" t="s">
        <v>12744</v>
      </c>
      <c r="B2575" t="s">
        <v>12745</v>
      </c>
      <c r="C2575" t="s">
        <v>12746</v>
      </c>
      <c r="D2575" t="s">
        <v>12747</v>
      </c>
      <c r="E2575">
        <f>IF(COUNTIFS(Registros!$A$2:$A$6000,"NP",Registros!$B$2:$B$6000,$A2575)&gt;0,1,0)</f>
        <v>0</v>
      </c>
      <c r="F2575">
        <f>IF($E2575=1,SUMIFS(Registros!$F$2:$F$6000,Registros!$A$2:$A$6000,"NP",Registros!$B$2:$B$6000,$A2575),0)</f>
        <v>0</v>
      </c>
      <c r="G2575">
        <f>IF(COUNTIFS(Registros!$A$2:$A$6000,"MOV",Registros!$B$2:$B$6000,$A2575)&gt;0,1,0)</f>
        <v>1</v>
      </c>
      <c r="H2575">
        <f>IF($G2575=1,SUMIFS(Registros!$F$2:$F$6000,Registros!$A$2:$A$6000,"MOV",Registros!$B$2:$B$6000,$A2575),0)</f>
        <v>15</v>
      </c>
      <c r="I2575">
        <f>IF(COUNTIFS(Registros!$A$2:$A$6000,"CS",Registros!$B$2:$B$6000,$A2575)&gt;0,1,0)</f>
        <v>0</v>
      </c>
      <c r="J2575">
        <f>IF($I2575=1,SUMIFS(Registros!$I$2:$I$6000,Registros!$A$2:$A$6000,"CS",Registros!$B$2:$B$6000,$A2575),0)</f>
        <v>0</v>
      </c>
      <c r="K2575">
        <f>IF(COUNTIFS(Winback!$K$2:$K$300,$A2575)&gt;0,1,0)</f>
        <v>0</v>
      </c>
      <c r="L2575">
        <f>IF(AND($K2575=1,LEFT($A2575,3)="WB-"),SUMIFS(Winback!$D$2:$D$300,Winback!$K$2:$K$300,$A2575),0)</f>
        <v>0</v>
      </c>
      <c r="M2575">
        <f>IF(OR($E2575=1,$G2575=1,SUMIFS(Registros!$J$2:$J$6000,Registros!$B$2:$B$6000,$A2575)&gt;0),1,0)</f>
        <v>1</v>
      </c>
      <c r="N2575">
        <f>IF($J2575&gt;0,1,IF(COUNTIFS(Registros!$A$2:$A$6000,"CS",Registros!$B$2:$B$6000,$A2575,Registros!$K$2:$K$6000,"&lt;&gt;")&gt;0,1,0))</f>
        <v>0</v>
      </c>
      <c r="O2575" t="str">
        <f t="shared" si="200"/>
        <v>SOLO MÓVIL</v>
      </c>
      <c r="P2575" t="str">
        <f t="shared" si="201"/>
        <v>Ofrecer fijo + internet (FLBBTV)</v>
      </c>
      <c r="Q2575">
        <f t="shared" si="202"/>
        <v>15</v>
      </c>
      <c r="R2575">
        <f>IFERROR(VLOOKUP($A2575,Registros!$B$2:$G$6000,6,0),IFERROR(INDEX(Winback!$C$2:$C$300,MATCH($A2575,Winback!$K$2:$K$300,0)),""))</f>
        <v>0</v>
      </c>
      <c r="S2575" t="str">
        <f t="shared" si="203"/>
        <v>+MOV</v>
      </c>
      <c r="T2575">
        <f t="shared" si="204"/>
        <v>1</v>
      </c>
    </row>
    <row r="2576" spans="1:20" x14ac:dyDescent="0.35">
      <c r="A2576" t="s">
        <v>12749</v>
      </c>
      <c r="B2576" t="s">
        <v>12750</v>
      </c>
      <c r="C2576" t="s">
        <v>12751</v>
      </c>
      <c r="D2576" t="s">
        <v>12752</v>
      </c>
      <c r="E2576">
        <f>IF(COUNTIFS(Registros!$A$2:$A$6000,"NP",Registros!$B$2:$B$6000,$A2576)&gt;0,1,0)</f>
        <v>0</v>
      </c>
      <c r="F2576">
        <f>IF($E2576=1,SUMIFS(Registros!$F$2:$F$6000,Registros!$A$2:$A$6000,"NP",Registros!$B$2:$B$6000,$A2576),0)</f>
        <v>0</v>
      </c>
      <c r="G2576">
        <f>IF(COUNTIFS(Registros!$A$2:$A$6000,"MOV",Registros!$B$2:$B$6000,$A2576)&gt;0,1,0)</f>
        <v>1</v>
      </c>
      <c r="H2576">
        <f>IF($G2576=1,SUMIFS(Registros!$F$2:$F$6000,Registros!$A$2:$A$6000,"MOV",Registros!$B$2:$B$6000,$A2576),0)</f>
        <v>25</v>
      </c>
      <c r="I2576">
        <f>IF(COUNTIFS(Registros!$A$2:$A$6000,"CS",Registros!$B$2:$B$6000,$A2576)&gt;0,1,0)</f>
        <v>0</v>
      </c>
      <c r="J2576">
        <f>IF($I2576=1,SUMIFS(Registros!$I$2:$I$6000,Registros!$A$2:$A$6000,"CS",Registros!$B$2:$B$6000,$A2576),0)</f>
        <v>0</v>
      </c>
      <c r="K2576">
        <f>IF(COUNTIFS(Winback!$K$2:$K$300,$A2576)&gt;0,1,0)</f>
        <v>0</v>
      </c>
      <c r="L2576">
        <f>IF(AND($K2576=1,LEFT($A2576,3)="WB-"),SUMIFS(Winback!$D$2:$D$300,Winback!$K$2:$K$300,$A2576),0)</f>
        <v>0</v>
      </c>
      <c r="M2576">
        <f>IF(OR($E2576=1,$G2576=1,SUMIFS(Registros!$J$2:$J$6000,Registros!$B$2:$B$6000,$A2576)&gt;0),1,0)</f>
        <v>1</v>
      </c>
      <c r="N2576">
        <f>IF($J2576&gt;0,1,IF(COUNTIFS(Registros!$A$2:$A$6000,"CS",Registros!$B$2:$B$6000,$A2576,Registros!$K$2:$K$6000,"&lt;&gt;")&gt;0,1,0))</f>
        <v>0</v>
      </c>
      <c r="O2576" t="str">
        <f t="shared" si="200"/>
        <v>SOLO MÓVIL</v>
      </c>
      <c r="P2576" t="str">
        <f t="shared" si="201"/>
        <v>Ofrecer fijo + internet (FLBBTV)</v>
      </c>
      <c r="Q2576">
        <f t="shared" si="202"/>
        <v>25</v>
      </c>
      <c r="R2576">
        <f>IFERROR(VLOOKUP($A2576,Registros!$B$2:$G$6000,6,0),IFERROR(INDEX(Winback!$C$2:$C$300,MATCH($A2576,Winback!$K$2:$K$300,0)),""))</f>
        <v>0</v>
      </c>
      <c r="S2576" t="str">
        <f t="shared" si="203"/>
        <v>+MOV</v>
      </c>
      <c r="T2576">
        <f t="shared" si="204"/>
        <v>1</v>
      </c>
    </row>
    <row r="2577" spans="1:20" x14ac:dyDescent="0.35">
      <c r="A2577" t="s">
        <v>12754</v>
      </c>
      <c r="B2577" t="s">
        <v>12755</v>
      </c>
      <c r="C2577" t="s">
        <v>12756</v>
      </c>
      <c r="D2577" t="s">
        <v>12757</v>
      </c>
      <c r="E2577">
        <f>IF(COUNTIFS(Registros!$A$2:$A$6000,"NP",Registros!$B$2:$B$6000,$A2577)&gt;0,1,0)</f>
        <v>0</v>
      </c>
      <c r="F2577">
        <f>IF($E2577=1,SUMIFS(Registros!$F$2:$F$6000,Registros!$A$2:$A$6000,"NP",Registros!$B$2:$B$6000,$A2577),0)</f>
        <v>0</v>
      </c>
      <c r="G2577">
        <f>IF(COUNTIFS(Registros!$A$2:$A$6000,"MOV",Registros!$B$2:$B$6000,$A2577)&gt;0,1,0)</f>
        <v>1</v>
      </c>
      <c r="H2577">
        <f>IF($G2577=1,SUMIFS(Registros!$F$2:$F$6000,Registros!$A$2:$A$6000,"MOV",Registros!$B$2:$B$6000,$A2577),0)</f>
        <v>20.16</v>
      </c>
      <c r="I2577">
        <f>IF(COUNTIFS(Registros!$A$2:$A$6000,"CS",Registros!$B$2:$B$6000,$A2577)&gt;0,1,0)</f>
        <v>0</v>
      </c>
      <c r="J2577">
        <f>IF($I2577=1,SUMIFS(Registros!$I$2:$I$6000,Registros!$A$2:$A$6000,"CS",Registros!$B$2:$B$6000,$A2577),0)</f>
        <v>0</v>
      </c>
      <c r="K2577">
        <f>IF(COUNTIFS(Winback!$K$2:$K$300,$A2577)&gt;0,1,0)</f>
        <v>0</v>
      </c>
      <c r="L2577">
        <f>IF(AND($K2577=1,LEFT($A2577,3)="WB-"),SUMIFS(Winback!$D$2:$D$300,Winback!$K$2:$K$300,$A2577),0)</f>
        <v>0</v>
      </c>
      <c r="M2577">
        <f>IF(OR($E2577=1,$G2577=1,SUMIFS(Registros!$J$2:$J$6000,Registros!$B$2:$B$6000,$A2577)&gt;0),1,0)</f>
        <v>1</v>
      </c>
      <c r="N2577">
        <f>IF($J2577&gt;0,1,IF(COUNTIFS(Registros!$A$2:$A$6000,"CS",Registros!$B$2:$B$6000,$A2577,Registros!$K$2:$K$6000,"&lt;&gt;")&gt;0,1,0))</f>
        <v>0</v>
      </c>
      <c r="O2577" t="str">
        <f t="shared" si="200"/>
        <v>SOLO MÓVIL</v>
      </c>
      <c r="P2577" t="str">
        <f t="shared" si="201"/>
        <v>Ofrecer fijo + internet (FLBBTV)</v>
      </c>
      <c r="Q2577">
        <f t="shared" si="202"/>
        <v>20.16</v>
      </c>
      <c r="R2577">
        <f>IFERROR(VLOOKUP($A2577,Registros!$B$2:$G$6000,6,0),IFERROR(INDEX(Winback!$C$2:$C$300,MATCH($A2577,Winback!$K$2:$K$300,0)),""))</f>
        <v>0</v>
      </c>
      <c r="S2577" t="str">
        <f t="shared" si="203"/>
        <v>+MOV</v>
      </c>
      <c r="T2577">
        <f t="shared" si="204"/>
        <v>1</v>
      </c>
    </row>
    <row r="2578" spans="1:20" x14ac:dyDescent="0.35">
      <c r="A2578" t="s">
        <v>12758</v>
      </c>
      <c r="B2578" t="s">
        <v>12759</v>
      </c>
      <c r="C2578" t="s">
        <v>12760</v>
      </c>
      <c r="D2578" t="s">
        <v>12761</v>
      </c>
      <c r="E2578">
        <f>IF(COUNTIFS(Registros!$A$2:$A$6000,"NP",Registros!$B$2:$B$6000,$A2578)&gt;0,1,0)</f>
        <v>0</v>
      </c>
      <c r="F2578">
        <f>IF($E2578=1,SUMIFS(Registros!$F$2:$F$6000,Registros!$A$2:$A$6000,"NP",Registros!$B$2:$B$6000,$A2578),0)</f>
        <v>0</v>
      </c>
      <c r="G2578">
        <f>IF(COUNTIFS(Registros!$A$2:$A$6000,"MOV",Registros!$B$2:$B$6000,$A2578)&gt;0,1,0)</f>
        <v>1</v>
      </c>
      <c r="H2578">
        <f>IF($G2578=1,SUMIFS(Registros!$F$2:$F$6000,Registros!$A$2:$A$6000,"MOV",Registros!$B$2:$B$6000,$A2578),0)</f>
        <v>135.75</v>
      </c>
      <c r="I2578">
        <f>IF(COUNTIFS(Registros!$A$2:$A$6000,"CS",Registros!$B$2:$B$6000,$A2578)&gt;0,1,0)</f>
        <v>0</v>
      </c>
      <c r="J2578">
        <f>IF($I2578=1,SUMIFS(Registros!$I$2:$I$6000,Registros!$A$2:$A$6000,"CS",Registros!$B$2:$B$6000,$A2578),0)</f>
        <v>0</v>
      </c>
      <c r="K2578">
        <f>IF(COUNTIFS(Winback!$K$2:$K$300,$A2578)&gt;0,1,0)</f>
        <v>0</v>
      </c>
      <c r="L2578">
        <f>IF(AND($K2578=1,LEFT($A2578,3)="WB-"),SUMIFS(Winback!$D$2:$D$300,Winback!$K$2:$K$300,$A2578),0)</f>
        <v>0</v>
      </c>
      <c r="M2578">
        <f>IF(OR($E2578=1,$G2578=1,SUMIFS(Registros!$J$2:$J$6000,Registros!$B$2:$B$6000,$A2578)&gt;0),1,0)</f>
        <v>1</v>
      </c>
      <c r="N2578">
        <f>IF($J2578&gt;0,1,IF(COUNTIFS(Registros!$A$2:$A$6000,"CS",Registros!$B$2:$B$6000,$A2578,Registros!$K$2:$K$6000,"&lt;&gt;")&gt;0,1,0))</f>
        <v>0</v>
      </c>
      <c r="O2578" t="str">
        <f t="shared" si="200"/>
        <v>SOLO MÓVIL</v>
      </c>
      <c r="P2578" t="str">
        <f t="shared" si="201"/>
        <v>Ofrecer fijo + internet (FLBBTV)</v>
      </c>
      <c r="Q2578">
        <f t="shared" si="202"/>
        <v>135.75</v>
      </c>
      <c r="R2578">
        <f>IFERROR(VLOOKUP($A2578,Registros!$B$2:$G$6000,6,0),IFERROR(INDEX(Winback!$C$2:$C$300,MATCH($A2578,Winback!$K$2:$K$300,0)),""))</f>
        <v>0</v>
      </c>
      <c r="S2578" t="str">
        <f t="shared" si="203"/>
        <v>+MOV</v>
      </c>
      <c r="T2578">
        <f t="shared" si="204"/>
        <v>1</v>
      </c>
    </row>
    <row r="2579" spans="1:20" x14ac:dyDescent="0.35">
      <c r="A2579" t="s">
        <v>12763</v>
      </c>
      <c r="B2579" t="s">
        <v>12764</v>
      </c>
      <c r="C2579" t="s">
        <v>12765</v>
      </c>
      <c r="D2579" t="s">
        <v>12766</v>
      </c>
      <c r="E2579">
        <f>IF(COUNTIFS(Registros!$A$2:$A$6000,"NP",Registros!$B$2:$B$6000,$A2579)&gt;0,1,0)</f>
        <v>0</v>
      </c>
      <c r="F2579">
        <f>IF($E2579=1,SUMIFS(Registros!$F$2:$F$6000,Registros!$A$2:$A$6000,"NP",Registros!$B$2:$B$6000,$A2579),0)</f>
        <v>0</v>
      </c>
      <c r="G2579">
        <f>IF(COUNTIFS(Registros!$A$2:$A$6000,"MOV",Registros!$B$2:$B$6000,$A2579)&gt;0,1,0)</f>
        <v>1</v>
      </c>
      <c r="H2579">
        <f>IF($G2579=1,SUMIFS(Registros!$F$2:$F$6000,Registros!$A$2:$A$6000,"MOV",Registros!$B$2:$B$6000,$A2579),0)</f>
        <v>16.940000000000001</v>
      </c>
      <c r="I2579">
        <f>IF(COUNTIFS(Registros!$A$2:$A$6000,"CS",Registros!$B$2:$B$6000,$A2579)&gt;0,1,0)</f>
        <v>0</v>
      </c>
      <c r="J2579">
        <f>IF($I2579=1,SUMIFS(Registros!$I$2:$I$6000,Registros!$A$2:$A$6000,"CS",Registros!$B$2:$B$6000,$A2579),0)</f>
        <v>0</v>
      </c>
      <c r="K2579">
        <f>IF(COUNTIFS(Winback!$K$2:$K$300,$A2579)&gt;0,1,0)</f>
        <v>0</v>
      </c>
      <c r="L2579">
        <f>IF(AND($K2579=1,LEFT($A2579,3)="WB-"),SUMIFS(Winback!$D$2:$D$300,Winback!$K$2:$K$300,$A2579),0)</f>
        <v>0</v>
      </c>
      <c r="M2579">
        <f>IF(OR($E2579=1,$G2579=1,SUMIFS(Registros!$J$2:$J$6000,Registros!$B$2:$B$6000,$A2579)&gt;0),1,0)</f>
        <v>1</v>
      </c>
      <c r="N2579">
        <f>IF($J2579&gt;0,1,IF(COUNTIFS(Registros!$A$2:$A$6000,"CS",Registros!$B$2:$B$6000,$A2579,Registros!$K$2:$K$6000,"&lt;&gt;")&gt;0,1,0))</f>
        <v>0</v>
      </c>
      <c r="O2579" t="str">
        <f t="shared" si="200"/>
        <v>SOLO MÓVIL</v>
      </c>
      <c r="P2579" t="str">
        <f t="shared" si="201"/>
        <v>Ofrecer fijo + internet (FLBBTV)</v>
      </c>
      <c r="Q2579">
        <f t="shared" si="202"/>
        <v>16.940000000000001</v>
      </c>
      <c r="R2579">
        <f>IFERROR(VLOOKUP($A2579,Registros!$B$2:$G$6000,6,0),IFERROR(INDEX(Winback!$C$2:$C$300,MATCH($A2579,Winback!$K$2:$K$300,0)),""))</f>
        <v>0</v>
      </c>
      <c r="S2579" t="str">
        <f t="shared" si="203"/>
        <v>+MOV</v>
      </c>
      <c r="T2579">
        <f t="shared" si="204"/>
        <v>1</v>
      </c>
    </row>
    <row r="2580" spans="1:20" x14ac:dyDescent="0.35">
      <c r="A2580" t="s">
        <v>12767</v>
      </c>
      <c r="B2580" t="s">
        <v>12768</v>
      </c>
      <c r="C2580" t="s">
        <v>12769</v>
      </c>
      <c r="D2580" t="s">
        <v>12770</v>
      </c>
      <c r="E2580">
        <f>IF(COUNTIFS(Registros!$A$2:$A$6000,"NP",Registros!$B$2:$B$6000,$A2580)&gt;0,1,0)</f>
        <v>0</v>
      </c>
      <c r="F2580">
        <f>IF($E2580=1,SUMIFS(Registros!$F$2:$F$6000,Registros!$A$2:$A$6000,"NP",Registros!$B$2:$B$6000,$A2580),0)</f>
        <v>0</v>
      </c>
      <c r="G2580">
        <f>IF(COUNTIFS(Registros!$A$2:$A$6000,"MOV",Registros!$B$2:$B$6000,$A2580)&gt;0,1,0)</f>
        <v>1</v>
      </c>
      <c r="H2580">
        <f>IF($G2580=1,SUMIFS(Registros!$F$2:$F$6000,Registros!$A$2:$A$6000,"MOV",Registros!$B$2:$B$6000,$A2580),0)</f>
        <v>15</v>
      </c>
      <c r="I2580">
        <f>IF(COUNTIFS(Registros!$A$2:$A$6000,"CS",Registros!$B$2:$B$6000,$A2580)&gt;0,1,0)</f>
        <v>0</v>
      </c>
      <c r="J2580">
        <f>IF($I2580=1,SUMIFS(Registros!$I$2:$I$6000,Registros!$A$2:$A$6000,"CS",Registros!$B$2:$B$6000,$A2580),0)</f>
        <v>0</v>
      </c>
      <c r="K2580">
        <f>IF(COUNTIFS(Winback!$K$2:$K$300,$A2580)&gt;0,1,0)</f>
        <v>0</v>
      </c>
      <c r="L2580">
        <f>IF(AND($K2580=1,LEFT($A2580,3)="WB-"),SUMIFS(Winback!$D$2:$D$300,Winback!$K$2:$K$300,$A2580),0)</f>
        <v>0</v>
      </c>
      <c r="M2580">
        <f>IF(OR($E2580=1,$G2580=1,SUMIFS(Registros!$J$2:$J$6000,Registros!$B$2:$B$6000,$A2580)&gt;0),1,0)</f>
        <v>1</v>
      </c>
      <c r="N2580">
        <f>IF($J2580&gt;0,1,IF(COUNTIFS(Registros!$A$2:$A$6000,"CS",Registros!$B$2:$B$6000,$A2580,Registros!$K$2:$K$6000,"&lt;&gt;")&gt;0,1,0))</f>
        <v>0</v>
      </c>
      <c r="O2580" t="str">
        <f t="shared" si="200"/>
        <v>SOLO MÓVIL</v>
      </c>
      <c r="P2580" t="str">
        <f t="shared" si="201"/>
        <v>Ofrecer fijo + internet (FLBBTV)</v>
      </c>
      <c r="Q2580">
        <f t="shared" si="202"/>
        <v>15</v>
      </c>
      <c r="R2580">
        <f>IFERROR(VLOOKUP($A2580,Registros!$B$2:$G$6000,6,0),IFERROR(INDEX(Winback!$C$2:$C$300,MATCH($A2580,Winback!$K$2:$K$300,0)),""))</f>
        <v>0</v>
      </c>
      <c r="S2580" t="str">
        <f t="shared" si="203"/>
        <v>+MOV</v>
      </c>
      <c r="T2580">
        <f t="shared" si="204"/>
        <v>1</v>
      </c>
    </row>
    <row r="2581" spans="1:20" x14ac:dyDescent="0.35">
      <c r="A2581" t="s">
        <v>12772</v>
      </c>
      <c r="B2581" t="s">
        <v>12773</v>
      </c>
      <c r="C2581" t="s">
        <v>12774</v>
      </c>
      <c r="D2581" t="s">
        <v>12775</v>
      </c>
      <c r="E2581">
        <f>IF(COUNTIFS(Registros!$A$2:$A$6000,"NP",Registros!$B$2:$B$6000,$A2581)&gt;0,1,0)</f>
        <v>0</v>
      </c>
      <c r="F2581">
        <f>IF($E2581=1,SUMIFS(Registros!$F$2:$F$6000,Registros!$A$2:$A$6000,"NP",Registros!$B$2:$B$6000,$A2581),0)</f>
        <v>0</v>
      </c>
      <c r="G2581">
        <f>IF(COUNTIFS(Registros!$A$2:$A$6000,"MOV",Registros!$B$2:$B$6000,$A2581)&gt;0,1,0)</f>
        <v>1</v>
      </c>
      <c r="H2581">
        <f>IF($G2581=1,SUMIFS(Registros!$F$2:$F$6000,Registros!$A$2:$A$6000,"MOV",Registros!$B$2:$B$6000,$A2581),0)</f>
        <v>35</v>
      </c>
      <c r="I2581">
        <f>IF(COUNTIFS(Registros!$A$2:$A$6000,"CS",Registros!$B$2:$B$6000,$A2581)&gt;0,1,0)</f>
        <v>0</v>
      </c>
      <c r="J2581">
        <f>IF($I2581=1,SUMIFS(Registros!$I$2:$I$6000,Registros!$A$2:$A$6000,"CS",Registros!$B$2:$B$6000,$A2581),0)</f>
        <v>0</v>
      </c>
      <c r="K2581">
        <f>IF(COUNTIFS(Winback!$K$2:$K$300,$A2581)&gt;0,1,0)</f>
        <v>0</v>
      </c>
      <c r="L2581">
        <f>IF(AND($K2581=1,LEFT($A2581,3)="WB-"),SUMIFS(Winback!$D$2:$D$300,Winback!$K$2:$K$300,$A2581),0)</f>
        <v>0</v>
      </c>
      <c r="M2581">
        <f>IF(OR($E2581=1,$G2581=1,SUMIFS(Registros!$J$2:$J$6000,Registros!$B$2:$B$6000,$A2581)&gt;0),1,0)</f>
        <v>1</v>
      </c>
      <c r="N2581">
        <f>IF($J2581&gt;0,1,IF(COUNTIFS(Registros!$A$2:$A$6000,"CS",Registros!$B$2:$B$6000,$A2581,Registros!$K$2:$K$6000,"&lt;&gt;")&gt;0,1,0))</f>
        <v>0</v>
      </c>
      <c r="O2581" t="str">
        <f t="shared" si="200"/>
        <v>SOLO MÓVIL</v>
      </c>
      <c r="P2581" t="str">
        <f t="shared" si="201"/>
        <v>Ofrecer fijo + internet (FLBBTV)</v>
      </c>
      <c r="Q2581">
        <f t="shared" si="202"/>
        <v>35</v>
      </c>
      <c r="R2581">
        <f>IFERROR(VLOOKUP($A2581,Registros!$B$2:$G$6000,6,0),IFERROR(INDEX(Winback!$C$2:$C$300,MATCH($A2581,Winback!$K$2:$K$300,0)),""))</f>
        <v>0</v>
      </c>
      <c r="S2581" t="str">
        <f t="shared" si="203"/>
        <v>+MOV</v>
      </c>
      <c r="T2581">
        <f t="shared" si="204"/>
        <v>1</v>
      </c>
    </row>
    <row r="2582" spans="1:20" x14ac:dyDescent="0.35">
      <c r="A2582" t="s">
        <v>12777</v>
      </c>
      <c r="B2582" t="s">
        <v>12778</v>
      </c>
      <c r="C2582" t="s">
        <v>12779</v>
      </c>
      <c r="D2582" t="s">
        <v>12780</v>
      </c>
      <c r="E2582">
        <f>IF(COUNTIFS(Registros!$A$2:$A$6000,"NP",Registros!$B$2:$B$6000,$A2582)&gt;0,1,0)</f>
        <v>0</v>
      </c>
      <c r="F2582">
        <f>IF($E2582=1,SUMIFS(Registros!$F$2:$F$6000,Registros!$A$2:$A$6000,"NP",Registros!$B$2:$B$6000,$A2582),0)</f>
        <v>0</v>
      </c>
      <c r="G2582">
        <f>IF(COUNTIFS(Registros!$A$2:$A$6000,"MOV",Registros!$B$2:$B$6000,$A2582)&gt;0,1,0)</f>
        <v>1</v>
      </c>
      <c r="H2582">
        <f>IF($G2582=1,SUMIFS(Registros!$F$2:$F$6000,Registros!$A$2:$A$6000,"MOV",Registros!$B$2:$B$6000,$A2582),0)</f>
        <v>19.52</v>
      </c>
      <c r="I2582">
        <f>IF(COUNTIFS(Registros!$A$2:$A$6000,"CS",Registros!$B$2:$B$6000,$A2582)&gt;0,1,0)</f>
        <v>0</v>
      </c>
      <c r="J2582">
        <f>IF($I2582=1,SUMIFS(Registros!$I$2:$I$6000,Registros!$A$2:$A$6000,"CS",Registros!$B$2:$B$6000,$A2582),0)</f>
        <v>0</v>
      </c>
      <c r="K2582">
        <f>IF(COUNTIFS(Winback!$K$2:$K$300,$A2582)&gt;0,1,0)</f>
        <v>0</v>
      </c>
      <c r="L2582">
        <f>IF(AND($K2582=1,LEFT($A2582,3)="WB-"),SUMIFS(Winback!$D$2:$D$300,Winback!$K$2:$K$300,$A2582),0)</f>
        <v>0</v>
      </c>
      <c r="M2582">
        <f>IF(OR($E2582=1,$G2582=1,SUMIFS(Registros!$J$2:$J$6000,Registros!$B$2:$B$6000,$A2582)&gt;0),1,0)</f>
        <v>1</v>
      </c>
      <c r="N2582">
        <f>IF($J2582&gt;0,1,IF(COUNTIFS(Registros!$A$2:$A$6000,"CS",Registros!$B$2:$B$6000,$A2582,Registros!$K$2:$K$6000,"&lt;&gt;")&gt;0,1,0))</f>
        <v>0</v>
      </c>
      <c r="O2582" t="str">
        <f t="shared" si="200"/>
        <v>SOLO MÓVIL</v>
      </c>
      <c r="P2582" t="str">
        <f t="shared" si="201"/>
        <v>Ofrecer fijo + internet (FLBBTV)</v>
      </c>
      <c r="Q2582">
        <f t="shared" si="202"/>
        <v>19.52</v>
      </c>
      <c r="R2582">
        <f>IFERROR(VLOOKUP($A2582,Registros!$B$2:$G$6000,6,0),IFERROR(INDEX(Winback!$C$2:$C$300,MATCH($A2582,Winback!$K$2:$K$300,0)),""))</f>
        <v>0</v>
      </c>
      <c r="S2582" t="str">
        <f t="shared" si="203"/>
        <v>+MOV</v>
      </c>
      <c r="T2582">
        <f t="shared" si="204"/>
        <v>1</v>
      </c>
    </row>
    <row r="2583" spans="1:20" x14ac:dyDescent="0.35">
      <c r="A2583" t="s">
        <v>12781</v>
      </c>
      <c r="B2583" t="s">
        <v>12782</v>
      </c>
      <c r="C2583" t="s">
        <v>12783</v>
      </c>
      <c r="D2583" t="s">
        <v>12784</v>
      </c>
      <c r="E2583">
        <f>IF(COUNTIFS(Registros!$A$2:$A$6000,"NP",Registros!$B$2:$B$6000,$A2583)&gt;0,1,0)</f>
        <v>0</v>
      </c>
      <c r="F2583">
        <f>IF($E2583=1,SUMIFS(Registros!$F$2:$F$6000,Registros!$A$2:$A$6000,"NP",Registros!$B$2:$B$6000,$A2583),0)</f>
        <v>0</v>
      </c>
      <c r="G2583">
        <f>IF(COUNTIFS(Registros!$A$2:$A$6000,"MOV",Registros!$B$2:$B$6000,$A2583)&gt;0,1,0)</f>
        <v>1</v>
      </c>
      <c r="H2583">
        <f>IF($G2583=1,SUMIFS(Registros!$F$2:$F$6000,Registros!$A$2:$A$6000,"MOV",Registros!$B$2:$B$6000,$A2583),0)</f>
        <v>25</v>
      </c>
      <c r="I2583">
        <f>IF(COUNTIFS(Registros!$A$2:$A$6000,"CS",Registros!$B$2:$B$6000,$A2583)&gt;0,1,0)</f>
        <v>0</v>
      </c>
      <c r="J2583">
        <f>IF($I2583=1,SUMIFS(Registros!$I$2:$I$6000,Registros!$A$2:$A$6000,"CS",Registros!$B$2:$B$6000,$A2583),0)</f>
        <v>0</v>
      </c>
      <c r="K2583">
        <f>IF(COUNTIFS(Winback!$K$2:$K$300,$A2583)&gt;0,1,0)</f>
        <v>0</v>
      </c>
      <c r="L2583">
        <f>IF(AND($K2583=1,LEFT($A2583,3)="WB-"),SUMIFS(Winback!$D$2:$D$300,Winback!$K$2:$K$300,$A2583),0)</f>
        <v>0</v>
      </c>
      <c r="M2583">
        <f>IF(OR($E2583=1,$G2583=1,SUMIFS(Registros!$J$2:$J$6000,Registros!$B$2:$B$6000,$A2583)&gt;0),1,0)</f>
        <v>1</v>
      </c>
      <c r="N2583">
        <f>IF($J2583&gt;0,1,IF(COUNTIFS(Registros!$A$2:$A$6000,"CS",Registros!$B$2:$B$6000,$A2583,Registros!$K$2:$K$6000,"&lt;&gt;")&gt;0,1,0))</f>
        <v>0</v>
      </c>
      <c r="O2583" t="str">
        <f t="shared" si="200"/>
        <v>SOLO MÓVIL</v>
      </c>
      <c r="P2583" t="str">
        <f t="shared" si="201"/>
        <v>Ofrecer fijo + internet (FLBBTV)</v>
      </c>
      <c r="Q2583">
        <f t="shared" si="202"/>
        <v>25</v>
      </c>
      <c r="R2583">
        <f>IFERROR(VLOOKUP($A2583,Registros!$B$2:$G$6000,6,0),IFERROR(INDEX(Winback!$C$2:$C$300,MATCH($A2583,Winback!$K$2:$K$300,0)),""))</f>
        <v>0</v>
      </c>
      <c r="S2583" t="str">
        <f t="shared" si="203"/>
        <v>+MOV</v>
      </c>
      <c r="T2583">
        <f t="shared" si="204"/>
        <v>1</v>
      </c>
    </row>
    <row r="2584" spans="1:20" x14ac:dyDescent="0.35">
      <c r="A2584" t="s">
        <v>12786</v>
      </c>
      <c r="B2584" t="s">
        <v>12787</v>
      </c>
      <c r="C2584" t="s">
        <v>12788</v>
      </c>
      <c r="D2584" t="s">
        <v>12789</v>
      </c>
      <c r="E2584">
        <f>IF(COUNTIFS(Registros!$A$2:$A$6000,"NP",Registros!$B$2:$B$6000,$A2584)&gt;0,1,0)</f>
        <v>0</v>
      </c>
      <c r="F2584">
        <f>IF($E2584=1,SUMIFS(Registros!$F$2:$F$6000,Registros!$A$2:$A$6000,"NP",Registros!$B$2:$B$6000,$A2584),0)</f>
        <v>0</v>
      </c>
      <c r="G2584">
        <f>IF(COUNTIFS(Registros!$A$2:$A$6000,"MOV",Registros!$B$2:$B$6000,$A2584)&gt;0,1,0)</f>
        <v>1</v>
      </c>
      <c r="H2584">
        <f>IF($G2584=1,SUMIFS(Registros!$F$2:$F$6000,Registros!$A$2:$A$6000,"MOV",Registros!$B$2:$B$6000,$A2584),0)</f>
        <v>15</v>
      </c>
      <c r="I2584">
        <f>IF(COUNTIFS(Registros!$A$2:$A$6000,"CS",Registros!$B$2:$B$6000,$A2584)&gt;0,1,0)</f>
        <v>0</v>
      </c>
      <c r="J2584">
        <f>IF($I2584=1,SUMIFS(Registros!$I$2:$I$6000,Registros!$A$2:$A$6000,"CS",Registros!$B$2:$B$6000,$A2584),0)</f>
        <v>0</v>
      </c>
      <c r="K2584">
        <f>IF(COUNTIFS(Winback!$K$2:$K$300,$A2584)&gt;0,1,0)</f>
        <v>0</v>
      </c>
      <c r="L2584">
        <f>IF(AND($K2584=1,LEFT($A2584,3)="WB-"),SUMIFS(Winback!$D$2:$D$300,Winback!$K$2:$K$300,$A2584),0)</f>
        <v>0</v>
      </c>
      <c r="M2584">
        <f>IF(OR($E2584=1,$G2584=1,SUMIFS(Registros!$J$2:$J$6000,Registros!$B$2:$B$6000,$A2584)&gt;0),1,0)</f>
        <v>1</v>
      </c>
      <c r="N2584">
        <f>IF($J2584&gt;0,1,IF(COUNTIFS(Registros!$A$2:$A$6000,"CS",Registros!$B$2:$B$6000,$A2584,Registros!$K$2:$K$6000,"&lt;&gt;")&gt;0,1,0))</f>
        <v>0</v>
      </c>
      <c r="O2584" t="str">
        <f t="shared" si="200"/>
        <v>SOLO MÓVIL</v>
      </c>
      <c r="P2584" t="str">
        <f t="shared" si="201"/>
        <v>Ofrecer fijo + internet (FLBBTV)</v>
      </c>
      <c r="Q2584">
        <f t="shared" si="202"/>
        <v>15</v>
      </c>
      <c r="R2584">
        <f>IFERROR(VLOOKUP($A2584,Registros!$B$2:$G$6000,6,0),IFERROR(INDEX(Winback!$C$2:$C$300,MATCH($A2584,Winback!$K$2:$K$300,0)),""))</f>
        <v>0</v>
      </c>
      <c r="S2584" t="str">
        <f t="shared" si="203"/>
        <v>+MOV</v>
      </c>
      <c r="T2584">
        <f t="shared" si="204"/>
        <v>1</v>
      </c>
    </row>
    <row r="2585" spans="1:20" x14ac:dyDescent="0.35">
      <c r="A2585" t="s">
        <v>12791</v>
      </c>
      <c r="B2585" t="s">
        <v>12792</v>
      </c>
      <c r="C2585" t="s">
        <v>12793</v>
      </c>
      <c r="D2585" t="s">
        <v>12794</v>
      </c>
      <c r="E2585">
        <f>IF(COUNTIFS(Registros!$A$2:$A$6000,"NP",Registros!$B$2:$B$6000,$A2585)&gt;0,1,0)</f>
        <v>0</v>
      </c>
      <c r="F2585">
        <f>IF($E2585=1,SUMIFS(Registros!$F$2:$F$6000,Registros!$A$2:$A$6000,"NP",Registros!$B$2:$B$6000,$A2585),0)</f>
        <v>0</v>
      </c>
      <c r="G2585">
        <f>IF(COUNTIFS(Registros!$A$2:$A$6000,"MOV",Registros!$B$2:$B$6000,$A2585)&gt;0,1,0)</f>
        <v>1</v>
      </c>
      <c r="H2585">
        <f>IF($G2585=1,SUMIFS(Registros!$F$2:$F$6000,Registros!$A$2:$A$6000,"MOV",Registros!$B$2:$B$6000,$A2585),0)</f>
        <v>15</v>
      </c>
      <c r="I2585">
        <f>IF(COUNTIFS(Registros!$A$2:$A$6000,"CS",Registros!$B$2:$B$6000,$A2585)&gt;0,1,0)</f>
        <v>0</v>
      </c>
      <c r="J2585">
        <f>IF($I2585=1,SUMIFS(Registros!$I$2:$I$6000,Registros!$A$2:$A$6000,"CS",Registros!$B$2:$B$6000,$A2585),0)</f>
        <v>0</v>
      </c>
      <c r="K2585">
        <f>IF(COUNTIFS(Winback!$K$2:$K$300,$A2585)&gt;0,1,0)</f>
        <v>0</v>
      </c>
      <c r="L2585">
        <f>IF(AND($K2585=1,LEFT($A2585,3)="WB-"),SUMIFS(Winback!$D$2:$D$300,Winback!$K$2:$K$300,$A2585),0)</f>
        <v>0</v>
      </c>
      <c r="M2585">
        <f>IF(OR($E2585=1,$G2585=1,SUMIFS(Registros!$J$2:$J$6000,Registros!$B$2:$B$6000,$A2585)&gt;0),1,0)</f>
        <v>1</v>
      </c>
      <c r="N2585">
        <f>IF($J2585&gt;0,1,IF(COUNTIFS(Registros!$A$2:$A$6000,"CS",Registros!$B$2:$B$6000,$A2585,Registros!$K$2:$K$6000,"&lt;&gt;")&gt;0,1,0))</f>
        <v>0</v>
      </c>
      <c r="O2585" t="str">
        <f t="shared" si="200"/>
        <v>SOLO MÓVIL</v>
      </c>
      <c r="P2585" t="str">
        <f t="shared" si="201"/>
        <v>Ofrecer fijo + internet (FLBBTV)</v>
      </c>
      <c r="Q2585">
        <f t="shared" si="202"/>
        <v>15</v>
      </c>
      <c r="R2585">
        <f>IFERROR(VLOOKUP($A2585,Registros!$B$2:$G$6000,6,0),IFERROR(INDEX(Winback!$C$2:$C$300,MATCH($A2585,Winback!$K$2:$K$300,0)),""))</f>
        <v>0</v>
      </c>
      <c r="S2585" t="str">
        <f t="shared" si="203"/>
        <v>+MOV</v>
      </c>
      <c r="T2585">
        <f t="shared" si="204"/>
        <v>1</v>
      </c>
    </row>
    <row r="2586" spans="1:20" x14ac:dyDescent="0.35">
      <c r="A2586" t="s">
        <v>12796</v>
      </c>
      <c r="B2586" t="s">
        <v>12797</v>
      </c>
      <c r="C2586" t="s">
        <v>12798</v>
      </c>
      <c r="D2586" t="s">
        <v>12799</v>
      </c>
      <c r="E2586">
        <f>IF(COUNTIFS(Registros!$A$2:$A$6000,"NP",Registros!$B$2:$B$6000,$A2586)&gt;0,1,0)</f>
        <v>0</v>
      </c>
      <c r="F2586">
        <f>IF($E2586=1,SUMIFS(Registros!$F$2:$F$6000,Registros!$A$2:$A$6000,"NP",Registros!$B$2:$B$6000,$A2586),0)</f>
        <v>0</v>
      </c>
      <c r="G2586">
        <f>IF(COUNTIFS(Registros!$A$2:$A$6000,"MOV",Registros!$B$2:$B$6000,$A2586)&gt;0,1,0)</f>
        <v>1</v>
      </c>
      <c r="H2586">
        <f>IF($G2586=1,SUMIFS(Registros!$F$2:$F$6000,Registros!$A$2:$A$6000,"MOV",Registros!$B$2:$B$6000,$A2586),0)</f>
        <v>15</v>
      </c>
      <c r="I2586">
        <f>IF(COUNTIFS(Registros!$A$2:$A$6000,"CS",Registros!$B$2:$B$6000,$A2586)&gt;0,1,0)</f>
        <v>0</v>
      </c>
      <c r="J2586">
        <f>IF($I2586=1,SUMIFS(Registros!$I$2:$I$6000,Registros!$A$2:$A$6000,"CS",Registros!$B$2:$B$6000,$A2586),0)</f>
        <v>0</v>
      </c>
      <c r="K2586">
        <f>IF(COUNTIFS(Winback!$K$2:$K$300,$A2586)&gt;0,1,0)</f>
        <v>0</v>
      </c>
      <c r="L2586">
        <f>IF(AND($K2586=1,LEFT($A2586,3)="WB-"),SUMIFS(Winback!$D$2:$D$300,Winback!$K$2:$K$300,$A2586),0)</f>
        <v>0</v>
      </c>
      <c r="M2586">
        <f>IF(OR($E2586=1,$G2586=1,SUMIFS(Registros!$J$2:$J$6000,Registros!$B$2:$B$6000,$A2586)&gt;0),1,0)</f>
        <v>1</v>
      </c>
      <c r="N2586">
        <f>IF($J2586&gt;0,1,IF(COUNTIFS(Registros!$A$2:$A$6000,"CS",Registros!$B$2:$B$6000,$A2586,Registros!$K$2:$K$6000,"&lt;&gt;")&gt;0,1,0))</f>
        <v>0</v>
      </c>
      <c r="O2586" t="str">
        <f t="shared" si="200"/>
        <v>SOLO MÓVIL</v>
      </c>
      <c r="P2586" t="str">
        <f t="shared" si="201"/>
        <v>Ofrecer fijo + internet (FLBBTV)</v>
      </c>
      <c r="Q2586">
        <f t="shared" si="202"/>
        <v>15</v>
      </c>
      <c r="R2586">
        <f>IFERROR(VLOOKUP($A2586,Registros!$B$2:$G$6000,6,0),IFERROR(INDEX(Winback!$C$2:$C$300,MATCH($A2586,Winback!$K$2:$K$300,0)),""))</f>
        <v>0</v>
      </c>
      <c r="S2586" t="str">
        <f t="shared" si="203"/>
        <v>+MOV</v>
      </c>
      <c r="T2586">
        <f t="shared" si="204"/>
        <v>1</v>
      </c>
    </row>
    <row r="2587" spans="1:20" x14ac:dyDescent="0.35">
      <c r="A2587" t="s">
        <v>12801</v>
      </c>
      <c r="B2587" t="s">
        <v>12802</v>
      </c>
      <c r="C2587" t="s">
        <v>12803</v>
      </c>
      <c r="D2587" t="s">
        <v>12804</v>
      </c>
      <c r="E2587">
        <f>IF(COUNTIFS(Registros!$A$2:$A$6000,"NP",Registros!$B$2:$B$6000,$A2587)&gt;0,1,0)</f>
        <v>0</v>
      </c>
      <c r="F2587">
        <f>IF($E2587=1,SUMIFS(Registros!$F$2:$F$6000,Registros!$A$2:$A$6000,"NP",Registros!$B$2:$B$6000,$A2587),0)</f>
        <v>0</v>
      </c>
      <c r="G2587">
        <f>IF(COUNTIFS(Registros!$A$2:$A$6000,"MOV",Registros!$B$2:$B$6000,$A2587)&gt;0,1,0)</f>
        <v>1</v>
      </c>
      <c r="H2587">
        <f>IF($G2587=1,SUMIFS(Registros!$F$2:$F$6000,Registros!$A$2:$A$6000,"MOV",Registros!$B$2:$B$6000,$A2587),0)</f>
        <v>15</v>
      </c>
      <c r="I2587">
        <f>IF(COUNTIFS(Registros!$A$2:$A$6000,"CS",Registros!$B$2:$B$6000,$A2587)&gt;0,1,0)</f>
        <v>0</v>
      </c>
      <c r="J2587">
        <f>IF($I2587=1,SUMIFS(Registros!$I$2:$I$6000,Registros!$A$2:$A$6000,"CS",Registros!$B$2:$B$6000,$A2587),0)</f>
        <v>0</v>
      </c>
      <c r="K2587">
        <f>IF(COUNTIFS(Winback!$K$2:$K$300,$A2587)&gt;0,1,0)</f>
        <v>0</v>
      </c>
      <c r="L2587">
        <f>IF(AND($K2587=1,LEFT($A2587,3)="WB-"),SUMIFS(Winback!$D$2:$D$300,Winback!$K$2:$K$300,$A2587),0)</f>
        <v>0</v>
      </c>
      <c r="M2587">
        <f>IF(OR($E2587=1,$G2587=1,SUMIFS(Registros!$J$2:$J$6000,Registros!$B$2:$B$6000,$A2587)&gt;0),1,0)</f>
        <v>1</v>
      </c>
      <c r="N2587">
        <f>IF($J2587&gt;0,1,IF(COUNTIFS(Registros!$A$2:$A$6000,"CS",Registros!$B$2:$B$6000,$A2587,Registros!$K$2:$K$6000,"&lt;&gt;")&gt;0,1,0))</f>
        <v>0</v>
      </c>
      <c r="O2587" t="str">
        <f t="shared" si="200"/>
        <v>SOLO MÓVIL</v>
      </c>
      <c r="P2587" t="str">
        <f t="shared" si="201"/>
        <v>Ofrecer fijo + internet (FLBBTV)</v>
      </c>
      <c r="Q2587">
        <f t="shared" si="202"/>
        <v>15</v>
      </c>
      <c r="R2587">
        <f>IFERROR(VLOOKUP($A2587,Registros!$B$2:$G$6000,6,0),IFERROR(INDEX(Winback!$C$2:$C$300,MATCH($A2587,Winback!$K$2:$K$300,0)),""))</f>
        <v>0</v>
      </c>
      <c r="S2587" t="str">
        <f t="shared" si="203"/>
        <v>+MOV</v>
      </c>
      <c r="T2587">
        <f t="shared" si="204"/>
        <v>1</v>
      </c>
    </row>
    <row r="2588" spans="1:20" x14ac:dyDescent="0.35">
      <c r="A2588" t="s">
        <v>12806</v>
      </c>
      <c r="B2588" t="s">
        <v>12807</v>
      </c>
      <c r="C2588" t="s">
        <v>12808</v>
      </c>
      <c r="D2588" t="s">
        <v>12809</v>
      </c>
      <c r="E2588">
        <f>IF(COUNTIFS(Registros!$A$2:$A$6000,"NP",Registros!$B$2:$B$6000,$A2588)&gt;0,1,0)</f>
        <v>0</v>
      </c>
      <c r="F2588">
        <f>IF($E2588=1,SUMIFS(Registros!$F$2:$F$6000,Registros!$A$2:$A$6000,"NP",Registros!$B$2:$B$6000,$A2588),0)</f>
        <v>0</v>
      </c>
      <c r="G2588">
        <f>IF(COUNTIFS(Registros!$A$2:$A$6000,"MOV",Registros!$B$2:$B$6000,$A2588)&gt;0,1,0)</f>
        <v>1</v>
      </c>
      <c r="H2588">
        <f>IF($G2588=1,SUMIFS(Registros!$F$2:$F$6000,Registros!$A$2:$A$6000,"MOV",Registros!$B$2:$B$6000,$A2588),0)</f>
        <v>16.940000000000001</v>
      </c>
      <c r="I2588">
        <f>IF(COUNTIFS(Registros!$A$2:$A$6000,"CS",Registros!$B$2:$B$6000,$A2588)&gt;0,1,0)</f>
        <v>0</v>
      </c>
      <c r="J2588">
        <f>IF($I2588=1,SUMIFS(Registros!$I$2:$I$6000,Registros!$A$2:$A$6000,"CS",Registros!$B$2:$B$6000,$A2588),0)</f>
        <v>0</v>
      </c>
      <c r="K2588">
        <f>IF(COUNTIFS(Winback!$K$2:$K$300,$A2588)&gt;0,1,0)</f>
        <v>0</v>
      </c>
      <c r="L2588">
        <f>IF(AND($K2588=1,LEFT($A2588,3)="WB-"),SUMIFS(Winback!$D$2:$D$300,Winback!$K$2:$K$300,$A2588),0)</f>
        <v>0</v>
      </c>
      <c r="M2588">
        <f>IF(OR($E2588=1,$G2588=1,SUMIFS(Registros!$J$2:$J$6000,Registros!$B$2:$B$6000,$A2588)&gt;0),1,0)</f>
        <v>1</v>
      </c>
      <c r="N2588">
        <f>IF($J2588&gt;0,1,IF(COUNTIFS(Registros!$A$2:$A$6000,"CS",Registros!$B$2:$B$6000,$A2588,Registros!$K$2:$K$6000,"&lt;&gt;")&gt;0,1,0))</f>
        <v>0</v>
      </c>
      <c r="O2588" t="str">
        <f t="shared" si="200"/>
        <v>SOLO MÓVIL</v>
      </c>
      <c r="P2588" t="str">
        <f t="shared" si="201"/>
        <v>Ofrecer fijo + internet (FLBBTV)</v>
      </c>
      <c r="Q2588">
        <f t="shared" si="202"/>
        <v>16.940000000000001</v>
      </c>
      <c r="R2588">
        <f>IFERROR(VLOOKUP($A2588,Registros!$B$2:$G$6000,6,0),IFERROR(INDEX(Winback!$C$2:$C$300,MATCH($A2588,Winback!$K$2:$K$300,0)),""))</f>
        <v>0</v>
      </c>
      <c r="S2588" t="str">
        <f t="shared" si="203"/>
        <v>+MOV</v>
      </c>
      <c r="T2588">
        <f t="shared" si="204"/>
        <v>1</v>
      </c>
    </row>
    <row r="2589" spans="1:20" x14ac:dyDescent="0.35">
      <c r="A2589" t="s">
        <v>12810</v>
      </c>
      <c r="B2589" t="s">
        <v>12811</v>
      </c>
      <c r="C2589" t="s">
        <v>12812</v>
      </c>
      <c r="D2589" t="s">
        <v>12813</v>
      </c>
      <c r="E2589">
        <f>IF(COUNTIFS(Registros!$A$2:$A$6000,"NP",Registros!$B$2:$B$6000,$A2589)&gt;0,1,0)</f>
        <v>0</v>
      </c>
      <c r="F2589">
        <f>IF($E2589=1,SUMIFS(Registros!$F$2:$F$6000,Registros!$A$2:$A$6000,"NP",Registros!$B$2:$B$6000,$A2589),0)</f>
        <v>0</v>
      </c>
      <c r="G2589">
        <f>IF(COUNTIFS(Registros!$A$2:$A$6000,"MOV",Registros!$B$2:$B$6000,$A2589)&gt;0,1,0)</f>
        <v>1</v>
      </c>
      <c r="H2589">
        <f>IF($G2589=1,SUMIFS(Registros!$F$2:$F$6000,Registros!$A$2:$A$6000,"MOV",Registros!$B$2:$B$6000,$A2589),0)</f>
        <v>15</v>
      </c>
      <c r="I2589">
        <f>IF(COUNTIFS(Registros!$A$2:$A$6000,"CS",Registros!$B$2:$B$6000,$A2589)&gt;0,1,0)</f>
        <v>0</v>
      </c>
      <c r="J2589">
        <f>IF($I2589=1,SUMIFS(Registros!$I$2:$I$6000,Registros!$A$2:$A$6000,"CS",Registros!$B$2:$B$6000,$A2589),0)</f>
        <v>0</v>
      </c>
      <c r="K2589">
        <f>IF(COUNTIFS(Winback!$K$2:$K$300,$A2589)&gt;0,1,0)</f>
        <v>0</v>
      </c>
      <c r="L2589">
        <f>IF(AND($K2589=1,LEFT($A2589,3)="WB-"),SUMIFS(Winback!$D$2:$D$300,Winback!$K$2:$K$300,$A2589),0)</f>
        <v>0</v>
      </c>
      <c r="M2589">
        <f>IF(OR($E2589=1,$G2589=1,SUMIFS(Registros!$J$2:$J$6000,Registros!$B$2:$B$6000,$A2589)&gt;0),1,0)</f>
        <v>1</v>
      </c>
      <c r="N2589">
        <f>IF($J2589&gt;0,1,IF(COUNTIFS(Registros!$A$2:$A$6000,"CS",Registros!$B$2:$B$6000,$A2589,Registros!$K$2:$K$6000,"&lt;&gt;")&gt;0,1,0))</f>
        <v>0</v>
      </c>
      <c r="O2589" t="str">
        <f t="shared" si="200"/>
        <v>SOLO MÓVIL</v>
      </c>
      <c r="P2589" t="str">
        <f t="shared" si="201"/>
        <v>Ofrecer fijo + internet (FLBBTV)</v>
      </c>
      <c r="Q2589">
        <f t="shared" si="202"/>
        <v>15</v>
      </c>
      <c r="R2589">
        <f>IFERROR(VLOOKUP($A2589,Registros!$B$2:$G$6000,6,0),IFERROR(INDEX(Winback!$C$2:$C$300,MATCH($A2589,Winback!$K$2:$K$300,0)),""))</f>
        <v>0</v>
      </c>
      <c r="S2589" t="str">
        <f t="shared" si="203"/>
        <v>+MOV</v>
      </c>
      <c r="T2589">
        <f t="shared" si="204"/>
        <v>1</v>
      </c>
    </row>
    <row r="2590" spans="1:20" x14ac:dyDescent="0.35">
      <c r="A2590" t="s">
        <v>12815</v>
      </c>
      <c r="B2590" t="s">
        <v>12816</v>
      </c>
      <c r="C2590" t="s">
        <v>12817</v>
      </c>
      <c r="D2590" t="s">
        <v>12818</v>
      </c>
      <c r="E2590">
        <f>IF(COUNTIFS(Registros!$A$2:$A$6000,"NP",Registros!$B$2:$B$6000,$A2590)&gt;0,1,0)</f>
        <v>0</v>
      </c>
      <c r="F2590">
        <f>IF($E2590=1,SUMIFS(Registros!$F$2:$F$6000,Registros!$A$2:$A$6000,"NP",Registros!$B$2:$B$6000,$A2590),0)</f>
        <v>0</v>
      </c>
      <c r="G2590">
        <f>IF(COUNTIFS(Registros!$A$2:$A$6000,"MOV",Registros!$B$2:$B$6000,$A2590)&gt;0,1,0)</f>
        <v>1</v>
      </c>
      <c r="H2590">
        <f>IF($G2590=1,SUMIFS(Registros!$F$2:$F$6000,Registros!$A$2:$A$6000,"MOV",Registros!$B$2:$B$6000,$A2590),0)</f>
        <v>60</v>
      </c>
      <c r="I2590">
        <f>IF(COUNTIFS(Registros!$A$2:$A$6000,"CS",Registros!$B$2:$B$6000,$A2590)&gt;0,1,0)</f>
        <v>0</v>
      </c>
      <c r="J2590">
        <f>IF($I2590=1,SUMIFS(Registros!$I$2:$I$6000,Registros!$A$2:$A$6000,"CS",Registros!$B$2:$B$6000,$A2590),0)</f>
        <v>0</v>
      </c>
      <c r="K2590">
        <f>IF(COUNTIFS(Winback!$K$2:$K$300,$A2590)&gt;0,1,0)</f>
        <v>0</v>
      </c>
      <c r="L2590">
        <f>IF(AND($K2590=1,LEFT($A2590,3)="WB-"),SUMIFS(Winback!$D$2:$D$300,Winback!$K$2:$K$300,$A2590),0)</f>
        <v>0</v>
      </c>
      <c r="M2590">
        <f>IF(OR($E2590=1,$G2590=1,SUMIFS(Registros!$J$2:$J$6000,Registros!$B$2:$B$6000,$A2590)&gt;0),1,0)</f>
        <v>1</v>
      </c>
      <c r="N2590">
        <f>IF($J2590&gt;0,1,IF(COUNTIFS(Registros!$A$2:$A$6000,"CS",Registros!$B$2:$B$6000,$A2590,Registros!$K$2:$K$6000,"&lt;&gt;")&gt;0,1,0))</f>
        <v>0</v>
      </c>
      <c r="O2590" t="str">
        <f t="shared" si="200"/>
        <v>SOLO MÓVIL</v>
      </c>
      <c r="P2590" t="str">
        <f t="shared" si="201"/>
        <v>Ofrecer fijo + internet (FLBBTV)</v>
      </c>
      <c r="Q2590">
        <f t="shared" si="202"/>
        <v>60</v>
      </c>
      <c r="R2590">
        <f>IFERROR(VLOOKUP($A2590,Registros!$B$2:$G$6000,6,0),IFERROR(INDEX(Winback!$C$2:$C$300,MATCH($A2590,Winback!$K$2:$K$300,0)),""))</f>
        <v>0</v>
      </c>
      <c r="S2590" t="str">
        <f t="shared" si="203"/>
        <v>+MOV</v>
      </c>
      <c r="T2590">
        <f t="shared" si="204"/>
        <v>1</v>
      </c>
    </row>
    <row r="2591" spans="1:20" x14ac:dyDescent="0.35">
      <c r="A2591" t="s">
        <v>12820</v>
      </c>
      <c r="B2591" t="s">
        <v>12821</v>
      </c>
      <c r="C2591" t="s">
        <v>12817</v>
      </c>
      <c r="D2591" t="s">
        <v>12818</v>
      </c>
      <c r="E2591">
        <f>IF(COUNTIFS(Registros!$A$2:$A$6000,"NP",Registros!$B$2:$B$6000,$A2591)&gt;0,1,0)</f>
        <v>0</v>
      </c>
      <c r="F2591">
        <f>IF($E2591=1,SUMIFS(Registros!$F$2:$F$6000,Registros!$A$2:$A$6000,"NP",Registros!$B$2:$B$6000,$A2591),0)</f>
        <v>0</v>
      </c>
      <c r="G2591">
        <f>IF(COUNTIFS(Registros!$A$2:$A$6000,"MOV",Registros!$B$2:$B$6000,$A2591)&gt;0,1,0)</f>
        <v>1</v>
      </c>
      <c r="H2591">
        <f>IF($G2591=1,SUMIFS(Registros!$F$2:$F$6000,Registros!$A$2:$A$6000,"MOV",Registros!$B$2:$B$6000,$A2591),0)</f>
        <v>75</v>
      </c>
      <c r="I2591">
        <f>IF(COUNTIFS(Registros!$A$2:$A$6000,"CS",Registros!$B$2:$B$6000,$A2591)&gt;0,1,0)</f>
        <v>0</v>
      </c>
      <c r="J2591">
        <f>IF($I2591=1,SUMIFS(Registros!$I$2:$I$6000,Registros!$A$2:$A$6000,"CS",Registros!$B$2:$B$6000,$A2591),0)</f>
        <v>0</v>
      </c>
      <c r="K2591">
        <f>IF(COUNTIFS(Winback!$K$2:$K$300,$A2591)&gt;0,1,0)</f>
        <v>0</v>
      </c>
      <c r="L2591">
        <f>IF(AND($K2591=1,LEFT($A2591,3)="WB-"),SUMIFS(Winback!$D$2:$D$300,Winback!$K$2:$K$300,$A2591),0)</f>
        <v>0</v>
      </c>
      <c r="M2591">
        <f>IF(OR($E2591=1,$G2591=1,SUMIFS(Registros!$J$2:$J$6000,Registros!$B$2:$B$6000,$A2591)&gt;0),1,0)</f>
        <v>1</v>
      </c>
      <c r="N2591">
        <f>IF($J2591&gt;0,1,IF(COUNTIFS(Registros!$A$2:$A$6000,"CS",Registros!$B$2:$B$6000,$A2591,Registros!$K$2:$K$6000,"&lt;&gt;")&gt;0,1,0))</f>
        <v>0</v>
      </c>
      <c r="O2591" t="str">
        <f t="shared" si="200"/>
        <v>SOLO MÓVIL</v>
      </c>
      <c r="P2591" t="str">
        <f t="shared" si="201"/>
        <v>Ofrecer fijo + internet (FLBBTV)</v>
      </c>
      <c r="Q2591">
        <f t="shared" si="202"/>
        <v>75</v>
      </c>
      <c r="R2591">
        <f>IFERROR(VLOOKUP($A2591,Registros!$B$2:$G$6000,6,0),IFERROR(INDEX(Winback!$C$2:$C$300,MATCH($A2591,Winback!$K$2:$K$300,0)),""))</f>
        <v>0</v>
      </c>
      <c r="S2591" t="str">
        <f t="shared" si="203"/>
        <v>+MOV</v>
      </c>
      <c r="T2591">
        <f t="shared" si="204"/>
        <v>1</v>
      </c>
    </row>
    <row r="2592" spans="1:20" x14ac:dyDescent="0.35">
      <c r="A2592" t="s">
        <v>12823</v>
      </c>
      <c r="B2592" t="s">
        <v>12824</v>
      </c>
      <c r="C2592" t="s">
        <v>12825</v>
      </c>
      <c r="D2592" t="s">
        <v>12826</v>
      </c>
      <c r="E2592">
        <f>IF(COUNTIFS(Registros!$A$2:$A$6000,"NP",Registros!$B$2:$B$6000,$A2592)&gt;0,1,0)</f>
        <v>0</v>
      </c>
      <c r="F2592">
        <f>IF($E2592=1,SUMIFS(Registros!$F$2:$F$6000,Registros!$A$2:$A$6000,"NP",Registros!$B$2:$B$6000,$A2592),0)</f>
        <v>0</v>
      </c>
      <c r="G2592">
        <f>IF(COUNTIFS(Registros!$A$2:$A$6000,"MOV",Registros!$B$2:$B$6000,$A2592)&gt;0,1,0)</f>
        <v>1</v>
      </c>
      <c r="H2592">
        <f>IF($G2592=1,SUMIFS(Registros!$F$2:$F$6000,Registros!$A$2:$A$6000,"MOV",Registros!$B$2:$B$6000,$A2592),0)</f>
        <v>15</v>
      </c>
      <c r="I2592">
        <f>IF(COUNTIFS(Registros!$A$2:$A$6000,"CS",Registros!$B$2:$B$6000,$A2592)&gt;0,1,0)</f>
        <v>0</v>
      </c>
      <c r="J2592">
        <f>IF($I2592=1,SUMIFS(Registros!$I$2:$I$6000,Registros!$A$2:$A$6000,"CS",Registros!$B$2:$B$6000,$A2592),0)</f>
        <v>0</v>
      </c>
      <c r="K2592">
        <f>IF(COUNTIFS(Winback!$K$2:$K$300,$A2592)&gt;0,1,0)</f>
        <v>0</v>
      </c>
      <c r="L2592">
        <f>IF(AND($K2592=1,LEFT($A2592,3)="WB-"),SUMIFS(Winback!$D$2:$D$300,Winback!$K$2:$K$300,$A2592),0)</f>
        <v>0</v>
      </c>
      <c r="M2592">
        <f>IF(OR($E2592=1,$G2592=1,SUMIFS(Registros!$J$2:$J$6000,Registros!$B$2:$B$6000,$A2592)&gt;0),1,0)</f>
        <v>1</v>
      </c>
      <c r="N2592">
        <f>IF($J2592&gt;0,1,IF(COUNTIFS(Registros!$A$2:$A$6000,"CS",Registros!$B$2:$B$6000,$A2592,Registros!$K$2:$K$6000,"&lt;&gt;")&gt;0,1,0))</f>
        <v>0</v>
      </c>
      <c r="O2592" t="str">
        <f t="shared" si="200"/>
        <v>SOLO MÓVIL</v>
      </c>
      <c r="P2592" t="str">
        <f t="shared" si="201"/>
        <v>Ofrecer fijo + internet (FLBBTV)</v>
      </c>
      <c r="Q2592">
        <f t="shared" si="202"/>
        <v>15</v>
      </c>
      <c r="R2592">
        <f>IFERROR(VLOOKUP($A2592,Registros!$B$2:$G$6000,6,0),IFERROR(INDEX(Winback!$C$2:$C$300,MATCH($A2592,Winback!$K$2:$K$300,0)),""))</f>
        <v>0</v>
      </c>
      <c r="S2592" t="str">
        <f t="shared" si="203"/>
        <v>+MOV</v>
      </c>
      <c r="T2592">
        <f t="shared" si="204"/>
        <v>1</v>
      </c>
    </row>
    <row r="2593" spans="1:20" x14ac:dyDescent="0.35">
      <c r="A2593" t="s">
        <v>12828</v>
      </c>
      <c r="B2593" t="s">
        <v>12829</v>
      </c>
      <c r="C2593" t="s">
        <v>12830</v>
      </c>
      <c r="D2593" t="s">
        <v>12831</v>
      </c>
      <c r="E2593">
        <f>IF(COUNTIFS(Registros!$A$2:$A$6000,"NP",Registros!$B$2:$B$6000,$A2593)&gt;0,1,0)</f>
        <v>0</v>
      </c>
      <c r="F2593">
        <f>IF($E2593=1,SUMIFS(Registros!$F$2:$F$6000,Registros!$A$2:$A$6000,"NP",Registros!$B$2:$B$6000,$A2593),0)</f>
        <v>0</v>
      </c>
      <c r="G2593">
        <f>IF(COUNTIFS(Registros!$A$2:$A$6000,"MOV",Registros!$B$2:$B$6000,$A2593)&gt;0,1,0)</f>
        <v>1</v>
      </c>
      <c r="H2593">
        <f>IF($G2593=1,SUMIFS(Registros!$F$2:$F$6000,Registros!$A$2:$A$6000,"MOV",Registros!$B$2:$B$6000,$A2593),0)</f>
        <v>16.29</v>
      </c>
      <c r="I2593">
        <f>IF(COUNTIFS(Registros!$A$2:$A$6000,"CS",Registros!$B$2:$B$6000,$A2593)&gt;0,1,0)</f>
        <v>0</v>
      </c>
      <c r="J2593">
        <f>IF($I2593=1,SUMIFS(Registros!$I$2:$I$6000,Registros!$A$2:$A$6000,"CS",Registros!$B$2:$B$6000,$A2593),0)</f>
        <v>0</v>
      </c>
      <c r="K2593">
        <f>IF(COUNTIFS(Winback!$K$2:$K$300,$A2593)&gt;0,1,0)</f>
        <v>0</v>
      </c>
      <c r="L2593">
        <f>IF(AND($K2593=1,LEFT($A2593,3)="WB-"),SUMIFS(Winback!$D$2:$D$300,Winback!$K$2:$K$300,$A2593),0)</f>
        <v>0</v>
      </c>
      <c r="M2593">
        <f>IF(OR($E2593=1,$G2593=1,SUMIFS(Registros!$J$2:$J$6000,Registros!$B$2:$B$6000,$A2593)&gt;0),1,0)</f>
        <v>1</v>
      </c>
      <c r="N2593">
        <f>IF($J2593&gt;0,1,IF(COUNTIFS(Registros!$A$2:$A$6000,"CS",Registros!$B$2:$B$6000,$A2593,Registros!$K$2:$K$6000,"&lt;&gt;")&gt;0,1,0))</f>
        <v>0</v>
      </c>
      <c r="O2593" t="str">
        <f t="shared" si="200"/>
        <v>SOLO MÓVIL</v>
      </c>
      <c r="P2593" t="str">
        <f t="shared" si="201"/>
        <v>Ofrecer fijo + internet (FLBBTV)</v>
      </c>
      <c r="Q2593">
        <f t="shared" si="202"/>
        <v>16.29</v>
      </c>
      <c r="R2593">
        <f>IFERROR(VLOOKUP($A2593,Registros!$B$2:$G$6000,6,0),IFERROR(INDEX(Winback!$C$2:$C$300,MATCH($A2593,Winback!$K$2:$K$300,0)),""))</f>
        <v>0</v>
      </c>
      <c r="S2593" t="str">
        <f t="shared" si="203"/>
        <v>+MOV</v>
      </c>
      <c r="T2593">
        <f t="shared" si="204"/>
        <v>1</v>
      </c>
    </row>
    <row r="2594" spans="1:20" x14ac:dyDescent="0.35">
      <c r="A2594" t="s">
        <v>12832</v>
      </c>
      <c r="B2594" t="s">
        <v>12833</v>
      </c>
      <c r="C2594" t="s">
        <v>12834</v>
      </c>
      <c r="D2594" t="s">
        <v>12835</v>
      </c>
      <c r="E2594">
        <f>IF(COUNTIFS(Registros!$A$2:$A$6000,"NP",Registros!$B$2:$B$6000,$A2594)&gt;0,1,0)</f>
        <v>0</v>
      </c>
      <c r="F2594">
        <f>IF($E2594=1,SUMIFS(Registros!$F$2:$F$6000,Registros!$A$2:$A$6000,"NP",Registros!$B$2:$B$6000,$A2594),0)</f>
        <v>0</v>
      </c>
      <c r="G2594">
        <f>IF(COUNTIFS(Registros!$A$2:$A$6000,"MOV",Registros!$B$2:$B$6000,$A2594)&gt;0,1,0)</f>
        <v>1</v>
      </c>
      <c r="H2594">
        <f>IF($G2594=1,SUMIFS(Registros!$F$2:$F$6000,Registros!$A$2:$A$6000,"MOV",Registros!$B$2:$B$6000,$A2594),0)</f>
        <v>56.5</v>
      </c>
      <c r="I2594">
        <f>IF(COUNTIFS(Registros!$A$2:$A$6000,"CS",Registros!$B$2:$B$6000,$A2594)&gt;0,1,0)</f>
        <v>0</v>
      </c>
      <c r="J2594">
        <f>IF($I2594=1,SUMIFS(Registros!$I$2:$I$6000,Registros!$A$2:$A$6000,"CS",Registros!$B$2:$B$6000,$A2594),0)</f>
        <v>0</v>
      </c>
      <c r="K2594">
        <f>IF(COUNTIFS(Winback!$K$2:$K$300,$A2594)&gt;0,1,0)</f>
        <v>0</v>
      </c>
      <c r="L2594">
        <f>IF(AND($K2594=1,LEFT($A2594,3)="WB-"),SUMIFS(Winback!$D$2:$D$300,Winback!$K$2:$K$300,$A2594),0)</f>
        <v>0</v>
      </c>
      <c r="M2594">
        <f>IF(OR($E2594=1,$G2594=1,SUMIFS(Registros!$J$2:$J$6000,Registros!$B$2:$B$6000,$A2594)&gt;0),1,0)</f>
        <v>1</v>
      </c>
      <c r="N2594">
        <f>IF($J2594&gt;0,1,IF(COUNTIFS(Registros!$A$2:$A$6000,"CS",Registros!$B$2:$B$6000,$A2594,Registros!$K$2:$K$6000,"&lt;&gt;")&gt;0,1,0))</f>
        <v>0</v>
      </c>
      <c r="O2594" t="str">
        <f t="shared" si="200"/>
        <v>SOLO MÓVIL</v>
      </c>
      <c r="P2594" t="str">
        <f t="shared" si="201"/>
        <v>Ofrecer fijo + internet (FLBBTV)</v>
      </c>
      <c r="Q2594">
        <f t="shared" si="202"/>
        <v>56.5</v>
      </c>
      <c r="R2594">
        <f>IFERROR(VLOOKUP($A2594,Registros!$B$2:$G$6000,6,0),IFERROR(INDEX(Winback!$C$2:$C$300,MATCH($A2594,Winback!$K$2:$K$300,0)),""))</f>
        <v>0</v>
      </c>
      <c r="S2594" t="str">
        <f t="shared" si="203"/>
        <v>+MOV</v>
      </c>
      <c r="T2594">
        <f t="shared" si="204"/>
        <v>1</v>
      </c>
    </row>
    <row r="2595" spans="1:20" x14ac:dyDescent="0.35">
      <c r="A2595" t="s">
        <v>12837</v>
      </c>
      <c r="B2595" t="s">
        <v>12838</v>
      </c>
      <c r="C2595" t="s">
        <v>12839</v>
      </c>
      <c r="D2595" t="s">
        <v>12840</v>
      </c>
      <c r="E2595">
        <f>IF(COUNTIFS(Registros!$A$2:$A$6000,"NP",Registros!$B$2:$B$6000,$A2595)&gt;0,1,0)</f>
        <v>0</v>
      </c>
      <c r="F2595">
        <f>IF($E2595=1,SUMIFS(Registros!$F$2:$F$6000,Registros!$A$2:$A$6000,"NP",Registros!$B$2:$B$6000,$A2595),0)</f>
        <v>0</v>
      </c>
      <c r="G2595">
        <f>IF(COUNTIFS(Registros!$A$2:$A$6000,"MOV",Registros!$B$2:$B$6000,$A2595)&gt;0,1,0)</f>
        <v>1</v>
      </c>
      <c r="H2595">
        <f>IF($G2595=1,SUMIFS(Registros!$F$2:$F$6000,Registros!$A$2:$A$6000,"MOV",Registros!$B$2:$B$6000,$A2595),0)</f>
        <v>15</v>
      </c>
      <c r="I2595">
        <f>IF(COUNTIFS(Registros!$A$2:$A$6000,"CS",Registros!$B$2:$B$6000,$A2595)&gt;0,1,0)</f>
        <v>0</v>
      </c>
      <c r="J2595">
        <f>IF($I2595=1,SUMIFS(Registros!$I$2:$I$6000,Registros!$A$2:$A$6000,"CS",Registros!$B$2:$B$6000,$A2595),0)</f>
        <v>0</v>
      </c>
      <c r="K2595">
        <f>IF(COUNTIFS(Winback!$K$2:$K$300,$A2595)&gt;0,1,0)</f>
        <v>0</v>
      </c>
      <c r="L2595">
        <f>IF(AND($K2595=1,LEFT($A2595,3)="WB-"),SUMIFS(Winback!$D$2:$D$300,Winback!$K$2:$K$300,$A2595),0)</f>
        <v>0</v>
      </c>
      <c r="M2595">
        <f>IF(OR($E2595=1,$G2595=1,SUMIFS(Registros!$J$2:$J$6000,Registros!$B$2:$B$6000,$A2595)&gt;0),1,0)</f>
        <v>1</v>
      </c>
      <c r="N2595">
        <f>IF($J2595&gt;0,1,IF(COUNTIFS(Registros!$A$2:$A$6000,"CS",Registros!$B$2:$B$6000,$A2595,Registros!$K$2:$K$6000,"&lt;&gt;")&gt;0,1,0))</f>
        <v>0</v>
      </c>
      <c r="O2595" t="str">
        <f t="shared" si="200"/>
        <v>SOLO MÓVIL</v>
      </c>
      <c r="P2595" t="str">
        <f t="shared" si="201"/>
        <v>Ofrecer fijo + internet (FLBBTV)</v>
      </c>
      <c r="Q2595">
        <f t="shared" si="202"/>
        <v>15</v>
      </c>
      <c r="R2595">
        <f>IFERROR(VLOOKUP($A2595,Registros!$B$2:$G$6000,6,0),IFERROR(INDEX(Winback!$C$2:$C$300,MATCH($A2595,Winback!$K$2:$K$300,0)),""))</f>
        <v>0</v>
      </c>
      <c r="S2595" t="str">
        <f t="shared" si="203"/>
        <v>+MOV</v>
      </c>
      <c r="T2595">
        <f t="shared" si="204"/>
        <v>1</v>
      </c>
    </row>
    <row r="2596" spans="1:20" x14ac:dyDescent="0.35">
      <c r="A2596" t="s">
        <v>12842</v>
      </c>
      <c r="B2596" t="s">
        <v>12843</v>
      </c>
      <c r="C2596" t="s">
        <v>12844</v>
      </c>
      <c r="D2596" t="s">
        <v>12845</v>
      </c>
      <c r="E2596">
        <f>IF(COUNTIFS(Registros!$A$2:$A$6000,"NP",Registros!$B$2:$B$6000,$A2596)&gt;0,1,0)</f>
        <v>0</v>
      </c>
      <c r="F2596">
        <f>IF($E2596=1,SUMIFS(Registros!$F$2:$F$6000,Registros!$A$2:$A$6000,"NP",Registros!$B$2:$B$6000,$A2596),0)</f>
        <v>0</v>
      </c>
      <c r="G2596">
        <f>IF(COUNTIFS(Registros!$A$2:$A$6000,"MOV",Registros!$B$2:$B$6000,$A2596)&gt;0,1,0)</f>
        <v>1</v>
      </c>
      <c r="H2596">
        <f>IF($G2596=1,SUMIFS(Registros!$F$2:$F$6000,Registros!$A$2:$A$6000,"MOV",Registros!$B$2:$B$6000,$A2596),0)</f>
        <v>15</v>
      </c>
      <c r="I2596">
        <f>IF(COUNTIFS(Registros!$A$2:$A$6000,"CS",Registros!$B$2:$B$6000,$A2596)&gt;0,1,0)</f>
        <v>0</v>
      </c>
      <c r="J2596">
        <f>IF($I2596=1,SUMIFS(Registros!$I$2:$I$6000,Registros!$A$2:$A$6000,"CS",Registros!$B$2:$B$6000,$A2596),0)</f>
        <v>0</v>
      </c>
      <c r="K2596">
        <f>IF(COUNTIFS(Winback!$K$2:$K$300,$A2596)&gt;0,1,0)</f>
        <v>1</v>
      </c>
      <c r="L2596">
        <f>IF(AND($K2596=1,LEFT($A2596,3)="WB-"),SUMIFS(Winback!$D$2:$D$300,Winback!$K$2:$K$300,$A2596),0)</f>
        <v>0</v>
      </c>
      <c r="M2596">
        <f>IF(OR($E2596=1,$G2596=1,SUMIFS(Registros!$J$2:$J$6000,Registros!$B$2:$B$6000,$A2596)&gt;0),1,0)</f>
        <v>1</v>
      </c>
      <c r="N2596">
        <f>IF($J2596&gt;0,1,IF(COUNTIFS(Registros!$A$2:$A$6000,"CS",Registros!$B$2:$B$6000,$A2596,Registros!$K$2:$K$6000,"&lt;&gt;")&gt;0,1,0))</f>
        <v>0</v>
      </c>
      <c r="O2596" t="str">
        <f t="shared" si="200"/>
        <v>SOLO MÓVIL</v>
      </c>
      <c r="P2596" t="str">
        <f t="shared" si="201"/>
        <v>Ofrecer fijo + internet (FLBBTV)</v>
      </c>
      <c r="Q2596">
        <f t="shared" si="202"/>
        <v>15</v>
      </c>
      <c r="R2596">
        <f>IFERROR(VLOOKUP($A2596,Registros!$B$2:$G$6000,6,0),IFERROR(INDEX(Winback!$C$2:$C$300,MATCH($A2596,Winback!$K$2:$K$300,0)),""))</f>
        <v>0</v>
      </c>
      <c r="S2596" t="str">
        <f t="shared" si="203"/>
        <v>+MOV+WB</v>
      </c>
      <c r="T2596">
        <f t="shared" si="204"/>
        <v>2</v>
      </c>
    </row>
    <row r="2597" spans="1:20" x14ac:dyDescent="0.35">
      <c r="A2597" t="s">
        <v>12847</v>
      </c>
      <c r="B2597" t="s">
        <v>12848</v>
      </c>
      <c r="C2597" t="s">
        <v>12849</v>
      </c>
      <c r="D2597" t="s">
        <v>12850</v>
      </c>
      <c r="E2597">
        <f>IF(COUNTIFS(Registros!$A$2:$A$6000,"NP",Registros!$B$2:$B$6000,$A2597)&gt;0,1,0)</f>
        <v>0</v>
      </c>
      <c r="F2597">
        <f>IF($E2597=1,SUMIFS(Registros!$F$2:$F$6000,Registros!$A$2:$A$6000,"NP",Registros!$B$2:$B$6000,$A2597),0)</f>
        <v>0</v>
      </c>
      <c r="G2597">
        <f>IF(COUNTIFS(Registros!$A$2:$A$6000,"MOV",Registros!$B$2:$B$6000,$A2597)&gt;0,1,0)</f>
        <v>1</v>
      </c>
      <c r="H2597">
        <f>IF($G2597=1,SUMIFS(Registros!$F$2:$F$6000,Registros!$A$2:$A$6000,"MOV",Registros!$B$2:$B$6000,$A2597),0)</f>
        <v>20.75</v>
      </c>
      <c r="I2597">
        <f>IF(COUNTIFS(Registros!$A$2:$A$6000,"CS",Registros!$B$2:$B$6000,$A2597)&gt;0,1,0)</f>
        <v>0</v>
      </c>
      <c r="J2597">
        <f>IF($I2597=1,SUMIFS(Registros!$I$2:$I$6000,Registros!$A$2:$A$6000,"CS",Registros!$B$2:$B$6000,$A2597),0)</f>
        <v>0</v>
      </c>
      <c r="K2597">
        <f>IF(COUNTIFS(Winback!$K$2:$K$300,$A2597)&gt;0,1,0)</f>
        <v>0</v>
      </c>
      <c r="L2597">
        <f>IF(AND($K2597=1,LEFT($A2597,3)="WB-"),SUMIFS(Winback!$D$2:$D$300,Winback!$K$2:$K$300,$A2597),0)</f>
        <v>0</v>
      </c>
      <c r="M2597">
        <f>IF(OR($E2597=1,$G2597=1,SUMIFS(Registros!$J$2:$J$6000,Registros!$B$2:$B$6000,$A2597)&gt;0),1,0)</f>
        <v>1</v>
      </c>
      <c r="N2597">
        <f>IF($J2597&gt;0,1,IF(COUNTIFS(Registros!$A$2:$A$6000,"CS",Registros!$B$2:$B$6000,$A2597,Registros!$K$2:$K$6000,"&lt;&gt;")&gt;0,1,0))</f>
        <v>0</v>
      </c>
      <c r="O2597" t="str">
        <f t="shared" si="200"/>
        <v>SOLO MÓVIL</v>
      </c>
      <c r="P2597" t="str">
        <f t="shared" si="201"/>
        <v>Ofrecer fijo + internet (FLBBTV)</v>
      </c>
      <c r="Q2597">
        <f t="shared" si="202"/>
        <v>20.75</v>
      </c>
      <c r="R2597">
        <f>IFERROR(VLOOKUP($A2597,Registros!$B$2:$G$6000,6,0),IFERROR(INDEX(Winback!$C$2:$C$300,MATCH($A2597,Winback!$K$2:$K$300,0)),""))</f>
        <v>0</v>
      </c>
      <c r="S2597" t="str">
        <f t="shared" si="203"/>
        <v>+MOV</v>
      </c>
      <c r="T2597">
        <f t="shared" si="204"/>
        <v>1</v>
      </c>
    </row>
    <row r="2598" spans="1:20" x14ac:dyDescent="0.35">
      <c r="A2598" t="s">
        <v>12852</v>
      </c>
      <c r="B2598" t="s">
        <v>12853</v>
      </c>
      <c r="C2598" t="s">
        <v>12854</v>
      </c>
      <c r="D2598" t="s">
        <v>12855</v>
      </c>
      <c r="E2598">
        <f>IF(COUNTIFS(Registros!$A$2:$A$6000,"NP",Registros!$B$2:$B$6000,$A2598)&gt;0,1,0)</f>
        <v>0</v>
      </c>
      <c r="F2598">
        <f>IF($E2598=1,SUMIFS(Registros!$F$2:$F$6000,Registros!$A$2:$A$6000,"NP",Registros!$B$2:$B$6000,$A2598),0)</f>
        <v>0</v>
      </c>
      <c r="G2598">
        <f>IF(COUNTIFS(Registros!$A$2:$A$6000,"MOV",Registros!$B$2:$B$6000,$A2598)&gt;0,1,0)</f>
        <v>1</v>
      </c>
      <c r="H2598">
        <f>IF($G2598=1,SUMIFS(Registros!$F$2:$F$6000,Registros!$A$2:$A$6000,"MOV",Registros!$B$2:$B$6000,$A2598),0)</f>
        <v>15</v>
      </c>
      <c r="I2598">
        <f>IF(COUNTIFS(Registros!$A$2:$A$6000,"CS",Registros!$B$2:$B$6000,$A2598)&gt;0,1,0)</f>
        <v>0</v>
      </c>
      <c r="J2598">
        <f>IF($I2598=1,SUMIFS(Registros!$I$2:$I$6000,Registros!$A$2:$A$6000,"CS",Registros!$B$2:$B$6000,$A2598),0)</f>
        <v>0</v>
      </c>
      <c r="K2598">
        <f>IF(COUNTIFS(Winback!$K$2:$K$300,$A2598)&gt;0,1,0)</f>
        <v>0</v>
      </c>
      <c r="L2598">
        <f>IF(AND($K2598=1,LEFT($A2598,3)="WB-"),SUMIFS(Winback!$D$2:$D$300,Winback!$K$2:$K$300,$A2598),0)</f>
        <v>0</v>
      </c>
      <c r="M2598">
        <f>IF(OR($E2598=1,$G2598=1,SUMIFS(Registros!$J$2:$J$6000,Registros!$B$2:$B$6000,$A2598)&gt;0),1,0)</f>
        <v>1</v>
      </c>
      <c r="N2598">
        <f>IF($J2598&gt;0,1,IF(COUNTIFS(Registros!$A$2:$A$6000,"CS",Registros!$B$2:$B$6000,$A2598,Registros!$K$2:$K$6000,"&lt;&gt;")&gt;0,1,0))</f>
        <v>0</v>
      </c>
      <c r="O2598" t="str">
        <f t="shared" si="200"/>
        <v>SOLO MÓVIL</v>
      </c>
      <c r="P2598" t="str">
        <f t="shared" si="201"/>
        <v>Ofrecer fijo + internet (FLBBTV)</v>
      </c>
      <c r="Q2598">
        <f t="shared" si="202"/>
        <v>15</v>
      </c>
      <c r="R2598">
        <f>IFERROR(VLOOKUP($A2598,Registros!$B$2:$G$6000,6,0),IFERROR(INDEX(Winback!$C$2:$C$300,MATCH($A2598,Winback!$K$2:$K$300,0)),""))</f>
        <v>0</v>
      </c>
      <c r="S2598" t="str">
        <f t="shared" si="203"/>
        <v>+MOV</v>
      </c>
      <c r="T2598">
        <f t="shared" si="204"/>
        <v>1</v>
      </c>
    </row>
    <row r="2599" spans="1:20" x14ac:dyDescent="0.35">
      <c r="A2599" t="s">
        <v>12857</v>
      </c>
      <c r="B2599" t="s">
        <v>12858</v>
      </c>
      <c r="C2599" t="s">
        <v>12859</v>
      </c>
      <c r="D2599" t="s">
        <v>12860</v>
      </c>
      <c r="E2599">
        <f>IF(COUNTIFS(Registros!$A$2:$A$6000,"NP",Registros!$B$2:$B$6000,$A2599)&gt;0,1,0)</f>
        <v>0</v>
      </c>
      <c r="F2599">
        <f>IF($E2599=1,SUMIFS(Registros!$F$2:$F$6000,Registros!$A$2:$A$6000,"NP",Registros!$B$2:$B$6000,$A2599),0)</f>
        <v>0</v>
      </c>
      <c r="G2599">
        <f>IF(COUNTIFS(Registros!$A$2:$A$6000,"MOV",Registros!$B$2:$B$6000,$A2599)&gt;0,1,0)</f>
        <v>1</v>
      </c>
      <c r="H2599">
        <f>IF($G2599=1,SUMIFS(Registros!$F$2:$F$6000,Registros!$A$2:$A$6000,"MOV",Registros!$B$2:$B$6000,$A2599),0)</f>
        <v>15</v>
      </c>
      <c r="I2599">
        <f>IF(COUNTIFS(Registros!$A$2:$A$6000,"CS",Registros!$B$2:$B$6000,$A2599)&gt;0,1,0)</f>
        <v>0</v>
      </c>
      <c r="J2599">
        <f>IF($I2599=1,SUMIFS(Registros!$I$2:$I$6000,Registros!$A$2:$A$6000,"CS",Registros!$B$2:$B$6000,$A2599),0)</f>
        <v>0</v>
      </c>
      <c r="K2599">
        <f>IF(COUNTIFS(Winback!$K$2:$K$300,$A2599)&gt;0,1,0)</f>
        <v>0</v>
      </c>
      <c r="L2599">
        <f>IF(AND($K2599=1,LEFT($A2599,3)="WB-"),SUMIFS(Winback!$D$2:$D$300,Winback!$K$2:$K$300,$A2599),0)</f>
        <v>0</v>
      </c>
      <c r="M2599">
        <f>IF(OR($E2599=1,$G2599=1,SUMIFS(Registros!$J$2:$J$6000,Registros!$B$2:$B$6000,$A2599)&gt;0),1,0)</f>
        <v>1</v>
      </c>
      <c r="N2599">
        <f>IF($J2599&gt;0,1,IF(COUNTIFS(Registros!$A$2:$A$6000,"CS",Registros!$B$2:$B$6000,$A2599,Registros!$K$2:$K$6000,"&lt;&gt;")&gt;0,1,0))</f>
        <v>0</v>
      </c>
      <c r="O2599" t="str">
        <f t="shared" si="200"/>
        <v>SOLO MÓVIL</v>
      </c>
      <c r="P2599" t="str">
        <f t="shared" si="201"/>
        <v>Ofrecer fijo + internet (FLBBTV)</v>
      </c>
      <c r="Q2599">
        <f t="shared" si="202"/>
        <v>15</v>
      </c>
      <c r="R2599">
        <f>IFERROR(VLOOKUP($A2599,Registros!$B$2:$G$6000,6,0),IFERROR(INDEX(Winback!$C$2:$C$300,MATCH($A2599,Winback!$K$2:$K$300,0)),""))</f>
        <v>0</v>
      </c>
      <c r="S2599" t="str">
        <f t="shared" si="203"/>
        <v>+MOV</v>
      </c>
      <c r="T2599">
        <f t="shared" si="204"/>
        <v>1</v>
      </c>
    </row>
    <row r="2600" spans="1:20" x14ac:dyDescent="0.35">
      <c r="A2600" t="s">
        <v>12862</v>
      </c>
      <c r="B2600" t="s">
        <v>12863</v>
      </c>
      <c r="C2600" t="s">
        <v>12864</v>
      </c>
      <c r="D2600" t="s">
        <v>12865</v>
      </c>
      <c r="E2600">
        <f>IF(COUNTIFS(Registros!$A$2:$A$6000,"NP",Registros!$B$2:$B$6000,$A2600)&gt;0,1,0)</f>
        <v>0</v>
      </c>
      <c r="F2600">
        <f>IF($E2600=1,SUMIFS(Registros!$F$2:$F$6000,Registros!$A$2:$A$6000,"NP",Registros!$B$2:$B$6000,$A2600),0)</f>
        <v>0</v>
      </c>
      <c r="G2600">
        <f>IF(COUNTIFS(Registros!$A$2:$A$6000,"MOV",Registros!$B$2:$B$6000,$A2600)&gt;0,1,0)</f>
        <v>1</v>
      </c>
      <c r="H2600">
        <f>IF($G2600=1,SUMIFS(Registros!$F$2:$F$6000,Registros!$A$2:$A$6000,"MOV",Registros!$B$2:$B$6000,$A2600),0)</f>
        <v>16.25</v>
      </c>
      <c r="I2600">
        <f>IF(COUNTIFS(Registros!$A$2:$A$6000,"CS",Registros!$B$2:$B$6000,$A2600)&gt;0,1,0)</f>
        <v>0</v>
      </c>
      <c r="J2600">
        <f>IF($I2600=1,SUMIFS(Registros!$I$2:$I$6000,Registros!$A$2:$A$6000,"CS",Registros!$B$2:$B$6000,$A2600),0)</f>
        <v>0</v>
      </c>
      <c r="K2600">
        <f>IF(COUNTIFS(Winback!$K$2:$K$300,$A2600)&gt;0,1,0)</f>
        <v>0</v>
      </c>
      <c r="L2600">
        <f>IF(AND($K2600=1,LEFT($A2600,3)="WB-"),SUMIFS(Winback!$D$2:$D$300,Winback!$K$2:$K$300,$A2600),0)</f>
        <v>0</v>
      </c>
      <c r="M2600">
        <f>IF(OR($E2600=1,$G2600=1,SUMIFS(Registros!$J$2:$J$6000,Registros!$B$2:$B$6000,$A2600)&gt;0),1,0)</f>
        <v>1</v>
      </c>
      <c r="N2600">
        <f>IF($J2600&gt;0,1,IF(COUNTIFS(Registros!$A$2:$A$6000,"CS",Registros!$B$2:$B$6000,$A2600,Registros!$K$2:$K$6000,"&lt;&gt;")&gt;0,1,0))</f>
        <v>0</v>
      </c>
      <c r="O2600" t="str">
        <f t="shared" si="200"/>
        <v>SOLO MÓVIL</v>
      </c>
      <c r="P2600" t="str">
        <f t="shared" si="201"/>
        <v>Ofrecer fijo + internet (FLBBTV)</v>
      </c>
      <c r="Q2600">
        <f t="shared" si="202"/>
        <v>16.25</v>
      </c>
      <c r="R2600">
        <f>IFERROR(VLOOKUP($A2600,Registros!$B$2:$G$6000,6,0),IFERROR(INDEX(Winback!$C$2:$C$300,MATCH($A2600,Winback!$K$2:$K$300,0)),""))</f>
        <v>0</v>
      </c>
      <c r="S2600" t="str">
        <f t="shared" si="203"/>
        <v>+MOV</v>
      </c>
      <c r="T2600">
        <f t="shared" si="204"/>
        <v>1</v>
      </c>
    </row>
    <row r="2601" spans="1:20" x14ac:dyDescent="0.35">
      <c r="A2601" t="s">
        <v>12867</v>
      </c>
      <c r="B2601" t="s">
        <v>12868</v>
      </c>
      <c r="C2601" t="s">
        <v>12869</v>
      </c>
      <c r="D2601" t="s">
        <v>12870</v>
      </c>
      <c r="E2601">
        <f>IF(COUNTIFS(Registros!$A$2:$A$6000,"NP",Registros!$B$2:$B$6000,$A2601)&gt;0,1,0)</f>
        <v>0</v>
      </c>
      <c r="F2601">
        <f>IF($E2601=1,SUMIFS(Registros!$F$2:$F$6000,Registros!$A$2:$A$6000,"NP",Registros!$B$2:$B$6000,$A2601),0)</f>
        <v>0</v>
      </c>
      <c r="G2601">
        <f>IF(COUNTIFS(Registros!$A$2:$A$6000,"MOV",Registros!$B$2:$B$6000,$A2601)&gt;0,1,0)</f>
        <v>1</v>
      </c>
      <c r="H2601">
        <f>IF($G2601=1,SUMIFS(Registros!$F$2:$F$6000,Registros!$A$2:$A$6000,"MOV",Registros!$B$2:$B$6000,$A2601),0)</f>
        <v>15</v>
      </c>
      <c r="I2601">
        <f>IF(COUNTIFS(Registros!$A$2:$A$6000,"CS",Registros!$B$2:$B$6000,$A2601)&gt;0,1,0)</f>
        <v>0</v>
      </c>
      <c r="J2601">
        <f>IF($I2601=1,SUMIFS(Registros!$I$2:$I$6000,Registros!$A$2:$A$6000,"CS",Registros!$B$2:$B$6000,$A2601),0)</f>
        <v>0</v>
      </c>
      <c r="K2601">
        <f>IF(COUNTIFS(Winback!$K$2:$K$300,$A2601)&gt;0,1,0)</f>
        <v>0</v>
      </c>
      <c r="L2601">
        <f>IF(AND($K2601=1,LEFT($A2601,3)="WB-"),SUMIFS(Winback!$D$2:$D$300,Winback!$K$2:$K$300,$A2601),0)</f>
        <v>0</v>
      </c>
      <c r="M2601">
        <f>IF(OR($E2601=1,$G2601=1,SUMIFS(Registros!$J$2:$J$6000,Registros!$B$2:$B$6000,$A2601)&gt;0),1,0)</f>
        <v>1</v>
      </c>
      <c r="N2601">
        <f>IF($J2601&gt;0,1,IF(COUNTIFS(Registros!$A$2:$A$6000,"CS",Registros!$B$2:$B$6000,$A2601,Registros!$K$2:$K$6000,"&lt;&gt;")&gt;0,1,0))</f>
        <v>0</v>
      </c>
      <c r="O2601" t="str">
        <f t="shared" si="200"/>
        <v>SOLO MÓVIL</v>
      </c>
      <c r="P2601" t="str">
        <f t="shared" si="201"/>
        <v>Ofrecer fijo + internet (FLBBTV)</v>
      </c>
      <c r="Q2601">
        <f t="shared" si="202"/>
        <v>15</v>
      </c>
      <c r="R2601">
        <f>IFERROR(VLOOKUP($A2601,Registros!$B$2:$G$6000,6,0),IFERROR(INDEX(Winback!$C$2:$C$300,MATCH($A2601,Winback!$K$2:$K$300,0)),""))</f>
        <v>0</v>
      </c>
      <c r="S2601" t="str">
        <f t="shared" si="203"/>
        <v>+MOV</v>
      </c>
      <c r="T2601">
        <f t="shared" si="204"/>
        <v>1</v>
      </c>
    </row>
    <row r="2602" spans="1:20" x14ac:dyDescent="0.35">
      <c r="A2602" t="s">
        <v>12872</v>
      </c>
      <c r="B2602" t="s">
        <v>12873</v>
      </c>
      <c r="C2602" t="s">
        <v>12874</v>
      </c>
      <c r="D2602" t="s">
        <v>12875</v>
      </c>
      <c r="E2602">
        <f>IF(COUNTIFS(Registros!$A$2:$A$6000,"NP",Registros!$B$2:$B$6000,$A2602)&gt;0,1,0)</f>
        <v>0</v>
      </c>
      <c r="F2602">
        <f>IF($E2602=1,SUMIFS(Registros!$F$2:$F$6000,Registros!$A$2:$A$6000,"NP",Registros!$B$2:$B$6000,$A2602),0)</f>
        <v>0</v>
      </c>
      <c r="G2602">
        <f>IF(COUNTIFS(Registros!$A$2:$A$6000,"MOV",Registros!$B$2:$B$6000,$A2602)&gt;0,1,0)</f>
        <v>1</v>
      </c>
      <c r="H2602">
        <f>IF($G2602=1,SUMIFS(Registros!$F$2:$F$6000,Registros!$A$2:$A$6000,"MOV",Registros!$B$2:$B$6000,$A2602),0)</f>
        <v>15</v>
      </c>
      <c r="I2602">
        <f>IF(COUNTIFS(Registros!$A$2:$A$6000,"CS",Registros!$B$2:$B$6000,$A2602)&gt;0,1,0)</f>
        <v>0</v>
      </c>
      <c r="J2602">
        <f>IF($I2602=1,SUMIFS(Registros!$I$2:$I$6000,Registros!$A$2:$A$6000,"CS",Registros!$B$2:$B$6000,$A2602),0)</f>
        <v>0</v>
      </c>
      <c r="K2602">
        <f>IF(COUNTIFS(Winback!$K$2:$K$300,$A2602)&gt;0,1,0)</f>
        <v>0</v>
      </c>
      <c r="L2602">
        <f>IF(AND($K2602=1,LEFT($A2602,3)="WB-"),SUMIFS(Winback!$D$2:$D$300,Winback!$K$2:$K$300,$A2602),0)</f>
        <v>0</v>
      </c>
      <c r="M2602">
        <f>IF(OR($E2602=1,$G2602=1,SUMIFS(Registros!$J$2:$J$6000,Registros!$B$2:$B$6000,$A2602)&gt;0),1,0)</f>
        <v>1</v>
      </c>
      <c r="N2602">
        <f>IF($J2602&gt;0,1,IF(COUNTIFS(Registros!$A$2:$A$6000,"CS",Registros!$B$2:$B$6000,$A2602,Registros!$K$2:$K$6000,"&lt;&gt;")&gt;0,1,0))</f>
        <v>0</v>
      </c>
      <c r="O2602" t="str">
        <f t="shared" si="200"/>
        <v>SOLO MÓVIL</v>
      </c>
      <c r="P2602" t="str">
        <f t="shared" si="201"/>
        <v>Ofrecer fijo + internet (FLBBTV)</v>
      </c>
      <c r="Q2602">
        <f t="shared" si="202"/>
        <v>15</v>
      </c>
      <c r="R2602">
        <f>IFERROR(VLOOKUP($A2602,Registros!$B$2:$G$6000,6,0),IFERROR(INDEX(Winback!$C$2:$C$300,MATCH($A2602,Winback!$K$2:$K$300,0)),""))</f>
        <v>0</v>
      </c>
      <c r="S2602" t="str">
        <f t="shared" si="203"/>
        <v>+MOV</v>
      </c>
      <c r="T2602">
        <f t="shared" si="204"/>
        <v>1</v>
      </c>
    </row>
    <row r="2603" spans="1:20" x14ac:dyDescent="0.35">
      <c r="A2603" t="s">
        <v>12877</v>
      </c>
      <c r="B2603" t="s">
        <v>12878</v>
      </c>
      <c r="C2603" t="s">
        <v>12879</v>
      </c>
      <c r="D2603" t="s">
        <v>12880</v>
      </c>
      <c r="E2603">
        <f>IF(COUNTIFS(Registros!$A$2:$A$6000,"NP",Registros!$B$2:$B$6000,$A2603)&gt;0,1,0)</f>
        <v>0</v>
      </c>
      <c r="F2603">
        <f>IF($E2603=1,SUMIFS(Registros!$F$2:$F$6000,Registros!$A$2:$A$6000,"NP",Registros!$B$2:$B$6000,$A2603),0)</f>
        <v>0</v>
      </c>
      <c r="G2603">
        <f>IF(COUNTIFS(Registros!$A$2:$A$6000,"MOV",Registros!$B$2:$B$6000,$A2603)&gt;0,1,0)</f>
        <v>1</v>
      </c>
      <c r="H2603">
        <f>IF($G2603=1,SUMIFS(Registros!$F$2:$F$6000,Registros!$A$2:$A$6000,"MOV",Registros!$B$2:$B$6000,$A2603),0)</f>
        <v>15</v>
      </c>
      <c r="I2603">
        <f>IF(COUNTIFS(Registros!$A$2:$A$6000,"CS",Registros!$B$2:$B$6000,$A2603)&gt;0,1,0)</f>
        <v>0</v>
      </c>
      <c r="J2603">
        <f>IF($I2603=1,SUMIFS(Registros!$I$2:$I$6000,Registros!$A$2:$A$6000,"CS",Registros!$B$2:$B$6000,$A2603),0)</f>
        <v>0</v>
      </c>
      <c r="K2603">
        <f>IF(COUNTIFS(Winback!$K$2:$K$300,$A2603)&gt;0,1,0)</f>
        <v>0</v>
      </c>
      <c r="L2603">
        <f>IF(AND($K2603=1,LEFT($A2603,3)="WB-"),SUMIFS(Winback!$D$2:$D$300,Winback!$K$2:$K$300,$A2603),0)</f>
        <v>0</v>
      </c>
      <c r="M2603">
        <f>IF(OR($E2603=1,$G2603=1,SUMIFS(Registros!$J$2:$J$6000,Registros!$B$2:$B$6000,$A2603)&gt;0),1,0)</f>
        <v>1</v>
      </c>
      <c r="N2603">
        <f>IF($J2603&gt;0,1,IF(COUNTIFS(Registros!$A$2:$A$6000,"CS",Registros!$B$2:$B$6000,$A2603,Registros!$K$2:$K$6000,"&lt;&gt;")&gt;0,1,0))</f>
        <v>0</v>
      </c>
      <c r="O2603" t="str">
        <f t="shared" si="200"/>
        <v>SOLO MÓVIL</v>
      </c>
      <c r="P2603" t="str">
        <f t="shared" si="201"/>
        <v>Ofrecer fijo + internet (FLBBTV)</v>
      </c>
      <c r="Q2603">
        <f t="shared" si="202"/>
        <v>15</v>
      </c>
      <c r="R2603">
        <f>IFERROR(VLOOKUP($A2603,Registros!$B$2:$G$6000,6,0),IFERROR(INDEX(Winback!$C$2:$C$300,MATCH($A2603,Winback!$K$2:$K$300,0)),""))</f>
        <v>0</v>
      </c>
      <c r="S2603" t="str">
        <f t="shared" si="203"/>
        <v>+MOV</v>
      </c>
      <c r="T2603">
        <f t="shared" si="204"/>
        <v>1</v>
      </c>
    </row>
    <row r="2604" spans="1:20" x14ac:dyDescent="0.35">
      <c r="A2604" t="s">
        <v>12882</v>
      </c>
      <c r="B2604" t="s">
        <v>12883</v>
      </c>
      <c r="C2604" t="s">
        <v>12884</v>
      </c>
      <c r="D2604" t="s">
        <v>12885</v>
      </c>
      <c r="E2604">
        <f>IF(COUNTIFS(Registros!$A$2:$A$6000,"NP",Registros!$B$2:$B$6000,$A2604)&gt;0,1,0)</f>
        <v>0</v>
      </c>
      <c r="F2604">
        <f>IF($E2604=1,SUMIFS(Registros!$F$2:$F$6000,Registros!$A$2:$A$6000,"NP",Registros!$B$2:$B$6000,$A2604),0)</f>
        <v>0</v>
      </c>
      <c r="G2604">
        <f>IF(COUNTIFS(Registros!$A$2:$A$6000,"MOV",Registros!$B$2:$B$6000,$A2604)&gt;0,1,0)</f>
        <v>1</v>
      </c>
      <c r="H2604">
        <f>IF($G2604=1,SUMIFS(Registros!$F$2:$F$6000,Registros!$A$2:$A$6000,"MOV",Registros!$B$2:$B$6000,$A2604),0)</f>
        <v>42</v>
      </c>
      <c r="I2604">
        <f>IF(COUNTIFS(Registros!$A$2:$A$6000,"CS",Registros!$B$2:$B$6000,$A2604)&gt;0,1,0)</f>
        <v>0</v>
      </c>
      <c r="J2604">
        <f>IF($I2604=1,SUMIFS(Registros!$I$2:$I$6000,Registros!$A$2:$A$6000,"CS",Registros!$B$2:$B$6000,$A2604),0)</f>
        <v>0</v>
      </c>
      <c r="K2604">
        <f>IF(COUNTIFS(Winback!$K$2:$K$300,$A2604)&gt;0,1,0)</f>
        <v>0</v>
      </c>
      <c r="L2604">
        <f>IF(AND($K2604=1,LEFT($A2604,3)="WB-"),SUMIFS(Winback!$D$2:$D$300,Winback!$K$2:$K$300,$A2604),0)</f>
        <v>0</v>
      </c>
      <c r="M2604">
        <f>IF(OR($E2604=1,$G2604=1,SUMIFS(Registros!$J$2:$J$6000,Registros!$B$2:$B$6000,$A2604)&gt;0),1,0)</f>
        <v>1</v>
      </c>
      <c r="N2604">
        <f>IF($J2604&gt;0,1,IF(COUNTIFS(Registros!$A$2:$A$6000,"CS",Registros!$B$2:$B$6000,$A2604,Registros!$K$2:$K$6000,"&lt;&gt;")&gt;0,1,0))</f>
        <v>0</v>
      </c>
      <c r="O2604" t="str">
        <f t="shared" si="200"/>
        <v>SOLO MÓVIL</v>
      </c>
      <c r="P2604" t="str">
        <f t="shared" si="201"/>
        <v>Ofrecer fijo + internet (FLBBTV)</v>
      </c>
      <c r="Q2604">
        <f t="shared" si="202"/>
        <v>42</v>
      </c>
      <c r="R2604">
        <f>IFERROR(VLOOKUP($A2604,Registros!$B$2:$G$6000,6,0),IFERROR(INDEX(Winback!$C$2:$C$300,MATCH($A2604,Winback!$K$2:$K$300,0)),""))</f>
        <v>0</v>
      </c>
      <c r="S2604" t="str">
        <f t="shared" si="203"/>
        <v>+MOV</v>
      </c>
      <c r="T2604">
        <f t="shared" si="204"/>
        <v>1</v>
      </c>
    </row>
    <row r="2605" spans="1:20" x14ac:dyDescent="0.35">
      <c r="A2605" t="s">
        <v>12887</v>
      </c>
      <c r="B2605" t="s">
        <v>12888</v>
      </c>
      <c r="C2605" t="s">
        <v>12889</v>
      </c>
      <c r="D2605" t="s">
        <v>12890</v>
      </c>
      <c r="E2605">
        <f>IF(COUNTIFS(Registros!$A$2:$A$6000,"NP",Registros!$B$2:$B$6000,$A2605)&gt;0,1,0)</f>
        <v>0</v>
      </c>
      <c r="F2605">
        <f>IF($E2605=1,SUMIFS(Registros!$F$2:$F$6000,Registros!$A$2:$A$6000,"NP",Registros!$B$2:$B$6000,$A2605),0)</f>
        <v>0</v>
      </c>
      <c r="G2605">
        <f>IF(COUNTIFS(Registros!$A$2:$A$6000,"MOV",Registros!$B$2:$B$6000,$A2605)&gt;0,1,0)</f>
        <v>1</v>
      </c>
      <c r="H2605">
        <f>IF($G2605=1,SUMIFS(Registros!$F$2:$F$6000,Registros!$A$2:$A$6000,"MOV",Registros!$B$2:$B$6000,$A2605),0)</f>
        <v>16.25</v>
      </c>
      <c r="I2605">
        <f>IF(COUNTIFS(Registros!$A$2:$A$6000,"CS",Registros!$B$2:$B$6000,$A2605)&gt;0,1,0)</f>
        <v>0</v>
      </c>
      <c r="J2605">
        <f>IF($I2605=1,SUMIFS(Registros!$I$2:$I$6000,Registros!$A$2:$A$6000,"CS",Registros!$B$2:$B$6000,$A2605),0)</f>
        <v>0</v>
      </c>
      <c r="K2605">
        <f>IF(COUNTIFS(Winback!$K$2:$K$300,$A2605)&gt;0,1,0)</f>
        <v>0</v>
      </c>
      <c r="L2605">
        <f>IF(AND($K2605=1,LEFT($A2605,3)="WB-"),SUMIFS(Winback!$D$2:$D$300,Winback!$K$2:$K$300,$A2605),0)</f>
        <v>0</v>
      </c>
      <c r="M2605">
        <f>IF(OR($E2605=1,$G2605=1,SUMIFS(Registros!$J$2:$J$6000,Registros!$B$2:$B$6000,$A2605)&gt;0),1,0)</f>
        <v>1</v>
      </c>
      <c r="N2605">
        <f>IF($J2605&gt;0,1,IF(COUNTIFS(Registros!$A$2:$A$6000,"CS",Registros!$B$2:$B$6000,$A2605,Registros!$K$2:$K$6000,"&lt;&gt;")&gt;0,1,0))</f>
        <v>0</v>
      </c>
      <c r="O2605" t="str">
        <f t="shared" si="200"/>
        <v>SOLO MÓVIL</v>
      </c>
      <c r="P2605" t="str">
        <f t="shared" si="201"/>
        <v>Ofrecer fijo + internet (FLBBTV)</v>
      </c>
      <c r="Q2605">
        <f t="shared" si="202"/>
        <v>16.25</v>
      </c>
      <c r="R2605">
        <f>IFERROR(VLOOKUP($A2605,Registros!$B$2:$G$6000,6,0),IFERROR(INDEX(Winback!$C$2:$C$300,MATCH($A2605,Winback!$K$2:$K$300,0)),""))</f>
        <v>0</v>
      </c>
      <c r="S2605" t="str">
        <f t="shared" si="203"/>
        <v>+MOV</v>
      </c>
      <c r="T2605">
        <f t="shared" si="204"/>
        <v>1</v>
      </c>
    </row>
    <row r="2606" spans="1:20" x14ac:dyDescent="0.35">
      <c r="A2606" t="s">
        <v>12892</v>
      </c>
      <c r="B2606" t="s">
        <v>12893</v>
      </c>
      <c r="C2606" t="s">
        <v>12894</v>
      </c>
      <c r="D2606" t="s">
        <v>12895</v>
      </c>
      <c r="E2606">
        <f>IF(COUNTIFS(Registros!$A$2:$A$6000,"NP",Registros!$B$2:$B$6000,$A2606)&gt;0,1,0)</f>
        <v>0</v>
      </c>
      <c r="F2606">
        <f>IF($E2606=1,SUMIFS(Registros!$F$2:$F$6000,Registros!$A$2:$A$6000,"NP",Registros!$B$2:$B$6000,$A2606),0)</f>
        <v>0</v>
      </c>
      <c r="G2606">
        <f>IF(COUNTIFS(Registros!$A$2:$A$6000,"MOV",Registros!$B$2:$B$6000,$A2606)&gt;0,1,0)</f>
        <v>1</v>
      </c>
      <c r="H2606">
        <f>IF($G2606=1,SUMIFS(Registros!$F$2:$F$6000,Registros!$A$2:$A$6000,"MOV",Registros!$B$2:$B$6000,$A2606),0)</f>
        <v>42</v>
      </c>
      <c r="I2606">
        <f>IF(COUNTIFS(Registros!$A$2:$A$6000,"CS",Registros!$B$2:$B$6000,$A2606)&gt;0,1,0)</f>
        <v>0</v>
      </c>
      <c r="J2606">
        <f>IF($I2606=1,SUMIFS(Registros!$I$2:$I$6000,Registros!$A$2:$A$6000,"CS",Registros!$B$2:$B$6000,$A2606),0)</f>
        <v>0</v>
      </c>
      <c r="K2606">
        <f>IF(COUNTIFS(Winback!$K$2:$K$300,$A2606)&gt;0,1,0)</f>
        <v>0</v>
      </c>
      <c r="L2606">
        <f>IF(AND($K2606=1,LEFT($A2606,3)="WB-"),SUMIFS(Winback!$D$2:$D$300,Winback!$K$2:$K$300,$A2606),0)</f>
        <v>0</v>
      </c>
      <c r="M2606">
        <f>IF(OR($E2606=1,$G2606=1,SUMIFS(Registros!$J$2:$J$6000,Registros!$B$2:$B$6000,$A2606)&gt;0),1,0)</f>
        <v>1</v>
      </c>
      <c r="N2606">
        <f>IF($J2606&gt;0,1,IF(COUNTIFS(Registros!$A$2:$A$6000,"CS",Registros!$B$2:$B$6000,$A2606,Registros!$K$2:$K$6000,"&lt;&gt;")&gt;0,1,0))</f>
        <v>0</v>
      </c>
      <c r="O2606" t="str">
        <f t="shared" si="200"/>
        <v>SOLO MÓVIL</v>
      </c>
      <c r="P2606" t="str">
        <f t="shared" si="201"/>
        <v>Ofrecer fijo + internet (FLBBTV)</v>
      </c>
      <c r="Q2606">
        <f t="shared" si="202"/>
        <v>42</v>
      </c>
      <c r="R2606">
        <f>IFERROR(VLOOKUP($A2606,Registros!$B$2:$G$6000,6,0),IFERROR(INDEX(Winback!$C$2:$C$300,MATCH($A2606,Winback!$K$2:$K$300,0)),""))</f>
        <v>0</v>
      </c>
      <c r="S2606" t="str">
        <f t="shared" si="203"/>
        <v>+MOV</v>
      </c>
      <c r="T2606">
        <f t="shared" si="204"/>
        <v>1</v>
      </c>
    </row>
    <row r="2607" spans="1:20" x14ac:dyDescent="0.35">
      <c r="A2607" t="s">
        <v>12897</v>
      </c>
      <c r="B2607" t="s">
        <v>12898</v>
      </c>
      <c r="C2607" t="s">
        <v>12899</v>
      </c>
      <c r="D2607" t="s">
        <v>12900</v>
      </c>
      <c r="E2607">
        <f>IF(COUNTIFS(Registros!$A$2:$A$6000,"NP",Registros!$B$2:$B$6000,$A2607)&gt;0,1,0)</f>
        <v>0</v>
      </c>
      <c r="F2607">
        <f>IF($E2607=1,SUMIFS(Registros!$F$2:$F$6000,Registros!$A$2:$A$6000,"NP",Registros!$B$2:$B$6000,$A2607),0)</f>
        <v>0</v>
      </c>
      <c r="G2607">
        <f>IF(COUNTIFS(Registros!$A$2:$A$6000,"MOV",Registros!$B$2:$B$6000,$A2607)&gt;0,1,0)</f>
        <v>1</v>
      </c>
      <c r="H2607">
        <f>IF($G2607=1,SUMIFS(Registros!$F$2:$F$6000,Registros!$A$2:$A$6000,"MOV",Registros!$B$2:$B$6000,$A2607),0)</f>
        <v>31</v>
      </c>
      <c r="I2607">
        <f>IF(COUNTIFS(Registros!$A$2:$A$6000,"CS",Registros!$B$2:$B$6000,$A2607)&gt;0,1,0)</f>
        <v>0</v>
      </c>
      <c r="J2607">
        <f>IF($I2607=1,SUMIFS(Registros!$I$2:$I$6000,Registros!$A$2:$A$6000,"CS",Registros!$B$2:$B$6000,$A2607),0)</f>
        <v>0</v>
      </c>
      <c r="K2607">
        <f>IF(COUNTIFS(Winback!$K$2:$K$300,$A2607)&gt;0,1,0)</f>
        <v>0</v>
      </c>
      <c r="L2607">
        <f>IF(AND($K2607=1,LEFT($A2607,3)="WB-"),SUMIFS(Winback!$D$2:$D$300,Winback!$K$2:$K$300,$A2607),0)</f>
        <v>0</v>
      </c>
      <c r="M2607">
        <f>IF(OR($E2607=1,$G2607=1,SUMIFS(Registros!$J$2:$J$6000,Registros!$B$2:$B$6000,$A2607)&gt;0),1,0)</f>
        <v>1</v>
      </c>
      <c r="N2607">
        <f>IF($J2607&gt;0,1,IF(COUNTIFS(Registros!$A$2:$A$6000,"CS",Registros!$B$2:$B$6000,$A2607,Registros!$K$2:$K$6000,"&lt;&gt;")&gt;0,1,0))</f>
        <v>0</v>
      </c>
      <c r="O2607" t="str">
        <f t="shared" si="200"/>
        <v>SOLO MÓVIL</v>
      </c>
      <c r="P2607" t="str">
        <f t="shared" si="201"/>
        <v>Ofrecer fijo + internet (FLBBTV)</v>
      </c>
      <c r="Q2607">
        <f t="shared" si="202"/>
        <v>31</v>
      </c>
      <c r="R2607">
        <f>IFERROR(VLOOKUP($A2607,Registros!$B$2:$G$6000,6,0),IFERROR(INDEX(Winback!$C$2:$C$300,MATCH($A2607,Winback!$K$2:$K$300,0)),""))</f>
        <v>0</v>
      </c>
      <c r="S2607" t="str">
        <f t="shared" si="203"/>
        <v>+MOV</v>
      </c>
      <c r="T2607">
        <f t="shared" si="204"/>
        <v>1</v>
      </c>
    </row>
    <row r="2608" spans="1:20" x14ac:dyDescent="0.35">
      <c r="A2608" t="s">
        <v>12902</v>
      </c>
      <c r="B2608" t="s">
        <v>12903</v>
      </c>
      <c r="C2608" t="s">
        <v>12904</v>
      </c>
      <c r="D2608" t="s">
        <v>12905</v>
      </c>
      <c r="E2608">
        <f>IF(COUNTIFS(Registros!$A$2:$A$6000,"NP",Registros!$B$2:$B$6000,$A2608)&gt;0,1,0)</f>
        <v>0</v>
      </c>
      <c r="F2608">
        <f>IF($E2608=1,SUMIFS(Registros!$F$2:$F$6000,Registros!$A$2:$A$6000,"NP",Registros!$B$2:$B$6000,$A2608),0)</f>
        <v>0</v>
      </c>
      <c r="G2608">
        <f>IF(COUNTIFS(Registros!$A$2:$A$6000,"MOV",Registros!$B$2:$B$6000,$A2608)&gt;0,1,0)</f>
        <v>1</v>
      </c>
      <c r="H2608">
        <f>IF($G2608=1,SUMIFS(Registros!$F$2:$F$6000,Registros!$A$2:$A$6000,"MOV",Registros!$B$2:$B$6000,$A2608),0)</f>
        <v>15</v>
      </c>
      <c r="I2608">
        <f>IF(COUNTIFS(Registros!$A$2:$A$6000,"CS",Registros!$B$2:$B$6000,$A2608)&gt;0,1,0)</f>
        <v>0</v>
      </c>
      <c r="J2608">
        <f>IF($I2608=1,SUMIFS(Registros!$I$2:$I$6000,Registros!$A$2:$A$6000,"CS",Registros!$B$2:$B$6000,$A2608),0)</f>
        <v>0</v>
      </c>
      <c r="K2608">
        <f>IF(COUNTIFS(Winback!$K$2:$K$300,$A2608)&gt;0,1,0)</f>
        <v>0</v>
      </c>
      <c r="L2608">
        <f>IF(AND($K2608=1,LEFT($A2608,3)="WB-"),SUMIFS(Winback!$D$2:$D$300,Winback!$K$2:$K$300,$A2608),0)</f>
        <v>0</v>
      </c>
      <c r="M2608">
        <f>IF(OR($E2608=1,$G2608=1,SUMIFS(Registros!$J$2:$J$6000,Registros!$B$2:$B$6000,$A2608)&gt;0),1,0)</f>
        <v>1</v>
      </c>
      <c r="N2608">
        <f>IF($J2608&gt;0,1,IF(COUNTIFS(Registros!$A$2:$A$6000,"CS",Registros!$B$2:$B$6000,$A2608,Registros!$K$2:$K$6000,"&lt;&gt;")&gt;0,1,0))</f>
        <v>0</v>
      </c>
      <c r="O2608" t="str">
        <f t="shared" si="200"/>
        <v>SOLO MÓVIL</v>
      </c>
      <c r="P2608" t="str">
        <f t="shared" si="201"/>
        <v>Ofrecer fijo + internet (FLBBTV)</v>
      </c>
      <c r="Q2608">
        <f t="shared" si="202"/>
        <v>15</v>
      </c>
      <c r="R2608">
        <f>IFERROR(VLOOKUP($A2608,Registros!$B$2:$G$6000,6,0),IFERROR(INDEX(Winback!$C$2:$C$300,MATCH($A2608,Winback!$K$2:$K$300,0)),""))</f>
        <v>0</v>
      </c>
      <c r="S2608" t="str">
        <f t="shared" si="203"/>
        <v>+MOV</v>
      </c>
      <c r="T2608">
        <f t="shared" si="204"/>
        <v>1</v>
      </c>
    </row>
    <row r="2609" spans="1:20" x14ac:dyDescent="0.35">
      <c r="A2609" t="s">
        <v>12907</v>
      </c>
      <c r="B2609" t="s">
        <v>12908</v>
      </c>
      <c r="C2609" t="s">
        <v>12909</v>
      </c>
      <c r="D2609" t="s">
        <v>12910</v>
      </c>
      <c r="E2609">
        <f>IF(COUNTIFS(Registros!$A$2:$A$6000,"NP",Registros!$B$2:$B$6000,$A2609)&gt;0,1,0)</f>
        <v>0</v>
      </c>
      <c r="F2609">
        <f>IF($E2609=1,SUMIFS(Registros!$F$2:$F$6000,Registros!$A$2:$A$6000,"NP",Registros!$B$2:$B$6000,$A2609),0)</f>
        <v>0</v>
      </c>
      <c r="G2609">
        <f>IF(COUNTIFS(Registros!$A$2:$A$6000,"MOV",Registros!$B$2:$B$6000,$A2609)&gt;0,1,0)</f>
        <v>1</v>
      </c>
      <c r="H2609">
        <f>IF($G2609=1,SUMIFS(Registros!$F$2:$F$6000,Registros!$A$2:$A$6000,"MOV",Registros!$B$2:$B$6000,$A2609),0)</f>
        <v>106.25</v>
      </c>
      <c r="I2609">
        <f>IF(COUNTIFS(Registros!$A$2:$A$6000,"CS",Registros!$B$2:$B$6000,$A2609)&gt;0,1,0)</f>
        <v>0</v>
      </c>
      <c r="J2609">
        <f>IF($I2609=1,SUMIFS(Registros!$I$2:$I$6000,Registros!$A$2:$A$6000,"CS",Registros!$B$2:$B$6000,$A2609),0)</f>
        <v>0</v>
      </c>
      <c r="K2609">
        <f>IF(COUNTIFS(Winback!$K$2:$K$300,$A2609)&gt;0,1,0)</f>
        <v>0</v>
      </c>
      <c r="L2609">
        <f>IF(AND($K2609=1,LEFT($A2609,3)="WB-"),SUMIFS(Winback!$D$2:$D$300,Winback!$K$2:$K$300,$A2609),0)</f>
        <v>0</v>
      </c>
      <c r="M2609">
        <f>IF(OR($E2609=1,$G2609=1,SUMIFS(Registros!$J$2:$J$6000,Registros!$B$2:$B$6000,$A2609)&gt;0),1,0)</f>
        <v>1</v>
      </c>
      <c r="N2609">
        <f>IF($J2609&gt;0,1,IF(COUNTIFS(Registros!$A$2:$A$6000,"CS",Registros!$B$2:$B$6000,$A2609,Registros!$K$2:$K$6000,"&lt;&gt;")&gt;0,1,0))</f>
        <v>0</v>
      </c>
      <c r="O2609" t="str">
        <f t="shared" si="200"/>
        <v>SOLO MÓVIL</v>
      </c>
      <c r="P2609" t="str">
        <f t="shared" si="201"/>
        <v>Ofrecer fijo + internet (FLBBTV)</v>
      </c>
      <c r="Q2609">
        <f t="shared" si="202"/>
        <v>106.25</v>
      </c>
      <c r="R2609">
        <f>IFERROR(VLOOKUP($A2609,Registros!$B$2:$G$6000,6,0),IFERROR(INDEX(Winback!$C$2:$C$300,MATCH($A2609,Winback!$K$2:$K$300,0)),""))</f>
        <v>0</v>
      </c>
      <c r="S2609" t="str">
        <f t="shared" si="203"/>
        <v>+MOV</v>
      </c>
      <c r="T2609">
        <f t="shared" si="204"/>
        <v>1</v>
      </c>
    </row>
    <row r="2610" spans="1:20" x14ac:dyDescent="0.35">
      <c r="A2610" t="s">
        <v>12912</v>
      </c>
      <c r="B2610" t="s">
        <v>12913</v>
      </c>
      <c r="C2610" t="s">
        <v>12914</v>
      </c>
      <c r="D2610" t="s">
        <v>12915</v>
      </c>
      <c r="E2610">
        <f>IF(COUNTIFS(Registros!$A$2:$A$6000,"NP",Registros!$B$2:$B$6000,$A2610)&gt;0,1,0)</f>
        <v>0</v>
      </c>
      <c r="F2610">
        <f>IF($E2610=1,SUMIFS(Registros!$F$2:$F$6000,Registros!$A$2:$A$6000,"NP",Registros!$B$2:$B$6000,$A2610),0)</f>
        <v>0</v>
      </c>
      <c r="G2610">
        <f>IF(COUNTIFS(Registros!$A$2:$A$6000,"MOV",Registros!$B$2:$B$6000,$A2610)&gt;0,1,0)</f>
        <v>1</v>
      </c>
      <c r="H2610">
        <f>IF($G2610=1,SUMIFS(Registros!$F$2:$F$6000,Registros!$A$2:$A$6000,"MOV",Registros!$B$2:$B$6000,$A2610),0)</f>
        <v>30</v>
      </c>
      <c r="I2610">
        <f>IF(COUNTIFS(Registros!$A$2:$A$6000,"CS",Registros!$B$2:$B$6000,$A2610)&gt;0,1,0)</f>
        <v>0</v>
      </c>
      <c r="J2610">
        <f>IF($I2610=1,SUMIFS(Registros!$I$2:$I$6000,Registros!$A$2:$A$6000,"CS",Registros!$B$2:$B$6000,$A2610),0)</f>
        <v>0</v>
      </c>
      <c r="K2610">
        <f>IF(COUNTIFS(Winback!$K$2:$K$300,$A2610)&gt;0,1,0)</f>
        <v>0</v>
      </c>
      <c r="L2610">
        <f>IF(AND($K2610=1,LEFT($A2610,3)="WB-"),SUMIFS(Winback!$D$2:$D$300,Winback!$K$2:$K$300,$A2610),0)</f>
        <v>0</v>
      </c>
      <c r="M2610">
        <f>IF(OR($E2610=1,$G2610=1,SUMIFS(Registros!$J$2:$J$6000,Registros!$B$2:$B$6000,$A2610)&gt;0),1,0)</f>
        <v>1</v>
      </c>
      <c r="N2610">
        <f>IF($J2610&gt;0,1,IF(COUNTIFS(Registros!$A$2:$A$6000,"CS",Registros!$B$2:$B$6000,$A2610,Registros!$K$2:$K$6000,"&lt;&gt;")&gt;0,1,0))</f>
        <v>0</v>
      </c>
      <c r="O2610" t="str">
        <f t="shared" si="200"/>
        <v>SOLO MÓVIL</v>
      </c>
      <c r="P2610" t="str">
        <f t="shared" si="201"/>
        <v>Ofrecer fijo + internet (FLBBTV)</v>
      </c>
      <c r="Q2610">
        <f t="shared" si="202"/>
        <v>30</v>
      </c>
      <c r="R2610">
        <f>IFERROR(VLOOKUP($A2610,Registros!$B$2:$G$6000,6,0),IFERROR(INDEX(Winback!$C$2:$C$300,MATCH($A2610,Winback!$K$2:$K$300,0)),""))</f>
        <v>0</v>
      </c>
      <c r="S2610" t="str">
        <f t="shared" si="203"/>
        <v>+MOV</v>
      </c>
      <c r="T2610">
        <f t="shared" si="204"/>
        <v>1</v>
      </c>
    </row>
    <row r="2611" spans="1:20" x14ac:dyDescent="0.35">
      <c r="A2611" t="s">
        <v>12917</v>
      </c>
      <c r="B2611" t="s">
        <v>12918</v>
      </c>
      <c r="C2611" t="s">
        <v>12919</v>
      </c>
      <c r="D2611" t="s">
        <v>12920</v>
      </c>
      <c r="E2611">
        <f>IF(COUNTIFS(Registros!$A$2:$A$6000,"NP",Registros!$B$2:$B$6000,$A2611)&gt;0,1,0)</f>
        <v>0</v>
      </c>
      <c r="F2611">
        <f>IF($E2611=1,SUMIFS(Registros!$F$2:$F$6000,Registros!$A$2:$A$6000,"NP",Registros!$B$2:$B$6000,$A2611),0)</f>
        <v>0</v>
      </c>
      <c r="G2611">
        <f>IF(COUNTIFS(Registros!$A$2:$A$6000,"MOV",Registros!$B$2:$B$6000,$A2611)&gt;0,1,0)</f>
        <v>1</v>
      </c>
      <c r="H2611">
        <f>IF($G2611=1,SUMIFS(Registros!$F$2:$F$6000,Registros!$A$2:$A$6000,"MOV",Registros!$B$2:$B$6000,$A2611),0)</f>
        <v>17.579999999999998</v>
      </c>
      <c r="I2611">
        <f>IF(COUNTIFS(Registros!$A$2:$A$6000,"CS",Registros!$B$2:$B$6000,$A2611)&gt;0,1,0)</f>
        <v>0</v>
      </c>
      <c r="J2611">
        <f>IF($I2611=1,SUMIFS(Registros!$I$2:$I$6000,Registros!$A$2:$A$6000,"CS",Registros!$B$2:$B$6000,$A2611),0)</f>
        <v>0</v>
      </c>
      <c r="K2611">
        <f>IF(COUNTIFS(Winback!$K$2:$K$300,$A2611)&gt;0,1,0)</f>
        <v>0</v>
      </c>
      <c r="L2611">
        <f>IF(AND($K2611=1,LEFT($A2611,3)="WB-"),SUMIFS(Winback!$D$2:$D$300,Winback!$K$2:$K$300,$A2611),0)</f>
        <v>0</v>
      </c>
      <c r="M2611">
        <f>IF(OR($E2611=1,$G2611=1,SUMIFS(Registros!$J$2:$J$6000,Registros!$B$2:$B$6000,$A2611)&gt;0),1,0)</f>
        <v>1</v>
      </c>
      <c r="N2611">
        <f>IF($J2611&gt;0,1,IF(COUNTIFS(Registros!$A$2:$A$6000,"CS",Registros!$B$2:$B$6000,$A2611,Registros!$K$2:$K$6000,"&lt;&gt;")&gt;0,1,0))</f>
        <v>0</v>
      </c>
      <c r="O2611" t="str">
        <f t="shared" si="200"/>
        <v>SOLO MÓVIL</v>
      </c>
      <c r="P2611" t="str">
        <f t="shared" si="201"/>
        <v>Ofrecer fijo + internet (FLBBTV)</v>
      </c>
      <c r="Q2611">
        <f t="shared" si="202"/>
        <v>17.579999999999998</v>
      </c>
      <c r="R2611">
        <f>IFERROR(VLOOKUP($A2611,Registros!$B$2:$G$6000,6,0),IFERROR(INDEX(Winback!$C$2:$C$300,MATCH($A2611,Winback!$K$2:$K$300,0)),""))</f>
        <v>0</v>
      </c>
      <c r="S2611" t="str">
        <f t="shared" si="203"/>
        <v>+MOV</v>
      </c>
      <c r="T2611">
        <f t="shared" si="204"/>
        <v>1</v>
      </c>
    </row>
    <row r="2612" spans="1:20" x14ac:dyDescent="0.35">
      <c r="A2612" t="s">
        <v>12922</v>
      </c>
      <c r="B2612" t="s">
        <v>12923</v>
      </c>
      <c r="C2612" t="s">
        <v>12924</v>
      </c>
      <c r="D2612" t="s">
        <v>12925</v>
      </c>
      <c r="E2612">
        <f>IF(COUNTIFS(Registros!$A$2:$A$6000,"NP",Registros!$B$2:$B$6000,$A2612)&gt;0,1,0)</f>
        <v>0</v>
      </c>
      <c r="F2612">
        <f>IF($E2612=1,SUMIFS(Registros!$F$2:$F$6000,Registros!$A$2:$A$6000,"NP",Registros!$B$2:$B$6000,$A2612),0)</f>
        <v>0</v>
      </c>
      <c r="G2612">
        <f>IF(COUNTIFS(Registros!$A$2:$A$6000,"MOV",Registros!$B$2:$B$6000,$A2612)&gt;0,1,0)</f>
        <v>1</v>
      </c>
      <c r="H2612">
        <f>IF($G2612=1,SUMIFS(Registros!$F$2:$F$6000,Registros!$A$2:$A$6000,"MOV",Registros!$B$2:$B$6000,$A2612),0)</f>
        <v>127.5</v>
      </c>
      <c r="I2612">
        <f>IF(COUNTIFS(Registros!$A$2:$A$6000,"CS",Registros!$B$2:$B$6000,$A2612)&gt;0,1,0)</f>
        <v>0</v>
      </c>
      <c r="J2612">
        <f>IF($I2612=1,SUMIFS(Registros!$I$2:$I$6000,Registros!$A$2:$A$6000,"CS",Registros!$B$2:$B$6000,$A2612),0)</f>
        <v>0</v>
      </c>
      <c r="K2612">
        <f>IF(COUNTIFS(Winback!$K$2:$K$300,$A2612)&gt;0,1,0)</f>
        <v>0</v>
      </c>
      <c r="L2612">
        <f>IF(AND($K2612=1,LEFT($A2612,3)="WB-"),SUMIFS(Winback!$D$2:$D$300,Winback!$K$2:$K$300,$A2612),0)</f>
        <v>0</v>
      </c>
      <c r="M2612">
        <f>IF(OR($E2612=1,$G2612=1,SUMIFS(Registros!$J$2:$J$6000,Registros!$B$2:$B$6000,$A2612)&gt;0),1,0)</f>
        <v>1</v>
      </c>
      <c r="N2612">
        <f>IF($J2612&gt;0,1,IF(COUNTIFS(Registros!$A$2:$A$6000,"CS",Registros!$B$2:$B$6000,$A2612,Registros!$K$2:$K$6000,"&lt;&gt;")&gt;0,1,0))</f>
        <v>0</v>
      </c>
      <c r="O2612" t="str">
        <f t="shared" si="200"/>
        <v>SOLO MÓVIL</v>
      </c>
      <c r="P2612" t="str">
        <f t="shared" si="201"/>
        <v>Ofrecer fijo + internet (FLBBTV)</v>
      </c>
      <c r="Q2612">
        <f t="shared" si="202"/>
        <v>127.5</v>
      </c>
      <c r="R2612">
        <f>IFERROR(VLOOKUP($A2612,Registros!$B$2:$G$6000,6,0),IFERROR(INDEX(Winback!$C$2:$C$300,MATCH($A2612,Winback!$K$2:$K$300,0)),""))</f>
        <v>0</v>
      </c>
      <c r="S2612" t="str">
        <f t="shared" si="203"/>
        <v>+MOV</v>
      </c>
      <c r="T2612">
        <f t="shared" si="204"/>
        <v>1</v>
      </c>
    </row>
    <row r="2613" spans="1:20" x14ac:dyDescent="0.35">
      <c r="A2613" t="s">
        <v>12927</v>
      </c>
      <c r="B2613" t="s">
        <v>12928</v>
      </c>
      <c r="C2613" t="s">
        <v>12929</v>
      </c>
      <c r="D2613" t="s">
        <v>12930</v>
      </c>
      <c r="E2613">
        <f>IF(COUNTIFS(Registros!$A$2:$A$6000,"NP",Registros!$B$2:$B$6000,$A2613)&gt;0,1,0)</f>
        <v>0</v>
      </c>
      <c r="F2613">
        <f>IF($E2613=1,SUMIFS(Registros!$F$2:$F$6000,Registros!$A$2:$A$6000,"NP",Registros!$B$2:$B$6000,$A2613),0)</f>
        <v>0</v>
      </c>
      <c r="G2613">
        <f>IF(COUNTIFS(Registros!$A$2:$A$6000,"MOV",Registros!$B$2:$B$6000,$A2613)&gt;0,1,0)</f>
        <v>1</v>
      </c>
      <c r="H2613">
        <f>IF($G2613=1,SUMIFS(Registros!$F$2:$F$6000,Registros!$A$2:$A$6000,"MOV",Registros!$B$2:$B$6000,$A2613),0)</f>
        <v>20.75</v>
      </c>
      <c r="I2613">
        <f>IF(COUNTIFS(Registros!$A$2:$A$6000,"CS",Registros!$B$2:$B$6000,$A2613)&gt;0,1,0)</f>
        <v>0</v>
      </c>
      <c r="J2613">
        <f>IF($I2613=1,SUMIFS(Registros!$I$2:$I$6000,Registros!$A$2:$A$6000,"CS",Registros!$B$2:$B$6000,$A2613),0)</f>
        <v>0</v>
      </c>
      <c r="K2613">
        <f>IF(COUNTIFS(Winback!$K$2:$K$300,$A2613)&gt;0,1,0)</f>
        <v>0</v>
      </c>
      <c r="L2613">
        <f>IF(AND($K2613=1,LEFT($A2613,3)="WB-"),SUMIFS(Winback!$D$2:$D$300,Winback!$K$2:$K$300,$A2613),0)</f>
        <v>0</v>
      </c>
      <c r="M2613">
        <f>IF(OR($E2613=1,$G2613=1,SUMIFS(Registros!$J$2:$J$6000,Registros!$B$2:$B$6000,$A2613)&gt;0),1,0)</f>
        <v>1</v>
      </c>
      <c r="N2613">
        <f>IF($J2613&gt;0,1,IF(COUNTIFS(Registros!$A$2:$A$6000,"CS",Registros!$B$2:$B$6000,$A2613,Registros!$K$2:$K$6000,"&lt;&gt;")&gt;0,1,0))</f>
        <v>0</v>
      </c>
      <c r="O2613" t="str">
        <f t="shared" si="200"/>
        <v>SOLO MÓVIL</v>
      </c>
      <c r="P2613" t="str">
        <f t="shared" si="201"/>
        <v>Ofrecer fijo + internet (FLBBTV)</v>
      </c>
      <c r="Q2613">
        <f t="shared" si="202"/>
        <v>20.75</v>
      </c>
      <c r="R2613">
        <f>IFERROR(VLOOKUP($A2613,Registros!$B$2:$G$6000,6,0),IFERROR(INDEX(Winback!$C$2:$C$300,MATCH($A2613,Winback!$K$2:$K$300,0)),""))</f>
        <v>0</v>
      </c>
      <c r="S2613" t="str">
        <f t="shared" si="203"/>
        <v>+MOV</v>
      </c>
      <c r="T2613">
        <f t="shared" si="204"/>
        <v>1</v>
      </c>
    </row>
    <row r="2614" spans="1:20" x14ac:dyDescent="0.35">
      <c r="A2614" t="s">
        <v>12932</v>
      </c>
      <c r="B2614" t="s">
        <v>12933</v>
      </c>
      <c r="C2614" t="s">
        <v>12934</v>
      </c>
      <c r="D2614" t="s">
        <v>12935</v>
      </c>
      <c r="E2614">
        <f>IF(COUNTIFS(Registros!$A$2:$A$6000,"NP",Registros!$B$2:$B$6000,$A2614)&gt;0,1,0)</f>
        <v>0</v>
      </c>
      <c r="F2614">
        <f>IF($E2614=1,SUMIFS(Registros!$F$2:$F$6000,Registros!$A$2:$A$6000,"NP",Registros!$B$2:$B$6000,$A2614),0)</f>
        <v>0</v>
      </c>
      <c r="G2614">
        <f>IF(COUNTIFS(Registros!$A$2:$A$6000,"MOV",Registros!$B$2:$B$6000,$A2614)&gt;0,1,0)</f>
        <v>1</v>
      </c>
      <c r="H2614">
        <f>IF($G2614=1,SUMIFS(Registros!$F$2:$F$6000,Registros!$A$2:$A$6000,"MOV",Registros!$B$2:$B$6000,$A2614),0)</f>
        <v>59.52</v>
      </c>
      <c r="I2614">
        <f>IF(COUNTIFS(Registros!$A$2:$A$6000,"CS",Registros!$B$2:$B$6000,$A2614)&gt;0,1,0)</f>
        <v>0</v>
      </c>
      <c r="J2614">
        <f>IF($I2614=1,SUMIFS(Registros!$I$2:$I$6000,Registros!$A$2:$A$6000,"CS",Registros!$B$2:$B$6000,$A2614),0)</f>
        <v>0</v>
      </c>
      <c r="K2614">
        <f>IF(COUNTIFS(Winback!$K$2:$K$300,$A2614)&gt;0,1,0)</f>
        <v>0</v>
      </c>
      <c r="L2614">
        <f>IF(AND($K2614=1,LEFT($A2614,3)="WB-"),SUMIFS(Winback!$D$2:$D$300,Winback!$K$2:$K$300,$A2614),0)</f>
        <v>0</v>
      </c>
      <c r="M2614">
        <f>IF(OR($E2614=1,$G2614=1,SUMIFS(Registros!$J$2:$J$6000,Registros!$B$2:$B$6000,$A2614)&gt;0),1,0)</f>
        <v>1</v>
      </c>
      <c r="N2614">
        <f>IF($J2614&gt;0,1,IF(COUNTIFS(Registros!$A$2:$A$6000,"CS",Registros!$B$2:$B$6000,$A2614,Registros!$K$2:$K$6000,"&lt;&gt;")&gt;0,1,0))</f>
        <v>0</v>
      </c>
      <c r="O2614" t="str">
        <f t="shared" si="200"/>
        <v>SOLO MÓVIL</v>
      </c>
      <c r="P2614" t="str">
        <f t="shared" si="201"/>
        <v>Ofrecer fijo + internet (FLBBTV)</v>
      </c>
      <c r="Q2614">
        <f t="shared" si="202"/>
        <v>59.52</v>
      </c>
      <c r="R2614">
        <f>IFERROR(VLOOKUP($A2614,Registros!$B$2:$G$6000,6,0),IFERROR(INDEX(Winback!$C$2:$C$300,MATCH($A2614,Winback!$K$2:$K$300,0)),""))</f>
        <v>0</v>
      </c>
      <c r="S2614" t="str">
        <f t="shared" si="203"/>
        <v>+MOV</v>
      </c>
      <c r="T2614">
        <f t="shared" si="204"/>
        <v>1</v>
      </c>
    </row>
    <row r="2615" spans="1:20" x14ac:dyDescent="0.35">
      <c r="A2615" t="s">
        <v>12936</v>
      </c>
      <c r="B2615" t="s">
        <v>12937</v>
      </c>
      <c r="C2615" t="s">
        <v>12938</v>
      </c>
      <c r="D2615" t="s">
        <v>12939</v>
      </c>
      <c r="E2615">
        <f>IF(COUNTIFS(Registros!$A$2:$A$6000,"NP",Registros!$B$2:$B$6000,$A2615)&gt;0,1,0)</f>
        <v>0</v>
      </c>
      <c r="F2615">
        <f>IF($E2615=1,SUMIFS(Registros!$F$2:$F$6000,Registros!$A$2:$A$6000,"NP",Registros!$B$2:$B$6000,$A2615),0)</f>
        <v>0</v>
      </c>
      <c r="G2615">
        <f>IF(COUNTIFS(Registros!$A$2:$A$6000,"MOV",Registros!$B$2:$B$6000,$A2615)&gt;0,1,0)</f>
        <v>1</v>
      </c>
      <c r="H2615">
        <f>IF($G2615=1,SUMIFS(Registros!$F$2:$F$6000,Registros!$A$2:$A$6000,"MOV",Registros!$B$2:$B$6000,$A2615),0)</f>
        <v>45</v>
      </c>
      <c r="I2615">
        <f>IF(COUNTIFS(Registros!$A$2:$A$6000,"CS",Registros!$B$2:$B$6000,$A2615)&gt;0,1,0)</f>
        <v>0</v>
      </c>
      <c r="J2615">
        <f>IF($I2615=1,SUMIFS(Registros!$I$2:$I$6000,Registros!$A$2:$A$6000,"CS",Registros!$B$2:$B$6000,$A2615),0)</f>
        <v>0</v>
      </c>
      <c r="K2615">
        <f>IF(COUNTIFS(Winback!$K$2:$K$300,$A2615)&gt;0,1,0)</f>
        <v>0</v>
      </c>
      <c r="L2615">
        <f>IF(AND($K2615=1,LEFT($A2615,3)="WB-"),SUMIFS(Winback!$D$2:$D$300,Winback!$K$2:$K$300,$A2615),0)</f>
        <v>0</v>
      </c>
      <c r="M2615">
        <f>IF(OR($E2615=1,$G2615=1,SUMIFS(Registros!$J$2:$J$6000,Registros!$B$2:$B$6000,$A2615)&gt;0),1,0)</f>
        <v>1</v>
      </c>
      <c r="N2615">
        <f>IF($J2615&gt;0,1,IF(COUNTIFS(Registros!$A$2:$A$6000,"CS",Registros!$B$2:$B$6000,$A2615,Registros!$K$2:$K$6000,"&lt;&gt;")&gt;0,1,0))</f>
        <v>0</v>
      </c>
      <c r="O2615" t="str">
        <f t="shared" si="200"/>
        <v>SOLO MÓVIL</v>
      </c>
      <c r="P2615" t="str">
        <f t="shared" si="201"/>
        <v>Ofrecer fijo + internet (FLBBTV)</v>
      </c>
      <c r="Q2615">
        <f t="shared" si="202"/>
        <v>45</v>
      </c>
      <c r="R2615">
        <f>IFERROR(VLOOKUP($A2615,Registros!$B$2:$G$6000,6,0),IFERROR(INDEX(Winback!$C$2:$C$300,MATCH($A2615,Winback!$K$2:$K$300,0)),""))</f>
        <v>0</v>
      </c>
      <c r="S2615" t="str">
        <f t="shared" si="203"/>
        <v>+MOV</v>
      </c>
      <c r="T2615">
        <f t="shared" si="204"/>
        <v>1</v>
      </c>
    </row>
    <row r="2616" spans="1:20" x14ac:dyDescent="0.35">
      <c r="A2616" t="s">
        <v>12941</v>
      </c>
      <c r="B2616" t="s">
        <v>12942</v>
      </c>
      <c r="C2616" t="s">
        <v>12943</v>
      </c>
      <c r="D2616" t="s">
        <v>12944</v>
      </c>
      <c r="E2616">
        <f>IF(COUNTIFS(Registros!$A$2:$A$6000,"NP",Registros!$B$2:$B$6000,$A2616)&gt;0,1,0)</f>
        <v>0</v>
      </c>
      <c r="F2616">
        <f>IF($E2616=1,SUMIFS(Registros!$F$2:$F$6000,Registros!$A$2:$A$6000,"NP",Registros!$B$2:$B$6000,$A2616),0)</f>
        <v>0</v>
      </c>
      <c r="G2616">
        <f>IF(COUNTIFS(Registros!$A$2:$A$6000,"MOV",Registros!$B$2:$B$6000,$A2616)&gt;0,1,0)</f>
        <v>1</v>
      </c>
      <c r="H2616">
        <f>IF($G2616=1,SUMIFS(Registros!$F$2:$F$6000,Registros!$A$2:$A$6000,"MOV",Registros!$B$2:$B$6000,$A2616),0)</f>
        <v>19.25</v>
      </c>
      <c r="I2616">
        <f>IF(COUNTIFS(Registros!$A$2:$A$6000,"CS",Registros!$B$2:$B$6000,$A2616)&gt;0,1,0)</f>
        <v>0</v>
      </c>
      <c r="J2616">
        <f>IF($I2616=1,SUMIFS(Registros!$I$2:$I$6000,Registros!$A$2:$A$6000,"CS",Registros!$B$2:$B$6000,$A2616),0)</f>
        <v>0</v>
      </c>
      <c r="K2616">
        <f>IF(COUNTIFS(Winback!$K$2:$K$300,$A2616)&gt;0,1,0)</f>
        <v>0</v>
      </c>
      <c r="L2616">
        <f>IF(AND($K2616=1,LEFT($A2616,3)="WB-"),SUMIFS(Winback!$D$2:$D$300,Winback!$K$2:$K$300,$A2616),0)</f>
        <v>0</v>
      </c>
      <c r="M2616">
        <f>IF(OR($E2616=1,$G2616=1,SUMIFS(Registros!$J$2:$J$6000,Registros!$B$2:$B$6000,$A2616)&gt;0),1,0)</f>
        <v>1</v>
      </c>
      <c r="N2616">
        <f>IF($J2616&gt;0,1,IF(COUNTIFS(Registros!$A$2:$A$6000,"CS",Registros!$B$2:$B$6000,$A2616,Registros!$K$2:$K$6000,"&lt;&gt;")&gt;0,1,0))</f>
        <v>0</v>
      </c>
      <c r="O2616" t="str">
        <f t="shared" si="200"/>
        <v>SOLO MÓVIL</v>
      </c>
      <c r="P2616" t="str">
        <f t="shared" si="201"/>
        <v>Ofrecer fijo + internet (FLBBTV)</v>
      </c>
      <c r="Q2616">
        <f t="shared" si="202"/>
        <v>19.25</v>
      </c>
      <c r="R2616">
        <f>IFERROR(VLOOKUP($A2616,Registros!$B$2:$G$6000,6,0),IFERROR(INDEX(Winback!$C$2:$C$300,MATCH($A2616,Winback!$K$2:$K$300,0)),""))</f>
        <v>0</v>
      </c>
      <c r="S2616" t="str">
        <f t="shared" si="203"/>
        <v>+MOV</v>
      </c>
      <c r="T2616">
        <f t="shared" si="204"/>
        <v>1</v>
      </c>
    </row>
    <row r="2617" spans="1:20" x14ac:dyDescent="0.35">
      <c r="A2617" t="s">
        <v>12946</v>
      </c>
      <c r="B2617" t="s">
        <v>12947</v>
      </c>
      <c r="C2617" t="s">
        <v>12948</v>
      </c>
      <c r="D2617" t="s">
        <v>12949</v>
      </c>
      <c r="E2617">
        <f>IF(COUNTIFS(Registros!$A$2:$A$6000,"NP",Registros!$B$2:$B$6000,$A2617)&gt;0,1,0)</f>
        <v>0</v>
      </c>
      <c r="F2617">
        <f>IF($E2617=1,SUMIFS(Registros!$F$2:$F$6000,Registros!$A$2:$A$6000,"NP",Registros!$B$2:$B$6000,$A2617),0)</f>
        <v>0</v>
      </c>
      <c r="G2617">
        <f>IF(COUNTIFS(Registros!$A$2:$A$6000,"MOV",Registros!$B$2:$B$6000,$A2617)&gt;0,1,0)</f>
        <v>1</v>
      </c>
      <c r="H2617">
        <f>IF($G2617=1,SUMIFS(Registros!$F$2:$F$6000,Registros!$A$2:$A$6000,"MOV",Registros!$B$2:$B$6000,$A2617),0)</f>
        <v>15</v>
      </c>
      <c r="I2617">
        <f>IF(COUNTIFS(Registros!$A$2:$A$6000,"CS",Registros!$B$2:$B$6000,$A2617)&gt;0,1,0)</f>
        <v>0</v>
      </c>
      <c r="J2617">
        <f>IF($I2617=1,SUMIFS(Registros!$I$2:$I$6000,Registros!$A$2:$A$6000,"CS",Registros!$B$2:$B$6000,$A2617),0)</f>
        <v>0</v>
      </c>
      <c r="K2617">
        <f>IF(COUNTIFS(Winback!$K$2:$K$300,$A2617)&gt;0,1,0)</f>
        <v>0</v>
      </c>
      <c r="L2617">
        <f>IF(AND($K2617=1,LEFT($A2617,3)="WB-"),SUMIFS(Winback!$D$2:$D$300,Winback!$K$2:$K$300,$A2617),0)</f>
        <v>0</v>
      </c>
      <c r="M2617">
        <f>IF(OR($E2617=1,$G2617=1,SUMIFS(Registros!$J$2:$J$6000,Registros!$B$2:$B$6000,$A2617)&gt;0),1,0)</f>
        <v>1</v>
      </c>
      <c r="N2617">
        <f>IF($J2617&gt;0,1,IF(COUNTIFS(Registros!$A$2:$A$6000,"CS",Registros!$B$2:$B$6000,$A2617,Registros!$K$2:$K$6000,"&lt;&gt;")&gt;0,1,0))</f>
        <v>0</v>
      </c>
      <c r="O2617" t="str">
        <f t="shared" si="200"/>
        <v>SOLO MÓVIL</v>
      </c>
      <c r="P2617" t="str">
        <f t="shared" si="201"/>
        <v>Ofrecer fijo + internet (FLBBTV)</v>
      </c>
      <c r="Q2617">
        <f t="shared" si="202"/>
        <v>15</v>
      </c>
      <c r="R2617">
        <f>IFERROR(VLOOKUP($A2617,Registros!$B$2:$G$6000,6,0),IFERROR(INDEX(Winback!$C$2:$C$300,MATCH($A2617,Winback!$K$2:$K$300,0)),""))</f>
        <v>0</v>
      </c>
      <c r="S2617" t="str">
        <f t="shared" si="203"/>
        <v>+MOV</v>
      </c>
      <c r="T2617">
        <f t="shared" si="204"/>
        <v>1</v>
      </c>
    </row>
    <row r="2618" spans="1:20" x14ac:dyDescent="0.35">
      <c r="A2618" t="s">
        <v>12951</v>
      </c>
      <c r="B2618" t="s">
        <v>12952</v>
      </c>
      <c r="C2618" t="s">
        <v>12953</v>
      </c>
      <c r="D2618" t="s">
        <v>12954</v>
      </c>
      <c r="E2618">
        <f>IF(COUNTIFS(Registros!$A$2:$A$6000,"NP",Registros!$B$2:$B$6000,$A2618)&gt;0,1,0)</f>
        <v>0</v>
      </c>
      <c r="F2618">
        <f>IF($E2618=1,SUMIFS(Registros!$F$2:$F$6000,Registros!$A$2:$A$6000,"NP",Registros!$B$2:$B$6000,$A2618),0)</f>
        <v>0</v>
      </c>
      <c r="G2618">
        <f>IF(COUNTIFS(Registros!$A$2:$A$6000,"MOV",Registros!$B$2:$B$6000,$A2618)&gt;0,1,0)</f>
        <v>1</v>
      </c>
      <c r="H2618">
        <f>IF($G2618=1,SUMIFS(Registros!$F$2:$F$6000,Registros!$A$2:$A$6000,"MOV",Registros!$B$2:$B$6000,$A2618),0)</f>
        <v>36</v>
      </c>
      <c r="I2618">
        <f>IF(COUNTIFS(Registros!$A$2:$A$6000,"CS",Registros!$B$2:$B$6000,$A2618)&gt;0,1,0)</f>
        <v>0</v>
      </c>
      <c r="J2618">
        <f>IF($I2618=1,SUMIFS(Registros!$I$2:$I$6000,Registros!$A$2:$A$6000,"CS",Registros!$B$2:$B$6000,$A2618),0)</f>
        <v>0</v>
      </c>
      <c r="K2618">
        <f>IF(COUNTIFS(Winback!$K$2:$K$300,$A2618)&gt;0,1,0)</f>
        <v>0</v>
      </c>
      <c r="L2618">
        <f>IF(AND($K2618=1,LEFT($A2618,3)="WB-"),SUMIFS(Winback!$D$2:$D$300,Winback!$K$2:$K$300,$A2618),0)</f>
        <v>0</v>
      </c>
      <c r="M2618">
        <f>IF(OR($E2618=1,$G2618=1,SUMIFS(Registros!$J$2:$J$6000,Registros!$B$2:$B$6000,$A2618)&gt;0),1,0)</f>
        <v>1</v>
      </c>
      <c r="N2618">
        <f>IF($J2618&gt;0,1,IF(COUNTIFS(Registros!$A$2:$A$6000,"CS",Registros!$B$2:$B$6000,$A2618,Registros!$K$2:$K$6000,"&lt;&gt;")&gt;0,1,0))</f>
        <v>0</v>
      </c>
      <c r="O2618" t="str">
        <f t="shared" si="200"/>
        <v>SOLO MÓVIL</v>
      </c>
      <c r="P2618" t="str">
        <f t="shared" si="201"/>
        <v>Ofrecer fijo + internet (FLBBTV)</v>
      </c>
      <c r="Q2618">
        <f t="shared" si="202"/>
        <v>36</v>
      </c>
      <c r="R2618">
        <f>IFERROR(VLOOKUP($A2618,Registros!$B$2:$G$6000,6,0),IFERROR(INDEX(Winback!$C$2:$C$300,MATCH($A2618,Winback!$K$2:$K$300,0)),""))</f>
        <v>0</v>
      </c>
      <c r="S2618" t="str">
        <f t="shared" si="203"/>
        <v>+MOV</v>
      </c>
      <c r="T2618">
        <f t="shared" si="204"/>
        <v>1</v>
      </c>
    </row>
    <row r="2619" spans="1:20" x14ac:dyDescent="0.35">
      <c r="A2619" t="s">
        <v>12956</v>
      </c>
      <c r="B2619" t="s">
        <v>12957</v>
      </c>
      <c r="C2619" t="s">
        <v>12958</v>
      </c>
      <c r="D2619" t="s">
        <v>12959</v>
      </c>
      <c r="E2619">
        <f>IF(COUNTIFS(Registros!$A$2:$A$6000,"NP",Registros!$B$2:$B$6000,$A2619)&gt;0,1,0)</f>
        <v>0</v>
      </c>
      <c r="F2619">
        <f>IF($E2619=1,SUMIFS(Registros!$F$2:$F$6000,Registros!$A$2:$A$6000,"NP",Registros!$B$2:$B$6000,$A2619),0)</f>
        <v>0</v>
      </c>
      <c r="G2619">
        <f>IF(COUNTIFS(Registros!$A$2:$A$6000,"MOV",Registros!$B$2:$B$6000,$A2619)&gt;0,1,0)</f>
        <v>1</v>
      </c>
      <c r="H2619">
        <f>IF($G2619=1,SUMIFS(Registros!$F$2:$F$6000,Registros!$A$2:$A$6000,"MOV",Registros!$B$2:$B$6000,$A2619),0)</f>
        <v>12</v>
      </c>
      <c r="I2619">
        <f>IF(COUNTIFS(Registros!$A$2:$A$6000,"CS",Registros!$B$2:$B$6000,$A2619)&gt;0,1,0)</f>
        <v>0</v>
      </c>
      <c r="J2619">
        <f>IF($I2619=1,SUMIFS(Registros!$I$2:$I$6000,Registros!$A$2:$A$6000,"CS",Registros!$B$2:$B$6000,$A2619),0)</f>
        <v>0</v>
      </c>
      <c r="K2619">
        <f>IF(COUNTIFS(Winback!$K$2:$K$300,$A2619)&gt;0,1,0)</f>
        <v>0</v>
      </c>
      <c r="L2619">
        <f>IF(AND($K2619=1,LEFT($A2619,3)="WB-"),SUMIFS(Winback!$D$2:$D$300,Winback!$K$2:$K$300,$A2619),0)</f>
        <v>0</v>
      </c>
      <c r="M2619">
        <f>IF(OR($E2619=1,$G2619=1,SUMIFS(Registros!$J$2:$J$6000,Registros!$B$2:$B$6000,$A2619)&gt;0),1,0)</f>
        <v>1</v>
      </c>
      <c r="N2619">
        <f>IF($J2619&gt;0,1,IF(COUNTIFS(Registros!$A$2:$A$6000,"CS",Registros!$B$2:$B$6000,$A2619,Registros!$K$2:$K$6000,"&lt;&gt;")&gt;0,1,0))</f>
        <v>0</v>
      </c>
      <c r="O2619" t="str">
        <f t="shared" si="200"/>
        <v>SOLO MÓVIL</v>
      </c>
      <c r="P2619" t="str">
        <f t="shared" si="201"/>
        <v>Ofrecer fijo + internet (FLBBTV)</v>
      </c>
      <c r="Q2619">
        <f t="shared" si="202"/>
        <v>12</v>
      </c>
      <c r="R2619">
        <f>IFERROR(VLOOKUP($A2619,Registros!$B$2:$G$6000,6,0),IFERROR(INDEX(Winback!$C$2:$C$300,MATCH($A2619,Winback!$K$2:$K$300,0)),""))</f>
        <v>0</v>
      </c>
      <c r="S2619" t="str">
        <f t="shared" si="203"/>
        <v>+MOV</v>
      </c>
      <c r="T2619">
        <f t="shared" si="204"/>
        <v>1</v>
      </c>
    </row>
    <row r="2620" spans="1:20" x14ac:dyDescent="0.35">
      <c r="A2620" t="s">
        <v>12961</v>
      </c>
      <c r="B2620" t="s">
        <v>12962</v>
      </c>
      <c r="C2620" t="s">
        <v>12963</v>
      </c>
      <c r="D2620" t="s">
        <v>12964</v>
      </c>
      <c r="E2620">
        <f>IF(COUNTIFS(Registros!$A$2:$A$6000,"NP",Registros!$B$2:$B$6000,$A2620)&gt;0,1,0)</f>
        <v>0</v>
      </c>
      <c r="F2620">
        <f>IF($E2620=1,SUMIFS(Registros!$F$2:$F$6000,Registros!$A$2:$A$6000,"NP",Registros!$B$2:$B$6000,$A2620),0)</f>
        <v>0</v>
      </c>
      <c r="G2620">
        <f>IF(COUNTIFS(Registros!$A$2:$A$6000,"MOV",Registros!$B$2:$B$6000,$A2620)&gt;0,1,0)</f>
        <v>1</v>
      </c>
      <c r="H2620">
        <f>IF($G2620=1,SUMIFS(Registros!$F$2:$F$6000,Registros!$A$2:$A$6000,"MOV",Registros!$B$2:$B$6000,$A2620),0)</f>
        <v>15</v>
      </c>
      <c r="I2620">
        <f>IF(COUNTIFS(Registros!$A$2:$A$6000,"CS",Registros!$B$2:$B$6000,$A2620)&gt;0,1,0)</f>
        <v>0</v>
      </c>
      <c r="J2620">
        <f>IF($I2620=1,SUMIFS(Registros!$I$2:$I$6000,Registros!$A$2:$A$6000,"CS",Registros!$B$2:$B$6000,$A2620),0)</f>
        <v>0</v>
      </c>
      <c r="K2620">
        <f>IF(COUNTIFS(Winback!$K$2:$K$300,$A2620)&gt;0,1,0)</f>
        <v>0</v>
      </c>
      <c r="L2620">
        <f>IF(AND($K2620=1,LEFT($A2620,3)="WB-"),SUMIFS(Winback!$D$2:$D$300,Winback!$K$2:$K$300,$A2620),0)</f>
        <v>0</v>
      </c>
      <c r="M2620">
        <f>IF(OR($E2620=1,$G2620=1,SUMIFS(Registros!$J$2:$J$6000,Registros!$B$2:$B$6000,$A2620)&gt;0),1,0)</f>
        <v>1</v>
      </c>
      <c r="N2620">
        <f>IF($J2620&gt;0,1,IF(COUNTIFS(Registros!$A$2:$A$6000,"CS",Registros!$B$2:$B$6000,$A2620,Registros!$K$2:$K$6000,"&lt;&gt;")&gt;0,1,0))</f>
        <v>0</v>
      </c>
      <c r="O2620" t="str">
        <f t="shared" si="200"/>
        <v>SOLO MÓVIL</v>
      </c>
      <c r="P2620" t="str">
        <f t="shared" si="201"/>
        <v>Ofrecer fijo + internet (FLBBTV)</v>
      </c>
      <c r="Q2620">
        <f t="shared" si="202"/>
        <v>15</v>
      </c>
      <c r="R2620">
        <f>IFERROR(VLOOKUP($A2620,Registros!$B$2:$G$6000,6,0),IFERROR(INDEX(Winback!$C$2:$C$300,MATCH($A2620,Winback!$K$2:$K$300,0)),""))</f>
        <v>0</v>
      </c>
      <c r="S2620" t="str">
        <f t="shared" si="203"/>
        <v>+MOV</v>
      </c>
      <c r="T2620">
        <f t="shared" si="204"/>
        <v>1</v>
      </c>
    </row>
    <row r="2621" spans="1:20" x14ac:dyDescent="0.35">
      <c r="A2621" t="s">
        <v>12966</v>
      </c>
      <c r="B2621" t="s">
        <v>12967</v>
      </c>
      <c r="C2621" t="s">
        <v>12968</v>
      </c>
      <c r="D2621" t="s">
        <v>12969</v>
      </c>
      <c r="E2621">
        <f>IF(COUNTIFS(Registros!$A$2:$A$6000,"NP",Registros!$B$2:$B$6000,$A2621)&gt;0,1,0)</f>
        <v>0</v>
      </c>
      <c r="F2621">
        <f>IF($E2621=1,SUMIFS(Registros!$F$2:$F$6000,Registros!$A$2:$A$6000,"NP",Registros!$B$2:$B$6000,$A2621),0)</f>
        <v>0</v>
      </c>
      <c r="G2621">
        <f>IF(COUNTIFS(Registros!$A$2:$A$6000,"MOV",Registros!$B$2:$B$6000,$A2621)&gt;0,1,0)</f>
        <v>1</v>
      </c>
      <c r="H2621">
        <f>IF($G2621=1,SUMIFS(Registros!$F$2:$F$6000,Registros!$A$2:$A$6000,"MOV",Registros!$B$2:$B$6000,$A2621),0)</f>
        <v>15</v>
      </c>
      <c r="I2621">
        <f>IF(COUNTIFS(Registros!$A$2:$A$6000,"CS",Registros!$B$2:$B$6000,$A2621)&gt;0,1,0)</f>
        <v>0</v>
      </c>
      <c r="J2621">
        <f>IF($I2621=1,SUMIFS(Registros!$I$2:$I$6000,Registros!$A$2:$A$6000,"CS",Registros!$B$2:$B$6000,$A2621),0)</f>
        <v>0</v>
      </c>
      <c r="K2621">
        <f>IF(COUNTIFS(Winback!$K$2:$K$300,$A2621)&gt;0,1,0)</f>
        <v>0</v>
      </c>
      <c r="L2621">
        <f>IF(AND($K2621=1,LEFT($A2621,3)="WB-"),SUMIFS(Winback!$D$2:$D$300,Winback!$K$2:$K$300,$A2621),0)</f>
        <v>0</v>
      </c>
      <c r="M2621">
        <f>IF(OR($E2621=1,$G2621=1,SUMIFS(Registros!$J$2:$J$6000,Registros!$B$2:$B$6000,$A2621)&gt;0),1,0)</f>
        <v>1</v>
      </c>
      <c r="N2621">
        <f>IF($J2621&gt;0,1,IF(COUNTIFS(Registros!$A$2:$A$6000,"CS",Registros!$B$2:$B$6000,$A2621,Registros!$K$2:$K$6000,"&lt;&gt;")&gt;0,1,0))</f>
        <v>0</v>
      </c>
      <c r="O2621" t="str">
        <f t="shared" si="200"/>
        <v>SOLO MÓVIL</v>
      </c>
      <c r="P2621" t="str">
        <f t="shared" si="201"/>
        <v>Ofrecer fijo + internet (FLBBTV)</v>
      </c>
      <c r="Q2621">
        <f t="shared" si="202"/>
        <v>15</v>
      </c>
      <c r="R2621">
        <f>IFERROR(VLOOKUP($A2621,Registros!$B$2:$G$6000,6,0),IFERROR(INDEX(Winback!$C$2:$C$300,MATCH($A2621,Winback!$K$2:$K$300,0)),""))</f>
        <v>0</v>
      </c>
      <c r="S2621" t="str">
        <f t="shared" si="203"/>
        <v>+MOV</v>
      </c>
      <c r="T2621">
        <f t="shared" si="204"/>
        <v>1</v>
      </c>
    </row>
    <row r="2622" spans="1:20" x14ac:dyDescent="0.35">
      <c r="A2622" t="s">
        <v>12971</v>
      </c>
      <c r="B2622" t="s">
        <v>12972</v>
      </c>
      <c r="C2622" t="s">
        <v>12973</v>
      </c>
      <c r="D2622" t="s">
        <v>12974</v>
      </c>
      <c r="E2622">
        <f>IF(COUNTIFS(Registros!$A$2:$A$6000,"NP",Registros!$B$2:$B$6000,$A2622)&gt;0,1,0)</f>
        <v>0</v>
      </c>
      <c r="F2622">
        <f>IF($E2622=1,SUMIFS(Registros!$F$2:$F$6000,Registros!$A$2:$A$6000,"NP",Registros!$B$2:$B$6000,$A2622),0)</f>
        <v>0</v>
      </c>
      <c r="G2622">
        <f>IF(COUNTIFS(Registros!$A$2:$A$6000,"MOV",Registros!$B$2:$B$6000,$A2622)&gt;0,1,0)</f>
        <v>1</v>
      </c>
      <c r="H2622">
        <f>IF($G2622=1,SUMIFS(Registros!$F$2:$F$6000,Registros!$A$2:$A$6000,"MOV",Registros!$B$2:$B$6000,$A2622),0)</f>
        <v>47.91</v>
      </c>
      <c r="I2622">
        <f>IF(COUNTIFS(Registros!$A$2:$A$6000,"CS",Registros!$B$2:$B$6000,$A2622)&gt;0,1,0)</f>
        <v>0</v>
      </c>
      <c r="J2622">
        <f>IF($I2622=1,SUMIFS(Registros!$I$2:$I$6000,Registros!$A$2:$A$6000,"CS",Registros!$B$2:$B$6000,$A2622),0)</f>
        <v>0</v>
      </c>
      <c r="K2622">
        <f>IF(COUNTIFS(Winback!$K$2:$K$300,$A2622)&gt;0,1,0)</f>
        <v>0</v>
      </c>
      <c r="L2622">
        <f>IF(AND($K2622=1,LEFT($A2622,3)="WB-"),SUMIFS(Winback!$D$2:$D$300,Winback!$K$2:$K$300,$A2622),0)</f>
        <v>0</v>
      </c>
      <c r="M2622">
        <f>IF(OR($E2622=1,$G2622=1,SUMIFS(Registros!$J$2:$J$6000,Registros!$B$2:$B$6000,$A2622)&gt;0),1,0)</f>
        <v>1</v>
      </c>
      <c r="N2622">
        <f>IF($J2622&gt;0,1,IF(COUNTIFS(Registros!$A$2:$A$6000,"CS",Registros!$B$2:$B$6000,$A2622,Registros!$K$2:$K$6000,"&lt;&gt;")&gt;0,1,0))</f>
        <v>0</v>
      </c>
      <c r="O2622" t="str">
        <f t="shared" si="200"/>
        <v>SOLO MÓVIL</v>
      </c>
      <c r="P2622" t="str">
        <f t="shared" si="201"/>
        <v>Ofrecer fijo + internet (FLBBTV)</v>
      </c>
      <c r="Q2622">
        <f t="shared" si="202"/>
        <v>47.91</v>
      </c>
      <c r="R2622">
        <f>IFERROR(VLOOKUP($A2622,Registros!$B$2:$G$6000,6,0),IFERROR(INDEX(Winback!$C$2:$C$300,MATCH($A2622,Winback!$K$2:$K$300,0)),""))</f>
        <v>0</v>
      </c>
      <c r="S2622" t="str">
        <f t="shared" si="203"/>
        <v>+MOV</v>
      </c>
      <c r="T2622">
        <f t="shared" si="204"/>
        <v>1</v>
      </c>
    </row>
    <row r="2623" spans="1:20" x14ac:dyDescent="0.35">
      <c r="A2623" t="s">
        <v>12976</v>
      </c>
      <c r="B2623" t="s">
        <v>12977</v>
      </c>
      <c r="C2623" t="s">
        <v>12978</v>
      </c>
      <c r="D2623" t="s">
        <v>12979</v>
      </c>
      <c r="E2623">
        <f>IF(COUNTIFS(Registros!$A$2:$A$6000,"NP",Registros!$B$2:$B$6000,$A2623)&gt;0,1,0)</f>
        <v>0</v>
      </c>
      <c r="F2623">
        <f>IF($E2623=1,SUMIFS(Registros!$F$2:$F$6000,Registros!$A$2:$A$6000,"NP",Registros!$B$2:$B$6000,$A2623),0)</f>
        <v>0</v>
      </c>
      <c r="G2623">
        <f>IF(COUNTIFS(Registros!$A$2:$A$6000,"MOV",Registros!$B$2:$B$6000,$A2623)&gt;0,1,0)</f>
        <v>1</v>
      </c>
      <c r="H2623">
        <f>IF($G2623=1,SUMIFS(Registros!$F$2:$F$6000,Registros!$A$2:$A$6000,"MOV",Registros!$B$2:$B$6000,$A2623),0)</f>
        <v>18.23</v>
      </c>
      <c r="I2623">
        <f>IF(COUNTIFS(Registros!$A$2:$A$6000,"CS",Registros!$B$2:$B$6000,$A2623)&gt;0,1,0)</f>
        <v>0</v>
      </c>
      <c r="J2623">
        <f>IF($I2623=1,SUMIFS(Registros!$I$2:$I$6000,Registros!$A$2:$A$6000,"CS",Registros!$B$2:$B$6000,$A2623),0)</f>
        <v>0</v>
      </c>
      <c r="K2623">
        <f>IF(COUNTIFS(Winback!$K$2:$K$300,$A2623)&gt;0,1,0)</f>
        <v>0</v>
      </c>
      <c r="L2623">
        <f>IF(AND($K2623=1,LEFT($A2623,3)="WB-"),SUMIFS(Winback!$D$2:$D$300,Winback!$K$2:$K$300,$A2623),0)</f>
        <v>0</v>
      </c>
      <c r="M2623">
        <f>IF(OR($E2623=1,$G2623=1,SUMIFS(Registros!$J$2:$J$6000,Registros!$B$2:$B$6000,$A2623)&gt;0),1,0)</f>
        <v>1</v>
      </c>
      <c r="N2623">
        <f>IF($J2623&gt;0,1,IF(COUNTIFS(Registros!$A$2:$A$6000,"CS",Registros!$B$2:$B$6000,$A2623,Registros!$K$2:$K$6000,"&lt;&gt;")&gt;0,1,0))</f>
        <v>0</v>
      </c>
      <c r="O2623" t="str">
        <f t="shared" si="200"/>
        <v>SOLO MÓVIL</v>
      </c>
      <c r="P2623" t="str">
        <f t="shared" si="201"/>
        <v>Ofrecer fijo + internet (FLBBTV)</v>
      </c>
      <c r="Q2623">
        <f t="shared" si="202"/>
        <v>18.23</v>
      </c>
      <c r="R2623">
        <f>IFERROR(VLOOKUP($A2623,Registros!$B$2:$G$6000,6,0),IFERROR(INDEX(Winback!$C$2:$C$300,MATCH($A2623,Winback!$K$2:$K$300,0)),""))</f>
        <v>0</v>
      </c>
      <c r="S2623" t="str">
        <f t="shared" si="203"/>
        <v>+MOV</v>
      </c>
      <c r="T2623">
        <f t="shared" si="204"/>
        <v>1</v>
      </c>
    </row>
    <row r="2624" spans="1:20" x14ac:dyDescent="0.35">
      <c r="A2624" t="s">
        <v>12980</v>
      </c>
      <c r="B2624" t="s">
        <v>12981</v>
      </c>
      <c r="C2624" t="s">
        <v>12982</v>
      </c>
      <c r="D2624" t="s">
        <v>12983</v>
      </c>
      <c r="E2624">
        <f>IF(COUNTIFS(Registros!$A$2:$A$6000,"NP",Registros!$B$2:$B$6000,$A2624)&gt;0,1,0)</f>
        <v>0</v>
      </c>
      <c r="F2624">
        <f>IF($E2624=1,SUMIFS(Registros!$F$2:$F$6000,Registros!$A$2:$A$6000,"NP",Registros!$B$2:$B$6000,$A2624),0)</f>
        <v>0</v>
      </c>
      <c r="G2624">
        <f>IF(COUNTIFS(Registros!$A$2:$A$6000,"MOV",Registros!$B$2:$B$6000,$A2624)&gt;0,1,0)</f>
        <v>1</v>
      </c>
      <c r="H2624">
        <f>IF($G2624=1,SUMIFS(Registros!$F$2:$F$6000,Registros!$A$2:$A$6000,"MOV",Registros!$B$2:$B$6000,$A2624),0)</f>
        <v>44</v>
      </c>
      <c r="I2624">
        <f>IF(COUNTIFS(Registros!$A$2:$A$6000,"CS",Registros!$B$2:$B$6000,$A2624)&gt;0,1,0)</f>
        <v>0</v>
      </c>
      <c r="J2624">
        <f>IF($I2624=1,SUMIFS(Registros!$I$2:$I$6000,Registros!$A$2:$A$6000,"CS",Registros!$B$2:$B$6000,$A2624),0)</f>
        <v>0</v>
      </c>
      <c r="K2624">
        <f>IF(COUNTIFS(Winback!$K$2:$K$300,$A2624)&gt;0,1,0)</f>
        <v>0</v>
      </c>
      <c r="L2624">
        <f>IF(AND($K2624=1,LEFT($A2624,3)="WB-"),SUMIFS(Winback!$D$2:$D$300,Winback!$K$2:$K$300,$A2624),0)</f>
        <v>0</v>
      </c>
      <c r="M2624">
        <f>IF(OR($E2624=1,$G2624=1,SUMIFS(Registros!$J$2:$J$6000,Registros!$B$2:$B$6000,$A2624)&gt;0),1,0)</f>
        <v>1</v>
      </c>
      <c r="N2624">
        <f>IF($J2624&gt;0,1,IF(COUNTIFS(Registros!$A$2:$A$6000,"CS",Registros!$B$2:$B$6000,$A2624,Registros!$K$2:$K$6000,"&lt;&gt;")&gt;0,1,0))</f>
        <v>0</v>
      </c>
      <c r="O2624" t="str">
        <f t="shared" si="200"/>
        <v>SOLO MÓVIL</v>
      </c>
      <c r="P2624" t="str">
        <f t="shared" si="201"/>
        <v>Ofrecer fijo + internet (FLBBTV)</v>
      </c>
      <c r="Q2624">
        <f t="shared" si="202"/>
        <v>44</v>
      </c>
      <c r="R2624">
        <f>IFERROR(VLOOKUP($A2624,Registros!$B$2:$G$6000,6,0),IFERROR(INDEX(Winback!$C$2:$C$300,MATCH($A2624,Winback!$K$2:$K$300,0)),""))</f>
        <v>0</v>
      </c>
      <c r="S2624" t="str">
        <f t="shared" si="203"/>
        <v>+MOV</v>
      </c>
      <c r="T2624">
        <f t="shared" si="204"/>
        <v>1</v>
      </c>
    </row>
    <row r="2625" spans="1:20" x14ac:dyDescent="0.35">
      <c r="A2625" t="s">
        <v>12988</v>
      </c>
      <c r="B2625" t="s">
        <v>12989</v>
      </c>
      <c r="C2625" t="s">
        <v>12990</v>
      </c>
      <c r="D2625" t="s">
        <v>12991</v>
      </c>
      <c r="E2625">
        <f>IF(COUNTIFS(Registros!$A$2:$A$6000,"NP",Registros!$B$2:$B$6000,$A2625)&gt;0,1,0)</f>
        <v>0</v>
      </c>
      <c r="F2625">
        <f>IF($E2625=1,SUMIFS(Registros!$F$2:$F$6000,Registros!$A$2:$A$6000,"NP",Registros!$B$2:$B$6000,$A2625),0)</f>
        <v>0</v>
      </c>
      <c r="G2625">
        <f>IF(COUNTIFS(Registros!$A$2:$A$6000,"MOV",Registros!$B$2:$B$6000,$A2625)&gt;0,1,0)</f>
        <v>1</v>
      </c>
      <c r="H2625">
        <f>IF($G2625=1,SUMIFS(Registros!$F$2:$F$6000,Registros!$A$2:$A$6000,"MOV",Registros!$B$2:$B$6000,$A2625),0)</f>
        <v>9.8000000000000007</v>
      </c>
      <c r="I2625">
        <f>IF(COUNTIFS(Registros!$A$2:$A$6000,"CS",Registros!$B$2:$B$6000,$A2625)&gt;0,1,0)</f>
        <v>0</v>
      </c>
      <c r="J2625">
        <f>IF($I2625=1,SUMIFS(Registros!$I$2:$I$6000,Registros!$A$2:$A$6000,"CS",Registros!$B$2:$B$6000,$A2625),0)</f>
        <v>0</v>
      </c>
      <c r="K2625">
        <f>IF(COUNTIFS(Winback!$K$2:$K$300,$A2625)&gt;0,1,0)</f>
        <v>0</v>
      </c>
      <c r="L2625">
        <f>IF(AND($K2625=1,LEFT($A2625,3)="WB-"),SUMIFS(Winback!$D$2:$D$300,Winback!$K$2:$K$300,$A2625),0)</f>
        <v>0</v>
      </c>
      <c r="M2625">
        <f>IF(OR($E2625=1,$G2625=1,SUMIFS(Registros!$J$2:$J$6000,Registros!$B$2:$B$6000,$A2625)&gt;0),1,0)</f>
        <v>1</v>
      </c>
      <c r="N2625">
        <f>IF($J2625&gt;0,1,IF(COUNTIFS(Registros!$A$2:$A$6000,"CS",Registros!$B$2:$B$6000,$A2625,Registros!$K$2:$K$6000,"&lt;&gt;")&gt;0,1,0))</f>
        <v>0</v>
      </c>
      <c r="O2625" t="str">
        <f t="shared" si="200"/>
        <v>SOLO MÓVIL</v>
      </c>
      <c r="P2625" t="str">
        <f t="shared" si="201"/>
        <v>Ofrecer fijo + internet (FLBBTV)</v>
      </c>
      <c r="Q2625">
        <f t="shared" si="202"/>
        <v>9.8000000000000007</v>
      </c>
      <c r="R2625">
        <f>IFERROR(VLOOKUP($A2625,Registros!$B$2:$G$6000,6,0),IFERROR(INDEX(Winback!$C$2:$C$300,MATCH($A2625,Winback!$K$2:$K$300,0)),""))</f>
        <v>0</v>
      </c>
      <c r="S2625" t="str">
        <f t="shared" si="203"/>
        <v>+MOV</v>
      </c>
      <c r="T2625">
        <f t="shared" si="204"/>
        <v>1</v>
      </c>
    </row>
    <row r="2626" spans="1:20" x14ac:dyDescent="0.35">
      <c r="A2626" t="s">
        <v>12993</v>
      </c>
      <c r="B2626" t="s">
        <v>12994</v>
      </c>
      <c r="C2626" t="s">
        <v>12995</v>
      </c>
      <c r="D2626" t="s">
        <v>12996</v>
      </c>
      <c r="E2626">
        <f>IF(COUNTIFS(Registros!$A$2:$A$6000,"NP",Registros!$B$2:$B$6000,$A2626)&gt;0,1,0)</f>
        <v>0</v>
      </c>
      <c r="F2626">
        <f>IF($E2626=1,SUMIFS(Registros!$F$2:$F$6000,Registros!$A$2:$A$6000,"NP",Registros!$B$2:$B$6000,$A2626),0)</f>
        <v>0</v>
      </c>
      <c r="G2626">
        <f>IF(COUNTIFS(Registros!$A$2:$A$6000,"MOV",Registros!$B$2:$B$6000,$A2626)&gt;0,1,0)</f>
        <v>1</v>
      </c>
      <c r="H2626">
        <f>IF($G2626=1,SUMIFS(Registros!$F$2:$F$6000,Registros!$A$2:$A$6000,"MOV",Registros!$B$2:$B$6000,$A2626),0)</f>
        <v>15</v>
      </c>
      <c r="I2626">
        <f>IF(COUNTIFS(Registros!$A$2:$A$6000,"CS",Registros!$B$2:$B$6000,$A2626)&gt;0,1,0)</f>
        <v>0</v>
      </c>
      <c r="J2626">
        <f>IF($I2626=1,SUMIFS(Registros!$I$2:$I$6000,Registros!$A$2:$A$6000,"CS",Registros!$B$2:$B$6000,$A2626),0)</f>
        <v>0</v>
      </c>
      <c r="K2626">
        <f>IF(COUNTIFS(Winback!$K$2:$K$300,$A2626)&gt;0,1,0)</f>
        <v>0</v>
      </c>
      <c r="L2626">
        <f>IF(AND($K2626=1,LEFT($A2626,3)="WB-"),SUMIFS(Winback!$D$2:$D$300,Winback!$K$2:$K$300,$A2626),0)</f>
        <v>0</v>
      </c>
      <c r="M2626">
        <f>IF(OR($E2626=1,$G2626=1,SUMIFS(Registros!$J$2:$J$6000,Registros!$B$2:$B$6000,$A2626)&gt;0),1,0)</f>
        <v>1</v>
      </c>
      <c r="N2626">
        <f>IF($J2626&gt;0,1,IF(COUNTIFS(Registros!$A$2:$A$6000,"CS",Registros!$B$2:$B$6000,$A2626,Registros!$K$2:$K$6000,"&lt;&gt;")&gt;0,1,0))</f>
        <v>0</v>
      </c>
      <c r="O2626" t="str">
        <f t="shared" ref="O2626:O2689" si="205">IF(AND($K2626=1,$E2626=0,$G2626=0,$I2626=0),"WINBACK",IF(AND($M2626=1,$N2626&gt;0),"CONVERGENTE",IF($M2626=1,"SOLO MÓVIL",IF($N2626&gt;0,"SOLO FIJO / INTERNET","SIN SERVICIOS"))))</f>
        <v>SOLO MÓVIL</v>
      </c>
      <c r="P2626" t="str">
        <f t="shared" ref="P2626:P2689" si="206">IF($O2626="WINBACK","Recuperar (winback)",IF($O2626="CONVERGENTE","Upgrade / más líneas",IF($O2626="SOLO MÓVIL","Ofrecer fijo + internet (FLBBTV)",IF($O2626="SOLO FIJO / INTERNET","Ofrecer línea móvil Nextphone","Oferta completa (móvil + fijo + internet)"))))</f>
        <v>Ofrecer fijo + internet (FLBBTV)</v>
      </c>
      <c r="Q2626">
        <f t="shared" ref="Q2626:Q2689" si="207">$F2626+$H2626+$L2626</f>
        <v>15</v>
      </c>
      <c r="R2626">
        <f>IFERROR(VLOOKUP($A2626,Registros!$B$2:$G$6000,6,0),IFERROR(INDEX(Winback!$C$2:$C$300,MATCH($A2626,Winback!$K$2:$K$300,0)),""))</f>
        <v>0</v>
      </c>
      <c r="S2626" t="str">
        <f t="shared" ref="S2626:S2689" si="208">IF($E2626=1,"NP","")&amp;IF($G2626=1,"+MOV","")&amp;IF($I2626=1,"+CS","")&amp;IF($K2626=1,"+WB","")</f>
        <v>+MOV</v>
      </c>
      <c r="T2626">
        <f t="shared" ref="T2626:T2689" si="209">$E2626+$G2626+$I2626+$K2626</f>
        <v>1</v>
      </c>
    </row>
    <row r="2627" spans="1:20" x14ac:dyDescent="0.35">
      <c r="A2627" t="s">
        <v>12998</v>
      </c>
      <c r="B2627" t="s">
        <v>12999</v>
      </c>
      <c r="C2627" t="s">
        <v>13000</v>
      </c>
      <c r="D2627" t="s">
        <v>13001</v>
      </c>
      <c r="E2627">
        <f>IF(COUNTIFS(Registros!$A$2:$A$6000,"NP",Registros!$B$2:$B$6000,$A2627)&gt;0,1,0)</f>
        <v>0</v>
      </c>
      <c r="F2627">
        <f>IF($E2627=1,SUMIFS(Registros!$F$2:$F$6000,Registros!$A$2:$A$6000,"NP",Registros!$B$2:$B$6000,$A2627),0)</f>
        <v>0</v>
      </c>
      <c r="G2627">
        <f>IF(COUNTIFS(Registros!$A$2:$A$6000,"MOV",Registros!$B$2:$B$6000,$A2627)&gt;0,1,0)</f>
        <v>1</v>
      </c>
      <c r="H2627">
        <f>IF($G2627=1,SUMIFS(Registros!$F$2:$F$6000,Registros!$A$2:$A$6000,"MOV",Registros!$B$2:$B$6000,$A2627),0)</f>
        <v>108.25</v>
      </c>
      <c r="I2627">
        <f>IF(COUNTIFS(Registros!$A$2:$A$6000,"CS",Registros!$B$2:$B$6000,$A2627)&gt;0,1,0)</f>
        <v>0</v>
      </c>
      <c r="J2627">
        <f>IF($I2627=1,SUMIFS(Registros!$I$2:$I$6000,Registros!$A$2:$A$6000,"CS",Registros!$B$2:$B$6000,$A2627),0)</f>
        <v>0</v>
      </c>
      <c r="K2627">
        <f>IF(COUNTIFS(Winback!$K$2:$K$300,$A2627)&gt;0,1,0)</f>
        <v>0</v>
      </c>
      <c r="L2627">
        <f>IF(AND($K2627=1,LEFT($A2627,3)="WB-"),SUMIFS(Winback!$D$2:$D$300,Winback!$K$2:$K$300,$A2627),0)</f>
        <v>0</v>
      </c>
      <c r="M2627">
        <f>IF(OR($E2627=1,$G2627=1,SUMIFS(Registros!$J$2:$J$6000,Registros!$B$2:$B$6000,$A2627)&gt;0),1,0)</f>
        <v>1</v>
      </c>
      <c r="N2627">
        <f>IF($J2627&gt;0,1,IF(COUNTIFS(Registros!$A$2:$A$6000,"CS",Registros!$B$2:$B$6000,$A2627,Registros!$K$2:$K$6000,"&lt;&gt;")&gt;0,1,0))</f>
        <v>0</v>
      </c>
      <c r="O2627" t="str">
        <f t="shared" si="205"/>
        <v>SOLO MÓVIL</v>
      </c>
      <c r="P2627" t="str">
        <f t="shared" si="206"/>
        <v>Ofrecer fijo + internet (FLBBTV)</v>
      </c>
      <c r="Q2627">
        <f t="shared" si="207"/>
        <v>108.25</v>
      </c>
      <c r="R2627">
        <f>IFERROR(VLOOKUP($A2627,Registros!$B$2:$G$6000,6,0),IFERROR(INDEX(Winback!$C$2:$C$300,MATCH($A2627,Winback!$K$2:$K$300,0)),""))</f>
        <v>0</v>
      </c>
      <c r="S2627" t="str">
        <f t="shared" si="208"/>
        <v>+MOV</v>
      </c>
      <c r="T2627">
        <f t="shared" si="209"/>
        <v>1</v>
      </c>
    </row>
    <row r="2628" spans="1:20" x14ac:dyDescent="0.35">
      <c r="A2628" t="s">
        <v>13003</v>
      </c>
      <c r="B2628" t="s">
        <v>13004</v>
      </c>
      <c r="C2628" t="s">
        <v>13005</v>
      </c>
      <c r="D2628" t="s">
        <v>13006</v>
      </c>
      <c r="E2628">
        <f>IF(COUNTIFS(Registros!$A$2:$A$6000,"NP",Registros!$B$2:$B$6000,$A2628)&gt;0,1,0)</f>
        <v>0</v>
      </c>
      <c r="F2628">
        <f>IF($E2628=1,SUMIFS(Registros!$F$2:$F$6000,Registros!$A$2:$A$6000,"NP",Registros!$B$2:$B$6000,$A2628),0)</f>
        <v>0</v>
      </c>
      <c r="G2628">
        <f>IF(COUNTIFS(Registros!$A$2:$A$6000,"MOV",Registros!$B$2:$B$6000,$A2628)&gt;0,1,0)</f>
        <v>1</v>
      </c>
      <c r="H2628">
        <f>IF($G2628=1,SUMIFS(Registros!$F$2:$F$6000,Registros!$A$2:$A$6000,"MOV",Registros!$B$2:$B$6000,$A2628),0)</f>
        <v>15</v>
      </c>
      <c r="I2628">
        <f>IF(COUNTIFS(Registros!$A$2:$A$6000,"CS",Registros!$B$2:$B$6000,$A2628)&gt;0,1,0)</f>
        <v>0</v>
      </c>
      <c r="J2628">
        <f>IF($I2628=1,SUMIFS(Registros!$I$2:$I$6000,Registros!$A$2:$A$6000,"CS",Registros!$B$2:$B$6000,$A2628),0)</f>
        <v>0</v>
      </c>
      <c r="K2628">
        <f>IF(COUNTIFS(Winback!$K$2:$K$300,$A2628)&gt;0,1,0)</f>
        <v>0</v>
      </c>
      <c r="L2628">
        <f>IF(AND($K2628=1,LEFT($A2628,3)="WB-"),SUMIFS(Winback!$D$2:$D$300,Winback!$K$2:$K$300,$A2628),0)</f>
        <v>0</v>
      </c>
      <c r="M2628">
        <f>IF(OR($E2628=1,$G2628=1,SUMIFS(Registros!$J$2:$J$6000,Registros!$B$2:$B$6000,$A2628)&gt;0),1,0)</f>
        <v>1</v>
      </c>
      <c r="N2628">
        <f>IF($J2628&gt;0,1,IF(COUNTIFS(Registros!$A$2:$A$6000,"CS",Registros!$B$2:$B$6000,$A2628,Registros!$K$2:$K$6000,"&lt;&gt;")&gt;0,1,0))</f>
        <v>0</v>
      </c>
      <c r="O2628" t="str">
        <f t="shared" si="205"/>
        <v>SOLO MÓVIL</v>
      </c>
      <c r="P2628" t="str">
        <f t="shared" si="206"/>
        <v>Ofrecer fijo + internet (FLBBTV)</v>
      </c>
      <c r="Q2628">
        <f t="shared" si="207"/>
        <v>15</v>
      </c>
      <c r="R2628">
        <f>IFERROR(VLOOKUP($A2628,Registros!$B$2:$G$6000,6,0),IFERROR(INDEX(Winback!$C$2:$C$300,MATCH($A2628,Winback!$K$2:$K$300,0)),""))</f>
        <v>0</v>
      </c>
      <c r="S2628" t="str">
        <f t="shared" si="208"/>
        <v>+MOV</v>
      </c>
      <c r="T2628">
        <f t="shared" si="209"/>
        <v>1</v>
      </c>
    </row>
    <row r="2629" spans="1:20" x14ac:dyDescent="0.35">
      <c r="A2629" t="s">
        <v>13008</v>
      </c>
      <c r="B2629" t="s">
        <v>13009</v>
      </c>
      <c r="C2629" t="s">
        <v>13010</v>
      </c>
      <c r="D2629" t="s">
        <v>13011</v>
      </c>
      <c r="E2629">
        <f>IF(COUNTIFS(Registros!$A$2:$A$6000,"NP",Registros!$B$2:$B$6000,$A2629)&gt;0,1,0)</f>
        <v>0</v>
      </c>
      <c r="F2629">
        <f>IF($E2629=1,SUMIFS(Registros!$F$2:$F$6000,Registros!$A$2:$A$6000,"NP",Registros!$B$2:$B$6000,$A2629),0)</f>
        <v>0</v>
      </c>
      <c r="G2629">
        <f>IF(COUNTIFS(Registros!$A$2:$A$6000,"MOV",Registros!$B$2:$B$6000,$A2629)&gt;0,1,0)</f>
        <v>1</v>
      </c>
      <c r="H2629">
        <f>IF($G2629=1,SUMIFS(Registros!$F$2:$F$6000,Registros!$A$2:$A$6000,"MOV",Registros!$B$2:$B$6000,$A2629),0)</f>
        <v>15</v>
      </c>
      <c r="I2629">
        <f>IF(COUNTIFS(Registros!$A$2:$A$6000,"CS",Registros!$B$2:$B$6000,$A2629)&gt;0,1,0)</f>
        <v>0</v>
      </c>
      <c r="J2629">
        <f>IF($I2629=1,SUMIFS(Registros!$I$2:$I$6000,Registros!$A$2:$A$6000,"CS",Registros!$B$2:$B$6000,$A2629),0)</f>
        <v>0</v>
      </c>
      <c r="K2629">
        <f>IF(COUNTIFS(Winback!$K$2:$K$300,$A2629)&gt;0,1,0)</f>
        <v>0</v>
      </c>
      <c r="L2629">
        <f>IF(AND($K2629=1,LEFT($A2629,3)="WB-"),SUMIFS(Winback!$D$2:$D$300,Winback!$K$2:$K$300,$A2629),0)</f>
        <v>0</v>
      </c>
      <c r="M2629">
        <f>IF(OR($E2629=1,$G2629=1,SUMIFS(Registros!$J$2:$J$6000,Registros!$B$2:$B$6000,$A2629)&gt;0),1,0)</f>
        <v>1</v>
      </c>
      <c r="N2629">
        <f>IF($J2629&gt;0,1,IF(COUNTIFS(Registros!$A$2:$A$6000,"CS",Registros!$B$2:$B$6000,$A2629,Registros!$K$2:$K$6000,"&lt;&gt;")&gt;0,1,0))</f>
        <v>0</v>
      </c>
      <c r="O2629" t="str">
        <f t="shared" si="205"/>
        <v>SOLO MÓVIL</v>
      </c>
      <c r="P2629" t="str">
        <f t="shared" si="206"/>
        <v>Ofrecer fijo + internet (FLBBTV)</v>
      </c>
      <c r="Q2629">
        <f t="shared" si="207"/>
        <v>15</v>
      </c>
      <c r="R2629">
        <f>IFERROR(VLOOKUP($A2629,Registros!$B$2:$G$6000,6,0),IFERROR(INDEX(Winback!$C$2:$C$300,MATCH($A2629,Winback!$K$2:$K$300,0)),""))</f>
        <v>0</v>
      </c>
      <c r="S2629" t="str">
        <f t="shared" si="208"/>
        <v>+MOV</v>
      </c>
      <c r="T2629">
        <f t="shared" si="209"/>
        <v>1</v>
      </c>
    </row>
    <row r="2630" spans="1:20" x14ac:dyDescent="0.35">
      <c r="A2630" t="s">
        <v>13013</v>
      </c>
      <c r="B2630" t="s">
        <v>13014</v>
      </c>
      <c r="C2630" t="s">
        <v>13015</v>
      </c>
      <c r="D2630" t="s">
        <v>13016</v>
      </c>
      <c r="E2630">
        <f>IF(COUNTIFS(Registros!$A$2:$A$6000,"NP",Registros!$B$2:$B$6000,$A2630)&gt;0,1,0)</f>
        <v>0</v>
      </c>
      <c r="F2630">
        <f>IF($E2630=1,SUMIFS(Registros!$F$2:$F$6000,Registros!$A$2:$A$6000,"NP",Registros!$B$2:$B$6000,$A2630),0)</f>
        <v>0</v>
      </c>
      <c r="G2630">
        <f>IF(COUNTIFS(Registros!$A$2:$A$6000,"MOV",Registros!$B$2:$B$6000,$A2630)&gt;0,1,0)</f>
        <v>1</v>
      </c>
      <c r="H2630">
        <f>IF($G2630=1,SUMIFS(Registros!$F$2:$F$6000,Registros!$A$2:$A$6000,"MOV",Registros!$B$2:$B$6000,$A2630),0)</f>
        <v>15</v>
      </c>
      <c r="I2630">
        <f>IF(COUNTIFS(Registros!$A$2:$A$6000,"CS",Registros!$B$2:$B$6000,$A2630)&gt;0,1,0)</f>
        <v>0</v>
      </c>
      <c r="J2630">
        <f>IF($I2630=1,SUMIFS(Registros!$I$2:$I$6000,Registros!$A$2:$A$6000,"CS",Registros!$B$2:$B$6000,$A2630),0)</f>
        <v>0</v>
      </c>
      <c r="K2630">
        <f>IF(COUNTIFS(Winback!$K$2:$K$300,$A2630)&gt;0,1,0)</f>
        <v>0</v>
      </c>
      <c r="L2630">
        <f>IF(AND($K2630=1,LEFT($A2630,3)="WB-"),SUMIFS(Winback!$D$2:$D$300,Winback!$K$2:$K$300,$A2630),0)</f>
        <v>0</v>
      </c>
      <c r="M2630">
        <f>IF(OR($E2630=1,$G2630=1,SUMIFS(Registros!$J$2:$J$6000,Registros!$B$2:$B$6000,$A2630)&gt;0),1,0)</f>
        <v>1</v>
      </c>
      <c r="N2630">
        <f>IF($J2630&gt;0,1,IF(COUNTIFS(Registros!$A$2:$A$6000,"CS",Registros!$B$2:$B$6000,$A2630,Registros!$K$2:$K$6000,"&lt;&gt;")&gt;0,1,0))</f>
        <v>0</v>
      </c>
      <c r="O2630" t="str">
        <f t="shared" si="205"/>
        <v>SOLO MÓVIL</v>
      </c>
      <c r="P2630" t="str">
        <f t="shared" si="206"/>
        <v>Ofrecer fijo + internet (FLBBTV)</v>
      </c>
      <c r="Q2630">
        <f t="shared" si="207"/>
        <v>15</v>
      </c>
      <c r="R2630">
        <f>IFERROR(VLOOKUP($A2630,Registros!$B$2:$G$6000,6,0),IFERROR(INDEX(Winback!$C$2:$C$300,MATCH($A2630,Winback!$K$2:$K$300,0)),""))</f>
        <v>0</v>
      </c>
      <c r="S2630" t="str">
        <f t="shared" si="208"/>
        <v>+MOV</v>
      </c>
      <c r="T2630">
        <f t="shared" si="209"/>
        <v>1</v>
      </c>
    </row>
    <row r="2631" spans="1:20" x14ac:dyDescent="0.35">
      <c r="A2631" t="s">
        <v>13018</v>
      </c>
      <c r="B2631" t="s">
        <v>13019</v>
      </c>
      <c r="C2631" t="s">
        <v>13020</v>
      </c>
      <c r="D2631" t="s">
        <v>13021</v>
      </c>
      <c r="E2631">
        <f>IF(COUNTIFS(Registros!$A$2:$A$6000,"NP",Registros!$B$2:$B$6000,$A2631)&gt;0,1,0)</f>
        <v>0</v>
      </c>
      <c r="F2631">
        <f>IF($E2631=1,SUMIFS(Registros!$F$2:$F$6000,Registros!$A$2:$A$6000,"NP",Registros!$B$2:$B$6000,$A2631),0)</f>
        <v>0</v>
      </c>
      <c r="G2631">
        <f>IF(COUNTIFS(Registros!$A$2:$A$6000,"MOV",Registros!$B$2:$B$6000,$A2631)&gt;0,1,0)</f>
        <v>1</v>
      </c>
      <c r="H2631">
        <f>IF($G2631=1,SUMIFS(Registros!$F$2:$F$6000,Registros!$A$2:$A$6000,"MOV",Registros!$B$2:$B$6000,$A2631),0)</f>
        <v>15</v>
      </c>
      <c r="I2631">
        <f>IF(COUNTIFS(Registros!$A$2:$A$6000,"CS",Registros!$B$2:$B$6000,$A2631)&gt;0,1,0)</f>
        <v>0</v>
      </c>
      <c r="J2631">
        <f>IF($I2631=1,SUMIFS(Registros!$I$2:$I$6000,Registros!$A$2:$A$6000,"CS",Registros!$B$2:$B$6000,$A2631),0)</f>
        <v>0</v>
      </c>
      <c r="K2631">
        <f>IF(COUNTIFS(Winback!$K$2:$K$300,$A2631)&gt;0,1,0)</f>
        <v>0</v>
      </c>
      <c r="L2631">
        <f>IF(AND($K2631=1,LEFT($A2631,3)="WB-"),SUMIFS(Winback!$D$2:$D$300,Winback!$K$2:$K$300,$A2631),0)</f>
        <v>0</v>
      </c>
      <c r="M2631">
        <f>IF(OR($E2631=1,$G2631=1,SUMIFS(Registros!$J$2:$J$6000,Registros!$B$2:$B$6000,$A2631)&gt;0),1,0)</f>
        <v>1</v>
      </c>
      <c r="N2631">
        <f>IF($J2631&gt;0,1,IF(COUNTIFS(Registros!$A$2:$A$6000,"CS",Registros!$B$2:$B$6000,$A2631,Registros!$K$2:$K$6000,"&lt;&gt;")&gt;0,1,0))</f>
        <v>0</v>
      </c>
      <c r="O2631" t="str">
        <f t="shared" si="205"/>
        <v>SOLO MÓVIL</v>
      </c>
      <c r="P2631" t="str">
        <f t="shared" si="206"/>
        <v>Ofrecer fijo + internet (FLBBTV)</v>
      </c>
      <c r="Q2631">
        <f t="shared" si="207"/>
        <v>15</v>
      </c>
      <c r="R2631">
        <f>IFERROR(VLOOKUP($A2631,Registros!$B$2:$G$6000,6,0),IFERROR(INDEX(Winback!$C$2:$C$300,MATCH($A2631,Winback!$K$2:$K$300,0)),""))</f>
        <v>0</v>
      </c>
      <c r="S2631" t="str">
        <f t="shared" si="208"/>
        <v>+MOV</v>
      </c>
      <c r="T2631">
        <f t="shared" si="209"/>
        <v>1</v>
      </c>
    </row>
    <row r="2632" spans="1:20" x14ac:dyDescent="0.35">
      <c r="A2632" t="s">
        <v>13023</v>
      </c>
      <c r="B2632" t="s">
        <v>13024</v>
      </c>
      <c r="C2632" t="s">
        <v>13025</v>
      </c>
      <c r="D2632" t="s">
        <v>13026</v>
      </c>
      <c r="E2632">
        <f>IF(COUNTIFS(Registros!$A$2:$A$6000,"NP",Registros!$B$2:$B$6000,$A2632)&gt;0,1,0)</f>
        <v>0</v>
      </c>
      <c r="F2632">
        <f>IF($E2632=1,SUMIFS(Registros!$F$2:$F$6000,Registros!$A$2:$A$6000,"NP",Registros!$B$2:$B$6000,$A2632),0)</f>
        <v>0</v>
      </c>
      <c r="G2632">
        <f>IF(COUNTIFS(Registros!$A$2:$A$6000,"MOV",Registros!$B$2:$B$6000,$A2632)&gt;0,1,0)</f>
        <v>1</v>
      </c>
      <c r="H2632">
        <f>IF($G2632=1,SUMIFS(Registros!$F$2:$F$6000,Registros!$A$2:$A$6000,"MOV",Registros!$B$2:$B$6000,$A2632),0)</f>
        <v>309</v>
      </c>
      <c r="I2632">
        <f>IF(COUNTIFS(Registros!$A$2:$A$6000,"CS",Registros!$B$2:$B$6000,$A2632)&gt;0,1,0)</f>
        <v>0</v>
      </c>
      <c r="J2632">
        <f>IF($I2632=1,SUMIFS(Registros!$I$2:$I$6000,Registros!$A$2:$A$6000,"CS",Registros!$B$2:$B$6000,$A2632),0)</f>
        <v>0</v>
      </c>
      <c r="K2632">
        <f>IF(COUNTIFS(Winback!$K$2:$K$300,$A2632)&gt;0,1,0)</f>
        <v>0</v>
      </c>
      <c r="L2632">
        <f>IF(AND($K2632=1,LEFT($A2632,3)="WB-"),SUMIFS(Winback!$D$2:$D$300,Winback!$K$2:$K$300,$A2632),0)</f>
        <v>0</v>
      </c>
      <c r="M2632">
        <f>IF(OR($E2632=1,$G2632=1,SUMIFS(Registros!$J$2:$J$6000,Registros!$B$2:$B$6000,$A2632)&gt;0),1,0)</f>
        <v>1</v>
      </c>
      <c r="N2632">
        <f>IF($J2632&gt;0,1,IF(COUNTIFS(Registros!$A$2:$A$6000,"CS",Registros!$B$2:$B$6000,$A2632,Registros!$K$2:$K$6000,"&lt;&gt;")&gt;0,1,0))</f>
        <v>0</v>
      </c>
      <c r="O2632" t="str">
        <f t="shared" si="205"/>
        <v>SOLO MÓVIL</v>
      </c>
      <c r="P2632" t="str">
        <f t="shared" si="206"/>
        <v>Ofrecer fijo + internet (FLBBTV)</v>
      </c>
      <c r="Q2632">
        <f t="shared" si="207"/>
        <v>309</v>
      </c>
      <c r="R2632">
        <f>IFERROR(VLOOKUP($A2632,Registros!$B$2:$G$6000,6,0),IFERROR(INDEX(Winback!$C$2:$C$300,MATCH($A2632,Winback!$K$2:$K$300,0)),""))</f>
        <v>0</v>
      </c>
      <c r="S2632" t="str">
        <f t="shared" si="208"/>
        <v>+MOV</v>
      </c>
      <c r="T2632">
        <f t="shared" si="209"/>
        <v>1</v>
      </c>
    </row>
    <row r="2633" spans="1:20" x14ac:dyDescent="0.35">
      <c r="A2633" t="s">
        <v>13028</v>
      </c>
      <c r="B2633" t="s">
        <v>13029</v>
      </c>
      <c r="C2633" t="s">
        <v>13030</v>
      </c>
      <c r="D2633" t="s">
        <v>13031</v>
      </c>
      <c r="E2633">
        <f>IF(COUNTIFS(Registros!$A$2:$A$6000,"NP",Registros!$B$2:$B$6000,$A2633)&gt;0,1,0)</f>
        <v>0</v>
      </c>
      <c r="F2633">
        <f>IF($E2633=1,SUMIFS(Registros!$F$2:$F$6000,Registros!$A$2:$A$6000,"NP",Registros!$B$2:$B$6000,$A2633),0)</f>
        <v>0</v>
      </c>
      <c r="G2633">
        <f>IF(COUNTIFS(Registros!$A$2:$A$6000,"MOV",Registros!$B$2:$B$6000,$A2633)&gt;0,1,0)</f>
        <v>1</v>
      </c>
      <c r="H2633">
        <f>IF($G2633=1,SUMIFS(Registros!$F$2:$F$6000,Registros!$A$2:$A$6000,"MOV",Registros!$B$2:$B$6000,$A2633),0)</f>
        <v>15</v>
      </c>
      <c r="I2633">
        <f>IF(COUNTIFS(Registros!$A$2:$A$6000,"CS",Registros!$B$2:$B$6000,$A2633)&gt;0,1,0)</f>
        <v>0</v>
      </c>
      <c r="J2633">
        <f>IF($I2633=1,SUMIFS(Registros!$I$2:$I$6000,Registros!$A$2:$A$6000,"CS",Registros!$B$2:$B$6000,$A2633),0)</f>
        <v>0</v>
      </c>
      <c r="K2633">
        <f>IF(COUNTIFS(Winback!$K$2:$K$300,$A2633)&gt;0,1,0)</f>
        <v>0</v>
      </c>
      <c r="L2633">
        <f>IF(AND($K2633=1,LEFT($A2633,3)="WB-"),SUMIFS(Winback!$D$2:$D$300,Winback!$K$2:$K$300,$A2633),0)</f>
        <v>0</v>
      </c>
      <c r="M2633">
        <f>IF(OR($E2633=1,$G2633=1,SUMIFS(Registros!$J$2:$J$6000,Registros!$B$2:$B$6000,$A2633)&gt;0),1,0)</f>
        <v>1</v>
      </c>
      <c r="N2633">
        <f>IF($J2633&gt;0,1,IF(COUNTIFS(Registros!$A$2:$A$6000,"CS",Registros!$B$2:$B$6000,$A2633,Registros!$K$2:$K$6000,"&lt;&gt;")&gt;0,1,0))</f>
        <v>0</v>
      </c>
      <c r="O2633" t="str">
        <f t="shared" si="205"/>
        <v>SOLO MÓVIL</v>
      </c>
      <c r="P2633" t="str">
        <f t="shared" si="206"/>
        <v>Ofrecer fijo + internet (FLBBTV)</v>
      </c>
      <c r="Q2633">
        <f t="shared" si="207"/>
        <v>15</v>
      </c>
      <c r="R2633">
        <f>IFERROR(VLOOKUP($A2633,Registros!$B$2:$G$6000,6,0),IFERROR(INDEX(Winback!$C$2:$C$300,MATCH($A2633,Winback!$K$2:$K$300,0)),""))</f>
        <v>0</v>
      </c>
      <c r="S2633" t="str">
        <f t="shared" si="208"/>
        <v>+MOV</v>
      </c>
      <c r="T2633">
        <f t="shared" si="209"/>
        <v>1</v>
      </c>
    </row>
    <row r="2634" spans="1:20" x14ac:dyDescent="0.35">
      <c r="A2634" t="s">
        <v>13033</v>
      </c>
      <c r="B2634" t="s">
        <v>13034</v>
      </c>
      <c r="C2634" t="s">
        <v>13035</v>
      </c>
      <c r="D2634" t="s">
        <v>13036</v>
      </c>
      <c r="E2634">
        <f>IF(COUNTIFS(Registros!$A$2:$A$6000,"NP",Registros!$B$2:$B$6000,$A2634)&gt;0,1,0)</f>
        <v>0</v>
      </c>
      <c r="F2634">
        <f>IF($E2634=1,SUMIFS(Registros!$F$2:$F$6000,Registros!$A$2:$A$6000,"NP",Registros!$B$2:$B$6000,$A2634),0)</f>
        <v>0</v>
      </c>
      <c r="G2634">
        <f>IF(COUNTIFS(Registros!$A$2:$A$6000,"MOV",Registros!$B$2:$B$6000,$A2634)&gt;0,1,0)</f>
        <v>1</v>
      </c>
      <c r="H2634">
        <f>IF($G2634=1,SUMIFS(Registros!$F$2:$F$6000,Registros!$A$2:$A$6000,"MOV",Registros!$B$2:$B$6000,$A2634),0)</f>
        <v>17.579999999999998</v>
      </c>
      <c r="I2634">
        <f>IF(COUNTIFS(Registros!$A$2:$A$6000,"CS",Registros!$B$2:$B$6000,$A2634)&gt;0,1,0)</f>
        <v>0</v>
      </c>
      <c r="J2634">
        <f>IF($I2634=1,SUMIFS(Registros!$I$2:$I$6000,Registros!$A$2:$A$6000,"CS",Registros!$B$2:$B$6000,$A2634),0)</f>
        <v>0</v>
      </c>
      <c r="K2634">
        <f>IF(COUNTIFS(Winback!$K$2:$K$300,$A2634)&gt;0,1,0)</f>
        <v>0</v>
      </c>
      <c r="L2634">
        <f>IF(AND($K2634=1,LEFT($A2634,3)="WB-"),SUMIFS(Winback!$D$2:$D$300,Winback!$K$2:$K$300,$A2634),0)</f>
        <v>0</v>
      </c>
      <c r="M2634">
        <f>IF(OR($E2634=1,$G2634=1,SUMIFS(Registros!$J$2:$J$6000,Registros!$B$2:$B$6000,$A2634)&gt;0),1,0)</f>
        <v>1</v>
      </c>
      <c r="N2634">
        <f>IF($J2634&gt;0,1,IF(COUNTIFS(Registros!$A$2:$A$6000,"CS",Registros!$B$2:$B$6000,$A2634,Registros!$K$2:$K$6000,"&lt;&gt;")&gt;0,1,0))</f>
        <v>0</v>
      </c>
      <c r="O2634" t="str">
        <f t="shared" si="205"/>
        <v>SOLO MÓVIL</v>
      </c>
      <c r="P2634" t="str">
        <f t="shared" si="206"/>
        <v>Ofrecer fijo + internet (FLBBTV)</v>
      </c>
      <c r="Q2634">
        <f t="shared" si="207"/>
        <v>17.579999999999998</v>
      </c>
      <c r="R2634">
        <f>IFERROR(VLOOKUP($A2634,Registros!$B$2:$G$6000,6,0),IFERROR(INDEX(Winback!$C$2:$C$300,MATCH($A2634,Winback!$K$2:$K$300,0)),""))</f>
        <v>0</v>
      </c>
      <c r="S2634" t="str">
        <f t="shared" si="208"/>
        <v>+MOV</v>
      </c>
      <c r="T2634">
        <f t="shared" si="209"/>
        <v>1</v>
      </c>
    </row>
    <row r="2635" spans="1:20" x14ac:dyDescent="0.35">
      <c r="A2635" t="s">
        <v>13038</v>
      </c>
      <c r="B2635" t="s">
        <v>13039</v>
      </c>
      <c r="C2635" t="s">
        <v>13040</v>
      </c>
      <c r="D2635" t="s">
        <v>13041</v>
      </c>
      <c r="E2635">
        <f>IF(COUNTIFS(Registros!$A$2:$A$6000,"NP",Registros!$B$2:$B$6000,$A2635)&gt;0,1,0)</f>
        <v>0</v>
      </c>
      <c r="F2635">
        <f>IF($E2635=1,SUMIFS(Registros!$F$2:$F$6000,Registros!$A$2:$A$6000,"NP",Registros!$B$2:$B$6000,$A2635),0)</f>
        <v>0</v>
      </c>
      <c r="G2635">
        <f>IF(COUNTIFS(Registros!$A$2:$A$6000,"MOV",Registros!$B$2:$B$6000,$A2635)&gt;0,1,0)</f>
        <v>1</v>
      </c>
      <c r="H2635">
        <f>IF($G2635=1,SUMIFS(Registros!$F$2:$F$6000,Registros!$A$2:$A$6000,"MOV",Registros!$B$2:$B$6000,$A2635),0)</f>
        <v>12</v>
      </c>
      <c r="I2635">
        <f>IF(COUNTIFS(Registros!$A$2:$A$6000,"CS",Registros!$B$2:$B$6000,$A2635)&gt;0,1,0)</f>
        <v>0</v>
      </c>
      <c r="J2635">
        <f>IF($I2635=1,SUMIFS(Registros!$I$2:$I$6000,Registros!$A$2:$A$6000,"CS",Registros!$B$2:$B$6000,$A2635),0)</f>
        <v>0</v>
      </c>
      <c r="K2635">
        <f>IF(COUNTIFS(Winback!$K$2:$K$300,$A2635)&gt;0,1,0)</f>
        <v>0</v>
      </c>
      <c r="L2635">
        <f>IF(AND($K2635=1,LEFT($A2635,3)="WB-"),SUMIFS(Winback!$D$2:$D$300,Winback!$K$2:$K$300,$A2635),0)</f>
        <v>0</v>
      </c>
      <c r="M2635">
        <f>IF(OR($E2635=1,$G2635=1,SUMIFS(Registros!$J$2:$J$6000,Registros!$B$2:$B$6000,$A2635)&gt;0),1,0)</f>
        <v>1</v>
      </c>
      <c r="N2635">
        <f>IF($J2635&gt;0,1,IF(COUNTIFS(Registros!$A$2:$A$6000,"CS",Registros!$B$2:$B$6000,$A2635,Registros!$K$2:$K$6000,"&lt;&gt;")&gt;0,1,0))</f>
        <v>0</v>
      </c>
      <c r="O2635" t="str">
        <f t="shared" si="205"/>
        <v>SOLO MÓVIL</v>
      </c>
      <c r="P2635" t="str">
        <f t="shared" si="206"/>
        <v>Ofrecer fijo + internet (FLBBTV)</v>
      </c>
      <c r="Q2635">
        <f t="shared" si="207"/>
        <v>12</v>
      </c>
      <c r="R2635">
        <f>IFERROR(VLOOKUP($A2635,Registros!$B$2:$G$6000,6,0),IFERROR(INDEX(Winback!$C$2:$C$300,MATCH($A2635,Winback!$K$2:$K$300,0)),""))</f>
        <v>0</v>
      </c>
      <c r="S2635" t="str">
        <f t="shared" si="208"/>
        <v>+MOV</v>
      </c>
      <c r="T2635">
        <f t="shared" si="209"/>
        <v>1</v>
      </c>
    </row>
    <row r="2636" spans="1:20" x14ac:dyDescent="0.35">
      <c r="A2636" t="s">
        <v>13043</v>
      </c>
      <c r="B2636" t="s">
        <v>13044</v>
      </c>
      <c r="C2636" t="s">
        <v>13040</v>
      </c>
      <c r="D2636" t="s">
        <v>13041</v>
      </c>
      <c r="E2636">
        <f>IF(COUNTIFS(Registros!$A$2:$A$6000,"NP",Registros!$B$2:$B$6000,$A2636)&gt;0,1,0)</f>
        <v>0</v>
      </c>
      <c r="F2636">
        <f>IF($E2636=1,SUMIFS(Registros!$F$2:$F$6000,Registros!$A$2:$A$6000,"NP",Registros!$B$2:$B$6000,$A2636),0)</f>
        <v>0</v>
      </c>
      <c r="G2636">
        <f>IF(COUNTIFS(Registros!$A$2:$A$6000,"MOV",Registros!$B$2:$B$6000,$A2636)&gt;0,1,0)</f>
        <v>1</v>
      </c>
      <c r="H2636">
        <f>IF($G2636=1,SUMIFS(Registros!$F$2:$F$6000,Registros!$A$2:$A$6000,"MOV",Registros!$B$2:$B$6000,$A2636),0)</f>
        <v>16.25</v>
      </c>
      <c r="I2636">
        <f>IF(COUNTIFS(Registros!$A$2:$A$6000,"CS",Registros!$B$2:$B$6000,$A2636)&gt;0,1,0)</f>
        <v>0</v>
      </c>
      <c r="J2636">
        <f>IF($I2636=1,SUMIFS(Registros!$I$2:$I$6000,Registros!$A$2:$A$6000,"CS",Registros!$B$2:$B$6000,$A2636),0)</f>
        <v>0</v>
      </c>
      <c r="K2636">
        <f>IF(COUNTIFS(Winback!$K$2:$K$300,$A2636)&gt;0,1,0)</f>
        <v>0</v>
      </c>
      <c r="L2636">
        <f>IF(AND($K2636=1,LEFT($A2636,3)="WB-"),SUMIFS(Winback!$D$2:$D$300,Winback!$K$2:$K$300,$A2636),0)</f>
        <v>0</v>
      </c>
      <c r="M2636">
        <f>IF(OR($E2636=1,$G2636=1,SUMIFS(Registros!$J$2:$J$6000,Registros!$B$2:$B$6000,$A2636)&gt;0),1,0)</f>
        <v>1</v>
      </c>
      <c r="N2636">
        <f>IF($J2636&gt;0,1,IF(COUNTIFS(Registros!$A$2:$A$6000,"CS",Registros!$B$2:$B$6000,$A2636,Registros!$K$2:$K$6000,"&lt;&gt;")&gt;0,1,0))</f>
        <v>0</v>
      </c>
      <c r="O2636" t="str">
        <f t="shared" si="205"/>
        <v>SOLO MÓVIL</v>
      </c>
      <c r="P2636" t="str">
        <f t="shared" si="206"/>
        <v>Ofrecer fijo + internet (FLBBTV)</v>
      </c>
      <c r="Q2636">
        <f t="shared" si="207"/>
        <v>16.25</v>
      </c>
      <c r="R2636">
        <f>IFERROR(VLOOKUP($A2636,Registros!$B$2:$G$6000,6,0),IFERROR(INDEX(Winback!$C$2:$C$300,MATCH($A2636,Winback!$K$2:$K$300,0)),""))</f>
        <v>0</v>
      </c>
      <c r="S2636" t="str">
        <f t="shared" si="208"/>
        <v>+MOV</v>
      </c>
      <c r="T2636">
        <f t="shared" si="209"/>
        <v>1</v>
      </c>
    </row>
    <row r="2637" spans="1:20" x14ac:dyDescent="0.35">
      <c r="A2637" t="s">
        <v>13046</v>
      </c>
      <c r="B2637" t="s">
        <v>13047</v>
      </c>
      <c r="C2637" t="s">
        <v>13048</v>
      </c>
      <c r="D2637" t="s">
        <v>13049</v>
      </c>
      <c r="E2637">
        <f>IF(COUNTIFS(Registros!$A$2:$A$6000,"NP",Registros!$B$2:$B$6000,$A2637)&gt;0,1,0)</f>
        <v>0</v>
      </c>
      <c r="F2637">
        <f>IF($E2637=1,SUMIFS(Registros!$F$2:$F$6000,Registros!$A$2:$A$6000,"NP",Registros!$B$2:$B$6000,$A2637),0)</f>
        <v>0</v>
      </c>
      <c r="G2637">
        <f>IF(COUNTIFS(Registros!$A$2:$A$6000,"MOV",Registros!$B$2:$B$6000,$A2637)&gt;0,1,0)</f>
        <v>1</v>
      </c>
      <c r="H2637">
        <f>IF($G2637=1,SUMIFS(Registros!$F$2:$F$6000,Registros!$A$2:$A$6000,"MOV",Registros!$B$2:$B$6000,$A2637),0)</f>
        <v>18</v>
      </c>
      <c r="I2637">
        <f>IF(COUNTIFS(Registros!$A$2:$A$6000,"CS",Registros!$B$2:$B$6000,$A2637)&gt;0,1,0)</f>
        <v>0</v>
      </c>
      <c r="J2637">
        <f>IF($I2637=1,SUMIFS(Registros!$I$2:$I$6000,Registros!$A$2:$A$6000,"CS",Registros!$B$2:$B$6000,$A2637),0)</f>
        <v>0</v>
      </c>
      <c r="K2637">
        <f>IF(COUNTIFS(Winback!$K$2:$K$300,$A2637)&gt;0,1,0)</f>
        <v>0</v>
      </c>
      <c r="L2637">
        <f>IF(AND($K2637=1,LEFT($A2637,3)="WB-"),SUMIFS(Winback!$D$2:$D$300,Winback!$K$2:$K$300,$A2637),0)</f>
        <v>0</v>
      </c>
      <c r="M2637">
        <f>IF(OR($E2637=1,$G2637=1,SUMIFS(Registros!$J$2:$J$6000,Registros!$B$2:$B$6000,$A2637)&gt;0),1,0)</f>
        <v>1</v>
      </c>
      <c r="N2637">
        <f>IF($J2637&gt;0,1,IF(COUNTIFS(Registros!$A$2:$A$6000,"CS",Registros!$B$2:$B$6000,$A2637,Registros!$K$2:$K$6000,"&lt;&gt;")&gt;0,1,0))</f>
        <v>0</v>
      </c>
      <c r="O2637" t="str">
        <f t="shared" si="205"/>
        <v>SOLO MÓVIL</v>
      </c>
      <c r="P2637" t="str">
        <f t="shared" si="206"/>
        <v>Ofrecer fijo + internet (FLBBTV)</v>
      </c>
      <c r="Q2637">
        <f t="shared" si="207"/>
        <v>18</v>
      </c>
      <c r="R2637">
        <f>IFERROR(VLOOKUP($A2637,Registros!$B$2:$G$6000,6,0),IFERROR(INDEX(Winback!$C$2:$C$300,MATCH($A2637,Winback!$K$2:$K$300,0)),""))</f>
        <v>0</v>
      </c>
      <c r="S2637" t="str">
        <f t="shared" si="208"/>
        <v>+MOV</v>
      </c>
      <c r="T2637">
        <f t="shared" si="209"/>
        <v>1</v>
      </c>
    </row>
    <row r="2638" spans="1:20" x14ac:dyDescent="0.35">
      <c r="A2638" t="s">
        <v>13051</v>
      </c>
      <c r="B2638" t="s">
        <v>13052</v>
      </c>
      <c r="C2638" t="s">
        <v>13053</v>
      </c>
      <c r="D2638" t="s">
        <v>13054</v>
      </c>
      <c r="E2638">
        <f>IF(COUNTIFS(Registros!$A$2:$A$6000,"NP",Registros!$B$2:$B$6000,$A2638)&gt;0,1,0)</f>
        <v>0</v>
      </c>
      <c r="F2638">
        <f>IF($E2638=1,SUMIFS(Registros!$F$2:$F$6000,Registros!$A$2:$A$6000,"NP",Registros!$B$2:$B$6000,$A2638),0)</f>
        <v>0</v>
      </c>
      <c r="G2638">
        <f>IF(COUNTIFS(Registros!$A$2:$A$6000,"MOV",Registros!$B$2:$B$6000,$A2638)&gt;0,1,0)</f>
        <v>1</v>
      </c>
      <c r="H2638">
        <f>IF($G2638=1,SUMIFS(Registros!$F$2:$F$6000,Registros!$A$2:$A$6000,"MOV",Registros!$B$2:$B$6000,$A2638),0)</f>
        <v>15</v>
      </c>
      <c r="I2638">
        <f>IF(COUNTIFS(Registros!$A$2:$A$6000,"CS",Registros!$B$2:$B$6000,$A2638)&gt;0,1,0)</f>
        <v>0</v>
      </c>
      <c r="J2638">
        <f>IF($I2638=1,SUMIFS(Registros!$I$2:$I$6000,Registros!$A$2:$A$6000,"CS",Registros!$B$2:$B$6000,$A2638),0)</f>
        <v>0</v>
      </c>
      <c r="K2638">
        <f>IF(COUNTIFS(Winback!$K$2:$K$300,$A2638)&gt;0,1,0)</f>
        <v>0</v>
      </c>
      <c r="L2638">
        <f>IF(AND($K2638=1,LEFT($A2638,3)="WB-"),SUMIFS(Winback!$D$2:$D$300,Winback!$K$2:$K$300,$A2638),0)</f>
        <v>0</v>
      </c>
      <c r="M2638">
        <f>IF(OR($E2638=1,$G2638=1,SUMIFS(Registros!$J$2:$J$6000,Registros!$B$2:$B$6000,$A2638)&gt;0),1,0)</f>
        <v>1</v>
      </c>
      <c r="N2638">
        <f>IF($J2638&gt;0,1,IF(COUNTIFS(Registros!$A$2:$A$6000,"CS",Registros!$B$2:$B$6000,$A2638,Registros!$K$2:$K$6000,"&lt;&gt;")&gt;0,1,0))</f>
        <v>0</v>
      </c>
      <c r="O2638" t="str">
        <f t="shared" si="205"/>
        <v>SOLO MÓVIL</v>
      </c>
      <c r="P2638" t="str">
        <f t="shared" si="206"/>
        <v>Ofrecer fijo + internet (FLBBTV)</v>
      </c>
      <c r="Q2638">
        <f t="shared" si="207"/>
        <v>15</v>
      </c>
      <c r="R2638">
        <f>IFERROR(VLOOKUP($A2638,Registros!$B$2:$G$6000,6,0),IFERROR(INDEX(Winback!$C$2:$C$300,MATCH($A2638,Winback!$K$2:$K$300,0)),""))</f>
        <v>0</v>
      </c>
      <c r="S2638" t="str">
        <f t="shared" si="208"/>
        <v>+MOV</v>
      </c>
      <c r="T2638">
        <f t="shared" si="209"/>
        <v>1</v>
      </c>
    </row>
    <row r="2639" spans="1:20" x14ac:dyDescent="0.35">
      <c r="A2639" t="s">
        <v>13056</v>
      </c>
      <c r="B2639" t="s">
        <v>13057</v>
      </c>
      <c r="C2639" t="s">
        <v>13058</v>
      </c>
      <c r="D2639" t="s">
        <v>13059</v>
      </c>
      <c r="E2639">
        <f>IF(COUNTIFS(Registros!$A$2:$A$6000,"NP",Registros!$B$2:$B$6000,$A2639)&gt;0,1,0)</f>
        <v>0</v>
      </c>
      <c r="F2639">
        <f>IF($E2639=1,SUMIFS(Registros!$F$2:$F$6000,Registros!$A$2:$A$6000,"NP",Registros!$B$2:$B$6000,$A2639),0)</f>
        <v>0</v>
      </c>
      <c r="G2639">
        <f>IF(COUNTIFS(Registros!$A$2:$A$6000,"MOV",Registros!$B$2:$B$6000,$A2639)&gt;0,1,0)</f>
        <v>1</v>
      </c>
      <c r="H2639">
        <f>IF($G2639=1,SUMIFS(Registros!$F$2:$F$6000,Registros!$A$2:$A$6000,"MOV",Registros!$B$2:$B$6000,$A2639),0)</f>
        <v>37</v>
      </c>
      <c r="I2639">
        <f>IF(COUNTIFS(Registros!$A$2:$A$6000,"CS",Registros!$B$2:$B$6000,$A2639)&gt;0,1,0)</f>
        <v>0</v>
      </c>
      <c r="J2639">
        <f>IF($I2639=1,SUMIFS(Registros!$I$2:$I$6000,Registros!$A$2:$A$6000,"CS",Registros!$B$2:$B$6000,$A2639),0)</f>
        <v>0</v>
      </c>
      <c r="K2639">
        <f>IF(COUNTIFS(Winback!$K$2:$K$300,$A2639)&gt;0,1,0)</f>
        <v>0</v>
      </c>
      <c r="L2639">
        <f>IF(AND($K2639=1,LEFT($A2639,3)="WB-"),SUMIFS(Winback!$D$2:$D$300,Winback!$K$2:$K$300,$A2639),0)</f>
        <v>0</v>
      </c>
      <c r="M2639">
        <f>IF(OR($E2639=1,$G2639=1,SUMIFS(Registros!$J$2:$J$6000,Registros!$B$2:$B$6000,$A2639)&gt;0),1,0)</f>
        <v>1</v>
      </c>
      <c r="N2639">
        <f>IF($J2639&gt;0,1,IF(COUNTIFS(Registros!$A$2:$A$6000,"CS",Registros!$B$2:$B$6000,$A2639,Registros!$K$2:$K$6000,"&lt;&gt;")&gt;0,1,0))</f>
        <v>0</v>
      </c>
      <c r="O2639" t="str">
        <f t="shared" si="205"/>
        <v>SOLO MÓVIL</v>
      </c>
      <c r="P2639" t="str">
        <f t="shared" si="206"/>
        <v>Ofrecer fijo + internet (FLBBTV)</v>
      </c>
      <c r="Q2639">
        <f t="shared" si="207"/>
        <v>37</v>
      </c>
      <c r="R2639">
        <f>IFERROR(VLOOKUP($A2639,Registros!$B$2:$G$6000,6,0),IFERROR(INDEX(Winback!$C$2:$C$300,MATCH($A2639,Winback!$K$2:$K$300,0)),""))</f>
        <v>0</v>
      </c>
      <c r="S2639" t="str">
        <f t="shared" si="208"/>
        <v>+MOV</v>
      </c>
      <c r="T2639">
        <f t="shared" si="209"/>
        <v>1</v>
      </c>
    </row>
    <row r="2640" spans="1:20" x14ac:dyDescent="0.35">
      <c r="A2640" t="s">
        <v>13061</v>
      </c>
      <c r="B2640" t="s">
        <v>13062</v>
      </c>
      <c r="C2640" t="s">
        <v>13063</v>
      </c>
      <c r="D2640" t="s">
        <v>13064</v>
      </c>
      <c r="E2640">
        <f>IF(COUNTIFS(Registros!$A$2:$A$6000,"NP",Registros!$B$2:$B$6000,$A2640)&gt;0,1,0)</f>
        <v>0</v>
      </c>
      <c r="F2640">
        <f>IF($E2640=1,SUMIFS(Registros!$F$2:$F$6000,Registros!$A$2:$A$6000,"NP",Registros!$B$2:$B$6000,$A2640),0)</f>
        <v>0</v>
      </c>
      <c r="G2640">
        <f>IF(COUNTIFS(Registros!$A$2:$A$6000,"MOV",Registros!$B$2:$B$6000,$A2640)&gt;0,1,0)</f>
        <v>1</v>
      </c>
      <c r="H2640">
        <f>IF($G2640=1,SUMIFS(Registros!$F$2:$F$6000,Registros!$A$2:$A$6000,"MOV",Registros!$B$2:$B$6000,$A2640),0)</f>
        <v>0</v>
      </c>
      <c r="I2640">
        <f>IF(COUNTIFS(Registros!$A$2:$A$6000,"CS",Registros!$B$2:$B$6000,$A2640)&gt;0,1,0)</f>
        <v>0</v>
      </c>
      <c r="J2640">
        <f>IF($I2640=1,SUMIFS(Registros!$I$2:$I$6000,Registros!$A$2:$A$6000,"CS",Registros!$B$2:$B$6000,$A2640),0)</f>
        <v>0</v>
      </c>
      <c r="K2640">
        <f>IF(COUNTIFS(Winback!$K$2:$K$300,$A2640)&gt;0,1,0)</f>
        <v>0</v>
      </c>
      <c r="L2640">
        <f>IF(AND($K2640=1,LEFT($A2640,3)="WB-"),SUMIFS(Winback!$D$2:$D$300,Winback!$K$2:$K$300,$A2640),0)</f>
        <v>0</v>
      </c>
      <c r="M2640">
        <f>IF(OR($E2640=1,$G2640=1,SUMIFS(Registros!$J$2:$J$6000,Registros!$B$2:$B$6000,$A2640)&gt;0),1,0)</f>
        <v>1</v>
      </c>
      <c r="N2640">
        <f>IF($J2640&gt;0,1,IF(COUNTIFS(Registros!$A$2:$A$6000,"CS",Registros!$B$2:$B$6000,$A2640,Registros!$K$2:$K$6000,"&lt;&gt;")&gt;0,1,0))</f>
        <v>0</v>
      </c>
      <c r="O2640" t="str">
        <f t="shared" si="205"/>
        <v>SOLO MÓVIL</v>
      </c>
      <c r="P2640" t="str">
        <f t="shared" si="206"/>
        <v>Ofrecer fijo + internet (FLBBTV)</v>
      </c>
      <c r="Q2640">
        <f t="shared" si="207"/>
        <v>0</v>
      </c>
      <c r="R2640">
        <f>IFERROR(VLOOKUP($A2640,Registros!$B$2:$G$6000,6,0),IFERROR(INDEX(Winback!$C$2:$C$300,MATCH($A2640,Winback!$K$2:$K$300,0)),""))</f>
        <v>0</v>
      </c>
      <c r="S2640" t="str">
        <f t="shared" si="208"/>
        <v>+MOV</v>
      </c>
      <c r="T2640">
        <f t="shared" si="209"/>
        <v>1</v>
      </c>
    </row>
    <row r="2641" spans="1:20" x14ac:dyDescent="0.35">
      <c r="A2641" t="s">
        <v>13065</v>
      </c>
      <c r="B2641" t="s">
        <v>13066</v>
      </c>
      <c r="C2641" t="s">
        <v>13067</v>
      </c>
      <c r="D2641" t="s">
        <v>13068</v>
      </c>
      <c r="E2641">
        <f>IF(COUNTIFS(Registros!$A$2:$A$6000,"NP",Registros!$B$2:$B$6000,$A2641)&gt;0,1,0)</f>
        <v>0</v>
      </c>
      <c r="F2641">
        <f>IF($E2641=1,SUMIFS(Registros!$F$2:$F$6000,Registros!$A$2:$A$6000,"NP",Registros!$B$2:$B$6000,$A2641),0)</f>
        <v>0</v>
      </c>
      <c r="G2641">
        <f>IF(COUNTIFS(Registros!$A$2:$A$6000,"MOV",Registros!$B$2:$B$6000,$A2641)&gt;0,1,0)</f>
        <v>1</v>
      </c>
      <c r="H2641">
        <f>IF($G2641=1,SUMIFS(Registros!$F$2:$F$6000,Registros!$A$2:$A$6000,"MOV",Registros!$B$2:$B$6000,$A2641),0)</f>
        <v>15</v>
      </c>
      <c r="I2641">
        <f>IF(COUNTIFS(Registros!$A$2:$A$6000,"CS",Registros!$B$2:$B$6000,$A2641)&gt;0,1,0)</f>
        <v>0</v>
      </c>
      <c r="J2641">
        <f>IF($I2641=1,SUMIFS(Registros!$I$2:$I$6000,Registros!$A$2:$A$6000,"CS",Registros!$B$2:$B$6000,$A2641),0)</f>
        <v>0</v>
      </c>
      <c r="K2641">
        <f>IF(COUNTIFS(Winback!$K$2:$K$300,$A2641)&gt;0,1,0)</f>
        <v>0</v>
      </c>
      <c r="L2641">
        <f>IF(AND($K2641=1,LEFT($A2641,3)="WB-"),SUMIFS(Winback!$D$2:$D$300,Winback!$K$2:$K$300,$A2641),0)</f>
        <v>0</v>
      </c>
      <c r="M2641">
        <f>IF(OR($E2641=1,$G2641=1,SUMIFS(Registros!$J$2:$J$6000,Registros!$B$2:$B$6000,$A2641)&gt;0),1,0)</f>
        <v>1</v>
      </c>
      <c r="N2641">
        <f>IF($J2641&gt;0,1,IF(COUNTIFS(Registros!$A$2:$A$6000,"CS",Registros!$B$2:$B$6000,$A2641,Registros!$K$2:$K$6000,"&lt;&gt;")&gt;0,1,0))</f>
        <v>0</v>
      </c>
      <c r="O2641" t="str">
        <f t="shared" si="205"/>
        <v>SOLO MÓVIL</v>
      </c>
      <c r="P2641" t="str">
        <f t="shared" si="206"/>
        <v>Ofrecer fijo + internet (FLBBTV)</v>
      </c>
      <c r="Q2641">
        <f t="shared" si="207"/>
        <v>15</v>
      </c>
      <c r="R2641">
        <f>IFERROR(VLOOKUP($A2641,Registros!$B$2:$G$6000,6,0),IFERROR(INDEX(Winback!$C$2:$C$300,MATCH($A2641,Winback!$K$2:$K$300,0)),""))</f>
        <v>0</v>
      </c>
      <c r="S2641" t="str">
        <f t="shared" si="208"/>
        <v>+MOV</v>
      </c>
      <c r="T2641">
        <f t="shared" si="209"/>
        <v>1</v>
      </c>
    </row>
    <row r="2642" spans="1:20" x14ac:dyDescent="0.35">
      <c r="A2642" t="s">
        <v>13070</v>
      </c>
      <c r="B2642" t="s">
        <v>13071</v>
      </c>
      <c r="C2642" t="s">
        <v>13072</v>
      </c>
      <c r="D2642" t="s">
        <v>13073</v>
      </c>
      <c r="E2642">
        <f>IF(COUNTIFS(Registros!$A$2:$A$6000,"NP",Registros!$B$2:$B$6000,$A2642)&gt;0,1,0)</f>
        <v>0</v>
      </c>
      <c r="F2642">
        <f>IF($E2642=1,SUMIFS(Registros!$F$2:$F$6000,Registros!$A$2:$A$6000,"NP",Registros!$B$2:$B$6000,$A2642),0)</f>
        <v>0</v>
      </c>
      <c r="G2642">
        <f>IF(COUNTIFS(Registros!$A$2:$A$6000,"MOV",Registros!$B$2:$B$6000,$A2642)&gt;0,1,0)</f>
        <v>1</v>
      </c>
      <c r="H2642">
        <f>IF($G2642=1,SUMIFS(Registros!$F$2:$F$6000,Registros!$A$2:$A$6000,"MOV",Registros!$B$2:$B$6000,$A2642),0)</f>
        <v>100</v>
      </c>
      <c r="I2642">
        <f>IF(COUNTIFS(Registros!$A$2:$A$6000,"CS",Registros!$B$2:$B$6000,$A2642)&gt;0,1,0)</f>
        <v>0</v>
      </c>
      <c r="J2642">
        <f>IF($I2642=1,SUMIFS(Registros!$I$2:$I$6000,Registros!$A$2:$A$6000,"CS",Registros!$B$2:$B$6000,$A2642),0)</f>
        <v>0</v>
      </c>
      <c r="K2642">
        <f>IF(COUNTIFS(Winback!$K$2:$K$300,$A2642)&gt;0,1,0)</f>
        <v>0</v>
      </c>
      <c r="L2642">
        <f>IF(AND($K2642=1,LEFT($A2642,3)="WB-"),SUMIFS(Winback!$D$2:$D$300,Winback!$K$2:$K$300,$A2642),0)</f>
        <v>0</v>
      </c>
      <c r="M2642">
        <f>IF(OR($E2642=1,$G2642=1,SUMIFS(Registros!$J$2:$J$6000,Registros!$B$2:$B$6000,$A2642)&gt;0),1,0)</f>
        <v>1</v>
      </c>
      <c r="N2642">
        <f>IF($J2642&gt;0,1,IF(COUNTIFS(Registros!$A$2:$A$6000,"CS",Registros!$B$2:$B$6000,$A2642,Registros!$K$2:$K$6000,"&lt;&gt;")&gt;0,1,0))</f>
        <v>0</v>
      </c>
      <c r="O2642" t="str">
        <f t="shared" si="205"/>
        <v>SOLO MÓVIL</v>
      </c>
      <c r="P2642" t="str">
        <f t="shared" si="206"/>
        <v>Ofrecer fijo + internet (FLBBTV)</v>
      </c>
      <c r="Q2642">
        <f t="shared" si="207"/>
        <v>100</v>
      </c>
      <c r="R2642">
        <f>IFERROR(VLOOKUP($A2642,Registros!$B$2:$G$6000,6,0),IFERROR(INDEX(Winback!$C$2:$C$300,MATCH($A2642,Winback!$K$2:$K$300,0)),""))</f>
        <v>0</v>
      </c>
      <c r="S2642" t="str">
        <f t="shared" si="208"/>
        <v>+MOV</v>
      </c>
      <c r="T2642">
        <f t="shared" si="209"/>
        <v>1</v>
      </c>
    </row>
    <row r="2643" spans="1:20" x14ac:dyDescent="0.35">
      <c r="A2643" t="s">
        <v>13075</v>
      </c>
      <c r="B2643" t="s">
        <v>13076</v>
      </c>
      <c r="C2643" t="s">
        <v>13077</v>
      </c>
      <c r="D2643" t="s">
        <v>13078</v>
      </c>
      <c r="E2643">
        <f>IF(COUNTIFS(Registros!$A$2:$A$6000,"NP",Registros!$B$2:$B$6000,$A2643)&gt;0,1,0)</f>
        <v>0</v>
      </c>
      <c r="F2643">
        <f>IF($E2643=1,SUMIFS(Registros!$F$2:$F$6000,Registros!$A$2:$A$6000,"NP",Registros!$B$2:$B$6000,$A2643),0)</f>
        <v>0</v>
      </c>
      <c r="G2643">
        <f>IF(COUNTIFS(Registros!$A$2:$A$6000,"MOV",Registros!$B$2:$B$6000,$A2643)&gt;0,1,0)</f>
        <v>1</v>
      </c>
      <c r="H2643">
        <f>IF($G2643=1,SUMIFS(Registros!$F$2:$F$6000,Registros!$A$2:$A$6000,"MOV",Registros!$B$2:$B$6000,$A2643),0)</f>
        <v>18.87</v>
      </c>
      <c r="I2643">
        <f>IF(COUNTIFS(Registros!$A$2:$A$6000,"CS",Registros!$B$2:$B$6000,$A2643)&gt;0,1,0)</f>
        <v>0</v>
      </c>
      <c r="J2643">
        <f>IF($I2643=1,SUMIFS(Registros!$I$2:$I$6000,Registros!$A$2:$A$6000,"CS",Registros!$B$2:$B$6000,$A2643),0)</f>
        <v>0</v>
      </c>
      <c r="K2643">
        <f>IF(COUNTIFS(Winback!$K$2:$K$300,$A2643)&gt;0,1,0)</f>
        <v>0</v>
      </c>
      <c r="L2643">
        <f>IF(AND($K2643=1,LEFT($A2643,3)="WB-"),SUMIFS(Winback!$D$2:$D$300,Winback!$K$2:$K$300,$A2643),0)</f>
        <v>0</v>
      </c>
      <c r="M2643">
        <f>IF(OR($E2643=1,$G2643=1,SUMIFS(Registros!$J$2:$J$6000,Registros!$B$2:$B$6000,$A2643)&gt;0),1,0)</f>
        <v>1</v>
      </c>
      <c r="N2643">
        <f>IF($J2643&gt;0,1,IF(COUNTIFS(Registros!$A$2:$A$6000,"CS",Registros!$B$2:$B$6000,$A2643,Registros!$K$2:$K$6000,"&lt;&gt;")&gt;0,1,0))</f>
        <v>0</v>
      </c>
      <c r="O2643" t="str">
        <f t="shared" si="205"/>
        <v>SOLO MÓVIL</v>
      </c>
      <c r="P2643" t="str">
        <f t="shared" si="206"/>
        <v>Ofrecer fijo + internet (FLBBTV)</v>
      </c>
      <c r="Q2643">
        <f t="shared" si="207"/>
        <v>18.87</v>
      </c>
      <c r="R2643">
        <f>IFERROR(VLOOKUP($A2643,Registros!$B$2:$G$6000,6,0),IFERROR(INDEX(Winback!$C$2:$C$300,MATCH($A2643,Winback!$K$2:$K$300,0)),""))</f>
        <v>0</v>
      </c>
      <c r="S2643" t="str">
        <f t="shared" si="208"/>
        <v>+MOV</v>
      </c>
      <c r="T2643">
        <f t="shared" si="209"/>
        <v>1</v>
      </c>
    </row>
    <row r="2644" spans="1:20" x14ac:dyDescent="0.35">
      <c r="A2644" t="s">
        <v>13079</v>
      </c>
      <c r="B2644" t="s">
        <v>13080</v>
      </c>
      <c r="C2644" t="s">
        <v>13081</v>
      </c>
      <c r="D2644" t="s">
        <v>13082</v>
      </c>
      <c r="E2644">
        <f>IF(COUNTIFS(Registros!$A$2:$A$6000,"NP",Registros!$B$2:$B$6000,$A2644)&gt;0,1,0)</f>
        <v>0</v>
      </c>
      <c r="F2644">
        <f>IF($E2644=1,SUMIFS(Registros!$F$2:$F$6000,Registros!$A$2:$A$6000,"NP",Registros!$B$2:$B$6000,$A2644),0)</f>
        <v>0</v>
      </c>
      <c r="G2644">
        <f>IF(COUNTIFS(Registros!$A$2:$A$6000,"MOV",Registros!$B$2:$B$6000,$A2644)&gt;0,1,0)</f>
        <v>1</v>
      </c>
      <c r="H2644">
        <f>IF($G2644=1,SUMIFS(Registros!$F$2:$F$6000,Registros!$A$2:$A$6000,"MOV",Registros!$B$2:$B$6000,$A2644),0)</f>
        <v>76</v>
      </c>
      <c r="I2644">
        <f>IF(COUNTIFS(Registros!$A$2:$A$6000,"CS",Registros!$B$2:$B$6000,$A2644)&gt;0,1,0)</f>
        <v>0</v>
      </c>
      <c r="J2644">
        <f>IF($I2644=1,SUMIFS(Registros!$I$2:$I$6000,Registros!$A$2:$A$6000,"CS",Registros!$B$2:$B$6000,$A2644),0)</f>
        <v>0</v>
      </c>
      <c r="K2644">
        <f>IF(COUNTIFS(Winback!$K$2:$K$300,$A2644)&gt;0,1,0)</f>
        <v>0</v>
      </c>
      <c r="L2644">
        <f>IF(AND($K2644=1,LEFT($A2644,3)="WB-"),SUMIFS(Winback!$D$2:$D$300,Winback!$K$2:$K$300,$A2644),0)</f>
        <v>0</v>
      </c>
      <c r="M2644">
        <f>IF(OR($E2644=1,$G2644=1,SUMIFS(Registros!$J$2:$J$6000,Registros!$B$2:$B$6000,$A2644)&gt;0),1,0)</f>
        <v>1</v>
      </c>
      <c r="N2644">
        <f>IF($J2644&gt;0,1,IF(COUNTIFS(Registros!$A$2:$A$6000,"CS",Registros!$B$2:$B$6000,$A2644,Registros!$K$2:$K$6000,"&lt;&gt;")&gt;0,1,0))</f>
        <v>0</v>
      </c>
      <c r="O2644" t="str">
        <f t="shared" si="205"/>
        <v>SOLO MÓVIL</v>
      </c>
      <c r="P2644" t="str">
        <f t="shared" si="206"/>
        <v>Ofrecer fijo + internet (FLBBTV)</v>
      </c>
      <c r="Q2644">
        <f t="shared" si="207"/>
        <v>76</v>
      </c>
      <c r="R2644">
        <f>IFERROR(VLOOKUP($A2644,Registros!$B$2:$G$6000,6,0),IFERROR(INDEX(Winback!$C$2:$C$300,MATCH($A2644,Winback!$K$2:$K$300,0)),""))</f>
        <v>0</v>
      </c>
      <c r="S2644" t="str">
        <f t="shared" si="208"/>
        <v>+MOV</v>
      </c>
      <c r="T2644">
        <f t="shared" si="209"/>
        <v>1</v>
      </c>
    </row>
    <row r="2645" spans="1:20" x14ac:dyDescent="0.35">
      <c r="A2645" t="s">
        <v>13084</v>
      </c>
      <c r="B2645" t="s">
        <v>13085</v>
      </c>
      <c r="C2645" t="s">
        <v>13086</v>
      </c>
      <c r="D2645" t="s">
        <v>13087</v>
      </c>
      <c r="E2645">
        <f>IF(COUNTIFS(Registros!$A$2:$A$6000,"NP",Registros!$B$2:$B$6000,$A2645)&gt;0,1,0)</f>
        <v>0</v>
      </c>
      <c r="F2645">
        <f>IF($E2645=1,SUMIFS(Registros!$F$2:$F$6000,Registros!$A$2:$A$6000,"NP",Registros!$B$2:$B$6000,$A2645),0)</f>
        <v>0</v>
      </c>
      <c r="G2645">
        <f>IF(COUNTIFS(Registros!$A$2:$A$6000,"MOV",Registros!$B$2:$B$6000,$A2645)&gt;0,1,0)</f>
        <v>1</v>
      </c>
      <c r="H2645">
        <f>IF($G2645=1,SUMIFS(Registros!$F$2:$F$6000,Registros!$A$2:$A$6000,"MOV",Registros!$B$2:$B$6000,$A2645),0)</f>
        <v>15</v>
      </c>
      <c r="I2645">
        <f>IF(COUNTIFS(Registros!$A$2:$A$6000,"CS",Registros!$B$2:$B$6000,$A2645)&gt;0,1,0)</f>
        <v>0</v>
      </c>
      <c r="J2645">
        <f>IF($I2645=1,SUMIFS(Registros!$I$2:$I$6000,Registros!$A$2:$A$6000,"CS",Registros!$B$2:$B$6000,$A2645),0)</f>
        <v>0</v>
      </c>
      <c r="K2645">
        <f>IF(COUNTIFS(Winback!$K$2:$K$300,$A2645)&gt;0,1,0)</f>
        <v>0</v>
      </c>
      <c r="L2645">
        <f>IF(AND($K2645=1,LEFT($A2645,3)="WB-"),SUMIFS(Winback!$D$2:$D$300,Winback!$K$2:$K$300,$A2645),0)</f>
        <v>0</v>
      </c>
      <c r="M2645">
        <f>IF(OR($E2645=1,$G2645=1,SUMIFS(Registros!$J$2:$J$6000,Registros!$B$2:$B$6000,$A2645)&gt;0),1,0)</f>
        <v>1</v>
      </c>
      <c r="N2645">
        <f>IF($J2645&gt;0,1,IF(COUNTIFS(Registros!$A$2:$A$6000,"CS",Registros!$B$2:$B$6000,$A2645,Registros!$K$2:$K$6000,"&lt;&gt;")&gt;0,1,0))</f>
        <v>0</v>
      </c>
      <c r="O2645" t="str">
        <f t="shared" si="205"/>
        <v>SOLO MÓVIL</v>
      </c>
      <c r="P2645" t="str">
        <f t="shared" si="206"/>
        <v>Ofrecer fijo + internet (FLBBTV)</v>
      </c>
      <c r="Q2645">
        <f t="shared" si="207"/>
        <v>15</v>
      </c>
      <c r="R2645">
        <f>IFERROR(VLOOKUP($A2645,Registros!$B$2:$G$6000,6,0),IFERROR(INDEX(Winback!$C$2:$C$300,MATCH($A2645,Winback!$K$2:$K$300,0)),""))</f>
        <v>0</v>
      </c>
      <c r="S2645" t="str">
        <f t="shared" si="208"/>
        <v>+MOV</v>
      </c>
      <c r="T2645">
        <f t="shared" si="209"/>
        <v>1</v>
      </c>
    </row>
    <row r="2646" spans="1:20" x14ac:dyDescent="0.35">
      <c r="A2646" t="s">
        <v>13089</v>
      </c>
      <c r="B2646" t="s">
        <v>13090</v>
      </c>
      <c r="C2646" t="s">
        <v>13091</v>
      </c>
      <c r="D2646" t="s">
        <v>13092</v>
      </c>
      <c r="E2646">
        <f>IF(COUNTIFS(Registros!$A$2:$A$6000,"NP",Registros!$B$2:$B$6000,$A2646)&gt;0,1,0)</f>
        <v>0</v>
      </c>
      <c r="F2646">
        <f>IF($E2646=1,SUMIFS(Registros!$F$2:$F$6000,Registros!$A$2:$A$6000,"NP",Registros!$B$2:$B$6000,$A2646),0)</f>
        <v>0</v>
      </c>
      <c r="G2646">
        <f>IF(COUNTIFS(Registros!$A$2:$A$6000,"MOV",Registros!$B$2:$B$6000,$A2646)&gt;0,1,0)</f>
        <v>1</v>
      </c>
      <c r="H2646">
        <f>IF($G2646=1,SUMIFS(Registros!$F$2:$F$6000,Registros!$A$2:$A$6000,"MOV",Registros!$B$2:$B$6000,$A2646),0)</f>
        <v>18</v>
      </c>
      <c r="I2646">
        <f>IF(COUNTIFS(Registros!$A$2:$A$6000,"CS",Registros!$B$2:$B$6000,$A2646)&gt;0,1,0)</f>
        <v>0</v>
      </c>
      <c r="J2646">
        <f>IF($I2646=1,SUMIFS(Registros!$I$2:$I$6000,Registros!$A$2:$A$6000,"CS",Registros!$B$2:$B$6000,$A2646),0)</f>
        <v>0</v>
      </c>
      <c r="K2646">
        <f>IF(COUNTIFS(Winback!$K$2:$K$300,$A2646)&gt;0,1,0)</f>
        <v>0</v>
      </c>
      <c r="L2646">
        <f>IF(AND($K2646=1,LEFT($A2646,3)="WB-"),SUMIFS(Winback!$D$2:$D$300,Winback!$K$2:$K$300,$A2646),0)</f>
        <v>0</v>
      </c>
      <c r="M2646">
        <f>IF(OR($E2646=1,$G2646=1,SUMIFS(Registros!$J$2:$J$6000,Registros!$B$2:$B$6000,$A2646)&gt;0),1,0)</f>
        <v>1</v>
      </c>
      <c r="N2646">
        <f>IF($J2646&gt;0,1,IF(COUNTIFS(Registros!$A$2:$A$6000,"CS",Registros!$B$2:$B$6000,$A2646,Registros!$K$2:$K$6000,"&lt;&gt;")&gt;0,1,0))</f>
        <v>0</v>
      </c>
      <c r="O2646" t="str">
        <f t="shared" si="205"/>
        <v>SOLO MÓVIL</v>
      </c>
      <c r="P2646" t="str">
        <f t="shared" si="206"/>
        <v>Ofrecer fijo + internet (FLBBTV)</v>
      </c>
      <c r="Q2646">
        <f t="shared" si="207"/>
        <v>18</v>
      </c>
      <c r="R2646">
        <f>IFERROR(VLOOKUP($A2646,Registros!$B$2:$G$6000,6,0),IFERROR(INDEX(Winback!$C$2:$C$300,MATCH($A2646,Winback!$K$2:$K$300,0)),""))</f>
        <v>0</v>
      </c>
      <c r="S2646" t="str">
        <f t="shared" si="208"/>
        <v>+MOV</v>
      </c>
      <c r="T2646">
        <f t="shared" si="209"/>
        <v>1</v>
      </c>
    </row>
    <row r="2647" spans="1:20" x14ac:dyDescent="0.35">
      <c r="A2647" t="s">
        <v>13094</v>
      </c>
      <c r="B2647" t="s">
        <v>13095</v>
      </c>
      <c r="C2647" t="s">
        <v>13096</v>
      </c>
      <c r="D2647" t="s">
        <v>13097</v>
      </c>
      <c r="E2647">
        <f>IF(COUNTIFS(Registros!$A$2:$A$6000,"NP",Registros!$B$2:$B$6000,$A2647)&gt;0,1,0)</f>
        <v>0</v>
      </c>
      <c r="F2647">
        <f>IF($E2647=1,SUMIFS(Registros!$F$2:$F$6000,Registros!$A$2:$A$6000,"NP",Registros!$B$2:$B$6000,$A2647),0)</f>
        <v>0</v>
      </c>
      <c r="G2647">
        <f>IF(COUNTIFS(Registros!$A$2:$A$6000,"MOV",Registros!$B$2:$B$6000,$A2647)&gt;0,1,0)</f>
        <v>1</v>
      </c>
      <c r="H2647">
        <f>IF($G2647=1,SUMIFS(Registros!$F$2:$F$6000,Registros!$A$2:$A$6000,"MOV",Registros!$B$2:$B$6000,$A2647),0)</f>
        <v>15</v>
      </c>
      <c r="I2647">
        <f>IF(COUNTIFS(Registros!$A$2:$A$6000,"CS",Registros!$B$2:$B$6000,$A2647)&gt;0,1,0)</f>
        <v>0</v>
      </c>
      <c r="J2647">
        <f>IF($I2647=1,SUMIFS(Registros!$I$2:$I$6000,Registros!$A$2:$A$6000,"CS",Registros!$B$2:$B$6000,$A2647),0)</f>
        <v>0</v>
      </c>
      <c r="K2647">
        <f>IF(COUNTIFS(Winback!$K$2:$K$300,$A2647)&gt;0,1,0)</f>
        <v>0</v>
      </c>
      <c r="L2647">
        <f>IF(AND($K2647=1,LEFT($A2647,3)="WB-"),SUMIFS(Winback!$D$2:$D$300,Winback!$K$2:$K$300,$A2647),0)</f>
        <v>0</v>
      </c>
      <c r="M2647">
        <f>IF(OR($E2647=1,$G2647=1,SUMIFS(Registros!$J$2:$J$6000,Registros!$B$2:$B$6000,$A2647)&gt;0),1,0)</f>
        <v>1</v>
      </c>
      <c r="N2647">
        <f>IF($J2647&gt;0,1,IF(COUNTIFS(Registros!$A$2:$A$6000,"CS",Registros!$B$2:$B$6000,$A2647,Registros!$K$2:$K$6000,"&lt;&gt;")&gt;0,1,0))</f>
        <v>0</v>
      </c>
      <c r="O2647" t="str">
        <f t="shared" si="205"/>
        <v>SOLO MÓVIL</v>
      </c>
      <c r="P2647" t="str">
        <f t="shared" si="206"/>
        <v>Ofrecer fijo + internet (FLBBTV)</v>
      </c>
      <c r="Q2647">
        <f t="shared" si="207"/>
        <v>15</v>
      </c>
      <c r="R2647">
        <f>IFERROR(VLOOKUP($A2647,Registros!$B$2:$G$6000,6,0),IFERROR(INDEX(Winback!$C$2:$C$300,MATCH($A2647,Winback!$K$2:$K$300,0)),""))</f>
        <v>0</v>
      </c>
      <c r="S2647" t="str">
        <f t="shared" si="208"/>
        <v>+MOV</v>
      </c>
      <c r="T2647">
        <f t="shared" si="209"/>
        <v>1</v>
      </c>
    </row>
    <row r="2648" spans="1:20" x14ac:dyDescent="0.35">
      <c r="A2648" t="s">
        <v>13099</v>
      </c>
      <c r="B2648" t="s">
        <v>13100</v>
      </c>
      <c r="C2648" t="s">
        <v>13101</v>
      </c>
      <c r="D2648" t="s">
        <v>13102</v>
      </c>
      <c r="E2648">
        <f>IF(COUNTIFS(Registros!$A$2:$A$6000,"NP",Registros!$B$2:$B$6000,$A2648)&gt;0,1,0)</f>
        <v>0</v>
      </c>
      <c r="F2648">
        <f>IF($E2648=1,SUMIFS(Registros!$F$2:$F$6000,Registros!$A$2:$A$6000,"NP",Registros!$B$2:$B$6000,$A2648),0)</f>
        <v>0</v>
      </c>
      <c r="G2648">
        <f>IF(COUNTIFS(Registros!$A$2:$A$6000,"MOV",Registros!$B$2:$B$6000,$A2648)&gt;0,1,0)</f>
        <v>1</v>
      </c>
      <c r="H2648">
        <f>IF($G2648=1,SUMIFS(Registros!$F$2:$F$6000,Registros!$A$2:$A$6000,"MOV",Registros!$B$2:$B$6000,$A2648),0)</f>
        <v>15</v>
      </c>
      <c r="I2648">
        <f>IF(COUNTIFS(Registros!$A$2:$A$6000,"CS",Registros!$B$2:$B$6000,$A2648)&gt;0,1,0)</f>
        <v>0</v>
      </c>
      <c r="J2648">
        <f>IF($I2648=1,SUMIFS(Registros!$I$2:$I$6000,Registros!$A$2:$A$6000,"CS",Registros!$B$2:$B$6000,$A2648),0)</f>
        <v>0</v>
      </c>
      <c r="K2648">
        <f>IF(COUNTIFS(Winback!$K$2:$K$300,$A2648)&gt;0,1,0)</f>
        <v>0</v>
      </c>
      <c r="L2648">
        <f>IF(AND($K2648=1,LEFT($A2648,3)="WB-"),SUMIFS(Winback!$D$2:$D$300,Winback!$K$2:$K$300,$A2648),0)</f>
        <v>0</v>
      </c>
      <c r="M2648">
        <f>IF(OR($E2648=1,$G2648=1,SUMIFS(Registros!$J$2:$J$6000,Registros!$B$2:$B$6000,$A2648)&gt;0),1,0)</f>
        <v>1</v>
      </c>
      <c r="N2648">
        <f>IF($J2648&gt;0,1,IF(COUNTIFS(Registros!$A$2:$A$6000,"CS",Registros!$B$2:$B$6000,$A2648,Registros!$K$2:$K$6000,"&lt;&gt;")&gt;0,1,0))</f>
        <v>0</v>
      </c>
      <c r="O2648" t="str">
        <f t="shared" si="205"/>
        <v>SOLO MÓVIL</v>
      </c>
      <c r="P2648" t="str">
        <f t="shared" si="206"/>
        <v>Ofrecer fijo + internet (FLBBTV)</v>
      </c>
      <c r="Q2648">
        <f t="shared" si="207"/>
        <v>15</v>
      </c>
      <c r="R2648">
        <f>IFERROR(VLOOKUP($A2648,Registros!$B$2:$G$6000,6,0),IFERROR(INDEX(Winback!$C$2:$C$300,MATCH($A2648,Winback!$K$2:$K$300,0)),""))</f>
        <v>0</v>
      </c>
      <c r="S2648" t="str">
        <f t="shared" si="208"/>
        <v>+MOV</v>
      </c>
      <c r="T2648">
        <f t="shared" si="209"/>
        <v>1</v>
      </c>
    </row>
    <row r="2649" spans="1:20" x14ac:dyDescent="0.35">
      <c r="A2649" t="s">
        <v>13104</v>
      </c>
      <c r="B2649" t="s">
        <v>13105</v>
      </c>
      <c r="C2649" t="s">
        <v>13106</v>
      </c>
      <c r="D2649" t="s">
        <v>13107</v>
      </c>
      <c r="E2649">
        <f>IF(COUNTIFS(Registros!$A$2:$A$6000,"NP",Registros!$B$2:$B$6000,$A2649)&gt;0,1,0)</f>
        <v>0</v>
      </c>
      <c r="F2649">
        <f>IF($E2649=1,SUMIFS(Registros!$F$2:$F$6000,Registros!$A$2:$A$6000,"NP",Registros!$B$2:$B$6000,$A2649),0)</f>
        <v>0</v>
      </c>
      <c r="G2649">
        <f>IF(COUNTIFS(Registros!$A$2:$A$6000,"MOV",Registros!$B$2:$B$6000,$A2649)&gt;0,1,0)</f>
        <v>1</v>
      </c>
      <c r="H2649">
        <f>IF($G2649=1,SUMIFS(Registros!$F$2:$F$6000,Registros!$A$2:$A$6000,"MOV",Registros!$B$2:$B$6000,$A2649),0)</f>
        <v>25</v>
      </c>
      <c r="I2649">
        <f>IF(COUNTIFS(Registros!$A$2:$A$6000,"CS",Registros!$B$2:$B$6000,$A2649)&gt;0,1,0)</f>
        <v>0</v>
      </c>
      <c r="J2649">
        <f>IF($I2649=1,SUMIFS(Registros!$I$2:$I$6000,Registros!$A$2:$A$6000,"CS",Registros!$B$2:$B$6000,$A2649),0)</f>
        <v>0</v>
      </c>
      <c r="K2649">
        <f>IF(COUNTIFS(Winback!$K$2:$K$300,$A2649)&gt;0,1,0)</f>
        <v>0</v>
      </c>
      <c r="L2649">
        <f>IF(AND($K2649=1,LEFT($A2649,3)="WB-"),SUMIFS(Winback!$D$2:$D$300,Winback!$K$2:$K$300,$A2649),0)</f>
        <v>0</v>
      </c>
      <c r="M2649">
        <f>IF(OR($E2649=1,$G2649=1,SUMIFS(Registros!$J$2:$J$6000,Registros!$B$2:$B$6000,$A2649)&gt;0),1,0)</f>
        <v>1</v>
      </c>
      <c r="N2649">
        <f>IF($J2649&gt;0,1,IF(COUNTIFS(Registros!$A$2:$A$6000,"CS",Registros!$B$2:$B$6000,$A2649,Registros!$K$2:$K$6000,"&lt;&gt;")&gt;0,1,0))</f>
        <v>0</v>
      </c>
      <c r="O2649" t="str">
        <f t="shared" si="205"/>
        <v>SOLO MÓVIL</v>
      </c>
      <c r="P2649" t="str">
        <f t="shared" si="206"/>
        <v>Ofrecer fijo + internet (FLBBTV)</v>
      </c>
      <c r="Q2649">
        <f t="shared" si="207"/>
        <v>25</v>
      </c>
      <c r="R2649">
        <f>IFERROR(VLOOKUP($A2649,Registros!$B$2:$G$6000,6,0),IFERROR(INDEX(Winback!$C$2:$C$300,MATCH($A2649,Winback!$K$2:$K$300,0)),""))</f>
        <v>0</v>
      </c>
      <c r="S2649" t="str">
        <f t="shared" si="208"/>
        <v>+MOV</v>
      </c>
      <c r="T2649">
        <f t="shared" si="209"/>
        <v>1</v>
      </c>
    </row>
    <row r="2650" spans="1:20" x14ac:dyDescent="0.35">
      <c r="A2650" t="s">
        <v>13109</v>
      </c>
      <c r="B2650" t="s">
        <v>13110</v>
      </c>
      <c r="C2650" t="s">
        <v>13111</v>
      </c>
      <c r="D2650" t="s">
        <v>13112</v>
      </c>
      <c r="E2650">
        <f>IF(COUNTIFS(Registros!$A$2:$A$6000,"NP",Registros!$B$2:$B$6000,$A2650)&gt;0,1,0)</f>
        <v>0</v>
      </c>
      <c r="F2650">
        <f>IF($E2650=1,SUMIFS(Registros!$F$2:$F$6000,Registros!$A$2:$A$6000,"NP",Registros!$B$2:$B$6000,$A2650),0)</f>
        <v>0</v>
      </c>
      <c r="G2650">
        <f>IF(COUNTIFS(Registros!$A$2:$A$6000,"MOV",Registros!$B$2:$B$6000,$A2650)&gt;0,1,0)</f>
        <v>1</v>
      </c>
      <c r="H2650">
        <f>IF($G2650=1,SUMIFS(Registros!$F$2:$F$6000,Registros!$A$2:$A$6000,"MOV",Registros!$B$2:$B$6000,$A2650),0)</f>
        <v>15</v>
      </c>
      <c r="I2650">
        <f>IF(COUNTIFS(Registros!$A$2:$A$6000,"CS",Registros!$B$2:$B$6000,$A2650)&gt;0,1,0)</f>
        <v>0</v>
      </c>
      <c r="J2650">
        <f>IF($I2650=1,SUMIFS(Registros!$I$2:$I$6000,Registros!$A$2:$A$6000,"CS",Registros!$B$2:$B$6000,$A2650),0)</f>
        <v>0</v>
      </c>
      <c r="K2650">
        <f>IF(COUNTIFS(Winback!$K$2:$K$300,$A2650)&gt;0,1,0)</f>
        <v>0</v>
      </c>
      <c r="L2650">
        <f>IF(AND($K2650=1,LEFT($A2650,3)="WB-"),SUMIFS(Winback!$D$2:$D$300,Winback!$K$2:$K$300,$A2650),0)</f>
        <v>0</v>
      </c>
      <c r="M2650">
        <f>IF(OR($E2650=1,$G2650=1,SUMIFS(Registros!$J$2:$J$6000,Registros!$B$2:$B$6000,$A2650)&gt;0),1,0)</f>
        <v>1</v>
      </c>
      <c r="N2650">
        <f>IF($J2650&gt;0,1,IF(COUNTIFS(Registros!$A$2:$A$6000,"CS",Registros!$B$2:$B$6000,$A2650,Registros!$K$2:$K$6000,"&lt;&gt;")&gt;0,1,0))</f>
        <v>0</v>
      </c>
      <c r="O2650" t="str">
        <f t="shared" si="205"/>
        <v>SOLO MÓVIL</v>
      </c>
      <c r="P2650" t="str">
        <f t="shared" si="206"/>
        <v>Ofrecer fijo + internet (FLBBTV)</v>
      </c>
      <c r="Q2650">
        <f t="shared" si="207"/>
        <v>15</v>
      </c>
      <c r="R2650">
        <f>IFERROR(VLOOKUP($A2650,Registros!$B$2:$G$6000,6,0),IFERROR(INDEX(Winback!$C$2:$C$300,MATCH($A2650,Winback!$K$2:$K$300,0)),""))</f>
        <v>0</v>
      </c>
      <c r="S2650" t="str">
        <f t="shared" si="208"/>
        <v>+MOV</v>
      </c>
      <c r="T2650">
        <f t="shared" si="209"/>
        <v>1</v>
      </c>
    </row>
    <row r="2651" spans="1:20" x14ac:dyDescent="0.35">
      <c r="A2651" t="s">
        <v>13114</v>
      </c>
      <c r="B2651" t="s">
        <v>13115</v>
      </c>
      <c r="C2651" t="s">
        <v>13116</v>
      </c>
      <c r="D2651" t="s">
        <v>13117</v>
      </c>
      <c r="E2651">
        <f>IF(COUNTIFS(Registros!$A$2:$A$6000,"NP",Registros!$B$2:$B$6000,$A2651)&gt;0,1,0)</f>
        <v>0</v>
      </c>
      <c r="F2651">
        <f>IF($E2651=1,SUMIFS(Registros!$F$2:$F$6000,Registros!$A$2:$A$6000,"NP",Registros!$B$2:$B$6000,$A2651),0)</f>
        <v>0</v>
      </c>
      <c r="G2651">
        <f>IF(COUNTIFS(Registros!$A$2:$A$6000,"MOV",Registros!$B$2:$B$6000,$A2651)&gt;0,1,0)</f>
        <v>1</v>
      </c>
      <c r="H2651">
        <f>IF($G2651=1,SUMIFS(Registros!$F$2:$F$6000,Registros!$A$2:$A$6000,"MOV",Registros!$B$2:$B$6000,$A2651),0)</f>
        <v>15</v>
      </c>
      <c r="I2651">
        <f>IF(COUNTIFS(Registros!$A$2:$A$6000,"CS",Registros!$B$2:$B$6000,$A2651)&gt;0,1,0)</f>
        <v>0</v>
      </c>
      <c r="J2651">
        <f>IF($I2651=1,SUMIFS(Registros!$I$2:$I$6000,Registros!$A$2:$A$6000,"CS",Registros!$B$2:$B$6000,$A2651),0)</f>
        <v>0</v>
      </c>
      <c r="K2651">
        <f>IF(COUNTIFS(Winback!$K$2:$K$300,$A2651)&gt;0,1,0)</f>
        <v>0</v>
      </c>
      <c r="L2651">
        <f>IF(AND($K2651=1,LEFT($A2651,3)="WB-"),SUMIFS(Winback!$D$2:$D$300,Winback!$K$2:$K$300,$A2651),0)</f>
        <v>0</v>
      </c>
      <c r="M2651">
        <f>IF(OR($E2651=1,$G2651=1,SUMIFS(Registros!$J$2:$J$6000,Registros!$B$2:$B$6000,$A2651)&gt;0),1,0)</f>
        <v>1</v>
      </c>
      <c r="N2651">
        <f>IF($J2651&gt;0,1,IF(COUNTIFS(Registros!$A$2:$A$6000,"CS",Registros!$B$2:$B$6000,$A2651,Registros!$K$2:$K$6000,"&lt;&gt;")&gt;0,1,0))</f>
        <v>0</v>
      </c>
      <c r="O2651" t="str">
        <f t="shared" si="205"/>
        <v>SOLO MÓVIL</v>
      </c>
      <c r="P2651" t="str">
        <f t="shared" si="206"/>
        <v>Ofrecer fijo + internet (FLBBTV)</v>
      </c>
      <c r="Q2651">
        <f t="shared" si="207"/>
        <v>15</v>
      </c>
      <c r="R2651">
        <f>IFERROR(VLOOKUP($A2651,Registros!$B$2:$G$6000,6,0),IFERROR(INDEX(Winback!$C$2:$C$300,MATCH($A2651,Winback!$K$2:$K$300,0)),""))</f>
        <v>0</v>
      </c>
      <c r="S2651" t="str">
        <f t="shared" si="208"/>
        <v>+MOV</v>
      </c>
      <c r="T2651">
        <f t="shared" si="209"/>
        <v>1</v>
      </c>
    </row>
    <row r="2652" spans="1:20" x14ac:dyDescent="0.35">
      <c r="A2652" t="s">
        <v>13119</v>
      </c>
      <c r="B2652" t="s">
        <v>13120</v>
      </c>
      <c r="C2652" t="s">
        <v>13121</v>
      </c>
      <c r="D2652" t="s">
        <v>13122</v>
      </c>
      <c r="E2652">
        <f>IF(COUNTIFS(Registros!$A$2:$A$6000,"NP",Registros!$B$2:$B$6000,$A2652)&gt;0,1,0)</f>
        <v>0</v>
      </c>
      <c r="F2652">
        <f>IF($E2652=1,SUMIFS(Registros!$F$2:$F$6000,Registros!$A$2:$A$6000,"NP",Registros!$B$2:$B$6000,$A2652),0)</f>
        <v>0</v>
      </c>
      <c r="G2652">
        <f>IF(COUNTIFS(Registros!$A$2:$A$6000,"MOV",Registros!$B$2:$B$6000,$A2652)&gt;0,1,0)</f>
        <v>1</v>
      </c>
      <c r="H2652">
        <f>IF($G2652=1,SUMIFS(Registros!$F$2:$F$6000,Registros!$A$2:$A$6000,"MOV",Registros!$B$2:$B$6000,$A2652),0)</f>
        <v>15</v>
      </c>
      <c r="I2652">
        <f>IF(COUNTIFS(Registros!$A$2:$A$6000,"CS",Registros!$B$2:$B$6000,$A2652)&gt;0,1,0)</f>
        <v>0</v>
      </c>
      <c r="J2652">
        <f>IF($I2652=1,SUMIFS(Registros!$I$2:$I$6000,Registros!$A$2:$A$6000,"CS",Registros!$B$2:$B$6000,$A2652),0)</f>
        <v>0</v>
      </c>
      <c r="K2652">
        <f>IF(COUNTIFS(Winback!$K$2:$K$300,$A2652)&gt;0,1,0)</f>
        <v>0</v>
      </c>
      <c r="L2652">
        <f>IF(AND($K2652=1,LEFT($A2652,3)="WB-"),SUMIFS(Winback!$D$2:$D$300,Winback!$K$2:$K$300,$A2652),0)</f>
        <v>0</v>
      </c>
      <c r="M2652">
        <f>IF(OR($E2652=1,$G2652=1,SUMIFS(Registros!$J$2:$J$6000,Registros!$B$2:$B$6000,$A2652)&gt;0),1,0)</f>
        <v>1</v>
      </c>
      <c r="N2652">
        <f>IF($J2652&gt;0,1,IF(COUNTIFS(Registros!$A$2:$A$6000,"CS",Registros!$B$2:$B$6000,$A2652,Registros!$K$2:$K$6000,"&lt;&gt;")&gt;0,1,0))</f>
        <v>0</v>
      </c>
      <c r="O2652" t="str">
        <f t="shared" si="205"/>
        <v>SOLO MÓVIL</v>
      </c>
      <c r="P2652" t="str">
        <f t="shared" si="206"/>
        <v>Ofrecer fijo + internet (FLBBTV)</v>
      </c>
      <c r="Q2652">
        <f t="shared" si="207"/>
        <v>15</v>
      </c>
      <c r="R2652">
        <f>IFERROR(VLOOKUP($A2652,Registros!$B$2:$G$6000,6,0),IFERROR(INDEX(Winback!$C$2:$C$300,MATCH($A2652,Winback!$K$2:$K$300,0)),""))</f>
        <v>0</v>
      </c>
      <c r="S2652" t="str">
        <f t="shared" si="208"/>
        <v>+MOV</v>
      </c>
      <c r="T2652">
        <f t="shared" si="209"/>
        <v>1</v>
      </c>
    </row>
    <row r="2653" spans="1:20" x14ac:dyDescent="0.35">
      <c r="A2653" t="s">
        <v>13124</v>
      </c>
      <c r="B2653" t="s">
        <v>13125</v>
      </c>
      <c r="C2653" t="s">
        <v>13126</v>
      </c>
      <c r="D2653" t="s">
        <v>13127</v>
      </c>
      <c r="E2653">
        <f>IF(COUNTIFS(Registros!$A$2:$A$6000,"NP",Registros!$B$2:$B$6000,$A2653)&gt;0,1,0)</f>
        <v>0</v>
      </c>
      <c r="F2653">
        <f>IF($E2653=1,SUMIFS(Registros!$F$2:$F$6000,Registros!$A$2:$A$6000,"NP",Registros!$B$2:$B$6000,$A2653),0)</f>
        <v>0</v>
      </c>
      <c r="G2653">
        <f>IF(COUNTIFS(Registros!$A$2:$A$6000,"MOV",Registros!$B$2:$B$6000,$A2653)&gt;0,1,0)</f>
        <v>1</v>
      </c>
      <c r="H2653">
        <f>IF($G2653=1,SUMIFS(Registros!$F$2:$F$6000,Registros!$A$2:$A$6000,"MOV",Registros!$B$2:$B$6000,$A2653),0)</f>
        <v>15</v>
      </c>
      <c r="I2653">
        <f>IF(COUNTIFS(Registros!$A$2:$A$6000,"CS",Registros!$B$2:$B$6000,$A2653)&gt;0,1,0)</f>
        <v>0</v>
      </c>
      <c r="J2653">
        <f>IF($I2653=1,SUMIFS(Registros!$I$2:$I$6000,Registros!$A$2:$A$6000,"CS",Registros!$B$2:$B$6000,$A2653),0)</f>
        <v>0</v>
      </c>
      <c r="K2653">
        <f>IF(COUNTIFS(Winback!$K$2:$K$300,$A2653)&gt;0,1,0)</f>
        <v>0</v>
      </c>
      <c r="L2653">
        <f>IF(AND($K2653=1,LEFT($A2653,3)="WB-"),SUMIFS(Winback!$D$2:$D$300,Winback!$K$2:$K$300,$A2653),0)</f>
        <v>0</v>
      </c>
      <c r="M2653">
        <f>IF(OR($E2653=1,$G2653=1,SUMIFS(Registros!$J$2:$J$6000,Registros!$B$2:$B$6000,$A2653)&gt;0),1,0)</f>
        <v>1</v>
      </c>
      <c r="N2653">
        <f>IF($J2653&gt;0,1,IF(COUNTIFS(Registros!$A$2:$A$6000,"CS",Registros!$B$2:$B$6000,$A2653,Registros!$K$2:$K$6000,"&lt;&gt;")&gt;0,1,0))</f>
        <v>0</v>
      </c>
      <c r="O2653" t="str">
        <f t="shared" si="205"/>
        <v>SOLO MÓVIL</v>
      </c>
      <c r="P2653" t="str">
        <f t="shared" si="206"/>
        <v>Ofrecer fijo + internet (FLBBTV)</v>
      </c>
      <c r="Q2653">
        <f t="shared" si="207"/>
        <v>15</v>
      </c>
      <c r="R2653">
        <f>IFERROR(VLOOKUP($A2653,Registros!$B$2:$G$6000,6,0),IFERROR(INDEX(Winback!$C$2:$C$300,MATCH($A2653,Winback!$K$2:$K$300,0)),""))</f>
        <v>0</v>
      </c>
      <c r="S2653" t="str">
        <f t="shared" si="208"/>
        <v>+MOV</v>
      </c>
      <c r="T2653">
        <f t="shared" si="209"/>
        <v>1</v>
      </c>
    </row>
    <row r="2654" spans="1:20" x14ac:dyDescent="0.35">
      <c r="A2654" t="s">
        <v>13129</v>
      </c>
      <c r="B2654" t="s">
        <v>13130</v>
      </c>
      <c r="C2654" t="s">
        <v>13131</v>
      </c>
      <c r="D2654" t="s">
        <v>13132</v>
      </c>
      <c r="E2654">
        <f>IF(COUNTIFS(Registros!$A$2:$A$6000,"NP",Registros!$B$2:$B$6000,$A2654)&gt;0,1,0)</f>
        <v>0</v>
      </c>
      <c r="F2654">
        <f>IF($E2654=1,SUMIFS(Registros!$F$2:$F$6000,Registros!$A$2:$A$6000,"NP",Registros!$B$2:$B$6000,$A2654),0)</f>
        <v>0</v>
      </c>
      <c r="G2654">
        <f>IF(COUNTIFS(Registros!$A$2:$A$6000,"MOV",Registros!$B$2:$B$6000,$A2654)&gt;0,1,0)</f>
        <v>1</v>
      </c>
      <c r="H2654">
        <f>IF($G2654=1,SUMIFS(Registros!$F$2:$F$6000,Registros!$A$2:$A$6000,"MOV",Registros!$B$2:$B$6000,$A2654),0)</f>
        <v>16.25</v>
      </c>
      <c r="I2654">
        <f>IF(COUNTIFS(Registros!$A$2:$A$6000,"CS",Registros!$B$2:$B$6000,$A2654)&gt;0,1,0)</f>
        <v>0</v>
      </c>
      <c r="J2654">
        <f>IF($I2654=1,SUMIFS(Registros!$I$2:$I$6000,Registros!$A$2:$A$6000,"CS",Registros!$B$2:$B$6000,$A2654),0)</f>
        <v>0</v>
      </c>
      <c r="K2654">
        <f>IF(COUNTIFS(Winback!$K$2:$K$300,$A2654)&gt;0,1,0)</f>
        <v>0</v>
      </c>
      <c r="L2654">
        <f>IF(AND($K2654=1,LEFT($A2654,3)="WB-"),SUMIFS(Winback!$D$2:$D$300,Winback!$K$2:$K$300,$A2654),0)</f>
        <v>0</v>
      </c>
      <c r="M2654">
        <f>IF(OR($E2654=1,$G2654=1,SUMIFS(Registros!$J$2:$J$6000,Registros!$B$2:$B$6000,$A2654)&gt;0),1,0)</f>
        <v>1</v>
      </c>
      <c r="N2654">
        <f>IF($J2654&gt;0,1,IF(COUNTIFS(Registros!$A$2:$A$6000,"CS",Registros!$B$2:$B$6000,$A2654,Registros!$K$2:$K$6000,"&lt;&gt;")&gt;0,1,0))</f>
        <v>0</v>
      </c>
      <c r="O2654" t="str">
        <f t="shared" si="205"/>
        <v>SOLO MÓVIL</v>
      </c>
      <c r="P2654" t="str">
        <f t="shared" si="206"/>
        <v>Ofrecer fijo + internet (FLBBTV)</v>
      </c>
      <c r="Q2654">
        <f t="shared" si="207"/>
        <v>16.25</v>
      </c>
      <c r="R2654">
        <f>IFERROR(VLOOKUP($A2654,Registros!$B$2:$G$6000,6,0),IFERROR(INDEX(Winback!$C$2:$C$300,MATCH($A2654,Winback!$K$2:$K$300,0)),""))</f>
        <v>0</v>
      </c>
      <c r="S2654" t="str">
        <f t="shared" si="208"/>
        <v>+MOV</v>
      </c>
      <c r="T2654">
        <f t="shared" si="209"/>
        <v>1</v>
      </c>
    </row>
    <row r="2655" spans="1:20" x14ac:dyDescent="0.35">
      <c r="A2655" t="s">
        <v>13134</v>
      </c>
      <c r="B2655" t="s">
        <v>13135</v>
      </c>
      <c r="C2655" t="s">
        <v>13136</v>
      </c>
      <c r="D2655" t="s">
        <v>13137</v>
      </c>
      <c r="E2655">
        <f>IF(COUNTIFS(Registros!$A$2:$A$6000,"NP",Registros!$B$2:$B$6000,$A2655)&gt;0,1,0)</f>
        <v>0</v>
      </c>
      <c r="F2655">
        <f>IF($E2655=1,SUMIFS(Registros!$F$2:$F$6000,Registros!$A$2:$A$6000,"NP",Registros!$B$2:$B$6000,$A2655),0)</f>
        <v>0</v>
      </c>
      <c r="G2655">
        <f>IF(COUNTIFS(Registros!$A$2:$A$6000,"MOV",Registros!$B$2:$B$6000,$A2655)&gt;0,1,0)</f>
        <v>1</v>
      </c>
      <c r="H2655">
        <f>IF($G2655=1,SUMIFS(Registros!$F$2:$F$6000,Registros!$A$2:$A$6000,"MOV",Registros!$B$2:$B$6000,$A2655),0)</f>
        <v>18</v>
      </c>
      <c r="I2655">
        <f>IF(COUNTIFS(Registros!$A$2:$A$6000,"CS",Registros!$B$2:$B$6000,$A2655)&gt;0,1,0)</f>
        <v>0</v>
      </c>
      <c r="J2655">
        <f>IF($I2655=1,SUMIFS(Registros!$I$2:$I$6000,Registros!$A$2:$A$6000,"CS",Registros!$B$2:$B$6000,$A2655),0)</f>
        <v>0</v>
      </c>
      <c r="K2655">
        <f>IF(COUNTIFS(Winback!$K$2:$K$300,$A2655)&gt;0,1,0)</f>
        <v>0</v>
      </c>
      <c r="L2655">
        <f>IF(AND($K2655=1,LEFT($A2655,3)="WB-"),SUMIFS(Winback!$D$2:$D$300,Winback!$K$2:$K$300,$A2655),0)</f>
        <v>0</v>
      </c>
      <c r="M2655">
        <f>IF(OR($E2655=1,$G2655=1,SUMIFS(Registros!$J$2:$J$6000,Registros!$B$2:$B$6000,$A2655)&gt;0),1,0)</f>
        <v>1</v>
      </c>
      <c r="N2655">
        <f>IF($J2655&gt;0,1,IF(COUNTIFS(Registros!$A$2:$A$6000,"CS",Registros!$B$2:$B$6000,$A2655,Registros!$K$2:$K$6000,"&lt;&gt;")&gt;0,1,0))</f>
        <v>0</v>
      </c>
      <c r="O2655" t="str">
        <f t="shared" si="205"/>
        <v>SOLO MÓVIL</v>
      </c>
      <c r="P2655" t="str">
        <f t="shared" si="206"/>
        <v>Ofrecer fijo + internet (FLBBTV)</v>
      </c>
      <c r="Q2655">
        <f t="shared" si="207"/>
        <v>18</v>
      </c>
      <c r="R2655">
        <f>IFERROR(VLOOKUP($A2655,Registros!$B$2:$G$6000,6,0),IFERROR(INDEX(Winback!$C$2:$C$300,MATCH($A2655,Winback!$K$2:$K$300,0)),""))</f>
        <v>0</v>
      </c>
      <c r="S2655" t="str">
        <f t="shared" si="208"/>
        <v>+MOV</v>
      </c>
      <c r="T2655">
        <f t="shared" si="209"/>
        <v>1</v>
      </c>
    </row>
    <row r="2656" spans="1:20" x14ac:dyDescent="0.35">
      <c r="A2656" t="s">
        <v>13139</v>
      </c>
      <c r="B2656" t="s">
        <v>13140</v>
      </c>
      <c r="C2656" t="s">
        <v>13141</v>
      </c>
      <c r="D2656" t="s">
        <v>13142</v>
      </c>
      <c r="E2656">
        <f>IF(COUNTIFS(Registros!$A$2:$A$6000,"NP",Registros!$B$2:$B$6000,$A2656)&gt;0,1,0)</f>
        <v>0</v>
      </c>
      <c r="F2656">
        <f>IF($E2656=1,SUMIFS(Registros!$F$2:$F$6000,Registros!$A$2:$A$6000,"NP",Registros!$B$2:$B$6000,$A2656),0)</f>
        <v>0</v>
      </c>
      <c r="G2656">
        <f>IF(COUNTIFS(Registros!$A$2:$A$6000,"MOV",Registros!$B$2:$B$6000,$A2656)&gt;0,1,0)</f>
        <v>1</v>
      </c>
      <c r="H2656">
        <f>IF($G2656=1,SUMIFS(Registros!$F$2:$F$6000,Registros!$A$2:$A$6000,"MOV",Registros!$B$2:$B$6000,$A2656),0)</f>
        <v>15</v>
      </c>
      <c r="I2656">
        <f>IF(COUNTIFS(Registros!$A$2:$A$6000,"CS",Registros!$B$2:$B$6000,$A2656)&gt;0,1,0)</f>
        <v>0</v>
      </c>
      <c r="J2656">
        <f>IF($I2656=1,SUMIFS(Registros!$I$2:$I$6000,Registros!$A$2:$A$6000,"CS",Registros!$B$2:$B$6000,$A2656),0)</f>
        <v>0</v>
      </c>
      <c r="K2656">
        <f>IF(COUNTIFS(Winback!$K$2:$K$300,$A2656)&gt;0,1,0)</f>
        <v>0</v>
      </c>
      <c r="L2656">
        <f>IF(AND($K2656=1,LEFT($A2656,3)="WB-"),SUMIFS(Winback!$D$2:$D$300,Winback!$K$2:$K$300,$A2656),0)</f>
        <v>0</v>
      </c>
      <c r="M2656">
        <f>IF(OR($E2656=1,$G2656=1,SUMIFS(Registros!$J$2:$J$6000,Registros!$B$2:$B$6000,$A2656)&gt;0),1,0)</f>
        <v>1</v>
      </c>
      <c r="N2656">
        <f>IF($J2656&gt;0,1,IF(COUNTIFS(Registros!$A$2:$A$6000,"CS",Registros!$B$2:$B$6000,$A2656,Registros!$K$2:$K$6000,"&lt;&gt;")&gt;0,1,0))</f>
        <v>0</v>
      </c>
      <c r="O2656" t="str">
        <f t="shared" si="205"/>
        <v>SOLO MÓVIL</v>
      </c>
      <c r="P2656" t="str">
        <f t="shared" si="206"/>
        <v>Ofrecer fijo + internet (FLBBTV)</v>
      </c>
      <c r="Q2656">
        <f t="shared" si="207"/>
        <v>15</v>
      </c>
      <c r="R2656">
        <f>IFERROR(VLOOKUP($A2656,Registros!$B$2:$G$6000,6,0),IFERROR(INDEX(Winback!$C$2:$C$300,MATCH($A2656,Winback!$K$2:$K$300,0)),""))</f>
        <v>0</v>
      </c>
      <c r="S2656" t="str">
        <f t="shared" si="208"/>
        <v>+MOV</v>
      </c>
      <c r="T2656">
        <f t="shared" si="209"/>
        <v>1</v>
      </c>
    </row>
    <row r="2657" spans="1:20" x14ac:dyDescent="0.35">
      <c r="A2657" t="s">
        <v>13144</v>
      </c>
      <c r="B2657" t="s">
        <v>13145</v>
      </c>
      <c r="C2657" t="s">
        <v>13146</v>
      </c>
      <c r="D2657" t="s">
        <v>13147</v>
      </c>
      <c r="E2657">
        <f>IF(COUNTIFS(Registros!$A$2:$A$6000,"NP",Registros!$B$2:$B$6000,$A2657)&gt;0,1,0)</f>
        <v>0</v>
      </c>
      <c r="F2657">
        <f>IF($E2657=1,SUMIFS(Registros!$F$2:$F$6000,Registros!$A$2:$A$6000,"NP",Registros!$B$2:$B$6000,$A2657),0)</f>
        <v>0</v>
      </c>
      <c r="G2657">
        <f>IF(COUNTIFS(Registros!$A$2:$A$6000,"MOV",Registros!$B$2:$B$6000,$A2657)&gt;0,1,0)</f>
        <v>1</v>
      </c>
      <c r="H2657">
        <f>IF($G2657=1,SUMIFS(Registros!$F$2:$F$6000,Registros!$A$2:$A$6000,"MOV",Registros!$B$2:$B$6000,$A2657),0)</f>
        <v>19.25</v>
      </c>
      <c r="I2657">
        <f>IF(COUNTIFS(Registros!$A$2:$A$6000,"CS",Registros!$B$2:$B$6000,$A2657)&gt;0,1,0)</f>
        <v>0</v>
      </c>
      <c r="J2657">
        <f>IF($I2657=1,SUMIFS(Registros!$I$2:$I$6000,Registros!$A$2:$A$6000,"CS",Registros!$B$2:$B$6000,$A2657),0)</f>
        <v>0</v>
      </c>
      <c r="K2657">
        <f>IF(COUNTIFS(Winback!$K$2:$K$300,$A2657)&gt;0,1,0)</f>
        <v>0</v>
      </c>
      <c r="L2657">
        <f>IF(AND($K2657=1,LEFT($A2657,3)="WB-"),SUMIFS(Winback!$D$2:$D$300,Winback!$K$2:$K$300,$A2657),0)</f>
        <v>0</v>
      </c>
      <c r="M2657">
        <f>IF(OR($E2657=1,$G2657=1,SUMIFS(Registros!$J$2:$J$6000,Registros!$B$2:$B$6000,$A2657)&gt;0),1,0)</f>
        <v>1</v>
      </c>
      <c r="N2657">
        <f>IF($J2657&gt;0,1,IF(COUNTIFS(Registros!$A$2:$A$6000,"CS",Registros!$B$2:$B$6000,$A2657,Registros!$K$2:$K$6000,"&lt;&gt;")&gt;0,1,0))</f>
        <v>0</v>
      </c>
      <c r="O2657" t="str">
        <f t="shared" si="205"/>
        <v>SOLO MÓVIL</v>
      </c>
      <c r="P2657" t="str">
        <f t="shared" si="206"/>
        <v>Ofrecer fijo + internet (FLBBTV)</v>
      </c>
      <c r="Q2657">
        <f t="shared" si="207"/>
        <v>19.25</v>
      </c>
      <c r="R2657">
        <f>IFERROR(VLOOKUP($A2657,Registros!$B$2:$G$6000,6,0),IFERROR(INDEX(Winback!$C$2:$C$300,MATCH($A2657,Winback!$K$2:$K$300,0)),""))</f>
        <v>0</v>
      </c>
      <c r="S2657" t="str">
        <f t="shared" si="208"/>
        <v>+MOV</v>
      </c>
      <c r="T2657">
        <f t="shared" si="209"/>
        <v>1</v>
      </c>
    </row>
    <row r="2658" spans="1:20" x14ac:dyDescent="0.35">
      <c r="A2658" t="s">
        <v>13149</v>
      </c>
      <c r="B2658" t="s">
        <v>13150</v>
      </c>
      <c r="C2658" t="s">
        <v>13151</v>
      </c>
      <c r="D2658" t="s">
        <v>13152</v>
      </c>
      <c r="E2658">
        <f>IF(COUNTIFS(Registros!$A$2:$A$6000,"NP",Registros!$B$2:$B$6000,$A2658)&gt;0,1,0)</f>
        <v>0</v>
      </c>
      <c r="F2658">
        <f>IF($E2658=1,SUMIFS(Registros!$F$2:$F$6000,Registros!$A$2:$A$6000,"NP",Registros!$B$2:$B$6000,$A2658),0)</f>
        <v>0</v>
      </c>
      <c r="G2658">
        <f>IF(COUNTIFS(Registros!$A$2:$A$6000,"MOV",Registros!$B$2:$B$6000,$A2658)&gt;0,1,0)</f>
        <v>1</v>
      </c>
      <c r="H2658">
        <f>IF($G2658=1,SUMIFS(Registros!$F$2:$F$6000,Registros!$A$2:$A$6000,"MOV",Registros!$B$2:$B$6000,$A2658),0)</f>
        <v>16.25</v>
      </c>
      <c r="I2658">
        <f>IF(COUNTIFS(Registros!$A$2:$A$6000,"CS",Registros!$B$2:$B$6000,$A2658)&gt;0,1,0)</f>
        <v>0</v>
      </c>
      <c r="J2658">
        <f>IF($I2658=1,SUMIFS(Registros!$I$2:$I$6000,Registros!$A$2:$A$6000,"CS",Registros!$B$2:$B$6000,$A2658),0)</f>
        <v>0</v>
      </c>
      <c r="K2658">
        <f>IF(COUNTIFS(Winback!$K$2:$K$300,$A2658)&gt;0,1,0)</f>
        <v>0</v>
      </c>
      <c r="L2658">
        <f>IF(AND($K2658=1,LEFT($A2658,3)="WB-"),SUMIFS(Winback!$D$2:$D$300,Winback!$K$2:$K$300,$A2658),0)</f>
        <v>0</v>
      </c>
      <c r="M2658">
        <f>IF(OR($E2658=1,$G2658=1,SUMIFS(Registros!$J$2:$J$6000,Registros!$B$2:$B$6000,$A2658)&gt;0),1,0)</f>
        <v>1</v>
      </c>
      <c r="N2658">
        <f>IF($J2658&gt;0,1,IF(COUNTIFS(Registros!$A$2:$A$6000,"CS",Registros!$B$2:$B$6000,$A2658,Registros!$K$2:$K$6000,"&lt;&gt;")&gt;0,1,0))</f>
        <v>0</v>
      </c>
      <c r="O2658" t="str">
        <f t="shared" si="205"/>
        <v>SOLO MÓVIL</v>
      </c>
      <c r="P2658" t="str">
        <f t="shared" si="206"/>
        <v>Ofrecer fijo + internet (FLBBTV)</v>
      </c>
      <c r="Q2658">
        <f t="shared" si="207"/>
        <v>16.25</v>
      </c>
      <c r="R2658">
        <f>IFERROR(VLOOKUP($A2658,Registros!$B$2:$G$6000,6,0),IFERROR(INDEX(Winback!$C$2:$C$300,MATCH($A2658,Winback!$K$2:$K$300,0)),""))</f>
        <v>0</v>
      </c>
      <c r="S2658" t="str">
        <f t="shared" si="208"/>
        <v>+MOV</v>
      </c>
      <c r="T2658">
        <f t="shared" si="209"/>
        <v>1</v>
      </c>
    </row>
    <row r="2659" spans="1:20" x14ac:dyDescent="0.35">
      <c r="A2659" t="s">
        <v>13154</v>
      </c>
      <c r="B2659" t="s">
        <v>13155</v>
      </c>
      <c r="C2659" t="s">
        <v>13156</v>
      </c>
      <c r="D2659" t="s">
        <v>13157</v>
      </c>
      <c r="E2659">
        <f>IF(COUNTIFS(Registros!$A$2:$A$6000,"NP",Registros!$B$2:$B$6000,$A2659)&gt;0,1,0)</f>
        <v>0</v>
      </c>
      <c r="F2659">
        <f>IF($E2659=1,SUMIFS(Registros!$F$2:$F$6000,Registros!$A$2:$A$6000,"NP",Registros!$B$2:$B$6000,$A2659),0)</f>
        <v>0</v>
      </c>
      <c r="G2659">
        <f>IF(COUNTIFS(Registros!$A$2:$A$6000,"MOV",Registros!$B$2:$B$6000,$A2659)&gt;0,1,0)</f>
        <v>1</v>
      </c>
      <c r="H2659">
        <f>IF($G2659=1,SUMIFS(Registros!$F$2:$F$6000,Registros!$A$2:$A$6000,"MOV",Registros!$B$2:$B$6000,$A2659),0)</f>
        <v>16.940000000000001</v>
      </c>
      <c r="I2659">
        <f>IF(COUNTIFS(Registros!$A$2:$A$6000,"CS",Registros!$B$2:$B$6000,$A2659)&gt;0,1,0)</f>
        <v>0</v>
      </c>
      <c r="J2659">
        <f>IF($I2659=1,SUMIFS(Registros!$I$2:$I$6000,Registros!$A$2:$A$6000,"CS",Registros!$B$2:$B$6000,$A2659),0)</f>
        <v>0</v>
      </c>
      <c r="K2659">
        <f>IF(COUNTIFS(Winback!$K$2:$K$300,$A2659)&gt;0,1,0)</f>
        <v>0</v>
      </c>
      <c r="L2659">
        <f>IF(AND($K2659=1,LEFT($A2659,3)="WB-"),SUMIFS(Winback!$D$2:$D$300,Winback!$K$2:$K$300,$A2659),0)</f>
        <v>0</v>
      </c>
      <c r="M2659">
        <f>IF(OR($E2659=1,$G2659=1,SUMIFS(Registros!$J$2:$J$6000,Registros!$B$2:$B$6000,$A2659)&gt;0),1,0)</f>
        <v>1</v>
      </c>
      <c r="N2659">
        <f>IF($J2659&gt;0,1,IF(COUNTIFS(Registros!$A$2:$A$6000,"CS",Registros!$B$2:$B$6000,$A2659,Registros!$K$2:$K$6000,"&lt;&gt;")&gt;0,1,0))</f>
        <v>0</v>
      </c>
      <c r="O2659" t="str">
        <f t="shared" si="205"/>
        <v>SOLO MÓVIL</v>
      </c>
      <c r="P2659" t="str">
        <f t="shared" si="206"/>
        <v>Ofrecer fijo + internet (FLBBTV)</v>
      </c>
      <c r="Q2659">
        <f t="shared" si="207"/>
        <v>16.940000000000001</v>
      </c>
      <c r="R2659">
        <f>IFERROR(VLOOKUP($A2659,Registros!$B$2:$G$6000,6,0),IFERROR(INDEX(Winback!$C$2:$C$300,MATCH($A2659,Winback!$K$2:$K$300,0)),""))</f>
        <v>0</v>
      </c>
      <c r="S2659" t="str">
        <f t="shared" si="208"/>
        <v>+MOV</v>
      </c>
      <c r="T2659">
        <f t="shared" si="209"/>
        <v>1</v>
      </c>
    </row>
    <row r="2660" spans="1:20" x14ac:dyDescent="0.35">
      <c r="A2660" t="s">
        <v>13158</v>
      </c>
      <c r="B2660" t="s">
        <v>13159</v>
      </c>
      <c r="C2660" t="s">
        <v>13160</v>
      </c>
      <c r="D2660" t="s">
        <v>13161</v>
      </c>
      <c r="E2660">
        <f>IF(COUNTIFS(Registros!$A$2:$A$6000,"NP",Registros!$B$2:$B$6000,$A2660)&gt;0,1,0)</f>
        <v>0</v>
      </c>
      <c r="F2660">
        <f>IF($E2660=1,SUMIFS(Registros!$F$2:$F$6000,Registros!$A$2:$A$6000,"NP",Registros!$B$2:$B$6000,$A2660),0)</f>
        <v>0</v>
      </c>
      <c r="G2660">
        <f>IF(COUNTIFS(Registros!$A$2:$A$6000,"MOV",Registros!$B$2:$B$6000,$A2660)&gt;0,1,0)</f>
        <v>1</v>
      </c>
      <c r="H2660">
        <f>IF($G2660=1,SUMIFS(Registros!$F$2:$F$6000,Registros!$A$2:$A$6000,"MOV",Registros!$B$2:$B$6000,$A2660),0)</f>
        <v>15</v>
      </c>
      <c r="I2660">
        <f>IF(COUNTIFS(Registros!$A$2:$A$6000,"CS",Registros!$B$2:$B$6000,$A2660)&gt;0,1,0)</f>
        <v>0</v>
      </c>
      <c r="J2660">
        <f>IF($I2660=1,SUMIFS(Registros!$I$2:$I$6000,Registros!$A$2:$A$6000,"CS",Registros!$B$2:$B$6000,$A2660),0)</f>
        <v>0</v>
      </c>
      <c r="K2660">
        <f>IF(COUNTIFS(Winback!$K$2:$K$300,$A2660)&gt;0,1,0)</f>
        <v>0</v>
      </c>
      <c r="L2660">
        <f>IF(AND($K2660=1,LEFT($A2660,3)="WB-"),SUMIFS(Winback!$D$2:$D$300,Winback!$K$2:$K$300,$A2660),0)</f>
        <v>0</v>
      </c>
      <c r="M2660">
        <f>IF(OR($E2660=1,$G2660=1,SUMIFS(Registros!$J$2:$J$6000,Registros!$B$2:$B$6000,$A2660)&gt;0),1,0)</f>
        <v>1</v>
      </c>
      <c r="N2660">
        <f>IF($J2660&gt;0,1,IF(COUNTIFS(Registros!$A$2:$A$6000,"CS",Registros!$B$2:$B$6000,$A2660,Registros!$K$2:$K$6000,"&lt;&gt;")&gt;0,1,0))</f>
        <v>0</v>
      </c>
      <c r="O2660" t="str">
        <f t="shared" si="205"/>
        <v>SOLO MÓVIL</v>
      </c>
      <c r="P2660" t="str">
        <f t="shared" si="206"/>
        <v>Ofrecer fijo + internet (FLBBTV)</v>
      </c>
      <c r="Q2660">
        <f t="shared" si="207"/>
        <v>15</v>
      </c>
      <c r="R2660">
        <f>IFERROR(VLOOKUP($A2660,Registros!$B$2:$G$6000,6,0),IFERROR(INDEX(Winback!$C$2:$C$300,MATCH($A2660,Winback!$K$2:$K$300,0)),""))</f>
        <v>0</v>
      </c>
      <c r="S2660" t="str">
        <f t="shared" si="208"/>
        <v>+MOV</v>
      </c>
      <c r="T2660">
        <f t="shared" si="209"/>
        <v>1</v>
      </c>
    </row>
    <row r="2661" spans="1:20" x14ac:dyDescent="0.35">
      <c r="A2661" t="s">
        <v>13163</v>
      </c>
      <c r="B2661" t="s">
        <v>13164</v>
      </c>
      <c r="C2661" t="s">
        <v>13165</v>
      </c>
      <c r="D2661" t="s">
        <v>13166</v>
      </c>
      <c r="E2661">
        <f>IF(COUNTIFS(Registros!$A$2:$A$6000,"NP",Registros!$B$2:$B$6000,$A2661)&gt;0,1,0)</f>
        <v>0</v>
      </c>
      <c r="F2661">
        <f>IF($E2661=1,SUMIFS(Registros!$F$2:$F$6000,Registros!$A$2:$A$6000,"NP",Registros!$B$2:$B$6000,$A2661),0)</f>
        <v>0</v>
      </c>
      <c r="G2661">
        <f>IF(COUNTIFS(Registros!$A$2:$A$6000,"MOV",Registros!$B$2:$B$6000,$A2661)&gt;0,1,0)</f>
        <v>1</v>
      </c>
      <c r="H2661">
        <f>IF($G2661=1,SUMIFS(Registros!$F$2:$F$6000,Registros!$A$2:$A$6000,"MOV",Registros!$B$2:$B$6000,$A2661),0)</f>
        <v>15</v>
      </c>
      <c r="I2661">
        <f>IF(COUNTIFS(Registros!$A$2:$A$6000,"CS",Registros!$B$2:$B$6000,$A2661)&gt;0,1,0)</f>
        <v>0</v>
      </c>
      <c r="J2661">
        <f>IF($I2661=1,SUMIFS(Registros!$I$2:$I$6000,Registros!$A$2:$A$6000,"CS",Registros!$B$2:$B$6000,$A2661),0)</f>
        <v>0</v>
      </c>
      <c r="K2661">
        <f>IF(COUNTIFS(Winback!$K$2:$K$300,$A2661)&gt;0,1,0)</f>
        <v>0</v>
      </c>
      <c r="L2661">
        <f>IF(AND($K2661=1,LEFT($A2661,3)="WB-"),SUMIFS(Winback!$D$2:$D$300,Winback!$K$2:$K$300,$A2661),0)</f>
        <v>0</v>
      </c>
      <c r="M2661">
        <f>IF(OR($E2661=1,$G2661=1,SUMIFS(Registros!$J$2:$J$6000,Registros!$B$2:$B$6000,$A2661)&gt;0),1,0)</f>
        <v>1</v>
      </c>
      <c r="N2661">
        <f>IF($J2661&gt;0,1,IF(COUNTIFS(Registros!$A$2:$A$6000,"CS",Registros!$B$2:$B$6000,$A2661,Registros!$K$2:$K$6000,"&lt;&gt;")&gt;0,1,0))</f>
        <v>0</v>
      </c>
      <c r="O2661" t="str">
        <f t="shared" si="205"/>
        <v>SOLO MÓVIL</v>
      </c>
      <c r="P2661" t="str">
        <f t="shared" si="206"/>
        <v>Ofrecer fijo + internet (FLBBTV)</v>
      </c>
      <c r="Q2661">
        <f t="shared" si="207"/>
        <v>15</v>
      </c>
      <c r="R2661">
        <f>IFERROR(VLOOKUP($A2661,Registros!$B$2:$G$6000,6,0),IFERROR(INDEX(Winback!$C$2:$C$300,MATCH($A2661,Winback!$K$2:$K$300,0)),""))</f>
        <v>0</v>
      </c>
      <c r="S2661" t="str">
        <f t="shared" si="208"/>
        <v>+MOV</v>
      </c>
      <c r="T2661">
        <f t="shared" si="209"/>
        <v>1</v>
      </c>
    </row>
    <row r="2662" spans="1:20" x14ac:dyDescent="0.35">
      <c r="A2662" t="s">
        <v>13168</v>
      </c>
      <c r="B2662" t="s">
        <v>13169</v>
      </c>
      <c r="C2662" t="s">
        <v>13170</v>
      </c>
      <c r="D2662" t="s">
        <v>13171</v>
      </c>
      <c r="E2662">
        <f>IF(COUNTIFS(Registros!$A$2:$A$6000,"NP",Registros!$B$2:$B$6000,$A2662)&gt;0,1,0)</f>
        <v>0</v>
      </c>
      <c r="F2662">
        <f>IF($E2662=1,SUMIFS(Registros!$F$2:$F$6000,Registros!$A$2:$A$6000,"NP",Registros!$B$2:$B$6000,$A2662),0)</f>
        <v>0</v>
      </c>
      <c r="G2662">
        <f>IF(COUNTIFS(Registros!$A$2:$A$6000,"MOV",Registros!$B$2:$B$6000,$A2662)&gt;0,1,0)</f>
        <v>1</v>
      </c>
      <c r="H2662">
        <f>IF($G2662=1,SUMIFS(Registros!$F$2:$F$6000,Registros!$A$2:$A$6000,"MOV",Registros!$B$2:$B$6000,$A2662),0)</f>
        <v>18.87</v>
      </c>
      <c r="I2662">
        <f>IF(COUNTIFS(Registros!$A$2:$A$6000,"CS",Registros!$B$2:$B$6000,$A2662)&gt;0,1,0)</f>
        <v>0</v>
      </c>
      <c r="J2662">
        <f>IF($I2662=1,SUMIFS(Registros!$I$2:$I$6000,Registros!$A$2:$A$6000,"CS",Registros!$B$2:$B$6000,$A2662),0)</f>
        <v>0</v>
      </c>
      <c r="K2662">
        <f>IF(COUNTIFS(Winback!$K$2:$K$300,$A2662)&gt;0,1,0)</f>
        <v>0</v>
      </c>
      <c r="L2662">
        <f>IF(AND($K2662=1,LEFT($A2662,3)="WB-"),SUMIFS(Winback!$D$2:$D$300,Winback!$K$2:$K$300,$A2662),0)</f>
        <v>0</v>
      </c>
      <c r="M2662">
        <f>IF(OR($E2662=1,$G2662=1,SUMIFS(Registros!$J$2:$J$6000,Registros!$B$2:$B$6000,$A2662)&gt;0),1,0)</f>
        <v>1</v>
      </c>
      <c r="N2662">
        <f>IF($J2662&gt;0,1,IF(COUNTIFS(Registros!$A$2:$A$6000,"CS",Registros!$B$2:$B$6000,$A2662,Registros!$K$2:$K$6000,"&lt;&gt;")&gt;0,1,0))</f>
        <v>0</v>
      </c>
      <c r="O2662" t="str">
        <f t="shared" si="205"/>
        <v>SOLO MÓVIL</v>
      </c>
      <c r="P2662" t="str">
        <f t="shared" si="206"/>
        <v>Ofrecer fijo + internet (FLBBTV)</v>
      </c>
      <c r="Q2662">
        <f t="shared" si="207"/>
        <v>18.87</v>
      </c>
      <c r="R2662">
        <f>IFERROR(VLOOKUP($A2662,Registros!$B$2:$G$6000,6,0),IFERROR(INDEX(Winback!$C$2:$C$300,MATCH($A2662,Winback!$K$2:$K$300,0)),""))</f>
        <v>0</v>
      </c>
      <c r="S2662" t="str">
        <f t="shared" si="208"/>
        <v>+MOV</v>
      </c>
      <c r="T2662">
        <f t="shared" si="209"/>
        <v>1</v>
      </c>
    </row>
    <row r="2663" spans="1:20" x14ac:dyDescent="0.35">
      <c r="A2663" t="s">
        <v>13173</v>
      </c>
      <c r="B2663" t="s">
        <v>13174</v>
      </c>
      <c r="C2663" t="s">
        <v>13175</v>
      </c>
      <c r="D2663" t="s">
        <v>13176</v>
      </c>
      <c r="E2663">
        <f>IF(COUNTIFS(Registros!$A$2:$A$6000,"NP",Registros!$B$2:$B$6000,$A2663)&gt;0,1,0)</f>
        <v>0</v>
      </c>
      <c r="F2663">
        <f>IF($E2663=1,SUMIFS(Registros!$F$2:$F$6000,Registros!$A$2:$A$6000,"NP",Registros!$B$2:$B$6000,$A2663),0)</f>
        <v>0</v>
      </c>
      <c r="G2663">
        <f>IF(COUNTIFS(Registros!$A$2:$A$6000,"MOV",Registros!$B$2:$B$6000,$A2663)&gt;0,1,0)</f>
        <v>1</v>
      </c>
      <c r="H2663">
        <f>IF($G2663=1,SUMIFS(Registros!$F$2:$F$6000,Registros!$A$2:$A$6000,"MOV",Registros!$B$2:$B$6000,$A2663),0)</f>
        <v>15</v>
      </c>
      <c r="I2663">
        <f>IF(COUNTIFS(Registros!$A$2:$A$6000,"CS",Registros!$B$2:$B$6000,$A2663)&gt;0,1,0)</f>
        <v>0</v>
      </c>
      <c r="J2663">
        <f>IF($I2663=1,SUMIFS(Registros!$I$2:$I$6000,Registros!$A$2:$A$6000,"CS",Registros!$B$2:$B$6000,$A2663),0)</f>
        <v>0</v>
      </c>
      <c r="K2663">
        <f>IF(COUNTIFS(Winback!$K$2:$K$300,$A2663)&gt;0,1,0)</f>
        <v>0</v>
      </c>
      <c r="L2663">
        <f>IF(AND($K2663=1,LEFT($A2663,3)="WB-"),SUMIFS(Winback!$D$2:$D$300,Winback!$K$2:$K$300,$A2663),0)</f>
        <v>0</v>
      </c>
      <c r="M2663">
        <f>IF(OR($E2663=1,$G2663=1,SUMIFS(Registros!$J$2:$J$6000,Registros!$B$2:$B$6000,$A2663)&gt;0),1,0)</f>
        <v>1</v>
      </c>
      <c r="N2663">
        <f>IF($J2663&gt;0,1,IF(COUNTIFS(Registros!$A$2:$A$6000,"CS",Registros!$B$2:$B$6000,$A2663,Registros!$K$2:$K$6000,"&lt;&gt;")&gt;0,1,0))</f>
        <v>0</v>
      </c>
      <c r="O2663" t="str">
        <f t="shared" si="205"/>
        <v>SOLO MÓVIL</v>
      </c>
      <c r="P2663" t="str">
        <f t="shared" si="206"/>
        <v>Ofrecer fijo + internet (FLBBTV)</v>
      </c>
      <c r="Q2663">
        <f t="shared" si="207"/>
        <v>15</v>
      </c>
      <c r="R2663">
        <f>IFERROR(VLOOKUP($A2663,Registros!$B$2:$G$6000,6,0),IFERROR(INDEX(Winback!$C$2:$C$300,MATCH($A2663,Winback!$K$2:$K$300,0)),""))</f>
        <v>0</v>
      </c>
      <c r="S2663" t="str">
        <f t="shared" si="208"/>
        <v>+MOV</v>
      </c>
      <c r="T2663">
        <f t="shared" si="209"/>
        <v>1</v>
      </c>
    </row>
    <row r="2664" spans="1:20" x14ac:dyDescent="0.35">
      <c r="A2664" t="s">
        <v>13178</v>
      </c>
      <c r="B2664" t="s">
        <v>13179</v>
      </c>
      <c r="C2664" t="s">
        <v>13180</v>
      </c>
      <c r="D2664" t="s">
        <v>13181</v>
      </c>
      <c r="E2664">
        <f>IF(COUNTIFS(Registros!$A$2:$A$6000,"NP",Registros!$B$2:$B$6000,$A2664)&gt;0,1,0)</f>
        <v>0</v>
      </c>
      <c r="F2664">
        <f>IF($E2664=1,SUMIFS(Registros!$F$2:$F$6000,Registros!$A$2:$A$6000,"NP",Registros!$B$2:$B$6000,$A2664),0)</f>
        <v>0</v>
      </c>
      <c r="G2664">
        <f>IF(COUNTIFS(Registros!$A$2:$A$6000,"MOV",Registros!$B$2:$B$6000,$A2664)&gt;0,1,0)</f>
        <v>1</v>
      </c>
      <c r="H2664">
        <f>IF($G2664=1,SUMIFS(Registros!$F$2:$F$6000,Registros!$A$2:$A$6000,"MOV",Registros!$B$2:$B$6000,$A2664),0)</f>
        <v>12</v>
      </c>
      <c r="I2664">
        <f>IF(COUNTIFS(Registros!$A$2:$A$6000,"CS",Registros!$B$2:$B$6000,$A2664)&gt;0,1,0)</f>
        <v>0</v>
      </c>
      <c r="J2664">
        <f>IF($I2664=1,SUMIFS(Registros!$I$2:$I$6000,Registros!$A$2:$A$6000,"CS",Registros!$B$2:$B$6000,$A2664),0)</f>
        <v>0</v>
      </c>
      <c r="K2664">
        <f>IF(COUNTIFS(Winback!$K$2:$K$300,$A2664)&gt;0,1,0)</f>
        <v>0</v>
      </c>
      <c r="L2664">
        <f>IF(AND($K2664=1,LEFT($A2664,3)="WB-"),SUMIFS(Winback!$D$2:$D$300,Winback!$K$2:$K$300,$A2664),0)</f>
        <v>0</v>
      </c>
      <c r="M2664">
        <f>IF(OR($E2664=1,$G2664=1,SUMIFS(Registros!$J$2:$J$6000,Registros!$B$2:$B$6000,$A2664)&gt;0),1,0)</f>
        <v>1</v>
      </c>
      <c r="N2664">
        <f>IF($J2664&gt;0,1,IF(COUNTIFS(Registros!$A$2:$A$6000,"CS",Registros!$B$2:$B$6000,$A2664,Registros!$K$2:$K$6000,"&lt;&gt;")&gt;0,1,0))</f>
        <v>0</v>
      </c>
      <c r="O2664" t="str">
        <f t="shared" si="205"/>
        <v>SOLO MÓVIL</v>
      </c>
      <c r="P2664" t="str">
        <f t="shared" si="206"/>
        <v>Ofrecer fijo + internet (FLBBTV)</v>
      </c>
      <c r="Q2664">
        <f t="shared" si="207"/>
        <v>12</v>
      </c>
      <c r="R2664">
        <f>IFERROR(VLOOKUP($A2664,Registros!$B$2:$G$6000,6,0),IFERROR(INDEX(Winback!$C$2:$C$300,MATCH($A2664,Winback!$K$2:$K$300,0)),""))</f>
        <v>0</v>
      </c>
      <c r="S2664" t="str">
        <f t="shared" si="208"/>
        <v>+MOV</v>
      </c>
      <c r="T2664">
        <f t="shared" si="209"/>
        <v>1</v>
      </c>
    </row>
    <row r="2665" spans="1:20" x14ac:dyDescent="0.35">
      <c r="A2665" t="s">
        <v>13183</v>
      </c>
      <c r="B2665" t="s">
        <v>13184</v>
      </c>
      <c r="C2665" t="s">
        <v>13185</v>
      </c>
      <c r="D2665" t="s">
        <v>13186</v>
      </c>
      <c r="E2665">
        <f>IF(COUNTIFS(Registros!$A$2:$A$6000,"NP",Registros!$B$2:$B$6000,$A2665)&gt;0,1,0)</f>
        <v>0</v>
      </c>
      <c r="F2665">
        <f>IF($E2665=1,SUMIFS(Registros!$F$2:$F$6000,Registros!$A$2:$A$6000,"NP",Registros!$B$2:$B$6000,$A2665),0)</f>
        <v>0</v>
      </c>
      <c r="G2665">
        <f>IF(COUNTIFS(Registros!$A$2:$A$6000,"MOV",Registros!$B$2:$B$6000,$A2665)&gt;0,1,0)</f>
        <v>1</v>
      </c>
      <c r="H2665">
        <f>IF($G2665=1,SUMIFS(Registros!$F$2:$F$6000,Registros!$A$2:$A$6000,"MOV",Registros!$B$2:$B$6000,$A2665),0)</f>
        <v>16.940000000000001</v>
      </c>
      <c r="I2665">
        <f>IF(COUNTIFS(Registros!$A$2:$A$6000,"CS",Registros!$B$2:$B$6000,$A2665)&gt;0,1,0)</f>
        <v>0</v>
      </c>
      <c r="J2665">
        <f>IF($I2665=1,SUMIFS(Registros!$I$2:$I$6000,Registros!$A$2:$A$6000,"CS",Registros!$B$2:$B$6000,$A2665),0)</f>
        <v>0</v>
      </c>
      <c r="K2665">
        <f>IF(COUNTIFS(Winback!$K$2:$K$300,$A2665)&gt;0,1,0)</f>
        <v>0</v>
      </c>
      <c r="L2665">
        <f>IF(AND($K2665=1,LEFT($A2665,3)="WB-"),SUMIFS(Winback!$D$2:$D$300,Winback!$K$2:$K$300,$A2665),0)</f>
        <v>0</v>
      </c>
      <c r="M2665">
        <f>IF(OR($E2665=1,$G2665=1,SUMIFS(Registros!$J$2:$J$6000,Registros!$B$2:$B$6000,$A2665)&gt;0),1,0)</f>
        <v>1</v>
      </c>
      <c r="N2665">
        <f>IF($J2665&gt;0,1,IF(COUNTIFS(Registros!$A$2:$A$6000,"CS",Registros!$B$2:$B$6000,$A2665,Registros!$K$2:$K$6000,"&lt;&gt;")&gt;0,1,0))</f>
        <v>0</v>
      </c>
      <c r="O2665" t="str">
        <f t="shared" si="205"/>
        <v>SOLO MÓVIL</v>
      </c>
      <c r="P2665" t="str">
        <f t="shared" si="206"/>
        <v>Ofrecer fijo + internet (FLBBTV)</v>
      </c>
      <c r="Q2665">
        <f t="shared" si="207"/>
        <v>16.940000000000001</v>
      </c>
      <c r="R2665">
        <f>IFERROR(VLOOKUP($A2665,Registros!$B$2:$G$6000,6,0),IFERROR(INDEX(Winback!$C$2:$C$300,MATCH($A2665,Winback!$K$2:$K$300,0)),""))</f>
        <v>0</v>
      </c>
      <c r="S2665" t="str">
        <f t="shared" si="208"/>
        <v>+MOV</v>
      </c>
      <c r="T2665">
        <f t="shared" si="209"/>
        <v>1</v>
      </c>
    </row>
    <row r="2666" spans="1:20" x14ac:dyDescent="0.35">
      <c r="A2666" t="s">
        <v>13187</v>
      </c>
      <c r="B2666" t="s">
        <v>13188</v>
      </c>
      <c r="C2666" t="s">
        <v>13189</v>
      </c>
      <c r="D2666" t="s">
        <v>13190</v>
      </c>
      <c r="E2666">
        <f>IF(COUNTIFS(Registros!$A$2:$A$6000,"NP",Registros!$B$2:$B$6000,$A2666)&gt;0,1,0)</f>
        <v>0</v>
      </c>
      <c r="F2666">
        <f>IF($E2666=1,SUMIFS(Registros!$F$2:$F$6000,Registros!$A$2:$A$6000,"NP",Registros!$B$2:$B$6000,$A2666),0)</f>
        <v>0</v>
      </c>
      <c r="G2666">
        <f>IF(COUNTIFS(Registros!$A$2:$A$6000,"MOV",Registros!$B$2:$B$6000,$A2666)&gt;0,1,0)</f>
        <v>1</v>
      </c>
      <c r="H2666">
        <f>IF($G2666=1,SUMIFS(Registros!$F$2:$F$6000,Registros!$A$2:$A$6000,"MOV",Registros!$B$2:$B$6000,$A2666),0)</f>
        <v>15</v>
      </c>
      <c r="I2666">
        <f>IF(COUNTIFS(Registros!$A$2:$A$6000,"CS",Registros!$B$2:$B$6000,$A2666)&gt;0,1,0)</f>
        <v>0</v>
      </c>
      <c r="J2666">
        <f>IF($I2666=1,SUMIFS(Registros!$I$2:$I$6000,Registros!$A$2:$A$6000,"CS",Registros!$B$2:$B$6000,$A2666),0)</f>
        <v>0</v>
      </c>
      <c r="K2666">
        <f>IF(COUNTIFS(Winback!$K$2:$K$300,$A2666)&gt;0,1,0)</f>
        <v>0</v>
      </c>
      <c r="L2666">
        <f>IF(AND($K2666=1,LEFT($A2666,3)="WB-"),SUMIFS(Winback!$D$2:$D$300,Winback!$K$2:$K$300,$A2666),0)</f>
        <v>0</v>
      </c>
      <c r="M2666">
        <f>IF(OR($E2666=1,$G2666=1,SUMIFS(Registros!$J$2:$J$6000,Registros!$B$2:$B$6000,$A2666)&gt;0),1,0)</f>
        <v>1</v>
      </c>
      <c r="N2666">
        <f>IF($J2666&gt;0,1,IF(COUNTIFS(Registros!$A$2:$A$6000,"CS",Registros!$B$2:$B$6000,$A2666,Registros!$K$2:$K$6000,"&lt;&gt;")&gt;0,1,0))</f>
        <v>0</v>
      </c>
      <c r="O2666" t="str">
        <f t="shared" si="205"/>
        <v>SOLO MÓVIL</v>
      </c>
      <c r="P2666" t="str">
        <f t="shared" si="206"/>
        <v>Ofrecer fijo + internet (FLBBTV)</v>
      </c>
      <c r="Q2666">
        <f t="shared" si="207"/>
        <v>15</v>
      </c>
      <c r="R2666">
        <f>IFERROR(VLOOKUP($A2666,Registros!$B$2:$G$6000,6,0),IFERROR(INDEX(Winback!$C$2:$C$300,MATCH($A2666,Winback!$K$2:$K$300,0)),""))</f>
        <v>0</v>
      </c>
      <c r="S2666" t="str">
        <f t="shared" si="208"/>
        <v>+MOV</v>
      </c>
      <c r="T2666">
        <f t="shared" si="209"/>
        <v>1</v>
      </c>
    </row>
    <row r="2667" spans="1:20" x14ac:dyDescent="0.35">
      <c r="A2667" t="s">
        <v>13192</v>
      </c>
      <c r="B2667" t="s">
        <v>13193</v>
      </c>
      <c r="C2667" t="s">
        <v>13194</v>
      </c>
      <c r="D2667" t="s">
        <v>13195</v>
      </c>
      <c r="E2667">
        <f>IF(COUNTIFS(Registros!$A$2:$A$6000,"NP",Registros!$B$2:$B$6000,$A2667)&gt;0,1,0)</f>
        <v>0</v>
      </c>
      <c r="F2667">
        <f>IF($E2667=1,SUMIFS(Registros!$F$2:$F$6000,Registros!$A$2:$A$6000,"NP",Registros!$B$2:$B$6000,$A2667),0)</f>
        <v>0</v>
      </c>
      <c r="G2667">
        <f>IF(COUNTIFS(Registros!$A$2:$A$6000,"MOV",Registros!$B$2:$B$6000,$A2667)&gt;0,1,0)</f>
        <v>1</v>
      </c>
      <c r="H2667">
        <f>IF($G2667=1,SUMIFS(Registros!$F$2:$F$6000,Registros!$A$2:$A$6000,"MOV",Registros!$B$2:$B$6000,$A2667),0)</f>
        <v>16</v>
      </c>
      <c r="I2667">
        <f>IF(COUNTIFS(Registros!$A$2:$A$6000,"CS",Registros!$B$2:$B$6000,$A2667)&gt;0,1,0)</f>
        <v>0</v>
      </c>
      <c r="J2667">
        <f>IF($I2667=1,SUMIFS(Registros!$I$2:$I$6000,Registros!$A$2:$A$6000,"CS",Registros!$B$2:$B$6000,$A2667),0)</f>
        <v>0</v>
      </c>
      <c r="K2667">
        <f>IF(COUNTIFS(Winback!$K$2:$K$300,$A2667)&gt;0,1,0)</f>
        <v>0</v>
      </c>
      <c r="L2667">
        <f>IF(AND($K2667=1,LEFT($A2667,3)="WB-"),SUMIFS(Winback!$D$2:$D$300,Winback!$K$2:$K$300,$A2667),0)</f>
        <v>0</v>
      </c>
      <c r="M2667">
        <f>IF(OR($E2667=1,$G2667=1,SUMIFS(Registros!$J$2:$J$6000,Registros!$B$2:$B$6000,$A2667)&gt;0),1,0)</f>
        <v>1</v>
      </c>
      <c r="N2667">
        <f>IF($J2667&gt;0,1,IF(COUNTIFS(Registros!$A$2:$A$6000,"CS",Registros!$B$2:$B$6000,$A2667,Registros!$K$2:$K$6000,"&lt;&gt;")&gt;0,1,0))</f>
        <v>0</v>
      </c>
      <c r="O2667" t="str">
        <f t="shared" si="205"/>
        <v>SOLO MÓVIL</v>
      </c>
      <c r="P2667" t="str">
        <f t="shared" si="206"/>
        <v>Ofrecer fijo + internet (FLBBTV)</v>
      </c>
      <c r="Q2667">
        <f t="shared" si="207"/>
        <v>16</v>
      </c>
      <c r="R2667">
        <f>IFERROR(VLOOKUP($A2667,Registros!$B$2:$G$6000,6,0),IFERROR(INDEX(Winback!$C$2:$C$300,MATCH($A2667,Winback!$K$2:$K$300,0)),""))</f>
        <v>0</v>
      </c>
      <c r="S2667" t="str">
        <f t="shared" si="208"/>
        <v>+MOV</v>
      </c>
      <c r="T2667">
        <f t="shared" si="209"/>
        <v>1</v>
      </c>
    </row>
    <row r="2668" spans="1:20" x14ac:dyDescent="0.35">
      <c r="A2668" t="s">
        <v>13197</v>
      </c>
      <c r="B2668" t="s">
        <v>13198</v>
      </c>
      <c r="C2668" t="s">
        <v>4368</v>
      </c>
      <c r="D2668" t="s">
        <v>4369</v>
      </c>
      <c r="E2668">
        <f>IF(COUNTIFS(Registros!$A$2:$A$6000,"NP",Registros!$B$2:$B$6000,$A2668)&gt;0,1,0)</f>
        <v>0</v>
      </c>
      <c r="F2668">
        <f>IF($E2668=1,SUMIFS(Registros!$F$2:$F$6000,Registros!$A$2:$A$6000,"NP",Registros!$B$2:$B$6000,$A2668),0)</f>
        <v>0</v>
      </c>
      <c r="G2668">
        <f>IF(COUNTIFS(Registros!$A$2:$A$6000,"MOV",Registros!$B$2:$B$6000,$A2668)&gt;0,1,0)</f>
        <v>1</v>
      </c>
      <c r="H2668">
        <f>IF($G2668=1,SUMIFS(Registros!$F$2:$F$6000,Registros!$A$2:$A$6000,"MOV",Registros!$B$2:$B$6000,$A2668),0)</f>
        <v>15</v>
      </c>
      <c r="I2668">
        <f>IF(COUNTIFS(Registros!$A$2:$A$6000,"CS",Registros!$B$2:$B$6000,$A2668)&gt;0,1,0)</f>
        <v>0</v>
      </c>
      <c r="J2668">
        <f>IF($I2668=1,SUMIFS(Registros!$I$2:$I$6000,Registros!$A$2:$A$6000,"CS",Registros!$B$2:$B$6000,$A2668),0)</f>
        <v>0</v>
      </c>
      <c r="K2668">
        <f>IF(COUNTIFS(Winback!$K$2:$K$300,$A2668)&gt;0,1,0)</f>
        <v>0</v>
      </c>
      <c r="L2668">
        <f>IF(AND($K2668=1,LEFT($A2668,3)="WB-"),SUMIFS(Winback!$D$2:$D$300,Winback!$K$2:$K$300,$A2668),0)</f>
        <v>0</v>
      </c>
      <c r="M2668">
        <f>IF(OR($E2668=1,$G2668=1,SUMIFS(Registros!$J$2:$J$6000,Registros!$B$2:$B$6000,$A2668)&gt;0),1,0)</f>
        <v>1</v>
      </c>
      <c r="N2668">
        <f>IF($J2668&gt;0,1,IF(COUNTIFS(Registros!$A$2:$A$6000,"CS",Registros!$B$2:$B$6000,$A2668,Registros!$K$2:$K$6000,"&lt;&gt;")&gt;0,1,0))</f>
        <v>0</v>
      </c>
      <c r="O2668" t="str">
        <f t="shared" si="205"/>
        <v>SOLO MÓVIL</v>
      </c>
      <c r="P2668" t="str">
        <f t="shared" si="206"/>
        <v>Ofrecer fijo + internet (FLBBTV)</v>
      </c>
      <c r="Q2668">
        <f t="shared" si="207"/>
        <v>15</v>
      </c>
      <c r="R2668">
        <f>IFERROR(VLOOKUP($A2668,Registros!$B$2:$G$6000,6,0),IFERROR(INDEX(Winback!$C$2:$C$300,MATCH($A2668,Winback!$K$2:$K$300,0)),""))</f>
        <v>0</v>
      </c>
      <c r="S2668" t="str">
        <f t="shared" si="208"/>
        <v>+MOV</v>
      </c>
      <c r="T2668">
        <f t="shared" si="209"/>
        <v>1</v>
      </c>
    </row>
    <row r="2669" spans="1:20" x14ac:dyDescent="0.35">
      <c r="A2669" t="s">
        <v>13200</v>
      </c>
      <c r="B2669" t="s">
        <v>13201</v>
      </c>
      <c r="C2669" t="s">
        <v>13202</v>
      </c>
      <c r="D2669" t="s">
        <v>13203</v>
      </c>
      <c r="E2669">
        <f>IF(COUNTIFS(Registros!$A$2:$A$6000,"NP",Registros!$B$2:$B$6000,$A2669)&gt;0,1,0)</f>
        <v>0</v>
      </c>
      <c r="F2669">
        <f>IF($E2669=1,SUMIFS(Registros!$F$2:$F$6000,Registros!$A$2:$A$6000,"NP",Registros!$B$2:$B$6000,$A2669),0)</f>
        <v>0</v>
      </c>
      <c r="G2669">
        <f>IF(COUNTIFS(Registros!$A$2:$A$6000,"MOV",Registros!$B$2:$B$6000,$A2669)&gt;0,1,0)</f>
        <v>1</v>
      </c>
      <c r="H2669">
        <f>IF($G2669=1,SUMIFS(Registros!$F$2:$F$6000,Registros!$A$2:$A$6000,"MOV",Registros!$B$2:$B$6000,$A2669),0)</f>
        <v>15</v>
      </c>
      <c r="I2669">
        <f>IF(COUNTIFS(Registros!$A$2:$A$6000,"CS",Registros!$B$2:$B$6000,$A2669)&gt;0,1,0)</f>
        <v>0</v>
      </c>
      <c r="J2669">
        <f>IF($I2669=1,SUMIFS(Registros!$I$2:$I$6000,Registros!$A$2:$A$6000,"CS",Registros!$B$2:$B$6000,$A2669),0)</f>
        <v>0</v>
      </c>
      <c r="K2669">
        <f>IF(COUNTIFS(Winback!$K$2:$K$300,$A2669)&gt;0,1,0)</f>
        <v>0</v>
      </c>
      <c r="L2669">
        <f>IF(AND($K2669=1,LEFT($A2669,3)="WB-"),SUMIFS(Winback!$D$2:$D$300,Winback!$K$2:$K$300,$A2669),0)</f>
        <v>0</v>
      </c>
      <c r="M2669">
        <f>IF(OR($E2669=1,$G2669=1,SUMIFS(Registros!$J$2:$J$6000,Registros!$B$2:$B$6000,$A2669)&gt;0),1,0)</f>
        <v>1</v>
      </c>
      <c r="N2669">
        <f>IF($J2669&gt;0,1,IF(COUNTIFS(Registros!$A$2:$A$6000,"CS",Registros!$B$2:$B$6000,$A2669,Registros!$K$2:$K$6000,"&lt;&gt;")&gt;0,1,0))</f>
        <v>0</v>
      </c>
      <c r="O2669" t="str">
        <f t="shared" si="205"/>
        <v>SOLO MÓVIL</v>
      </c>
      <c r="P2669" t="str">
        <f t="shared" si="206"/>
        <v>Ofrecer fijo + internet (FLBBTV)</v>
      </c>
      <c r="Q2669">
        <f t="shared" si="207"/>
        <v>15</v>
      </c>
      <c r="R2669">
        <f>IFERROR(VLOOKUP($A2669,Registros!$B$2:$G$6000,6,0),IFERROR(INDEX(Winback!$C$2:$C$300,MATCH($A2669,Winback!$K$2:$K$300,0)),""))</f>
        <v>0</v>
      </c>
      <c r="S2669" t="str">
        <f t="shared" si="208"/>
        <v>+MOV</v>
      </c>
      <c r="T2669">
        <f t="shared" si="209"/>
        <v>1</v>
      </c>
    </row>
    <row r="2670" spans="1:20" x14ac:dyDescent="0.35">
      <c r="A2670" t="s">
        <v>13205</v>
      </c>
      <c r="B2670" t="s">
        <v>13206</v>
      </c>
      <c r="C2670" t="s">
        <v>13207</v>
      </c>
      <c r="D2670" t="s">
        <v>13208</v>
      </c>
      <c r="E2670">
        <f>IF(COUNTIFS(Registros!$A$2:$A$6000,"NP",Registros!$B$2:$B$6000,$A2670)&gt;0,1,0)</f>
        <v>0</v>
      </c>
      <c r="F2670">
        <f>IF($E2670=1,SUMIFS(Registros!$F$2:$F$6000,Registros!$A$2:$A$6000,"NP",Registros!$B$2:$B$6000,$A2670),0)</f>
        <v>0</v>
      </c>
      <c r="G2670">
        <f>IF(COUNTIFS(Registros!$A$2:$A$6000,"MOV",Registros!$B$2:$B$6000,$A2670)&gt;0,1,0)</f>
        <v>1</v>
      </c>
      <c r="H2670">
        <f>IF($G2670=1,SUMIFS(Registros!$F$2:$F$6000,Registros!$A$2:$A$6000,"MOV",Registros!$B$2:$B$6000,$A2670),0)</f>
        <v>15</v>
      </c>
      <c r="I2670">
        <f>IF(COUNTIFS(Registros!$A$2:$A$6000,"CS",Registros!$B$2:$B$6000,$A2670)&gt;0,1,0)</f>
        <v>0</v>
      </c>
      <c r="J2670">
        <f>IF($I2670=1,SUMIFS(Registros!$I$2:$I$6000,Registros!$A$2:$A$6000,"CS",Registros!$B$2:$B$6000,$A2670),0)</f>
        <v>0</v>
      </c>
      <c r="K2670">
        <f>IF(COUNTIFS(Winback!$K$2:$K$300,$A2670)&gt;0,1,0)</f>
        <v>0</v>
      </c>
      <c r="L2670">
        <f>IF(AND($K2670=1,LEFT($A2670,3)="WB-"),SUMIFS(Winback!$D$2:$D$300,Winback!$K$2:$K$300,$A2670),0)</f>
        <v>0</v>
      </c>
      <c r="M2670">
        <f>IF(OR($E2670=1,$G2670=1,SUMIFS(Registros!$J$2:$J$6000,Registros!$B$2:$B$6000,$A2670)&gt;0),1,0)</f>
        <v>1</v>
      </c>
      <c r="N2670">
        <f>IF($J2670&gt;0,1,IF(COUNTIFS(Registros!$A$2:$A$6000,"CS",Registros!$B$2:$B$6000,$A2670,Registros!$K$2:$K$6000,"&lt;&gt;")&gt;0,1,0))</f>
        <v>0</v>
      </c>
      <c r="O2670" t="str">
        <f t="shared" si="205"/>
        <v>SOLO MÓVIL</v>
      </c>
      <c r="P2670" t="str">
        <f t="shared" si="206"/>
        <v>Ofrecer fijo + internet (FLBBTV)</v>
      </c>
      <c r="Q2670">
        <f t="shared" si="207"/>
        <v>15</v>
      </c>
      <c r="R2670">
        <f>IFERROR(VLOOKUP($A2670,Registros!$B$2:$G$6000,6,0),IFERROR(INDEX(Winback!$C$2:$C$300,MATCH($A2670,Winback!$K$2:$K$300,0)),""))</f>
        <v>0</v>
      </c>
      <c r="S2670" t="str">
        <f t="shared" si="208"/>
        <v>+MOV</v>
      </c>
      <c r="T2670">
        <f t="shared" si="209"/>
        <v>1</v>
      </c>
    </row>
    <row r="2671" spans="1:20" x14ac:dyDescent="0.35">
      <c r="A2671" t="s">
        <v>13210</v>
      </c>
      <c r="B2671" t="s">
        <v>13211</v>
      </c>
      <c r="C2671" t="s">
        <v>13212</v>
      </c>
      <c r="D2671" t="s">
        <v>13213</v>
      </c>
      <c r="E2671">
        <f>IF(COUNTIFS(Registros!$A$2:$A$6000,"NP",Registros!$B$2:$B$6000,$A2671)&gt;0,1,0)</f>
        <v>0</v>
      </c>
      <c r="F2671">
        <f>IF($E2671=1,SUMIFS(Registros!$F$2:$F$6000,Registros!$A$2:$A$6000,"NP",Registros!$B$2:$B$6000,$A2671),0)</f>
        <v>0</v>
      </c>
      <c r="G2671">
        <f>IF(COUNTIFS(Registros!$A$2:$A$6000,"MOV",Registros!$B$2:$B$6000,$A2671)&gt;0,1,0)</f>
        <v>1</v>
      </c>
      <c r="H2671">
        <f>IF($G2671=1,SUMIFS(Registros!$F$2:$F$6000,Registros!$A$2:$A$6000,"MOV",Registros!$B$2:$B$6000,$A2671),0)</f>
        <v>15.65</v>
      </c>
      <c r="I2671">
        <f>IF(COUNTIFS(Registros!$A$2:$A$6000,"CS",Registros!$B$2:$B$6000,$A2671)&gt;0,1,0)</f>
        <v>0</v>
      </c>
      <c r="J2671">
        <f>IF($I2671=1,SUMIFS(Registros!$I$2:$I$6000,Registros!$A$2:$A$6000,"CS",Registros!$B$2:$B$6000,$A2671),0)</f>
        <v>0</v>
      </c>
      <c r="K2671">
        <f>IF(COUNTIFS(Winback!$K$2:$K$300,$A2671)&gt;0,1,0)</f>
        <v>0</v>
      </c>
      <c r="L2671">
        <f>IF(AND($K2671=1,LEFT($A2671,3)="WB-"),SUMIFS(Winback!$D$2:$D$300,Winback!$K$2:$K$300,$A2671),0)</f>
        <v>0</v>
      </c>
      <c r="M2671">
        <f>IF(OR($E2671=1,$G2671=1,SUMIFS(Registros!$J$2:$J$6000,Registros!$B$2:$B$6000,$A2671)&gt;0),1,0)</f>
        <v>1</v>
      </c>
      <c r="N2671">
        <f>IF($J2671&gt;0,1,IF(COUNTIFS(Registros!$A$2:$A$6000,"CS",Registros!$B$2:$B$6000,$A2671,Registros!$K$2:$K$6000,"&lt;&gt;")&gt;0,1,0))</f>
        <v>0</v>
      </c>
      <c r="O2671" t="str">
        <f t="shared" si="205"/>
        <v>SOLO MÓVIL</v>
      </c>
      <c r="P2671" t="str">
        <f t="shared" si="206"/>
        <v>Ofrecer fijo + internet (FLBBTV)</v>
      </c>
      <c r="Q2671">
        <f t="shared" si="207"/>
        <v>15.65</v>
      </c>
      <c r="R2671">
        <f>IFERROR(VLOOKUP($A2671,Registros!$B$2:$G$6000,6,0),IFERROR(INDEX(Winback!$C$2:$C$300,MATCH($A2671,Winback!$K$2:$K$300,0)),""))</f>
        <v>0</v>
      </c>
      <c r="S2671" t="str">
        <f t="shared" si="208"/>
        <v>+MOV</v>
      </c>
      <c r="T2671">
        <f t="shared" si="209"/>
        <v>1</v>
      </c>
    </row>
    <row r="2672" spans="1:20" x14ac:dyDescent="0.35">
      <c r="A2672" t="s">
        <v>13214</v>
      </c>
      <c r="B2672" t="s">
        <v>13215</v>
      </c>
      <c r="C2672" t="s">
        <v>13216</v>
      </c>
      <c r="D2672" t="s">
        <v>13217</v>
      </c>
      <c r="E2672">
        <f>IF(COUNTIFS(Registros!$A$2:$A$6000,"NP",Registros!$B$2:$B$6000,$A2672)&gt;0,1,0)</f>
        <v>0</v>
      </c>
      <c r="F2672">
        <f>IF($E2672=1,SUMIFS(Registros!$F$2:$F$6000,Registros!$A$2:$A$6000,"NP",Registros!$B$2:$B$6000,$A2672),0)</f>
        <v>0</v>
      </c>
      <c r="G2672">
        <f>IF(COUNTIFS(Registros!$A$2:$A$6000,"MOV",Registros!$B$2:$B$6000,$A2672)&gt;0,1,0)</f>
        <v>1</v>
      </c>
      <c r="H2672">
        <f>IF($G2672=1,SUMIFS(Registros!$F$2:$F$6000,Registros!$A$2:$A$6000,"MOV",Registros!$B$2:$B$6000,$A2672),0)</f>
        <v>15</v>
      </c>
      <c r="I2672">
        <f>IF(COUNTIFS(Registros!$A$2:$A$6000,"CS",Registros!$B$2:$B$6000,$A2672)&gt;0,1,0)</f>
        <v>0</v>
      </c>
      <c r="J2672">
        <f>IF($I2672=1,SUMIFS(Registros!$I$2:$I$6000,Registros!$A$2:$A$6000,"CS",Registros!$B$2:$B$6000,$A2672),0)</f>
        <v>0</v>
      </c>
      <c r="K2672">
        <f>IF(COUNTIFS(Winback!$K$2:$K$300,$A2672)&gt;0,1,0)</f>
        <v>0</v>
      </c>
      <c r="L2672">
        <f>IF(AND($K2672=1,LEFT($A2672,3)="WB-"),SUMIFS(Winback!$D$2:$D$300,Winback!$K$2:$K$300,$A2672),0)</f>
        <v>0</v>
      </c>
      <c r="M2672">
        <f>IF(OR($E2672=1,$G2672=1,SUMIFS(Registros!$J$2:$J$6000,Registros!$B$2:$B$6000,$A2672)&gt;0),1,0)</f>
        <v>1</v>
      </c>
      <c r="N2672">
        <f>IF($J2672&gt;0,1,IF(COUNTIFS(Registros!$A$2:$A$6000,"CS",Registros!$B$2:$B$6000,$A2672,Registros!$K$2:$K$6000,"&lt;&gt;")&gt;0,1,0))</f>
        <v>0</v>
      </c>
      <c r="O2672" t="str">
        <f t="shared" si="205"/>
        <v>SOLO MÓVIL</v>
      </c>
      <c r="P2672" t="str">
        <f t="shared" si="206"/>
        <v>Ofrecer fijo + internet (FLBBTV)</v>
      </c>
      <c r="Q2672">
        <f t="shared" si="207"/>
        <v>15</v>
      </c>
      <c r="R2672">
        <f>IFERROR(VLOOKUP($A2672,Registros!$B$2:$G$6000,6,0),IFERROR(INDEX(Winback!$C$2:$C$300,MATCH($A2672,Winback!$K$2:$K$300,0)),""))</f>
        <v>0</v>
      </c>
      <c r="S2672" t="str">
        <f t="shared" si="208"/>
        <v>+MOV</v>
      </c>
      <c r="T2672">
        <f t="shared" si="209"/>
        <v>1</v>
      </c>
    </row>
    <row r="2673" spans="1:20" x14ac:dyDescent="0.35">
      <c r="A2673" t="s">
        <v>13219</v>
      </c>
      <c r="B2673" t="s">
        <v>13220</v>
      </c>
      <c r="C2673" t="s">
        <v>13221</v>
      </c>
      <c r="D2673" t="s">
        <v>13222</v>
      </c>
      <c r="E2673">
        <f>IF(COUNTIFS(Registros!$A$2:$A$6000,"NP",Registros!$B$2:$B$6000,$A2673)&gt;0,1,0)</f>
        <v>0</v>
      </c>
      <c r="F2673">
        <f>IF($E2673=1,SUMIFS(Registros!$F$2:$F$6000,Registros!$A$2:$A$6000,"NP",Registros!$B$2:$B$6000,$A2673),0)</f>
        <v>0</v>
      </c>
      <c r="G2673">
        <f>IF(COUNTIFS(Registros!$A$2:$A$6000,"MOV",Registros!$B$2:$B$6000,$A2673)&gt;0,1,0)</f>
        <v>1</v>
      </c>
      <c r="H2673">
        <f>IF($G2673=1,SUMIFS(Registros!$F$2:$F$6000,Registros!$A$2:$A$6000,"MOV",Registros!$B$2:$B$6000,$A2673),0)</f>
        <v>12</v>
      </c>
      <c r="I2673">
        <f>IF(COUNTIFS(Registros!$A$2:$A$6000,"CS",Registros!$B$2:$B$6000,$A2673)&gt;0,1,0)</f>
        <v>0</v>
      </c>
      <c r="J2673">
        <f>IF($I2673=1,SUMIFS(Registros!$I$2:$I$6000,Registros!$A$2:$A$6000,"CS",Registros!$B$2:$B$6000,$A2673),0)</f>
        <v>0</v>
      </c>
      <c r="K2673">
        <f>IF(COUNTIFS(Winback!$K$2:$K$300,$A2673)&gt;0,1,0)</f>
        <v>0</v>
      </c>
      <c r="L2673">
        <f>IF(AND($K2673=1,LEFT($A2673,3)="WB-"),SUMIFS(Winback!$D$2:$D$300,Winback!$K$2:$K$300,$A2673),0)</f>
        <v>0</v>
      </c>
      <c r="M2673">
        <f>IF(OR($E2673=1,$G2673=1,SUMIFS(Registros!$J$2:$J$6000,Registros!$B$2:$B$6000,$A2673)&gt;0),1,0)</f>
        <v>1</v>
      </c>
      <c r="N2673">
        <f>IF($J2673&gt;0,1,IF(COUNTIFS(Registros!$A$2:$A$6000,"CS",Registros!$B$2:$B$6000,$A2673,Registros!$K$2:$K$6000,"&lt;&gt;")&gt;0,1,0))</f>
        <v>0</v>
      </c>
      <c r="O2673" t="str">
        <f t="shared" si="205"/>
        <v>SOLO MÓVIL</v>
      </c>
      <c r="P2673" t="str">
        <f t="shared" si="206"/>
        <v>Ofrecer fijo + internet (FLBBTV)</v>
      </c>
      <c r="Q2673">
        <f t="shared" si="207"/>
        <v>12</v>
      </c>
      <c r="R2673">
        <f>IFERROR(VLOOKUP($A2673,Registros!$B$2:$G$6000,6,0),IFERROR(INDEX(Winback!$C$2:$C$300,MATCH($A2673,Winback!$K$2:$K$300,0)),""))</f>
        <v>0</v>
      </c>
      <c r="S2673" t="str">
        <f t="shared" si="208"/>
        <v>+MOV</v>
      </c>
      <c r="T2673">
        <f t="shared" si="209"/>
        <v>1</v>
      </c>
    </row>
    <row r="2674" spans="1:20" x14ac:dyDescent="0.35">
      <c r="A2674" t="s">
        <v>13227</v>
      </c>
      <c r="B2674" t="s">
        <v>13228</v>
      </c>
      <c r="C2674" t="s">
        <v>13229</v>
      </c>
      <c r="D2674" t="s">
        <v>13230</v>
      </c>
      <c r="E2674">
        <f>IF(COUNTIFS(Registros!$A$2:$A$6000,"NP",Registros!$B$2:$B$6000,$A2674)&gt;0,1,0)</f>
        <v>0</v>
      </c>
      <c r="F2674">
        <f>IF($E2674=1,SUMIFS(Registros!$F$2:$F$6000,Registros!$A$2:$A$6000,"NP",Registros!$B$2:$B$6000,$A2674),0)</f>
        <v>0</v>
      </c>
      <c r="G2674">
        <f>IF(COUNTIFS(Registros!$A$2:$A$6000,"MOV",Registros!$B$2:$B$6000,$A2674)&gt;0,1,0)</f>
        <v>1</v>
      </c>
      <c r="H2674">
        <f>IF($G2674=1,SUMIFS(Registros!$F$2:$F$6000,Registros!$A$2:$A$6000,"MOV",Registros!$B$2:$B$6000,$A2674),0)</f>
        <v>20.75</v>
      </c>
      <c r="I2674">
        <f>IF(COUNTIFS(Registros!$A$2:$A$6000,"CS",Registros!$B$2:$B$6000,$A2674)&gt;0,1,0)</f>
        <v>0</v>
      </c>
      <c r="J2674">
        <f>IF($I2674=1,SUMIFS(Registros!$I$2:$I$6000,Registros!$A$2:$A$6000,"CS",Registros!$B$2:$B$6000,$A2674),0)</f>
        <v>0</v>
      </c>
      <c r="K2674">
        <f>IF(COUNTIFS(Winback!$K$2:$K$300,$A2674)&gt;0,1,0)</f>
        <v>0</v>
      </c>
      <c r="L2674">
        <f>IF(AND($K2674=1,LEFT($A2674,3)="WB-"),SUMIFS(Winback!$D$2:$D$300,Winback!$K$2:$K$300,$A2674),0)</f>
        <v>0</v>
      </c>
      <c r="M2674">
        <f>IF(OR($E2674=1,$G2674=1,SUMIFS(Registros!$J$2:$J$6000,Registros!$B$2:$B$6000,$A2674)&gt;0),1,0)</f>
        <v>1</v>
      </c>
      <c r="N2674">
        <f>IF($J2674&gt;0,1,IF(COUNTIFS(Registros!$A$2:$A$6000,"CS",Registros!$B$2:$B$6000,$A2674,Registros!$K$2:$K$6000,"&lt;&gt;")&gt;0,1,0))</f>
        <v>0</v>
      </c>
      <c r="O2674" t="str">
        <f t="shared" si="205"/>
        <v>SOLO MÓVIL</v>
      </c>
      <c r="P2674" t="str">
        <f t="shared" si="206"/>
        <v>Ofrecer fijo + internet (FLBBTV)</v>
      </c>
      <c r="Q2674">
        <f t="shared" si="207"/>
        <v>20.75</v>
      </c>
      <c r="R2674">
        <f>IFERROR(VLOOKUP($A2674,Registros!$B$2:$G$6000,6,0),IFERROR(INDEX(Winback!$C$2:$C$300,MATCH($A2674,Winback!$K$2:$K$300,0)),""))</f>
        <v>0</v>
      </c>
      <c r="S2674" t="str">
        <f t="shared" si="208"/>
        <v>+MOV</v>
      </c>
      <c r="T2674">
        <f t="shared" si="209"/>
        <v>1</v>
      </c>
    </row>
    <row r="2675" spans="1:20" x14ac:dyDescent="0.35">
      <c r="A2675" t="s">
        <v>13232</v>
      </c>
      <c r="B2675" t="s">
        <v>13233</v>
      </c>
      <c r="C2675" t="s">
        <v>13234</v>
      </c>
      <c r="D2675" t="s">
        <v>13235</v>
      </c>
      <c r="E2675">
        <f>IF(COUNTIFS(Registros!$A$2:$A$6000,"NP",Registros!$B$2:$B$6000,$A2675)&gt;0,1,0)</f>
        <v>0</v>
      </c>
      <c r="F2675">
        <f>IF($E2675=1,SUMIFS(Registros!$F$2:$F$6000,Registros!$A$2:$A$6000,"NP",Registros!$B$2:$B$6000,$A2675),0)</f>
        <v>0</v>
      </c>
      <c r="G2675">
        <f>IF(COUNTIFS(Registros!$A$2:$A$6000,"MOV",Registros!$B$2:$B$6000,$A2675)&gt;0,1,0)</f>
        <v>1</v>
      </c>
      <c r="H2675">
        <f>IF($G2675=1,SUMIFS(Registros!$F$2:$F$6000,Registros!$A$2:$A$6000,"MOV",Registros!$B$2:$B$6000,$A2675),0)</f>
        <v>31</v>
      </c>
      <c r="I2675">
        <f>IF(COUNTIFS(Registros!$A$2:$A$6000,"CS",Registros!$B$2:$B$6000,$A2675)&gt;0,1,0)</f>
        <v>0</v>
      </c>
      <c r="J2675">
        <f>IF($I2675=1,SUMIFS(Registros!$I$2:$I$6000,Registros!$A$2:$A$6000,"CS",Registros!$B$2:$B$6000,$A2675),0)</f>
        <v>0</v>
      </c>
      <c r="K2675">
        <f>IF(COUNTIFS(Winback!$K$2:$K$300,$A2675)&gt;0,1,0)</f>
        <v>0</v>
      </c>
      <c r="L2675">
        <f>IF(AND($K2675=1,LEFT($A2675,3)="WB-"),SUMIFS(Winback!$D$2:$D$300,Winback!$K$2:$K$300,$A2675),0)</f>
        <v>0</v>
      </c>
      <c r="M2675">
        <f>IF(OR($E2675=1,$G2675=1,SUMIFS(Registros!$J$2:$J$6000,Registros!$B$2:$B$6000,$A2675)&gt;0),1,0)</f>
        <v>1</v>
      </c>
      <c r="N2675">
        <f>IF($J2675&gt;0,1,IF(COUNTIFS(Registros!$A$2:$A$6000,"CS",Registros!$B$2:$B$6000,$A2675,Registros!$K$2:$K$6000,"&lt;&gt;")&gt;0,1,0))</f>
        <v>0</v>
      </c>
      <c r="O2675" t="str">
        <f t="shared" si="205"/>
        <v>SOLO MÓVIL</v>
      </c>
      <c r="P2675" t="str">
        <f t="shared" si="206"/>
        <v>Ofrecer fijo + internet (FLBBTV)</v>
      </c>
      <c r="Q2675">
        <f t="shared" si="207"/>
        <v>31</v>
      </c>
      <c r="R2675">
        <f>IFERROR(VLOOKUP($A2675,Registros!$B$2:$G$6000,6,0),IFERROR(INDEX(Winback!$C$2:$C$300,MATCH($A2675,Winback!$K$2:$K$300,0)),""))</f>
        <v>0</v>
      </c>
      <c r="S2675" t="str">
        <f t="shared" si="208"/>
        <v>+MOV</v>
      </c>
      <c r="T2675">
        <f t="shared" si="209"/>
        <v>1</v>
      </c>
    </row>
    <row r="2676" spans="1:20" x14ac:dyDescent="0.35">
      <c r="A2676" t="s">
        <v>13237</v>
      </c>
      <c r="B2676" t="s">
        <v>13238</v>
      </c>
      <c r="C2676" t="s">
        <v>13239</v>
      </c>
      <c r="D2676" t="s">
        <v>13240</v>
      </c>
      <c r="E2676">
        <f>IF(COUNTIFS(Registros!$A$2:$A$6000,"NP",Registros!$B$2:$B$6000,$A2676)&gt;0,1,0)</f>
        <v>0</v>
      </c>
      <c r="F2676">
        <f>IF($E2676=1,SUMIFS(Registros!$F$2:$F$6000,Registros!$A$2:$A$6000,"NP",Registros!$B$2:$B$6000,$A2676),0)</f>
        <v>0</v>
      </c>
      <c r="G2676">
        <f>IF(COUNTIFS(Registros!$A$2:$A$6000,"MOV",Registros!$B$2:$B$6000,$A2676)&gt;0,1,0)</f>
        <v>1</v>
      </c>
      <c r="H2676">
        <f>IF($G2676=1,SUMIFS(Registros!$F$2:$F$6000,Registros!$A$2:$A$6000,"MOV",Registros!$B$2:$B$6000,$A2676),0)</f>
        <v>15</v>
      </c>
      <c r="I2676">
        <f>IF(COUNTIFS(Registros!$A$2:$A$6000,"CS",Registros!$B$2:$B$6000,$A2676)&gt;0,1,0)</f>
        <v>0</v>
      </c>
      <c r="J2676">
        <f>IF($I2676=1,SUMIFS(Registros!$I$2:$I$6000,Registros!$A$2:$A$6000,"CS",Registros!$B$2:$B$6000,$A2676),0)</f>
        <v>0</v>
      </c>
      <c r="K2676">
        <f>IF(COUNTIFS(Winback!$K$2:$K$300,$A2676)&gt;0,1,0)</f>
        <v>0</v>
      </c>
      <c r="L2676">
        <f>IF(AND($K2676=1,LEFT($A2676,3)="WB-"),SUMIFS(Winback!$D$2:$D$300,Winback!$K$2:$K$300,$A2676),0)</f>
        <v>0</v>
      </c>
      <c r="M2676">
        <f>IF(OR($E2676=1,$G2676=1,SUMIFS(Registros!$J$2:$J$6000,Registros!$B$2:$B$6000,$A2676)&gt;0),1,0)</f>
        <v>1</v>
      </c>
      <c r="N2676">
        <f>IF($J2676&gt;0,1,IF(COUNTIFS(Registros!$A$2:$A$6000,"CS",Registros!$B$2:$B$6000,$A2676,Registros!$K$2:$K$6000,"&lt;&gt;")&gt;0,1,0))</f>
        <v>0</v>
      </c>
      <c r="O2676" t="str">
        <f t="shared" si="205"/>
        <v>SOLO MÓVIL</v>
      </c>
      <c r="P2676" t="str">
        <f t="shared" si="206"/>
        <v>Ofrecer fijo + internet (FLBBTV)</v>
      </c>
      <c r="Q2676">
        <f t="shared" si="207"/>
        <v>15</v>
      </c>
      <c r="R2676">
        <f>IFERROR(VLOOKUP($A2676,Registros!$B$2:$G$6000,6,0),IFERROR(INDEX(Winback!$C$2:$C$300,MATCH($A2676,Winback!$K$2:$K$300,0)),""))</f>
        <v>0</v>
      </c>
      <c r="S2676" t="str">
        <f t="shared" si="208"/>
        <v>+MOV</v>
      </c>
      <c r="T2676">
        <f t="shared" si="209"/>
        <v>1</v>
      </c>
    </row>
    <row r="2677" spans="1:20" x14ac:dyDescent="0.35">
      <c r="A2677" t="s">
        <v>13242</v>
      </c>
      <c r="B2677" t="s">
        <v>13243</v>
      </c>
      <c r="C2677" t="s">
        <v>13244</v>
      </c>
      <c r="D2677" t="s">
        <v>13245</v>
      </c>
      <c r="E2677">
        <f>IF(COUNTIFS(Registros!$A$2:$A$6000,"NP",Registros!$B$2:$B$6000,$A2677)&gt;0,1,0)</f>
        <v>0</v>
      </c>
      <c r="F2677">
        <f>IF($E2677=1,SUMIFS(Registros!$F$2:$F$6000,Registros!$A$2:$A$6000,"NP",Registros!$B$2:$B$6000,$A2677),0)</f>
        <v>0</v>
      </c>
      <c r="G2677">
        <f>IF(COUNTIFS(Registros!$A$2:$A$6000,"MOV",Registros!$B$2:$B$6000,$A2677)&gt;0,1,0)</f>
        <v>1</v>
      </c>
      <c r="H2677">
        <f>IF($G2677=1,SUMIFS(Registros!$F$2:$F$6000,Registros!$A$2:$A$6000,"MOV",Registros!$B$2:$B$6000,$A2677),0)</f>
        <v>20</v>
      </c>
      <c r="I2677">
        <f>IF(COUNTIFS(Registros!$A$2:$A$6000,"CS",Registros!$B$2:$B$6000,$A2677)&gt;0,1,0)</f>
        <v>0</v>
      </c>
      <c r="J2677">
        <f>IF($I2677=1,SUMIFS(Registros!$I$2:$I$6000,Registros!$A$2:$A$6000,"CS",Registros!$B$2:$B$6000,$A2677),0)</f>
        <v>0</v>
      </c>
      <c r="K2677">
        <f>IF(COUNTIFS(Winback!$K$2:$K$300,$A2677)&gt;0,1,0)</f>
        <v>0</v>
      </c>
      <c r="L2677">
        <f>IF(AND($K2677=1,LEFT($A2677,3)="WB-"),SUMIFS(Winback!$D$2:$D$300,Winback!$K$2:$K$300,$A2677),0)</f>
        <v>0</v>
      </c>
      <c r="M2677">
        <f>IF(OR($E2677=1,$G2677=1,SUMIFS(Registros!$J$2:$J$6000,Registros!$B$2:$B$6000,$A2677)&gt;0),1,0)</f>
        <v>1</v>
      </c>
      <c r="N2677">
        <f>IF($J2677&gt;0,1,IF(COUNTIFS(Registros!$A$2:$A$6000,"CS",Registros!$B$2:$B$6000,$A2677,Registros!$K$2:$K$6000,"&lt;&gt;")&gt;0,1,0))</f>
        <v>0</v>
      </c>
      <c r="O2677" t="str">
        <f t="shared" si="205"/>
        <v>SOLO MÓVIL</v>
      </c>
      <c r="P2677" t="str">
        <f t="shared" si="206"/>
        <v>Ofrecer fijo + internet (FLBBTV)</v>
      </c>
      <c r="Q2677">
        <f t="shared" si="207"/>
        <v>20</v>
      </c>
      <c r="R2677">
        <f>IFERROR(VLOOKUP($A2677,Registros!$B$2:$G$6000,6,0),IFERROR(INDEX(Winback!$C$2:$C$300,MATCH($A2677,Winback!$K$2:$K$300,0)),""))</f>
        <v>0</v>
      </c>
      <c r="S2677" t="str">
        <f t="shared" si="208"/>
        <v>+MOV</v>
      </c>
      <c r="T2677">
        <f t="shared" si="209"/>
        <v>1</v>
      </c>
    </row>
    <row r="2678" spans="1:20" x14ac:dyDescent="0.35">
      <c r="A2678" t="s">
        <v>13247</v>
      </c>
      <c r="B2678" t="s">
        <v>13248</v>
      </c>
      <c r="C2678" t="s">
        <v>13249</v>
      </c>
      <c r="D2678" t="s">
        <v>13250</v>
      </c>
      <c r="E2678">
        <f>IF(COUNTIFS(Registros!$A$2:$A$6000,"NP",Registros!$B$2:$B$6000,$A2678)&gt;0,1,0)</f>
        <v>0</v>
      </c>
      <c r="F2678">
        <f>IF($E2678=1,SUMIFS(Registros!$F$2:$F$6000,Registros!$A$2:$A$6000,"NP",Registros!$B$2:$B$6000,$A2678),0)</f>
        <v>0</v>
      </c>
      <c r="G2678">
        <f>IF(COUNTIFS(Registros!$A$2:$A$6000,"MOV",Registros!$B$2:$B$6000,$A2678)&gt;0,1,0)</f>
        <v>1</v>
      </c>
      <c r="H2678">
        <f>IF($G2678=1,SUMIFS(Registros!$F$2:$F$6000,Registros!$A$2:$A$6000,"MOV",Registros!$B$2:$B$6000,$A2678),0)</f>
        <v>22.74</v>
      </c>
      <c r="I2678">
        <f>IF(COUNTIFS(Registros!$A$2:$A$6000,"CS",Registros!$B$2:$B$6000,$A2678)&gt;0,1,0)</f>
        <v>0</v>
      </c>
      <c r="J2678">
        <f>IF($I2678=1,SUMIFS(Registros!$I$2:$I$6000,Registros!$A$2:$A$6000,"CS",Registros!$B$2:$B$6000,$A2678),0)</f>
        <v>0</v>
      </c>
      <c r="K2678">
        <f>IF(COUNTIFS(Winback!$K$2:$K$300,$A2678)&gt;0,1,0)</f>
        <v>0</v>
      </c>
      <c r="L2678">
        <f>IF(AND($K2678=1,LEFT($A2678,3)="WB-"),SUMIFS(Winback!$D$2:$D$300,Winback!$K$2:$K$300,$A2678),0)</f>
        <v>0</v>
      </c>
      <c r="M2678">
        <f>IF(OR($E2678=1,$G2678=1,SUMIFS(Registros!$J$2:$J$6000,Registros!$B$2:$B$6000,$A2678)&gt;0),1,0)</f>
        <v>1</v>
      </c>
      <c r="N2678">
        <f>IF($J2678&gt;0,1,IF(COUNTIFS(Registros!$A$2:$A$6000,"CS",Registros!$B$2:$B$6000,$A2678,Registros!$K$2:$K$6000,"&lt;&gt;")&gt;0,1,0))</f>
        <v>0</v>
      </c>
      <c r="O2678" t="str">
        <f t="shared" si="205"/>
        <v>SOLO MÓVIL</v>
      </c>
      <c r="P2678" t="str">
        <f t="shared" si="206"/>
        <v>Ofrecer fijo + internet (FLBBTV)</v>
      </c>
      <c r="Q2678">
        <f t="shared" si="207"/>
        <v>22.74</v>
      </c>
      <c r="R2678">
        <f>IFERROR(VLOOKUP($A2678,Registros!$B$2:$G$6000,6,0),IFERROR(INDEX(Winback!$C$2:$C$300,MATCH($A2678,Winback!$K$2:$K$300,0)),""))</f>
        <v>0</v>
      </c>
      <c r="S2678" t="str">
        <f t="shared" si="208"/>
        <v>+MOV</v>
      </c>
      <c r="T2678">
        <f t="shared" si="209"/>
        <v>1</v>
      </c>
    </row>
    <row r="2679" spans="1:20" x14ac:dyDescent="0.35">
      <c r="A2679" t="s">
        <v>13252</v>
      </c>
      <c r="B2679" t="s">
        <v>13253</v>
      </c>
      <c r="C2679" t="s">
        <v>13254</v>
      </c>
      <c r="D2679" t="s">
        <v>13255</v>
      </c>
      <c r="E2679">
        <f>IF(COUNTIFS(Registros!$A$2:$A$6000,"NP",Registros!$B$2:$B$6000,$A2679)&gt;0,1,0)</f>
        <v>0</v>
      </c>
      <c r="F2679">
        <f>IF($E2679=1,SUMIFS(Registros!$F$2:$F$6000,Registros!$A$2:$A$6000,"NP",Registros!$B$2:$B$6000,$A2679),0)</f>
        <v>0</v>
      </c>
      <c r="G2679">
        <f>IF(COUNTIFS(Registros!$A$2:$A$6000,"MOV",Registros!$B$2:$B$6000,$A2679)&gt;0,1,0)</f>
        <v>1</v>
      </c>
      <c r="H2679">
        <f>IF($G2679=1,SUMIFS(Registros!$F$2:$F$6000,Registros!$A$2:$A$6000,"MOV",Registros!$B$2:$B$6000,$A2679),0)</f>
        <v>15</v>
      </c>
      <c r="I2679">
        <f>IF(COUNTIFS(Registros!$A$2:$A$6000,"CS",Registros!$B$2:$B$6000,$A2679)&gt;0,1,0)</f>
        <v>0</v>
      </c>
      <c r="J2679">
        <f>IF($I2679=1,SUMIFS(Registros!$I$2:$I$6000,Registros!$A$2:$A$6000,"CS",Registros!$B$2:$B$6000,$A2679),0)</f>
        <v>0</v>
      </c>
      <c r="K2679">
        <f>IF(COUNTIFS(Winback!$K$2:$K$300,$A2679)&gt;0,1,0)</f>
        <v>0</v>
      </c>
      <c r="L2679">
        <f>IF(AND($K2679=1,LEFT($A2679,3)="WB-"),SUMIFS(Winback!$D$2:$D$300,Winback!$K$2:$K$300,$A2679),0)</f>
        <v>0</v>
      </c>
      <c r="M2679">
        <f>IF(OR($E2679=1,$G2679=1,SUMIFS(Registros!$J$2:$J$6000,Registros!$B$2:$B$6000,$A2679)&gt;0),1,0)</f>
        <v>1</v>
      </c>
      <c r="N2679">
        <f>IF($J2679&gt;0,1,IF(COUNTIFS(Registros!$A$2:$A$6000,"CS",Registros!$B$2:$B$6000,$A2679,Registros!$K$2:$K$6000,"&lt;&gt;")&gt;0,1,0))</f>
        <v>0</v>
      </c>
      <c r="O2679" t="str">
        <f t="shared" si="205"/>
        <v>SOLO MÓVIL</v>
      </c>
      <c r="P2679" t="str">
        <f t="shared" si="206"/>
        <v>Ofrecer fijo + internet (FLBBTV)</v>
      </c>
      <c r="Q2679">
        <f t="shared" si="207"/>
        <v>15</v>
      </c>
      <c r="R2679">
        <f>IFERROR(VLOOKUP($A2679,Registros!$B$2:$G$6000,6,0),IFERROR(INDEX(Winback!$C$2:$C$300,MATCH($A2679,Winback!$K$2:$K$300,0)),""))</f>
        <v>0</v>
      </c>
      <c r="S2679" t="str">
        <f t="shared" si="208"/>
        <v>+MOV</v>
      </c>
      <c r="T2679">
        <f t="shared" si="209"/>
        <v>1</v>
      </c>
    </row>
    <row r="2680" spans="1:20" x14ac:dyDescent="0.35">
      <c r="A2680" t="s">
        <v>13257</v>
      </c>
      <c r="B2680" t="s">
        <v>13258</v>
      </c>
      <c r="C2680" t="s">
        <v>13259</v>
      </c>
      <c r="D2680" t="s">
        <v>13260</v>
      </c>
      <c r="E2680">
        <f>IF(COUNTIFS(Registros!$A$2:$A$6000,"NP",Registros!$B$2:$B$6000,$A2680)&gt;0,1,0)</f>
        <v>0</v>
      </c>
      <c r="F2680">
        <f>IF($E2680=1,SUMIFS(Registros!$F$2:$F$6000,Registros!$A$2:$A$6000,"NP",Registros!$B$2:$B$6000,$A2680),0)</f>
        <v>0</v>
      </c>
      <c r="G2680">
        <f>IF(COUNTIFS(Registros!$A$2:$A$6000,"MOV",Registros!$B$2:$B$6000,$A2680)&gt;0,1,0)</f>
        <v>1</v>
      </c>
      <c r="H2680">
        <f>IF($G2680=1,SUMIFS(Registros!$F$2:$F$6000,Registros!$A$2:$A$6000,"MOV",Registros!$B$2:$B$6000,$A2680),0)</f>
        <v>47</v>
      </c>
      <c r="I2680">
        <f>IF(COUNTIFS(Registros!$A$2:$A$6000,"CS",Registros!$B$2:$B$6000,$A2680)&gt;0,1,0)</f>
        <v>0</v>
      </c>
      <c r="J2680">
        <f>IF($I2680=1,SUMIFS(Registros!$I$2:$I$6000,Registros!$A$2:$A$6000,"CS",Registros!$B$2:$B$6000,$A2680),0)</f>
        <v>0</v>
      </c>
      <c r="K2680">
        <f>IF(COUNTIFS(Winback!$K$2:$K$300,$A2680)&gt;0,1,0)</f>
        <v>0</v>
      </c>
      <c r="L2680">
        <f>IF(AND($K2680=1,LEFT($A2680,3)="WB-"),SUMIFS(Winback!$D$2:$D$300,Winback!$K$2:$K$300,$A2680),0)</f>
        <v>0</v>
      </c>
      <c r="M2680">
        <f>IF(OR($E2680=1,$G2680=1,SUMIFS(Registros!$J$2:$J$6000,Registros!$B$2:$B$6000,$A2680)&gt;0),1,0)</f>
        <v>1</v>
      </c>
      <c r="N2680">
        <f>IF($J2680&gt;0,1,IF(COUNTIFS(Registros!$A$2:$A$6000,"CS",Registros!$B$2:$B$6000,$A2680,Registros!$K$2:$K$6000,"&lt;&gt;")&gt;0,1,0))</f>
        <v>0</v>
      </c>
      <c r="O2680" t="str">
        <f t="shared" si="205"/>
        <v>SOLO MÓVIL</v>
      </c>
      <c r="P2680" t="str">
        <f t="shared" si="206"/>
        <v>Ofrecer fijo + internet (FLBBTV)</v>
      </c>
      <c r="Q2680">
        <f t="shared" si="207"/>
        <v>47</v>
      </c>
      <c r="R2680">
        <f>IFERROR(VLOOKUP($A2680,Registros!$B$2:$G$6000,6,0),IFERROR(INDEX(Winback!$C$2:$C$300,MATCH($A2680,Winback!$K$2:$K$300,0)),""))</f>
        <v>0</v>
      </c>
      <c r="S2680" t="str">
        <f t="shared" si="208"/>
        <v>+MOV</v>
      </c>
      <c r="T2680">
        <f t="shared" si="209"/>
        <v>1</v>
      </c>
    </row>
    <row r="2681" spans="1:20" x14ac:dyDescent="0.35">
      <c r="A2681" t="s">
        <v>13262</v>
      </c>
      <c r="B2681" t="s">
        <v>13263</v>
      </c>
      <c r="C2681" t="s">
        <v>13264</v>
      </c>
      <c r="D2681" t="s">
        <v>13265</v>
      </c>
      <c r="E2681">
        <f>IF(COUNTIFS(Registros!$A$2:$A$6000,"NP",Registros!$B$2:$B$6000,$A2681)&gt;0,1,0)</f>
        <v>0</v>
      </c>
      <c r="F2681">
        <f>IF($E2681=1,SUMIFS(Registros!$F$2:$F$6000,Registros!$A$2:$A$6000,"NP",Registros!$B$2:$B$6000,$A2681),0)</f>
        <v>0</v>
      </c>
      <c r="G2681">
        <f>IF(COUNTIFS(Registros!$A$2:$A$6000,"MOV",Registros!$B$2:$B$6000,$A2681)&gt;0,1,0)</f>
        <v>1</v>
      </c>
      <c r="H2681">
        <f>IF($G2681=1,SUMIFS(Registros!$F$2:$F$6000,Registros!$A$2:$A$6000,"MOV",Registros!$B$2:$B$6000,$A2681),0)</f>
        <v>16.25</v>
      </c>
      <c r="I2681">
        <f>IF(COUNTIFS(Registros!$A$2:$A$6000,"CS",Registros!$B$2:$B$6000,$A2681)&gt;0,1,0)</f>
        <v>0</v>
      </c>
      <c r="J2681">
        <f>IF($I2681=1,SUMIFS(Registros!$I$2:$I$6000,Registros!$A$2:$A$6000,"CS",Registros!$B$2:$B$6000,$A2681),0)</f>
        <v>0</v>
      </c>
      <c r="K2681">
        <f>IF(COUNTIFS(Winback!$K$2:$K$300,$A2681)&gt;0,1,0)</f>
        <v>0</v>
      </c>
      <c r="L2681">
        <f>IF(AND($K2681=1,LEFT($A2681,3)="WB-"),SUMIFS(Winback!$D$2:$D$300,Winback!$K$2:$K$300,$A2681),0)</f>
        <v>0</v>
      </c>
      <c r="M2681">
        <f>IF(OR($E2681=1,$G2681=1,SUMIFS(Registros!$J$2:$J$6000,Registros!$B$2:$B$6000,$A2681)&gt;0),1,0)</f>
        <v>1</v>
      </c>
      <c r="N2681">
        <f>IF($J2681&gt;0,1,IF(COUNTIFS(Registros!$A$2:$A$6000,"CS",Registros!$B$2:$B$6000,$A2681,Registros!$K$2:$K$6000,"&lt;&gt;")&gt;0,1,0))</f>
        <v>0</v>
      </c>
      <c r="O2681" t="str">
        <f t="shared" si="205"/>
        <v>SOLO MÓVIL</v>
      </c>
      <c r="P2681" t="str">
        <f t="shared" si="206"/>
        <v>Ofrecer fijo + internet (FLBBTV)</v>
      </c>
      <c r="Q2681">
        <f t="shared" si="207"/>
        <v>16.25</v>
      </c>
      <c r="R2681">
        <f>IFERROR(VLOOKUP($A2681,Registros!$B$2:$G$6000,6,0),IFERROR(INDEX(Winback!$C$2:$C$300,MATCH($A2681,Winback!$K$2:$K$300,0)),""))</f>
        <v>0</v>
      </c>
      <c r="S2681" t="str">
        <f t="shared" si="208"/>
        <v>+MOV</v>
      </c>
      <c r="T2681">
        <f t="shared" si="209"/>
        <v>1</v>
      </c>
    </row>
    <row r="2682" spans="1:20" x14ac:dyDescent="0.35">
      <c r="A2682" t="s">
        <v>13267</v>
      </c>
      <c r="B2682" t="s">
        <v>13268</v>
      </c>
      <c r="C2682" t="s">
        <v>13269</v>
      </c>
      <c r="D2682" t="s">
        <v>13270</v>
      </c>
      <c r="E2682">
        <f>IF(COUNTIFS(Registros!$A$2:$A$6000,"NP",Registros!$B$2:$B$6000,$A2682)&gt;0,1,0)</f>
        <v>0</v>
      </c>
      <c r="F2682">
        <f>IF($E2682=1,SUMIFS(Registros!$F$2:$F$6000,Registros!$A$2:$A$6000,"NP",Registros!$B$2:$B$6000,$A2682),0)</f>
        <v>0</v>
      </c>
      <c r="G2682">
        <f>IF(COUNTIFS(Registros!$A$2:$A$6000,"MOV",Registros!$B$2:$B$6000,$A2682)&gt;0,1,0)</f>
        <v>1</v>
      </c>
      <c r="H2682">
        <f>IF($G2682=1,SUMIFS(Registros!$F$2:$F$6000,Registros!$A$2:$A$6000,"MOV",Registros!$B$2:$B$6000,$A2682),0)</f>
        <v>15</v>
      </c>
      <c r="I2682">
        <f>IF(COUNTIFS(Registros!$A$2:$A$6000,"CS",Registros!$B$2:$B$6000,$A2682)&gt;0,1,0)</f>
        <v>0</v>
      </c>
      <c r="J2682">
        <f>IF($I2682=1,SUMIFS(Registros!$I$2:$I$6000,Registros!$A$2:$A$6000,"CS",Registros!$B$2:$B$6000,$A2682),0)</f>
        <v>0</v>
      </c>
      <c r="K2682">
        <f>IF(COUNTIFS(Winback!$K$2:$K$300,$A2682)&gt;0,1,0)</f>
        <v>0</v>
      </c>
      <c r="L2682">
        <f>IF(AND($K2682=1,LEFT($A2682,3)="WB-"),SUMIFS(Winback!$D$2:$D$300,Winback!$K$2:$K$300,$A2682),0)</f>
        <v>0</v>
      </c>
      <c r="M2682">
        <f>IF(OR($E2682=1,$G2682=1,SUMIFS(Registros!$J$2:$J$6000,Registros!$B$2:$B$6000,$A2682)&gt;0),1,0)</f>
        <v>1</v>
      </c>
      <c r="N2682">
        <f>IF($J2682&gt;0,1,IF(COUNTIFS(Registros!$A$2:$A$6000,"CS",Registros!$B$2:$B$6000,$A2682,Registros!$K$2:$K$6000,"&lt;&gt;")&gt;0,1,0))</f>
        <v>0</v>
      </c>
      <c r="O2682" t="str">
        <f t="shared" si="205"/>
        <v>SOLO MÓVIL</v>
      </c>
      <c r="P2682" t="str">
        <f t="shared" si="206"/>
        <v>Ofrecer fijo + internet (FLBBTV)</v>
      </c>
      <c r="Q2682">
        <f t="shared" si="207"/>
        <v>15</v>
      </c>
      <c r="R2682">
        <f>IFERROR(VLOOKUP($A2682,Registros!$B$2:$G$6000,6,0),IFERROR(INDEX(Winback!$C$2:$C$300,MATCH($A2682,Winback!$K$2:$K$300,0)),""))</f>
        <v>0</v>
      </c>
      <c r="S2682" t="str">
        <f t="shared" si="208"/>
        <v>+MOV</v>
      </c>
      <c r="T2682">
        <f t="shared" si="209"/>
        <v>1</v>
      </c>
    </row>
    <row r="2683" spans="1:20" x14ac:dyDescent="0.35">
      <c r="A2683" t="s">
        <v>13272</v>
      </c>
      <c r="B2683" t="s">
        <v>13273</v>
      </c>
      <c r="C2683" t="s">
        <v>13274</v>
      </c>
      <c r="D2683" t="s">
        <v>13275</v>
      </c>
      <c r="E2683">
        <f>IF(COUNTIFS(Registros!$A$2:$A$6000,"NP",Registros!$B$2:$B$6000,$A2683)&gt;0,1,0)</f>
        <v>0</v>
      </c>
      <c r="F2683">
        <f>IF($E2683=1,SUMIFS(Registros!$F$2:$F$6000,Registros!$A$2:$A$6000,"NP",Registros!$B$2:$B$6000,$A2683),0)</f>
        <v>0</v>
      </c>
      <c r="G2683">
        <f>IF(COUNTIFS(Registros!$A$2:$A$6000,"MOV",Registros!$B$2:$B$6000,$A2683)&gt;0,1,0)</f>
        <v>1</v>
      </c>
      <c r="H2683">
        <f>IF($G2683=1,SUMIFS(Registros!$F$2:$F$6000,Registros!$A$2:$A$6000,"MOV",Registros!$B$2:$B$6000,$A2683),0)</f>
        <v>15</v>
      </c>
      <c r="I2683">
        <f>IF(COUNTIFS(Registros!$A$2:$A$6000,"CS",Registros!$B$2:$B$6000,$A2683)&gt;0,1,0)</f>
        <v>0</v>
      </c>
      <c r="J2683">
        <f>IF($I2683=1,SUMIFS(Registros!$I$2:$I$6000,Registros!$A$2:$A$6000,"CS",Registros!$B$2:$B$6000,$A2683),0)</f>
        <v>0</v>
      </c>
      <c r="K2683">
        <f>IF(COUNTIFS(Winback!$K$2:$K$300,$A2683)&gt;0,1,0)</f>
        <v>0</v>
      </c>
      <c r="L2683">
        <f>IF(AND($K2683=1,LEFT($A2683,3)="WB-"),SUMIFS(Winback!$D$2:$D$300,Winback!$K$2:$K$300,$A2683),0)</f>
        <v>0</v>
      </c>
      <c r="M2683">
        <f>IF(OR($E2683=1,$G2683=1,SUMIFS(Registros!$J$2:$J$6000,Registros!$B$2:$B$6000,$A2683)&gt;0),1,0)</f>
        <v>1</v>
      </c>
      <c r="N2683">
        <f>IF($J2683&gt;0,1,IF(COUNTIFS(Registros!$A$2:$A$6000,"CS",Registros!$B$2:$B$6000,$A2683,Registros!$K$2:$K$6000,"&lt;&gt;")&gt;0,1,0))</f>
        <v>0</v>
      </c>
      <c r="O2683" t="str">
        <f t="shared" si="205"/>
        <v>SOLO MÓVIL</v>
      </c>
      <c r="P2683" t="str">
        <f t="shared" si="206"/>
        <v>Ofrecer fijo + internet (FLBBTV)</v>
      </c>
      <c r="Q2683">
        <f t="shared" si="207"/>
        <v>15</v>
      </c>
      <c r="R2683">
        <f>IFERROR(VLOOKUP($A2683,Registros!$B$2:$G$6000,6,0),IFERROR(INDEX(Winback!$C$2:$C$300,MATCH($A2683,Winback!$K$2:$K$300,0)),""))</f>
        <v>0</v>
      </c>
      <c r="S2683" t="str">
        <f t="shared" si="208"/>
        <v>+MOV</v>
      </c>
      <c r="T2683">
        <f t="shared" si="209"/>
        <v>1</v>
      </c>
    </row>
    <row r="2684" spans="1:20" x14ac:dyDescent="0.35">
      <c r="A2684" t="s">
        <v>13277</v>
      </c>
      <c r="B2684" t="s">
        <v>13278</v>
      </c>
      <c r="C2684" t="s">
        <v>13279</v>
      </c>
      <c r="D2684" t="s">
        <v>13280</v>
      </c>
      <c r="E2684">
        <f>IF(COUNTIFS(Registros!$A$2:$A$6000,"NP",Registros!$B$2:$B$6000,$A2684)&gt;0,1,0)</f>
        <v>0</v>
      </c>
      <c r="F2684">
        <f>IF($E2684=1,SUMIFS(Registros!$F$2:$F$6000,Registros!$A$2:$A$6000,"NP",Registros!$B$2:$B$6000,$A2684),0)</f>
        <v>0</v>
      </c>
      <c r="G2684">
        <f>IF(COUNTIFS(Registros!$A$2:$A$6000,"MOV",Registros!$B$2:$B$6000,$A2684)&gt;0,1,0)</f>
        <v>1</v>
      </c>
      <c r="H2684">
        <f>IF($G2684=1,SUMIFS(Registros!$F$2:$F$6000,Registros!$A$2:$A$6000,"MOV",Registros!$B$2:$B$6000,$A2684),0)</f>
        <v>20</v>
      </c>
      <c r="I2684">
        <f>IF(COUNTIFS(Registros!$A$2:$A$6000,"CS",Registros!$B$2:$B$6000,$A2684)&gt;0,1,0)</f>
        <v>0</v>
      </c>
      <c r="J2684">
        <f>IF($I2684=1,SUMIFS(Registros!$I$2:$I$6000,Registros!$A$2:$A$6000,"CS",Registros!$B$2:$B$6000,$A2684),0)</f>
        <v>0</v>
      </c>
      <c r="K2684">
        <f>IF(COUNTIFS(Winback!$K$2:$K$300,$A2684)&gt;0,1,0)</f>
        <v>0</v>
      </c>
      <c r="L2684">
        <f>IF(AND($K2684=1,LEFT($A2684,3)="WB-"),SUMIFS(Winback!$D$2:$D$300,Winback!$K$2:$K$300,$A2684),0)</f>
        <v>0</v>
      </c>
      <c r="M2684">
        <f>IF(OR($E2684=1,$G2684=1,SUMIFS(Registros!$J$2:$J$6000,Registros!$B$2:$B$6000,$A2684)&gt;0),1,0)</f>
        <v>1</v>
      </c>
      <c r="N2684">
        <f>IF($J2684&gt;0,1,IF(COUNTIFS(Registros!$A$2:$A$6000,"CS",Registros!$B$2:$B$6000,$A2684,Registros!$K$2:$K$6000,"&lt;&gt;")&gt;0,1,0))</f>
        <v>0</v>
      </c>
      <c r="O2684" t="str">
        <f t="shared" si="205"/>
        <v>SOLO MÓVIL</v>
      </c>
      <c r="P2684" t="str">
        <f t="shared" si="206"/>
        <v>Ofrecer fijo + internet (FLBBTV)</v>
      </c>
      <c r="Q2684">
        <f t="shared" si="207"/>
        <v>20</v>
      </c>
      <c r="R2684">
        <f>IFERROR(VLOOKUP($A2684,Registros!$B$2:$G$6000,6,0),IFERROR(INDEX(Winback!$C$2:$C$300,MATCH($A2684,Winback!$K$2:$K$300,0)),""))</f>
        <v>0</v>
      </c>
      <c r="S2684" t="str">
        <f t="shared" si="208"/>
        <v>+MOV</v>
      </c>
      <c r="T2684">
        <f t="shared" si="209"/>
        <v>1</v>
      </c>
    </row>
    <row r="2685" spans="1:20" x14ac:dyDescent="0.35">
      <c r="A2685" t="s">
        <v>13282</v>
      </c>
      <c r="B2685" t="s">
        <v>13283</v>
      </c>
      <c r="C2685" t="s">
        <v>13284</v>
      </c>
      <c r="D2685" t="s">
        <v>13285</v>
      </c>
      <c r="E2685">
        <f>IF(COUNTIFS(Registros!$A$2:$A$6000,"NP",Registros!$B$2:$B$6000,$A2685)&gt;0,1,0)</f>
        <v>0</v>
      </c>
      <c r="F2685">
        <f>IF($E2685=1,SUMIFS(Registros!$F$2:$F$6000,Registros!$A$2:$A$6000,"NP",Registros!$B$2:$B$6000,$A2685),0)</f>
        <v>0</v>
      </c>
      <c r="G2685">
        <f>IF(COUNTIFS(Registros!$A$2:$A$6000,"MOV",Registros!$B$2:$B$6000,$A2685)&gt;0,1,0)</f>
        <v>1</v>
      </c>
      <c r="H2685">
        <f>IF($G2685=1,SUMIFS(Registros!$F$2:$F$6000,Registros!$A$2:$A$6000,"MOV",Registros!$B$2:$B$6000,$A2685),0)</f>
        <v>12</v>
      </c>
      <c r="I2685">
        <f>IF(COUNTIFS(Registros!$A$2:$A$6000,"CS",Registros!$B$2:$B$6000,$A2685)&gt;0,1,0)</f>
        <v>0</v>
      </c>
      <c r="J2685">
        <f>IF($I2685=1,SUMIFS(Registros!$I$2:$I$6000,Registros!$A$2:$A$6000,"CS",Registros!$B$2:$B$6000,$A2685),0)</f>
        <v>0</v>
      </c>
      <c r="K2685">
        <f>IF(COUNTIFS(Winback!$K$2:$K$300,$A2685)&gt;0,1,0)</f>
        <v>0</v>
      </c>
      <c r="L2685">
        <f>IF(AND($K2685=1,LEFT($A2685,3)="WB-"),SUMIFS(Winback!$D$2:$D$300,Winback!$K$2:$K$300,$A2685),0)</f>
        <v>0</v>
      </c>
      <c r="M2685">
        <f>IF(OR($E2685=1,$G2685=1,SUMIFS(Registros!$J$2:$J$6000,Registros!$B$2:$B$6000,$A2685)&gt;0),1,0)</f>
        <v>1</v>
      </c>
      <c r="N2685">
        <f>IF($J2685&gt;0,1,IF(COUNTIFS(Registros!$A$2:$A$6000,"CS",Registros!$B$2:$B$6000,$A2685,Registros!$K$2:$K$6000,"&lt;&gt;")&gt;0,1,0))</f>
        <v>0</v>
      </c>
      <c r="O2685" t="str">
        <f t="shared" si="205"/>
        <v>SOLO MÓVIL</v>
      </c>
      <c r="P2685" t="str">
        <f t="shared" si="206"/>
        <v>Ofrecer fijo + internet (FLBBTV)</v>
      </c>
      <c r="Q2685">
        <f t="shared" si="207"/>
        <v>12</v>
      </c>
      <c r="R2685">
        <f>IFERROR(VLOOKUP($A2685,Registros!$B$2:$G$6000,6,0),IFERROR(INDEX(Winback!$C$2:$C$300,MATCH($A2685,Winback!$K$2:$K$300,0)),""))</f>
        <v>0</v>
      </c>
      <c r="S2685" t="str">
        <f t="shared" si="208"/>
        <v>+MOV</v>
      </c>
      <c r="T2685">
        <f t="shared" si="209"/>
        <v>1</v>
      </c>
    </row>
    <row r="2686" spans="1:20" x14ac:dyDescent="0.35">
      <c r="A2686" t="s">
        <v>13287</v>
      </c>
      <c r="B2686" t="s">
        <v>13288</v>
      </c>
      <c r="C2686" t="s">
        <v>13289</v>
      </c>
      <c r="D2686" t="s">
        <v>13290</v>
      </c>
      <c r="E2686">
        <f>IF(COUNTIFS(Registros!$A$2:$A$6000,"NP",Registros!$B$2:$B$6000,$A2686)&gt;0,1,0)</f>
        <v>0</v>
      </c>
      <c r="F2686">
        <f>IF($E2686=1,SUMIFS(Registros!$F$2:$F$6000,Registros!$A$2:$A$6000,"NP",Registros!$B$2:$B$6000,$A2686),0)</f>
        <v>0</v>
      </c>
      <c r="G2686">
        <f>IF(COUNTIFS(Registros!$A$2:$A$6000,"MOV",Registros!$B$2:$B$6000,$A2686)&gt;0,1,0)</f>
        <v>1</v>
      </c>
      <c r="H2686">
        <f>IF($G2686=1,SUMIFS(Registros!$F$2:$F$6000,Registros!$A$2:$A$6000,"MOV",Registros!$B$2:$B$6000,$A2686),0)</f>
        <v>16.940000000000001</v>
      </c>
      <c r="I2686">
        <f>IF(COUNTIFS(Registros!$A$2:$A$6000,"CS",Registros!$B$2:$B$6000,$A2686)&gt;0,1,0)</f>
        <v>0</v>
      </c>
      <c r="J2686">
        <f>IF($I2686=1,SUMIFS(Registros!$I$2:$I$6000,Registros!$A$2:$A$6000,"CS",Registros!$B$2:$B$6000,$A2686),0)</f>
        <v>0</v>
      </c>
      <c r="K2686">
        <f>IF(COUNTIFS(Winback!$K$2:$K$300,$A2686)&gt;0,1,0)</f>
        <v>0</v>
      </c>
      <c r="L2686">
        <f>IF(AND($K2686=1,LEFT($A2686,3)="WB-"),SUMIFS(Winback!$D$2:$D$300,Winback!$K$2:$K$300,$A2686),0)</f>
        <v>0</v>
      </c>
      <c r="M2686">
        <f>IF(OR($E2686=1,$G2686=1,SUMIFS(Registros!$J$2:$J$6000,Registros!$B$2:$B$6000,$A2686)&gt;0),1,0)</f>
        <v>1</v>
      </c>
      <c r="N2686">
        <f>IF($J2686&gt;0,1,IF(COUNTIFS(Registros!$A$2:$A$6000,"CS",Registros!$B$2:$B$6000,$A2686,Registros!$K$2:$K$6000,"&lt;&gt;")&gt;0,1,0))</f>
        <v>0</v>
      </c>
      <c r="O2686" t="str">
        <f t="shared" si="205"/>
        <v>SOLO MÓVIL</v>
      </c>
      <c r="P2686" t="str">
        <f t="shared" si="206"/>
        <v>Ofrecer fijo + internet (FLBBTV)</v>
      </c>
      <c r="Q2686">
        <f t="shared" si="207"/>
        <v>16.940000000000001</v>
      </c>
      <c r="R2686">
        <f>IFERROR(VLOOKUP($A2686,Registros!$B$2:$G$6000,6,0),IFERROR(INDEX(Winback!$C$2:$C$300,MATCH($A2686,Winback!$K$2:$K$300,0)),""))</f>
        <v>0</v>
      </c>
      <c r="S2686" t="str">
        <f t="shared" si="208"/>
        <v>+MOV</v>
      </c>
      <c r="T2686">
        <f t="shared" si="209"/>
        <v>1</v>
      </c>
    </row>
    <row r="2687" spans="1:20" x14ac:dyDescent="0.35">
      <c r="A2687" t="s">
        <v>13292</v>
      </c>
      <c r="B2687" t="s">
        <v>13293</v>
      </c>
      <c r="C2687" t="s">
        <v>13294</v>
      </c>
      <c r="D2687" t="s">
        <v>13295</v>
      </c>
      <c r="E2687">
        <f>IF(COUNTIFS(Registros!$A$2:$A$6000,"NP",Registros!$B$2:$B$6000,$A2687)&gt;0,1,0)</f>
        <v>0</v>
      </c>
      <c r="F2687">
        <f>IF($E2687=1,SUMIFS(Registros!$F$2:$F$6000,Registros!$A$2:$A$6000,"NP",Registros!$B$2:$B$6000,$A2687),0)</f>
        <v>0</v>
      </c>
      <c r="G2687">
        <f>IF(COUNTIFS(Registros!$A$2:$A$6000,"MOV",Registros!$B$2:$B$6000,$A2687)&gt;0,1,0)</f>
        <v>1</v>
      </c>
      <c r="H2687">
        <f>IF($G2687=1,SUMIFS(Registros!$F$2:$F$6000,Registros!$A$2:$A$6000,"MOV",Registros!$B$2:$B$6000,$A2687),0)</f>
        <v>18.87</v>
      </c>
      <c r="I2687">
        <f>IF(COUNTIFS(Registros!$A$2:$A$6000,"CS",Registros!$B$2:$B$6000,$A2687)&gt;0,1,0)</f>
        <v>0</v>
      </c>
      <c r="J2687">
        <f>IF($I2687=1,SUMIFS(Registros!$I$2:$I$6000,Registros!$A$2:$A$6000,"CS",Registros!$B$2:$B$6000,$A2687),0)</f>
        <v>0</v>
      </c>
      <c r="K2687">
        <f>IF(COUNTIFS(Winback!$K$2:$K$300,$A2687)&gt;0,1,0)</f>
        <v>0</v>
      </c>
      <c r="L2687">
        <f>IF(AND($K2687=1,LEFT($A2687,3)="WB-"),SUMIFS(Winback!$D$2:$D$300,Winback!$K$2:$K$300,$A2687),0)</f>
        <v>0</v>
      </c>
      <c r="M2687">
        <f>IF(OR($E2687=1,$G2687=1,SUMIFS(Registros!$J$2:$J$6000,Registros!$B$2:$B$6000,$A2687)&gt;0),1,0)</f>
        <v>1</v>
      </c>
      <c r="N2687">
        <f>IF($J2687&gt;0,1,IF(COUNTIFS(Registros!$A$2:$A$6000,"CS",Registros!$B$2:$B$6000,$A2687,Registros!$K$2:$K$6000,"&lt;&gt;")&gt;0,1,0))</f>
        <v>0</v>
      </c>
      <c r="O2687" t="str">
        <f t="shared" si="205"/>
        <v>SOLO MÓVIL</v>
      </c>
      <c r="P2687" t="str">
        <f t="shared" si="206"/>
        <v>Ofrecer fijo + internet (FLBBTV)</v>
      </c>
      <c r="Q2687">
        <f t="shared" si="207"/>
        <v>18.87</v>
      </c>
      <c r="R2687">
        <f>IFERROR(VLOOKUP($A2687,Registros!$B$2:$G$6000,6,0),IFERROR(INDEX(Winback!$C$2:$C$300,MATCH($A2687,Winback!$K$2:$K$300,0)),""))</f>
        <v>0</v>
      </c>
      <c r="S2687" t="str">
        <f t="shared" si="208"/>
        <v>+MOV</v>
      </c>
      <c r="T2687">
        <f t="shared" si="209"/>
        <v>1</v>
      </c>
    </row>
    <row r="2688" spans="1:20" x14ac:dyDescent="0.35">
      <c r="A2688" t="s">
        <v>13297</v>
      </c>
      <c r="B2688" t="s">
        <v>13298</v>
      </c>
      <c r="C2688" t="s">
        <v>13299</v>
      </c>
      <c r="D2688" t="s">
        <v>13300</v>
      </c>
      <c r="E2688">
        <f>IF(COUNTIFS(Registros!$A$2:$A$6000,"NP",Registros!$B$2:$B$6000,$A2688)&gt;0,1,0)</f>
        <v>0</v>
      </c>
      <c r="F2688">
        <f>IF($E2688=1,SUMIFS(Registros!$F$2:$F$6000,Registros!$A$2:$A$6000,"NP",Registros!$B$2:$B$6000,$A2688),0)</f>
        <v>0</v>
      </c>
      <c r="G2688">
        <f>IF(COUNTIFS(Registros!$A$2:$A$6000,"MOV",Registros!$B$2:$B$6000,$A2688)&gt;0,1,0)</f>
        <v>1</v>
      </c>
      <c r="H2688">
        <f>IF($G2688=1,SUMIFS(Registros!$F$2:$F$6000,Registros!$A$2:$A$6000,"MOV",Registros!$B$2:$B$6000,$A2688),0)</f>
        <v>20.16</v>
      </c>
      <c r="I2688">
        <f>IF(COUNTIFS(Registros!$A$2:$A$6000,"CS",Registros!$B$2:$B$6000,$A2688)&gt;0,1,0)</f>
        <v>0</v>
      </c>
      <c r="J2688">
        <f>IF($I2688=1,SUMIFS(Registros!$I$2:$I$6000,Registros!$A$2:$A$6000,"CS",Registros!$B$2:$B$6000,$A2688),0)</f>
        <v>0</v>
      </c>
      <c r="K2688">
        <f>IF(COUNTIFS(Winback!$K$2:$K$300,$A2688)&gt;0,1,0)</f>
        <v>0</v>
      </c>
      <c r="L2688">
        <f>IF(AND($K2688=1,LEFT($A2688,3)="WB-"),SUMIFS(Winback!$D$2:$D$300,Winback!$K$2:$K$300,$A2688),0)</f>
        <v>0</v>
      </c>
      <c r="M2688">
        <f>IF(OR($E2688=1,$G2688=1,SUMIFS(Registros!$J$2:$J$6000,Registros!$B$2:$B$6000,$A2688)&gt;0),1,0)</f>
        <v>1</v>
      </c>
      <c r="N2688">
        <f>IF($J2688&gt;0,1,IF(COUNTIFS(Registros!$A$2:$A$6000,"CS",Registros!$B$2:$B$6000,$A2688,Registros!$K$2:$K$6000,"&lt;&gt;")&gt;0,1,0))</f>
        <v>0</v>
      </c>
      <c r="O2688" t="str">
        <f t="shared" si="205"/>
        <v>SOLO MÓVIL</v>
      </c>
      <c r="P2688" t="str">
        <f t="shared" si="206"/>
        <v>Ofrecer fijo + internet (FLBBTV)</v>
      </c>
      <c r="Q2688">
        <f t="shared" si="207"/>
        <v>20.16</v>
      </c>
      <c r="R2688">
        <f>IFERROR(VLOOKUP($A2688,Registros!$B$2:$G$6000,6,0),IFERROR(INDEX(Winback!$C$2:$C$300,MATCH($A2688,Winback!$K$2:$K$300,0)),""))</f>
        <v>0</v>
      </c>
      <c r="S2688" t="str">
        <f t="shared" si="208"/>
        <v>+MOV</v>
      </c>
      <c r="T2688">
        <f t="shared" si="209"/>
        <v>1</v>
      </c>
    </row>
    <row r="2689" spans="1:20" x14ac:dyDescent="0.35">
      <c r="A2689" t="s">
        <v>13301</v>
      </c>
      <c r="B2689" t="s">
        <v>13302</v>
      </c>
      <c r="C2689" t="s">
        <v>13303</v>
      </c>
      <c r="D2689" t="s">
        <v>13304</v>
      </c>
      <c r="E2689">
        <f>IF(COUNTIFS(Registros!$A$2:$A$6000,"NP",Registros!$B$2:$B$6000,$A2689)&gt;0,1,0)</f>
        <v>0</v>
      </c>
      <c r="F2689">
        <f>IF($E2689=1,SUMIFS(Registros!$F$2:$F$6000,Registros!$A$2:$A$6000,"NP",Registros!$B$2:$B$6000,$A2689),0)</f>
        <v>0</v>
      </c>
      <c r="G2689">
        <f>IF(COUNTIFS(Registros!$A$2:$A$6000,"MOV",Registros!$B$2:$B$6000,$A2689)&gt;0,1,0)</f>
        <v>1</v>
      </c>
      <c r="H2689">
        <f>IF($G2689=1,SUMIFS(Registros!$F$2:$F$6000,Registros!$A$2:$A$6000,"MOV",Registros!$B$2:$B$6000,$A2689),0)</f>
        <v>15</v>
      </c>
      <c r="I2689">
        <f>IF(COUNTIFS(Registros!$A$2:$A$6000,"CS",Registros!$B$2:$B$6000,$A2689)&gt;0,1,0)</f>
        <v>0</v>
      </c>
      <c r="J2689">
        <f>IF($I2689=1,SUMIFS(Registros!$I$2:$I$6000,Registros!$A$2:$A$6000,"CS",Registros!$B$2:$B$6000,$A2689),0)</f>
        <v>0</v>
      </c>
      <c r="K2689">
        <f>IF(COUNTIFS(Winback!$K$2:$K$300,$A2689)&gt;0,1,0)</f>
        <v>0</v>
      </c>
      <c r="L2689">
        <f>IF(AND($K2689=1,LEFT($A2689,3)="WB-"),SUMIFS(Winback!$D$2:$D$300,Winback!$K$2:$K$300,$A2689),0)</f>
        <v>0</v>
      </c>
      <c r="M2689">
        <f>IF(OR($E2689=1,$G2689=1,SUMIFS(Registros!$J$2:$J$6000,Registros!$B$2:$B$6000,$A2689)&gt;0),1,0)</f>
        <v>1</v>
      </c>
      <c r="N2689">
        <f>IF($J2689&gt;0,1,IF(COUNTIFS(Registros!$A$2:$A$6000,"CS",Registros!$B$2:$B$6000,$A2689,Registros!$K$2:$K$6000,"&lt;&gt;")&gt;0,1,0))</f>
        <v>0</v>
      </c>
      <c r="O2689" t="str">
        <f t="shared" si="205"/>
        <v>SOLO MÓVIL</v>
      </c>
      <c r="P2689" t="str">
        <f t="shared" si="206"/>
        <v>Ofrecer fijo + internet (FLBBTV)</v>
      </c>
      <c r="Q2689">
        <f t="shared" si="207"/>
        <v>15</v>
      </c>
      <c r="R2689">
        <f>IFERROR(VLOOKUP($A2689,Registros!$B$2:$G$6000,6,0),IFERROR(INDEX(Winback!$C$2:$C$300,MATCH($A2689,Winback!$K$2:$K$300,0)),""))</f>
        <v>0</v>
      </c>
      <c r="S2689" t="str">
        <f t="shared" si="208"/>
        <v>+MOV</v>
      </c>
      <c r="T2689">
        <f t="shared" si="209"/>
        <v>1</v>
      </c>
    </row>
    <row r="2690" spans="1:20" x14ac:dyDescent="0.35">
      <c r="A2690" t="s">
        <v>13306</v>
      </c>
      <c r="B2690" t="s">
        <v>13307</v>
      </c>
      <c r="C2690" t="s">
        <v>13308</v>
      </c>
      <c r="D2690" t="s">
        <v>13309</v>
      </c>
      <c r="E2690">
        <f>IF(COUNTIFS(Registros!$A$2:$A$6000,"NP",Registros!$B$2:$B$6000,$A2690)&gt;0,1,0)</f>
        <v>0</v>
      </c>
      <c r="F2690">
        <f>IF($E2690=1,SUMIFS(Registros!$F$2:$F$6000,Registros!$A$2:$A$6000,"NP",Registros!$B$2:$B$6000,$A2690),0)</f>
        <v>0</v>
      </c>
      <c r="G2690">
        <f>IF(COUNTIFS(Registros!$A$2:$A$6000,"MOV",Registros!$B$2:$B$6000,$A2690)&gt;0,1,0)</f>
        <v>1</v>
      </c>
      <c r="H2690">
        <f>IF($G2690=1,SUMIFS(Registros!$F$2:$F$6000,Registros!$A$2:$A$6000,"MOV",Registros!$B$2:$B$6000,$A2690),0)</f>
        <v>15</v>
      </c>
      <c r="I2690">
        <f>IF(COUNTIFS(Registros!$A$2:$A$6000,"CS",Registros!$B$2:$B$6000,$A2690)&gt;0,1,0)</f>
        <v>0</v>
      </c>
      <c r="J2690">
        <f>IF($I2690=1,SUMIFS(Registros!$I$2:$I$6000,Registros!$A$2:$A$6000,"CS",Registros!$B$2:$B$6000,$A2690),0)</f>
        <v>0</v>
      </c>
      <c r="K2690">
        <f>IF(COUNTIFS(Winback!$K$2:$K$300,$A2690)&gt;0,1,0)</f>
        <v>0</v>
      </c>
      <c r="L2690">
        <f>IF(AND($K2690=1,LEFT($A2690,3)="WB-"),SUMIFS(Winback!$D$2:$D$300,Winback!$K$2:$K$300,$A2690),0)</f>
        <v>0</v>
      </c>
      <c r="M2690">
        <f>IF(OR($E2690=1,$G2690=1,SUMIFS(Registros!$J$2:$J$6000,Registros!$B$2:$B$6000,$A2690)&gt;0),1,0)</f>
        <v>1</v>
      </c>
      <c r="N2690">
        <f>IF($J2690&gt;0,1,IF(COUNTIFS(Registros!$A$2:$A$6000,"CS",Registros!$B$2:$B$6000,$A2690,Registros!$K$2:$K$6000,"&lt;&gt;")&gt;0,1,0))</f>
        <v>0</v>
      </c>
      <c r="O2690" t="str">
        <f t="shared" ref="O2690:O2753" si="210">IF(AND($K2690=1,$E2690=0,$G2690=0,$I2690=0),"WINBACK",IF(AND($M2690=1,$N2690&gt;0),"CONVERGENTE",IF($M2690=1,"SOLO MÓVIL",IF($N2690&gt;0,"SOLO FIJO / INTERNET","SIN SERVICIOS"))))</f>
        <v>SOLO MÓVIL</v>
      </c>
      <c r="P2690" t="str">
        <f t="shared" ref="P2690:P2753" si="211">IF($O2690="WINBACK","Recuperar (winback)",IF($O2690="CONVERGENTE","Upgrade / más líneas",IF($O2690="SOLO MÓVIL","Ofrecer fijo + internet (FLBBTV)",IF($O2690="SOLO FIJO / INTERNET","Ofrecer línea móvil Nextphone","Oferta completa (móvil + fijo + internet)"))))</f>
        <v>Ofrecer fijo + internet (FLBBTV)</v>
      </c>
      <c r="Q2690">
        <f t="shared" ref="Q2690:Q2753" si="212">$F2690+$H2690+$L2690</f>
        <v>15</v>
      </c>
      <c r="R2690">
        <f>IFERROR(VLOOKUP($A2690,Registros!$B$2:$G$6000,6,0),IFERROR(INDEX(Winback!$C$2:$C$300,MATCH($A2690,Winback!$K$2:$K$300,0)),""))</f>
        <v>0</v>
      </c>
      <c r="S2690" t="str">
        <f t="shared" ref="S2690:S2753" si="213">IF($E2690=1,"NP","")&amp;IF($G2690=1,"+MOV","")&amp;IF($I2690=1,"+CS","")&amp;IF($K2690=1,"+WB","")</f>
        <v>+MOV</v>
      </c>
      <c r="T2690">
        <f t="shared" ref="T2690:T2753" si="214">$E2690+$G2690+$I2690+$K2690</f>
        <v>1</v>
      </c>
    </row>
    <row r="2691" spans="1:20" x14ac:dyDescent="0.35">
      <c r="A2691" t="s">
        <v>13311</v>
      </c>
      <c r="B2691" t="s">
        <v>13312</v>
      </c>
      <c r="C2691" t="s">
        <v>13313</v>
      </c>
      <c r="D2691" t="s">
        <v>13314</v>
      </c>
      <c r="E2691">
        <f>IF(COUNTIFS(Registros!$A$2:$A$6000,"NP",Registros!$B$2:$B$6000,$A2691)&gt;0,1,0)</f>
        <v>0</v>
      </c>
      <c r="F2691">
        <f>IF($E2691=1,SUMIFS(Registros!$F$2:$F$6000,Registros!$A$2:$A$6000,"NP",Registros!$B$2:$B$6000,$A2691),0)</f>
        <v>0</v>
      </c>
      <c r="G2691">
        <f>IF(COUNTIFS(Registros!$A$2:$A$6000,"MOV",Registros!$B$2:$B$6000,$A2691)&gt;0,1,0)</f>
        <v>1</v>
      </c>
      <c r="H2691">
        <f>IF($G2691=1,SUMIFS(Registros!$F$2:$F$6000,Registros!$A$2:$A$6000,"MOV",Registros!$B$2:$B$6000,$A2691),0)</f>
        <v>25</v>
      </c>
      <c r="I2691">
        <f>IF(COUNTIFS(Registros!$A$2:$A$6000,"CS",Registros!$B$2:$B$6000,$A2691)&gt;0,1,0)</f>
        <v>0</v>
      </c>
      <c r="J2691">
        <f>IF($I2691=1,SUMIFS(Registros!$I$2:$I$6000,Registros!$A$2:$A$6000,"CS",Registros!$B$2:$B$6000,$A2691),0)</f>
        <v>0</v>
      </c>
      <c r="K2691">
        <f>IF(COUNTIFS(Winback!$K$2:$K$300,$A2691)&gt;0,1,0)</f>
        <v>0</v>
      </c>
      <c r="L2691">
        <f>IF(AND($K2691=1,LEFT($A2691,3)="WB-"),SUMIFS(Winback!$D$2:$D$300,Winback!$K$2:$K$300,$A2691),0)</f>
        <v>0</v>
      </c>
      <c r="M2691">
        <f>IF(OR($E2691=1,$G2691=1,SUMIFS(Registros!$J$2:$J$6000,Registros!$B$2:$B$6000,$A2691)&gt;0),1,0)</f>
        <v>1</v>
      </c>
      <c r="N2691">
        <f>IF($J2691&gt;0,1,IF(COUNTIFS(Registros!$A$2:$A$6000,"CS",Registros!$B$2:$B$6000,$A2691,Registros!$K$2:$K$6000,"&lt;&gt;")&gt;0,1,0))</f>
        <v>0</v>
      </c>
      <c r="O2691" t="str">
        <f t="shared" si="210"/>
        <v>SOLO MÓVIL</v>
      </c>
      <c r="P2691" t="str">
        <f t="shared" si="211"/>
        <v>Ofrecer fijo + internet (FLBBTV)</v>
      </c>
      <c r="Q2691">
        <f t="shared" si="212"/>
        <v>25</v>
      </c>
      <c r="R2691">
        <f>IFERROR(VLOOKUP($A2691,Registros!$B$2:$G$6000,6,0),IFERROR(INDEX(Winback!$C$2:$C$300,MATCH($A2691,Winback!$K$2:$K$300,0)),""))</f>
        <v>0</v>
      </c>
      <c r="S2691" t="str">
        <f t="shared" si="213"/>
        <v>+MOV</v>
      </c>
      <c r="T2691">
        <f t="shared" si="214"/>
        <v>1</v>
      </c>
    </row>
    <row r="2692" spans="1:20" x14ac:dyDescent="0.35">
      <c r="A2692" t="s">
        <v>13316</v>
      </c>
      <c r="B2692" t="s">
        <v>13317</v>
      </c>
      <c r="C2692" t="s">
        <v>13318</v>
      </c>
      <c r="D2692" t="s">
        <v>13319</v>
      </c>
      <c r="E2692">
        <f>IF(COUNTIFS(Registros!$A$2:$A$6000,"NP",Registros!$B$2:$B$6000,$A2692)&gt;0,1,0)</f>
        <v>0</v>
      </c>
      <c r="F2692">
        <f>IF($E2692=1,SUMIFS(Registros!$F$2:$F$6000,Registros!$A$2:$A$6000,"NP",Registros!$B$2:$B$6000,$A2692),0)</f>
        <v>0</v>
      </c>
      <c r="G2692">
        <f>IF(COUNTIFS(Registros!$A$2:$A$6000,"MOV",Registros!$B$2:$B$6000,$A2692)&gt;0,1,0)</f>
        <v>1</v>
      </c>
      <c r="H2692">
        <f>IF($G2692=1,SUMIFS(Registros!$F$2:$F$6000,Registros!$A$2:$A$6000,"MOV",Registros!$B$2:$B$6000,$A2692),0)</f>
        <v>19.25</v>
      </c>
      <c r="I2692">
        <f>IF(COUNTIFS(Registros!$A$2:$A$6000,"CS",Registros!$B$2:$B$6000,$A2692)&gt;0,1,0)</f>
        <v>0</v>
      </c>
      <c r="J2692">
        <f>IF($I2692=1,SUMIFS(Registros!$I$2:$I$6000,Registros!$A$2:$A$6000,"CS",Registros!$B$2:$B$6000,$A2692),0)</f>
        <v>0</v>
      </c>
      <c r="K2692">
        <f>IF(COUNTIFS(Winback!$K$2:$K$300,$A2692)&gt;0,1,0)</f>
        <v>0</v>
      </c>
      <c r="L2692">
        <f>IF(AND($K2692=1,LEFT($A2692,3)="WB-"),SUMIFS(Winback!$D$2:$D$300,Winback!$K$2:$K$300,$A2692),0)</f>
        <v>0</v>
      </c>
      <c r="M2692">
        <f>IF(OR($E2692=1,$G2692=1,SUMIFS(Registros!$J$2:$J$6000,Registros!$B$2:$B$6000,$A2692)&gt;0),1,0)</f>
        <v>1</v>
      </c>
      <c r="N2692">
        <f>IF($J2692&gt;0,1,IF(COUNTIFS(Registros!$A$2:$A$6000,"CS",Registros!$B$2:$B$6000,$A2692,Registros!$K$2:$K$6000,"&lt;&gt;")&gt;0,1,0))</f>
        <v>0</v>
      </c>
      <c r="O2692" t="str">
        <f t="shared" si="210"/>
        <v>SOLO MÓVIL</v>
      </c>
      <c r="P2692" t="str">
        <f t="shared" si="211"/>
        <v>Ofrecer fijo + internet (FLBBTV)</v>
      </c>
      <c r="Q2692">
        <f t="shared" si="212"/>
        <v>19.25</v>
      </c>
      <c r="R2692">
        <f>IFERROR(VLOOKUP($A2692,Registros!$B$2:$G$6000,6,0),IFERROR(INDEX(Winback!$C$2:$C$300,MATCH($A2692,Winback!$K$2:$K$300,0)),""))</f>
        <v>0</v>
      </c>
      <c r="S2692" t="str">
        <f t="shared" si="213"/>
        <v>+MOV</v>
      </c>
      <c r="T2692">
        <f t="shared" si="214"/>
        <v>1</v>
      </c>
    </row>
    <row r="2693" spans="1:20" x14ac:dyDescent="0.35">
      <c r="A2693" t="s">
        <v>13321</v>
      </c>
      <c r="B2693" t="s">
        <v>13322</v>
      </c>
      <c r="C2693" t="s">
        <v>13323</v>
      </c>
      <c r="D2693" t="s">
        <v>13324</v>
      </c>
      <c r="E2693">
        <f>IF(COUNTIFS(Registros!$A$2:$A$6000,"NP",Registros!$B$2:$B$6000,$A2693)&gt;0,1,0)</f>
        <v>0</v>
      </c>
      <c r="F2693">
        <f>IF($E2693=1,SUMIFS(Registros!$F$2:$F$6000,Registros!$A$2:$A$6000,"NP",Registros!$B$2:$B$6000,$A2693),0)</f>
        <v>0</v>
      </c>
      <c r="G2693">
        <f>IF(COUNTIFS(Registros!$A$2:$A$6000,"MOV",Registros!$B$2:$B$6000,$A2693)&gt;0,1,0)</f>
        <v>1</v>
      </c>
      <c r="H2693">
        <f>IF($G2693=1,SUMIFS(Registros!$F$2:$F$6000,Registros!$A$2:$A$6000,"MOV",Registros!$B$2:$B$6000,$A2693),0)</f>
        <v>12</v>
      </c>
      <c r="I2693">
        <f>IF(COUNTIFS(Registros!$A$2:$A$6000,"CS",Registros!$B$2:$B$6000,$A2693)&gt;0,1,0)</f>
        <v>0</v>
      </c>
      <c r="J2693">
        <f>IF($I2693=1,SUMIFS(Registros!$I$2:$I$6000,Registros!$A$2:$A$6000,"CS",Registros!$B$2:$B$6000,$A2693),0)</f>
        <v>0</v>
      </c>
      <c r="K2693">
        <f>IF(COUNTIFS(Winback!$K$2:$K$300,$A2693)&gt;0,1,0)</f>
        <v>0</v>
      </c>
      <c r="L2693">
        <f>IF(AND($K2693=1,LEFT($A2693,3)="WB-"),SUMIFS(Winback!$D$2:$D$300,Winback!$K$2:$K$300,$A2693),0)</f>
        <v>0</v>
      </c>
      <c r="M2693">
        <f>IF(OR($E2693=1,$G2693=1,SUMIFS(Registros!$J$2:$J$6000,Registros!$B$2:$B$6000,$A2693)&gt;0),1,0)</f>
        <v>1</v>
      </c>
      <c r="N2693">
        <f>IF($J2693&gt;0,1,IF(COUNTIFS(Registros!$A$2:$A$6000,"CS",Registros!$B$2:$B$6000,$A2693,Registros!$K$2:$K$6000,"&lt;&gt;")&gt;0,1,0))</f>
        <v>0</v>
      </c>
      <c r="O2693" t="str">
        <f t="shared" si="210"/>
        <v>SOLO MÓVIL</v>
      </c>
      <c r="P2693" t="str">
        <f t="shared" si="211"/>
        <v>Ofrecer fijo + internet (FLBBTV)</v>
      </c>
      <c r="Q2693">
        <f t="shared" si="212"/>
        <v>12</v>
      </c>
      <c r="R2693">
        <f>IFERROR(VLOOKUP($A2693,Registros!$B$2:$G$6000,6,0),IFERROR(INDEX(Winback!$C$2:$C$300,MATCH($A2693,Winback!$K$2:$K$300,0)),""))</f>
        <v>0</v>
      </c>
      <c r="S2693" t="str">
        <f t="shared" si="213"/>
        <v>+MOV</v>
      </c>
      <c r="T2693">
        <f t="shared" si="214"/>
        <v>1</v>
      </c>
    </row>
    <row r="2694" spans="1:20" x14ac:dyDescent="0.35">
      <c r="A2694" t="s">
        <v>13326</v>
      </c>
      <c r="B2694" t="s">
        <v>13327</v>
      </c>
      <c r="C2694" t="s">
        <v>13328</v>
      </c>
      <c r="D2694" t="s">
        <v>13329</v>
      </c>
      <c r="E2694">
        <f>IF(COUNTIFS(Registros!$A$2:$A$6000,"NP",Registros!$B$2:$B$6000,$A2694)&gt;0,1,0)</f>
        <v>0</v>
      </c>
      <c r="F2694">
        <f>IF($E2694=1,SUMIFS(Registros!$F$2:$F$6000,Registros!$A$2:$A$6000,"NP",Registros!$B$2:$B$6000,$A2694),0)</f>
        <v>0</v>
      </c>
      <c r="G2694">
        <f>IF(COUNTIFS(Registros!$A$2:$A$6000,"MOV",Registros!$B$2:$B$6000,$A2694)&gt;0,1,0)</f>
        <v>1</v>
      </c>
      <c r="H2694">
        <f>IF($G2694=1,SUMIFS(Registros!$F$2:$F$6000,Registros!$A$2:$A$6000,"MOV",Registros!$B$2:$B$6000,$A2694),0)</f>
        <v>27</v>
      </c>
      <c r="I2694">
        <f>IF(COUNTIFS(Registros!$A$2:$A$6000,"CS",Registros!$B$2:$B$6000,$A2694)&gt;0,1,0)</f>
        <v>0</v>
      </c>
      <c r="J2694">
        <f>IF($I2694=1,SUMIFS(Registros!$I$2:$I$6000,Registros!$A$2:$A$6000,"CS",Registros!$B$2:$B$6000,$A2694),0)</f>
        <v>0</v>
      </c>
      <c r="K2694">
        <f>IF(COUNTIFS(Winback!$K$2:$K$300,$A2694)&gt;0,1,0)</f>
        <v>0</v>
      </c>
      <c r="L2694">
        <f>IF(AND($K2694=1,LEFT($A2694,3)="WB-"),SUMIFS(Winback!$D$2:$D$300,Winback!$K$2:$K$300,$A2694),0)</f>
        <v>0</v>
      </c>
      <c r="M2694">
        <f>IF(OR($E2694=1,$G2694=1,SUMIFS(Registros!$J$2:$J$6000,Registros!$B$2:$B$6000,$A2694)&gt;0),1,0)</f>
        <v>1</v>
      </c>
      <c r="N2694">
        <f>IF($J2694&gt;0,1,IF(COUNTIFS(Registros!$A$2:$A$6000,"CS",Registros!$B$2:$B$6000,$A2694,Registros!$K$2:$K$6000,"&lt;&gt;")&gt;0,1,0))</f>
        <v>0</v>
      </c>
      <c r="O2694" t="str">
        <f t="shared" si="210"/>
        <v>SOLO MÓVIL</v>
      </c>
      <c r="P2694" t="str">
        <f t="shared" si="211"/>
        <v>Ofrecer fijo + internet (FLBBTV)</v>
      </c>
      <c r="Q2694">
        <f t="shared" si="212"/>
        <v>27</v>
      </c>
      <c r="R2694">
        <f>IFERROR(VLOOKUP($A2694,Registros!$B$2:$G$6000,6,0),IFERROR(INDEX(Winback!$C$2:$C$300,MATCH($A2694,Winback!$K$2:$K$300,0)),""))</f>
        <v>0</v>
      </c>
      <c r="S2694" t="str">
        <f t="shared" si="213"/>
        <v>+MOV</v>
      </c>
      <c r="T2694">
        <f t="shared" si="214"/>
        <v>1</v>
      </c>
    </row>
    <row r="2695" spans="1:20" x14ac:dyDescent="0.35">
      <c r="A2695" t="s">
        <v>13331</v>
      </c>
      <c r="B2695" t="s">
        <v>13332</v>
      </c>
      <c r="C2695" t="s">
        <v>13333</v>
      </c>
      <c r="D2695" t="s">
        <v>13334</v>
      </c>
      <c r="E2695">
        <f>IF(COUNTIFS(Registros!$A$2:$A$6000,"NP",Registros!$B$2:$B$6000,$A2695)&gt;0,1,0)</f>
        <v>0</v>
      </c>
      <c r="F2695">
        <f>IF($E2695=1,SUMIFS(Registros!$F$2:$F$6000,Registros!$A$2:$A$6000,"NP",Registros!$B$2:$B$6000,$A2695),0)</f>
        <v>0</v>
      </c>
      <c r="G2695">
        <f>IF(COUNTIFS(Registros!$A$2:$A$6000,"MOV",Registros!$B$2:$B$6000,$A2695)&gt;0,1,0)</f>
        <v>1</v>
      </c>
      <c r="H2695">
        <f>IF($G2695=1,SUMIFS(Registros!$F$2:$F$6000,Registros!$A$2:$A$6000,"MOV",Registros!$B$2:$B$6000,$A2695),0)</f>
        <v>14.74</v>
      </c>
      <c r="I2695">
        <f>IF(COUNTIFS(Registros!$A$2:$A$6000,"CS",Registros!$B$2:$B$6000,$A2695)&gt;0,1,0)</f>
        <v>0</v>
      </c>
      <c r="J2695">
        <f>IF($I2695=1,SUMIFS(Registros!$I$2:$I$6000,Registros!$A$2:$A$6000,"CS",Registros!$B$2:$B$6000,$A2695),0)</f>
        <v>0</v>
      </c>
      <c r="K2695">
        <f>IF(COUNTIFS(Winback!$K$2:$K$300,$A2695)&gt;0,1,0)</f>
        <v>0</v>
      </c>
      <c r="L2695">
        <f>IF(AND($K2695=1,LEFT($A2695,3)="WB-"),SUMIFS(Winback!$D$2:$D$300,Winback!$K$2:$K$300,$A2695),0)</f>
        <v>0</v>
      </c>
      <c r="M2695">
        <f>IF(OR($E2695=1,$G2695=1,SUMIFS(Registros!$J$2:$J$6000,Registros!$B$2:$B$6000,$A2695)&gt;0),1,0)</f>
        <v>1</v>
      </c>
      <c r="N2695">
        <f>IF($J2695&gt;0,1,IF(COUNTIFS(Registros!$A$2:$A$6000,"CS",Registros!$B$2:$B$6000,$A2695,Registros!$K$2:$K$6000,"&lt;&gt;")&gt;0,1,0))</f>
        <v>0</v>
      </c>
      <c r="O2695" t="str">
        <f t="shared" si="210"/>
        <v>SOLO MÓVIL</v>
      </c>
      <c r="P2695" t="str">
        <f t="shared" si="211"/>
        <v>Ofrecer fijo + internet (FLBBTV)</v>
      </c>
      <c r="Q2695">
        <f t="shared" si="212"/>
        <v>14.74</v>
      </c>
      <c r="R2695">
        <f>IFERROR(VLOOKUP($A2695,Registros!$B$2:$G$6000,6,0),IFERROR(INDEX(Winback!$C$2:$C$300,MATCH($A2695,Winback!$K$2:$K$300,0)),""))</f>
        <v>0</v>
      </c>
      <c r="S2695" t="str">
        <f t="shared" si="213"/>
        <v>+MOV</v>
      </c>
      <c r="T2695">
        <f t="shared" si="214"/>
        <v>1</v>
      </c>
    </row>
    <row r="2696" spans="1:20" x14ac:dyDescent="0.35">
      <c r="A2696" t="s">
        <v>13336</v>
      </c>
      <c r="B2696" t="s">
        <v>13337</v>
      </c>
      <c r="C2696" t="s">
        <v>13338</v>
      </c>
      <c r="D2696" t="s">
        <v>13339</v>
      </c>
      <c r="E2696">
        <f>IF(COUNTIFS(Registros!$A$2:$A$6000,"NP",Registros!$B$2:$B$6000,$A2696)&gt;0,1,0)</f>
        <v>0</v>
      </c>
      <c r="F2696">
        <f>IF($E2696=1,SUMIFS(Registros!$F$2:$F$6000,Registros!$A$2:$A$6000,"NP",Registros!$B$2:$B$6000,$A2696),0)</f>
        <v>0</v>
      </c>
      <c r="G2696">
        <f>IF(COUNTIFS(Registros!$A$2:$A$6000,"MOV",Registros!$B$2:$B$6000,$A2696)&gt;0,1,0)</f>
        <v>1</v>
      </c>
      <c r="H2696">
        <f>IF($G2696=1,SUMIFS(Registros!$F$2:$F$6000,Registros!$A$2:$A$6000,"MOV",Registros!$B$2:$B$6000,$A2696),0)</f>
        <v>15</v>
      </c>
      <c r="I2696">
        <f>IF(COUNTIFS(Registros!$A$2:$A$6000,"CS",Registros!$B$2:$B$6000,$A2696)&gt;0,1,0)</f>
        <v>0</v>
      </c>
      <c r="J2696">
        <f>IF($I2696=1,SUMIFS(Registros!$I$2:$I$6000,Registros!$A$2:$A$6000,"CS",Registros!$B$2:$B$6000,$A2696),0)</f>
        <v>0</v>
      </c>
      <c r="K2696">
        <f>IF(COUNTIFS(Winback!$K$2:$K$300,$A2696)&gt;0,1,0)</f>
        <v>0</v>
      </c>
      <c r="L2696">
        <f>IF(AND($K2696=1,LEFT($A2696,3)="WB-"),SUMIFS(Winback!$D$2:$D$300,Winback!$K$2:$K$300,$A2696),0)</f>
        <v>0</v>
      </c>
      <c r="M2696">
        <f>IF(OR($E2696=1,$G2696=1,SUMIFS(Registros!$J$2:$J$6000,Registros!$B$2:$B$6000,$A2696)&gt;0),1,0)</f>
        <v>1</v>
      </c>
      <c r="N2696">
        <f>IF($J2696&gt;0,1,IF(COUNTIFS(Registros!$A$2:$A$6000,"CS",Registros!$B$2:$B$6000,$A2696,Registros!$K$2:$K$6000,"&lt;&gt;")&gt;0,1,0))</f>
        <v>0</v>
      </c>
      <c r="O2696" t="str">
        <f t="shared" si="210"/>
        <v>SOLO MÓVIL</v>
      </c>
      <c r="P2696" t="str">
        <f t="shared" si="211"/>
        <v>Ofrecer fijo + internet (FLBBTV)</v>
      </c>
      <c r="Q2696">
        <f t="shared" si="212"/>
        <v>15</v>
      </c>
      <c r="R2696">
        <f>IFERROR(VLOOKUP($A2696,Registros!$B$2:$G$6000,6,0),IFERROR(INDEX(Winback!$C$2:$C$300,MATCH($A2696,Winback!$K$2:$K$300,0)),""))</f>
        <v>0</v>
      </c>
      <c r="S2696" t="str">
        <f t="shared" si="213"/>
        <v>+MOV</v>
      </c>
      <c r="T2696">
        <f t="shared" si="214"/>
        <v>1</v>
      </c>
    </row>
    <row r="2697" spans="1:20" x14ac:dyDescent="0.35">
      <c r="A2697" t="s">
        <v>13341</v>
      </c>
      <c r="B2697" t="s">
        <v>13342</v>
      </c>
      <c r="C2697" t="s">
        <v>13343</v>
      </c>
      <c r="D2697" t="s">
        <v>13344</v>
      </c>
      <c r="E2697">
        <f>IF(COUNTIFS(Registros!$A$2:$A$6000,"NP",Registros!$B$2:$B$6000,$A2697)&gt;0,1,0)</f>
        <v>0</v>
      </c>
      <c r="F2697">
        <f>IF($E2697=1,SUMIFS(Registros!$F$2:$F$6000,Registros!$A$2:$A$6000,"NP",Registros!$B$2:$B$6000,$A2697),0)</f>
        <v>0</v>
      </c>
      <c r="G2697">
        <f>IF(COUNTIFS(Registros!$A$2:$A$6000,"MOV",Registros!$B$2:$B$6000,$A2697)&gt;0,1,0)</f>
        <v>1</v>
      </c>
      <c r="H2697">
        <f>IF($G2697=1,SUMIFS(Registros!$F$2:$F$6000,Registros!$A$2:$A$6000,"MOV",Registros!$B$2:$B$6000,$A2697),0)</f>
        <v>45</v>
      </c>
      <c r="I2697">
        <f>IF(COUNTIFS(Registros!$A$2:$A$6000,"CS",Registros!$B$2:$B$6000,$A2697)&gt;0,1,0)</f>
        <v>0</v>
      </c>
      <c r="J2697">
        <f>IF($I2697=1,SUMIFS(Registros!$I$2:$I$6000,Registros!$A$2:$A$6000,"CS",Registros!$B$2:$B$6000,$A2697),0)</f>
        <v>0</v>
      </c>
      <c r="K2697">
        <f>IF(COUNTIFS(Winback!$K$2:$K$300,$A2697)&gt;0,1,0)</f>
        <v>0</v>
      </c>
      <c r="L2697">
        <f>IF(AND($K2697=1,LEFT($A2697,3)="WB-"),SUMIFS(Winback!$D$2:$D$300,Winback!$K$2:$K$300,$A2697),0)</f>
        <v>0</v>
      </c>
      <c r="M2697">
        <f>IF(OR($E2697=1,$G2697=1,SUMIFS(Registros!$J$2:$J$6000,Registros!$B$2:$B$6000,$A2697)&gt;0),1,0)</f>
        <v>1</v>
      </c>
      <c r="N2697">
        <f>IF($J2697&gt;0,1,IF(COUNTIFS(Registros!$A$2:$A$6000,"CS",Registros!$B$2:$B$6000,$A2697,Registros!$K$2:$K$6000,"&lt;&gt;")&gt;0,1,0))</f>
        <v>0</v>
      </c>
      <c r="O2697" t="str">
        <f t="shared" si="210"/>
        <v>SOLO MÓVIL</v>
      </c>
      <c r="P2697" t="str">
        <f t="shared" si="211"/>
        <v>Ofrecer fijo + internet (FLBBTV)</v>
      </c>
      <c r="Q2697">
        <f t="shared" si="212"/>
        <v>45</v>
      </c>
      <c r="R2697">
        <f>IFERROR(VLOOKUP($A2697,Registros!$B$2:$G$6000,6,0),IFERROR(INDEX(Winback!$C$2:$C$300,MATCH($A2697,Winback!$K$2:$K$300,0)),""))</f>
        <v>0</v>
      </c>
      <c r="S2697" t="str">
        <f t="shared" si="213"/>
        <v>+MOV</v>
      </c>
      <c r="T2697">
        <f t="shared" si="214"/>
        <v>1</v>
      </c>
    </row>
    <row r="2698" spans="1:20" x14ac:dyDescent="0.35">
      <c r="A2698" t="s">
        <v>13346</v>
      </c>
      <c r="B2698" t="s">
        <v>13347</v>
      </c>
      <c r="C2698" t="s">
        <v>13348</v>
      </c>
      <c r="D2698" t="s">
        <v>13349</v>
      </c>
      <c r="E2698">
        <f>IF(COUNTIFS(Registros!$A$2:$A$6000,"NP",Registros!$B$2:$B$6000,$A2698)&gt;0,1,0)</f>
        <v>0</v>
      </c>
      <c r="F2698">
        <f>IF($E2698=1,SUMIFS(Registros!$F$2:$F$6000,Registros!$A$2:$A$6000,"NP",Registros!$B$2:$B$6000,$A2698),0)</f>
        <v>0</v>
      </c>
      <c r="G2698">
        <f>IF(COUNTIFS(Registros!$A$2:$A$6000,"MOV",Registros!$B$2:$B$6000,$A2698)&gt;0,1,0)</f>
        <v>1</v>
      </c>
      <c r="H2698">
        <f>IF($G2698=1,SUMIFS(Registros!$F$2:$F$6000,Registros!$A$2:$A$6000,"MOV",Registros!$B$2:$B$6000,$A2698),0)</f>
        <v>15</v>
      </c>
      <c r="I2698">
        <f>IF(COUNTIFS(Registros!$A$2:$A$6000,"CS",Registros!$B$2:$B$6000,$A2698)&gt;0,1,0)</f>
        <v>0</v>
      </c>
      <c r="J2698">
        <f>IF($I2698=1,SUMIFS(Registros!$I$2:$I$6000,Registros!$A$2:$A$6000,"CS",Registros!$B$2:$B$6000,$A2698),0)</f>
        <v>0</v>
      </c>
      <c r="K2698">
        <f>IF(COUNTIFS(Winback!$K$2:$K$300,$A2698)&gt;0,1,0)</f>
        <v>0</v>
      </c>
      <c r="L2698">
        <f>IF(AND($K2698=1,LEFT($A2698,3)="WB-"),SUMIFS(Winback!$D$2:$D$300,Winback!$K$2:$K$300,$A2698),0)</f>
        <v>0</v>
      </c>
      <c r="M2698">
        <f>IF(OR($E2698=1,$G2698=1,SUMIFS(Registros!$J$2:$J$6000,Registros!$B$2:$B$6000,$A2698)&gt;0),1,0)</f>
        <v>1</v>
      </c>
      <c r="N2698">
        <f>IF($J2698&gt;0,1,IF(COUNTIFS(Registros!$A$2:$A$6000,"CS",Registros!$B$2:$B$6000,$A2698,Registros!$K$2:$K$6000,"&lt;&gt;")&gt;0,1,0))</f>
        <v>0</v>
      </c>
      <c r="O2698" t="str">
        <f t="shared" si="210"/>
        <v>SOLO MÓVIL</v>
      </c>
      <c r="P2698" t="str">
        <f t="shared" si="211"/>
        <v>Ofrecer fijo + internet (FLBBTV)</v>
      </c>
      <c r="Q2698">
        <f t="shared" si="212"/>
        <v>15</v>
      </c>
      <c r="R2698">
        <f>IFERROR(VLOOKUP($A2698,Registros!$B$2:$G$6000,6,0),IFERROR(INDEX(Winback!$C$2:$C$300,MATCH($A2698,Winback!$K$2:$K$300,0)),""))</f>
        <v>0</v>
      </c>
      <c r="S2698" t="str">
        <f t="shared" si="213"/>
        <v>+MOV</v>
      </c>
      <c r="T2698">
        <f t="shared" si="214"/>
        <v>1</v>
      </c>
    </row>
    <row r="2699" spans="1:20" x14ac:dyDescent="0.35">
      <c r="A2699" t="s">
        <v>13351</v>
      </c>
      <c r="B2699" t="s">
        <v>13352</v>
      </c>
      <c r="C2699" t="s">
        <v>13353</v>
      </c>
      <c r="D2699" t="s">
        <v>13354</v>
      </c>
      <c r="E2699">
        <f>IF(COUNTIFS(Registros!$A$2:$A$6000,"NP",Registros!$B$2:$B$6000,$A2699)&gt;0,1,0)</f>
        <v>0</v>
      </c>
      <c r="F2699">
        <f>IF($E2699=1,SUMIFS(Registros!$F$2:$F$6000,Registros!$A$2:$A$6000,"NP",Registros!$B$2:$B$6000,$A2699),0)</f>
        <v>0</v>
      </c>
      <c r="G2699">
        <f>IF(COUNTIFS(Registros!$A$2:$A$6000,"MOV",Registros!$B$2:$B$6000,$A2699)&gt;0,1,0)</f>
        <v>1</v>
      </c>
      <c r="H2699">
        <f>IF($G2699=1,SUMIFS(Registros!$F$2:$F$6000,Registros!$A$2:$A$6000,"MOV",Registros!$B$2:$B$6000,$A2699),0)</f>
        <v>25</v>
      </c>
      <c r="I2699">
        <f>IF(COUNTIFS(Registros!$A$2:$A$6000,"CS",Registros!$B$2:$B$6000,$A2699)&gt;0,1,0)</f>
        <v>0</v>
      </c>
      <c r="J2699">
        <f>IF($I2699=1,SUMIFS(Registros!$I$2:$I$6000,Registros!$A$2:$A$6000,"CS",Registros!$B$2:$B$6000,$A2699),0)</f>
        <v>0</v>
      </c>
      <c r="K2699">
        <f>IF(COUNTIFS(Winback!$K$2:$K$300,$A2699)&gt;0,1,0)</f>
        <v>0</v>
      </c>
      <c r="L2699">
        <f>IF(AND($K2699=1,LEFT($A2699,3)="WB-"),SUMIFS(Winback!$D$2:$D$300,Winback!$K$2:$K$300,$A2699),0)</f>
        <v>0</v>
      </c>
      <c r="M2699">
        <f>IF(OR($E2699=1,$G2699=1,SUMIFS(Registros!$J$2:$J$6000,Registros!$B$2:$B$6000,$A2699)&gt;0),1,0)</f>
        <v>1</v>
      </c>
      <c r="N2699">
        <f>IF($J2699&gt;0,1,IF(COUNTIFS(Registros!$A$2:$A$6000,"CS",Registros!$B$2:$B$6000,$A2699,Registros!$K$2:$K$6000,"&lt;&gt;")&gt;0,1,0))</f>
        <v>0</v>
      </c>
      <c r="O2699" t="str">
        <f t="shared" si="210"/>
        <v>SOLO MÓVIL</v>
      </c>
      <c r="P2699" t="str">
        <f t="shared" si="211"/>
        <v>Ofrecer fijo + internet (FLBBTV)</v>
      </c>
      <c r="Q2699">
        <f t="shared" si="212"/>
        <v>25</v>
      </c>
      <c r="R2699">
        <f>IFERROR(VLOOKUP($A2699,Registros!$B$2:$G$6000,6,0),IFERROR(INDEX(Winback!$C$2:$C$300,MATCH($A2699,Winback!$K$2:$K$300,0)),""))</f>
        <v>0</v>
      </c>
      <c r="S2699" t="str">
        <f t="shared" si="213"/>
        <v>+MOV</v>
      </c>
      <c r="T2699">
        <f t="shared" si="214"/>
        <v>1</v>
      </c>
    </row>
    <row r="2700" spans="1:20" x14ac:dyDescent="0.35">
      <c r="A2700" t="s">
        <v>13356</v>
      </c>
      <c r="B2700" t="s">
        <v>13357</v>
      </c>
      <c r="C2700" t="s">
        <v>13358</v>
      </c>
      <c r="D2700" t="s">
        <v>13359</v>
      </c>
      <c r="E2700">
        <f>IF(COUNTIFS(Registros!$A$2:$A$6000,"NP",Registros!$B$2:$B$6000,$A2700)&gt;0,1,0)</f>
        <v>0</v>
      </c>
      <c r="F2700">
        <f>IF($E2700=1,SUMIFS(Registros!$F$2:$F$6000,Registros!$A$2:$A$6000,"NP",Registros!$B$2:$B$6000,$A2700),0)</f>
        <v>0</v>
      </c>
      <c r="G2700">
        <f>IF(COUNTIFS(Registros!$A$2:$A$6000,"MOV",Registros!$B$2:$B$6000,$A2700)&gt;0,1,0)</f>
        <v>1</v>
      </c>
      <c r="H2700">
        <f>IF($G2700=1,SUMIFS(Registros!$F$2:$F$6000,Registros!$A$2:$A$6000,"MOV",Registros!$B$2:$B$6000,$A2700),0)</f>
        <v>15</v>
      </c>
      <c r="I2700">
        <f>IF(COUNTIFS(Registros!$A$2:$A$6000,"CS",Registros!$B$2:$B$6000,$A2700)&gt;0,1,0)</f>
        <v>0</v>
      </c>
      <c r="J2700">
        <f>IF($I2700=1,SUMIFS(Registros!$I$2:$I$6000,Registros!$A$2:$A$6000,"CS",Registros!$B$2:$B$6000,$A2700),0)</f>
        <v>0</v>
      </c>
      <c r="K2700">
        <f>IF(COUNTIFS(Winback!$K$2:$K$300,$A2700)&gt;0,1,0)</f>
        <v>0</v>
      </c>
      <c r="L2700">
        <f>IF(AND($K2700=1,LEFT($A2700,3)="WB-"),SUMIFS(Winback!$D$2:$D$300,Winback!$K$2:$K$300,$A2700),0)</f>
        <v>0</v>
      </c>
      <c r="M2700">
        <f>IF(OR($E2700=1,$G2700=1,SUMIFS(Registros!$J$2:$J$6000,Registros!$B$2:$B$6000,$A2700)&gt;0),1,0)</f>
        <v>1</v>
      </c>
      <c r="N2700">
        <f>IF($J2700&gt;0,1,IF(COUNTIFS(Registros!$A$2:$A$6000,"CS",Registros!$B$2:$B$6000,$A2700,Registros!$K$2:$K$6000,"&lt;&gt;")&gt;0,1,0))</f>
        <v>0</v>
      </c>
      <c r="O2700" t="str">
        <f t="shared" si="210"/>
        <v>SOLO MÓVIL</v>
      </c>
      <c r="P2700" t="str">
        <f t="shared" si="211"/>
        <v>Ofrecer fijo + internet (FLBBTV)</v>
      </c>
      <c r="Q2700">
        <f t="shared" si="212"/>
        <v>15</v>
      </c>
      <c r="R2700">
        <f>IFERROR(VLOOKUP($A2700,Registros!$B$2:$G$6000,6,0),IFERROR(INDEX(Winback!$C$2:$C$300,MATCH($A2700,Winback!$K$2:$K$300,0)),""))</f>
        <v>0</v>
      </c>
      <c r="S2700" t="str">
        <f t="shared" si="213"/>
        <v>+MOV</v>
      </c>
      <c r="T2700">
        <f t="shared" si="214"/>
        <v>1</v>
      </c>
    </row>
    <row r="2701" spans="1:20" x14ac:dyDescent="0.35">
      <c r="A2701" t="s">
        <v>13361</v>
      </c>
      <c r="B2701" t="s">
        <v>13362</v>
      </c>
      <c r="C2701" t="s">
        <v>13363</v>
      </c>
      <c r="D2701" t="s">
        <v>13364</v>
      </c>
      <c r="E2701">
        <f>IF(COUNTIFS(Registros!$A$2:$A$6000,"NP",Registros!$B$2:$B$6000,$A2701)&gt;0,1,0)</f>
        <v>0</v>
      </c>
      <c r="F2701">
        <f>IF($E2701=1,SUMIFS(Registros!$F$2:$F$6000,Registros!$A$2:$A$6000,"NP",Registros!$B$2:$B$6000,$A2701),0)</f>
        <v>0</v>
      </c>
      <c r="G2701">
        <f>IF(COUNTIFS(Registros!$A$2:$A$6000,"MOV",Registros!$B$2:$B$6000,$A2701)&gt;0,1,0)</f>
        <v>1</v>
      </c>
      <c r="H2701">
        <f>IF($G2701=1,SUMIFS(Registros!$F$2:$F$6000,Registros!$A$2:$A$6000,"MOV",Registros!$B$2:$B$6000,$A2701),0)</f>
        <v>109.6</v>
      </c>
      <c r="I2701">
        <f>IF(COUNTIFS(Registros!$A$2:$A$6000,"CS",Registros!$B$2:$B$6000,$A2701)&gt;0,1,0)</f>
        <v>0</v>
      </c>
      <c r="J2701">
        <f>IF($I2701=1,SUMIFS(Registros!$I$2:$I$6000,Registros!$A$2:$A$6000,"CS",Registros!$B$2:$B$6000,$A2701),0)</f>
        <v>0</v>
      </c>
      <c r="K2701">
        <f>IF(COUNTIFS(Winback!$K$2:$K$300,$A2701)&gt;0,1,0)</f>
        <v>0</v>
      </c>
      <c r="L2701">
        <f>IF(AND($K2701=1,LEFT($A2701,3)="WB-"),SUMIFS(Winback!$D$2:$D$300,Winback!$K$2:$K$300,$A2701),0)</f>
        <v>0</v>
      </c>
      <c r="M2701">
        <f>IF(OR($E2701=1,$G2701=1,SUMIFS(Registros!$J$2:$J$6000,Registros!$B$2:$B$6000,$A2701)&gt;0),1,0)</f>
        <v>1</v>
      </c>
      <c r="N2701">
        <f>IF($J2701&gt;0,1,IF(COUNTIFS(Registros!$A$2:$A$6000,"CS",Registros!$B$2:$B$6000,$A2701,Registros!$K$2:$K$6000,"&lt;&gt;")&gt;0,1,0))</f>
        <v>0</v>
      </c>
      <c r="O2701" t="str">
        <f t="shared" si="210"/>
        <v>SOLO MÓVIL</v>
      </c>
      <c r="P2701" t="str">
        <f t="shared" si="211"/>
        <v>Ofrecer fijo + internet (FLBBTV)</v>
      </c>
      <c r="Q2701">
        <f t="shared" si="212"/>
        <v>109.6</v>
      </c>
      <c r="R2701">
        <f>IFERROR(VLOOKUP($A2701,Registros!$B$2:$G$6000,6,0),IFERROR(INDEX(Winback!$C$2:$C$300,MATCH($A2701,Winback!$K$2:$K$300,0)),""))</f>
        <v>0</v>
      </c>
      <c r="S2701" t="str">
        <f t="shared" si="213"/>
        <v>+MOV</v>
      </c>
      <c r="T2701">
        <f t="shared" si="214"/>
        <v>1</v>
      </c>
    </row>
    <row r="2702" spans="1:20" x14ac:dyDescent="0.35">
      <c r="A2702" t="s">
        <v>13366</v>
      </c>
      <c r="B2702" t="s">
        <v>13367</v>
      </c>
      <c r="C2702" t="s">
        <v>13368</v>
      </c>
      <c r="D2702" t="s">
        <v>13369</v>
      </c>
      <c r="E2702">
        <f>IF(COUNTIFS(Registros!$A$2:$A$6000,"NP",Registros!$B$2:$B$6000,$A2702)&gt;0,1,0)</f>
        <v>0</v>
      </c>
      <c r="F2702">
        <f>IF($E2702=1,SUMIFS(Registros!$F$2:$F$6000,Registros!$A$2:$A$6000,"NP",Registros!$B$2:$B$6000,$A2702),0)</f>
        <v>0</v>
      </c>
      <c r="G2702">
        <f>IF(COUNTIFS(Registros!$A$2:$A$6000,"MOV",Registros!$B$2:$B$6000,$A2702)&gt;0,1,0)</f>
        <v>1</v>
      </c>
      <c r="H2702">
        <f>IF($G2702=1,SUMIFS(Registros!$F$2:$F$6000,Registros!$A$2:$A$6000,"MOV",Registros!$B$2:$B$6000,$A2702),0)</f>
        <v>30</v>
      </c>
      <c r="I2702">
        <f>IF(COUNTIFS(Registros!$A$2:$A$6000,"CS",Registros!$B$2:$B$6000,$A2702)&gt;0,1,0)</f>
        <v>0</v>
      </c>
      <c r="J2702">
        <f>IF($I2702=1,SUMIFS(Registros!$I$2:$I$6000,Registros!$A$2:$A$6000,"CS",Registros!$B$2:$B$6000,$A2702),0)</f>
        <v>0</v>
      </c>
      <c r="K2702">
        <f>IF(COUNTIFS(Winback!$K$2:$K$300,$A2702)&gt;0,1,0)</f>
        <v>0</v>
      </c>
      <c r="L2702">
        <f>IF(AND($K2702=1,LEFT($A2702,3)="WB-"),SUMIFS(Winback!$D$2:$D$300,Winback!$K$2:$K$300,$A2702),0)</f>
        <v>0</v>
      </c>
      <c r="M2702">
        <f>IF(OR($E2702=1,$G2702=1,SUMIFS(Registros!$J$2:$J$6000,Registros!$B$2:$B$6000,$A2702)&gt;0),1,0)</f>
        <v>1</v>
      </c>
      <c r="N2702">
        <f>IF($J2702&gt;0,1,IF(COUNTIFS(Registros!$A$2:$A$6000,"CS",Registros!$B$2:$B$6000,$A2702,Registros!$K$2:$K$6000,"&lt;&gt;")&gt;0,1,0))</f>
        <v>0</v>
      </c>
      <c r="O2702" t="str">
        <f t="shared" si="210"/>
        <v>SOLO MÓVIL</v>
      </c>
      <c r="P2702" t="str">
        <f t="shared" si="211"/>
        <v>Ofrecer fijo + internet (FLBBTV)</v>
      </c>
      <c r="Q2702">
        <f t="shared" si="212"/>
        <v>30</v>
      </c>
      <c r="R2702">
        <f>IFERROR(VLOOKUP($A2702,Registros!$B$2:$G$6000,6,0),IFERROR(INDEX(Winback!$C$2:$C$300,MATCH($A2702,Winback!$K$2:$K$300,0)),""))</f>
        <v>0</v>
      </c>
      <c r="S2702" t="str">
        <f t="shared" si="213"/>
        <v>+MOV</v>
      </c>
      <c r="T2702">
        <f t="shared" si="214"/>
        <v>1</v>
      </c>
    </row>
    <row r="2703" spans="1:20" x14ac:dyDescent="0.35">
      <c r="A2703" t="s">
        <v>13371</v>
      </c>
      <c r="B2703" t="s">
        <v>13372</v>
      </c>
      <c r="C2703" t="s">
        <v>13373</v>
      </c>
      <c r="D2703" t="s">
        <v>13374</v>
      </c>
      <c r="E2703">
        <f>IF(COUNTIFS(Registros!$A$2:$A$6000,"NP",Registros!$B$2:$B$6000,$A2703)&gt;0,1,0)</f>
        <v>0</v>
      </c>
      <c r="F2703">
        <f>IF($E2703=1,SUMIFS(Registros!$F$2:$F$6000,Registros!$A$2:$A$6000,"NP",Registros!$B$2:$B$6000,$A2703),0)</f>
        <v>0</v>
      </c>
      <c r="G2703">
        <f>IF(COUNTIFS(Registros!$A$2:$A$6000,"MOV",Registros!$B$2:$B$6000,$A2703)&gt;0,1,0)</f>
        <v>1</v>
      </c>
      <c r="H2703">
        <f>IF($G2703=1,SUMIFS(Registros!$F$2:$F$6000,Registros!$A$2:$A$6000,"MOV",Registros!$B$2:$B$6000,$A2703),0)</f>
        <v>15</v>
      </c>
      <c r="I2703">
        <f>IF(COUNTIFS(Registros!$A$2:$A$6000,"CS",Registros!$B$2:$B$6000,$A2703)&gt;0,1,0)</f>
        <v>0</v>
      </c>
      <c r="J2703">
        <f>IF($I2703=1,SUMIFS(Registros!$I$2:$I$6000,Registros!$A$2:$A$6000,"CS",Registros!$B$2:$B$6000,$A2703),0)</f>
        <v>0</v>
      </c>
      <c r="K2703">
        <f>IF(COUNTIFS(Winback!$K$2:$K$300,$A2703)&gt;0,1,0)</f>
        <v>0</v>
      </c>
      <c r="L2703">
        <f>IF(AND($K2703=1,LEFT($A2703,3)="WB-"),SUMIFS(Winback!$D$2:$D$300,Winback!$K$2:$K$300,$A2703),0)</f>
        <v>0</v>
      </c>
      <c r="M2703">
        <f>IF(OR($E2703=1,$G2703=1,SUMIFS(Registros!$J$2:$J$6000,Registros!$B$2:$B$6000,$A2703)&gt;0),1,0)</f>
        <v>1</v>
      </c>
      <c r="N2703">
        <f>IF($J2703&gt;0,1,IF(COUNTIFS(Registros!$A$2:$A$6000,"CS",Registros!$B$2:$B$6000,$A2703,Registros!$K$2:$K$6000,"&lt;&gt;")&gt;0,1,0))</f>
        <v>0</v>
      </c>
      <c r="O2703" t="str">
        <f t="shared" si="210"/>
        <v>SOLO MÓVIL</v>
      </c>
      <c r="P2703" t="str">
        <f t="shared" si="211"/>
        <v>Ofrecer fijo + internet (FLBBTV)</v>
      </c>
      <c r="Q2703">
        <f t="shared" si="212"/>
        <v>15</v>
      </c>
      <c r="R2703">
        <f>IFERROR(VLOOKUP($A2703,Registros!$B$2:$G$6000,6,0),IFERROR(INDEX(Winback!$C$2:$C$300,MATCH($A2703,Winback!$K$2:$K$300,0)),""))</f>
        <v>0</v>
      </c>
      <c r="S2703" t="str">
        <f t="shared" si="213"/>
        <v>+MOV</v>
      </c>
      <c r="T2703">
        <f t="shared" si="214"/>
        <v>1</v>
      </c>
    </row>
    <row r="2704" spans="1:20" x14ac:dyDescent="0.35">
      <c r="A2704" t="s">
        <v>13376</v>
      </c>
      <c r="B2704" t="s">
        <v>13377</v>
      </c>
      <c r="C2704" t="s">
        <v>13378</v>
      </c>
      <c r="D2704" t="s">
        <v>13379</v>
      </c>
      <c r="E2704">
        <f>IF(COUNTIFS(Registros!$A$2:$A$6000,"NP",Registros!$B$2:$B$6000,$A2704)&gt;0,1,0)</f>
        <v>0</v>
      </c>
      <c r="F2704">
        <f>IF($E2704=1,SUMIFS(Registros!$F$2:$F$6000,Registros!$A$2:$A$6000,"NP",Registros!$B$2:$B$6000,$A2704),0)</f>
        <v>0</v>
      </c>
      <c r="G2704">
        <f>IF(COUNTIFS(Registros!$A$2:$A$6000,"MOV",Registros!$B$2:$B$6000,$A2704)&gt;0,1,0)</f>
        <v>1</v>
      </c>
      <c r="H2704">
        <f>IF($G2704=1,SUMIFS(Registros!$F$2:$F$6000,Registros!$A$2:$A$6000,"MOV",Registros!$B$2:$B$6000,$A2704),0)</f>
        <v>15</v>
      </c>
      <c r="I2704">
        <f>IF(COUNTIFS(Registros!$A$2:$A$6000,"CS",Registros!$B$2:$B$6000,$A2704)&gt;0,1,0)</f>
        <v>0</v>
      </c>
      <c r="J2704">
        <f>IF($I2704=1,SUMIFS(Registros!$I$2:$I$6000,Registros!$A$2:$A$6000,"CS",Registros!$B$2:$B$6000,$A2704),0)</f>
        <v>0</v>
      </c>
      <c r="K2704">
        <f>IF(COUNTIFS(Winback!$K$2:$K$300,$A2704)&gt;0,1,0)</f>
        <v>0</v>
      </c>
      <c r="L2704">
        <f>IF(AND($K2704=1,LEFT($A2704,3)="WB-"),SUMIFS(Winback!$D$2:$D$300,Winback!$K$2:$K$300,$A2704),0)</f>
        <v>0</v>
      </c>
      <c r="M2704">
        <f>IF(OR($E2704=1,$G2704=1,SUMIFS(Registros!$J$2:$J$6000,Registros!$B$2:$B$6000,$A2704)&gt;0),1,0)</f>
        <v>1</v>
      </c>
      <c r="N2704">
        <f>IF($J2704&gt;0,1,IF(COUNTIFS(Registros!$A$2:$A$6000,"CS",Registros!$B$2:$B$6000,$A2704,Registros!$K$2:$K$6000,"&lt;&gt;")&gt;0,1,0))</f>
        <v>0</v>
      </c>
      <c r="O2704" t="str">
        <f t="shared" si="210"/>
        <v>SOLO MÓVIL</v>
      </c>
      <c r="P2704" t="str">
        <f t="shared" si="211"/>
        <v>Ofrecer fijo + internet (FLBBTV)</v>
      </c>
      <c r="Q2704">
        <f t="shared" si="212"/>
        <v>15</v>
      </c>
      <c r="R2704">
        <f>IFERROR(VLOOKUP($A2704,Registros!$B$2:$G$6000,6,0),IFERROR(INDEX(Winback!$C$2:$C$300,MATCH($A2704,Winback!$K$2:$K$300,0)),""))</f>
        <v>0</v>
      </c>
      <c r="S2704" t="str">
        <f t="shared" si="213"/>
        <v>+MOV</v>
      </c>
      <c r="T2704">
        <f t="shared" si="214"/>
        <v>1</v>
      </c>
    </row>
    <row r="2705" spans="1:20" x14ac:dyDescent="0.35">
      <c r="A2705" t="s">
        <v>13381</v>
      </c>
      <c r="B2705" t="s">
        <v>13382</v>
      </c>
      <c r="C2705" t="s">
        <v>13383</v>
      </c>
      <c r="D2705" t="s">
        <v>13384</v>
      </c>
      <c r="E2705">
        <f>IF(COUNTIFS(Registros!$A$2:$A$6000,"NP",Registros!$B$2:$B$6000,$A2705)&gt;0,1,0)</f>
        <v>0</v>
      </c>
      <c r="F2705">
        <f>IF($E2705=1,SUMIFS(Registros!$F$2:$F$6000,Registros!$A$2:$A$6000,"NP",Registros!$B$2:$B$6000,$A2705),0)</f>
        <v>0</v>
      </c>
      <c r="G2705">
        <f>IF(COUNTIFS(Registros!$A$2:$A$6000,"MOV",Registros!$B$2:$B$6000,$A2705)&gt;0,1,0)</f>
        <v>1</v>
      </c>
      <c r="H2705">
        <f>IF($G2705=1,SUMIFS(Registros!$F$2:$F$6000,Registros!$A$2:$A$6000,"MOV",Registros!$B$2:$B$6000,$A2705),0)</f>
        <v>16.25</v>
      </c>
      <c r="I2705">
        <f>IF(COUNTIFS(Registros!$A$2:$A$6000,"CS",Registros!$B$2:$B$6000,$A2705)&gt;0,1,0)</f>
        <v>0</v>
      </c>
      <c r="J2705">
        <f>IF($I2705=1,SUMIFS(Registros!$I$2:$I$6000,Registros!$A$2:$A$6000,"CS",Registros!$B$2:$B$6000,$A2705),0)</f>
        <v>0</v>
      </c>
      <c r="K2705">
        <f>IF(COUNTIFS(Winback!$K$2:$K$300,$A2705)&gt;0,1,0)</f>
        <v>0</v>
      </c>
      <c r="L2705">
        <f>IF(AND($K2705=1,LEFT($A2705,3)="WB-"),SUMIFS(Winback!$D$2:$D$300,Winback!$K$2:$K$300,$A2705),0)</f>
        <v>0</v>
      </c>
      <c r="M2705">
        <f>IF(OR($E2705=1,$G2705=1,SUMIFS(Registros!$J$2:$J$6000,Registros!$B$2:$B$6000,$A2705)&gt;0),1,0)</f>
        <v>1</v>
      </c>
      <c r="N2705">
        <f>IF($J2705&gt;0,1,IF(COUNTIFS(Registros!$A$2:$A$6000,"CS",Registros!$B$2:$B$6000,$A2705,Registros!$K$2:$K$6000,"&lt;&gt;")&gt;0,1,0))</f>
        <v>0</v>
      </c>
      <c r="O2705" t="str">
        <f t="shared" si="210"/>
        <v>SOLO MÓVIL</v>
      </c>
      <c r="P2705" t="str">
        <f t="shared" si="211"/>
        <v>Ofrecer fijo + internet (FLBBTV)</v>
      </c>
      <c r="Q2705">
        <f t="shared" si="212"/>
        <v>16.25</v>
      </c>
      <c r="R2705">
        <f>IFERROR(VLOOKUP($A2705,Registros!$B$2:$G$6000,6,0),IFERROR(INDEX(Winback!$C$2:$C$300,MATCH($A2705,Winback!$K$2:$K$300,0)),""))</f>
        <v>0</v>
      </c>
      <c r="S2705" t="str">
        <f t="shared" si="213"/>
        <v>+MOV</v>
      </c>
      <c r="T2705">
        <f t="shared" si="214"/>
        <v>1</v>
      </c>
    </row>
    <row r="2706" spans="1:20" x14ac:dyDescent="0.35">
      <c r="A2706" t="s">
        <v>13386</v>
      </c>
      <c r="B2706" t="s">
        <v>13387</v>
      </c>
      <c r="C2706" t="s">
        <v>13388</v>
      </c>
      <c r="D2706" t="s">
        <v>13389</v>
      </c>
      <c r="E2706">
        <f>IF(COUNTIFS(Registros!$A$2:$A$6000,"NP",Registros!$B$2:$B$6000,$A2706)&gt;0,1,0)</f>
        <v>0</v>
      </c>
      <c r="F2706">
        <f>IF($E2706=1,SUMIFS(Registros!$F$2:$F$6000,Registros!$A$2:$A$6000,"NP",Registros!$B$2:$B$6000,$A2706),0)</f>
        <v>0</v>
      </c>
      <c r="G2706">
        <f>IF(COUNTIFS(Registros!$A$2:$A$6000,"MOV",Registros!$B$2:$B$6000,$A2706)&gt;0,1,0)</f>
        <v>1</v>
      </c>
      <c r="H2706">
        <f>IF($G2706=1,SUMIFS(Registros!$F$2:$F$6000,Registros!$A$2:$A$6000,"MOV",Registros!$B$2:$B$6000,$A2706),0)</f>
        <v>15</v>
      </c>
      <c r="I2706">
        <f>IF(COUNTIFS(Registros!$A$2:$A$6000,"CS",Registros!$B$2:$B$6000,$A2706)&gt;0,1,0)</f>
        <v>0</v>
      </c>
      <c r="J2706">
        <f>IF($I2706=1,SUMIFS(Registros!$I$2:$I$6000,Registros!$A$2:$A$6000,"CS",Registros!$B$2:$B$6000,$A2706),0)</f>
        <v>0</v>
      </c>
      <c r="K2706">
        <f>IF(COUNTIFS(Winback!$K$2:$K$300,$A2706)&gt;0,1,0)</f>
        <v>0</v>
      </c>
      <c r="L2706">
        <f>IF(AND($K2706=1,LEFT($A2706,3)="WB-"),SUMIFS(Winback!$D$2:$D$300,Winback!$K$2:$K$300,$A2706),0)</f>
        <v>0</v>
      </c>
      <c r="M2706">
        <f>IF(OR($E2706=1,$G2706=1,SUMIFS(Registros!$J$2:$J$6000,Registros!$B$2:$B$6000,$A2706)&gt;0),1,0)</f>
        <v>1</v>
      </c>
      <c r="N2706">
        <f>IF($J2706&gt;0,1,IF(COUNTIFS(Registros!$A$2:$A$6000,"CS",Registros!$B$2:$B$6000,$A2706,Registros!$K$2:$K$6000,"&lt;&gt;")&gt;0,1,0))</f>
        <v>0</v>
      </c>
      <c r="O2706" t="str">
        <f t="shared" si="210"/>
        <v>SOLO MÓVIL</v>
      </c>
      <c r="P2706" t="str">
        <f t="shared" si="211"/>
        <v>Ofrecer fijo + internet (FLBBTV)</v>
      </c>
      <c r="Q2706">
        <f t="shared" si="212"/>
        <v>15</v>
      </c>
      <c r="R2706">
        <f>IFERROR(VLOOKUP($A2706,Registros!$B$2:$G$6000,6,0),IFERROR(INDEX(Winback!$C$2:$C$300,MATCH($A2706,Winback!$K$2:$K$300,0)),""))</f>
        <v>0</v>
      </c>
      <c r="S2706" t="str">
        <f t="shared" si="213"/>
        <v>+MOV</v>
      </c>
      <c r="T2706">
        <f t="shared" si="214"/>
        <v>1</v>
      </c>
    </row>
    <row r="2707" spans="1:20" x14ac:dyDescent="0.35">
      <c r="A2707" t="s">
        <v>13391</v>
      </c>
      <c r="B2707" t="s">
        <v>13392</v>
      </c>
      <c r="C2707" t="s">
        <v>13393</v>
      </c>
      <c r="D2707" t="s">
        <v>13394</v>
      </c>
      <c r="E2707">
        <f>IF(COUNTIFS(Registros!$A$2:$A$6000,"NP",Registros!$B$2:$B$6000,$A2707)&gt;0,1,0)</f>
        <v>0</v>
      </c>
      <c r="F2707">
        <f>IF($E2707=1,SUMIFS(Registros!$F$2:$F$6000,Registros!$A$2:$A$6000,"NP",Registros!$B$2:$B$6000,$A2707),0)</f>
        <v>0</v>
      </c>
      <c r="G2707">
        <f>IF(COUNTIFS(Registros!$A$2:$A$6000,"MOV",Registros!$B$2:$B$6000,$A2707)&gt;0,1,0)</f>
        <v>1</v>
      </c>
      <c r="H2707">
        <f>IF($G2707=1,SUMIFS(Registros!$F$2:$F$6000,Registros!$A$2:$A$6000,"MOV",Registros!$B$2:$B$6000,$A2707),0)</f>
        <v>15</v>
      </c>
      <c r="I2707">
        <f>IF(COUNTIFS(Registros!$A$2:$A$6000,"CS",Registros!$B$2:$B$6000,$A2707)&gt;0,1,0)</f>
        <v>0</v>
      </c>
      <c r="J2707">
        <f>IF($I2707=1,SUMIFS(Registros!$I$2:$I$6000,Registros!$A$2:$A$6000,"CS",Registros!$B$2:$B$6000,$A2707),0)</f>
        <v>0</v>
      </c>
      <c r="K2707">
        <f>IF(COUNTIFS(Winback!$K$2:$K$300,$A2707)&gt;0,1,0)</f>
        <v>0</v>
      </c>
      <c r="L2707">
        <f>IF(AND($K2707=1,LEFT($A2707,3)="WB-"),SUMIFS(Winback!$D$2:$D$300,Winback!$K$2:$K$300,$A2707),0)</f>
        <v>0</v>
      </c>
      <c r="M2707">
        <f>IF(OR($E2707=1,$G2707=1,SUMIFS(Registros!$J$2:$J$6000,Registros!$B$2:$B$6000,$A2707)&gt;0),1,0)</f>
        <v>1</v>
      </c>
      <c r="N2707">
        <f>IF($J2707&gt;0,1,IF(COUNTIFS(Registros!$A$2:$A$6000,"CS",Registros!$B$2:$B$6000,$A2707,Registros!$K$2:$K$6000,"&lt;&gt;")&gt;0,1,0))</f>
        <v>0</v>
      </c>
      <c r="O2707" t="str">
        <f t="shared" si="210"/>
        <v>SOLO MÓVIL</v>
      </c>
      <c r="P2707" t="str">
        <f t="shared" si="211"/>
        <v>Ofrecer fijo + internet (FLBBTV)</v>
      </c>
      <c r="Q2707">
        <f t="shared" si="212"/>
        <v>15</v>
      </c>
      <c r="R2707">
        <f>IFERROR(VLOOKUP($A2707,Registros!$B$2:$G$6000,6,0),IFERROR(INDEX(Winback!$C$2:$C$300,MATCH($A2707,Winback!$K$2:$K$300,0)),""))</f>
        <v>0</v>
      </c>
      <c r="S2707" t="str">
        <f t="shared" si="213"/>
        <v>+MOV</v>
      </c>
      <c r="T2707">
        <f t="shared" si="214"/>
        <v>1</v>
      </c>
    </row>
    <row r="2708" spans="1:20" x14ac:dyDescent="0.35">
      <c r="A2708" t="s">
        <v>13396</v>
      </c>
      <c r="B2708" t="s">
        <v>13397</v>
      </c>
      <c r="C2708" t="s">
        <v>13398</v>
      </c>
      <c r="D2708" t="s">
        <v>13399</v>
      </c>
      <c r="E2708">
        <f>IF(COUNTIFS(Registros!$A$2:$A$6000,"NP",Registros!$B$2:$B$6000,$A2708)&gt;0,1,0)</f>
        <v>0</v>
      </c>
      <c r="F2708">
        <f>IF($E2708=1,SUMIFS(Registros!$F$2:$F$6000,Registros!$A$2:$A$6000,"NP",Registros!$B$2:$B$6000,$A2708),0)</f>
        <v>0</v>
      </c>
      <c r="G2708">
        <f>IF(COUNTIFS(Registros!$A$2:$A$6000,"MOV",Registros!$B$2:$B$6000,$A2708)&gt;0,1,0)</f>
        <v>1</v>
      </c>
      <c r="H2708">
        <f>IF($G2708=1,SUMIFS(Registros!$F$2:$F$6000,Registros!$A$2:$A$6000,"MOV",Registros!$B$2:$B$6000,$A2708),0)</f>
        <v>15</v>
      </c>
      <c r="I2708">
        <f>IF(COUNTIFS(Registros!$A$2:$A$6000,"CS",Registros!$B$2:$B$6000,$A2708)&gt;0,1,0)</f>
        <v>0</v>
      </c>
      <c r="J2708">
        <f>IF($I2708=1,SUMIFS(Registros!$I$2:$I$6000,Registros!$A$2:$A$6000,"CS",Registros!$B$2:$B$6000,$A2708),0)</f>
        <v>0</v>
      </c>
      <c r="K2708">
        <f>IF(COUNTIFS(Winback!$K$2:$K$300,$A2708)&gt;0,1,0)</f>
        <v>0</v>
      </c>
      <c r="L2708">
        <f>IF(AND($K2708=1,LEFT($A2708,3)="WB-"),SUMIFS(Winback!$D$2:$D$300,Winback!$K$2:$K$300,$A2708),0)</f>
        <v>0</v>
      </c>
      <c r="M2708">
        <f>IF(OR($E2708=1,$G2708=1,SUMIFS(Registros!$J$2:$J$6000,Registros!$B$2:$B$6000,$A2708)&gt;0),1,0)</f>
        <v>1</v>
      </c>
      <c r="N2708">
        <f>IF($J2708&gt;0,1,IF(COUNTIFS(Registros!$A$2:$A$6000,"CS",Registros!$B$2:$B$6000,$A2708,Registros!$K$2:$K$6000,"&lt;&gt;")&gt;0,1,0))</f>
        <v>0</v>
      </c>
      <c r="O2708" t="str">
        <f t="shared" si="210"/>
        <v>SOLO MÓVIL</v>
      </c>
      <c r="P2708" t="str">
        <f t="shared" si="211"/>
        <v>Ofrecer fijo + internet (FLBBTV)</v>
      </c>
      <c r="Q2708">
        <f t="shared" si="212"/>
        <v>15</v>
      </c>
      <c r="R2708">
        <f>IFERROR(VLOOKUP($A2708,Registros!$B$2:$G$6000,6,0),IFERROR(INDEX(Winback!$C$2:$C$300,MATCH($A2708,Winback!$K$2:$K$300,0)),""))</f>
        <v>0</v>
      </c>
      <c r="S2708" t="str">
        <f t="shared" si="213"/>
        <v>+MOV</v>
      </c>
      <c r="T2708">
        <f t="shared" si="214"/>
        <v>1</v>
      </c>
    </row>
    <row r="2709" spans="1:20" x14ac:dyDescent="0.35">
      <c r="A2709" t="s">
        <v>13401</v>
      </c>
      <c r="B2709" t="s">
        <v>13402</v>
      </c>
      <c r="C2709" t="s">
        <v>13403</v>
      </c>
      <c r="D2709" t="s">
        <v>13404</v>
      </c>
      <c r="E2709">
        <f>IF(COUNTIFS(Registros!$A$2:$A$6000,"NP",Registros!$B$2:$B$6000,$A2709)&gt;0,1,0)</f>
        <v>0</v>
      </c>
      <c r="F2709">
        <f>IF($E2709=1,SUMIFS(Registros!$F$2:$F$6000,Registros!$A$2:$A$6000,"NP",Registros!$B$2:$B$6000,$A2709),0)</f>
        <v>0</v>
      </c>
      <c r="G2709">
        <f>IF(COUNTIFS(Registros!$A$2:$A$6000,"MOV",Registros!$B$2:$B$6000,$A2709)&gt;0,1,0)</f>
        <v>1</v>
      </c>
      <c r="H2709">
        <f>IF($G2709=1,SUMIFS(Registros!$F$2:$F$6000,Registros!$A$2:$A$6000,"MOV",Registros!$B$2:$B$6000,$A2709),0)</f>
        <v>12</v>
      </c>
      <c r="I2709">
        <f>IF(COUNTIFS(Registros!$A$2:$A$6000,"CS",Registros!$B$2:$B$6000,$A2709)&gt;0,1,0)</f>
        <v>0</v>
      </c>
      <c r="J2709">
        <f>IF($I2709=1,SUMIFS(Registros!$I$2:$I$6000,Registros!$A$2:$A$6000,"CS",Registros!$B$2:$B$6000,$A2709),0)</f>
        <v>0</v>
      </c>
      <c r="K2709">
        <f>IF(COUNTIFS(Winback!$K$2:$K$300,$A2709)&gt;0,1,0)</f>
        <v>0</v>
      </c>
      <c r="L2709">
        <f>IF(AND($K2709=1,LEFT($A2709,3)="WB-"),SUMIFS(Winback!$D$2:$D$300,Winback!$K$2:$K$300,$A2709),0)</f>
        <v>0</v>
      </c>
      <c r="M2709">
        <f>IF(OR($E2709=1,$G2709=1,SUMIFS(Registros!$J$2:$J$6000,Registros!$B$2:$B$6000,$A2709)&gt;0),1,0)</f>
        <v>1</v>
      </c>
      <c r="N2709">
        <f>IF($J2709&gt;0,1,IF(COUNTIFS(Registros!$A$2:$A$6000,"CS",Registros!$B$2:$B$6000,$A2709,Registros!$K$2:$K$6000,"&lt;&gt;")&gt;0,1,0))</f>
        <v>0</v>
      </c>
      <c r="O2709" t="str">
        <f t="shared" si="210"/>
        <v>SOLO MÓVIL</v>
      </c>
      <c r="P2709" t="str">
        <f t="shared" si="211"/>
        <v>Ofrecer fijo + internet (FLBBTV)</v>
      </c>
      <c r="Q2709">
        <f t="shared" si="212"/>
        <v>12</v>
      </c>
      <c r="R2709">
        <f>IFERROR(VLOOKUP($A2709,Registros!$B$2:$G$6000,6,0),IFERROR(INDEX(Winback!$C$2:$C$300,MATCH($A2709,Winback!$K$2:$K$300,0)),""))</f>
        <v>0</v>
      </c>
      <c r="S2709" t="str">
        <f t="shared" si="213"/>
        <v>+MOV</v>
      </c>
      <c r="T2709">
        <f t="shared" si="214"/>
        <v>1</v>
      </c>
    </row>
    <row r="2710" spans="1:20" x14ac:dyDescent="0.35">
      <c r="A2710" t="s">
        <v>13406</v>
      </c>
      <c r="B2710" t="s">
        <v>13407</v>
      </c>
      <c r="C2710" t="s">
        <v>13408</v>
      </c>
      <c r="D2710" t="s">
        <v>13409</v>
      </c>
      <c r="E2710">
        <f>IF(COUNTIFS(Registros!$A$2:$A$6000,"NP",Registros!$B$2:$B$6000,$A2710)&gt;0,1,0)</f>
        <v>0</v>
      </c>
      <c r="F2710">
        <f>IF($E2710=1,SUMIFS(Registros!$F$2:$F$6000,Registros!$A$2:$A$6000,"NP",Registros!$B$2:$B$6000,$A2710),0)</f>
        <v>0</v>
      </c>
      <c r="G2710">
        <f>IF(COUNTIFS(Registros!$A$2:$A$6000,"MOV",Registros!$B$2:$B$6000,$A2710)&gt;0,1,0)</f>
        <v>1</v>
      </c>
      <c r="H2710">
        <f>IF($G2710=1,SUMIFS(Registros!$F$2:$F$6000,Registros!$A$2:$A$6000,"MOV",Registros!$B$2:$B$6000,$A2710),0)</f>
        <v>15</v>
      </c>
      <c r="I2710">
        <f>IF(COUNTIFS(Registros!$A$2:$A$6000,"CS",Registros!$B$2:$B$6000,$A2710)&gt;0,1,0)</f>
        <v>0</v>
      </c>
      <c r="J2710">
        <f>IF($I2710=1,SUMIFS(Registros!$I$2:$I$6000,Registros!$A$2:$A$6000,"CS",Registros!$B$2:$B$6000,$A2710),0)</f>
        <v>0</v>
      </c>
      <c r="K2710">
        <f>IF(COUNTIFS(Winback!$K$2:$K$300,$A2710)&gt;0,1,0)</f>
        <v>0</v>
      </c>
      <c r="L2710">
        <f>IF(AND($K2710=1,LEFT($A2710,3)="WB-"),SUMIFS(Winback!$D$2:$D$300,Winback!$K$2:$K$300,$A2710),0)</f>
        <v>0</v>
      </c>
      <c r="M2710">
        <f>IF(OR($E2710=1,$G2710=1,SUMIFS(Registros!$J$2:$J$6000,Registros!$B$2:$B$6000,$A2710)&gt;0),1,0)</f>
        <v>1</v>
      </c>
      <c r="N2710">
        <f>IF($J2710&gt;0,1,IF(COUNTIFS(Registros!$A$2:$A$6000,"CS",Registros!$B$2:$B$6000,$A2710,Registros!$K$2:$K$6000,"&lt;&gt;")&gt;0,1,0))</f>
        <v>0</v>
      </c>
      <c r="O2710" t="str">
        <f t="shared" si="210"/>
        <v>SOLO MÓVIL</v>
      </c>
      <c r="P2710" t="str">
        <f t="shared" si="211"/>
        <v>Ofrecer fijo + internet (FLBBTV)</v>
      </c>
      <c r="Q2710">
        <f t="shared" si="212"/>
        <v>15</v>
      </c>
      <c r="R2710">
        <f>IFERROR(VLOOKUP($A2710,Registros!$B$2:$G$6000,6,0),IFERROR(INDEX(Winback!$C$2:$C$300,MATCH($A2710,Winback!$K$2:$K$300,0)),""))</f>
        <v>0</v>
      </c>
      <c r="S2710" t="str">
        <f t="shared" si="213"/>
        <v>+MOV</v>
      </c>
      <c r="T2710">
        <f t="shared" si="214"/>
        <v>1</v>
      </c>
    </row>
    <row r="2711" spans="1:20" x14ac:dyDescent="0.35">
      <c r="A2711" t="s">
        <v>13411</v>
      </c>
      <c r="B2711" t="s">
        <v>13412</v>
      </c>
      <c r="C2711" t="s">
        <v>13413</v>
      </c>
      <c r="D2711" t="s">
        <v>13414</v>
      </c>
      <c r="E2711">
        <f>IF(COUNTIFS(Registros!$A$2:$A$6000,"NP",Registros!$B$2:$B$6000,$A2711)&gt;0,1,0)</f>
        <v>0</v>
      </c>
      <c r="F2711">
        <f>IF($E2711=1,SUMIFS(Registros!$F$2:$F$6000,Registros!$A$2:$A$6000,"NP",Registros!$B$2:$B$6000,$A2711),0)</f>
        <v>0</v>
      </c>
      <c r="G2711">
        <f>IF(COUNTIFS(Registros!$A$2:$A$6000,"MOV",Registros!$B$2:$B$6000,$A2711)&gt;0,1,0)</f>
        <v>1</v>
      </c>
      <c r="H2711">
        <f>IF($G2711=1,SUMIFS(Registros!$F$2:$F$6000,Registros!$A$2:$A$6000,"MOV",Registros!$B$2:$B$6000,$A2711),0)</f>
        <v>16.25</v>
      </c>
      <c r="I2711">
        <f>IF(COUNTIFS(Registros!$A$2:$A$6000,"CS",Registros!$B$2:$B$6000,$A2711)&gt;0,1,0)</f>
        <v>0</v>
      </c>
      <c r="J2711">
        <f>IF($I2711=1,SUMIFS(Registros!$I$2:$I$6000,Registros!$A$2:$A$6000,"CS",Registros!$B$2:$B$6000,$A2711),0)</f>
        <v>0</v>
      </c>
      <c r="K2711">
        <f>IF(COUNTIFS(Winback!$K$2:$K$300,$A2711)&gt;0,1,0)</f>
        <v>0</v>
      </c>
      <c r="L2711">
        <f>IF(AND($K2711=1,LEFT($A2711,3)="WB-"),SUMIFS(Winback!$D$2:$D$300,Winback!$K$2:$K$300,$A2711),0)</f>
        <v>0</v>
      </c>
      <c r="M2711">
        <f>IF(OR($E2711=1,$G2711=1,SUMIFS(Registros!$J$2:$J$6000,Registros!$B$2:$B$6000,$A2711)&gt;0),1,0)</f>
        <v>1</v>
      </c>
      <c r="N2711">
        <f>IF($J2711&gt;0,1,IF(COUNTIFS(Registros!$A$2:$A$6000,"CS",Registros!$B$2:$B$6000,$A2711,Registros!$K$2:$K$6000,"&lt;&gt;")&gt;0,1,0))</f>
        <v>0</v>
      </c>
      <c r="O2711" t="str">
        <f t="shared" si="210"/>
        <v>SOLO MÓVIL</v>
      </c>
      <c r="P2711" t="str">
        <f t="shared" si="211"/>
        <v>Ofrecer fijo + internet (FLBBTV)</v>
      </c>
      <c r="Q2711">
        <f t="shared" si="212"/>
        <v>16.25</v>
      </c>
      <c r="R2711">
        <f>IFERROR(VLOOKUP($A2711,Registros!$B$2:$G$6000,6,0),IFERROR(INDEX(Winback!$C$2:$C$300,MATCH($A2711,Winback!$K$2:$K$300,0)),""))</f>
        <v>0</v>
      </c>
      <c r="S2711" t="str">
        <f t="shared" si="213"/>
        <v>+MOV</v>
      </c>
      <c r="T2711">
        <f t="shared" si="214"/>
        <v>1</v>
      </c>
    </row>
    <row r="2712" spans="1:20" x14ac:dyDescent="0.35">
      <c r="A2712" t="s">
        <v>13416</v>
      </c>
      <c r="B2712" t="s">
        <v>13417</v>
      </c>
      <c r="C2712" t="s">
        <v>13418</v>
      </c>
      <c r="D2712" t="s">
        <v>13419</v>
      </c>
      <c r="E2712">
        <f>IF(COUNTIFS(Registros!$A$2:$A$6000,"NP",Registros!$B$2:$B$6000,$A2712)&gt;0,1,0)</f>
        <v>0</v>
      </c>
      <c r="F2712">
        <f>IF($E2712=1,SUMIFS(Registros!$F$2:$F$6000,Registros!$A$2:$A$6000,"NP",Registros!$B$2:$B$6000,$A2712),0)</f>
        <v>0</v>
      </c>
      <c r="G2712">
        <f>IF(COUNTIFS(Registros!$A$2:$A$6000,"MOV",Registros!$B$2:$B$6000,$A2712)&gt;0,1,0)</f>
        <v>1</v>
      </c>
      <c r="H2712">
        <f>IF($G2712=1,SUMIFS(Registros!$F$2:$F$6000,Registros!$A$2:$A$6000,"MOV",Registros!$B$2:$B$6000,$A2712),0)</f>
        <v>15</v>
      </c>
      <c r="I2712">
        <f>IF(COUNTIFS(Registros!$A$2:$A$6000,"CS",Registros!$B$2:$B$6000,$A2712)&gt;0,1,0)</f>
        <v>0</v>
      </c>
      <c r="J2712">
        <f>IF($I2712=1,SUMIFS(Registros!$I$2:$I$6000,Registros!$A$2:$A$6000,"CS",Registros!$B$2:$B$6000,$A2712),0)</f>
        <v>0</v>
      </c>
      <c r="K2712">
        <f>IF(COUNTIFS(Winback!$K$2:$K$300,$A2712)&gt;0,1,0)</f>
        <v>0</v>
      </c>
      <c r="L2712">
        <f>IF(AND($K2712=1,LEFT($A2712,3)="WB-"),SUMIFS(Winback!$D$2:$D$300,Winback!$K$2:$K$300,$A2712),0)</f>
        <v>0</v>
      </c>
      <c r="M2712">
        <f>IF(OR($E2712=1,$G2712=1,SUMIFS(Registros!$J$2:$J$6000,Registros!$B$2:$B$6000,$A2712)&gt;0),1,0)</f>
        <v>1</v>
      </c>
      <c r="N2712">
        <f>IF($J2712&gt;0,1,IF(COUNTIFS(Registros!$A$2:$A$6000,"CS",Registros!$B$2:$B$6000,$A2712,Registros!$K$2:$K$6000,"&lt;&gt;")&gt;0,1,0))</f>
        <v>0</v>
      </c>
      <c r="O2712" t="str">
        <f t="shared" si="210"/>
        <v>SOLO MÓVIL</v>
      </c>
      <c r="P2712" t="str">
        <f t="shared" si="211"/>
        <v>Ofrecer fijo + internet (FLBBTV)</v>
      </c>
      <c r="Q2712">
        <f t="shared" si="212"/>
        <v>15</v>
      </c>
      <c r="R2712">
        <f>IFERROR(VLOOKUP($A2712,Registros!$B$2:$G$6000,6,0),IFERROR(INDEX(Winback!$C$2:$C$300,MATCH($A2712,Winback!$K$2:$K$300,0)),""))</f>
        <v>0</v>
      </c>
      <c r="S2712" t="str">
        <f t="shared" si="213"/>
        <v>+MOV</v>
      </c>
      <c r="T2712">
        <f t="shared" si="214"/>
        <v>1</v>
      </c>
    </row>
    <row r="2713" spans="1:20" x14ac:dyDescent="0.35">
      <c r="A2713" t="s">
        <v>13421</v>
      </c>
      <c r="B2713" t="s">
        <v>13422</v>
      </c>
      <c r="C2713" t="s">
        <v>13423</v>
      </c>
      <c r="D2713" t="s">
        <v>13424</v>
      </c>
      <c r="E2713">
        <f>IF(COUNTIFS(Registros!$A$2:$A$6000,"NP",Registros!$B$2:$B$6000,$A2713)&gt;0,1,0)</f>
        <v>0</v>
      </c>
      <c r="F2713">
        <f>IF($E2713=1,SUMIFS(Registros!$F$2:$F$6000,Registros!$A$2:$A$6000,"NP",Registros!$B$2:$B$6000,$A2713),0)</f>
        <v>0</v>
      </c>
      <c r="G2713">
        <f>IF(COUNTIFS(Registros!$A$2:$A$6000,"MOV",Registros!$B$2:$B$6000,$A2713)&gt;0,1,0)</f>
        <v>1</v>
      </c>
      <c r="H2713">
        <f>IF($G2713=1,SUMIFS(Registros!$F$2:$F$6000,Registros!$A$2:$A$6000,"MOV",Registros!$B$2:$B$6000,$A2713),0)</f>
        <v>15</v>
      </c>
      <c r="I2713">
        <f>IF(COUNTIFS(Registros!$A$2:$A$6000,"CS",Registros!$B$2:$B$6000,$A2713)&gt;0,1,0)</f>
        <v>0</v>
      </c>
      <c r="J2713">
        <f>IF($I2713=1,SUMIFS(Registros!$I$2:$I$6000,Registros!$A$2:$A$6000,"CS",Registros!$B$2:$B$6000,$A2713),0)</f>
        <v>0</v>
      </c>
      <c r="K2713">
        <f>IF(COUNTIFS(Winback!$K$2:$K$300,$A2713)&gt;0,1,0)</f>
        <v>0</v>
      </c>
      <c r="L2713">
        <f>IF(AND($K2713=1,LEFT($A2713,3)="WB-"),SUMIFS(Winback!$D$2:$D$300,Winback!$K$2:$K$300,$A2713),0)</f>
        <v>0</v>
      </c>
      <c r="M2713">
        <f>IF(OR($E2713=1,$G2713=1,SUMIFS(Registros!$J$2:$J$6000,Registros!$B$2:$B$6000,$A2713)&gt;0),1,0)</f>
        <v>1</v>
      </c>
      <c r="N2713">
        <f>IF($J2713&gt;0,1,IF(COUNTIFS(Registros!$A$2:$A$6000,"CS",Registros!$B$2:$B$6000,$A2713,Registros!$K$2:$K$6000,"&lt;&gt;")&gt;0,1,0))</f>
        <v>0</v>
      </c>
      <c r="O2713" t="str">
        <f t="shared" si="210"/>
        <v>SOLO MÓVIL</v>
      </c>
      <c r="P2713" t="str">
        <f t="shared" si="211"/>
        <v>Ofrecer fijo + internet (FLBBTV)</v>
      </c>
      <c r="Q2713">
        <f t="shared" si="212"/>
        <v>15</v>
      </c>
      <c r="R2713">
        <f>IFERROR(VLOOKUP($A2713,Registros!$B$2:$G$6000,6,0),IFERROR(INDEX(Winback!$C$2:$C$300,MATCH($A2713,Winback!$K$2:$K$300,0)),""))</f>
        <v>0</v>
      </c>
      <c r="S2713" t="str">
        <f t="shared" si="213"/>
        <v>+MOV</v>
      </c>
      <c r="T2713">
        <f t="shared" si="214"/>
        <v>1</v>
      </c>
    </row>
    <row r="2714" spans="1:20" x14ac:dyDescent="0.35">
      <c r="A2714" t="s">
        <v>13426</v>
      </c>
      <c r="B2714" t="s">
        <v>13427</v>
      </c>
      <c r="C2714" t="s">
        <v>13428</v>
      </c>
      <c r="D2714" t="s">
        <v>13429</v>
      </c>
      <c r="E2714">
        <f>IF(COUNTIFS(Registros!$A$2:$A$6000,"NP",Registros!$B$2:$B$6000,$A2714)&gt;0,1,0)</f>
        <v>0</v>
      </c>
      <c r="F2714">
        <f>IF($E2714=1,SUMIFS(Registros!$F$2:$F$6000,Registros!$A$2:$A$6000,"NP",Registros!$B$2:$B$6000,$A2714),0)</f>
        <v>0</v>
      </c>
      <c r="G2714">
        <f>IF(COUNTIFS(Registros!$A$2:$A$6000,"MOV",Registros!$B$2:$B$6000,$A2714)&gt;0,1,0)</f>
        <v>1</v>
      </c>
      <c r="H2714">
        <f>IF($G2714=1,SUMIFS(Registros!$F$2:$F$6000,Registros!$A$2:$A$6000,"MOV",Registros!$B$2:$B$6000,$A2714),0)</f>
        <v>31</v>
      </c>
      <c r="I2714">
        <f>IF(COUNTIFS(Registros!$A$2:$A$6000,"CS",Registros!$B$2:$B$6000,$A2714)&gt;0,1,0)</f>
        <v>0</v>
      </c>
      <c r="J2714">
        <f>IF($I2714=1,SUMIFS(Registros!$I$2:$I$6000,Registros!$A$2:$A$6000,"CS",Registros!$B$2:$B$6000,$A2714),0)</f>
        <v>0</v>
      </c>
      <c r="K2714">
        <f>IF(COUNTIFS(Winback!$K$2:$K$300,$A2714)&gt;0,1,0)</f>
        <v>0</v>
      </c>
      <c r="L2714">
        <f>IF(AND($K2714=1,LEFT($A2714,3)="WB-"),SUMIFS(Winback!$D$2:$D$300,Winback!$K$2:$K$300,$A2714),0)</f>
        <v>0</v>
      </c>
      <c r="M2714">
        <f>IF(OR($E2714=1,$G2714=1,SUMIFS(Registros!$J$2:$J$6000,Registros!$B$2:$B$6000,$A2714)&gt;0),1,0)</f>
        <v>1</v>
      </c>
      <c r="N2714">
        <f>IF($J2714&gt;0,1,IF(COUNTIFS(Registros!$A$2:$A$6000,"CS",Registros!$B$2:$B$6000,$A2714,Registros!$K$2:$K$6000,"&lt;&gt;")&gt;0,1,0))</f>
        <v>0</v>
      </c>
      <c r="O2714" t="str">
        <f t="shared" si="210"/>
        <v>SOLO MÓVIL</v>
      </c>
      <c r="P2714" t="str">
        <f t="shared" si="211"/>
        <v>Ofrecer fijo + internet (FLBBTV)</v>
      </c>
      <c r="Q2714">
        <f t="shared" si="212"/>
        <v>31</v>
      </c>
      <c r="R2714">
        <f>IFERROR(VLOOKUP($A2714,Registros!$B$2:$G$6000,6,0),IFERROR(INDEX(Winback!$C$2:$C$300,MATCH($A2714,Winback!$K$2:$K$300,0)),""))</f>
        <v>0</v>
      </c>
      <c r="S2714" t="str">
        <f t="shared" si="213"/>
        <v>+MOV</v>
      </c>
      <c r="T2714">
        <f t="shared" si="214"/>
        <v>1</v>
      </c>
    </row>
    <row r="2715" spans="1:20" x14ac:dyDescent="0.35">
      <c r="A2715" t="s">
        <v>13431</v>
      </c>
      <c r="B2715" t="s">
        <v>13432</v>
      </c>
      <c r="C2715" t="s">
        <v>13433</v>
      </c>
      <c r="D2715" t="s">
        <v>13434</v>
      </c>
      <c r="E2715">
        <f>IF(COUNTIFS(Registros!$A$2:$A$6000,"NP",Registros!$B$2:$B$6000,$A2715)&gt;0,1,0)</f>
        <v>0</v>
      </c>
      <c r="F2715">
        <f>IF($E2715=1,SUMIFS(Registros!$F$2:$F$6000,Registros!$A$2:$A$6000,"NP",Registros!$B$2:$B$6000,$A2715),0)</f>
        <v>0</v>
      </c>
      <c r="G2715">
        <f>IF(COUNTIFS(Registros!$A$2:$A$6000,"MOV",Registros!$B$2:$B$6000,$A2715)&gt;0,1,0)</f>
        <v>1</v>
      </c>
      <c r="H2715">
        <f>IF($G2715=1,SUMIFS(Registros!$F$2:$F$6000,Registros!$A$2:$A$6000,"MOV",Registros!$B$2:$B$6000,$A2715),0)</f>
        <v>15</v>
      </c>
      <c r="I2715">
        <f>IF(COUNTIFS(Registros!$A$2:$A$6000,"CS",Registros!$B$2:$B$6000,$A2715)&gt;0,1,0)</f>
        <v>0</v>
      </c>
      <c r="J2715">
        <f>IF($I2715=1,SUMIFS(Registros!$I$2:$I$6000,Registros!$A$2:$A$6000,"CS",Registros!$B$2:$B$6000,$A2715),0)</f>
        <v>0</v>
      </c>
      <c r="K2715">
        <f>IF(COUNTIFS(Winback!$K$2:$K$300,$A2715)&gt;0,1,0)</f>
        <v>0</v>
      </c>
      <c r="L2715">
        <f>IF(AND($K2715=1,LEFT($A2715,3)="WB-"),SUMIFS(Winback!$D$2:$D$300,Winback!$K$2:$K$300,$A2715),0)</f>
        <v>0</v>
      </c>
      <c r="M2715">
        <f>IF(OR($E2715=1,$G2715=1,SUMIFS(Registros!$J$2:$J$6000,Registros!$B$2:$B$6000,$A2715)&gt;0),1,0)</f>
        <v>1</v>
      </c>
      <c r="N2715">
        <f>IF($J2715&gt;0,1,IF(COUNTIFS(Registros!$A$2:$A$6000,"CS",Registros!$B$2:$B$6000,$A2715,Registros!$K$2:$K$6000,"&lt;&gt;")&gt;0,1,0))</f>
        <v>0</v>
      </c>
      <c r="O2715" t="str">
        <f t="shared" si="210"/>
        <v>SOLO MÓVIL</v>
      </c>
      <c r="P2715" t="str">
        <f t="shared" si="211"/>
        <v>Ofrecer fijo + internet (FLBBTV)</v>
      </c>
      <c r="Q2715">
        <f t="shared" si="212"/>
        <v>15</v>
      </c>
      <c r="R2715">
        <f>IFERROR(VLOOKUP($A2715,Registros!$B$2:$G$6000,6,0),IFERROR(INDEX(Winback!$C$2:$C$300,MATCH($A2715,Winback!$K$2:$K$300,0)),""))</f>
        <v>0</v>
      </c>
      <c r="S2715" t="str">
        <f t="shared" si="213"/>
        <v>+MOV</v>
      </c>
      <c r="T2715">
        <f t="shared" si="214"/>
        <v>1</v>
      </c>
    </row>
    <row r="2716" spans="1:20" x14ac:dyDescent="0.35">
      <c r="A2716" t="s">
        <v>13436</v>
      </c>
      <c r="B2716" t="s">
        <v>13437</v>
      </c>
      <c r="C2716" t="s">
        <v>13438</v>
      </c>
      <c r="D2716" t="s">
        <v>13439</v>
      </c>
      <c r="E2716">
        <f>IF(COUNTIFS(Registros!$A$2:$A$6000,"NP",Registros!$B$2:$B$6000,$A2716)&gt;0,1,0)</f>
        <v>0</v>
      </c>
      <c r="F2716">
        <f>IF($E2716=1,SUMIFS(Registros!$F$2:$F$6000,Registros!$A$2:$A$6000,"NP",Registros!$B$2:$B$6000,$A2716),0)</f>
        <v>0</v>
      </c>
      <c r="G2716">
        <f>IF(COUNTIFS(Registros!$A$2:$A$6000,"MOV",Registros!$B$2:$B$6000,$A2716)&gt;0,1,0)</f>
        <v>1</v>
      </c>
      <c r="H2716">
        <f>IF($G2716=1,SUMIFS(Registros!$F$2:$F$6000,Registros!$A$2:$A$6000,"MOV",Registros!$B$2:$B$6000,$A2716),0)</f>
        <v>15</v>
      </c>
      <c r="I2716">
        <f>IF(COUNTIFS(Registros!$A$2:$A$6000,"CS",Registros!$B$2:$B$6000,$A2716)&gt;0,1,0)</f>
        <v>0</v>
      </c>
      <c r="J2716">
        <f>IF($I2716=1,SUMIFS(Registros!$I$2:$I$6000,Registros!$A$2:$A$6000,"CS",Registros!$B$2:$B$6000,$A2716),0)</f>
        <v>0</v>
      </c>
      <c r="K2716">
        <f>IF(COUNTIFS(Winback!$K$2:$K$300,$A2716)&gt;0,1,0)</f>
        <v>0</v>
      </c>
      <c r="L2716">
        <f>IF(AND($K2716=1,LEFT($A2716,3)="WB-"),SUMIFS(Winback!$D$2:$D$300,Winback!$K$2:$K$300,$A2716),0)</f>
        <v>0</v>
      </c>
      <c r="M2716">
        <f>IF(OR($E2716=1,$G2716=1,SUMIFS(Registros!$J$2:$J$6000,Registros!$B$2:$B$6000,$A2716)&gt;0),1,0)</f>
        <v>1</v>
      </c>
      <c r="N2716">
        <f>IF($J2716&gt;0,1,IF(COUNTIFS(Registros!$A$2:$A$6000,"CS",Registros!$B$2:$B$6000,$A2716,Registros!$K$2:$K$6000,"&lt;&gt;")&gt;0,1,0))</f>
        <v>0</v>
      </c>
      <c r="O2716" t="str">
        <f t="shared" si="210"/>
        <v>SOLO MÓVIL</v>
      </c>
      <c r="P2716" t="str">
        <f t="shared" si="211"/>
        <v>Ofrecer fijo + internet (FLBBTV)</v>
      </c>
      <c r="Q2716">
        <f t="shared" si="212"/>
        <v>15</v>
      </c>
      <c r="R2716">
        <f>IFERROR(VLOOKUP($A2716,Registros!$B$2:$G$6000,6,0),IFERROR(INDEX(Winback!$C$2:$C$300,MATCH($A2716,Winback!$K$2:$K$300,0)),""))</f>
        <v>0</v>
      </c>
      <c r="S2716" t="str">
        <f t="shared" si="213"/>
        <v>+MOV</v>
      </c>
      <c r="T2716">
        <f t="shared" si="214"/>
        <v>1</v>
      </c>
    </row>
    <row r="2717" spans="1:20" x14ac:dyDescent="0.35">
      <c r="A2717" t="s">
        <v>13441</v>
      </c>
      <c r="B2717" t="s">
        <v>13442</v>
      </c>
      <c r="C2717" t="s">
        <v>13443</v>
      </c>
      <c r="D2717" t="s">
        <v>13444</v>
      </c>
      <c r="E2717">
        <f>IF(COUNTIFS(Registros!$A$2:$A$6000,"NP",Registros!$B$2:$B$6000,$A2717)&gt;0,1,0)</f>
        <v>0</v>
      </c>
      <c r="F2717">
        <f>IF($E2717=1,SUMIFS(Registros!$F$2:$F$6000,Registros!$A$2:$A$6000,"NP",Registros!$B$2:$B$6000,$A2717),0)</f>
        <v>0</v>
      </c>
      <c r="G2717">
        <f>IF(COUNTIFS(Registros!$A$2:$A$6000,"MOV",Registros!$B$2:$B$6000,$A2717)&gt;0,1,0)</f>
        <v>1</v>
      </c>
      <c r="H2717">
        <f>IF($G2717=1,SUMIFS(Registros!$F$2:$F$6000,Registros!$A$2:$A$6000,"MOV",Registros!$B$2:$B$6000,$A2717),0)</f>
        <v>15.16</v>
      </c>
      <c r="I2717">
        <f>IF(COUNTIFS(Registros!$A$2:$A$6000,"CS",Registros!$B$2:$B$6000,$A2717)&gt;0,1,0)</f>
        <v>0</v>
      </c>
      <c r="J2717">
        <f>IF($I2717=1,SUMIFS(Registros!$I$2:$I$6000,Registros!$A$2:$A$6000,"CS",Registros!$B$2:$B$6000,$A2717),0)</f>
        <v>0</v>
      </c>
      <c r="K2717">
        <f>IF(COUNTIFS(Winback!$K$2:$K$300,$A2717)&gt;0,1,0)</f>
        <v>0</v>
      </c>
      <c r="L2717">
        <f>IF(AND($K2717=1,LEFT($A2717,3)="WB-"),SUMIFS(Winback!$D$2:$D$300,Winback!$K$2:$K$300,$A2717),0)</f>
        <v>0</v>
      </c>
      <c r="M2717">
        <f>IF(OR($E2717=1,$G2717=1,SUMIFS(Registros!$J$2:$J$6000,Registros!$B$2:$B$6000,$A2717)&gt;0),1,0)</f>
        <v>1</v>
      </c>
      <c r="N2717">
        <f>IF($J2717&gt;0,1,IF(COUNTIFS(Registros!$A$2:$A$6000,"CS",Registros!$B$2:$B$6000,$A2717,Registros!$K$2:$K$6000,"&lt;&gt;")&gt;0,1,0))</f>
        <v>0</v>
      </c>
      <c r="O2717" t="str">
        <f t="shared" si="210"/>
        <v>SOLO MÓVIL</v>
      </c>
      <c r="P2717" t="str">
        <f t="shared" si="211"/>
        <v>Ofrecer fijo + internet (FLBBTV)</v>
      </c>
      <c r="Q2717">
        <f t="shared" si="212"/>
        <v>15.16</v>
      </c>
      <c r="R2717">
        <f>IFERROR(VLOOKUP($A2717,Registros!$B$2:$G$6000,6,0),IFERROR(INDEX(Winback!$C$2:$C$300,MATCH($A2717,Winback!$K$2:$K$300,0)),""))</f>
        <v>0</v>
      </c>
      <c r="S2717" t="str">
        <f t="shared" si="213"/>
        <v>+MOV</v>
      </c>
      <c r="T2717">
        <f t="shared" si="214"/>
        <v>1</v>
      </c>
    </row>
    <row r="2718" spans="1:20" x14ac:dyDescent="0.35">
      <c r="A2718" t="s">
        <v>13446</v>
      </c>
      <c r="B2718" t="s">
        <v>13447</v>
      </c>
      <c r="C2718" t="s">
        <v>13448</v>
      </c>
      <c r="D2718" t="s">
        <v>13449</v>
      </c>
      <c r="E2718">
        <f>IF(COUNTIFS(Registros!$A$2:$A$6000,"NP",Registros!$B$2:$B$6000,$A2718)&gt;0,1,0)</f>
        <v>0</v>
      </c>
      <c r="F2718">
        <f>IF($E2718=1,SUMIFS(Registros!$F$2:$F$6000,Registros!$A$2:$A$6000,"NP",Registros!$B$2:$B$6000,$A2718),0)</f>
        <v>0</v>
      </c>
      <c r="G2718">
        <f>IF(COUNTIFS(Registros!$A$2:$A$6000,"MOV",Registros!$B$2:$B$6000,$A2718)&gt;0,1,0)</f>
        <v>1</v>
      </c>
      <c r="H2718">
        <f>IF($G2718=1,SUMIFS(Registros!$F$2:$F$6000,Registros!$A$2:$A$6000,"MOV",Registros!$B$2:$B$6000,$A2718),0)</f>
        <v>37</v>
      </c>
      <c r="I2718">
        <f>IF(COUNTIFS(Registros!$A$2:$A$6000,"CS",Registros!$B$2:$B$6000,$A2718)&gt;0,1,0)</f>
        <v>0</v>
      </c>
      <c r="J2718">
        <f>IF($I2718=1,SUMIFS(Registros!$I$2:$I$6000,Registros!$A$2:$A$6000,"CS",Registros!$B$2:$B$6000,$A2718),0)</f>
        <v>0</v>
      </c>
      <c r="K2718">
        <f>IF(COUNTIFS(Winback!$K$2:$K$300,$A2718)&gt;0,1,0)</f>
        <v>0</v>
      </c>
      <c r="L2718">
        <f>IF(AND($K2718=1,LEFT($A2718,3)="WB-"),SUMIFS(Winback!$D$2:$D$300,Winback!$K$2:$K$300,$A2718),0)</f>
        <v>0</v>
      </c>
      <c r="M2718">
        <f>IF(OR($E2718=1,$G2718=1,SUMIFS(Registros!$J$2:$J$6000,Registros!$B$2:$B$6000,$A2718)&gt;0),1,0)</f>
        <v>1</v>
      </c>
      <c r="N2718">
        <f>IF($J2718&gt;0,1,IF(COUNTIFS(Registros!$A$2:$A$6000,"CS",Registros!$B$2:$B$6000,$A2718,Registros!$K$2:$K$6000,"&lt;&gt;")&gt;0,1,0))</f>
        <v>0</v>
      </c>
      <c r="O2718" t="str">
        <f t="shared" si="210"/>
        <v>SOLO MÓVIL</v>
      </c>
      <c r="P2718" t="str">
        <f t="shared" si="211"/>
        <v>Ofrecer fijo + internet (FLBBTV)</v>
      </c>
      <c r="Q2718">
        <f t="shared" si="212"/>
        <v>37</v>
      </c>
      <c r="R2718">
        <f>IFERROR(VLOOKUP($A2718,Registros!$B$2:$G$6000,6,0),IFERROR(INDEX(Winback!$C$2:$C$300,MATCH($A2718,Winback!$K$2:$K$300,0)),""))</f>
        <v>0</v>
      </c>
      <c r="S2718" t="str">
        <f t="shared" si="213"/>
        <v>+MOV</v>
      </c>
      <c r="T2718">
        <f t="shared" si="214"/>
        <v>1</v>
      </c>
    </row>
    <row r="2719" spans="1:20" x14ac:dyDescent="0.35">
      <c r="A2719" t="s">
        <v>13451</v>
      </c>
      <c r="B2719" t="s">
        <v>13452</v>
      </c>
      <c r="C2719" t="s">
        <v>13453</v>
      </c>
      <c r="D2719" t="s">
        <v>13454</v>
      </c>
      <c r="E2719">
        <f>IF(COUNTIFS(Registros!$A$2:$A$6000,"NP",Registros!$B$2:$B$6000,$A2719)&gt;0,1,0)</f>
        <v>0</v>
      </c>
      <c r="F2719">
        <f>IF($E2719=1,SUMIFS(Registros!$F$2:$F$6000,Registros!$A$2:$A$6000,"NP",Registros!$B$2:$B$6000,$A2719),0)</f>
        <v>0</v>
      </c>
      <c r="G2719">
        <f>IF(COUNTIFS(Registros!$A$2:$A$6000,"MOV",Registros!$B$2:$B$6000,$A2719)&gt;0,1,0)</f>
        <v>1</v>
      </c>
      <c r="H2719">
        <f>IF($G2719=1,SUMIFS(Registros!$F$2:$F$6000,Registros!$A$2:$A$6000,"MOV",Registros!$B$2:$B$6000,$A2719),0)</f>
        <v>15</v>
      </c>
      <c r="I2719">
        <f>IF(COUNTIFS(Registros!$A$2:$A$6000,"CS",Registros!$B$2:$B$6000,$A2719)&gt;0,1,0)</f>
        <v>0</v>
      </c>
      <c r="J2719">
        <f>IF($I2719=1,SUMIFS(Registros!$I$2:$I$6000,Registros!$A$2:$A$6000,"CS",Registros!$B$2:$B$6000,$A2719),0)</f>
        <v>0</v>
      </c>
      <c r="K2719">
        <f>IF(COUNTIFS(Winback!$K$2:$K$300,$A2719)&gt;0,1,0)</f>
        <v>0</v>
      </c>
      <c r="L2719">
        <f>IF(AND($K2719=1,LEFT($A2719,3)="WB-"),SUMIFS(Winback!$D$2:$D$300,Winback!$K$2:$K$300,$A2719),0)</f>
        <v>0</v>
      </c>
      <c r="M2719">
        <f>IF(OR($E2719=1,$G2719=1,SUMIFS(Registros!$J$2:$J$6000,Registros!$B$2:$B$6000,$A2719)&gt;0),1,0)</f>
        <v>1</v>
      </c>
      <c r="N2719">
        <f>IF($J2719&gt;0,1,IF(COUNTIFS(Registros!$A$2:$A$6000,"CS",Registros!$B$2:$B$6000,$A2719,Registros!$K$2:$K$6000,"&lt;&gt;")&gt;0,1,0))</f>
        <v>0</v>
      </c>
      <c r="O2719" t="str">
        <f t="shared" si="210"/>
        <v>SOLO MÓVIL</v>
      </c>
      <c r="P2719" t="str">
        <f t="shared" si="211"/>
        <v>Ofrecer fijo + internet (FLBBTV)</v>
      </c>
      <c r="Q2719">
        <f t="shared" si="212"/>
        <v>15</v>
      </c>
      <c r="R2719">
        <f>IFERROR(VLOOKUP($A2719,Registros!$B$2:$G$6000,6,0),IFERROR(INDEX(Winback!$C$2:$C$300,MATCH($A2719,Winback!$K$2:$K$300,0)),""))</f>
        <v>0</v>
      </c>
      <c r="S2719" t="str">
        <f t="shared" si="213"/>
        <v>+MOV</v>
      </c>
      <c r="T2719">
        <f t="shared" si="214"/>
        <v>1</v>
      </c>
    </row>
    <row r="2720" spans="1:20" x14ac:dyDescent="0.35">
      <c r="A2720" t="s">
        <v>13456</v>
      </c>
      <c r="B2720" t="s">
        <v>13457</v>
      </c>
      <c r="C2720" t="s">
        <v>13458</v>
      </c>
      <c r="D2720" t="s">
        <v>13459</v>
      </c>
      <c r="E2720">
        <f>IF(COUNTIFS(Registros!$A$2:$A$6000,"NP",Registros!$B$2:$B$6000,$A2720)&gt;0,1,0)</f>
        <v>0</v>
      </c>
      <c r="F2720">
        <f>IF($E2720=1,SUMIFS(Registros!$F$2:$F$6000,Registros!$A$2:$A$6000,"NP",Registros!$B$2:$B$6000,$A2720),0)</f>
        <v>0</v>
      </c>
      <c r="G2720">
        <f>IF(COUNTIFS(Registros!$A$2:$A$6000,"MOV",Registros!$B$2:$B$6000,$A2720)&gt;0,1,0)</f>
        <v>1</v>
      </c>
      <c r="H2720">
        <f>IF($G2720=1,SUMIFS(Registros!$F$2:$F$6000,Registros!$A$2:$A$6000,"MOV",Registros!$B$2:$B$6000,$A2720),0)</f>
        <v>18.23</v>
      </c>
      <c r="I2720">
        <f>IF(COUNTIFS(Registros!$A$2:$A$6000,"CS",Registros!$B$2:$B$6000,$A2720)&gt;0,1,0)</f>
        <v>0</v>
      </c>
      <c r="J2720">
        <f>IF($I2720=1,SUMIFS(Registros!$I$2:$I$6000,Registros!$A$2:$A$6000,"CS",Registros!$B$2:$B$6000,$A2720),0)</f>
        <v>0</v>
      </c>
      <c r="K2720">
        <f>IF(COUNTIFS(Winback!$K$2:$K$300,$A2720)&gt;0,1,0)</f>
        <v>0</v>
      </c>
      <c r="L2720">
        <f>IF(AND($K2720=1,LEFT($A2720,3)="WB-"),SUMIFS(Winback!$D$2:$D$300,Winback!$K$2:$K$300,$A2720),0)</f>
        <v>0</v>
      </c>
      <c r="M2720">
        <f>IF(OR($E2720=1,$G2720=1,SUMIFS(Registros!$J$2:$J$6000,Registros!$B$2:$B$6000,$A2720)&gt;0),1,0)</f>
        <v>1</v>
      </c>
      <c r="N2720">
        <f>IF($J2720&gt;0,1,IF(COUNTIFS(Registros!$A$2:$A$6000,"CS",Registros!$B$2:$B$6000,$A2720,Registros!$K$2:$K$6000,"&lt;&gt;")&gt;0,1,0))</f>
        <v>0</v>
      </c>
      <c r="O2720" t="str">
        <f t="shared" si="210"/>
        <v>SOLO MÓVIL</v>
      </c>
      <c r="P2720" t="str">
        <f t="shared" si="211"/>
        <v>Ofrecer fijo + internet (FLBBTV)</v>
      </c>
      <c r="Q2720">
        <f t="shared" si="212"/>
        <v>18.23</v>
      </c>
      <c r="R2720">
        <f>IFERROR(VLOOKUP($A2720,Registros!$B$2:$G$6000,6,0),IFERROR(INDEX(Winback!$C$2:$C$300,MATCH($A2720,Winback!$K$2:$K$300,0)),""))</f>
        <v>0</v>
      </c>
      <c r="S2720" t="str">
        <f t="shared" si="213"/>
        <v>+MOV</v>
      </c>
      <c r="T2720">
        <f t="shared" si="214"/>
        <v>1</v>
      </c>
    </row>
    <row r="2721" spans="1:20" x14ac:dyDescent="0.35">
      <c r="A2721" t="s">
        <v>13461</v>
      </c>
      <c r="B2721" t="s">
        <v>13462</v>
      </c>
      <c r="C2721" t="s">
        <v>13463</v>
      </c>
      <c r="D2721" t="s">
        <v>13464</v>
      </c>
      <c r="E2721">
        <f>IF(COUNTIFS(Registros!$A$2:$A$6000,"NP",Registros!$B$2:$B$6000,$A2721)&gt;0,1,0)</f>
        <v>0</v>
      </c>
      <c r="F2721">
        <f>IF($E2721=1,SUMIFS(Registros!$F$2:$F$6000,Registros!$A$2:$A$6000,"NP",Registros!$B$2:$B$6000,$A2721),0)</f>
        <v>0</v>
      </c>
      <c r="G2721">
        <f>IF(COUNTIFS(Registros!$A$2:$A$6000,"MOV",Registros!$B$2:$B$6000,$A2721)&gt;0,1,0)</f>
        <v>1</v>
      </c>
      <c r="H2721">
        <f>IF($G2721=1,SUMIFS(Registros!$F$2:$F$6000,Registros!$A$2:$A$6000,"MOV",Registros!$B$2:$B$6000,$A2721),0)</f>
        <v>15</v>
      </c>
      <c r="I2721">
        <f>IF(COUNTIFS(Registros!$A$2:$A$6000,"CS",Registros!$B$2:$B$6000,$A2721)&gt;0,1,0)</f>
        <v>0</v>
      </c>
      <c r="J2721">
        <f>IF($I2721=1,SUMIFS(Registros!$I$2:$I$6000,Registros!$A$2:$A$6000,"CS",Registros!$B$2:$B$6000,$A2721),0)</f>
        <v>0</v>
      </c>
      <c r="K2721">
        <f>IF(COUNTIFS(Winback!$K$2:$K$300,$A2721)&gt;0,1,0)</f>
        <v>0</v>
      </c>
      <c r="L2721">
        <f>IF(AND($K2721=1,LEFT($A2721,3)="WB-"),SUMIFS(Winback!$D$2:$D$300,Winback!$K$2:$K$300,$A2721),0)</f>
        <v>0</v>
      </c>
      <c r="M2721">
        <f>IF(OR($E2721=1,$G2721=1,SUMIFS(Registros!$J$2:$J$6000,Registros!$B$2:$B$6000,$A2721)&gt;0),1,0)</f>
        <v>1</v>
      </c>
      <c r="N2721">
        <f>IF($J2721&gt;0,1,IF(COUNTIFS(Registros!$A$2:$A$6000,"CS",Registros!$B$2:$B$6000,$A2721,Registros!$K$2:$K$6000,"&lt;&gt;")&gt;0,1,0))</f>
        <v>0</v>
      </c>
      <c r="O2721" t="str">
        <f t="shared" si="210"/>
        <v>SOLO MÓVIL</v>
      </c>
      <c r="P2721" t="str">
        <f t="shared" si="211"/>
        <v>Ofrecer fijo + internet (FLBBTV)</v>
      </c>
      <c r="Q2721">
        <f t="shared" si="212"/>
        <v>15</v>
      </c>
      <c r="R2721">
        <f>IFERROR(VLOOKUP($A2721,Registros!$B$2:$G$6000,6,0),IFERROR(INDEX(Winback!$C$2:$C$300,MATCH($A2721,Winback!$K$2:$K$300,0)),""))</f>
        <v>0</v>
      </c>
      <c r="S2721" t="str">
        <f t="shared" si="213"/>
        <v>+MOV</v>
      </c>
      <c r="T2721">
        <f t="shared" si="214"/>
        <v>1</v>
      </c>
    </row>
    <row r="2722" spans="1:20" x14ac:dyDescent="0.35">
      <c r="A2722" t="s">
        <v>13466</v>
      </c>
      <c r="B2722" t="s">
        <v>13467</v>
      </c>
      <c r="C2722" t="s">
        <v>13468</v>
      </c>
      <c r="D2722" t="s">
        <v>13469</v>
      </c>
      <c r="E2722">
        <f>IF(COUNTIFS(Registros!$A$2:$A$6000,"NP",Registros!$B$2:$B$6000,$A2722)&gt;0,1,0)</f>
        <v>0</v>
      </c>
      <c r="F2722">
        <f>IF($E2722=1,SUMIFS(Registros!$F$2:$F$6000,Registros!$A$2:$A$6000,"NP",Registros!$B$2:$B$6000,$A2722),0)</f>
        <v>0</v>
      </c>
      <c r="G2722">
        <f>IF(COUNTIFS(Registros!$A$2:$A$6000,"MOV",Registros!$B$2:$B$6000,$A2722)&gt;0,1,0)</f>
        <v>1</v>
      </c>
      <c r="H2722">
        <f>IF($G2722=1,SUMIFS(Registros!$F$2:$F$6000,Registros!$A$2:$A$6000,"MOV",Registros!$B$2:$B$6000,$A2722),0)</f>
        <v>15</v>
      </c>
      <c r="I2722">
        <f>IF(COUNTIFS(Registros!$A$2:$A$6000,"CS",Registros!$B$2:$B$6000,$A2722)&gt;0,1,0)</f>
        <v>0</v>
      </c>
      <c r="J2722">
        <f>IF($I2722=1,SUMIFS(Registros!$I$2:$I$6000,Registros!$A$2:$A$6000,"CS",Registros!$B$2:$B$6000,$A2722),0)</f>
        <v>0</v>
      </c>
      <c r="K2722">
        <f>IF(COUNTIFS(Winback!$K$2:$K$300,$A2722)&gt;0,1,0)</f>
        <v>0</v>
      </c>
      <c r="L2722">
        <f>IF(AND($K2722=1,LEFT($A2722,3)="WB-"),SUMIFS(Winback!$D$2:$D$300,Winback!$K$2:$K$300,$A2722),0)</f>
        <v>0</v>
      </c>
      <c r="M2722">
        <f>IF(OR($E2722=1,$G2722=1,SUMIFS(Registros!$J$2:$J$6000,Registros!$B$2:$B$6000,$A2722)&gt;0),1,0)</f>
        <v>1</v>
      </c>
      <c r="N2722">
        <f>IF($J2722&gt;0,1,IF(COUNTIFS(Registros!$A$2:$A$6000,"CS",Registros!$B$2:$B$6000,$A2722,Registros!$K$2:$K$6000,"&lt;&gt;")&gt;0,1,0))</f>
        <v>0</v>
      </c>
      <c r="O2722" t="str">
        <f t="shared" si="210"/>
        <v>SOLO MÓVIL</v>
      </c>
      <c r="P2722" t="str">
        <f t="shared" si="211"/>
        <v>Ofrecer fijo + internet (FLBBTV)</v>
      </c>
      <c r="Q2722">
        <f t="shared" si="212"/>
        <v>15</v>
      </c>
      <c r="R2722">
        <f>IFERROR(VLOOKUP($A2722,Registros!$B$2:$G$6000,6,0),IFERROR(INDEX(Winback!$C$2:$C$300,MATCH($A2722,Winback!$K$2:$K$300,0)),""))</f>
        <v>0</v>
      </c>
      <c r="S2722" t="str">
        <f t="shared" si="213"/>
        <v>+MOV</v>
      </c>
      <c r="T2722">
        <f t="shared" si="214"/>
        <v>1</v>
      </c>
    </row>
    <row r="2723" spans="1:20" x14ac:dyDescent="0.35">
      <c r="A2723" t="s">
        <v>13471</v>
      </c>
      <c r="B2723" t="s">
        <v>13472</v>
      </c>
      <c r="C2723" t="s">
        <v>13473</v>
      </c>
      <c r="D2723" t="s">
        <v>13474</v>
      </c>
      <c r="E2723">
        <f>IF(COUNTIFS(Registros!$A$2:$A$6000,"NP",Registros!$B$2:$B$6000,$A2723)&gt;0,1,0)</f>
        <v>0</v>
      </c>
      <c r="F2723">
        <f>IF($E2723=1,SUMIFS(Registros!$F$2:$F$6000,Registros!$A$2:$A$6000,"NP",Registros!$B$2:$B$6000,$A2723),0)</f>
        <v>0</v>
      </c>
      <c r="G2723">
        <f>IF(COUNTIFS(Registros!$A$2:$A$6000,"MOV",Registros!$B$2:$B$6000,$A2723)&gt;0,1,0)</f>
        <v>1</v>
      </c>
      <c r="H2723">
        <f>IF($G2723=1,SUMIFS(Registros!$F$2:$F$6000,Registros!$A$2:$A$6000,"MOV",Registros!$B$2:$B$6000,$A2723),0)</f>
        <v>15</v>
      </c>
      <c r="I2723">
        <f>IF(COUNTIFS(Registros!$A$2:$A$6000,"CS",Registros!$B$2:$B$6000,$A2723)&gt;0,1,0)</f>
        <v>0</v>
      </c>
      <c r="J2723">
        <f>IF($I2723=1,SUMIFS(Registros!$I$2:$I$6000,Registros!$A$2:$A$6000,"CS",Registros!$B$2:$B$6000,$A2723),0)</f>
        <v>0</v>
      </c>
      <c r="K2723">
        <f>IF(COUNTIFS(Winback!$K$2:$K$300,$A2723)&gt;0,1,0)</f>
        <v>0</v>
      </c>
      <c r="L2723">
        <f>IF(AND($K2723=1,LEFT($A2723,3)="WB-"),SUMIFS(Winback!$D$2:$D$300,Winback!$K$2:$K$300,$A2723),0)</f>
        <v>0</v>
      </c>
      <c r="M2723">
        <f>IF(OR($E2723=1,$G2723=1,SUMIFS(Registros!$J$2:$J$6000,Registros!$B$2:$B$6000,$A2723)&gt;0),1,0)</f>
        <v>1</v>
      </c>
      <c r="N2723">
        <f>IF($J2723&gt;0,1,IF(COUNTIFS(Registros!$A$2:$A$6000,"CS",Registros!$B$2:$B$6000,$A2723,Registros!$K$2:$K$6000,"&lt;&gt;")&gt;0,1,0))</f>
        <v>0</v>
      </c>
      <c r="O2723" t="str">
        <f t="shared" si="210"/>
        <v>SOLO MÓVIL</v>
      </c>
      <c r="P2723" t="str">
        <f t="shared" si="211"/>
        <v>Ofrecer fijo + internet (FLBBTV)</v>
      </c>
      <c r="Q2723">
        <f t="shared" si="212"/>
        <v>15</v>
      </c>
      <c r="R2723">
        <f>IFERROR(VLOOKUP($A2723,Registros!$B$2:$G$6000,6,0),IFERROR(INDEX(Winback!$C$2:$C$300,MATCH($A2723,Winback!$K$2:$K$300,0)),""))</f>
        <v>0</v>
      </c>
      <c r="S2723" t="str">
        <f t="shared" si="213"/>
        <v>+MOV</v>
      </c>
      <c r="T2723">
        <f t="shared" si="214"/>
        <v>1</v>
      </c>
    </row>
    <row r="2724" spans="1:20" x14ac:dyDescent="0.35">
      <c r="A2724" t="s">
        <v>13476</v>
      </c>
      <c r="B2724" t="s">
        <v>13477</v>
      </c>
      <c r="C2724" t="s">
        <v>13478</v>
      </c>
      <c r="D2724" t="s">
        <v>13479</v>
      </c>
      <c r="E2724">
        <f>IF(COUNTIFS(Registros!$A$2:$A$6000,"NP",Registros!$B$2:$B$6000,$A2724)&gt;0,1,0)</f>
        <v>0</v>
      </c>
      <c r="F2724">
        <f>IF($E2724=1,SUMIFS(Registros!$F$2:$F$6000,Registros!$A$2:$A$6000,"NP",Registros!$B$2:$B$6000,$A2724),0)</f>
        <v>0</v>
      </c>
      <c r="G2724">
        <f>IF(COUNTIFS(Registros!$A$2:$A$6000,"MOV",Registros!$B$2:$B$6000,$A2724)&gt;0,1,0)</f>
        <v>1</v>
      </c>
      <c r="H2724">
        <f>IF($G2724=1,SUMIFS(Registros!$F$2:$F$6000,Registros!$A$2:$A$6000,"MOV",Registros!$B$2:$B$6000,$A2724),0)</f>
        <v>52.5</v>
      </c>
      <c r="I2724">
        <f>IF(COUNTIFS(Registros!$A$2:$A$6000,"CS",Registros!$B$2:$B$6000,$A2724)&gt;0,1,0)</f>
        <v>0</v>
      </c>
      <c r="J2724">
        <f>IF($I2724=1,SUMIFS(Registros!$I$2:$I$6000,Registros!$A$2:$A$6000,"CS",Registros!$B$2:$B$6000,$A2724),0)</f>
        <v>0</v>
      </c>
      <c r="K2724">
        <f>IF(COUNTIFS(Winback!$K$2:$K$300,$A2724)&gt;0,1,0)</f>
        <v>0</v>
      </c>
      <c r="L2724">
        <f>IF(AND($K2724=1,LEFT($A2724,3)="WB-"),SUMIFS(Winback!$D$2:$D$300,Winback!$K$2:$K$300,$A2724),0)</f>
        <v>0</v>
      </c>
      <c r="M2724">
        <f>IF(OR($E2724=1,$G2724=1,SUMIFS(Registros!$J$2:$J$6000,Registros!$B$2:$B$6000,$A2724)&gt;0),1,0)</f>
        <v>1</v>
      </c>
      <c r="N2724">
        <f>IF($J2724&gt;0,1,IF(COUNTIFS(Registros!$A$2:$A$6000,"CS",Registros!$B$2:$B$6000,$A2724,Registros!$K$2:$K$6000,"&lt;&gt;")&gt;0,1,0))</f>
        <v>0</v>
      </c>
      <c r="O2724" t="str">
        <f t="shared" si="210"/>
        <v>SOLO MÓVIL</v>
      </c>
      <c r="P2724" t="str">
        <f t="shared" si="211"/>
        <v>Ofrecer fijo + internet (FLBBTV)</v>
      </c>
      <c r="Q2724">
        <f t="shared" si="212"/>
        <v>52.5</v>
      </c>
      <c r="R2724">
        <f>IFERROR(VLOOKUP($A2724,Registros!$B$2:$G$6000,6,0),IFERROR(INDEX(Winback!$C$2:$C$300,MATCH($A2724,Winback!$K$2:$K$300,0)),""))</f>
        <v>0</v>
      </c>
      <c r="S2724" t="str">
        <f t="shared" si="213"/>
        <v>+MOV</v>
      </c>
      <c r="T2724">
        <f t="shared" si="214"/>
        <v>1</v>
      </c>
    </row>
    <row r="2725" spans="1:20" x14ac:dyDescent="0.35">
      <c r="A2725" t="s">
        <v>13481</v>
      </c>
      <c r="B2725" t="s">
        <v>13482</v>
      </c>
      <c r="C2725" t="s">
        <v>13483</v>
      </c>
      <c r="D2725" t="s">
        <v>13484</v>
      </c>
      <c r="E2725">
        <f>IF(COUNTIFS(Registros!$A$2:$A$6000,"NP",Registros!$B$2:$B$6000,$A2725)&gt;0,1,0)</f>
        <v>0</v>
      </c>
      <c r="F2725">
        <f>IF($E2725=1,SUMIFS(Registros!$F$2:$F$6000,Registros!$A$2:$A$6000,"NP",Registros!$B$2:$B$6000,$A2725),0)</f>
        <v>0</v>
      </c>
      <c r="G2725">
        <f>IF(COUNTIFS(Registros!$A$2:$A$6000,"MOV",Registros!$B$2:$B$6000,$A2725)&gt;0,1,0)</f>
        <v>1</v>
      </c>
      <c r="H2725">
        <f>IF($G2725=1,SUMIFS(Registros!$F$2:$F$6000,Registros!$A$2:$A$6000,"MOV",Registros!$B$2:$B$6000,$A2725),0)</f>
        <v>15</v>
      </c>
      <c r="I2725">
        <f>IF(COUNTIFS(Registros!$A$2:$A$6000,"CS",Registros!$B$2:$B$6000,$A2725)&gt;0,1,0)</f>
        <v>0</v>
      </c>
      <c r="J2725">
        <f>IF($I2725=1,SUMIFS(Registros!$I$2:$I$6000,Registros!$A$2:$A$6000,"CS",Registros!$B$2:$B$6000,$A2725),0)</f>
        <v>0</v>
      </c>
      <c r="K2725">
        <f>IF(COUNTIFS(Winback!$K$2:$K$300,$A2725)&gt;0,1,0)</f>
        <v>0</v>
      </c>
      <c r="L2725">
        <f>IF(AND($K2725=1,LEFT($A2725,3)="WB-"),SUMIFS(Winback!$D$2:$D$300,Winback!$K$2:$K$300,$A2725),0)</f>
        <v>0</v>
      </c>
      <c r="M2725">
        <f>IF(OR($E2725=1,$G2725=1,SUMIFS(Registros!$J$2:$J$6000,Registros!$B$2:$B$6000,$A2725)&gt;0),1,0)</f>
        <v>1</v>
      </c>
      <c r="N2725">
        <f>IF($J2725&gt;0,1,IF(COUNTIFS(Registros!$A$2:$A$6000,"CS",Registros!$B$2:$B$6000,$A2725,Registros!$K$2:$K$6000,"&lt;&gt;")&gt;0,1,0))</f>
        <v>0</v>
      </c>
      <c r="O2725" t="str">
        <f t="shared" si="210"/>
        <v>SOLO MÓVIL</v>
      </c>
      <c r="P2725" t="str">
        <f t="shared" si="211"/>
        <v>Ofrecer fijo + internet (FLBBTV)</v>
      </c>
      <c r="Q2725">
        <f t="shared" si="212"/>
        <v>15</v>
      </c>
      <c r="R2725">
        <f>IFERROR(VLOOKUP($A2725,Registros!$B$2:$G$6000,6,0),IFERROR(INDEX(Winback!$C$2:$C$300,MATCH($A2725,Winback!$K$2:$K$300,0)),""))</f>
        <v>0</v>
      </c>
      <c r="S2725" t="str">
        <f t="shared" si="213"/>
        <v>+MOV</v>
      </c>
      <c r="T2725">
        <f t="shared" si="214"/>
        <v>1</v>
      </c>
    </row>
    <row r="2726" spans="1:20" x14ac:dyDescent="0.35">
      <c r="A2726" t="s">
        <v>13486</v>
      </c>
      <c r="B2726" t="s">
        <v>13487</v>
      </c>
      <c r="C2726" t="s">
        <v>13488</v>
      </c>
      <c r="D2726" t="s">
        <v>13489</v>
      </c>
      <c r="E2726">
        <f>IF(COUNTIFS(Registros!$A$2:$A$6000,"NP",Registros!$B$2:$B$6000,$A2726)&gt;0,1,0)</f>
        <v>0</v>
      </c>
      <c r="F2726">
        <f>IF($E2726=1,SUMIFS(Registros!$F$2:$F$6000,Registros!$A$2:$A$6000,"NP",Registros!$B$2:$B$6000,$A2726),0)</f>
        <v>0</v>
      </c>
      <c r="G2726">
        <f>IF(COUNTIFS(Registros!$A$2:$A$6000,"MOV",Registros!$B$2:$B$6000,$A2726)&gt;0,1,0)</f>
        <v>1</v>
      </c>
      <c r="H2726">
        <f>IF($G2726=1,SUMIFS(Registros!$F$2:$F$6000,Registros!$A$2:$A$6000,"MOV",Registros!$B$2:$B$6000,$A2726),0)</f>
        <v>30</v>
      </c>
      <c r="I2726">
        <f>IF(COUNTIFS(Registros!$A$2:$A$6000,"CS",Registros!$B$2:$B$6000,$A2726)&gt;0,1,0)</f>
        <v>0</v>
      </c>
      <c r="J2726">
        <f>IF($I2726=1,SUMIFS(Registros!$I$2:$I$6000,Registros!$A$2:$A$6000,"CS",Registros!$B$2:$B$6000,$A2726),0)</f>
        <v>0</v>
      </c>
      <c r="K2726">
        <f>IF(COUNTIFS(Winback!$K$2:$K$300,$A2726)&gt;0,1,0)</f>
        <v>0</v>
      </c>
      <c r="L2726">
        <f>IF(AND($K2726=1,LEFT($A2726,3)="WB-"),SUMIFS(Winback!$D$2:$D$300,Winback!$K$2:$K$300,$A2726),0)</f>
        <v>0</v>
      </c>
      <c r="M2726">
        <f>IF(OR($E2726=1,$G2726=1,SUMIFS(Registros!$J$2:$J$6000,Registros!$B$2:$B$6000,$A2726)&gt;0),1,0)</f>
        <v>1</v>
      </c>
      <c r="N2726">
        <f>IF($J2726&gt;0,1,IF(COUNTIFS(Registros!$A$2:$A$6000,"CS",Registros!$B$2:$B$6000,$A2726,Registros!$K$2:$K$6000,"&lt;&gt;")&gt;0,1,0))</f>
        <v>0</v>
      </c>
      <c r="O2726" t="str">
        <f t="shared" si="210"/>
        <v>SOLO MÓVIL</v>
      </c>
      <c r="P2726" t="str">
        <f t="shared" si="211"/>
        <v>Ofrecer fijo + internet (FLBBTV)</v>
      </c>
      <c r="Q2726">
        <f t="shared" si="212"/>
        <v>30</v>
      </c>
      <c r="R2726">
        <f>IFERROR(VLOOKUP($A2726,Registros!$B$2:$G$6000,6,0),IFERROR(INDEX(Winback!$C$2:$C$300,MATCH($A2726,Winback!$K$2:$K$300,0)),""))</f>
        <v>0</v>
      </c>
      <c r="S2726" t="str">
        <f t="shared" si="213"/>
        <v>+MOV</v>
      </c>
      <c r="T2726">
        <f t="shared" si="214"/>
        <v>1</v>
      </c>
    </row>
    <row r="2727" spans="1:20" x14ac:dyDescent="0.35">
      <c r="A2727" t="s">
        <v>13491</v>
      </c>
      <c r="B2727" t="s">
        <v>13492</v>
      </c>
      <c r="C2727" t="s">
        <v>13493</v>
      </c>
      <c r="D2727" t="s">
        <v>13494</v>
      </c>
      <c r="E2727">
        <f>IF(COUNTIFS(Registros!$A$2:$A$6000,"NP",Registros!$B$2:$B$6000,$A2727)&gt;0,1,0)</f>
        <v>0</v>
      </c>
      <c r="F2727">
        <f>IF($E2727=1,SUMIFS(Registros!$F$2:$F$6000,Registros!$A$2:$A$6000,"NP",Registros!$B$2:$B$6000,$A2727),0)</f>
        <v>0</v>
      </c>
      <c r="G2727">
        <f>IF(COUNTIFS(Registros!$A$2:$A$6000,"MOV",Registros!$B$2:$B$6000,$A2727)&gt;0,1,0)</f>
        <v>1</v>
      </c>
      <c r="H2727">
        <f>IF($G2727=1,SUMIFS(Registros!$F$2:$F$6000,Registros!$A$2:$A$6000,"MOV",Registros!$B$2:$B$6000,$A2727),0)</f>
        <v>32</v>
      </c>
      <c r="I2727">
        <f>IF(COUNTIFS(Registros!$A$2:$A$6000,"CS",Registros!$B$2:$B$6000,$A2727)&gt;0,1,0)</f>
        <v>0</v>
      </c>
      <c r="J2727">
        <f>IF($I2727=1,SUMIFS(Registros!$I$2:$I$6000,Registros!$A$2:$A$6000,"CS",Registros!$B$2:$B$6000,$A2727),0)</f>
        <v>0</v>
      </c>
      <c r="K2727">
        <f>IF(COUNTIFS(Winback!$K$2:$K$300,$A2727)&gt;0,1,0)</f>
        <v>0</v>
      </c>
      <c r="L2727">
        <f>IF(AND($K2727=1,LEFT($A2727,3)="WB-"),SUMIFS(Winback!$D$2:$D$300,Winback!$K$2:$K$300,$A2727),0)</f>
        <v>0</v>
      </c>
      <c r="M2727">
        <f>IF(OR($E2727=1,$G2727=1,SUMIFS(Registros!$J$2:$J$6000,Registros!$B$2:$B$6000,$A2727)&gt;0),1,0)</f>
        <v>1</v>
      </c>
      <c r="N2727">
        <f>IF($J2727&gt;0,1,IF(COUNTIFS(Registros!$A$2:$A$6000,"CS",Registros!$B$2:$B$6000,$A2727,Registros!$K$2:$K$6000,"&lt;&gt;")&gt;0,1,0))</f>
        <v>0</v>
      </c>
      <c r="O2727" t="str">
        <f t="shared" si="210"/>
        <v>SOLO MÓVIL</v>
      </c>
      <c r="P2727" t="str">
        <f t="shared" si="211"/>
        <v>Ofrecer fijo + internet (FLBBTV)</v>
      </c>
      <c r="Q2727">
        <f t="shared" si="212"/>
        <v>32</v>
      </c>
      <c r="R2727">
        <f>IFERROR(VLOOKUP($A2727,Registros!$B$2:$G$6000,6,0),IFERROR(INDEX(Winback!$C$2:$C$300,MATCH($A2727,Winback!$K$2:$K$300,0)),""))</f>
        <v>0</v>
      </c>
      <c r="S2727" t="str">
        <f t="shared" si="213"/>
        <v>+MOV</v>
      </c>
      <c r="T2727">
        <f t="shared" si="214"/>
        <v>1</v>
      </c>
    </row>
    <row r="2728" spans="1:20" x14ac:dyDescent="0.35">
      <c r="A2728" t="s">
        <v>13496</v>
      </c>
      <c r="B2728" t="s">
        <v>13497</v>
      </c>
      <c r="C2728" t="s">
        <v>13498</v>
      </c>
      <c r="D2728" t="s">
        <v>13499</v>
      </c>
      <c r="E2728">
        <f>IF(COUNTIFS(Registros!$A$2:$A$6000,"NP",Registros!$B$2:$B$6000,$A2728)&gt;0,1,0)</f>
        <v>0</v>
      </c>
      <c r="F2728">
        <f>IF($E2728=1,SUMIFS(Registros!$F$2:$F$6000,Registros!$A$2:$A$6000,"NP",Registros!$B$2:$B$6000,$A2728),0)</f>
        <v>0</v>
      </c>
      <c r="G2728">
        <f>IF(COUNTIFS(Registros!$A$2:$A$6000,"MOV",Registros!$B$2:$B$6000,$A2728)&gt;0,1,0)</f>
        <v>1</v>
      </c>
      <c r="H2728">
        <f>IF($G2728=1,SUMIFS(Registros!$F$2:$F$6000,Registros!$A$2:$A$6000,"MOV",Registros!$B$2:$B$6000,$A2728),0)</f>
        <v>16.25</v>
      </c>
      <c r="I2728">
        <f>IF(COUNTIFS(Registros!$A$2:$A$6000,"CS",Registros!$B$2:$B$6000,$A2728)&gt;0,1,0)</f>
        <v>0</v>
      </c>
      <c r="J2728">
        <f>IF($I2728=1,SUMIFS(Registros!$I$2:$I$6000,Registros!$A$2:$A$6000,"CS",Registros!$B$2:$B$6000,$A2728),0)</f>
        <v>0</v>
      </c>
      <c r="K2728">
        <f>IF(COUNTIFS(Winback!$K$2:$K$300,$A2728)&gt;0,1,0)</f>
        <v>0</v>
      </c>
      <c r="L2728">
        <f>IF(AND($K2728=1,LEFT($A2728,3)="WB-"),SUMIFS(Winback!$D$2:$D$300,Winback!$K$2:$K$300,$A2728),0)</f>
        <v>0</v>
      </c>
      <c r="M2728">
        <f>IF(OR($E2728=1,$G2728=1,SUMIFS(Registros!$J$2:$J$6000,Registros!$B$2:$B$6000,$A2728)&gt;0),1,0)</f>
        <v>1</v>
      </c>
      <c r="N2728">
        <f>IF($J2728&gt;0,1,IF(COUNTIFS(Registros!$A$2:$A$6000,"CS",Registros!$B$2:$B$6000,$A2728,Registros!$K$2:$K$6000,"&lt;&gt;")&gt;0,1,0))</f>
        <v>0</v>
      </c>
      <c r="O2728" t="str">
        <f t="shared" si="210"/>
        <v>SOLO MÓVIL</v>
      </c>
      <c r="P2728" t="str">
        <f t="shared" si="211"/>
        <v>Ofrecer fijo + internet (FLBBTV)</v>
      </c>
      <c r="Q2728">
        <f t="shared" si="212"/>
        <v>16.25</v>
      </c>
      <c r="R2728">
        <f>IFERROR(VLOOKUP($A2728,Registros!$B$2:$G$6000,6,0),IFERROR(INDEX(Winback!$C$2:$C$300,MATCH($A2728,Winback!$K$2:$K$300,0)),""))</f>
        <v>0</v>
      </c>
      <c r="S2728" t="str">
        <f t="shared" si="213"/>
        <v>+MOV</v>
      </c>
      <c r="T2728">
        <f t="shared" si="214"/>
        <v>1</v>
      </c>
    </row>
    <row r="2729" spans="1:20" x14ac:dyDescent="0.35">
      <c r="A2729" t="s">
        <v>13501</v>
      </c>
      <c r="B2729" t="s">
        <v>13502</v>
      </c>
      <c r="C2729" t="s">
        <v>13503</v>
      </c>
      <c r="D2729" t="s">
        <v>13504</v>
      </c>
      <c r="E2729">
        <f>IF(COUNTIFS(Registros!$A$2:$A$6000,"NP",Registros!$B$2:$B$6000,$A2729)&gt;0,1,0)</f>
        <v>0</v>
      </c>
      <c r="F2729">
        <f>IF($E2729=1,SUMIFS(Registros!$F$2:$F$6000,Registros!$A$2:$A$6000,"NP",Registros!$B$2:$B$6000,$A2729),0)</f>
        <v>0</v>
      </c>
      <c r="G2729">
        <f>IF(COUNTIFS(Registros!$A$2:$A$6000,"MOV",Registros!$B$2:$B$6000,$A2729)&gt;0,1,0)</f>
        <v>1</v>
      </c>
      <c r="H2729">
        <f>IF($G2729=1,SUMIFS(Registros!$F$2:$F$6000,Registros!$A$2:$A$6000,"MOV",Registros!$B$2:$B$6000,$A2729),0)</f>
        <v>15</v>
      </c>
      <c r="I2729">
        <f>IF(COUNTIFS(Registros!$A$2:$A$6000,"CS",Registros!$B$2:$B$6000,$A2729)&gt;0,1,0)</f>
        <v>0</v>
      </c>
      <c r="J2729">
        <f>IF($I2729=1,SUMIFS(Registros!$I$2:$I$6000,Registros!$A$2:$A$6000,"CS",Registros!$B$2:$B$6000,$A2729),0)</f>
        <v>0</v>
      </c>
      <c r="K2729">
        <f>IF(COUNTIFS(Winback!$K$2:$K$300,$A2729)&gt;0,1,0)</f>
        <v>0</v>
      </c>
      <c r="L2729">
        <f>IF(AND($K2729=1,LEFT($A2729,3)="WB-"),SUMIFS(Winback!$D$2:$D$300,Winback!$K$2:$K$300,$A2729),0)</f>
        <v>0</v>
      </c>
      <c r="M2729">
        <f>IF(OR($E2729=1,$G2729=1,SUMIFS(Registros!$J$2:$J$6000,Registros!$B$2:$B$6000,$A2729)&gt;0),1,0)</f>
        <v>1</v>
      </c>
      <c r="N2729">
        <f>IF($J2729&gt;0,1,IF(COUNTIFS(Registros!$A$2:$A$6000,"CS",Registros!$B$2:$B$6000,$A2729,Registros!$K$2:$K$6000,"&lt;&gt;")&gt;0,1,0))</f>
        <v>0</v>
      </c>
      <c r="O2729" t="str">
        <f t="shared" si="210"/>
        <v>SOLO MÓVIL</v>
      </c>
      <c r="P2729" t="str">
        <f t="shared" si="211"/>
        <v>Ofrecer fijo + internet (FLBBTV)</v>
      </c>
      <c r="Q2729">
        <f t="shared" si="212"/>
        <v>15</v>
      </c>
      <c r="R2729">
        <f>IFERROR(VLOOKUP($A2729,Registros!$B$2:$G$6000,6,0),IFERROR(INDEX(Winback!$C$2:$C$300,MATCH($A2729,Winback!$K$2:$K$300,0)),""))</f>
        <v>0</v>
      </c>
      <c r="S2729" t="str">
        <f t="shared" si="213"/>
        <v>+MOV</v>
      </c>
      <c r="T2729">
        <f t="shared" si="214"/>
        <v>1</v>
      </c>
    </row>
    <row r="2730" spans="1:20" x14ac:dyDescent="0.35">
      <c r="A2730" t="s">
        <v>13506</v>
      </c>
      <c r="B2730" t="s">
        <v>13507</v>
      </c>
      <c r="C2730" t="s">
        <v>13508</v>
      </c>
      <c r="D2730" t="s">
        <v>13509</v>
      </c>
      <c r="E2730">
        <f>IF(COUNTIFS(Registros!$A$2:$A$6000,"NP",Registros!$B$2:$B$6000,$A2730)&gt;0,1,0)</f>
        <v>0</v>
      </c>
      <c r="F2730">
        <f>IF($E2730=1,SUMIFS(Registros!$F$2:$F$6000,Registros!$A$2:$A$6000,"NP",Registros!$B$2:$B$6000,$A2730),0)</f>
        <v>0</v>
      </c>
      <c r="G2730">
        <f>IF(COUNTIFS(Registros!$A$2:$A$6000,"MOV",Registros!$B$2:$B$6000,$A2730)&gt;0,1,0)</f>
        <v>1</v>
      </c>
      <c r="H2730">
        <f>IF($G2730=1,SUMIFS(Registros!$F$2:$F$6000,Registros!$A$2:$A$6000,"MOV",Registros!$B$2:$B$6000,$A2730),0)</f>
        <v>15</v>
      </c>
      <c r="I2730">
        <f>IF(COUNTIFS(Registros!$A$2:$A$6000,"CS",Registros!$B$2:$B$6000,$A2730)&gt;0,1,0)</f>
        <v>0</v>
      </c>
      <c r="J2730">
        <f>IF($I2730=1,SUMIFS(Registros!$I$2:$I$6000,Registros!$A$2:$A$6000,"CS",Registros!$B$2:$B$6000,$A2730),0)</f>
        <v>0</v>
      </c>
      <c r="K2730">
        <f>IF(COUNTIFS(Winback!$K$2:$K$300,$A2730)&gt;0,1,0)</f>
        <v>0</v>
      </c>
      <c r="L2730">
        <f>IF(AND($K2730=1,LEFT($A2730,3)="WB-"),SUMIFS(Winback!$D$2:$D$300,Winback!$K$2:$K$300,$A2730),0)</f>
        <v>0</v>
      </c>
      <c r="M2730">
        <f>IF(OR($E2730=1,$G2730=1,SUMIFS(Registros!$J$2:$J$6000,Registros!$B$2:$B$6000,$A2730)&gt;0),1,0)</f>
        <v>1</v>
      </c>
      <c r="N2730">
        <f>IF($J2730&gt;0,1,IF(COUNTIFS(Registros!$A$2:$A$6000,"CS",Registros!$B$2:$B$6000,$A2730,Registros!$K$2:$K$6000,"&lt;&gt;")&gt;0,1,0))</f>
        <v>0</v>
      </c>
      <c r="O2730" t="str">
        <f t="shared" si="210"/>
        <v>SOLO MÓVIL</v>
      </c>
      <c r="P2730" t="str">
        <f t="shared" si="211"/>
        <v>Ofrecer fijo + internet (FLBBTV)</v>
      </c>
      <c r="Q2730">
        <f t="shared" si="212"/>
        <v>15</v>
      </c>
      <c r="R2730">
        <f>IFERROR(VLOOKUP($A2730,Registros!$B$2:$G$6000,6,0),IFERROR(INDEX(Winback!$C$2:$C$300,MATCH($A2730,Winback!$K$2:$K$300,0)),""))</f>
        <v>0</v>
      </c>
      <c r="S2730" t="str">
        <f t="shared" si="213"/>
        <v>+MOV</v>
      </c>
      <c r="T2730">
        <f t="shared" si="214"/>
        <v>1</v>
      </c>
    </row>
    <row r="2731" spans="1:20" x14ac:dyDescent="0.35">
      <c r="A2731" t="s">
        <v>13511</v>
      </c>
      <c r="B2731" t="s">
        <v>13512</v>
      </c>
      <c r="C2731" t="s">
        <v>13513</v>
      </c>
      <c r="D2731" t="s">
        <v>13514</v>
      </c>
      <c r="E2731">
        <f>IF(COUNTIFS(Registros!$A$2:$A$6000,"NP",Registros!$B$2:$B$6000,$A2731)&gt;0,1,0)</f>
        <v>0</v>
      </c>
      <c r="F2731">
        <f>IF($E2731=1,SUMIFS(Registros!$F$2:$F$6000,Registros!$A$2:$A$6000,"NP",Registros!$B$2:$B$6000,$A2731),0)</f>
        <v>0</v>
      </c>
      <c r="G2731">
        <f>IF(COUNTIFS(Registros!$A$2:$A$6000,"MOV",Registros!$B$2:$B$6000,$A2731)&gt;0,1,0)</f>
        <v>1</v>
      </c>
      <c r="H2731">
        <f>IF($G2731=1,SUMIFS(Registros!$F$2:$F$6000,Registros!$A$2:$A$6000,"MOV",Registros!$B$2:$B$6000,$A2731),0)</f>
        <v>15</v>
      </c>
      <c r="I2731">
        <f>IF(COUNTIFS(Registros!$A$2:$A$6000,"CS",Registros!$B$2:$B$6000,$A2731)&gt;0,1,0)</f>
        <v>0</v>
      </c>
      <c r="J2731">
        <f>IF($I2731=1,SUMIFS(Registros!$I$2:$I$6000,Registros!$A$2:$A$6000,"CS",Registros!$B$2:$B$6000,$A2731),0)</f>
        <v>0</v>
      </c>
      <c r="K2731">
        <f>IF(COUNTIFS(Winback!$K$2:$K$300,$A2731)&gt;0,1,0)</f>
        <v>0</v>
      </c>
      <c r="L2731">
        <f>IF(AND($K2731=1,LEFT($A2731,3)="WB-"),SUMIFS(Winback!$D$2:$D$300,Winback!$K$2:$K$300,$A2731),0)</f>
        <v>0</v>
      </c>
      <c r="M2731">
        <f>IF(OR($E2731=1,$G2731=1,SUMIFS(Registros!$J$2:$J$6000,Registros!$B$2:$B$6000,$A2731)&gt;0),1,0)</f>
        <v>1</v>
      </c>
      <c r="N2731">
        <f>IF($J2731&gt;0,1,IF(COUNTIFS(Registros!$A$2:$A$6000,"CS",Registros!$B$2:$B$6000,$A2731,Registros!$K$2:$K$6000,"&lt;&gt;")&gt;0,1,0))</f>
        <v>0</v>
      </c>
      <c r="O2731" t="str">
        <f t="shared" si="210"/>
        <v>SOLO MÓVIL</v>
      </c>
      <c r="P2731" t="str">
        <f t="shared" si="211"/>
        <v>Ofrecer fijo + internet (FLBBTV)</v>
      </c>
      <c r="Q2731">
        <f t="shared" si="212"/>
        <v>15</v>
      </c>
      <c r="R2731">
        <f>IFERROR(VLOOKUP($A2731,Registros!$B$2:$G$6000,6,0),IFERROR(INDEX(Winback!$C$2:$C$300,MATCH($A2731,Winback!$K$2:$K$300,0)),""))</f>
        <v>0</v>
      </c>
      <c r="S2731" t="str">
        <f t="shared" si="213"/>
        <v>+MOV</v>
      </c>
      <c r="T2731">
        <f t="shared" si="214"/>
        <v>1</v>
      </c>
    </row>
    <row r="2732" spans="1:20" x14ac:dyDescent="0.35">
      <c r="A2732" t="s">
        <v>13516</v>
      </c>
      <c r="B2732" t="s">
        <v>13517</v>
      </c>
      <c r="C2732" t="s">
        <v>13518</v>
      </c>
      <c r="D2732" t="s">
        <v>13519</v>
      </c>
      <c r="E2732">
        <f>IF(COUNTIFS(Registros!$A$2:$A$6000,"NP",Registros!$B$2:$B$6000,$A2732)&gt;0,1,0)</f>
        <v>0</v>
      </c>
      <c r="F2732">
        <f>IF($E2732=1,SUMIFS(Registros!$F$2:$F$6000,Registros!$A$2:$A$6000,"NP",Registros!$B$2:$B$6000,$A2732),0)</f>
        <v>0</v>
      </c>
      <c r="G2732">
        <f>IF(COUNTIFS(Registros!$A$2:$A$6000,"MOV",Registros!$B$2:$B$6000,$A2732)&gt;0,1,0)</f>
        <v>1</v>
      </c>
      <c r="H2732">
        <f>IF($G2732=1,SUMIFS(Registros!$F$2:$F$6000,Registros!$A$2:$A$6000,"MOV",Registros!$B$2:$B$6000,$A2732),0)</f>
        <v>19.52</v>
      </c>
      <c r="I2732">
        <f>IF(COUNTIFS(Registros!$A$2:$A$6000,"CS",Registros!$B$2:$B$6000,$A2732)&gt;0,1,0)</f>
        <v>0</v>
      </c>
      <c r="J2732">
        <f>IF($I2732=1,SUMIFS(Registros!$I$2:$I$6000,Registros!$A$2:$A$6000,"CS",Registros!$B$2:$B$6000,$A2732),0)</f>
        <v>0</v>
      </c>
      <c r="K2732">
        <f>IF(COUNTIFS(Winback!$K$2:$K$300,$A2732)&gt;0,1,0)</f>
        <v>0</v>
      </c>
      <c r="L2732">
        <f>IF(AND($K2732=1,LEFT($A2732,3)="WB-"),SUMIFS(Winback!$D$2:$D$300,Winback!$K$2:$K$300,$A2732),0)</f>
        <v>0</v>
      </c>
      <c r="M2732">
        <f>IF(OR($E2732=1,$G2732=1,SUMIFS(Registros!$J$2:$J$6000,Registros!$B$2:$B$6000,$A2732)&gt;0),1,0)</f>
        <v>1</v>
      </c>
      <c r="N2732">
        <f>IF($J2732&gt;0,1,IF(COUNTIFS(Registros!$A$2:$A$6000,"CS",Registros!$B$2:$B$6000,$A2732,Registros!$K$2:$K$6000,"&lt;&gt;")&gt;0,1,0))</f>
        <v>0</v>
      </c>
      <c r="O2732" t="str">
        <f t="shared" si="210"/>
        <v>SOLO MÓVIL</v>
      </c>
      <c r="P2732" t="str">
        <f t="shared" si="211"/>
        <v>Ofrecer fijo + internet (FLBBTV)</v>
      </c>
      <c r="Q2732">
        <f t="shared" si="212"/>
        <v>19.52</v>
      </c>
      <c r="R2732">
        <f>IFERROR(VLOOKUP($A2732,Registros!$B$2:$G$6000,6,0),IFERROR(INDEX(Winback!$C$2:$C$300,MATCH($A2732,Winback!$K$2:$K$300,0)),""))</f>
        <v>0</v>
      </c>
      <c r="S2732" t="str">
        <f t="shared" si="213"/>
        <v>+MOV</v>
      </c>
      <c r="T2732">
        <f t="shared" si="214"/>
        <v>1</v>
      </c>
    </row>
    <row r="2733" spans="1:20" x14ac:dyDescent="0.35">
      <c r="A2733" t="s">
        <v>13520</v>
      </c>
      <c r="B2733" t="s">
        <v>13521</v>
      </c>
      <c r="C2733" t="s">
        <v>13522</v>
      </c>
      <c r="D2733" t="s">
        <v>13523</v>
      </c>
      <c r="E2733">
        <f>IF(COUNTIFS(Registros!$A$2:$A$6000,"NP",Registros!$B$2:$B$6000,$A2733)&gt;0,1,0)</f>
        <v>0</v>
      </c>
      <c r="F2733">
        <f>IF($E2733=1,SUMIFS(Registros!$F$2:$F$6000,Registros!$A$2:$A$6000,"NP",Registros!$B$2:$B$6000,$A2733),0)</f>
        <v>0</v>
      </c>
      <c r="G2733">
        <f>IF(COUNTIFS(Registros!$A$2:$A$6000,"MOV",Registros!$B$2:$B$6000,$A2733)&gt;0,1,0)</f>
        <v>1</v>
      </c>
      <c r="H2733">
        <f>IF($G2733=1,SUMIFS(Registros!$F$2:$F$6000,Registros!$A$2:$A$6000,"MOV",Registros!$B$2:$B$6000,$A2733),0)</f>
        <v>27</v>
      </c>
      <c r="I2733">
        <f>IF(COUNTIFS(Registros!$A$2:$A$6000,"CS",Registros!$B$2:$B$6000,$A2733)&gt;0,1,0)</f>
        <v>0</v>
      </c>
      <c r="J2733">
        <f>IF($I2733=1,SUMIFS(Registros!$I$2:$I$6000,Registros!$A$2:$A$6000,"CS",Registros!$B$2:$B$6000,$A2733),0)</f>
        <v>0</v>
      </c>
      <c r="K2733">
        <f>IF(COUNTIFS(Winback!$K$2:$K$300,$A2733)&gt;0,1,0)</f>
        <v>0</v>
      </c>
      <c r="L2733">
        <f>IF(AND($K2733=1,LEFT($A2733,3)="WB-"),SUMIFS(Winback!$D$2:$D$300,Winback!$K$2:$K$300,$A2733),0)</f>
        <v>0</v>
      </c>
      <c r="M2733">
        <f>IF(OR($E2733=1,$G2733=1,SUMIFS(Registros!$J$2:$J$6000,Registros!$B$2:$B$6000,$A2733)&gt;0),1,0)</f>
        <v>1</v>
      </c>
      <c r="N2733">
        <f>IF($J2733&gt;0,1,IF(COUNTIFS(Registros!$A$2:$A$6000,"CS",Registros!$B$2:$B$6000,$A2733,Registros!$K$2:$K$6000,"&lt;&gt;")&gt;0,1,0))</f>
        <v>0</v>
      </c>
      <c r="O2733" t="str">
        <f t="shared" si="210"/>
        <v>SOLO MÓVIL</v>
      </c>
      <c r="P2733" t="str">
        <f t="shared" si="211"/>
        <v>Ofrecer fijo + internet (FLBBTV)</v>
      </c>
      <c r="Q2733">
        <f t="shared" si="212"/>
        <v>27</v>
      </c>
      <c r="R2733">
        <f>IFERROR(VLOOKUP($A2733,Registros!$B$2:$G$6000,6,0),IFERROR(INDEX(Winback!$C$2:$C$300,MATCH($A2733,Winback!$K$2:$K$300,0)),""))</f>
        <v>0</v>
      </c>
      <c r="S2733" t="str">
        <f t="shared" si="213"/>
        <v>+MOV</v>
      </c>
      <c r="T2733">
        <f t="shared" si="214"/>
        <v>1</v>
      </c>
    </row>
    <row r="2734" spans="1:20" x14ac:dyDescent="0.35">
      <c r="A2734" t="s">
        <v>13525</v>
      </c>
      <c r="B2734" t="s">
        <v>13526</v>
      </c>
      <c r="C2734" t="s">
        <v>13527</v>
      </c>
      <c r="D2734" t="s">
        <v>13528</v>
      </c>
      <c r="E2734">
        <f>IF(COUNTIFS(Registros!$A$2:$A$6000,"NP",Registros!$B$2:$B$6000,$A2734)&gt;0,1,0)</f>
        <v>0</v>
      </c>
      <c r="F2734">
        <f>IF($E2734=1,SUMIFS(Registros!$F$2:$F$6000,Registros!$A$2:$A$6000,"NP",Registros!$B$2:$B$6000,$A2734),0)</f>
        <v>0</v>
      </c>
      <c r="G2734">
        <f>IF(COUNTIFS(Registros!$A$2:$A$6000,"MOV",Registros!$B$2:$B$6000,$A2734)&gt;0,1,0)</f>
        <v>1</v>
      </c>
      <c r="H2734">
        <f>IF($G2734=1,SUMIFS(Registros!$F$2:$F$6000,Registros!$A$2:$A$6000,"MOV",Registros!$B$2:$B$6000,$A2734),0)</f>
        <v>30</v>
      </c>
      <c r="I2734">
        <f>IF(COUNTIFS(Registros!$A$2:$A$6000,"CS",Registros!$B$2:$B$6000,$A2734)&gt;0,1,0)</f>
        <v>0</v>
      </c>
      <c r="J2734">
        <f>IF($I2734=1,SUMIFS(Registros!$I$2:$I$6000,Registros!$A$2:$A$6000,"CS",Registros!$B$2:$B$6000,$A2734),0)</f>
        <v>0</v>
      </c>
      <c r="K2734">
        <f>IF(COUNTIFS(Winback!$K$2:$K$300,$A2734)&gt;0,1,0)</f>
        <v>0</v>
      </c>
      <c r="L2734">
        <f>IF(AND($K2734=1,LEFT($A2734,3)="WB-"),SUMIFS(Winback!$D$2:$D$300,Winback!$K$2:$K$300,$A2734),0)</f>
        <v>0</v>
      </c>
      <c r="M2734">
        <f>IF(OR($E2734=1,$G2734=1,SUMIFS(Registros!$J$2:$J$6000,Registros!$B$2:$B$6000,$A2734)&gt;0),1,0)</f>
        <v>1</v>
      </c>
      <c r="N2734">
        <f>IF($J2734&gt;0,1,IF(COUNTIFS(Registros!$A$2:$A$6000,"CS",Registros!$B$2:$B$6000,$A2734,Registros!$K$2:$K$6000,"&lt;&gt;")&gt;0,1,0))</f>
        <v>0</v>
      </c>
      <c r="O2734" t="str">
        <f t="shared" si="210"/>
        <v>SOLO MÓVIL</v>
      </c>
      <c r="P2734" t="str">
        <f t="shared" si="211"/>
        <v>Ofrecer fijo + internet (FLBBTV)</v>
      </c>
      <c r="Q2734">
        <f t="shared" si="212"/>
        <v>30</v>
      </c>
      <c r="R2734">
        <f>IFERROR(VLOOKUP($A2734,Registros!$B$2:$G$6000,6,0),IFERROR(INDEX(Winback!$C$2:$C$300,MATCH($A2734,Winback!$K$2:$K$300,0)),""))</f>
        <v>0</v>
      </c>
      <c r="S2734" t="str">
        <f t="shared" si="213"/>
        <v>+MOV</v>
      </c>
      <c r="T2734">
        <f t="shared" si="214"/>
        <v>1</v>
      </c>
    </row>
    <row r="2735" spans="1:20" x14ac:dyDescent="0.35">
      <c r="A2735" t="s">
        <v>13530</v>
      </c>
      <c r="B2735" t="s">
        <v>13531</v>
      </c>
      <c r="C2735" t="s">
        <v>13532</v>
      </c>
      <c r="D2735" t="s">
        <v>13533</v>
      </c>
      <c r="E2735">
        <f>IF(COUNTIFS(Registros!$A$2:$A$6000,"NP",Registros!$B$2:$B$6000,$A2735)&gt;0,1,0)</f>
        <v>0</v>
      </c>
      <c r="F2735">
        <f>IF($E2735=1,SUMIFS(Registros!$F$2:$F$6000,Registros!$A$2:$A$6000,"NP",Registros!$B$2:$B$6000,$A2735),0)</f>
        <v>0</v>
      </c>
      <c r="G2735">
        <f>IF(COUNTIFS(Registros!$A$2:$A$6000,"MOV",Registros!$B$2:$B$6000,$A2735)&gt;0,1,0)</f>
        <v>1</v>
      </c>
      <c r="H2735">
        <f>IF($G2735=1,SUMIFS(Registros!$F$2:$F$6000,Registros!$A$2:$A$6000,"MOV",Registros!$B$2:$B$6000,$A2735),0)</f>
        <v>15</v>
      </c>
      <c r="I2735">
        <f>IF(COUNTIFS(Registros!$A$2:$A$6000,"CS",Registros!$B$2:$B$6000,$A2735)&gt;0,1,0)</f>
        <v>0</v>
      </c>
      <c r="J2735">
        <f>IF($I2735=1,SUMIFS(Registros!$I$2:$I$6000,Registros!$A$2:$A$6000,"CS",Registros!$B$2:$B$6000,$A2735),0)</f>
        <v>0</v>
      </c>
      <c r="K2735">
        <f>IF(COUNTIFS(Winback!$K$2:$K$300,$A2735)&gt;0,1,0)</f>
        <v>0</v>
      </c>
      <c r="L2735">
        <f>IF(AND($K2735=1,LEFT($A2735,3)="WB-"),SUMIFS(Winback!$D$2:$D$300,Winback!$K$2:$K$300,$A2735),0)</f>
        <v>0</v>
      </c>
      <c r="M2735">
        <f>IF(OR($E2735=1,$G2735=1,SUMIFS(Registros!$J$2:$J$6000,Registros!$B$2:$B$6000,$A2735)&gt;0),1,0)</f>
        <v>1</v>
      </c>
      <c r="N2735">
        <f>IF($J2735&gt;0,1,IF(COUNTIFS(Registros!$A$2:$A$6000,"CS",Registros!$B$2:$B$6000,$A2735,Registros!$K$2:$K$6000,"&lt;&gt;")&gt;0,1,0))</f>
        <v>0</v>
      </c>
      <c r="O2735" t="str">
        <f t="shared" si="210"/>
        <v>SOLO MÓVIL</v>
      </c>
      <c r="P2735" t="str">
        <f t="shared" si="211"/>
        <v>Ofrecer fijo + internet (FLBBTV)</v>
      </c>
      <c r="Q2735">
        <f t="shared" si="212"/>
        <v>15</v>
      </c>
      <c r="R2735">
        <f>IFERROR(VLOOKUP($A2735,Registros!$B$2:$G$6000,6,0),IFERROR(INDEX(Winback!$C$2:$C$300,MATCH($A2735,Winback!$K$2:$K$300,0)),""))</f>
        <v>0</v>
      </c>
      <c r="S2735" t="str">
        <f t="shared" si="213"/>
        <v>+MOV</v>
      </c>
      <c r="T2735">
        <f t="shared" si="214"/>
        <v>1</v>
      </c>
    </row>
    <row r="2736" spans="1:20" x14ac:dyDescent="0.35">
      <c r="A2736" t="s">
        <v>13535</v>
      </c>
      <c r="B2736" t="s">
        <v>13536</v>
      </c>
      <c r="C2736" t="s">
        <v>13537</v>
      </c>
      <c r="D2736" t="s">
        <v>13538</v>
      </c>
      <c r="E2736">
        <f>IF(COUNTIFS(Registros!$A$2:$A$6000,"NP",Registros!$B$2:$B$6000,$A2736)&gt;0,1,0)</f>
        <v>0</v>
      </c>
      <c r="F2736">
        <f>IF($E2736=1,SUMIFS(Registros!$F$2:$F$6000,Registros!$A$2:$A$6000,"NP",Registros!$B$2:$B$6000,$A2736),0)</f>
        <v>0</v>
      </c>
      <c r="G2736">
        <f>IF(COUNTIFS(Registros!$A$2:$A$6000,"MOV",Registros!$B$2:$B$6000,$A2736)&gt;0,1,0)</f>
        <v>1</v>
      </c>
      <c r="H2736">
        <f>IF($G2736=1,SUMIFS(Registros!$F$2:$F$6000,Registros!$A$2:$A$6000,"MOV",Registros!$B$2:$B$6000,$A2736),0)</f>
        <v>22.75</v>
      </c>
      <c r="I2736">
        <f>IF(COUNTIFS(Registros!$A$2:$A$6000,"CS",Registros!$B$2:$B$6000,$A2736)&gt;0,1,0)</f>
        <v>0</v>
      </c>
      <c r="J2736">
        <f>IF($I2736=1,SUMIFS(Registros!$I$2:$I$6000,Registros!$A$2:$A$6000,"CS",Registros!$B$2:$B$6000,$A2736),0)</f>
        <v>0</v>
      </c>
      <c r="K2736">
        <f>IF(COUNTIFS(Winback!$K$2:$K$300,$A2736)&gt;0,1,0)</f>
        <v>0</v>
      </c>
      <c r="L2736">
        <f>IF(AND($K2736=1,LEFT($A2736,3)="WB-"),SUMIFS(Winback!$D$2:$D$300,Winback!$K$2:$K$300,$A2736),0)</f>
        <v>0</v>
      </c>
      <c r="M2736">
        <f>IF(OR($E2736=1,$G2736=1,SUMIFS(Registros!$J$2:$J$6000,Registros!$B$2:$B$6000,$A2736)&gt;0),1,0)</f>
        <v>1</v>
      </c>
      <c r="N2736">
        <f>IF($J2736&gt;0,1,IF(COUNTIFS(Registros!$A$2:$A$6000,"CS",Registros!$B$2:$B$6000,$A2736,Registros!$K$2:$K$6000,"&lt;&gt;")&gt;0,1,0))</f>
        <v>0</v>
      </c>
      <c r="O2736" t="str">
        <f t="shared" si="210"/>
        <v>SOLO MÓVIL</v>
      </c>
      <c r="P2736" t="str">
        <f t="shared" si="211"/>
        <v>Ofrecer fijo + internet (FLBBTV)</v>
      </c>
      <c r="Q2736">
        <f t="shared" si="212"/>
        <v>22.75</v>
      </c>
      <c r="R2736">
        <f>IFERROR(VLOOKUP($A2736,Registros!$B$2:$G$6000,6,0),IFERROR(INDEX(Winback!$C$2:$C$300,MATCH($A2736,Winback!$K$2:$K$300,0)),""))</f>
        <v>0</v>
      </c>
      <c r="S2736" t="str">
        <f t="shared" si="213"/>
        <v>+MOV</v>
      </c>
      <c r="T2736">
        <f t="shared" si="214"/>
        <v>1</v>
      </c>
    </row>
    <row r="2737" spans="1:20" x14ac:dyDescent="0.35">
      <c r="A2737" t="s">
        <v>13540</v>
      </c>
      <c r="B2737" t="s">
        <v>13541</v>
      </c>
      <c r="C2737" t="s">
        <v>13542</v>
      </c>
      <c r="D2737" t="s">
        <v>13543</v>
      </c>
      <c r="E2737">
        <f>IF(COUNTIFS(Registros!$A$2:$A$6000,"NP",Registros!$B$2:$B$6000,$A2737)&gt;0,1,0)</f>
        <v>0</v>
      </c>
      <c r="F2737">
        <f>IF($E2737=1,SUMIFS(Registros!$F$2:$F$6000,Registros!$A$2:$A$6000,"NP",Registros!$B$2:$B$6000,$A2737),0)</f>
        <v>0</v>
      </c>
      <c r="G2737">
        <f>IF(COUNTIFS(Registros!$A$2:$A$6000,"MOV",Registros!$B$2:$B$6000,$A2737)&gt;0,1,0)</f>
        <v>1</v>
      </c>
      <c r="H2737">
        <f>IF($G2737=1,SUMIFS(Registros!$F$2:$F$6000,Registros!$A$2:$A$6000,"MOV",Registros!$B$2:$B$6000,$A2737),0)</f>
        <v>24</v>
      </c>
      <c r="I2737">
        <f>IF(COUNTIFS(Registros!$A$2:$A$6000,"CS",Registros!$B$2:$B$6000,$A2737)&gt;0,1,0)</f>
        <v>0</v>
      </c>
      <c r="J2737">
        <f>IF($I2737=1,SUMIFS(Registros!$I$2:$I$6000,Registros!$A$2:$A$6000,"CS",Registros!$B$2:$B$6000,$A2737),0)</f>
        <v>0</v>
      </c>
      <c r="K2737">
        <f>IF(COUNTIFS(Winback!$K$2:$K$300,$A2737)&gt;0,1,0)</f>
        <v>0</v>
      </c>
      <c r="L2737">
        <f>IF(AND($K2737=1,LEFT($A2737,3)="WB-"),SUMIFS(Winback!$D$2:$D$300,Winback!$K$2:$K$300,$A2737),0)</f>
        <v>0</v>
      </c>
      <c r="M2737">
        <f>IF(OR($E2737=1,$G2737=1,SUMIFS(Registros!$J$2:$J$6000,Registros!$B$2:$B$6000,$A2737)&gt;0),1,0)</f>
        <v>1</v>
      </c>
      <c r="N2737">
        <f>IF($J2737&gt;0,1,IF(COUNTIFS(Registros!$A$2:$A$6000,"CS",Registros!$B$2:$B$6000,$A2737,Registros!$K$2:$K$6000,"&lt;&gt;")&gt;0,1,0))</f>
        <v>0</v>
      </c>
      <c r="O2737" t="str">
        <f t="shared" si="210"/>
        <v>SOLO MÓVIL</v>
      </c>
      <c r="P2737" t="str">
        <f t="shared" si="211"/>
        <v>Ofrecer fijo + internet (FLBBTV)</v>
      </c>
      <c r="Q2737">
        <f t="shared" si="212"/>
        <v>24</v>
      </c>
      <c r="R2737">
        <f>IFERROR(VLOOKUP($A2737,Registros!$B$2:$G$6000,6,0),IFERROR(INDEX(Winback!$C$2:$C$300,MATCH($A2737,Winback!$K$2:$K$300,0)),""))</f>
        <v>0</v>
      </c>
      <c r="S2737" t="str">
        <f t="shared" si="213"/>
        <v>+MOV</v>
      </c>
      <c r="T2737">
        <f t="shared" si="214"/>
        <v>1</v>
      </c>
    </row>
    <row r="2738" spans="1:20" x14ac:dyDescent="0.35">
      <c r="A2738" t="s">
        <v>13545</v>
      </c>
      <c r="B2738" t="s">
        <v>13546</v>
      </c>
      <c r="C2738" t="s">
        <v>13547</v>
      </c>
      <c r="D2738" t="s">
        <v>13548</v>
      </c>
      <c r="E2738">
        <f>IF(COUNTIFS(Registros!$A$2:$A$6000,"NP",Registros!$B$2:$B$6000,$A2738)&gt;0,1,0)</f>
        <v>0</v>
      </c>
      <c r="F2738">
        <f>IF($E2738=1,SUMIFS(Registros!$F$2:$F$6000,Registros!$A$2:$A$6000,"NP",Registros!$B$2:$B$6000,$A2738),0)</f>
        <v>0</v>
      </c>
      <c r="G2738">
        <f>IF(COUNTIFS(Registros!$A$2:$A$6000,"MOV",Registros!$B$2:$B$6000,$A2738)&gt;0,1,0)</f>
        <v>1</v>
      </c>
      <c r="H2738">
        <f>IF($G2738=1,SUMIFS(Registros!$F$2:$F$6000,Registros!$A$2:$A$6000,"MOV",Registros!$B$2:$B$6000,$A2738),0)</f>
        <v>80</v>
      </c>
      <c r="I2738">
        <f>IF(COUNTIFS(Registros!$A$2:$A$6000,"CS",Registros!$B$2:$B$6000,$A2738)&gt;0,1,0)</f>
        <v>0</v>
      </c>
      <c r="J2738">
        <f>IF($I2738=1,SUMIFS(Registros!$I$2:$I$6000,Registros!$A$2:$A$6000,"CS",Registros!$B$2:$B$6000,$A2738),0)</f>
        <v>0</v>
      </c>
      <c r="K2738">
        <f>IF(COUNTIFS(Winback!$K$2:$K$300,$A2738)&gt;0,1,0)</f>
        <v>0</v>
      </c>
      <c r="L2738">
        <f>IF(AND($K2738=1,LEFT($A2738,3)="WB-"),SUMIFS(Winback!$D$2:$D$300,Winback!$K$2:$K$300,$A2738),0)</f>
        <v>0</v>
      </c>
      <c r="M2738">
        <f>IF(OR($E2738=1,$G2738=1,SUMIFS(Registros!$J$2:$J$6000,Registros!$B$2:$B$6000,$A2738)&gt;0),1,0)</f>
        <v>1</v>
      </c>
      <c r="N2738">
        <f>IF($J2738&gt;0,1,IF(COUNTIFS(Registros!$A$2:$A$6000,"CS",Registros!$B$2:$B$6000,$A2738,Registros!$K$2:$K$6000,"&lt;&gt;")&gt;0,1,0))</f>
        <v>0</v>
      </c>
      <c r="O2738" t="str">
        <f t="shared" si="210"/>
        <v>SOLO MÓVIL</v>
      </c>
      <c r="P2738" t="str">
        <f t="shared" si="211"/>
        <v>Ofrecer fijo + internet (FLBBTV)</v>
      </c>
      <c r="Q2738">
        <f t="shared" si="212"/>
        <v>80</v>
      </c>
      <c r="R2738">
        <f>IFERROR(VLOOKUP($A2738,Registros!$B$2:$G$6000,6,0),IFERROR(INDEX(Winback!$C$2:$C$300,MATCH($A2738,Winback!$K$2:$K$300,0)),""))</f>
        <v>0</v>
      </c>
      <c r="S2738" t="str">
        <f t="shared" si="213"/>
        <v>+MOV</v>
      </c>
      <c r="T2738">
        <f t="shared" si="214"/>
        <v>1</v>
      </c>
    </row>
    <row r="2739" spans="1:20" x14ac:dyDescent="0.35">
      <c r="A2739" t="s">
        <v>13550</v>
      </c>
      <c r="B2739" t="s">
        <v>13551</v>
      </c>
      <c r="C2739" t="s">
        <v>13552</v>
      </c>
      <c r="D2739" t="s">
        <v>13553</v>
      </c>
      <c r="E2739">
        <f>IF(COUNTIFS(Registros!$A$2:$A$6000,"NP",Registros!$B$2:$B$6000,$A2739)&gt;0,1,0)</f>
        <v>0</v>
      </c>
      <c r="F2739">
        <f>IF($E2739=1,SUMIFS(Registros!$F$2:$F$6000,Registros!$A$2:$A$6000,"NP",Registros!$B$2:$B$6000,$A2739),0)</f>
        <v>0</v>
      </c>
      <c r="G2739">
        <f>IF(COUNTIFS(Registros!$A$2:$A$6000,"MOV",Registros!$B$2:$B$6000,$A2739)&gt;0,1,0)</f>
        <v>1</v>
      </c>
      <c r="H2739">
        <f>IF($G2739=1,SUMIFS(Registros!$F$2:$F$6000,Registros!$A$2:$A$6000,"MOV",Registros!$B$2:$B$6000,$A2739),0)</f>
        <v>15</v>
      </c>
      <c r="I2739">
        <f>IF(COUNTIFS(Registros!$A$2:$A$6000,"CS",Registros!$B$2:$B$6000,$A2739)&gt;0,1,0)</f>
        <v>0</v>
      </c>
      <c r="J2739">
        <f>IF($I2739=1,SUMIFS(Registros!$I$2:$I$6000,Registros!$A$2:$A$6000,"CS",Registros!$B$2:$B$6000,$A2739),0)</f>
        <v>0</v>
      </c>
      <c r="K2739">
        <f>IF(COUNTIFS(Winback!$K$2:$K$300,$A2739)&gt;0,1,0)</f>
        <v>0</v>
      </c>
      <c r="L2739">
        <f>IF(AND($K2739=1,LEFT($A2739,3)="WB-"),SUMIFS(Winback!$D$2:$D$300,Winback!$K$2:$K$300,$A2739),0)</f>
        <v>0</v>
      </c>
      <c r="M2739">
        <f>IF(OR($E2739=1,$G2739=1,SUMIFS(Registros!$J$2:$J$6000,Registros!$B$2:$B$6000,$A2739)&gt;0),1,0)</f>
        <v>1</v>
      </c>
      <c r="N2739">
        <f>IF($J2739&gt;0,1,IF(COUNTIFS(Registros!$A$2:$A$6000,"CS",Registros!$B$2:$B$6000,$A2739,Registros!$K$2:$K$6000,"&lt;&gt;")&gt;0,1,0))</f>
        <v>0</v>
      </c>
      <c r="O2739" t="str">
        <f t="shared" si="210"/>
        <v>SOLO MÓVIL</v>
      </c>
      <c r="P2739" t="str">
        <f t="shared" si="211"/>
        <v>Ofrecer fijo + internet (FLBBTV)</v>
      </c>
      <c r="Q2739">
        <f t="shared" si="212"/>
        <v>15</v>
      </c>
      <c r="R2739">
        <f>IFERROR(VLOOKUP($A2739,Registros!$B$2:$G$6000,6,0),IFERROR(INDEX(Winback!$C$2:$C$300,MATCH($A2739,Winback!$K$2:$K$300,0)),""))</f>
        <v>0</v>
      </c>
      <c r="S2739" t="str">
        <f t="shared" si="213"/>
        <v>+MOV</v>
      </c>
      <c r="T2739">
        <f t="shared" si="214"/>
        <v>1</v>
      </c>
    </row>
    <row r="2740" spans="1:20" x14ac:dyDescent="0.35">
      <c r="A2740" t="s">
        <v>13555</v>
      </c>
      <c r="B2740" t="s">
        <v>13556</v>
      </c>
      <c r="C2740" t="s">
        <v>13557</v>
      </c>
      <c r="D2740" t="s">
        <v>13558</v>
      </c>
      <c r="E2740">
        <f>IF(COUNTIFS(Registros!$A$2:$A$6000,"NP",Registros!$B$2:$B$6000,$A2740)&gt;0,1,0)</f>
        <v>0</v>
      </c>
      <c r="F2740">
        <f>IF($E2740=1,SUMIFS(Registros!$F$2:$F$6000,Registros!$A$2:$A$6000,"NP",Registros!$B$2:$B$6000,$A2740),0)</f>
        <v>0</v>
      </c>
      <c r="G2740">
        <f>IF(COUNTIFS(Registros!$A$2:$A$6000,"MOV",Registros!$B$2:$B$6000,$A2740)&gt;0,1,0)</f>
        <v>1</v>
      </c>
      <c r="H2740">
        <f>IF($G2740=1,SUMIFS(Registros!$F$2:$F$6000,Registros!$A$2:$A$6000,"MOV",Registros!$B$2:$B$6000,$A2740),0)</f>
        <v>30</v>
      </c>
      <c r="I2740">
        <f>IF(COUNTIFS(Registros!$A$2:$A$6000,"CS",Registros!$B$2:$B$6000,$A2740)&gt;0,1,0)</f>
        <v>0</v>
      </c>
      <c r="J2740">
        <f>IF($I2740=1,SUMIFS(Registros!$I$2:$I$6000,Registros!$A$2:$A$6000,"CS",Registros!$B$2:$B$6000,$A2740),0)</f>
        <v>0</v>
      </c>
      <c r="K2740">
        <f>IF(COUNTIFS(Winback!$K$2:$K$300,$A2740)&gt;0,1,0)</f>
        <v>0</v>
      </c>
      <c r="L2740">
        <f>IF(AND($K2740=1,LEFT($A2740,3)="WB-"),SUMIFS(Winback!$D$2:$D$300,Winback!$K$2:$K$300,$A2740),0)</f>
        <v>0</v>
      </c>
      <c r="M2740">
        <f>IF(OR($E2740=1,$G2740=1,SUMIFS(Registros!$J$2:$J$6000,Registros!$B$2:$B$6000,$A2740)&gt;0),1,0)</f>
        <v>1</v>
      </c>
      <c r="N2740">
        <f>IF($J2740&gt;0,1,IF(COUNTIFS(Registros!$A$2:$A$6000,"CS",Registros!$B$2:$B$6000,$A2740,Registros!$K$2:$K$6000,"&lt;&gt;")&gt;0,1,0))</f>
        <v>0</v>
      </c>
      <c r="O2740" t="str">
        <f t="shared" si="210"/>
        <v>SOLO MÓVIL</v>
      </c>
      <c r="P2740" t="str">
        <f t="shared" si="211"/>
        <v>Ofrecer fijo + internet (FLBBTV)</v>
      </c>
      <c r="Q2740">
        <f t="shared" si="212"/>
        <v>30</v>
      </c>
      <c r="R2740">
        <f>IFERROR(VLOOKUP($A2740,Registros!$B$2:$G$6000,6,0),IFERROR(INDEX(Winback!$C$2:$C$300,MATCH($A2740,Winback!$K$2:$K$300,0)),""))</f>
        <v>0</v>
      </c>
      <c r="S2740" t="str">
        <f t="shared" si="213"/>
        <v>+MOV</v>
      </c>
      <c r="T2740">
        <f t="shared" si="214"/>
        <v>1</v>
      </c>
    </row>
    <row r="2741" spans="1:20" x14ac:dyDescent="0.35">
      <c r="A2741" t="s">
        <v>13560</v>
      </c>
      <c r="B2741" t="s">
        <v>13561</v>
      </c>
      <c r="C2741" t="s">
        <v>13557</v>
      </c>
      <c r="D2741" t="s">
        <v>13558</v>
      </c>
      <c r="E2741">
        <f>IF(COUNTIFS(Registros!$A$2:$A$6000,"NP",Registros!$B$2:$B$6000,$A2741)&gt;0,1,0)</f>
        <v>0</v>
      </c>
      <c r="F2741">
        <f>IF($E2741=1,SUMIFS(Registros!$F$2:$F$6000,Registros!$A$2:$A$6000,"NP",Registros!$B$2:$B$6000,$A2741),0)</f>
        <v>0</v>
      </c>
      <c r="G2741">
        <f>IF(COUNTIFS(Registros!$A$2:$A$6000,"MOV",Registros!$B$2:$B$6000,$A2741)&gt;0,1,0)</f>
        <v>1</v>
      </c>
      <c r="H2741">
        <f>IF($G2741=1,SUMIFS(Registros!$F$2:$F$6000,Registros!$A$2:$A$6000,"MOV",Registros!$B$2:$B$6000,$A2741),0)</f>
        <v>30</v>
      </c>
      <c r="I2741">
        <f>IF(COUNTIFS(Registros!$A$2:$A$6000,"CS",Registros!$B$2:$B$6000,$A2741)&gt;0,1,0)</f>
        <v>0</v>
      </c>
      <c r="J2741">
        <f>IF($I2741=1,SUMIFS(Registros!$I$2:$I$6000,Registros!$A$2:$A$6000,"CS",Registros!$B$2:$B$6000,$A2741),0)</f>
        <v>0</v>
      </c>
      <c r="K2741">
        <f>IF(COUNTIFS(Winback!$K$2:$K$300,$A2741)&gt;0,1,0)</f>
        <v>0</v>
      </c>
      <c r="L2741">
        <f>IF(AND($K2741=1,LEFT($A2741,3)="WB-"),SUMIFS(Winback!$D$2:$D$300,Winback!$K$2:$K$300,$A2741),0)</f>
        <v>0</v>
      </c>
      <c r="M2741">
        <f>IF(OR($E2741=1,$G2741=1,SUMIFS(Registros!$J$2:$J$6000,Registros!$B$2:$B$6000,$A2741)&gt;0),1,0)</f>
        <v>1</v>
      </c>
      <c r="N2741">
        <f>IF($J2741&gt;0,1,IF(COUNTIFS(Registros!$A$2:$A$6000,"CS",Registros!$B$2:$B$6000,$A2741,Registros!$K$2:$K$6000,"&lt;&gt;")&gt;0,1,0))</f>
        <v>0</v>
      </c>
      <c r="O2741" t="str">
        <f t="shared" si="210"/>
        <v>SOLO MÓVIL</v>
      </c>
      <c r="P2741" t="str">
        <f t="shared" si="211"/>
        <v>Ofrecer fijo + internet (FLBBTV)</v>
      </c>
      <c r="Q2741">
        <f t="shared" si="212"/>
        <v>30</v>
      </c>
      <c r="R2741">
        <f>IFERROR(VLOOKUP($A2741,Registros!$B$2:$G$6000,6,0),IFERROR(INDEX(Winback!$C$2:$C$300,MATCH($A2741,Winback!$K$2:$K$300,0)),""))</f>
        <v>0</v>
      </c>
      <c r="S2741" t="str">
        <f t="shared" si="213"/>
        <v>+MOV</v>
      </c>
      <c r="T2741">
        <f t="shared" si="214"/>
        <v>1</v>
      </c>
    </row>
    <row r="2742" spans="1:20" x14ac:dyDescent="0.35">
      <c r="A2742" t="s">
        <v>13563</v>
      </c>
      <c r="B2742" t="s">
        <v>13564</v>
      </c>
      <c r="C2742" t="s">
        <v>13565</v>
      </c>
      <c r="D2742" t="s">
        <v>13566</v>
      </c>
      <c r="E2742">
        <f>IF(COUNTIFS(Registros!$A$2:$A$6000,"NP",Registros!$B$2:$B$6000,$A2742)&gt;0,1,0)</f>
        <v>0</v>
      </c>
      <c r="F2742">
        <f>IF($E2742=1,SUMIFS(Registros!$F$2:$F$6000,Registros!$A$2:$A$6000,"NP",Registros!$B$2:$B$6000,$A2742),0)</f>
        <v>0</v>
      </c>
      <c r="G2742">
        <f>IF(COUNTIFS(Registros!$A$2:$A$6000,"MOV",Registros!$B$2:$B$6000,$A2742)&gt;0,1,0)</f>
        <v>1</v>
      </c>
      <c r="H2742">
        <f>IF($G2742=1,SUMIFS(Registros!$F$2:$F$6000,Registros!$A$2:$A$6000,"MOV",Registros!$B$2:$B$6000,$A2742),0)</f>
        <v>15</v>
      </c>
      <c r="I2742">
        <f>IF(COUNTIFS(Registros!$A$2:$A$6000,"CS",Registros!$B$2:$B$6000,$A2742)&gt;0,1,0)</f>
        <v>0</v>
      </c>
      <c r="J2742">
        <f>IF($I2742=1,SUMIFS(Registros!$I$2:$I$6000,Registros!$A$2:$A$6000,"CS",Registros!$B$2:$B$6000,$A2742),0)</f>
        <v>0</v>
      </c>
      <c r="K2742">
        <f>IF(COUNTIFS(Winback!$K$2:$K$300,$A2742)&gt;0,1,0)</f>
        <v>0</v>
      </c>
      <c r="L2742">
        <f>IF(AND($K2742=1,LEFT($A2742,3)="WB-"),SUMIFS(Winback!$D$2:$D$300,Winback!$K$2:$K$300,$A2742),0)</f>
        <v>0</v>
      </c>
      <c r="M2742">
        <f>IF(OR($E2742=1,$G2742=1,SUMIFS(Registros!$J$2:$J$6000,Registros!$B$2:$B$6000,$A2742)&gt;0),1,0)</f>
        <v>1</v>
      </c>
      <c r="N2742">
        <f>IF($J2742&gt;0,1,IF(COUNTIFS(Registros!$A$2:$A$6000,"CS",Registros!$B$2:$B$6000,$A2742,Registros!$K$2:$K$6000,"&lt;&gt;")&gt;0,1,0))</f>
        <v>0</v>
      </c>
      <c r="O2742" t="str">
        <f t="shared" si="210"/>
        <v>SOLO MÓVIL</v>
      </c>
      <c r="P2742" t="str">
        <f t="shared" si="211"/>
        <v>Ofrecer fijo + internet (FLBBTV)</v>
      </c>
      <c r="Q2742">
        <f t="shared" si="212"/>
        <v>15</v>
      </c>
      <c r="R2742">
        <f>IFERROR(VLOOKUP($A2742,Registros!$B$2:$G$6000,6,0),IFERROR(INDEX(Winback!$C$2:$C$300,MATCH($A2742,Winback!$K$2:$K$300,0)),""))</f>
        <v>0</v>
      </c>
      <c r="S2742" t="str">
        <f t="shared" si="213"/>
        <v>+MOV</v>
      </c>
      <c r="T2742">
        <f t="shared" si="214"/>
        <v>1</v>
      </c>
    </row>
    <row r="2743" spans="1:20" x14ac:dyDescent="0.35">
      <c r="A2743" t="s">
        <v>13568</v>
      </c>
      <c r="B2743" t="s">
        <v>13569</v>
      </c>
      <c r="C2743" t="s">
        <v>13570</v>
      </c>
      <c r="D2743" t="s">
        <v>13571</v>
      </c>
      <c r="E2743">
        <f>IF(COUNTIFS(Registros!$A$2:$A$6000,"NP",Registros!$B$2:$B$6000,$A2743)&gt;0,1,0)</f>
        <v>0</v>
      </c>
      <c r="F2743">
        <f>IF($E2743=1,SUMIFS(Registros!$F$2:$F$6000,Registros!$A$2:$A$6000,"NP",Registros!$B$2:$B$6000,$A2743),0)</f>
        <v>0</v>
      </c>
      <c r="G2743">
        <f>IF(COUNTIFS(Registros!$A$2:$A$6000,"MOV",Registros!$B$2:$B$6000,$A2743)&gt;0,1,0)</f>
        <v>1</v>
      </c>
      <c r="H2743">
        <f>IF($G2743=1,SUMIFS(Registros!$F$2:$F$6000,Registros!$A$2:$A$6000,"MOV",Registros!$B$2:$B$6000,$A2743),0)</f>
        <v>30</v>
      </c>
      <c r="I2743">
        <f>IF(COUNTIFS(Registros!$A$2:$A$6000,"CS",Registros!$B$2:$B$6000,$A2743)&gt;0,1,0)</f>
        <v>0</v>
      </c>
      <c r="J2743">
        <f>IF($I2743=1,SUMIFS(Registros!$I$2:$I$6000,Registros!$A$2:$A$6000,"CS",Registros!$B$2:$B$6000,$A2743),0)</f>
        <v>0</v>
      </c>
      <c r="K2743">
        <f>IF(COUNTIFS(Winback!$K$2:$K$300,$A2743)&gt;0,1,0)</f>
        <v>0</v>
      </c>
      <c r="L2743">
        <f>IF(AND($K2743=1,LEFT($A2743,3)="WB-"),SUMIFS(Winback!$D$2:$D$300,Winback!$K$2:$K$300,$A2743),0)</f>
        <v>0</v>
      </c>
      <c r="M2743">
        <f>IF(OR($E2743=1,$G2743=1,SUMIFS(Registros!$J$2:$J$6000,Registros!$B$2:$B$6000,$A2743)&gt;0),1,0)</f>
        <v>1</v>
      </c>
      <c r="N2743">
        <f>IF($J2743&gt;0,1,IF(COUNTIFS(Registros!$A$2:$A$6000,"CS",Registros!$B$2:$B$6000,$A2743,Registros!$K$2:$K$6000,"&lt;&gt;")&gt;0,1,0))</f>
        <v>0</v>
      </c>
      <c r="O2743" t="str">
        <f t="shared" si="210"/>
        <v>SOLO MÓVIL</v>
      </c>
      <c r="P2743" t="str">
        <f t="shared" si="211"/>
        <v>Ofrecer fijo + internet (FLBBTV)</v>
      </c>
      <c r="Q2743">
        <f t="shared" si="212"/>
        <v>30</v>
      </c>
      <c r="R2743">
        <f>IFERROR(VLOOKUP($A2743,Registros!$B$2:$G$6000,6,0),IFERROR(INDEX(Winback!$C$2:$C$300,MATCH($A2743,Winback!$K$2:$K$300,0)),""))</f>
        <v>0</v>
      </c>
      <c r="S2743" t="str">
        <f t="shared" si="213"/>
        <v>+MOV</v>
      </c>
      <c r="T2743">
        <f t="shared" si="214"/>
        <v>1</v>
      </c>
    </row>
    <row r="2744" spans="1:20" x14ac:dyDescent="0.35">
      <c r="A2744" t="s">
        <v>13573</v>
      </c>
      <c r="B2744" t="s">
        <v>13574</v>
      </c>
      <c r="C2744" t="s">
        <v>13575</v>
      </c>
      <c r="D2744" t="s">
        <v>13576</v>
      </c>
      <c r="E2744">
        <f>IF(COUNTIFS(Registros!$A$2:$A$6000,"NP",Registros!$B$2:$B$6000,$A2744)&gt;0,1,0)</f>
        <v>0</v>
      </c>
      <c r="F2744">
        <f>IF($E2744=1,SUMIFS(Registros!$F$2:$F$6000,Registros!$A$2:$A$6000,"NP",Registros!$B$2:$B$6000,$A2744),0)</f>
        <v>0</v>
      </c>
      <c r="G2744">
        <f>IF(COUNTIFS(Registros!$A$2:$A$6000,"MOV",Registros!$B$2:$B$6000,$A2744)&gt;0,1,0)</f>
        <v>1</v>
      </c>
      <c r="H2744">
        <f>IF($G2744=1,SUMIFS(Registros!$F$2:$F$6000,Registros!$A$2:$A$6000,"MOV",Registros!$B$2:$B$6000,$A2744),0)</f>
        <v>15</v>
      </c>
      <c r="I2744">
        <f>IF(COUNTIFS(Registros!$A$2:$A$6000,"CS",Registros!$B$2:$B$6000,$A2744)&gt;0,1,0)</f>
        <v>0</v>
      </c>
      <c r="J2744">
        <f>IF($I2744=1,SUMIFS(Registros!$I$2:$I$6000,Registros!$A$2:$A$6000,"CS",Registros!$B$2:$B$6000,$A2744),0)</f>
        <v>0</v>
      </c>
      <c r="K2744">
        <f>IF(COUNTIFS(Winback!$K$2:$K$300,$A2744)&gt;0,1,0)</f>
        <v>0</v>
      </c>
      <c r="L2744">
        <f>IF(AND($K2744=1,LEFT($A2744,3)="WB-"),SUMIFS(Winback!$D$2:$D$300,Winback!$K$2:$K$300,$A2744),0)</f>
        <v>0</v>
      </c>
      <c r="M2744">
        <f>IF(OR($E2744=1,$G2744=1,SUMIFS(Registros!$J$2:$J$6000,Registros!$B$2:$B$6000,$A2744)&gt;0),1,0)</f>
        <v>1</v>
      </c>
      <c r="N2744">
        <f>IF($J2744&gt;0,1,IF(COUNTIFS(Registros!$A$2:$A$6000,"CS",Registros!$B$2:$B$6000,$A2744,Registros!$K$2:$K$6000,"&lt;&gt;")&gt;0,1,0))</f>
        <v>0</v>
      </c>
      <c r="O2744" t="str">
        <f t="shared" si="210"/>
        <v>SOLO MÓVIL</v>
      </c>
      <c r="P2744" t="str">
        <f t="shared" si="211"/>
        <v>Ofrecer fijo + internet (FLBBTV)</v>
      </c>
      <c r="Q2744">
        <f t="shared" si="212"/>
        <v>15</v>
      </c>
      <c r="R2744">
        <f>IFERROR(VLOOKUP($A2744,Registros!$B$2:$G$6000,6,0),IFERROR(INDEX(Winback!$C$2:$C$300,MATCH($A2744,Winback!$K$2:$K$300,0)),""))</f>
        <v>0</v>
      </c>
      <c r="S2744" t="str">
        <f t="shared" si="213"/>
        <v>+MOV</v>
      </c>
      <c r="T2744">
        <f t="shared" si="214"/>
        <v>1</v>
      </c>
    </row>
    <row r="2745" spans="1:20" x14ac:dyDescent="0.35">
      <c r="A2745" t="s">
        <v>13578</v>
      </c>
      <c r="B2745" t="s">
        <v>13579</v>
      </c>
      <c r="C2745" t="s">
        <v>13580</v>
      </c>
      <c r="D2745" t="s">
        <v>13581</v>
      </c>
      <c r="E2745">
        <f>IF(COUNTIFS(Registros!$A$2:$A$6000,"NP",Registros!$B$2:$B$6000,$A2745)&gt;0,1,0)</f>
        <v>0</v>
      </c>
      <c r="F2745">
        <f>IF($E2745=1,SUMIFS(Registros!$F$2:$F$6000,Registros!$A$2:$A$6000,"NP",Registros!$B$2:$B$6000,$A2745),0)</f>
        <v>0</v>
      </c>
      <c r="G2745">
        <f>IF(COUNTIFS(Registros!$A$2:$A$6000,"MOV",Registros!$B$2:$B$6000,$A2745)&gt;0,1,0)</f>
        <v>1</v>
      </c>
      <c r="H2745">
        <f>IF($G2745=1,SUMIFS(Registros!$F$2:$F$6000,Registros!$A$2:$A$6000,"MOV",Registros!$B$2:$B$6000,$A2745),0)</f>
        <v>22.75</v>
      </c>
      <c r="I2745">
        <f>IF(COUNTIFS(Registros!$A$2:$A$6000,"CS",Registros!$B$2:$B$6000,$A2745)&gt;0,1,0)</f>
        <v>0</v>
      </c>
      <c r="J2745">
        <f>IF($I2745=1,SUMIFS(Registros!$I$2:$I$6000,Registros!$A$2:$A$6000,"CS",Registros!$B$2:$B$6000,$A2745),0)</f>
        <v>0</v>
      </c>
      <c r="K2745">
        <f>IF(COUNTIFS(Winback!$K$2:$K$300,$A2745)&gt;0,1,0)</f>
        <v>0</v>
      </c>
      <c r="L2745">
        <f>IF(AND($K2745=1,LEFT($A2745,3)="WB-"),SUMIFS(Winback!$D$2:$D$300,Winback!$K$2:$K$300,$A2745),0)</f>
        <v>0</v>
      </c>
      <c r="M2745">
        <f>IF(OR($E2745=1,$G2745=1,SUMIFS(Registros!$J$2:$J$6000,Registros!$B$2:$B$6000,$A2745)&gt;0),1,0)</f>
        <v>1</v>
      </c>
      <c r="N2745">
        <f>IF($J2745&gt;0,1,IF(COUNTIFS(Registros!$A$2:$A$6000,"CS",Registros!$B$2:$B$6000,$A2745,Registros!$K$2:$K$6000,"&lt;&gt;")&gt;0,1,0))</f>
        <v>0</v>
      </c>
      <c r="O2745" t="str">
        <f t="shared" si="210"/>
        <v>SOLO MÓVIL</v>
      </c>
      <c r="P2745" t="str">
        <f t="shared" si="211"/>
        <v>Ofrecer fijo + internet (FLBBTV)</v>
      </c>
      <c r="Q2745">
        <f t="shared" si="212"/>
        <v>22.75</v>
      </c>
      <c r="R2745">
        <f>IFERROR(VLOOKUP($A2745,Registros!$B$2:$G$6000,6,0),IFERROR(INDEX(Winback!$C$2:$C$300,MATCH($A2745,Winback!$K$2:$K$300,0)),""))</f>
        <v>0</v>
      </c>
      <c r="S2745" t="str">
        <f t="shared" si="213"/>
        <v>+MOV</v>
      </c>
      <c r="T2745">
        <f t="shared" si="214"/>
        <v>1</v>
      </c>
    </row>
    <row r="2746" spans="1:20" x14ac:dyDescent="0.35">
      <c r="A2746" t="s">
        <v>13583</v>
      </c>
      <c r="B2746" t="s">
        <v>13584</v>
      </c>
      <c r="C2746" t="s">
        <v>13585</v>
      </c>
      <c r="D2746" t="s">
        <v>13586</v>
      </c>
      <c r="E2746">
        <f>IF(COUNTIFS(Registros!$A$2:$A$6000,"NP",Registros!$B$2:$B$6000,$A2746)&gt;0,1,0)</f>
        <v>0</v>
      </c>
      <c r="F2746">
        <f>IF($E2746=1,SUMIFS(Registros!$F$2:$F$6000,Registros!$A$2:$A$6000,"NP",Registros!$B$2:$B$6000,$A2746),0)</f>
        <v>0</v>
      </c>
      <c r="G2746">
        <f>IF(COUNTIFS(Registros!$A$2:$A$6000,"MOV",Registros!$B$2:$B$6000,$A2746)&gt;0,1,0)</f>
        <v>1</v>
      </c>
      <c r="H2746">
        <f>IF($G2746=1,SUMIFS(Registros!$F$2:$F$6000,Registros!$A$2:$A$6000,"MOV",Registros!$B$2:$B$6000,$A2746),0)</f>
        <v>15</v>
      </c>
      <c r="I2746">
        <f>IF(COUNTIFS(Registros!$A$2:$A$6000,"CS",Registros!$B$2:$B$6000,$A2746)&gt;0,1,0)</f>
        <v>0</v>
      </c>
      <c r="J2746">
        <f>IF($I2746=1,SUMIFS(Registros!$I$2:$I$6000,Registros!$A$2:$A$6000,"CS",Registros!$B$2:$B$6000,$A2746),0)</f>
        <v>0</v>
      </c>
      <c r="K2746">
        <f>IF(COUNTIFS(Winback!$K$2:$K$300,$A2746)&gt;0,1,0)</f>
        <v>0</v>
      </c>
      <c r="L2746">
        <f>IF(AND($K2746=1,LEFT($A2746,3)="WB-"),SUMIFS(Winback!$D$2:$D$300,Winback!$K$2:$K$300,$A2746),0)</f>
        <v>0</v>
      </c>
      <c r="M2746">
        <f>IF(OR($E2746=1,$G2746=1,SUMIFS(Registros!$J$2:$J$6000,Registros!$B$2:$B$6000,$A2746)&gt;0),1,0)</f>
        <v>1</v>
      </c>
      <c r="N2746">
        <f>IF($J2746&gt;0,1,IF(COUNTIFS(Registros!$A$2:$A$6000,"CS",Registros!$B$2:$B$6000,$A2746,Registros!$K$2:$K$6000,"&lt;&gt;")&gt;0,1,0))</f>
        <v>0</v>
      </c>
      <c r="O2746" t="str">
        <f t="shared" si="210"/>
        <v>SOLO MÓVIL</v>
      </c>
      <c r="P2746" t="str">
        <f t="shared" si="211"/>
        <v>Ofrecer fijo + internet (FLBBTV)</v>
      </c>
      <c r="Q2746">
        <f t="shared" si="212"/>
        <v>15</v>
      </c>
      <c r="R2746">
        <f>IFERROR(VLOOKUP($A2746,Registros!$B$2:$G$6000,6,0),IFERROR(INDEX(Winback!$C$2:$C$300,MATCH($A2746,Winback!$K$2:$K$300,0)),""))</f>
        <v>0</v>
      </c>
      <c r="S2746" t="str">
        <f t="shared" si="213"/>
        <v>+MOV</v>
      </c>
      <c r="T2746">
        <f t="shared" si="214"/>
        <v>1</v>
      </c>
    </row>
    <row r="2747" spans="1:20" x14ac:dyDescent="0.35">
      <c r="A2747" t="s">
        <v>13588</v>
      </c>
      <c r="B2747" t="s">
        <v>13589</v>
      </c>
      <c r="C2747" t="s">
        <v>13590</v>
      </c>
      <c r="D2747" t="s">
        <v>13591</v>
      </c>
      <c r="E2747">
        <f>IF(COUNTIFS(Registros!$A$2:$A$6000,"NP",Registros!$B$2:$B$6000,$A2747)&gt;0,1,0)</f>
        <v>0</v>
      </c>
      <c r="F2747">
        <f>IF($E2747=1,SUMIFS(Registros!$F$2:$F$6000,Registros!$A$2:$A$6000,"NP",Registros!$B$2:$B$6000,$A2747),0)</f>
        <v>0</v>
      </c>
      <c r="G2747">
        <f>IF(COUNTIFS(Registros!$A$2:$A$6000,"MOV",Registros!$B$2:$B$6000,$A2747)&gt;0,1,0)</f>
        <v>1</v>
      </c>
      <c r="H2747">
        <f>IF($G2747=1,SUMIFS(Registros!$F$2:$F$6000,Registros!$A$2:$A$6000,"MOV",Registros!$B$2:$B$6000,$A2747),0)</f>
        <v>12</v>
      </c>
      <c r="I2747">
        <f>IF(COUNTIFS(Registros!$A$2:$A$6000,"CS",Registros!$B$2:$B$6000,$A2747)&gt;0,1,0)</f>
        <v>0</v>
      </c>
      <c r="J2747">
        <f>IF($I2747=1,SUMIFS(Registros!$I$2:$I$6000,Registros!$A$2:$A$6000,"CS",Registros!$B$2:$B$6000,$A2747),0)</f>
        <v>0</v>
      </c>
      <c r="K2747">
        <f>IF(COUNTIFS(Winback!$K$2:$K$300,$A2747)&gt;0,1,0)</f>
        <v>0</v>
      </c>
      <c r="L2747">
        <f>IF(AND($K2747=1,LEFT($A2747,3)="WB-"),SUMIFS(Winback!$D$2:$D$300,Winback!$K$2:$K$300,$A2747),0)</f>
        <v>0</v>
      </c>
      <c r="M2747">
        <f>IF(OR($E2747=1,$G2747=1,SUMIFS(Registros!$J$2:$J$6000,Registros!$B$2:$B$6000,$A2747)&gt;0),1,0)</f>
        <v>1</v>
      </c>
      <c r="N2747">
        <f>IF($J2747&gt;0,1,IF(COUNTIFS(Registros!$A$2:$A$6000,"CS",Registros!$B$2:$B$6000,$A2747,Registros!$K$2:$K$6000,"&lt;&gt;")&gt;0,1,0))</f>
        <v>0</v>
      </c>
      <c r="O2747" t="str">
        <f t="shared" si="210"/>
        <v>SOLO MÓVIL</v>
      </c>
      <c r="P2747" t="str">
        <f t="shared" si="211"/>
        <v>Ofrecer fijo + internet (FLBBTV)</v>
      </c>
      <c r="Q2747">
        <f t="shared" si="212"/>
        <v>12</v>
      </c>
      <c r="R2747">
        <f>IFERROR(VLOOKUP($A2747,Registros!$B$2:$G$6000,6,0),IFERROR(INDEX(Winback!$C$2:$C$300,MATCH($A2747,Winback!$K$2:$K$300,0)),""))</f>
        <v>0</v>
      </c>
      <c r="S2747" t="str">
        <f t="shared" si="213"/>
        <v>+MOV</v>
      </c>
      <c r="T2747">
        <f t="shared" si="214"/>
        <v>1</v>
      </c>
    </row>
    <row r="2748" spans="1:20" x14ac:dyDescent="0.35">
      <c r="A2748" t="s">
        <v>13593</v>
      </c>
      <c r="B2748" t="s">
        <v>13594</v>
      </c>
      <c r="C2748" t="s">
        <v>13595</v>
      </c>
      <c r="D2748" t="s">
        <v>13596</v>
      </c>
      <c r="E2748">
        <f>IF(COUNTIFS(Registros!$A$2:$A$6000,"NP",Registros!$B$2:$B$6000,$A2748)&gt;0,1,0)</f>
        <v>0</v>
      </c>
      <c r="F2748">
        <f>IF($E2748=1,SUMIFS(Registros!$F$2:$F$6000,Registros!$A$2:$A$6000,"NP",Registros!$B$2:$B$6000,$A2748),0)</f>
        <v>0</v>
      </c>
      <c r="G2748">
        <f>IF(COUNTIFS(Registros!$A$2:$A$6000,"MOV",Registros!$B$2:$B$6000,$A2748)&gt;0,1,0)</f>
        <v>1</v>
      </c>
      <c r="H2748">
        <f>IF($G2748=1,SUMIFS(Registros!$F$2:$F$6000,Registros!$A$2:$A$6000,"MOV",Registros!$B$2:$B$6000,$A2748),0)</f>
        <v>15</v>
      </c>
      <c r="I2748">
        <f>IF(COUNTIFS(Registros!$A$2:$A$6000,"CS",Registros!$B$2:$B$6000,$A2748)&gt;0,1,0)</f>
        <v>0</v>
      </c>
      <c r="J2748">
        <f>IF($I2748=1,SUMIFS(Registros!$I$2:$I$6000,Registros!$A$2:$A$6000,"CS",Registros!$B$2:$B$6000,$A2748),0)</f>
        <v>0</v>
      </c>
      <c r="K2748">
        <f>IF(COUNTIFS(Winback!$K$2:$K$300,$A2748)&gt;0,1,0)</f>
        <v>0</v>
      </c>
      <c r="L2748">
        <f>IF(AND($K2748=1,LEFT($A2748,3)="WB-"),SUMIFS(Winback!$D$2:$D$300,Winback!$K$2:$K$300,$A2748),0)</f>
        <v>0</v>
      </c>
      <c r="M2748">
        <f>IF(OR($E2748=1,$G2748=1,SUMIFS(Registros!$J$2:$J$6000,Registros!$B$2:$B$6000,$A2748)&gt;0),1,0)</f>
        <v>1</v>
      </c>
      <c r="N2748">
        <f>IF($J2748&gt;0,1,IF(COUNTIFS(Registros!$A$2:$A$6000,"CS",Registros!$B$2:$B$6000,$A2748,Registros!$K$2:$K$6000,"&lt;&gt;")&gt;0,1,0))</f>
        <v>0</v>
      </c>
      <c r="O2748" t="str">
        <f t="shared" si="210"/>
        <v>SOLO MÓVIL</v>
      </c>
      <c r="P2748" t="str">
        <f t="shared" si="211"/>
        <v>Ofrecer fijo + internet (FLBBTV)</v>
      </c>
      <c r="Q2748">
        <f t="shared" si="212"/>
        <v>15</v>
      </c>
      <c r="R2748">
        <f>IFERROR(VLOOKUP($A2748,Registros!$B$2:$G$6000,6,0),IFERROR(INDEX(Winback!$C$2:$C$300,MATCH($A2748,Winback!$K$2:$K$300,0)),""))</f>
        <v>0</v>
      </c>
      <c r="S2748" t="str">
        <f t="shared" si="213"/>
        <v>+MOV</v>
      </c>
      <c r="T2748">
        <f t="shared" si="214"/>
        <v>1</v>
      </c>
    </row>
    <row r="2749" spans="1:20" x14ac:dyDescent="0.35">
      <c r="A2749" t="s">
        <v>13598</v>
      </c>
      <c r="B2749" t="s">
        <v>13599</v>
      </c>
      <c r="C2749" t="s">
        <v>13600</v>
      </c>
      <c r="D2749" t="s">
        <v>13601</v>
      </c>
      <c r="E2749">
        <f>IF(COUNTIFS(Registros!$A$2:$A$6000,"NP",Registros!$B$2:$B$6000,$A2749)&gt;0,1,0)</f>
        <v>0</v>
      </c>
      <c r="F2749">
        <f>IF($E2749=1,SUMIFS(Registros!$F$2:$F$6000,Registros!$A$2:$A$6000,"NP",Registros!$B$2:$B$6000,$A2749),0)</f>
        <v>0</v>
      </c>
      <c r="G2749">
        <f>IF(COUNTIFS(Registros!$A$2:$A$6000,"MOV",Registros!$B$2:$B$6000,$A2749)&gt;0,1,0)</f>
        <v>1</v>
      </c>
      <c r="H2749">
        <f>IF($G2749=1,SUMIFS(Registros!$F$2:$F$6000,Registros!$A$2:$A$6000,"MOV",Registros!$B$2:$B$6000,$A2749),0)</f>
        <v>15</v>
      </c>
      <c r="I2749">
        <f>IF(COUNTIFS(Registros!$A$2:$A$6000,"CS",Registros!$B$2:$B$6000,$A2749)&gt;0,1,0)</f>
        <v>0</v>
      </c>
      <c r="J2749">
        <f>IF($I2749=1,SUMIFS(Registros!$I$2:$I$6000,Registros!$A$2:$A$6000,"CS",Registros!$B$2:$B$6000,$A2749),0)</f>
        <v>0</v>
      </c>
      <c r="K2749">
        <f>IF(COUNTIFS(Winback!$K$2:$K$300,$A2749)&gt;0,1,0)</f>
        <v>0</v>
      </c>
      <c r="L2749">
        <f>IF(AND($K2749=1,LEFT($A2749,3)="WB-"),SUMIFS(Winback!$D$2:$D$300,Winback!$K$2:$K$300,$A2749),0)</f>
        <v>0</v>
      </c>
      <c r="M2749">
        <f>IF(OR($E2749=1,$G2749=1,SUMIFS(Registros!$J$2:$J$6000,Registros!$B$2:$B$6000,$A2749)&gt;0),1,0)</f>
        <v>1</v>
      </c>
      <c r="N2749">
        <f>IF($J2749&gt;0,1,IF(COUNTIFS(Registros!$A$2:$A$6000,"CS",Registros!$B$2:$B$6000,$A2749,Registros!$K$2:$K$6000,"&lt;&gt;")&gt;0,1,0))</f>
        <v>0</v>
      </c>
      <c r="O2749" t="str">
        <f t="shared" si="210"/>
        <v>SOLO MÓVIL</v>
      </c>
      <c r="P2749" t="str">
        <f t="shared" si="211"/>
        <v>Ofrecer fijo + internet (FLBBTV)</v>
      </c>
      <c r="Q2749">
        <f t="shared" si="212"/>
        <v>15</v>
      </c>
      <c r="R2749">
        <f>IFERROR(VLOOKUP($A2749,Registros!$B$2:$G$6000,6,0),IFERROR(INDEX(Winback!$C$2:$C$300,MATCH($A2749,Winback!$K$2:$K$300,0)),""))</f>
        <v>0</v>
      </c>
      <c r="S2749" t="str">
        <f t="shared" si="213"/>
        <v>+MOV</v>
      </c>
      <c r="T2749">
        <f t="shared" si="214"/>
        <v>1</v>
      </c>
    </row>
    <row r="2750" spans="1:20" x14ac:dyDescent="0.35">
      <c r="A2750" t="s">
        <v>13603</v>
      </c>
      <c r="B2750" t="s">
        <v>13604</v>
      </c>
      <c r="C2750" t="s">
        <v>13605</v>
      </c>
      <c r="D2750" t="s">
        <v>13606</v>
      </c>
      <c r="E2750">
        <f>IF(COUNTIFS(Registros!$A$2:$A$6000,"NP",Registros!$B$2:$B$6000,$A2750)&gt;0,1,0)</f>
        <v>0</v>
      </c>
      <c r="F2750">
        <f>IF($E2750=1,SUMIFS(Registros!$F$2:$F$6000,Registros!$A$2:$A$6000,"NP",Registros!$B$2:$B$6000,$A2750),0)</f>
        <v>0</v>
      </c>
      <c r="G2750">
        <f>IF(COUNTIFS(Registros!$A$2:$A$6000,"MOV",Registros!$B$2:$B$6000,$A2750)&gt;0,1,0)</f>
        <v>1</v>
      </c>
      <c r="H2750">
        <f>IF($G2750=1,SUMIFS(Registros!$F$2:$F$6000,Registros!$A$2:$A$6000,"MOV",Registros!$B$2:$B$6000,$A2750),0)</f>
        <v>15</v>
      </c>
      <c r="I2750">
        <f>IF(COUNTIFS(Registros!$A$2:$A$6000,"CS",Registros!$B$2:$B$6000,$A2750)&gt;0,1,0)</f>
        <v>0</v>
      </c>
      <c r="J2750">
        <f>IF($I2750=1,SUMIFS(Registros!$I$2:$I$6000,Registros!$A$2:$A$6000,"CS",Registros!$B$2:$B$6000,$A2750),0)</f>
        <v>0</v>
      </c>
      <c r="K2750">
        <f>IF(COUNTIFS(Winback!$K$2:$K$300,$A2750)&gt;0,1,0)</f>
        <v>0</v>
      </c>
      <c r="L2750">
        <f>IF(AND($K2750=1,LEFT($A2750,3)="WB-"),SUMIFS(Winback!$D$2:$D$300,Winback!$K$2:$K$300,$A2750),0)</f>
        <v>0</v>
      </c>
      <c r="M2750">
        <f>IF(OR($E2750=1,$G2750=1,SUMIFS(Registros!$J$2:$J$6000,Registros!$B$2:$B$6000,$A2750)&gt;0),1,0)</f>
        <v>1</v>
      </c>
      <c r="N2750">
        <f>IF($J2750&gt;0,1,IF(COUNTIFS(Registros!$A$2:$A$6000,"CS",Registros!$B$2:$B$6000,$A2750,Registros!$K$2:$K$6000,"&lt;&gt;")&gt;0,1,0))</f>
        <v>0</v>
      </c>
      <c r="O2750" t="str">
        <f t="shared" si="210"/>
        <v>SOLO MÓVIL</v>
      </c>
      <c r="P2750" t="str">
        <f t="shared" si="211"/>
        <v>Ofrecer fijo + internet (FLBBTV)</v>
      </c>
      <c r="Q2750">
        <f t="shared" si="212"/>
        <v>15</v>
      </c>
      <c r="R2750">
        <f>IFERROR(VLOOKUP($A2750,Registros!$B$2:$G$6000,6,0),IFERROR(INDEX(Winback!$C$2:$C$300,MATCH($A2750,Winback!$K$2:$K$300,0)),""))</f>
        <v>0</v>
      </c>
      <c r="S2750" t="str">
        <f t="shared" si="213"/>
        <v>+MOV</v>
      </c>
      <c r="T2750">
        <f t="shared" si="214"/>
        <v>1</v>
      </c>
    </row>
    <row r="2751" spans="1:20" x14ac:dyDescent="0.35">
      <c r="A2751" t="s">
        <v>13608</v>
      </c>
      <c r="B2751" t="s">
        <v>13609</v>
      </c>
      <c r="C2751" t="s">
        <v>13610</v>
      </c>
      <c r="D2751" t="s">
        <v>13611</v>
      </c>
      <c r="E2751">
        <f>IF(COUNTIFS(Registros!$A$2:$A$6000,"NP",Registros!$B$2:$B$6000,$A2751)&gt;0,1,0)</f>
        <v>0</v>
      </c>
      <c r="F2751">
        <f>IF($E2751=1,SUMIFS(Registros!$F$2:$F$6000,Registros!$A$2:$A$6000,"NP",Registros!$B$2:$B$6000,$A2751),0)</f>
        <v>0</v>
      </c>
      <c r="G2751">
        <f>IF(COUNTIFS(Registros!$A$2:$A$6000,"MOV",Registros!$B$2:$B$6000,$A2751)&gt;0,1,0)</f>
        <v>1</v>
      </c>
      <c r="H2751">
        <f>IF($G2751=1,SUMIFS(Registros!$F$2:$F$6000,Registros!$A$2:$A$6000,"MOV",Registros!$B$2:$B$6000,$A2751),0)</f>
        <v>16.940000000000001</v>
      </c>
      <c r="I2751">
        <f>IF(COUNTIFS(Registros!$A$2:$A$6000,"CS",Registros!$B$2:$B$6000,$A2751)&gt;0,1,0)</f>
        <v>0</v>
      </c>
      <c r="J2751">
        <f>IF($I2751=1,SUMIFS(Registros!$I$2:$I$6000,Registros!$A$2:$A$6000,"CS",Registros!$B$2:$B$6000,$A2751),0)</f>
        <v>0</v>
      </c>
      <c r="K2751">
        <f>IF(COUNTIFS(Winback!$K$2:$K$300,$A2751)&gt;0,1,0)</f>
        <v>0</v>
      </c>
      <c r="L2751">
        <f>IF(AND($K2751=1,LEFT($A2751,3)="WB-"),SUMIFS(Winback!$D$2:$D$300,Winback!$K$2:$K$300,$A2751),0)</f>
        <v>0</v>
      </c>
      <c r="M2751">
        <f>IF(OR($E2751=1,$G2751=1,SUMIFS(Registros!$J$2:$J$6000,Registros!$B$2:$B$6000,$A2751)&gt;0),1,0)</f>
        <v>1</v>
      </c>
      <c r="N2751">
        <f>IF($J2751&gt;0,1,IF(COUNTIFS(Registros!$A$2:$A$6000,"CS",Registros!$B$2:$B$6000,$A2751,Registros!$K$2:$K$6000,"&lt;&gt;")&gt;0,1,0))</f>
        <v>0</v>
      </c>
      <c r="O2751" t="str">
        <f t="shared" si="210"/>
        <v>SOLO MÓVIL</v>
      </c>
      <c r="P2751" t="str">
        <f t="shared" si="211"/>
        <v>Ofrecer fijo + internet (FLBBTV)</v>
      </c>
      <c r="Q2751">
        <f t="shared" si="212"/>
        <v>16.940000000000001</v>
      </c>
      <c r="R2751">
        <f>IFERROR(VLOOKUP($A2751,Registros!$B$2:$G$6000,6,0),IFERROR(INDEX(Winback!$C$2:$C$300,MATCH($A2751,Winback!$K$2:$K$300,0)),""))</f>
        <v>0</v>
      </c>
      <c r="S2751" t="str">
        <f t="shared" si="213"/>
        <v>+MOV</v>
      </c>
      <c r="T2751">
        <f t="shared" si="214"/>
        <v>1</v>
      </c>
    </row>
    <row r="2752" spans="1:20" x14ac:dyDescent="0.35">
      <c r="A2752" t="s">
        <v>13612</v>
      </c>
      <c r="B2752" t="s">
        <v>13613</v>
      </c>
      <c r="C2752" t="s">
        <v>13614</v>
      </c>
      <c r="D2752" t="s">
        <v>13615</v>
      </c>
      <c r="E2752">
        <f>IF(COUNTIFS(Registros!$A$2:$A$6000,"NP",Registros!$B$2:$B$6000,$A2752)&gt;0,1,0)</f>
        <v>0</v>
      </c>
      <c r="F2752">
        <f>IF($E2752=1,SUMIFS(Registros!$F$2:$F$6000,Registros!$A$2:$A$6000,"NP",Registros!$B$2:$B$6000,$A2752),0)</f>
        <v>0</v>
      </c>
      <c r="G2752">
        <f>IF(COUNTIFS(Registros!$A$2:$A$6000,"MOV",Registros!$B$2:$B$6000,$A2752)&gt;0,1,0)</f>
        <v>1</v>
      </c>
      <c r="H2752">
        <f>IF($G2752=1,SUMIFS(Registros!$F$2:$F$6000,Registros!$A$2:$A$6000,"MOV",Registros!$B$2:$B$6000,$A2752),0)</f>
        <v>15</v>
      </c>
      <c r="I2752">
        <f>IF(COUNTIFS(Registros!$A$2:$A$6000,"CS",Registros!$B$2:$B$6000,$A2752)&gt;0,1,0)</f>
        <v>0</v>
      </c>
      <c r="J2752">
        <f>IF($I2752=1,SUMIFS(Registros!$I$2:$I$6000,Registros!$A$2:$A$6000,"CS",Registros!$B$2:$B$6000,$A2752),0)</f>
        <v>0</v>
      </c>
      <c r="K2752">
        <f>IF(COUNTIFS(Winback!$K$2:$K$300,$A2752)&gt;0,1,0)</f>
        <v>0</v>
      </c>
      <c r="L2752">
        <f>IF(AND($K2752=1,LEFT($A2752,3)="WB-"),SUMIFS(Winback!$D$2:$D$300,Winback!$K$2:$K$300,$A2752),0)</f>
        <v>0</v>
      </c>
      <c r="M2752">
        <f>IF(OR($E2752=1,$G2752=1,SUMIFS(Registros!$J$2:$J$6000,Registros!$B$2:$B$6000,$A2752)&gt;0),1,0)</f>
        <v>1</v>
      </c>
      <c r="N2752">
        <f>IF($J2752&gt;0,1,IF(COUNTIFS(Registros!$A$2:$A$6000,"CS",Registros!$B$2:$B$6000,$A2752,Registros!$K$2:$K$6000,"&lt;&gt;")&gt;0,1,0))</f>
        <v>0</v>
      </c>
      <c r="O2752" t="str">
        <f t="shared" si="210"/>
        <v>SOLO MÓVIL</v>
      </c>
      <c r="P2752" t="str">
        <f t="shared" si="211"/>
        <v>Ofrecer fijo + internet (FLBBTV)</v>
      </c>
      <c r="Q2752">
        <f t="shared" si="212"/>
        <v>15</v>
      </c>
      <c r="R2752">
        <f>IFERROR(VLOOKUP($A2752,Registros!$B$2:$G$6000,6,0),IFERROR(INDEX(Winback!$C$2:$C$300,MATCH($A2752,Winback!$K$2:$K$300,0)),""))</f>
        <v>0</v>
      </c>
      <c r="S2752" t="str">
        <f t="shared" si="213"/>
        <v>+MOV</v>
      </c>
      <c r="T2752">
        <f t="shared" si="214"/>
        <v>1</v>
      </c>
    </row>
    <row r="2753" spans="1:20" x14ac:dyDescent="0.35">
      <c r="A2753" t="s">
        <v>13617</v>
      </c>
      <c r="B2753" t="s">
        <v>13618</v>
      </c>
      <c r="C2753" t="s">
        <v>13619</v>
      </c>
      <c r="D2753" t="s">
        <v>13620</v>
      </c>
      <c r="E2753">
        <f>IF(COUNTIFS(Registros!$A$2:$A$6000,"NP",Registros!$B$2:$B$6000,$A2753)&gt;0,1,0)</f>
        <v>0</v>
      </c>
      <c r="F2753">
        <f>IF($E2753=1,SUMIFS(Registros!$F$2:$F$6000,Registros!$A$2:$A$6000,"NP",Registros!$B$2:$B$6000,$A2753),0)</f>
        <v>0</v>
      </c>
      <c r="G2753">
        <f>IF(COUNTIFS(Registros!$A$2:$A$6000,"MOV",Registros!$B$2:$B$6000,$A2753)&gt;0,1,0)</f>
        <v>1</v>
      </c>
      <c r="H2753">
        <f>IF($G2753=1,SUMIFS(Registros!$F$2:$F$6000,Registros!$A$2:$A$6000,"MOV",Registros!$B$2:$B$6000,$A2753),0)</f>
        <v>15</v>
      </c>
      <c r="I2753">
        <f>IF(COUNTIFS(Registros!$A$2:$A$6000,"CS",Registros!$B$2:$B$6000,$A2753)&gt;0,1,0)</f>
        <v>0</v>
      </c>
      <c r="J2753">
        <f>IF($I2753=1,SUMIFS(Registros!$I$2:$I$6000,Registros!$A$2:$A$6000,"CS",Registros!$B$2:$B$6000,$A2753),0)</f>
        <v>0</v>
      </c>
      <c r="K2753">
        <f>IF(COUNTIFS(Winback!$K$2:$K$300,$A2753)&gt;0,1,0)</f>
        <v>0</v>
      </c>
      <c r="L2753">
        <f>IF(AND($K2753=1,LEFT($A2753,3)="WB-"),SUMIFS(Winback!$D$2:$D$300,Winback!$K$2:$K$300,$A2753),0)</f>
        <v>0</v>
      </c>
      <c r="M2753">
        <f>IF(OR($E2753=1,$G2753=1,SUMIFS(Registros!$J$2:$J$6000,Registros!$B$2:$B$6000,$A2753)&gt;0),1,0)</f>
        <v>1</v>
      </c>
      <c r="N2753">
        <f>IF($J2753&gt;0,1,IF(COUNTIFS(Registros!$A$2:$A$6000,"CS",Registros!$B$2:$B$6000,$A2753,Registros!$K$2:$K$6000,"&lt;&gt;")&gt;0,1,0))</f>
        <v>0</v>
      </c>
      <c r="O2753" t="str">
        <f t="shared" si="210"/>
        <v>SOLO MÓVIL</v>
      </c>
      <c r="P2753" t="str">
        <f t="shared" si="211"/>
        <v>Ofrecer fijo + internet (FLBBTV)</v>
      </c>
      <c r="Q2753">
        <f t="shared" si="212"/>
        <v>15</v>
      </c>
      <c r="R2753">
        <f>IFERROR(VLOOKUP($A2753,Registros!$B$2:$G$6000,6,0),IFERROR(INDEX(Winback!$C$2:$C$300,MATCH($A2753,Winback!$K$2:$K$300,0)),""))</f>
        <v>0</v>
      </c>
      <c r="S2753" t="str">
        <f t="shared" si="213"/>
        <v>+MOV</v>
      </c>
      <c r="T2753">
        <f t="shared" si="214"/>
        <v>1</v>
      </c>
    </row>
    <row r="2754" spans="1:20" x14ac:dyDescent="0.35">
      <c r="A2754" t="s">
        <v>13622</v>
      </c>
      <c r="B2754" t="s">
        <v>13623</v>
      </c>
      <c r="C2754" t="s">
        <v>13624</v>
      </c>
      <c r="D2754" t="s">
        <v>13625</v>
      </c>
      <c r="E2754">
        <f>IF(COUNTIFS(Registros!$A$2:$A$6000,"NP",Registros!$B$2:$B$6000,$A2754)&gt;0,1,0)</f>
        <v>0</v>
      </c>
      <c r="F2754">
        <f>IF($E2754=1,SUMIFS(Registros!$F$2:$F$6000,Registros!$A$2:$A$6000,"NP",Registros!$B$2:$B$6000,$A2754),0)</f>
        <v>0</v>
      </c>
      <c r="G2754">
        <f>IF(COUNTIFS(Registros!$A$2:$A$6000,"MOV",Registros!$B$2:$B$6000,$A2754)&gt;0,1,0)</f>
        <v>1</v>
      </c>
      <c r="H2754">
        <f>IF($G2754=1,SUMIFS(Registros!$F$2:$F$6000,Registros!$A$2:$A$6000,"MOV",Registros!$B$2:$B$6000,$A2754),0)</f>
        <v>15</v>
      </c>
      <c r="I2754">
        <f>IF(COUNTIFS(Registros!$A$2:$A$6000,"CS",Registros!$B$2:$B$6000,$A2754)&gt;0,1,0)</f>
        <v>0</v>
      </c>
      <c r="J2754">
        <f>IF($I2754=1,SUMIFS(Registros!$I$2:$I$6000,Registros!$A$2:$A$6000,"CS",Registros!$B$2:$B$6000,$A2754),0)</f>
        <v>0</v>
      </c>
      <c r="K2754">
        <f>IF(COUNTIFS(Winback!$K$2:$K$300,$A2754)&gt;0,1,0)</f>
        <v>0</v>
      </c>
      <c r="L2754">
        <f>IF(AND($K2754=1,LEFT($A2754,3)="WB-"),SUMIFS(Winback!$D$2:$D$300,Winback!$K$2:$K$300,$A2754),0)</f>
        <v>0</v>
      </c>
      <c r="M2754">
        <f>IF(OR($E2754=1,$G2754=1,SUMIFS(Registros!$J$2:$J$6000,Registros!$B$2:$B$6000,$A2754)&gt;0),1,0)</f>
        <v>1</v>
      </c>
      <c r="N2754">
        <f>IF($J2754&gt;0,1,IF(COUNTIFS(Registros!$A$2:$A$6000,"CS",Registros!$B$2:$B$6000,$A2754,Registros!$K$2:$K$6000,"&lt;&gt;")&gt;0,1,0))</f>
        <v>0</v>
      </c>
      <c r="O2754" t="str">
        <f t="shared" ref="O2754:O2817" si="215">IF(AND($K2754=1,$E2754=0,$G2754=0,$I2754=0),"WINBACK",IF(AND($M2754=1,$N2754&gt;0),"CONVERGENTE",IF($M2754=1,"SOLO MÓVIL",IF($N2754&gt;0,"SOLO FIJO / INTERNET","SIN SERVICIOS"))))</f>
        <v>SOLO MÓVIL</v>
      </c>
      <c r="P2754" t="str">
        <f t="shared" ref="P2754:P2817" si="216">IF($O2754="WINBACK","Recuperar (winback)",IF($O2754="CONVERGENTE","Upgrade / más líneas",IF($O2754="SOLO MÓVIL","Ofrecer fijo + internet (FLBBTV)",IF($O2754="SOLO FIJO / INTERNET","Ofrecer línea móvil Nextphone","Oferta completa (móvil + fijo + internet)"))))</f>
        <v>Ofrecer fijo + internet (FLBBTV)</v>
      </c>
      <c r="Q2754">
        <f t="shared" ref="Q2754:Q2817" si="217">$F2754+$H2754+$L2754</f>
        <v>15</v>
      </c>
      <c r="R2754">
        <f>IFERROR(VLOOKUP($A2754,Registros!$B$2:$G$6000,6,0),IFERROR(INDEX(Winback!$C$2:$C$300,MATCH($A2754,Winback!$K$2:$K$300,0)),""))</f>
        <v>0</v>
      </c>
      <c r="S2754" t="str">
        <f t="shared" ref="S2754:S2817" si="218">IF($E2754=1,"NP","")&amp;IF($G2754=1,"+MOV","")&amp;IF($I2754=1,"+CS","")&amp;IF($K2754=1,"+WB","")</f>
        <v>+MOV</v>
      </c>
      <c r="T2754">
        <f t="shared" ref="T2754:T2817" si="219">$E2754+$G2754+$I2754+$K2754</f>
        <v>1</v>
      </c>
    </row>
    <row r="2755" spans="1:20" x14ac:dyDescent="0.35">
      <c r="A2755" t="s">
        <v>13627</v>
      </c>
      <c r="B2755" t="s">
        <v>13628</v>
      </c>
      <c r="C2755" t="s">
        <v>13629</v>
      </c>
      <c r="D2755" t="s">
        <v>13630</v>
      </c>
      <c r="E2755">
        <f>IF(COUNTIFS(Registros!$A$2:$A$6000,"NP",Registros!$B$2:$B$6000,$A2755)&gt;0,1,0)</f>
        <v>0</v>
      </c>
      <c r="F2755">
        <f>IF($E2755=1,SUMIFS(Registros!$F$2:$F$6000,Registros!$A$2:$A$6000,"NP",Registros!$B$2:$B$6000,$A2755),0)</f>
        <v>0</v>
      </c>
      <c r="G2755">
        <f>IF(COUNTIFS(Registros!$A$2:$A$6000,"MOV",Registros!$B$2:$B$6000,$A2755)&gt;0,1,0)</f>
        <v>1</v>
      </c>
      <c r="H2755">
        <f>IF($G2755=1,SUMIFS(Registros!$F$2:$F$6000,Registros!$A$2:$A$6000,"MOV",Registros!$B$2:$B$6000,$A2755),0)</f>
        <v>16.29</v>
      </c>
      <c r="I2755">
        <f>IF(COUNTIFS(Registros!$A$2:$A$6000,"CS",Registros!$B$2:$B$6000,$A2755)&gt;0,1,0)</f>
        <v>0</v>
      </c>
      <c r="J2755">
        <f>IF($I2755=1,SUMIFS(Registros!$I$2:$I$6000,Registros!$A$2:$A$6000,"CS",Registros!$B$2:$B$6000,$A2755),0)</f>
        <v>0</v>
      </c>
      <c r="K2755">
        <f>IF(COUNTIFS(Winback!$K$2:$K$300,$A2755)&gt;0,1,0)</f>
        <v>0</v>
      </c>
      <c r="L2755">
        <f>IF(AND($K2755=1,LEFT($A2755,3)="WB-"),SUMIFS(Winback!$D$2:$D$300,Winback!$K$2:$K$300,$A2755),0)</f>
        <v>0</v>
      </c>
      <c r="M2755">
        <f>IF(OR($E2755=1,$G2755=1,SUMIFS(Registros!$J$2:$J$6000,Registros!$B$2:$B$6000,$A2755)&gt;0),1,0)</f>
        <v>1</v>
      </c>
      <c r="N2755">
        <f>IF($J2755&gt;0,1,IF(COUNTIFS(Registros!$A$2:$A$6000,"CS",Registros!$B$2:$B$6000,$A2755,Registros!$K$2:$K$6000,"&lt;&gt;")&gt;0,1,0))</f>
        <v>0</v>
      </c>
      <c r="O2755" t="str">
        <f t="shared" si="215"/>
        <v>SOLO MÓVIL</v>
      </c>
      <c r="P2755" t="str">
        <f t="shared" si="216"/>
        <v>Ofrecer fijo + internet (FLBBTV)</v>
      </c>
      <c r="Q2755">
        <f t="shared" si="217"/>
        <v>16.29</v>
      </c>
      <c r="R2755">
        <f>IFERROR(VLOOKUP($A2755,Registros!$B$2:$G$6000,6,0),IFERROR(INDEX(Winback!$C$2:$C$300,MATCH($A2755,Winback!$K$2:$K$300,0)),""))</f>
        <v>0</v>
      </c>
      <c r="S2755" t="str">
        <f t="shared" si="218"/>
        <v>+MOV</v>
      </c>
      <c r="T2755">
        <f t="shared" si="219"/>
        <v>1</v>
      </c>
    </row>
    <row r="2756" spans="1:20" x14ac:dyDescent="0.35">
      <c r="A2756" t="s">
        <v>13632</v>
      </c>
      <c r="B2756" t="s">
        <v>13633</v>
      </c>
      <c r="C2756" t="s">
        <v>13634</v>
      </c>
      <c r="D2756" t="s">
        <v>13635</v>
      </c>
      <c r="E2756">
        <f>IF(COUNTIFS(Registros!$A$2:$A$6000,"NP",Registros!$B$2:$B$6000,$A2756)&gt;0,1,0)</f>
        <v>0</v>
      </c>
      <c r="F2756">
        <f>IF($E2756=1,SUMIFS(Registros!$F$2:$F$6000,Registros!$A$2:$A$6000,"NP",Registros!$B$2:$B$6000,$A2756),0)</f>
        <v>0</v>
      </c>
      <c r="G2756">
        <f>IF(COUNTIFS(Registros!$A$2:$A$6000,"MOV",Registros!$B$2:$B$6000,$A2756)&gt;0,1,0)</f>
        <v>1</v>
      </c>
      <c r="H2756">
        <f>IF($G2756=1,SUMIFS(Registros!$F$2:$F$6000,Registros!$A$2:$A$6000,"MOV",Registros!$B$2:$B$6000,$A2756),0)</f>
        <v>15</v>
      </c>
      <c r="I2756">
        <f>IF(COUNTIFS(Registros!$A$2:$A$6000,"CS",Registros!$B$2:$B$6000,$A2756)&gt;0,1,0)</f>
        <v>0</v>
      </c>
      <c r="J2756">
        <f>IF($I2756=1,SUMIFS(Registros!$I$2:$I$6000,Registros!$A$2:$A$6000,"CS",Registros!$B$2:$B$6000,$A2756),0)</f>
        <v>0</v>
      </c>
      <c r="K2756">
        <f>IF(COUNTIFS(Winback!$K$2:$K$300,$A2756)&gt;0,1,0)</f>
        <v>0</v>
      </c>
      <c r="L2756">
        <f>IF(AND($K2756=1,LEFT($A2756,3)="WB-"),SUMIFS(Winback!$D$2:$D$300,Winback!$K$2:$K$300,$A2756),0)</f>
        <v>0</v>
      </c>
      <c r="M2756">
        <f>IF(OR($E2756=1,$G2756=1,SUMIFS(Registros!$J$2:$J$6000,Registros!$B$2:$B$6000,$A2756)&gt;0),1,0)</f>
        <v>1</v>
      </c>
      <c r="N2756">
        <f>IF($J2756&gt;0,1,IF(COUNTIFS(Registros!$A$2:$A$6000,"CS",Registros!$B$2:$B$6000,$A2756,Registros!$K$2:$K$6000,"&lt;&gt;")&gt;0,1,0))</f>
        <v>0</v>
      </c>
      <c r="O2756" t="str">
        <f t="shared" si="215"/>
        <v>SOLO MÓVIL</v>
      </c>
      <c r="P2756" t="str">
        <f t="shared" si="216"/>
        <v>Ofrecer fijo + internet (FLBBTV)</v>
      </c>
      <c r="Q2756">
        <f t="shared" si="217"/>
        <v>15</v>
      </c>
      <c r="R2756">
        <f>IFERROR(VLOOKUP($A2756,Registros!$B$2:$G$6000,6,0),IFERROR(INDEX(Winback!$C$2:$C$300,MATCH($A2756,Winback!$K$2:$K$300,0)),""))</f>
        <v>0</v>
      </c>
      <c r="S2756" t="str">
        <f t="shared" si="218"/>
        <v>+MOV</v>
      </c>
      <c r="T2756">
        <f t="shared" si="219"/>
        <v>1</v>
      </c>
    </row>
    <row r="2757" spans="1:20" x14ac:dyDescent="0.35">
      <c r="A2757" t="s">
        <v>13637</v>
      </c>
      <c r="B2757" t="s">
        <v>13638</v>
      </c>
      <c r="C2757" t="s">
        <v>13639</v>
      </c>
      <c r="D2757" t="s">
        <v>13640</v>
      </c>
      <c r="E2757">
        <f>IF(COUNTIFS(Registros!$A$2:$A$6000,"NP",Registros!$B$2:$B$6000,$A2757)&gt;0,1,0)</f>
        <v>0</v>
      </c>
      <c r="F2757">
        <f>IF($E2757=1,SUMIFS(Registros!$F$2:$F$6000,Registros!$A$2:$A$6000,"NP",Registros!$B$2:$B$6000,$A2757),0)</f>
        <v>0</v>
      </c>
      <c r="G2757">
        <f>IF(COUNTIFS(Registros!$A$2:$A$6000,"MOV",Registros!$B$2:$B$6000,$A2757)&gt;0,1,0)</f>
        <v>1</v>
      </c>
      <c r="H2757">
        <f>IF($G2757=1,SUMIFS(Registros!$F$2:$F$6000,Registros!$A$2:$A$6000,"MOV",Registros!$B$2:$B$6000,$A2757),0)</f>
        <v>15</v>
      </c>
      <c r="I2757">
        <f>IF(COUNTIFS(Registros!$A$2:$A$6000,"CS",Registros!$B$2:$B$6000,$A2757)&gt;0,1,0)</f>
        <v>0</v>
      </c>
      <c r="J2757">
        <f>IF($I2757=1,SUMIFS(Registros!$I$2:$I$6000,Registros!$A$2:$A$6000,"CS",Registros!$B$2:$B$6000,$A2757),0)</f>
        <v>0</v>
      </c>
      <c r="K2757">
        <f>IF(COUNTIFS(Winback!$K$2:$K$300,$A2757)&gt;0,1,0)</f>
        <v>0</v>
      </c>
      <c r="L2757">
        <f>IF(AND($K2757=1,LEFT($A2757,3)="WB-"),SUMIFS(Winback!$D$2:$D$300,Winback!$K$2:$K$300,$A2757),0)</f>
        <v>0</v>
      </c>
      <c r="M2757">
        <f>IF(OR($E2757=1,$G2757=1,SUMIFS(Registros!$J$2:$J$6000,Registros!$B$2:$B$6000,$A2757)&gt;0),1,0)</f>
        <v>1</v>
      </c>
      <c r="N2757">
        <f>IF($J2757&gt;0,1,IF(COUNTIFS(Registros!$A$2:$A$6000,"CS",Registros!$B$2:$B$6000,$A2757,Registros!$K$2:$K$6000,"&lt;&gt;")&gt;0,1,0))</f>
        <v>0</v>
      </c>
      <c r="O2757" t="str">
        <f t="shared" si="215"/>
        <v>SOLO MÓVIL</v>
      </c>
      <c r="P2757" t="str">
        <f t="shared" si="216"/>
        <v>Ofrecer fijo + internet (FLBBTV)</v>
      </c>
      <c r="Q2757">
        <f t="shared" si="217"/>
        <v>15</v>
      </c>
      <c r="R2757">
        <f>IFERROR(VLOOKUP($A2757,Registros!$B$2:$G$6000,6,0),IFERROR(INDEX(Winback!$C$2:$C$300,MATCH($A2757,Winback!$K$2:$K$300,0)),""))</f>
        <v>0</v>
      </c>
      <c r="S2757" t="str">
        <f t="shared" si="218"/>
        <v>+MOV</v>
      </c>
      <c r="T2757">
        <f t="shared" si="219"/>
        <v>1</v>
      </c>
    </row>
    <row r="2758" spans="1:20" x14ac:dyDescent="0.35">
      <c r="A2758" t="s">
        <v>13642</v>
      </c>
      <c r="B2758" t="s">
        <v>13643</v>
      </c>
      <c r="C2758" t="s">
        <v>13644</v>
      </c>
      <c r="D2758" t="s">
        <v>13645</v>
      </c>
      <c r="E2758">
        <f>IF(COUNTIFS(Registros!$A$2:$A$6000,"NP",Registros!$B$2:$B$6000,$A2758)&gt;0,1,0)</f>
        <v>0</v>
      </c>
      <c r="F2758">
        <f>IF($E2758=1,SUMIFS(Registros!$F$2:$F$6000,Registros!$A$2:$A$6000,"NP",Registros!$B$2:$B$6000,$A2758),0)</f>
        <v>0</v>
      </c>
      <c r="G2758">
        <f>IF(COUNTIFS(Registros!$A$2:$A$6000,"MOV",Registros!$B$2:$B$6000,$A2758)&gt;0,1,0)</f>
        <v>1</v>
      </c>
      <c r="H2758">
        <f>IF($G2758=1,SUMIFS(Registros!$F$2:$F$6000,Registros!$A$2:$A$6000,"MOV",Registros!$B$2:$B$6000,$A2758),0)</f>
        <v>31</v>
      </c>
      <c r="I2758">
        <f>IF(COUNTIFS(Registros!$A$2:$A$6000,"CS",Registros!$B$2:$B$6000,$A2758)&gt;0,1,0)</f>
        <v>0</v>
      </c>
      <c r="J2758">
        <f>IF($I2758=1,SUMIFS(Registros!$I$2:$I$6000,Registros!$A$2:$A$6000,"CS",Registros!$B$2:$B$6000,$A2758),0)</f>
        <v>0</v>
      </c>
      <c r="K2758">
        <f>IF(COUNTIFS(Winback!$K$2:$K$300,$A2758)&gt;0,1,0)</f>
        <v>0</v>
      </c>
      <c r="L2758">
        <f>IF(AND($K2758=1,LEFT($A2758,3)="WB-"),SUMIFS(Winback!$D$2:$D$300,Winback!$K$2:$K$300,$A2758),0)</f>
        <v>0</v>
      </c>
      <c r="M2758">
        <f>IF(OR($E2758=1,$G2758=1,SUMIFS(Registros!$J$2:$J$6000,Registros!$B$2:$B$6000,$A2758)&gt;0),1,0)</f>
        <v>1</v>
      </c>
      <c r="N2758">
        <f>IF($J2758&gt;0,1,IF(COUNTIFS(Registros!$A$2:$A$6000,"CS",Registros!$B$2:$B$6000,$A2758,Registros!$K$2:$K$6000,"&lt;&gt;")&gt;0,1,0))</f>
        <v>0</v>
      </c>
      <c r="O2758" t="str">
        <f t="shared" si="215"/>
        <v>SOLO MÓVIL</v>
      </c>
      <c r="P2758" t="str">
        <f t="shared" si="216"/>
        <v>Ofrecer fijo + internet (FLBBTV)</v>
      </c>
      <c r="Q2758">
        <f t="shared" si="217"/>
        <v>31</v>
      </c>
      <c r="R2758">
        <f>IFERROR(VLOOKUP($A2758,Registros!$B$2:$G$6000,6,0),IFERROR(INDEX(Winback!$C$2:$C$300,MATCH($A2758,Winback!$K$2:$K$300,0)),""))</f>
        <v>0</v>
      </c>
      <c r="S2758" t="str">
        <f t="shared" si="218"/>
        <v>+MOV</v>
      </c>
      <c r="T2758">
        <f t="shared" si="219"/>
        <v>1</v>
      </c>
    </row>
    <row r="2759" spans="1:20" x14ac:dyDescent="0.35">
      <c r="A2759" t="s">
        <v>13647</v>
      </c>
      <c r="B2759" t="s">
        <v>13648</v>
      </c>
      <c r="C2759" t="s">
        <v>13649</v>
      </c>
      <c r="D2759" t="s">
        <v>13650</v>
      </c>
      <c r="E2759">
        <f>IF(COUNTIFS(Registros!$A$2:$A$6000,"NP",Registros!$B$2:$B$6000,$A2759)&gt;0,1,0)</f>
        <v>0</v>
      </c>
      <c r="F2759">
        <f>IF($E2759=1,SUMIFS(Registros!$F$2:$F$6000,Registros!$A$2:$A$6000,"NP",Registros!$B$2:$B$6000,$A2759),0)</f>
        <v>0</v>
      </c>
      <c r="G2759">
        <f>IF(COUNTIFS(Registros!$A$2:$A$6000,"MOV",Registros!$B$2:$B$6000,$A2759)&gt;0,1,0)</f>
        <v>1</v>
      </c>
      <c r="H2759">
        <f>IF($G2759=1,SUMIFS(Registros!$F$2:$F$6000,Registros!$A$2:$A$6000,"MOV",Registros!$B$2:$B$6000,$A2759),0)</f>
        <v>28.25</v>
      </c>
      <c r="I2759">
        <f>IF(COUNTIFS(Registros!$A$2:$A$6000,"CS",Registros!$B$2:$B$6000,$A2759)&gt;0,1,0)</f>
        <v>0</v>
      </c>
      <c r="J2759">
        <f>IF($I2759=1,SUMIFS(Registros!$I$2:$I$6000,Registros!$A$2:$A$6000,"CS",Registros!$B$2:$B$6000,$A2759),0)</f>
        <v>0</v>
      </c>
      <c r="K2759">
        <f>IF(COUNTIFS(Winback!$K$2:$K$300,$A2759)&gt;0,1,0)</f>
        <v>0</v>
      </c>
      <c r="L2759">
        <f>IF(AND($K2759=1,LEFT($A2759,3)="WB-"),SUMIFS(Winback!$D$2:$D$300,Winback!$K$2:$K$300,$A2759),0)</f>
        <v>0</v>
      </c>
      <c r="M2759">
        <f>IF(OR($E2759=1,$G2759=1,SUMIFS(Registros!$J$2:$J$6000,Registros!$B$2:$B$6000,$A2759)&gt;0),1,0)</f>
        <v>1</v>
      </c>
      <c r="N2759">
        <f>IF($J2759&gt;0,1,IF(COUNTIFS(Registros!$A$2:$A$6000,"CS",Registros!$B$2:$B$6000,$A2759,Registros!$K$2:$K$6000,"&lt;&gt;")&gt;0,1,0))</f>
        <v>0</v>
      </c>
      <c r="O2759" t="str">
        <f t="shared" si="215"/>
        <v>SOLO MÓVIL</v>
      </c>
      <c r="P2759" t="str">
        <f t="shared" si="216"/>
        <v>Ofrecer fijo + internet (FLBBTV)</v>
      </c>
      <c r="Q2759">
        <f t="shared" si="217"/>
        <v>28.25</v>
      </c>
      <c r="R2759">
        <f>IFERROR(VLOOKUP($A2759,Registros!$B$2:$G$6000,6,0),IFERROR(INDEX(Winback!$C$2:$C$300,MATCH($A2759,Winback!$K$2:$K$300,0)),""))</f>
        <v>0</v>
      </c>
      <c r="S2759" t="str">
        <f t="shared" si="218"/>
        <v>+MOV</v>
      </c>
      <c r="T2759">
        <f t="shared" si="219"/>
        <v>1</v>
      </c>
    </row>
    <row r="2760" spans="1:20" x14ac:dyDescent="0.35">
      <c r="A2760" t="s">
        <v>13652</v>
      </c>
      <c r="B2760" t="s">
        <v>13653</v>
      </c>
      <c r="C2760" t="s">
        <v>13654</v>
      </c>
      <c r="D2760" t="s">
        <v>13655</v>
      </c>
      <c r="E2760">
        <f>IF(COUNTIFS(Registros!$A$2:$A$6000,"NP",Registros!$B$2:$B$6000,$A2760)&gt;0,1,0)</f>
        <v>0</v>
      </c>
      <c r="F2760">
        <f>IF($E2760=1,SUMIFS(Registros!$F$2:$F$6000,Registros!$A$2:$A$6000,"NP",Registros!$B$2:$B$6000,$A2760),0)</f>
        <v>0</v>
      </c>
      <c r="G2760">
        <f>IF(COUNTIFS(Registros!$A$2:$A$6000,"MOV",Registros!$B$2:$B$6000,$A2760)&gt;0,1,0)</f>
        <v>1</v>
      </c>
      <c r="H2760">
        <f>IF($G2760=1,SUMIFS(Registros!$F$2:$F$6000,Registros!$A$2:$A$6000,"MOV",Registros!$B$2:$B$6000,$A2760),0)</f>
        <v>15</v>
      </c>
      <c r="I2760">
        <f>IF(COUNTIFS(Registros!$A$2:$A$6000,"CS",Registros!$B$2:$B$6000,$A2760)&gt;0,1,0)</f>
        <v>0</v>
      </c>
      <c r="J2760">
        <f>IF($I2760=1,SUMIFS(Registros!$I$2:$I$6000,Registros!$A$2:$A$6000,"CS",Registros!$B$2:$B$6000,$A2760),0)</f>
        <v>0</v>
      </c>
      <c r="K2760">
        <f>IF(COUNTIFS(Winback!$K$2:$K$300,$A2760)&gt;0,1,0)</f>
        <v>0</v>
      </c>
      <c r="L2760">
        <f>IF(AND($K2760=1,LEFT($A2760,3)="WB-"),SUMIFS(Winback!$D$2:$D$300,Winback!$K$2:$K$300,$A2760),0)</f>
        <v>0</v>
      </c>
      <c r="M2760">
        <f>IF(OR($E2760=1,$G2760=1,SUMIFS(Registros!$J$2:$J$6000,Registros!$B$2:$B$6000,$A2760)&gt;0),1,0)</f>
        <v>1</v>
      </c>
      <c r="N2760">
        <f>IF($J2760&gt;0,1,IF(COUNTIFS(Registros!$A$2:$A$6000,"CS",Registros!$B$2:$B$6000,$A2760,Registros!$K$2:$K$6000,"&lt;&gt;")&gt;0,1,0))</f>
        <v>0</v>
      </c>
      <c r="O2760" t="str">
        <f t="shared" si="215"/>
        <v>SOLO MÓVIL</v>
      </c>
      <c r="P2760" t="str">
        <f t="shared" si="216"/>
        <v>Ofrecer fijo + internet (FLBBTV)</v>
      </c>
      <c r="Q2760">
        <f t="shared" si="217"/>
        <v>15</v>
      </c>
      <c r="R2760">
        <f>IFERROR(VLOOKUP($A2760,Registros!$B$2:$G$6000,6,0),IFERROR(INDEX(Winback!$C$2:$C$300,MATCH($A2760,Winback!$K$2:$K$300,0)),""))</f>
        <v>0</v>
      </c>
      <c r="S2760" t="str">
        <f t="shared" si="218"/>
        <v>+MOV</v>
      </c>
      <c r="T2760">
        <f t="shared" si="219"/>
        <v>1</v>
      </c>
    </row>
    <row r="2761" spans="1:20" x14ac:dyDescent="0.35">
      <c r="A2761" t="s">
        <v>13657</v>
      </c>
      <c r="B2761" t="s">
        <v>13658</v>
      </c>
      <c r="C2761" t="s">
        <v>13659</v>
      </c>
      <c r="D2761" t="s">
        <v>13660</v>
      </c>
      <c r="E2761">
        <f>IF(COUNTIFS(Registros!$A$2:$A$6000,"NP",Registros!$B$2:$B$6000,$A2761)&gt;0,1,0)</f>
        <v>0</v>
      </c>
      <c r="F2761">
        <f>IF($E2761=1,SUMIFS(Registros!$F$2:$F$6000,Registros!$A$2:$A$6000,"NP",Registros!$B$2:$B$6000,$A2761),0)</f>
        <v>0</v>
      </c>
      <c r="G2761">
        <f>IF(COUNTIFS(Registros!$A$2:$A$6000,"MOV",Registros!$B$2:$B$6000,$A2761)&gt;0,1,0)</f>
        <v>1</v>
      </c>
      <c r="H2761">
        <f>IF($G2761=1,SUMIFS(Registros!$F$2:$F$6000,Registros!$A$2:$A$6000,"MOV",Registros!$B$2:$B$6000,$A2761),0)</f>
        <v>15</v>
      </c>
      <c r="I2761">
        <f>IF(COUNTIFS(Registros!$A$2:$A$6000,"CS",Registros!$B$2:$B$6000,$A2761)&gt;0,1,0)</f>
        <v>0</v>
      </c>
      <c r="J2761">
        <f>IF($I2761=1,SUMIFS(Registros!$I$2:$I$6000,Registros!$A$2:$A$6000,"CS",Registros!$B$2:$B$6000,$A2761),0)</f>
        <v>0</v>
      </c>
      <c r="K2761">
        <f>IF(COUNTIFS(Winback!$K$2:$K$300,$A2761)&gt;0,1,0)</f>
        <v>0</v>
      </c>
      <c r="L2761">
        <f>IF(AND($K2761=1,LEFT($A2761,3)="WB-"),SUMIFS(Winback!$D$2:$D$300,Winback!$K$2:$K$300,$A2761),0)</f>
        <v>0</v>
      </c>
      <c r="M2761">
        <f>IF(OR($E2761=1,$G2761=1,SUMIFS(Registros!$J$2:$J$6000,Registros!$B$2:$B$6000,$A2761)&gt;0),1,0)</f>
        <v>1</v>
      </c>
      <c r="N2761">
        <f>IF($J2761&gt;0,1,IF(COUNTIFS(Registros!$A$2:$A$6000,"CS",Registros!$B$2:$B$6000,$A2761,Registros!$K$2:$K$6000,"&lt;&gt;")&gt;0,1,0))</f>
        <v>0</v>
      </c>
      <c r="O2761" t="str">
        <f t="shared" si="215"/>
        <v>SOLO MÓVIL</v>
      </c>
      <c r="P2761" t="str">
        <f t="shared" si="216"/>
        <v>Ofrecer fijo + internet (FLBBTV)</v>
      </c>
      <c r="Q2761">
        <f t="shared" si="217"/>
        <v>15</v>
      </c>
      <c r="R2761">
        <f>IFERROR(VLOOKUP($A2761,Registros!$B$2:$G$6000,6,0),IFERROR(INDEX(Winback!$C$2:$C$300,MATCH($A2761,Winback!$K$2:$K$300,0)),""))</f>
        <v>0</v>
      </c>
      <c r="S2761" t="str">
        <f t="shared" si="218"/>
        <v>+MOV</v>
      </c>
      <c r="T2761">
        <f t="shared" si="219"/>
        <v>1</v>
      </c>
    </row>
    <row r="2762" spans="1:20" x14ac:dyDescent="0.35">
      <c r="A2762" t="s">
        <v>13662</v>
      </c>
      <c r="B2762" t="s">
        <v>13663</v>
      </c>
      <c r="C2762" t="s">
        <v>13664</v>
      </c>
      <c r="D2762" t="s">
        <v>13665</v>
      </c>
      <c r="E2762">
        <f>IF(COUNTIFS(Registros!$A$2:$A$6000,"NP",Registros!$B$2:$B$6000,$A2762)&gt;0,1,0)</f>
        <v>0</v>
      </c>
      <c r="F2762">
        <f>IF($E2762=1,SUMIFS(Registros!$F$2:$F$6000,Registros!$A$2:$A$6000,"NP",Registros!$B$2:$B$6000,$A2762),0)</f>
        <v>0</v>
      </c>
      <c r="G2762">
        <f>IF(COUNTIFS(Registros!$A$2:$A$6000,"MOV",Registros!$B$2:$B$6000,$A2762)&gt;0,1,0)</f>
        <v>1</v>
      </c>
      <c r="H2762">
        <f>IF($G2762=1,SUMIFS(Registros!$F$2:$F$6000,Registros!$A$2:$A$6000,"MOV",Registros!$B$2:$B$6000,$A2762),0)</f>
        <v>66.25</v>
      </c>
      <c r="I2762">
        <f>IF(COUNTIFS(Registros!$A$2:$A$6000,"CS",Registros!$B$2:$B$6000,$A2762)&gt;0,1,0)</f>
        <v>0</v>
      </c>
      <c r="J2762">
        <f>IF($I2762=1,SUMIFS(Registros!$I$2:$I$6000,Registros!$A$2:$A$6000,"CS",Registros!$B$2:$B$6000,$A2762),0)</f>
        <v>0</v>
      </c>
      <c r="K2762">
        <f>IF(COUNTIFS(Winback!$K$2:$K$300,$A2762)&gt;0,1,0)</f>
        <v>0</v>
      </c>
      <c r="L2762">
        <f>IF(AND($K2762=1,LEFT($A2762,3)="WB-"),SUMIFS(Winback!$D$2:$D$300,Winback!$K$2:$K$300,$A2762),0)</f>
        <v>0</v>
      </c>
      <c r="M2762">
        <f>IF(OR($E2762=1,$G2762=1,SUMIFS(Registros!$J$2:$J$6000,Registros!$B$2:$B$6000,$A2762)&gt;0),1,0)</f>
        <v>1</v>
      </c>
      <c r="N2762">
        <f>IF($J2762&gt;0,1,IF(COUNTIFS(Registros!$A$2:$A$6000,"CS",Registros!$B$2:$B$6000,$A2762,Registros!$K$2:$K$6000,"&lt;&gt;")&gt;0,1,0))</f>
        <v>0</v>
      </c>
      <c r="O2762" t="str">
        <f t="shared" si="215"/>
        <v>SOLO MÓVIL</v>
      </c>
      <c r="P2762" t="str">
        <f t="shared" si="216"/>
        <v>Ofrecer fijo + internet (FLBBTV)</v>
      </c>
      <c r="Q2762">
        <f t="shared" si="217"/>
        <v>66.25</v>
      </c>
      <c r="R2762">
        <f>IFERROR(VLOOKUP($A2762,Registros!$B$2:$G$6000,6,0),IFERROR(INDEX(Winback!$C$2:$C$300,MATCH($A2762,Winback!$K$2:$K$300,0)),""))</f>
        <v>0</v>
      </c>
      <c r="S2762" t="str">
        <f t="shared" si="218"/>
        <v>+MOV</v>
      </c>
      <c r="T2762">
        <f t="shared" si="219"/>
        <v>1</v>
      </c>
    </row>
    <row r="2763" spans="1:20" x14ac:dyDescent="0.35">
      <c r="A2763" t="s">
        <v>13667</v>
      </c>
      <c r="B2763" t="s">
        <v>13668</v>
      </c>
      <c r="C2763" t="s">
        <v>13669</v>
      </c>
      <c r="D2763" t="s">
        <v>13670</v>
      </c>
      <c r="E2763">
        <f>IF(COUNTIFS(Registros!$A$2:$A$6000,"NP",Registros!$B$2:$B$6000,$A2763)&gt;0,1,0)</f>
        <v>0</v>
      </c>
      <c r="F2763">
        <f>IF($E2763=1,SUMIFS(Registros!$F$2:$F$6000,Registros!$A$2:$A$6000,"NP",Registros!$B$2:$B$6000,$A2763),0)</f>
        <v>0</v>
      </c>
      <c r="G2763">
        <f>IF(COUNTIFS(Registros!$A$2:$A$6000,"MOV",Registros!$B$2:$B$6000,$A2763)&gt;0,1,0)</f>
        <v>1</v>
      </c>
      <c r="H2763">
        <f>IF($G2763=1,SUMIFS(Registros!$F$2:$F$6000,Registros!$A$2:$A$6000,"MOV",Registros!$B$2:$B$6000,$A2763),0)</f>
        <v>62.43</v>
      </c>
      <c r="I2763">
        <f>IF(COUNTIFS(Registros!$A$2:$A$6000,"CS",Registros!$B$2:$B$6000,$A2763)&gt;0,1,0)</f>
        <v>0</v>
      </c>
      <c r="J2763">
        <f>IF($I2763=1,SUMIFS(Registros!$I$2:$I$6000,Registros!$A$2:$A$6000,"CS",Registros!$B$2:$B$6000,$A2763),0)</f>
        <v>0</v>
      </c>
      <c r="K2763">
        <f>IF(COUNTIFS(Winback!$K$2:$K$300,$A2763)&gt;0,1,0)</f>
        <v>0</v>
      </c>
      <c r="L2763">
        <f>IF(AND($K2763=1,LEFT($A2763,3)="WB-"),SUMIFS(Winback!$D$2:$D$300,Winback!$K$2:$K$300,$A2763),0)</f>
        <v>0</v>
      </c>
      <c r="M2763">
        <f>IF(OR($E2763=1,$G2763=1,SUMIFS(Registros!$J$2:$J$6000,Registros!$B$2:$B$6000,$A2763)&gt;0),1,0)</f>
        <v>1</v>
      </c>
      <c r="N2763">
        <f>IF($J2763&gt;0,1,IF(COUNTIFS(Registros!$A$2:$A$6000,"CS",Registros!$B$2:$B$6000,$A2763,Registros!$K$2:$K$6000,"&lt;&gt;")&gt;0,1,0))</f>
        <v>0</v>
      </c>
      <c r="O2763" t="str">
        <f t="shared" si="215"/>
        <v>SOLO MÓVIL</v>
      </c>
      <c r="P2763" t="str">
        <f t="shared" si="216"/>
        <v>Ofrecer fijo + internet (FLBBTV)</v>
      </c>
      <c r="Q2763">
        <f t="shared" si="217"/>
        <v>62.43</v>
      </c>
      <c r="R2763">
        <f>IFERROR(VLOOKUP($A2763,Registros!$B$2:$G$6000,6,0),IFERROR(INDEX(Winback!$C$2:$C$300,MATCH($A2763,Winback!$K$2:$K$300,0)),""))</f>
        <v>0</v>
      </c>
      <c r="S2763" t="str">
        <f t="shared" si="218"/>
        <v>+MOV</v>
      </c>
      <c r="T2763">
        <f t="shared" si="219"/>
        <v>1</v>
      </c>
    </row>
    <row r="2764" spans="1:20" x14ac:dyDescent="0.35">
      <c r="A2764" t="s">
        <v>13672</v>
      </c>
      <c r="B2764" t="s">
        <v>13673</v>
      </c>
      <c r="C2764" t="s">
        <v>13674</v>
      </c>
      <c r="D2764" t="s">
        <v>13675</v>
      </c>
      <c r="E2764">
        <f>IF(COUNTIFS(Registros!$A$2:$A$6000,"NP",Registros!$B$2:$B$6000,$A2764)&gt;0,1,0)</f>
        <v>0</v>
      </c>
      <c r="F2764">
        <f>IF($E2764=1,SUMIFS(Registros!$F$2:$F$6000,Registros!$A$2:$A$6000,"NP",Registros!$B$2:$B$6000,$A2764),0)</f>
        <v>0</v>
      </c>
      <c r="G2764">
        <f>IF(COUNTIFS(Registros!$A$2:$A$6000,"MOV",Registros!$B$2:$B$6000,$A2764)&gt;0,1,0)</f>
        <v>1</v>
      </c>
      <c r="H2764">
        <f>IF($G2764=1,SUMIFS(Registros!$F$2:$F$6000,Registros!$A$2:$A$6000,"MOV",Registros!$B$2:$B$6000,$A2764),0)</f>
        <v>16</v>
      </c>
      <c r="I2764">
        <f>IF(COUNTIFS(Registros!$A$2:$A$6000,"CS",Registros!$B$2:$B$6000,$A2764)&gt;0,1,0)</f>
        <v>0</v>
      </c>
      <c r="J2764">
        <f>IF($I2764=1,SUMIFS(Registros!$I$2:$I$6000,Registros!$A$2:$A$6000,"CS",Registros!$B$2:$B$6000,$A2764),0)</f>
        <v>0</v>
      </c>
      <c r="K2764">
        <f>IF(COUNTIFS(Winback!$K$2:$K$300,$A2764)&gt;0,1,0)</f>
        <v>0</v>
      </c>
      <c r="L2764">
        <f>IF(AND($K2764=1,LEFT($A2764,3)="WB-"),SUMIFS(Winback!$D$2:$D$300,Winback!$K$2:$K$300,$A2764),0)</f>
        <v>0</v>
      </c>
      <c r="M2764">
        <f>IF(OR($E2764=1,$G2764=1,SUMIFS(Registros!$J$2:$J$6000,Registros!$B$2:$B$6000,$A2764)&gt;0),1,0)</f>
        <v>1</v>
      </c>
      <c r="N2764">
        <f>IF($J2764&gt;0,1,IF(COUNTIFS(Registros!$A$2:$A$6000,"CS",Registros!$B$2:$B$6000,$A2764,Registros!$K$2:$K$6000,"&lt;&gt;")&gt;0,1,0))</f>
        <v>0</v>
      </c>
      <c r="O2764" t="str">
        <f t="shared" si="215"/>
        <v>SOLO MÓVIL</v>
      </c>
      <c r="P2764" t="str">
        <f t="shared" si="216"/>
        <v>Ofrecer fijo + internet (FLBBTV)</v>
      </c>
      <c r="Q2764">
        <f t="shared" si="217"/>
        <v>16</v>
      </c>
      <c r="R2764">
        <f>IFERROR(VLOOKUP($A2764,Registros!$B$2:$G$6000,6,0),IFERROR(INDEX(Winback!$C$2:$C$300,MATCH($A2764,Winback!$K$2:$K$300,0)),""))</f>
        <v>0</v>
      </c>
      <c r="S2764" t="str">
        <f t="shared" si="218"/>
        <v>+MOV</v>
      </c>
      <c r="T2764">
        <f t="shared" si="219"/>
        <v>1</v>
      </c>
    </row>
    <row r="2765" spans="1:20" x14ac:dyDescent="0.35">
      <c r="A2765" t="s">
        <v>13677</v>
      </c>
      <c r="B2765" t="s">
        <v>13678</v>
      </c>
      <c r="C2765" t="s">
        <v>13679</v>
      </c>
      <c r="D2765" t="s">
        <v>13680</v>
      </c>
      <c r="E2765">
        <f>IF(COUNTIFS(Registros!$A$2:$A$6000,"NP",Registros!$B$2:$B$6000,$A2765)&gt;0,1,0)</f>
        <v>0</v>
      </c>
      <c r="F2765">
        <f>IF($E2765=1,SUMIFS(Registros!$F$2:$F$6000,Registros!$A$2:$A$6000,"NP",Registros!$B$2:$B$6000,$A2765),0)</f>
        <v>0</v>
      </c>
      <c r="G2765">
        <f>IF(COUNTIFS(Registros!$A$2:$A$6000,"MOV",Registros!$B$2:$B$6000,$A2765)&gt;0,1,0)</f>
        <v>1</v>
      </c>
      <c r="H2765">
        <f>IF($G2765=1,SUMIFS(Registros!$F$2:$F$6000,Registros!$A$2:$A$6000,"MOV",Registros!$B$2:$B$6000,$A2765),0)</f>
        <v>15</v>
      </c>
      <c r="I2765">
        <f>IF(COUNTIFS(Registros!$A$2:$A$6000,"CS",Registros!$B$2:$B$6000,$A2765)&gt;0,1,0)</f>
        <v>0</v>
      </c>
      <c r="J2765">
        <f>IF($I2765=1,SUMIFS(Registros!$I$2:$I$6000,Registros!$A$2:$A$6000,"CS",Registros!$B$2:$B$6000,$A2765),0)</f>
        <v>0</v>
      </c>
      <c r="K2765">
        <f>IF(COUNTIFS(Winback!$K$2:$K$300,$A2765)&gt;0,1,0)</f>
        <v>0</v>
      </c>
      <c r="L2765">
        <f>IF(AND($K2765=1,LEFT($A2765,3)="WB-"),SUMIFS(Winback!$D$2:$D$300,Winback!$K$2:$K$300,$A2765),0)</f>
        <v>0</v>
      </c>
      <c r="M2765">
        <f>IF(OR($E2765=1,$G2765=1,SUMIFS(Registros!$J$2:$J$6000,Registros!$B$2:$B$6000,$A2765)&gt;0),1,0)</f>
        <v>1</v>
      </c>
      <c r="N2765">
        <f>IF($J2765&gt;0,1,IF(COUNTIFS(Registros!$A$2:$A$6000,"CS",Registros!$B$2:$B$6000,$A2765,Registros!$K$2:$K$6000,"&lt;&gt;")&gt;0,1,0))</f>
        <v>0</v>
      </c>
      <c r="O2765" t="str">
        <f t="shared" si="215"/>
        <v>SOLO MÓVIL</v>
      </c>
      <c r="P2765" t="str">
        <f t="shared" si="216"/>
        <v>Ofrecer fijo + internet (FLBBTV)</v>
      </c>
      <c r="Q2765">
        <f t="shared" si="217"/>
        <v>15</v>
      </c>
      <c r="R2765">
        <f>IFERROR(VLOOKUP($A2765,Registros!$B$2:$G$6000,6,0),IFERROR(INDEX(Winback!$C$2:$C$300,MATCH($A2765,Winback!$K$2:$K$300,0)),""))</f>
        <v>0</v>
      </c>
      <c r="S2765" t="str">
        <f t="shared" si="218"/>
        <v>+MOV</v>
      </c>
      <c r="T2765">
        <f t="shared" si="219"/>
        <v>1</v>
      </c>
    </row>
    <row r="2766" spans="1:20" x14ac:dyDescent="0.35">
      <c r="A2766" t="s">
        <v>13682</v>
      </c>
      <c r="B2766" t="s">
        <v>13683</v>
      </c>
      <c r="C2766" t="s">
        <v>13684</v>
      </c>
      <c r="D2766" t="s">
        <v>13685</v>
      </c>
      <c r="E2766">
        <f>IF(COUNTIFS(Registros!$A$2:$A$6000,"NP",Registros!$B$2:$B$6000,$A2766)&gt;0,1,0)</f>
        <v>0</v>
      </c>
      <c r="F2766">
        <f>IF($E2766=1,SUMIFS(Registros!$F$2:$F$6000,Registros!$A$2:$A$6000,"NP",Registros!$B$2:$B$6000,$A2766),0)</f>
        <v>0</v>
      </c>
      <c r="G2766">
        <f>IF(COUNTIFS(Registros!$A$2:$A$6000,"MOV",Registros!$B$2:$B$6000,$A2766)&gt;0,1,0)</f>
        <v>1</v>
      </c>
      <c r="H2766">
        <f>IF($G2766=1,SUMIFS(Registros!$F$2:$F$6000,Registros!$A$2:$A$6000,"MOV",Registros!$B$2:$B$6000,$A2766),0)</f>
        <v>15</v>
      </c>
      <c r="I2766">
        <f>IF(COUNTIFS(Registros!$A$2:$A$6000,"CS",Registros!$B$2:$B$6000,$A2766)&gt;0,1,0)</f>
        <v>0</v>
      </c>
      <c r="J2766">
        <f>IF($I2766=1,SUMIFS(Registros!$I$2:$I$6000,Registros!$A$2:$A$6000,"CS",Registros!$B$2:$B$6000,$A2766),0)</f>
        <v>0</v>
      </c>
      <c r="K2766">
        <f>IF(COUNTIFS(Winback!$K$2:$K$300,$A2766)&gt;0,1,0)</f>
        <v>0</v>
      </c>
      <c r="L2766">
        <f>IF(AND($K2766=1,LEFT($A2766,3)="WB-"),SUMIFS(Winback!$D$2:$D$300,Winback!$K$2:$K$300,$A2766),0)</f>
        <v>0</v>
      </c>
      <c r="M2766">
        <f>IF(OR($E2766=1,$G2766=1,SUMIFS(Registros!$J$2:$J$6000,Registros!$B$2:$B$6000,$A2766)&gt;0),1,0)</f>
        <v>1</v>
      </c>
      <c r="N2766">
        <f>IF($J2766&gt;0,1,IF(COUNTIFS(Registros!$A$2:$A$6000,"CS",Registros!$B$2:$B$6000,$A2766,Registros!$K$2:$K$6000,"&lt;&gt;")&gt;0,1,0))</f>
        <v>0</v>
      </c>
      <c r="O2766" t="str">
        <f t="shared" si="215"/>
        <v>SOLO MÓVIL</v>
      </c>
      <c r="P2766" t="str">
        <f t="shared" si="216"/>
        <v>Ofrecer fijo + internet (FLBBTV)</v>
      </c>
      <c r="Q2766">
        <f t="shared" si="217"/>
        <v>15</v>
      </c>
      <c r="R2766">
        <f>IFERROR(VLOOKUP($A2766,Registros!$B$2:$G$6000,6,0),IFERROR(INDEX(Winback!$C$2:$C$300,MATCH($A2766,Winback!$K$2:$K$300,0)),""))</f>
        <v>0</v>
      </c>
      <c r="S2766" t="str">
        <f t="shared" si="218"/>
        <v>+MOV</v>
      </c>
      <c r="T2766">
        <f t="shared" si="219"/>
        <v>1</v>
      </c>
    </row>
    <row r="2767" spans="1:20" x14ac:dyDescent="0.35">
      <c r="A2767" t="s">
        <v>13687</v>
      </c>
      <c r="B2767" t="s">
        <v>13688</v>
      </c>
      <c r="C2767" t="s">
        <v>13689</v>
      </c>
      <c r="D2767" t="s">
        <v>13690</v>
      </c>
      <c r="E2767">
        <f>IF(COUNTIFS(Registros!$A$2:$A$6000,"NP",Registros!$B$2:$B$6000,$A2767)&gt;0,1,0)</f>
        <v>0</v>
      </c>
      <c r="F2767">
        <f>IF($E2767=1,SUMIFS(Registros!$F$2:$F$6000,Registros!$A$2:$A$6000,"NP",Registros!$B$2:$B$6000,$A2767),0)</f>
        <v>0</v>
      </c>
      <c r="G2767">
        <f>IF(COUNTIFS(Registros!$A$2:$A$6000,"MOV",Registros!$B$2:$B$6000,$A2767)&gt;0,1,0)</f>
        <v>1</v>
      </c>
      <c r="H2767">
        <f>IF($G2767=1,SUMIFS(Registros!$F$2:$F$6000,Registros!$A$2:$A$6000,"MOV",Registros!$B$2:$B$6000,$A2767),0)</f>
        <v>32.5</v>
      </c>
      <c r="I2767">
        <f>IF(COUNTIFS(Registros!$A$2:$A$6000,"CS",Registros!$B$2:$B$6000,$A2767)&gt;0,1,0)</f>
        <v>0</v>
      </c>
      <c r="J2767">
        <f>IF($I2767=1,SUMIFS(Registros!$I$2:$I$6000,Registros!$A$2:$A$6000,"CS",Registros!$B$2:$B$6000,$A2767),0)</f>
        <v>0</v>
      </c>
      <c r="K2767">
        <f>IF(COUNTIFS(Winback!$K$2:$K$300,$A2767)&gt;0,1,0)</f>
        <v>0</v>
      </c>
      <c r="L2767">
        <f>IF(AND($K2767=1,LEFT($A2767,3)="WB-"),SUMIFS(Winback!$D$2:$D$300,Winback!$K$2:$K$300,$A2767),0)</f>
        <v>0</v>
      </c>
      <c r="M2767">
        <f>IF(OR($E2767=1,$G2767=1,SUMIFS(Registros!$J$2:$J$6000,Registros!$B$2:$B$6000,$A2767)&gt;0),1,0)</f>
        <v>1</v>
      </c>
      <c r="N2767">
        <f>IF($J2767&gt;0,1,IF(COUNTIFS(Registros!$A$2:$A$6000,"CS",Registros!$B$2:$B$6000,$A2767,Registros!$K$2:$K$6000,"&lt;&gt;")&gt;0,1,0))</f>
        <v>0</v>
      </c>
      <c r="O2767" t="str">
        <f t="shared" si="215"/>
        <v>SOLO MÓVIL</v>
      </c>
      <c r="P2767" t="str">
        <f t="shared" si="216"/>
        <v>Ofrecer fijo + internet (FLBBTV)</v>
      </c>
      <c r="Q2767">
        <f t="shared" si="217"/>
        <v>32.5</v>
      </c>
      <c r="R2767">
        <f>IFERROR(VLOOKUP($A2767,Registros!$B$2:$G$6000,6,0),IFERROR(INDEX(Winback!$C$2:$C$300,MATCH($A2767,Winback!$K$2:$K$300,0)),""))</f>
        <v>0</v>
      </c>
      <c r="S2767" t="str">
        <f t="shared" si="218"/>
        <v>+MOV</v>
      </c>
      <c r="T2767">
        <f t="shared" si="219"/>
        <v>1</v>
      </c>
    </row>
    <row r="2768" spans="1:20" x14ac:dyDescent="0.35">
      <c r="A2768" t="s">
        <v>13692</v>
      </c>
      <c r="B2768" t="s">
        <v>13693</v>
      </c>
      <c r="C2768" t="s">
        <v>13694</v>
      </c>
      <c r="D2768" t="s">
        <v>13695</v>
      </c>
      <c r="E2768">
        <f>IF(COUNTIFS(Registros!$A$2:$A$6000,"NP",Registros!$B$2:$B$6000,$A2768)&gt;0,1,0)</f>
        <v>0</v>
      </c>
      <c r="F2768">
        <f>IF($E2768=1,SUMIFS(Registros!$F$2:$F$6000,Registros!$A$2:$A$6000,"NP",Registros!$B$2:$B$6000,$A2768),0)</f>
        <v>0</v>
      </c>
      <c r="G2768">
        <f>IF(COUNTIFS(Registros!$A$2:$A$6000,"MOV",Registros!$B$2:$B$6000,$A2768)&gt;0,1,0)</f>
        <v>1</v>
      </c>
      <c r="H2768">
        <f>IF($G2768=1,SUMIFS(Registros!$F$2:$F$6000,Registros!$A$2:$A$6000,"MOV",Registros!$B$2:$B$6000,$A2768),0)</f>
        <v>15</v>
      </c>
      <c r="I2768">
        <f>IF(COUNTIFS(Registros!$A$2:$A$6000,"CS",Registros!$B$2:$B$6000,$A2768)&gt;0,1,0)</f>
        <v>0</v>
      </c>
      <c r="J2768">
        <f>IF($I2768=1,SUMIFS(Registros!$I$2:$I$6000,Registros!$A$2:$A$6000,"CS",Registros!$B$2:$B$6000,$A2768),0)</f>
        <v>0</v>
      </c>
      <c r="K2768">
        <f>IF(COUNTIFS(Winback!$K$2:$K$300,$A2768)&gt;0,1,0)</f>
        <v>0</v>
      </c>
      <c r="L2768">
        <f>IF(AND($K2768=1,LEFT($A2768,3)="WB-"),SUMIFS(Winback!$D$2:$D$300,Winback!$K$2:$K$300,$A2768),0)</f>
        <v>0</v>
      </c>
      <c r="M2768">
        <f>IF(OR($E2768=1,$G2768=1,SUMIFS(Registros!$J$2:$J$6000,Registros!$B$2:$B$6000,$A2768)&gt;0),1,0)</f>
        <v>1</v>
      </c>
      <c r="N2768">
        <f>IF($J2768&gt;0,1,IF(COUNTIFS(Registros!$A$2:$A$6000,"CS",Registros!$B$2:$B$6000,$A2768,Registros!$K$2:$K$6000,"&lt;&gt;")&gt;0,1,0))</f>
        <v>0</v>
      </c>
      <c r="O2768" t="str">
        <f t="shared" si="215"/>
        <v>SOLO MÓVIL</v>
      </c>
      <c r="P2768" t="str">
        <f t="shared" si="216"/>
        <v>Ofrecer fijo + internet (FLBBTV)</v>
      </c>
      <c r="Q2768">
        <f t="shared" si="217"/>
        <v>15</v>
      </c>
      <c r="R2768">
        <f>IFERROR(VLOOKUP($A2768,Registros!$B$2:$G$6000,6,0),IFERROR(INDEX(Winback!$C$2:$C$300,MATCH($A2768,Winback!$K$2:$K$300,0)),""))</f>
        <v>0</v>
      </c>
      <c r="S2768" t="str">
        <f t="shared" si="218"/>
        <v>+MOV</v>
      </c>
      <c r="T2768">
        <f t="shared" si="219"/>
        <v>1</v>
      </c>
    </row>
    <row r="2769" spans="1:20" x14ac:dyDescent="0.35">
      <c r="A2769" t="s">
        <v>13697</v>
      </c>
      <c r="B2769" t="s">
        <v>13698</v>
      </c>
      <c r="C2769" t="s">
        <v>13699</v>
      </c>
      <c r="D2769" t="s">
        <v>13700</v>
      </c>
      <c r="E2769">
        <f>IF(COUNTIFS(Registros!$A$2:$A$6000,"NP",Registros!$B$2:$B$6000,$A2769)&gt;0,1,0)</f>
        <v>0</v>
      </c>
      <c r="F2769">
        <f>IF($E2769=1,SUMIFS(Registros!$F$2:$F$6000,Registros!$A$2:$A$6000,"NP",Registros!$B$2:$B$6000,$A2769),0)</f>
        <v>0</v>
      </c>
      <c r="G2769">
        <f>IF(COUNTIFS(Registros!$A$2:$A$6000,"MOV",Registros!$B$2:$B$6000,$A2769)&gt;0,1,0)</f>
        <v>1</v>
      </c>
      <c r="H2769">
        <f>IF($G2769=1,SUMIFS(Registros!$F$2:$F$6000,Registros!$A$2:$A$6000,"MOV",Registros!$B$2:$B$6000,$A2769),0)</f>
        <v>15</v>
      </c>
      <c r="I2769">
        <f>IF(COUNTIFS(Registros!$A$2:$A$6000,"CS",Registros!$B$2:$B$6000,$A2769)&gt;0,1,0)</f>
        <v>0</v>
      </c>
      <c r="J2769">
        <f>IF($I2769=1,SUMIFS(Registros!$I$2:$I$6000,Registros!$A$2:$A$6000,"CS",Registros!$B$2:$B$6000,$A2769),0)</f>
        <v>0</v>
      </c>
      <c r="K2769">
        <f>IF(COUNTIFS(Winback!$K$2:$K$300,$A2769)&gt;0,1,0)</f>
        <v>0</v>
      </c>
      <c r="L2769">
        <f>IF(AND($K2769=1,LEFT($A2769,3)="WB-"),SUMIFS(Winback!$D$2:$D$300,Winback!$K$2:$K$300,$A2769),0)</f>
        <v>0</v>
      </c>
      <c r="M2769">
        <f>IF(OR($E2769=1,$G2769=1,SUMIFS(Registros!$J$2:$J$6000,Registros!$B$2:$B$6000,$A2769)&gt;0),1,0)</f>
        <v>1</v>
      </c>
      <c r="N2769">
        <f>IF($J2769&gt;0,1,IF(COUNTIFS(Registros!$A$2:$A$6000,"CS",Registros!$B$2:$B$6000,$A2769,Registros!$K$2:$K$6000,"&lt;&gt;")&gt;0,1,0))</f>
        <v>0</v>
      </c>
      <c r="O2769" t="str">
        <f t="shared" si="215"/>
        <v>SOLO MÓVIL</v>
      </c>
      <c r="P2769" t="str">
        <f t="shared" si="216"/>
        <v>Ofrecer fijo + internet (FLBBTV)</v>
      </c>
      <c r="Q2769">
        <f t="shared" si="217"/>
        <v>15</v>
      </c>
      <c r="R2769">
        <f>IFERROR(VLOOKUP($A2769,Registros!$B$2:$G$6000,6,0),IFERROR(INDEX(Winback!$C$2:$C$300,MATCH($A2769,Winback!$K$2:$K$300,0)),""))</f>
        <v>0</v>
      </c>
      <c r="S2769" t="str">
        <f t="shared" si="218"/>
        <v>+MOV</v>
      </c>
      <c r="T2769">
        <f t="shared" si="219"/>
        <v>1</v>
      </c>
    </row>
    <row r="2770" spans="1:20" x14ac:dyDescent="0.35">
      <c r="A2770" t="s">
        <v>13702</v>
      </c>
      <c r="B2770" t="s">
        <v>13703</v>
      </c>
      <c r="C2770" t="s">
        <v>13704</v>
      </c>
      <c r="D2770" t="s">
        <v>13705</v>
      </c>
      <c r="E2770">
        <f>IF(COUNTIFS(Registros!$A$2:$A$6000,"NP",Registros!$B$2:$B$6000,$A2770)&gt;0,1,0)</f>
        <v>0</v>
      </c>
      <c r="F2770">
        <f>IF($E2770=1,SUMIFS(Registros!$F$2:$F$6000,Registros!$A$2:$A$6000,"NP",Registros!$B$2:$B$6000,$A2770),0)</f>
        <v>0</v>
      </c>
      <c r="G2770">
        <f>IF(COUNTIFS(Registros!$A$2:$A$6000,"MOV",Registros!$B$2:$B$6000,$A2770)&gt;0,1,0)</f>
        <v>1</v>
      </c>
      <c r="H2770">
        <f>IF($G2770=1,SUMIFS(Registros!$F$2:$F$6000,Registros!$A$2:$A$6000,"MOV",Registros!$B$2:$B$6000,$A2770),0)</f>
        <v>15</v>
      </c>
      <c r="I2770">
        <f>IF(COUNTIFS(Registros!$A$2:$A$6000,"CS",Registros!$B$2:$B$6000,$A2770)&gt;0,1,0)</f>
        <v>0</v>
      </c>
      <c r="J2770">
        <f>IF($I2770=1,SUMIFS(Registros!$I$2:$I$6000,Registros!$A$2:$A$6000,"CS",Registros!$B$2:$B$6000,$A2770),0)</f>
        <v>0</v>
      </c>
      <c r="K2770">
        <f>IF(COUNTIFS(Winback!$K$2:$K$300,$A2770)&gt;0,1,0)</f>
        <v>0</v>
      </c>
      <c r="L2770">
        <f>IF(AND($K2770=1,LEFT($A2770,3)="WB-"),SUMIFS(Winback!$D$2:$D$300,Winback!$K$2:$K$300,$A2770),0)</f>
        <v>0</v>
      </c>
      <c r="M2770">
        <f>IF(OR($E2770=1,$G2770=1,SUMIFS(Registros!$J$2:$J$6000,Registros!$B$2:$B$6000,$A2770)&gt;0),1,0)</f>
        <v>1</v>
      </c>
      <c r="N2770">
        <f>IF($J2770&gt;0,1,IF(COUNTIFS(Registros!$A$2:$A$6000,"CS",Registros!$B$2:$B$6000,$A2770,Registros!$K$2:$K$6000,"&lt;&gt;")&gt;0,1,0))</f>
        <v>0</v>
      </c>
      <c r="O2770" t="str">
        <f t="shared" si="215"/>
        <v>SOLO MÓVIL</v>
      </c>
      <c r="P2770" t="str">
        <f t="shared" si="216"/>
        <v>Ofrecer fijo + internet (FLBBTV)</v>
      </c>
      <c r="Q2770">
        <f t="shared" si="217"/>
        <v>15</v>
      </c>
      <c r="R2770">
        <f>IFERROR(VLOOKUP($A2770,Registros!$B$2:$G$6000,6,0),IFERROR(INDEX(Winback!$C$2:$C$300,MATCH($A2770,Winback!$K$2:$K$300,0)),""))</f>
        <v>0</v>
      </c>
      <c r="S2770" t="str">
        <f t="shared" si="218"/>
        <v>+MOV</v>
      </c>
      <c r="T2770">
        <f t="shared" si="219"/>
        <v>1</v>
      </c>
    </row>
    <row r="2771" spans="1:20" x14ac:dyDescent="0.35">
      <c r="A2771" t="s">
        <v>13707</v>
      </c>
      <c r="B2771" t="s">
        <v>13708</v>
      </c>
      <c r="C2771" t="s">
        <v>13709</v>
      </c>
      <c r="D2771" t="s">
        <v>13710</v>
      </c>
      <c r="E2771">
        <f>IF(COUNTIFS(Registros!$A$2:$A$6000,"NP",Registros!$B$2:$B$6000,$A2771)&gt;0,1,0)</f>
        <v>0</v>
      </c>
      <c r="F2771">
        <f>IF($E2771=1,SUMIFS(Registros!$F$2:$F$6000,Registros!$A$2:$A$6000,"NP",Registros!$B$2:$B$6000,$A2771),0)</f>
        <v>0</v>
      </c>
      <c r="G2771">
        <f>IF(COUNTIFS(Registros!$A$2:$A$6000,"MOV",Registros!$B$2:$B$6000,$A2771)&gt;0,1,0)</f>
        <v>1</v>
      </c>
      <c r="H2771">
        <f>IF($G2771=1,SUMIFS(Registros!$F$2:$F$6000,Registros!$A$2:$A$6000,"MOV",Registros!$B$2:$B$6000,$A2771),0)</f>
        <v>15</v>
      </c>
      <c r="I2771">
        <f>IF(COUNTIFS(Registros!$A$2:$A$6000,"CS",Registros!$B$2:$B$6000,$A2771)&gt;0,1,0)</f>
        <v>0</v>
      </c>
      <c r="J2771">
        <f>IF($I2771=1,SUMIFS(Registros!$I$2:$I$6000,Registros!$A$2:$A$6000,"CS",Registros!$B$2:$B$6000,$A2771),0)</f>
        <v>0</v>
      </c>
      <c r="K2771">
        <f>IF(COUNTIFS(Winback!$K$2:$K$300,$A2771)&gt;0,1,0)</f>
        <v>0</v>
      </c>
      <c r="L2771">
        <f>IF(AND($K2771=1,LEFT($A2771,3)="WB-"),SUMIFS(Winback!$D$2:$D$300,Winback!$K$2:$K$300,$A2771),0)</f>
        <v>0</v>
      </c>
      <c r="M2771">
        <f>IF(OR($E2771=1,$G2771=1,SUMIFS(Registros!$J$2:$J$6000,Registros!$B$2:$B$6000,$A2771)&gt;0),1,0)</f>
        <v>1</v>
      </c>
      <c r="N2771">
        <f>IF($J2771&gt;0,1,IF(COUNTIFS(Registros!$A$2:$A$6000,"CS",Registros!$B$2:$B$6000,$A2771,Registros!$K$2:$K$6000,"&lt;&gt;")&gt;0,1,0))</f>
        <v>0</v>
      </c>
      <c r="O2771" t="str">
        <f t="shared" si="215"/>
        <v>SOLO MÓVIL</v>
      </c>
      <c r="P2771" t="str">
        <f t="shared" si="216"/>
        <v>Ofrecer fijo + internet (FLBBTV)</v>
      </c>
      <c r="Q2771">
        <f t="shared" si="217"/>
        <v>15</v>
      </c>
      <c r="R2771">
        <f>IFERROR(VLOOKUP($A2771,Registros!$B$2:$G$6000,6,0),IFERROR(INDEX(Winback!$C$2:$C$300,MATCH($A2771,Winback!$K$2:$K$300,0)),""))</f>
        <v>0</v>
      </c>
      <c r="S2771" t="str">
        <f t="shared" si="218"/>
        <v>+MOV</v>
      </c>
      <c r="T2771">
        <f t="shared" si="219"/>
        <v>1</v>
      </c>
    </row>
    <row r="2772" spans="1:20" x14ac:dyDescent="0.35">
      <c r="A2772" t="s">
        <v>13712</v>
      </c>
      <c r="B2772" t="s">
        <v>13713</v>
      </c>
      <c r="C2772" t="s">
        <v>13714</v>
      </c>
      <c r="D2772" t="s">
        <v>13715</v>
      </c>
      <c r="E2772">
        <f>IF(COUNTIFS(Registros!$A$2:$A$6000,"NP",Registros!$B$2:$B$6000,$A2772)&gt;0,1,0)</f>
        <v>0</v>
      </c>
      <c r="F2772">
        <f>IF($E2772=1,SUMIFS(Registros!$F$2:$F$6000,Registros!$A$2:$A$6000,"NP",Registros!$B$2:$B$6000,$A2772),0)</f>
        <v>0</v>
      </c>
      <c r="G2772">
        <f>IF(COUNTIFS(Registros!$A$2:$A$6000,"MOV",Registros!$B$2:$B$6000,$A2772)&gt;0,1,0)</f>
        <v>1</v>
      </c>
      <c r="H2772">
        <f>IF($G2772=1,SUMIFS(Registros!$F$2:$F$6000,Registros!$A$2:$A$6000,"MOV",Registros!$B$2:$B$6000,$A2772),0)</f>
        <v>15</v>
      </c>
      <c r="I2772">
        <f>IF(COUNTIFS(Registros!$A$2:$A$6000,"CS",Registros!$B$2:$B$6000,$A2772)&gt;0,1,0)</f>
        <v>0</v>
      </c>
      <c r="J2772">
        <f>IF($I2772=1,SUMIFS(Registros!$I$2:$I$6000,Registros!$A$2:$A$6000,"CS",Registros!$B$2:$B$6000,$A2772),0)</f>
        <v>0</v>
      </c>
      <c r="K2772">
        <f>IF(COUNTIFS(Winback!$K$2:$K$300,$A2772)&gt;0,1,0)</f>
        <v>0</v>
      </c>
      <c r="L2772">
        <f>IF(AND($K2772=1,LEFT($A2772,3)="WB-"),SUMIFS(Winback!$D$2:$D$300,Winback!$K$2:$K$300,$A2772),0)</f>
        <v>0</v>
      </c>
      <c r="M2772">
        <f>IF(OR($E2772=1,$G2772=1,SUMIFS(Registros!$J$2:$J$6000,Registros!$B$2:$B$6000,$A2772)&gt;0),1,0)</f>
        <v>1</v>
      </c>
      <c r="N2772">
        <f>IF($J2772&gt;0,1,IF(COUNTIFS(Registros!$A$2:$A$6000,"CS",Registros!$B$2:$B$6000,$A2772,Registros!$K$2:$K$6000,"&lt;&gt;")&gt;0,1,0))</f>
        <v>0</v>
      </c>
      <c r="O2772" t="str">
        <f t="shared" si="215"/>
        <v>SOLO MÓVIL</v>
      </c>
      <c r="P2772" t="str">
        <f t="shared" si="216"/>
        <v>Ofrecer fijo + internet (FLBBTV)</v>
      </c>
      <c r="Q2772">
        <f t="shared" si="217"/>
        <v>15</v>
      </c>
      <c r="R2772">
        <f>IFERROR(VLOOKUP($A2772,Registros!$B$2:$G$6000,6,0),IFERROR(INDEX(Winback!$C$2:$C$300,MATCH($A2772,Winback!$K$2:$K$300,0)),""))</f>
        <v>0</v>
      </c>
      <c r="S2772" t="str">
        <f t="shared" si="218"/>
        <v>+MOV</v>
      </c>
      <c r="T2772">
        <f t="shared" si="219"/>
        <v>1</v>
      </c>
    </row>
    <row r="2773" spans="1:20" x14ac:dyDescent="0.35">
      <c r="A2773" t="s">
        <v>13717</v>
      </c>
      <c r="B2773" t="s">
        <v>13718</v>
      </c>
      <c r="C2773" t="s">
        <v>13719</v>
      </c>
      <c r="D2773" t="s">
        <v>13720</v>
      </c>
      <c r="E2773">
        <f>IF(COUNTIFS(Registros!$A$2:$A$6000,"NP",Registros!$B$2:$B$6000,$A2773)&gt;0,1,0)</f>
        <v>0</v>
      </c>
      <c r="F2773">
        <f>IF($E2773=1,SUMIFS(Registros!$F$2:$F$6000,Registros!$A$2:$A$6000,"NP",Registros!$B$2:$B$6000,$A2773),0)</f>
        <v>0</v>
      </c>
      <c r="G2773">
        <f>IF(COUNTIFS(Registros!$A$2:$A$6000,"MOV",Registros!$B$2:$B$6000,$A2773)&gt;0,1,0)</f>
        <v>1</v>
      </c>
      <c r="H2773">
        <f>IF($G2773=1,SUMIFS(Registros!$F$2:$F$6000,Registros!$A$2:$A$6000,"MOV",Registros!$B$2:$B$6000,$A2773),0)</f>
        <v>15</v>
      </c>
      <c r="I2773">
        <f>IF(COUNTIFS(Registros!$A$2:$A$6000,"CS",Registros!$B$2:$B$6000,$A2773)&gt;0,1,0)</f>
        <v>0</v>
      </c>
      <c r="J2773">
        <f>IF($I2773=1,SUMIFS(Registros!$I$2:$I$6000,Registros!$A$2:$A$6000,"CS",Registros!$B$2:$B$6000,$A2773),0)</f>
        <v>0</v>
      </c>
      <c r="K2773">
        <f>IF(COUNTIFS(Winback!$K$2:$K$300,$A2773)&gt;0,1,0)</f>
        <v>0</v>
      </c>
      <c r="L2773">
        <f>IF(AND($K2773=1,LEFT($A2773,3)="WB-"),SUMIFS(Winback!$D$2:$D$300,Winback!$K$2:$K$300,$A2773),0)</f>
        <v>0</v>
      </c>
      <c r="M2773">
        <f>IF(OR($E2773=1,$G2773=1,SUMIFS(Registros!$J$2:$J$6000,Registros!$B$2:$B$6000,$A2773)&gt;0),1,0)</f>
        <v>1</v>
      </c>
      <c r="N2773">
        <f>IF($J2773&gt;0,1,IF(COUNTIFS(Registros!$A$2:$A$6000,"CS",Registros!$B$2:$B$6000,$A2773,Registros!$K$2:$K$6000,"&lt;&gt;")&gt;0,1,0))</f>
        <v>0</v>
      </c>
      <c r="O2773" t="str">
        <f t="shared" si="215"/>
        <v>SOLO MÓVIL</v>
      </c>
      <c r="P2773" t="str">
        <f t="shared" si="216"/>
        <v>Ofrecer fijo + internet (FLBBTV)</v>
      </c>
      <c r="Q2773">
        <f t="shared" si="217"/>
        <v>15</v>
      </c>
      <c r="R2773">
        <f>IFERROR(VLOOKUP($A2773,Registros!$B$2:$G$6000,6,0),IFERROR(INDEX(Winback!$C$2:$C$300,MATCH($A2773,Winback!$K$2:$K$300,0)),""))</f>
        <v>0</v>
      </c>
      <c r="S2773" t="str">
        <f t="shared" si="218"/>
        <v>+MOV</v>
      </c>
      <c r="T2773">
        <f t="shared" si="219"/>
        <v>1</v>
      </c>
    </row>
    <row r="2774" spans="1:20" x14ac:dyDescent="0.35">
      <c r="A2774" t="s">
        <v>13722</v>
      </c>
      <c r="B2774" t="s">
        <v>13723</v>
      </c>
      <c r="C2774" t="s">
        <v>13724</v>
      </c>
      <c r="D2774" t="s">
        <v>13725</v>
      </c>
      <c r="E2774">
        <f>IF(COUNTIFS(Registros!$A$2:$A$6000,"NP",Registros!$B$2:$B$6000,$A2774)&gt;0,1,0)</f>
        <v>0</v>
      </c>
      <c r="F2774">
        <f>IF($E2774=1,SUMIFS(Registros!$F$2:$F$6000,Registros!$A$2:$A$6000,"NP",Registros!$B$2:$B$6000,$A2774),0)</f>
        <v>0</v>
      </c>
      <c r="G2774">
        <f>IF(COUNTIFS(Registros!$A$2:$A$6000,"MOV",Registros!$B$2:$B$6000,$A2774)&gt;0,1,0)</f>
        <v>1</v>
      </c>
      <c r="H2774">
        <f>IF($G2774=1,SUMIFS(Registros!$F$2:$F$6000,Registros!$A$2:$A$6000,"MOV",Registros!$B$2:$B$6000,$A2774),0)</f>
        <v>15</v>
      </c>
      <c r="I2774">
        <f>IF(COUNTIFS(Registros!$A$2:$A$6000,"CS",Registros!$B$2:$B$6000,$A2774)&gt;0,1,0)</f>
        <v>0</v>
      </c>
      <c r="J2774">
        <f>IF($I2774=1,SUMIFS(Registros!$I$2:$I$6000,Registros!$A$2:$A$6000,"CS",Registros!$B$2:$B$6000,$A2774),0)</f>
        <v>0</v>
      </c>
      <c r="K2774">
        <f>IF(COUNTIFS(Winback!$K$2:$K$300,$A2774)&gt;0,1,0)</f>
        <v>0</v>
      </c>
      <c r="L2774">
        <f>IF(AND($K2774=1,LEFT($A2774,3)="WB-"),SUMIFS(Winback!$D$2:$D$300,Winback!$K$2:$K$300,$A2774),0)</f>
        <v>0</v>
      </c>
      <c r="M2774">
        <f>IF(OR($E2774=1,$G2774=1,SUMIFS(Registros!$J$2:$J$6000,Registros!$B$2:$B$6000,$A2774)&gt;0),1,0)</f>
        <v>1</v>
      </c>
      <c r="N2774">
        <f>IF($J2774&gt;0,1,IF(COUNTIFS(Registros!$A$2:$A$6000,"CS",Registros!$B$2:$B$6000,$A2774,Registros!$K$2:$K$6000,"&lt;&gt;")&gt;0,1,0))</f>
        <v>0</v>
      </c>
      <c r="O2774" t="str">
        <f t="shared" si="215"/>
        <v>SOLO MÓVIL</v>
      </c>
      <c r="P2774" t="str">
        <f t="shared" si="216"/>
        <v>Ofrecer fijo + internet (FLBBTV)</v>
      </c>
      <c r="Q2774">
        <f t="shared" si="217"/>
        <v>15</v>
      </c>
      <c r="R2774">
        <f>IFERROR(VLOOKUP($A2774,Registros!$B$2:$G$6000,6,0),IFERROR(INDEX(Winback!$C$2:$C$300,MATCH($A2774,Winback!$K$2:$K$300,0)),""))</f>
        <v>0</v>
      </c>
      <c r="S2774" t="str">
        <f t="shared" si="218"/>
        <v>+MOV</v>
      </c>
      <c r="T2774">
        <f t="shared" si="219"/>
        <v>1</v>
      </c>
    </row>
    <row r="2775" spans="1:20" x14ac:dyDescent="0.35">
      <c r="A2775" t="s">
        <v>13727</v>
      </c>
      <c r="B2775" t="s">
        <v>13728</v>
      </c>
      <c r="C2775" t="s">
        <v>13729</v>
      </c>
      <c r="D2775" t="s">
        <v>13730</v>
      </c>
      <c r="E2775">
        <f>IF(COUNTIFS(Registros!$A$2:$A$6000,"NP",Registros!$B$2:$B$6000,$A2775)&gt;0,1,0)</f>
        <v>0</v>
      </c>
      <c r="F2775">
        <f>IF($E2775=1,SUMIFS(Registros!$F$2:$F$6000,Registros!$A$2:$A$6000,"NP",Registros!$B$2:$B$6000,$A2775),0)</f>
        <v>0</v>
      </c>
      <c r="G2775">
        <f>IF(COUNTIFS(Registros!$A$2:$A$6000,"MOV",Registros!$B$2:$B$6000,$A2775)&gt;0,1,0)</f>
        <v>1</v>
      </c>
      <c r="H2775">
        <f>IF($G2775=1,SUMIFS(Registros!$F$2:$F$6000,Registros!$A$2:$A$6000,"MOV",Registros!$B$2:$B$6000,$A2775),0)</f>
        <v>19.52</v>
      </c>
      <c r="I2775">
        <f>IF(COUNTIFS(Registros!$A$2:$A$6000,"CS",Registros!$B$2:$B$6000,$A2775)&gt;0,1,0)</f>
        <v>0</v>
      </c>
      <c r="J2775">
        <f>IF($I2775=1,SUMIFS(Registros!$I$2:$I$6000,Registros!$A$2:$A$6000,"CS",Registros!$B$2:$B$6000,$A2775),0)</f>
        <v>0</v>
      </c>
      <c r="K2775">
        <f>IF(COUNTIFS(Winback!$K$2:$K$300,$A2775)&gt;0,1,0)</f>
        <v>0</v>
      </c>
      <c r="L2775">
        <f>IF(AND($K2775=1,LEFT($A2775,3)="WB-"),SUMIFS(Winback!$D$2:$D$300,Winback!$K$2:$K$300,$A2775),0)</f>
        <v>0</v>
      </c>
      <c r="M2775">
        <f>IF(OR($E2775=1,$G2775=1,SUMIFS(Registros!$J$2:$J$6000,Registros!$B$2:$B$6000,$A2775)&gt;0),1,0)</f>
        <v>1</v>
      </c>
      <c r="N2775">
        <f>IF($J2775&gt;0,1,IF(COUNTIFS(Registros!$A$2:$A$6000,"CS",Registros!$B$2:$B$6000,$A2775,Registros!$K$2:$K$6000,"&lt;&gt;")&gt;0,1,0))</f>
        <v>0</v>
      </c>
      <c r="O2775" t="str">
        <f t="shared" si="215"/>
        <v>SOLO MÓVIL</v>
      </c>
      <c r="P2775" t="str">
        <f t="shared" si="216"/>
        <v>Ofrecer fijo + internet (FLBBTV)</v>
      </c>
      <c r="Q2775">
        <f t="shared" si="217"/>
        <v>19.52</v>
      </c>
      <c r="R2775">
        <f>IFERROR(VLOOKUP($A2775,Registros!$B$2:$G$6000,6,0),IFERROR(INDEX(Winback!$C$2:$C$300,MATCH($A2775,Winback!$K$2:$K$300,0)),""))</f>
        <v>0</v>
      </c>
      <c r="S2775" t="str">
        <f t="shared" si="218"/>
        <v>+MOV</v>
      </c>
      <c r="T2775">
        <f t="shared" si="219"/>
        <v>1</v>
      </c>
    </row>
    <row r="2776" spans="1:20" x14ac:dyDescent="0.35">
      <c r="A2776" t="s">
        <v>13732</v>
      </c>
      <c r="B2776" t="s">
        <v>13733</v>
      </c>
      <c r="C2776" t="s">
        <v>13734</v>
      </c>
      <c r="D2776" t="s">
        <v>13735</v>
      </c>
      <c r="E2776">
        <f>IF(COUNTIFS(Registros!$A$2:$A$6000,"NP",Registros!$B$2:$B$6000,$A2776)&gt;0,1,0)</f>
        <v>0</v>
      </c>
      <c r="F2776">
        <f>IF($E2776=1,SUMIFS(Registros!$F$2:$F$6000,Registros!$A$2:$A$6000,"NP",Registros!$B$2:$B$6000,$A2776),0)</f>
        <v>0</v>
      </c>
      <c r="G2776">
        <f>IF(COUNTIFS(Registros!$A$2:$A$6000,"MOV",Registros!$B$2:$B$6000,$A2776)&gt;0,1,0)</f>
        <v>1</v>
      </c>
      <c r="H2776">
        <f>IF($G2776=1,SUMIFS(Registros!$F$2:$F$6000,Registros!$A$2:$A$6000,"MOV",Registros!$B$2:$B$6000,$A2776),0)</f>
        <v>16.940000000000001</v>
      </c>
      <c r="I2776">
        <f>IF(COUNTIFS(Registros!$A$2:$A$6000,"CS",Registros!$B$2:$B$6000,$A2776)&gt;0,1,0)</f>
        <v>0</v>
      </c>
      <c r="J2776">
        <f>IF($I2776=1,SUMIFS(Registros!$I$2:$I$6000,Registros!$A$2:$A$6000,"CS",Registros!$B$2:$B$6000,$A2776),0)</f>
        <v>0</v>
      </c>
      <c r="K2776">
        <f>IF(COUNTIFS(Winback!$K$2:$K$300,$A2776)&gt;0,1,0)</f>
        <v>0</v>
      </c>
      <c r="L2776">
        <f>IF(AND($K2776=1,LEFT($A2776,3)="WB-"),SUMIFS(Winback!$D$2:$D$300,Winback!$K$2:$K$300,$A2776),0)</f>
        <v>0</v>
      </c>
      <c r="M2776">
        <f>IF(OR($E2776=1,$G2776=1,SUMIFS(Registros!$J$2:$J$6000,Registros!$B$2:$B$6000,$A2776)&gt;0),1,0)</f>
        <v>1</v>
      </c>
      <c r="N2776">
        <f>IF($J2776&gt;0,1,IF(COUNTIFS(Registros!$A$2:$A$6000,"CS",Registros!$B$2:$B$6000,$A2776,Registros!$K$2:$K$6000,"&lt;&gt;")&gt;0,1,0))</f>
        <v>0</v>
      </c>
      <c r="O2776" t="str">
        <f t="shared" si="215"/>
        <v>SOLO MÓVIL</v>
      </c>
      <c r="P2776" t="str">
        <f t="shared" si="216"/>
        <v>Ofrecer fijo + internet (FLBBTV)</v>
      </c>
      <c r="Q2776">
        <f t="shared" si="217"/>
        <v>16.940000000000001</v>
      </c>
      <c r="R2776">
        <f>IFERROR(VLOOKUP($A2776,Registros!$B$2:$G$6000,6,0),IFERROR(INDEX(Winback!$C$2:$C$300,MATCH($A2776,Winback!$K$2:$K$300,0)),""))</f>
        <v>0</v>
      </c>
      <c r="S2776" t="str">
        <f t="shared" si="218"/>
        <v>+MOV</v>
      </c>
      <c r="T2776">
        <f t="shared" si="219"/>
        <v>1</v>
      </c>
    </row>
    <row r="2777" spans="1:20" x14ac:dyDescent="0.35">
      <c r="A2777" t="s">
        <v>13736</v>
      </c>
      <c r="B2777" t="s">
        <v>13737</v>
      </c>
      <c r="C2777" t="s">
        <v>13738</v>
      </c>
      <c r="D2777" t="s">
        <v>13739</v>
      </c>
      <c r="E2777">
        <f>IF(COUNTIFS(Registros!$A$2:$A$6000,"NP",Registros!$B$2:$B$6000,$A2777)&gt;0,1,0)</f>
        <v>0</v>
      </c>
      <c r="F2777">
        <f>IF($E2777=1,SUMIFS(Registros!$F$2:$F$6000,Registros!$A$2:$A$6000,"NP",Registros!$B$2:$B$6000,$A2777),0)</f>
        <v>0</v>
      </c>
      <c r="G2777">
        <f>IF(COUNTIFS(Registros!$A$2:$A$6000,"MOV",Registros!$B$2:$B$6000,$A2777)&gt;0,1,0)</f>
        <v>1</v>
      </c>
      <c r="H2777">
        <f>IF($G2777=1,SUMIFS(Registros!$F$2:$F$6000,Registros!$A$2:$A$6000,"MOV",Registros!$B$2:$B$6000,$A2777),0)</f>
        <v>28.75</v>
      </c>
      <c r="I2777">
        <f>IF(COUNTIFS(Registros!$A$2:$A$6000,"CS",Registros!$B$2:$B$6000,$A2777)&gt;0,1,0)</f>
        <v>0</v>
      </c>
      <c r="J2777">
        <f>IF($I2777=1,SUMIFS(Registros!$I$2:$I$6000,Registros!$A$2:$A$6000,"CS",Registros!$B$2:$B$6000,$A2777),0)</f>
        <v>0</v>
      </c>
      <c r="K2777">
        <f>IF(COUNTIFS(Winback!$K$2:$K$300,$A2777)&gt;0,1,0)</f>
        <v>0</v>
      </c>
      <c r="L2777">
        <f>IF(AND($K2777=1,LEFT($A2777,3)="WB-"),SUMIFS(Winback!$D$2:$D$300,Winback!$K$2:$K$300,$A2777),0)</f>
        <v>0</v>
      </c>
      <c r="M2777">
        <f>IF(OR($E2777=1,$G2777=1,SUMIFS(Registros!$J$2:$J$6000,Registros!$B$2:$B$6000,$A2777)&gt;0),1,0)</f>
        <v>1</v>
      </c>
      <c r="N2777">
        <f>IF($J2777&gt;0,1,IF(COUNTIFS(Registros!$A$2:$A$6000,"CS",Registros!$B$2:$B$6000,$A2777,Registros!$K$2:$K$6000,"&lt;&gt;")&gt;0,1,0))</f>
        <v>0</v>
      </c>
      <c r="O2777" t="str">
        <f t="shared" si="215"/>
        <v>SOLO MÓVIL</v>
      </c>
      <c r="P2777" t="str">
        <f t="shared" si="216"/>
        <v>Ofrecer fijo + internet (FLBBTV)</v>
      </c>
      <c r="Q2777">
        <f t="shared" si="217"/>
        <v>28.75</v>
      </c>
      <c r="R2777">
        <f>IFERROR(VLOOKUP($A2777,Registros!$B$2:$G$6000,6,0),IFERROR(INDEX(Winback!$C$2:$C$300,MATCH($A2777,Winback!$K$2:$K$300,0)),""))</f>
        <v>0</v>
      </c>
      <c r="S2777" t="str">
        <f t="shared" si="218"/>
        <v>+MOV</v>
      </c>
      <c r="T2777">
        <f t="shared" si="219"/>
        <v>1</v>
      </c>
    </row>
    <row r="2778" spans="1:20" x14ac:dyDescent="0.35">
      <c r="A2778" t="s">
        <v>13741</v>
      </c>
      <c r="B2778" t="s">
        <v>13742</v>
      </c>
      <c r="C2778" t="s">
        <v>13743</v>
      </c>
      <c r="D2778" t="s">
        <v>13744</v>
      </c>
      <c r="E2778">
        <f>IF(COUNTIFS(Registros!$A$2:$A$6000,"NP",Registros!$B$2:$B$6000,$A2778)&gt;0,1,0)</f>
        <v>0</v>
      </c>
      <c r="F2778">
        <f>IF($E2778=1,SUMIFS(Registros!$F$2:$F$6000,Registros!$A$2:$A$6000,"NP",Registros!$B$2:$B$6000,$A2778),0)</f>
        <v>0</v>
      </c>
      <c r="G2778">
        <f>IF(COUNTIFS(Registros!$A$2:$A$6000,"MOV",Registros!$B$2:$B$6000,$A2778)&gt;0,1,0)</f>
        <v>1</v>
      </c>
      <c r="H2778">
        <f>IF($G2778=1,SUMIFS(Registros!$F$2:$F$6000,Registros!$A$2:$A$6000,"MOV",Registros!$B$2:$B$6000,$A2778),0)</f>
        <v>15</v>
      </c>
      <c r="I2778">
        <f>IF(COUNTIFS(Registros!$A$2:$A$6000,"CS",Registros!$B$2:$B$6000,$A2778)&gt;0,1,0)</f>
        <v>0</v>
      </c>
      <c r="J2778">
        <f>IF($I2778=1,SUMIFS(Registros!$I$2:$I$6000,Registros!$A$2:$A$6000,"CS",Registros!$B$2:$B$6000,$A2778),0)</f>
        <v>0</v>
      </c>
      <c r="K2778">
        <f>IF(COUNTIFS(Winback!$K$2:$K$300,$A2778)&gt;0,1,0)</f>
        <v>0</v>
      </c>
      <c r="L2778">
        <f>IF(AND($K2778=1,LEFT($A2778,3)="WB-"),SUMIFS(Winback!$D$2:$D$300,Winback!$K$2:$K$300,$A2778),0)</f>
        <v>0</v>
      </c>
      <c r="M2778">
        <f>IF(OR($E2778=1,$G2778=1,SUMIFS(Registros!$J$2:$J$6000,Registros!$B$2:$B$6000,$A2778)&gt;0),1,0)</f>
        <v>1</v>
      </c>
      <c r="N2778">
        <f>IF($J2778&gt;0,1,IF(COUNTIFS(Registros!$A$2:$A$6000,"CS",Registros!$B$2:$B$6000,$A2778,Registros!$K$2:$K$6000,"&lt;&gt;")&gt;0,1,0))</f>
        <v>0</v>
      </c>
      <c r="O2778" t="str">
        <f t="shared" si="215"/>
        <v>SOLO MÓVIL</v>
      </c>
      <c r="P2778" t="str">
        <f t="shared" si="216"/>
        <v>Ofrecer fijo + internet (FLBBTV)</v>
      </c>
      <c r="Q2778">
        <f t="shared" si="217"/>
        <v>15</v>
      </c>
      <c r="R2778">
        <f>IFERROR(VLOOKUP($A2778,Registros!$B$2:$G$6000,6,0),IFERROR(INDEX(Winback!$C$2:$C$300,MATCH($A2778,Winback!$K$2:$K$300,0)),""))</f>
        <v>0</v>
      </c>
      <c r="S2778" t="str">
        <f t="shared" si="218"/>
        <v>+MOV</v>
      </c>
      <c r="T2778">
        <f t="shared" si="219"/>
        <v>1</v>
      </c>
    </row>
    <row r="2779" spans="1:20" x14ac:dyDescent="0.35">
      <c r="A2779" t="s">
        <v>13746</v>
      </c>
      <c r="B2779" t="s">
        <v>13747</v>
      </c>
      <c r="C2779" t="s">
        <v>13748</v>
      </c>
      <c r="D2779" t="s">
        <v>13749</v>
      </c>
      <c r="E2779">
        <f>IF(COUNTIFS(Registros!$A$2:$A$6000,"NP",Registros!$B$2:$B$6000,$A2779)&gt;0,1,0)</f>
        <v>0</v>
      </c>
      <c r="F2779">
        <f>IF($E2779=1,SUMIFS(Registros!$F$2:$F$6000,Registros!$A$2:$A$6000,"NP",Registros!$B$2:$B$6000,$A2779),0)</f>
        <v>0</v>
      </c>
      <c r="G2779">
        <f>IF(COUNTIFS(Registros!$A$2:$A$6000,"MOV",Registros!$B$2:$B$6000,$A2779)&gt;0,1,0)</f>
        <v>1</v>
      </c>
      <c r="H2779">
        <f>IF($G2779=1,SUMIFS(Registros!$F$2:$F$6000,Registros!$A$2:$A$6000,"MOV",Registros!$B$2:$B$6000,$A2779),0)</f>
        <v>15</v>
      </c>
      <c r="I2779">
        <f>IF(COUNTIFS(Registros!$A$2:$A$6000,"CS",Registros!$B$2:$B$6000,$A2779)&gt;0,1,0)</f>
        <v>0</v>
      </c>
      <c r="J2779">
        <f>IF($I2779=1,SUMIFS(Registros!$I$2:$I$6000,Registros!$A$2:$A$6000,"CS",Registros!$B$2:$B$6000,$A2779),0)</f>
        <v>0</v>
      </c>
      <c r="K2779">
        <f>IF(COUNTIFS(Winback!$K$2:$K$300,$A2779)&gt;0,1,0)</f>
        <v>0</v>
      </c>
      <c r="L2779">
        <f>IF(AND($K2779=1,LEFT($A2779,3)="WB-"),SUMIFS(Winback!$D$2:$D$300,Winback!$K$2:$K$300,$A2779),0)</f>
        <v>0</v>
      </c>
      <c r="M2779">
        <f>IF(OR($E2779=1,$G2779=1,SUMIFS(Registros!$J$2:$J$6000,Registros!$B$2:$B$6000,$A2779)&gt;0),1,0)</f>
        <v>1</v>
      </c>
      <c r="N2779">
        <f>IF($J2779&gt;0,1,IF(COUNTIFS(Registros!$A$2:$A$6000,"CS",Registros!$B$2:$B$6000,$A2779,Registros!$K$2:$K$6000,"&lt;&gt;")&gt;0,1,0))</f>
        <v>0</v>
      </c>
      <c r="O2779" t="str">
        <f t="shared" si="215"/>
        <v>SOLO MÓVIL</v>
      </c>
      <c r="P2779" t="str">
        <f t="shared" si="216"/>
        <v>Ofrecer fijo + internet (FLBBTV)</v>
      </c>
      <c r="Q2779">
        <f t="shared" si="217"/>
        <v>15</v>
      </c>
      <c r="R2779">
        <f>IFERROR(VLOOKUP($A2779,Registros!$B$2:$G$6000,6,0),IFERROR(INDEX(Winback!$C$2:$C$300,MATCH($A2779,Winback!$K$2:$K$300,0)),""))</f>
        <v>0</v>
      </c>
      <c r="S2779" t="str">
        <f t="shared" si="218"/>
        <v>+MOV</v>
      </c>
      <c r="T2779">
        <f t="shared" si="219"/>
        <v>1</v>
      </c>
    </row>
    <row r="2780" spans="1:20" x14ac:dyDescent="0.35">
      <c r="A2780" t="s">
        <v>13751</v>
      </c>
      <c r="B2780" t="s">
        <v>13752</v>
      </c>
      <c r="C2780" t="s">
        <v>13753</v>
      </c>
      <c r="D2780" t="s">
        <v>13754</v>
      </c>
      <c r="E2780">
        <f>IF(COUNTIFS(Registros!$A$2:$A$6000,"NP",Registros!$B$2:$B$6000,$A2780)&gt;0,1,0)</f>
        <v>0</v>
      </c>
      <c r="F2780">
        <f>IF($E2780=1,SUMIFS(Registros!$F$2:$F$6000,Registros!$A$2:$A$6000,"NP",Registros!$B$2:$B$6000,$A2780),0)</f>
        <v>0</v>
      </c>
      <c r="G2780">
        <f>IF(COUNTIFS(Registros!$A$2:$A$6000,"MOV",Registros!$B$2:$B$6000,$A2780)&gt;0,1,0)</f>
        <v>1</v>
      </c>
      <c r="H2780">
        <f>IF($G2780=1,SUMIFS(Registros!$F$2:$F$6000,Registros!$A$2:$A$6000,"MOV",Registros!$B$2:$B$6000,$A2780),0)</f>
        <v>0</v>
      </c>
      <c r="I2780">
        <f>IF(COUNTIFS(Registros!$A$2:$A$6000,"CS",Registros!$B$2:$B$6000,$A2780)&gt;0,1,0)</f>
        <v>0</v>
      </c>
      <c r="J2780">
        <f>IF($I2780=1,SUMIFS(Registros!$I$2:$I$6000,Registros!$A$2:$A$6000,"CS",Registros!$B$2:$B$6000,$A2780),0)</f>
        <v>0</v>
      </c>
      <c r="K2780">
        <f>IF(COUNTIFS(Winback!$K$2:$K$300,$A2780)&gt;0,1,0)</f>
        <v>0</v>
      </c>
      <c r="L2780">
        <f>IF(AND($K2780=1,LEFT($A2780,3)="WB-"),SUMIFS(Winback!$D$2:$D$300,Winback!$K$2:$K$300,$A2780),0)</f>
        <v>0</v>
      </c>
      <c r="M2780">
        <f>IF(OR($E2780=1,$G2780=1,SUMIFS(Registros!$J$2:$J$6000,Registros!$B$2:$B$6000,$A2780)&gt;0),1,0)</f>
        <v>1</v>
      </c>
      <c r="N2780">
        <f>IF($J2780&gt;0,1,IF(COUNTIFS(Registros!$A$2:$A$6000,"CS",Registros!$B$2:$B$6000,$A2780,Registros!$K$2:$K$6000,"&lt;&gt;")&gt;0,1,0))</f>
        <v>0</v>
      </c>
      <c r="O2780" t="str">
        <f t="shared" si="215"/>
        <v>SOLO MÓVIL</v>
      </c>
      <c r="P2780" t="str">
        <f t="shared" si="216"/>
        <v>Ofrecer fijo + internet (FLBBTV)</v>
      </c>
      <c r="Q2780">
        <f t="shared" si="217"/>
        <v>0</v>
      </c>
      <c r="R2780">
        <f>IFERROR(VLOOKUP($A2780,Registros!$B$2:$G$6000,6,0),IFERROR(INDEX(Winback!$C$2:$C$300,MATCH($A2780,Winback!$K$2:$K$300,0)),""))</f>
        <v>0</v>
      </c>
      <c r="S2780" t="str">
        <f t="shared" si="218"/>
        <v>+MOV</v>
      </c>
      <c r="T2780">
        <f t="shared" si="219"/>
        <v>1</v>
      </c>
    </row>
    <row r="2781" spans="1:20" x14ac:dyDescent="0.35">
      <c r="A2781" t="s">
        <v>13755</v>
      </c>
      <c r="B2781" t="s">
        <v>13756</v>
      </c>
      <c r="C2781" t="s">
        <v>13757</v>
      </c>
      <c r="D2781" t="s">
        <v>13758</v>
      </c>
      <c r="E2781">
        <f>IF(COUNTIFS(Registros!$A$2:$A$6000,"NP",Registros!$B$2:$B$6000,$A2781)&gt;0,1,0)</f>
        <v>0</v>
      </c>
      <c r="F2781">
        <f>IF($E2781=1,SUMIFS(Registros!$F$2:$F$6000,Registros!$A$2:$A$6000,"NP",Registros!$B$2:$B$6000,$A2781),0)</f>
        <v>0</v>
      </c>
      <c r="G2781">
        <f>IF(COUNTIFS(Registros!$A$2:$A$6000,"MOV",Registros!$B$2:$B$6000,$A2781)&gt;0,1,0)</f>
        <v>1</v>
      </c>
      <c r="H2781">
        <f>IF($G2781=1,SUMIFS(Registros!$F$2:$F$6000,Registros!$A$2:$A$6000,"MOV",Registros!$B$2:$B$6000,$A2781),0)</f>
        <v>64.739999999999995</v>
      </c>
      <c r="I2781">
        <f>IF(COUNTIFS(Registros!$A$2:$A$6000,"CS",Registros!$B$2:$B$6000,$A2781)&gt;0,1,0)</f>
        <v>0</v>
      </c>
      <c r="J2781">
        <f>IF($I2781=1,SUMIFS(Registros!$I$2:$I$6000,Registros!$A$2:$A$6000,"CS",Registros!$B$2:$B$6000,$A2781),0)</f>
        <v>0</v>
      </c>
      <c r="K2781">
        <f>IF(COUNTIFS(Winback!$K$2:$K$300,$A2781)&gt;0,1,0)</f>
        <v>0</v>
      </c>
      <c r="L2781">
        <f>IF(AND($K2781=1,LEFT($A2781,3)="WB-"),SUMIFS(Winback!$D$2:$D$300,Winback!$K$2:$K$300,$A2781),0)</f>
        <v>0</v>
      </c>
      <c r="M2781">
        <f>IF(OR($E2781=1,$G2781=1,SUMIFS(Registros!$J$2:$J$6000,Registros!$B$2:$B$6000,$A2781)&gt;0),1,0)</f>
        <v>1</v>
      </c>
      <c r="N2781">
        <f>IF($J2781&gt;0,1,IF(COUNTIFS(Registros!$A$2:$A$6000,"CS",Registros!$B$2:$B$6000,$A2781,Registros!$K$2:$K$6000,"&lt;&gt;")&gt;0,1,0))</f>
        <v>0</v>
      </c>
      <c r="O2781" t="str">
        <f t="shared" si="215"/>
        <v>SOLO MÓVIL</v>
      </c>
      <c r="P2781" t="str">
        <f t="shared" si="216"/>
        <v>Ofrecer fijo + internet (FLBBTV)</v>
      </c>
      <c r="Q2781">
        <f t="shared" si="217"/>
        <v>64.739999999999995</v>
      </c>
      <c r="R2781">
        <f>IFERROR(VLOOKUP($A2781,Registros!$B$2:$G$6000,6,0),IFERROR(INDEX(Winback!$C$2:$C$300,MATCH($A2781,Winback!$K$2:$K$300,0)),""))</f>
        <v>0</v>
      </c>
      <c r="S2781" t="str">
        <f t="shared" si="218"/>
        <v>+MOV</v>
      </c>
      <c r="T2781">
        <f t="shared" si="219"/>
        <v>1</v>
      </c>
    </row>
    <row r="2782" spans="1:20" x14ac:dyDescent="0.35">
      <c r="A2782" t="s">
        <v>13760</v>
      </c>
      <c r="B2782" t="s">
        <v>13761</v>
      </c>
      <c r="C2782" t="s">
        <v>13762</v>
      </c>
      <c r="D2782" t="s">
        <v>13763</v>
      </c>
      <c r="E2782">
        <f>IF(COUNTIFS(Registros!$A$2:$A$6000,"NP",Registros!$B$2:$B$6000,$A2782)&gt;0,1,0)</f>
        <v>0</v>
      </c>
      <c r="F2782">
        <f>IF($E2782=1,SUMIFS(Registros!$F$2:$F$6000,Registros!$A$2:$A$6000,"NP",Registros!$B$2:$B$6000,$A2782),0)</f>
        <v>0</v>
      </c>
      <c r="G2782">
        <f>IF(COUNTIFS(Registros!$A$2:$A$6000,"MOV",Registros!$B$2:$B$6000,$A2782)&gt;0,1,0)</f>
        <v>1</v>
      </c>
      <c r="H2782">
        <f>IF($G2782=1,SUMIFS(Registros!$F$2:$F$6000,Registros!$A$2:$A$6000,"MOV",Registros!$B$2:$B$6000,$A2782),0)</f>
        <v>15</v>
      </c>
      <c r="I2782">
        <f>IF(COUNTIFS(Registros!$A$2:$A$6000,"CS",Registros!$B$2:$B$6000,$A2782)&gt;0,1,0)</f>
        <v>0</v>
      </c>
      <c r="J2782">
        <f>IF($I2782=1,SUMIFS(Registros!$I$2:$I$6000,Registros!$A$2:$A$6000,"CS",Registros!$B$2:$B$6000,$A2782),0)</f>
        <v>0</v>
      </c>
      <c r="K2782">
        <f>IF(COUNTIFS(Winback!$K$2:$K$300,$A2782)&gt;0,1,0)</f>
        <v>0</v>
      </c>
      <c r="L2782">
        <f>IF(AND($K2782=1,LEFT($A2782,3)="WB-"),SUMIFS(Winback!$D$2:$D$300,Winback!$K$2:$K$300,$A2782),0)</f>
        <v>0</v>
      </c>
      <c r="M2782">
        <f>IF(OR($E2782=1,$G2782=1,SUMIFS(Registros!$J$2:$J$6000,Registros!$B$2:$B$6000,$A2782)&gt;0),1,0)</f>
        <v>1</v>
      </c>
      <c r="N2782">
        <f>IF($J2782&gt;0,1,IF(COUNTIFS(Registros!$A$2:$A$6000,"CS",Registros!$B$2:$B$6000,$A2782,Registros!$K$2:$K$6000,"&lt;&gt;")&gt;0,1,0))</f>
        <v>0</v>
      </c>
      <c r="O2782" t="str">
        <f t="shared" si="215"/>
        <v>SOLO MÓVIL</v>
      </c>
      <c r="P2782" t="str">
        <f t="shared" si="216"/>
        <v>Ofrecer fijo + internet (FLBBTV)</v>
      </c>
      <c r="Q2782">
        <f t="shared" si="217"/>
        <v>15</v>
      </c>
      <c r="R2782">
        <f>IFERROR(VLOOKUP($A2782,Registros!$B$2:$G$6000,6,0),IFERROR(INDEX(Winback!$C$2:$C$300,MATCH($A2782,Winback!$K$2:$K$300,0)),""))</f>
        <v>0</v>
      </c>
      <c r="S2782" t="str">
        <f t="shared" si="218"/>
        <v>+MOV</v>
      </c>
      <c r="T2782">
        <f t="shared" si="219"/>
        <v>1</v>
      </c>
    </row>
    <row r="2783" spans="1:20" x14ac:dyDescent="0.35">
      <c r="A2783" t="s">
        <v>13765</v>
      </c>
      <c r="B2783" t="s">
        <v>13766</v>
      </c>
      <c r="C2783" t="s">
        <v>13767</v>
      </c>
      <c r="D2783" t="s">
        <v>13768</v>
      </c>
      <c r="E2783">
        <f>IF(COUNTIFS(Registros!$A$2:$A$6000,"NP",Registros!$B$2:$B$6000,$A2783)&gt;0,1,0)</f>
        <v>0</v>
      </c>
      <c r="F2783">
        <f>IF($E2783=1,SUMIFS(Registros!$F$2:$F$6000,Registros!$A$2:$A$6000,"NP",Registros!$B$2:$B$6000,$A2783),0)</f>
        <v>0</v>
      </c>
      <c r="G2783">
        <f>IF(COUNTIFS(Registros!$A$2:$A$6000,"MOV",Registros!$B$2:$B$6000,$A2783)&gt;0,1,0)</f>
        <v>1</v>
      </c>
      <c r="H2783">
        <f>IF($G2783=1,SUMIFS(Registros!$F$2:$F$6000,Registros!$A$2:$A$6000,"MOV",Registros!$B$2:$B$6000,$A2783),0)</f>
        <v>15</v>
      </c>
      <c r="I2783">
        <f>IF(COUNTIFS(Registros!$A$2:$A$6000,"CS",Registros!$B$2:$B$6000,$A2783)&gt;0,1,0)</f>
        <v>0</v>
      </c>
      <c r="J2783">
        <f>IF($I2783=1,SUMIFS(Registros!$I$2:$I$6000,Registros!$A$2:$A$6000,"CS",Registros!$B$2:$B$6000,$A2783),0)</f>
        <v>0</v>
      </c>
      <c r="K2783">
        <f>IF(COUNTIFS(Winback!$K$2:$K$300,$A2783)&gt;0,1,0)</f>
        <v>0</v>
      </c>
      <c r="L2783">
        <f>IF(AND($K2783=1,LEFT($A2783,3)="WB-"),SUMIFS(Winback!$D$2:$D$300,Winback!$K$2:$K$300,$A2783),0)</f>
        <v>0</v>
      </c>
      <c r="M2783">
        <f>IF(OR($E2783=1,$G2783=1,SUMIFS(Registros!$J$2:$J$6000,Registros!$B$2:$B$6000,$A2783)&gt;0),1,0)</f>
        <v>1</v>
      </c>
      <c r="N2783">
        <f>IF($J2783&gt;0,1,IF(COUNTIFS(Registros!$A$2:$A$6000,"CS",Registros!$B$2:$B$6000,$A2783,Registros!$K$2:$K$6000,"&lt;&gt;")&gt;0,1,0))</f>
        <v>0</v>
      </c>
      <c r="O2783" t="str">
        <f t="shared" si="215"/>
        <v>SOLO MÓVIL</v>
      </c>
      <c r="P2783" t="str">
        <f t="shared" si="216"/>
        <v>Ofrecer fijo + internet (FLBBTV)</v>
      </c>
      <c r="Q2783">
        <f t="shared" si="217"/>
        <v>15</v>
      </c>
      <c r="R2783">
        <f>IFERROR(VLOOKUP($A2783,Registros!$B$2:$G$6000,6,0),IFERROR(INDEX(Winback!$C$2:$C$300,MATCH($A2783,Winback!$K$2:$K$300,0)),""))</f>
        <v>0</v>
      </c>
      <c r="S2783" t="str">
        <f t="shared" si="218"/>
        <v>+MOV</v>
      </c>
      <c r="T2783">
        <f t="shared" si="219"/>
        <v>1</v>
      </c>
    </row>
    <row r="2784" spans="1:20" x14ac:dyDescent="0.35">
      <c r="A2784" t="s">
        <v>13770</v>
      </c>
      <c r="B2784" t="s">
        <v>13771</v>
      </c>
      <c r="C2784" t="s">
        <v>13772</v>
      </c>
      <c r="D2784" t="s">
        <v>13773</v>
      </c>
      <c r="E2784">
        <f>IF(COUNTIFS(Registros!$A$2:$A$6000,"NP",Registros!$B$2:$B$6000,$A2784)&gt;0,1,0)</f>
        <v>0</v>
      </c>
      <c r="F2784">
        <f>IF($E2784=1,SUMIFS(Registros!$F$2:$F$6000,Registros!$A$2:$A$6000,"NP",Registros!$B$2:$B$6000,$A2784),0)</f>
        <v>0</v>
      </c>
      <c r="G2784">
        <f>IF(COUNTIFS(Registros!$A$2:$A$6000,"MOV",Registros!$B$2:$B$6000,$A2784)&gt;0,1,0)</f>
        <v>1</v>
      </c>
      <c r="H2784">
        <f>IF($G2784=1,SUMIFS(Registros!$F$2:$F$6000,Registros!$A$2:$A$6000,"MOV",Registros!$B$2:$B$6000,$A2784),0)</f>
        <v>15</v>
      </c>
      <c r="I2784">
        <f>IF(COUNTIFS(Registros!$A$2:$A$6000,"CS",Registros!$B$2:$B$6000,$A2784)&gt;0,1,0)</f>
        <v>0</v>
      </c>
      <c r="J2784">
        <f>IF($I2784=1,SUMIFS(Registros!$I$2:$I$6000,Registros!$A$2:$A$6000,"CS",Registros!$B$2:$B$6000,$A2784),0)</f>
        <v>0</v>
      </c>
      <c r="K2784">
        <f>IF(COUNTIFS(Winback!$K$2:$K$300,$A2784)&gt;0,1,0)</f>
        <v>0</v>
      </c>
      <c r="L2784">
        <f>IF(AND($K2784=1,LEFT($A2784,3)="WB-"),SUMIFS(Winback!$D$2:$D$300,Winback!$K$2:$K$300,$A2784),0)</f>
        <v>0</v>
      </c>
      <c r="M2784">
        <f>IF(OR($E2784=1,$G2784=1,SUMIFS(Registros!$J$2:$J$6000,Registros!$B$2:$B$6000,$A2784)&gt;0),1,0)</f>
        <v>1</v>
      </c>
      <c r="N2784">
        <f>IF($J2784&gt;0,1,IF(COUNTIFS(Registros!$A$2:$A$6000,"CS",Registros!$B$2:$B$6000,$A2784,Registros!$K$2:$K$6000,"&lt;&gt;")&gt;0,1,0))</f>
        <v>0</v>
      </c>
      <c r="O2784" t="str">
        <f t="shared" si="215"/>
        <v>SOLO MÓVIL</v>
      </c>
      <c r="P2784" t="str">
        <f t="shared" si="216"/>
        <v>Ofrecer fijo + internet (FLBBTV)</v>
      </c>
      <c r="Q2784">
        <f t="shared" si="217"/>
        <v>15</v>
      </c>
      <c r="R2784">
        <f>IFERROR(VLOOKUP($A2784,Registros!$B$2:$G$6000,6,0),IFERROR(INDEX(Winback!$C$2:$C$300,MATCH($A2784,Winback!$K$2:$K$300,0)),""))</f>
        <v>0</v>
      </c>
      <c r="S2784" t="str">
        <f t="shared" si="218"/>
        <v>+MOV</v>
      </c>
      <c r="T2784">
        <f t="shared" si="219"/>
        <v>1</v>
      </c>
    </row>
    <row r="2785" spans="1:20" x14ac:dyDescent="0.35">
      <c r="A2785" t="s">
        <v>13775</v>
      </c>
      <c r="B2785" t="s">
        <v>13776</v>
      </c>
      <c r="C2785" t="s">
        <v>13777</v>
      </c>
      <c r="D2785" t="s">
        <v>13778</v>
      </c>
      <c r="E2785">
        <f>IF(COUNTIFS(Registros!$A$2:$A$6000,"NP",Registros!$B$2:$B$6000,$A2785)&gt;0,1,0)</f>
        <v>0</v>
      </c>
      <c r="F2785">
        <f>IF($E2785=1,SUMIFS(Registros!$F$2:$F$6000,Registros!$A$2:$A$6000,"NP",Registros!$B$2:$B$6000,$A2785),0)</f>
        <v>0</v>
      </c>
      <c r="G2785">
        <f>IF(COUNTIFS(Registros!$A$2:$A$6000,"MOV",Registros!$B$2:$B$6000,$A2785)&gt;0,1,0)</f>
        <v>1</v>
      </c>
      <c r="H2785">
        <f>IF($G2785=1,SUMIFS(Registros!$F$2:$F$6000,Registros!$A$2:$A$6000,"MOV",Registros!$B$2:$B$6000,$A2785),0)</f>
        <v>15</v>
      </c>
      <c r="I2785">
        <f>IF(COUNTIFS(Registros!$A$2:$A$6000,"CS",Registros!$B$2:$B$6000,$A2785)&gt;0,1,0)</f>
        <v>0</v>
      </c>
      <c r="J2785">
        <f>IF($I2785=1,SUMIFS(Registros!$I$2:$I$6000,Registros!$A$2:$A$6000,"CS",Registros!$B$2:$B$6000,$A2785),0)</f>
        <v>0</v>
      </c>
      <c r="K2785">
        <f>IF(COUNTIFS(Winback!$K$2:$K$300,$A2785)&gt;0,1,0)</f>
        <v>0</v>
      </c>
      <c r="L2785">
        <f>IF(AND($K2785=1,LEFT($A2785,3)="WB-"),SUMIFS(Winback!$D$2:$D$300,Winback!$K$2:$K$300,$A2785),0)</f>
        <v>0</v>
      </c>
      <c r="M2785">
        <f>IF(OR($E2785=1,$G2785=1,SUMIFS(Registros!$J$2:$J$6000,Registros!$B$2:$B$6000,$A2785)&gt;0),1,0)</f>
        <v>1</v>
      </c>
      <c r="N2785">
        <f>IF($J2785&gt;0,1,IF(COUNTIFS(Registros!$A$2:$A$6000,"CS",Registros!$B$2:$B$6000,$A2785,Registros!$K$2:$K$6000,"&lt;&gt;")&gt;0,1,0))</f>
        <v>0</v>
      </c>
      <c r="O2785" t="str">
        <f t="shared" si="215"/>
        <v>SOLO MÓVIL</v>
      </c>
      <c r="P2785" t="str">
        <f t="shared" si="216"/>
        <v>Ofrecer fijo + internet (FLBBTV)</v>
      </c>
      <c r="Q2785">
        <f t="shared" si="217"/>
        <v>15</v>
      </c>
      <c r="R2785">
        <f>IFERROR(VLOOKUP($A2785,Registros!$B$2:$G$6000,6,0),IFERROR(INDEX(Winback!$C$2:$C$300,MATCH($A2785,Winback!$K$2:$K$300,0)),""))</f>
        <v>0</v>
      </c>
      <c r="S2785" t="str">
        <f t="shared" si="218"/>
        <v>+MOV</v>
      </c>
      <c r="T2785">
        <f t="shared" si="219"/>
        <v>1</v>
      </c>
    </row>
    <row r="2786" spans="1:20" x14ac:dyDescent="0.35">
      <c r="A2786" t="s">
        <v>13780</v>
      </c>
      <c r="B2786" t="s">
        <v>13781</v>
      </c>
      <c r="C2786" t="s">
        <v>13782</v>
      </c>
      <c r="D2786" t="s">
        <v>13783</v>
      </c>
      <c r="E2786">
        <f>IF(COUNTIFS(Registros!$A$2:$A$6000,"NP",Registros!$B$2:$B$6000,$A2786)&gt;0,1,0)</f>
        <v>0</v>
      </c>
      <c r="F2786">
        <f>IF($E2786=1,SUMIFS(Registros!$F$2:$F$6000,Registros!$A$2:$A$6000,"NP",Registros!$B$2:$B$6000,$A2786),0)</f>
        <v>0</v>
      </c>
      <c r="G2786">
        <f>IF(COUNTIFS(Registros!$A$2:$A$6000,"MOV",Registros!$B$2:$B$6000,$A2786)&gt;0,1,0)</f>
        <v>1</v>
      </c>
      <c r="H2786">
        <f>IF($G2786=1,SUMIFS(Registros!$F$2:$F$6000,Registros!$A$2:$A$6000,"MOV",Registros!$B$2:$B$6000,$A2786),0)</f>
        <v>24</v>
      </c>
      <c r="I2786">
        <f>IF(COUNTIFS(Registros!$A$2:$A$6000,"CS",Registros!$B$2:$B$6000,$A2786)&gt;0,1,0)</f>
        <v>0</v>
      </c>
      <c r="J2786">
        <f>IF($I2786=1,SUMIFS(Registros!$I$2:$I$6000,Registros!$A$2:$A$6000,"CS",Registros!$B$2:$B$6000,$A2786),0)</f>
        <v>0</v>
      </c>
      <c r="K2786">
        <f>IF(COUNTIFS(Winback!$K$2:$K$300,$A2786)&gt;0,1,0)</f>
        <v>0</v>
      </c>
      <c r="L2786">
        <f>IF(AND($K2786=1,LEFT($A2786,3)="WB-"),SUMIFS(Winback!$D$2:$D$300,Winback!$K$2:$K$300,$A2786),0)</f>
        <v>0</v>
      </c>
      <c r="M2786">
        <f>IF(OR($E2786=1,$G2786=1,SUMIFS(Registros!$J$2:$J$6000,Registros!$B$2:$B$6000,$A2786)&gt;0),1,0)</f>
        <v>1</v>
      </c>
      <c r="N2786">
        <f>IF($J2786&gt;0,1,IF(COUNTIFS(Registros!$A$2:$A$6000,"CS",Registros!$B$2:$B$6000,$A2786,Registros!$K$2:$K$6000,"&lt;&gt;")&gt;0,1,0))</f>
        <v>0</v>
      </c>
      <c r="O2786" t="str">
        <f t="shared" si="215"/>
        <v>SOLO MÓVIL</v>
      </c>
      <c r="P2786" t="str">
        <f t="shared" si="216"/>
        <v>Ofrecer fijo + internet (FLBBTV)</v>
      </c>
      <c r="Q2786">
        <f t="shared" si="217"/>
        <v>24</v>
      </c>
      <c r="R2786">
        <f>IFERROR(VLOOKUP($A2786,Registros!$B$2:$G$6000,6,0),IFERROR(INDEX(Winback!$C$2:$C$300,MATCH($A2786,Winback!$K$2:$K$300,0)),""))</f>
        <v>0</v>
      </c>
      <c r="S2786" t="str">
        <f t="shared" si="218"/>
        <v>+MOV</v>
      </c>
      <c r="T2786">
        <f t="shared" si="219"/>
        <v>1</v>
      </c>
    </row>
    <row r="2787" spans="1:20" x14ac:dyDescent="0.35">
      <c r="A2787" t="s">
        <v>13785</v>
      </c>
      <c r="B2787" t="s">
        <v>13786</v>
      </c>
      <c r="C2787" t="s">
        <v>13787</v>
      </c>
      <c r="D2787" t="s">
        <v>13788</v>
      </c>
      <c r="E2787">
        <f>IF(COUNTIFS(Registros!$A$2:$A$6000,"NP",Registros!$B$2:$B$6000,$A2787)&gt;0,1,0)</f>
        <v>0</v>
      </c>
      <c r="F2787">
        <f>IF($E2787=1,SUMIFS(Registros!$F$2:$F$6000,Registros!$A$2:$A$6000,"NP",Registros!$B$2:$B$6000,$A2787),0)</f>
        <v>0</v>
      </c>
      <c r="G2787">
        <f>IF(COUNTIFS(Registros!$A$2:$A$6000,"MOV",Registros!$B$2:$B$6000,$A2787)&gt;0,1,0)</f>
        <v>1</v>
      </c>
      <c r="H2787">
        <f>IF($G2787=1,SUMIFS(Registros!$F$2:$F$6000,Registros!$A$2:$A$6000,"MOV",Registros!$B$2:$B$6000,$A2787),0)</f>
        <v>27.58</v>
      </c>
      <c r="I2787">
        <f>IF(COUNTIFS(Registros!$A$2:$A$6000,"CS",Registros!$B$2:$B$6000,$A2787)&gt;0,1,0)</f>
        <v>0</v>
      </c>
      <c r="J2787">
        <f>IF($I2787=1,SUMIFS(Registros!$I$2:$I$6000,Registros!$A$2:$A$6000,"CS",Registros!$B$2:$B$6000,$A2787),0)</f>
        <v>0</v>
      </c>
      <c r="K2787">
        <f>IF(COUNTIFS(Winback!$K$2:$K$300,$A2787)&gt;0,1,0)</f>
        <v>0</v>
      </c>
      <c r="L2787">
        <f>IF(AND($K2787=1,LEFT($A2787,3)="WB-"),SUMIFS(Winback!$D$2:$D$300,Winback!$K$2:$K$300,$A2787),0)</f>
        <v>0</v>
      </c>
      <c r="M2787">
        <f>IF(OR($E2787=1,$G2787=1,SUMIFS(Registros!$J$2:$J$6000,Registros!$B$2:$B$6000,$A2787)&gt;0),1,0)</f>
        <v>1</v>
      </c>
      <c r="N2787">
        <f>IF($J2787&gt;0,1,IF(COUNTIFS(Registros!$A$2:$A$6000,"CS",Registros!$B$2:$B$6000,$A2787,Registros!$K$2:$K$6000,"&lt;&gt;")&gt;0,1,0))</f>
        <v>0</v>
      </c>
      <c r="O2787" t="str">
        <f t="shared" si="215"/>
        <v>SOLO MÓVIL</v>
      </c>
      <c r="P2787" t="str">
        <f t="shared" si="216"/>
        <v>Ofrecer fijo + internet (FLBBTV)</v>
      </c>
      <c r="Q2787">
        <f t="shared" si="217"/>
        <v>27.58</v>
      </c>
      <c r="R2787">
        <f>IFERROR(VLOOKUP($A2787,Registros!$B$2:$G$6000,6,0),IFERROR(INDEX(Winback!$C$2:$C$300,MATCH($A2787,Winback!$K$2:$K$300,0)),""))</f>
        <v>0</v>
      </c>
      <c r="S2787" t="str">
        <f t="shared" si="218"/>
        <v>+MOV</v>
      </c>
      <c r="T2787">
        <f t="shared" si="219"/>
        <v>1</v>
      </c>
    </row>
    <row r="2788" spans="1:20" x14ac:dyDescent="0.35">
      <c r="A2788" t="s">
        <v>13790</v>
      </c>
      <c r="B2788" t="s">
        <v>13791</v>
      </c>
      <c r="C2788" t="s">
        <v>13792</v>
      </c>
      <c r="D2788" t="s">
        <v>13793</v>
      </c>
      <c r="E2788">
        <f>IF(COUNTIFS(Registros!$A$2:$A$6000,"NP",Registros!$B$2:$B$6000,$A2788)&gt;0,1,0)</f>
        <v>0</v>
      </c>
      <c r="F2788">
        <f>IF($E2788=1,SUMIFS(Registros!$F$2:$F$6000,Registros!$A$2:$A$6000,"NP",Registros!$B$2:$B$6000,$A2788),0)</f>
        <v>0</v>
      </c>
      <c r="G2788">
        <f>IF(COUNTIFS(Registros!$A$2:$A$6000,"MOV",Registros!$B$2:$B$6000,$A2788)&gt;0,1,0)</f>
        <v>1</v>
      </c>
      <c r="H2788">
        <f>IF($G2788=1,SUMIFS(Registros!$F$2:$F$6000,Registros!$A$2:$A$6000,"MOV",Registros!$B$2:$B$6000,$A2788),0)</f>
        <v>15</v>
      </c>
      <c r="I2788">
        <f>IF(COUNTIFS(Registros!$A$2:$A$6000,"CS",Registros!$B$2:$B$6000,$A2788)&gt;0,1,0)</f>
        <v>0</v>
      </c>
      <c r="J2788">
        <f>IF($I2788=1,SUMIFS(Registros!$I$2:$I$6000,Registros!$A$2:$A$6000,"CS",Registros!$B$2:$B$6000,$A2788),0)</f>
        <v>0</v>
      </c>
      <c r="K2788">
        <f>IF(COUNTIFS(Winback!$K$2:$K$300,$A2788)&gt;0,1,0)</f>
        <v>0</v>
      </c>
      <c r="L2788">
        <f>IF(AND($K2788=1,LEFT($A2788,3)="WB-"),SUMIFS(Winback!$D$2:$D$300,Winback!$K$2:$K$300,$A2788),0)</f>
        <v>0</v>
      </c>
      <c r="M2788">
        <f>IF(OR($E2788=1,$G2788=1,SUMIFS(Registros!$J$2:$J$6000,Registros!$B$2:$B$6000,$A2788)&gt;0),1,0)</f>
        <v>1</v>
      </c>
      <c r="N2788">
        <f>IF($J2788&gt;0,1,IF(COUNTIFS(Registros!$A$2:$A$6000,"CS",Registros!$B$2:$B$6000,$A2788,Registros!$K$2:$K$6000,"&lt;&gt;")&gt;0,1,0))</f>
        <v>0</v>
      </c>
      <c r="O2788" t="str">
        <f t="shared" si="215"/>
        <v>SOLO MÓVIL</v>
      </c>
      <c r="P2788" t="str">
        <f t="shared" si="216"/>
        <v>Ofrecer fijo + internet (FLBBTV)</v>
      </c>
      <c r="Q2788">
        <f t="shared" si="217"/>
        <v>15</v>
      </c>
      <c r="R2788">
        <f>IFERROR(VLOOKUP($A2788,Registros!$B$2:$G$6000,6,0),IFERROR(INDEX(Winback!$C$2:$C$300,MATCH($A2788,Winback!$K$2:$K$300,0)),""))</f>
        <v>0</v>
      </c>
      <c r="S2788" t="str">
        <f t="shared" si="218"/>
        <v>+MOV</v>
      </c>
      <c r="T2788">
        <f t="shared" si="219"/>
        <v>1</v>
      </c>
    </row>
    <row r="2789" spans="1:20" x14ac:dyDescent="0.35">
      <c r="A2789" t="s">
        <v>13795</v>
      </c>
      <c r="B2789" t="s">
        <v>13796</v>
      </c>
      <c r="C2789" t="s">
        <v>13797</v>
      </c>
      <c r="D2789" t="s">
        <v>13798</v>
      </c>
      <c r="E2789">
        <f>IF(COUNTIFS(Registros!$A$2:$A$6000,"NP",Registros!$B$2:$B$6000,$A2789)&gt;0,1,0)</f>
        <v>0</v>
      </c>
      <c r="F2789">
        <f>IF($E2789=1,SUMIFS(Registros!$F$2:$F$6000,Registros!$A$2:$A$6000,"NP",Registros!$B$2:$B$6000,$A2789),0)</f>
        <v>0</v>
      </c>
      <c r="G2789">
        <f>IF(COUNTIFS(Registros!$A$2:$A$6000,"MOV",Registros!$B$2:$B$6000,$A2789)&gt;0,1,0)</f>
        <v>1</v>
      </c>
      <c r="H2789">
        <f>IF($G2789=1,SUMIFS(Registros!$F$2:$F$6000,Registros!$A$2:$A$6000,"MOV",Registros!$B$2:$B$6000,$A2789),0)</f>
        <v>15</v>
      </c>
      <c r="I2789">
        <f>IF(COUNTIFS(Registros!$A$2:$A$6000,"CS",Registros!$B$2:$B$6000,$A2789)&gt;0,1,0)</f>
        <v>0</v>
      </c>
      <c r="J2789">
        <f>IF($I2789=1,SUMIFS(Registros!$I$2:$I$6000,Registros!$A$2:$A$6000,"CS",Registros!$B$2:$B$6000,$A2789),0)</f>
        <v>0</v>
      </c>
      <c r="K2789">
        <f>IF(COUNTIFS(Winback!$K$2:$K$300,$A2789)&gt;0,1,0)</f>
        <v>0</v>
      </c>
      <c r="L2789">
        <f>IF(AND($K2789=1,LEFT($A2789,3)="WB-"),SUMIFS(Winback!$D$2:$D$300,Winback!$K$2:$K$300,$A2789),0)</f>
        <v>0</v>
      </c>
      <c r="M2789">
        <f>IF(OR($E2789=1,$G2789=1,SUMIFS(Registros!$J$2:$J$6000,Registros!$B$2:$B$6000,$A2789)&gt;0),1,0)</f>
        <v>1</v>
      </c>
      <c r="N2789">
        <f>IF($J2789&gt;0,1,IF(COUNTIFS(Registros!$A$2:$A$6000,"CS",Registros!$B$2:$B$6000,$A2789,Registros!$K$2:$K$6000,"&lt;&gt;")&gt;0,1,0))</f>
        <v>0</v>
      </c>
      <c r="O2789" t="str">
        <f t="shared" si="215"/>
        <v>SOLO MÓVIL</v>
      </c>
      <c r="P2789" t="str">
        <f t="shared" si="216"/>
        <v>Ofrecer fijo + internet (FLBBTV)</v>
      </c>
      <c r="Q2789">
        <f t="shared" si="217"/>
        <v>15</v>
      </c>
      <c r="R2789">
        <f>IFERROR(VLOOKUP($A2789,Registros!$B$2:$G$6000,6,0),IFERROR(INDEX(Winback!$C$2:$C$300,MATCH($A2789,Winback!$K$2:$K$300,0)),""))</f>
        <v>0</v>
      </c>
      <c r="S2789" t="str">
        <f t="shared" si="218"/>
        <v>+MOV</v>
      </c>
      <c r="T2789">
        <f t="shared" si="219"/>
        <v>1</v>
      </c>
    </row>
    <row r="2790" spans="1:20" x14ac:dyDescent="0.35">
      <c r="A2790" t="s">
        <v>13800</v>
      </c>
      <c r="B2790" t="s">
        <v>13801</v>
      </c>
      <c r="C2790" t="s">
        <v>13802</v>
      </c>
      <c r="D2790" t="s">
        <v>13803</v>
      </c>
      <c r="E2790">
        <f>IF(COUNTIFS(Registros!$A$2:$A$6000,"NP",Registros!$B$2:$B$6000,$A2790)&gt;0,1,0)</f>
        <v>0</v>
      </c>
      <c r="F2790">
        <f>IF($E2790=1,SUMIFS(Registros!$F$2:$F$6000,Registros!$A$2:$A$6000,"NP",Registros!$B$2:$B$6000,$A2790),0)</f>
        <v>0</v>
      </c>
      <c r="G2790">
        <f>IF(COUNTIFS(Registros!$A$2:$A$6000,"MOV",Registros!$B$2:$B$6000,$A2790)&gt;0,1,0)</f>
        <v>1</v>
      </c>
      <c r="H2790">
        <f>IF($G2790=1,SUMIFS(Registros!$F$2:$F$6000,Registros!$A$2:$A$6000,"MOV",Registros!$B$2:$B$6000,$A2790),0)</f>
        <v>48.75</v>
      </c>
      <c r="I2790">
        <f>IF(COUNTIFS(Registros!$A$2:$A$6000,"CS",Registros!$B$2:$B$6000,$A2790)&gt;0,1,0)</f>
        <v>0</v>
      </c>
      <c r="J2790">
        <f>IF($I2790=1,SUMIFS(Registros!$I$2:$I$6000,Registros!$A$2:$A$6000,"CS",Registros!$B$2:$B$6000,$A2790),0)</f>
        <v>0</v>
      </c>
      <c r="K2790">
        <f>IF(COUNTIFS(Winback!$K$2:$K$300,$A2790)&gt;0,1,0)</f>
        <v>0</v>
      </c>
      <c r="L2790">
        <f>IF(AND($K2790=1,LEFT($A2790,3)="WB-"),SUMIFS(Winback!$D$2:$D$300,Winback!$K$2:$K$300,$A2790),0)</f>
        <v>0</v>
      </c>
      <c r="M2790">
        <f>IF(OR($E2790=1,$G2790=1,SUMIFS(Registros!$J$2:$J$6000,Registros!$B$2:$B$6000,$A2790)&gt;0),1,0)</f>
        <v>1</v>
      </c>
      <c r="N2790">
        <f>IF($J2790&gt;0,1,IF(COUNTIFS(Registros!$A$2:$A$6000,"CS",Registros!$B$2:$B$6000,$A2790,Registros!$K$2:$K$6000,"&lt;&gt;")&gt;0,1,0))</f>
        <v>0</v>
      </c>
      <c r="O2790" t="str">
        <f t="shared" si="215"/>
        <v>SOLO MÓVIL</v>
      </c>
      <c r="P2790" t="str">
        <f t="shared" si="216"/>
        <v>Ofrecer fijo + internet (FLBBTV)</v>
      </c>
      <c r="Q2790">
        <f t="shared" si="217"/>
        <v>48.75</v>
      </c>
      <c r="R2790">
        <f>IFERROR(VLOOKUP($A2790,Registros!$B$2:$G$6000,6,0),IFERROR(INDEX(Winback!$C$2:$C$300,MATCH($A2790,Winback!$K$2:$K$300,0)),""))</f>
        <v>0</v>
      </c>
      <c r="S2790" t="str">
        <f t="shared" si="218"/>
        <v>+MOV</v>
      </c>
      <c r="T2790">
        <f t="shared" si="219"/>
        <v>1</v>
      </c>
    </row>
    <row r="2791" spans="1:20" x14ac:dyDescent="0.35">
      <c r="A2791" t="s">
        <v>13805</v>
      </c>
      <c r="B2791" t="s">
        <v>13806</v>
      </c>
      <c r="C2791" t="s">
        <v>13807</v>
      </c>
      <c r="D2791" t="s">
        <v>13808</v>
      </c>
      <c r="E2791">
        <f>IF(COUNTIFS(Registros!$A$2:$A$6000,"NP",Registros!$B$2:$B$6000,$A2791)&gt;0,1,0)</f>
        <v>0</v>
      </c>
      <c r="F2791">
        <f>IF($E2791=1,SUMIFS(Registros!$F$2:$F$6000,Registros!$A$2:$A$6000,"NP",Registros!$B$2:$B$6000,$A2791),0)</f>
        <v>0</v>
      </c>
      <c r="G2791">
        <f>IF(COUNTIFS(Registros!$A$2:$A$6000,"MOV",Registros!$B$2:$B$6000,$A2791)&gt;0,1,0)</f>
        <v>1</v>
      </c>
      <c r="H2791">
        <f>IF($G2791=1,SUMIFS(Registros!$F$2:$F$6000,Registros!$A$2:$A$6000,"MOV",Registros!$B$2:$B$6000,$A2791),0)</f>
        <v>26.25</v>
      </c>
      <c r="I2791">
        <f>IF(COUNTIFS(Registros!$A$2:$A$6000,"CS",Registros!$B$2:$B$6000,$A2791)&gt;0,1,0)</f>
        <v>0</v>
      </c>
      <c r="J2791">
        <f>IF($I2791=1,SUMIFS(Registros!$I$2:$I$6000,Registros!$A$2:$A$6000,"CS",Registros!$B$2:$B$6000,$A2791),0)</f>
        <v>0</v>
      </c>
      <c r="K2791">
        <f>IF(COUNTIFS(Winback!$K$2:$K$300,$A2791)&gt;0,1,0)</f>
        <v>0</v>
      </c>
      <c r="L2791">
        <f>IF(AND($K2791=1,LEFT($A2791,3)="WB-"),SUMIFS(Winback!$D$2:$D$300,Winback!$K$2:$K$300,$A2791),0)</f>
        <v>0</v>
      </c>
      <c r="M2791">
        <f>IF(OR($E2791=1,$G2791=1,SUMIFS(Registros!$J$2:$J$6000,Registros!$B$2:$B$6000,$A2791)&gt;0),1,0)</f>
        <v>1</v>
      </c>
      <c r="N2791">
        <f>IF($J2791&gt;0,1,IF(COUNTIFS(Registros!$A$2:$A$6000,"CS",Registros!$B$2:$B$6000,$A2791,Registros!$K$2:$K$6000,"&lt;&gt;")&gt;0,1,0))</f>
        <v>0</v>
      </c>
      <c r="O2791" t="str">
        <f t="shared" si="215"/>
        <v>SOLO MÓVIL</v>
      </c>
      <c r="P2791" t="str">
        <f t="shared" si="216"/>
        <v>Ofrecer fijo + internet (FLBBTV)</v>
      </c>
      <c r="Q2791">
        <f t="shared" si="217"/>
        <v>26.25</v>
      </c>
      <c r="R2791">
        <f>IFERROR(VLOOKUP($A2791,Registros!$B$2:$G$6000,6,0),IFERROR(INDEX(Winback!$C$2:$C$300,MATCH($A2791,Winback!$K$2:$K$300,0)),""))</f>
        <v>0</v>
      </c>
      <c r="S2791" t="str">
        <f t="shared" si="218"/>
        <v>+MOV</v>
      </c>
      <c r="T2791">
        <f t="shared" si="219"/>
        <v>1</v>
      </c>
    </row>
    <row r="2792" spans="1:20" x14ac:dyDescent="0.35">
      <c r="A2792" t="s">
        <v>13810</v>
      </c>
      <c r="B2792" t="s">
        <v>13811</v>
      </c>
      <c r="C2792" t="s">
        <v>13812</v>
      </c>
      <c r="D2792" t="s">
        <v>13813</v>
      </c>
      <c r="E2792">
        <f>IF(COUNTIFS(Registros!$A$2:$A$6000,"NP",Registros!$B$2:$B$6000,$A2792)&gt;0,1,0)</f>
        <v>0</v>
      </c>
      <c r="F2792">
        <f>IF($E2792=1,SUMIFS(Registros!$F$2:$F$6000,Registros!$A$2:$A$6000,"NP",Registros!$B$2:$B$6000,$A2792),0)</f>
        <v>0</v>
      </c>
      <c r="G2792">
        <f>IF(COUNTIFS(Registros!$A$2:$A$6000,"MOV",Registros!$B$2:$B$6000,$A2792)&gt;0,1,0)</f>
        <v>1</v>
      </c>
      <c r="H2792">
        <f>IF($G2792=1,SUMIFS(Registros!$F$2:$F$6000,Registros!$A$2:$A$6000,"MOV",Registros!$B$2:$B$6000,$A2792),0)</f>
        <v>16.29</v>
      </c>
      <c r="I2792">
        <f>IF(COUNTIFS(Registros!$A$2:$A$6000,"CS",Registros!$B$2:$B$6000,$A2792)&gt;0,1,0)</f>
        <v>0</v>
      </c>
      <c r="J2792">
        <f>IF($I2792=1,SUMIFS(Registros!$I$2:$I$6000,Registros!$A$2:$A$6000,"CS",Registros!$B$2:$B$6000,$A2792),0)</f>
        <v>0</v>
      </c>
      <c r="K2792">
        <f>IF(COUNTIFS(Winback!$K$2:$K$300,$A2792)&gt;0,1,0)</f>
        <v>0</v>
      </c>
      <c r="L2792">
        <f>IF(AND($K2792=1,LEFT($A2792,3)="WB-"),SUMIFS(Winback!$D$2:$D$300,Winback!$K$2:$K$300,$A2792),0)</f>
        <v>0</v>
      </c>
      <c r="M2792">
        <f>IF(OR($E2792=1,$G2792=1,SUMIFS(Registros!$J$2:$J$6000,Registros!$B$2:$B$6000,$A2792)&gt;0),1,0)</f>
        <v>1</v>
      </c>
      <c r="N2792">
        <f>IF($J2792&gt;0,1,IF(COUNTIFS(Registros!$A$2:$A$6000,"CS",Registros!$B$2:$B$6000,$A2792,Registros!$K$2:$K$6000,"&lt;&gt;")&gt;0,1,0))</f>
        <v>0</v>
      </c>
      <c r="O2792" t="str">
        <f t="shared" si="215"/>
        <v>SOLO MÓVIL</v>
      </c>
      <c r="P2792" t="str">
        <f t="shared" si="216"/>
        <v>Ofrecer fijo + internet (FLBBTV)</v>
      </c>
      <c r="Q2792">
        <f t="shared" si="217"/>
        <v>16.29</v>
      </c>
      <c r="R2792">
        <f>IFERROR(VLOOKUP($A2792,Registros!$B$2:$G$6000,6,0),IFERROR(INDEX(Winback!$C$2:$C$300,MATCH($A2792,Winback!$K$2:$K$300,0)),""))</f>
        <v>0</v>
      </c>
      <c r="S2792" t="str">
        <f t="shared" si="218"/>
        <v>+MOV</v>
      </c>
      <c r="T2792">
        <f t="shared" si="219"/>
        <v>1</v>
      </c>
    </row>
    <row r="2793" spans="1:20" x14ac:dyDescent="0.35">
      <c r="A2793" t="s">
        <v>13815</v>
      </c>
      <c r="B2793" t="s">
        <v>13816</v>
      </c>
      <c r="C2793" t="s">
        <v>13817</v>
      </c>
      <c r="D2793" t="s">
        <v>13818</v>
      </c>
      <c r="E2793">
        <f>IF(COUNTIFS(Registros!$A$2:$A$6000,"NP",Registros!$B$2:$B$6000,$A2793)&gt;0,1,0)</f>
        <v>0</v>
      </c>
      <c r="F2793">
        <f>IF($E2793=1,SUMIFS(Registros!$F$2:$F$6000,Registros!$A$2:$A$6000,"NP",Registros!$B$2:$B$6000,$A2793),0)</f>
        <v>0</v>
      </c>
      <c r="G2793">
        <f>IF(COUNTIFS(Registros!$A$2:$A$6000,"MOV",Registros!$B$2:$B$6000,$A2793)&gt;0,1,0)</f>
        <v>1</v>
      </c>
      <c r="H2793">
        <f>IF($G2793=1,SUMIFS(Registros!$F$2:$F$6000,Registros!$A$2:$A$6000,"MOV",Registros!$B$2:$B$6000,$A2793),0)</f>
        <v>41.5</v>
      </c>
      <c r="I2793">
        <f>IF(COUNTIFS(Registros!$A$2:$A$6000,"CS",Registros!$B$2:$B$6000,$A2793)&gt;0,1,0)</f>
        <v>0</v>
      </c>
      <c r="J2793">
        <f>IF($I2793=1,SUMIFS(Registros!$I$2:$I$6000,Registros!$A$2:$A$6000,"CS",Registros!$B$2:$B$6000,$A2793),0)</f>
        <v>0</v>
      </c>
      <c r="K2793">
        <f>IF(COUNTIFS(Winback!$K$2:$K$300,$A2793)&gt;0,1,0)</f>
        <v>0</v>
      </c>
      <c r="L2793">
        <f>IF(AND($K2793=1,LEFT($A2793,3)="WB-"),SUMIFS(Winback!$D$2:$D$300,Winback!$K$2:$K$300,$A2793),0)</f>
        <v>0</v>
      </c>
      <c r="M2793">
        <f>IF(OR($E2793=1,$G2793=1,SUMIFS(Registros!$J$2:$J$6000,Registros!$B$2:$B$6000,$A2793)&gt;0),1,0)</f>
        <v>1</v>
      </c>
      <c r="N2793">
        <f>IF($J2793&gt;0,1,IF(COUNTIFS(Registros!$A$2:$A$6000,"CS",Registros!$B$2:$B$6000,$A2793,Registros!$K$2:$K$6000,"&lt;&gt;")&gt;0,1,0))</f>
        <v>0</v>
      </c>
      <c r="O2793" t="str">
        <f t="shared" si="215"/>
        <v>SOLO MÓVIL</v>
      </c>
      <c r="P2793" t="str">
        <f t="shared" si="216"/>
        <v>Ofrecer fijo + internet (FLBBTV)</v>
      </c>
      <c r="Q2793">
        <f t="shared" si="217"/>
        <v>41.5</v>
      </c>
      <c r="R2793">
        <f>IFERROR(VLOOKUP($A2793,Registros!$B$2:$G$6000,6,0),IFERROR(INDEX(Winback!$C$2:$C$300,MATCH($A2793,Winback!$K$2:$K$300,0)),""))</f>
        <v>0</v>
      </c>
      <c r="S2793" t="str">
        <f t="shared" si="218"/>
        <v>+MOV</v>
      </c>
      <c r="T2793">
        <f t="shared" si="219"/>
        <v>1</v>
      </c>
    </row>
    <row r="2794" spans="1:20" x14ac:dyDescent="0.35">
      <c r="A2794" t="s">
        <v>13820</v>
      </c>
      <c r="B2794" t="s">
        <v>13821</v>
      </c>
      <c r="C2794" t="s">
        <v>13822</v>
      </c>
      <c r="D2794" t="s">
        <v>13823</v>
      </c>
      <c r="E2794">
        <f>IF(COUNTIFS(Registros!$A$2:$A$6000,"NP",Registros!$B$2:$B$6000,$A2794)&gt;0,1,0)</f>
        <v>0</v>
      </c>
      <c r="F2794">
        <f>IF($E2794=1,SUMIFS(Registros!$F$2:$F$6000,Registros!$A$2:$A$6000,"NP",Registros!$B$2:$B$6000,$A2794),0)</f>
        <v>0</v>
      </c>
      <c r="G2794">
        <f>IF(COUNTIFS(Registros!$A$2:$A$6000,"MOV",Registros!$B$2:$B$6000,$A2794)&gt;0,1,0)</f>
        <v>1</v>
      </c>
      <c r="H2794">
        <f>IF($G2794=1,SUMIFS(Registros!$F$2:$F$6000,Registros!$A$2:$A$6000,"MOV",Registros!$B$2:$B$6000,$A2794),0)</f>
        <v>15</v>
      </c>
      <c r="I2794">
        <f>IF(COUNTIFS(Registros!$A$2:$A$6000,"CS",Registros!$B$2:$B$6000,$A2794)&gt;0,1,0)</f>
        <v>0</v>
      </c>
      <c r="J2794">
        <f>IF($I2794=1,SUMIFS(Registros!$I$2:$I$6000,Registros!$A$2:$A$6000,"CS",Registros!$B$2:$B$6000,$A2794),0)</f>
        <v>0</v>
      </c>
      <c r="K2794">
        <f>IF(COUNTIFS(Winback!$K$2:$K$300,$A2794)&gt;0,1,0)</f>
        <v>0</v>
      </c>
      <c r="L2794">
        <f>IF(AND($K2794=1,LEFT($A2794,3)="WB-"),SUMIFS(Winback!$D$2:$D$300,Winback!$K$2:$K$300,$A2794),0)</f>
        <v>0</v>
      </c>
      <c r="M2794">
        <f>IF(OR($E2794=1,$G2794=1,SUMIFS(Registros!$J$2:$J$6000,Registros!$B$2:$B$6000,$A2794)&gt;0),1,0)</f>
        <v>1</v>
      </c>
      <c r="N2794">
        <f>IF($J2794&gt;0,1,IF(COUNTIFS(Registros!$A$2:$A$6000,"CS",Registros!$B$2:$B$6000,$A2794,Registros!$K$2:$K$6000,"&lt;&gt;")&gt;0,1,0))</f>
        <v>0</v>
      </c>
      <c r="O2794" t="str">
        <f t="shared" si="215"/>
        <v>SOLO MÓVIL</v>
      </c>
      <c r="P2794" t="str">
        <f t="shared" si="216"/>
        <v>Ofrecer fijo + internet (FLBBTV)</v>
      </c>
      <c r="Q2794">
        <f t="shared" si="217"/>
        <v>15</v>
      </c>
      <c r="R2794">
        <f>IFERROR(VLOOKUP($A2794,Registros!$B$2:$G$6000,6,0),IFERROR(INDEX(Winback!$C$2:$C$300,MATCH($A2794,Winback!$K$2:$K$300,0)),""))</f>
        <v>0</v>
      </c>
      <c r="S2794" t="str">
        <f t="shared" si="218"/>
        <v>+MOV</v>
      </c>
      <c r="T2794">
        <f t="shared" si="219"/>
        <v>1</v>
      </c>
    </row>
    <row r="2795" spans="1:20" x14ac:dyDescent="0.35">
      <c r="A2795" t="s">
        <v>13825</v>
      </c>
      <c r="B2795" t="s">
        <v>13826</v>
      </c>
      <c r="C2795" t="s">
        <v>13827</v>
      </c>
      <c r="D2795" t="s">
        <v>13828</v>
      </c>
      <c r="E2795">
        <f>IF(COUNTIFS(Registros!$A$2:$A$6000,"NP",Registros!$B$2:$B$6000,$A2795)&gt;0,1,0)</f>
        <v>0</v>
      </c>
      <c r="F2795">
        <f>IF($E2795=1,SUMIFS(Registros!$F$2:$F$6000,Registros!$A$2:$A$6000,"NP",Registros!$B$2:$B$6000,$A2795),0)</f>
        <v>0</v>
      </c>
      <c r="G2795">
        <f>IF(COUNTIFS(Registros!$A$2:$A$6000,"MOV",Registros!$B$2:$B$6000,$A2795)&gt;0,1,0)</f>
        <v>1</v>
      </c>
      <c r="H2795">
        <f>IF($G2795=1,SUMIFS(Registros!$F$2:$F$6000,Registros!$A$2:$A$6000,"MOV",Registros!$B$2:$B$6000,$A2795),0)</f>
        <v>15</v>
      </c>
      <c r="I2795">
        <f>IF(COUNTIFS(Registros!$A$2:$A$6000,"CS",Registros!$B$2:$B$6000,$A2795)&gt;0,1,0)</f>
        <v>0</v>
      </c>
      <c r="J2795">
        <f>IF($I2795=1,SUMIFS(Registros!$I$2:$I$6000,Registros!$A$2:$A$6000,"CS",Registros!$B$2:$B$6000,$A2795),0)</f>
        <v>0</v>
      </c>
      <c r="K2795">
        <f>IF(COUNTIFS(Winback!$K$2:$K$300,$A2795)&gt;0,1,0)</f>
        <v>0</v>
      </c>
      <c r="L2795">
        <f>IF(AND($K2795=1,LEFT($A2795,3)="WB-"),SUMIFS(Winback!$D$2:$D$300,Winback!$K$2:$K$300,$A2795),0)</f>
        <v>0</v>
      </c>
      <c r="M2795">
        <f>IF(OR($E2795=1,$G2795=1,SUMIFS(Registros!$J$2:$J$6000,Registros!$B$2:$B$6000,$A2795)&gt;0),1,0)</f>
        <v>1</v>
      </c>
      <c r="N2795">
        <f>IF($J2795&gt;0,1,IF(COUNTIFS(Registros!$A$2:$A$6000,"CS",Registros!$B$2:$B$6000,$A2795,Registros!$K$2:$K$6000,"&lt;&gt;")&gt;0,1,0))</f>
        <v>0</v>
      </c>
      <c r="O2795" t="str">
        <f t="shared" si="215"/>
        <v>SOLO MÓVIL</v>
      </c>
      <c r="P2795" t="str">
        <f t="shared" si="216"/>
        <v>Ofrecer fijo + internet (FLBBTV)</v>
      </c>
      <c r="Q2795">
        <f t="shared" si="217"/>
        <v>15</v>
      </c>
      <c r="R2795">
        <f>IFERROR(VLOOKUP($A2795,Registros!$B$2:$G$6000,6,0),IFERROR(INDEX(Winback!$C$2:$C$300,MATCH($A2795,Winback!$K$2:$K$300,0)),""))</f>
        <v>0</v>
      </c>
      <c r="S2795" t="str">
        <f t="shared" si="218"/>
        <v>+MOV</v>
      </c>
      <c r="T2795">
        <f t="shared" si="219"/>
        <v>1</v>
      </c>
    </row>
    <row r="2796" spans="1:20" x14ac:dyDescent="0.35">
      <c r="A2796" t="s">
        <v>13830</v>
      </c>
      <c r="B2796" t="s">
        <v>13831</v>
      </c>
      <c r="C2796" t="s">
        <v>13832</v>
      </c>
      <c r="D2796" t="s">
        <v>13833</v>
      </c>
      <c r="E2796">
        <f>IF(COUNTIFS(Registros!$A$2:$A$6000,"NP",Registros!$B$2:$B$6000,$A2796)&gt;0,1,0)</f>
        <v>0</v>
      </c>
      <c r="F2796">
        <f>IF($E2796=1,SUMIFS(Registros!$F$2:$F$6000,Registros!$A$2:$A$6000,"NP",Registros!$B$2:$B$6000,$A2796),0)</f>
        <v>0</v>
      </c>
      <c r="G2796">
        <f>IF(COUNTIFS(Registros!$A$2:$A$6000,"MOV",Registros!$B$2:$B$6000,$A2796)&gt;0,1,0)</f>
        <v>1</v>
      </c>
      <c r="H2796">
        <f>IF($G2796=1,SUMIFS(Registros!$F$2:$F$6000,Registros!$A$2:$A$6000,"MOV",Registros!$B$2:$B$6000,$A2796),0)</f>
        <v>56.46</v>
      </c>
      <c r="I2796">
        <f>IF(COUNTIFS(Registros!$A$2:$A$6000,"CS",Registros!$B$2:$B$6000,$A2796)&gt;0,1,0)</f>
        <v>0</v>
      </c>
      <c r="J2796">
        <f>IF($I2796=1,SUMIFS(Registros!$I$2:$I$6000,Registros!$A$2:$A$6000,"CS",Registros!$B$2:$B$6000,$A2796),0)</f>
        <v>0</v>
      </c>
      <c r="K2796">
        <f>IF(COUNTIFS(Winback!$K$2:$K$300,$A2796)&gt;0,1,0)</f>
        <v>0</v>
      </c>
      <c r="L2796">
        <f>IF(AND($K2796=1,LEFT($A2796,3)="WB-"),SUMIFS(Winback!$D$2:$D$300,Winback!$K$2:$K$300,$A2796),0)</f>
        <v>0</v>
      </c>
      <c r="M2796">
        <f>IF(OR($E2796=1,$G2796=1,SUMIFS(Registros!$J$2:$J$6000,Registros!$B$2:$B$6000,$A2796)&gt;0),1,0)</f>
        <v>1</v>
      </c>
      <c r="N2796">
        <f>IF($J2796&gt;0,1,IF(COUNTIFS(Registros!$A$2:$A$6000,"CS",Registros!$B$2:$B$6000,$A2796,Registros!$K$2:$K$6000,"&lt;&gt;")&gt;0,1,0))</f>
        <v>0</v>
      </c>
      <c r="O2796" t="str">
        <f t="shared" si="215"/>
        <v>SOLO MÓVIL</v>
      </c>
      <c r="P2796" t="str">
        <f t="shared" si="216"/>
        <v>Ofrecer fijo + internet (FLBBTV)</v>
      </c>
      <c r="Q2796">
        <f t="shared" si="217"/>
        <v>56.46</v>
      </c>
      <c r="R2796">
        <f>IFERROR(VLOOKUP($A2796,Registros!$B$2:$G$6000,6,0),IFERROR(INDEX(Winback!$C$2:$C$300,MATCH($A2796,Winback!$K$2:$K$300,0)),""))</f>
        <v>0</v>
      </c>
      <c r="S2796" t="str">
        <f t="shared" si="218"/>
        <v>+MOV</v>
      </c>
      <c r="T2796">
        <f t="shared" si="219"/>
        <v>1</v>
      </c>
    </row>
    <row r="2797" spans="1:20" x14ac:dyDescent="0.35">
      <c r="A2797" t="s">
        <v>13834</v>
      </c>
      <c r="B2797" t="s">
        <v>13835</v>
      </c>
      <c r="C2797" t="s">
        <v>13836</v>
      </c>
      <c r="D2797" t="s">
        <v>13837</v>
      </c>
      <c r="E2797">
        <f>IF(COUNTIFS(Registros!$A$2:$A$6000,"NP",Registros!$B$2:$B$6000,$A2797)&gt;0,1,0)</f>
        <v>0</v>
      </c>
      <c r="F2797">
        <f>IF($E2797=1,SUMIFS(Registros!$F$2:$F$6000,Registros!$A$2:$A$6000,"NP",Registros!$B$2:$B$6000,$A2797),0)</f>
        <v>0</v>
      </c>
      <c r="G2797">
        <f>IF(COUNTIFS(Registros!$A$2:$A$6000,"MOV",Registros!$B$2:$B$6000,$A2797)&gt;0,1,0)</f>
        <v>1</v>
      </c>
      <c r="H2797">
        <f>IF($G2797=1,SUMIFS(Registros!$F$2:$F$6000,Registros!$A$2:$A$6000,"MOV",Registros!$B$2:$B$6000,$A2797),0)</f>
        <v>15</v>
      </c>
      <c r="I2797">
        <f>IF(COUNTIFS(Registros!$A$2:$A$6000,"CS",Registros!$B$2:$B$6000,$A2797)&gt;0,1,0)</f>
        <v>0</v>
      </c>
      <c r="J2797">
        <f>IF($I2797=1,SUMIFS(Registros!$I$2:$I$6000,Registros!$A$2:$A$6000,"CS",Registros!$B$2:$B$6000,$A2797),0)</f>
        <v>0</v>
      </c>
      <c r="K2797">
        <f>IF(COUNTIFS(Winback!$K$2:$K$300,$A2797)&gt;0,1,0)</f>
        <v>0</v>
      </c>
      <c r="L2797">
        <f>IF(AND($K2797=1,LEFT($A2797,3)="WB-"),SUMIFS(Winback!$D$2:$D$300,Winback!$K$2:$K$300,$A2797),0)</f>
        <v>0</v>
      </c>
      <c r="M2797">
        <f>IF(OR($E2797=1,$G2797=1,SUMIFS(Registros!$J$2:$J$6000,Registros!$B$2:$B$6000,$A2797)&gt;0),1,0)</f>
        <v>1</v>
      </c>
      <c r="N2797">
        <f>IF($J2797&gt;0,1,IF(COUNTIFS(Registros!$A$2:$A$6000,"CS",Registros!$B$2:$B$6000,$A2797,Registros!$K$2:$K$6000,"&lt;&gt;")&gt;0,1,0))</f>
        <v>0</v>
      </c>
      <c r="O2797" t="str">
        <f t="shared" si="215"/>
        <v>SOLO MÓVIL</v>
      </c>
      <c r="P2797" t="str">
        <f t="shared" si="216"/>
        <v>Ofrecer fijo + internet (FLBBTV)</v>
      </c>
      <c r="Q2797">
        <f t="shared" si="217"/>
        <v>15</v>
      </c>
      <c r="R2797">
        <f>IFERROR(VLOOKUP($A2797,Registros!$B$2:$G$6000,6,0),IFERROR(INDEX(Winback!$C$2:$C$300,MATCH($A2797,Winback!$K$2:$K$300,0)),""))</f>
        <v>0</v>
      </c>
      <c r="S2797" t="str">
        <f t="shared" si="218"/>
        <v>+MOV</v>
      </c>
      <c r="T2797">
        <f t="shared" si="219"/>
        <v>1</v>
      </c>
    </row>
    <row r="2798" spans="1:20" x14ac:dyDescent="0.35">
      <c r="A2798" t="s">
        <v>13839</v>
      </c>
      <c r="B2798" t="s">
        <v>13840</v>
      </c>
      <c r="C2798" t="s">
        <v>13841</v>
      </c>
      <c r="D2798" t="s">
        <v>13842</v>
      </c>
      <c r="E2798">
        <f>IF(COUNTIFS(Registros!$A$2:$A$6000,"NP",Registros!$B$2:$B$6000,$A2798)&gt;0,1,0)</f>
        <v>0</v>
      </c>
      <c r="F2798">
        <f>IF($E2798=1,SUMIFS(Registros!$F$2:$F$6000,Registros!$A$2:$A$6000,"NP",Registros!$B$2:$B$6000,$A2798),0)</f>
        <v>0</v>
      </c>
      <c r="G2798">
        <f>IF(COUNTIFS(Registros!$A$2:$A$6000,"MOV",Registros!$B$2:$B$6000,$A2798)&gt;0,1,0)</f>
        <v>1</v>
      </c>
      <c r="H2798">
        <f>IF($G2798=1,SUMIFS(Registros!$F$2:$F$6000,Registros!$A$2:$A$6000,"MOV",Registros!$B$2:$B$6000,$A2798),0)</f>
        <v>36</v>
      </c>
      <c r="I2798">
        <f>IF(COUNTIFS(Registros!$A$2:$A$6000,"CS",Registros!$B$2:$B$6000,$A2798)&gt;0,1,0)</f>
        <v>0</v>
      </c>
      <c r="J2798">
        <f>IF($I2798=1,SUMIFS(Registros!$I$2:$I$6000,Registros!$A$2:$A$6000,"CS",Registros!$B$2:$B$6000,$A2798),0)</f>
        <v>0</v>
      </c>
      <c r="K2798">
        <f>IF(COUNTIFS(Winback!$K$2:$K$300,$A2798)&gt;0,1,0)</f>
        <v>0</v>
      </c>
      <c r="L2798">
        <f>IF(AND($K2798=1,LEFT($A2798,3)="WB-"),SUMIFS(Winback!$D$2:$D$300,Winback!$K$2:$K$300,$A2798),0)</f>
        <v>0</v>
      </c>
      <c r="M2798">
        <f>IF(OR($E2798=1,$G2798=1,SUMIFS(Registros!$J$2:$J$6000,Registros!$B$2:$B$6000,$A2798)&gt;0),1,0)</f>
        <v>1</v>
      </c>
      <c r="N2798">
        <f>IF($J2798&gt;0,1,IF(COUNTIFS(Registros!$A$2:$A$6000,"CS",Registros!$B$2:$B$6000,$A2798,Registros!$K$2:$K$6000,"&lt;&gt;")&gt;0,1,0))</f>
        <v>0</v>
      </c>
      <c r="O2798" t="str">
        <f t="shared" si="215"/>
        <v>SOLO MÓVIL</v>
      </c>
      <c r="P2798" t="str">
        <f t="shared" si="216"/>
        <v>Ofrecer fijo + internet (FLBBTV)</v>
      </c>
      <c r="Q2798">
        <f t="shared" si="217"/>
        <v>36</v>
      </c>
      <c r="R2798">
        <f>IFERROR(VLOOKUP($A2798,Registros!$B$2:$G$6000,6,0),IFERROR(INDEX(Winback!$C$2:$C$300,MATCH($A2798,Winback!$K$2:$K$300,0)),""))</f>
        <v>0</v>
      </c>
      <c r="S2798" t="str">
        <f t="shared" si="218"/>
        <v>+MOV</v>
      </c>
      <c r="T2798">
        <f t="shared" si="219"/>
        <v>1</v>
      </c>
    </row>
    <row r="2799" spans="1:20" x14ac:dyDescent="0.35">
      <c r="A2799" t="s">
        <v>13844</v>
      </c>
      <c r="B2799" t="s">
        <v>13845</v>
      </c>
      <c r="C2799" t="s">
        <v>13846</v>
      </c>
      <c r="D2799" t="s">
        <v>13847</v>
      </c>
      <c r="E2799">
        <f>IF(COUNTIFS(Registros!$A$2:$A$6000,"NP",Registros!$B$2:$B$6000,$A2799)&gt;0,1,0)</f>
        <v>0</v>
      </c>
      <c r="F2799">
        <f>IF($E2799=1,SUMIFS(Registros!$F$2:$F$6000,Registros!$A$2:$A$6000,"NP",Registros!$B$2:$B$6000,$A2799),0)</f>
        <v>0</v>
      </c>
      <c r="G2799">
        <f>IF(COUNTIFS(Registros!$A$2:$A$6000,"MOV",Registros!$B$2:$B$6000,$A2799)&gt;0,1,0)</f>
        <v>1</v>
      </c>
      <c r="H2799">
        <f>IF($G2799=1,SUMIFS(Registros!$F$2:$F$6000,Registros!$A$2:$A$6000,"MOV",Registros!$B$2:$B$6000,$A2799),0)</f>
        <v>16</v>
      </c>
      <c r="I2799">
        <f>IF(COUNTIFS(Registros!$A$2:$A$6000,"CS",Registros!$B$2:$B$6000,$A2799)&gt;0,1,0)</f>
        <v>0</v>
      </c>
      <c r="J2799">
        <f>IF($I2799=1,SUMIFS(Registros!$I$2:$I$6000,Registros!$A$2:$A$6000,"CS",Registros!$B$2:$B$6000,$A2799),0)</f>
        <v>0</v>
      </c>
      <c r="K2799">
        <f>IF(COUNTIFS(Winback!$K$2:$K$300,$A2799)&gt;0,1,0)</f>
        <v>0</v>
      </c>
      <c r="L2799">
        <f>IF(AND($K2799=1,LEFT($A2799,3)="WB-"),SUMIFS(Winback!$D$2:$D$300,Winback!$K$2:$K$300,$A2799),0)</f>
        <v>0</v>
      </c>
      <c r="M2799">
        <f>IF(OR($E2799=1,$G2799=1,SUMIFS(Registros!$J$2:$J$6000,Registros!$B$2:$B$6000,$A2799)&gt;0),1,0)</f>
        <v>1</v>
      </c>
      <c r="N2799">
        <f>IF($J2799&gt;0,1,IF(COUNTIFS(Registros!$A$2:$A$6000,"CS",Registros!$B$2:$B$6000,$A2799,Registros!$K$2:$K$6000,"&lt;&gt;")&gt;0,1,0))</f>
        <v>0</v>
      </c>
      <c r="O2799" t="str">
        <f t="shared" si="215"/>
        <v>SOLO MÓVIL</v>
      </c>
      <c r="P2799" t="str">
        <f t="shared" si="216"/>
        <v>Ofrecer fijo + internet (FLBBTV)</v>
      </c>
      <c r="Q2799">
        <f t="shared" si="217"/>
        <v>16</v>
      </c>
      <c r="R2799">
        <f>IFERROR(VLOOKUP($A2799,Registros!$B$2:$G$6000,6,0),IFERROR(INDEX(Winback!$C$2:$C$300,MATCH($A2799,Winback!$K$2:$K$300,0)),""))</f>
        <v>0</v>
      </c>
      <c r="S2799" t="str">
        <f t="shared" si="218"/>
        <v>+MOV</v>
      </c>
      <c r="T2799">
        <f t="shared" si="219"/>
        <v>1</v>
      </c>
    </row>
    <row r="2800" spans="1:20" x14ac:dyDescent="0.35">
      <c r="A2800" t="s">
        <v>13849</v>
      </c>
      <c r="B2800" t="s">
        <v>13850</v>
      </c>
      <c r="C2800" t="s">
        <v>13851</v>
      </c>
      <c r="D2800" t="s">
        <v>13852</v>
      </c>
      <c r="E2800">
        <f>IF(COUNTIFS(Registros!$A$2:$A$6000,"NP",Registros!$B$2:$B$6000,$A2800)&gt;0,1,0)</f>
        <v>0</v>
      </c>
      <c r="F2800">
        <f>IF($E2800=1,SUMIFS(Registros!$F$2:$F$6000,Registros!$A$2:$A$6000,"NP",Registros!$B$2:$B$6000,$A2800),0)</f>
        <v>0</v>
      </c>
      <c r="G2800">
        <f>IF(COUNTIFS(Registros!$A$2:$A$6000,"MOV",Registros!$B$2:$B$6000,$A2800)&gt;0,1,0)</f>
        <v>1</v>
      </c>
      <c r="H2800">
        <f>IF($G2800=1,SUMIFS(Registros!$F$2:$F$6000,Registros!$A$2:$A$6000,"MOV",Registros!$B$2:$B$6000,$A2800),0)</f>
        <v>16.940000000000001</v>
      </c>
      <c r="I2800">
        <f>IF(COUNTIFS(Registros!$A$2:$A$6000,"CS",Registros!$B$2:$B$6000,$A2800)&gt;0,1,0)</f>
        <v>0</v>
      </c>
      <c r="J2800">
        <f>IF($I2800=1,SUMIFS(Registros!$I$2:$I$6000,Registros!$A$2:$A$6000,"CS",Registros!$B$2:$B$6000,$A2800),0)</f>
        <v>0</v>
      </c>
      <c r="K2800">
        <f>IF(COUNTIFS(Winback!$K$2:$K$300,$A2800)&gt;0,1,0)</f>
        <v>0</v>
      </c>
      <c r="L2800">
        <f>IF(AND($K2800=1,LEFT($A2800,3)="WB-"),SUMIFS(Winback!$D$2:$D$300,Winback!$K$2:$K$300,$A2800),0)</f>
        <v>0</v>
      </c>
      <c r="M2800">
        <f>IF(OR($E2800=1,$G2800=1,SUMIFS(Registros!$J$2:$J$6000,Registros!$B$2:$B$6000,$A2800)&gt;0),1,0)</f>
        <v>1</v>
      </c>
      <c r="N2800">
        <f>IF($J2800&gt;0,1,IF(COUNTIFS(Registros!$A$2:$A$6000,"CS",Registros!$B$2:$B$6000,$A2800,Registros!$K$2:$K$6000,"&lt;&gt;")&gt;0,1,0))</f>
        <v>0</v>
      </c>
      <c r="O2800" t="str">
        <f t="shared" si="215"/>
        <v>SOLO MÓVIL</v>
      </c>
      <c r="P2800" t="str">
        <f t="shared" si="216"/>
        <v>Ofrecer fijo + internet (FLBBTV)</v>
      </c>
      <c r="Q2800">
        <f t="shared" si="217"/>
        <v>16.940000000000001</v>
      </c>
      <c r="R2800">
        <f>IFERROR(VLOOKUP($A2800,Registros!$B$2:$G$6000,6,0),IFERROR(INDEX(Winback!$C$2:$C$300,MATCH($A2800,Winback!$K$2:$K$300,0)),""))</f>
        <v>0</v>
      </c>
      <c r="S2800" t="str">
        <f t="shared" si="218"/>
        <v>+MOV</v>
      </c>
      <c r="T2800">
        <f t="shared" si="219"/>
        <v>1</v>
      </c>
    </row>
    <row r="2801" spans="1:20" x14ac:dyDescent="0.35">
      <c r="A2801" t="s">
        <v>13854</v>
      </c>
      <c r="B2801" t="s">
        <v>13855</v>
      </c>
      <c r="C2801" t="s">
        <v>13856</v>
      </c>
      <c r="D2801" t="s">
        <v>13857</v>
      </c>
      <c r="E2801">
        <f>IF(COUNTIFS(Registros!$A$2:$A$6000,"NP",Registros!$B$2:$B$6000,$A2801)&gt;0,1,0)</f>
        <v>0</v>
      </c>
      <c r="F2801">
        <f>IF($E2801=1,SUMIFS(Registros!$F$2:$F$6000,Registros!$A$2:$A$6000,"NP",Registros!$B$2:$B$6000,$A2801),0)</f>
        <v>0</v>
      </c>
      <c r="G2801">
        <f>IF(COUNTIFS(Registros!$A$2:$A$6000,"MOV",Registros!$B$2:$B$6000,$A2801)&gt;0,1,0)</f>
        <v>1</v>
      </c>
      <c r="H2801">
        <f>IF($G2801=1,SUMIFS(Registros!$F$2:$F$6000,Registros!$A$2:$A$6000,"MOV",Registros!$B$2:$B$6000,$A2801),0)</f>
        <v>87.49</v>
      </c>
      <c r="I2801">
        <f>IF(COUNTIFS(Registros!$A$2:$A$6000,"CS",Registros!$B$2:$B$6000,$A2801)&gt;0,1,0)</f>
        <v>0</v>
      </c>
      <c r="J2801">
        <f>IF($I2801=1,SUMIFS(Registros!$I$2:$I$6000,Registros!$A$2:$A$6000,"CS",Registros!$B$2:$B$6000,$A2801),0)</f>
        <v>0</v>
      </c>
      <c r="K2801">
        <f>IF(COUNTIFS(Winback!$K$2:$K$300,$A2801)&gt;0,1,0)</f>
        <v>0</v>
      </c>
      <c r="L2801">
        <f>IF(AND($K2801=1,LEFT($A2801,3)="WB-"),SUMIFS(Winback!$D$2:$D$300,Winback!$K$2:$K$300,$A2801),0)</f>
        <v>0</v>
      </c>
      <c r="M2801">
        <f>IF(OR($E2801=1,$G2801=1,SUMIFS(Registros!$J$2:$J$6000,Registros!$B$2:$B$6000,$A2801)&gt;0),1,0)</f>
        <v>1</v>
      </c>
      <c r="N2801">
        <f>IF($J2801&gt;0,1,IF(COUNTIFS(Registros!$A$2:$A$6000,"CS",Registros!$B$2:$B$6000,$A2801,Registros!$K$2:$K$6000,"&lt;&gt;")&gt;0,1,0))</f>
        <v>0</v>
      </c>
      <c r="O2801" t="str">
        <f t="shared" si="215"/>
        <v>SOLO MÓVIL</v>
      </c>
      <c r="P2801" t="str">
        <f t="shared" si="216"/>
        <v>Ofrecer fijo + internet (FLBBTV)</v>
      </c>
      <c r="Q2801">
        <f t="shared" si="217"/>
        <v>87.49</v>
      </c>
      <c r="R2801">
        <f>IFERROR(VLOOKUP($A2801,Registros!$B$2:$G$6000,6,0),IFERROR(INDEX(Winback!$C$2:$C$300,MATCH($A2801,Winback!$K$2:$K$300,0)),""))</f>
        <v>0</v>
      </c>
      <c r="S2801" t="str">
        <f t="shared" si="218"/>
        <v>+MOV</v>
      </c>
      <c r="T2801">
        <f t="shared" si="219"/>
        <v>1</v>
      </c>
    </row>
    <row r="2802" spans="1:20" x14ac:dyDescent="0.35">
      <c r="A2802" t="s">
        <v>13860</v>
      </c>
      <c r="B2802" t="s">
        <v>13861</v>
      </c>
      <c r="C2802" t="s">
        <v>13862</v>
      </c>
      <c r="D2802" t="s">
        <v>13863</v>
      </c>
      <c r="E2802">
        <f>IF(COUNTIFS(Registros!$A$2:$A$6000,"NP",Registros!$B$2:$B$6000,$A2802)&gt;0,1,0)</f>
        <v>0</v>
      </c>
      <c r="F2802">
        <f>IF($E2802=1,SUMIFS(Registros!$F$2:$F$6000,Registros!$A$2:$A$6000,"NP",Registros!$B$2:$B$6000,$A2802),0)</f>
        <v>0</v>
      </c>
      <c r="G2802">
        <f>IF(COUNTIFS(Registros!$A$2:$A$6000,"MOV",Registros!$B$2:$B$6000,$A2802)&gt;0,1,0)</f>
        <v>1</v>
      </c>
      <c r="H2802">
        <f>IF($G2802=1,SUMIFS(Registros!$F$2:$F$6000,Registros!$A$2:$A$6000,"MOV",Registros!$B$2:$B$6000,$A2802),0)</f>
        <v>15</v>
      </c>
      <c r="I2802">
        <f>IF(COUNTIFS(Registros!$A$2:$A$6000,"CS",Registros!$B$2:$B$6000,$A2802)&gt;0,1,0)</f>
        <v>0</v>
      </c>
      <c r="J2802">
        <f>IF($I2802=1,SUMIFS(Registros!$I$2:$I$6000,Registros!$A$2:$A$6000,"CS",Registros!$B$2:$B$6000,$A2802),0)</f>
        <v>0</v>
      </c>
      <c r="K2802">
        <f>IF(COUNTIFS(Winback!$K$2:$K$300,$A2802)&gt;0,1,0)</f>
        <v>0</v>
      </c>
      <c r="L2802">
        <f>IF(AND($K2802=1,LEFT($A2802,3)="WB-"),SUMIFS(Winback!$D$2:$D$300,Winback!$K$2:$K$300,$A2802),0)</f>
        <v>0</v>
      </c>
      <c r="M2802">
        <f>IF(OR($E2802=1,$G2802=1,SUMIFS(Registros!$J$2:$J$6000,Registros!$B$2:$B$6000,$A2802)&gt;0),1,0)</f>
        <v>1</v>
      </c>
      <c r="N2802">
        <f>IF($J2802&gt;0,1,IF(COUNTIFS(Registros!$A$2:$A$6000,"CS",Registros!$B$2:$B$6000,$A2802,Registros!$K$2:$K$6000,"&lt;&gt;")&gt;0,1,0))</f>
        <v>0</v>
      </c>
      <c r="O2802" t="str">
        <f t="shared" si="215"/>
        <v>SOLO MÓVIL</v>
      </c>
      <c r="P2802" t="str">
        <f t="shared" si="216"/>
        <v>Ofrecer fijo + internet (FLBBTV)</v>
      </c>
      <c r="Q2802">
        <f t="shared" si="217"/>
        <v>15</v>
      </c>
      <c r="R2802">
        <f>IFERROR(VLOOKUP($A2802,Registros!$B$2:$G$6000,6,0),IFERROR(INDEX(Winback!$C$2:$C$300,MATCH($A2802,Winback!$K$2:$K$300,0)),""))</f>
        <v>0</v>
      </c>
      <c r="S2802" t="str">
        <f t="shared" si="218"/>
        <v>+MOV</v>
      </c>
      <c r="T2802">
        <f t="shared" si="219"/>
        <v>1</v>
      </c>
    </row>
    <row r="2803" spans="1:20" x14ac:dyDescent="0.35">
      <c r="A2803" t="s">
        <v>13865</v>
      </c>
      <c r="B2803" t="s">
        <v>13866</v>
      </c>
      <c r="C2803" t="s">
        <v>13867</v>
      </c>
      <c r="D2803" t="s">
        <v>13868</v>
      </c>
      <c r="E2803">
        <f>IF(COUNTIFS(Registros!$A$2:$A$6000,"NP",Registros!$B$2:$B$6000,$A2803)&gt;0,1,0)</f>
        <v>0</v>
      </c>
      <c r="F2803">
        <f>IF($E2803=1,SUMIFS(Registros!$F$2:$F$6000,Registros!$A$2:$A$6000,"NP",Registros!$B$2:$B$6000,$A2803),0)</f>
        <v>0</v>
      </c>
      <c r="G2803">
        <f>IF(COUNTIFS(Registros!$A$2:$A$6000,"MOV",Registros!$B$2:$B$6000,$A2803)&gt;0,1,0)</f>
        <v>1</v>
      </c>
      <c r="H2803">
        <f>IF($G2803=1,SUMIFS(Registros!$F$2:$F$6000,Registros!$A$2:$A$6000,"MOV",Registros!$B$2:$B$6000,$A2803),0)</f>
        <v>15</v>
      </c>
      <c r="I2803">
        <f>IF(COUNTIFS(Registros!$A$2:$A$6000,"CS",Registros!$B$2:$B$6000,$A2803)&gt;0,1,0)</f>
        <v>0</v>
      </c>
      <c r="J2803">
        <f>IF($I2803=1,SUMIFS(Registros!$I$2:$I$6000,Registros!$A$2:$A$6000,"CS",Registros!$B$2:$B$6000,$A2803),0)</f>
        <v>0</v>
      </c>
      <c r="K2803">
        <f>IF(COUNTIFS(Winback!$K$2:$K$300,$A2803)&gt;0,1,0)</f>
        <v>0</v>
      </c>
      <c r="L2803">
        <f>IF(AND($K2803=1,LEFT($A2803,3)="WB-"),SUMIFS(Winback!$D$2:$D$300,Winback!$K$2:$K$300,$A2803),0)</f>
        <v>0</v>
      </c>
      <c r="M2803">
        <f>IF(OR($E2803=1,$G2803=1,SUMIFS(Registros!$J$2:$J$6000,Registros!$B$2:$B$6000,$A2803)&gt;0),1,0)</f>
        <v>1</v>
      </c>
      <c r="N2803">
        <f>IF($J2803&gt;0,1,IF(COUNTIFS(Registros!$A$2:$A$6000,"CS",Registros!$B$2:$B$6000,$A2803,Registros!$K$2:$K$6000,"&lt;&gt;")&gt;0,1,0))</f>
        <v>0</v>
      </c>
      <c r="O2803" t="str">
        <f t="shared" si="215"/>
        <v>SOLO MÓVIL</v>
      </c>
      <c r="P2803" t="str">
        <f t="shared" si="216"/>
        <v>Ofrecer fijo + internet (FLBBTV)</v>
      </c>
      <c r="Q2803">
        <f t="shared" si="217"/>
        <v>15</v>
      </c>
      <c r="R2803">
        <f>IFERROR(VLOOKUP($A2803,Registros!$B$2:$G$6000,6,0),IFERROR(INDEX(Winback!$C$2:$C$300,MATCH($A2803,Winback!$K$2:$K$300,0)),""))</f>
        <v>0</v>
      </c>
      <c r="S2803" t="str">
        <f t="shared" si="218"/>
        <v>+MOV</v>
      </c>
      <c r="T2803">
        <f t="shared" si="219"/>
        <v>1</v>
      </c>
    </row>
    <row r="2804" spans="1:20" x14ac:dyDescent="0.35">
      <c r="A2804" t="s">
        <v>13870</v>
      </c>
      <c r="B2804" t="s">
        <v>13871</v>
      </c>
      <c r="C2804" t="s">
        <v>13872</v>
      </c>
      <c r="D2804" t="s">
        <v>13873</v>
      </c>
      <c r="E2804">
        <f>IF(COUNTIFS(Registros!$A$2:$A$6000,"NP",Registros!$B$2:$B$6000,$A2804)&gt;0,1,0)</f>
        <v>0</v>
      </c>
      <c r="F2804">
        <f>IF($E2804=1,SUMIFS(Registros!$F$2:$F$6000,Registros!$A$2:$A$6000,"NP",Registros!$B$2:$B$6000,$A2804),0)</f>
        <v>0</v>
      </c>
      <c r="G2804">
        <f>IF(COUNTIFS(Registros!$A$2:$A$6000,"MOV",Registros!$B$2:$B$6000,$A2804)&gt;0,1,0)</f>
        <v>1</v>
      </c>
      <c r="H2804">
        <f>IF($G2804=1,SUMIFS(Registros!$F$2:$F$6000,Registros!$A$2:$A$6000,"MOV",Registros!$B$2:$B$6000,$A2804),0)</f>
        <v>15</v>
      </c>
      <c r="I2804">
        <f>IF(COUNTIFS(Registros!$A$2:$A$6000,"CS",Registros!$B$2:$B$6000,$A2804)&gt;0,1,0)</f>
        <v>0</v>
      </c>
      <c r="J2804">
        <f>IF($I2804=1,SUMIFS(Registros!$I$2:$I$6000,Registros!$A$2:$A$6000,"CS",Registros!$B$2:$B$6000,$A2804),0)</f>
        <v>0</v>
      </c>
      <c r="K2804">
        <f>IF(COUNTIFS(Winback!$K$2:$K$300,$A2804)&gt;0,1,0)</f>
        <v>0</v>
      </c>
      <c r="L2804">
        <f>IF(AND($K2804=1,LEFT($A2804,3)="WB-"),SUMIFS(Winback!$D$2:$D$300,Winback!$K$2:$K$300,$A2804),0)</f>
        <v>0</v>
      </c>
      <c r="M2804">
        <f>IF(OR($E2804=1,$G2804=1,SUMIFS(Registros!$J$2:$J$6000,Registros!$B$2:$B$6000,$A2804)&gt;0),1,0)</f>
        <v>1</v>
      </c>
      <c r="N2804">
        <f>IF($J2804&gt;0,1,IF(COUNTIFS(Registros!$A$2:$A$6000,"CS",Registros!$B$2:$B$6000,$A2804,Registros!$K$2:$K$6000,"&lt;&gt;")&gt;0,1,0))</f>
        <v>0</v>
      </c>
      <c r="O2804" t="str">
        <f t="shared" si="215"/>
        <v>SOLO MÓVIL</v>
      </c>
      <c r="P2804" t="str">
        <f t="shared" si="216"/>
        <v>Ofrecer fijo + internet (FLBBTV)</v>
      </c>
      <c r="Q2804">
        <f t="shared" si="217"/>
        <v>15</v>
      </c>
      <c r="R2804">
        <f>IFERROR(VLOOKUP($A2804,Registros!$B$2:$G$6000,6,0),IFERROR(INDEX(Winback!$C$2:$C$300,MATCH($A2804,Winback!$K$2:$K$300,0)),""))</f>
        <v>0</v>
      </c>
      <c r="S2804" t="str">
        <f t="shared" si="218"/>
        <v>+MOV</v>
      </c>
      <c r="T2804">
        <f t="shared" si="219"/>
        <v>1</v>
      </c>
    </row>
    <row r="2805" spans="1:20" x14ac:dyDescent="0.35">
      <c r="A2805" t="s">
        <v>13875</v>
      </c>
      <c r="B2805" t="s">
        <v>13876</v>
      </c>
      <c r="C2805" t="s">
        <v>13877</v>
      </c>
      <c r="D2805" t="s">
        <v>13878</v>
      </c>
      <c r="E2805">
        <f>IF(COUNTIFS(Registros!$A$2:$A$6000,"NP",Registros!$B$2:$B$6000,$A2805)&gt;0,1,0)</f>
        <v>0</v>
      </c>
      <c r="F2805">
        <f>IF($E2805=1,SUMIFS(Registros!$F$2:$F$6000,Registros!$A$2:$A$6000,"NP",Registros!$B$2:$B$6000,$A2805),0)</f>
        <v>0</v>
      </c>
      <c r="G2805">
        <f>IF(COUNTIFS(Registros!$A$2:$A$6000,"MOV",Registros!$B$2:$B$6000,$A2805)&gt;0,1,0)</f>
        <v>1</v>
      </c>
      <c r="H2805">
        <f>IF($G2805=1,SUMIFS(Registros!$F$2:$F$6000,Registros!$A$2:$A$6000,"MOV",Registros!$B$2:$B$6000,$A2805),0)</f>
        <v>15</v>
      </c>
      <c r="I2805">
        <f>IF(COUNTIFS(Registros!$A$2:$A$6000,"CS",Registros!$B$2:$B$6000,$A2805)&gt;0,1,0)</f>
        <v>0</v>
      </c>
      <c r="J2805">
        <f>IF($I2805=1,SUMIFS(Registros!$I$2:$I$6000,Registros!$A$2:$A$6000,"CS",Registros!$B$2:$B$6000,$A2805),0)</f>
        <v>0</v>
      </c>
      <c r="K2805">
        <f>IF(COUNTIFS(Winback!$K$2:$K$300,$A2805)&gt;0,1,0)</f>
        <v>0</v>
      </c>
      <c r="L2805">
        <f>IF(AND($K2805=1,LEFT($A2805,3)="WB-"),SUMIFS(Winback!$D$2:$D$300,Winback!$K$2:$K$300,$A2805),0)</f>
        <v>0</v>
      </c>
      <c r="M2805">
        <f>IF(OR($E2805=1,$G2805=1,SUMIFS(Registros!$J$2:$J$6000,Registros!$B$2:$B$6000,$A2805)&gt;0),1,0)</f>
        <v>1</v>
      </c>
      <c r="N2805">
        <f>IF($J2805&gt;0,1,IF(COUNTIFS(Registros!$A$2:$A$6000,"CS",Registros!$B$2:$B$6000,$A2805,Registros!$K$2:$K$6000,"&lt;&gt;")&gt;0,1,0))</f>
        <v>0</v>
      </c>
      <c r="O2805" t="str">
        <f t="shared" si="215"/>
        <v>SOLO MÓVIL</v>
      </c>
      <c r="P2805" t="str">
        <f t="shared" si="216"/>
        <v>Ofrecer fijo + internet (FLBBTV)</v>
      </c>
      <c r="Q2805">
        <f t="shared" si="217"/>
        <v>15</v>
      </c>
      <c r="R2805">
        <f>IFERROR(VLOOKUP($A2805,Registros!$B$2:$G$6000,6,0),IFERROR(INDEX(Winback!$C$2:$C$300,MATCH($A2805,Winback!$K$2:$K$300,0)),""))</f>
        <v>0</v>
      </c>
      <c r="S2805" t="str">
        <f t="shared" si="218"/>
        <v>+MOV</v>
      </c>
      <c r="T2805">
        <f t="shared" si="219"/>
        <v>1</v>
      </c>
    </row>
    <row r="2806" spans="1:20" x14ac:dyDescent="0.35">
      <c r="A2806" t="s">
        <v>13880</v>
      </c>
      <c r="B2806" t="s">
        <v>13881</v>
      </c>
      <c r="C2806" t="s">
        <v>13882</v>
      </c>
      <c r="D2806" t="s">
        <v>13883</v>
      </c>
      <c r="E2806">
        <f>IF(COUNTIFS(Registros!$A$2:$A$6000,"NP",Registros!$B$2:$B$6000,$A2806)&gt;0,1,0)</f>
        <v>0</v>
      </c>
      <c r="F2806">
        <f>IF($E2806=1,SUMIFS(Registros!$F$2:$F$6000,Registros!$A$2:$A$6000,"NP",Registros!$B$2:$B$6000,$A2806),0)</f>
        <v>0</v>
      </c>
      <c r="G2806">
        <f>IF(COUNTIFS(Registros!$A$2:$A$6000,"MOV",Registros!$B$2:$B$6000,$A2806)&gt;0,1,0)</f>
        <v>1</v>
      </c>
      <c r="H2806">
        <f>IF($G2806=1,SUMIFS(Registros!$F$2:$F$6000,Registros!$A$2:$A$6000,"MOV",Registros!$B$2:$B$6000,$A2806),0)</f>
        <v>17.579999999999998</v>
      </c>
      <c r="I2806">
        <f>IF(COUNTIFS(Registros!$A$2:$A$6000,"CS",Registros!$B$2:$B$6000,$A2806)&gt;0,1,0)</f>
        <v>0</v>
      </c>
      <c r="J2806">
        <f>IF($I2806=1,SUMIFS(Registros!$I$2:$I$6000,Registros!$A$2:$A$6000,"CS",Registros!$B$2:$B$6000,$A2806),0)</f>
        <v>0</v>
      </c>
      <c r="K2806">
        <f>IF(COUNTIFS(Winback!$K$2:$K$300,$A2806)&gt;0,1,0)</f>
        <v>0</v>
      </c>
      <c r="L2806">
        <f>IF(AND($K2806=1,LEFT($A2806,3)="WB-"),SUMIFS(Winback!$D$2:$D$300,Winback!$K$2:$K$300,$A2806),0)</f>
        <v>0</v>
      </c>
      <c r="M2806">
        <f>IF(OR($E2806=1,$G2806=1,SUMIFS(Registros!$J$2:$J$6000,Registros!$B$2:$B$6000,$A2806)&gt;0),1,0)</f>
        <v>1</v>
      </c>
      <c r="N2806">
        <f>IF($J2806&gt;0,1,IF(COUNTIFS(Registros!$A$2:$A$6000,"CS",Registros!$B$2:$B$6000,$A2806,Registros!$K$2:$K$6000,"&lt;&gt;")&gt;0,1,0))</f>
        <v>0</v>
      </c>
      <c r="O2806" t="str">
        <f t="shared" si="215"/>
        <v>SOLO MÓVIL</v>
      </c>
      <c r="P2806" t="str">
        <f t="shared" si="216"/>
        <v>Ofrecer fijo + internet (FLBBTV)</v>
      </c>
      <c r="Q2806">
        <f t="shared" si="217"/>
        <v>17.579999999999998</v>
      </c>
      <c r="R2806">
        <f>IFERROR(VLOOKUP($A2806,Registros!$B$2:$G$6000,6,0),IFERROR(INDEX(Winback!$C$2:$C$300,MATCH($A2806,Winback!$K$2:$K$300,0)),""))</f>
        <v>0</v>
      </c>
      <c r="S2806" t="str">
        <f t="shared" si="218"/>
        <v>+MOV</v>
      </c>
      <c r="T2806">
        <f t="shared" si="219"/>
        <v>1</v>
      </c>
    </row>
    <row r="2807" spans="1:20" x14ac:dyDescent="0.35">
      <c r="A2807" t="s">
        <v>13885</v>
      </c>
      <c r="B2807" t="s">
        <v>13886</v>
      </c>
      <c r="C2807" t="s">
        <v>13887</v>
      </c>
      <c r="D2807" t="s">
        <v>13888</v>
      </c>
      <c r="E2807">
        <f>IF(COUNTIFS(Registros!$A$2:$A$6000,"NP",Registros!$B$2:$B$6000,$A2807)&gt;0,1,0)</f>
        <v>0</v>
      </c>
      <c r="F2807">
        <f>IF($E2807=1,SUMIFS(Registros!$F$2:$F$6000,Registros!$A$2:$A$6000,"NP",Registros!$B$2:$B$6000,$A2807),0)</f>
        <v>0</v>
      </c>
      <c r="G2807">
        <f>IF(COUNTIFS(Registros!$A$2:$A$6000,"MOV",Registros!$B$2:$B$6000,$A2807)&gt;0,1,0)</f>
        <v>1</v>
      </c>
      <c r="H2807">
        <f>IF($G2807=1,SUMIFS(Registros!$F$2:$F$6000,Registros!$A$2:$A$6000,"MOV",Registros!$B$2:$B$6000,$A2807),0)</f>
        <v>18</v>
      </c>
      <c r="I2807">
        <f>IF(COUNTIFS(Registros!$A$2:$A$6000,"CS",Registros!$B$2:$B$6000,$A2807)&gt;0,1,0)</f>
        <v>0</v>
      </c>
      <c r="J2807">
        <f>IF($I2807=1,SUMIFS(Registros!$I$2:$I$6000,Registros!$A$2:$A$6000,"CS",Registros!$B$2:$B$6000,$A2807),0)</f>
        <v>0</v>
      </c>
      <c r="K2807">
        <f>IF(COUNTIFS(Winback!$K$2:$K$300,$A2807)&gt;0,1,0)</f>
        <v>0</v>
      </c>
      <c r="L2807">
        <f>IF(AND($K2807=1,LEFT($A2807,3)="WB-"),SUMIFS(Winback!$D$2:$D$300,Winback!$K$2:$K$300,$A2807),0)</f>
        <v>0</v>
      </c>
      <c r="M2807">
        <f>IF(OR($E2807=1,$G2807=1,SUMIFS(Registros!$J$2:$J$6000,Registros!$B$2:$B$6000,$A2807)&gt;0),1,0)</f>
        <v>1</v>
      </c>
      <c r="N2807">
        <f>IF($J2807&gt;0,1,IF(COUNTIFS(Registros!$A$2:$A$6000,"CS",Registros!$B$2:$B$6000,$A2807,Registros!$K$2:$K$6000,"&lt;&gt;")&gt;0,1,0))</f>
        <v>0</v>
      </c>
      <c r="O2807" t="str">
        <f t="shared" si="215"/>
        <v>SOLO MÓVIL</v>
      </c>
      <c r="P2807" t="str">
        <f t="shared" si="216"/>
        <v>Ofrecer fijo + internet (FLBBTV)</v>
      </c>
      <c r="Q2807">
        <f t="shared" si="217"/>
        <v>18</v>
      </c>
      <c r="R2807">
        <f>IFERROR(VLOOKUP($A2807,Registros!$B$2:$G$6000,6,0),IFERROR(INDEX(Winback!$C$2:$C$300,MATCH($A2807,Winback!$K$2:$K$300,0)),""))</f>
        <v>0</v>
      </c>
      <c r="S2807" t="str">
        <f t="shared" si="218"/>
        <v>+MOV</v>
      </c>
      <c r="T2807">
        <f t="shared" si="219"/>
        <v>1</v>
      </c>
    </row>
    <row r="2808" spans="1:20" x14ac:dyDescent="0.35">
      <c r="A2808" t="s">
        <v>13890</v>
      </c>
      <c r="B2808" t="s">
        <v>13891</v>
      </c>
      <c r="C2808" t="s">
        <v>13892</v>
      </c>
      <c r="D2808" t="s">
        <v>13893</v>
      </c>
      <c r="E2808">
        <f>IF(COUNTIFS(Registros!$A$2:$A$6000,"NP",Registros!$B$2:$B$6000,$A2808)&gt;0,1,0)</f>
        <v>0</v>
      </c>
      <c r="F2808">
        <f>IF($E2808=1,SUMIFS(Registros!$F$2:$F$6000,Registros!$A$2:$A$6000,"NP",Registros!$B$2:$B$6000,$A2808),0)</f>
        <v>0</v>
      </c>
      <c r="G2808">
        <f>IF(COUNTIFS(Registros!$A$2:$A$6000,"MOV",Registros!$B$2:$B$6000,$A2808)&gt;0,1,0)</f>
        <v>1</v>
      </c>
      <c r="H2808">
        <f>IF($G2808=1,SUMIFS(Registros!$F$2:$F$6000,Registros!$A$2:$A$6000,"MOV",Registros!$B$2:$B$6000,$A2808),0)</f>
        <v>15</v>
      </c>
      <c r="I2808">
        <f>IF(COUNTIFS(Registros!$A$2:$A$6000,"CS",Registros!$B$2:$B$6000,$A2808)&gt;0,1,0)</f>
        <v>0</v>
      </c>
      <c r="J2808">
        <f>IF($I2808=1,SUMIFS(Registros!$I$2:$I$6000,Registros!$A$2:$A$6000,"CS",Registros!$B$2:$B$6000,$A2808),0)</f>
        <v>0</v>
      </c>
      <c r="K2808">
        <f>IF(COUNTIFS(Winback!$K$2:$K$300,$A2808)&gt;0,1,0)</f>
        <v>0</v>
      </c>
      <c r="L2808">
        <f>IF(AND($K2808=1,LEFT($A2808,3)="WB-"),SUMIFS(Winback!$D$2:$D$300,Winback!$K$2:$K$300,$A2808),0)</f>
        <v>0</v>
      </c>
      <c r="M2808">
        <f>IF(OR($E2808=1,$G2808=1,SUMIFS(Registros!$J$2:$J$6000,Registros!$B$2:$B$6000,$A2808)&gt;0),1,0)</f>
        <v>1</v>
      </c>
      <c r="N2808">
        <f>IF($J2808&gt;0,1,IF(COUNTIFS(Registros!$A$2:$A$6000,"CS",Registros!$B$2:$B$6000,$A2808,Registros!$K$2:$K$6000,"&lt;&gt;")&gt;0,1,0))</f>
        <v>0</v>
      </c>
      <c r="O2808" t="str">
        <f t="shared" si="215"/>
        <v>SOLO MÓVIL</v>
      </c>
      <c r="P2808" t="str">
        <f t="shared" si="216"/>
        <v>Ofrecer fijo + internet (FLBBTV)</v>
      </c>
      <c r="Q2808">
        <f t="shared" si="217"/>
        <v>15</v>
      </c>
      <c r="R2808">
        <f>IFERROR(VLOOKUP($A2808,Registros!$B$2:$G$6000,6,0),IFERROR(INDEX(Winback!$C$2:$C$300,MATCH($A2808,Winback!$K$2:$K$300,0)),""))</f>
        <v>0</v>
      </c>
      <c r="S2808" t="str">
        <f t="shared" si="218"/>
        <v>+MOV</v>
      </c>
      <c r="T2808">
        <f t="shared" si="219"/>
        <v>1</v>
      </c>
    </row>
    <row r="2809" spans="1:20" x14ac:dyDescent="0.35">
      <c r="A2809" t="s">
        <v>13895</v>
      </c>
      <c r="B2809" t="s">
        <v>13896</v>
      </c>
      <c r="C2809" t="s">
        <v>13897</v>
      </c>
      <c r="D2809" t="s">
        <v>13898</v>
      </c>
      <c r="E2809">
        <f>IF(COUNTIFS(Registros!$A$2:$A$6000,"NP",Registros!$B$2:$B$6000,$A2809)&gt;0,1,0)</f>
        <v>0</v>
      </c>
      <c r="F2809">
        <f>IF($E2809=1,SUMIFS(Registros!$F$2:$F$6000,Registros!$A$2:$A$6000,"NP",Registros!$B$2:$B$6000,$A2809),0)</f>
        <v>0</v>
      </c>
      <c r="G2809">
        <f>IF(COUNTIFS(Registros!$A$2:$A$6000,"MOV",Registros!$B$2:$B$6000,$A2809)&gt;0,1,0)</f>
        <v>1</v>
      </c>
      <c r="H2809">
        <f>IF($G2809=1,SUMIFS(Registros!$F$2:$F$6000,Registros!$A$2:$A$6000,"MOV",Registros!$B$2:$B$6000,$A2809),0)</f>
        <v>15</v>
      </c>
      <c r="I2809">
        <f>IF(COUNTIFS(Registros!$A$2:$A$6000,"CS",Registros!$B$2:$B$6000,$A2809)&gt;0,1,0)</f>
        <v>0</v>
      </c>
      <c r="J2809">
        <f>IF($I2809=1,SUMIFS(Registros!$I$2:$I$6000,Registros!$A$2:$A$6000,"CS",Registros!$B$2:$B$6000,$A2809),0)</f>
        <v>0</v>
      </c>
      <c r="K2809">
        <f>IF(COUNTIFS(Winback!$K$2:$K$300,$A2809)&gt;0,1,0)</f>
        <v>0</v>
      </c>
      <c r="L2809">
        <f>IF(AND($K2809=1,LEFT($A2809,3)="WB-"),SUMIFS(Winback!$D$2:$D$300,Winback!$K$2:$K$300,$A2809),0)</f>
        <v>0</v>
      </c>
      <c r="M2809">
        <f>IF(OR($E2809=1,$G2809=1,SUMIFS(Registros!$J$2:$J$6000,Registros!$B$2:$B$6000,$A2809)&gt;0),1,0)</f>
        <v>1</v>
      </c>
      <c r="N2809">
        <f>IF($J2809&gt;0,1,IF(COUNTIFS(Registros!$A$2:$A$6000,"CS",Registros!$B$2:$B$6000,$A2809,Registros!$K$2:$K$6000,"&lt;&gt;")&gt;0,1,0))</f>
        <v>0</v>
      </c>
      <c r="O2809" t="str">
        <f t="shared" si="215"/>
        <v>SOLO MÓVIL</v>
      </c>
      <c r="P2809" t="str">
        <f t="shared" si="216"/>
        <v>Ofrecer fijo + internet (FLBBTV)</v>
      </c>
      <c r="Q2809">
        <f t="shared" si="217"/>
        <v>15</v>
      </c>
      <c r="R2809">
        <f>IFERROR(VLOOKUP($A2809,Registros!$B$2:$G$6000,6,0),IFERROR(INDEX(Winback!$C$2:$C$300,MATCH($A2809,Winback!$K$2:$K$300,0)),""))</f>
        <v>0</v>
      </c>
      <c r="S2809" t="str">
        <f t="shared" si="218"/>
        <v>+MOV</v>
      </c>
      <c r="T2809">
        <f t="shared" si="219"/>
        <v>1</v>
      </c>
    </row>
    <row r="2810" spans="1:20" x14ac:dyDescent="0.35">
      <c r="A2810" t="s">
        <v>13900</v>
      </c>
      <c r="B2810" t="s">
        <v>13901</v>
      </c>
      <c r="C2810" t="s">
        <v>13902</v>
      </c>
      <c r="D2810" t="s">
        <v>13903</v>
      </c>
      <c r="E2810">
        <f>IF(COUNTIFS(Registros!$A$2:$A$6000,"NP",Registros!$B$2:$B$6000,$A2810)&gt;0,1,0)</f>
        <v>0</v>
      </c>
      <c r="F2810">
        <f>IF($E2810=1,SUMIFS(Registros!$F$2:$F$6000,Registros!$A$2:$A$6000,"NP",Registros!$B$2:$B$6000,$A2810),0)</f>
        <v>0</v>
      </c>
      <c r="G2810">
        <f>IF(COUNTIFS(Registros!$A$2:$A$6000,"MOV",Registros!$B$2:$B$6000,$A2810)&gt;0,1,0)</f>
        <v>1</v>
      </c>
      <c r="H2810">
        <f>IF($G2810=1,SUMIFS(Registros!$F$2:$F$6000,Registros!$A$2:$A$6000,"MOV",Registros!$B$2:$B$6000,$A2810),0)</f>
        <v>16</v>
      </c>
      <c r="I2810">
        <f>IF(COUNTIFS(Registros!$A$2:$A$6000,"CS",Registros!$B$2:$B$6000,$A2810)&gt;0,1,0)</f>
        <v>0</v>
      </c>
      <c r="J2810">
        <f>IF($I2810=1,SUMIFS(Registros!$I$2:$I$6000,Registros!$A$2:$A$6000,"CS",Registros!$B$2:$B$6000,$A2810),0)</f>
        <v>0</v>
      </c>
      <c r="K2810">
        <f>IF(COUNTIFS(Winback!$K$2:$K$300,$A2810)&gt;0,1,0)</f>
        <v>0</v>
      </c>
      <c r="L2810">
        <f>IF(AND($K2810=1,LEFT($A2810,3)="WB-"),SUMIFS(Winback!$D$2:$D$300,Winback!$K$2:$K$300,$A2810),0)</f>
        <v>0</v>
      </c>
      <c r="M2810">
        <f>IF(OR($E2810=1,$G2810=1,SUMIFS(Registros!$J$2:$J$6000,Registros!$B$2:$B$6000,$A2810)&gt;0),1,0)</f>
        <v>1</v>
      </c>
      <c r="N2810">
        <f>IF($J2810&gt;0,1,IF(COUNTIFS(Registros!$A$2:$A$6000,"CS",Registros!$B$2:$B$6000,$A2810,Registros!$K$2:$K$6000,"&lt;&gt;")&gt;0,1,0))</f>
        <v>0</v>
      </c>
      <c r="O2810" t="str">
        <f t="shared" si="215"/>
        <v>SOLO MÓVIL</v>
      </c>
      <c r="P2810" t="str">
        <f t="shared" si="216"/>
        <v>Ofrecer fijo + internet (FLBBTV)</v>
      </c>
      <c r="Q2810">
        <f t="shared" si="217"/>
        <v>16</v>
      </c>
      <c r="R2810">
        <f>IFERROR(VLOOKUP($A2810,Registros!$B$2:$G$6000,6,0),IFERROR(INDEX(Winback!$C$2:$C$300,MATCH($A2810,Winback!$K$2:$K$300,0)),""))</f>
        <v>0</v>
      </c>
      <c r="S2810" t="str">
        <f t="shared" si="218"/>
        <v>+MOV</v>
      </c>
      <c r="T2810">
        <f t="shared" si="219"/>
        <v>1</v>
      </c>
    </row>
    <row r="2811" spans="1:20" x14ac:dyDescent="0.35">
      <c r="A2811" t="s">
        <v>13905</v>
      </c>
      <c r="B2811" t="s">
        <v>13906</v>
      </c>
      <c r="C2811" t="s">
        <v>13907</v>
      </c>
      <c r="D2811" t="s">
        <v>13908</v>
      </c>
      <c r="E2811">
        <f>IF(COUNTIFS(Registros!$A$2:$A$6000,"NP",Registros!$B$2:$B$6000,$A2811)&gt;0,1,0)</f>
        <v>0</v>
      </c>
      <c r="F2811">
        <f>IF($E2811=1,SUMIFS(Registros!$F$2:$F$6000,Registros!$A$2:$A$6000,"NP",Registros!$B$2:$B$6000,$A2811),0)</f>
        <v>0</v>
      </c>
      <c r="G2811">
        <f>IF(COUNTIFS(Registros!$A$2:$A$6000,"MOV",Registros!$B$2:$B$6000,$A2811)&gt;0,1,0)</f>
        <v>1</v>
      </c>
      <c r="H2811">
        <f>IF($G2811=1,SUMIFS(Registros!$F$2:$F$6000,Registros!$A$2:$A$6000,"MOV",Registros!$B$2:$B$6000,$A2811),0)</f>
        <v>122.8</v>
      </c>
      <c r="I2811">
        <f>IF(COUNTIFS(Registros!$A$2:$A$6000,"CS",Registros!$B$2:$B$6000,$A2811)&gt;0,1,0)</f>
        <v>0</v>
      </c>
      <c r="J2811">
        <f>IF($I2811=1,SUMIFS(Registros!$I$2:$I$6000,Registros!$A$2:$A$6000,"CS",Registros!$B$2:$B$6000,$A2811),0)</f>
        <v>0</v>
      </c>
      <c r="K2811">
        <f>IF(COUNTIFS(Winback!$K$2:$K$300,$A2811)&gt;0,1,0)</f>
        <v>0</v>
      </c>
      <c r="L2811">
        <f>IF(AND($K2811=1,LEFT($A2811,3)="WB-"),SUMIFS(Winback!$D$2:$D$300,Winback!$K$2:$K$300,$A2811),0)</f>
        <v>0</v>
      </c>
      <c r="M2811">
        <f>IF(OR($E2811=1,$G2811=1,SUMIFS(Registros!$J$2:$J$6000,Registros!$B$2:$B$6000,$A2811)&gt;0),1,0)</f>
        <v>1</v>
      </c>
      <c r="N2811">
        <f>IF($J2811&gt;0,1,IF(COUNTIFS(Registros!$A$2:$A$6000,"CS",Registros!$B$2:$B$6000,$A2811,Registros!$K$2:$K$6000,"&lt;&gt;")&gt;0,1,0))</f>
        <v>0</v>
      </c>
      <c r="O2811" t="str">
        <f t="shared" si="215"/>
        <v>SOLO MÓVIL</v>
      </c>
      <c r="P2811" t="str">
        <f t="shared" si="216"/>
        <v>Ofrecer fijo + internet (FLBBTV)</v>
      </c>
      <c r="Q2811">
        <f t="shared" si="217"/>
        <v>122.8</v>
      </c>
      <c r="R2811">
        <f>IFERROR(VLOOKUP($A2811,Registros!$B$2:$G$6000,6,0),IFERROR(INDEX(Winback!$C$2:$C$300,MATCH($A2811,Winback!$K$2:$K$300,0)),""))</f>
        <v>0</v>
      </c>
      <c r="S2811" t="str">
        <f t="shared" si="218"/>
        <v>+MOV</v>
      </c>
      <c r="T2811">
        <f t="shared" si="219"/>
        <v>1</v>
      </c>
    </row>
    <row r="2812" spans="1:20" x14ac:dyDescent="0.35">
      <c r="A2812" t="s">
        <v>13910</v>
      </c>
      <c r="B2812" t="s">
        <v>13911</v>
      </c>
      <c r="C2812" t="s">
        <v>13912</v>
      </c>
      <c r="D2812" t="s">
        <v>13913</v>
      </c>
      <c r="E2812">
        <f>IF(COUNTIFS(Registros!$A$2:$A$6000,"NP",Registros!$B$2:$B$6000,$A2812)&gt;0,1,0)</f>
        <v>0</v>
      </c>
      <c r="F2812">
        <f>IF($E2812=1,SUMIFS(Registros!$F$2:$F$6000,Registros!$A$2:$A$6000,"NP",Registros!$B$2:$B$6000,$A2812),0)</f>
        <v>0</v>
      </c>
      <c r="G2812">
        <f>IF(COUNTIFS(Registros!$A$2:$A$6000,"MOV",Registros!$B$2:$B$6000,$A2812)&gt;0,1,0)</f>
        <v>1</v>
      </c>
      <c r="H2812">
        <f>IF($G2812=1,SUMIFS(Registros!$F$2:$F$6000,Registros!$A$2:$A$6000,"MOV",Registros!$B$2:$B$6000,$A2812),0)</f>
        <v>79.5</v>
      </c>
      <c r="I2812">
        <f>IF(COUNTIFS(Registros!$A$2:$A$6000,"CS",Registros!$B$2:$B$6000,$A2812)&gt;0,1,0)</f>
        <v>0</v>
      </c>
      <c r="J2812">
        <f>IF($I2812=1,SUMIFS(Registros!$I$2:$I$6000,Registros!$A$2:$A$6000,"CS",Registros!$B$2:$B$6000,$A2812),0)</f>
        <v>0</v>
      </c>
      <c r="K2812">
        <f>IF(COUNTIFS(Winback!$K$2:$K$300,$A2812)&gt;0,1,0)</f>
        <v>0</v>
      </c>
      <c r="L2812">
        <f>IF(AND($K2812=1,LEFT($A2812,3)="WB-"),SUMIFS(Winback!$D$2:$D$300,Winback!$K$2:$K$300,$A2812),0)</f>
        <v>0</v>
      </c>
      <c r="M2812">
        <f>IF(OR($E2812=1,$G2812=1,SUMIFS(Registros!$J$2:$J$6000,Registros!$B$2:$B$6000,$A2812)&gt;0),1,0)</f>
        <v>1</v>
      </c>
      <c r="N2812">
        <f>IF($J2812&gt;0,1,IF(COUNTIFS(Registros!$A$2:$A$6000,"CS",Registros!$B$2:$B$6000,$A2812,Registros!$K$2:$K$6000,"&lt;&gt;")&gt;0,1,0))</f>
        <v>0</v>
      </c>
      <c r="O2812" t="str">
        <f t="shared" si="215"/>
        <v>SOLO MÓVIL</v>
      </c>
      <c r="P2812" t="str">
        <f t="shared" si="216"/>
        <v>Ofrecer fijo + internet (FLBBTV)</v>
      </c>
      <c r="Q2812">
        <f t="shared" si="217"/>
        <v>79.5</v>
      </c>
      <c r="R2812">
        <f>IFERROR(VLOOKUP($A2812,Registros!$B$2:$G$6000,6,0),IFERROR(INDEX(Winback!$C$2:$C$300,MATCH($A2812,Winback!$K$2:$K$300,0)),""))</f>
        <v>0</v>
      </c>
      <c r="S2812" t="str">
        <f t="shared" si="218"/>
        <v>+MOV</v>
      </c>
      <c r="T2812">
        <f t="shared" si="219"/>
        <v>1</v>
      </c>
    </row>
    <row r="2813" spans="1:20" x14ac:dyDescent="0.35">
      <c r="A2813" t="s">
        <v>13915</v>
      </c>
      <c r="B2813" t="s">
        <v>13916</v>
      </c>
      <c r="C2813" t="s">
        <v>13917</v>
      </c>
      <c r="D2813" t="s">
        <v>13918</v>
      </c>
      <c r="E2813">
        <f>IF(COUNTIFS(Registros!$A$2:$A$6000,"NP",Registros!$B$2:$B$6000,$A2813)&gt;0,1,0)</f>
        <v>0</v>
      </c>
      <c r="F2813">
        <f>IF($E2813=1,SUMIFS(Registros!$F$2:$F$6000,Registros!$A$2:$A$6000,"NP",Registros!$B$2:$B$6000,$A2813),0)</f>
        <v>0</v>
      </c>
      <c r="G2813">
        <f>IF(COUNTIFS(Registros!$A$2:$A$6000,"MOV",Registros!$B$2:$B$6000,$A2813)&gt;0,1,0)</f>
        <v>1</v>
      </c>
      <c r="H2813">
        <f>IF($G2813=1,SUMIFS(Registros!$F$2:$F$6000,Registros!$A$2:$A$6000,"MOV",Registros!$B$2:$B$6000,$A2813),0)</f>
        <v>16.29</v>
      </c>
      <c r="I2813">
        <f>IF(COUNTIFS(Registros!$A$2:$A$6000,"CS",Registros!$B$2:$B$6000,$A2813)&gt;0,1,0)</f>
        <v>0</v>
      </c>
      <c r="J2813">
        <f>IF($I2813=1,SUMIFS(Registros!$I$2:$I$6000,Registros!$A$2:$A$6000,"CS",Registros!$B$2:$B$6000,$A2813),0)</f>
        <v>0</v>
      </c>
      <c r="K2813">
        <f>IF(COUNTIFS(Winback!$K$2:$K$300,$A2813)&gt;0,1,0)</f>
        <v>0</v>
      </c>
      <c r="L2813">
        <f>IF(AND($K2813=1,LEFT($A2813,3)="WB-"),SUMIFS(Winback!$D$2:$D$300,Winback!$K$2:$K$300,$A2813),0)</f>
        <v>0</v>
      </c>
      <c r="M2813">
        <f>IF(OR($E2813=1,$G2813=1,SUMIFS(Registros!$J$2:$J$6000,Registros!$B$2:$B$6000,$A2813)&gt;0),1,0)</f>
        <v>1</v>
      </c>
      <c r="N2813">
        <f>IF($J2813&gt;0,1,IF(COUNTIFS(Registros!$A$2:$A$6000,"CS",Registros!$B$2:$B$6000,$A2813,Registros!$K$2:$K$6000,"&lt;&gt;")&gt;0,1,0))</f>
        <v>0</v>
      </c>
      <c r="O2813" t="str">
        <f t="shared" si="215"/>
        <v>SOLO MÓVIL</v>
      </c>
      <c r="P2813" t="str">
        <f t="shared" si="216"/>
        <v>Ofrecer fijo + internet (FLBBTV)</v>
      </c>
      <c r="Q2813">
        <f t="shared" si="217"/>
        <v>16.29</v>
      </c>
      <c r="R2813">
        <f>IFERROR(VLOOKUP($A2813,Registros!$B$2:$G$6000,6,0),IFERROR(INDEX(Winback!$C$2:$C$300,MATCH($A2813,Winback!$K$2:$K$300,0)),""))</f>
        <v>0</v>
      </c>
      <c r="S2813" t="str">
        <f t="shared" si="218"/>
        <v>+MOV</v>
      </c>
      <c r="T2813">
        <f t="shared" si="219"/>
        <v>1</v>
      </c>
    </row>
    <row r="2814" spans="1:20" x14ac:dyDescent="0.35">
      <c r="A2814" t="s">
        <v>13919</v>
      </c>
      <c r="B2814" t="s">
        <v>13920</v>
      </c>
      <c r="C2814" t="s">
        <v>13921</v>
      </c>
      <c r="D2814" t="s">
        <v>13922</v>
      </c>
      <c r="E2814">
        <f>IF(COUNTIFS(Registros!$A$2:$A$6000,"NP",Registros!$B$2:$B$6000,$A2814)&gt;0,1,0)</f>
        <v>0</v>
      </c>
      <c r="F2814">
        <f>IF($E2814=1,SUMIFS(Registros!$F$2:$F$6000,Registros!$A$2:$A$6000,"NP",Registros!$B$2:$B$6000,$A2814),0)</f>
        <v>0</v>
      </c>
      <c r="G2814">
        <f>IF(COUNTIFS(Registros!$A$2:$A$6000,"MOV",Registros!$B$2:$B$6000,$A2814)&gt;0,1,0)</f>
        <v>1</v>
      </c>
      <c r="H2814">
        <f>IF($G2814=1,SUMIFS(Registros!$F$2:$F$6000,Registros!$A$2:$A$6000,"MOV",Registros!$B$2:$B$6000,$A2814),0)</f>
        <v>16.25</v>
      </c>
      <c r="I2814">
        <f>IF(COUNTIFS(Registros!$A$2:$A$6000,"CS",Registros!$B$2:$B$6000,$A2814)&gt;0,1,0)</f>
        <v>0</v>
      </c>
      <c r="J2814">
        <f>IF($I2814=1,SUMIFS(Registros!$I$2:$I$6000,Registros!$A$2:$A$6000,"CS",Registros!$B$2:$B$6000,$A2814),0)</f>
        <v>0</v>
      </c>
      <c r="K2814">
        <f>IF(COUNTIFS(Winback!$K$2:$K$300,$A2814)&gt;0,1,0)</f>
        <v>0</v>
      </c>
      <c r="L2814">
        <f>IF(AND($K2814=1,LEFT($A2814,3)="WB-"),SUMIFS(Winback!$D$2:$D$300,Winback!$K$2:$K$300,$A2814),0)</f>
        <v>0</v>
      </c>
      <c r="M2814">
        <f>IF(OR($E2814=1,$G2814=1,SUMIFS(Registros!$J$2:$J$6000,Registros!$B$2:$B$6000,$A2814)&gt;0),1,0)</f>
        <v>1</v>
      </c>
      <c r="N2814">
        <f>IF($J2814&gt;0,1,IF(COUNTIFS(Registros!$A$2:$A$6000,"CS",Registros!$B$2:$B$6000,$A2814,Registros!$K$2:$K$6000,"&lt;&gt;")&gt;0,1,0))</f>
        <v>0</v>
      </c>
      <c r="O2814" t="str">
        <f t="shared" si="215"/>
        <v>SOLO MÓVIL</v>
      </c>
      <c r="P2814" t="str">
        <f t="shared" si="216"/>
        <v>Ofrecer fijo + internet (FLBBTV)</v>
      </c>
      <c r="Q2814">
        <f t="shared" si="217"/>
        <v>16.25</v>
      </c>
      <c r="R2814">
        <f>IFERROR(VLOOKUP($A2814,Registros!$B$2:$G$6000,6,0),IFERROR(INDEX(Winback!$C$2:$C$300,MATCH($A2814,Winback!$K$2:$K$300,0)),""))</f>
        <v>0</v>
      </c>
      <c r="S2814" t="str">
        <f t="shared" si="218"/>
        <v>+MOV</v>
      </c>
      <c r="T2814">
        <f t="shared" si="219"/>
        <v>1</v>
      </c>
    </row>
    <row r="2815" spans="1:20" x14ac:dyDescent="0.35">
      <c r="A2815" t="s">
        <v>13924</v>
      </c>
      <c r="B2815" t="s">
        <v>13925</v>
      </c>
      <c r="C2815" t="s">
        <v>13926</v>
      </c>
      <c r="D2815" t="s">
        <v>13927</v>
      </c>
      <c r="E2815">
        <f>IF(COUNTIFS(Registros!$A$2:$A$6000,"NP",Registros!$B$2:$B$6000,$A2815)&gt;0,1,0)</f>
        <v>0</v>
      </c>
      <c r="F2815">
        <f>IF($E2815=1,SUMIFS(Registros!$F$2:$F$6000,Registros!$A$2:$A$6000,"NP",Registros!$B$2:$B$6000,$A2815),0)</f>
        <v>0</v>
      </c>
      <c r="G2815">
        <f>IF(COUNTIFS(Registros!$A$2:$A$6000,"MOV",Registros!$B$2:$B$6000,$A2815)&gt;0,1,0)</f>
        <v>1</v>
      </c>
      <c r="H2815">
        <f>IF($G2815=1,SUMIFS(Registros!$F$2:$F$6000,Registros!$A$2:$A$6000,"MOV",Registros!$B$2:$B$6000,$A2815),0)</f>
        <v>36</v>
      </c>
      <c r="I2815">
        <f>IF(COUNTIFS(Registros!$A$2:$A$6000,"CS",Registros!$B$2:$B$6000,$A2815)&gt;0,1,0)</f>
        <v>0</v>
      </c>
      <c r="J2815">
        <f>IF($I2815=1,SUMIFS(Registros!$I$2:$I$6000,Registros!$A$2:$A$6000,"CS",Registros!$B$2:$B$6000,$A2815),0)</f>
        <v>0</v>
      </c>
      <c r="K2815">
        <f>IF(COUNTIFS(Winback!$K$2:$K$300,$A2815)&gt;0,1,0)</f>
        <v>0</v>
      </c>
      <c r="L2815">
        <f>IF(AND($K2815=1,LEFT($A2815,3)="WB-"),SUMIFS(Winback!$D$2:$D$300,Winback!$K$2:$K$300,$A2815),0)</f>
        <v>0</v>
      </c>
      <c r="M2815">
        <f>IF(OR($E2815=1,$G2815=1,SUMIFS(Registros!$J$2:$J$6000,Registros!$B$2:$B$6000,$A2815)&gt;0),1,0)</f>
        <v>1</v>
      </c>
      <c r="N2815">
        <f>IF($J2815&gt;0,1,IF(COUNTIFS(Registros!$A$2:$A$6000,"CS",Registros!$B$2:$B$6000,$A2815,Registros!$K$2:$K$6000,"&lt;&gt;")&gt;0,1,0))</f>
        <v>0</v>
      </c>
      <c r="O2815" t="str">
        <f t="shared" si="215"/>
        <v>SOLO MÓVIL</v>
      </c>
      <c r="P2815" t="str">
        <f t="shared" si="216"/>
        <v>Ofrecer fijo + internet (FLBBTV)</v>
      </c>
      <c r="Q2815">
        <f t="shared" si="217"/>
        <v>36</v>
      </c>
      <c r="R2815">
        <f>IFERROR(VLOOKUP($A2815,Registros!$B$2:$G$6000,6,0),IFERROR(INDEX(Winback!$C$2:$C$300,MATCH($A2815,Winback!$K$2:$K$300,0)),""))</f>
        <v>0</v>
      </c>
      <c r="S2815" t="str">
        <f t="shared" si="218"/>
        <v>+MOV</v>
      </c>
      <c r="T2815">
        <f t="shared" si="219"/>
        <v>1</v>
      </c>
    </row>
    <row r="2816" spans="1:20" x14ac:dyDescent="0.35">
      <c r="A2816" t="s">
        <v>13929</v>
      </c>
      <c r="B2816" t="s">
        <v>13930</v>
      </c>
      <c r="C2816" t="s">
        <v>13931</v>
      </c>
      <c r="D2816" t="s">
        <v>13932</v>
      </c>
      <c r="E2816">
        <f>IF(COUNTIFS(Registros!$A$2:$A$6000,"NP",Registros!$B$2:$B$6000,$A2816)&gt;0,1,0)</f>
        <v>0</v>
      </c>
      <c r="F2816">
        <f>IF($E2816=1,SUMIFS(Registros!$F$2:$F$6000,Registros!$A$2:$A$6000,"NP",Registros!$B$2:$B$6000,$A2816),0)</f>
        <v>0</v>
      </c>
      <c r="G2816">
        <f>IF(COUNTIFS(Registros!$A$2:$A$6000,"MOV",Registros!$B$2:$B$6000,$A2816)&gt;0,1,0)</f>
        <v>1</v>
      </c>
      <c r="H2816">
        <f>IF($G2816=1,SUMIFS(Registros!$F$2:$F$6000,Registros!$A$2:$A$6000,"MOV",Registros!$B$2:$B$6000,$A2816),0)</f>
        <v>15</v>
      </c>
      <c r="I2816">
        <f>IF(COUNTIFS(Registros!$A$2:$A$6000,"CS",Registros!$B$2:$B$6000,$A2816)&gt;0,1,0)</f>
        <v>0</v>
      </c>
      <c r="J2816">
        <f>IF($I2816=1,SUMIFS(Registros!$I$2:$I$6000,Registros!$A$2:$A$6000,"CS",Registros!$B$2:$B$6000,$A2816),0)</f>
        <v>0</v>
      </c>
      <c r="K2816">
        <f>IF(COUNTIFS(Winback!$K$2:$K$300,$A2816)&gt;0,1,0)</f>
        <v>0</v>
      </c>
      <c r="L2816">
        <f>IF(AND($K2816=1,LEFT($A2816,3)="WB-"),SUMIFS(Winback!$D$2:$D$300,Winback!$K$2:$K$300,$A2816),0)</f>
        <v>0</v>
      </c>
      <c r="M2816">
        <f>IF(OR($E2816=1,$G2816=1,SUMIFS(Registros!$J$2:$J$6000,Registros!$B$2:$B$6000,$A2816)&gt;0),1,0)</f>
        <v>1</v>
      </c>
      <c r="N2816">
        <f>IF($J2816&gt;0,1,IF(COUNTIFS(Registros!$A$2:$A$6000,"CS",Registros!$B$2:$B$6000,$A2816,Registros!$K$2:$K$6000,"&lt;&gt;")&gt;0,1,0))</f>
        <v>0</v>
      </c>
      <c r="O2816" t="str">
        <f t="shared" si="215"/>
        <v>SOLO MÓVIL</v>
      </c>
      <c r="P2816" t="str">
        <f t="shared" si="216"/>
        <v>Ofrecer fijo + internet (FLBBTV)</v>
      </c>
      <c r="Q2816">
        <f t="shared" si="217"/>
        <v>15</v>
      </c>
      <c r="R2816">
        <f>IFERROR(VLOOKUP($A2816,Registros!$B$2:$G$6000,6,0),IFERROR(INDEX(Winback!$C$2:$C$300,MATCH($A2816,Winback!$K$2:$K$300,0)),""))</f>
        <v>0</v>
      </c>
      <c r="S2816" t="str">
        <f t="shared" si="218"/>
        <v>+MOV</v>
      </c>
      <c r="T2816">
        <f t="shared" si="219"/>
        <v>1</v>
      </c>
    </row>
    <row r="2817" spans="1:20" x14ac:dyDescent="0.35">
      <c r="A2817" t="s">
        <v>13934</v>
      </c>
      <c r="B2817" t="s">
        <v>13935</v>
      </c>
      <c r="C2817" t="s">
        <v>13936</v>
      </c>
      <c r="D2817" t="s">
        <v>13937</v>
      </c>
      <c r="E2817">
        <f>IF(COUNTIFS(Registros!$A$2:$A$6000,"NP",Registros!$B$2:$B$6000,$A2817)&gt;0,1,0)</f>
        <v>0</v>
      </c>
      <c r="F2817">
        <f>IF($E2817=1,SUMIFS(Registros!$F$2:$F$6000,Registros!$A$2:$A$6000,"NP",Registros!$B$2:$B$6000,$A2817),0)</f>
        <v>0</v>
      </c>
      <c r="G2817">
        <f>IF(COUNTIFS(Registros!$A$2:$A$6000,"MOV",Registros!$B$2:$B$6000,$A2817)&gt;0,1,0)</f>
        <v>1</v>
      </c>
      <c r="H2817">
        <f>IF($G2817=1,SUMIFS(Registros!$F$2:$F$6000,Registros!$A$2:$A$6000,"MOV",Registros!$B$2:$B$6000,$A2817),0)</f>
        <v>16.25</v>
      </c>
      <c r="I2817">
        <f>IF(COUNTIFS(Registros!$A$2:$A$6000,"CS",Registros!$B$2:$B$6000,$A2817)&gt;0,1,0)</f>
        <v>0</v>
      </c>
      <c r="J2817">
        <f>IF($I2817=1,SUMIFS(Registros!$I$2:$I$6000,Registros!$A$2:$A$6000,"CS",Registros!$B$2:$B$6000,$A2817),0)</f>
        <v>0</v>
      </c>
      <c r="K2817">
        <f>IF(COUNTIFS(Winback!$K$2:$K$300,$A2817)&gt;0,1,0)</f>
        <v>0</v>
      </c>
      <c r="L2817">
        <f>IF(AND($K2817=1,LEFT($A2817,3)="WB-"),SUMIFS(Winback!$D$2:$D$300,Winback!$K$2:$K$300,$A2817),0)</f>
        <v>0</v>
      </c>
      <c r="M2817">
        <f>IF(OR($E2817=1,$G2817=1,SUMIFS(Registros!$J$2:$J$6000,Registros!$B$2:$B$6000,$A2817)&gt;0),1,0)</f>
        <v>1</v>
      </c>
      <c r="N2817">
        <f>IF($J2817&gt;0,1,IF(COUNTIFS(Registros!$A$2:$A$6000,"CS",Registros!$B$2:$B$6000,$A2817,Registros!$K$2:$K$6000,"&lt;&gt;")&gt;0,1,0))</f>
        <v>0</v>
      </c>
      <c r="O2817" t="str">
        <f t="shared" si="215"/>
        <v>SOLO MÓVIL</v>
      </c>
      <c r="P2817" t="str">
        <f t="shared" si="216"/>
        <v>Ofrecer fijo + internet (FLBBTV)</v>
      </c>
      <c r="Q2817">
        <f t="shared" si="217"/>
        <v>16.25</v>
      </c>
      <c r="R2817">
        <f>IFERROR(VLOOKUP($A2817,Registros!$B$2:$G$6000,6,0),IFERROR(INDEX(Winback!$C$2:$C$300,MATCH($A2817,Winback!$K$2:$K$300,0)),""))</f>
        <v>0</v>
      </c>
      <c r="S2817" t="str">
        <f t="shared" si="218"/>
        <v>+MOV</v>
      </c>
      <c r="T2817">
        <f t="shared" si="219"/>
        <v>1</v>
      </c>
    </row>
    <row r="2818" spans="1:20" x14ac:dyDescent="0.35">
      <c r="A2818" t="s">
        <v>13939</v>
      </c>
      <c r="B2818" t="s">
        <v>13940</v>
      </c>
      <c r="C2818" t="s">
        <v>13941</v>
      </c>
      <c r="D2818" t="s">
        <v>13942</v>
      </c>
      <c r="E2818">
        <f>IF(COUNTIFS(Registros!$A$2:$A$6000,"NP",Registros!$B$2:$B$6000,$A2818)&gt;0,1,0)</f>
        <v>0</v>
      </c>
      <c r="F2818">
        <f>IF($E2818=1,SUMIFS(Registros!$F$2:$F$6000,Registros!$A$2:$A$6000,"NP",Registros!$B$2:$B$6000,$A2818),0)</f>
        <v>0</v>
      </c>
      <c r="G2818">
        <f>IF(COUNTIFS(Registros!$A$2:$A$6000,"MOV",Registros!$B$2:$B$6000,$A2818)&gt;0,1,0)</f>
        <v>1</v>
      </c>
      <c r="H2818">
        <f>IF($G2818=1,SUMIFS(Registros!$F$2:$F$6000,Registros!$A$2:$A$6000,"MOV",Registros!$B$2:$B$6000,$A2818),0)</f>
        <v>24.5</v>
      </c>
      <c r="I2818">
        <f>IF(COUNTIFS(Registros!$A$2:$A$6000,"CS",Registros!$B$2:$B$6000,$A2818)&gt;0,1,0)</f>
        <v>0</v>
      </c>
      <c r="J2818">
        <f>IF($I2818=1,SUMIFS(Registros!$I$2:$I$6000,Registros!$A$2:$A$6000,"CS",Registros!$B$2:$B$6000,$A2818),0)</f>
        <v>0</v>
      </c>
      <c r="K2818">
        <f>IF(COUNTIFS(Winback!$K$2:$K$300,$A2818)&gt;0,1,0)</f>
        <v>0</v>
      </c>
      <c r="L2818">
        <f>IF(AND($K2818=1,LEFT($A2818,3)="WB-"),SUMIFS(Winback!$D$2:$D$300,Winback!$K$2:$K$300,$A2818),0)</f>
        <v>0</v>
      </c>
      <c r="M2818">
        <f>IF(OR($E2818=1,$G2818=1,SUMIFS(Registros!$J$2:$J$6000,Registros!$B$2:$B$6000,$A2818)&gt;0),1,0)</f>
        <v>1</v>
      </c>
      <c r="N2818">
        <f>IF($J2818&gt;0,1,IF(COUNTIFS(Registros!$A$2:$A$6000,"CS",Registros!$B$2:$B$6000,$A2818,Registros!$K$2:$K$6000,"&lt;&gt;")&gt;0,1,0))</f>
        <v>0</v>
      </c>
      <c r="O2818" t="str">
        <f t="shared" ref="O2818:O2881" si="220">IF(AND($K2818=1,$E2818=0,$G2818=0,$I2818=0),"WINBACK",IF(AND($M2818=1,$N2818&gt;0),"CONVERGENTE",IF($M2818=1,"SOLO MÓVIL",IF($N2818&gt;0,"SOLO FIJO / INTERNET","SIN SERVICIOS"))))</f>
        <v>SOLO MÓVIL</v>
      </c>
      <c r="P2818" t="str">
        <f t="shared" ref="P2818:P2881" si="221">IF($O2818="WINBACK","Recuperar (winback)",IF($O2818="CONVERGENTE","Upgrade / más líneas",IF($O2818="SOLO MÓVIL","Ofrecer fijo + internet (FLBBTV)",IF($O2818="SOLO FIJO / INTERNET","Ofrecer línea móvil Nextphone","Oferta completa (móvil + fijo + internet)"))))</f>
        <v>Ofrecer fijo + internet (FLBBTV)</v>
      </c>
      <c r="Q2818">
        <f t="shared" ref="Q2818:Q2881" si="222">$F2818+$H2818+$L2818</f>
        <v>24.5</v>
      </c>
      <c r="R2818">
        <f>IFERROR(VLOOKUP($A2818,Registros!$B$2:$G$6000,6,0),IFERROR(INDEX(Winback!$C$2:$C$300,MATCH($A2818,Winback!$K$2:$K$300,0)),""))</f>
        <v>0</v>
      </c>
      <c r="S2818" t="str">
        <f t="shared" ref="S2818:S2881" si="223">IF($E2818=1,"NP","")&amp;IF($G2818=1,"+MOV","")&amp;IF($I2818=1,"+CS","")&amp;IF($K2818=1,"+WB","")</f>
        <v>+MOV</v>
      </c>
      <c r="T2818">
        <f t="shared" ref="T2818:T2881" si="224">$E2818+$G2818+$I2818+$K2818</f>
        <v>1</v>
      </c>
    </row>
    <row r="2819" spans="1:20" x14ac:dyDescent="0.35">
      <c r="A2819" t="s">
        <v>13944</v>
      </c>
      <c r="B2819" t="s">
        <v>13945</v>
      </c>
      <c r="C2819" t="s">
        <v>13946</v>
      </c>
      <c r="D2819" t="s">
        <v>13947</v>
      </c>
      <c r="E2819">
        <f>IF(COUNTIFS(Registros!$A$2:$A$6000,"NP",Registros!$B$2:$B$6000,$A2819)&gt;0,1,0)</f>
        <v>0</v>
      </c>
      <c r="F2819">
        <f>IF($E2819=1,SUMIFS(Registros!$F$2:$F$6000,Registros!$A$2:$A$6000,"NP",Registros!$B$2:$B$6000,$A2819),0)</f>
        <v>0</v>
      </c>
      <c r="G2819">
        <f>IF(COUNTIFS(Registros!$A$2:$A$6000,"MOV",Registros!$B$2:$B$6000,$A2819)&gt;0,1,0)</f>
        <v>1</v>
      </c>
      <c r="H2819">
        <f>IF($G2819=1,SUMIFS(Registros!$F$2:$F$6000,Registros!$A$2:$A$6000,"MOV",Registros!$B$2:$B$6000,$A2819),0)</f>
        <v>11.25</v>
      </c>
      <c r="I2819">
        <f>IF(COUNTIFS(Registros!$A$2:$A$6000,"CS",Registros!$B$2:$B$6000,$A2819)&gt;0,1,0)</f>
        <v>0</v>
      </c>
      <c r="J2819">
        <f>IF($I2819=1,SUMIFS(Registros!$I$2:$I$6000,Registros!$A$2:$A$6000,"CS",Registros!$B$2:$B$6000,$A2819),0)</f>
        <v>0</v>
      </c>
      <c r="K2819">
        <f>IF(COUNTIFS(Winback!$K$2:$K$300,$A2819)&gt;0,1,0)</f>
        <v>0</v>
      </c>
      <c r="L2819">
        <f>IF(AND($K2819=1,LEFT($A2819,3)="WB-"),SUMIFS(Winback!$D$2:$D$300,Winback!$K$2:$K$300,$A2819),0)</f>
        <v>0</v>
      </c>
      <c r="M2819">
        <f>IF(OR($E2819=1,$G2819=1,SUMIFS(Registros!$J$2:$J$6000,Registros!$B$2:$B$6000,$A2819)&gt;0),1,0)</f>
        <v>1</v>
      </c>
      <c r="N2819">
        <f>IF($J2819&gt;0,1,IF(COUNTIFS(Registros!$A$2:$A$6000,"CS",Registros!$B$2:$B$6000,$A2819,Registros!$K$2:$K$6000,"&lt;&gt;")&gt;0,1,0))</f>
        <v>0</v>
      </c>
      <c r="O2819" t="str">
        <f t="shared" si="220"/>
        <v>SOLO MÓVIL</v>
      </c>
      <c r="P2819" t="str">
        <f t="shared" si="221"/>
        <v>Ofrecer fijo + internet (FLBBTV)</v>
      </c>
      <c r="Q2819">
        <f t="shared" si="222"/>
        <v>11.25</v>
      </c>
      <c r="R2819">
        <f>IFERROR(VLOOKUP($A2819,Registros!$B$2:$G$6000,6,0),IFERROR(INDEX(Winback!$C$2:$C$300,MATCH($A2819,Winback!$K$2:$K$300,0)),""))</f>
        <v>0</v>
      </c>
      <c r="S2819" t="str">
        <f t="shared" si="223"/>
        <v>+MOV</v>
      </c>
      <c r="T2819">
        <f t="shared" si="224"/>
        <v>1</v>
      </c>
    </row>
    <row r="2820" spans="1:20" x14ac:dyDescent="0.35">
      <c r="A2820" t="s">
        <v>13949</v>
      </c>
      <c r="B2820" t="s">
        <v>13950</v>
      </c>
      <c r="C2820" t="s">
        <v>13951</v>
      </c>
      <c r="D2820" t="s">
        <v>13952</v>
      </c>
      <c r="E2820">
        <f>IF(COUNTIFS(Registros!$A$2:$A$6000,"NP",Registros!$B$2:$B$6000,$A2820)&gt;0,1,0)</f>
        <v>0</v>
      </c>
      <c r="F2820">
        <f>IF($E2820=1,SUMIFS(Registros!$F$2:$F$6000,Registros!$A$2:$A$6000,"NP",Registros!$B$2:$B$6000,$A2820),0)</f>
        <v>0</v>
      </c>
      <c r="G2820">
        <f>IF(COUNTIFS(Registros!$A$2:$A$6000,"MOV",Registros!$B$2:$B$6000,$A2820)&gt;0,1,0)</f>
        <v>1</v>
      </c>
      <c r="H2820">
        <f>IF($G2820=1,SUMIFS(Registros!$F$2:$F$6000,Registros!$A$2:$A$6000,"MOV",Registros!$B$2:$B$6000,$A2820),0)</f>
        <v>15</v>
      </c>
      <c r="I2820">
        <f>IF(COUNTIFS(Registros!$A$2:$A$6000,"CS",Registros!$B$2:$B$6000,$A2820)&gt;0,1,0)</f>
        <v>0</v>
      </c>
      <c r="J2820">
        <f>IF($I2820=1,SUMIFS(Registros!$I$2:$I$6000,Registros!$A$2:$A$6000,"CS",Registros!$B$2:$B$6000,$A2820),0)</f>
        <v>0</v>
      </c>
      <c r="K2820">
        <f>IF(COUNTIFS(Winback!$K$2:$K$300,$A2820)&gt;0,1,0)</f>
        <v>0</v>
      </c>
      <c r="L2820">
        <f>IF(AND($K2820=1,LEFT($A2820,3)="WB-"),SUMIFS(Winback!$D$2:$D$300,Winback!$K$2:$K$300,$A2820),0)</f>
        <v>0</v>
      </c>
      <c r="M2820">
        <f>IF(OR($E2820=1,$G2820=1,SUMIFS(Registros!$J$2:$J$6000,Registros!$B$2:$B$6000,$A2820)&gt;0),1,0)</f>
        <v>1</v>
      </c>
      <c r="N2820">
        <f>IF($J2820&gt;0,1,IF(COUNTIFS(Registros!$A$2:$A$6000,"CS",Registros!$B$2:$B$6000,$A2820,Registros!$K$2:$K$6000,"&lt;&gt;")&gt;0,1,0))</f>
        <v>0</v>
      </c>
      <c r="O2820" t="str">
        <f t="shared" si="220"/>
        <v>SOLO MÓVIL</v>
      </c>
      <c r="P2820" t="str">
        <f t="shared" si="221"/>
        <v>Ofrecer fijo + internet (FLBBTV)</v>
      </c>
      <c r="Q2820">
        <f t="shared" si="222"/>
        <v>15</v>
      </c>
      <c r="R2820">
        <f>IFERROR(VLOOKUP($A2820,Registros!$B$2:$G$6000,6,0),IFERROR(INDEX(Winback!$C$2:$C$300,MATCH($A2820,Winback!$K$2:$K$300,0)),""))</f>
        <v>0</v>
      </c>
      <c r="S2820" t="str">
        <f t="shared" si="223"/>
        <v>+MOV</v>
      </c>
      <c r="T2820">
        <f t="shared" si="224"/>
        <v>1</v>
      </c>
    </row>
    <row r="2821" spans="1:20" x14ac:dyDescent="0.35">
      <c r="A2821" t="s">
        <v>13954</v>
      </c>
      <c r="B2821" t="s">
        <v>13955</v>
      </c>
      <c r="C2821" t="s">
        <v>13956</v>
      </c>
      <c r="D2821" t="s">
        <v>13957</v>
      </c>
      <c r="E2821">
        <f>IF(COUNTIFS(Registros!$A$2:$A$6000,"NP",Registros!$B$2:$B$6000,$A2821)&gt;0,1,0)</f>
        <v>0</v>
      </c>
      <c r="F2821">
        <f>IF($E2821=1,SUMIFS(Registros!$F$2:$F$6000,Registros!$A$2:$A$6000,"NP",Registros!$B$2:$B$6000,$A2821),0)</f>
        <v>0</v>
      </c>
      <c r="G2821">
        <f>IF(COUNTIFS(Registros!$A$2:$A$6000,"MOV",Registros!$B$2:$B$6000,$A2821)&gt;0,1,0)</f>
        <v>1</v>
      </c>
      <c r="H2821">
        <f>IF($G2821=1,SUMIFS(Registros!$F$2:$F$6000,Registros!$A$2:$A$6000,"MOV",Registros!$B$2:$B$6000,$A2821),0)</f>
        <v>36</v>
      </c>
      <c r="I2821">
        <f>IF(COUNTIFS(Registros!$A$2:$A$6000,"CS",Registros!$B$2:$B$6000,$A2821)&gt;0,1,0)</f>
        <v>0</v>
      </c>
      <c r="J2821">
        <f>IF($I2821=1,SUMIFS(Registros!$I$2:$I$6000,Registros!$A$2:$A$6000,"CS",Registros!$B$2:$B$6000,$A2821),0)</f>
        <v>0</v>
      </c>
      <c r="K2821">
        <f>IF(COUNTIFS(Winback!$K$2:$K$300,$A2821)&gt;0,1,0)</f>
        <v>0</v>
      </c>
      <c r="L2821">
        <f>IF(AND($K2821=1,LEFT($A2821,3)="WB-"),SUMIFS(Winback!$D$2:$D$300,Winback!$K$2:$K$300,$A2821),0)</f>
        <v>0</v>
      </c>
      <c r="M2821">
        <f>IF(OR($E2821=1,$G2821=1,SUMIFS(Registros!$J$2:$J$6000,Registros!$B$2:$B$6000,$A2821)&gt;0),1,0)</f>
        <v>1</v>
      </c>
      <c r="N2821">
        <f>IF($J2821&gt;0,1,IF(COUNTIFS(Registros!$A$2:$A$6000,"CS",Registros!$B$2:$B$6000,$A2821,Registros!$K$2:$K$6000,"&lt;&gt;")&gt;0,1,0))</f>
        <v>0</v>
      </c>
      <c r="O2821" t="str">
        <f t="shared" si="220"/>
        <v>SOLO MÓVIL</v>
      </c>
      <c r="P2821" t="str">
        <f t="shared" si="221"/>
        <v>Ofrecer fijo + internet (FLBBTV)</v>
      </c>
      <c r="Q2821">
        <f t="shared" si="222"/>
        <v>36</v>
      </c>
      <c r="R2821">
        <f>IFERROR(VLOOKUP($A2821,Registros!$B$2:$G$6000,6,0),IFERROR(INDEX(Winback!$C$2:$C$300,MATCH($A2821,Winback!$K$2:$K$300,0)),""))</f>
        <v>0</v>
      </c>
      <c r="S2821" t="str">
        <f t="shared" si="223"/>
        <v>+MOV</v>
      </c>
      <c r="T2821">
        <f t="shared" si="224"/>
        <v>1</v>
      </c>
    </row>
    <row r="2822" spans="1:20" x14ac:dyDescent="0.35">
      <c r="A2822" t="s">
        <v>13959</v>
      </c>
      <c r="B2822" t="s">
        <v>13960</v>
      </c>
      <c r="C2822" t="s">
        <v>13961</v>
      </c>
      <c r="D2822" t="s">
        <v>13962</v>
      </c>
      <c r="E2822">
        <f>IF(COUNTIFS(Registros!$A$2:$A$6000,"NP",Registros!$B$2:$B$6000,$A2822)&gt;0,1,0)</f>
        <v>0</v>
      </c>
      <c r="F2822">
        <f>IF($E2822=1,SUMIFS(Registros!$F$2:$F$6000,Registros!$A$2:$A$6000,"NP",Registros!$B$2:$B$6000,$A2822),0)</f>
        <v>0</v>
      </c>
      <c r="G2822">
        <f>IF(COUNTIFS(Registros!$A$2:$A$6000,"MOV",Registros!$B$2:$B$6000,$A2822)&gt;0,1,0)</f>
        <v>1</v>
      </c>
      <c r="H2822">
        <f>IF($G2822=1,SUMIFS(Registros!$F$2:$F$6000,Registros!$A$2:$A$6000,"MOV",Registros!$B$2:$B$6000,$A2822),0)</f>
        <v>62.25</v>
      </c>
      <c r="I2822">
        <f>IF(COUNTIFS(Registros!$A$2:$A$6000,"CS",Registros!$B$2:$B$6000,$A2822)&gt;0,1,0)</f>
        <v>0</v>
      </c>
      <c r="J2822">
        <f>IF($I2822=1,SUMIFS(Registros!$I$2:$I$6000,Registros!$A$2:$A$6000,"CS",Registros!$B$2:$B$6000,$A2822),0)</f>
        <v>0</v>
      </c>
      <c r="K2822">
        <f>IF(COUNTIFS(Winback!$K$2:$K$300,$A2822)&gt;0,1,0)</f>
        <v>0</v>
      </c>
      <c r="L2822">
        <f>IF(AND($K2822=1,LEFT($A2822,3)="WB-"),SUMIFS(Winback!$D$2:$D$300,Winback!$K$2:$K$300,$A2822),0)</f>
        <v>0</v>
      </c>
      <c r="M2822">
        <f>IF(OR($E2822=1,$G2822=1,SUMIFS(Registros!$J$2:$J$6000,Registros!$B$2:$B$6000,$A2822)&gt;0),1,0)</f>
        <v>1</v>
      </c>
      <c r="N2822">
        <f>IF($J2822&gt;0,1,IF(COUNTIFS(Registros!$A$2:$A$6000,"CS",Registros!$B$2:$B$6000,$A2822,Registros!$K$2:$K$6000,"&lt;&gt;")&gt;0,1,0))</f>
        <v>0</v>
      </c>
      <c r="O2822" t="str">
        <f t="shared" si="220"/>
        <v>SOLO MÓVIL</v>
      </c>
      <c r="P2822" t="str">
        <f t="shared" si="221"/>
        <v>Ofrecer fijo + internet (FLBBTV)</v>
      </c>
      <c r="Q2822">
        <f t="shared" si="222"/>
        <v>62.25</v>
      </c>
      <c r="R2822">
        <f>IFERROR(VLOOKUP($A2822,Registros!$B$2:$G$6000,6,0),IFERROR(INDEX(Winback!$C$2:$C$300,MATCH($A2822,Winback!$K$2:$K$300,0)),""))</f>
        <v>0</v>
      </c>
      <c r="S2822" t="str">
        <f t="shared" si="223"/>
        <v>+MOV</v>
      </c>
      <c r="T2822">
        <f t="shared" si="224"/>
        <v>1</v>
      </c>
    </row>
    <row r="2823" spans="1:20" x14ac:dyDescent="0.35">
      <c r="A2823" t="s">
        <v>13964</v>
      </c>
      <c r="B2823" t="s">
        <v>13965</v>
      </c>
      <c r="C2823" t="s">
        <v>13966</v>
      </c>
      <c r="D2823" t="s">
        <v>13967</v>
      </c>
      <c r="E2823">
        <f>IF(COUNTIFS(Registros!$A$2:$A$6000,"NP",Registros!$B$2:$B$6000,$A2823)&gt;0,1,0)</f>
        <v>0</v>
      </c>
      <c r="F2823">
        <f>IF($E2823=1,SUMIFS(Registros!$F$2:$F$6000,Registros!$A$2:$A$6000,"NP",Registros!$B$2:$B$6000,$A2823),0)</f>
        <v>0</v>
      </c>
      <c r="G2823">
        <f>IF(COUNTIFS(Registros!$A$2:$A$6000,"MOV",Registros!$B$2:$B$6000,$A2823)&gt;0,1,0)</f>
        <v>1</v>
      </c>
      <c r="H2823">
        <f>IF($G2823=1,SUMIFS(Registros!$F$2:$F$6000,Registros!$A$2:$A$6000,"MOV",Registros!$B$2:$B$6000,$A2823),0)</f>
        <v>15</v>
      </c>
      <c r="I2823">
        <f>IF(COUNTIFS(Registros!$A$2:$A$6000,"CS",Registros!$B$2:$B$6000,$A2823)&gt;0,1,0)</f>
        <v>0</v>
      </c>
      <c r="J2823">
        <f>IF($I2823=1,SUMIFS(Registros!$I$2:$I$6000,Registros!$A$2:$A$6000,"CS",Registros!$B$2:$B$6000,$A2823),0)</f>
        <v>0</v>
      </c>
      <c r="K2823">
        <f>IF(COUNTIFS(Winback!$K$2:$K$300,$A2823)&gt;0,1,0)</f>
        <v>0</v>
      </c>
      <c r="L2823">
        <f>IF(AND($K2823=1,LEFT($A2823,3)="WB-"),SUMIFS(Winback!$D$2:$D$300,Winback!$K$2:$K$300,$A2823),0)</f>
        <v>0</v>
      </c>
      <c r="M2823">
        <f>IF(OR($E2823=1,$G2823=1,SUMIFS(Registros!$J$2:$J$6000,Registros!$B$2:$B$6000,$A2823)&gt;0),1,0)</f>
        <v>1</v>
      </c>
      <c r="N2823">
        <f>IF($J2823&gt;0,1,IF(COUNTIFS(Registros!$A$2:$A$6000,"CS",Registros!$B$2:$B$6000,$A2823,Registros!$K$2:$K$6000,"&lt;&gt;")&gt;0,1,0))</f>
        <v>0</v>
      </c>
      <c r="O2823" t="str">
        <f t="shared" si="220"/>
        <v>SOLO MÓVIL</v>
      </c>
      <c r="P2823" t="str">
        <f t="shared" si="221"/>
        <v>Ofrecer fijo + internet (FLBBTV)</v>
      </c>
      <c r="Q2823">
        <f t="shared" si="222"/>
        <v>15</v>
      </c>
      <c r="R2823">
        <f>IFERROR(VLOOKUP($A2823,Registros!$B$2:$G$6000,6,0),IFERROR(INDEX(Winback!$C$2:$C$300,MATCH($A2823,Winback!$K$2:$K$300,0)),""))</f>
        <v>0</v>
      </c>
      <c r="S2823" t="str">
        <f t="shared" si="223"/>
        <v>+MOV</v>
      </c>
      <c r="T2823">
        <f t="shared" si="224"/>
        <v>1</v>
      </c>
    </row>
    <row r="2824" spans="1:20" x14ac:dyDescent="0.35">
      <c r="A2824" t="s">
        <v>13969</v>
      </c>
      <c r="B2824" t="s">
        <v>13970</v>
      </c>
      <c r="C2824" t="s">
        <v>13971</v>
      </c>
      <c r="D2824" t="s">
        <v>13972</v>
      </c>
      <c r="E2824">
        <f>IF(COUNTIFS(Registros!$A$2:$A$6000,"NP",Registros!$B$2:$B$6000,$A2824)&gt;0,1,0)</f>
        <v>0</v>
      </c>
      <c r="F2824">
        <f>IF($E2824=1,SUMIFS(Registros!$F$2:$F$6000,Registros!$A$2:$A$6000,"NP",Registros!$B$2:$B$6000,$A2824),0)</f>
        <v>0</v>
      </c>
      <c r="G2824">
        <f>IF(COUNTIFS(Registros!$A$2:$A$6000,"MOV",Registros!$B$2:$B$6000,$A2824)&gt;0,1,0)</f>
        <v>1</v>
      </c>
      <c r="H2824">
        <f>IF($G2824=1,SUMIFS(Registros!$F$2:$F$6000,Registros!$A$2:$A$6000,"MOV",Registros!$B$2:$B$6000,$A2824),0)</f>
        <v>30</v>
      </c>
      <c r="I2824">
        <f>IF(COUNTIFS(Registros!$A$2:$A$6000,"CS",Registros!$B$2:$B$6000,$A2824)&gt;0,1,0)</f>
        <v>0</v>
      </c>
      <c r="J2824">
        <f>IF($I2824=1,SUMIFS(Registros!$I$2:$I$6000,Registros!$A$2:$A$6000,"CS",Registros!$B$2:$B$6000,$A2824),0)</f>
        <v>0</v>
      </c>
      <c r="K2824">
        <f>IF(COUNTIFS(Winback!$K$2:$K$300,$A2824)&gt;0,1,0)</f>
        <v>0</v>
      </c>
      <c r="L2824">
        <f>IF(AND($K2824=1,LEFT($A2824,3)="WB-"),SUMIFS(Winback!$D$2:$D$300,Winback!$K$2:$K$300,$A2824),0)</f>
        <v>0</v>
      </c>
      <c r="M2824">
        <f>IF(OR($E2824=1,$G2824=1,SUMIFS(Registros!$J$2:$J$6000,Registros!$B$2:$B$6000,$A2824)&gt;0),1,0)</f>
        <v>1</v>
      </c>
      <c r="N2824">
        <f>IF($J2824&gt;0,1,IF(COUNTIFS(Registros!$A$2:$A$6000,"CS",Registros!$B$2:$B$6000,$A2824,Registros!$K$2:$K$6000,"&lt;&gt;")&gt;0,1,0))</f>
        <v>0</v>
      </c>
      <c r="O2824" t="str">
        <f t="shared" si="220"/>
        <v>SOLO MÓVIL</v>
      </c>
      <c r="P2824" t="str">
        <f t="shared" si="221"/>
        <v>Ofrecer fijo + internet (FLBBTV)</v>
      </c>
      <c r="Q2824">
        <f t="shared" si="222"/>
        <v>30</v>
      </c>
      <c r="R2824">
        <f>IFERROR(VLOOKUP($A2824,Registros!$B$2:$G$6000,6,0),IFERROR(INDEX(Winback!$C$2:$C$300,MATCH($A2824,Winback!$K$2:$K$300,0)),""))</f>
        <v>0</v>
      </c>
      <c r="S2824" t="str">
        <f t="shared" si="223"/>
        <v>+MOV</v>
      </c>
      <c r="T2824">
        <f t="shared" si="224"/>
        <v>1</v>
      </c>
    </row>
    <row r="2825" spans="1:20" x14ac:dyDescent="0.35">
      <c r="A2825" t="s">
        <v>13974</v>
      </c>
      <c r="B2825" t="s">
        <v>13975</v>
      </c>
      <c r="C2825" t="s">
        <v>13976</v>
      </c>
      <c r="D2825" t="s">
        <v>13977</v>
      </c>
      <c r="E2825">
        <f>IF(COUNTIFS(Registros!$A$2:$A$6000,"NP",Registros!$B$2:$B$6000,$A2825)&gt;0,1,0)</f>
        <v>0</v>
      </c>
      <c r="F2825">
        <f>IF($E2825=1,SUMIFS(Registros!$F$2:$F$6000,Registros!$A$2:$A$6000,"NP",Registros!$B$2:$B$6000,$A2825),0)</f>
        <v>0</v>
      </c>
      <c r="G2825">
        <f>IF(COUNTIFS(Registros!$A$2:$A$6000,"MOV",Registros!$B$2:$B$6000,$A2825)&gt;0,1,0)</f>
        <v>1</v>
      </c>
      <c r="H2825">
        <f>IF($G2825=1,SUMIFS(Registros!$F$2:$F$6000,Registros!$A$2:$A$6000,"MOV",Registros!$B$2:$B$6000,$A2825),0)</f>
        <v>15</v>
      </c>
      <c r="I2825">
        <f>IF(COUNTIFS(Registros!$A$2:$A$6000,"CS",Registros!$B$2:$B$6000,$A2825)&gt;0,1,0)</f>
        <v>0</v>
      </c>
      <c r="J2825">
        <f>IF($I2825=1,SUMIFS(Registros!$I$2:$I$6000,Registros!$A$2:$A$6000,"CS",Registros!$B$2:$B$6000,$A2825),0)</f>
        <v>0</v>
      </c>
      <c r="K2825">
        <f>IF(COUNTIFS(Winback!$K$2:$K$300,$A2825)&gt;0,1,0)</f>
        <v>0</v>
      </c>
      <c r="L2825">
        <f>IF(AND($K2825=1,LEFT($A2825,3)="WB-"),SUMIFS(Winback!$D$2:$D$300,Winback!$K$2:$K$300,$A2825),0)</f>
        <v>0</v>
      </c>
      <c r="M2825">
        <f>IF(OR($E2825=1,$G2825=1,SUMIFS(Registros!$J$2:$J$6000,Registros!$B$2:$B$6000,$A2825)&gt;0),1,0)</f>
        <v>1</v>
      </c>
      <c r="N2825">
        <f>IF($J2825&gt;0,1,IF(COUNTIFS(Registros!$A$2:$A$6000,"CS",Registros!$B$2:$B$6000,$A2825,Registros!$K$2:$K$6000,"&lt;&gt;")&gt;0,1,0))</f>
        <v>0</v>
      </c>
      <c r="O2825" t="str">
        <f t="shared" si="220"/>
        <v>SOLO MÓVIL</v>
      </c>
      <c r="P2825" t="str">
        <f t="shared" si="221"/>
        <v>Ofrecer fijo + internet (FLBBTV)</v>
      </c>
      <c r="Q2825">
        <f t="shared" si="222"/>
        <v>15</v>
      </c>
      <c r="R2825">
        <f>IFERROR(VLOOKUP($A2825,Registros!$B$2:$G$6000,6,0),IFERROR(INDEX(Winback!$C$2:$C$300,MATCH($A2825,Winback!$K$2:$K$300,0)),""))</f>
        <v>0</v>
      </c>
      <c r="S2825" t="str">
        <f t="shared" si="223"/>
        <v>+MOV</v>
      </c>
      <c r="T2825">
        <f t="shared" si="224"/>
        <v>1</v>
      </c>
    </row>
    <row r="2826" spans="1:20" x14ac:dyDescent="0.35">
      <c r="A2826" t="s">
        <v>13979</v>
      </c>
      <c r="B2826" t="s">
        <v>13980</v>
      </c>
      <c r="C2826" t="s">
        <v>13981</v>
      </c>
      <c r="D2826" t="s">
        <v>13982</v>
      </c>
      <c r="E2826">
        <f>IF(COUNTIFS(Registros!$A$2:$A$6000,"NP",Registros!$B$2:$B$6000,$A2826)&gt;0,1,0)</f>
        <v>0</v>
      </c>
      <c r="F2826">
        <f>IF($E2826=1,SUMIFS(Registros!$F$2:$F$6000,Registros!$A$2:$A$6000,"NP",Registros!$B$2:$B$6000,$A2826),0)</f>
        <v>0</v>
      </c>
      <c r="G2826">
        <f>IF(COUNTIFS(Registros!$A$2:$A$6000,"MOV",Registros!$B$2:$B$6000,$A2826)&gt;0,1,0)</f>
        <v>1</v>
      </c>
      <c r="H2826">
        <f>IF($G2826=1,SUMIFS(Registros!$F$2:$F$6000,Registros!$A$2:$A$6000,"MOV",Registros!$B$2:$B$6000,$A2826),0)</f>
        <v>15</v>
      </c>
      <c r="I2826">
        <f>IF(COUNTIFS(Registros!$A$2:$A$6000,"CS",Registros!$B$2:$B$6000,$A2826)&gt;0,1,0)</f>
        <v>0</v>
      </c>
      <c r="J2826">
        <f>IF($I2826=1,SUMIFS(Registros!$I$2:$I$6000,Registros!$A$2:$A$6000,"CS",Registros!$B$2:$B$6000,$A2826),0)</f>
        <v>0</v>
      </c>
      <c r="K2826">
        <f>IF(COUNTIFS(Winback!$K$2:$K$300,$A2826)&gt;0,1,0)</f>
        <v>0</v>
      </c>
      <c r="L2826">
        <f>IF(AND($K2826=1,LEFT($A2826,3)="WB-"),SUMIFS(Winback!$D$2:$D$300,Winback!$K$2:$K$300,$A2826),0)</f>
        <v>0</v>
      </c>
      <c r="M2826">
        <f>IF(OR($E2826=1,$G2826=1,SUMIFS(Registros!$J$2:$J$6000,Registros!$B$2:$B$6000,$A2826)&gt;0),1,0)</f>
        <v>1</v>
      </c>
      <c r="N2826">
        <f>IF($J2826&gt;0,1,IF(COUNTIFS(Registros!$A$2:$A$6000,"CS",Registros!$B$2:$B$6000,$A2826,Registros!$K$2:$K$6000,"&lt;&gt;")&gt;0,1,0))</f>
        <v>0</v>
      </c>
      <c r="O2826" t="str">
        <f t="shared" si="220"/>
        <v>SOLO MÓVIL</v>
      </c>
      <c r="P2826" t="str">
        <f t="shared" si="221"/>
        <v>Ofrecer fijo + internet (FLBBTV)</v>
      </c>
      <c r="Q2826">
        <f t="shared" si="222"/>
        <v>15</v>
      </c>
      <c r="R2826">
        <f>IFERROR(VLOOKUP($A2826,Registros!$B$2:$G$6000,6,0),IFERROR(INDEX(Winback!$C$2:$C$300,MATCH($A2826,Winback!$K$2:$K$300,0)),""))</f>
        <v>0</v>
      </c>
      <c r="S2826" t="str">
        <f t="shared" si="223"/>
        <v>+MOV</v>
      </c>
      <c r="T2826">
        <f t="shared" si="224"/>
        <v>1</v>
      </c>
    </row>
    <row r="2827" spans="1:20" x14ac:dyDescent="0.35">
      <c r="A2827" t="s">
        <v>13984</v>
      </c>
      <c r="B2827" t="s">
        <v>13985</v>
      </c>
      <c r="C2827" t="s">
        <v>13986</v>
      </c>
      <c r="D2827" t="s">
        <v>13987</v>
      </c>
      <c r="E2827">
        <f>IF(COUNTIFS(Registros!$A$2:$A$6000,"NP",Registros!$B$2:$B$6000,$A2827)&gt;0,1,0)</f>
        <v>0</v>
      </c>
      <c r="F2827">
        <f>IF($E2827=1,SUMIFS(Registros!$F$2:$F$6000,Registros!$A$2:$A$6000,"NP",Registros!$B$2:$B$6000,$A2827),0)</f>
        <v>0</v>
      </c>
      <c r="G2827">
        <f>IF(COUNTIFS(Registros!$A$2:$A$6000,"MOV",Registros!$B$2:$B$6000,$A2827)&gt;0,1,0)</f>
        <v>1</v>
      </c>
      <c r="H2827">
        <f>IF($G2827=1,SUMIFS(Registros!$F$2:$F$6000,Registros!$A$2:$A$6000,"MOV",Registros!$B$2:$B$6000,$A2827),0)</f>
        <v>15</v>
      </c>
      <c r="I2827">
        <f>IF(COUNTIFS(Registros!$A$2:$A$6000,"CS",Registros!$B$2:$B$6000,$A2827)&gt;0,1,0)</f>
        <v>0</v>
      </c>
      <c r="J2827">
        <f>IF($I2827=1,SUMIFS(Registros!$I$2:$I$6000,Registros!$A$2:$A$6000,"CS",Registros!$B$2:$B$6000,$A2827),0)</f>
        <v>0</v>
      </c>
      <c r="K2827">
        <f>IF(COUNTIFS(Winback!$K$2:$K$300,$A2827)&gt;0,1,0)</f>
        <v>0</v>
      </c>
      <c r="L2827">
        <f>IF(AND($K2827=1,LEFT($A2827,3)="WB-"),SUMIFS(Winback!$D$2:$D$300,Winback!$K$2:$K$300,$A2827),0)</f>
        <v>0</v>
      </c>
      <c r="M2827">
        <f>IF(OR($E2827=1,$G2827=1,SUMIFS(Registros!$J$2:$J$6000,Registros!$B$2:$B$6000,$A2827)&gt;0),1,0)</f>
        <v>1</v>
      </c>
      <c r="N2827">
        <f>IF($J2827&gt;0,1,IF(COUNTIFS(Registros!$A$2:$A$6000,"CS",Registros!$B$2:$B$6000,$A2827,Registros!$K$2:$K$6000,"&lt;&gt;")&gt;0,1,0))</f>
        <v>0</v>
      </c>
      <c r="O2827" t="str">
        <f t="shared" si="220"/>
        <v>SOLO MÓVIL</v>
      </c>
      <c r="P2827" t="str">
        <f t="shared" si="221"/>
        <v>Ofrecer fijo + internet (FLBBTV)</v>
      </c>
      <c r="Q2827">
        <f t="shared" si="222"/>
        <v>15</v>
      </c>
      <c r="R2827">
        <f>IFERROR(VLOOKUP($A2827,Registros!$B$2:$G$6000,6,0),IFERROR(INDEX(Winback!$C$2:$C$300,MATCH($A2827,Winback!$K$2:$K$300,0)),""))</f>
        <v>0</v>
      </c>
      <c r="S2827" t="str">
        <f t="shared" si="223"/>
        <v>+MOV</v>
      </c>
      <c r="T2827">
        <f t="shared" si="224"/>
        <v>1</v>
      </c>
    </row>
    <row r="2828" spans="1:20" x14ac:dyDescent="0.35">
      <c r="A2828" t="s">
        <v>13989</v>
      </c>
      <c r="B2828" t="s">
        <v>13990</v>
      </c>
      <c r="C2828" t="s">
        <v>13991</v>
      </c>
      <c r="D2828" t="s">
        <v>13992</v>
      </c>
      <c r="E2828">
        <f>IF(COUNTIFS(Registros!$A$2:$A$6000,"NP",Registros!$B$2:$B$6000,$A2828)&gt;0,1,0)</f>
        <v>0</v>
      </c>
      <c r="F2828">
        <f>IF($E2828=1,SUMIFS(Registros!$F$2:$F$6000,Registros!$A$2:$A$6000,"NP",Registros!$B$2:$B$6000,$A2828),0)</f>
        <v>0</v>
      </c>
      <c r="G2828">
        <f>IF(COUNTIFS(Registros!$A$2:$A$6000,"MOV",Registros!$B$2:$B$6000,$A2828)&gt;0,1,0)</f>
        <v>1</v>
      </c>
      <c r="H2828">
        <f>IF($G2828=1,SUMIFS(Registros!$F$2:$F$6000,Registros!$A$2:$A$6000,"MOV",Registros!$B$2:$B$6000,$A2828),0)</f>
        <v>16.29</v>
      </c>
      <c r="I2828">
        <f>IF(COUNTIFS(Registros!$A$2:$A$6000,"CS",Registros!$B$2:$B$6000,$A2828)&gt;0,1,0)</f>
        <v>0</v>
      </c>
      <c r="J2828">
        <f>IF($I2828=1,SUMIFS(Registros!$I$2:$I$6000,Registros!$A$2:$A$6000,"CS",Registros!$B$2:$B$6000,$A2828),0)</f>
        <v>0</v>
      </c>
      <c r="K2828">
        <f>IF(COUNTIFS(Winback!$K$2:$K$300,$A2828)&gt;0,1,0)</f>
        <v>0</v>
      </c>
      <c r="L2828">
        <f>IF(AND($K2828=1,LEFT($A2828,3)="WB-"),SUMIFS(Winback!$D$2:$D$300,Winback!$K$2:$K$300,$A2828),0)</f>
        <v>0</v>
      </c>
      <c r="M2828">
        <f>IF(OR($E2828=1,$G2828=1,SUMIFS(Registros!$J$2:$J$6000,Registros!$B$2:$B$6000,$A2828)&gt;0),1,0)</f>
        <v>1</v>
      </c>
      <c r="N2828">
        <f>IF($J2828&gt;0,1,IF(COUNTIFS(Registros!$A$2:$A$6000,"CS",Registros!$B$2:$B$6000,$A2828,Registros!$K$2:$K$6000,"&lt;&gt;")&gt;0,1,0))</f>
        <v>0</v>
      </c>
      <c r="O2828" t="str">
        <f t="shared" si="220"/>
        <v>SOLO MÓVIL</v>
      </c>
      <c r="P2828" t="str">
        <f t="shared" si="221"/>
        <v>Ofrecer fijo + internet (FLBBTV)</v>
      </c>
      <c r="Q2828">
        <f t="shared" si="222"/>
        <v>16.29</v>
      </c>
      <c r="R2828">
        <f>IFERROR(VLOOKUP($A2828,Registros!$B$2:$G$6000,6,0),IFERROR(INDEX(Winback!$C$2:$C$300,MATCH($A2828,Winback!$K$2:$K$300,0)),""))</f>
        <v>0</v>
      </c>
      <c r="S2828" t="str">
        <f t="shared" si="223"/>
        <v>+MOV</v>
      </c>
      <c r="T2828">
        <f t="shared" si="224"/>
        <v>1</v>
      </c>
    </row>
    <row r="2829" spans="1:20" x14ac:dyDescent="0.35">
      <c r="A2829" t="s">
        <v>13993</v>
      </c>
      <c r="B2829" t="s">
        <v>13994</v>
      </c>
      <c r="C2829" t="s">
        <v>13995</v>
      </c>
      <c r="D2829" t="s">
        <v>13996</v>
      </c>
      <c r="E2829">
        <f>IF(COUNTIFS(Registros!$A$2:$A$6000,"NP",Registros!$B$2:$B$6000,$A2829)&gt;0,1,0)</f>
        <v>0</v>
      </c>
      <c r="F2829">
        <f>IF($E2829=1,SUMIFS(Registros!$F$2:$F$6000,Registros!$A$2:$A$6000,"NP",Registros!$B$2:$B$6000,$A2829),0)</f>
        <v>0</v>
      </c>
      <c r="G2829">
        <f>IF(COUNTIFS(Registros!$A$2:$A$6000,"MOV",Registros!$B$2:$B$6000,$A2829)&gt;0,1,0)</f>
        <v>1</v>
      </c>
      <c r="H2829">
        <f>IF($G2829=1,SUMIFS(Registros!$F$2:$F$6000,Registros!$A$2:$A$6000,"MOV",Registros!$B$2:$B$6000,$A2829),0)</f>
        <v>67.5</v>
      </c>
      <c r="I2829">
        <f>IF(COUNTIFS(Registros!$A$2:$A$6000,"CS",Registros!$B$2:$B$6000,$A2829)&gt;0,1,0)</f>
        <v>0</v>
      </c>
      <c r="J2829">
        <f>IF($I2829=1,SUMIFS(Registros!$I$2:$I$6000,Registros!$A$2:$A$6000,"CS",Registros!$B$2:$B$6000,$A2829),0)</f>
        <v>0</v>
      </c>
      <c r="K2829">
        <f>IF(COUNTIFS(Winback!$K$2:$K$300,$A2829)&gt;0,1,0)</f>
        <v>0</v>
      </c>
      <c r="L2829">
        <f>IF(AND($K2829=1,LEFT($A2829,3)="WB-"),SUMIFS(Winback!$D$2:$D$300,Winback!$K$2:$K$300,$A2829),0)</f>
        <v>0</v>
      </c>
      <c r="M2829">
        <f>IF(OR($E2829=1,$G2829=1,SUMIFS(Registros!$J$2:$J$6000,Registros!$B$2:$B$6000,$A2829)&gt;0),1,0)</f>
        <v>1</v>
      </c>
      <c r="N2829">
        <f>IF($J2829&gt;0,1,IF(COUNTIFS(Registros!$A$2:$A$6000,"CS",Registros!$B$2:$B$6000,$A2829,Registros!$K$2:$K$6000,"&lt;&gt;")&gt;0,1,0))</f>
        <v>0</v>
      </c>
      <c r="O2829" t="str">
        <f t="shared" si="220"/>
        <v>SOLO MÓVIL</v>
      </c>
      <c r="P2829" t="str">
        <f t="shared" si="221"/>
        <v>Ofrecer fijo + internet (FLBBTV)</v>
      </c>
      <c r="Q2829">
        <f t="shared" si="222"/>
        <v>67.5</v>
      </c>
      <c r="R2829">
        <f>IFERROR(VLOOKUP($A2829,Registros!$B$2:$G$6000,6,0),IFERROR(INDEX(Winback!$C$2:$C$300,MATCH($A2829,Winback!$K$2:$K$300,0)),""))</f>
        <v>0</v>
      </c>
      <c r="S2829" t="str">
        <f t="shared" si="223"/>
        <v>+MOV</v>
      </c>
      <c r="T2829">
        <f t="shared" si="224"/>
        <v>1</v>
      </c>
    </row>
    <row r="2830" spans="1:20" x14ac:dyDescent="0.35">
      <c r="A2830" t="s">
        <v>13998</v>
      </c>
      <c r="B2830" t="s">
        <v>13999</v>
      </c>
      <c r="C2830" t="s">
        <v>14000</v>
      </c>
      <c r="D2830" t="s">
        <v>14001</v>
      </c>
      <c r="E2830">
        <f>IF(COUNTIFS(Registros!$A$2:$A$6000,"NP",Registros!$B$2:$B$6000,$A2830)&gt;0,1,0)</f>
        <v>0</v>
      </c>
      <c r="F2830">
        <f>IF($E2830=1,SUMIFS(Registros!$F$2:$F$6000,Registros!$A$2:$A$6000,"NP",Registros!$B$2:$B$6000,$A2830),0)</f>
        <v>0</v>
      </c>
      <c r="G2830">
        <f>IF(COUNTIFS(Registros!$A$2:$A$6000,"MOV",Registros!$B$2:$B$6000,$A2830)&gt;0,1,0)</f>
        <v>1</v>
      </c>
      <c r="H2830">
        <f>IF($G2830=1,SUMIFS(Registros!$F$2:$F$6000,Registros!$A$2:$A$6000,"MOV",Registros!$B$2:$B$6000,$A2830),0)</f>
        <v>16.25</v>
      </c>
      <c r="I2830">
        <f>IF(COUNTIFS(Registros!$A$2:$A$6000,"CS",Registros!$B$2:$B$6000,$A2830)&gt;0,1,0)</f>
        <v>0</v>
      </c>
      <c r="J2830">
        <f>IF($I2830=1,SUMIFS(Registros!$I$2:$I$6000,Registros!$A$2:$A$6000,"CS",Registros!$B$2:$B$6000,$A2830),0)</f>
        <v>0</v>
      </c>
      <c r="K2830">
        <f>IF(COUNTIFS(Winback!$K$2:$K$300,$A2830)&gt;0,1,0)</f>
        <v>0</v>
      </c>
      <c r="L2830">
        <f>IF(AND($K2830=1,LEFT($A2830,3)="WB-"),SUMIFS(Winback!$D$2:$D$300,Winback!$K$2:$K$300,$A2830),0)</f>
        <v>0</v>
      </c>
      <c r="M2830">
        <f>IF(OR($E2830=1,$G2830=1,SUMIFS(Registros!$J$2:$J$6000,Registros!$B$2:$B$6000,$A2830)&gt;0),1,0)</f>
        <v>1</v>
      </c>
      <c r="N2830">
        <f>IF($J2830&gt;0,1,IF(COUNTIFS(Registros!$A$2:$A$6000,"CS",Registros!$B$2:$B$6000,$A2830,Registros!$K$2:$K$6000,"&lt;&gt;")&gt;0,1,0))</f>
        <v>0</v>
      </c>
      <c r="O2830" t="str">
        <f t="shared" si="220"/>
        <v>SOLO MÓVIL</v>
      </c>
      <c r="P2830" t="str">
        <f t="shared" si="221"/>
        <v>Ofrecer fijo + internet (FLBBTV)</v>
      </c>
      <c r="Q2830">
        <f t="shared" si="222"/>
        <v>16.25</v>
      </c>
      <c r="R2830">
        <f>IFERROR(VLOOKUP($A2830,Registros!$B$2:$G$6000,6,0),IFERROR(INDEX(Winback!$C$2:$C$300,MATCH($A2830,Winback!$K$2:$K$300,0)),""))</f>
        <v>0</v>
      </c>
      <c r="S2830" t="str">
        <f t="shared" si="223"/>
        <v>+MOV</v>
      </c>
      <c r="T2830">
        <f t="shared" si="224"/>
        <v>1</v>
      </c>
    </row>
    <row r="2831" spans="1:20" x14ac:dyDescent="0.35">
      <c r="A2831" t="s">
        <v>14003</v>
      </c>
      <c r="B2831" t="s">
        <v>14004</v>
      </c>
      <c r="C2831" t="s">
        <v>14005</v>
      </c>
      <c r="D2831" t="s">
        <v>14006</v>
      </c>
      <c r="E2831">
        <f>IF(COUNTIFS(Registros!$A$2:$A$6000,"NP",Registros!$B$2:$B$6000,$A2831)&gt;0,1,0)</f>
        <v>0</v>
      </c>
      <c r="F2831">
        <f>IF($E2831=1,SUMIFS(Registros!$F$2:$F$6000,Registros!$A$2:$A$6000,"NP",Registros!$B$2:$B$6000,$A2831),0)</f>
        <v>0</v>
      </c>
      <c r="G2831">
        <f>IF(COUNTIFS(Registros!$A$2:$A$6000,"MOV",Registros!$B$2:$B$6000,$A2831)&gt;0,1,0)</f>
        <v>1</v>
      </c>
      <c r="H2831">
        <f>IF($G2831=1,SUMIFS(Registros!$F$2:$F$6000,Registros!$A$2:$A$6000,"MOV",Registros!$B$2:$B$6000,$A2831),0)</f>
        <v>16.25</v>
      </c>
      <c r="I2831">
        <f>IF(COUNTIFS(Registros!$A$2:$A$6000,"CS",Registros!$B$2:$B$6000,$A2831)&gt;0,1,0)</f>
        <v>0</v>
      </c>
      <c r="J2831">
        <f>IF($I2831=1,SUMIFS(Registros!$I$2:$I$6000,Registros!$A$2:$A$6000,"CS",Registros!$B$2:$B$6000,$A2831),0)</f>
        <v>0</v>
      </c>
      <c r="K2831">
        <f>IF(COUNTIFS(Winback!$K$2:$K$300,$A2831)&gt;0,1,0)</f>
        <v>0</v>
      </c>
      <c r="L2831">
        <f>IF(AND($K2831=1,LEFT($A2831,3)="WB-"),SUMIFS(Winback!$D$2:$D$300,Winback!$K$2:$K$300,$A2831),0)</f>
        <v>0</v>
      </c>
      <c r="M2831">
        <f>IF(OR($E2831=1,$G2831=1,SUMIFS(Registros!$J$2:$J$6000,Registros!$B$2:$B$6000,$A2831)&gt;0),1,0)</f>
        <v>1</v>
      </c>
      <c r="N2831">
        <f>IF($J2831&gt;0,1,IF(COUNTIFS(Registros!$A$2:$A$6000,"CS",Registros!$B$2:$B$6000,$A2831,Registros!$K$2:$K$6000,"&lt;&gt;")&gt;0,1,0))</f>
        <v>0</v>
      </c>
      <c r="O2831" t="str">
        <f t="shared" si="220"/>
        <v>SOLO MÓVIL</v>
      </c>
      <c r="P2831" t="str">
        <f t="shared" si="221"/>
        <v>Ofrecer fijo + internet (FLBBTV)</v>
      </c>
      <c r="Q2831">
        <f t="shared" si="222"/>
        <v>16.25</v>
      </c>
      <c r="R2831">
        <f>IFERROR(VLOOKUP($A2831,Registros!$B$2:$G$6000,6,0),IFERROR(INDEX(Winback!$C$2:$C$300,MATCH($A2831,Winback!$K$2:$K$300,0)),""))</f>
        <v>0</v>
      </c>
      <c r="S2831" t="str">
        <f t="shared" si="223"/>
        <v>+MOV</v>
      </c>
      <c r="T2831">
        <f t="shared" si="224"/>
        <v>1</v>
      </c>
    </row>
    <row r="2832" spans="1:20" x14ac:dyDescent="0.35">
      <c r="A2832" t="s">
        <v>14008</v>
      </c>
      <c r="B2832" t="s">
        <v>14009</v>
      </c>
      <c r="C2832" t="s">
        <v>14010</v>
      </c>
      <c r="D2832" t="s">
        <v>14011</v>
      </c>
      <c r="E2832">
        <f>IF(COUNTIFS(Registros!$A$2:$A$6000,"NP",Registros!$B$2:$B$6000,$A2832)&gt;0,1,0)</f>
        <v>0</v>
      </c>
      <c r="F2832">
        <f>IF($E2832=1,SUMIFS(Registros!$F$2:$F$6000,Registros!$A$2:$A$6000,"NP",Registros!$B$2:$B$6000,$A2832),0)</f>
        <v>0</v>
      </c>
      <c r="G2832">
        <f>IF(COUNTIFS(Registros!$A$2:$A$6000,"MOV",Registros!$B$2:$B$6000,$A2832)&gt;0,1,0)</f>
        <v>1</v>
      </c>
      <c r="H2832">
        <f>IF($G2832=1,SUMIFS(Registros!$F$2:$F$6000,Registros!$A$2:$A$6000,"MOV",Registros!$B$2:$B$6000,$A2832),0)</f>
        <v>43.55</v>
      </c>
      <c r="I2832">
        <f>IF(COUNTIFS(Registros!$A$2:$A$6000,"CS",Registros!$B$2:$B$6000,$A2832)&gt;0,1,0)</f>
        <v>0</v>
      </c>
      <c r="J2832">
        <f>IF($I2832=1,SUMIFS(Registros!$I$2:$I$6000,Registros!$A$2:$A$6000,"CS",Registros!$B$2:$B$6000,$A2832),0)</f>
        <v>0</v>
      </c>
      <c r="K2832">
        <f>IF(COUNTIFS(Winback!$K$2:$K$300,$A2832)&gt;0,1,0)</f>
        <v>0</v>
      </c>
      <c r="L2832">
        <f>IF(AND($K2832=1,LEFT($A2832,3)="WB-"),SUMIFS(Winback!$D$2:$D$300,Winback!$K$2:$K$300,$A2832),0)</f>
        <v>0</v>
      </c>
      <c r="M2832">
        <f>IF(OR($E2832=1,$G2832=1,SUMIFS(Registros!$J$2:$J$6000,Registros!$B$2:$B$6000,$A2832)&gt;0),1,0)</f>
        <v>1</v>
      </c>
      <c r="N2832">
        <f>IF($J2832&gt;0,1,IF(COUNTIFS(Registros!$A$2:$A$6000,"CS",Registros!$B$2:$B$6000,$A2832,Registros!$K$2:$K$6000,"&lt;&gt;")&gt;0,1,0))</f>
        <v>0</v>
      </c>
      <c r="O2832" t="str">
        <f t="shared" si="220"/>
        <v>SOLO MÓVIL</v>
      </c>
      <c r="P2832" t="str">
        <f t="shared" si="221"/>
        <v>Ofrecer fijo + internet (FLBBTV)</v>
      </c>
      <c r="Q2832">
        <f t="shared" si="222"/>
        <v>43.55</v>
      </c>
      <c r="R2832">
        <f>IFERROR(VLOOKUP($A2832,Registros!$B$2:$G$6000,6,0),IFERROR(INDEX(Winback!$C$2:$C$300,MATCH($A2832,Winback!$K$2:$K$300,0)),""))</f>
        <v>0</v>
      </c>
      <c r="S2832" t="str">
        <f t="shared" si="223"/>
        <v>+MOV</v>
      </c>
      <c r="T2832">
        <f t="shared" si="224"/>
        <v>1</v>
      </c>
    </row>
    <row r="2833" spans="1:20" x14ac:dyDescent="0.35">
      <c r="A2833" t="s">
        <v>14013</v>
      </c>
      <c r="B2833" t="s">
        <v>14014</v>
      </c>
      <c r="C2833" t="s">
        <v>14015</v>
      </c>
      <c r="D2833" t="s">
        <v>14016</v>
      </c>
      <c r="E2833">
        <f>IF(COUNTIFS(Registros!$A$2:$A$6000,"NP",Registros!$B$2:$B$6000,$A2833)&gt;0,1,0)</f>
        <v>0</v>
      </c>
      <c r="F2833">
        <f>IF($E2833=1,SUMIFS(Registros!$F$2:$F$6000,Registros!$A$2:$A$6000,"NP",Registros!$B$2:$B$6000,$A2833),0)</f>
        <v>0</v>
      </c>
      <c r="G2833">
        <f>IF(COUNTIFS(Registros!$A$2:$A$6000,"MOV",Registros!$B$2:$B$6000,$A2833)&gt;0,1,0)</f>
        <v>1</v>
      </c>
      <c r="H2833">
        <f>IF($G2833=1,SUMIFS(Registros!$F$2:$F$6000,Registros!$A$2:$A$6000,"MOV",Registros!$B$2:$B$6000,$A2833),0)</f>
        <v>15</v>
      </c>
      <c r="I2833">
        <f>IF(COUNTIFS(Registros!$A$2:$A$6000,"CS",Registros!$B$2:$B$6000,$A2833)&gt;0,1,0)</f>
        <v>0</v>
      </c>
      <c r="J2833">
        <f>IF($I2833=1,SUMIFS(Registros!$I$2:$I$6000,Registros!$A$2:$A$6000,"CS",Registros!$B$2:$B$6000,$A2833),0)</f>
        <v>0</v>
      </c>
      <c r="K2833">
        <f>IF(COUNTIFS(Winback!$K$2:$K$300,$A2833)&gt;0,1,0)</f>
        <v>0</v>
      </c>
      <c r="L2833">
        <f>IF(AND($K2833=1,LEFT($A2833,3)="WB-"),SUMIFS(Winback!$D$2:$D$300,Winback!$K$2:$K$300,$A2833),0)</f>
        <v>0</v>
      </c>
      <c r="M2833">
        <f>IF(OR($E2833=1,$G2833=1,SUMIFS(Registros!$J$2:$J$6000,Registros!$B$2:$B$6000,$A2833)&gt;0),1,0)</f>
        <v>1</v>
      </c>
      <c r="N2833">
        <f>IF($J2833&gt;0,1,IF(COUNTIFS(Registros!$A$2:$A$6000,"CS",Registros!$B$2:$B$6000,$A2833,Registros!$K$2:$K$6000,"&lt;&gt;")&gt;0,1,0))</f>
        <v>0</v>
      </c>
      <c r="O2833" t="str">
        <f t="shared" si="220"/>
        <v>SOLO MÓVIL</v>
      </c>
      <c r="P2833" t="str">
        <f t="shared" si="221"/>
        <v>Ofrecer fijo + internet (FLBBTV)</v>
      </c>
      <c r="Q2833">
        <f t="shared" si="222"/>
        <v>15</v>
      </c>
      <c r="R2833">
        <f>IFERROR(VLOOKUP($A2833,Registros!$B$2:$G$6000,6,0),IFERROR(INDEX(Winback!$C$2:$C$300,MATCH($A2833,Winback!$K$2:$K$300,0)),""))</f>
        <v>0</v>
      </c>
      <c r="S2833" t="str">
        <f t="shared" si="223"/>
        <v>+MOV</v>
      </c>
      <c r="T2833">
        <f t="shared" si="224"/>
        <v>1</v>
      </c>
    </row>
    <row r="2834" spans="1:20" x14ac:dyDescent="0.35">
      <c r="A2834" t="s">
        <v>14018</v>
      </c>
      <c r="B2834" t="s">
        <v>14019</v>
      </c>
      <c r="C2834" t="s">
        <v>14020</v>
      </c>
      <c r="D2834" t="s">
        <v>14021</v>
      </c>
      <c r="E2834">
        <f>IF(COUNTIFS(Registros!$A$2:$A$6000,"NP",Registros!$B$2:$B$6000,$A2834)&gt;0,1,0)</f>
        <v>0</v>
      </c>
      <c r="F2834">
        <f>IF($E2834=1,SUMIFS(Registros!$F$2:$F$6000,Registros!$A$2:$A$6000,"NP",Registros!$B$2:$B$6000,$A2834),0)</f>
        <v>0</v>
      </c>
      <c r="G2834">
        <f>IF(COUNTIFS(Registros!$A$2:$A$6000,"MOV",Registros!$B$2:$B$6000,$A2834)&gt;0,1,0)</f>
        <v>1</v>
      </c>
      <c r="H2834">
        <f>IF($G2834=1,SUMIFS(Registros!$F$2:$F$6000,Registros!$A$2:$A$6000,"MOV",Registros!$B$2:$B$6000,$A2834),0)</f>
        <v>30</v>
      </c>
      <c r="I2834">
        <f>IF(COUNTIFS(Registros!$A$2:$A$6000,"CS",Registros!$B$2:$B$6000,$A2834)&gt;0,1,0)</f>
        <v>0</v>
      </c>
      <c r="J2834">
        <f>IF($I2834=1,SUMIFS(Registros!$I$2:$I$6000,Registros!$A$2:$A$6000,"CS",Registros!$B$2:$B$6000,$A2834),0)</f>
        <v>0</v>
      </c>
      <c r="K2834">
        <f>IF(COUNTIFS(Winback!$K$2:$K$300,$A2834)&gt;0,1,0)</f>
        <v>0</v>
      </c>
      <c r="L2834">
        <f>IF(AND($K2834=1,LEFT($A2834,3)="WB-"),SUMIFS(Winback!$D$2:$D$300,Winback!$K$2:$K$300,$A2834),0)</f>
        <v>0</v>
      </c>
      <c r="M2834">
        <f>IF(OR($E2834=1,$G2834=1,SUMIFS(Registros!$J$2:$J$6000,Registros!$B$2:$B$6000,$A2834)&gt;0),1,0)</f>
        <v>1</v>
      </c>
      <c r="N2834">
        <f>IF($J2834&gt;0,1,IF(COUNTIFS(Registros!$A$2:$A$6000,"CS",Registros!$B$2:$B$6000,$A2834,Registros!$K$2:$K$6000,"&lt;&gt;")&gt;0,1,0))</f>
        <v>0</v>
      </c>
      <c r="O2834" t="str">
        <f t="shared" si="220"/>
        <v>SOLO MÓVIL</v>
      </c>
      <c r="P2834" t="str">
        <f t="shared" si="221"/>
        <v>Ofrecer fijo + internet (FLBBTV)</v>
      </c>
      <c r="Q2834">
        <f t="shared" si="222"/>
        <v>30</v>
      </c>
      <c r="R2834">
        <f>IFERROR(VLOOKUP($A2834,Registros!$B$2:$G$6000,6,0),IFERROR(INDEX(Winback!$C$2:$C$300,MATCH($A2834,Winback!$K$2:$K$300,0)),""))</f>
        <v>0</v>
      </c>
      <c r="S2834" t="str">
        <f t="shared" si="223"/>
        <v>+MOV</v>
      </c>
      <c r="T2834">
        <f t="shared" si="224"/>
        <v>1</v>
      </c>
    </row>
    <row r="2835" spans="1:20" x14ac:dyDescent="0.35">
      <c r="A2835" t="s">
        <v>14023</v>
      </c>
      <c r="B2835" t="s">
        <v>14024</v>
      </c>
      <c r="C2835" t="s">
        <v>14025</v>
      </c>
      <c r="D2835" t="s">
        <v>14026</v>
      </c>
      <c r="E2835">
        <f>IF(COUNTIFS(Registros!$A$2:$A$6000,"NP",Registros!$B$2:$B$6000,$A2835)&gt;0,1,0)</f>
        <v>0</v>
      </c>
      <c r="F2835">
        <f>IF($E2835=1,SUMIFS(Registros!$F$2:$F$6000,Registros!$A$2:$A$6000,"NP",Registros!$B$2:$B$6000,$A2835),0)</f>
        <v>0</v>
      </c>
      <c r="G2835">
        <f>IF(COUNTIFS(Registros!$A$2:$A$6000,"MOV",Registros!$B$2:$B$6000,$A2835)&gt;0,1,0)</f>
        <v>1</v>
      </c>
      <c r="H2835">
        <f>IF($G2835=1,SUMIFS(Registros!$F$2:$F$6000,Registros!$A$2:$A$6000,"MOV",Registros!$B$2:$B$6000,$A2835),0)</f>
        <v>15</v>
      </c>
      <c r="I2835">
        <f>IF(COUNTIFS(Registros!$A$2:$A$6000,"CS",Registros!$B$2:$B$6000,$A2835)&gt;0,1,0)</f>
        <v>0</v>
      </c>
      <c r="J2835">
        <f>IF($I2835=1,SUMIFS(Registros!$I$2:$I$6000,Registros!$A$2:$A$6000,"CS",Registros!$B$2:$B$6000,$A2835),0)</f>
        <v>0</v>
      </c>
      <c r="K2835">
        <f>IF(COUNTIFS(Winback!$K$2:$K$300,$A2835)&gt;0,1,0)</f>
        <v>0</v>
      </c>
      <c r="L2835">
        <f>IF(AND($K2835=1,LEFT($A2835,3)="WB-"),SUMIFS(Winback!$D$2:$D$300,Winback!$K$2:$K$300,$A2835),0)</f>
        <v>0</v>
      </c>
      <c r="M2835">
        <f>IF(OR($E2835=1,$G2835=1,SUMIFS(Registros!$J$2:$J$6000,Registros!$B$2:$B$6000,$A2835)&gt;0),1,0)</f>
        <v>1</v>
      </c>
      <c r="N2835">
        <f>IF($J2835&gt;0,1,IF(COUNTIFS(Registros!$A$2:$A$6000,"CS",Registros!$B$2:$B$6000,$A2835,Registros!$K$2:$K$6000,"&lt;&gt;")&gt;0,1,0))</f>
        <v>0</v>
      </c>
      <c r="O2835" t="str">
        <f t="shared" si="220"/>
        <v>SOLO MÓVIL</v>
      </c>
      <c r="P2835" t="str">
        <f t="shared" si="221"/>
        <v>Ofrecer fijo + internet (FLBBTV)</v>
      </c>
      <c r="Q2835">
        <f t="shared" si="222"/>
        <v>15</v>
      </c>
      <c r="R2835">
        <f>IFERROR(VLOOKUP($A2835,Registros!$B$2:$G$6000,6,0),IFERROR(INDEX(Winback!$C$2:$C$300,MATCH($A2835,Winback!$K$2:$K$300,0)),""))</f>
        <v>0</v>
      </c>
      <c r="S2835" t="str">
        <f t="shared" si="223"/>
        <v>+MOV</v>
      </c>
      <c r="T2835">
        <f t="shared" si="224"/>
        <v>1</v>
      </c>
    </row>
    <row r="2836" spans="1:20" x14ac:dyDescent="0.35">
      <c r="A2836" t="s">
        <v>14028</v>
      </c>
      <c r="B2836" t="s">
        <v>14029</v>
      </c>
      <c r="C2836" t="s">
        <v>14030</v>
      </c>
      <c r="D2836" t="s">
        <v>14031</v>
      </c>
      <c r="E2836">
        <f>IF(COUNTIFS(Registros!$A$2:$A$6000,"NP",Registros!$B$2:$B$6000,$A2836)&gt;0,1,0)</f>
        <v>0</v>
      </c>
      <c r="F2836">
        <f>IF($E2836=1,SUMIFS(Registros!$F$2:$F$6000,Registros!$A$2:$A$6000,"NP",Registros!$B$2:$B$6000,$A2836),0)</f>
        <v>0</v>
      </c>
      <c r="G2836">
        <f>IF(COUNTIFS(Registros!$A$2:$A$6000,"MOV",Registros!$B$2:$B$6000,$A2836)&gt;0,1,0)</f>
        <v>1</v>
      </c>
      <c r="H2836">
        <f>IF($G2836=1,SUMIFS(Registros!$F$2:$F$6000,Registros!$A$2:$A$6000,"MOV",Registros!$B$2:$B$6000,$A2836),0)</f>
        <v>25</v>
      </c>
      <c r="I2836">
        <f>IF(COUNTIFS(Registros!$A$2:$A$6000,"CS",Registros!$B$2:$B$6000,$A2836)&gt;0,1,0)</f>
        <v>0</v>
      </c>
      <c r="J2836">
        <f>IF($I2836=1,SUMIFS(Registros!$I$2:$I$6000,Registros!$A$2:$A$6000,"CS",Registros!$B$2:$B$6000,$A2836),0)</f>
        <v>0</v>
      </c>
      <c r="K2836">
        <f>IF(COUNTIFS(Winback!$K$2:$K$300,$A2836)&gt;0,1,0)</f>
        <v>0</v>
      </c>
      <c r="L2836">
        <f>IF(AND($K2836=1,LEFT($A2836,3)="WB-"),SUMIFS(Winback!$D$2:$D$300,Winback!$K$2:$K$300,$A2836),0)</f>
        <v>0</v>
      </c>
      <c r="M2836">
        <f>IF(OR($E2836=1,$G2836=1,SUMIFS(Registros!$J$2:$J$6000,Registros!$B$2:$B$6000,$A2836)&gt;0),1,0)</f>
        <v>1</v>
      </c>
      <c r="N2836">
        <f>IF($J2836&gt;0,1,IF(COUNTIFS(Registros!$A$2:$A$6000,"CS",Registros!$B$2:$B$6000,$A2836,Registros!$K$2:$K$6000,"&lt;&gt;")&gt;0,1,0))</f>
        <v>0</v>
      </c>
      <c r="O2836" t="str">
        <f t="shared" si="220"/>
        <v>SOLO MÓVIL</v>
      </c>
      <c r="P2836" t="str">
        <f t="shared" si="221"/>
        <v>Ofrecer fijo + internet (FLBBTV)</v>
      </c>
      <c r="Q2836">
        <f t="shared" si="222"/>
        <v>25</v>
      </c>
      <c r="R2836">
        <f>IFERROR(VLOOKUP($A2836,Registros!$B$2:$G$6000,6,0),IFERROR(INDEX(Winback!$C$2:$C$300,MATCH($A2836,Winback!$K$2:$K$300,0)),""))</f>
        <v>0</v>
      </c>
      <c r="S2836" t="str">
        <f t="shared" si="223"/>
        <v>+MOV</v>
      </c>
      <c r="T2836">
        <f t="shared" si="224"/>
        <v>1</v>
      </c>
    </row>
    <row r="2837" spans="1:20" x14ac:dyDescent="0.35">
      <c r="A2837" t="s">
        <v>14033</v>
      </c>
      <c r="B2837" t="s">
        <v>14034</v>
      </c>
      <c r="C2837" t="s">
        <v>14035</v>
      </c>
      <c r="D2837" t="s">
        <v>14036</v>
      </c>
      <c r="E2837">
        <f>IF(COUNTIFS(Registros!$A$2:$A$6000,"NP",Registros!$B$2:$B$6000,$A2837)&gt;0,1,0)</f>
        <v>0</v>
      </c>
      <c r="F2837">
        <f>IF($E2837=1,SUMIFS(Registros!$F$2:$F$6000,Registros!$A$2:$A$6000,"NP",Registros!$B$2:$B$6000,$A2837),0)</f>
        <v>0</v>
      </c>
      <c r="G2837">
        <f>IF(COUNTIFS(Registros!$A$2:$A$6000,"MOV",Registros!$B$2:$B$6000,$A2837)&gt;0,1,0)</f>
        <v>1</v>
      </c>
      <c r="H2837">
        <f>IF($G2837=1,SUMIFS(Registros!$F$2:$F$6000,Registros!$A$2:$A$6000,"MOV",Registros!$B$2:$B$6000,$A2837),0)</f>
        <v>15</v>
      </c>
      <c r="I2837">
        <f>IF(COUNTIFS(Registros!$A$2:$A$6000,"CS",Registros!$B$2:$B$6000,$A2837)&gt;0,1,0)</f>
        <v>0</v>
      </c>
      <c r="J2837">
        <f>IF($I2837=1,SUMIFS(Registros!$I$2:$I$6000,Registros!$A$2:$A$6000,"CS",Registros!$B$2:$B$6000,$A2837),0)</f>
        <v>0</v>
      </c>
      <c r="K2837">
        <f>IF(COUNTIFS(Winback!$K$2:$K$300,$A2837)&gt;0,1,0)</f>
        <v>0</v>
      </c>
      <c r="L2837">
        <f>IF(AND($K2837=1,LEFT($A2837,3)="WB-"),SUMIFS(Winback!$D$2:$D$300,Winback!$K$2:$K$300,$A2837),0)</f>
        <v>0</v>
      </c>
      <c r="M2837">
        <f>IF(OR($E2837=1,$G2837=1,SUMIFS(Registros!$J$2:$J$6000,Registros!$B$2:$B$6000,$A2837)&gt;0),1,0)</f>
        <v>1</v>
      </c>
      <c r="N2837">
        <f>IF($J2837&gt;0,1,IF(COUNTIFS(Registros!$A$2:$A$6000,"CS",Registros!$B$2:$B$6000,$A2837,Registros!$K$2:$K$6000,"&lt;&gt;")&gt;0,1,0))</f>
        <v>0</v>
      </c>
      <c r="O2837" t="str">
        <f t="shared" si="220"/>
        <v>SOLO MÓVIL</v>
      </c>
      <c r="P2837" t="str">
        <f t="shared" si="221"/>
        <v>Ofrecer fijo + internet (FLBBTV)</v>
      </c>
      <c r="Q2837">
        <f t="shared" si="222"/>
        <v>15</v>
      </c>
      <c r="R2837">
        <f>IFERROR(VLOOKUP($A2837,Registros!$B$2:$G$6000,6,0),IFERROR(INDEX(Winback!$C$2:$C$300,MATCH($A2837,Winback!$K$2:$K$300,0)),""))</f>
        <v>0</v>
      </c>
      <c r="S2837" t="str">
        <f t="shared" si="223"/>
        <v>+MOV</v>
      </c>
      <c r="T2837">
        <f t="shared" si="224"/>
        <v>1</v>
      </c>
    </row>
    <row r="2838" spans="1:20" x14ac:dyDescent="0.35">
      <c r="A2838" t="s">
        <v>14038</v>
      </c>
      <c r="B2838" t="s">
        <v>14039</v>
      </c>
      <c r="C2838" t="s">
        <v>14040</v>
      </c>
      <c r="D2838" t="s">
        <v>14041</v>
      </c>
      <c r="E2838">
        <f>IF(COUNTIFS(Registros!$A$2:$A$6000,"NP",Registros!$B$2:$B$6000,$A2838)&gt;0,1,0)</f>
        <v>0</v>
      </c>
      <c r="F2838">
        <f>IF($E2838=1,SUMIFS(Registros!$F$2:$F$6000,Registros!$A$2:$A$6000,"NP",Registros!$B$2:$B$6000,$A2838),0)</f>
        <v>0</v>
      </c>
      <c r="G2838">
        <f>IF(COUNTIFS(Registros!$A$2:$A$6000,"MOV",Registros!$B$2:$B$6000,$A2838)&gt;0,1,0)</f>
        <v>1</v>
      </c>
      <c r="H2838">
        <f>IF($G2838=1,SUMIFS(Registros!$F$2:$F$6000,Registros!$A$2:$A$6000,"MOV",Registros!$B$2:$B$6000,$A2838),0)</f>
        <v>15</v>
      </c>
      <c r="I2838">
        <f>IF(COUNTIFS(Registros!$A$2:$A$6000,"CS",Registros!$B$2:$B$6000,$A2838)&gt;0,1,0)</f>
        <v>0</v>
      </c>
      <c r="J2838">
        <f>IF($I2838=1,SUMIFS(Registros!$I$2:$I$6000,Registros!$A$2:$A$6000,"CS",Registros!$B$2:$B$6000,$A2838),0)</f>
        <v>0</v>
      </c>
      <c r="K2838">
        <f>IF(COUNTIFS(Winback!$K$2:$K$300,$A2838)&gt;0,1,0)</f>
        <v>0</v>
      </c>
      <c r="L2838">
        <f>IF(AND($K2838=1,LEFT($A2838,3)="WB-"),SUMIFS(Winback!$D$2:$D$300,Winback!$K$2:$K$300,$A2838),0)</f>
        <v>0</v>
      </c>
      <c r="M2838">
        <f>IF(OR($E2838=1,$G2838=1,SUMIFS(Registros!$J$2:$J$6000,Registros!$B$2:$B$6000,$A2838)&gt;0),1,0)</f>
        <v>1</v>
      </c>
      <c r="N2838">
        <f>IF($J2838&gt;0,1,IF(COUNTIFS(Registros!$A$2:$A$6000,"CS",Registros!$B$2:$B$6000,$A2838,Registros!$K$2:$K$6000,"&lt;&gt;")&gt;0,1,0))</f>
        <v>0</v>
      </c>
      <c r="O2838" t="str">
        <f t="shared" si="220"/>
        <v>SOLO MÓVIL</v>
      </c>
      <c r="P2838" t="str">
        <f t="shared" si="221"/>
        <v>Ofrecer fijo + internet (FLBBTV)</v>
      </c>
      <c r="Q2838">
        <f t="shared" si="222"/>
        <v>15</v>
      </c>
      <c r="R2838">
        <f>IFERROR(VLOOKUP($A2838,Registros!$B$2:$G$6000,6,0),IFERROR(INDEX(Winback!$C$2:$C$300,MATCH($A2838,Winback!$K$2:$K$300,0)),""))</f>
        <v>0</v>
      </c>
      <c r="S2838" t="str">
        <f t="shared" si="223"/>
        <v>+MOV</v>
      </c>
      <c r="T2838">
        <f t="shared" si="224"/>
        <v>1</v>
      </c>
    </row>
    <row r="2839" spans="1:20" x14ac:dyDescent="0.35">
      <c r="A2839" t="s">
        <v>14043</v>
      </c>
      <c r="B2839" t="s">
        <v>14044</v>
      </c>
      <c r="C2839" t="s">
        <v>14040</v>
      </c>
      <c r="D2839" t="s">
        <v>14041</v>
      </c>
      <c r="E2839">
        <f>IF(COUNTIFS(Registros!$A$2:$A$6000,"NP",Registros!$B$2:$B$6000,$A2839)&gt;0,1,0)</f>
        <v>0</v>
      </c>
      <c r="F2839">
        <f>IF($E2839=1,SUMIFS(Registros!$F$2:$F$6000,Registros!$A$2:$A$6000,"NP",Registros!$B$2:$B$6000,$A2839),0)</f>
        <v>0</v>
      </c>
      <c r="G2839">
        <f>IF(COUNTIFS(Registros!$A$2:$A$6000,"MOV",Registros!$B$2:$B$6000,$A2839)&gt;0,1,0)</f>
        <v>1</v>
      </c>
      <c r="H2839">
        <f>IF($G2839=1,SUMIFS(Registros!$F$2:$F$6000,Registros!$A$2:$A$6000,"MOV",Registros!$B$2:$B$6000,$A2839),0)</f>
        <v>15</v>
      </c>
      <c r="I2839">
        <f>IF(COUNTIFS(Registros!$A$2:$A$6000,"CS",Registros!$B$2:$B$6000,$A2839)&gt;0,1,0)</f>
        <v>0</v>
      </c>
      <c r="J2839">
        <f>IF($I2839=1,SUMIFS(Registros!$I$2:$I$6000,Registros!$A$2:$A$6000,"CS",Registros!$B$2:$B$6000,$A2839),0)</f>
        <v>0</v>
      </c>
      <c r="K2839">
        <f>IF(COUNTIFS(Winback!$K$2:$K$300,$A2839)&gt;0,1,0)</f>
        <v>0</v>
      </c>
      <c r="L2839">
        <f>IF(AND($K2839=1,LEFT($A2839,3)="WB-"),SUMIFS(Winback!$D$2:$D$300,Winback!$K$2:$K$300,$A2839),0)</f>
        <v>0</v>
      </c>
      <c r="M2839">
        <f>IF(OR($E2839=1,$G2839=1,SUMIFS(Registros!$J$2:$J$6000,Registros!$B$2:$B$6000,$A2839)&gt;0),1,0)</f>
        <v>1</v>
      </c>
      <c r="N2839">
        <f>IF($J2839&gt;0,1,IF(COUNTIFS(Registros!$A$2:$A$6000,"CS",Registros!$B$2:$B$6000,$A2839,Registros!$K$2:$K$6000,"&lt;&gt;")&gt;0,1,0))</f>
        <v>0</v>
      </c>
      <c r="O2839" t="str">
        <f t="shared" si="220"/>
        <v>SOLO MÓVIL</v>
      </c>
      <c r="P2839" t="str">
        <f t="shared" si="221"/>
        <v>Ofrecer fijo + internet (FLBBTV)</v>
      </c>
      <c r="Q2839">
        <f t="shared" si="222"/>
        <v>15</v>
      </c>
      <c r="R2839">
        <f>IFERROR(VLOOKUP($A2839,Registros!$B$2:$G$6000,6,0),IFERROR(INDEX(Winback!$C$2:$C$300,MATCH($A2839,Winback!$K$2:$K$300,0)),""))</f>
        <v>0</v>
      </c>
      <c r="S2839" t="str">
        <f t="shared" si="223"/>
        <v>+MOV</v>
      </c>
      <c r="T2839">
        <f t="shared" si="224"/>
        <v>1</v>
      </c>
    </row>
    <row r="2840" spans="1:20" x14ac:dyDescent="0.35">
      <c r="A2840" t="s">
        <v>14046</v>
      </c>
      <c r="B2840" t="s">
        <v>14047</v>
      </c>
      <c r="C2840" t="s">
        <v>14048</v>
      </c>
      <c r="D2840" t="s">
        <v>14049</v>
      </c>
      <c r="E2840">
        <f>IF(COUNTIFS(Registros!$A$2:$A$6000,"NP",Registros!$B$2:$B$6000,$A2840)&gt;0,1,0)</f>
        <v>0</v>
      </c>
      <c r="F2840">
        <f>IF($E2840=1,SUMIFS(Registros!$F$2:$F$6000,Registros!$A$2:$A$6000,"NP",Registros!$B$2:$B$6000,$A2840),0)</f>
        <v>0</v>
      </c>
      <c r="G2840">
        <f>IF(COUNTIFS(Registros!$A$2:$A$6000,"MOV",Registros!$B$2:$B$6000,$A2840)&gt;0,1,0)</f>
        <v>1</v>
      </c>
      <c r="H2840">
        <f>IF($G2840=1,SUMIFS(Registros!$F$2:$F$6000,Registros!$A$2:$A$6000,"MOV",Registros!$B$2:$B$6000,$A2840),0)</f>
        <v>84.75</v>
      </c>
      <c r="I2840">
        <f>IF(COUNTIFS(Registros!$A$2:$A$6000,"CS",Registros!$B$2:$B$6000,$A2840)&gt;0,1,0)</f>
        <v>0</v>
      </c>
      <c r="J2840">
        <f>IF($I2840=1,SUMIFS(Registros!$I$2:$I$6000,Registros!$A$2:$A$6000,"CS",Registros!$B$2:$B$6000,$A2840),0)</f>
        <v>0</v>
      </c>
      <c r="K2840">
        <f>IF(COUNTIFS(Winback!$K$2:$K$300,$A2840)&gt;0,1,0)</f>
        <v>0</v>
      </c>
      <c r="L2840">
        <f>IF(AND($K2840=1,LEFT($A2840,3)="WB-"),SUMIFS(Winback!$D$2:$D$300,Winback!$K$2:$K$300,$A2840),0)</f>
        <v>0</v>
      </c>
      <c r="M2840">
        <f>IF(OR($E2840=1,$G2840=1,SUMIFS(Registros!$J$2:$J$6000,Registros!$B$2:$B$6000,$A2840)&gt;0),1,0)</f>
        <v>1</v>
      </c>
      <c r="N2840">
        <f>IF($J2840&gt;0,1,IF(COUNTIFS(Registros!$A$2:$A$6000,"CS",Registros!$B$2:$B$6000,$A2840,Registros!$K$2:$K$6000,"&lt;&gt;")&gt;0,1,0))</f>
        <v>0</v>
      </c>
      <c r="O2840" t="str">
        <f t="shared" si="220"/>
        <v>SOLO MÓVIL</v>
      </c>
      <c r="P2840" t="str">
        <f t="shared" si="221"/>
        <v>Ofrecer fijo + internet (FLBBTV)</v>
      </c>
      <c r="Q2840">
        <f t="shared" si="222"/>
        <v>84.75</v>
      </c>
      <c r="R2840">
        <f>IFERROR(VLOOKUP($A2840,Registros!$B$2:$G$6000,6,0),IFERROR(INDEX(Winback!$C$2:$C$300,MATCH($A2840,Winback!$K$2:$K$300,0)),""))</f>
        <v>0</v>
      </c>
      <c r="S2840" t="str">
        <f t="shared" si="223"/>
        <v>+MOV</v>
      </c>
      <c r="T2840">
        <f t="shared" si="224"/>
        <v>1</v>
      </c>
    </row>
    <row r="2841" spans="1:20" x14ac:dyDescent="0.35">
      <c r="A2841" t="s">
        <v>14051</v>
      </c>
      <c r="B2841" t="s">
        <v>14052</v>
      </c>
      <c r="C2841" t="s">
        <v>14053</v>
      </c>
      <c r="D2841" t="s">
        <v>14054</v>
      </c>
      <c r="E2841">
        <f>IF(COUNTIFS(Registros!$A$2:$A$6000,"NP",Registros!$B$2:$B$6000,$A2841)&gt;0,1,0)</f>
        <v>0</v>
      </c>
      <c r="F2841">
        <f>IF($E2841=1,SUMIFS(Registros!$F$2:$F$6000,Registros!$A$2:$A$6000,"NP",Registros!$B$2:$B$6000,$A2841),0)</f>
        <v>0</v>
      </c>
      <c r="G2841">
        <f>IF(COUNTIFS(Registros!$A$2:$A$6000,"MOV",Registros!$B$2:$B$6000,$A2841)&gt;0,1,0)</f>
        <v>1</v>
      </c>
      <c r="H2841">
        <f>IF($G2841=1,SUMIFS(Registros!$F$2:$F$6000,Registros!$A$2:$A$6000,"MOV",Registros!$B$2:$B$6000,$A2841),0)</f>
        <v>12.5</v>
      </c>
      <c r="I2841">
        <f>IF(COUNTIFS(Registros!$A$2:$A$6000,"CS",Registros!$B$2:$B$6000,$A2841)&gt;0,1,0)</f>
        <v>0</v>
      </c>
      <c r="J2841">
        <f>IF($I2841=1,SUMIFS(Registros!$I$2:$I$6000,Registros!$A$2:$A$6000,"CS",Registros!$B$2:$B$6000,$A2841),0)</f>
        <v>0</v>
      </c>
      <c r="K2841">
        <f>IF(COUNTIFS(Winback!$K$2:$K$300,$A2841)&gt;0,1,0)</f>
        <v>0</v>
      </c>
      <c r="L2841">
        <f>IF(AND($K2841=1,LEFT($A2841,3)="WB-"),SUMIFS(Winback!$D$2:$D$300,Winback!$K$2:$K$300,$A2841),0)</f>
        <v>0</v>
      </c>
      <c r="M2841">
        <f>IF(OR($E2841=1,$G2841=1,SUMIFS(Registros!$J$2:$J$6000,Registros!$B$2:$B$6000,$A2841)&gt;0),1,0)</f>
        <v>1</v>
      </c>
      <c r="N2841">
        <f>IF($J2841&gt;0,1,IF(COUNTIFS(Registros!$A$2:$A$6000,"CS",Registros!$B$2:$B$6000,$A2841,Registros!$K$2:$K$6000,"&lt;&gt;")&gt;0,1,0))</f>
        <v>0</v>
      </c>
      <c r="O2841" t="str">
        <f t="shared" si="220"/>
        <v>SOLO MÓVIL</v>
      </c>
      <c r="P2841" t="str">
        <f t="shared" si="221"/>
        <v>Ofrecer fijo + internet (FLBBTV)</v>
      </c>
      <c r="Q2841">
        <f t="shared" si="222"/>
        <v>12.5</v>
      </c>
      <c r="R2841">
        <f>IFERROR(VLOOKUP($A2841,Registros!$B$2:$G$6000,6,0),IFERROR(INDEX(Winback!$C$2:$C$300,MATCH($A2841,Winback!$K$2:$K$300,0)),""))</f>
        <v>0</v>
      </c>
      <c r="S2841" t="str">
        <f t="shared" si="223"/>
        <v>+MOV</v>
      </c>
      <c r="T2841">
        <f t="shared" si="224"/>
        <v>1</v>
      </c>
    </row>
    <row r="2842" spans="1:20" x14ac:dyDescent="0.35">
      <c r="A2842" t="s">
        <v>14056</v>
      </c>
      <c r="B2842" t="s">
        <v>14057</v>
      </c>
      <c r="C2842" t="s">
        <v>14058</v>
      </c>
      <c r="D2842" t="s">
        <v>14059</v>
      </c>
      <c r="E2842">
        <f>IF(COUNTIFS(Registros!$A$2:$A$6000,"NP",Registros!$B$2:$B$6000,$A2842)&gt;0,1,0)</f>
        <v>0</v>
      </c>
      <c r="F2842">
        <f>IF($E2842=1,SUMIFS(Registros!$F$2:$F$6000,Registros!$A$2:$A$6000,"NP",Registros!$B$2:$B$6000,$A2842),0)</f>
        <v>0</v>
      </c>
      <c r="G2842">
        <f>IF(COUNTIFS(Registros!$A$2:$A$6000,"MOV",Registros!$B$2:$B$6000,$A2842)&gt;0,1,0)</f>
        <v>1</v>
      </c>
      <c r="H2842">
        <f>IF($G2842=1,SUMIFS(Registros!$F$2:$F$6000,Registros!$A$2:$A$6000,"MOV",Registros!$B$2:$B$6000,$A2842),0)</f>
        <v>15</v>
      </c>
      <c r="I2842">
        <f>IF(COUNTIFS(Registros!$A$2:$A$6000,"CS",Registros!$B$2:$B$6000,$A2842)&gt;0,1,0)</f>
        <v>0</v>
      </c>
      <c r="J2842">
        <f>IF($I2842=1,SUMIFS(Registros!$I$2:$I$6000,Registros!$A$2:$A$6000,"CS",Registros!$B$2:$B$6000,$A2842),0)</f>
        <v>0</v>
      </c>
      <c r="K2842">
        <f>IF(COUNTIFS(Winback!$K$2:$K$300,$A2842)&gt;0,1,0)</f>
        <v>0</v>
      </c>
      <c r="L2842">
        <f>IF(AND($K2842=1,LEFT($A2842,3)="WB-"),SUMIFS(Winback!$D$2:$D$300,Winback!$K$2:$K$300,$A2842),0)</f>
        <v>0</v>
      </c>
      <c r="M2842">
        <f>IF(OR($E2842=1,$G2842=1,SUMIFS(Registros!$J$2:$J$6000,Registros!$B$2:$B$6000,$A2842)&gt;0),1,0)</f>
        <v>1</v>
      </c>
      <c r="N2842">
        <f>IF($J2842&gt;0,1,IF(COUNTIFS(Registros!$A$2:$A$6000,"CS",Registros!$B$2:$B$6000,$A2842,Registros!$K$2:$K$6000,"&lt;&gt;")&gt;0,1,0))</f>
        <v>0</v>
      </c>
      <c r="O2842" t="str">
        <f t="shared" si="220"/>
        <v>SOLO MÓVIL</v>
      </c>
      <c r="P2842" t="str">
        <f t="shared" si="221"/>
        <v>Ofrecer fijo + internet (FLBBTV)</v>
      </c>
      <c r="Q2842">
        <f t="shared" si="222"/>
        <v>15</v>
      </c>
      <c r="R2842">
        <f>IFERROR(VLOOKUP($A2842,Registros!$B$2:$G$6000,6,0),IFERROR(INDEX(Winback!$C$2:$C$300,MATCH($A2842,Winback!$K$2:$K$300,0)),""))</f>
        <v>0</v>
      </c>
      <c r="S2842" t="str">
        <f t="shared" si="223"/>
        <v>+MOV</v>
      </c>
      <c r="T2842">
        <f t="shared" si="224"/>
        <v>1</v>
      </c>
    </row>
    <row r="2843" spans="1:20" x14ac:dyDescent="0.35">
      <c r="A2843" t="s">
        <v>14061</v>
      </c>
      <c r="B2843" t="s">
        <v>14062</v>
      </c>
      <c r="C2843" t="s">
        <v>14058</v>
      </c>
      <c r="D2843" t="s">
        <v>14059</v>
      </c>
      <c r="E2843">
        <f>IF(COUNTIFS(Registros!$A$2:$A$6000,"NP",Registros!$B$2:$B$6000,$A2843)&gt;0,1,0)</f>
        <v>0</v>
      </c>
      <c r="F2843">
        <f>IF($E2843=1,SUMIFS(Registros!$F$2:$F$6000,Registros!$A$2:$A$6000,"NP",Registros!$B$2:$B$6000,$A2843),0)</f>
        <v>0</v>
      </c>
      <c r="G2843">
        <f>IF(COUNTIFS(Registros!$A$2:$A$6000,"MOV",Registros!$B$2:$B$6000,$A2843)&gt;0,1,0)</f>
        <v>1</v>
      </c>
      <c r="H2843">
        <f>IF($G2843=1,SUMIFS(Registros!$F$2:$F$6000,Registros!$A$2:$A$6000,"MOV",Registros!$B$2:$B$6000,$A2843),0)</f>
        <v>15</v>
      </c>
      <c r="I2843">
        <f>IF(COUNTIFS(Registros!$A$2:$A$6000,"CS",Registros!$B$2:$B$6000,$A2843)&gt;0,1,0)</f>
        <v>0</v>
      </c>
      <c r="J2843">
        <f>IF($I2843=1,SUMIFS(Registros!$I$2:$I$6000,Registros!$A$2:$A$6000,"CS",Registros!$B$2:$B$6000,$A2843),0)</f>
        <v>0</v>
      </c>
      <c r="K2843">
        <f>IF(COUNTIFS(Winback!$K$2:$K$300,$A2843)&gt;0,1,0)</f>
        <v>0</v>
      </c>
      <c r="L2843">
        <f>IF(AND($K2843=1,LEFT($A2843,3)="WB-"),SUMIFS(Winback!$D$2:$D$300,Winback!$K$2:$K$300,$A2843),0)</f>
        <v>0</v>
      </c>
      <c r="M2843">
        <f>IF(OR($E2843=1,$G2843=1,SUMIFS(Registros!$J$2:$J$6000,Registros!$B$2:$B$6000,$A2843)&gt;0),1,0)</f>
        <v>1</v>
      </c>
      <c r="N2843">
        <f>IF($J2843&gt;0,1,IF(COUNTIFS(Registros!$A$2:$A$6000,"CS",Registros!$B$2:$B$6000,$A2843,Registros!$K$2:$K$6000,"&lt;&gt;")&gt;0,1,0))</f>
        <v>0</v>
      </c>
      <c r="O2843" t="str">
        <f t="shared" si="220"/>
        <v>SOLO MÓVIL</v>
      </c>
      <c r="P2843" t="str">
        <f t="shared" si="221"/>
        <v>Ofrecer fijo + internet (FLBBTV)</v>
      </c>
      <c r="Q2843">
        <f t="shared" si="222"/>
        <v>15</v>
      </c>
      <c r="R2843">
        <f>IFERROR(VLOOKUP($A2843,Registros!$B$2:$G$6000,6,0),IFERROR(INDEX(Winback!$C$2:$C$300,MATCH($A2843,Winback!$K$2:$K$300,0)),""))</f>
        <v>0</v>
      </c>
      <c r="S2843" t="str">
        <f t="shared" si="223"/>
        <v>+MOV</v>
      </c>
      <c r="T2843">
        <f t="shared" si="224"/>
        <v>1</v>
      </c>
    </row>
    <row r="2844" spans="1:20" x14ac:dyDescent="0.35">
      <c r="A2844" t="s">
        <v>14064</v>
      </c>
      <c r="B2844" t="s">
        <v>14065</v>
      </c>
      <c r="C2844" t="s">
        <v>14066</v>
      </c>
      <c r="D2844" t="s">
        <v>14067</v>
      </c>
      <c r="E2844">
        <f>IF(COUNTIFS(Registros!$A$2:$A$6000,"NP",Registros!$B$2:$B$6000,$A2844)&gt;0,1,0)</f>
        <v>0</v>
      </c>
      <c r="F2844">
        <f>IF($E2844=1,SUMIFS(Registros!$F$2:$F$6000,Registros!$A$2:$A$6000,"NP",Registros!$B$2:$B$6000,$A2844),0)</f>
        <v>0</v>
      </c>
      <c r="G2844">
        <f>IF(COUNTIFS(Registros!$A$2:$A$6000,"MOV",Registros!$B$2:$B$6000,$A2844)&gt;0,1,0)</f>
        <v>1</v>
      </c>
      <c r="H2844">
        <f>IF($G2844=1,SUMIFS(Registros!$F$2:$F$6000,Registros!$A$2:$A$6000,"MOV",Registros!$B$2:$B$6000,$A2844),0)</f>
        <v>239.5</v>
      </c>
      <c r="I2844">
        <f>IF(COUNTIFS(Registros!$A$2:$A$6000,"CS",Registros!$B$2:$B$6000,$A2844)&gt;0,1,0)</f>
        <v>0</v>
      </c>
      <c r="J2844">
        <f>IF($I2844=1,SUMIFS(Registros!$I$2:$I$6000,Registros!$A$2:$A$6000,"CS",Registros!$B$2:$B$6000,$A2844),0)</f>
        <v>0</v>
      </c>
      <c r="K2844">
        <f>IF(COUNTIFS(Winback!$K$2:$K$300,$A2844)&gt;0,1,0)</f>
        <v>0</v>
      </c>
      <c r="L2844">
        <f>IF(AND($K2844=1,LEFT($A2844,3)="WB-"),SUMIFS(Winback!$D$2:$D$300,Winback!$K$2:$K$300,$A2844),0)</f>
        <v>0</v>
      </c>
      <c r="M2844">
        <f>IF(OR($E2844=1,$G2844=1,SUMIFS(Registros!$J$2:$J$6000,Registros!$B$2:$B$6000,$A2844)&gt;0),1,0)</f>
        <v>1</v>
      </c>
      <c r="N2844">
        <f>IF($J2844&gt;0,1,IF(COUNTIFS(Registros!$A$2:$A$6000,"CS",Registros!$B$2:$B$6000,$A2844,Registros!$K$2:$K$6000,"&lt;&gt;")&gt;0,1,0))</f>
        <v>0</v>
      </c>
      <c r="O2844" t="str">
        <f t="shared" si="220"/>
        <v>SOLO MÓVIL</v>
      </c>
      <c r="P2844" t="str">
        <f t="shared" si="221"/>
        <v>Ofrecer fijo + internet (FLBBTV)</v>
      </c>
      <c r="Q2844">
        <f t="shared" si="222"/>
        <v>239.5</v>
      </c>
      <c r="R2844">
        <f>IFERROR(VLOOKUP($A2844,Registros!$B$2:$G$6000,6,0),IFERROR(INDEX(Winback!$C$2:$C$300,MATCH($A2844,Winback!$K$2:$K$300,0)),""))</f>
        <v>0</v>
      </c>
      <c r="S2844" t="str">
        <f t="shared" si="223"/>
        <v>+MOV</v>
      </c>
      <c r="T2844">
        <f t="shared" si="224"/>
        <v>1</v>
      </c>
    </row>
    <row r="2845" spans="1:20" x14ac:dyDescent="0.35">
      <c r="A2845" t="s">
        <v>14069</v>
      </c>
      <c r="B2845" t="s">
        <v>14070</v>
      </c>
      <c r="C2845" t="s">
        <v>14071</v>
      </c>
      <c r="D2845" t="s">
        <v>14072</v>
      </c>
      <c r="E2845">
        <f>IF(COUNTIFS(Registros!$A$2:$A$6000,"NP",Registros!$B$2:$B$6000,$A2845)&gt;0,1,0)</f>
        <v>0</v>
      </c>
      <c r="F2845">
        <f>IF($E2845=1,SUMIFS(Registros!$F$2:$F$6000,Registros!$A$2:$A$6000,"NP",Registros!$B$2:$B$6000,$A2845),0)</f>
        <v>0</v>
      </c>
      <c r="G2845">
        <f>IF(COUNTIFS(Registros!$A$2:$A$6000,"MOV",Registros!$B$2:$B$6000,$A2845)&gt;0,1,0)</f>
        <v>1</v>
      </c>
      <c r="H2845">
        <f>IF($G2845=1,SUMIFS(Registros!$F$2:$F$6000,Registros!$A$2:$A$6000,"MOV",Registros!$B$2:$B$6000,$A2845),0)</f>
        <v>12</v>
      </c>
      <c r="I2845">
        <f>IF(COUNTIFS(Registros!$A$2:$A$6000,"CS",Registros!$B$2:$B$6000,$A2845)&gt;0,1,0)</f>
        <v>0</v>
      </c>
      <c r="J2845">
        <f>IF($I2845=1,SUMIFS(Registros!$I$2:$I$6000,Registros!$A$2:$A$6000,"CS",Registros!$B$2:$B$6000,$A2845),0)</f>
        <v>0</v>
      </c>
      <c r="K2845">
        <f>IF(COUNTIFS(Winback!$K$2:$K$300,$A2845)&gt;0,1,0)</f>
        <v>0</v>
      </c>
      <c r="L2845">
        <f>IF(AND($K2845=1,LEFT($A2845,3)="WB-"),SUMIFS(Winback!$D$2:$D$300,Winback!$K$2:$K$300,$A2845),0)</f>
        <v>0</v>
      </c>
      <c r="M2845">
        <f>IF(OR($E2845=1,$G2845=1,SUMIFS(Registros!$J$2:$J$6000,Registros!$B$2:$B$6000,$A2845)&gt;0),1,0)</f>
        <v>1</v>
      </c>
      <c r="N2845">
        <f>IF($J2845&gt;0,1,IF(COUNTIFS(Registros!$A$2:$A$6000,"CS",Registros!$B$2:$B$6000,$A2845,Registros!$K$2:$K$6000,"&lt;&gt;")&gt;0,1,0))</f>
        <v>0</v>
      </c>
      <c r="O2845" t="str">
        <f t="shared" si="220"/>
        <v>SOLO MÓVIL</v>
      </c>
      <c r="P2845" t="str">
        <f t="shared" si="221"/>
        <v>Ofrecer fijo + internet (FLBBTV)</v>
      </c>
      <c r="Q2845">
        <f t="shared" si="222"/>
        <v>12</v>
      </c>
      <c r="R2845">
        <f>IFERROR(VLOOKUP($A2845,Registros!$B$2:$G$6000,6,0),IFERROR(INDEX(Winback!$C$2:$C$300,MATCH($A2845,Winback!$K$2:$K$300,0)),""))</f>
        <v>0</v>
      </c>
      <c r="S2845" t="str">
        <f t="shared" si="223"/>
        <v>+MOV</v>
      </c>
      <c r="T2845">
        <f t="shared" si="224"/>
        <v>1</v>
      </c>
    </row>
    <row r="2846" spans="1:20" x14ac:dyDescent="0.35">
      <c r="A2846" t="s">
        <v>14074</v>
      </c>
      <c r="B2846" t="s">
        <v>14075</v>
      </c>
      <c r="C2846" t="s">
        <v>14076</v>
      </c>
      <c r="D2846" t="s">
        <v>14077</v>
      </c>
      <c r="E2846">
        <f>IF(COUNTIFS(Registros!$A$2:$A$6000,"NP",Registros!$B$2:$B$6000,$A2846)&gt;0,1,0)</f>
        <v>0</v>
      </c>
      <c r="F2846">
        <f>IF($E2846=1,SUMIFS(Registros!$F$2:$F$6000,Registros!$A$2:$A$6000,"NP",Registros!$B$2:$B$6000,$A2846),0)</f>
        <v>0</v>
      </c>
      <c r="G2846">
        <f>IF(COUNTIFS(Registros!$A$2:$A$6000,"MOV",Registros!$B$2:$B$6000,$A2846)&gt;0,1,0)</f>
        <v>1</v>
      </c>
      <c r="H2846">
        <f>IF($G2846=1,SUMIFS(Registros!$F$2:$F$6000,Registros!$A$2:$A$6000,"MOV",Registros!$B$2:$B$6000,$A2846),0)</f>
        <v>15</v>
      </c>
      <c r="I2846">
        <f>IF(COUNTIFS(Registros!$A$2:$A$6000,"CS",Registros!$B$2:$B$6000,$A2846)&gt;0,1,0)</f>
        <v>0</v>
      </c>
      <c r="J2846">
        <f>IF($I2846=1,SUMIFS(Registros!$I$2:$I$6000,Registros!$A$2:$A$6000,"CS",Registros!$B$2:$B$6000,$A2846),0)</f>
        <v>0</v>
      </c>
      <c r="K2846">
        <f>IF(COUNTIFS(Winback!$K$2:$K$300,$A2846)&gt;0,1,0)</f>
        <v>0</v>
      </c>
      <c r="L2846">
        <f>IF(AND($K2846=1,LEFT($A2846,3)="WB-"),SUMIFS(Winback!$D$2:$D$300,Winback!$K$2:$K$300,$A2846),0)</f>
        <v>0</v>
      </c>
      <c r="M2846">
        <f>IF(OR($E2846=1,$G2846=1,SUMIFS(Registros!$J$2:$J$6000,Registros!$B$2:$B$6000,$A2846)&gt;0),1,0)</f>
        <v>1</v>
      </c>
      <c r="N2846">
        <f>IF($J2846&gt;0,1,IF(COUNTIFS(Registros!$A$2:$A$6000,"CS",Registros!$B$2:$B$6000,$A2846,Registros!$K$2:$K$6000,"&lt;&gt;")&gt;0,1,0))</f>
        <v>0</v>
      </c>
      <c r="O2846" t="str">
        <f t="shared" si="220"/>
        <v>SOLO MÓVIL</v>
      </c>
      <c r="P2846" t="str">
        <f t="shared" si="221"/>
        <v>Ofrecer fijo + internet (FLBBTV)</v>
      </c>
      <c r="Q2846">
        <f t="shared" si="222"/>
        <v>15</v>
      </c>
      <c r="R2846">
        <f>IFERROR(VLOOKUP($A2846,Registros!$B$2:$G$6000,6,0),IFERROR(INDEX(Winback!$C$2:$C$300,MATCH($A2846,Winback!$K$2:$K$300,0)),""))</f>
        <v>0</v>
      </c>
      <c r="S2846" t="str">
        <f t="shared" si="223"/>
        <v>+MOV</v>
      </c>
      <c r="T2846">
        <f t="shared" si="224"/>
        <v>1</v>
      </c>
    </row>
    <row r="2847" spans="1:20" x14ac:dyDescent="0.35">
      <c r="A2847" t="s">
        <v>14079</v>
      </c>
      <c r="B2847" t="s">
        <v>14080</v>
      </c>
      <c r="C2847" t="s">
        <v>14081</v>
      </c>
      <c r="D2847" t="s">
        <v>14082</v>
      </c>
      <c r="E2847">
        <f>IF(COUNTIFS(Registros!$A$2:$A$6000,"NP",Registros!$B$2:$B$6000,$A2847)&gt;0,1,0)</f>
        <v>0</v>
      </c>
      <c r="F2847">
        <f>IF($E2847=1,SUMIFS(Registros!$F$2:$F$6000,Registros!$A$2:$A$6000,"NP",Registros!$B$2:$B$6000,$A2847),0)</f>
        <v>0</v>
      </c>
      <c r="G2847">
        <f>IF(COUNTIFS(Registros!$A$2:$A$6000,"MOV",Registros!$B$2:$B$6000,$A2847)&gt;0,1,0)</f>
        <v>1</v>
      </c>
      <c r="H2847">
        <f>IF($G2847=1,SUMIFS(Registros!$F$2:$F$6000,Registros!$A$2:$A$6000,"MOV",Registros!$B$2:$B$6000,$A2847),0)</f>
        <v>15</v>
      </c>
      <c r="I2847">
        <f>IF(COUNTIFS(Registros!$A$2:$A$6000,"CS",Registros!$B$2:$B$6000,$A2847)&gt;0,1,0)</f>
        <v>0</v>
      </c>
      <c r="J2847">
        <f>IF($I2847=1,SUMIFS(Registros!$I$2:$I$6000,Registros!$A$2:$A$6000,"CS",Registros!$B$2:$B$6000,$A2847),0)</f>
        <v>0</v>
      </c>
      <c r="K2847">
        <f>IF(COUNTIFS(Winback!$K$2:$K$300,$A2847)&gt;0,1,0)</f>
        <v>0</v>
      </c>
      <c r="L2847">
        <f>IF(AND($K2847=1,LEFT($A2847,3)="WB-"),SUMIFS(Winback!$D$2:$D$300,Winback!$K$2:$K$300,$A2847),0)</f>
        <v>0</v>
      </c>
      <c r="M2847">
        <f>IF(OR($E2847=1,$G2847=1,SUMIFS(Registros!$J$2:$J$6000,Registros!$B$2:$B$6000,$A2847)&gt;0),1,0)</f>
        <v>1</v>
      </c>
      <c r="N2847">
        <f>IF($J2847&gt;0,1,IF(COUNTIFS(Registros!$A$2:$A$6000,"CS",Registros!$B$2:$B$6000,$A2847,Registros!$K$2:$K$6000,"&lt;&gt;")&gt;0,1,0))</f>
        <v>0</v>
      </c>
      <c r="O2847" t="str">
        <f t="shared" si="220"/>
        <v>SOLO MÓVIL</v>
      </c>
      <c r="P2847" t="str">
        <f t="shared" si="221"/>
        <v>Ofrecer fijo + internet (FLBBTV)</v>
      </c>
      <c r="Q2847">
        <f t="shared" si="222"/>
        <v>15</v>
      </c>
      <c r="R2847">
        <f>IFERROR(VLOOKUP($A2847,Registros!$B$2:$G$6000,6,0),IFERROR(INDEX(Winback!$C$2:$C$300,MATCH($A2847,Winback!$K$2:$K$300,0)),""))</f>
        <v>0</v>
      </c>
      <c r="S2847" t="str">
        <f t="shared" si="223"/>
        <v>+MOV</v>
      </c>
      <c r="T2847">
        <f t="shared" si="224"/>
        <v>1</v>
      </c>
    </row>
    <row r="2848" spans="1:20" x14ac:dyDescent="0.35">
      <c r="A2848" t="s">
        <v>14084</v>
      </c>
      <c r="B2848" t="s">
        <v>14085</v>
      </c>
      <c r="C2848" t="s">
        <v>14086</v>
      </c>
      <c r="D2848" t="s">
        <v>14087</v>
      </c>
      <c r="E2848">
        <f>IF(COUNTIFS(Registros!$A$2:$A$6000,"NP",Registros!$B$2:$B$6000,$A2848)&gt;0,1,0)</f>
        <v>0</v>
      </c>
      <c r="F2848">
        <f>IF($E2848=1,SUMIFS(Registros!$F$2:$F$6000,Registros!$A$2:$A$6000,"NP",Registros!$B$2:$B$6000,$A2848),0)</f>
        <v>0</v>
      </c>
      <c r="G2848">
        <f>IF(COUNTIFS(Registros!$A$2:$A$6000,"MOV",Registros!$B$2:$B$6000,$A2848)&gt;0,1,0)</f>
        <v>1</v>
      </c>
      <c r="H2848">
        <f>IF($G2848=1,SUMIFS(Registros!$F$2:$F$6000,Registros!$A$2:$A$6000,"MOV",Registros!$B$2:$B$6000,$A2848),0)</f>
        <v>20</v>
      </c>
      <c r="I2848">
        <f>IF(COUNTIFS(Registros!$A$2:$A$6000,"CS",Registros!$B$2:$B$6000,$A2848)&gt;0,1,0)</f>
        <v>0</v>
      </c>
      <c r="J2848">
        <f>IF($I2848=1,SUMIFS(Registros!$I$2:$I$6000,Registros!$A$2:$A$6000,"CS",Registros!$B$2:$B$6000,$A2848),0)</f>
        <v>0</v>
      </c>
      <c r="K2848">
        <f>IF(COUNTIFS(Winback!$K$2:$K$300,$A2848)&gt;0,1,0)</f>
        <v>0</v>
      </c>
      <c r="L2848">
        <f>IF(AND($K2848=1,LEFT($A2848,3)="WB-"),SUMIFS(Winback!$D$2:$D$300,Winback!$K$2:$K$300,$A2848),0)</f>
        <v>0</v>
      </c>
      <c r="M2848">
        <f>IF(OR($E2848=1,$G2848=1,SUMIFS(Registros!$J$2:$J$6000,Registros!$B$2:$B$6000,$A2848)&gt;0),1,0)</f>
        <v>1</v>
      </c>
      <c r="N2848">
        <f>IF($J2848&gt;0,1,IF(COUNTIFS(Registros!$A$2:$A$6000,"CS",Registros!$B$2:$B$6000,$A2848,Registros!$K$2:$K$6000,"&lt;&gt;")&gt;0,1,0))</f>
        <v>0</v>
      </c>
      <c r="O2848" t="str">
        <f t="shared" si="220"/>
        <v>SOLO MÓVIL</v>
      </c>
      <c r="P2848" t="str">
        <f t="shared" si="221"/>
        <v>Ofrecer fijo + internet (FLBBTV)</v>
      </c>
      <c r="Q2848">
        <f t="shared" si="222"/>
        <v>20</v>
      </c>
      <c r="R2848">
        <f>IFERROR(VLOOKUP($A2848,Registros!$B$2:$G$6000,6,0),IFERROR(INDEX(Winback!$C$2:$C$300,MATCH($A2848,Winback!$K$2:$K$300,0)),""))</f>
        <v>0</v>
      </c>
      <c r="S2848" t="str">
        <f t="shared" si="223"/>
        <v>+MOV</v>
      </c>
      <c r="T2848">
        <f t="shared" si="224"/>
        <v>1</v>
      </c>
    </row>
    <row r="2849" spans="1:20" x14ac:dyDescent="0.35">
      <c r="A2849" t="s">
        <v>14089</v>
      </c>
      <c r="B2849" t="s">
        <v>14090</v>
      </c>
      <c r="C2849" t="s">
        <v>14091</v>
      </c>
      <c r="D2849" t="s">
        <v>14092</v>
      </c>
      <c r="E2849">
        <f>IF(COUNTIFS(Registros!$A$2:$A$6000,"NP",Registros!$B$2:$B$6000,$A2849)&gt;0,1,0)</f>
        <v>0</v>
      </c>
      <c r="F2849">
        <f>IF($E2849=1,SUMIFS(Registros!$F$2:$F$6000,Registros!$A$2:$A$6000,"NP",Registros!$B$2:$B$6000,$A2849),0)</f>
        <v>0</v>
      </c>
      <c r="G2849">
        <f>IF(COUNTIFS(Registros!$A$2:$A$6000,"MOV",Registros!$B$2:$B$6000,$A2849)&gt;0,1,0)</f>
        <v>1</v>
      </c>
      <c r="H2849">
        <f>IF($G2849=1,SUMIFS(Registros!$F$2:$F$6000,Registros!$A$2:$A$6000,"MOV",Registros!$B$2:$B$6000,$A2849),0)</f>
        <v>16.25</v>
      </c>
      <c r="I2849">
        <f>IF(COUNTIFS(Registros!$A$2:$A$6000,"CS",Registros!$B$2:$B$6000,$A2849)&gt;0,1,0)</f>
        <v>0</v>
      </c>
      <c r="J2849">
        <f>IF($I2849=1,SUMIFS(Registros!$I$2:$I$6000,Registros!$A$2:$A$6000,"CS",Registros!$B$2:$B$6000,$A2849),0)</f>
        <v>0</v>
      </c>
      <c r="K2849">
        <f>IF(COUNTIFS(Winback!$K$2:$K$300,$A2849)&gt;0,1,0)</f>
        <v>0</v>
      </c>
      <c r="L2849">
        <f>IF(AND($K2849=1,LEFT($A2849,3)="WB-"),SUMIFS(Winback!$D$2:$D$300,Winback!$K$2:$K$300,$A2849),0)</f>
        <v>0</v>
      </c>
      <c r="M2849">
        <f>IF(OR($E2849=1,$G2849=1,SUMIFS(Registros!$J$2:$J$6000,Registros!$B$2:$B$6000,$A2849)&gt;0),1,0)</f>
        <v>1</v>
      </c>
      <c r="N2849">
        <f>IF($J2849&gt;0,1,IF(COUNTIFS(Registros!$A$2:$A$6000,"CS",Registros!$B$2:$B$6000,$A2849,Registros!$K$2:$K$6000,"&lt;&gt;")&gt;0,1,0))</f>
        <v>0</v>
      </c>
      <c r="O2849" t="str">
        <f t="shared" si="220"/>
        <v>SOLO MÓVIL</v>
      </c>
      <c r="P2849" t="str">
        <f t="shared" si="221"/>
        <v>Ofrecer fijo + internet (FLBBTV)</v>
      </c>
      <c r="Q2849">
        <f t="shared" si="222"/>
        <v>16.25</v>
      </c>
      <c r="R2849">
        <f>IFERROR(VLOOKUP($A2849,Registros!$B$2:$G$6000,6,0),IFERROR(INDEX(Winback!$C$2:$C$300,MATCH($A2849,Winback!$K$2:$K$300,0)),""))</f>
        <v>0</v>
      </c>
      <c r="S2849" t="str">
        <f t="shared" si="223"/>
        <v>+MOV</v>
      </c>
      <c r="T2849">
        <f t="shared" si="224"/>
        <v>1</v>
      </c>
    </row>
    <row r="2850" spans="1:20" x14ac:dyDescent="0.35">
      <c r="A2850" t="s">
        <v>14094</v>
      </c>
      <c r="B2850" t="s">
        <v>14095</v>
      </c>
      <c r="C2850" t="s">
        <v>14091</v>
      </c>
      <c r="D2850" t="s">
        <v>14092</v>
      </c>
      <c r="E2850">
        <f>IF(COUNTIFS(Registros!$A$2:$A$6000,"NP",Registros!$B$2:$B$6000,$A2850)&gt;0,1,0)</f>
        <v>0</v>
      </c>
      <c r="F2850">
        <f>IF($E2850=1,SUMIFS(Registros!$F$2:$F$6000,Registros!$A$2:$A$6000,"NP",Registros!$B$2:$B$6000,$A2850),0)</f>
        <v>0</v>
      </c>
      <c r="G2850">
        <f>IF(COUNTIFS(Registros!$A$2:$A$6000,"MOV",Registros!$B$2:$B$6000,$A2850)&gt;0,1,0)</f>
        <v>1</v>
      </c>
      <c r="H2850">
        <f>IF($G2850=1,SUMIFS(Registros!$F$2:$F$6000,Registros!$A$2:$A$6000,"MOV",Registros!$B$2:$B$6000,$A2850),0)</f>
        <v>15</v>
      </c>
      <c r="I2850">
        <f>IF(COUNTIFS(Registros!$A$2:$A$6000,"CS",Registros!$B$2:$B$6000,$A2850)&gt;0,1,0)</f>
        <v>0</v>
      </c>
      <c r="J2850">
        <f>IF($I2850=1,SUMIFS(Registros!$I$2:$I$6000,Registros!$A$2:$A$6000,"CS",Registros!$B$2:$B$6000,$A2850),0)</f>
        <v>0</v>
      </c>
      <c r="K2850">
        <f>IF(COUNTIFS(Winback!$K$2:$K$300,$A2850)&gt;0,1,0)</f>
        <v>0</v>
      </c>
      <c r="L2850">
        <f>IF(AND($K2850=1,LEFT($A2850,3)="WB-"),SUMIFS(Winback!$D$2:$D$300,Winback!$K$2:$K$300,$A2850),0)</f>
        <v>0</v>
      </c>
      <c r="M2850">
        <f>IF(OR($E2850=1,$G2850=1,SUMIFS(Registros!$J$2:$J$6000,Registros!$B$2:$B$6000,$A2850)&gt;0),1,0)</f>
        <v>1</v>
      </c>
      <c r="N2850">
        <f>IF($J2850&gt;0,1,IF(COUNTIFS(Registros!$A$2:$A$6000,"CS",Registros!$B$2:$B$6000,$A2850,Registros!$K$2:$K$6000,"&lt;&gt;")&gt;0,1,0))</f>
        <v>0</v>
      </c>
      <c r="O2850" t="str">
        <f t="shared" si="220"/>
        <v>SOLO MÓVIL</v>
      </c>
      <c r="P2850" t="str">
        <f t="shared" si="221"/>
        <v>Ofrecer fijo + internet (FLBBTV)</v>
      </c>
      <c r="Q2850">
        <f t="shared" si="222"/>
        <v>15</v>
      </c>
      <c r="R2850">
        <f>IFERROR(VLOOKUP($A2850,Registros!$B$2:$G$6000,6,0),IFERROR(INDEX(Winback!$C$2:$C$300,MATCH($A2850,Winback!$K$2:$K$300,0)),""))</f>
        <v>0</v>
      </c>
      <c r="S2850" t="str">
        <f t="shared" si="223"/>
        <v>+MOV</v>
      </c>
      <c r="T2850">
        <f t="shared" si="224"/>
        <v>1</v>
      </c>
    </row>
    <row r="2851" spans="1:20" x14ac:dyDescent="0.35">
      <c r="A2851" t="s">
        <v>14097</v>
      </c>
      <c r="B2851" t="s">
        <v>14098</v>
      </c>
      <c r="C2851" t="s">
        <v>14099</v>
      </c>
      <c r="D2851" t="s">
        <v>14100</v>
      </c>
      <c r="E2851">
        <f>IF(COUNTIFS(Registros!$A$2:$A$6000,"NP",Registros!$B$2:$B$6000,$A2851)&gt;0,1,0)</f>
        <v>0</v>
      </c>
      <c r="F2851">
        <f>IF($E2851=1,SUMIFS(Registros!$F$2:$F$6000,Registros!$A$2:$A$6000,"NP",Registros!$B$2:$B$6000,$A2851),0)</f>
        <v>0</v>
      </c>
      <c r="G2851">
        <f>IF(COUNTIFS(Registros!$A$2:$A$6000,"MOV",Registros!$B$2:$B$6000,$A2851)&gt;0,1,0)</f>
        <v>1</v>
      </c>
      <c r="H2851">
        <f>IF($G2851=1,SUMIFS(Registros!$F$2:$F$6000,Registros!$A$2:$A$6000,"MOV",Registros!$B$2:$B$6000,$A2851),0)</f>
        <v>15</v>
      </c>
      <c r="I2851">
        <f>IF(COUNTIFS(Registros!$A$2:$A$6000,"CS",Registros!$B$2:$B$6000,$A2851)&gt;0,1,0)</f>
        <v>0</v>
      </c>
      <c r="J2851">
        <f>IF($I2851=1,SUMIFS(Registros!$I$2:$I$6000,Registros!$A$2:$A$6000,"CS",Registros!$B$2:$B$6000,$A2851),0)</f>
        <v>0</v>
      </c>
      <c r="K2851">
        <f>IF(COUNTIFS(Winback!$K$2:$K$300,$A2851)&gt;0,1,0)</f>
        <v>0</v>
      </c>
      <c r="L2851">
        <f>IF(AND($K2851=1,LEFT($A2851,3)="WB-"),SUMIFS(Winback!$D$2:$D$300,Winback!$K$2:$K$300,$A2851),0)</f>
        <v>0</v>
      </c>
      <c r="M2851">
        <f>IF(OR($E2851=1,$G2851=1,SUMIFS(Registros!$J$2:$J$6000,Registros!$B$2:$B$6000,$A2851)&gt;0),1,0)</f>
        <v>1</v>
      </c>
      <c r="N2851">
        <f>IF($J2851&gt;0,1,IF(COUNTIFS(Registros!$A$2:$A$6000,"CS",Registros!$B$2:$B$6000,$A2851,Registros!$K$2:$K$6000,"&lt;&gt;")&gt;0,1,0))</f>
        <v>0</v>
      </c>
      <c r="O2851" t="str">
        <f t="shared" si="220"/>
        <v>SOLO MÓVIL</v>
      </c>
      <c r="P2851" t="str">
        <f t="shared" si="221"/>
        <v>Ofrecer fijo + internet (FLBBTV)</v>
      </c>
      <c r="Q2851">
        <f t="shared" si="222"/>
        <v>15</v>
      </c>
      <c r="R2851">
        <f>IFERROR(VLOOKUP($A2851,Registros!$B$2:$G$6000,6,0),IFERROR(INDEX(Winback!$C$2:$C$300,MATCH($A2851,Winback!$K$2:$K$300,0)),""))</f>
        <v>0</v>
      </c>
      <c r="S2851" t="str">
        <f t="shared" si="223"/>
        <v>+MOV</v>
      </c>
      <c r="T2851">
        <f t="shared" si="224"/>
        <v>1</v>
      </c>
    </row>
    <row r="2852" spans="1:20" x14ac:dyDescent="0.35">
      <c r="A2852" t="s">
        <v>14102</v>
      </c>
      <c r="B2852" t="s">
        <v>14103</v>
      </c>
      <c r="C2852" t="s">
        <v>14104</v>
      </c>
      <c r="D2852" t="s">
        <v>14105</v>
      </c>
      <c r="E2852">
        <f>IF(COUNTIFS(Registros!$A$2:$A$6000,"NP",Registros!$B$2:$B$6000,$A2852)&gt;0,1,0)</f>
        <v>0</v>
      </c>
      <c r="F2852">
        <f>IF($E2852=1,SUMIFS(Registros!$F$2:$F$6000,Registros!$A$2:$A$6000,"NP",Registros!$B$2:$B$6000,$A2852),0)</f>
        <v>0</v>
      </c>
      <c r="G2852">
        <f>IF(COUNTIFS(Registros!$A$2:$A$6000,"MOV",Registros!$B$2:$B$6000,$A2852)&gt;0,1,0)</f>
        <v>1</v>
      </c>
      <c r="H2852">
        <f>IF($G2852=1,SUMIFS(Registros!$F$2:$F$6000,Registros!$A$2:$A$6000,"MOV",Registros!$B$2:$B$6000,$A2852),0)</f>
        <v>15</v>
      </c>
      <c r="I2852">
        <f>IF(COUNTIFS(Registros!$A$2:$A$6000,"CS",Registros!$B$2:$B$6000,$A2852)&gt;0,1,0)</f>
        <v>0</v>
      </c>
      <c r="J2852">
        <f>IF($I2852=1,SUMIFS(Registros!$I$2:$I$6000,Registros!$A$2:$A$6000,"CS",Registros!$B$2:$B$6000,$A2852),0)</f>
        <v>0</v>
      </c>
      <c r="K2852">
        <f>IF(COUNTIFS(Winback!$K$2:$K$300,$A2852)&gt;0,1,0)</f>
        <v>0</v>
      </c>
      <c r="L2852">
        <f>IF(AND($K2852=1,LEFT($A2852,3)="WB-"),SUMIFS(Winback!$D$2:$D$300,Winback!$K$2:$K$300,$A2852),0)</f>
        <v>0</v>
      </c>
      <c r="M2852">
        <f>IF(OR($E2852=1,$G2852=1,SUMIFS(Registros!$J$2:$J$6000,Registros!$B$2:$B$6000,$A2852)&gt;0),1,0)</f>
        <v>1</v>
      </c>
      <c r="N2852">
        <f>IF($J2852&gt;0,1,IF(COUNTIFS(Registros!$A$2:$A$6000,"CS",Registros!$B$2:$B$6000,$A2852,Registros!$K$2:$K$6000,"&lt;&gt;")&gt;0,1,0))</f>
        <v>0</v>
      </c>
      <c r="O2852" t="str">
        <f t="shared" si="220"/>
        <v>SOLO MÓVIL</v>
      </c>
      <c r="P2852" t="str">
        <f t="shared" si="221"/>
        <v>Ofrecer fijo + internet (FLBBTV)</v>
      </c>
      <c r="Q2852">
        <f t="shared" si="222"/>
        <v>15</v>
      </c>
      <c r="R2852">
        <f>IFERROR(VLOOKUP($A2852,Registros!$B$2:$G$6000,6,0),IFERROR(INDEX(Winback!$C$2:$C$300,MATCH($A2852,Winback!$K$2:$K$300,0)),""))</f>
        <v>0</v>
      </c>
      <c r="S2852" t="str">
        <f t="shared" si="223"/>
        <v>+MOV</v>
      </c>
      <c r="T2852">
        <f t="shared" si="224"/>
        <v>1</v>
      </c>
    </row>
    <row r="2853" spans="1:20" x14ac:dyDescent="0.35">
      <c r="A2853" t="s">
        <v>14107</v>
      </c>
      <c r="B2853" t="s">
        <v>14108</v>
      </c>
      <c r="C2853" t="s">
        <v>14109</v>
      </c>
      <c r="D2853" t="s">
        <v>14110</v>
      </c>
      <c r="E2853">
        <f>IF(COUNTIFS(Registros!$A$2:$A$6000,"NP",Registros!$B$2:$B$6000,$A2853)&gt;0,1,0)</f>
        <v>0</v>
      </c>
      <c r="F2853">
        <f>IF($E2853=1,SUMIFS(Registros!$F$2:$F$6000,Registros!$A$2:$A$6000,"NP",Registros!$B$2:$B$6000,$A2853),0)</f>
        <v>0</v>
      </c>
      <c r="G2853">
        <f>IF(COUNTIFS(Registros!$A$2:$A$6000,"MOV",Registros!$B$2:$B$6000,$A2853)&gt;0,1,0)</f>
        <v>1</v>
      </c>
      <c r="H2853">
        <f>IF($G2853=1,SUMIFS(Registros!$F$2:$F$6000,Registros!$A$2:$A$6000,"MOV",Registros!$B$2:$B$6000,$A2853),0)</f>
        <v>15</v>
      </c>
      <c r="I2853">
        <f>IF(COUNTIFS(Registros!$A$2:$A$6000,"CS",Registros!$B$2:$B$6000,$A2853)&gt;0,1,0)</f>
        <v>0</v>
      </c>
      <c r="J2853">
        <f>IF($I2853=1,SUMIFS(Registros!$I$2:$I$6000,Registros!$A$2:$A$6000,"CS",Registros!$B$2:$B$6000,$A2853),0)</f>
        <v>0</v>
      </c>
      <c r="K2853">
        <f>IF(COUNTIFS(Winback!$K$2:$K$300,$A2853)&gt;0,1,0)</f>
        <v>0</v>
      </c>
      <c r="L2853">
        <f>IF(AND($K2853=1,LEFT($A2853,3)="WB-"),SUMIFS(Winback!$D$2:$D$300,Winback!$K$2:$K$300,$A2853),0)</f>
        <v>0</v>
      </c>
      <c r="M2853">
        <f>IF(OR($E2853=1,$G2853=1,SUMIFS(Registros!$J$2:$J$6000,Registros!$B$2:$B$6000,$A2853)&gt;0),1,0)</f>
        <v>1</v>
      </c>
      <c r="N2853">
        <f>IF($J2853&gt;0,1,IF(COUNTIFS(Registros!$A$2:$A$6000,"CS",Registros!$B$2:$B$6000,$A2853,Registros!$K$2:$K$6000,"&lt;&gt;")&gt;0,1,0))</f>
        <v>0</v>
      </c>
      <c r="O2853" t="str">
        <f t="shared" si="220"/>
        <v>SOLO MÓVIL</v>
      </c>
      <c r="P2853" t="str">
        <f t="shared" si="221"/>
        <v>Ofrecer fijo + internet (FLBBTV)</v>
      </c>
      <c r="Q2853">
        <f t="shared" si="222"/>
        <v>15</v>
      </c>
      <c r="R2853">
        <f>IFERROR(VLOOKUP($A2853,Registros!$B$2:$G$6000,6,0),IFERROR(INDEX(Winback!$C$2:$C$300,MATCH($A2853,Winback!$K$2:$K$300,0)),""))</f>
        <v>0</v>
      </c>
      <c r="S2853" t="str">
        <f t="shared" si="223"/>
        <v>+MOV</v>
      </c>
      <c r="T2853">
        <f t="shared" si="224"/>
        <v>1</v>
      </c>
    </row>
    <row r="2854" spans="1:20" x14ac:dyDescent="0.35">
      <c r="A2854" t="s">
        <v>14112</v>
      </c>
      <c r="B2854" t="s">
        <v>14113</v>
      </c>
      <c r="C2854" t="s">
        <v>14114</v>
      </c>
      <c r="D2854" t="s">
        <v>14115</v>
      </c>
      <c r="E2854">
        <f>IF(COUNTIFS(Registros!$A$2:$A$6000,"NP",Registros!$B$2:$B$6000,$A2854)&gt;0,1,0)</f>
        <v>0</v>
      </c>
      <c r="F2854">
        <f>IF($E2854=1,SUMIFS(Registros!$F$2:$F$6000,Registros!$A$2:$A$6000,"NP",Registros!$B$2:$B$6000,$A2854),0)</f>
        <v>0</v>
      </c>
      <c r="G2854">
        <f>IF(COUNTIFS(Registros!$A$2:$A$6000,"MOV",Registros!$B$2:$B$6000,$A2854)&gt;0,1,0)</f>
        <v>1</v>
      </c>
      <c r="H2854">
        <f>IF($G2854=1,SUMIFS(Registros!$F$2:$F$6000,Registros!$A$2:$A$6000,"MOV",Registros!$B$2:$B$6000,$A2854),0)</f>
        <v>15</v>
      </c>
      <c r="I2854">
        <f>IF(COUNTIFS(Registros!$A$2:$A$6000,"CS",Registros!$B$2:$B$6000,$A2854)&gt;0,1,0)</f>
        <v>0</v>
      </c>
      <c r="J2854">
        <f>IF($I2854=1,SUMIFS(Registros!$I$2:$I$6000,Registros!$A$2:$A$6000,"CS",Registros!$B$2:$B$6000,$A2854),0)</f>
        <v>0</v>
      </c>
      <c r="K2854">
        <f>IF(COUNTIFS(Winback!$K$2:$K$300,$A2854)&gt;0,1,0)</f>
        <v>0</v>
      </c>
      <c r="L2854">
        <f>IF(AND($K2854=1,LEFT($A2854,3)="WB-"),SUMIFS(Winback!$D$2:$D$300,Winback!$K$2:$K$300,$A2854),0)</f>
        <v>0</v>
      </c>
      <c r="M2854">
        <f>IF(OR($E2854=1,$G2854=1,SUMIFS(Registros!$J$2:$J$6000,Registros!$B$2:$B$6000,$A2854)&gt;0),1,0)</f>
        <v>1</v>
      </c>
      <c r="N2854">
        <f>IF($J2854&gt;0,1,IF(COUNTIFS(Registros!$A$2:$A$6000,"CS",Registros!$B$2:$B$6000,$A2854,Registros!$K$2:$K$6000,"&lt;&gt;")&gt;0,1,0))</f>
        <v>0</v>
      </c>
      <c r="O2854" t="str">
        <f t="shared" si="220"/>
        <v>SOLO MÓVIL</v>
      </c>
      <c r="P2854" t="str">
        <f t="shared" si="221"/>
        <v>Ofrecer fijo + internet (FLBBTV)</v>
      </c>
      <c r="Q2854">
        <f t="shared" si="222"/>
        <v>15</v>
      </c>
      <c r="R2854">
        <f>IFERROR(VLOOKUP($A2854,Registros!$B$2:$G$6000,6,0),IFERROR(INDEX(Winback!$C$2:$C$300,MATCH($A2854,Winback!$K$2:$K$300,0)),""))</f>
        <v>0</v>
      </c>
      <c r="S2854" t="str">
        <f t="shared" si="223"/>
        <v>+MOV</v>
      </c>
      <c r="T2854">
        <f t="shared" si="224"/>
        <v>1</v>
      </c>
    </row>
    <row r="2855" spans="1:20" x14ac:dyDescent="0.35">
      <c r="A2855" t="s">
        <v>14117</v>
      </c>
      <c r="B2855" t="s">
        <v>14118</v>
      </c>
      <c r="C2855" t="s">
        <v>14119</v>
      </c>
      <c r="D2855" t="s">
        <v>14120</v>
      </c>
      <c r="E2855">
        <f>IF(COUNTIFS(Registros!$A$2:$A$6000,"NP",Registros!$B$2:$B$6000,$A2855)&gt;0,1,0)</f>
        <v>0</v>
      </c>
      <c r="F2855">
        <f>IF($E2855=1,SUMIFS(Registros!$F$2:$F$6000,Registros!$A$2:$A$6000,"NP",Registros!$B$2:$B$6000,$A2855),0)</f>
        <v>0</v>
      </c>
      <c r="G2855">
        <f>IF(COUNTIFS(Registros!$A$2:$A$6000,"MOV",Registros!$B$2:$B$6000,$A2855)&gt;0,1,0)</f>
        <v>1</v>
      </c>
      <c r="H2855">
        <f>IF($G2855=1,SUMIFS(Registros!$F$2:$F$6000,Registros!$A$2:$A$6000,"MOV",Registros!$B$2:$B$6000,$A2855),0)</f>
        <v>15</v>
      </c>
      <c r="I2855">
        <f>IF(COUNTIFS(Registros!$A$2:$A$6000,"CS",Registros!$B$2:$B$6000,$A2855)&gt;0,1,0)</f>
        <v>0</v>
      </c>
      <c r="J2855">
        <f>IF($I2855=1,SUMIFS(Registros!$I$2:$I$6000,Registros!$A$2:$A$6000,"CS",Registros!$B$2:$B$6000,$A2855),0)</f>
        <v>0</v>
      </c>
      <c r="K2855">
        <f>IF(COUNTIFS(Winback!$K$2:$K$300,$A2855)&gt;0,1,0)</f>
        <v>0</v>
      </c>
      <c r="L2855">
        <f>IF(AND($K2855=1,LEFT($A2855,3)="WB-"),SUMIFS(Winback!$D$2:$D$300,Winback!$K$2:$K$300,$A2855),0)</f>
        <v>0</v>
      </c>
      <c r="M2855">
        <f>IF(OR($E2855=1,$G2855=1,SUMIFS(Registros!$J$2:$J$6000,Registros!$B$2:$B$6000,$A2855)&gt;0),1,0)</f>
        <v>1</v>
      </c>
      <c r="N2855">
        <f>IF($J2855&gt;0,1,IF(COUNTIFS(Registros!$A$2:$A$6000,"CS",Registros!$B$2:$B$6000,$A2855,Registros!$K$2:$K$6000,"&lt;&gt;")&gt;0,1,0))</f>
        <v>0</v>
      </c>
      <c r="O2855" t="str">
        <f t="shared" si="220"/>
        <v>SOLO MÓVIL</v>
      </c>
      <c r="P2855" t="str">
        <f t="shared" si="221"/>
        <v>Ofrecer fijo + internet (FLBBTV)</v>
      </c>
      <c r="Q2855">
        <f t="shared" si="222"/>
        <v>15</v>
      </c>
      <c r="R2855">
        <f>IFERROR(VLOOKUP($A2855,Registros!$B$2:$G$6000,6,0),IFERROR(INDEX(Winback!$C$2:$C$300,MATCH($A2855,Winback!$K$2:$K$300,0)),""))</f>
        <v>0</v>
      </c>
      <c r="S2855" t="str">
        <f t="shared" si="223"/>
        <v>+MOV</v>
      </c>
      <c r="T2855">
        <f t="shared" si="224"/>
        <v>1</v>
      </c>
    </row>
    <row r="2856" spans="1:20" x14ac:dyDescent="0.35">
      <c r="A2856" t="s">
        <v>14122</v>
      </c>
      <c r="B2856" t="s">
        <v>14123</v>
      </c>
      <c r="C2856" t="s">
        <v>14124</v>
      </c>
      <c r="D2856" t="s">
        <v>14125</v>
      </c>
      <c r="E2856">
        <f>IF(COUNTIFS(Registros!$A$2:$A$6000,"NP",Registros!$B$2:$B$6000,$A2856)&gt;0,1,0)</f>
        <v>0</v>
      </c>
      <c r="F2856">
        <f>IF($E2856=1,SUMIFS(Registros!$F$2:$F$6000,Registros!$A$2:$A$6000,"NP",Registros!$B$2:$B$6000,$A2856),0)</f>
        <v>0</v>
      </c>
      <c r="G2856">
        <f>IF(COUNTIFS(Registros!$A$2:$A$6000,"MOV",Registros!$B$2:$B$6000,$A2856)&gt;0,1,0)</f>
        <v>1</v>
      </c>
      <c r="H2856">
        <f>IF($G2856=1,SUMIFS(Registros!$F$2:$F$6000,Registros!$A$2:$A$6000,"MOV",Registros!$B$2:$B$6000,$A2856),0)</f>
        <v>15</v>
      </c>
      <c r="I2856">
        <f>IF(COUNTIFS(Registros!$A$2:$A$6000,"CS",Registros!$B$2:$B$6000,$A2856)&gt;0,1,0)</f>
        <v>0</v>
      </c>
      <c r="J2856">
        <f>IF($I2856=1,SUMIFS(Registros!$I$2:$I$6000,Registros!$A$2:$A$6000,"CS",Registros!$B$2:$B$6000,$A2856),0)</f>
        <v>0</v>
      </c>
      <c r="K2856">
        <f>IF(COUNTIFS(Winback!$K$2:$K$300,$A2856)&gt;0,1,0)</f>
        <v>0</v>
      </c>
      <c r="L2856">
        <f>IF(AND($K2856=1,LEFT($A2856,3)="WB-"),SUMIFS(Winback!$D$2:$D$300,Winback!$K$2:$K$300,$A2856),0)</f>
        <v>0</v>
      </c>
      <c r="M2856">
        <f>IF(OR($E2856=1,$G2856=1,SUMIFS(Registros!$J$2:$J$6000,Registros!$B$2:$B$6000,$A2856)&gt;0),1,0)</f>
        <v>1</v>
      </c>
      <c r="N2856">
        <f>IF($J2856&gt;0,1,IF(COUNTIFS(Registros!$A$2:$A$6000,"CS",Registros!$B$2:$B$6000,$A2856,Registros!$K$2:$K$6000,"&lt;&gt;")&gt;0,1,0))</f>
        <v>0</v>
      </c>
      <c r="O2856" t="str">
        <f t="shared" si="220"/>
        <v>SOLO MÓVIL</v>
      </c>
      <c r="P2856" t="str">
        <f t="shared" si="221"/>
        <v>Ofrecer fijo + internet (FLBBTV)</v>
      </c>
      <c r="Q2856">
        <f t="shared" si="222"/>
        <v>15</v>
      </c>
      <c r="R2856">
        <f>IFERROR(VLOOKUP($A2856,Registros!$B$2:$G$6000,6,0),IFERROR(INDEX(Winback!$C$2:$C$300,MATCH($A2856,Winback!$K$2:$K$300,0)),""))</f>
        <v>0</v>
      </c>
      <c r="S2856" t="str">
        <f t="shared" si="223"/>
        <v>+MOV</v>
      </c>
      <c r="T2856">
        <f t="shared" si="224"/>
        <v>1</v>
      </c>
    </row>
    <row r="2857" spans="1:20" x14ac:dyDescent="0.35">
      <c r="A2857" t="s">
        <v>14127</v>
      </c>
      <c r="B2857" t="s">
        <v>14128</v>
      </c>
      <c r="C2857" t="s">
        <v>14129</v>
      </c>
      <c r="D2857" t="s">
        <v>14130</v>
      </c>
      <c r="E2857">
        <f>IF(COUNTIFS(Registros!$A$2:$A$6000,"NP",Registros!$B$2:$B$6000,$A2857)&gt;0,1,0)</f>
        <v>0</v>
      </c>
      <c r="F2857">
        <f>IF($E2857=1,SUMIFS(Registros!$F$2:$F$6000,Registros!$A$2:$A$6000,"NP",Registros!$B$2:$B$6000,$A2857),0)</f>
        <v>0</v>
      </c>
      <c r="G2857">
        <f>IF(COUNTIFS(Registros!$A$2:$A$6000,"MOV",Registros!$B$2:$B$6000,$A2857)&gt;0,1,0)</f>
        <v>1</v>
      </c>
      <c r="H2857">
        <f>IF($G2857=1,SUMIFS(Registros!$F$2:$F$6000,Registros!$A$2:$A$6000,"MOV",Registros!$B$2:$B$6000,$A2857),0)</f>
        <v>19.03</v>
      </c>
      <c r="I2857">
        <f>IF(COUNTIFS(Registros!$A$2:$A$6000,"CS",Registros!$B$2:$B$6000,$A2857)&gt;0,1,0)</f>
        <v>0</v>
      </c>
      <c r="J2857">
        <f>IF($I2857=1,SUMIFS(Registros!$I$2:$I$6000,Registros!$A$2:$A$6000,"CS",Registros!$B$2:$B$6000,$A2857),0)</f>
        <v>0</v>
      </c>
      <c r="K2857">
        <f>IF(COUNTIFS(Winback!$K$2:$K$300,$A2857)&gt;0,1,0)</f>
        <v>0</v>
      </c>
      <c r="L2857">
        <f>IF(AND($K2857=1,LEFT($A2857,3)="WB-"),SUMIFS(Winback!$D$2:$D$300,Winback!$K$2:$K$300,$A2857),0)</f>
        <v>0</v>
      </c>
      <c r="M2857">
        <f>IF(OR($E2857=1,$G2857=1,SUMIFS(Registros!$J$2:$J$6000,Registros!$B$2:$B$6000,$A2857)&gt;0),1,0)</f>
        <v>1</v>
      </c>
      <c r="N2857">
        <f>IF($J2857&gt;0,1,IF(COUNTIFS(Registros!$A$2:$A$6000,"CS",Registros!$B$2:$B$6000,$A2857,Registros!$K$2:$K$6000,"&lt;&gt;")&gt;0,1,0))</f>
        <v>0</v>
      </c>
      <c r="O2857" t="str">
        <f t="shared" si="220"/>
        <v>SOLO MÓVIL</v>
      </c>
      <c r="P2857" t="str">
        <f t="shared" si="221"/>
        <v>Ofrecer fijo + internet (FLBBTV)</v>
      </c>
      <c r="Q2857">
        <f t="shared" si="222"/>
        <v>19.03</v>
      </c>
      <c r="R2857">
        <f>IFERROR(VLOOKUP($A2857,Registros!$B$2:$G$6000,6,0),IFERROR(INDEX(Winback!$C$2:$C$300,MATCH($A2857,Winback!$K$2:$K$300,0)),""))</f>
        <v>0</v>
      </c>
      <c r="S2857" t="str">
        <f t="shared" si="223"/>
        <v>+MOV</v>
      </c>
      <c r="T2857">
        <f t="shared" si="224"/>
        <v>1</v>
      </c>
    </row>
    <row r="2858" spans="1:20" x14ac:dyDescent="0.35">
      <c r="A2858" t="s">
        <v>14132</v>
      </c>
      <c r="B2858" t="s">
        <v>14133</v>
      </c>
      <c r="C2858" t="s">
        <v>14134</v>
      </c>
      <c r="D2858" t="s">
        <v>14135</v>
      </c>
      <c r="E2858">
        <f>IF(COUNTIFS(Registros!$A$2:$A$6000,"NP",Registros!$B$2:$B$6000,$A2858)&gt;0,1,0)</f>
        <v>0</v>
      </c>
      <c r="F2858">
        <f>IF($E2858=1,SUMIFS(Registros!$F$2:$F$6000,Registros!$A$2:$A$6000,"NP",Registros!$B$2:$B$6000,$A2858),0)</f>
        <v>0</v>
      </c>
      <c r="G2858">
        <f>IF(COUNTIFS(Registros!$A$2:$A$6000,"MOV",Registros!$B$2:$B$6000,$A2858)&gt;0,1,0)</f>
        <v>1</v>
      </c>
      <c r="H2858">
        <f>IF($G2858=1,SUMIFS(Registros!$F$2:$F$6000,Registros!$A$2:$A$6000,"MOV",Registros!$B$2:$B$6000,$A2858),0)</f>
        <v>15</v>
      </c>
      <c r="I2858">
        <f>IF(COUNTIFS(Registros!$A$2:$A$6000,"CS",Registros!$B$2:$B$6000,$A2858)&gt;0,1,0)</f>
        <v>0</v>
      </c>
      <c r="J2858">
        <f>IF($I2858=1,SUMIFS(Registros!$I$2:$I$6000,Registros!$A$2:$A$6000,"CS",Registros!$B$2:$B$6000,$A2858),0)</f>
        <v>0</v>
      </c>
      <c r="K2858">
        <f>IF(COUNTIFS(Winback!$K$2:$K$300,$A2858)&gt;0,1,0)</f>
        <v>0</v>
      </c>
      <c r="L2858">
        <f>IF(AND($K2858=1,LEFT($A2858,3)="WB-"),SUMIFS(Winback!$D$2:$D$300,Winback!$K$2:$K$300,$A2858),0)</f>
        <v>0</v>
      </c>
      <c r="M2858">
        <f>IF(OR($E2858=1,$G2858=1,SUMIFS(Registros!$J$2:$J$6000,Registros!$B$2:$B$6000,$A2858)&gt;0),1,0)</f>
        <v>1</v>
      </c>
      <c r="N2858">
        <f>IF($J2858&gt;0,1,IF(COUNTIFS(Registros!$A$2:$A$6000,"CS",Registros!$B$2:$B$6000,$A2858,Registros!$K$2:$K$6000,"&lt;&gt;")&gt;0,1,0))</f>
        <v>0</v>
      </c>
      <c r="O2858" t="str">
        <f t="shared" si="220"/>
        <v>SOLO MÓVIL</v>
      </c>
      <c r="P2858" t="str">
        <f t="shared" si="221"/>
        <v>Ofrecer fijo + internet (FLBBTV)</v>
      </c>
      <c r="Q2858">
        <f t="shared" si="222"/>
        <v>15</v>
      </c>
      <c r="R2858">
        <f>IFERROR(VLOOKUP($A2858,Registros!$B$2:$G$6000,6,0),IFERROR(INDEX(Winback!$C$2:$C$300,MATCH($A2858,Winback!$K$2:$K$300,0)),""))</f>
        <v>0</v>
      </c>
      <c r="S2858" t="str">
        <f t="shared" si="223"/>
        <v>+MOV</v>
      </c>
      <c r="T2858">
        <f t="shared" si="224"/>
        <v>1</v>
      </c>
    </row>
    <row r="2859" spans="1:20" x14ac:dyDescent="0.35">
      <c r="A2859" t="s">
        <v>14137</v>
      </c>
      <c r="B2859" t="s">
        <v>14138</v>
      </c>
      <c r="C2859" t="s">
        <v>14139</v>
      </c>
      <c r="D2859" t="s">
        <v>14140</v>
      </c>
      <c r="E2859">
        <f>IF(COUNTIFS(Registros!$A$2:$A$6000,"NP",Registros!$B$2:$B$6000,$A2859)&gt;0,1,0)</f>
        <v>0</v>
      </c>
      <c r="F2859">
        <f>IF($E2859=1,SUMIFS(Registros!$F$2:$F$6000,Registros!$A$2:$A$6000,"NP",Registros!$B$2:$B$6000,$A2859),0)</f>
        <v>0</v>
      </c>
      <c r="G2859">
        <f>IF(COUNTIFS(Registros!$A$2:$A$6000,"MOV",Registros!$B$2:$B$6000,$A2859)&gt;0,1,0)</f>
        <v>1</v>
      </c>
      <c r="H2859">
        <f>IF($G2859=1,SUMIFS(Registros!$F$2:$F$6000,Registros!$A$2:$A$6000,"MOV",Registros!$B$2:$B$6000,$A2859),0)</f>
        <v>48.75</v>
      </c>
      <c r="I2859">
        <f>IF(COUNTIFS(Registros!$A$2:$A$6000,"CS",Registros!$B$2:$B$6000,$A2859)&gt;0,1,0)</f>
        <v>0</v>
      </c>
      <c r="J2859">
        <f>IF($I2859=1,SUMIFS(Registros!$I$2:$I$6000,Registros!$A$2:$A$6000,"CS",Registros!$B$2:$B$6000,$A2859),0)</f>
        <v>0</v>
      </c>
      <c r="K2859">
        <f>IF(COUNTIFS(Winback!$K$2:$K$300,$A2859)&gt;0,1,0)</f>
        <v>0</v>
      </c>
      <c r="L2859">
        <f>IF(AND($K2859=1,LEFT($A2859,3)="WB-"),SUMIFS(Winback!$D$2:$D$300,Winback!$K$2:$K$300,$A2859),0)</f>
        <v>0</v>
      </c>
      <c r="M2859">
        <f>IF(OR($E2859=1,$G2859=1,SUMIFS(Registros!$J$2:$J$6000,Registros!$B$2:$B$6000,$A2859)&gt;0),1,0)</f>
        <v>1</v>
      </c>
      <c r="N2859">
        <f>IF($J2859&gt;0,1,IF(COUNTIFS(Registros!$A$2:$A$6000,"CS",Registros!$B$2:$B$6000,$A2859,Registros!$K$2:$K$6000,"&lt;&gt;")&gt;0,1,0))</f>
        <v>0</v>
      </c>
      <c r="O2859" t="str">
        <f t="shared" si="220"/>
        <v>SOLO MÓVIL</v>
      </c>
      <c r="P2859" t="str">
        <f t="shared" si="221"/>
        <v>Ofrecer fijo + internet (FLBBTV)</v>
      </c>
      <c r="Q2859">
        <f t="shared" si="222"/>
        <v>48.75</v>
      </c>
      <c r="R2859">
        <f>IFERROR(VLOOKUP($A2859,Registros!$B$2:$G$6000,6,0),IFERROR(INDEX(Winback!$C$2:$C$300,MATCH($A2859,Winback!$K$2:$K$300,0)),""))</f>
        <v>0</v>
      </c>
      <c r="S2859" t="str">
        <f t="shared" si="223"/>
        <v>+MOV</v>
      </c>
      <c r="T2859">
        <f t="shared" si="224"/>
        <v>1</v>
      </c>
    </row>
    <row r="2860" spans="1:20" x14ac:dyDescent="0.35">
      <c r="A2860" t="s">
        <v>14142</v>
      </c>
      <c r="B2860" t="s">
        <v>14143</v>
      </c>
      <c r="C2860" t="s">
        <v>14144</v>
      </c>
      <c r="D2860" t="s">
        <v>14145</v>
      </c>
      <c r="E2860">
        <f>IF(COUNTIFS(Registros!$A$2:$A$6000,"NP",Registros!$B$2:$B$6000,$A2860)&gt;0,1,0)</f>
        <v>0</v>
      </c>
      <c r="F2860">
        <f>IF($E2860=1,SUMIFS(Registros!$F$2:$F$6000,Registros!$A$2:$A$6000,"NP",Registros!$B$2:$B$6000,$A2860),0)</f>
        <v>0</v>
      </c>
      <c r="G2860">
        <f>IF(COUNTIFS(Registros!$A$2:$A$6000,"MOV",Registros!$B$2:$B$6000,$A2860)&gt;0,1,0)</f>
        <v>1</v>
      </c>
      <c r="H2860">
        <f>IF($G2860=1,SUMIFS(Registros!$F$2:$F$6000,Registros!$A$2:$A$6000,"MOV",Registros!$B$2:$B$6000,$A2860),0)</f>
        <v>15</v>
      </c>
      <c r="I2860">
        <f>IF(COUNTIFS(Registros!$A$2:$A$6000,"CS",Registros!$B$2:$B$6000,$A2860)&gt;0,1,0)</f>
        <v>0</v>
      </c>
      <c r="J2860">
        <f>IF($I2860=1,SUMIFS(Registros!$I$2:$I$6000,Registros!$A$2:$A$6000,"CS",Registros!$B$2:$B$6000,$A2860),0)</f>
        <v>0</v>
      </c>
      <c r="K2860">
        <f>IF(COUNTIFS(Winback!$K$2:$K$300,$A2860)&gt;0,1,0)</f>
        <v>0</v>
      </c>
      <c r="L2860">
        <f>IF(AND($K2860=1,LEFT($A2860,3)="WB-"),SUMIFS(Winback!$D$2:$D$300,Winback!$K$2:$K$300,$A2860),0)</f>
        <v>0</v>
      </c>
      <c r="M2860">
        <f>IF(OR($E2860=1,$G2860=1,SUMIFS(Registros!$J$2:$J$6000,Registros!$B$2:$B$6000,$A2860)&gt;0),1,0)</f>
        <v>1</v>
      </c>
      <c r="N2860">
        <f>IF($J2860&gt;0,1,IF(COUNTIFS(Registros!$A$2:$A$6000,"CS",Registros!$B$2:$B$6000,$A2860,Registros!$K$2:$K$6000,"&lt;&gt;")&gt;0,1,0))</f>
        <v>0</v>
      </c>
      <c r="O2860" t="str">
        <f t="shared" si="220"/>
        <v>SOLO MÓVIL</v>
      </c>
      <c r="P2860" t="str">
        <f t="shared" si="221"/>
        <v>Ofrecer fijo + internet (FLBBTV)</v>
      </c>
      <c r="Q2860">
        <f t="shared" si="222"/>
        <v>15</v>
      </c>
      <c r="R2860">
        <f>IFERROR(VLOOKUP($A2860,Registros!$B$2:$G$6000,6,0),IFERROR(INDEX(Winback!$C$2:$C$300,MATCH($A2860,Winback!$K$2:$K$300,0)),""))</f>
        <v>0</v>
      </c>
      <c r="S2860" t="str">
        <f t="shared" si="223"/>
        <v>+MOV</v>
      </c>
      <c r="T2860">
        <f t="shared" si="224"/>
        <v>1</v>
      </c>
    </row>
    <row r="2861" spans="1:20" x14ac:dyDescent="0.35">
      <c r="A2861" t="s">
        <v>14147</v>
      </c>
      <c r="B2861" t="s">
        <v>14148</v>
      </c>
      <c r="C2861" t="s">
        <v>14149</v>
      </c>
      <c r="D2861" t="s">
        <v>14150</v>
      </c>
      <c r="E2861">
        <f>IF(COUNTIFS(Registros!$A$2:$A$6000,"NP",Registros!$B$2:$B$6000,$A2861)&gt;0,1,0)</f>
        <v>0</v>
      </c>
      <c r="F2861">
        <f>IF($E2861=1,SUMIFS(Registros!$F$2:$F$6000,Registros!$A$2:$A$6000,"NP",Registros!$B$2:$B$6000,$A2861),0)</f>
        <v>0</v>
      </c>
      <c r="G2861">
        <f>IF(COUNTIFS(Registros!$A$2:$A$6000,"MOV",Registros!$B$2:$B$6000,$A2861)&gt;0,1,0)</f>
        <v>1</v>
      </c>
      <c r="H2861">
        <f>IF($G2861=1,SUMIFS(Registros!$F$2:$F$6000,Registros!$A$2:$A$6000,"MOV",Registros!$B$2:$B$6000,$A2861),0)</f>
        <v>30</v>
      </c>
      <c r="I2861">
        <f>IF(COUNTIFS(Registros!$A$2:$A$6000,"CS",Registros!$B$2:$B$6000,$A2861)&gt;0,1,0)</f>
        <v>0</v>
      </c>
      <c r="J2861">
        <f>IF($I2861=1,SUMIFS(Registros!$I$2:$I$6000,Registros!$A$2:$A$6000,"CS",Registros!$B$2:$B$6000,$A2861),0)</f>
        <v>0</v>
      </c>
      <c r="K2861">
        <f>IF(COUNTIFS(Winback!$K$2:$K$300,$A2861)&gt;0,1,0)</f>
        <v>0</v>
      </c>
      <c r="L2861">
        <f>IF(AND($K2861=1,LEFT($A2861,3)="WB-"),SUMIFS(Winback!$D$2:$D$300,Winback!$K$2:$K$300,$A2861),0)</f>
        <v>0</v>
      </c>
      <c r="M2861">
        <f>IF(OR($E2861=1,$G2861=1,SUMIFS(Registros!$J$2:$J$6000,Registros!$B$2:$B$6000,$A2861)&gt;0),1,0)</f>
        <v>1</v>
      </c>
      <c r="N2861">
        <f>IF($J2861&gt;0,1,IF(COUNTIFS(Registros!$A$2:$A$6000,"CS",Registros!$B$2:$B$6000,$A2861,Registros!$K$2:$K$6000,"&lt;&gt;")&gt;0,1,0))</f>
        <v>0</v>
      </c>
      <c r="O2861" t="str">
        <f t="shared" si="220"/>
        <v>SOLO MÓVIL</v>
      </c>
      <c r="P2861" t="str">
        <f t="shared" si="221"/>
        <v>Ofrecer fijo + internet (FLBBTV)</v>
      </c>
      <c r="Q2861">
        <f t="shared" si="222"/>
        <v>30</v>
      </c>
      <c r="R2861">
        <f>IFERROR(VLOOKUP($A2861,Registros!$B$2:$G$6000,6,0),IFERROR(INDEX(Winback!$C$2:$C$300,MATCH($A2861,Winback!$K$2:$K$300,0)),""))</f>
        <v>0</v>
      </c>
      <c r="S2861" t="str">
        <f t="shared" si="223"/>
        <v>+MOV</v>
      </c>
      <c r="T2861">
        <f t="shared" si="224"/>
        <v>1</v>
      </c>
    </row>
    <row r="2862" spans="1:20" x14ac:dyDescent="0.35">
      <c r="A2862" t="s">
        <v>14152</v>
      </c>
      <c r="B2862" t="s">
        <v>14153</v>
      </c>
      <c r="C2862" t="s">
        <v>14154</v>
      </c>
      <c r="D2862" t="s">
        <v>14155</v>
      </c>
      <c r="E2862">
        <f>IF(COUNTIFS(Registros!$A$2:$A$6000,"NP",Registros!$B$2:$B$6000,$A2862)&gt;0,1,0)</f>
        <v>0</v>
      </c>
      <c r="F2862">
        <f>IF($E2862=1,SUMIFS(Registros!$F$2:$F$6000,Registros!$A$2:$A$6000,"NP",Registros!$B$2:$B$6000,$A2862),0)</f>
        <v>0</v>
      </c>
      <c r="G2862">
        <f>IF(COUNTIFS(Registros!$A$2:$A$6000,"MOV",Registros!$B$2:$B$6000,$A2862)&gt;0,1,0)</f>
        <v>1</v>
      </c>
      <c r="H2862">
        <f>IF($G2862=1,SUMIFS(Registros!$F$2:$F$6000,Registros!$A$2:$A$6000,"MOV",Registros!$B$2:$B$6000,$A2862),0)</f>
        <v>260</v>
      </c>
      <c r="I2862">
        <f>IF(COUNTIFS(Registros!$A$2:$A$6000,"CS",Registros!$B$2:$B$6000,$A2862)&gt;0,1,0)</f>
        <v>0</v>
      </c>
      <c r="J2862">
        <f>IF($I2862=1,SUMIFS(Registros!$I$2:$I$6000,Registros!$A$2:$A$6000,"CS",Registros!$B$2:$B$6000,$A2862),0)</f>
        <v>0</v>
      </c>
      <c r="K2862">
        <f>IF(COUNTIFS(Winback!$K$2:$K$300,$A2862)&gt;0,1,0)</f>
        <v>0</v>
      </c>
      <c r="L2862">
        <f>IF(AND($K2862=1,LEFT($A2862,3)="WB-"),SUMIFS(Winback!$D$2:$D$300,Winback!$K$2:$K$300,$A2862),0)</f>
        <v>0</v>
      </c>
      <c r="M2862">
        <f>IF(OR($E2862=1,$G2862=1,SUMIFS(Registros!$J$2:$J$6000,Registros!$B$2:$B$6000,$A2862)&gt;0),1,0)</f>
        <v>1</v>
      </c>
      <c r="N2862">
        <f>IF($J2862&gt;0,1,IF(COUNTIFS(Registros!$A$2:$A$6000,"CS",Registros!$B$2:$B$6000,$A2862,Registros!$K$2:$K$6000,"&lt;&gt;")&gt;0,1,0))</f>
        <v>0</v>
      </c>
      <c r="O2862" t="str">
        <f t="shared" si="220"/>
        <v>SOLO MÓVIL</v>
      </c>
      <c r="P2862" t="str">
        <f t="shared" si="221"/>
        <v>Ofrecer fijo + internet (FLBBTV)</v>
      </c>
      <c r="Q2862">
        <f t="shared" si="222"/>
        <v>260</v>
      </c>
      <c r="R2862">
        <f>IFERROR(VLOOKUP($A2862,Registros!$B$2:$G$6000,6,0),IFERROR(INDEX(Winback!$C$2:$C$300,MATCH($A2862,Winback!$K$2:$K$300,0)),""))</f>
        <v>0</v>
      </c>
      <c r="S2862" t="str">
        <f t="shared" si="223"/>
        <v>+MOV</v>
      </c>
      <c r="T2862">
        <f t="shared" si="224"/>
        <v>1</v>
      </c>
    </row>
    <row r="2863" spans="1:20" x14ac:dyDescent="0.35">
      <c r="A2863" t="s">
        <v>14157</v>
      </c>
      <c r="B2863" t="s">
        <v>14158</v>
      </c>
      <c r="C2863" t="s">
        <v>14159</v>
      </c>
      <c r="D2863" t="s">
        <v>14160</v>
      </c>
      <c r="E2863">
        <f>IF(COUNTIFS(Registros!$A$2:$A$6000,"NP",Registros!$B$2:$B$6000,$A2863)&gt;0,1,0)</f>
        <v>0</v>
      </c>
      <c r="F2863">
        <f>IF($E2863=1,SUMIFS(Registros!$F$2:$F$6000,Registros!$A$2:$A$6000,"NP",Registros!$B$2:$B$6000,$A2863),0)</f>
        <v>0</v>
      </c>
      <c r="G2863">
        <f>IF(COUNTIFS(Registros!$A$2:$A$6000,"MOV",Registros!$B$2:$B$6000,$A2863)&gt;0,1,0)</f>
        <v>1</v>
      </c>
      <c r="H2863">
        <f>IF($G2863=1,SUMIFS(Registros!$F$2:$F$6000,Registros!$A$2:$A$6000,"MOV",Registros!$B$2:$B$6000,$A2863),0)</f>
        <v>15</v>
      </c>
      <c r="I2863">
        <f>IF(COUNTIFS(Registros!$A$2:$A$6000,"CS",Registros!$B$2:$B$6000,$A2863)&gt;0,1,0)</f>
        <v>0</v>
      </c>
      <c r="J2863">
        <f>IF($I2863=1,SUMIFS(Registros!$I$2:$I$6000,Registros!$A$2:$A$6000,"CS",Registros!$B$2:$B$6000,$A2863),0)</f>
        <v>0</v>
      </c>
      <c r="K2863">
        <f>IF(COUNTIFS(Winback!$K$2:$K$300,$A2863)&gt;0,1,0)</f>
        <v>0</v>
      </c>
      <c r="L2863">
        <f>IF(AND($K2863=1,LEFT($A2863,3)="WB-"),SUMIFS(Winback!$D$2:$D$300,Winback!$K$2:$K$300,$A2863),0)</f>
        <v>0</v>
      </c>
      <c r="M2863">
        <f>IF(OR($E2863=1,$G2863=1,SUMIFS(Registros!$J$2:$J$6000,Registros!$B$2:$B$6000,$A2863)&gt;0),1,0)</f>
        <v>1</v>
      </c>
      <c r="N2863">
        <f>IF($J2863&gt;0,1,IF(COUNTIFS(Registros!$A$2:$A$6000,"CS",Registros!$B$2:$B$6000,$A2863,Registros!$K$2:$K$6000,"&lt;&gt;")&gt;0,1,0))</f>
        <v>0</v>
      </c>
      <c r="O2863" t="str">
        <f t="shared" si="220"/>
        <v>SOLO MÓVIL</v>
      </c>
      <c r="P2863" t="str">
        <f t="shared" si="221"/>
        <v>Ofrecer fijo + internet (FLBBTV)</v>
      </c>
      <c r="Q2863">
        <f t="shared" si="222"/>
        <v>15</v>
      </c>
      <c r="R2863">
        <f>IFERROR(VLOOKUP($A2863,Registros!$B$2:$G$6000,6,0),IFERROR(INDEX(Winback!$C$2:$C$300,MATCH($A2863,Winback!$K$2:$K$300,0)),""))</f>
        <v>0</v>
      </c>
      <c r="S2863" t="str">
        <f t="shared" si="223"/>
        <v>+MOV</v>
      </c>
      <c r="T2863">
        <f t="shared" si="224"/>
        <v>1</v>
      </c>
    </row>
    <row r="2864" spans="1:20" x14ac:dyDescent="0.35">
      <c r="A2864" t="s">
        <v>14162</v>
      </c>
      <c r="B2864" t="s">
        <v>14163</v>
      </c>
      <c r="C2864" t="s">
        <v>14164</v>
      </c>
      <c r="D2864" t="s">
        <v>14165</v>
      </c>
      <c r="E2864">
        <f>IF(COUNTIFS(Registros!$A$2:$A$6000,"NP",Registros!$B$2:$B$6000,$A2864)&gt;0,1,0)</f>
        <v>0</v>
      </c>
      <c r="F2864">
        <f>IF($E2864=1,SUMIFS(Registros!$F$2:$F$6000,Registros!$A$2:$A$6000,"NP",Registros!$B$2:$B$6000,$A2864),0)</f>
        <v>0</v>
      </c>
      <c r="G2864">
        <f>IF(COUNTIFS(Registros!$A$2:$A$6000,"MOV",Registros!$B$2:$B$6000,$A2864)&gt;0,1,0)</f>
        <v>1</v>
      </c>
      <c r="H2864">
        <f>IF($G2864=1,SUMIFS(Registros!$F$2:$F$6000,Registros!$A$2:$A$6000,"MOV",Registros!$B$2:$B$6000,$A2864),0)</f>
        <v>15</v>
      </c>
      <c r="I2864">
        <f>IF(COUNTIFS(Registros!$A$2:$A$6000,"CS",Registros!$B$2:$B$6000,$A2864)&gt;0,1,0)</f>
        <v>0</v>
      </c>
      <c r="J2864">
        <f>IF($I2864=1,SUMIFS(Registros!$I$2:$I$6000,Registros!$A$2:$A$6000,"CS",Registros!$B$2:$B$6000,$A2864),0)</f>
        <v>0</v>
      </c>
      <c r="K2864">
        <f>IF(COUNTIFS(Winback!$K$2:$K$300,$A2864)&gt;0,1,0)</f>
        <v>0</v>
      </c>
      <c r="L2864">
        <f>IF(AND($K2864=1,LEFT($A2864,3)="WB-"),SUMIFS(Winback!$D$2:$D$300,Winback!$K$2:$K$300,$A2864),0)</f>
        <v>0</v>
      </c>
      <c r="M2864">
        <f>IF(OR($E2864=1,$G2864=1,SUMIFS(Registros!$J$2:$J$6000,Registros!$B$2:$B$6000,$A2864)&gt;0),1,0)</f>
        <v>1</v>
      </c>
      <c r="N2864">
        <f>IF($J2864&gt;0,1,IF(COUNTIFS(Registros!$A$2:$A$6000,"CS",Registros!$B$2:$B$6000,$A2864,Registros!$K$2:$K$6000,"&lt;&gt;")&gt;0,1,0))</f>
        <v>0</v>
      </c>
      <c r="O2864" t="str">
        <f t="shared" si="220"/>
        <v>SOLO MÓVIL</v>
      </c>
      <c r="P2864" t="str">
        <f t="shared" si="221"/>
        <v>Ofrecer fijo + internet (FLBBTV)</v>
      </c>
      <c r="Q2864">
        <f t="shared" si="222"/>
        <v>15</v>
      </c>
      <c r="R2864">
        <f>IFERROR(VLOOKUP($A2864,Registros!$B$2:$G$6000,6,0),IFERROR(INDEX(Winback!$C$2:$C$300,MATCH($A2864,Winback!$K$2:$K$300,0)),""))</f>
        <v>0</v>
      </c>
      <c r="S2864" t="str">
        <f t="shared" si="223"/>
        <v>+MOV</v>
      </c>
      <c r="T2864">
        <f t="shared" si="224"/>
        <v>1</v>
      </c>
    </row>
    <row r="2865" spans="1:20" x14ac:dyDescent="0.35">
      <c r="A2865" t="s">
        <v>14167</v>
      </c>
      <c r="B2865" t="s">
        <v>14168</v>
      </c>
      <c r="C2865" t="s">
        <v>14169</v>
      </c>
      <c r="D2865" t="s">
        <v>14170</v>
      </c>
      <c r="E2865">
        <f>IF(COUNTIFS(Registros!$A$2:$A$6000,"NP",Registros!$B$2:$B$6000,$A2865)&gt;0,1,0)</f>
        <v>0</v>
      </c>
      <c r="F2865">
        <f>IF($E2865=1,SUMIFS(Registros!$F$2:$F$6000,Registros!$A$2:$A$6000,"NP",Registros!$B$2:$B$6000,$A2865),0)</f>
        <v>0</v>
      </c>
      <c r="G2865">
        <f>IF(COUNTIFS(Registros!$A$2:$A$6000,"MOV",Registros!$B$2:$B$6000,$A2865)&gt;0,1,0)</f>
        <v>1</v>
      </c>
      <c r="H2865">
        <f>IF($G2865=1,SUMIFS(Registros!$F$2:$F$6000,Registros!$A$2:$A$6000,"MOV",Registros!$B$2:$B$6000,$A2865),0)</f>
        <v>20</v>
      </c>
      <c r="I2865">
        <f>IF(COUNTIFS(Registros!$A$2:$A$6000,"CS",Registros!$B$2:$B$6000,$A2865)&gt;0,1,0)</f>
        <v>0</v>
      </c>
      <c r="J2865">
        <f>IF($I2865=1,SUMIFS(Registros!$I$2:$I$6000,Registros!$A$2:$A$6000,"CS",Registros!$B$2:$B$6000,$A2865),0)</f>
        <v>0</v>
      </c>
      <c r="K2865">
        <f>IF(COUNTIFS(Winback!$K$2:$K$300,$A2865)&gt;0,1,0)</f>
        <v>0</v>
      </c>
      <c r="L2865">
        <f>IF(AND($K2865=1,LEFT($A2865,3)="WB-"),SUMIFS(Winback!$D$2:$D$300,Winback!$K$2:$K$300,$A2865),0)</f>
        <v>0</v>
      </c>
      <c r="M2865">
        <f>IF(OR($E2865=1,$G2865=1,SUMIFS(Registros!$J$2:$J$6000,Registros!$B$2:$B$6000,$A2865)&gt;0),1,0)</f>
        <v>1</v>
      </c>
      <c r="N2865">
        <f>IF($J2865&gt;0,1,IF(COUNTIFS(Registros!$A$2:$A$6000,"CS",Registros!$B$2:$B$6000,$A2865,Registros!$K$2:$K$6000,"&lt;&gt;")&gt;0,1,0))</f>
        <v>0</v>
      </c>
      <c r="O2865" t="str">
        <f t="shared" si="220"/>
        <v>SOLO MÓVIL</v>
      </c>
      <c r="P2865" t="str">
        <f t="shared" si="221"/>
        <v>Ofrecer fijo + internet (FLBBTV)</v>
      </c>
      <c r="Q2865">
        <f t="shared" si="222"/>
        <v>20</v>
      </c>
      <c r="R2865">
        <f>IFERROR(VLOOKUP($A2865,Registros!$B$2:$G$6000,6,0),IFERROR(INDEX(Winback!$C$2:$C$300,MATCH($A2865,Winback!$K$2:$K$300,0)),""))</f>
        <v>0</v>
      </c>
      <c r="S2865" t="str">
        <f t="shared" si="223"/>
        <v>+MOV</v>
      </c>
      <c r="T2865">
        <f t="shared" si="224"/>
        <v>1</v>
      </c>
    </row>
    <row r="2866" spans="1:20" x14ac:dyDescent="0.35">
      <c r="A2866" t="s">
        <v>14172</v>
      </c>
      <c r="B2866" t="s">
        <v>14173</v>
      </c>
      <c r="C2866" t="s">
        <v>14174</v>
      </c>
      <c r="D2866" t="s">
        <v>14175</v>
      </c>
      <c r="E2866">
        <f>IF(COUNTIFS(Registros!$A$2:$A$6000,"NP",Registros!$B$2:$B$6000,$A2866)&gt;0,1,0)</f>
        <v>0</v>
      </c>
      <c r="F2866">
        <f>IF($E2866=1,SUMIFS(Registros!$F$2:$F$6000,Registros!$A$2:$A$6000,"NP",Registros!$B$2:$B$6000,$A2866),0)</f>
        <v>0</v>
      </c>
      <c r="G2866">
        <f>IF(COUNTIFS(Registros!$A$2:$A$6000,"MOV",Registros!$B$2:$B$6000,$A2866)&gt;0,1,0)</f>
        <v>1</v>
      </c>
      <c r="H2866">
        <f>IF($G2866=1,SUMIFS(Registros!$F$2:$F$6000,Registros!$A$2:$A$6000,"MOV",Registros!$B$2:$B$6000,$A2866),0)</f>
        <v>15</v>
      </c>
      <c r="I2866">
        <f>IF(COUNTIFS(Registros!$A$2:$A$6000,"CS",Registros!$B$2:$B$6000,$A2866)&gt;0,1,0)</f>
        <v>0</v>
      </c>
      <c r="J2866">
        <f>IF($I2866=1,SUMIFS(Registros!$I$2:$I$6000,Registros!$A$2:$A$6000,"CS",Registros!$B$2:$B$6000,$A2866),0)</f>
        <v>0</v>
      </c>
      <c r="K2866">
        <f>IF(COUNTIFS(Winback!$K$2:$K$300,$A2866)&gt;0,1,0)</f>
        <v>0</v>
      </c>
      <c r="L2866">
        <f>IF(AND($K2866=1,LEFT($A2866,3)="WB-"),SUMIFS(Winback!$D$2:$D$300,Winback!$K$2:$K$300,$A2866),0)</f>
        <v>0</v>
      </c>
      <c r="M2866">
        <f>IF(OR($E2866=1,$G2866=1,SUMIFS(Registros!$J$2:$J$6000,Registros!$B$2:$B$6000,$A2866)&gt;0),1,0)</f>
        <v>1</v>
      </c>
      <c r="N2866">
        <f>IF($J2866&gt;0,1,IF(COUNTIFS(Registros!$A$2:$A$6000,"CS",Registros!$B$2:$B$6000,$A2866,Registros!$K$2:$K$6000,"&lt;&gt;")&gt;0,1,0))</f>
        <v>0</v>
      </c>
      <c r="O2866" t="str">
        <f t="shared" si="220"/>
        <v>SOLO MÓVIL</v>
      </c>
      <c r="P2866" t="str">
        <f t="shared" si="221"/>
        <v>Ofrecer fijo + internet (FLBBTV)</v>
      </c>
      <c r="Q2866">
        <f t="shared" si="222"/>
        <v>15</v>
      </c>
      <c r="R2866">
        <f>IFERROR(VLOOKUP($A2866,Registros!$B$2:$G$6000,6,0),IFERROR(INDEX(Winback!$C$2:$C$300,MATCH($A2866,Winback!$K$2:$K$300,0)),""))</f>
        <v>0</v>
      </c>
      <c r="S2866" t="str">
        <f t="shared" si="223"/>
        <v>+MOV</v>
      </c>
      <c r="T2866">
        <f t="shared" si="224"/>
        <v>1</v>
      </c>
    </row>
    <row r="2867" spans="1:20" x14ac:dyDescent="0.35">
      <c r="A2867" t="s">
        <v>14177</v>
      </c>
      <c r="B2867" t="s">
        <v>14178</v>
      </c>
      <c r="C2867" t="s">
        <v>14179</v>
      </c>
      <c r="D2867" t="s">
        <v>14180</v>
      </c>
      <c r="E2867">
        <f>IF(COUNTIFS(Registros!$A$2:$A$6000,"NP",Registros!$B$2:$B$6000,$A2867)&gt;0,1,0)</f>
        <v>0</v>
      </c>
      <c r="F2867">
        <f>IF($E2867=1,SUMIFS(Registros!$F$2:$F$6000,Registros!$A$2:$A$6000,"NP",Registros!$B$2:$B$6000,$A2867),0)</f>
        <v>0</v>
      </c>
      <c r="G2867">
        <f>IF(COUNTIFS(Registros!$A$2:$A$6000,"MOV",Registros!$B$2:$B$6000,$A2867)&gt;0,1,0)</f>
        <v>1</v>
      </c>
      <c r="H2867">
        <f>IF($G2867=1,SUMIFS(Registros!$F$2:$F$6000,Registros!$A$2:$A$6000,"MOV",Registros!$B$2:$B$6000,$A2867),0)</f>
        <v>15</v>
      </c>
      <c r="I2867">
        <f>IF(COUNTIFS(Registros!$A$2:$A$6000,"CS",Registros!$B$2:$B$6000,$A2867)&gt;0,1,0)</f>
        <v>0</v>
      </c>
      <c r="J2867">
        <f>IF($I2867=1,SUMIFS(Registros!$I$2:$I$6000,Registros!$A$2:$A$6000,"CS",Registros!$B$2:$B$6000,$A2867),0)</f>
        <v>0</v>
      </c>
      <c r="K2867">
        <f>IF(COUNTIFS(Winback!$K$2:$K$300,$A2867)&gt;0,1,0)</f>
        <v>0</v>
      </c>
      <c r="L2867">
        <f>IF(AND($K2867=1,LEFT($A2867,3)="WB-"),SUMIFS(Winback!$D$2:$D$300,Winback!$K$2:$K$300,$A2867),0)</f>
        <v>0</v>
      </c>
      <c r="M2867">
        <f>IF(OR($E2867=1,$G2867=1,SUMIFS(Registros!$J$2:$J$6000,Registros!$B$2:$B$6000,$A2867)&gt;0),1,0)</f>
        <v>1</v>
      </c>
      <c r="N2867">
        <f>IF($J2867&gt;0,1,IF(COUNTIFS(Registros!$A$2:$A$6000,"CS",Registros!$B$2:$B$6000,$A2867,Registros!$K$2:$K$6000,"&lt;&gt;")&gt;0,1,0))</f>
        <v>0</v>
      </c>
      <c r="O2867" t="str">
        <f t="shared" si="220"/>
        <v>SOLO MÓVIL</v>
      </c>
      <c r="P2867" t="str">
        <f t="shared" si="221"/>
        <v>Ofrecer fijo + internet (FLBBTV)</v>
      </c>
      <c r="Q2867">
        <f t="shared" si="222"/>
        <v>15</v>
      </c>
      <c r="R2867">
        <f>IFERROR(VLOOKUP($A2867,Registros!$B$2:$G$6000,6,0),IFERROR(INDEX(Winback!$C$2:$C$300,MATCH($A2867,Winback!$K$2:$K$300,0)),""))</f>
        <v>0</v>
      </c>
      <c r="S2867" t="str">
        <f t="shared" si="223"/>
        <v>+MOV</v>
      </c>
      <c r="T2867">
        <f t="shared" si="224"/>
        <v>1</v>
      </c>
    </row>
    <row r="2868" spans="1:20" x14ac:dyDescent="0.35">
      <c r="A2868" t="s">
        <v>14182</v>
      </c>
      <c r="B2868" t="s">
        <v>14183</v>
      </c>
      <c r="C2868" t="s">
        <v>14184</v>
      </c>
      <c r="D2868" t="s">
        <v>14185</v>
      </c>
      <c r="E2868">
        <f>IF(COUNTIFS(Registros!$A$2:$A$6000,"NP",Registros!$B$2:$B$6000,$A2868)&gt;0,1,0)</f>
        <v>0</v>
      </c>
      <c r="F2868">
        <f>IF($E2868=1,SUMIFS(Registros!$F$2:$F$6000,Registros!$A$2:$A$6000,"NP",Registros!$B$2:$B$6000,$A2868),0)</f>
        <v>0</v>
      </c>
      <c r="G2868">
        <f>IF(COUNTIFS(Registros!$A$2:$A$6000,"MOV",Registros!$B$2:$B$6000,$A2868)&gt;0,1,0)</f>
        <v>1</v>
      </c>
      <c r="H2868">
        <f>IF($G2868=1,SUMIFS(Registros!$F$2:$F$6000,Registros!$A$2:$A$6000,"MOV",Registros!$B$2:$B$6000,$A2868),0)</f>
        <v>15</v>
      </c>
      <c r="I2868">
        <f>IF(COUNTIFS(Registros!$A$2:$A$6000,"CS",Registros!$B$2:$B$6000,$A2868)&gt;0,1,0)</f>
        <v>0</v>
      </c>
      <c r="J2868">
        <f>IF($I2868=1,SUMIFS(Registros!$I$2:$I$6000,Registros!$A$2:$A$6000,"CS",Registros!$B$2:$B$6000,$A2868),0)</f>
        <v>0</v>
      </c>
      <c r="K2868">
        <f>IF(COUNTIFS(Winback!$K$2:$K$300,$A2868)&gt;0,1,0)</f>
        <v>0</v>
      </c>
      <c r="L2868">
        <f>IF(AND($K2868=1,LEFT($A2868,3)="WB-"),SUMIFS(Winback!$D$2:$D$300,Winback!$K$2:$K$300,$A2868),0)</f>
        <v>0</v>
      </c>
      <c r="M2868">
        <f>IF(OR($E2868=1,$G2868=1,SUMIFS(Registros!$J$2:$J$6000,Registros!$B$2:$B$6000,$A2868)&gt;0),1,0)</f>
        <v>1</v>
      </c>
      <c r="N2868">
        <f>IF($J2868&gt;0,1,IF(COUNTIFS(Registros!$A$2:$A$6000,"CS",Registros!$B$2:$B$6000,$A2868,Registros!$K$2:$K$6000,"&lt;&gt;")&gt;0,1,0))</f>
        <v>0</v>
      </c>
      <c r="O2868" t="str">
        <f t="shared" si="220"/>
        <v>SOLO MÓVIL</v>
      </c>
      <c r="P2868" t="str">
        <f t="shared" si="221"/>
        <v>Ofrecer fijo + internet (FLBBTV)</v>
      </c>
      <c r="Q2868">
        <f t="shared" si="222"/>
        <v>15</v>
      </c>
      <c r="R2868">
        <f>IFERROR(VLOOKUP($A2868,Registros!$B$2:$G$6000,6,0),IFERROR(INDEX(Winback!$C$2:$C$300,MATCH($A2868,Winback!$K$2:$K$300,0)),""))</f>
        <v>0</v>
      </c>
      <c r="S2868" t="str">
        <f t="shared" si="223"/>
        <v>+MOV</v>
      </c>
      <c r="T2868">
        <f t="shared" si="224"/>
        <v>1</v>
      </c>
    </row>
    <row r="2869" spans="1:20" x14ac:dyDescent="0.35">
      <c r="A2869" t="s">
        <v>14187</v>
      </c>
      <c r="B2869" t="s">
        <v>14188</v>
      </c>
      <c r="C2869" t="s">
        <v>14189</v>
      </c>
      <c r="D2869" t="s">
        <v>14190</v>
      </c>
      <c r="E2869">
        <f>IF(COUNTIFS(Registros!$A$2:$A$6000,"NP",Registros!$B$2:$B$6000,$A2869)&gt;0,1,0)</f>
        <v>0</v>
      </c>
      <c r="F2869">
        <f>IF($E2869=1,SUMIFS(Registros!$F$2:$F$6000,Registros!$A$2:$A$6000,"NP",Registros!$B$2:$B$6000,$A2869),0)</f>
        <v>0</v>
      </c>
      <c r="G2869">
        <f>IF(COUNTIFS(Registros!$A$2:$A$6000,"MOV",Registros!$B$2:$B$6000,$A2869)&gt;0,1,0)</f>
        <v>1</v>
      </c>
      <c r="H2869">
        <f>IF($G2869=1,SUMIFS(Registros!$F$2:$F$6000,Registros!$A$2:$A$6000,"MOV",Registros!$B$2:$B$6000,$A2869),0)</f>
        <v>16.25</v>
      </c>
      <c r="I2869">
        <f>IF(COUNTIFS(Registros!$A$2:$A$6000,"CS",Registros!$B$2:$B$6000,$A2869)&gt;0,1,0)</f>
        <v>0</v>
      </c>
      <c r="J2869">
        <f>IF($I2869=1,SUMIFS(Registros!$I$2:$I$6000,Registros!$A$2:$A$6000,"CS",Registros!$B$2:$B$6000,$A2869),0)</f>
        <v>0</v>
      </c>
      <c r="K2869">
        <f>IF(COUNTIFS(Winback!$K$2:$K$300,$A2869)&gt;0,1,0)</f>
        <v>0</v>
      </c>
      <c r="L2869">
        <f>IF(AND($K2869=1,LEFT($A2869,3)="WB-"),SUMIFS(Winback!$D$2:$D$300,Winback!$K$2:$K$300,$A2869),0)</f>
        <v>0</v>
      </c>
      <c r="M2869">
        <f>IF(OR($E2869=1,$G2869=1,SUMIFS(Registros!$J$2:$J$6000,Registros!$B$2:$B$6000,$A2869)&gt;0),1,0)</f>
        <v>1</v>
      </c>
      <c r="N2869">
        <f>IF($J2869&gt;0,1,IF(COUNTIFS(Registros!$A$2:$A$6000,"CS",Registros!$B$2:$B$6000,$A2869,Registros!$K$2:$K$6000,"&lt;&gt;")&gt;0,1,0))</f>
        <v>0</v>
      </c>
      <c r="O2869" t="str">
        <f t="shared" si="220"/>
        <v>SOLO MÓVIL</v>
      </c>
      <c r="P2869" t="str">
        <f t="shared" si="221"/>
        <v>Ofrecer fijo + internet (FLBBTV)</v>
      </c>
      <c r="Q2869">
        <f t="shared" si="222"/>
        <v>16.25</v>
      </c>
      <c r="R2869">
        <f>IFERROR(VLOOKUP($A2869,Registros!$B$2:$G$6000,6,0),IFERROR(INDEX(Winback!$C$2:$C$300,MATCH($A2869,Winback!$K$2:$K$300,0)),""))</f>
        <v>0</v>
      </c>
      <c r="S2869" t="str">
        <f t="shared" si="223"/>
        <v>+MOV</v>
      </c>
      <c r="T2869">
        <f t="shared" si="224"/>
        <v>1</v>
      </c>
    </row>
    <row r="2870" spans="1:20" x14ac:dyDescent="0.35">
      <c r="A2870" t="s">
        <v>14192</v>
      </c>
      <c r="B2870" t="s">
        <v>14193</v>
      </c>
      <c r="C2870" t="s">
        <v>14194</v>
      </c>
      <c r="D2870" t="s">
        <v>14195</v>
      </c>
      <c r="E2870">
        <f>IF(COUNTIFS(Registros!$A$2:$A$6000,"NP",Registros!$B$2:$B$6000,$A2870)&gt;0,1,0)</f>
        <v>0</v>
      </c>
      <c r="F2870">
        <f>IF($E2870=1,SUMIFS(Registros!$F$2:$F$6000,Registros!$A$2:$A$6000,"NP",Registros!$B$2:$B$6000,$A2870),0)</f>
        <v>0</v>
      </c>
      <c r="G2870">
        <f>IF(COUNTIFS(Registros!$A$2:$A$6000,"MOV",Registros!$B$2:$B$6000,$A2870)&gt;0,1,0)</f>
        <v>1</v>
      </c>
      <c r="H2870">
        <f>IF($G2870=1,SUMIFS(Registros!$F$2:$F$6000,Registros!$A$2:$A$6000,"MOV",Registros!$B$2:$B$6000,$A2870),0)</f>
        <v>15</v>
      </c>
      <c r="I2870">
        <f>IF(COUNTIFS(Registros!$A$2:$A$6000,"CS",Registros!$B$2:$B$6000,$A2870)&gt;0,1,0)</f>
        <v>0</v>
      </c>
      <c r="J2870">
        <f>IF($I2870=1,SUMIFS(Registros!$I$2:$I$6000,Registros!$A$2:$A$6000,"CS",Registros!$B$2:$B$6000,$A2870),0)</f>
        <v>0</v>
      </c>
      <c r="K2870">
        <f>IF(COUNTIFS(Winback!$K$2:$K$300,$A2870)&gt;0,1,0)</f>
        <v>0</v>
      </c>
      <c r="L2870">
        <f>IF(AND($K2870=1,LEFT($A2870,3)="WB-"),SUMIFS(Winback!$D$2:$D$300,Winback!$K$2:$K$300,$A2870),0)</f>
        <v>0</v>
      </c>
      <c r="M2870">
        <f>IF(OR($E2870=1,$G2870=1,SUMIFS(Registros!$J$2:$J$6000,Registros!$B$2:$B$6000,$A2870)&gt;0),1,0)</f>
        <v>1</v>
      </c>
      <c r="N2870">
        <f>IF($J2870&gt;0,1,IF(COUNTIFS(Registros!$A$2:$A$6000,"CS",Registros!$B$2:$B$6000,$A2870,Registros!$K$2:$K$6000,"&lt;&gt;")&gt;0,1,0))</f>
        <v>0</v>
      </c>
      <c r="O2870" t="str">
        <f t="shared" si="220"/>
        <v>SOLO MÓVIL</v>
      </c>
      <c r="P2870" t="str">
        <f t="shared" si="221"/>
        <v>Ofrecer fijo + internet (FLBBTV)</v>
      </c>
      <c r="Q2870">
        <f t="shared" si="222"/>
        <v>15</v>
      </c>
      <c r="R2870">
        <f>IFERROR(VLOOKUP($A2870,Registros!$B$2:$G$6000,6,0),IFERROR(INDEX(Winback!$C$2:$C$300,MATCH($A2870,Winback!$K$2:$K$300,0)),""))</f>
        <v>0</v>
      </c>
      <c r="S2870" t="str">
        <f t="shared" si="223"/>
        <v>+MOV</v>
      </c>
      <c r="T2870">
        <f t="shared" si="224"/>
        <v>1</v>
      </c>
    </row>
    <row r="2871" spans="1:20" x14ac:dyDescent="0.35">
      <c r="A2871" t="s">
        <v>14197</v>
      </c>
      <c r="B2871" t="s">
        <v>14198</v>
      </c>
      <c r="C2871" t="s">
        <v>14199</v>
      </c>
      <c r="D2871" t="s">
        <v>14200</v>
      </c>
      <c r="E2871">
        <f>IF(COUNTIFS(Registros!$A$2:$A$6000,"NP",Registros!$B$2:$B$6000,$A2871)&gt;0,1,0)</f>
        <v>0</v>
      </c>
      <c r="F2871">
        <f>IF($E2871=1,SUMIFS(Registros!$F$2:$F$6000,Registros!$A$2:$A$6000,"NP",Registros!$B$2:$B$6000,$A2871),0)</f>
        <v>0</v>
      </c>
      <c r="G2871">
        <f>IF(COUNTIFS(Registros!$A$2:$A$6000,"MOV",Registros!$B$2:$B$6000,$A2871)&gt;0,1,0)</f>
        <v>1</v>
      </c>
      <c r="H2871">
        <f>IF($G2871=1,SUMIFS(Registros!$F$2:$F$6000,Registros!$A$2:$A$6000,"MOV",Registros!$B$2:$B$6000,$A2871),0)</f>
        <v>15</v>
      </c>
      <c r="I2871">
        <f>IF(COUNTIFS(Registros!$A$2:$A$6000,"CS",Registros!$B$2:$B$6000,$A2871)&gt;0,1,0)</f>
        <v>0</v>
      </c>
      <c r="J2871">
        <f>IF($I2871=1,SUMIFS(Registros!$I$2:$I$6000,Registros!$A$2:$A$6000,"CS",Registros!$B$2:$B$6000,$A2871),0)</f>
        <v>0</v>
      </c>
      <c r="K2871">
        <f>IF(COUNTIFS(Winback!$K$2:$K$300,$A2871)&gt;0,1,0)</f>
        <v>0</v>
      </c>
      <c r="L2871">
        <f>IF(AND($K2871=1,LEFT($A2871,3)="WB-"),SUMIFS(Winback!$D$2:$D$300,Winback!$K$2:$K$300,$A2871),0)</f>
        <v>0</v>
      </c>
      <c r="M2871">
        <f>IF(OR($E2871=1,$G2871=1,SUMIFS(Registros!$J$2:$J$6000,Registros!$B$2:$B$6000,$A2871)&gt;0),1,0)</f>
        <v>1</v>
      </c>
      <c r="N2871">
        <f>IF($J2871&gt;0,1,IF(COUNTIFS(Registros!$A$2:$A$6000,"CS",Registros!$B$2:$B$6000,$A2871,Registros!$K$2:$K$6000,"&lt;&gt;")&gt;0,1,0))</f>
        <v>0</v>
      </c>
      <c r="O2871" t="str">
        <f t="shared" si="220"/>
        <v>SOLO MÓVIL</v>
      </c>
      <c r="P2871" t="str">
        <f t="shared" si="221"/>
        <v>Ofrecer fijo + internet (FLBBTV)</v>
      </c>
      <c r="Q2871">
        <f t="shared" si="222"/>
        <v>15</v>
      </c>
      <c r="R2871">
        <f>IFERROR(VLOOKUP($A2871,Registros!$B$2:$G$6000,6,0),IFERROR(INDEX(Winback!$C$2:$C$300,MATCH($A2871,Winback!$K$2:$K$300,0)),""))</f>
        <v>0</v>
      </c>
      <c r="S2871" t="str">
        <f t="shared" si="223"/>
        <v>+MOV</v>
      </c>
      <c r="T2871">
        <f t="shared" si="224"/>
        <v>1</v>
      </c>
    </row>
    <row r="2872" spans="1:20" x14ac:dyDescent="0.35">
      <c r="A2872" t="s">
        <v>14202</v>
      </c>
      <c r="B2872" t="s">
        <v>14203</v>
      </c>
      <c r="C2872" t="s">
        <v>14204</v>
      </c>
      <c r="D2872" t="s">
        <v>14205</v>
      </c>
      <c r="E2872">
        <f>IF(COUNTIFS(Registros!$A$2:$A$6000,"NP",Registros!$B$2:$B$6000,$A2872)&gt;0,1,0)</f>
        <v>0</v>
      </c>
      <c r="F2872">
        <f>IF($E2872=1,SUMIFS(Registros!$F$2:$F$6000,Registros!$A$2:$A$6000,"NP",Registros!$B$2:$B$6000,$A2872),0)</f>
        <v>0</v>
      </c>
      <c r="G2872">
        <f>IF(COUNTIFS(Registros!$A$2:$A$6000,"MOV",Registros!$B$2:$B$6000,$A2872)&gt;0,1,0)</f>
        <v>1</v>
      </c>
      <c r="H2872">
        <f>IF($G2872=1,SUMIFS(Registros!$F$2:$F$6000,Registros!$A$2:$A$6000,"MOV",Registros!$B$2:$B$6000,$A2872),0)</f>
        <v>16.25</v>
      </c>
      <c r="I2872">
        <f>IF(COUNTIFS(Registros!$A$2:$A$6000,"CS",Registros!$B$2:$B$6000,$A2872)&gt;0,1,0)</f>
        <v>0</v>
      </c>
      <c r="J2872">
        <f>IF($I2872=1,SUMIFS(Registros!$I$2:$I$6000,Registros!$A$2:$A$6000,"CS",Registros!$B$2:$B$6000,$A2872),0)</f>
        <v>0</v>
      </c>
      <c r="K2872">
        <f>IF(COUNTIFS(Winback!$K$2:$K$300,$A2872)&gt;0,1,0)</f>
        <v>0</v>
      </c>
      <c r="L2872">
        <f>IF(AND($K2872=1,LEFT($A2872,3)="WB-"),SUMIFS(Winback!$D$2:$D$300,Winback!$K$2:$K$300,$A2872),0)</f>
        <v>0</v>
      </c>
      <c r="M2872">
        <f>IF(OR($E2872=1,$G2872=1,SUMIFS(Registros!$J$2:$J$6000,Registros!$B$2:$B$6000,$A2872)&gt;0),1,0)</f>
        <v>1</v>
      </c>
      <c r="N2872">
        <f>IF($J2872&gt;0,1,IF(COUNTIFS(Registros!$A$2:$A$6000,"CS",Registros!$B$2:$B$6000,$A2872,Registros!$K$2:$K$6000,"&lt;&gt;")&gt;0,1,0))</f>
        <v>0</v>
      </c>
      <c r="O2872" t="str">
        <f t="shared" si="220"/>
        <v>SOLO MÓVIL</v>
      </c>
      <c r="P2872" t="str">
        <f t="shared" si="221"/>
        <v>Ofrecer fijo + internet (FLBBTV)</v>
      </c>
      <c r="Q2872">
        <f t="shared" si="222"/>
        <v>16.25</v>
      </c>
      <c r="R2872">
        <f>IFERROR(VLOOKUP($A2872,Registros!$B$2:$G$6000,6,0),IFERROR(INDEX(Winback!$C$2:$C$300,MATCH($A2872,Winback!$K$2:$K$300,0)),""))</f>
        <v>0</v>
      </c>
      <c r="S2872" t="str">
        <f t="shared" si="223"/>
        <v>+MOV</v>
      </c>
      <c r="T2872">
        <f t="shared" si="224"/>
        <v>1</v>
      </c>
    </row>
    <row r="2873" spans="1:20" x14ac:dyDescent="0.35">
      <c r="A2873" t="s">
        <v>14207</v>
      </c>
      <c r="B2873" t="s">
        <v>14208</v>
      </c>
      <c r="C2873" t="s">
        <v>14209</v>
      </c>
      <c r="D2873" t="s">
        <v>14210</v>
      </c>
      <c r="E2873">
        <f>IF(COUNTIFS(Registros!$A$2:$A$6000,"NP",Registros!$B$2:$B$6000,$A2873)&gt;0,1,0)</f>
        <v>0</v>
      </c>
      <c r="F2873">
        <f>IF($E2873=1,SUMIFS(Registros!$F$2:$F$6000,Registros!$A$2:$A$6000,"NP",Registros!$B$2:$B$6000,$A2873),0)</f>
        <v>0</v>
      </c>
      <c r="G2873">
        <f>IF(COUNTIFS(Registros!$A$2:$A$6000,"MOV",Registros!$B$2:$B$6000,$A2873)&gt;0,1,0)</f>
        <v>1</v>
      </c>
      <c r="H2873">
        <f>IF($G2873=1,SUMIFS(Registros!$F$2:$F$6000,Registros!$A$2:$A$6000,"MOV",Registros!$B$2:$B$6000,$A2873),0)</f>
        <v>99.85</v>
      </c>
      <c r="I2873">
        <f>IF(COUNTIFS(Registros!$A$2:$A$6000,"CS",Registros!$B$2:$B$6000,$A2873)&gt;0,1,0)</f>
        <v>0</v>
      </c>
      <c r="J2873">
        <f>IF($I2873=1,SUMIFS(Registros!$I$2:$I$6000,Registros!$A$2:$A$6000,"CS",Registros!$B$2:$B$6000,$A2873),0)</f>
        <v>0</v>
      </c>
      <c r="K2873">
        <f>IF(COUNTIFS(Winback!$K$2:$K$300,$A2873)&gt;0,1,0)</f>
        <v>0</v>
      </c>
      <c r="L2873">
        <f>IF(AND($K2873=1,LEFT($A2873,3)="WB-"),SUMIFS(Winback!$D$2:$D$300,Winback!$K$2:$K$300,$A2873),0)</f>
        <v>0</v>
      </c>
      <c r="M2873">
        <f>IF(OR($E2873=1,$G2873=1,SUMIFS(Registros!$J$2:$J$6000,Registros!$B$2:$B$6000,$A2873)&gt;0),1,0)</f>
        <v>1</v>
      </c>
      <c r="N2873">
        <f>IF($J2873&gt;0,1,IF(COUNTIFS(Registros!$A$2:$A$6000,"CS",Registros!$B$2:$B$6000,$A2873,Registros!$K$2:$K$6000,"&lt;&gt;")&gt;0,1,0))</f>
        <v>0</v>
      </c>
      <c r="O2873" t="str">
        <f t="shared" si="220"/>
        <v>SOLO MÓVIL</v>
      </c>
      <c r="P2873" t="str">
        <f t="shared" si="221"/>
        <v>Ofrecer fijo + internet (FLBBTV)</v>
      </c>
      <c r="Q2873">
        <f t="shared" si="222"/>
        <v>99.85</v>
      </c>
      <c r="R2873">
        <f>IFERROR(VLOOKUP($A2873,Registros!$B$2:$G$6000,6,0),IFERROR(INDEX(Winback!$C$2:$C$300,MATCH($A2873,Winback!$K$2:$K$300,0)),""))</f>
        <v>0</v>
      </c>
      <c r="S2873" t="str">
        <f t="shared" si="223"/>
        <v>+MOV</v>
      </c>
      <c r="T2873">
        <f t="shared" si="224"/>
        <v>1</v>
      </c>
    </row>
    <row r="2874" spans="1:20" x14ac:dyDescent="0.35">
      <c r="A2874" t="s">
        <v>14211</v>
      </c>
      <c r="B2874" t="s">
        <v>14212</v>
      </c>
      <c r="C2874" t="s">
        <v>14209</v>
      </c>
      <c r="D2874" t="s">
        <v>14210</v>
      </c>
      <c r="E2874">
        <f>IF(COUNTIFS(Registros!$A$2:$A$6000,"NP",Registros!$B$2:$B$6000,$A2874)&gt;0,1,0)</f>
        <v>0</v>
      </c>
      <c r="F2874">
        <f>IF($E2874=1,SUMIFS(Registros!$F$2:$F$6000,Registros!$A$2:$A$6000,"NP",Registros!$B$2:$B$6000,$A2874),0)</f>
        <v>0</v>
      </c>
      <c r="G2874">
        <f>IF(COUNTIFS(Registros!$A$2:$A$6000,"MOV",Registros!$B$2:$B$6000,$A2874)&gt;0,1,0)</f>
        <v>1</v>
      </c>
      <c r="H2874">
        <f>IF($G2874=1,SUMIFS(Registros!$F$2:$F$6000,Registros!$A$2:$A$6000,"MOV",Registros!$B$2:$B$6000,$A2874),0)</f>
        <v>8.5</v>
      </c>
      <c r="I2874">
        <f>IF(COUNTIFS(Registros!$A$2:$A$6000,"CS",Registros!$B$2:$B$6000,$A2874)&gt;0,1,0)</f>
        <v>0</v>
      </c>
      <c r="J2874">
        <f>IF($I2874=1,SUMIFS(Registros!$I$2:$I$6000,Registros!$A$2:$A$6000,"CS",Registros!$B$2:$B$6000,$A2874),0)</f>
        <v>0</v>
      </c>
      <c r="K2874">
        <f>IF(COUNTIFS(Winback!$K$2:$K$300,$A2874)&gt;0,1,0)</f>
        <v>0</v>
      </c>
      <c r="L2874">
        <f>IF(AND($K2874=1,LEFT($A2874,3)="WB-"),SUMIFS(Winback!$D$2:$D$300,Winback!$K$2:$K$300,$A2874),0)</f>
        <v>0</v>
      </c>
      <c r="M2874">
        <f>IF(OR($E2874=1,$G2874=1,SUMIFS(Registros!$J$2:$J$6000,Registros!$B$2:$B$6000,$A2874)&gt;0),1,0)</f>
        <v>1</v>
      </c>
      <c r="N2874">
        <f>IF($J2874&gt;0,1,IF(COUNTIFS(Registros!$A$2:$A$6000,"CS",Registros!$B$2:$B$6000,$A2874,Registros!$K$2:$K$6000,"&lt;&gt;")&gt;0,1,0))</f>
        <v>0</v>
      </c>
      <c r="O2874" t="str">
        <f t="shared" si="220"/>
        <v>SOLO MÓVIL</v>
      </c>
      <c r="P2874" t="str">
        <f t="shared" si="221"/>
        <v>Ofrecer fijo + internet (FLBBTV)</v>
      </c>
      <c r="Q2874">
        <f t="shared" si="222"/>
        <v>8.5</v>
      </c>
      <c r="R2874">
        <f>IFERROR(VLOOKUP($A2874,Registros!$B$2:$G$6000,6,0),IFERROR(INDEX(Winback!$C$2:$C$300,MATCH($A2874,Winback!$K$2:$K$300,0)),""))</f>
        <v>0</v>
      </c>
      <c r="S2874" t="str">
        <f t="shared" si="223"/>
        <v>+MOV</v>
      </c>
      <c r="T2874">
        <f t="shared" si="224"/>
        <v>1</v>
      </c>
    </row>
    <row r="2875" spans="1:20" x14ac:dyDescent="0.35">
      <c r="A2875" t="s">
        <v>14213</v>
      </c>
      <c r="B2875" t="s">
        <v>14214</v>
      </c>
      <c r="C2875" t="s">
        <v>14215</v>
      </c>
      <c r="D2875" t="s">
        <v>14216</v>
      </c>
      <c r="E2875">
        <f>IF(COUNTIFS(Registros!$A$2:$A$6000,"NP",Registros!$B$2:$B$6000,$A2875)&gt;0,1,0)</f>
        <v>0</v>
      </c>
      <c r="F2875">
        <f>IF($E2875=1,SUMIFS(Registros!$F$2:$F$6000,Registros!$A$2:$A$6000,"NP",Registros!$B$2:$B$6000,$A2875),0)</f>
        <v>0</v>
      </c>
      <c r="G2875">
        <f>IF(COUNTIFS(Registros!$A$2:$A$6000,"MOV",Registros!$B$2:$B$6000,$A2875)&gt;0,1,0)</f>
        <v>1</v>
      </c>
      <c r="H2875">
        <f>IF($G2875=1,SUMIFS(Registros!$F$2:$F$6000,Registros!$A$2:$A$6000,"MOV",Registros!$B$2:$B$6000,$A2875),0)</f>
        <v>45</v>
      </c>
      <c r="I2875">
        <f>IF(COUNTIFS(Registros!$A$2:$A$6000,"CS",Registros!$B$2:$B$6000,$A2875)&gt;0,1,0)</f>
        <v>0</v>
      </c>
      <c r="J2875">
        <f>IF($I2875=1,SUMIFS(Registros!$I$2:$I$6000,Registros!$A$2:$A$6000,"CS",Registros!$B$2:$B$6000,$A2875),0)</f>
        <v>0</v>
      </c>
      <c r="K2875">
        <f>IF(COUNTIFS(Winback!$K$2:$K$300,$A2875)&gt;0,1,0)</f>
        <v>0</v>
      </c>
      <c r="L2875">
        <f>IF(AND($K2875=1,LEFT($A2875,3)="WB-"),SUMIFS(Winback!$D$2:$D$300,Winback!$K$2:$K$300,$A2875),0)</f>
        <v>0</v>
      </c>
      <c r="M2875">
        <f>IF(OR($E2875=1,$G2875=1,SUMIFS(Registros!$J$2:$J$6000,Registros!$B$2:$B$6000,$A2875)&gt;0),1,0)</f>
        <v>1</v>
      </c>
      <c r="N2875">
        <f>IF($J2875&gt;0,1,IF(COUNTIFS(Registros!$A$2:$A$6000,"CS",Registros!$B$2:$B$6000,$A2875,Registros!$K$2:$K$6000,"&lt;&gt;")&gt;0,1,0))</f>
        <v>0</v>
      </c>
      <c r="O2875" t="str">
        <f t="shared" si="220"/>
        <v>SOLO MÓVIL</v>
      </c>
      <c r="P2875" t="str">
        <f t="shared" si="221"/>
        <v>Ofrecer fijo + internet (FLBBTV)</v>
      </c>
      <c r="Q2875">
        <f t="shared" si="222"/>
        <v>45</v>
      </c>
      <c r="R2875">
        <f>IFERROR(VLOOKUP($A2875,Registros!$B$2:$G$6000,6,0),IFERROR(INDEX(Winback!$C$2:$C$300,MATCH($A2875,Winback!$K$2:$K$300,0)),""))</f>
        <v>0</v>
      </c>
      <c r="S2875" t="str">
        <f t="shared" si="223"/>
        <v>+MOV</v>
      </c>
      <c r="T2875">
        <f t="shared" si="224"/>
        <v>1</v>
      </c>
    </row>
    <row r="2876" spans="1:20" x14ac:dyDescent="0.35">
      <c r="A2876" t="s">
        <v>14218</v>
      </c>
      <c r="B2876" t="s">
        <v>14219</v>
      </c>
      <c r="C2876" t="s">
        <v>14220</v>
      </c>
      <c r="D2876" t="s">
        <v>14220</v>
      </c>
      <c r="E2876">
        <f>IF(COUNTIFS(Registros!$A$2:$A$6000,"NP",Registros!$B$2:$B$6000,$A2876)&gt;0,1,0)</f>
        <v>0</v>
      </c>
      <c r="F2876">
        <f>IF($E2876=1,SUMIFS(Registros!$F$2:$F$6000,Registros!$A$2:$A$6000,"NP",Registros!$B$2:$B$6000,$A2876),0)</f>
        <v>0</v>
      </c>
      <c r="G2876">
        <f>IF(COUNTIFS(Registros!$A$2:$A$6000,"MOV",Registros!$B$2:$B$6000,$A2876)&gt;0,1,0)</f>
        <v>1</v>
      </c>
      <c r="H2876">
        <f>IF($G2876=1,SUMIFS(Registros!$F$2:$F$6000,Registros!$A$2:$A$6000,"MOV",Registros!$B$2:$B$6000,$A2876),0)</f>
        <v>22.75</v>
      </c>
      <c r="I2876">
        <f>IF(COUNTIFS(Registros!$A$2:$A$6000,"CS",Registros!$B$2:$B$6000,$A2876)&gt;0,1,0)</f>
        <v>0</v>
      </c>
      <c r="J2876">
        <f>IF($I2876=1,SUMIFS(Registros!$I$2:$I$6000,Registros!$A$2:$A$6000,"CS",Registros!$B$2:$B$6000,$A2876),0)</f>
        <v>0</v>
      </c>
      <c r="K2876">
        <f>IF(COUNTIFS(Winback!$K$2:$K$300,$A2876)&gt;0,1,0)</f>
        <v>0</v>
      </c>
      <c r="L2876">
        <f>IF(AND($K2876=1,LEFT($A2876,3)="WB-"),SUMIFS(Winback!$D$2:$D$300,Winback!$K$2:$K$300,$A2876),0)</f>
        <v>0</v>
      </c>
      <c r="M2876">
        <f>IF(OR($E2876=1,$G2876=1,SUMIFS(Registros!$J$2:$J$6000,Registros!$B$2:$B$6000,$A2876)&gt;0),1,0)</f>
        <v>1</v>
      </c>
      <c r="N2876">
        <f>IF($J2876&gt;0,1,IF(COUNTIFS(Registros!$A$2:$A$6000,"CS",Registros!$B$2:$B$6000,$A2876,Registros!$K$2:$K$6000,"&lt;&gt;")&gt;0,1,0))</f>
        <v>0</v>
      </c>
      <c r="O2876" t="str">
        <f t="shared" si="220"/>
        <v>SOLO MÓVIL</v>
      </c>
      <c r="P2876" t="str">
        <f t="shared" si="221"/>
        <v>Ofrecer fijo + internet (FLBBTV)</v>
      </c>
      <c r="Q2876">
        <f t="shared" si="222"/>
        <v>22.75</v>
      </c>
      <c r="R2876">
        <f>IFERROR(VLOOKUP($A2876,Registros!$B$2:$G$6000,6,0),IFERROR(INDEX(Winback!$C$2:$C$300,MATCH($A2876,Winback!$K$2:$K$300,0)),""))</f>
        <v>0</v>
      </c>
      <c r="S2876" t="str">
        <f t="shared" si="223"/>
        <v>+MOV</v>
      </c>
      <c r="T2876">
        <f t="shared" si="224"/>
        <v>1</v>
      </c>
    </row>
    <row r="2877" spans="1:20" x14ac:dyDescent="0.35">
      <c r="A2877" t="s">
        <v>14222</v>
      </c>
      <c r="B2877" t="s">
        <v>14223</v>
      </c>
      <c r="C2877" t="s">
        <v>14224</v>
      </c>
      <c r="D2877" t="s">
        <v>14225</v>
      </c>
      <c r="E2877">
        <f>IF(COUNTIFS(Registros!$A$2:$A$6000,"NP",Registros!$B$2:$B$6000,$A2877)&gt;0,1,0)</f>
        <v>0</v>
      </c>
      <c r="F2877">
        <f>IF($E2877=1,SUMIFS(Registros!$F$2:$F$6000,Registros!$A$2:$A$6000,"NP",Registros!$B$2:$B$6000,$A2877),0)</f>
        <v>0</v>
      </c>
      <c r="G2877">
        <f>IF(COUNTIFS(Registros!$A$2:$A$6000,"MOV",Registros!$B$2:$B$6000,$A2877)&gt;0,1,0)</f>
        <v>1</v>
      </c>
      <c r="H2877">
        <f>IF($G2877=1,SUMIFS(Registros!$F$2:$F$6000,Registros!$A$2:$A$6000,"MOV",Registros!$B$2:$B$6000,$A2877),0)</f>
        <v>15</v>
      </c>
      <c r="I2877">
        <f>IF(COUNTIFS(Registros!$A$2:$A$6000,"CS",Registros!$B$2:$B$6000,$A2877)&gt;0,1,0)</f>
        <v>0</v>
      </c>
      <c r="J2877">
        <f>IF($I2877=1,SUMIFS(Registros!$I$2:$I$6000,Registros!$A$2:$A$6000,"CS",Registros!$B$2:$B$6000,$A2877),0)</f>
        <v>0</v>
      </c>
      <c r="K2877">
        <f>IF(COUNTIFS(Winback!$K$2:$K$300,$A2877)&gt;0,1,0)</f>
        <v>0</v>
      </c>
      <c r="L2877">
        <f>IF(AND($K2877=1,LEFT($A2877,3)="WB-"),SUMIFS(Winback!$D$2:$D$300,Winback!$K$2:$K$300,$A2877),0)</f>
        <v>0</v>
      </c>
      <c r="M2877">
        <f>IF(OR($E2877=1,$G2877=1,SUMIFS(Registros!$J$2:$J$6000,Registros!$B$2:$B$6000,$A2877)&gt;0),1,0)</f>
        <v>1</v>
      </c>
      <c r="N2877">
        <f>IF($J2877&gt;0,1,IF(COUNTIFS(Registros!$A$2:$A$6000,"CS",Registros!$B$2:$B$6000,$A2877,Registros!$K$2:$K$6000,"&lt;&gt;")&gt;0,1,0))</f>
        <v>0</v>
      </c>
      <c r="O2877" t="str">
        <f t="shared" si="220"/>
        <v>SOLO MÓVIL</v>
      </c>
      <c r="P2877" t="str">
        <f t="shared" si="221"/>
        <v>Ofrecer fijo + internet (FLBBTV)</v>
      </c>
      <c r="Q2877">
        <f t="shared" si="222"/>
        <v>15</v>
      </c>
      <c r="R2877">
        <f>IFERROR(VLOOKUP($A2877,Registros!$B$2:$G$6000,6,0),IFERROR(INDEX(Winback!$C$2:$C$300,MATCH($A2877,Winback!$K$2:$K$300,0)),""))</f>
        <v>0</v>
      </c>
      <c r="S2877" t="str">
        <f t="shared" si="223"/>
        <v>+MOV</v>
      </c>
      <c r="T2877">
        <f t="shared" si="224"/>
        <v>1</v>
      </c>
    </row>
    <row r="2878" spans="1:20" x14ac:dyDescent="0.35">
      <c r="A2878" t="s">
        <v>14227</v>
      </c>
      <c r="B2878" t="s">
        <v>14228</v>
      </c>
      <c r="C2878" t="s">
        <v>14224</v>
      </c>
      <c r="D2878" t="s">
        <v>14225</v>
      </c>
      <c r="E2878">
        <f>IF(COUNTIFS(Registros!$A$2:$A$6000,"NP",Registros!$B$2:$B$6000,$A2878)&gt;0,1,0)</f>
        <v>0</v>
      </c>
      <c r="F2878">
        <f>IF($E2878=1,SUMIFS(Registros!$F$2:$F$6000,Registros!$A$2:$A$6000,"NP",Registros!$B$2:$B$6000,$A2878),0)</f>
        <v>0</v>
      </c>
      <c r="G2878">
        <f>IF(COUNTIFS(Registros!$A$2:$A$6000,"MOV",Registros!$B$2:$B$6000,$A2878)&gt;0,1,0)</f>
        <v>1</v>
      </c>
      <c r="H2878">
        <f>IF($G2878=1,SUMIFS(Registros!$F$2:$F$6000,Registros!$A$2:$A$6000,"MOV",Registros!$B$2:$B$6000,$A2878),0)</f>
        <v>15</v>
      </c>
      <c r="I2878">
        <f>IF(COUNTIFS(Registros!$A$2:$A$6000,"CS",Registros!$B$2:$B$6000,$A2878)&gt;0,1,0)</f>
        <v>0</v>
      </c>
      <c r="J2878">
        <f>IF($I2878=1,SUMIFS(Registros!$I$2:$I$6000,Registros!$A$2:$A$6000,"CS",Registros!$B$2:$B$6000,$A2878),0)</f>
        <v>0</v>
      </c>
      <c r="K2878">
        <f>IF(COUNTIFS(Winback!$K$2:$K$300,$A2878)&gt;0,1,0)</f>
        <v>0</v>
      </c>
      <c r="L2878">
        <f>IF(AND($K2878=1,LEFT($A2878,3)="WB-"),SUMIFS(Winback!$D$2:$D$300,Winback!$K$2:$K$300,$A2878),0)</f>
        <v>0</v>
      </c>
      <c r="M2878">
        <f>IF(OR($E2878=1,$G2878=1,SUMIFS(Registros!$J$2:$J$6000,Registros!$B$2:$B$6000,$A2878)&gt;0),1,0)</f>
        <v>1</v>
      </c>
      <c r="N2878">
        <f>IF($J2878&gt;0,1,IF(COUNTIFS(Registros!$A$2:$A$6000,"CS",Registros!$B$2:$B$6000,$A2878,Registros!$K$2:$K$6000,"&lt;&gt;")&gt;0,1,0))</f>
        <v>0</v>
      </c>
      <c r="O2878" t="str">
        <f t="shared" si="220"/>
        <v>SOLO MÓVIL</v>
      </c>
      <c r="P2878" t="str">
        <f t="shared" si="221"/>
        <v>Ofrecer fijo + internet (FLBBTV)</v>
      </c>
      <c r="Q2878">
        <f t="shared" si="222"/>
        <v>15</v>
      </c>
      <c r="R2878">
        <f>IFERROR(VLOOKUP($A2878,Registros!$B$2:$G$6000,6,0),IFERROR(INDEX(Winback!$C$2:$C$300,MATCH($A2878,Winback!$K$2:$K$300,0)),""))</f>
        <v>0</v>
      </c>
      <c r="S2878" t="str">
        <f t="shared" si="223"/>
        <v>+MOV</v>
      </c>
      <c r="T2878">
        <f t="shared" si="224"/>
        <v>1</v>
      </c>
    </row>
    <row r="2879" spans="1:20" x14ac:dyDescent="0.35">
      <c r="A2879" t="s">
        <v>14230</v>
      </c>
      <c r="B2879" t="s">
        <v>14231</v>
      </c>
      <c r="C2879" t="s">
        <v>14232</v>
      </c>
      <c r="D2879" t="s">
        <v>14233</v>
      </c>
      <c r="E2879">
        <f>IF(COUNTIFS(Registros!$A$2:$A$6000,"NP",Registros!$B$2:$B$6000,$A2879)&gt;0,1,0)</f>
        <v>0</v>
      </c>
      <c r="F2879">
        <f>IF($E2879=1,SUMIFS(Registros!$F$2:$F$6000,Registros!$A$2:$A$6000,"NP",Registros!$B$2:$B$6000,$A2879),0)</f>
        <v>0</v>
      </c>
      <c r="G2879">
        <f>IF(COUNTIFS(Registros!$A$2:$A$6000,"MOV",Registros!$B$2:$B$6000,$A2879)&gt;0,1,0)</f>
        <v>1</v>
      </c>
      <c r="H2879">
        <f>IF($G2879=1,SUMIFS(Registros!$F$2:$F$6000,Registros!$A$2:$A$6000,"MOV",Registros!$B$2:$B$6000,$A2879),0)</f>
        <v>15</v>
      </c>
      <c r="I2879">
        <f>IF(COUNTIFS(Registros!$A$2:$A$6000,"CS",Registros!$B$2:$B$6000,$A2879)&gt;0,1,0)</f>
        <v>0</v>
      </c>
      <c r="J2879">
        <f>IF($I2879=1,SUMIFS(Registros!$I$2:$I$6000,Registros!$A$2:$A$6000,"CS",Registros!$B$2:$B$6000,$A2879),0)</f>
        <v>0</v>
      </c>
      <c r="K2879">
        <f>IF(COUNTIFS(Winback!$K$2:$K$300,$A2879)&gt;0,1,0)</f>
        <v>0</v>
      </c>
      <c r="L2879">
        <f>IF(AND($K2879=1,LEFT($A2879,3)="WB-"),SUMIFS(Winback!$D$2:$D$300,Winback!$K$2:$K$300,$A2879),0)</f>
        <v>0</v>
      </c>
      <c r="M2879">
        <f>IF(OR($E2879=1,$G2879=1,SUMIFS(Registros!$J$2:$J$6000,Registros!$B$2:$B$6000,$A2879)&gt;0),1,0)</f>
        <v>1</v>
      </c>
      <c r="N2879">
        <f>IF($J2879&gt;0,1,IF(COUNTIFS(Registros!$A$2:$A$6000,"CS",Registros!$B$2:$B$6000,$A2879,Registros!$K$2:$K$6000,"&lt;&gt;")&gt;0,1,0))</f>
        <v>0</v>
      </c>
      <c r="O2879" t="str">
        <f t="shared" si="220"/>
        <v>SOLO MÓVIL</v>
      </c>
      <c r="P2879" t="str">
        <f t="shared" si="221"/>
        <v>Ofrecer fijo + internet (FLBBTV)</v>
      </c>
      <c r="Q2879">
        <f t="shared" si="222"/>
        <v>15</v>
      </c>
      <c r="R2879">
        <f>IFERROR(VLOOKUP($A2879,Registros!$B$2:$G$6000,6,0),IFERROR(INDEX(Winback!$C$2:$C$300,MATCH($A2879,Winback!$K$2:$K$300,0)),""))</f>
        <v>0</v>
      </c>
      <c r="S2879" t="str">
        <f t="shared" si="223"/>
        <v>+MOV</v>
      </c>
      <c r="T2879">
        <f t="shared" si="224"/>
        <v>1</v>
      </c>
    </row>
    <row r="2880" spans="1:20" x14ac:dyDescent="0.35">
      <c r="A2880" t="s">
        <v>14235</v>
      </c>
      <c r="B2880" t="s">
        <v>14236</v>
      </c>
      <c r="C2880" t="s">
        <v>14237</v>
      </c>
      <c r="D2880" t="s">
        <v>14238</v>
      </c>
      <c r="E2880">
        <f>IF(COUNTIFS(Registros!$A$2:$A$6000,"NP",Registros!$B$2:$B$6000,$A2880)&gt;0,1,0)</f>
        <v>0</v>
      </c>
      <c r="F2880">
        <f>IF($E2880=1,SUMIFS(Registros!$F$2:$F$6000,Registros!$A$2:$A$6000,"NP",Registros!$B$2:$B$6000,$A2880),0)</f>
        <v>0</v>
      </c>
      <c r="G2880">
        <f>IF(COUNTIFS(Registros!$A$2:$A$6000,"MOV",Registros!$B$2:$B$6000,$A2880)&gt;0,1,0)</f>
        <v>1</v>
      </c>
      <c r="H2880">
        <f>IF($G2880=1,SUMIFS(Registros!$F$2:$F$6000,Registros!$A$2:$A$6000,"MOV",Registros!$B$2:$B$6000,$A2880),0)</f>
        <v>46.75</v>
      </c>
      <c r="I2880">
        <f>IF(COUNTIFS(Registros!$A$2:$A$6000,"CS",Registros!$B$2:$B$6000,$A2880)&gt;0,1,0)</f>
        <v>0</v>
      </c>
      <c r="J2880">
        <f>IF($I2880=1,SUMIFS(Registros!$I$2:$I$6000,Registros!$A$2:$A$6000,"CS",Registros!$B$2:$B$6000,$A2880),0)</f>
        <v>0</v>
      </c>
      <c r="K2880">
        <f>IF(COUNTIFS(Winback!$K$2:$K$300,$A2880)&gt;0,1,0)</f>
        <v>0</v>
      </c>
      <c r="L2880">
        <f>IF(AND($K2880=1,LEFT($A2880,3)="WB-"),SUMIFS(Winback!$D$2:$D$300,Winback!$K$2:$K$300,$A2880),0)</f>
        <v>0</v>
      </c>
      <c r="M2880">
        <f>IF(OR($E2880=1,$G2880=1,SUMIFS(Registros!$J$2:$J$6000,Registros!$B$2:$B$6000,$A2880)&gt;0),1,0)</f>
        <v>1</v>
      </c>
      <c r="N2880">
        <f>IF($J2880&gt;0,1,IF(COUNTIFS(Registros!$A$2:$A$6000,"CS",Registros!$B$2:$B$6000,$A2880,Registros!$K$2:$K$6000,"&lt;&gt;")&gt;0,1,0))</f>
        <v>0</v>
      </c>
      <c r="O2880" t="str">
        <f t="shared" si="220"/>
        <v>SOLO MÓVIL</v>
      </c>
      <c r="P2880" t="str">
        <f t="shared" si="221"/>
        <v>Ofrecer fijo + internet (FLBBTV)</v>
      </c>
      <c r="Q2880">
        <f t="shared" si="222"/>
        <v>46.75</v>
      </c>
      <c r="R2880">
        <f>IFERROR(VLOOKUP($A2880,Registros!$B$2:$G$6000,6,0),IFERROR(INDEX(Winback!$C$2:$C$300,MATCH($A2880,Winback!$K$2:$K$300,0)),""))</f>
        <v>0</v>
      </c>
      <c r="S2880" t="str">
        <f t="shared" si="223"/>
        <v>+MOV</v>
      </c>
      <c r="T2880">
        <f t="shared" si="224"/>
        <v>1</v>
      </c>
    </row>
    <row r="2881" spans="1:20" x14ac:dyDescent="0.35">
      <c r="A2881" t="s">
        <v>14240</v>
      </c>
      <c r="B2881" t="s">
        <v>14241</v>
      </c>
      <c r="C2881" t="s">
        <v>14242</v>
      </c>
      <c r="D2881" t="s">
        <v>14243</v>
      </c>
      <c r="E2881">
        <f>IF(COUNTIFS(Registros!$A$2:$A$6000,"NP",Registros!$B$2:$B$6000,$A2881)&gt;0,1,0)</f>
        <v>0</v>
      </c>
      <c r="F2881">
        <f>IF($E2881=1,SUMIFS(Registros!$F$2:$F$6000,Registros!$A$2:$A$6000,"NP",Registros!$B$2:$B$6000,$A2881),0)</f>
        <v>0</v>
      </c>
      <c r="G2881">
        <f>IF(COUNTIFS(Registros!$A$2:$A$6000,"MOV",Registros!$B$2:$B$6000,$A2881)&gt;0,1,0)</f>
        <v>1</v>
      </c>
      <c r="H2881">
        <f>IF($G2881=1,SUMIFS(Registros!$F$2:$F$6000,Registros!$A$2:$A$6000,"MOV",Registros!$B$2:$B$6000,$A2881),0)</f>
        <v>15</v>
      </c>
      <c r="I2881">
        <f>IF(COUNTIFS(Registros!$A$2:$A$6000,"CS",Registros!$B$2:$B$6000,$A2881)&gt;0,1,0)</f>
        <v>0</v>
      </c>
      <c r="J2881">
        <f>IF($I2881=1,SUMIFS(Registros!$I$2:$I$6000,Registros!$A$2:$A$6000,"CS",Registros!$B$2:$B$6000,$A2881),0)</f>
        <v>0</v>
      </c>
      <c r="K2881">
        <f>IF(COUNTIFS(Winback!$K$2:$K$300,$A2881)&gt;0,1,0)</f>
        <v>0</v>
      </c>
      <c r="L2881">
        <f>IF(AND($K2881=1,LEFT($A2881,3)="WB-"),SUMIFS(Winback!$D$2:$D$300,Winback!$K$2:$K$300,$A2881),0)</f>
        <v>0</v>
      </c>
      <c r="M2881">
        <f>IF(OR($E2881=1,$G2881=1,SUMIFS(Registros!$J$2:$J$6000,Registros!$B$2:$B$6000,$A2881)&gt;0),1,0)</f>
        <v>1</v>
      </c>
      <c r="N2881">
        <f>IF($J2881&gt;0,1,IF(COUNTIFS(Registros!$A$2:$A$6000,"CS",Registros!$B$2:$B$6000,$A2881,Registros!$K$2:$K$6000,"&lt;&gt;")&gt;0,1,0))</f>
        <v>0</v>
      </c>
      <c r="O2881" t="str">
        <f t="shared" si="220"/>
        <v>SOLO MÓVIL</v>
      </c>
      <c r="P2881" t="str">
        <f t="shared" si="221"/>
        <v>Ofrecer fijo + internet (FLBBTV)</v>
      </c>
      <c r="Q2881">
        <f t="shared" si="222"/>
        <v>15</v>
      </c>
      <c r="R2881">
        <f>IFERROR(VLOOKUP($A2881,Registros!$B$2:$G$6000,6,0),IFERROR(INDEX(Winback!$C$2:$C$300,MATCH($A2881,Winback!$K$2:$K$300,0)),""))</f>
        <v>0</v>
      </c>
      <c r="S2881" t="str">
        <f t="shared" si="223"/>
        <v>+MOV</v>
      </c>
      <c r="T2881">
        <f t="shared" si="224"/>
        <v>1</v>
      </c>
    </row>
    <row r="2882" spans="1:20" x14ac:dyDescent="0.35">
      <c r="A2882" t="s">
        <v>14245</v>
      </c>
      <c r="B2882" t="s">
        <v>14246</v>
      </c>
      <c r="C2882" t="s">
        <v>14247</v>
      </c>
      <c r="D2882" t="s">
        <v>14248</v>
      </c>
      <c r="E2882">
        <f>IF(COUNTIFS(Registros!$A$2:$A$6000,"NP",Registros!$B$2:$B$6000,$A2882)&gt;0,1,0)</f>
        <v>0</v>
      </c>
      <c r="F2882">
        <f>IF($E2882=1,SUMIFS(Registros!$F$2:$F$6000,Registros!$A$2:$A$6000,"NP",Registros!$B$2:$B$6000,$A2882),0)</f>
        <v>0</v>
      </c>
      <c r="G2882">
        <f>IF(COUNTIFS(Registros!$A$2:$A$6000,"MOV",Registros!$B$2:$B$6000,$A2882)&gt;0,1,0)</f>
        <v>1</v>
      </c>
      <c r="H2882">
        <f>IF($G2882=1,SUMIFS(Registros!$F$2:$F$6000,Registros!$A$2:$A$6000,"MOV",Registros!$B$2:$B$6000,$A2882),0)</f>
        <v>18</v>
      </c>
      <c r="I2882">
        <f>IF(COUNTIFS(Registros!$A$2:$A$6000,"CS",Registros!$B$2:$B$6000,$A2882)&gt;0,1,0)</f>
        <v>0</v>
      </c>
      <c r="J2882">
        <f>IF($I2882=1,SUMIFS(Registros!$I$2:$I$6000,Registros!$A$2:$A$6000,"CS",Registros!$B$2:$B$6000,$A2882),0)</f>
        <v>0</v>
      </c>
      <c r="K2882">
        <f>IF(COUNTIFS(Winback!$K$2:$K$300,$A2882)&gt;0,1,0)</f>
        <v>0</v>
      </c>
      <c r="L2882">
        <f>IF(AND($K2882=1,LEFT($A2882,3)="WB-"),SUMIFS(Winback!$D$2:$D$300,Winback!$K$2:$K$300,$A2882),0)</f>
        <v>0</v>
      </c>
      <c r="M2882">
        <f>IF(OR($E2882=1,$G2882=1,SUMIFS(Registros!$J$2:$J$6000,Registros!$B$2:$B$6000,$A2882)&gt;0),1,0)</f>
        <v>1</v>
      </c>
      <c r="N2882">
        <f>IF($J2882&gt;0,1,IF(COUNTIFS(Registros!$A$2:$A$6000,"CS",Registros!$B$2:$B$6000,$A2882,Registros!$K$2:$K$6000,"&lt;&gt;")&gt;0,1,0))</f>
        <v>0</v>
      </c>
      <c r="O2882" t="str">
        <f t="shared" ref="O2882:O2945" si="225">IF(AND($K2882=1,$E2882=0,$G2882=0,$I2882=0),"WINBACK",IF(AND($M2882=1,$N2882&gt;0),"CONVERGENTE",IF($M2882=1,"SOLO MÓVIL",IF($N2882&gt;0,"SOLO FIJO / INTERNET","SIN SERVICIOS"))))</f>
        <v>SOLO MÓVIL</v>
      </c>
      <c r="P2882" t="str">
        <f t="shared" ref="P2882:P2945" si="226">IF($O2882="WINBACK","Recuperar (winback)",IF($O2882="CONVERGENTE","Upgrade / más líneas",IF($O2882="SOLO MÓVIL","Ofrecer fijo + internet (FLBBTV)",IF($O2882="SOLO FIJO / INTERNET","Ofrecer línea móvil Nextphone","Oferta completa (móvil + fijo + internet)"))))</f>
        <v>Ofrecer fijo + internet (FLBBTV)</v>
      </c>
      <c r="Q2882">
        <f t="shared" ref="Q2882:Q2945" si="227">$F2882+$H2882+$L2882</f>
        <v>18</v>
      </c>
      <c r="R2882">
        <f>IFERROR(VLOOKUP($A2882,Registros!$B$2:$G$6000,6,0),IFERROR(INDEX(Winback!$C$2:$C$300,MATCH($A2882,Winback!$K$2:$K$300,0)),""))</f>
        <v>0</v>
      </c>
      <c r="S2882" t="str">
        <f t="shared" ref="S2882:S2945" si="228">IF($E2882=1,"NP","")&amp;IF($G2882=1,"+MOV","")&amp;IF($I2882=1,"+CS","")&amp;IF($K2882=1,"+WB","")</f>
        <v>+MOV</v>
      </c>
      <c r="T2882">
        <f t="shared" ref="T2882:T2945" si="229">$E2882+$G2882+$I2882+$K2882</f>
        <v>1</v>
      </c>
    </row>
    <row r="2883" spans="1:20" x14ac:dyDescent="0.35">
      <c r="A2883" t="s">
        <v>14250</v>
      </c>
      <c r="B2883" t="s">
        <v>14251</v>
      </c>
      <c r="C2883" t="s">
        <v>14252</v>
      </c>
      <c r="D2883" t="s">
        <v>14253</v>
      </c>
      <c r="E2883">
        <f>IF(COUNTIFS(Registros!$A$2:$A$6000,"NP",Registros!$B$2:$B$6000,$A2883)&gt;0,1,0)</f>
        <v>0</v>
      </c>
      <c r="F2883">
        <f>IF($E2883=1,SUMIFS(Registros!$F$2:$F$6000,Registros!$A$2:$A$6000,"NP",Registros!$B$2:$B$6000,$A2883),0)</f>
        <v>0</v>
      </c>
      <c r="G2883">
        <f>IF(COUNTIFS(Registros!$A$2:$A$6000,"MOV",Registros!$B$2:$B$6000,$A2883)&gt;0,1,0)</f>
        <v>1</v>
      </c>
      <c r="H2883">
        <f>IF($G2883=1,SUMIFS(Registros!$F$2:$F$6000,Registros!$A$2:$A$6000,"MOV",Registros!$B$2:$B$6000,$A2883),0)</f>
        <v>15</v>
      </c>
      <c r="I2883">
        <f>IF(COUNTIFS(Registros!$A$2:$A$6000,"CS",Registros!$B$2:$B$6000,$A2883)&gt;0,1,0)</f>
        <v>0</v>
      </c>
      <c r="J2883">
        <f>IF($I2883=1,SUMIFS(Registros!$I$2:$I$6000,Registros!$A$2:$A$6000,"CS",Registros!$B$2:$B$6000,$A2883),0)</f>
        <v>0</v>
      </c>
      <c r="K2883">
        <f>IF(COUNTIFS(Winback!$K$2:$K$300,$A2883)&gt;0,1,0)</f>
        <v>0</v>
      </c>
      <c r="L2883">
        <f>IF(AND($K2883=1,LEFT($A2883,3)="WB-"),SUMIFS(Winback!$D$2:$D$300,Winback!$K$2:$K$300,$A2883),0)</f>
        <v>0</v>
      </c>
      <c r="M2883">
        <f>IF(OR($E2883=1,$G2883=1,SUMIFS(Registros!$J$2:$J$6000,Registros!$B$2:$B$6000,$A2883)&gt;0),1,0)</f>
        <v>1</v>
      </c>
      <c r="N2883">
        <f>IF($J2883&gt;0,1,IF(COUNTIFS(Registros!$A$2:$A$6000,"CS",Registros!$B$2:$B$6000,$A2883,Registros!$K$2:$K$6000,"&lt;&gt;")&gt;0,1,0))</f>
        <v>0</v>
      </c>
      <c r="O2883" t="str">
        <f t="shared" si="225"/>
        <v>SOLO MÓVIL</v>
      </c>
      <c r="P2883" t="str">
        <f t="shared" si="226"/>
        <v>Ofrecer fijo + internet (FLBBTV)</v>
      </c>
      <c r="Q2883">
        <f t="shared" si="227"/>
        <v>15</v>
      </c>
      <c r="R2883">
        <f>IFERROR(VLOOKUP($A2883,Registros!$B$2:$G$6000,6,0),IFERROR(INDEX(Winback!$C$2:$C$300,MATCH($A2883,Winback!$K$2:$K$300,0)),""))</f>
        <v>0</v>
      </c>
      <c r="S2883" t="str">
        <f t="shared" si="228"/>
        <v>+MOV</v>
      </c>
      <c r="T2883">
        <f t="shared" si="229"/>
        <v>1</v>
      </c>
    </row>
    <row r="2884" spans="1:20" x14ac:dyDescent="0.35">
      <c r="A2884" t="s">
        <v>14255</v>
      </c>
      <c r="B2884" t="s">
        <v>14256</v>
      </c>
      <c r="C2884" t="s">
        <v>14257</v>
      </c>
      <c r="D2884" t="s">
        <v>14258</v>
      </c>
      <c r="E2884">
        <f>IF(COUNTIFS(Registros!$A$2:$A$6000,"NP",Registros!$B$2:$B$6000,$A2884)&gt;0,1,0)</f>
        <v>0</v>
      </c>
      <c r="F2884">
        <f>IF($E2884=1,SUMIFS(Registros!$F$2:$F$6000,Registros!$A$2:$A$6000,"NP",Registros!$B$2:$B$6000,$A2884),0)</f>
        <v>0</v>
      </c>
      <c r="G2884">
        <f>IF(COUNTIFS(Registros!$A$2:$A$6000,"MOV",Registros!$B$2:$B$6000,$A2884)&gt;0,1,0)</f>
        <v>1</v>
      </c>
      <c r="H2884">
        <f>IF($G2884=1,SUMIFS(Registros!$F$2:$F$6000,Registros!$A$2:$A$6000,"MOV",Registros!$B$2:$B$6000,$A2884),0)</f>
        <v>15</v>
      </c>
      <c r="I2884">
        <f>IF(COUNTIFS(Registros!$A$2:$A$6000,"CS",Registros!$B$2:$B$6000,$A2884)&gt;0,1,0)</f>
        <v>0</v>
      </c>
      <c r="J2884">
        <f>IF($I2884=1,SUMIFS(Registros!$I$2:$I$6000,Registros!$A$2:$A$6000,"CS",Registros!$B$2:$B$6000,$A2884),0)</f>
        <v>0</v>
      </c>
      <c r="K2884">
        <f>IF(COUNTIFS(Winback!$K$2:$K$300,$A2884)&gt;0,1,0)</f>
        <v>0</v>
      </c>
      <c r="L2884">
        <f>IF(AND($K2884=1,LEFT($A2884,3)="WB-"),SUMIFS(Winback!$D$2:$D$300,Winback!$K$2:$K$300,$A2884),0)</f>
        <v>0</v>
      </c>
      <c r="M2884">
        <f>IF(OR($E2884=1,$G2884=1,SUMIFS(Registros!$J$2:$J$6000,Registros!$B$2:$B$6000,$A2884)&gt;0),1,0)</f>
        <v>1</v>
      </c>
      <c r="N2884">
        <f>IF($J2884&gt;0,1,IF(COUNTIFS(Registros!$A$2:$A$6000,"CS",Registros!$B$2:$B$6000,$A2884,Registros!$K$2:$K$6000,"&lt;&gt;")&gt;0,1,0))</f>
        <v>0</v>
      </c>
      <c r="O2884" t="str">
        <f t="shared" si="225"/>
        <v>SOLO MÓVIL</v>
      </c>
      <c r="P2884" t="str">
        <f t="shared" si="226"/>
        <v>Ofrecer fijo + internet (FLBBTV)</v>
      </c>
      <c r="Q2884">
        <f t="shared" si="227"/>
        <v>15</v>
      </c>
      <c r="R2884">
        <f>IFERROR(VLOOKUP($A2884,Registros!$B$2:$G$6000,6,0),IFERROR(INDEX(Winback!$C$2:$C$300,MATCH($A2884,Winback!$K$2:$K$300,0)),""))</f>
        <v>0</v>
      </c>
      <c r="S2884" t="str">
        <f t="shared" si="228"/>
        <v>+MOV</v>
      </c>
      <c r="T2884">
        <f t="shared" si="229"/>
        <v>1</v>
      </c>
    </row>
    <row r="2885" spans="1:20" x14ac:dyDescent="0.35">
      <c r="A2885" t="s">
        <v>14260</v>
      </c>
      <c r="B2885" t="s">
        <v>14261</v>
      </c>
      <c r="C2885" t="s">
        <v>14262</v>
      </c>
      <c r="D2885" t="s">
        <v>14263</v>
      </c>
      <c r="E2885">
        <f>IF(COUNTIFS(Registros!$A$2:$A$6000,"NP",Registros!$B$2:$B$6000,$A2885)&gt;0,1,0)</f>
        <v>0</v>
      </c>
      <c r="F2885">
        <f>IF($E2885=1,SUMIFS(Registros!$F$2:$F$6000,Registros!$A$2:$A$6000,"NP",Registros!$B$2:$B$6000,$A2885),0)</f>
        <v>0</v>
      </c>
      <c r="G2885">
        <f>IF(COUNTIFS(Registros!$A$2:$A$6000,"MOV",Registros!$B$2:$B$6000,$A2885)&gt;0,1,0)</f>
        <v>1</v>
      </c>
      <c r="H2885">
        <f>IF($G2885=1,SUMIFS(Registros!$F$2:$F$6000,Registros!$A$2:$A$6000,"MOV",Registros!$B$2:$B$6000,$A2885),0)</f>
        <v>15</v>
      </c>
      <c r="I2885">
        <f>IF(COUNTIFS(Registros!$A$2:$A$6000,"CS",Registros!$B$2:$B$6000,$A2885)&gt;0,1,0)</f>
        <v>0</v>
      </c>
      <c r="J2885">
        <f>IF($I2885=1,SUMIFS(Registros!$I$2:$I$6000,Registros!$A$2:$A$6000,"CS",Registros!$B$2:$B$6000,$A2885),0)</f>
        <v>0</v>
      </c>
      <c r="K2885">
        <f>IF(COUNTIFS(Winback!$K$2:$K$300,$A2885)&gt;0,1,0)</f>
        <v>0</v>
      </c>
      <c r="L2885">
        <f>IF(AND($K2885=1,LEFT($A2885,3)="WB-"),SUMIFS(Winback!$D$2:$D$300,Winback!$K$2:$K$300,$A2885),0)</f>
        <v>0</v>
      </c>
      <c r="M2885">
        <f>IF(OR($E2885=1,$G2885=1,SUMIFS(Registros!$J$2:$J$6000,Registros!$B$2:$B$6000,$A2885)&gt;0),1,0)</f>
        <v>1</v>
      </c>
      <c r="N2885">
        <f>IF($J2885&gt;0,1,IF(COUNTIFS(Registros!$A$2:$A$6000,"CS",Registros!$B$2:$B$6000,$A2885,Registros!$K$2:$K$6000,"&lt;&gt;")&gt;0,1,0))</f>
        <v>0</v>
      </c>
      <c r="O2885" t="str">
        <f t="shared" si="225"/>
        <v>SOLO MÓVIL</v>
      </c>
      <c r="P2885" t="str">
        <f t="shared" si="226"/>
        <v>Ofrecer fijo + internet (FLBBTV)</v>
      </c>
      <c r="Q2885">
        <f t="shared" si="227"/>
        <v>15</v>
      </c>
      <c r="R2885">
        <f>IFERROR(VLOOKUP($A2885,Registros!$B$2:$G$6000,6,0),IFERROR(INDEX(Winback!$C$2:$C$300,MATCH($A2885,Winback!$K$2:$K$300,0)),""))</f>
        <v>0</v>
      </c>
      <c r="S2885" t="str">
        <f t="shared" si="228"/>
        <v>+MOV</v>
      </c>
      <c r="T2885">
        <f t="shared" si="229"/>
        <v>1</v>
      </c>
    </row>
    <row r="2886" spans="1:20" x14ac:dyDescent="0.35">
      <c r="A2886" t="s">
        <v>14265</v>
      </c>
      <c r="B2886" t="s">
        <v>14266</v>
      </c>
      <c r="C2886" t="s">
        <v>14267</v>
      </c>
      <c r="D2886" t="s">
        <v>14268</v>
      </c>
      <c r="E2886">
        <f>IF(COUNTIFS(Registros!$A$2:$A$6000,"NP",Registros!$B$2:$B$6000,$A2886)&gt;0,1,0)</f>
        <v>0</v>
      </c>
      <c r="F2886">
        <f>IF($E2886=1,SUMIFS(Registros!$F$2:$F$6000,Registros!$A$2:$A$6000,"NP",Registros!$B$2:$B$6000,$A2886),0)</f>
        <v>0</v>
      </c>
      <c r="G2886">
        <f>IF(COUNTIFS(Registros!$A$2:$A$6000,"MOV",Registros!$B$2:$B$6000,$A2886)&gt;0,1,0)</f>
        <v>1</v>
      </c>
      <c r="H2886">
        <f>IF($G2886=1,SUMIFS(Registros!$F$2:$F$6000,Registros!$A$2:$A$6000,"MOV",Registros!$B$2:$B$6000,$A2886),0)</f>
        <v>15</v>
      </c>
      <c r="I2886">
        <f>IF(COUNTIFS(Registros!$A$2:$A$6000,"CS",Registros!$B$2:$B$6000,$A2886)&gt;0,1,0)</f>
        <v>0</v>
      </c>
      <c r="J2886">
        <f>IF($I2886=1,SUMIFS(Registros!$I$2:$I$6000,Registros!$A$2:$A$6000,"CS",Registros!$B$2:$B$6000,$A2886),0)</f>
        <v>0</v>
      </c>
      <c r="K2886">
        <f>IF(COUNTIFS(Winback!$K$2:$K$300,$A2886)&gt;0,1,0)</f>
        <v>0</v>
      </c>
      <c r="L2886">
        <f>IF(AND($K2886=1,LEFT($A2886,3)="WB-"),SUMIFS(Winback!$D$2:$D$300,Winback!$K$2:$K$300,$A2886),0)</f>
        <v>0</v>
      </c>
      <c r="M2886">
        <f>IF(OR($E2886=1,$G2886=1,SUMIFS(Registros!$J$2:$J$6000,Registros!$B$2:$B$6000,$A2886)&gt;0),1,0)</f>
        <v>1</v>
      </c>
      <c r="N2886">
        <f>IF($J2886&gt;0,1,IF(COUNTIFS(Registros!$A$2:$A$6000,"CS",Registros!$B$2:$B$6000,$A2886,Registros!$K$2:$K$6000,"&lt;&gt;")&gt;0,1,0))</f>
        <v>0</v>
      </c>
      <c r="O2886" t="str">
        <f t="shared" si="225"/>
        <v>SOLO MÓVIL</v>
      </c>
      <c r="P2886" t="str">
        <f t="shared" si="226"/>
        <v>Ofrecer fijo + internet (FLBBTV)</v>
      </c>
      <c r="Q2886">
        <f t="shared" si="227"/>
        <v>15</v>
      </c>
      <c r="R2886">
        <f>IFERROR(VLOOKUP($A2886,Registros!$B$2:$G$6000,6,0),IFERROR(INDEX(Winback!$C$2:$C$300,MATCH($A2886,Winback!$K$2:$K$300,0)),""))</f>
        <v>0</v>
      </c>
      <c r="S2886" t="str">
        <f t="shared" si="228"/>
        <v>+MOV</v>
      </c>
      <c r="T2886">
        <f t="shared" si="229"/>
        <v>1</v>
      </c>
    </row>
    <row r="2887" spans="1:20" x14ac:dyDescent="0.35">
      <c r="A2887" t="s">
        <v>14270</v>
      </c>
      <c r="B2887" t="s">
        <v>14271</v>
      </c>
      <c r="C2887" t="s">
        <v>14272</v>
      </c>
      <c r="D2887" t="s">
        <v>14273</v>
      </c>
      <c r="E2887">
        <f>IF(COUNTIFS(Registros!$A$2:$A$6000,"NP",Registros!$B$2:$B$6000,$A2887)&gt;0,1,0)</f>
        <v>0</v>
      </c>
      <c r="F2887">
        <f>IF($E2887=1,SUMIFS(Registros!$F$2:$F$6000,Registros!$A$2:$A$6000,"NP",Registros!$B$2:$B$6000,$A2887),0)</f>
        <v>0</v>
      </c>
      <c r="G2887">
        <f>IF(COUNTIFS(Registros!$A$2:$A$6000,"MOV",Registros!$B$2:$B$6000,$A2887)&gt;0,1,0)</f>
        <v>1</v>
      </c>
      <c r="H2887">
        <f>IF($G2887=1,SUMIFS(Registros!$F$2:$F$6000,Registros!$A$2:$A$6000,"MOV",Registros!$B$2:$B$6000,$A2887),0)</f>
        <v>16.25</v>
      </c>
      <c r="I2887">
        <f>IF(COUNTIFS(Registros!$A$2:$A$6000,"CS",Registros!$B$2:$B$6000,$A2887)&gt;0,1,0)</f>
        <v>0</v>
      </c>
      <c r="J2887">
        <f>IF($I2887=1,SUMIFS(Registros!$I$2:$I$6000,Registros!$A$2:$A$6000,"CS",Registros!$B$2:$B$6000,$A2887),0)</f>
        <v>0</v>
      </c>
      <c r="K2887">
        <f>IF(COUNTIFS(Winback!$K$2:$K$300,$A2887)&gt;0,1,0)</f>
        <v>0</v>
      </c>
      <c r="L2887">
        <f>IF(AND($K2887=1,LEFT($A2887,3)="WB-"),SUMIFS(Winback!$D$2:$D$300,Winback!$K$2:$K$300,$A2887),0)</f>
        <v>0</v>
      </c>
      <c r="M2887">
        <f>IF(OR($E2887=1,$G2887=1,SUMIFS(Registros!$J$2:$J$6000,Registros!$B$2:$B$6000,$A2887)&gt;0),1,0)</f>
        <v>1</v>
      </c>
      <c r="N2887">
        <f>IF($J2887&gt;0,1,IF(COUNTIFS(Registros!$A$2:$A$6000,"CS",Registros!$B$2:$B$6000,$A2887,Registros!$K$2:$K$6000,"&lt;&gt;")&gt;0,1,0))</f>
        <v>0</v>
      </c>
      <c r="O2887" t="str">
        <f t="shared" si="225"/>
        <v>SOLO MÓVIL</v>
      </c>
      <c r="P2887" t="str">
        <f t="shared" si="226"/>
        <v>Ofrecer fijo + internet (FLBBTV)</v>
      </c>
      <c r="Q2887">
        <f t="shared" si="227"/>
        <v>16.25</v>
      </c>
      <c r="R2887">
        <f>IFERROR(VLOOKUP($A2887,Registros!$B$2:$G$6000,6,0),IFERROR(INDEX(Winback!$C$2:$C$300,MATCH($A2887,Winback!$K$2:$K$300,0)),""))</f>
        <v>0</v>
      </c>
      <c r="S2887" t="str">
        <f t="shared" si="228"/>
        <v>+MOV</v>
      </c>
      <c r="T2887">
        <f t="shared" si="229"/>
        <v>1</v>
      </c>
    </row>
    <row r="2888" spans="1:20" x14ac:dyDescent="0.35">
      <c r="A2888" t="s">
        <v>14275</v>
      </c>
      <c r="B2888" t="s">
        <v>14276</v>
      </c>
      <c r="C2888" t="s">
        <v>14277</v>
      </c>
      <c r="D2888" t="s">
        <v>14278</v>
      </c>
      <c r="E2888">
        <f>IF(COUNTIFS(Registros!$A$2:$A$6000,"NP",Registros!$B$2:$B$6000,$A2888)&gt;0,1,0)</f>
        <v>0</v>
      </c>
      <c r="F2888">
        <f>IF($E2888=1,SUMIFS(Registros!$F$2:$F$6000,Registros!$A$2:$A$6000,"NP",Registros!$B$2:$B$6000,$A2888),0)</f>
        <v>0</v>
      </c>
      <c r="G2888">
        <f>IF(COUNTIFS(Registros!$A$2:$A$6000,"MOV",Registros!$B$2:$B$6000,$A2888)&gt;0,1,0)</f>
        <v>1</v>
      </c>
      <c r="H2888">
        <f>IF($G2888=1,SUMIFS(Registros!$F$2:$F$6000,Registros!$A$2:$A$6000,"MOV",Registros!$B$2:$B$6000,$A2888),0)</f>
        <v>19.52</v>
      </c>
      <c r="I2888">
        <f>IF(COUNTIFS(Registros!$A$2:$A$6000,"CS",Registros!$B$2:$B$6000,$A2888)&gt;0,1,0)</f>
        <v>0</v>
      </c>
      <c r="J2888">
        <f>IF($I2888=1,SUMIFS(Registros!$I$2:$I$6000,Registros!$A$2:$A$6000,"CS",Registros!$B$2:$B$6000,$A2888),0)</f>
        <v>0</v>
      </c>
      <c r="K2888">
        <f>IF(COUNTIFS(Winback!$K$2:$K$300,$A2888)&gt;0,1,0)</f>
        <v>0</v>
      </c>
      <c r="L2888">
        <f>IF(AND($K2888=1,LEFT($A2888,3)="WB-"),SUMIFS(Winback!$D$2:$D$300,Winback!$K$2:$K$300,$A2888),0)</f>
        <v>0</v>
      </c>
      <c r="M2888">
        <f>IF(OR($E2888=1,$G2888=1,SUMIFS(Registros!$J$2:$J$6000,Registros!$B$2:$B$6000,$A2888)&gt;0),1,0)</f>
        <v>1</v>
      </c>
      <c r="N2888">
        <f>IF($J2888&gt;0,1,IF(COUNTIFS(Registros!$A$2:$A$6000,"CS",Registros!$B$2:$B$6000,$A2888,Registros!$K$2:$K$6000,"&lt;&gt;")&gt;0,1,0))</f>
        <v>0</v>
      </c>
      <c r="O2888" t="str">
        <f t="shared" si="225"/>
        <v>SOLO MÓVIL</v>
      </c>
      <c r="P2888" t="str">
        <f t="shared" si="226"/>
        <v>Ofrecer fijo + internet (FLBBTV)</v>
      </c>
      <c r="Q2888">
        <f t="shared" si="227"/>
        <v>19.52</v>
      </c>
      <c r="R2888">
        <f>IFERROR(VLOOKUP($A2888,Registros!$B$2:$G$6000,6,0),IFERROR(INDEX(Winback!$C$2:$C$300,MATCH($A2888,Winback!$K$2:$K$300,0)),""))</f>
        <v>0</v>
      </c>
      <c r="S2888" t="str">
        <f t="shared" si="228"/>
        <v>+MOV</v>
      </c>
      <c r="T2888">
        <f t="shared" si="229"/>
        <v>1</v>
      </c>
    </row>
    <row r="2889" spans="1:20" x14ac:dyDescent="0.35">
      <c r="A2889" t="s">
        <v>14279</v>
      </c>
      <c r="B2889" t="s">
        <v>14280</v>
      </c>
      <c r="C2889" t="s">
        <v>14281</v>
      </c>
      <c r="D2889" t="s">
        <v>14282</v>
      </c>
      <c r="E2889">
        <f>IF(COUNTIFS(Registros!$A$2:$A$6000,"NP",Registros!$B$2:$B$6000,$A2889)&gt;0,1,0)</f>
        <v>0</v>
      </c>
      <c r="F2889">
        <f>IF($E2889=1,SUMIFS(Registros!$F$2:$F$6000,Registros!$A$2:$A$6000,"NP",Registros!$B$2:$B$6000,$A2889),0)</f>
        <v>0</v>
      </c>
      <c r="G2889">
        <f>IF(COUNTIFS(Registros!$A$2:$A$6000,"MOV",Registros!$B$2:$B$6000,$A2889)&gt;0,1,0)</f>
        <v>1</v>
      </c>
      <c r="H2889">
        <f>IF($G2889=1,SUMIFS(Registros!$F$2:$F$6000,Registros!$A$2:$A$6000,"MOV",Registros!$B$2:$B$6000,$A2889),0)</f>
        <v>16.25</v>
      </c>
      <c r="I2889">
        <f>IF(COUNTIFS(Registros!$A$2:$A$6000,"CS",Registros!$B$2:$B$6000,$A2889)&gt;0,1,0)</f>
        <v>0</v>
      </c>
      <c r="J2889">
        <f>IF($I2889=1,SUMIFS(Registros!$I$2:$I$6000,Registros!$A$2:$A$6000,"CS",Registros!$B$2:$B$6000,$A2889),0)</f>
        <v>0</v>
      </c>
      <c r="K2889">
        <f>IF(COUNTIFS(Winback!$K$2:$K$300,$A2889)&gt;0,1,0)</f>
        <v>0</v>
      </c>
      <c r="L2889">
        <f>IF(AND($K2889=1,LEFT($A2889,3)="WB-"),SUMIFS(Winback!$D$2:$D$300,Winback!$K$2:$K$300,$A2889),0)</f>
        <v>0</v>
      </c>
      <c r="M2889">
        <f>IF(OR($E2889=1,$G2889=1,SUMIFS(Registros!$J$2:$J$6000,Registros!$B$2:$B$6000,$A2889)&gt;0),1,0)</f>
        <v>1</v>
      </c>
      <c r="N2889">
        <f>IF($J2889&gt;0,1,IF(COUNTIFS(Registros!$A$2:$A$6000,"CS",Registros!$B$2:$B$6000,$A2889,Registros!$K$2:$K$6000,"&lt;&gt;")&gt;0,1,0))</f>
        <v>0</v>
      </c>
      <c r="O2889" t="str">
        <f t="shared" si="225"/>
        <v>SOLO MÓVIL</v>
      </c>
      <c r="P2889" t="str">
        <f t="shared" si="226"/>
        <v>Ofrecer fijo + internet (FLBBTV)</v>
      </c>
      <c r="Q2889">
        <f t="shared" si="227"/>
        <v>16.25</v>
      </c>
      <c r="R2889">
        <f>IFERROR(VLOOKUP($A2889,Registros!$B$2:$G$6000,6,0),IFERROR(INDEX(Winback!$C$2:$C$300,MATCH($A2889,Winback!$K$2:$K$300,0)),""))</f>
        <v>0</v>
      </c>
      <c r="S2889" t="str">
        <f t="shared" si="228"/>
        <v>+MOV</v>
      </c>
      <c r="T2889">
        <f t="shared" si="229"/>
        <v>1</v>
      </c>
    </row>
    <row r="2890" spans="1:20" x14ac:dyDescent="0.35">
      <c r="A2890" t="s">
        <v>14284</v>
      </c>
      <c r="B2890" t="s">
        <v>14285</v>
      </c>
      <c r="C2890" t="s">
        <v>14286</v>
      </c>
      <c r="D2890" t="s">
        <v>14287</v>
      </c>
      <c r="E2890">
        <f>IF(COUNTIFS(Registros!$A$2:$A$6000,"NP",Registros!$B$2:$B$6000,$A2890)&gt;0,1,0)</f>
        <v>0</v>
      </c>
      <c r="F2890">
        <f>IF($E2890=1,SUMIFS(Registros!$F$2:$F$6000,Registros!$A$2:$A$6000,"NP",Registros!$B$2:$B$6000,$A2890),0)</f>
        <v>0</v>
      </c>
      <c r="G2890">
        <f>IF(COUNTIFS(Registros!$A$2:$A$6000,"MOV",Registros!$B$2:$B$6000,$A2890)&gt;0,1,0)</f>
        <v>1</v>
      </c>
      <c r="H2890">
        <f>IF($G2890=1,SUMIFS(Registros!$F$2:$F$6000,Registros!$A$2:$A$6000,"MOV",Registros!$B$2:$B$6000,$A2890),0)</f>
        <v>15</v>
      </c>
      <c r="I2890">
        <f>IF(COUNTIFS(Registros!$A$2:$A$6000,"CS",Registros!$B$2:$B$6000,$A2890)&gt;0,1,0)</f>
        <v>0</v>
      </c>
      <c r="J2890">
        <f>IF($I2890=1,SUMIFS(Registros!$I$2:$I$6000,Registros!$A$2:$A$6000,"CS",Registros!$B$2:$B$6000,$A2890),0)</f>
        <v>0</v>
      </c>
      <c r="K2890">
        <f>IF(COUNTIFS(Winback!$K$2:$K$300,$A2890)&gt;0,1,0)</f>
        <v>0</v>
      </c>
      <c r="L2890">
        <f>IF(AND($K2890=1,LEFT($A2890,3)="WB-"),SUMIFS(Winback!$D$2:$D$300,Winback!$K$2:$K$300,$A2890),0)</f>
        <v>0</v>
      </c>
      <c r="M2890">
        <f>IF(OR($E2890=1,$G2890=1,SUMIFS(Registros!$J$2:$J$6000,Registros!$B$2:$B$6000,$A2890)&gt;0),1,0)</f>
        <v>1</v>
      </c>
      <c r="N2890">
        <f>IF($J2890&gt;0,1,IF(COUNTIFS(Registros!$A$2:$A$6000,"CS",Registros!$B$2:$B$6000,$A2890,Registros!$K$2:$K$6000,"&lt;&gt;")&gt;0,1,0))</f>
        <v>0</v>
      </c>
      <c r="O2890" t="str">
        <f t="shared" si="225"/>
        <v>SOLO MÓVIL</v>
      </c>
      <c r="P2890" t="str">
        <f t="shared" si="226"/>
        <v>Ofrecer fijo + internet (FLBBTV)</v>
      </c>
      <c r="Q2890">
        <f t="shared" si="227"/>
        <v>15</v>
      </c>
      <c r="R2890">
        <f>IFERROR(VLOOKUP($A2890,Registros!$B$2:$G$6000,6,0),IFERROR(INDEX(Winback!$C$2:$C$300,MATCH($A2890,Winback!$K$2:$K$300,0)),""))</f>
        <v>0</v>
      </c>
      <c r="S2890" t="str">
        <f t="shared" si="228"/>
        <v>+MOV</v>
      </c>
      <c r="T2890">
        <f t="shared" si="229"/>
        <v>1</v>
      </c>
    </row>
    <row r="2891" spans="1:20" x14ac:dyDescent="0.35">
      <c r="A2891" t="s">
        <v>14289</v>
      </c>
      <c r="B2891" t="s">
        <v>14290</v>
      </c>
      <c r="C2891" t="s">
        <v>14291</v>
      </c>
      <c r="D2891" t="s">
        <v>14292</v>
      </c>
      <c r="E2891">
        <f>IF(COUNTIFS(Registros!$A$2:$A$6000,"NP",Registros!$B$2:$B$6000,$A2891)&gt;0,1,0)</f>
        <v>0</v>
      </c>
      <c r="F2891">
        <f>IF($E2891=1,SUMIFS(Registros!$F$2:$F$6000,Registros!$A$2:$A$6000,"NP",Registros!$B$2:$B$6000,$A2891),0)</f>
        <v>0</v>
      </c>
      <c r="G2891">
        <f>IF(COUNTIFS(Registros!$A$2:$A$6000,"MOV",Registros!$B$2:$B$6000,$A2891)&gt;0,1,0)</f>
        <v>1</v>
      </c>
      <c r="H2891">
        <f>IF($G2891=1,SUMIFS(Registros!$F$2:$F$6000,Registros!$A$2:$A$6000,"MOV",Registros!$B$2:$B$6000,$A2891),0)</f>
        <v>252.25</v>
      </c>
      <c r="I2891">
        <f>IF(COUNTIFS(Registros!$A$2:$A$6000,"CS",Registros!$B$2:$B$6000,$A2891)&gt;0,1,0)</f>
        <v>0</v>
      </c>
      <c r="J2891">
        <f>IF($I2891=1,SUMIFS(Registros!$I$2:$I$6000,Registros!$A$2:$A$6000,"CS",Registros!$B$2:$B$6000,$A2891),0)</f>
        <v>0</v>
      </c>
      <c r="K2891">
        <f>IF(COUNTIFS(Winback!$K$2:$K$300,$A2891)&gt;0,1,0)</f>
        <v>0</v>
      </c>
      <c r="L2891">
        <f>IF(AND($K2891=1,LEFT($A2891,3)="WB-"),SUMIFS(Winback!$D$2:$D$300,Winback!$K$2:$K$300,$A2891),0)</f>
        <v>0</v>
      </c>
      <c r="M2891">
        <f>IF(OR($E2891=1,$G2891=1,SUMIFS(Registros!$J$2:$J$6000,Registros!$B$2:$B$6000,$A2891)&gt;0),1,0)</f>
        <v>1</v>
      </c>
      <c r="N2891">
        <f>IF($J2891&gt;0,1,IF(COUNTIFS(Registros!$A$2:$A$6000,"CS",Registros!$B$2:$B$6000,$A2891,Registros!$K$2:$K$6000,"&lt;&gt;")&gt;0,1,0))</f>
        <v>0</v>
      </c>
      <c r="O2891" t="str">
        <f t="shared" si="225"/>
        <v>SOLO MÓVIL</v>
      </c>
      <c r="P2891" t="str">
        <f t="shared" si="226"/>
        <v>Ofrecer fijo + internet (FLBBTV)</v>
      </c>
      <c r="Q2891">
        <f t="shared" si="227"/>
        <v>252.25</v>
      </c>
      <c r="R2891">
        <f>IFERROR(VLOOKUP($A2891,Registros!$B$2:$G$6000,6,0),IFERROR(INDEX(Winback!$C$2:$C$300,MATCH($A2891,Winback!$K$2:$K$300,0)),""))</f>
        <v>0</v>
      </c>
      <c r="S2891" t="str">
        <f t="shared" si="228"/>
        <v>+MOV</v>
      </c>
      <c r="T2891">
        <f t="shared" si="229"/>
        <v>1</v>
      </c>
    </row>
    <row r="2892" spans="1:20" x14ac:dyDescent="0.35">
      <c r="A2892" t="s">
        <v>14294</v>
      </c>
      <c r="B2892" t="s">
        <v>14295</v>
      </c>
      <c r="C2892" t="s">
        <v>14296</v>
      </c>
      <c r="D2892" t="s">
        <v>14297</v>
      </c>
      <c r="E2892">
        <f>IF(COUNTIFS(Registros!$A$2:$A$6000,"NP",Registros!$B$2:$B$6000,$A2892)&gt;0,1,0)</f>
        <v>0</v>
      </c>
      <c r="F2892">
        <f>IF($E2892=1,SUMIFS(Registros!$F$2:$F$6000,Registros!$A$2:$A$6000,"NP",Registros!$B$2:$B$6000,$A2892),0)</f>
        <v>0</v>
      </c>
      <c r="G2892">
        <f>IF(COUNTIFS(Registros!$A$2:$A$6000,"MOV",Registros!$B$2:$B$6000,$A2892)&gt;0,1,0)</f>
        <v>1</v>
      </c>
      <c r="H2892">
        <f>IF($G2892=1,SUMIFS(Registros!$F$2:$F$6000,Registros!$A$2:$A$6000,"MOV",Registros!$B$2:$B$6000,$A2892),0)</f>
        <v>15</v>
      </c>
      <c r="I2892">
        <f>IF(COUNTIFS(Registros!$A$2:$A$6000,"CS",Registros!$B$2:$B$6000,$A2892)&gt;0,1,0)</f>
        <v>0</v>
      </c>
      <c r="J2892">
        <f>IF($I2892=1,SUMIFS(Registros!$I$2:$I$6000,Registros!$A$2:$A$6000,"CS",Registros!$B$2:$B$6000,$A2892),0)</f>
        <v>0</v>
      </c>
      <c r="K2892">
        <f>IF(COUNTIFS(Winback!$K$2:$K$300,$A2892)&gt;0,1,0)</f>
        <v>0</v>
      </c>
      <c r="L2892">
        <f>IF(AND($K2892=1,LEFT($A2892,3)="WB-"),SUMIFS(Winback!$D$2:$D$300,Winback!$K$2:$K$300,$A2892),0)</f>
        <v>0</v>
      </c>
      <c r="M2892">
        <f>IF(OR($E2892=1,$G2892=1,SUMIFS(Registros!$J$2:$J$6000,Registros!$B$2:$B$6000,$A2892)&gt;0),1,0)</f>
        <v>1</v>
      </c>
      <c r="N2892">
        <f>IF($J2892&gt;0,1,IF(COUNTIFS(Registros!$A$2:$A$6000,"CS",Registros!$B$2:$B$6000,$A2892,Registros!$K$2:$K$6000,"&lt;&gt;")&gt;0,1,0))</f>
        <v>0</v>
      </c>
      <c r="O2892" t="str">
        <f t="shared" si="225"/>
        <v>SOLO MÓVIL</v>
      </c>
      <c r="P2892" t="str">
        <f t="shared" si="226"/>
        <v>Ofrecer fijo + internet (FLBBTV)</v>
      </c>
      <c r="Q2892">
        <f t="shared" si="227"/>
        <v>15</v>
      </c>
      <c r="R2892">
        <f>IFERROR(VLOOKUP($A2892,Registros!$B$2:$G$6000,6,0),IFERROR(INDEX(Winback!$C$2:$C$300,MATCH($A2892,Winback!$K$2:$K$300,0)),""))</f>
        <v>0</v>
      </c>
      <c r="S2892" t="str">
        <f t="shared" si="228"/>
        <v>+MOV</v>
      </c>
      <c r="T2892">
        <f t="shared" si="229"/>
        <v>1</v>
      </c>
    </row>
    <row r="2893" spans="1:20" x14ac:dyDescent="0.35">
      <c r="A2893" t="s">
        <v>14299</v>
      </c>
      <c r="B2893" t="s">
        <v>14300</v>
      </c>
      <c r="C2893" t="s">
        <v>14301</v>
      </c>
      <c r="D2893" t="s">
        <v>14302</v>
      </c>
      <c r="E2893">
        <f>IF(COUNTIFS(Registros!$A$2:$A$6000,"NP",Registros!$B$2:$B$6000,$A2893)&gt;0,1,0)</f>
        <v>0</v>
      </c>
      <c r="F2893">
        <f>IF($E2893=1,SUMIFS(Registros!$F$2:$F$6000,Registros!$A$2:$A$6000,"NP",Registros!$B$2:$B$6000,$A2893),0)</f>
        <v>0</v>
      </c>
      <c r="G2893">
        <f>IF(COUNTIFS(Registros!$A$2:$A$6000,"MOV",Registros!$B$2:$B$6000,$A2893)&gt;0,1,0)</f>
        <v>1</v>
      </c>
      <c r="H2893">
        <f>IF($G2893=1,SUMIFS(Registros!$F$2:$F$6000,Registros!$A$2:$A$6000,"MOV",Registros!$B$2:$B$6000,$A2893),0)</f>
        <v>15</v>
      </c>
      <c r="I2893">
        <f>IF(COUNTIFS(Registros!$A$2:$A$6000,"CS",Registros!$B$2:$B$6000,$A2893)&gt;0,1,0)</f>
        <v>0</v>
      </c>
      <c r="J2893">
        <f>IF($I2893=1,SUMIFS(Registros!$I$2:$I$6000,Registros!$A$2:$A$6000,"CS",Registros!$B$2:$B$6000,$A2893),0)</f>
        <v>0</v>
      </c>
      <c r="K2893">
        <f>IF(COUNTIFS(Winback!$K$2:$K$300,$A2893)&gt;0,1,0)</f>
        <v>0</v>
      </c>
      <c r="L2893">
        <f>IF(AND($K2893=1,LEFT($A2893,3)="WB-"),SUMIFS(Winback!$D$2:$D$300,Winback!$K$2:$K$300,$A2893),0)</f>
        <v>0</v>
      </c>
      <c r="M2893">
        <f>IF(OR($E2893=1,$G2893=1,SUMIFS(Registros!$J$2:$J$6000,Registros!$B$2:$B$6000,$A2893)&gt;0),1,0)</f>
        <v>1</v>
      </c>
      <c r="N2893">
        <f>IF($J2893&gt;0,1,IF(COUNTIFS(Registros!$A$2:$A$6000,"CS",Registros!$B$2:$B$6000,$A2893,Registros!$K$2:$K$6000,"&lt;&gt;")&gt;0,1,0))</f>
        <v>0</v>
      </c>
      <c r="O2893" t="str">
        <f t="shared" si="225"/>
        <v>SOLO MÓVIL</v>
      </c>
      <c r="P2893" t="str">
        <f t="shared" si="226"/>
        <v>Ofrecer fijo + internet (FLBBTV)</v>
      </c>
      <c r="Q2893">
        <f t="shared" si="227"/>
        <v>15</v>
      </c>
      <c r="R2893">
        <f>IFERROR(VLOOKUP($A2893,Registros!$B$2:$G$6000,6,0),IFERROR(INDEX(Winback!$C$2:$C$300,MATCH($A2893,Winback!$K$2:$K$300,0)),""))</f>
        <v>0</v>
      </c>
      <c r="S2893" t="str">
        <f t="shared" si="228"/>
        <v>+MOV</v>
      </c>
      <c r="T2893">
        <f t="shared" si="229"/>
        <v>1</v>
      </c>
    </row>
    <row r="2894" spans="1:20" x14ac:dyDescent="0.35">
      <c r="A2894" t="s">
        <v>14304</v>
      </c>
      <c r="B2894" t="s">
        <v>14305</v>
      </c>
      <c r="C2894" t="s">
        <v>14306</v>
      </c>
      <c r="D2894" t="s">
        <v>14307</v>
      </c>
      <c r="E2894">
        <f>IF(COUNTIFS(Registros!$A$2:$A$6000,"NP",Registros!$B$2:$B$6000,$A2894)&gt;0,1,0)</f>
        <v>0</v>
      </c>
      <c r="F2894">
        <f>IF($E2894=1,SUMIFS(Registros!$F$2:$F$6000,Registros!$A$2:$A$6000,"NP",Registros!$B$2:$B$6000,$A2894),0)</f>
        <v>0</v>
      </c>
      <c r="G2894">
        <f>IF(COUNTIFS(Registros!$A$2:$A$6000,"MOV",Registros!$B$2:$B$6000,$A2894)&gt;0,1,0)</f>
        <v>1</v>
      </c>
      <c r="H2894">
        <f>IF($G2894=1,SUMIFS(Registros!$F$2:$F$6000,Registros!$A$2:$A$6000,"MOV",Registros!$B$2:$B$6000,$A2894),0)</f>
        <v>27.97</v>
      </c>
      <c r="I2894">
        <f>IF(COUNTIFS(Registros!$A$2:$A$6000,"CS",Registros!$B$2:$B$6000,$A2894)&gt;0,1,0)</f>
        <v>0</v>
      </c>
      <c r="J2894">
        <f>IF($I2894=1,SUMIFS(Registros!$I$2:$I$6000,Registros!$A$2:$A$6000,"CS",Registros!$B$2:$B$6000,$A2894),0)</f>
        <v>0</v>
      </c>
      <c r="K2894">
        <f>IF(COUNTIFS(Winback!$K$2:$K$300,$A2894)&gt;0,1,0)</f>
        <v>0</v>
      </c>
      <c r="L2894">
        <f>IF(AND($K2894=1,LEFT($A2894,3)="WB-"),SUMIFS(Winback!$D$2:$D$300,Winback!$K$2:$K$300,$A2894),0)</f>
        <v>0</v>
      </c>
      <c r="M2894">
        <f>IF(OR($E2894=1,$G2894=1,SUMIFS(Registros!$J$2:$J$6000,Registros!$B$2:$B$6000,$A2894)&gt;0),1,0)</f>
        <v>1</v>
      </c>
      <c r="N2894">
        <f>IF($J2894&gt;0,1,IF(COUNTIFS(Registros!$A$2:$A$6000,"CS",Registros!$B$2:$B$6000,$A2894,Registros!$K$2:$K$6000,"&lt;&gt;")&gt;0,1,0))</f>
        <v>0</v>
      </c>
      <c r="O2894" t="str">
        <f t="shared" si="225"/>
        <v>SOLO MÓVIL</v>
      </c>
      <c r="P2894" t="str">
        <f t="shared" si="226"/>
        <v>Ofrecer fijo + internet (FLBBTV)</v>
      </c>
      <c r="Q2894">
        <f t="shared" si="227"/>
        <v>27.97</v>
      </c>
      <c r="R2894">
        <f>IFERROR(VLOOKUP($A2894,Registros!$B$2:$G$6000,6,0),IFERROR(INDEX(Winback!$C$2:$C$300,MATCH($A2894,Winback!$K$2:$K$300,0)),""))</f>
        <v>0</v>
      </c>
      <c r="S2894" t="str">
        <f t="shared" si="228"/>
        <v>+MOV</v>
      </c>
      <c r="T2894">
        <f t="shared" si="229"/>
        <v>1</v>
      </c>
    </row>
    <row r="2895" spans="1:20" x14ac:dyDescent="0.35">
      <c r="A2895" t="s">
        <v>14309</v>
      </c>
      <c r="B2895" t="s">
        <v>14310</v>
      </c>
      <c r="C2895" t="s">
        <v>14311</v>
      </c>
      <c r="D2895" t="s">
        <v>14312</v>
      </c>
      <c r="E2895">
        <f>IF(COUNTIFS(Registros!$A$2:$A$6000,"NP",Registros!$B$2:$B$6000,$A2895)&gt;0,1,0)</f>
        <v>0</v>
      </c>
      <c r="F2895">
        <f>IF($E2895=1,SUMIFS(Registros!$F$2:$F$6000,Registros!$A$2:$A$6000,"NP",Registros!$B$2:$B$6000,$A2895),0)</f>
        <v>0</v>
      </c>
      <c r="G2895">
        <f>IF(COUNTIFS(Registros!$A$2:$A$6000,"MOV",Registros!$B$2:$B$6000,$A2895)&gt;0,1,0)</f>
        <v>1</v>
      </c>
      <c r="H2895">
        <f>IF($G2895=1,SUMIFS(Registros!$F$2:$F$6000,Registros!$A$2:$A$6000,"MOV",Registros!$B$2:$B$6000,$A2895),0)</f>
        <v>15</v>
      </c>
      <c r="I2895">
        <f>IF(COUNTIFS(Registros!$A$2:$A$6000,"CS",Registros!$B$2:$B$6000,$A2895)&gt;0,1,0)</f>
        <v>0</v>
      </c>
      <c r="J2895">
        <f>IF($I2895=1,SUMIFS(Registros!$I$2:$I$6000,Registros!$A$2:$A$6000,"CS",Registros!$B$2:$B$6000,$A2895),0)</f>
        <v>0</v>
      </c>
      <c r="K2895">
        <f>IF(COUNTIFS(Winback!$K$2:$K$300,$A2895)&gt;0,1,0)</f>
        <v>0</v>
      </c>
      <c r="L2895">
        <f>IF(AND($K2895=1,LEFT($A2895,3)="WB-"),SUMIFS(Winback!$D$2:$D$300,Winback!$K$2:$K$300,$A2895),0)</f>
        <v>0</v>
      </c>
      <c r="M2895">
        <f>IF(OR($E2895=1,$G2895=1,SUMIFS(Registros!$J$2:$J$6000,Registros!$B$2:$B$6000,$A2895)&gt;0),1,0)</f>
        <v>1</v>
      </c>
      <c r="N2895">
        <f>IF($J2895&gt;0,1,IF(COUNTIFS(Registros!$A$2:$A$6000,"CS",Registros!$B$2:$B$6000,$A2895,Registros!$K$2:$K$6000,"&lt;&gt;")&gt;0,1,0))</f>
        <v>0</v>
      </c>
      <c r="O2895" t="str">
        <f t="shared" si="225"/>
        <v>SOLO MÓVIL</v>
      </c>
      <c r="P2895" t="str">
        <f t="shared" si="226"/>
        <v>Ofrecer fijo + internet (FLBBTV)</v>
      </c>
      <c r="Q2895">
        <f t="shared" si="227"/>
        <v>15</v>
      </c>
      <c r="R2895">
        <f>IFERROR(VLOOKUP($A2895,Registros!$B$2:$G$6000,6,0),IFERROR(INDEX(Winback!$C$2:$C$300,MATCH($A2895,Winback!$K$2:$K$300,0)),""))</f>
        <v>0</v>
      </c>
      <c r="S2895" t="str">
        <f t="shared" si="228"/>
        <v>+MOV</v>
      </c>
      <c r="T2895">
        <f t="shared" si="229"/>
        <v>1</v>
      </c>
    </row>
    <row r="2896" spans="1:20" x14ac:dyDescent="0.35">
      <c r="A2896" t="s">
        <v>14314</v>
      </c>
      <c r="B2896" t="s">
        <v>14315</v>
      </c>
      <c r="C2896" t="s">
        <v>14316</v>
      </c>
      <c r="D2896" t="s">
        <v>14317</v>
      </c>
      <c r="E2896">
        <f>IF(COUNTIFS(Registros!$A$2:$A$6000,"NP",Registros!$B$2:$B$6000,$A2896)&gt;0,1,0)</f>
        <v>0</v>
      </c>
      <c r="F2896">
        <f>IF($E2896=1,SUMIFS(Registros!$F$2:$F$6000,Registros!$A$2:$A$6000,"NP",Registros!$B$2:$B$6000,$A2896),0)</f>
        <v>0</v>
      </c>
      <c r="G2896">
        <f>IF(COUNTIFS(Registros!$A$2:$A$6000,"MOV",Registros!$B$2:$B$6000,$A2896)&gt;0,1,0)</f>
        <v>1</v>
      </c>
      <c r="H2896">
        <f>IF($G2896=1,SUMIFS(Registros!$F$2:$F$6000,Registros!$A$2:$A$6000,"MOV",Registros!$B$2:$B$6000,$A2896),0)</f>
        <v>20</v>
      </c>
      <c r="I2896">
        <f>IF(COUNTIFS(Registros!$A$2:$A$6000,"CS",Registros!$B$2:$B$6000,$A2896)&gt;0,1,0)</f>
        <v>0</v>
      </c>
      <c r="J2896">
        <f>IF($I2896=1,SUMIFS(Registros!$I$2:$I$6000,Registros!$A$2:$A$6000,"CS",Registros!$B$2:$B$6000,$A2896),0)</f>
        <v>0</v>
      </c>
      <c r="K2896">
        <f>IF(COUNTIFS(Winback!$K$2:$K$300,$A2896)&gt;0,1,0)</f>
        <v>0</v>
      </c>
      <c r="L2896">
        <f>IF(AND($K2896=1,LEFT($A2896,3)="WB-"),SUMIFS(Winback!$D$2:$D$300,Winback!$K$2:$K$300,$A2896),0)</f>
        <v>0</v>
      </c>
      <c r="M2896">
        <f>IF(OR($E2896=1,$G2896=1,SUMIFS(Registros!$J$2:$J$6000,Registros!$B$2:$B$6000,$A2896)&gt;0),1,0)</f>
        <v>1</v>
      </c>
      <c r="N2896">
        <f>IF($J2896&gt;0,1,IF(COUNTIFS(Registros!$A$2:$A$6000,"CS",Registros!$B$2:$B$6000,$A2896,Registros!$K$2:$K$6000,"&lt;&gt;")&gt;0,1,0))</f>
        <v>0</v>
      </c>
      <c r="O2896" t="str">
        <f t="shared" si="225"/>
        <v>SOLO MÓVIL</v>
      </c>
      <c r="P2896" t="str">
        <f t="shared" si="226"/>
        <v>Ofrecer fijo + internet (FLBBTV)</v>
      </c>
      <c r="Q2896">
        <f t="shared" si="227"/>
        <v>20</v>
      </c>
      <c r="R2896">
        <f>IFERROR(VLOOKUP($A2896,Registros!$B$2:$G$6000,6,0),IFERROR(INDEX(Winback!$C$2:$C$300,MATCH($A2896,Winback!$K$2:$K$300,0)),""))</f>
        <v>0</v>
      </c>
      <c r="S2896" t="str">
        <f t="shared" si="228"/>
        <v>+MOV</v>
      </c>
      <c r="T2896">
        <f t="shared" si="229"/>
        <v>1</v>
      </c>
    </row>
    <row r="2897" spans="1:20" x14ac:dyDescent="0.35">
      <c r="A2897" t="s">
        <v>14319</v>
      </c>
      <c r="B2897" t="s">
        <v>14320</v>
      </c>
      <c r="C2897" t="s">
        <v>14321</v>
      </c>
      <c r="D2897" t="s">
        <v>14322</v>
      </c>
      <c r="E2897">
        <f>IF(COUNTIFS(Registros!$A$2:$A$6000,"NP",Registros!$B$2:$B$6000,$A2897)&gt;0,1,0)</f>
        <v>0</v>
      </c>
      <c r="F2897">
        <f>IF($E2897=1,SUMIFS(Registros!$F$2:$F$6000,Registros!$A$2:$A$6000,"NP",Registros!$B$2:$B$6000,$A2897),0)</f>
        <v>0</v>
      </c>
      <c r="G2897">
        <f>IF(COUNTIFS(Registros!$A$2:$A$6000,"MOV",Registros!$B$2:$B$6000,$A2897)&gt;0,1,0)</f>
        <v>1</v>
      </c>
      <c r="H2897">
        <f>IF($G2897=1,SUMIFS(Registros!$F$2:$F$6000,Registros!$A$2:$A$6000,"MOV",Registros!$B$2:$B$6000,$A2897),0)</f>
        <v>15</v>
      </c>
      <c r="I2897">
        <f>IF(COUNTIFS(Registros!$A$2:$A$6000,"CS",Registros!$B$2:$B$6000,$A2897)&gt;0,1,0)</f>
        <v>0</v>
      </c>
      <c r="J2897">
        <f>IF($I2897=1,SUMIFS(Registros!$I$2:$I$6000,Registros!$A$2:$A$6000,"CS",Registros!$B$2:$B$6000,$A2897),0)</f>
        <v>0</v>
      </c>
      <c r="K2897">
        <f>IF(COUNTIFS(Winback!$K$2:$K$300,$A2897)&gt;0,1,0)</f>
        <v>0</v>
      </c>
      <c r="L2897">
        <f>IF(AND($K2897=1,LEFT($A2897,3)="WB-"),SUMIFS(Winback!$D$2:$D$300,Winback!$K$2:$K$300,$A2897),0)</f>
        <v>0</v>
      </c>
      <c r="M2897">
        <f>IF(OR($E2897=1,$G2897=1,SUMIFS(Registros!$J$2:$J$6000,Registros!$B$2:$B$6000,$A2897)&gt;0),1,0)</f>
        <v>1</v>
      </c>
      <c r="N2897">
        <f>IF($J2897&gt;0,1,IF(COUNTIFS(Registros!$A$2:$A$6000,"CS",Registros!$B$2:$B$6000,$A2897,Registros!$K$2:$K$6000,"&lt;&gt;")&gt;0,1,0))</f>
        <v>0</v>
      </c>
      <c r="O2897" t="str">
        <f t="shared" si="225"/>
        <v>SOLO MÓVIL</v>
      </c>
      <c r="P2897" t="str">
        <f t="shared" si="226"/>
        <v>Ofrecer fijo + internet (FLBBTV)</v>
      </c>
      <c r="Q2897">
        <f t="shared" si="227"/>
        <v>15</v>
      </c>
      <c r="R2897">
        <f>IFERROR(VLOOKUP($A2897,Registros!$B$2:$G$6000,6,0),IFERROR(INDEX(Winback!$C$2:$C$300,MATCH($A2897,Winback!$K$2:$K$300,0)),""))</f>
        <v>0</v>
      </c>
      <c r="S2897" t="str">
        <f t="shared" si="228"/>
        <v>+MOV</v>
      </c>
      <c r="T2897">
        <f t="shared" si="229"/>
        <v>1</v>
      </c>
    </row>
    <row r="2898" spans="1:20" x14ac:dyDescent="0.35">
      <c r="A2898" t="s">
        <v>14324</v>
      </c>
      <c r="B2898" t="s">
        <v>14325</v>
      </c>
      <c r="C2898" t="s">
        <v>14326</v>
      </c>
      <c r="D2898" t="s">
        <v>14327</v>
      </c>
      <c r="E2898">
        <f>IF(COUNTIFS(Registros!$A$2:$A$6000,"NP",Registros!$B$2:$B$6000,$A2898)&gt;0,1,0)</f>
        <v>0</v>
      </c>
      <c r="F2898">
        <f>IF($E2898=1,SUMIFS(Registros!$F$2:$F$6000,Registros!$A$2:$A$6000,"NP",Registros!$B$2:$B$6000,$A2898),0)</f>
        <v>0</v>
      </c>
      <c r="G2898">
        <f>IF(COUNTIFS(Registros!$A$2:$A$6000,"MOV",Registros!$B$2:$B$6000,$A2898)&gt;0,1,0)</f>
        <v>1</v>
      </c>
      <c r="H2898">
        <f>IF($G2898=1,SUMIFS(Registros!$F$2:$F$6000,Registros!$A$2:$A$6000,"MOV",Registros!$B$2:$B$6000,$A2898),0)</f>
        <v>15</v>
      </c>
      <c r="I2898">
        <f>IF(COUNTIFS(Registros!$A$2:$A$6000,"CS",Registros!$B$2:$B$6000,$A2898)&gt;0,1,0)</f>
        <v>0</v>
      </c>
      <c r="J2898">
        <f>IF($I2898=1,SUMIFS(Registros!$I$2:$I$6000,Registros!$A$2:$A$6000,"CS",Registros!$B$2:$B$6000,$A2898),0)</f>
        <v>0</v>
      </c>
      <c r="K2898">
        <f>IF(COUNTIFS(Winback!$K$2:$K$300,$A2898)&gt;0,1,0)</f>
        <v>0</v>
      </c>
      <c r="L2898">
        <f>IF(AND($K2898=1,LEFT($A2898,3)="WB-"),SUMIFS(Winback!$D$2:$D$300,Winback!$K$2:$K$300,$A2898),0)</f>
        <v>0</v>
      </c>
      <c r="M2898">
        <f>IF(OR($E2898=1,$G2898=1,SUMIFS(Registros!$J$2:$J$6000,Registros!$B$2:$B$6000,$A2898)&gt;0),1,0)</f>
        <v>1</v>
      </c>
      <c r="N2898">
        <f>IF($J2898&gt;0,1,IF(COUNTIFS(Registros!$A$2:$A$6000,"CS",Registros!$B$2:$B$6000,$A2898,Registros!$K$2:$K$6000,"&lt;&gt;")&gt;0,1,0))</f>
        <v>0</v>
      </c>
      <c r="O2898" t="str">
        <f t="shared" si="225"/>
        <v>SOLO MÓVIL</v>
      </c>
      <c r="P2898" t="str">
        <f t="shared" si="226"/>
        <v>Ofrecer fijo + internet (FLBBTV)</v>
      </c>
      <c r="Q2898">
        <f t="shared" si="227"/>
        <v>15</v>
      </c>
      <c r="R2898">
        <f>IFERROR(VLOOKUP($A2898,Registros!$B$2:$G$6000,6,0),IFERROR(INDEX(Winback!$C$2:$C$300,MATCH($A2898,Winback!$K$2:$K$300,0)),""))</f>
        <v>0</v>
      </c>
      <c r="S2898" t="str">
        <f t="shared" si="228"/>
        <v>+MOV</v>
      </c>
      <c r="T2898">
        <f t="shared" si="229"/>
        <v>1</v>
      </c>
    </row>
    <row r="2899" spans="1:20" x14ac:dyDescent="0.35">
      <c r="A2899" t="s">
        <v>14329</v>
      </c>
      <c r="B2899" t="s">
        <v>14330</v>
      </c>
      <c r="C2899" t="s">
        <v>14331</v>
      </c>
      <c r="D2899" t="s">
        <v>14332</v>
      </c>
      <c r="E2899">
        <f>IF(COUNTIFS(Registros!$A$2:$A$6000,"NP",Registros!$B$2:$B$6000,$A2899)&gt;0,1,0)</f>
        <v>0</v>
      </c>
      <c r="F2899">
        <f>IF($E2899=1,SUMIFS(Registros!$F$2:$F$6000,Registros!$A$2:$A$6000,"NP",Registros!$B$2:$B$6000,$A2899),0)</f>
        <v>0</v>
      </c>
      <c r="G2899">
        <f>IF(COUNTIFS(Registros!$A$2:$A$6000,"MOV",Registros!$B$2:$B$6000,$A2899)&gt;0,1,0)</f>
        <v>1</v>
      </c>
      <c r="H2899">
        <f>IF($G2899=1,SUMIFS(Registros!$F$2:$F$6000,Registros!$A$2:$A$6000,"MOV",Registros!$B$2:$B$6000,$A2899),0)</f>
        <v>50</v>
      </c>
      <c r="I2899">
        <f>IF(COUNTIFS(Registros!$A$2:$A$6000,"CS",Registros!$B$2:$B$6000,$A2899)&gt;0,1,0)</f>
        <v>0</v>
      </c>
      <c r="J2899">
        <f>IF($I2899=1,SUMIFS(Registros!$I$2:$I$6000,Registros!$A$2:$A$6000,"CS",Registros!$B$2:$B$6000,$A2899),0)</f>
        <v>0</v>
      </c>
      <c r="K2899">
        <f>IF(COUNTIFS(Winback!$K$2:$K$300,$A2899)&gt;0,1,0)</f>
        <v>0</v>
      </c>
      <c r="L2899">
        <f>IF(AND($K2899=1,LEFT($A2899,3)="WB-"),SUMIFS(Winback!$D$2:$D$300,Winback!$K$2:$K$300,$A2899),0)</f>
        <v>0</v>
      </c>
      <c r="M2899">
        <f>IF(OR($E2899=1,$G2899=1,SUMIFS(Registros!$J$2:$J$6000,Registros!$B$2:$B$6000,$A2899)&gt;0),1,0)</f>
        <v>1</v>
      </c>
      <c r="N2899">
        <f>IF($J2899&gt;0,1,IF(COUNTIFS(Registros!$A$2:$A$6000,"CS",Registros!$B$2:$B$6000,$A2899,Registros!$K$2:$K$6000,"&lt;&gt;")&gt;0,1,0))</f>
        <v>0</v>
      </c>
      <c r="O2899" t="str">
        <f t="shared" si="225"/>
        <v>SOLO MÓVIL</v>
      </c>
      <c r="P2899" t="str">
        <f t="shared" si="226"/>
        <v>Ofrecer fijo + internet (FLBBTV)</v>
      </c>
      <c r="Q2899">
        <f t="shared" si="227"/>
        <v>50</v>
      </c>
      <c r="R2899">
        <f>IFERROR(VLOOKUP($A2899,Registros!$B$2:$G$6000,6,0),IFERROR(INDEX(Winback!$C$2:$C$300,MATCH($A2899,Winback!$K$2:$K$300,0)),""))</f>
        <v>0</v>
      </c>
      <c r="S2899" t="str">
        <f t="shared" si="228"/>
        <v>+MOV</v>
      </c>
      <c r="T2899">
        <f t="shared" si="229"/>
        <v>1</v>
      </c>
    </row>
    <row r="2900" spans="1:20" x14ac:dyDescent="0.35">
      <c r="A2900" t="s">
        <v>14334</v>
      </c>
      <c r="B2900" t="s">
        <v>14335</v>
      </c>
      <c r="C2900" t="s">
        <v>14336</v>
      </c>
      <c r="D2900" t="s">
        <v>14337</v>
      </c>
      <c r="E2900">
        <f>IF(COUNTIFS(Registros!$A$2:$A$6000,"NP",Registros!$B$2:$B$6000,$A2900)&gt;0,1,0)</f>
        <v>0</v>
      </c>
      <c r="F2900">
        <f>IF($E2900=1,SUMIFS(Registros!$F$2:$F$6000,Registros!$A$2:$A$6000,"NP",Registros!$B$2:$B$6000,$A2900),0)</f>
        <v>0</v>
      </c>
      <c r="G2900">
        <f>IF(COUNTIFS(Registros!$A$2:$A$6000,"MOV",Registros!$B$2:$B$6000,$A2900)&gt;0,1,0)</f>
        <v>1</v>
      </c>
      <c r="H2900">
        <f>IF($G2900=1,SUMIFS(Registros!$F$2:$F$6000,Registros!$A$2:$A$6000,"MOV",Registros!$B$2:$B$6000,$A2900),0)</f>
        <v>81.5</v>
      </c>
      <c r="I2900">
        <f>IF(COUNTIFS(Registros!$A$2:$A$6000,"CS",Registros!$B$2:$B$6000,$A2900)&gt;0,1,0)</f>
        <v>0</v>
      </c>
      <c r="J2900">
        <f>IF($I2900=1,SUMIFS(Registros!$I$2:$I$6000,Registros!$A$2:$A$6000,"CS",Registros!$B$2:$B$6000,$A2900),0)</f>
        <v>0</v>
      </c>
      <c r="K2900">
        <f>IF(COUNTIFS(Winback!$K$2:$K$300,$A2900)&gt;0,1,0)</f>
        <v>0</v>
      </c>
      <c r="L2900">
        <f>IF(AND($K2900=1,LEFT($A2900,3)="WB-"),SUMIFS(Winback!$D$2:$D$300,Winback!$K$2:$K$300,$A2900),0)</f>
        <v>0</v>
      </c>
      <c r="M2900">
        <f>IF(OR($E2900=1,$G2900=1,SUMIFS(Registros!$J$2:$J$6000,Registros!$B$2:$B$6000,$A2900)&gt;0),1,0)</f>
        <v>1</v>
      </c>
      <c r="N2900">
        <f>IF($J2900&gt;0,1,IF(COUNTIFS(Registros!$A$2:$A$6000,"CS",Registros!$B$2:$B$6000,$A2900,Registros!$K$2:$K$6000,"&lt;&gt;")&gt;0,1,0))</f>
        <v>0</v>
      </c>
      <c r="O2900" t="str">
        <f t="shared" si="225"/>
        <v>SOLO MÓVIL</v>
      </c>
      <c r="P2900" t="str">
        <f t="shared" si="226"/>
        <v>Ofrecer fijo + internet (FLBBTV)</v>
      </c>
      <c r="Q2900">
        <f t="shared" si="227"/>
        <v>81.5</v>
      </c>
      <c r="R2900">
        <f>IFERROR(VLOOKUP($A2900,Registros!$B$2:$G$6000,6,0),IFERROR(INDEX(Winback!$C$2:$C$300,MATCH($A2900,Winback!$K$2:$K$300,0)),""))</f>
        <v>0</v>
      </c>
      <c r="S2900" t="str">
        <f t="shared" si="228"/>
        <v>+MOV</v>
      </c>
      <c r="T2900">
        <f t="shared" si="229"/>
        <v>1</v>
      </c>
    </row>
    <row r="2901" spans="1:20" x14ac:dyDescent="0.35">
      <c r="A2901" t="s">
        <v>14339</v>
      </c>
      <c r="B2901" t="s">
        <v>14340</v>
      </c>
      <c r="C2901" t="s">
        <v>14341</v>
      </c>
      <c r="D2901" t="s">
        <v>14342</v>
      </c>
      <c r="E2901">
        <f>IF(COUNTIFS(Registros!$A$2:$A$6000,"NP",Registros!$B$2:$B$6000,$A2901)&gt;0,1,0)</f>
        <v>0</v>
      </c>
      <c r="F2901">
        <f>IF($E2901=1,SUMIFS(Registros!$F$2:$F$6000,Registros!$A$2:$A$6000,"NP",Registros!$B$2:$B$6000,$A2901),0)</f>
        <v>0</v>
      </c>
      <c r="G2901">
        <f>IF(COUNTIFS(Registros!$A$2:$A$6000,"MOV",Registros!$B$2:$B$6000,$A2901)&gt;0,1,0)</f>
        <v>1</v>
      </c>
      <c r="H2901">
        <f>IF($G2901=1,SUMIFS(Registros!$F$2:$F$6000,Registros!$A$2:$A$6000,"MOV",Registros!$B$2:$B$6000,$A2901),0)</f>
        <v>15</v>
      </c>
      <c r="I2901">
        <f>IF(COUNTIFS(Registros!$A$2:$A$6000,"CS",Registros!$B$2:$B$6000,$A2901)&gt;0,1,0)</f>
        <v>0</v>
      </c>
      <c r="J2901">
        <f>IF($I2901=1,SUMIFS(Registros!$I$2:$I$6000,Registros!$A$2:$A$6000,"CS",Registros!$B$2:$B$6000,$A2901),0)</f>
        <v>0</v>
      </c>
      <c r="K2901">
        <f>IF(COUNTIFS(Winback!$K$2:$K$300,$A2901)&gt;0,1,0)</f>
        <v>0</v>
      </c>
      <c r="L2901">
        <f>IF(AND($K2901=1,LEFT($A2901,3)="WB-"),SUMIFS(Winback!$D$2:$D$300,Winback!$K$2:$K$300,$A2901),0)</f>
        <v>0</v>
      </c>
      <c r="M2901">
        <f>IF(OR($E2901=1,$G2901=1,SUMIFS(Registros!$J$2:$J$6000,Registros!$B$2:$B$6000,$A2901)&gt;0),1,0)</f>
        <v>1</v>
      </c>
      <c r="N2901">
        <f>IF($J2901&gt;0,1,IF(COUNTIFS(Registros!$A$2:$A$6000,"CS",Registros!$B$2:$B$6000,$A2901,Registros!$K$2:$K$6000,"&lt;&gt;")&gt;0,1,0))</f>
        <v>0</v>
      </c>
      <c r="O2901" t="str">
        <f t="shared" si="225"/>
        <v>SOLO MÓVIL</v>
      </c>
      <c r="P2901" t="str">
        <f t="shared" si="226"/>
        <v>Ofrecer fijo + internet (FLBBTV)</v>
      </c>
      <c r="Q2901">
        <f t="shared" si="227"/>
        <v>15</v>
      </c>
      <c r="R2901">
        <f>IFERROR(VLOOKUP($A2901,Registros!$B$2:$G$6000,6,0),IFERROR(INDEX(Winback!$C$2:$C$300,MATCH($A2901,Winback!$K$2:$K$300,0)),""))</f>
        <v>0</v>
      </c>
      <c r="S2901" t="str">
        <f t="shared" si="228"/>
        <v>+MOV</v>
      </c>
      <c r="T2901">
        <f t="shared" si="229"/>
        <v>1</v>
      </c>
    </row>
    <row r="2902" spans="1:20" x14ac:dyDescent="0.35">
      <c r="A2902" t="s">
        <v>14344</v>
      </c>
      <c r="B2902" t="s">
        <v>14345</v>
      </c>
      <c r="C2902" t="s">
        <v>14346</v>
      </c>
      <c r="D2902" t="s">
        <v>14347</v>
      </c>
      <c r="E2902">
        <f>IF(COUNTIFS(Registros!$A$2:$A$6000,"NP",Registros!$B$2:$B$6000,$A2902)&gt;0,1,0)</f>
        <v>0</v>
      </c>
      <c r="F2902">
        <f>IF($E2902=1,SUMIFS(Registros!$F$2:$F$6000,Registros!$A$2:$A$6000,"NP",Registros!$B$2:$B$6000,$A2902),0)</f>
        <v>0</v>
      </c>
      <c r="G2902">
        <f>IF(COUNTIFS(Registros!$A$2:$A$6000,"MOV",Registros!$B$2:$B$6000,$A2902)&gt;0,1,0)</f>
        <v>1</v>
      </c>
      <c r="H2902">
        <f>IF($G2902=1,SUMIFS(Registros!$F$2:$F$6000,Registros!$A$2:$A$6000,"MOV",Registros!$B$2:$B$6000,$A2902),0)</f>
        <v>30</v>
      </c>
      <c r="I2902">
        <f>IF(COUNTIFS(Registros!$A$2:$A$6000,"CS",Registros!$B$2:$B$6000,$A2902)&gt;0,1,0)</f>
        <v>0</v>
      </c>
      <c r="J2902">
        <f>IF($I2902=1,SUMIFS(Registros!$I$2:$I$6000,Registros!$A$2:$A$6000,"CS",Registros!$B$2:$B$6000,$A2902),0)</f>
        <v>0</v>
      </c>
      <c r="K2902">
        <f>IF(COUNTIFS(Winback!$K$2:$K$300,$A2902)&gt;0,1,0)</f>
        <v>0</v>
      </c>
      <c r="L2902">
        <f>IF(AND($K2902=1,LEFT($A2902,3)="WB-"),SUMIFS(Winback!$D$2:$D$300,Winback!$K$2:$K$300,$A2902),0)</f>
        <v>0</v>
      </c>
      <c r="M2902">
        <f>IF(OR($E2902=1,$G2902=1,SUMIFS(Registros!$J$2:$J$6000,Registros!$B$2:$B$6000,$A2902)&gt;0),1,0)</f>
        <v>1</v>
      </c>
      <c r="N2902">
        <f>IF($J2902&gt;0,1,IF(COUNTIFS(Registros!$A$2:$A$6000,"CS",Registros!$B$2:$B$6000,$A2902,Registros!$K$2:$K$6000,"&lt;&gt;")&gt;0,1,0))</f>
        <v>0</v>
      </c>
      <c r="O2902" t="str">
        <f t="shared" si="225"/>
        <v>SOLO MÓVIL</v>
      </c>
      <c r="P2902" t="str">
        <f t="shared" si="226"/>
        <v>Ofrecer fijo + internet (FLBBTV)</v>
      </c>
      <c r="Q2902">
        <f t="shared" si="227"/>
        <v>30</v>
      </c>
      <c r="R2902">
        <f>IFERROR(VLOOKUP($A2902,Registros!$B$2:$G$6000,6,0),IFERROR(INDEX(Winback!$C$2:$C$300,MATCH($A2902,Winback!$K$2:$K$300,0)),""))</f>
        <v>0</v>
      </c>
      <c r="S2902" t="str">
        <f t="shared" si="228"/>
        <v>+MOV</v>
      </c>
      <c r="T2902">
        <f t="shared" si="229"/>
        <v>1</v>
      </c>
    </row>
    <row r="2903" spans="1:20" x14ac:dyDescent="0.35">
      <c r="A2903" t="s">
        <v>14349</v>
      </c>
      <c r="B2903" t="s">
        <v>14350</v>
      </c>
      <c r="C2903" t="s">
        <v>14351</v>
      </c>
      <c r="D2903" t="s">
        <v>14352</v>
      </c>
      <c r="E2903">
        <f>IF(COUNTIFS(Registros!$A$2:$A$6000,"NP",Registros!$B$2:$B$6000,$A2903)&gt;0,1,0)</f>
        <v>0</v>
      </c>
      <c r="F2903">
        <f>IF($E2903=1,SUMIFS(Registros!$F$2:$F$6000,Registros!$A$2:$A$6000,"NP",Registros!$B$2:$B$6000,$A2903),0)</f>
        <v>0</v>
      </c>
      <c r="G2903">
        <f>IF(COUNTIFS(Registros!$A$2:$A$6000,"MOV",Registros!$B$2:$B$6000,$A2903)&gt;0,1,0)</f>
        <v>1</v>
      </c>
      <c r="H2903">
        <f>IF($G2903=1,SUMIFS(Registros!$F$2:$F$6000,Registros!$A$2:$A$6000,"MOV",Registros!$B$2:$B$6000,$A2903),0)</f>
        <v>0</v>
      </c>
      <c r="I2903">
        <f>IF(COUNTIFS(Registros!$A$2:$A$6000,"CS",Registros!$B$2:$B$6000,$A2903)&gt;0,1,0)</f>
        <v>0</v>
      </c>
      <c r="J2903">
        <f>IF($I2903=1,SUMIFS(Registros!$I$2:$I$6000,Registros!$A$2:$A$6000,"CS",Registros!$B$2:$B$6000,$A2903),0)</f>
        <v>0</v>
      </c>
      <c r="K2903">
        <f>IF(COUNTIFS(Winback!$K$2:$K$300,$A2903)&gt;0,1,0)</f>
        <v>0</v>
      </c>
      <c r="L2903">
        <f>IF(AND($K2903=1,LEFT($A2903,3)="WB-"),SUMIFS(Winback!$D$2:$D$300,Winback!$K$2:$K$300,$A2903),0)</f>
        <v>0</v>
      </c>
      <c r="M2903">
        <f>IF(OR($E2903=1,$G2903=1,SUMIFS(Registros!$J$2:$J$6000,Registros!$B$2:$B$6000,$A2903)&gt;0),1,0)</f>
        <v>1</v>
      </c>
      <c r="N2903">
        <f>IF($J2903&gt;0,1,IF(COUNTIFS(Registros!$A$2:$A$6000,"CS",Registros!$B$2:$B$6000,$A2903,Registros!$K$2:$K$6000,"&lt;&gt;")&gt;0,1,0))</f>
        <v>0</v>
      </c>
      <c r="O2903" t="str">
        <f t="shared" si="225"/>
        <v>SOLO MÓVIL</v>
      </c>
      <c r="P2903" t="str">
        <f t="shared" si="226"/>
        <v>Ofrecer fijo + internet (FLBBTV)</v>
      </c>
      <c r="Q2903">
        <f t="shared" si="227"/>
        <v>0</v>
      </c>
      <c r="R2903">
        <f>IFERROR(VLOOKUP($A2903,Registros!$B$2:$G$6000,6,0),IFERROR(INDEX(Winback!$C$2:$C$300,MATCH($A2903,Winback!$K$2:$K$300,0)),""))</f>
        <v>0</v>
      </c>
      <c r="S2903" t="str">
        <f t="shared" si="228"/>
        <v>+MOV</v>
      </c>
      <c r="T2903">
        <f t="shared" si="229"/>
        <v>1</v>
      </c>
    </row>
    <row r="2904" spans="1:20" x14ac:dyDescent="0.35">
      <c r="A2904" t="s">
        <v>14353</v>
      </c>
      <c r="B2904" t="s">
        <v>14354</v>
      </c>
      <c r="C2904" t="s">
        <v>14355</v>
      </c>
      <c r="D2904" t="s">
        <v>14356</v>
      </c>
      <c r="E2904">
        <f>IF(COUNTIFS(Registros!$A$2:$A$6000,"NP",Registros!$B$2:$B$6000,$A2904)&gt;0,1,0)</f>
        <v>0</v>
      </c>
      <c r="F2904">
        <f>IF($E2904=1,SUMIFS(Registros!$F$2:$F$6000,Registros!$A$2:$A$6000,"NP",Registros!$B$2:$B$6000,$A2904),0)</f>
        <v>0</v>
      </c>
      <c r="G2904">
        <f>IF(COUNTIFS(Registros!$A$2:$A$6000,"MOV",Registros!$B$2:$B$6000,$A2904)&gt;0,1,0)</f>
        <v>1</v>
      </c>
      <c r="H2904">
        <f>IF($G2904=1,SUMIFS(Registros!$F$2:$F$6000,Registros!$A$2:$A$6000,"MOV",Registros!$B$2:$B$6000,$A2904),0)</f>
        <v>75.75</v>
      </c>
      <c r="I2904">
        <f>IF(COUNTIFS(Registros!$A$2:$A$6000,"CS",Registros!$B$2:$B$6000,$A2904)&gt;0,1,0)</f>
        <v>0</v>
      </c>
      <c r="J2904">
        <f>IF($I2904=1,SUMIFS(Registros!$I$2:$I$6000,Registros!$A$2:$A$6000,"CS",Registros!$B$2:$B$6000,$A2904),0)</f>
        <v>0</v>
      </c>
      <c r="K2904">
        <f>IF(COUNTIFS(Winback!$K$2:$K$300,$A2904)&gt;0,1,0)</f>
        <v>0</v>
      </c>
      <c r="L2904">
        <f>IF(AND($K2904=1,LEFT($A2904,3)="WB-"),SUMIFS(Winback!$D$2:$D$300,Winback!$K$2:$K$300,$A2904),0)</f>
        <v>0</v>
      </c>
      <c r="M2904">
        <f>IF(OR($E2904=1,$G2904=1,SUMIFS(Registros!$J$2:$J$6000,Registros!$B$2:$B$6000,$A2904)&gt;0),1,0)</f>
        <v>1</v>
      </c>
      <c r="N2904">
        <f>IF($J2904&gt;0,1,IF(COUNTIFS(Registros!$A$2:$A$6000,"CS",Registros!$B$2:$B$6000,$A2904,Registros!$K$2:$K$6000,"&lt;&gt;")&gt;0,1,0))</f>
        <v>0</v>
      </c>
      <c r="O2904" t="str">
        <f t="shared" si="225"/>
        <v>SOLO MÓVIL</v>
      </c>
      <c r="P2904" t="str">
        <f t="shared" si="226"/>
        <v>Ofrecer fijo + internet (FLBBTV)</v>
      </c>
      <c r="Q2904">
        <f t="shared" si="227"/>
        <v>75.75</v>
      </c>
      <c r="R2904">
        <f>IFERROR(VLOOKUP($A2904,Registros!$B$2:$G$6000,6,0),IFERROR(INDEX(Winback!$C$2:$C$300,MATCH($A2904,Winback!$K$2:$K$300,0)),""))</f>
        <v>0</v>
      </c>
      <c r="S2904" t="str">
        <f t="shared" si="228"/>
        <v>+MOV</v>
      </c>
      <c r="T2904">
        <f t="shared" si="229"/>
        <v>1</v>
      </c>
    </row>
    <row r="2905" spans="1:20" x14ac:dyDescent="0.35">
      <c r="A2905" t="s">
        <v>14358</v>
      </c>
      <c r="B2905" t="s">
        <v>14359</v>
      </c>
      <c r="C2905" t="s">
        <v>14360</v>
      </c>
      <c r="D2905" t="s">
        <v>14361</v>
      </c>
      <c r="E2905">
        <f>IF(COUNTIFS(Registros!$A$2:$A$6000,"NP",Registros!$B$2:$B$6000,$A2905)&gt;0,1,0)</f>
        <v>0</v>
      </c>
      <c r="F2905">
        <f>IF($E2905=1,SUMIFS(Registros!$F$2:$F$6000,Registros!$A$2:$A$6000,"NP",Registros!$B$2:$B$6000,$A2905),0)</f>
        <v>0</v>
      </c>
      <c r="G2905">
        <f>IF(COUNTIFS(Registros!$A$2:$A$6000,"MOV",Registros!$B$2:$B$6000,$A2905)&gt;0,1,0)</f>
        <v>1</v>
      </c>
      <c r="H2905">
        <f>IF($G2905=1,SUMIFS(Registros!$F$2:$F$6000,Registros!$A$2:$A$6000,"MOV",Registros!$B$2:$B$6000,$A2905),0)</f>
        <v>20.75</v>
      </c>
      <c r="I2905">
        <f>IF(COUNTIFS(Registros!$A$2:$A$6000,"CS",Registros!$B$2:$B$6000,$A2905)&gt;0,1,0)</f>
        <v>0</v>
      </c>
      <c r="J2905">
        <f>IF($I2905=1,SUMIFS(Registros!$I$2:$I$6000,Registros!$A$2:$A$6000,"CS",Registros!$B$2:$B$6000,$A2905),0)</f>
        <v>0</v>
      </c>
      <c r="K2905">
        <f>IF(COUNTIFS(Winback!$K$2:$K$300,$A2905)&gt;0,1,0)</f>
        <v>0</v>
      </c>
      <c r="L2905">
        <f>IF(AND($K2905=1,LEFT($A2905,3)="WB-"),SUMIFS(Winback!$D$2:$D$300,Winback!$K$2:$K$300,$A2905),0)</f>
        <v>0</v>
      </c>
      <c r="M2905">
        <f>IF(OR($E2905=1,$G2905=1,SUMIFS(Registros!$J$2:$J$6000,Registros!$B$2:$B$6000,$A2905)&gt;0),1,0)</f>
        <v>1</v>
      </c>
      <c r="N2905">
        <f>IF($J2905&gt;0,1,IF(COUNTIFS(Registros!$A$2:$A$6000,"CS",Registros!$B$2:$B$6000,$A2905,Registros!$K$2:$K$6000,"&lt;&gt;")&gt;0,1,0))</f>
        <v>0</v>
      </c>
      <c r="O2905" t="str">
        <f t="shared" si="225"/>
        <v>SOLO MÓVIL</v>
      </c>
      <c r="P2905" t="str">
        <f t="shared" si="226"/>
        <v>Ofrecer fijo + internet (FLBBTV)</v>
      </c>
      <c r="Q2905">
        <f t="shared" si="227"/>
        <v>20.75</v>
      </c>
      <c r="R2905">
        <f>IFERROR(VLOOKUP($A2905,Registros!$B$2:$G$6000,6,0),IFERROR(INDEX(Winback!$C$2:$C$300,MATCH($A2905,Winback!$K$2:$K$300,0)),""))</f>
        <v>0</v>
      </c>
      <c r="S2905" t="str">
        <f t="shared" si="228"/>
        <v>+MOV</v>
      </c>
      <c r="T2905">
        <f t="shared" si="229"/>
        <v>1</v>
      </c>
    </row>
    <row r="2906" spans="1:20" x14ac:dyDescent="0.35">
      <c r="A2906" t="s">
        <v>14363</v>
      </c>
      <c r="B2906" t="s">
        <v>14364</v>
      </c>
      <c r="C2906" t="s">
        <v>14365</v>
      </c>
      <c r="D2906" t="s">
        <v>14366</v>
      </c>
      <c r="E2906">
        <f>IF(COUNTIFS(Registros!$A$2:$A$6000,"NP",Registros!$B$2:$B$6000,$A2906)&gt;0,1,0)</f>
        <v>0</v>
      </c>
      <c r="F2906">
        <f>IF($E2906=1,SUMIFS(Registros!$F$2:$F$6000,Registros!$A$2:$A$6000,"NP",Registros!$B$2:$B$6000,$A2906),0)</f>
        <v>0</v>
      </c>
      <c r="G2906">
        <f>IF(COUNTIFS(Registros!$A$2:$A$6000,"MOV",Registros!$B$2:$B$6000,$A2906)&gt;0,1,0)</f>
        <v>1</v>
      </c>
      <c r="H2906">
        <f>IF($G2906=1,SUMIFS(Registros!$F$2:$F$6000,Registros!$A$2:$A$6000,"MOV",Registros!$B$2:$B$6000,$A2906),0)</f>
        <v>15</v>
      </c>
      <c r="I2906">
        <f>IF(COUNTIFS(Registros!$A$2:$A$6000,"CS",Registros!$B$2:$B$6000,$A2906)&gt;0,1,0)</f>
        <v>0</v>
      </c>
      <c r="J2906">
        <f>IF($I2906=1,SUMIFS(Registros!$I$2:$I$6000,Registros!$A$2:$A$6000,"CS",Registros!$B$2:$B$6000,$A2906),0)</f>
        <v>0</v>
      </c>
      <c r="K2906">
        <f>IF(COUNTIFS(Winback!$K$2:$K$300,$A2906)&gt;0,1,0)</f>
        <v>0</v>
      </c>
      <c r="L2906">
        <f>IF(AND($K2906=1,LEFT($A2906,3)="WB-"),SUMIFS(Winback!$D$2:$D$300,Winback!$K$2:$K$300,$A2906),0)</f>
        <v>0</v>
      </c>
      <c r="M2906">
        <f>IF(OR($E2906=1,$G2906=1,SUMIFS(Registros!$J$2:$J$6000,Registros!$B$2:$B$6000,$A2906)&gt;0),1,0)</f>
        <v>1</v>
      </c>
      <c r="N2906">
        <f>IF($J2906&gt;0,1,IF(COUNTIFS(Registros!$A$2:$A$6000,"CS",Registros!$B$2:$B$6000,$A2906,Registros!$K$2:$K$6000,"&lt;&gt;")&gt;0,1,0))</f>
        <v>0</v>
      </c>
      <c r="O2906" t="str">
        <f t="shared" si="225"/>
        <v>SOLO MÓVIL</v>
      </c>
      <c r="P2906" t="str">
        <f t="shared" si="226"/>
        <v>Ofrecer fijo + internet (FLBBTV)</v>
      </c>
      <c r="Q2906">
        <f t="shared" si="227"/>
        <v>15</v>
      </c>
      <c r="R2906">
        <f>IFERROR(VLOOKUP($A2906,Registros!$B$2:$G$6000,6,0),IFERROR(INDEX(Winback!$C$2:$C$300,MATCH($A2906,Winback!$K$2:$K$300,0)),""))</f>
        <v>0</v>
      </c>
      <c r="S2906" t="str">
        <f t="shared" si="228"/>
        <v>+MOV</v>
      </c>
      <c r="T2906">
        <f t="shared" si="229"/>
        <v>1</v>
      </c>
    </row>
    <row r="2907" spans="1:20" x14ac:dyDescent="0.35">
      <c r="A2907" t="s">
        <v>14368</v>
      </c>
      <c r="B2907" t="s">
        <v>14369</v>
      </c>
      <c r="C2907" t="s">
        <v>14370</v>
      </c>
      <c r="D2907" t="s">
        <v>14371</v>
      </c>
      <c r="E2907">
        <f>IF(COUNTIFS(Registros!$A$2:$A$6000,"NP",Registros!$B$2:$B$6000,$A2907)&gt;0,1,0)</f>
        <v>0</v>
      </c>
      <c r="F2907">
        <f>IF($E2907=1,SUMIFS(Registros!$F$2:$F$6000,Registros!$A$2:$A$6000,"NP",Registros!$B$2:$B$6000,$A2907),0)</f>
        <v>0</v>
      </c>
      <c r="G2907">
        <f>IF(COUNTIFS(Registros!$A$2:$A$6000,"MOV",Registros!$B$2:$B$6000,$A2907)&gt;0,1,0)</f>
        <v>1</v>
      </c>
      <c r="H2907">
        <f>IF($G2907=1,SUMIFS(Registros!$F$2:$F$6000,Registros!$A$2:$A$6000,"MOV",Registros!$B$2:$B$6000,$A2907),0)</f>
        <v>15</v>
      </c>
      <c r="I2907">
        <f>IF(COUNTIFS(Registros!$A$2:$A$6000,"CS",Registros!$B$2:$B$6000,$A2907)&gt;0,1,0)</f>
        <v>0</v>
      </c>
      <c r="J2907">
        <f>IF($I2907=1,SUMIFS(Registros!$I$2:$I$6000,Registros!$A$2:$A$6000,"CS",Registros!$B$2:$B$6000,$A2907),0)</f>
        <v>0</v>
      </c>
      <c r="K2907">
        <f>IF(COUNTIFS(Winback!$K$2:$K$300,$A2907)&gt;0,1,0)</f>
        <v>0</v>
      </c>
      <c r="L2907">
        <f>IF(AND($K2907=1,LEFT($A2907,3)="WB-"),SUMIFS(Winback!$D$2:$D$300,Winback!$K$2:$K$300,$A2907),0)</f>
        <v>0</v>
      </c>
      <c r="M2907">
        <f>IF(OR($E2907=1,$G2907=1,SUMIFS(Registros!$J$2:$J$6000,Registros!$B$2:$B$6000,$A2907)&gt;0),1,0)</f>
        <v>1</v>
      </c>
      <c r="N2907">
        <f>IF($J2907&gt;0,1,IF(COUNTIFS(Registros!$A$2:$A$6000,"CS",Registros!$B$2:$B$6000,$A2907,Registros!$K$2:$K$6000,"&lt;&gt;")&gt;0,1,0))</f>
        <v>0</v>
      </c>
      <c r="O2907" t="str">
        <f t="shared" si="225"/>
        <v>SOLO MÓVIL</v>
      </c>
      <c r="P2907" t="str">
        <f t="shared" si="226"/>
        <v>Ofrecer fijo + internet (FLBBTV)</v>
      </c>
      <c r="Q2907">
        <f t="shared" si="227"/>
        <v>15</v>
      </c>
      <c r="R2907">
        <f>IFERROR(VLOOKUP($A2907,Registros!$B$2:$G$6000,6,0),IFERROR(INDEX(Winback!$C$2:$C$300,MATCH($A2907,Winback!$K$2:$K$300,0)),""))</f>
        <v>0</v>
      </c>
      <c r="S2907" t="str">
        <f t="shared" si="228"/>
        <v>+MOV</v>
      </c>
      <c r="T2907">
        <f t="shared" si="229"/>
        <v>1</v>
      </c>
    </row>
    <row r="2908" spans="1:20" x14ac:dyDescent="0.35">
      <c r="A2908" t="s">
        <v>14373</v>
      </c>
      <c r="B2908" t="s">
        <v>14374</v>
      </c>
      <c r="C2908" t="s">
        <v>14375</v>
      </c>
      <c r="D2908" t="s">
        <v>14376</v>
      </c>
      <c r="E2908">
        <f>IF(COUNTIFS(Registros!$A$2:$A$6000,"NP",Registros!$B$2:$B$6000,$A2908)&gt;0,1,0)</f>
        <v>0</v>
      </c>
      <c r="F2908">
        <f>IF($E2908=1,SUMIFS(Registros!$F$2:$F$6000,Registros!$A$2:$A$6000,"NP",Registros!$B$2:$B$6000,$A2908),0)</f>
        <v>0</v>
      </c>
      <c r="G2908">
        <f>IF(COUNTIFS(Registros!$A$2:$A$6000,"MOV",Registros!$B$2:$B$6000,$A2908)&gt;0,1,0)</f>
        <v>1</v>
      </c>
      <c r="H2908">
        <f>IF($G2908=1,SUMIFS(Registros!$F$2:$F$6000,Registros!$A$2:$A$6000,"MOV",Registros!$B$2:$B$6000,$A2908),0)</f>
        <v>15</v>
      </c>
      <c r="I2908">
        <f>IF(COUNTIFS(Registros!$A$2:$A$6000,"CS",Registros!$B$2:$B$6000,$A2908)&gt;0,1,0)</f>
        <v>0</v>
      </c>
      <c r="J2908">
        <f>IF($I2908=1,SUMIFS(Registros!$I$2:$I$6000,Registros!$A$2:$A$6000,"CS",Registros!$B$2:$B$6000,$A2908),0)</f>
        <v>0</v>
      </c>
      <c r="K2908">
        <f>IF(COUNTIFS(Winback!$K$2:$K$300,$A2908)&gt;0,1,0)</f>
        <v>0</v>
      </c>
      <c r="L2908">
        <f>IF(AND($K2908=1,LEFT($A2908,3)="WB-"),SUMIFS(Winback!$D$2:$D$300,Winback!$K$2:$K$300,$A2908),0)</f>
        <v>0</v>
      </c>
      <c r="M2908">
        <f>IF(OR($E2908=1,$G2908=1,SUMIFS(Registros!$J$2:$J$6000,Registros!$B$2:$B$6000,$A2908)&gt;0),1,0)</f>
        <v>1</v>
      </c>
      <c r="N2908">
        <f>IF($J2908&gt;0,1,IF(COUNTIFS(Registros!$A$2:$A$6000,"CS",Registros!$B$2:$B$6000,$A2908,Registros!$K$2:$K$6000,"&lt;&gt;")&gt;0,1,0))</f>
        <v>0</v>
      </c>
      <c r="O2908" t="str">
        <f t="shared" si="225"/>
        <v>SOLO MÓVIL</v>
      </c>
      <c r="P2908" t="str">
        <f t="shared" si="226"/>
        <v>Ofrecer fijo + internet (FLBBTV)</v>
      </c>
      <c r="Q2908">
        <f t="shared" si="227"/>
        <v>15</v>
      </c>
      <c r="R2908">
        <f>IFERROR(VLOOKUP($A2908,Registros!$B$2:$G$6000,6,0),IFERROR(INDEX(Winback!$C$2:$C$300,MATCH($A2908,Winback!$K$2:$K$300,0)),""))</f>
        <v>0</v>
      </c>
      <c r="S2908" t="str">
        <f t="shared" si="228"/>
        <v>+MOV</v>
      </c>
      <c r="T2908">
        <f t="shared" si="229"/>
        <v>1</v>
      </c>
    </row>
    <row r="2909" spans="1:20" x14ac:dyDescent="0.35">
      <c r="A2909" t="s">
        <v>14378</v>
      </c>
      <c r="B2909" t="s">
        <v>14379</v>
      </c>
      <c r="C2909" t="s">
        <v>14380</v>
      </c>
      <c r="D2909" t="s">
        <v>14381</v>
      </c>
      <c r="E2909">
        <f>IF(COUNTIFS(Registros!$A$2:$A$6000,"NP",Registros!$B$2:$B$6000,$A2909)&gt;0,1,0)</f>
        <v>0</v>
      </c>
      <c r="F2909">
        <f>IF($E2909=1,SUMIFS(Registros!$F$2:$F$6000,Registros!$A$2:$A$6000,"NP",Registros!$B$2:$B$6000,$A2909),0)</f>
        <v>0</v>
      </c>
      <c r="G2909">
        <f>IF(COUNTIFS(Registros!$A$2:$A$6000,"MOV",Registros!$B$2:$B$6000,$A2909)&gt;0,1,0)</f>
        <v>1</v>
      </c>
      <c r="H2909">
        <f>IF($G2909=1,SUMIFS(Registros!$F$2:$F$6000,Registros!$A$2:$A$6000,"MOV",Registros!$B$2:$B$6000,$A2909),0)</f>
        <v>15</v>
      </c>
      <c r="I2909">
        <f>IF(COUNTIFS(Registros!$A$2:$A$6000,"CS",Registros!$B$2:$B$6000,$A2909)&gt;0,1,0)</f>
        <v>0</v>
      </c>
      <c r="J2909">
        <f>IF($I2909=1,SUMIFS(Registros!$I$2:$I$6000,Registros!$A$2:$A$6000,"CS",Registros!$B$2:$B$6000,$A2909),0)</f>
        <v>0</v>
      </c>
      <c r="K2909">
        <f>IF(COUNTIFS(Winback!$K$2:$K$300,$A2909)&gt;0,1,0)</f>
        <v>0</v>
      </c>
      <c r="L2909">
        <f>IF(AND($K2909=1,LEFT($A2909,3)="WB-"),SUMIFS(Winback!$D$2:$D$300,Winback!$K$2:$K$300,$A2909),0)</f>
        <v>0</v>
      </c>
      <c r="M2909">
        <f>IF(OR($E2909=1,$G2909=1,SUMIFS(Registros!$J$2:$J$6000,Registros!$B$2:$B$6000,$A2909)&gt;0),1,0)</f>
        <v>1</v>
      </c>
      <c r="N2909">
        <f>IF($J2909&gt;0,1,IF(COUNTIFS(Registros!$A$2:$A$6000,"CS",Registros!$B$2:$B$6000,$A2909,Registros!$K$2:$K$6000,"&lt;&gt;")&gt;0,1,0))</f>
        <v>0</v>
      </c>
      <c r="O2909" t="str">
        <f t="shared" si="225"/>
        <v>SOLO MÓVIL</v>
      </c>
      <c r="P2909" t="str">
        <f t="shared" si="226"/>
        <v>Ofrecer fijo + internet (FLBBTV)</v>
      </c>
      <c r="Q2909">
        <f t="shared" si="227"/>
        <v>15</v>
      </c>
      <c r="R2909">
        <f>IFERROR(VLOOKUP($A2909,Registros!$B$2:$G$6000,6,0),IFERROR(INDEX(Winback!$C$2:$C$300,MATCH($A2909,Winback!$K$2:$K$300,0)),""))</f>
        <v>0</v>
      </c>
      <c r="S2909" t="str">
        <f t="shared" si="228"/>
        <v>+MOV</v>
      </c>
      <c r="T2909">
        <f t="shared" si="229"/>
        <v>1</v>
      </c>
    </row>
    <row r="2910" spans="1:20" x14ac:dyDescent="0.35">
      <c r="A2910" t="s">
        <v>14383</v>
      </c>
      <c r="B2910" t="s">
        <v>14384</v>
      </c>
      <c r="C2910" t="s">
        <v>14385</v>
      </c>
      <c r="D2910" t="s">
        <v>14386</v>
      </c>
      <c r="E2910">
        <f>IF(COUNTIFS(Registros!$A$2:$A$6000,"NP",Registros!$B$2:$B$6000,$A2910)&gt;0,1,0)</f>
        <v>0</v>
      </c>
      <c r="F2910">
        <f>IF($E2910=1,SUMIFS(Registros!$F$2:$F$6000,Registros!$A$2:$A$6000,"NP",Registros!$B$2:$B$6000,$A2910),0)</f>
        <v>0</v>
      </c>
      <c r="G2910">
        <f>IF(COUNTIFS(Registros!$A$2:$A$6000,"MOV",Registros!$B$2:$B$6000,$A2910)&gt;0,1,0)</f>
        <v>1</v>
      </c>
      <c r="H2910">
        <f>IF($G2910=1,SUMIFS(Registros!$F$2:$F$6000,Registros!$A$2:$A$6000,"MOV",Registros!$B$2:$B$6000,$A2910),0)</f>
        <v>18.75</v>
      </c>
      <c r="I2910">
        <f>IF(COUNTIFS(Registros!$A$2:$A$6000,"CS",Registros!$B$2:$B$6000,$A2910)&gt;0,1,0)</f>
        <v>0</v>
      </c>
      <c r="J2910">
        <f>IF($I2910=1,SUMIFS(Registros!$I$2:$I$6000,Registros!$A$2:$A$6000,"CS",Registros!$B$2:$B$6000,$A2910),0)</f>
        <v>0</v>
      </c>
      <c r="K2910">
        <f>IF(COUNTIFS(Winback!$K$2:$K$300,$A2910)&gt;0,1,0)</f>
        <v>0</v>
      </c>
      <c r="L2910">
        <f>IF(AND($K2910=1,LEFT($A2910,3)="WB-"),SUMIFS(Winback!$D$2:$D$300,Winback!$K$2:$K$300,$A2910),0)</f>
        <v>0</v>
      </c>
      <c r="M2910">
        <f>IF(OR($E2910=1,$G2910=1,SUMIFS(Registros!$J$2:$J$6000,Registros!$B$2:$B$6000,$A2910)&gt;0),1,0)</f>
        <v>1</v>
      </c>
      <c r="N2910">
        <f>IF($J2910&gt;0,1,IF(COUNTIFS(Registros!$A$2:$A$6000,"CS",Registros!$B$2:$B$6000,$A2910,Registros!$K$2:$K$6000,"&lt;&gt;")&gt;0,1,0))</f>
        <v>0</v>
      </c>
      <c r="O2910" t="str">
        <f t="shared" si="225"/>
        <v>SOLO MÓVIL</v>
      </c>
      <c r="P2910" t="str">
        <f t="shared" si="226"/>
        <v>Ofrecer fijo + internet (FLBBTV)</v>
      </c>
      <c r="Q2910">
        <f t="shared" si="227"/>
        <v>18.75</v>
      </c>
      <c r="R2910">
        <f>IFERROR(VLOOKUP($A2910,Registros!$B$2:$G$6000,6,0),IFERROR(INDEX(Winback!$C$2:$C$300,MATCH($A2910,Winback!$K$2:$K$300,0)),""))</f>
        <v>0</v>
      </c>
      <c r="S2910" t="str">
        <f t="shared" si="228"/>
        <v>+MOV</v>
      </c>
      <c r="T2910">
        <f t="shared" si="229"/>
        <v>1</v>
      </c>
    </row>
    <row r="2911" spans="1:20" x14ac:dyDescent="0.35">
      <c r="A2911" t="s">
        <v>14388</v>
      </c>
      <c r="B2911" t="s">
        <v>14389</v>
      </c>
      <c r="C2911" t="s">
        <v>14390</v>
      </c>
      <c r="D2911" t="s">
        <v>14391</v>
      </c>
      <c r="E2911">
        <f>IF(COUNTIFS(Registros!$A$2:$A$6000,"NP",Registros!$B$2:$B$6000,$A2911)&gt;0,1,0)</f>
        <v>0</v>
      </c>
      <c r="F2911">
        <f>IF($E2911=1,SUMIFS(Registros!$F$2:$F$6000,Registros!$A$2:$A$6000,"NP",Registros!$B$2:$B$6000,$A2911),0)</f>
        <v>0</v>
      </c>
      <c r="G2911">
        <f>IF(COUNTIFS(Registros!$A$2:$A$6000,"MOV",Registros!$B$2:$B$6000,$A2911)&gt;0,1,0)</f>
        <v>1</v>
      </c>
      <c r="H2911">
        <f>IF($G2911=1,SUMIFS(Registros!$F$2:$F$6000,Registros!$A$2:$A$6000,"MOV",Registros!$B$2:$B$6000,$A2911),0)</f>
        <v>30</v>
      </c>
      <c r="I2911">
        <f>IF(COUNTIFS(Registros!$A$2:$A$6000,"CS",Registros!$B$2:$B$6000,$A2911)&gt;0,1,0)</f>
        <v>0</v>
      </c>
      <c r="J2911">
        <f>IF($I2911=1,SUMIFS(Registros!$I$2:$I$6000,Registros!$A$2:$A$6000,"CS",Registros!$B$2:$B$6000,$A2911),0)</f>
        <v>0</v>
      </c>
      <c r="K2911">
        <f>IF(COUNTIFS(Winback!$K$2:$K$300,$A2911)&gt;0,1,0)</f>
        <v>0</v>
      </c>
      <c r="L2911">
        <f>IF(AND($K2911=1,LEFT($A2911,3)="WB-"),SUMIFS(Winback!$D$2:$D$300,Winback!$K$2:$K$300,$A2911),0)</f>
        <v>0</v>
      </c>
      <c r="M2911">
        <f>IF(OR($E2911=1,$G2911=1,SUMIFS(Registros!$J$2:$J$6000,Registros!$B$2:$B$6000,$A2911)&gt;0),1,0)</f>
        <v>1</v>
      </c>
      <c r="N2911">
        <f>IF($J2911&gt;0,1,IF(COUNTIFS(Registros!$A$2:$A$6000,"CS",Registros!$B$2:$B$6000,$A2911,Registros!$K$2:$K$6000,"&lt;&gt;")&gt;0,1,0))</f>
        <v>0</v>
      </c>
      <c r="O2911" t="str">
        <f t="shared" si="225"/>
        <v>SOLO MÓVIL</v>
      </c>
      <c r="P2911" t="str">
        <f t="shared" si="226"/>
        <v>Ofrecer fijo + internet (FLBBTV)</v>
      </c>
      <c r="Q2911">
        <f t="shared" si="227"/>
        <v>30</v>
      </c>
      <c r="R2911">
        <f>IFERROR(VLOOKUP($A2911,Registros!$B$2:$G$6000,6,0),IFERROR(INDEX(Winback!$C$2:$C$300,MATCH($A2911,Winback!$K$2:$K$300,0)),""))</f>
        <v>0</v>
      </c>
      <c r="S2911" t="str">
        <f t="shared" si="228"/>
        <v>+MOV</v>
      </c>
      <c r="T2911">
        <f t="shared" si="229"/>
        <v>1</v>
      </c>
    </row>
    <row r="2912" spans="1:20" x14ac:dyDescent="0.35">
      <c r="A2912" t="s">
        <v>14393</v>
      </c>
      <c r="B2912" t="s">
        <v>14394</v>
      </c>
      <c r="C2912" t="s">
        <v>14395</v>
      </c>
      <c r="D2912" t="s">
        <v>14396</v>
      </c>
      <c r="E2912">
        <f>IF(COUNTIFS(Registros!$A$2:$A$6000,"NP",Registros!$B$2:$B$6000,$A2912)&gt;0,1,0)</f>
        <v>0</v>
      </c>
      <c r="F2912">
        <f>IF($E2912=1,SUMIFS(Registros!$F$2:$F$6000,Registros!$A$2:$A$6000,"NP",Registros!$B$2:$B$6000,$A2912),0)</f>
        <v>0</v>
      </c>
      <c r="G2912">
        <f>IF(COUNTIFS(Registros!$A$2:$A$6000,"MOV",Registros!$B$2:$B$6000,$A2912)&gt;0,1,0)</f>
        <v>1</v>
      </c>
      <c r="H2912">
        <f>IF($G2912=1,SUMIFS(Registros!$F$2:$F$6000,Registros!$A$2:$A$6000,"MOV",Registros!$B$2:$B$6000,$A2912),0)</f>
        <v>15</v>
      </c>
      <c r="I2912">
        <f>IF(COUNTIFS(Registros!$A$2:$A$6000,"CS",Registros!$B$2:$B$6000,$A2912)&gt;0,1,0)</f>
        <v>0</v>
      </c>
      <c r="J2912">
        <f>IF($I2912=1,SUMIFS(Registros!$I$2:$I$6000,Registros!$A$2:$A$6000,"CS",Registros!$B$2:$B$6000,$A2912),0)</f>
        <v>0</v>
      </c>
      <c r="K2912">
        <f>IF(COUNTIFS(Winback!$K$2:$K$300,$A2912)&gt;0,1,0)</f>
        <v>0</v>
      </c>
      <c r="L2912">
        <f>IF(AND($K2912=1,LEFT($A2912,3)="WB-"),SUMIFS(Winback!$D$2:$D$300,Winback!$K$2:$K$300,$A2912),0)</f>
        <v>0</v>
      </c>
      <c r="M2912">
        <f>IF(OR($E2912=1,$G2912=1,SUMIFS(Registros!$J$2:$J$6000,Registros!$B$2:$B$6000,$A2912)&gt;0),1,0)</f>
        <v>1</v>
      </c>
      <c r="N2912">
        <f>IF($J2912&gt;0,1,IF(COUNTIFS(Registros!$A$2:$A$6000,"CS",Registros!$B$2:$B$6000,$A2912,Registros!$K$2:$K$6000,"&lt;&gt;")&gt;0,1,0))</f>
        <v>0</v>
      </c>
      <c r="O2912" t="str">
        <f t="shared" si="225"/>
        <v>SOLO MÓVIL</v>
      </c>
      <c r="P2912" t="str">
        <f t="shared" si="226"/>
        <v>Ofrecer fijo + internet (FLBBTV)</v>
      </c>
      <c r="Q2912">
        <f t="shared" si="227"/>
        <v>15</v>
      </c>
      <c r="R2912">
        <f>IFERROR(VLOOKUP($A2912,Registros!$B$2:$G$6000,6,0),IFERROR(INDEX(Winback!$C$2:$C$300,MATCH($A2912,Winback!$K$2:$K$300,0)),""))</f>
        <v>0</v>
      </c>
      <c r="S2912" t="str">
        <f t="shared" si="228"/>
        <v>+MOV</v>
      </c>
      <c r="T2912">
        <f t="shared" si="229"/>
        <v>1</v>
      </c>
    </row>
    <row r="2913" spans="1:20" x14ac:dyDescent="0.35">
      <c r="A2913" t="s">
        <v>14398</v>
      </c>
      <c r="B2913" t="s">
        <v>14399</v>
      </c>
      <c r="C2913" t="s">
        <v>14400</v>
      </c>
      <c r="D2913" t="s">
        <v>14401</v>
      </c>
      <c r="E2913">
        <f>IF(COUNTIFS(Registros!$A$2:$A$6000,"NP",Registros!$B$2:$B$6000,$A2913)&gt;0,1,0)</f>
        <v>0</v>
      </c>
      <c r="F2913">
        <f>IF($E2913=1,SUMIFS(Registros!$F$2:$F$6000,Registros!$A$2:$A$6000,"NP",Registros!$B$2:$B$6000,$A2913),0)</f>
        <v>0</v>
      </c>
      <c r="G2913">
        <f>IF(COUNTIFS(Registros!$A$2:$A$6000,"MOV",Registros!$B$2:$B$6000,$A2913)&gt;0,1,0)</f>
        <v>1</v>
      </c>
      <c r="H2913">
        <f>IF($G2913=1,SUMIFS(Registros!$F$2:$F$6000,Registros!$A$2:$A$6000,"MOV",Registros!$B$2:$B$6000,$A2913),0)</f>
        <v>65</v>
      </c>
      <c r="I2913">
        <f>IF(COUNTIFS(Registros!$A$2:$A$6000,"CS",Registros!$B$2:$B$6000,$A2913)&gt;0,1,0)</f>
        <v>0</v>
      </c>
      <c r="J2913">
        <f>IF($I2913=1,SUMIFS(Registros!$I$2:$I$6000,Registros!$A$2:$A$6000,"CS",Registros!$B$2:$B$6000,$A2913),0)</f>
        <v>0</v>
      </c>
      <c r="K2913">
        <f>IF(COUNTIFS(Winback!$K$2:$K$300,$A2913)&gt;0,1,0)</f>
        <v>0</v>
      </c>
      <c r="L2913">
        <f>IF(AND($K2913=1,LEFT($A2913,3)="WB-"),SUMIFS(Winback!$D$2:$D$300,Winback!$K$2:$K$300,$A2913),0)</f>
        <v>0</v>
      </c>
      <c r="M2913">
        <f>IF(OR($E2913=1,$G2913=1,SUMIFS(Registros!$J$2:$J$6000,Registros!$B$2:$B$6000,$A2913)&gt;0),1,0)</f>
        <v>1</v>
      </c>
      <c r="N2913">
        <f>IF($J2913&gt;0,1,IF(COUNTIFS(Registros!$A$2:$A$6000,"CS",Registros!$B$2:$B$6000,$A2913,Registros!$K$2:$K$6000,"&lt;&gt;")&gt;0,1,0))</f>
        <v>0</v>
      </c>
      <c r="O2913" t="str">
        <f t="shared" si="225"/>
        <v>SOLO MÓVIL</v>
      </c>
      <c r="P2913" t="str">
        <f t="shared" si="226"/>
        <v>Ofrecer fijo + internet (FLBBTV)</v>
      </c>
      <c r="Q2913">
        <f t="shared" si="227"/>
        <v>65</v>
      </c>
      <c r="R2913">
        <f>IFERROR(VLOOKUP($A2913,Registros!$B$2:$G$6000,6,0),IFERROR(INDEX(Winback!$C$2:$C$300,MATCH($A2913,Winback!$K$2:$K$300,0)),""))</f>
        <v>0</v>
      </c>
      <c r="S2913" t="str">
        <f t="shared" si="228"/>
        <v>+MOV</v>
      </c>
      <c r="T2913">
        <f t="shared" si="229"/>
        <v>1</v>
      </c>
    </row>
    <row r="2914" spans="1:20" x14ac:dyDescent="0.35">
      <c r="A2914" t="s">
        <v>14403</v>
      </c>
      <c r="B2914" t="s">
        <v>14404</v>
      </c>
      <c r="C2914" t="s">
        <v>14405</v>
      </c>
      <c r="D2914" t="s">
        <v>14406</v>
      </c>
      <c r="E2914">
        <f>IF(COUNTIFS(Registros!$A$2:$A$6000,"NP",Registros!$B$2:$B$6000,$A2914)&gt;0,1,0)</f>
        <v>0</v>
      </c>
      <c r="F2914">
        <f>IF($E2914=1,SUMIFS(Registros!$F$2:$F$6000,Registros!$A$2:$A$6000,"NP",Registros!$B$2:$B$6000,$A2914),0)</f>
        <v>0</v>
      </c>
      <c r="G2914">
        <f>IF(COUNTIFS(Registros!$A$2:$A$6000,"MOV",Registros!$B$2:$B$6000,$A2914)&gt;0,1,0)</f>
        <v>1</v>
      </c>
      <c r="H2914">
        <f>IF($G2914=1,SUMIFS(Registros!$F$2:$F$6000,Registros!$A$2:$A$6000,"MOV",Registros!$B$2:$B$6000,$A2914),0)</f>
        <v>16.25</v>
      </c>
      <c r="I2914">
        <f>IF(COUNTIFS(Registros!$A$2:$A$6000,"CS",Registros!$B$2:$B$6000,$A2914)&gt;0,1,0)</f>
        <v>0</v>
      </c>
      <c r="J2914">
        <f>IF($I2914=1,SUMIFS(Registros!$I$2:$I$6000,Registros!$A$2:$A$6000,"CS",Registros!$B$2:$B$6000,$A2914),0)</f>
        <v>0</v>
      </c>
      <c r="K2914">
        <f>IF(COUNTIFS(Winback!$K$2:$K$300,$A2914)&gt;0,1,0)</f>
        <v>0</v>
      </c>
      <c r="L2914">
        <f>IF(AND($K2914=1,LEFT($A2914,3)="WB-"),SUMIFS(Winback!$D$2:$D$300,Winback!$K$2:$K$300,$A2914),0)</f>
        <v>0</v>
      </c>
      <c r="M2914">
        <f>IF(OR($E2914=1,$G2914=1,SUMIFS(Registros!$J$2:$J$6000,Registros!$B$2:$B$6000,$A2914)&gt;0),1,0)</f>
        <v>1</v>
      </c>
      <c r="N2914">
        <f>IF($J2914&gt;0,1,IF(COUNTIFS(Registros!$A$2:$A$6000,"CS",Registros!$B$2:$B$6000,$A2914,Registros!$K$2:$K$6000,"&lt;&gt;")&gt;0,1,0))</f>
        <v>0</v>
      </c>
      <c r="O2914" t="str">
        <f t="shared" si="225"/>
        <v>SOLO MÓVIL</v>
      </c>
      <c r="P2914" t="str">
        <f t="shared" si="226"/>
        <v>Ofrecer fijo + internet (FLBBTV)</v>
      </c>
      <c r="Q2914">
        <f t="shared" si="227"/>
        <v>16.25</v>
      </c>
      <c r="R2914">
        <f>IFERROR(VLOOKUP($A2914,Registros!$B$2:$G$6000,6,0),IFERROR(INDEX(Winback!$C$2:$C$300,MATCH($A2914,Winback!$K$2:$K$300,0)),""))</f>
        <v>0</v>
      </c>
      <c r="S2914" t="str">
        <f t="shared" si="228"/>
        <v>+MOV</v>
      </c>
      <c r="T2914">
        <f t="shared" si="229"/>
        <v>1</v>
      </c>
    </row>
    <row r="2915" spans="1:20" x14ac:dyDescent="0.35">
      <c r="A2915" t="s">
        <v>14408</v>
      </c>
      <c r="B2915" t="s">
        <v>14409</v>
      </c>
      <c r="C2915" t="s">
        <v>14410</v>
      </c>
      <c r="D2915" t="s">
        <v>14411</v>
      </c>
      <c r="E2915">
        <f>IF(COUNTIFS(Registros!$A$2:$A$6000,"NP",Registros!$B$2:$B$6000,$A2915)&gt;0,1,0)</f>
        <v>0</v>
      </c>
      <c r="F2915">
        <f>IF($E2915=1,SUMIFS(Registros!$F$2:$F$6000,Registros!$A$2:$A$6000,"NP",Registros!$B$2:$B$6000,$A2915),0)</f>
        <v>0</v>
      </c>
      <c r="G2915">
        <f>IF(COUNTIFS(Registros!$A$2:$A$6000,"MOV",Registros!$B$2:$B$6000,$A2915)&gt;0,1,0)</f>
        <v>1</v>
      </c>
      <c r="H2915">
        <f>IF($G2915=1,SUMIFS(Registros!$F$2:$F$6000,Registros!$A$2:$A$6000,"MOV",Registros!$B$2:$B$6000,$A2915),0)</f>
        <v>28.75</v>
      </c>
      <c r="I2915">
        <f>IF(COUNTIFS(Registros!$A$2:$A$6000,"CS",Registros!$B$2:$B$6000,$A2915)&gt;0,1,0)</f>
        <v>0</v>
      </c>
      <c r="J2915">
        <f>IF($I2915=1,SUMIFS(Registros!$I$2:$I$6000,Registros!$A$2:$A$6000,"CS",Registros!$B$2:$B$6000,$A2915),0)</f>
        <v>0</v>
      </c>
      <c r="K2915">
        <f>IF(COUNTIFS(Winback!$K$2:$K$300,$A2915)&gt;0,1,0)</f>
        <v>0</v>
      </c>
      <c r="L2915">
        <f>IF(AND($K2915=1,LEFT($A2915,3)="WB-"),SUMIFS(Winback!$D$2:$D$300,Winback!$K$2:$K$300,$A2915),0)</f>
        <v>0</v>
      </c>
      <c r="M2915">
        <f>IF(OR($E2915=1,$G2915=1,SUMIFS(Registros!$J$2:$J$6000,Registros!$B$2:$B$6000,$A2915)&gt;0),1,0)</f>
        <v>1</v>
      </c>
      <c r="N2915">
        <f>IF($J2915&gt;0,1,IF(COUNTIFS(Registros!$A$2:$A$6000,"CS",Registros!$B$2:$B$6000,$A2915,Registros!$K$2:$K$6000,"&lt;&gt;")&gt;0,1,0))</f>
        <v>0</v>
      </c>
      <c r="O2915" t="str">
        <f t="shared" si="225"/>
        <v>SOLO MÓVIL</v>
      </c>
      <c r="P2915" t="str">
        <f t="shared" si="226"/>
        <v>Ofrecer fijo + internet (FLBBTV)</v>
      </c>
      <c r="Q2915">
        <f t="shared" si="227"/>
        <v>28.75</v>
      </c>
      <c r="R2915">
        <f>IFERROR(VLOOKUP($A2915,Registros!$B$2:$G$6000,6,0),IFERROR(INDEX(Winback!$C$2:$C$300,MATCH($A2915,Winback!$K$2:$K$300,0)),""))</f>
        <v>0</v>
      </c>
      <c r="S2915" t="str">
        <f t="shared" si="228"/>
        <v>+MOV</v>
      </c>
      <c r="T2915">
        <f t="shared" si="229"/>
        <v>1</v>
      </c>
    </row>
    <row r="2916" spans="1:20" x14ac:dyDescent="0.35">
      <c r="A2916" t="s">
        <v>14413</v>
      </c>
      <c r="B2916" t="s">
        <v>14414</v>
      </c>
      <c r="C2916" t="s">
        <v>14415</v>
      </c>
      <c r="D2916" t="s">
        <v>14416</v>
      </c>
      <c r="E2916">
        <f>IF(COUNTIFS(Registros!$A$2:$A$6000,"NP",Registros!$B$2:$B$6000,$A2916)&gt;0,1,0)</f>
        <v>0</v>
      </c>
      <c r="F2916">
        <f>IF($E2916=1,SUMIFS(Registros!$F$2:$F$6000,Registros!$A$2:$A$6000,"NP",Registros!$B$2:$B$6000,$A2916),0)</f>
        <v>0</v>
      </c>
      <c r="G2916">
        <f>IF(COUNTIFS(Registros!$A$2:$A$6000,"MOV",Registros!$B$2:$B$6000,$A2916)&gt;0,1,0)</f>
        <v>1</v>
      </c>
      <c r="H2916">
        <f>IF($G2916=1,SUMIFS(Registros!$F$2:$F$6000,Registros!$A$2:$A$6000,"MOV",Registros!$B$2:$B$6000,$A2916),0)</f>
        <v>15</v>
      </c>
      <c r="I2916">
        <f>IF(COUNTIFS(Registros!$A$2:$A$6000,"CS",Registros!$B$2:$B$6000,$A2916)&gt;0,1,0)</f>
        <v>0</v>
      </c>
      <c r="J2916">
        <f>IF($I2916=1,SUMIFS(Registros!$I$2:$I$6000,Registros!$A$2:$A$6000,"CS",Registros!$B$2:$B$6000,$A2916),0)</f>
        <v>0</v>
      </c>
      <c r="K2916">
        <f>IF(COUNTIFS(Winback!$K$2:$K$300,$A2916)&gt;0,1,0)</f>
        <v>0</v>
      </c>
      <c r="L2916">
        <f>IF(AND($K2916=1,LEFT($A2916,3)="WB-"),SUMIFS(Winback!$D$2:$D$300,Winback!$K$2:$K$300,$A2916),0)</f>
        <v>0</v>
      </c>
      <c r="M2916">
        <f>IF(OR($E2916=1,$G2916=1,SUMIFS(Registros!$J$2:$J$6000,Registros!$B$2:$B$6000,$A2916)&gt;0),1,0)</f>
        <v>1</v>
      </c>
      <c r="N2916">
        <f>IF($J2916&gt;0,1,IF(COUNTIFS(Registros!$A$2:$A$6000,"CS",Registros!$B$2:$B$6000,$A2916,Registros!$K$2:$K$6000,"&lt;&gt;")&gt;0,1,0))</f>
        <v>0</v>
      </c>
      <c r="O2916" t="str">
        <f t="shared" si="225"/>
        <v>SOLO MÓVIL</v>
      </c>
      <c r="P2916" t="str">
        <f t="shared" si="226"/>
        <v>Ofrecer fijo + internet (FLBBTV)</v>
      </c>
      <c r="Q2916">
        <f t="shared" si="227"/>
        <v>15</v>
      </c>
      <c r="R2916">
        <f>IFERROR(VLOOKUP($A2916,Registros!$B$2:$G$6000,6,0),IFERROR(INDEX(Winback!$C$2:$C$300,MATCH($A2916,Winback!$K$2:$K$300,0)),""))</f>
        <v>0</v>
      </c>
      <c r="S2916" t="str">
        <f t="shared" si="228"/>
        <v>+MOV</v>
      </c>
      <c r="T2916">
        <f t="shared" si="229"/>
        <v>1</v>
      </c>
    </row>
    <row r="2917" spans="1:20" x14ac:dyDescent="0.35">
      <c r="A2917" t="s">
        <v>14418</v>
      </c>
      <c r="B2917" t="s">
        <v>14419</v>
      </c>
      <c r="C2917" t="s">
        <v>14420</v>
      </c>
      <c r="D2917" t="s">
        <v>14421</v>
      </c>
      <c r="E2917">
        <f>IF(COUNTIFS(Registros!$A$2:$A$6000,"NP",Registros!$B$2:$B$6000,$A2917)&gt;0,1,0)</f>
        <v>0</v>
      </c>
      <c r="F2917">
        <f>IF($E2917=1,SUMIFS(Registros!$F$2:$F$6000,Registros!$A$2:$A$6000,"NP",Registros!$B$2:$B$6000,$A2917),0)</f>
        <v>0</v>
      </c>
      <c r="G2917">
        <f>IF(COUNTIFS(Registros!$A$2:$A$6000,"MOV",Registros!$B$2:$B$6000,$A2917)&gt;0,1,0)</f>
        <v>1</v>
      </c>
      <c r="H2917">
        <f>IF($G2917=1,SUMIFS(Registros!$F$2:$F$6000,Registros!$A$2:$A$6000,"MOV",Registros!$B$2:$B$6000,$A2917),0)</f>
        <v>15</v>
      </c>
      <c r="I2917">
        <f>IF(COUNTIFS(Registros!$A$2:$A$6000,"CS",Registros!$B$2:$B$6000,$A2917)&gt;0,1,0)</f>
        <v>0</v>
      </c>
      <c r="J2917">
        <f>IF($I2917=1,SUMIFS(Registros!$I$2:$I$6000,Registros!$A$2:$A$6000,"CS",Registros!$B$2:$B$6000,$A2917),0)</f>
        <v>0</v>
      </c>
      <c r="K2917">
        <f>IF(COUNTIFS(Winback!$K$2:$K$300,$A2917)&gt;0,1,0)</f>
        <v>0</v>
      </c>
      <c r="L2917">
        <f>IF(AND($K2917=1,LEFT($A2917,3)="WB-"),SUMIFS(Winback!$D$2:$D$300,Winback!$K$2:$K$300,$A2917),0)</f>
        <v>0</v>
      </c>
      <c r="M2917">
        <f>IF(OR($E2917=1,$G2917=1,SUMIFS(Registros!$J$2:$J$6000,Registros!$B$2:$B$6000,$A2917)&gt;0),1,0)</f>
        <v>1</v>
      </c>
      <c r="N2917">
        <f>IF($J2917&gt;0,1,IF(COUNTIFS(Registros!$A$2:$A$6000,"CS",Registros!$B$2:$B$6000,$A2917,Registros!$K$2:$K$6000,"&lt;&gt;")&gt;0,1,0))</f>
        <v>0</v>
      </c>
      <c r="O2917" t="str">
        <f t="shared" si="225"/>
        <v>SOLO MÓVIL</v>
      </c>
      <c r="P2917" t="str">
        <f t="shared" si="226"/>
        <v>Ofrecer fijo + internet (FLBBTV)</v>
      </c>
      <c r="Q2917">
        <f t="shared" si="227"/>
        <v>15</v>
      </c>
      <c r="R2917">
        <f>IFERROR(VLOOKUP($A2917,Registros!$B$2:$G$6000,6,0),IFERROR(INDEX(Winback!$C$2:$C$300,MATCH($A2917,Winback!$K$2:$K$300,0)),""))</f>
        <v>0</v>
      </c>
      <c r="S2917" t="str">
        <f t="shared" si="228"/>
        <v>+MOV</v>
      </c>
      <c r="T2917">
        <f t="shared" si="229"/>
        <v>1</v>
      </c>
    </row>
    <row r="2918" spans="1:20" x14ac:dyDescent="0.35">
      <c r="A2918" t="s">
        <v>14423</v>
      </c>
      <c r="B2918" t="s">
        <v>14424</v>
      </c>
      <c r="C2918" t="s">
        <v>14425</v>
      </c>
      <c r="D2918" t="s">
        <v>14426</v>
      </c>
      <c r="E2918">
        <f>IF(COUNTIFS(Registros!$A$2:$A$6000,"NP",Registros!$B$2:$B$6000,$A2918)&gt;0,1,0)</f>
        <v>0</v>
      </c>
      <c r="F2918">
        <f>IF($E2918=1,SUMIFS(Registros!$F$2:$F$6000,Registros!$A$2:$A$6000,"NP",Registros!$B$2:$B$6000,$A2918),0)</f>
        <v>0</v>
      </c>
      <c r="G2918">
        <f>IF(COUNTIFS(Registros!$A$2:$A$6000,"MOV",Registros!$B$2:$B$6000,$A2918)&gt;0,1,0)</f>
        <v>1</v>
      </c>
      <c r="H2918">
        <f>IF($G2918=1,SUMIFS(Registros!$F$2:$F$6000,Registros!$A$2:$A$6000,"MOV",Registros!$B$2:$B$6000,$A2918),0)</f>
        <v>15</v>
      </c>
      <c r="I2918">
        <f>IF(COUNTIFS(Registros!$A$2:$A$6000,"CS",Registros!$B$2:$B$6000,$A2918)&gt;0,1,0)</f>
        <v>0</v>
      </c>
      <c r="J2918">
        <f>IF($I2918=1,SUMIFS(Registros!$I$2:$I$6000,Registros!$A$2:$A$6000,"CS",Registros!$B$2:$B$6000,$A2918),0)</f>
        <v>0</v>
      </c>
      <c r="K2918">
        <f>IF(COUNTIFS(Winback!$K$2:$K$300,$A2918)&gt;0,1,0)</f>
        <v>0</v>
      </c>
      <c r="L2918">
        <f>IF(AND($K2918=1,LEFT($A2918,3)="WB-"),SUMIFS(Winback!$D$2:$D$300,Winback!$K$2:$K$300,$A2918),0)</f>
        <v>0</v>
      </c>
      <c r="M2918">
        <f>IF(OR($E2918=1,$G2918=1,SUMIFS(Registros!$J$2:$J$6000,Registros!$B$2:$B$6000,$A2918)&gt;0),1,0)</f>
        <v>1</v>
      </c>
      <c r="N2918">
        <f>IF($J2918&gt;0,1,IF(COUNTIFS(Registros!$A$2:$A$6000,"CS",Registros!$B$2:$B$6000,$A2918,Registros!$K$2:$K$6000,"&lt;&gt;")&gt;0,1,0))</f>
        <v>0</v>
      </c>
      <c r="O2918" t="str">
        <f t="shared" si="225"/>
        <v>SOLO MÓVIL</v>
      </c>
      <c r="P2918" t="str">
        <f t="shared" si="226"/>
        <v>Ofrecer fijo + internet (FLBBTV)</v>
      </c>
      <c r="Q2918">
        <f t="shared" si="227"/>
        <v>15</v>
      </c>
      <c r="R2918">
        <f>IFERROR(VLOOKUP($A2918,Registros!$B$2:$G$6000,6,0),IFERROR(INDEX(Winback!$C$2:$C$300,MATCH($A2918,Winback!$K$2:$K$300,0)),""))</f>
        <v>0</v>
      </c>
      <c r="S2918" t="str">
        <f t="shared" si="228"/>
        <v>+MOV</v>
      </c>
      <c r="T2918">
        <f t="shared" si="229"/>
        <v>1</v>
      </c>
    </row>
    <row r="2919" spans="1:20" x14ac:dyDescent="0.35">
      <c r="A2919" t="s">
        <v>14428</v>
      </c>
      <c r="B2919" t="s">
        <v>14429</v>
      </c>
      <c r="C2919" t="s">
        <v>14430</v>
      </c>
      <c r="D2919" t="s">
        <v>14431</v>
      </c>
      <c r="E2919">
        <f>IF(COUNTIFS(Registros!$A$2:$A$6000,"NP",Registros!$B$2:$B$6000,$A2919)&gt;0,1,0)</f>
        <v>0</v>
      </c>
      <c r="F2919">
        <f>IF($E2919=1,SUMIFS(Registros!$F$2:$F$6000,Registros!$A$2:$A$6000,"NP",Registros!$B$2:$B$6000,$A2919),0)</f>
        <v>0</v>
      </c>
      <c r="G2919">
        <f>IF(COUNTIFS(Registros!$A$2:$A$6000,"MOV",Registros!$B$2:$B$6000,$A2919)&gt;0,1,0)</f>
        <v>1</v>
      </c>
      <c r="H2919">
        <f>IF($G2919=1,SUMIFS(Registros!$F$2:$F$6000,Registros!$A$2:$A$6000,"MOV",Registros!$B$2:$B$6000,$A2919),0)</f>
        <v>18</v>
      </c>
      <c r="I2919">
        <f>IF(COUNTIFS(Registros!$A$2:$A$6000,"CS",Registros!$B$2:$B$6000,$A2919)&gt;0,1,0)</f>
        <v>0</v>
      </c>
      <c r="J2919">
        <f>IF($I2919=1,SUMIFS(Registros!$I$2:$I$6000,Registros!$A$2:$A$6000,"CS",Registros!$B$2:$B$6000,$A2919),0)</f>
        <v>0</v>
      </c>
      <c r="K2919">
        <f>IF(COUNTIFS(Winback!$K$2:$K$300,$A2919)&gt;0,1,0)</f>
        <v>0</v>
      </c>
      <c r="L2919">
        <f>IF(AND($K2919=1,LEFT($A2919,3)="WB-"),SUMIFS(Winback!$D$2:$D$300,Winback!$K$2:$K$300,$A2919),0)</f>
        <v>0</v>
      </c>
      <c r="M2919">
        <f>IF(OR($E2919=1,$G2919=1,SUMIFS(Registros!$J$2:$J$6000,Registros!$B$2:$B$6000,$A2919)&gt;0),1,0)</f>
        <v>1</v>
      </c>
      <c r="N2919">
        <f>IF($J2919&gt;0,1,IF(COUNTIFS(Registros!$A$2:$A$6000,"CS",Registros!$B$2:$B$6000,$A2919,Registros!$K$2:$K$6000,"&lt;&gt;")&gt;0,1,0))</f>
        <v>0</v>
      </c>
      <c r="O2919" t="str">
        <f t="shared" si="225"/>
        <v>SOLO MÓVIL</v>
      </c>
      <c r="P2919" t="str">
        <f t="shared" si="226"/>
        <v>Ofrecer fijo + internet (FLBBTV)</v>
      </c>
      <c r="Q2919">
        <f t="shared" si="227"/>
        <v>18</v>
      </c>
      <c r="R2919">
        <f>IFERROR(VLOOKUP($A2919,Registros!$B$2:$G$6000,6,0),IFERROR(INDEX(Winback!$C$2:$C$300,MATCH($A2919,Winback!$K$2:$K$300,0)),""))</f>
        <v>0</v>
      </c>
      <c r="S2919" t="str">
        <f t="shared" si="228"/>
        <v>+MOV</v>
      </c>
      <c r="T2919">
        <f t="shared" si="229"/>
        <v>1</v>
      </c>
    </row>
    <row r="2920" spans="1:20" x14ac:dyDescent="0.35">
      <c r="A2920" t="s">
        <v>14433</v>
      </c>
      <c r="B2920" t="s">
        <v>14434</v>
      </c>
      <c r="C2920" t="s">
        <v>14435</v>
      </c>
      <c r="D2920" t="s">
        <v>14436</v>
      </c>
      <c r="E2920">
        <f>IF(COUNTIFS(Registros!$A$2:$A$6000,"NP",Registros!$B$2:$B$6000,$A2920)&gt;0,1,0)</f>
        <v>0</v>
      </c>
      <c r="F2920">
        <f>IF($E2920=1,SUMIFS(Registros!$F$2:$F$6000,Registros!$A$2:$A$6000,"NP",Registros!$B$2:$B$6000,$A2920),0)</f>
        <v>0</v>
      </c>
      <c r="G2920">
        <f>IF(COUNTIFS(Registros!$A$2:$A$6000,"MOV",Registros!$B$2:$B$6000,$A2920)&gt;0,1,0)</f>
        <v>1</v>
      </c>
      <c r="H2920">
        <f>IF($G2920=1,SUMIFS(Registros!$F$2:$F$6000,Registros!$A$2:$A$6000,"MOV",Registros!$B$2:$B$6000,$A2920),0)</f>
        <v>15</v>
      </c>
      <c r="I2920">
        <f>IF(COUNTIFS(Registros!$A$2:$A$6000,"CS",Registros!$B$2:$B$6000,$A2920)&gt;0,1,0)</f>
        <v>0</v>
      </c>
      <c r="J2920">
        <f>IF($I2920=1,SUMIFS(Registros!$I$2:$I$6000,Registros!$A$2:$A$6000,"CS",Registros!$B$2:$B$6000,$A2920),0)</f>
        <v>0</v>
      </c>
      <c r="K2920">
        <f>IF(COUNTIFS(Winback!$K$2:$K$300,$A2920)&gt;0,1,0)</f>
        <v>0</v>
      </c>
      <c r="L2920">
        <f>IF(AND($K2920=1,LEFT($A2920,3)="WB-"),SUMIFS(Winback!$D$2:$D$300,Winback!$K$2:$K$300,$A2920),0)</f>
        <v>0</v>
      </c>
      <c r="M2920">
        <f>IF(OR($E2920=1,$G2920=1,SUMIFS(Registros!$J$2:$J$6000,Registros!$B$2:$B$6000,$A2920)&gt;0),1,0)</f>
        <v>1</v>
      </c>
      <c r="N2920">
        <f>IF($J2920&gt;0,1,IF(COUNTIFS(Registros!$A$2:$A$6000,"CS",Registros!$B$2:$B$6000,$A2920,Registros!$K$2:$K$6000,"&lt;&gt;")&gt;0,1,0))</f>
        <v>0</v>
      </c>
      <c r="O2920" t="str">
        <f t="shared" si="225"/>
        <v>SOLO MÓVIL</v>
      </c>
      <c r="P2920" t="str">
        <f t="shared" si="226"/>
        <v>Ofrecer fijo + internet (FLBBTV)</v>
      </c>
      <c r="Q2920">
        <f t="shared" si="227"/>
        <v>15</v>
      </c>
      <c r="R2920">
        <f>IFERROR(VLOOKUP($A2920,Registros!$B$2:$G$6000,6,0),IFERROR(INDEX(Winback!$C$2:$C$300,MATCH($A2920,Winback!$K$2:$K$300,0)),""))</f>
        <v>0</v>
      </c>
      <c r="S2920" t="str">
        <f t="shared" si="228"/>
        <v>+MOV</v>
      </c>
      <c r="T2920">
        <f t="shared" si="229"/>
        <v>1</v>
      </c>
    </row>
    <row r="2921" spans="1:20" x14ac:dyDescent="0.35">
      <c r="A2921" t="s">
        <v>14438</v>
      </c>
      <c r="B2921" t="s">
        <v>14439</v>
      </c>
      <c r="C2921" t="s">
        <v>14440</v>
      </c>
      <c r="D2921" t="s">
        <v>14441</v>
      </c>
      <c r="E2921">
        <f>IF(COUNTIFS(Registros!$A$2:$A$6000,"NP",Registros!$B$2:$B$6000,$A2921)&gt;0,1,0)</f>
        <v>0</v>
      </c>
      <c r="F2921">
        <f>IF($E2921=1,SUMIFS(Registros!$F$2:$F$6000,Registros!$A$2:$A$6000,"NP",Registros!$B$2:$B$6000,$A2921),0)</f>
        <v>0</v>
      </c>
      <c r="G2921">
        <f>IF(COUNTIFS(Registros!$A$2:$A$6000,"MOV",Registros!$B$2:$B$6000,$A2921)&gt;0,1,0)</f>
        <v>1</v>
      </c>
      <c r="H2921">
        <f>IF($G2921=1,SUMIFS(Registros!$F$2:$F$6000,Registros!$A$2:$A$6000,"MOV",Registros!$B$2:$B$6000,$A2921),0)</f>
        <v>15</v>
      </c>
      <c r="I2921">
        <f>IF(COUNTIFS(Registros!$A$2:$A$6000,"CS",Registros!$B$2:$B$6000,$A2921)&gt;0,1,0)</f>
        <v>0</v>
      </c>
      <c r="J2921">
        <f>IF($I2921=1,SUMIFS(Registros!$I$2:$I$6000,Registros!$A$2:$A$6000,"CS",Registros!$B$2:$B$6000,$A2921),0)</f>
        <v>0</v>
      </c>
      <c r="K2921">
        <f>IF(COUNTIFS(Winback!$K$2:$K$300,$A2921)&gt;0,1,0)</f>
        <v>0</v>
      </c>
      <c r="L2921">
        <f>IF(AND($K2921=1,LEFT($A2921,3)="WB-"),SUMIFS(Winback!$D$2:$D$300,Winback!$K$2:$K$300,$A2921),0)</f>
        <v>0</v>
      </c>
      <c r="M2921">
        <f>IF(OR($E2921=1,$G2921=1,SUMIFS(Registros!$J$2:$J$6000,Registros!$B$2:$B$6000,$A2921)&gt;0),1,0)</f>
        <v>1</v>
      </c>
      <c r="N2921">
        <f>IF($J2921&gt;0,1,IF(COUNTIFS(Registros!$A$2:$A$6000,"CS",Registros!$B$2:$B$6000,$A2921,Registros!$K$2:$K$6000,"&lt;&gt;")&gt;0,1,0))</f>
        <v>0</v>
      </c>
      <c r="O2921" t="str">
        <f t="shared" si="225"/>
        <v>SOLO MÓVIL</v>
      </c>
      <c r="P2921" t="str">
        <f t="shared" si="226"/>
        <v>Ofrecer fijo + internet (FLBBTV)</v>
      </c>
      <c r="Q2921">
        <f t="shared" si="227"/>
        <v>15</v>
      </c>
      <c r="R2921">
        <f>IFERROR(VLOOKUP($A2921,Registros!$B$2:$G$6000,6,0),IFERROR(INDEX(Winback!$C$2:$C$300,MATCH($A2921,Winback!$K$2:$K$300,0)),""))</f>
        <v>0</v>
      </c>
      <c r="S2921" t="str">
        <f t="shared" si="228"/>
        <v>+MOV</v>
      </c>
      <c r="T2921">
        <f t="shared" si="229"/>
        <v>1</v>
      </c>
    </row>
    <row r="2922" spans="1:20" x14ac:dyDescent="0.35">
      <c r="A2922" t="s">
        <v>14443</v>
      </c>
      <c r="B2922" t="s">
        <v>14444</v>
      </c>
      <c r="C2922" t="s">
        <v>14445</v>
      </c>
      <c r="D2922" t="s">
        <v>14446</v>
      </c>
      <c r="E2922">
        <f>IF(COUNTIFS(Registros!$A$2:$A$6000,"NP",Registros!$B$2:$B$6000,$A2922)&gt;0,1,0)</f>
        <v>0</v>
      </c>
      <c r="F2922">
        <f>IF($E2922=1,SUMIFS(Registros!$F$2:$F$6000,Registros!$A$2:$A$6000,"NP",Registros!$B$2:$B$6000,$A2922),0)</f>
        <v>0</v>
      </c>
      <c r="G2922">
        <f>IF(COUNTIFS(Registros!$A$2:$A$6000,"MOV",Registros!$B$2:$B$6000,$A2922)&gt;0,1,0)</f>
        <v>1</v>
      </c>
      <c r="H2922">
        <f>IF($G2922=1,SUMIFS(Registros!$F$2:$F$6000,Registros!$A$2:$A$6000,"MOV",Registros!$B$2:$B$6000,$A2922),0)</f>
        <v>15</v>
      </c>
      <c r="I2922">
        <f>IF(COUNTIFS(Registros!$A$2:$A$6000,"CS",Registros!$B$2:$B$6000,$A2922)&gt;0,1,0)</f>
        <v>0</v>
      </c>
      <c r="J2922">
        <f>IF($I2922=1,SUMIFS(Registros!$I$2:$I$6000,Registros!$A$2:$A$6000,"CS",Registros!$B$2:$B$6000,$A2922),0)</f>
        <v>0</v>
      </c>
      <c r="K2922">
        <f>IF(COUNTIFS(Winback!$K$2:$K$300,$A2922)&gt;0,1,0)</f>
        <v>0</v>
      </c>
      <c r="L2922">
        <f>IF(AND($K2922=1,LEFT($A2922,3)="WB-"),SUMIFS(Winback!$D$2:$D$300,Winback!$K$2:$K$300,$A2922),0)</f>
        <v>0</v>
      </c>
      <c r="M2922">
        <f>IF(OR($E2922=1,$G2922=1,SUMIFS(Registros!$J$2:$J$6000,Registros!$B$2:$B$6000,$A2922)&gt;0),1,0)</f>
        <v>1</v>
      </c>
      <c r="N2922">
        <f>IF($J2922&gt;0,1,IF(COUNTIFS(Registros!$A$2:$A$6000,"CS",Registros!$B$2:$B$6000,$A2922,Registros!$K$2:$K$6000,"&lt;&gt;")&gt;0,1,0))</f>
        <v>0</v>
      </c>
      <c r="O2922" t="str">
        <f t="shared" si="225"/>
        <v>SOLO MÓVIL</v>
      </c>
      <c r="P2922" t="str">
        <f t="shared" si="226"/>
        <v>Ofrecer fijo + internet (FLBBTV)</v>
      </c>
      <c r="Q2922">
        <f t="shared" si="227"/>
        <v>15</v>
      </c>
      <c r="R2922">
        <f>IFERROR(VLOOKUP($A2922,Registros!$B$2:$G$6000,6,0),IFERROR(INDEX(Winback!$C$2:$C$300,MATCH($A2922,Winback!$K$2:$K$300,0)),""))</f>
        <v>0</v>
      </c>
      <c r="S2922" t="str">
        <f t="shared" si="228"/>
        <v>+MOV</v>
      </c>
      <c r="T2922">
        <f t="shared" si="229"/>
        <v>1</v>
      </c>
    </row>
    <row r="2923" spans="1:20" x14ac:dyDescent="0.35">
      <c r="A2923" t="s">
        <v>14448</v>
      </c>
      <c r="B2923" t="s">
        <v>14449</v>
      </c>
      <c r="C2923" t="s">
        <v>14450</v>
      </c>
      <c r="D2923" t="s">
        <v>14451</v>
      </c>
      <c r="E2923">
        <f>IF(COUNTIFS(Registros!$A$2:$A$6000,"NP",Registros!$B$2:$B$6000,$A2923)&gt;0,1,0)</f>
        <v>0</v>
      </c>
      <c r="F2923">
        <f>IF($E2923=1,SUMIFS(Registros!$F$2:$F$6000,Registros!$A$2:$A$6000,"NP",Registros!$B$2:$B$6000,$A2923),0)</f>
        <v>0</v>
      </c>
      <c r="G2923">
        <f>IF(COUNTIFS(Registros!$A$2:$A$6000,"MOV",Registros!$B$2:$B$6000,$A2923)&gt;0,1,0)</f>
        <v>1</v>
      </c>
      <c r="H2923">
        <f>IF($G2923=1,SUMIFS(Registros!$F$2:$F$6000,Registros!$A$2:$A$6000,"MOV",Registros!$B$2:$B$6000,$A2923),0)</f>
        <v>15</v>
      </c>
      <c r="I2923">
        <f>IF(COUNTIFS(Registros!$A$2:$A$6000,"CS",Registros!$B$2:$B$6000,$A2923)&gt;0,1,0)</f>
        <v>0</v>
      </c>
      <c r="J2923">
        <f>IF($I2923=1,SUMIFS(Registros!$I$2:$I$6000,Registros!$A$2:$A$6000,"CS",Registros!$B$2:$B$6000,$A2923),0)</f>
        <v>0</v>
      </c>
      <c r="K2923">
        <f>IF(COUNTIFS(Winback!$K$2:$K$300,$A2923)&gt;0,1,0)</f>
        <v>0</v>
      </c>
      <c r="L2923">
        <f>IF(AND($K2923=1,LEFT($A2923,3)="WB-"),SUMIFS(Winback!$D$2:$D$300,Winback!$K$2:$K$300,$A2923),0)</f>
        <v>0</v>
      </c>
      <c r="M2923">
        <f>IF(OR($E2923=1,$G2923=1,SUMIFS(Registros!$J$2:$J$6000,Registros!$B$2:$B$6000,$A2923)&gt;0),1,0)</f>
        <v>1</v>
      </c>
      <c r="N2923">
        <f>IF($J2923&gt;0,1,IF(COUNTIFS(Registros!$A$2:$A$6000,"CS",Registros!$B$2:$B$6000,$A2923,Registros!$K$2:$K$6000,"&lt;&gt;")&gt;0,1,0))</f>
        <v>0</v>
      </c>
      <c r="O2923" t="str">
        <f t="shared" si="225"/>
        <v>SOLO MÓVIL</v>
      </c>
      <c r="P2923" t="str">
        <f t="shared" si="226"/>
        <v>Ofrecer fijo + internet (FLBBTV)</v>
      </c>
      <c r="Q2923">
        <f t="shared" si="227"/>
        <v>15</v>
      </c>
      <c r="R2923">
        <f>IFERROR(VLOOKUP($A2923,Registros!$B$2:$G$6000,6,0),IFERROR(INDEX(Winback!$C$2:$C$300,MATCH($A2923,Winback!$K$2:$K$300,0)),""))</f>
        <v>0</v>
      </c>
      <c r="S2923" t="str">
        <f t="shared" si="228"/>
        <v>+MOV</v>
      </c>
      <c r="T2923">
        <f t="shared" si="229"/>
        <v>1</v>
      </c>
    </row>
    <row r="2924" spans="1:20" x14ac:dyDescent="0.35">
      <c r="A2924" t="s">
        <v>14453</v>
      </c>
      <c r="B2924" t="s">
        <v>14454</v>
      </c>
      <c r="C2924" t="s">
        <v>14455</v>
      </c>
      <c r="D2924" t="s">
        <v>14456</v>
      </c>
      <c r="E2924">
        <f>IF(COUNTIFS(Registros!$A$2:$A$6000,"NP",Registros!$B$2:$B$6000,$A2924)&gt;0,1,0)</f>
        <v>0</v>
      </c>
      <c r="F2924">
        <f>IF($E2924=1,SUMIFS(Registros!$F$2:$F$6000,Registros!$A$2:$A$6000,"NP",Registros!$B$2:$B$6000,$A2924),0)</f>
        <v>0</v>
      </c>
      <c r="G2924">
        <f>IF(COUNTIFS(Registros!$A$2:$A$6000,"MOV",Registros!$B$2:$B$6000,$A2924)&gt;0,1,0)</f>
        <v>1</v>
      </c>
      <c r="H2924">
        <f>IF($G2924=1,SUMIFS(Registros!$F$2:$F$6000,Registros!$A$2:$A$6000,"MOV",Registros!$B$2:$B$6000,$A2924),0)</f>
        <v>15</v>
      </c>
      <c r="I2924">
        <f>IF(COUNTIFS(Registros!$A$2:$A$6000,"CS",Registros!$B$2:$B$6000,$A2924)&gt;0,1,0)</f>
        <v>0</v>
      </c>
      <c r="J2924">
        <f>IF($I2924=1,SUMIFS(Registros!$I$2:$I$6000,Registros!$A$2:$A$6000,"CS",Registros!$B$2:$B$6000,$A2924),0)</f>
        <v>0</v>
      </c>
      <c r="K2924">
        <f>IF(COUNTIFS(Winback!$K$2:$K$300,$A2924)&gt;0,1,0)</f>
        <v>0</v>
      </c>
      <c r="L2924">
        <f>IF(AND($K2924=1,LEFT($A2924,3)="WB-"),SUMIFS(Winback!$D$2:$D$300,Winback!$K$2:$K$300,$A2924),0)</f>
        <v>0</v>
      </c>
      <c r="M2924">
        <f>IF(OR($E2924=1,$G2924=1,SUMIFS(Registros!$J$2:$J$6000,Registros!$B$2:$B$6000,$A2924)&gt;0),1,0)</f>
        <v>1</v>
      </c>
      <c r="N2924">
        <f>IF($J2924&gt;0,1,IF(COUNTIFS(Registros!$A$2:$A$6000,"CS",Registros!$B$2:$B$6000,$A2924,Registros!$K$2:$K$6000,"&lt;&gt;")&gt;0,1,0))</f>
        <v>0</v>
      </c>
      <c r="O2924" t="str">
        <f t="shared" si="225"/>
        <v>SOLO MÓVIL</v>
      </c>
      <c r="P2924" t="str">
        <f t="shared" si="226"/>
        <v>Ofrecer fijo + internet (FLBBTV)</v>
      </c>
      <c r="Q2924">
        <f t="shared" si="227"/>
        <v>15</v>
      </c>
      <c r="R2924">
        <f>IFERROR(VLOOKUP($A2924,Registros!$B$2:$G$6000,6,0),IFERROR(INDEX(Winback!$C$2:$C$300,MATCH($A2924,Winback!$K$2:$K$300,0)),""))</f>
        <v>0</v>
      </c>
      <c r="S2924" t="str">
        <f t="shared" si="228"/>
        <v>+MOV</v>
      </c>
      <c r="T2924">
        <f t="shared" si="229"/>
        <v>1</v>
      </c>
    </row>
    <row r="2925" spans="1:20" x14ac:dyDescent="0.35">
      <c r="A2925" t="s">
        <v>14458</v>
      </c>
      <c r="B2925" t="s">
        <v>14459</v>
      </c>
      <c r="C2925" t="s">
        <v>14460</v>
      </c>
      <c r="D2925" t="s">
        <v>14461</v>
      </c>
      <c r="E2925">
        <f>IF(COUNTIFS(Registros!$A$2:$A$6000,"NP",Registros!$B$2:$B$6000,$A2925)&gt;0,1,0)</f>
        <v>0</v>
      </c>
      <c r="F2925">
        <f>IF($E2925=1,SUMIFS(Registros!$F$2:$F$6000,Registros!$A$2:$A$6000,"NP",Registros!$B$2:$B$6000,$A2925),0)</f>
        <v>0</v>
      </c>
      <c r="G2925">
        <f>IF(COUNTIFS(Registros!$A$2:$A$6000,"MOV",Registros!$B$2:$B$6000,$A2925)&gt;0,1,0)</f>
        <v>1</v>
      </c>
      <c r="H2925">
        <f>IF($G2925=1,SUMIFS(Registros!$F$2:$F$6000,Registros!$A$2:$A$6000,"MOV",Registros!$B$2:$B$6000,$A2925),0)</f>
        <v>73</v>
      </c>
      <c r="I2925">
        <f>IF(COUNTIFS(Registros!$A$2:$A$6000,"CS",Registros!$B$2:$B$6000,$A2925)&gt;0,1,0)</f>
        <v>0</v>
      </c>
      <c r="J2925">
        <f>IF($I2925=1,SUMIFS(Registros!$I$2:$I$6000,Registros!$A$2:$A$6000,"CS",Registros!$B$2:$B$6000,$A2925),0)</f>
        <v>0</v>
      </c>
      <c r="K2925">
        <f>IF(COUNTIFS(Winback!$K$2:$K$300,$A2925)&gt;0,1,0)</f>
        <v>0</v>
      </c>
      <c r="L2925">
        <f>IF(AND($K2925=1,LEFT($A2925,3)="WB-"),SUMIFS(Winback!$D$2:$D$300,Winback!$K$2:$K$300,$A2925),0)</f>
        <v>0</v>
      </c>
      <c r="M2925">
        <f>IF(OR($E2925=1,$G2925=1,SUMIFS(Registros!$J$2:$J$6000,Registros!$B$2:$B$6000,$A2925)&gt;0),1,0)</f>
        <v>1</v>
      </c>
      <c r="N2925">
        <f>IF($J2925&gt;0,1,IF(COUNTIFS(Registros!$A$2:$A$6000,"CS",Registros!$B$2:$B$6000,$A2925,Registros!$K$2:$K$6000,"&lt;&gt;")&gt;0,1,0))</f>
        <v>0</v>
      </c>
      <c r="O2925" t="str">
        <f t="shared" si="225"/>
        <v>SOLO MÓVIL</v>
      </c>
      <c r="P2925" t="str">
        <f t="shared" si="226"/>
        <v>Ofrecer fijo + internet (FLBBTV)</v>
      </c>
      <c r="Q2925">
        <f t="shared" si="227"/>
        <v>73</v>
      </c>
      <c r="R2925">
        <f>IFERROR(VLOOKUP($A2925,Registros!$B$2:$G$6000,6,0),IFERROR(INDEX(Winback!$C$2:$C$300,MATCH($A2925,Winback!$K$2:$K$300,0)),""))</f>
        <v>0</v>
      </c>
      <c r="S2925" t="str">
        <f t="shared" si="228"/>
        <v>+MOV</v>
      </c>
      <c r="T2925">
        <f t="shared" si="229"/>
        <v>1</v>
      </c>
    </row>
    <row r="2926" spans="1:20" x14ac:dyDescent="0.35">
      <c r="A2926" t="s">
        <v>14463</v>
      </c>
      <c r="B2926" t="s">
        <v>14464</v>
      </c>
      <c r="C2926" t="s">
        <v>14465</v>
      </c>
      <c r="D2926" t="s">
        <v>14466</v>
      </c>
      <c r="E2926">
        <f>IF(COUNTIFS(Registros!$A$2:$A$6000,"NP",Registros!$B$2:$B$6000,$A2926)&gt;0,1,0)</f>
        <v>0</v>
      </c>
      <c r="F2926">
        <f>IF($E2926=1,SUMIFS(Registros!$F$2:$F$6000,Registros!$A$2:$A$6000,"NP",Registros!$B$2:$B$6000,$A2926),0)</f>
        <v>0</v>
      </c>
      <c r="G2926">
        <f>IF(COUNTIFS(Registros!$A$2:$A$6000,"MOV",Registros!$B$2:$B$6000,$A2926)&gt;0,1,0)</f>
        <v>1</v>
      </c>
      <c r="H2926">
        <f>IF($G2926=1,SUMIFS(Registros!$F$2:$F$6000,Registros!$A$2:$A$6000,"MOV",Registros!$B$2:$B$6000,$A2926),0)</f>
        <v>40.5</v>
      </c>
      <c r="I2926">
        <f>IF(COUNTIFS(Registros!$A$2:$A$6000,"CS",Registros!$B$2:$B$6000,$A2926)&gt;0,1,0)</f>
        <v>0</v>
      </c>
      <c r="J2926">
        <f>IF($I2926=1,SUMIFS(Registros!$I$2:$I$6000,Registros!$A$2:$A$6000,"CS",Registros!$B$2:$B$6000,$A2926),0)</f>
        <v>0</v>
      </c>
      <c r="K2926">
        <f>IF(COUNTIFS(Winback!$K$2:$K$300,$A2926)&gt;0,1,0)</f>
        <v>0</v>
      </c>
      <c r="L2926">
        <f>IF(AND($K2926=1,LEFT($A2926,3)="WB-"),SUMIFS(Winback!$D$2:$D$300,Winback!$K$2:$K$300,$A2926),0)</f>
        <v>0</v>
      </c>
      <c r="M2926">
        <f>IF(OR($E2926=1,$G2926=1,SUMIFS(Registros!$J$2:$J$6000,Registros!$B$2:$B$6000,$A2926)&gt;0),1,0)</f>
        <v>1</v>
      </c>
      <c r="N2926">
        <f>IF($J2926&gt;0,1,IF(COUNTIFS(Registros!$A$2:$A$6000,"CS",Registros!$B$2:$B$6000,$A2926,Registros!$K$2:$K$6000,"&lt;&gt;")&gt;0,1,0))</f>
        <v>0</v>
      </c>
      <c r="O2926" t="str">
        <f t="shared" si="225"/>
        <v>SOLO MÓVIL</v>
      </c>
      <c r="P2926" t="str">
        <f t="shared" si="226"/>
        <v>Ofrecer fijo + internet (FLBBTV)</v>
      </c>
      <c r="Q2926">
        <f t="shared" si="227"/>
        <v>40.5</v>
      </c>
      <c r="R2926">
        <f>IFERROR(VLOOKUP($A2926,Registros!$B$2:$G$6000,6,0),IFERROR(INDEX(Winback!$C$2:$C$300,MATCH($A2926,Winback!$K$2:$K$300,0)),""))</f>
        <v>0</v>
      </c>
      <c r="S2926" t="str">
        <f t="shared" si="228"/>
        <v>+MOV</v>
      </c>
      <c r="T2926">
        <f t="shared" si="229"/>
        <v>1</v>
      </c>
    </row>
    <row r="2927" spans="1:20" x14ac:dyDescent="0.35">
      <c r="A2927" t="s">
        <v>14468</v>
      </c>
      <c r="B2927" t="s">
        <v>14469</v>
      </c>
      <c r="C2927" t="s">
        <v>14470</v>
      </c>
      <c r="D2927" t="s">
        <v>14471</v>
      </c>
      <c r="E2927">
        <f>IF(COUNTIFS(Registros!$A$2:$A$6000,"NP",Registros!$B$2:$B$6000,$A2927)&gt;0,1,0)</f>
        <v>0</v>
      </c>
      <c r="F2927">
        <f>IF($E2927=1,SUMIFS(Registros!$F$2:$F$6000,Registros!$A$2:$A$6000,"NP",Registros!$B$2:$B$6000,$A2927),0)</f>
        <v>0</v>
      </c>
      <c r="G2927">
        <f>IF(COUNTIFS(Registros!$A$2:$A$6000,"MOV",Registros!$B$2:$B$6000,$A2927)&gt;0,1,0)</f>
        <v>1</v>
      </c>
      <c r="H2927">
        <f>IF($G2927=1,SUMIFS(Registros!$F$2:$F$6000,Registros!$A$2:$A$6000,"MOV",Registros!$B$2:$B$6000,$A2927),0)</f>
        <v>15</v>
      </c>
      <c r="I2927">
        <f>IF(COUNTIFS(Registros!$A$2:$A$6000,"CS",Registros!$B$2:$B$6000,$A2927)&gt;0,1,0)</f>
        <v>0</v>
      </c>
      <c r="J2927">
        <f>IF($I2927=1,SUMIFS(Registros!$I$2:$I$6000,Registros!$A$2:$A$6000,"CS",Registros!$B$2:$B$6000,$A2927),0)</f>
        <v>0</v>
      </c>
      <c r="K2927">
        <f>IF(COUNTIFS(Winback!$K$2:$K$300,$A2927)&gt;0,1,0)</f>
        <v>0</v>
      </c>
      <c r="L2927">
        <f>IF(AND($K2927=1,LEFT($A2927,3)="WB-"),SUMIFS(Winback!$D$2:$D$300,Winback!$K$2:$K$300,$A2927),0)</f>
        <v>0</v>
      </c>
      <c r="M2927">
        <f>IF(OR($E2927=1,$G2927=1,SUMIFS(Registros!$J$2:$J$6000,Registros!$B$2:$B$6000,$A2927)&gt;0),1,0)</f>
        <v>1</v>
      </c>
      <c r="N2927">
        <f>IF($J2927&gt;0,1,IF(COUNTIFS(Registros!$A$2:$A$6000,"CS",Registros!$B$2:$B$6000,$A2927,Registros!$K$2:$K$6000,"&lt;&gt;")&gt;0,1,0))</f>
        <v>0</v>
      </c>
      <c r="O2927" t="str">
        <f t="shared" si="225"/>
        <v>SOLO MÓVIL</v>
      </c>
      <c r="P2927" t="str">
        <f t="shared" si="226"/>
        <v>Ofrecer fijo + internet (FLBBTV)</v>
      </c>
      <c r="Q2927">
        <f t="shared" si="227"/>
        <v>15</v>
      </c>
      <c r="R2927">
        <f>IFERROR(VLOOKUP($A2927,Registros!$B$2:$G$6000,6,0),IFERROR(INDEX(Winback!$C$2:$C$300,MATCH($A2927,Winback!$K$2:$K$300,0)),""))</f>
        <v>0</v>
      </c>
      <c r="S2927" t="str">
        <f t="shared" si="228"/>
        <v>+MOV</v>
      </c>
      <c r="T2927">
        <f t="shared" si="229"/>
        <v>1</v>
      </c>
    </row>
    <row r="2928" spans="1:20" x14ac:dyDescent="0.35">
      <c r="A2928" t="s">
        <v>14473</v>
      </c>
      <c r="B2928" t="s">
        <v>14474</v>
      </c>
      <c r="C2928" t="s">
        <v>14475</v>
      </c>
      <c r="D2928" t="s">
        <v>14476</v>
      </c>
      <c r="E2928">
        <f>IF(COUNTIFS(Registros!$A$2:$A$6000,"NP",Registros!$B$2:$B$6000,$A2928)&gt;0,1,0)</f>
        <v>0</v>
      </c>
      <c r="F2928">
        <f>IF($E2928=1,SUMIFS(Registros!$F$2:$F$6000,Registros!$A$2:$A$6000,"NP",Registros!$B$2:$B$6000,$A2928),0)</f>
        <v>0</v>
      </c>
      <c r="G2928">
        <f>IF(COUNTIFS(Registros!$A$2:$A$6000,"MOV",Registros!$B$2:$B$6000,$A2928)&gt;0,1,0)</f>
        <v>1</v>
      </c>
      <c r="H2928">
        <f>IF($G2928=1,SUMIFS(Registros!$F$2:$F$6000,Registros!$A$2:$A$6000,"MOV",Registros!$B$2:$B$6000,$A2928),0)</f>
        <v>15</v>
      </c>
      <c r="I2928">
        <f>IF(COUNTIFS(Registros!$A$2:$A$6000,"CS",Registros!$B$2:$B$6000,$A2928)&gt;0,1,0)</f>
        <v>0</v>
      </c>
      <c r="J2928">
        <f>IF($I2928=1,SUMIFS(Registros!$I$2:$I$6000,Registros!$A$2:$A$6000,"CS",Registros!$B$2:$B$6000,$A2928),0)</f>
        <v>0</v>
      </c>
      <c r="K2928">
        <f>IF(COUNTIFS(Winback!$K$2:$K$300,$A2928)&gt;0,1,0)</f>
        <v>0</v>
      </c>
      <c r="L2928">
        <f>IF(AND($K2928=1,LEFT($A2928,3)="WB-"),SUMIFS(Winback!$D$2:$D$300,Winback!$K$2:$K$300,$A2928),0)</f>
        <v>0</v>
      </c>
      <c r="M2928">
        <f>IF(OR($E2928=1,$G2928=1,SUMIFS(Registros!$J$2:$J$6000,Registros!$B$2:$B$6000,$A2928)&gt;0),1,0)</f>
        <v>1</v>
      </c>
      <c r="N2928">
        <f>IF($J2928&gt;0,1,IF(COUNTIFS(Registros!$A$2:$A$6000,"CS",Registros!$B$2:$B$6000,$A2928,Registros!$K$2:$K$6000,"&lt;&gt;")&gt;0,1,0))</f>
        <v>0</v>
      </c>
      <c r="O2928" t="str">
        <f t="shared" si="225"/>
        <v>SOLO MÓVIL</v>
      </c>
      <c r="P2928" t="str">
        <f t="shared" si="226"/>
        <v>Ofrecer fijo + internet (FLBBTV)</v>
      </c>
      <c r="Q2928">
        <f t="shared" si="227"/>
        <v>15</v>
      </c>
      <c r="R2928">
        <f>IFERROR(VLOOKUP($A2928,Registros!$B$2:$G$6000,6,0),IFERROR(INDEX(Winback!$C$2:$C$300,MATCH($A2928,Winback!$K$2:$K$300,0)),""))</f>
        <v>0</v>
      </c>
      <c r="S2928" t="str">
        <f t="shared" si="228"/>
        <v>+MOV</v>
      </c>
      <c r="T2928">
        <f t="shared" si="229"/>
        <v>1</v>
      </c>
    </row>
    <row r="2929" spans="1:20" x14ac:dyDescent="0.35">
      <c r="A2929" t="s">
        <v>14478</v>
      </c>
      <c r="B2929" t="s">
        <v>14479</v>
      </c>
      <c r="C2929" t="s">
        <v>14480</v>
      </c>
      <c r="D2929" t="s">
        <v>14481</v>
      </c>
      <c r="E2929">
        <f>IF(COUNTIFS(Registros!$A$2:$A$6000,"NP",Registros!$B$2:$B$6000,$A2929)&gt;0,1,0)</f>
        <v>0</v>
      </c>
      <c r="F2929">
        <f>IF($E2929=1,SUMIFS(Registros!$F$2:$F$6000,Registros!$A$2:$A$6000,"NP",Registros!$B$2:$B$6000,$A2929),0)</f>
        <v>0</v>
      </c>
      <c r="G2929">
        <f>IF(COUNTIFS(Registros!$A$2:$A$6000,"MOV",Registros!$B$2:$B$6000,$A2929)&gt;0,1,0)</f>
        <v>1</v>
      </c>
      <c r="H2929">
        <f>IF($G2929=1,SUMIFS(Registros!$F$2:$F$6000,Registros!$A$2:$A$6000,"MOV",Registros!$B$2:$B$6000,$A2929),0)</f>
        <v>15</v>
      </c>
      <c r="I2929">
        <f>IF(COUNTIFS(Registros!$A$2:$A$6000,"CS",Registros!$B$2:$B$6000,$A2929)&gt;0,1,0)</f>
        <v>0</v>
      </c>
      <c r="J2929">
        <f>IF($I2929=1,SUMIFS(Registros!$I$2:$I$6000,Registros!$A$2:$A$6000,"CS",Registros!$B$2:$B$6000,$A2929),0)</f>
        <v>0</v>
      </c>
      <c r="K2929">
        <f>IF(COUNTIFS(Winback!$K$2:$K$300,$A2929)&gt;0,1,0)</f>
        <v>0</v>
      </c>
      <c r="L2929">
        <f>IF(AND($K2929=1,LEFT($A2929,3)="WB-"),SUMIFS(Winback!$D$2:$D$300,Winback!$K$2:$K$300,$A2929),0)</f>
        <v>0</v>
      </c>
      <c r="M2929">
        <f>IF(OR($E2929=1,$G2929=1,SUMIFS(Registros!$J$2:$J$6000,Registros!$B$2:$B$6000,$A2929)&gt;0),1,0)</f>
        <v>1</v>
      </c>
      <c r="N2929">
        <f>IF($J2929&gt;0,1,IF(COUNTIFS(Registros!$A$2:$A$6000,"CS",Registros!$B$2:$B$6000,$A2929,Registros!$K$2:$K$6000,"&lt;&gt;")&gt;0,1,0))</f>
        <v>0</v>
      </c>
      <c r="O2929" t="str">
        <f t="shared" si="225"/>
        <v>SOLO MÓVIL</v>
      </c>
      <c r="P2929" t="str">
        <f t="shared" si="226"/>
        <v>Ofrecer fijo + internet (FLBBTV)</v>
      </c>
      <c r="Q2929">
        <f t="shared" si="227"/>
        <v>15</v>
      </c>
      <c r="R2929">
        <f>IFERROR(VLOOKUP($A2929,Registros!$B$2:$G$6000,6,0),IFERROR(INDEX(Winback!$C$2:$C$300,MATCH($A2929,Winback!$K$2:$K$300,0)),""))</f>
        <v>0</v>
      </c>
      <c r="S2929" t="str">
        <f t="shared" si="228"/>
        <v>+MOV</v>
      </c>
      <c r="T2929">
        <f t="shared" si="229"/>
        <v>1</v>
      </c>
    </row>
    <row r="2930" spans="1:20" x14ac:dyDescent="0.35">
      <c r="A2930" t="s">
        <v>14483</v>
      </c>
      <c r="B2930" t="s">
        <v>14484</v>
      </c>
      <c r="C2930" t="s">
        <v>14485</v>
      </c>
      <c r="D2930" t="s">
        <v>14486</v>
      </c>
      <c r="E2930">
        <f>IF(COUNTIFS(Registros!$A$2:$A$6000,"NP",Registros!$B$2:$B$6000,$A2930)&gt;0,1,0)</f>
        <v>0</v>
      </c>
      <c r="F2930">
        <f>IF($E2930=1,SUMIFS(Registros!$F$2:$F$6000,Registros!$A$2:$A$6000,"NP",Registros!$B$2:$B$6000,$A2930),0)</f>
        <v>0</v>
      </c>
      <c r="G2930">
        <f>IF(COUNTIFS(Registros!$A$2:$A$6000,"MOV",Registros!$B$2:$B$6000,$A2930)&gt;0,1,0)</f>
        <v>1</v>
      </c>
      <c r="H2930">
        <f>IF($G2930=1,SUMIFS(Registros!$F$2:$F$6000,Registros!$A$2:$A$6000,"MOV",Registros!$B$2:$B$6000,$A2930),0)</f>
        <v>18</v>
      </c>
      <c r="I2930">
        <f>IF(COUNTIFS(Registros!$A$2:$A$6000,"CS",Registros!$B$2:$B$6000,$A2930)&gt;0,1,0)</f>
        <v>0</v>
      </c>
      <c r="J2930">
        <f>IF($I2930=1,SUMIFS(Registros!$I$2:$I$6000,Registros!$A$2:$A$6000,"CS",Registros!$B$2:$B$6000,$A2930),0)</f>
        <v>0</v>
      </c>
      <c r="K2930">
        <f>IF(COUNTIFS(Winback!$K$2:$K$300,$A2930)&gt;0,1,0)</f>
        <v>0</v>
      </c>
      <c r="L2930">
        <f>IF(AND($K2930=1,LEFT($A2930,3)="WB-"),SUMIFS(Winback!$D$2:$D$300,Winback!$K$2:$K$300,$A2930),0)</f>
        <v>0</v>
      </c>
      <c r="M2930">
        <f>IF(OR($E2930=1,$G2930=1,SUMIFS(Registros!$J$2:$J$6000,Registros!$B$2:$B$6000,$A2930)&gt;0),1,0)</f>
        <v>1</v>
      </c>
      <c r="N2930">
        <f>IF($J2930&gt;0,1,IF(COUNTIFS(Registros!$A$2:$A$6000,"CS",Registros!$B$2:$B$6000,$A2930,Registros!$K$2:$K$6000,"&lt;&gt;")&gt;0,1,0))</f>
        <v>0</v>
      </c>
      <c r="O2930" t="str">
        <f t="shared" si="225"/>
        <v>SOLO MÓVIL</v>
      </c>
      <c r="P2930" t="str">
        <f t="shared" si="226"/>
        <v>Ofrecer fijo + internet (FLBBTV)</v>
      </c>
      <c r="Q2930">
        <f t="shared" si="227"/>
        <v>18</v>
      </c>
      <c r="R2930">
        <f>IFERROR(VLOOKUP($A2930,Registros!$B$2:$G$6000,6,0),IFERROR(INDEX(Winback!$C$2:$C$300,MATCH($A2930,Winback!$K$2:$K$300,0)),""))</f>
        <v>0</v>
      </c>
      <c r="S2930" t="str">
        <f t="shared" si="228"/>
        <v>+MOV</v>
      </c>
      <c r="T2930">
        <f t="shared" si="229"/>
        <v>1</v>
      </c>
    </row>
    <row r="2931" spans="1:20" x14ac:dyDescent="0.35">
      <c r="A2931" t="s">
        <v>14488</v>
      </c>
      <c r="B2931" t="s">
        <v>14489</v>
      </c>
      <c r="C2931" t="s">
        <v>14490</v>
      </c>
      <c r="D2931" t="s">
        <v>14491</v>
      </c>
      <c r="E2931">
        <f>IF(COUNTIFS(Registros!$A$2:$A$6000,"NP",Registros!$B$2:$B$6000,$A2931)&gt;0,1,0)</f>
        <v>0</v>
      </c>
      <c r="F2931">
        <f>IF($E2931=1,SUMIFS(Registros!$F$2:$F$6000,Registros!$A$2:$A$6000,"NP",Registros!$B$2:$B$6000,$A2931),0)</f>
        <v>0</v>
      </c>
      <c r="G2931">
        <f>IF(COUNTIFS(Registros!$A$2:$A$6000,"MOV",Registros!$B$2:$B$6000,$A2931)&gt;0,1,0)</f>
        <v>1</v>
      </c>
      <c r="H2931">
        <f>IF($G2931=1,SUMIFS(Registros!$F$2:$F$6000,Registros!$A$2:$A$6000,"MOV",Registros!$B$2:$B$6000,$A2931),0)</f>
        <v>15</v>
      </c>
      <c r="I2931">
        <f>IF(COUNTIFS(Registros!$A$2:$A$6000,"CS",Registros!$B$2:$B$6000,$A2931)&gt;0,1,0)</f>
        <v>0</v>
      </c>
      <c r="J2931">
        <f>IF($I2931=1,SUMIFS(Registros!$I$2:$I$6000,Registros!$A$2:$A$6000,"CS",Registros!$B$2:$B$6000,$A2931),0)</f>
        <v>0</v>
      </c>
      <c r="K2931">
        <f>IF(COUNTIFS(Winback!$K$2:$K$300,$A2931)&gt;0,1,0)</f>
        <v>0</v>
      </c>
      <c r="L2931">
        <f>IF(AND($K2931=1,LEFT($A2931,3)="WB-"),SUMIFS(Winback!$D$2:$D$300,Winback!$K$2:$K$300,$A2931),0)</f>
        <v>0</v>
      </c>
      <c r="M2931">
        <f>IF(OR($E2931=1,$G2931=1,SUMIFS(Registros!$J$2:$J$6000,Registros!$B$2:$B$6000,$A2931)&gt;0),1,0)</f>
        <v>1</v>
      </c>
      <c r="N2931">
        <f>IF($J2931&gt;0,1,IF(COUNTIFS(Registros!$A$2:$A$6000,"CS",Registros!$B$2:$B$6000,$A2931,Registros!$K$2:$K$6000,"&lt;&gt;")&gt;0,1,0))</f>
        <v>0</v>
      </c>
      <c r="O2931" t="str">
        <f t="shared" si="225"/>
        <v>SOLO MÓVIL</v>
      </c>
      <c r="P2931" t="str">
        <f t="shared" si="226"/>
        <v>Ofrecer fijo + internet (FLBBTV)</v>
      </c>
      <c r="Q2931">
        <f t="shared" si="227"/>
        <v>15</v>
      </c>
      <c r="R2931">
        <f>IFERROR(VLOOKUP($A2931,Registros!$B$2:$G$6000,6,0),IFERROR(INDEX(Winback!$C$2:$C$300,MATCH($A2931,Winback!$K$2:$K$300,0)),""))</f>
        <v>0</v>
      </c>
      <c r="S2931" t="str">
        <f t="shared" si="228"/>
        <v>+MOV</v>
      </c>
      <c r="T2931">
        <f t="shared" si="229"/>
        <v>1</v>
      </c>
    </row>
    <row r="2932" spans="1:20" x14ac:dyDescent="0.35">
      <c r="A2932" t="s">
        <v>14493</v>
      </c>
      <c r="B2932" t="s">
        <v>14494</v>
      </c>
      <c r="C2932" t="s">
        <v>14495</v>
      </c>
      <c r="D2932" t="s">
        <v>14496</v>
      </c>
      <c r="E2932">
        <f>IF(COUNTIFS(Registros!$A$2:$A$6000,"NP",Registros!$B$2:$B$6000,$A2932)&gt;0,1,0)</f>
        <v>0</v>
      </c>
      <c r="F2932">
        <f>IF($E2932=1,SUMIFS(Registros!$F$2:$F$6000,Registros!$A$2:$A$6000,"NP",Registros!$B$2:$B$6000,$A2932),0)</f>
        <v>0</v>
      </c>
      <c r="G2932">
        <f>IF(COUNTIFS(Registros!$A$2:$A$6000,"MOV",Registros!$B$2:$B$6000,$A2932)&gt;0,1,0)</f>
        <v>1</v>
      </c>
      <c r="H2932">
        <f>IF($G2932=1,SUMIFS(Registros!$F$2:$F$6000,Registros!$A$2:$A$6000,"MOV",Registros!$B$2:$B$6000,$A2932),0)</f>
        <v>15</v>
      </c>
      <c r="I2932">
        <f>IF(COUNTIFS(Registros!$A$2:$A$6000,"CS",Registros!$B$2:$B$6000,$A2932)&gt;0,1,0)</f>
        <v>0</v>
      </c>
      <c r="J2932">
        <f>IF($I2932=1,SUMIFS(Registros!$I$2:$I$6000,Registros!$A$2:$A$6000,"CS",Registros!$B$2:$B$6000,$A2932),0)</f>
        <v>0</v>
      </c>
      <c r="K2932">
        <f>IF(COUNTIFS(Winback!$K$2:$K$300,$A2932)&gt;0,1,0)</f>
        <v>0</v>
      </c>
      <c r="L2932">
        <f>IF(AND($K2932=1,LEFT($A2932,3)="WB-"),SUMIFS(Winback!$D$2:$D$300,Winback!$K$2:$K$300,$A2932),0)</f>
        <v>0</v>
      </c>
      <c r="M2932">
        <f>IF(OR($E2932=1,$G2932=1,SUMIFS(Registros!$J$2:$J$6000,Registros!$B$2:$B$6000,$A2932)&gt;0),1,0)</f>
        <v>1</v>
      </c>
      <c r="N2932">
        <f>IF($J2932&gt;0,1,IF(COUNTIFS(Registros!$A$2:$A$6000,"CS",Registros!$B$2:$B$6000,$A2932,Registros!$K$2:$K$6000,"&lt;&gt;")&gt;0,1,0))</f>
        <v>0</v>
      </c>
      <c r="O2932" t="str">
        <f t="shared" si="225"/>
        <v>SOLO MÓVIL</v>
      </c>
      <c r="P2932" t="str">
        <f t="shared" si="226"/>
        <v>Ofrecer fijo + internet (FLBBTV)</v>
      </c>
      <c r="Q2932">
        <f t="shared" si="227"/>
        <v>15</v>
      </c>
      <c r="R2932">
        <f>IFERROR(VLOOKUP($A2932,Registros!$B$2:$G$6000,6,0),IFERROR(INDEX(Winback!$C$2:$C$300,MATCH($A2932,Winback!$K$2:$K$300,0)),""))</f>
        <v>0</v>
      </c>
      <c r="S2932" t="str">
        <f t="shared" si="228"/>
        <v>+MOV</v>
      </c>
      <c r="T2932">
        <f t="shared" si="229"/>
        <v>1</v>
      </c>
    </row>
    <row r="2933" spans="1:20" x14ac:dyDescent="0.35">
      <c r="A2933" t="s">
        <v>14498</v>
      </c>
      <c r="B2933" t="s">
        <v>14499</v>
      </c>
      <c r="C2933" t="s">
        <v>14500</v>
      </c>
      <c r="D2933" t="s">
        <v>14501</v>
      </c>
      <c r="E2933">
        <f>IF(COUNTIFS(Registros!$A$2:$A$6000,"NP",Registros!$B$2:$B$6000,$A2933)&gt;0,1,0)</f>
        <v>0</v>
      </c>
      <c r="F2933">
        <f>IF($E2933=1,SUMIFS(Registros!$F$2:$F$6000,Registros!$A$2:$A$6000,"NP",Registros!$B$2:$B$6000,$A2933),0)</f>
        <v>0</v>
      </c>
      <c r="G2933">
        <f>IF(COUNTIFS(Registros!$A$2:$A$6000,"MOV",Registros!$B$2:$B$6000,$A2933)&gt;0,1,0)</f>
        <v>1</v>
      </c>
      <c r="H2933">
        <f>IF($G2933=1,SUMIFS(Registros!$F$2:$F$6000,Registros!$A$2:$A$6000,"MOV",Registros!$B$2:$B$6000,$A2933),0)</f>
        <v>16.25</v>
      </c>
      <c r="I2933">
        <f>IF(COUNTIFS(Registros!$A$2:$A$6000,"CS",Registros!$B$2:$B$6000,$A2933)&gt;0,1,0)</f>
        <v>0</v>
      </c>
      <c r="J2933">
        <f>IF($I2933=1,SUMIFS(Registros!$I$2:$I$6000,Registros!$A$2:$A$6000,"CS",Registros!$B$2:$B$6000,$A2933),0)</f>
        <v>0</v>
      </c>
      <c r="K2933">
        <f>IF(COUNTIFS(Winback!$K$2:$K$300,$A2933)&gt;0,1,0)</f>
        <v>0</v>
      </c>
      <c r="L2933">
        <f>IF(AND($K2933=1,LEFT($A2933,3)="WB-"),SUMIFS(Winback!$D$2:$D$300,Winback!$K$2:$K$300,$A2933),0)</f>
        <v>0</v>
      </c>
      <c r="M2933">
        <f>IF(OR($E2933=1,$G2933=1,SUMIFS(Registros!$J$2:$J$6000,Registros!$B$2:$B$6000,$A2933)&gt;0),1,0)</f>
        <v>1</v>
      </c>
      <c r="N2933">
        <f>IF($J2933&gt;0,1,IF(COUNTIFS(Registros!$A$2:$A$6000,"CS",Registros!$B$2:$B$6000,$A2933,Registros!$K$2:$K$6000,"&lt;&gt;")&gt;0,1,0))</f>
        <v>0</v>
      </c>
      <c r="O2933" t="str">
        <f t="shared" si="225"/>
        <v>SOLO MÓVIL</v>
      </c>
      <c r="P2933" t="str">
        <f t="shared" si="226"/>
        <v>Ofrecer fijo + internet (FLBBTV)</v>
      </c>
      <c r="Q2933">
        <f t="shared" si="227"/>
        <v>16.25</v>
      </c>
      <c r="R2933">
        <f>IFERROR(VLOOKUP($A2933,Registros!$B$2:$G$6000,6,0),IFERROR(INDEX(Winback!$C$2:$C$300,MATCH($A2933,Winback!$K$2:$K$300,0)),""))</f>
        <v>0</v>
      </c>
      <c r="S2933" t="str">
        <f t="shared" si="228"/>
        <v>+MOV</v>
      </c>
      <c r="T2933">
        <f t="shared" si="229"/>
        <v>1</v>
      </c>
    </row>
    <row r="2934" spans="1:20" x14ac:dyDescent="0.35">
      <c r="A2934" t="s">
        <v>14503</v>
      </c>
      <c r="B2934" t="s">
        <v>14504</v>
      </c>
      <c r="C2934" t="s">
        <v>14505</v>
      </c>
      <c r="D2934" t="s">
        <v>14506</v>
      </c>
      <c r="E2934">
        <f>IF(COUNTIFS(Registros!$A$2:$A$6000,"NP",Registros!$B$2:$B$6000,$A2934)&gt;0,1,0)</f>
        <v>0</v>
      </c>
      <c r="F2934">
        <f>IF($E2934=1,SUMIFS(Registros!$F$2:$F$6000,Registros!$A$2:$A$6000,"NP",Registros!$B$2:$B$6000,$A2934),0)</f>
        <v>0</v>
      </c>
      <c r="G2934">
        <f>IF(COUNTIFS(Registros!$A$2:$A$6000,"MOV",Registros!$B$2:$B$6000,$A2934)&gt;0,1,0)</f>
        <v>1</v>
      </c>
      <c r="H2934">
        <f>IF($G2934=1,SUMIFS(Registros!$F$2:$F$6000,Registros!$A$2:$A$6000,"MOV",Registros!$B$2:$B$6000,$A2934),0)</f>
        <v>15</v>
      </c>
      <c r="I2934">
        <f>IF(COUNTIFS(Registros!$A$2:$A$6000,"CS",Registros!$B$2:$B$6000,$A2934)&gt;0,1,0)</f>
        <v>0</v>
      </c>
      <c r="J2934">
        <f>IF($I2934=1,SUMIFS(Registros!$I$2:$I$6000,Registros!$A$2:$A$6000,"CS",Registros!$B$2:$B$6000,$A2934),0)</f>
        <v>0</v>
      </c>
      <c r="K2934">
        <f>IF(COUNTIFS(Winback!$K$2:$K$300,$A2934)&gt;0,1,0)</f>
        <v>0</v>
      </c>
      <c r="L2934">
        <f>IF(AND($K2934=1,LEFT($A2934,3)="WB-"),SUMIFS(Winback!$D$2:$D$300,Winback!$K$2:$K$300,$A2934),0)</f>
        <v>0</v>
      </c>
      <c r="M2934">
        <f>IF(OR($E2934=1,$G2934=1,SUMIFS(Registros!$J$2:$J$6000,Registros!$B$2:$B$6000,$A2934)&gt;0),1,0)</f>
        <v>1</v>
      </c>
      <c r="N2934">
        <f>IF($J2934&gt;0,1,IF(COUNTIFS(Registros!$A$2:$A$6000,"CS",Registros!$B$2:$B$6000,$A2934,Registros!$K$2:$K$6000,"&lt;&gt;")&gt;0,1,0))</f>
        <v>0</v>
      </c>
      <c r="O2934" t="str">
        <f t="shared" si="225"/>
        <v>SOLO MÓVIL</v>
      </c>
      <c r="P2934" t="str">
        <f t="shared" si="226"/>
        <v>Ofrecer fijo + internet (FLBBTV)</v>
      </c>
      <c r="Q2934">
        <f t="shared" si="227"/>
        <v>15</v>
      </c>
      <c r="R2934">
        <f>IFERROR(VLOOKUP($A2934,Registros!$B$2:$G$6000,6,0),IFERROR(INDEX(Winback!$C$2:$C$300,MATCH($A2934,Winback!$K$2:$K$300,0)),""))</f>
        <v>0</v>
      </c>
      <c r="S2934" t="str">
        <f t="shared" si="228"/>
        <v>+MOV</v>
      </c>
      <c r="T2934">
        <f t="shared" si="229"/>
        <v>1</v>
      </c>
    </row>
    <row r="2935" spans="1:20" x14ac:dyDescent="0.35">
      <c r="A2935" t="s">
        <v>14508</v>
      </c>
      <c r="B2935" t="s">
        <v>14509</v>
      </c>
      <c r="C2935" t="s">
        <v>14505</v>
      </c>
      <c r="D2935" t="s">
        <v>14506</v>
      </c>
      <c r="E2935">
        <f>IF(COUNTIFS(Registros!$A$2:$A$6000,"NP",Registros!$B$2:$B$6000,$A2935)&gt;0,1,0)</f>
        <v>0</v>
      </c>
      <c r="F2935">
        <f>IF($E2935=1,SUMIFS(Registros!$F$2:$F$6000,Registros!$A$2:$A$6000,"NP",Registros!$B$2:$B$6000,$A2935),0)</f>
        <v>0</v>
      </c>
      <c r="G2935">
        <f>IF(COUNTIFS(Registros!$A$2:$A$6000,"MOV",Registros!$B$2:$B$6000,$A2935)&gt;0,1,0)</f>
        <v>1</v>
      </c>
      <c r="H2935">
        <f>IF($G2935=1,SUMIFS(Registros!$F$2:$F$6000,Registros!$A$2:$A$6000,"MOV",Registros!$B$2:$B$6000,$A2935),0)</f>
        <v>15</v>
      </c>
      <c r="I2935">
        <f>IF(COUNTIFS(Registros!$A$2:$A$6000,"CS",Registros!$B$2:$B$6000,$A2935)&gt;0,1,0)</f>
        <v>0</v>
      </c>
      <c r="J2935">
        <f>IF($I2935=1,SUMIFS(Registros!$I$2:$I$6000,Registros!$A$2:$A$6000,"CS",Registros!$B$2:$B$6000,$A2935),0)</f>
        <v>0</v>
      </c>
      <c r="K2935">
        <f>IF(COUNTIFS(Winback!$K$2:$K$300,$A2935)&gt;0,1,0)</f>
        <v>0</v>
      </c>
      <c r="L2935">
        <f>IF(AND($K2935=1,LEFT($A2935,3)="WB-"),SUMIFS(Winback!$D$2:$D$300,Winback!$K$2:$K$300,$A2935),0)</f>
        <v>0</v>
      </c>
      <c r="M2935">
        <f>IF(OR($E2935=1,$G2935=1,SUMIFS(Registros!$J$2:$J$6000,Registros!$B$2:$B$6000,$A2935)&gt;0),1,0)</f>
        <v>1</v>
      </c>
      <c r="N2935">
        <f>IF($J2935&gt;0,1,IF(COUNTIFS(Registros!$A$2:$A$6000,"CS",Registros!$B$2:$B$6000,$A2935,Registros!$K$2:$K$6000,"&lt;&gt;")&gt;0,1,0))</f>
        <v>0</v>
      </c>
      <c r="O2935" t="str">
        <f t="shared" si="225"/>
        <v>SOLO MÓVIL</v>
      </c>
      <c r="P2935" t="str">
        <f t="shared" si="226"/>
        <v>Ofrecer fijo + internet (FLBBTV)</v>
      </c>
      <c r="Q2935">
        <f t="shared" si="227"/>
        <v>15</v>
      </c>
      <c r="R2935">
        <f>IFERROR(VLOOKUP($A2935,Registros!$B$2:$G$6000,6,0),IFERROR(INDEX(Winback!$C$2:$C$300,MATCH($A2935,Winback!$K$2:$K$300,0)),""))</f>
        <v>0</v>
      </c>
      <c r="S2935" t="str">
        <f t="shared" si="228"/>
        <v>+MOV</v>
      </c>
      <c r="T2935">
        <f t="shared" si="229"/>
        <v>1</v>
      </c>
    </row>
    <row r="2936" spans="1:20" x14ac:dyDescent="0.35">
      <c r="A2936" t="s">
        <v>14511</v>
      </c>
      <c r="B2936" t="s">
        <v>14512</v>
      </c>
      <c r="C2936" t="s">
        <v>14513</v>
      </c>
      <c r="D2936" t="s">
        <v>14514</v>
      </c>
      <c r="E2936">
        <f>IF(COUNTIFS(Registros!$A$2:$A$6000,"NP",Registros!$B$2:$B$6000,$A2936)&gt;0,1,0)</f>
        <v>0</v>
      </c>
      <c r="F2936">
        <f>IF($E2936=1,SUMIFS(Registros!$F$2:$F$6000,Registros!$A$2:$A$6000,"NP",Registros!$B$2:$B$6000,$A2936),0)</f>
        <v>0</v>
      </c>
      <c r="G2936">
        <f>IF(COUNTIFS(Registros!$A$2:$A$6000,"MOV",Registros!$B$2:$B$6000,$A2936)&gt;0,1,0)</f>
        <v>1</v>
      </c>
      <c r="H2936">
        <f>IF($G2936=1,SUMIFS(Registros!$F$2:$F$6000,Registros!$A$2:$A$6000,"MOV",Registros!$B$2:$B$6000,$A2936),0)</f>
        <v>15</v>
      </c>
      <c r="I2936">
        <f>IF(COUNTIFS(Registros!$A$2:$A$6000,"CS",Registros!$B$2:$B$6000,$A2936)&gt;0,1,0)</f>
        <v>0</v>
      </c>
      <c r="J2936">
        <f>IF($I2936=1,SUMIFS(Registros!$I$2:$I$6000,Registros!$A$2:$A$6000,"CS",Registros!$B$2:$B$6000,$A2936),0)</f>
        <v>0</v>
      </c>
      <c r="K2936">
        <f>IF(COUNTIFS(Winback!$K$2:$K$300,$A2936)&gt;0,1,0)</f>
        <v>0</v>
      </c>
      <c r="L2936">
        <f>IF(AND($K2936=1,LEFT($A2936,3)="WB-"),SUMIFS(Winback!$D$2:$D$300,Winback!$K$2:$K$300,$A2936),0)</f>
        <v>0</v>
      </c>
      <c r="M2936">
        <f>IF(OR($E2936=1,$G2936=1,SUMIFS(Registros!$J$2:$J$6000,Registros!$B$2:$B$6000,$A2936)&gt;0),1,0)</f>
        <v>1</v>
      </c>
      <c r="N2936">
        <f>IF($J2936&gt;0,1,IF(COUNTIFS(Registros!$A$2:$A$6000,"CS",Registros!$B$2:$B$6000,$A2936,Registros!$K$2:$K$6000,"&lt;&gt;")&gt;0,1,0))</f>
        <v>0</v>
      </c>
      <c r="O2936" t="str">
        <f t="shared" si="225"/>
        <v>SOLO MÓVIL</v>
      </c>
      <c r="P2936" t="str">
        <f t="shared" si="226"/>
        <v>Ofrecer fijo + internet (FLBBTV)</v>
      </c>
      <c r="Q2936">
        <f t="shared" si="227"/>
        <v>15</v>
      </c>
      <c r="R2936">
        <f>IFERROR(VLOOKUP($A2936,Registros!$B$2:$G$6000,6,0),IFERROR(INDEX(Winback!$C$2:$C$300,MATCH($A2936,Winback!$K$2:$K$300,0)),""))</f>
        <v>0</v>
      </c>
      <c r="S2936" t="str">
        <f t="shared" si="228"/>
        <v>+MOV</v>
      </c>
      <c r="T2936">
        <f t="shared" si="229"/>
        <v>1</v>
      </c>
    </row>
    <row r="2937" spans="1:20" x14ac:dyDescent="0.35">
      <c r="A2937" t="s">
        <v>14516</v>
      </c>
      <c r="B2937" t="s">
        <v>14517</v>
      </c>
      <c r="C2937" t="s">
        <v>14518</v>
      </c>
      <c r="D2937" t="s">
        <v>14519</v>
      </c>
      <c r="E2937">
        <f>IF(COUNTIFS(Registros!$A$2:$A$6000,"NP",Registros!$B$2:$B$6000,$A2937)&gt;0,1,0)</f>
        <v>0</v>
      </c>
      <c r="F2937">
        <f>IF($E2937=1,SUMIFS(Registros!$F$2:$F$6000,Registros!$A$2:$A$6000,"NP",Registros!$B$2:$B$6000,$A2937),0)</f>
        <v>0</v>
      </c>
      <c r="G2937">
        <f>IF(COUNTIFS(Registros!$A$2:$A$6000,"MOV",Registros!$B$2:$B$6000,$A2937)&gt;0,1,0)</f>
        <v>1</v>
      </c>
      <c r="H2937">
        <f>IF($G2937=1,SUMIFS(Registros!$F$2:$F$6000,Registros!$A$2:$A$6000,"MOV",Registros!$B$2:$B$6000,$A2937),0)</f>
        <v>15</v>
      </c>
      <c r="I2937">
        <f>IF(COUNTIFS(Registros!$A$2:$A$6000,"CS",Registros!$B$2:$B$6000,$A2937)&gt;0,1,0)</f>
        <v>0</v>
      </c>
      <c r="J2937">
        <f>IF($I2937=1,SUMIFS(Registros!$I$2:$I$6000,Registros!$A$2:$A$6000,"CS",Registros!$B$2:$B$6000,$A2937),0)</f>
        <v>0</v>
      </c>
      <c r="K2937">
        <f>IF(COUNTIFS(Winback!$K$2:$K$300,$A2937)&gt;0,1,0)</f>
        <v>0</v>
      </c>
      <c r="L2937">
        <f>IF(AND($K2937=1,LEFT($A2937,3)="WB-"),SUMIFS(Winback!$D$2:$D$300,Winback!$K$2:$K$300,$A2937),0)</f>
        <v>0</v>
      </c>
      <c r="M2937">
        <f>IF(OR($E2937=1,$G2937=1,SUMIFS(Registros!$J$2:$J$6000,Registros!$B$2:$B$6000,$A2937)&gt;0),1,0)</f>
        <v>1</v>
      </c>
      <c r="N2937">
        <f>IF($J2937&gt;0,1,IF(COUNTIFS(Registros!$A$2:$A$6000,"CS",Registros!$B$2:$B$6000,$A2937,Registros!$K$2:$K$6000,"&lt;&gt;")&gt;0,1,0))</f>
        <v>0</v>
      </c>
      <c r="O2937" t="str">
        <f t="shared" si="225"/>
        <v>SOLO MÓVIL</v>
      </c>
      <c r="P2937" t="str">
        <f t="shared" si="226"/>
        <v>Ofrecer fijo + internet (FLBBTV)</v>
      </c>
      <c r="Q2937">
        <f t="shared" si="227"/>
        <v>15</v>
      </c>
      <c r="R2937">
        <f>IFERROR(VLOOKUP($A2937,Registros!$B$2:$G$6000,6,0),IFERROR(INDEX(Winback!$C$2:$C$300,MATCH($A2937,Winback!$K$2:$K$300,0)),""))</f>
        <v>0</v>
      </c>
      <c r="S2937" t="str">
        <f t="shared" si="228"/>
        <v>+MOV</v>
      </c>
      <c r="T2937">
        <f t="shared" si="229"/>
        <v>1</v>
      </c>
    </row>
    <row r="2938" spans="1:20" x14ac:dyDescent="0.35">
      <c r="A2938" t="s">
        <v>14521</v>
      </c>
      <c r="B2938" t="s">
        <v>14522</v>
      </c>
      <c r="C2938" t="s">
        <v>14523</v>
      </c>
      <c r="D2938" t="s">
        <v>14524</v>
      </c>
      <c r="E2938">
        <f>IF(COUNTIFS(Registros!$A$2:$A$6000,"NP",Registros!$B$2:$B$6000,$A2938)&gt;0,1,0)</f>
        <v>0</v>
      </c>
      <c r="F2938">
        <f>IF($E2938=1,SUMIFS(Registros!$F$2:$F$6000,Registros!$A$2:$A$6000,"NP",Registros!$B$2:$B$6000,$A2938),0)</f>
        <v>0</v>
      </c>
      <c r="G2938">
        <f>IF(COUNTIFS(Registros!$A$2:$A$6000,"MOV",Registros!$B$2:$B$6000,$A2938)&gt;0,1,0)</f>
        <v>1</v>
      </c>
      <c r="H2938">
        <f>IF($G2938=1,SUMIFS(Registros!$F$2:$F$6000,Registros!$A$2:$A$6000,"MOV",Registros!$B$2:$B$6000,$A2938),0)</f>
        <v>15</v>
      </c>
      <c r="I2938">
        <f>IF(COUNTIFS(Registros!$A$2:$A$6000,"CS",Registros!$B$2:$B$6000,$A2938)&gt;0,1,0)</f>
        <v>0</v>
      </c>
      <c r="J2938">
        <f>IF($I2938=1,SUMIFS(Registros!$I$2:$I$6000,Registros!$A$2:$A$6000,"CS",Registros!$B$2:$B$6000,$A2938),0)</f>
        <v>0</v>
      </c>
      <c r="K2938">
        <f>IF(COUNTIFS(Winback!$K$2:$K$300,$A2938)&gt;0,1,0)</f>
        <v>0</v>
      </c>
      <c r="L2938">
        <f>IF(AND($K2938=1,LEFT($A2938,3)="WB-"),SUMIFS(Winback!$D$2:$D$300,Winback!$K$2:$K$300,$A2938),0)</f>
        <v>0</v>
      </c>
      <c r="M2938">
        <f>IF(OR($E2938=1,$G2938=1,SUMIFS(Registros!$J$2:$J$6000,Registros!$B$2:$B$6000,$A2938)&gt;0),1,0)</f>
        <v>1</v>
      </c>
      <c r="N2938">
        <f>IF($J2938&gt;0,1,IF(COUNTIFS(Registros!$A$2:$A$6000,"CS",Registros!$B$2:$B$6000,$A2938,Registros!$K$2:$K$6000,"&lt;&gt;")&gt;0,1,0))</f>
        <v>0</v>
      </c>
      <c r="O2938" t="str">
        <f t="shared" si="225"/>
        <v>SOLO MÓVIL</v>
      </c>
      <c r="P2938" t="str">
        <f t="shared" si="226"/>
        <v>Ofrecer fijo + internet (FLBBTV)</v>
      </c>
      <c r="Q2938">
        <f t="shared" si="227"/>
        <v>15</v>
      </c>
      <c r="R2938">
        <f>IFERROR(VLOOKUP($A2938,Registros!$B$2:$G$6000,6,0),IFERROR(INDEX(Winback!$C$2:$C$300,MATCH($A2938,Winback!$K$2:$K$300,0)),""))</f>
        <v>0</v>
      </c>
      <c r="S2938" t="str">
        <f t="shared" si="228"/>
        <v>+MOV</v>
      </c>
      <c r="T2938">
        <f t="shared" si="229"/>
        <v>1</v>
      </c>
    </row>
    <row r="2939" spans="1:20" x14ac:dyDescent="0.35">
      <c r="A2939" t="s">
        <v>14526</v>
      </c>
      <c r="B2939" t="s">
        <v>14527</v>
      </c>
      <c r="C2939" t="s">
        <v>14528</v>
      </c>
      <c r="D2939" t="s">
        <v>14529</v>
      </c>
      <c r="E2939">
        <f>IF(COUNTIFS(Registros!$A$2:$A$6000,"NP",Registros!$B$2:$B$6000,$A2939)&gt;0,1,0)</f>
        <v>0</v>
      </c>
      <c r="F2939">
        <f>IF($E2939=1,SUMIFS(Registros!$F$2:$F$6000,Registros!$A$2:$A$6000,"NP",Registros!$B$2:$B$6000,$A2939),0)</f>
        <v>0</v>
      </c>
      <c r="G2939">
        <f>IF(COUNTIFS(Registros!$A$2:$A$6000,"MOV",Registros!$B$2:$B$6000,$A2939)&gt;0,1,0)</f>
        <v>1</v>
      </c>
      <c r="H2939">
        <f>IF($G2939=1,SUMIFS(Registros!$F$2:$F$6000,Registros!$A$2:$A$6000,"MOV",Registros!$B$2:$B$6000,$A2939),0)</f>
        <v>15</v>
      </c>
      <c r="I2939">
        <f>IF(COUNTIFS(Registros!$A$2:$A$6000,"CS",Registros!$B$2:$B$6000,$A2939)&gt;0,1,0)</f>
        <v>0</v>
      </c>
      <c r="J2939">
        <f>IF($I2939=1,SUMIFS(Registros!$I$2:$I$6000,Registros!$A$2:$A$6000,"CS",Registros!$B$2:$B$6000,$A2939),0)</f>
        <v>0</v>
      </c>
      <c r="K2939">
        <f>IF(COUNTIFS(Winback!$K$2:$K$300,$A2939)&gt;0,1,0)</f>
        <v>0</v>
      </c>
      <c r="L2939">
        <f>IF(AND($K2939=1,LEFT($A2939,3)="WB-"),SUMIFS(Winback!$D$2:$D$300,Winback!$K$2:$K$300,$A2939),0)</f>
        <v>0</v>
      </c>
      <c r="M2939">
        <f>IF(OR($E2939=1,$G2939=1,SUMIFS(Registros!$J$2:$J$6000,Registros!$B$2:$B$6000,$A2939)&gt;0),1,0)</f>
        <v>1</v>
      </c>
      <c r="N2939">
        <f>IF($J2939&gt;0,1,IF(COUNTIFS(Registros!$A$2:$A$6000,"CS",Registros!$B$2:$B$6000,$A2939,Registros!$K$2:$K$6000,"&lt;&gt;")&gt;0,1,0))</f>
        <v>0</v>
      </c>
      <c r="O2939" t="str">
        <f t="shared" si="225"/>
        <v>SOLO MÓVIL</v>
      </c>
      <c r="P2939" t="str">
        <f t="shared" si="226"/>
        <v>Ofrecer fijo + internet (FLBBTV)</v>
      </c>
      <c r="Q2939">
        <f t="shared" si="227"/>
        <v>15</v>
      </c>
      <c r="R2939">
        <f>IFERROR(VLOOKUP($A2939,Registros!$B$2:$G$6000,6,0),IFERROR(INDEX(Winback!$C$2:$C$300,MATCH($A2939,Winback!$K$2:$K$300,0)),""))</f>
        <v>0</v>
      </c>
      <c r="S2939" t="str">
        <f t="shared" si="228"/>
        <v>+MOV</v>
      </c>
      <c r="T2939">
        <f t="shared" si="229"/>
        <v>1</v>
      </c>
    </row>
    <row r="2940" spans="1:20" x14ac:dyDescent="0.35">
      <c r="A2940" t="s">
        <v>14531</v>
      </c>
      <c r="B2940" t="s">
        <v>14532</v>
      </c>
      <c r="C2940" t="s">
        <v>14533</v>
      </c>
      <c r="D2940" t="s">
        <v>14534</v>
      </c>
      <c r="E2940">
        <f>IF(COUNTIFS(Registros!$A$2:$A$6000,"NP",Registros!$B$2:$B$6000,$A2940)&gt;0,1,0)</f>
        <v>0</v>
      </c>
      <c r="F2940">
        <f>IF($E2940=1,SUMIFS(Registros!$F$2:$F$6000,Registros!$A$2:$A$6000,"NP",Registros!$B$2:$B$6000,$A2940),0)</f>
        <v>0</v>
      </c>
      <c r="G2940">
        <f>IF(COUNTIFS(Registros!$A$2:$A$6000,"MOV",Registros!$B$2:$B$6000,$A2940)&gt;0,1,0)</f>
        <v>1</v>
      </c>
      <c r="H2940">
        <f>IF($G2940=1,SUMIFS(Registros!$F$2:$F$6000,Registros!$A$2:$A$6000,"MOV",Registros!$B$2:$B$6000,$A2940),0)</f>
        <v>15</v>
      </c>
      <c r="I2940">
        <f>IF(COUNTIFS(Registros!$A$2:$A$6000,"CS",Registros!$B$2:$B$6000,$A2940)&gt;0,1,0)</f>
        <v>0</v>
      </c>
      <c r="J2940">
        <f>IF($I2940=1,SUMIFS(Registros!$I$2:$I$6000,Registros!$A$2:$A$6000,"CS",Registros!$B$2:$B$6000,$A2940),0)</f>
        <v>0</v>
      </c>
      <c r="K2940">
        <f>IF(COUNTIFS(Winback!$K$2:$K$300,$A2940)&gt;0,1,0)</f>
        <v>0</v>
      </c>
      <c r="L2940">
        <f>IF(AND($K2940=1,LEFT($A2940,3)="WB-"),SUMIFS(Winback!$D$2:$D$300,Winback!$K$2:$K$300,$A2940),0)</f>
        <v>0</v>
      </c>
      <c r="M2940">
        <f>IF(OR($E2940=1,$G2940=1,SUMIFS(Registros!$J$2:$J$6000,Registros!$B$2:$B$6000,$A2940)&gt;0),1,0)</f>
        <v>1</v>
      </c>
      <c r="N2940">
        <f>IF($J2940&gt;0,1,IF(COUNTIFS(Registros!$A$2:$A$6000,"CS",Registros!$B$2:$B$6000,$A2940,Registros!$K$2:$K$6000,"&lt;&gt;")&gt;0,1,0))</f>
        <v>0</v>
      </c>
      <c r="O2940" t="str">
        <f t="shared" si="225"/>
        <v>SOLO MÓVIL</v>
      </c>
      <c r="P2940" t="str">
        <f t="shared" si="226"/>
        <v>Ofrecer fijo + internet (FLBBTV)</v>
      </c>
      <c r="Q2940">
        <f t="shared" si="227"/>
        <v>15</v>
      </c>
      <c r="R2940">
        <f>IFERROR(VLOOKUP($A2940,Registros!$B$2:$G$6000,6,0),IFERROR(INDEX(Winback!$C$2:$C$300,MATCH($A2940,Winback!$K$2:$K$300,0)),""))</f>
        <v>0</v>
      </c>
      <c r="S2940" t="str">
        <f t="shared" si="228"/>
        <v>+MOV</v>
      </c>
      <c r="T2940">
        <f t="shared" si="229"/>
        <v>1</v>
      </c>
    </row>
    <row r="2941" spans="1:20" x14ac:dyDescent="0.35">
      <c r="A2941" t="s">
        <v>14536</v>
      </c>
      <c r="B2941" t="s">
        <v>14537</v>
      </c>
      <c r="C2941" t="s">
        <v>14538</v>
      </c>
      <c r="D2941" t="s">
        <v>14539</v>
      </c>
      <c r="E2941">
        <f>IF(COUNTIFS(Registros!$A$2:$A$6000,"NP",Registros!$B$2:$B$6000,$A2941)&gt;0,1,0)</f>
        <v>0</v>
      </c>
      <c r="F2941">
        <f>IF($E2941=1,SUMIFS(Registros!$F$2:$F$6000,Registros!$A$2:$A$6000,"NP",Registros!$B$2:$B$6000,$A2941),0)</f>
        <v>0</v>
      </c>
      <c r="G2941">
        <f>IF(COUNTIFS(Registros!$A$2:$A$6000,"MOV",Registros!$B$2:$B$6000,$A2941)&gt;0,1,0)</f>
        <v>1</v>
      </c>
      <c r="H2941">
        <f>IF($G2941=1,SUMIFS(Registros!$F$2:$F$6000,Registros!$A$2:$A$6000,"MOV",Registros!$B$2:$B$6000,$A2941),0)</f>
        <v>15</v>
      </c>
      <c r="I2941">
        <f>IF(COUNTIFS(Registros!$A$2:$A$6000,"CS",Registros!$B$2:$B$6000,$A2941)&gt;0,1,0)</f>
        <v>0</v>
      </c>
      <c r="J2941">
        <f>IF($I2941=1,SUMIFS(Registros!$I$2:$I$6000,Registros!$A$2:$A$6000,"CS",Registros!$B$2:$B$6000,$A2941),0)</f>
        <v>0</v>
      </c>
      <c r="K2941">
        <f>IF(COUNTIFS(Winback!$K$2:$K$300,$A2941)&gt;0,1,0)</f>
        <v>0</v>
      </c>
      <c r="L2941">
        <f>IF(AND($K2941=1,LEFT($A2941,3)="WB-"),SUMIFS(Winback!$D$2:$D$300,Winback!$K$2:$K$300,$A2941),0)</f>
        <v>0</v>
      </c>
      <c r="M2941">
        <f>IF(OR($E2941=1,$G2941=1,SUMIFS(Registros!$J$2:$J$6000,Registros!$B$2:$B$6000,$A2941)&gt;0),1,0)</f>
        <v>1</v>
      </c>
      <c r="N2941">
        <f>IF($J2941&gt;0,1,IF(COUNTIFS(Registros!$A$2:$A$6000,"CS",Registros!$B$2:$B$6000,$A2941,Registros!$K$2:$K$6000,"&lt;&gt;")&gt;0,1,0))</f>
        <v>0</v>
      </c>
      <c r="O2941" t="str">
        <f t="shared" si="225"/>
        <v>SOLO MÓVIL</v>
      </c>
      <c r="P2941" t="str">
        <f t="shared" si="226"/>
        <v>Ofrecer fijo + internet (FLBBTV)</v>
      </c>
      <c r="Q2941">
        <f t="shared" si="227"/>
        <v>15</v>
      </c>
      <c r="R2941">
        <f>IFERROR(VLOOKUP($A2941,Registros!$B$2:$G$6000,6,0),IFERROR(INDEX(Winback!$C$2:$C$300,MATCH($A2941,Winback!$K$2:$K$300,0)),""))</f>
        <v>0</v>
      </c>
      <c r="S2941" t="str">
        <f t="shared" si="228"/>
        <v>+MOV</v>
      </c>
      <c r="T2941">
        <f t="shared" si="229"/>
        <v>1</v>
      </c>
    </row>
    <row r="2942" spans="1:20" x14ac:dyDescent="0.35">
      <c r="A2942" t="s">
        <v>14541</v>
      </c>
      <c r="B2942" t="s">
        <v>14542</v>
      </c>
      <c r="C2942" t="s">
        <v>14543</v>
      </c>
      <c r="D2942" t="s">
        <v>14544</v>
      </c>
      <c r="E2942">
        <f>IF(COUNTIFS(Registros!$A$2:$A$6000,"NP",Registros!$B$2:$B$6000,$A2942)&gt;0,1,0)</f>
        <v>0</v>
      </c>
      <c r="F2942">
        <f>IF($E2942=1,SUMIFS(Registros!$F$2:$F$6000,Registros!$A$2:$A$6000,"NP",Registros!$B$2:$B$6000,$A2942),0)</f>
        <v>0</v>
      </c>
      <c r="G2942">
        <f>IF(COUNTIFS(Registros!$A$2:$A$6000,"MOV",Registros!$B$2:$B$6000,$A2942)&gt;0,1,0)</f>
        <v>1</v>
      </c>
      <c r="H2942">
        <f>IF($G2942=1,SUMIFS(Registros!$F$2:$F$6000,Registros!$A$2:$A$6000,"MOV",Registros!$B$2:$B$6000,$A2942),0)</f>
        <v>16.940000000000001</v>
      </c>
      <c r="I2942">
        <f>IF(COUNTIFS(Registros!$A$2:$A$6000,"CS",Registros!$B$2:$B$6000,$A2942)&gt;0,1,0)</f>
        <v>0</v>
      </c>
      <c r="J2942">
        <f>IF($I2942=1,SUMIFS(Registros!$I$2:$I$6000,Registros!$A$2:$A$6000,"CS",Registros!$B$2:$B$6000,$A2942),0)</f>
        <v>0</v>
      </c>
      <c r="K2942">
        <f>IF(COUNTIFS(Winback!$K$2:$K$300,$A2942)&gt;0,1,0)</f>
        <v>0</v>
      </c>
      <c r="L2942">
        <f>IF(AND($K2942=1,LEFT($A2942,3)="WB-"),SUMIFS(Winback!$D$2:$D$300,Winback!$K$2:$K$300,$A2942),0)</f>
        <v>0</v>
      </c>
      <c r="M2942">
        <f>IF(OR($E2942=1,$G2942=1,SUMIFS(Registros!$J$2:$J$6000,Registros!$B$2:$B$6000,$A2942)&gt;0),1,0)</f>
        <v>1</v>
      </c>
      <c r="N2942">
        <f>IF($J2942&gt;0,1,IF(COUNTIFS(Registros!$A$2:$A$6000,"CS",Registros!$B$2:$B$6000,$A2942,Registros!$K$2:$K$6000,"&lt;&gt;")&gt;0,1,0))</f>
        <v>0</v>
      </c>
      <c r="O2942" t="str">
        <f t="shared" si="225"/>
        <v>SOLO MÓVIL</v>
      </c>
      <c r="P2942" t="str">
        <f t="shared" si="226"/>
        <v>Ofrecer fijo + internet (FLBBTV)</v>
      </c>
      <c r="Q2942">
        <f t="shared" si="227"/>
        <v>16.940000000000001</v>
      </c>
      <c r="R2942">
        <f>IFERROR(VLOOKUP($A2942,Registros!$B$2:$G$6000,6,0),IFERROR(INDEX(Winback!$C$2:$C$300,MATCH($A2942,Winback!$K$2:$K$300,0)),""))</f>
        <v>0</v>
      </c>
      <c r="S2942" t="str">
        <f t="shared" si="228"/>
        <v>+MOV</v>
      </c>
      <c r="T2942">
        <f t="shared" si="229"/>
        <v>1</v>
      </c>
    </row>
    <row r="2943" spans="1:20" x14ac:dyDescent="0.35">
      <c r="A2943" t="s">
        <v>14545</v>
      </c>
      <c r="B2943" t="s">
        <v>14546</v>
      </c>
      <c r="C2943" t="s">
        <v>14543</v>
      </c>
      <c r="D2943" t="s">
        <v>14544</v>
      </c>
      <c r="E2943">
        <f>IF(COUNTIFS(Registros!$A$2:$A$6000,"NP",Registros!$B$2:$B$6000,$A2943)&gt;0,1,0)</f>
        <v>0</v>
      </c>
      <c r="F2943">
        <f>IF($E2943=1,SUMIFS(Registros!$F$2:$F$6000,Registros!$A$2:$A$6000,"NP",Registros!$B$2:$B$6000,$A2943),0)</f>
        <v>0</v>
      </c>
      <c r="G2943">
        <f>IF(COUNTIFS(Registros!$A$2:$A$6000,"MOV",Registros!$B$2:$B$6000,$A2943)&gt;0,1,0)</f>
        <v>1</v>
      </c>
      <c r="H2943">
        <f>IF($G2943=1,SUMIFS(Registros!$F$2:$F$6000,Registros!$A$2:$A$6000,"MOV",Registros!$B$2:$B$6000,$A2943),0)</f>
        <v>20.16</v>
      </c>
      <c r="I2943">
        <f>IF(COUNTIFS(Registros!$A$2:$A$6000,"CS",Registros!$B$2:$B$6000,$A2943)&gt;0,1,0)</f>
        <v>0</v>
      </c>
      <c r="J2943">
        <f>IF($I2943=1,SUMIFS(Registros!$I$2:$I$6000,Registros!$A$2:$A$6000,"CS",Registros!$B$2:$B$6000,$A2943),0)</f>
        <v>0</v>
      </c>
      <c r="K2943">
        <f>IF(COUNTIFS(Winback!$K$2:$K$300,$A2943)&gt;0,1,0)</f>
        <v>0</v>
      </c>
      <c r="L2943">
        <f>IF(AND($K2943=1,LEFT($A2943,3)="WB-"),SUMIFS(Winback!$D$2:$D$300,Winback!$K$2:$K$300,$A2943),0)</f>
        <v>0</v>
      </c>
      <c r="M2943">
        <f>IF(OR($E2943=1,$G2943=1,SUMIFS(Registros!$J$2:$J$6000,Registros!$B$2:$B$6000,$A2943)&gt;0),1,0)</f>
        <v>1</v>
      </c>
      <c r="N2943">
        <f>IF($J2943&gt;0,1,IF(COUNTIFS(Registros!$A$2:$A$6000,"CS",Registros!$B$2:$B$6000,$A2943,Registros!$K$2:$K$6000,"&lt;&gt;")&gt;0,1,0))</f>
        <v>0</v>
      </c>
      <c r="O2943" t="str">
        <f t="shared" si="225"/>
        <v>SOLO MÓVIL</v>
      </c>
      <c r="P2943" t="str">
        <f t="shared" si="226"/>
        <v>Ofrecer fijo + internet (FLBBTV)</v>
      </c>
      <c r="Q2943">
        <f t="shared" si="227"/>
        <v>20.16</v>
      </c>
      <c r="R2943">
        <f>IFERROR(VLOOKUP($A2943,Registros!$B$2:$G$6000,6,0),IFERROR(INDEX(Winback!$C$2:$C$300,MATCH($A2943,Winback!$K$2:$K$300,0)),""))</f>
        <v>0</v>
      </c>
      <c r="S2943" t="str">
        <f t="shared" si="228"/>
        <v>+MOV</v>
      </c>
      <c r="T2943">
        <f t="shared" si="229"/>
        <v>1</v>
      </c>
    </row>
    <row r="2944" spans="1:20" x14ac:dyDescent="0.35">
      <c r="A2944" t="s">
        <v>14547</v>
      </c>
      <c r="B2944" t="s">
        <v>14548</v>
      </c>
      <c r="C2944" t="s">
        <v>14549</v>
      </c>
      <c r="D2944" t="s">
        <v>14550</v>
      </c>
      <c r="E2944">
        <f>IF(COUNTIFS(Registros!$A$2:$A$6000,"NP",Registros!$B$2:$B$6000,$A2944)&gt;0,1,0)</f>
        <v>0</v>
      </c>
      <c r="F2944">
        <f>IF($E2944=1,SUMIFS(Registros!$F$2:$F$6000,Registros!$A$2:$A$6000,"NP",Registros!$B$2:$B$6000,$A2944),0)</f>
        <v>0</v>
      </c>
      <c r="G2944">
        <f>IF(COUNTIFS(Registros!$A$2:$A$6000,"MOV",Registros!$B$2:$B$6000,$A2944)&gt;0,1,0)</f>
        <v>1</v>
      </c>
      <c r="H2944">
        <f>IF($G2944=1,SUMIFS(Registros!$F$2:$F$6000,Registros!$A$2:$A$6000,"MOV",Registros!$B$2:$B$6000,$A2944),0)</f>
        <v>15</v>
      </c>
      <c r="I2944">
        <f>IF(COUNTIFS(Registros!$A$2:$A$6000,"CS",Registros!$B$2:$B$6000,$A2944)&gt;0,1,0)</f>
        <v>0</v>
      </c>
      <c r="J2944">
        <f>IF($I2944=1,SUMIFS(Registros!$I$2:$I$6000,Registros!$A$2:$A$6000,"CS",Registros!$B$2:$B$6000,$A2944),0)</f>
        <v>0</v>
      </c>
      <c r="K2944">
        <f>IF(COUNTIFS(Winback!$K$2:$K$300,$A2944)&gt;0,1,0)</f>
        <v>0</v>
      </c>
      <c r="L2944">
        <f>IF(AND($K2944=1,LEFT($A2944,3)="WB-"),SUMIFS(Winback!$D$2:$D$300,Winback!$K$2:$K$300,$A2944),0)</f>
        <v>0</v>
      </c>
      <c r="M2944">
        <f>IF(OR($E2944=1,$G2944=1,SUMIFS(Registros!$J$2:$J$6000,Registros!$B$2:$B$6000,$A2944)&gt;0),1,0)</f>
        <v>1</v>
      </c>
      <c r="N2944">
        <f>IF($J2944&gt;0,1,IF(COUNTIFS(Registros!$A$2:$A$6000,"CS",Registros!$B$2:$B$6000,$A2944,Registros!$K$2:$K$6000,"&lt;&gt;")&gt;0,1,0))</f>
        <v>0</v>
      </c>
      <c r="O2944" t="str">
        <f t="shared" si="225"/>
        <v>SOLO MÓVIL</v>
      </c>
      <c r="P2944" t="str">
        <f t="shared" si="226"/>
        <v>Ofrecer fijo + internet (FLBBTV)</v>
      </c>
      <c r="Q2944">
        <f t="shared" si="227"/>
        <v>15</v>
      </c>
      <c r="R2944">
        <f>IFERROR(VLOOKUP($A2944,Registros!$B$2:$G$6000,6,0),IFERROR(INDEX(Winback!$C$2:$C$300,MATCH($A2944,Winback!$K$2:$K$300,0)),""))</f>
        <v>0</v>
      </c>
      <c r="S2944" t="str">
        <f t="shared" si="228"/>
        <v>+MOV</v>
      </c>
      <c r="T2944">
        <f t="shared" si="229"/>
        <v>1</v>
      </c>
    </row>
    <row r="2945" spans="1:20" x14ac:dyDescent="0.35">
      <c r="A2945" t="s">
        <v>14552</v>
      </c>
      <c r="B2945" t="s">
        <v>14553</v>
      </c>
      <c r="C2945" t="s">
        <v>14554</v>
      </c>
      <c r="D2945" t="s">
        <v>14555</v>
      </c>
      <c r="E2945">
        <f>IF(COUNTIFS(Registros!$A$2:$A$6000,"NP",Registros!$B$2:$B$6000,$A2945)&gt;0,1,0)</f>
        <v>0</v>
      </c>
      <c r="F2945">
        <f>IF($E2945=1,SUMIFS(Registros!$F$2:$F$6000,Registros!$A$2:$A$6000,"NP",Registros!$B$2:$B$6000,$A2945),0)</f>
        <v>0</v>
      </c>
      <c r="G2945">
        <f>IF(COUNTIFS(Registros!$A$2:$A$6000,"MOV",Registros!$B$2:$B$6000,$A2945)&gt;0,1,0)</f>
        <v>1</v>
      </c>
      <c r="H2945">
        <f>IF($G2945=1,SUMIFS(Registros!$F$2:$F$6000,Registros!$A$2:$A$6000,"MOV",Registros!$B$2:$B$6000,$A2945),0)</f>
        <v>15</v>
      </c>
      <c r="I2945">
        <f>IF(COUNTIFS(Registros!$A$2:$A$6000,"CS",Registros!$B$2:$B$6000,$A2945)&gt;0,1,0)</f>
        <v>0</v>
      </c>
      <c r="J2945">
        <f>IF($I2945=1,SUMIFS(Registros!$I$2:$I$6000,Registros!$A$2:$A$6000,"CS",Registros!$B$2:$B$6000,$A2945),0)</f>
        <v>0</v>
      </c>
      <c r="K2945">
        <f>IF(COUNTIFS(Winback!$K$2:$K$300,$A2945)&gt;0,1,0)</f>
        <v>0</v>
      </c>
      <c r="L2945">
        <f>IF(AND($K2945=1,LEFT($A2945,3)="WB-"),SUMIFS(Winback!$D$2:$D$300,Winback!$K$2:$K$300,$A2945),0)</f>
        <v>0</v>
      </c>
      <c r="M2945">
        <f>IF(OR($E2945=1,$G2945=1,SUMIFS(Registros!$J$2:$J$6000,Registros!$B$2:$B$6000,$A2945)&gt;0),1,0)</f>
        <v>1</v>
      </c>
      <c r="N2945">
        <f>IF($J2945&gt;0,1,IF(COUNTIFS(Registros!$A$2:$A$6000,"CS",Registros!$B$2:$B$6000,$A2945,Registros!$K$2:$K$6000,"&lt;&gt;")&gt;0,1,0))</f>
        <v>0</v>
      </c>
      <c r="O2945" t="str">
        <f t="shared" si="225"/>
        <v>SOLO MÓVIL</v>
      </c>
      <c r="P2945" t="str">
        <f t="shared" si="226"/>
        <v>Ofrecer fijo + internet (FLBBTV)</v>
      </c>
      <c r="Q2945">
        <f t="shared" si="227"/>
        <v>15</v>
      </c>
      <c r="R2945">
        <f>IFERROR(VLOOKUP($A2945,Registros!$B$2:$G$6000,6,0),IFERROR(INDEX(Winback!$C$2:$C$300,MATCH($A2945,Winback!$K$2:$K$300,0)),""))</f>
        <v>0</v>
      </c>
      <c r="S2945" t="str">
        <f t="shared" si="228"/>
        <v>+MOV</v>
      </c>
      <c r="T2945">
        <f t="shared" si="229"/>
        <v>1</v>
      </c>
    </row>
    <row r="2946" spans="1:20" x14ac:dyDescent="0.35">
      <c r="A2946" t="s">
        <v>14557</v>
      </c>
      <c r="B2946" t="s">
        <v>14558</v>
      </c>
      <c r="C2946" t="s">
        <v>14559</v>
      </c>
      <c r="D2946" t="s">
        <v>14560</v>
      </c>
      <c r="E2946">
        <f>IF(COUNTIFS(Registros!$A$2:$A$6000,"NP",Registros!$B$2:$B$6000,$A2946)&gt;0,1,0)</f>
        <v>0</v>
      </c>
      <c r="F2946">
        <f>IF($E2946=1,SUMIFS(Registros!$F$2:$F$6000,Registros!$A$2:$A$6000,"NP",Registros!$B$2:$B$6000,$A2946),0)</f>
        <v>0</v>
      </c>
      <c r="G2946">
        <f>IF(COUNTIFS(Registros!$A$2:$A$6000,"MOV",Registros!$B$2:$B$6000,$A2946)&gt;0,1,0)</f>
        <v>1</v>
      </c>
      <c r="H2946">
        <f>IF($G2946=1,SUMIFS(Registros!$F$2:$F$6000,Registros!$A$2:$A$6000,"MOV",Registros!$B$2:$B$6000,$A2946),0)</f>
        <v>25</v>
      </c>
      <c r="I2946">
        <f>IF(COUNTIFS(Registros!$A$2:$A$6000,"CS",Registros!$B$2:$B$6000,$A2946)&gt;0,1,0)</f>
        <v>0</v>
      </c>
      <c r="J2946">
        <f>IF($I2946=1,SUMIFS(Registros!$I$2:$I$6000,Registros!$A$2:$A$6000,"CS",Registros!$B$2:$B$6000,$A2946),0)</f>
        <v>0</v>
      </c>
      <c r="K2946">
        <f>IF(COUNTIFS(Winback!$K$2:$K$300,$A2946)&gt;0,1,0)</f>
        <v>0</v>
      </c>
      <c r="L2946">
        <f>IF(AND($K2946=1,LEFT($A2946,3)="WB-"),SUMIFS(Winback!$D$2:$D$300,Winback!$K$2:$K$300,$A2946),0)</f>
        <v>0</v>
      </c>
      <c r="M2946">
        <f>IF(OR($E2946=1,$G2946=1,SUMIFS(Registros!$J$2:$J$6000,Registros!$B$2:$B$6000,$A2946)&gt;0),1,0)</f>
        <v>1</v>
      </c>
      <c r="N2946">
        <f>IF($J2946&gt;0,1,IF(COUNTIFS(Registros!$A$2:$A$6000,"CS",Registros!$B$2:$B$6000,$A2946,Registros!$K$2:$K$6000,"&lt;&gt;")&gt;0,1,0))</f>
        <v>0</v>
      </c>
      <c r="O2946" t="str">
        <f t="shared" ref="O2946:O3009" si="230">IF(AND($K2946=1,$E2946=0,$G2946=0,$I2946=0),"WINBACK",IF(AND($M2946=1,$N2946&gt;0),"CONVERGENTE",IF($M2946=1,"SOLO MÓVIL",IF($N2946&gt;0,"SOLO FIJO / INTERNET","SIN SERVICIOS"))))</f>
        <v>SOLO MÓVIL</v>
      </c>
      <c r="P2946" t="str">
        <f t="shared" ref="P2946:P3009" si="231">IF($O2946="WINBACK","Recuperar (winback)",IF($O2946="CONVERGENTE","Upgrade / más líneas",IF($O2946="SOLO MÓVIL","Ofrecer fijo + internet (FLBBTV)",IF($O2946="SOLO FIJO / INTERNET","Ofrecer línea móvil Nextphone","Oferta completa (móvil + fijo + internet)"))))</f>
        <v>Ofrecer fijo + internet (FLBBTV)</v>
      </c>
      <c r="Q2946">
        <f t="shared" ref="Q2946:Q3009" si="232">$F2946+$H2946+$L2946</f>
        <v>25</v>
      </c>
      <c r="R2946">
        <f>IFERROR(VLOOKUP($A2946,Registros!$B$2:$G$6000,6,0),IFERROR(INDEX(Winback!$C$2:$C$300,MATCH($A2946,Winback!$K$2:$K$300,0)),""))</f>
        <v>0</v>
      </c>
      <c r="S2946" t="str">
        <f t="shared" ref="S2946:S3009" si="233">IF($E2946=1,"NP","")&amp;IF($G2946=1,"+MOV","")&amp;IF($I2946=1,"+CS","")&amp;IF($K2946=1,"+WB","")</f>
        <v>+MOV</v>
      </c>
      <c r="T2946">
        <f t="shared" ref="T2946:T3009" si="234">$E2946+$G2946+$I2946+$K2946</f>
        <v>1</v>
      </c>
    </row>
    <row r="2947" spans="1:20" x14ac:dyDescent="0.35">
      <c r="A2947" t="s">
        <v>14562</v>
      </c>
      <c r="B2947" t="s">
        <v>14563</v>
      </c>
      <c r="C2947" t="s">
        <v>14564</v>
      </c>
      <c r="D2947" t="s">
        <v>14565</v>
      </c>
      <c r="E2947">
        <f>IF(COUNTIFS(Registros!$A$2:$A$6000,"NP",Registros!$B$2:$B$6000,$A2947)&gt;0,1,0)</f>
        <v>0</v>
      </c>
      <c r="F2947">
        <f>IF($E2947=1,SUMIFS(Registros!$F$2:$F$6000,Registros!$A$2:$A$6000,"NP",Registros!$B$2:$B$6000,$A2947),0)</f>
        <v>0</v>
      </c>
      <c r="G2947">
        <f>IF(COUNTIFS(Registros!$A$2:$A$6000,"MOV",Registros!$B$2:$B$6000,$A2947)&gt;0,1,0)</f>
        <v>1</v>
      </c>
      <c r="H2947">
        <f>IF($G2947=1,SUMIFS(Registros!$F$2:$F$6000,Registros!$A$2:$A$6000,"MOV",Registros!$B$2:$B$6000,$A2947),0)</f>
        <v>15</v>
      </c>
      <c r="I2947">
        <f>IF(COUNTIFS(Registros!$A$2:$A$6000,"CS",Registros!$B$2:$B$6000,$A2947)&gt;0,1,0)</f>
        <v>0</v>
      </c>
      <c r="J2947">
        <f>IF($I2947=1,SUMIFS(Registros!$I$2:$I$6000,Registros!$A$2:$A$6000,"CS",Registros!$B$2:$B$6000,$A2947),0)</f>
        <v>0</v>
      </c>
      <c r="K2947">
        <f>IF(COUNTIFS(Winback!$K$2:$K$300,$A2947)&gt;0,1,0)</f>
        <v>0</v>
      </c>
      <c r="L2947">
        <f>IF(AND($K2947=1,LEFT($A2947,3)="WB-"),SUMIFS(Winback!$D$2:$D$300,Winback!$K$2:$K$300,$A2947),0)</f>
        <v>0</v>
      </c>
      <c r="M2947">
        <f>IF(OR($E2947=1,$G2947=1,SUMIFS(Registros!$J$2:$J$6000,Registros!$B$2:$B$6000,$A2947)&gt;0),1,0)</f>
        <v>1</v>
      </c>
      <c r="N2947">
        <f>IF($J2947&gt;0,1,IF(COUNTIFS(Registros!$A$2:$A$6000,"CS",Registros!$B$2:$B$6000,$A2947,Registros!$K$2:$K$6000,"&lt;&gt;")&gt;0,1,0))</f>
        <v>0</v>
      </c>
      <c r="O2947" t="str">
        <f t="shared" si="230"/>
        <v>SOLO MÓVIL</v>
      </c>
      <c r="P2947" t="str">
        <f t="shared" si="231"/>
        <v>Ofrecer fijo + internet (FLBBTV)</v>
      </c>
      <c r="Q2947">
        <f t="shared" si="232"/>
        <v>15</v>
      </c>
      <c r="R2947">
        <f>IFERROR(VLOOKUP($A2947,Registros!$B$2:$G$6000,6,0),IFERROR(INDEX(Winback!$C$2:$C$300,MATCH($A2947,Winback!$K$2:$K$300,0)),""))</f>
        <v>0</v>
      </c>
      <c r="S2947" t="str">
        <f t="shared" si="233"/>
        <v>+MOV</v>
      </c>
      <c r="T2947">
        <f t="shared" si="234"/>
        <v>1</v>
      </c>
    </row>
    <row r="2948" spans="1:20" x14ac:dyDescent="0.35">
      <c r="A2948" t="s">
        <v>14567</v>
      </c>
      <c r="B2948" t="s">
        <v>14568</v>
      </c>
      <c r="C2948" t="s">
        <v>14569</v>
      </c>
      <c r="D2948" t="s">
        <v>14570</v>
      </c>
      <c r="E2948">
        <f>IF(COUNTIFS(Registros!$A$2:$A$6000,"NP",Registros!$B$2:$B$6000,$A2948)&gt;0,1,0)</f>
        <v>0</v>
      </c>
      <c r="F2948">
        <f>IF($E2948=1,SUMIFS(Registros!$F$2:$F$6000,Registros!$A$2:$A$6000,"NP",Registros!$B$2:$B$6000,$A2948),0)</f>
        <v>0</v>
      </c>
      <c r="G2948">
        <f>IF(COUNTIFS(Registros!$A$2:$A$6000,"MOV",Registros!$B$2:$B$6000,$A2948)&gt;0,1,0)</f>
        <v>1</v>
      </c>
      <c r="H2948">
        <f>IF($G2948=1,SUMIFS(Registros!$F$2:$F$6000,Registros!$A$2:$A$6000,"MOV",Registros!$B$2:$B$6000,$A2948),0)</f>
        <v>15</v>
      </c>
      <c r="I2948">
        <f>IF(COUNTIFS(Registros!$A$2:$A$6000,"CS",Registros!$B$2:$B$6000,$A2948)&gt;0,1,0)</f>
        <v>0</v>
      </c>
      <c r="J2948">
        <f>IF($I2948=1,SUMIFS(Registros!$I$2:$I$6000,Registros!$A$2:$A$6000,"CS",Registros!$B$2:$B$6000,$A2948),0)</f>
        <v>0</v>
      </c>
      <c r="K2948">
        <f>IF(COUNTIFS(Winback!$K$2:$K$300,$A2948)&gt;0,1,0)</f>
        <v>0</v>
      </c>
      <c r="L2948">
        <f>IF(AND($K2948=1,LEFT($A2948,3)="WB-"),SUMIFS(Winback!$D$2:$D$300,Winback!$K$2:$K$300,$A2948),0)</f>
        <v>0</v>
      </c>
      <c r="M2948">
        <f>IF(OR($E2948=1,$G2948=1,SUMIFS(Registros!$J$2:$J$6000,Registros!$B$2:$B$6000,$A2948)&gt;0),1,0)</f>
        <v>1</v>
      </c>
      <c r="N2948">
        <f>IF($J2948&gt;0,1,IF(COUNTIFS(Registros!$A$2:$A$6000,"CS",Registros!$B$2:$B$6000,$A2948,Registros!$K$2:$K$6000,"&lt;&gt;")&gt;0,1,0))</f>
        <v>0</v>
      </c>
      <c r="O2948" t="str">
        <f t="shared" si="230"/>
        <v>SOLO MÓVIL</v>
      </c>
      <c r="P2948" t="str">
        <f t="shared" si="231"/>
        <v>Ofrecer fijo + internet (FLBBTV)</v>
      </c>
      <c r="Q2948">
        <f t="shared" si="232"/>
        <v>15</v>
      </c>
      <c r="R2948">
        <f>IFERROR(VLOOKUP($A2948,Registros!$B$2:$G$6000,6,0),IFERROR(INDEX(Winback!$C$2:$C$300,MATCH($A2948,Winback!$K$2:$K$300,0)),""))</f>
        <v>0</v>
      </c>
      <c r="S2948" t="str">
        <f t="shared" si="233"/>
        <v>+MOV</v>
      </c>
      <c r="T2948">
        <f t="shared" si="234"/>
        <v>1</v>
      </c>
    </row>
    <row r="2949" spans="1:20" x14ac:dyDescent="0.35">
      <c r="A2949" t="s">
        <v>14572</v>
      </c>
      <c r="B2949" t="s">
        <v>14573</v>
      </c>
      <c r="C2949" t="s">
        <v>14574</v>
      </c>
      <c r="D2949" t="s">
        <v>14575</v>
      </c>
      <c r="E2949">
        <f>IF(COUNTIFS(Registros!$A$2:$A$6000,"NP",Registros!$B$2:$B$6000,$A2949)&gt;0,1,0)</f>
        <v>0</v>
      </c>
      <c r="F2949">
        <f>IF($E2949=1,SUMIFS(Registros!$F$2:$F$6000,Registros!$A$2:$A$6000,"NP",Registros!$B$2:$B$6000,$A2949),0)</f>
        <v>0</v>
      </c>
      <c r="G2949">
        <f>IF(COUNTIFS(Registros!$A$2:$A$6000,"MOV",Registros!$B$2:$B$6000,$A2949)&gt;0,1,0)</f>
        <v>1</v>
      </c>
      <c r="H2949">
        <f>IF($G2949=1,SUMIFS(Registros!$F$2:$F$6000,Registros!$A$2:$A$6000,"MOV",Registros!$B$2:$B$6000,$A2949),0)</f>
        <v>56.45</v>
      </c>
      <c r="I2949">
        <f>IF(COUNTIFS(Registros!$A$2:$A$6000,"CS",Registros!$B$2:$B$6000,$A2949)&gt;0,1,0)</f>
        <v>0</v>
      </c>
      <c r="J2949">
        <f>IF($I2949=1,SUMIFS(Registros!$I$2:$I$6000,Registros!$A$2:$A$6000,"CS",Registros!$B$2:$B$6000,$A2949),0)</f>
        <v>0</v>
      </c>
      <c r="K2949">
        <f>IF(COUNTIFS(Winback!$K$2:$K$300,$A2949)&gt;0,1,0)</f>
        <v>0</v>
      </c>
      <c r="L2949">
        <f>IF(AND($K2949=1,LEFT($A2949,3)="WB-"),SUMIFS(Winback!$D$2:$D$300,Winback!$K$2:$K$300,$A2949),0)</f>
        <v>0</v>
      </c>
      <c r="M2949">
        <f>IF(OR($E2949=1,$G2949=1,SUMIFS(Registros!$J$2:$J$6000,Registros!$B$2:$B$6000,$A2949)&gt;0),1,0)</f>
        <v>1</v>
      </c>
      <c r="N2949">
        <f>IF($J2949&gt;0,1,IF(COUNTIFS(Registros!$A$2:$A$6000,"CS",Registros!$B$2:$B$6000,$A2949,Registros!$K$2:$K$6000,"&lt;&gt;")&gt;0,1,0))</f>
        <v>0</v>
      </c>
      <c r="O2949" t="str">
        <f t="shared" si="230"/>
        <v>SOLO MÓVIL</v>
      </c>
      <c r="P2949" t="str">
        <f t="shared" si="231"/>
        <v>Ofrecer fijo + internet (FLBBTV)</v>
      </c>
      <c r="Q2949">
        <f t="shared" si="232"/>
        <v>56.45</v>
      </c>
      <c r="R2949">
        <f>IFERROR(VLOOKUP($A2949,Registros!$B$2:$G$6000,6,0),IFERROR(INDEX(Winback!$C$2:$C$300,MATCH($A2949,Winback!$K$2:$K$300,0)),""))</f>
        <v>0</v>
      </c>
      <c r="S2949" t="str">
        <f t="shared" si="233"/>
        <v>+MOV</v>
      </c>
      <c r="T2949">
        <f t="shared" si="234"/>
        <v>1</v>
      </c>
    </row>
    <row r="2950" spans="1:20" x14ac:dyDescent="0.35">
      <c r="A2950" t="s">
        <v>14576</v>
      </c>
      <c r="B2950" t="s">
        <v>14577</v>
      </c>
      <c r="C2950" t="s">
        <v>14578</v>
      </c>
      <c r="D2950" t="s">
        <v>14579</v>
      </c>
      <c r="E2950">
        <f>IF(COUNTIFS(Registros!$A$2:$A$6000,"NP",Registros!$B$2:$B$6000,$A2950)&gt;0,1,0)</f>
        <v>0</v>
      </c>
      <c r="F2950">
        <f>IF($E2950=1,SUMIFS(Registros!$F$2:$F$6000,Registros!$A$2:$A$6000,"NP",Registros!$B$2:$B$6000,$A2950),0)</f>
        <v>0</v>
      </c>
      <c r="G2950">
        <f>IF(COUNTIFS(Registros!$A$2:$A$6000,"MOV",Registros!$B$2:$B$6000,$A2950)&gt;0,1,0)</f>
        <v>1</v>
      </c>
      <c r="H2950">
        <f>IF($G2950=1,SUMIFS(Registros!$F$2:$F$6000,Registros!$A$2:$A$6000,"MOV",Registros!$B$2:$B$6000,$A2950),0)</f>
        <v>15</v>
      </c>
      <c r="I2950">
        <f>IF(COUNTIFS(Registros!$A$2:$A$6000,"CS",Registros!$B$2:$B$6000,$A2950)&gt;0,1,0)</f>
        <v>0</v>
      </c>
      <c r="J2950">
        <f>IF($I2950=1,SUMIFS(Registros!$I$2:$I$6000,Registros!$A$2:$A$6000,"CS",Registros!$B$2:$B$6000,$A2950),0)</f>
        <v>0</v>
      </c>
      <c r="K2950">
        <f>IF(COUNTIFS(Winback!$K$2:$K$300,$A2950)&gt;0,1,0)</f>
        <v>0</v>
      </c>
      <c r="L2950">
        <f>IF(AND($K2950=1,LEFT($A2950,3)="WB-"),SUMIFS(Winback!$D$2:$D$300,Winback!$K$2:$K$300,$A2950),0)</f>
        <v>0</v>
      </c>
      <c r="M2950">
        <f>IF(OR($E2950=1,$G2950=1,SUMIFS(Registros!$J$2:$J$6000,Registros!$B$2:$B$6000,$A2950)&gt;0),1,0)</f>
        <v>1</v>
      </c>
      <c r="N2950">
        <f>IF($J2950&gt;0,1,IF(COUNTIFS(Registros!$A$2:$A$6000,"CS",Registros!$B$2:$B$6000,$A2950,Registros!$K$2:$K$6000,"&lt;&gt;")&gt;0,1,0))</f>
        <v>0</v>
      </c>
      <c r="O2950" t="str">
        <f t="shared" si="230"/>
        <v>SOLO MÓVIL</v>
      </c>
      <c r="P2950" t="str">
        <f t="shared" si="231"/>
        <v>Ofrecer fijo + internet (FLBBTV)</v>
      </c>
      <c r="Q2950">
        <f t="shared" si="232"/>
        <v>15</v>
      </c>
      <c r="R2950">
        <f>IFERROR(VLOOKUP($A2950,Registros!$B$2:$G$6000,6,0),IFERROR(INDEX(Winback!$C$2:$C$300,MATCH($A2950,Winback!$K$2:$K$300,0)),""))</f>
        <v>0</v>
      </c>
      <c r="S2950" t="str">
        <f t="shared" si="233"/>
        <v>+MOV</v>
      </c>
      <c r="T2950">
        <f t="shared" si="234"/>
        <v>1</v>
      </c>
    </row>
    <row r="2951" spans="1:20" x14ac:dyDescent="0.35">
      <c r="A2951" t="s">
        <v>14581</v>
      </c>
      <c r="B2951" t="s">
        <v>14582</v>
      </c>
      <c r="C2951" t="s">
        <v>14583</v>
      </c>
      <c r="D2951" t="s">
        <v>14584</v>
      </c>
      <c r="E2951">
        <f>IF(COUNTIFS(Registros!$A$2:$A$6000,"NP",Registros!$B$2:$B$6000,$A2951)&gt;0,1,0)</f>
        <v>0</v>
      </c>
      <c r="F2951">
        <f>IF($E2951=1,SUMIFS(Registros!$F$2:$F$6000,Registros!$A$2:$A$6000,"NP",Registros!$B$2:$B$6000,$A2951),0)</f>
        <v>0</v>
      </c>
      <c r="G2951">
        <f>IF(COUNTIFS(Registros!$A$2:$A$6000,"MOV",Registros!$B$2:$B$6000,$A2951)&gt;0,1,0)</f>
        <v>1</v>
      </c>
      <c r="H2951">
        <f>IF($G2951=1,SUMIFS(Registros!$F$2:$F$6000,Registros!$A$2:$A$6000,"MOV",Registros!$B$2:$B$6000,$A2951),0)</f>
        <v>15</v>
      </c>
      <c r="I2951">
        <f>IF(COUNTIFS(Registros!$A$2:$A$6000,"CS",Registros!$B$2:$B$6000,$A2951)&gt;0,1,0)</f>
        <v>0</v>
      </c>
      <c r="J2951">
        <f>IF($I2951=1,SUMIFS(Registros!$I$2:$I$6000,Registros!$A$2:$A$6000,"CS",Registros!$B$2:$B$6000,$A2951),0)</f>
        <v>0</v>
      </c>
      <c r="K2951">
        <f>IF(COUNTIFS(Winback!$K$2:$K$300,$A2951)&gt;0,1,0)</f>
        <v>0</v>
      </c>
      <c r="L2951">
        <f>IF(AND($K2951=1,LEFT($A2951,3)="WB-"),SUMIFS(Winback!$D$2:$D$300,Winback!$K$2:$K$300,$A2951),0)</f>
        <v>0</v>
      </c>
      <c r="M2951">
        <f>IF(OR($E2951=1,$G2951=1,SUMIFS(Registros!$J$2:$J$6000,Registros!$B$2:$B$6000,$A2951)&gt;0),1,0)</f>
        <v>1</v>
      </c>
      <c r="N2951">
        <f>IF($J2951&gt;0,1,IF(COUNTIFS(Registros!$A$2:$A$6000,"CS",Registros!$B$2:$B$6000,$A2951,Registros!$K$2:$K$6000,"&lt;&gt;")&gt;0,1,0))</f>
        <v>0</v>
      </c>
      <c r="O2951" t="str">
        <f t="shared" si="230"/>
        <v>SOLO MÓVIL</v>
      </c>
      <c r="P2951" t="str">
        <f t="shared" si="231"/>
        <v>Ofrecer fijo + internet (FLBBTV)</v>
      </c>
      <c r="Q2951">
        <f t="shared" si="232"/>
        <v>15</v>
      </c>
      <c r="R2951">
        <f>IFERROR(VLOOKUP($A2951,Registros!$B$2:$G$6000,6,0),IFERROR(INDEX(Winback!$C$2:$C$300,MATCH($A2951,Winback!$K$2:$K$300,0)),""))</f>
        <v>0</v>
      </c>
      <c r="S2951" t="str">
        <f t="shared" si="233"/>
        <v>+MOV</v>
      </c>
      <c r="T2951">
        <f t="shared" si="234"/>
        <v>1</v>
      </c>
    </row>
    <row r="2952" spans="1:20" x14ac:dyDescent="0.35">
      <c r="A2952" t="s">
        <v>14586</v>
      </c>
      <c r="B2952" t="s">
        <v>14587</v>
      </c>
      <c r="C2952" t="s">
        <v>14588</v>
      </c>
      <c r="D2952" t="s">
        <v>14589</v>
      </c>
      <c r="E2952">
        <f>IF(COUNTIFS(Registros!$A$2:$A$6000,"NP",Registros!$B$2:$B$6000,$A2952)&gt;0,1,0)</f>
        <v>0</v>
      </c>
      <c r="F2952">
        <f>IF($E2952=1,SUMIFS(Registros!$F$2:$F$6000,Registros!$A$2:$A$6000,"NP",Registros!$B$2:$B$6000,$A2952),0)</f>
        <v>0</v>
      </c>
      <c r="G2952">
        <f>IF(COUNTIFS(Registros!$A$2:$A$6000,"MOV",Registros!$B$2:$B$6000,$A2952)&gt;0,1,0)</f>
        <v>1</v>
      </c>
      <c r="H2952">
        <f>IF($G2952=1,SUMIFS(Registros!$F$2:$F$6000,Registros!$A$2:$A$6000,"MOV",Registros!$B$2:$B$6000,$A2952),0)</f>
        <v>15</v>
      </c>
      <c r="I2952">
        <f>IF(COUNTIFS(Registros!$A$2:$A$6000,"CS",Registros!$B$2:$B$6000,$A2952)&gt;0,1,0)</f>
        <v>0</v>
      </c>
      <c r="J2952">
        <f>IF($I2952=1,SUMIFS(Registros!$I$2:$I$6000,Registros!$A$2:$A$6000,"CS",Registros!$B$2:$B$6000,$A2952),0)</f>
        <v>0</v>
      </c>
      <c r="K2952">
        <f>IF(COUNTIFS(Winback!$K$2:$K$300,$A2952)&gt;0,1,0)</f>
        <v>0</v>
      </c>
      <c r="L2952">
        <f>IF(AND($K2952=1,LEFT($A2952,3)="WB-"),SUMIFS(Winback!$D$2:$D$300,Winback!$K$2:$K$300,$A2952),0)</f>
        <v>0</v>
      </c>
      <c r="M2952">
        <f>IF(OR($E2952=1,$G2952=1,SUMIFS(Registros!$J$2:$J$6000,Registros!$B$2:$B$6000,$A2952)&gt;0),1,0)</f>
        <v>1</v>
      </c>
      <c r="N2952">
        <f>IF($J2952&gt;0,1,IF(COUNTIFS(Registros!$A$2:$A$6000,"CS",Registros!$B$2:$B$6000,$A2952,Registros!$K$2:$K$6000,"&lt;&gt;")&gt;0,1,0))</f>
        <v>0</v>
      </c>
      <c r="O2952" t="str">
        <f t="shared" si="230"/>
        <v>SOLO MÓVIL</v>
      </c>
      <c r="P2952" t="str">
        <f t="shared" si="231"/>
        <v>Ofrecer fijo + internet (FLBBTV)</v>
      </c>
      <c r="Q2952">
        <f t="shared" si="232"/>
        <v>15</v>
      </c>
      <c r="R2952">
        <f>IFERROR(VLOOKUP($A2952,Registros!$B$2:$G$6000,6,0),IFERROR(INDEX(Winback!$C$2:$C$300,MATCH($A2952,Winback!$K$2:$K$300,0)),""))</f>
        <v>0</v>
      </c>
      <c r="S2952" t="str">
        <f t="shared" si="233"/>
        <v>+MOV</v>
      </c>
      <c r="T2952">
        <f t="shared" si="234"/>
        <v>1</v>
      </c>
    </row>
    <row r="2953" spans="1:20" x14ac:dyDescent="0.35">
      <c r="A2953" t="s">
        <v>14591</v>
      </c>
      <c r="B2953" t="s">
        <v>14592</v>
      </c>
      <c r="C2953" t="s">
        <v>14593</v>
      </c>
      <c r="D2953" t="s">
        <v>14594</v>
      </c>
      <c r="E2953">
        <f>IF(COUNTIFS(Registros!$A$2:$A$6000,"NP",Registros!$B$2:$B$6000,$A2953)&gt;0,1,0)</f>
        <v>0</v>
      </c>
      <c r="F2953">
        <f>IF($E2953=1,SUMIFS(Registros!$F$2:$F$6000,Registros!$A$2:$A$6000,"NP",Registros!$B$2:$B$6000,$A2953),0)</f>
        <v>0</v>
      </c>
      <c r="G2953">
        <f>IF(COUNTIFS(Registros!$A$2:$A$6000,"MOV",Registros!$B$2:$B$6000,$A2953)&gt;0,1,0)</f>
        <v>1</v>
      </c>
      <c r="H2953">
        <f>IF($G2953=1,SUMIFS(Registros!$F$2:$F$6000,Registros!$A$2:$A$6000,"MOV",Registros!$B$2:$B$6000,$A2953),0)</f>
        <v>32.58</v>
      </c>
      <c r="I2953">
        <f>IF(COUNTIFS(Registros!$A$2:$A$6000,"CS",Registros!$B$2:$B$6000,$A2953)&gt;0,1,0)</f>
        <v>0</v>
      </c>
      <c r="J2953">
        <f>IF($I2953=1,SUMIFS(Registros!$I$2:$I$6000,Registros!$A$2:$A$6000,"CS",Registros!$B$2:$B$6000,$A2953),0)</f>
        <v>0</v>
      </c>
      <c r="K2953">
        <f>IF(COUNTIFS(Winback!$K$2:$K$300,$A2953)&gt;0,1,0)</f>
        <v>0</v>
      </c>
      <c r="L2953">
        <f>IF(AND($K2953=1,LEFT($A2953,3)="WB-"),SUMIFS(Winback!$D$2:$D$300,Winback!$K$2:$K$300,$A2953),0)</f>
        <v>0</v>
      </c>
      <c r="M2953">
        <f>IF(OR($E2953=1,$G2953=1,SUMIFS(Registros!$J$2:$J$6000,Registros!$B$2:$B$6000,$A2953)&gt;0),1,0)</f>
        <v>1</v>
      </c>
      <c r="N2953">
        <f>IF($J2953&gt;0,1,IF(COUNTIFS(Registros!$A$2:$A$6000,"CS",Registros!$B$2:$B$6000,$A2953,Registros!$K$2:$K$6000,"&lt;&gt;")&gt;0,1,0))</f>
        <v>0</v>
      </c>
      <c r="O2953" t="str">
        <f t="shared" si="230"/>
        <v>SOLO MÓVIL</v>
      </c>
      <c r="P2953" t="str">
        <f t="shared" si="231"/>
        <v>Ofrecer fijo + internet (FLBBTV)</v>
      </c>
      <c r="Q2953">
        <f t="shared" si="232"/>
        <v>32.58</v>
      </c>
      <c r="R2953">
        <f>IFERROR(VLOOKUP($A2953,Registros!$B$2:$G$6000,6,0),IFERROR(INDEX(Winback!$C$2:$C$300,MATCH($A2953,Winback!$K$2:$K$300,0)),""))</f>
        <v>0</v>
      </c>
      <c r="S2953" t="str">
        <f t="shared" si="233"/>
        <v>+MOV</v>
      </c>
      <c r="T2953">
        <f t="shared" si="234"/>
        <v>1</v>
      </c>
    </row>
    <row r="2954" spans="1:20" x14ac:dyDescent="0.35">
      <c r="A2954" t="s">
        <v>14596</v>
      </c>
      <c r="B2954" t="s">
        <v>14597</v>
      </c>
      <c r="C2954" t="s">
        <v>14598</v>
      </c>
      <c r="D2954" t="s">
        <v>14599</v>
      </c>
      <c r="E2954">
        <f>IF(COUNTIFS(Registros!$A$2:$A$6000,"NP",Registros!$B$2:$B$6000,$A2954)&gt;0,1,0)</f>
        <v>0</v>
      </c>
      <c r="F2954">
        <f>IF($E2954=1,SUMIFS(Registros!$F$2:$F$6000,Registros!$A$2:$A$6000,"NP",Registros!$B$2:$B$6000,$A2954),0)</f>
        <v>0</v>
      </c>
      <c r="G2954">
        <f>IF(COUNTIFS(Registros!$A$2:$A$6000,"MOV",Registros!$B$2:$B$6000,$A2954)&gt;0,1,0)</f>
        <v>1</v>
      </c>
      <c r="H2954">
        <f>IF($G2954=1,SUMIFS(Registros!$F$2:$F$6000,Registros!$A$2:$A$6000,"MOV",Registros!$B$2:$B$6000,$A2954),0)</f>
        <v>191.75</v>
      </c>
      <c r="I2954">
        <f>IF(COUNTIFS(Registros!$A$2:$A$6000,"CS",Registros!$B$2:$B$6000,$A2954)&gt;0,1,0)</f>
        <v>0</v>
      </c>
      <c r="J2954">
        <f>IF($I2954=1,SUMIFS(Registros!$I$2:$I$6000,Registros!$A$2:$A$6000,"CS",Registros!$B$2:$B$6000,$A2954),0)</f>
        <v>0</v>
      </c>
      <c r="K2954">
        <f>IF(COUNTIFS(Winback!$K$2:$K$300,$A2954)&gt;0,1,0)</f>
        <v>0</v>
      </c>
      <c r="L2954">
        <f>IF(AND($K2954=1,LEFT($A2954,3)="WB-"),SUMIFS(Winback!$D$2:$D$300,Winback!$K$2:$K$300,$A2954),0)</f>
        <v>0</v>
      </c>
      <c r="M2954">
        <f>IF(OR($E2954=1,$G2954=1,SUMIFS(Registros!$J$2:$J$6000,Registros!$B$2:$B$6000,$A2954)&gt;0),1,0)</f>
        <v>1</v>
      </c>
      <c r="N2954">
        <f>IF($J2954&gt;0,1,IF(COUNTIFS(Registros!$A$2:$A$6000,"CS",Registros!$B$2:$B$6000,$A2954,Registros!$K$2:$K$6000,"&lt;&gt;")&gt;0,1,0))</f>
        <v>0</v>
      </c>
      <c r="O2954" t="str">
        <f t="shared" si="230"/>
        <v>SOLO MÓVIL</v>
      </c>
      <c r="P2954" t="str">
        <f t="shared" si="231"/>
        <v>Ofrecer fijo + internet (FLBBTV)</v>
      </c>
      <c r="Q2954">
        <f t="shared" si="232"/>
        <v>191.75</v>
      </c>
      <c r="R2954">
        <f>IFERROR(VLOOKUP($A2954,Registros!$B$2:$G$6000,6,0),IFERROR(INDEX(Winback!$C$2:$C$300,MATCH($A2954,Winback!$K$2:$K$300,0)),""))</f>
        <v>0</v>
      </c>
      <c r="S2954" t="str">
        <f t="shared" si="233"/>
        <v>+MOV</v>
      </c>
      <c r="T2954">
        <f t="shared" si="234"/>
        <v>1</v>
      </c>
    </row>
    <row r="2955" spans="1:20" x14ac:dyDescent="0.35">
      <c r="A2955" t="s">
        <v>14601</v>
      </c>
      <c r="B2955" t="s">
        <v>14602</v>
      </c>
      <c r="C2955" t="s">
        <v>14603</v>
      </c>
      <c r="D2955" t="s">
        <v>14604</v>
      </c>
      <c r="E2955">
        <f>IF(COUNTIFS(Registros!$A$2:$A$6000,"NP",Registros!$B$2:$B$6000,$A2955)&gt;0,1,0)</f>
        <v>0</v>
      </c>
      <c r="F2955">
        <f>IF($E2955=1,SUMIFS(Registros!$F$2:$F$6000,Registros!$A$2:$A$6000,"NP",Registros!$B$2:$B$6000,$A2955),0)</f>
        <v>0</v>
      </c>
      <c r="G2955">
        <f>IF(COUNTIFS(Registros!$A$2:$A$6000,"MOV",Registros!$B$2:$B$6000,$A2955)&gt;0,1,0)</f>
        <v>1</v>
      </c>
      <c r="H2955">
        <f>IF($G2955=1,SUMIFS(Registros!$F$2:$F$6000,Registros!$A$2:$A$6000,"MOV",Registros!$B$2:$B$6000,$A2955),0)</f>
        <v>15</v>
      </c>
      <c r="I2955">
        <f>IF(COUNTIFS(Registros!$A$2:$A$6000,"CS",Registros!$B$2:$B$6000,$A2955)&gt;0,1,0)</f>
        <v>0</v>
      </c>
      <c r="J2955">
        <f>IF($I2955=1,SUMIFS(Registros!$I$2:$I$6000,Registros!$A$2:$A$6000,"CS",Registros!$B$2:$B$6000,$A2955),0)</f>
        <v>0</v>
      </c>
      <c r="K2955">
        <f>IF(COUNTIFS(Winback!$K$2:$K$300,$A2955)&gt;0,1,0)</f>
        <v>0</v>
      </c>
      <c r="L2955">
        <f>IF(AND($K2955=1,LEFT($A2955,3)="WB-"),SUMIFS(Winback!$D$2:$D$300,Winback!$K$2:$K$300,$A2955),0)</f>
        <v>0</v>
      </c>
      <c r="M2955">
        <f>IF(OR($E2955=1,$G2955=1,SUMIFS(Registros!$J$2:$J$6000,Registros!$B$2:$B$6000,$A2955)&gt;0),1,0)</f>
        <v>1</v>
      </c>
      <c r="N2955">
        <f>IF($J2955&gt;0,1,IF(COUNTIFS(Registros!$A$2:$A$6000,"CS",Registros!$B$2:$B$6000,$A2955,Registros!$K$2:$K$6000,"&lt;&gt;")&gt;0,1,0))</f>
        <v>0</v>
      </c>
      <c r="O2955" t="str">
        <f t="shared" si="230"/>
        <v>SOLO MÓVIL</v>
      </c>
      <c r="P2955" t="str">
        <f t="shared" si="231"/>
        <v>Ofrecer fijo + internet (FLBBTV)</v>
      </c>
      <c r="Q2955">
        <f t="shared" si="232"/>
        <v>15</v>
      </c>
      <c r="R2955">
        <f>IFERROR(VLOOKUP($A2955,Registros!$B$2:$G$6000,6,0),IFERROR(INDEX(Winback!$C$2:$C$300,MATCH($A2955,Winback!$K$2:$K$300,0)),""))</f>
        <v>0</v>
      </c>
      <c r="S2955" t="str">
        <f t="shared" si="233"/>
        <v>+MOV</v>
      </c>
      <c r="T2955">
        <f t="shared" si="234"/>
        <v>1</v>
      </c>
    </row>
    <row r="2956" spans="1:20" x14ac:dyDescent="0.35">
      <c r="A2956" t="s">
        <v>14606</v>
      </c>
      <c r="B2956" t="s">
        <v>14607</v>
      </c>
      <c r="C2956" t="s">
        <v>14608</v>
      </c>
      <c r="D2956" t="s">
        <v>14609</v>
      </c>
      <c r="E2956">
        <f>IF(COUNTIFS(Registros!$A$2:$A$6000,"NP",Registros!$B$2:$B$6000,$A2956)&gt;0,1,0)</f>
        <v>0</v>
      </c>
      <c r="F2956">
        <f>IF($E2956=1,SUMIFS(Registros!$F$2:$F$6000,Registros!$A$2:$A$6000,"NP",Registros!$B$2:$B$6000,$A2956),0)</f>
        <v>0</v>
      </c>
      <c r="G2956">
        <f>IF(COUNTIFS(Registros!$A$2:$A$6000,"MOV",Registros!$B$2:$B$6000,$A2956)&gt;0,1,0)</f>
        <v>1</v>
      </c>
      <c r="H2956">
        <f>IF($G2956=1,SUMIFS(Registros!$F$2:$F$6000,Registros!$A$2:$A$6000,"MOV",Registros!$B$2:$B$6000,$A2956),0)</f>
        <v>18</v>
      </c>
      <c r="I2956">
        <f>IF(COUNTIFS(Registros!$A$2:$A$6000,"CS",Registros!$B$2:$B$6000,$A2956)&gt;0,1,0)</f>
        <v>0</v>
      </c>
      <c r="J2956">
        <f>IF($I2956=1,SUMIFS(Registros!$I$2:$I$6000,Registros!$A$2:$A$6000,"CS",Registros!$B$2:$B$6000,$A2956),0)</f>
        <v>0</v>
      </c>
      <c r="K2956">
        <f>IF(COUNTIFS(Winback!$K$2:$K$300,$A2956)&gt;0,1,0)</f>
        <v>0</v>
      </c>
      <c r="L2956">
        <f>IF(AND($K2956=1,LEFT($A2956,3)="WB-"),SUMIFS(Winback!$D$2:$D$300,Winback!$K$2:$K$300,$A2956),0)</f>
        <v>0</v>
      </c>
      <c r="M2956">
        <f>IF(OR($E2956=1,$G2956=1,SUMIFS(Registros!$J$2:$J$6000,Registros!$B$2:$B$6000,$A2956)&gt;0),1,0)</f>
        <v>1</v>
      </c>
      <c r="N2956">
        <f>IF($J2956&gt;0,1,IF(COUNTIFS(Registros!$A$2:$A$6000,"CS",Registros!$B$2:$B$6000,$A2956,Registros!$K$2:$K$6000,"&lt;&gt;")&gt;0,1,0))</f>
        <v>0</v>
      </c>
      <c r="O2956" t="str">
        <f t="shared" si="230"/>
        <v>SOLO MÓVIL</v>
      </c>
      <c r="P2956" t="str">
        <f t="shared" si="231"/>
        <v>Ofrecer fijo + internet (FLBBTV)</v>
      </c>
      <c r="Q2956">
        <f t="shared" si="232"/>
        <v>18</v>
      </c>
      <c r="R2956">
        <f>IFERROR(VLOOKUP($A2956,Registros!$B$2:$G$6000,6,0),IFERROR(INDEX(Winback!$C$2:$C$300,MATCH($A2956,Winback!$K$2:$K$300,0)),""))</f>
        <v>0</v>
      </c>
      <c r="S2956" t="str">
        <f t="shared" si="233"/>
        <v>+MOV</v>
      </c>
      <c r="T2956">
        <f t="shared" si="234"/>
        <v>1</v>
      </c>
    </row>
    <row r="2957" spans="1:20" x14ac:dyDescent="0.35">
      <c r="A2957" t="s">
        <v>14611</v>
      </c>
      <c r="B2957" t="s">
        <v>14612</v>
      </c>
      <c r="C2957" t="s">
        <v>14613</v>
      </c>
      <c r="D2957" t="s">
        <v>14614</v>
      </c>
      <c r="E2957">
        <f>IF(COUNTIFS(Registros!$A$2:$A$6000,"NP",Registros!$B$2:$B$6000,$A2957)&gt;0,1,0)</f>
        <v>0</v>
      </c>
      <c r="F2957">
        <f>IF($E2957=1,SUMIFS(Registros!$F$2:$F$6000,Registros!$A$2:$A$6000,"NP",Registros!$B$2:$B$6000,$A2957),0)</f>
        <v>0</v>
      </c>
      <c r="G2957">
        <f>IF(COUNTIFS(Registros!$A$2:$A$6000,"MOV",Registros!$B$2:$B$6000,$A2957)&gt;0,1,0)</f>
        <v>1</v>
      </c>
      <c r="H2957">
        <f>IF($G2957=1,SUMIFS(Registros!$F$2:$F$6000,Registros!$A$2:$A$6000,"MOV",Registros!$B$2:$B$6000,$A2957),0)</f>
        <v>15</v>
      </c>
      <c r="I2957">
        <f>IF(COUNTIFS(Registros!$A$2:$A$6000,"CS",Registros!$B$2:$B$6000,$A2957)&gt;0,1,0)</f>
        <v>0</v>
      </c>
      <c r="J2957">
        <f>IF($I2957=1,SUMIFS(Registros!$I$2:$I$6000,Registros!$A$2:$A$6000,"CS",Registros!$B$2:$B$6000,$A2957),0)</f>
        <v>0</v>
      </c>
      <c r="K2957">
        <f>IF(COUNTIFS(Winback!$K$2:$K$300,$A2957)&gt;0,1,0)</f>
        <v>0</v>
      </c>
      <c r="L2957">
        <f>IF(AND($K2957=1,LEFT($A2957,3)="WB-"),SUMIFS(Winback!$D$2:$D$300,Winback!$K$2:$K$300,$A2957),0)</f>
        <v>0</v>
      </c>
      <c r="M2957">
        <f>IF(OR($E2957=1,$G2957=1,SUMIFS(Registros!$J$2:$J$6000,Registros!$B$2:$B$6000,$A2957)&gt;0),1,0)</f>
        <v>1</v>
      </c>
      <c r="N2957">
        <f>IF($J2957&gt;0,1,IF(COUNTIFS(Registros!$A$2:$A$6000,"CS",Registros!$B$2:$B$6000,$A2957,Registros!$K$2:$K$6000,"&lt;&gt;")&gt;0,1,0))</f>
        <v>0</v>
      </c>
      <c r="O2957" t="str">
        <f t="shared" si="230"/>
        <v>SOLO MÓVIL</v>
      </c>
      <c r="P2957" t="str">
        <f t="shared" si="231"/>
        <v>Ofrecer fijo + internet (FLBBTV)</v>
      </c>
      <c r="Q2957">
        <f t="shared" si="232"/>
        <v>15</v>
      </c>
      <c r="R2957">
        <f>IFERROR(VLOOKUP($A2957,Registros!$B$2:$G$6000,6,0),IFERROR(INDEX(Winback!$C$2:$C$300,MATCH($A2957,Winback!$K$2:$K$300,0)),""))</f>
        <v>0</v>
      </c>
      <c r="S2957" t="str">
        <f t="shared" si="233"/>
        <v>+MOV</v>
      </c>
      <c r="T2957">
        <f t="shared" si="234"/>
        <v>1</v>
      </c>
    </row>
    <row r="2958" spans="1:20" x14ac:dyDescent="0.35">
      <c r="A2958" t="s">
        <v>14616</v>
      </c>
      <c r="B2958" t="s">
        <v>14617</v>
      </c>
      <c r="C2958" t="s">
        <v>14618</v>
      </c>
      <c r="D2958" t="s">
        <v>14619</v>
      </c>
      <c r="E2958">
        <f>IF(COUNTIFS(Registros!$A$2:$A$6000,"NP",Registros!$B$2:$B$6000,$A2958)&gt;0,1,0)</f>
        <v>0</v>
      </c>
      <c r="F2958">
        <f>IF($E2958=1,SUMIFS(Registros!$F$2:$F$6000,Registros!$A$2:$A$6000,"NP",Registros!$B$2:$B$6000,$A2958),0)</f>
        <v>0</v>
      </c>
      <c r="G2958">
        <f>IF(COUNTIFS(Registros!$A$2:$A$6000,"MOV",Registros!$B$2:$B$6000,$A2958)&gt;0,1,0)</f>
        <v>1</v>
      </c>
      <c r="H2958">
        <f>IF($G2958=1,SUMIFS(Registros!$F$2:$F$6000,Registros!$A$2:$A$6000,"MOV",Registros!$B$2:$B$6000,$A2958),0)</f>
        <v>15</v>
      </c>
      <c r="I2958">
        <f>IF(COUNTIFS(Registros!$A$2:$A$6000,"CS",Registros!$B$2:$B$6000,$A2958)&gt;0,1,0)</f>
        <v>0</v>
      </c>
      <c r="J2958">
        <f>IF($I2958=1,SUMIFS(Registros!$I$2:$I$6000,Registros!$A$2:$A$6000,"CS",Registros!$B$2:$B$6000,$A2958),0)</f>
        <v>0</v>
      </c>
      <c r="K2958">
        <f>IF(COUNTIFS(Winback!$K$2:$K$300,$A2958)&gt;0,1,0)</f>
        <v>0</v>
      </c>
      <c r="L2958">
        <f>IF(AND($K2958=1,LEFT($A2958,3)="WB-"),SUMIFS(Winback!$D$2:$D$300,Winback!$K$2:$K$300,$A2958),0)</f>
        <v>0</v>
      </c>
      <c r="M2958">
        <f>IF(OR($E2958=1,$G2958=1,SUMIFS(Registros!$J$2:$J$6000,Registros!$B$2:$B$6000,$A2958)&gt;0),1,0)</f>
        <v>1</v>
      </c>
      <c r="N2958">
        <f>IF($J2958&gt;0,1,IF(COUNTIFS(Registros!$A$2:$A$6000,"CS",Registros!$B$2:$B$6000,$A2958,Registros!$K$2:$K$6000,"&lt;&gt;")&gt;0,1,0))</f>
        <v>0</v>
      </c>
      <c r="O2958" t="str">
        <f t="shared" si="230"/>
        <v>SOLO MÓVIL</v>
      </c>
      <c r="P2958" t="str">
        <f t="shared" si="231"/>
        <v>Ofrecer fijo + internet (FLBBTV)</v>
      </c>
      <c r="Q2958">
        <f t="shared" si="232"/>
        <v>15</v>
      </c>
      <c r="R2958">
        <f>IFERROR(VLOOKUP($A2958,Registros!$B$2:$G$6000,6,0),IFERROR(INDEX(Winback!$C$2:$C$300,MATCH($A2958,Winback!$K$2:$K$300,0)),""))</f>
        <v>0</v>
      </c>
      <c r="S2958" t="str">
        <f t="shared" si="233"/>
        <v>+MOV</v>
      </c>
      <c r="T2958">
        <f t="shared" si="234"/>
        <v>1</v>
      </c>
    </row>
    <row r="2959" spans="1:20" x14ac:dyDescent="0.35">
      <c r="A2959" t="s">
        <v>14621</v>
      </c>
      <c r="B2959" t="s">
        <v>14622</v>
      </c>
      <c r="C2959" t="s">
        <v>14623</v>
      </c>
      <c r="D2959" t="s">
        <v>14624</v>
      </c>
      <c r="E2959">
        <f>IF(COUNTIFS(Registros!$A$2:$A$6000,"NP",Registros!$B$2:$B$6000,$A2959)&gt;0,1,0)</f>
        <v>0</v>
      </c>
      <c r="F2959">
        <f>IF($E2959=1,SUMIFS(Registros!$F$2:$F$6000,Registros!$A$2:$A$6000,"NP",Registros!$B$2:$B$6000,$A2959),0)</f>
        <v>0</v>
      </c>
      <c r="G2959">
        <f>IF(COUNTIFS(Registros!$A$2:$A$6000,"MOV",Registros!$B$2:$B$6000,$A2959)&gt;0,1,0)</f>
        <v>1</v>
      </c>
      <c r="H2959">
        <f>IF($G2959=1,SUMIFS(Registros!$F$2:$F$6000,Registros!$A$2:$A$6000,"MOV",Registros!$B$2:$B$6000,$A2959),0)</f>
        <v>19.52</v>
      </c>
      <c r="I2959">
        <f>IF(COUNTIFS(Registros!$A$2:$A$6000,"CS",Registros!$B$2:$B$6000,$A2959)&gt;0,1,0)</f>
        <v>0</v>
      </c>
      <c r="J2959">
        <f>IF($I2959=1,SUMIFS(Registros!$I$2:$I$6000,Registros!$A$2:$A$6000,"CS",Registros!$B$2:$B$6000,$A2959),0)</f>
        <v>0</v>
      </c>
      <c r="K2959">
        <f>IF(COUNTIFS(Winback!$K$2:$K$300,$A2959)&gt;0,1,0)</f>
        <v>0</v>
      </c>
      <c r="L2959">
        <f>IF(AND($K2959=1,LEFT($A2959,3)="WB-"),SUMIFS(Winback!$D$2:$D$300,Winback!$K$2:$K$300,$A2959),0)</f>
        <v>0</v>
      </c>
      <c r="M2959">
        <f>IF(OR($E2959=1,$G2959=1,SUMIFS(Registros!$J$2:$J$6000,Registros!$B$2:$B$6000,$A2959)&gt;0),1,0)</f>
        <v>1</v>
      </c>
      <c r="N2959">
        <f>IF($J2959&gt;0,1,IF(COUNTIFS(Registros!$A$2:$A$6000,"CS",Registros!$B$2:$B$6000,$A2959,Registros!$K$2:$K$6000,"&lt;&gt;")&gt;0,1,0))</f>
        <v>0</v>
      </c>
      <c r="O2959" t="str">
        <f t="shared" si="230"/>
        <v>SOLO MÓVIL</v>
      </c>
      <c r="P2959" t="str">
        <f t="shared" si="231"/>
        <v>Ofrecer fijo + internet (FLBBTV)</v>
      </c>
      <c r="Q2959">
        <f t="shared" si="232"/>
        <v>19.52</v>
      </c>
      <c r="R2959">
        <f>IFERROR(VLOOKUP($A2959,Registros!$B$2:$G$6000,6,0),IFERROR(INDEX(Winback!$C$2:$C$300,MATCH($A2959,Winback!$K$2:$K$300,0)),""))</f>
        <v>0</v>
      </c>
      <c r="S2959" t="str">
        <f t="shared" si="233"/>
        <v>+MOV</v>
      </c>
      <c r="T2959">
        <f t="shared" si="234"/>
        <v>1</v>
      </c>
    </row>
    <row r="2960" spans="1:20" x14ac:dyDescent="0.35">
      <c r="A2960" t="s">
        <v>14625</v>
      </c>
      <c r="B2960" t="s">
        <v>14626</v>
      </c>
      <c r="C2960" t="s">
        <v>14627</v>
      </c>
      <c r="D2960" t="s">
        <v>14628</v>
      </c>
      <c r="E2960">
        <f>IF(COUNTIFS(Registros!$A$2:$A$6000,"NP",Registros!$B$2:$B$6000,$A2960)&gt;0,1,0)</f>
        <v>0</v>
      </c>
      <c r="F2960">
        <f>IF($E2960=1,SUMIFS(Registros!$F$2:$F$6000,Registros!$A$2:$A$6000,"NP",Registros!$B$2:$B$6000,$A2960),0)</f>
        <v>0</v>
      </c>
      <c r="G2960">
        <f>IF(COUNTIFS(Registros!$A$2:$A$6000,"MOV",Registros!$B$2:$B$6000,$A2960)&gt;0,1,0)</f>
        <v>1</v>
      </c>
      <c r="H2960">
        <f>IF($G2960=1,SUMIFS(Registros!$F$2:$F$6000,Registros!$A$2:$A$6000,"MOV",Registros!$B$2:$B$6000,$A2960),0)</f>
        <v>15</v>
      </c>
      <c r="I2960">
        <f>IF(COUNTIFS(Registros!$A$2:$A$6000,"CS",Registros!$B$2:$B$6000,$A2960)&gt;0,1,0)</f>
        <v>0</v>
      </c>
      <c r="J2960">
        <f>IF($I2960=1,SUMIFS(Registros!$I$2:$I$6000,Registros!$A$2:$A$6000,"CS",Registros!$B$2:$B$6000,$A2960),0)</f>
        <v>0</v>
      </c>
      <c r="K2960">
        <f>IF(COUNTIFS(Winback!$K$2:$K$300,$A2960)&gt;0,1,0)</f>
        <v>0</v>
      </c>
      <c r="L2960">
        <f>IF(AND($K2960=1,LEFT($A2960,3)="WB-"),SUMIFS(Winback!$D$2:$D$300,Winback!$K$2:$K$300,$A2960),0)</f>
        <v>0</v>
      </c>
      <c r="M2960">
        <f>IF(OR($E2960=1,$G2960=1,SUMIFS(Registros!$J$2:$J$6000,Registros!$B$2:$B$6000,$A2960)&gt;0),1,0)</f>
        <v>1</v>
      </c>
      <c r="N2960">
        <f>IF($J2960&gt;0,1,IF(COUNTIFS(Registros!$A$2:$A$6000,"CS",Registros!$B$2:$B$6000,$A2960,Registros!$K$2:$K$6000,"&lt;&gt;")&gt;0,1,0))</f>
        <v>0</v>
      </c>
      <c r="O2960" t="str">
        <f t="shared" si="230"/>
        <v>SOLO MÓVIL</v>
      </c>
      <c r="P2960" t="str">
        <f t="shared" si="231"/>
        <v>Ofrecer fijo + internet (FLBBTV)</v>
      </c>
      <c r="Q2960">
        <f t="shared" si="232"/>
        <v>15</v>
      </c>
      <c r="R2960">
        <f>IFERROR(VLOOKUP($A2960,Registros!$B$2:$G$6000,6,0),IFERROR(INDEX(Winback!$C$2:$C$300,MATCH($A2960,Winback!$K$2:$K$300,0)),""))</f>
        <v>0</v>
      </c>
      <c r="S2960" t="str">
        <f t="shared" si="233"/>
        <v>+MOV</v>
      </c>
      <c r="T2960">
        <f t="shared" si="234"/>
        <v>1</v>
      </c>
    </row>
    <row r="2961" spans="1:20" x14ac:dyDescent="0.35">
      <c r="A2961" t="s">
        <v>14630</v>
      </c>
      <c r="B2961" t="s">
        <v>14631</v>
      </c>
      <c r="C2961" t="s">
        <v>14632</v>
      </c>
      <c r="D2961" t="s">
        <v>14633</v>
      </c>
      <c r="E2961">
        <f>IF(COUNTIFS(Registros!$A$2:$A$6000,"NP",Registros!$B$2:$B$6000,$A2961)&gt;0,1,0)</f>
        <v>0</v>
      </c>
      <c r="F2961">
        <f>IF($E2961=1,SUMIFS(Registros!$F$2:$F$6000,Registros!$A$2:$A$6000,"NP",Registros!$B$2:$B$6000,$A2961),0)</f>
        <v>0</v>
      </c>
      <c r="G2961">
        <f>IF(COUNTIFS(Registros!$A$2:$A$6000,"MOV",Registros!$B$2:$B$6000,$A2961)&gt;0,1,0)</f>
        <v>1</v>
      </c>
      <c r="H2961">
        <f>IF($G2961=1,SUMIFS(Registros!$F$2:$F$6000,Registros!$A$2:$A$6000,"MOV",Registros!$B$2:$B$6000,$A2961),0)</f>
        <v>60</v>
      </c>
      <c r="I2961">
        <f>IF(COUNTIFS(Registros!$A$2:$A$6000,"CS",Registros!$B$2:$B$6000,$A2961)&gt;0,1,0)</f>
        <v>0</v>
      </c>
      <c r="J2961">
        <f>IF($I2961=1,SUMIFS(Registros!$I$2:$I$6000,Registros!$A$2:$A$6000,"CS",Registros!$B$2:$B$6000,$A2961),0)</f>
        <v>0</v>
      </c>
      <c r="K2961">
        <f>IF(COUNTIFS(Winback!$K$2:$K$300,$A2961)&gt;0,1,0)</f>
        <v>0</v>
      </c>
      <c r="L2961">
        <f>IF(AND($K2961=1,LEFT($A2961,3)="WB-"),SUMIFS(Winback!$D$2:$D$300,Winback!$K$2:$K$300,$A2961),0)</f>
        <v>0</v>
      </c>
      <c r="M2961">
        <f>IF(OR($E2961=1,$G2961=1,SUMIFS(Registros!$J$2:$J$6000,Registros!$B$2:$B$6000,$A2961)&gt;0),1,0)</f>
        <v>1</v>
      </c>
      <c r="N2961">
        <f>IF($J2961&gt;0,1,IF(COUNTIFS(Registros!$A$2:$A$6000,"CS",Registros!$B$2:$B$6000,$A2961,Registros!$K$2:$K$6000,"&lt;&gt;")&gt;0,1,0))</f>
        <v>0</v>
      </c>
      <c r="O2961" t="str">
        <f t="shared" si="230"/>
        <v>SOLO MÓVIL</v>
      </c>
      <c r="P2961" t="str">
        <f t="shared" si="231"/>
        <v>Ofrecer fijo + internet (FLBBTV)</v>
      </c>
      <c r="Q2961">
        <f t="shared" si="232"/>
        <v>60</v>
      </c>
      <c r="R2961">
        <f>IFERROR(VLOOKUP($A2961,Registros!$B$2:$G$6000,6,0),IFERROR(INDEX(Winback!$C$2:$C$300,MATCH($A2961,Winback!$K$2:$K$300,0)),""))</f>
        <v>0</v>
      </c>
      <c r="S2961" t="str">
        <f t="shared" si="233"/>
        <v>+MOV</v>
      </c>
      <c r="T2961">
        <f t="shared" si="234"/>
        <v>1</v>
      </c>
    </row>
    <row r="2962" spans="1:20" x14ac:dyDescent="0.35">
      <c r="A2962" t="s">
        <v>14635</v>
      </c>
      <c r="B2962" t="s">
        <v>14636</v>
      </c>
      <c r="C2962" t="s">
        <v>14637</v>
      </c>
      <c r="D2962" t="s">
        <v>14638</v>
      </c>
      <c r="E2962">
        <f>IF(COUNTIFS(Registros!$A$2:$A$6000,"NP",Registros!$B$2:$B$6000,$A2962)&gt;0,1,0)</f>
        <v>0</v>
      </c>
      <c r="F2962">
        <f>IF($E2962=1,SUMIFS(Registros!$F$2:$F$6000,Registros!$A$2:$A$6000,"NP",Registros!$B$2:$B$6000,$A2962),0)</f>
        <v>0</v>
      </c>
      <c r="G2962">
        <f>IF(COUNTIFS(Registros!$A$2:$A$6000,"MOV",Registros!$B$2:$B$6000,$A2962)&gt;0,1,0)</f>
        <v>1</v>
      </c>
      <c r="H2962">
        <f>IF($G2962=1,SUMIFS(Registros!$F$2:$F$6000,Registros!$A$2:$A$6000,"MOV",Registros!$B$2:$B$6000,$A2962),0)</f>
        <v>0</v>
      </c>
      <c r="I2962">
        <f>IF(COUNTIFS(Registros!$A$2:$A$6000,"CS",Registros!$B$2:$B$6000,$A2962)&gt;0,1,0)</f>
        <v>0</v>
      </c>
      <c r="J2962">
        <f>IF($I2962=1,SUMIFS(Registros!$I$2:$I$6000,Registros!$A$2:$A$6000,"CS",Registros!$B$2:$B$6000,$A2962),0)</f>
        <v>0</v>
      </c>
      <c r="K2962">
        <f>IF(COUNTIFS(Winback!$K$2:$K$300,$A2962)&gt;0,1,0)</f>
        <v>0</v>
      </c>
      <c r="L2962">
        <f>IF(AND($K2962=1,LEFT($A2962,3)="WB-"),SUMIFS(Winback!$D$2:$D$300,Winback!$K$2:$K$300,$A2962),0)</f>
        <v>0</v>
      </c>
      <c r="M2962">
        <f>IF(OR($E2962=1,$G2962=1,SUMIFS(Registros!$J$2:$J$6000,Registros!$B$2:$B$6000,$A2962)&gt;0),1,0)</f>
        <v>1</v>
      </c>
      <c r="N2962">
        <f>IF($J2962&gt;0,1,IF(COUNTIFS(Registros!$A$2:$A$6000,"CS",Registros!$B$2:$B$6000,$A2962,Registros!$K$2:$K$6000,"&lt;&gt;")&gt;0,1,0))</f>
        <v>0</v>
      </c>
      <c r="O2962" t="str">
        <f t="shared" si="230"/>
        <v>SOLO MÓVIL</v>
      </c>
      <c r="P2962" t="str">
        <f t="shared" si="231"/>
        <v>Ofrecer fijo + internet (FLBBTV)</v>
      </c>
      <c r="Q2962">
        <f t="shared" si="232"/>
        <v>0</v>
      </c>
      <c r="R2962">
        <f>IFERROR(VLOOKUP($A2962,Registros!$B$2:$G$6000,6,0),IFERROR(INDEX(Winback!$C$2:$C$300,MATCH($A2962,Winback!$K$2:$K$300,0)),""))</f>
        <v>0</v>
      </c>
      <c r="S2962" t="str">
        <f t="shared" si="233"/>
        <v>+MOV</v>
      </c>
      <c r="T2962">
        <f t="shared" si="234"/>
        <v>1</v>
      </c>
    </row>
    <row r="2963" spans="1:20" x14ac:dyDescent="0.35">
      <c r="A2963" t="s">
        <v>14639</v>
      </c>
      <c r="B2963" t="s">
        <v>14640</v>
      </c>
      <c r="C2963" t="s">
        <v>14641</v>
      </c>
      <c r="D2963" t="s">
        <v>14642</v>
      </c>
      <c r="E2963">
        <f>IF(COUNTIFS(Registros!$A$2:$A$6000,"NP",Registros!$B$2:$B$6000,$A2963)&gt;0,1,0)</f>
        <v>0</v>
      </c>
      <c r="F2963">
        <f>IF($E2963=1,SUMIFS(Registros!$F$2:$F$6000,Registros!$A$2:$A$6000,"NP",Registros!$B$2:$B$6000,$A2963),0)</f>
        <v>0</v>
      </c>
      <c r="G2963">
        <f>IF(COUNTIFS(Registros!$A$2:$A$6000,"MOV",Registros!$B$2:$B$6000,$A2963)&gt;0,1,0)</f>
        <v>1</v>
      </c>
      <c r="H2963">
        <f>IF($G2963=1,SUMIFS(Registros!$F$2:$F$6000,Registros!$A$2:$A$6000,"MOV",Registros!$B$2:$B$6000,$A2963),0)</f>
        <v>16.25</v>
      </c>
      <c r="I2963">
        <f>IF(COUNTIFS(Registros!$A$2:$A$6000,"CS",Registros!$B$2:$B$6000,$A2963)&gt;0,1,0)</f>
        <v>0</v>
      </c>
      <c r="J2963">
        <f>IF($I2963=1,SUMIFS(Registros!$I$2:$I$6000,Registros!$A$2:$A$6000,"CS",Registros!$B$2:$B$6000,$A2963),0)</f>
        <v>0</v>
      </c>
      <c r="K2963">
        <f>IF(COUNTIFS(Winback!$K$2:$K$300,$A2963)&gt;0,1,0)</f>
        <v>0</v>
      </c>
      <c r="L2963">
        <f>IF(AND($K2963=1,LEFT($A2963,3)="WB-"),SUMIFS(Winback!$D$2:$D$300,Winback!$K$2:$K$300,$A2963),0)</f>
        <v>0</v>
      </c>
      <c r="M2963">
        <f>IF(OR($E2963=1,$G2963=1,SUMIFS(Registros!$J$2:$J$6000,Registros!$B$2:$B$6000,$A2963)&gt;0),1,0)</f>
        <v>1</v>
      </c>
      <c r="N2963">
        <f>IF($J2963&gt;0,1,IF(COUNTIFS(Registros!$A$2:$A$6000,"CS",Registros!$B$2:$B$6000,$A2963,Registros!$K$2:$K$6000,"&lt;&gt;")&gt;0,1,0))</f>
        <v>0</v>
      </c>
      <c r="O2963" t="str">
        <f t="shared" si="230"/>
        <v>SOLO MÓVIL</v>
      </c>
      <c r="P2963" t="str">
        <f t="shared" si="231"/>
        <v>Ofrecer fijo + internet (FLBBTV)</v>
      </c>
      <c r="Q2963">
        <f t="shared" si="232"/>
        <v>16.25</v>
      </c>
      <c r="R2963">
        <f>IFERROR(VLOOKUP($A2963,Registros!$B$2:$G$6000,6,0),IFERROR(INDEX(Winback!$C$2:$C$300,MATCH($A2963,Winback!$K$2:$K$300,0)),""))</f>
        <v>0</v>
      </c>
      <c r="S2963" t="str">
        <f t="shared" si="233"/>
        <v>+MOV</v>
      </c>
      <c r="T2963">
        <f t="shared" si="234"/>
        <v>1</v>
      </c>
    </row>
    <row r="2964" spans="1:20" x14ac:dyDescent="0.35">
      <c r="A2964" t="s">
        <v>14644</v>
      </c>
      <c r="B2964" t="s">
        <v>14645</v>
      </c>
      <c r="C2964" t="s">
        <v>14646</v>
      </c>
      <c r="D2964" t="s">
        <v>14647</v>
      </c>
      <c r="E2964">
        <f>IF(COUNTIFS(Registros!$A$2:$A$6000,"NP",Registros!$B$2:$B$6000,$A2964)&gt;0,1,0)</f>
        <v>0</v>
      </c>
      <c r="F2964">
        <f>IF($E2964=1,SUMIFS(Registros!$F$2:$F$6000,Registros!$A$2:$A$6000,"NP",Registros!$B$2:$B$6000,$A2964),0)</f>
        <v>0</v>
      </c>
      <c r="G2964">
        <f>IF(COUNTIFS(Registros!$A$2:$A$6000,"MOV",Registros!$B$2:$B$6000,$A2964)&gt;0,1,0)</f>
        <v>1</v>
      </c>
      <c r="H2964">
        <f>IF($G2964=1,SUMIFS(Registros!$F$2:$F$6000,Registros!$A$2:$A$6000,"MOV",Registros!$B$2:$B$6000,$A2964),0)</f>
        <v>30</v>
      </c>
      <c r="I2964">
        <f>IF(COUNTIFS(Registros!$A$2:$A$6000,"CS",Registros!$B$2:$B$6000,$A2964)&gt;0,1,0)</f>
        <v>0</v>
      </c>
      <c r="J2964">
        <f>IF($I2964=1,SUMIFS(Registros!$I$2:$I$6000,Registros!$A$2:$A$6000,"CS",Registros!$B$2:$B$6000,$A2964),0)</f>
        <v>0</v>
      </c>
      <c r="K2964">
        <f>IF(COUNTIFS(Winback!$K$2:$K$300,$A2964)&gt;0,1,0)</f>
        <v>0</v>
      </c>
      <c r="L2964">
        <f>IF(AND($K2964=1,LEFT($A2964,3)="WB-"),SUMIFS(Winback!$D$2:$D$300,Winback!$K$2:$K$300,$A2964),0)</f>
        <v>0</v>
      </c>
      <c r="M2964">
        <f>IF(OR($E2964=1,$G2964=1,SUMIFS(Registros!$J$2:$J$6000,Registros!$B$2:$B$6000,$A2964)&gt;0),1,0)</f>
        <v>1</v>
      </c>
      <c r="N2964">
        <f>IF($J2964&gt;0,1,IF(COUNTIFS(Registros!$A$2:$A$6000,"CS",Registros!$B$2:$B$6000,$A2964,Registros!$K$2:$K$6000,"&lt;&gt;")&gt;0,1,0))</f>
        <v>0</v>
      </c>
      <c r="O2964" t="str">
        <f t="shared" si="230"/>
        <v>SOLO MÓVIL</v>
      </c>
      <c r="P2964" t="str">
        <f t="shared" si="231"/>
        <v>Ofrecer fijo + internet (FLBBTV)</v>
      </c>
      <c r="Q2964">
        <f t="shared" si="232"/>
        <v>30</v>
      </c>
      <c r="R2964">
        <f>IFERROR(VLOOKUP($A2964,Registros!$B$2:$G$6000,6,0),IFERROR(INDEX(Winback!$C$2:$C$300,MATCH($A2964,Winback!$K$2:$K$300,0)),""))</f>
        <v>0</v>
      </c>
      <c r="S2964" t="str">
        <f t="shared" si="233"/>
        <v>+MOV</v>
      </c>
      <c r="T2964">
        <f t="shared" si="234"/>
        <v>1</v>
      </c>
    </row>
    <row r="2965" spans="1:20" x14ac:dyDescent="0.35">
      <c r="A2965" t="s">
        <v>14649</v>
      </c>
      <c r="B2965" t="s">
        <v>14650</v>
      </c>
      <c r="C2965" t="s">
        <v>14651</v>
      </c>
      <c r="D2965" t="s">
        <v>14652</v>
      </c>
      <c r="E2965">
        <f>IF(COUNTIFS(Registros!$A$2:$A$6000,"NP",Registros!$B$2:$B$6000,$A2965)&gt;0,1,0)</f>
        <v>0</v>
      </c>
      <c r="F2965">
        <f>IF($E2965=1,SUMIFS(Registros!$F$2:$F$6000,Registros!$A$2:$A$6000,"NP",Registros!$B$2:$B$6000,$A2965),0)</f>
        <v>0</v>
      </c>
      <c r="G2965">
        <f>IF(COUNTIFS(Registros!$A$2:$A$6000,"MOV",Registros!$B$2:$B$6000,$A2965)&gt;0,1,0)</f>
        <v>1</v>
      </c>
      <c r="H2965">
        <f>IF($G2965=1,SUMIFS(Registros!$F$2:$F$6000,Registros!$A$2:$A$6000,"MOV",Registros!$B$2:$B$6000,$A2965),0)</f>
        <v>19.52</v>
      </c>
      <c r="I2965">
        <f>IF(COUNTIFS(Registros!$A$2:$A$6000,"CS",Registros!$B$2:$B$6000,$A2965)&gt;0,1,0)</f>
        <v>0</v>
      </c>
      <c r="J2965">
        <f>IF($I2965=1,SUMIFS(Registros!$I$2:$I$6000,Registros!$A$2:$A$6000,"CS",Registros!$B$2:$B$6000,$A2965),0)</f>
        <v>0</v>
      </c>
      <c r="K2965">
        <f>IF(COUNTIFS(Winback!$K$2:$K$300,$A2965)&gt;0,1,0)</f>
        <v>0</v>
      </c>
      <c r="L2965">
        <f>IF(AND($K2965=1,LEFT($A2965,3)="WB-"),SUMIFS(Winback!$D$2:$D$300,Winback!$K$2:$K$300,$A2965),0)</f>
        <v>0</v>
      </c>
      <c r="M2965">
        <f>IF(OR($E2965=1,$G2965=1,SUMIFS(Registros!$J$2:$J$6000,Registros!$B$2:$B$6000,$A2965)&gt;0),1,0)</f>
        <v>1</v>
      </c>
      <c r="N2965">
        <f>IF($J2965&gt;0,1,IF(COUNTIFS(Registros!$A$2:$A$6000,"CS",Registros!$B$2:$B$6000,$A2965,Registros!$K$2:$K$6000,"&lt;&gt;")&gt;0,1,0))</f>
        <v>0</v>
      </c>
      <c r="O2965" t="str">
        <f t="shared" si="230"/>
        <v>SOLO MÓVIL</v>
      </c>
      <c r="P2965" t="str">
        <f t="shared" si="231"/>
        <v>Ofrecer fijo + internet (FLBBTV)</v>
      </c>
      <c r="Q2965">
        <f t="shared" si="232"/>
        <v>19.52</v>
      </c>
      <c r="R2965">
        <f>IFERROR(VLOOKUP($A2965,Registros!$B$2:$G$6000,6,0),IFERROR(INDEX(Winback!$C$2:$C$300,MATCH($A2965,Winback!$K$2:$K$300,0)),""))</f>
        <v>0</v>
      </c>
      <c r="S2965" t="str">
        <f t="shared" si="233"/>
        <v>+MOV</v>
      </c>
      <c r="T2965">
        <f t="shared" si="234"/>
        <v>1</v>
      </c>
    </row>
    <row r="2966" spans="1:20" x14ac:dyDescent="0.35">
      <c r="A2966" t="s">
        <v>14654</v>
      </c>
      <c r="B2966" t="s">
        <v>14655</v>
      </c>
      <c r="C2966" t="s">
        <v>14656</v>
      </c>
      <c r="D2966" t="s">
        <v>14657</v>
      </c>
      <c r="E2966">
        <f>IF(COUNTIFS(Registros!$A$2:$A$6000,"NP",Registros!$B$2:$B$6000,$A2966)&gt;0,1,0)</f>
        <v>0</v>
      </c>
      <c r="F2966">
        <f>IF($E2966=1,SUMIFS(Registros!$F$2:$F$6000,Registros!$A$2:$A$6000,"NP",Registros!$B$2:$B$6000,$A2966),0)</f>
        <v>0</v>
      </c>
      <c r="G2966">
        <f>IF(COUNTIFS(Registros!$A$2:$A$6000,"MOV",Registros!$B$2:$B$6000,$A2966)&gt;0,1,0)</f>
        <v>1</v>
      </c>
      <c r="H2966">
        <f>IF($G2966=1,SUMIFS(Registros!$F$2:$F$6000,Registros!$A$2:$A$6000,"MOV",Registros!$B$2:$B$6000,$A2966),0)</f>
        <v>20.75</v>
      </c>
      <c r="I2966">
        <f>IF(COUNTIFS(Registros!$A$2:$A$6000,"CS",Registros!$B$2:$B$6000,$A2966)&gt;0,1,0)</f>
        <v>0</v>
      </c>
      <c r="J2966">
        <f>IF($I2966=1,SUMIFS(Registros!$I$2:$I$6000,Registros!$A$2:$A$6000,"CS",Registros!$B$2:$B$6000,$A2966),0)</f>
        <v>0</v>
      </c>
      <c r="K2966">
        <f>IF(COUNTIFS(Winback!$K$2:$K$300,$A2966)&gt;0,1,0)</f>
        <v>0</v>
      </c>
      <c r="L2966">
        <f>IF(AND($K2966=1,LEFT($A2966,3)="WB-"),SUMIFS(Winback!$D$2:$D$300,Winback!$K$2:$K$300,$A2966),0)</f>
        <v>0</v>
      </c>
      <c r="M2966">
        <f>IF(OR($E2966=1,$G2966=1,SUMIFS(Registros!$J$2:$J$6000,Registros!$B$2:$B$6000,$A2966)&gt;0),1,0)</f>
        <v>1</v>
      </c>
      <c r="N2966">
        <f>IF($J2966&gt;0,1,IF(COUNTIFS(Registros!$A$2:$A$6000,"CS",Registros!$B$2:$B$6000,$A2966,Registros!$K$2:$K$6000,"&lt;&gt;")&gt;0,1,0))</f>
        <v>0</v>
      </c>
      <c r="O2966" t="str">
        <f t="shared" si="230"/>
        <v>SOLO MÓVIL</v>
      </c>
      <c r="P2966" t="str">
        <f t="shared" si="231"/>
        <v>Ofrecer fijo + internet (FLBBTV)</v>
      </c>
      <c r="Q2966">
        <f t="shared" si="232"/>
        <v>20.75</v>
      </c>
      <c r="R2966">
        <f>IFERROR(VLOOKUP($A2966,Registros!$B$2:$G$6000,6,0),IFERROR(INDEX(Winback!$C$2:$C$300,MATCH($A2966,Winback!$K$2:$K$300,0)),""))</f>
        <v>0</v>
      </c>
      <c r="S2966" t="str">
        <f t="shared" si="233"/>
        <v>+MOV</v>
      </c>
      <c r="T2966">
        <f t="shared" si="234"/>
        <v>1</v>
      </c>
    </row>
    <row r="2967" spans="1:20" x14ac:dyDescent="0.35">
      <c r="A2967" t="s">
        <v>14659</v>
      </c>
      <c r="B2967" t="s">
        <v>14660</v>
      </c>
      <c r="C2967" t="s">
        <v>14661</v>
      </c>
      <c r="D2967" t="s">
        <v>14662</v>
      </c>
      <c r="E2967">
        <f>IF(COUNTIFS(Registros!$A$2:$A$6000,"NP",Registros!$B$2:$B$6000,$A2967)&gt;0,1,0)</f>
        <v>0</v>
      </c>
      <c r="F2967">
        <f>IF($E2967=1,SUMIFS(Registros!$F$2:$F$6000,Registros!$A$2:$A$6000,"NP",Registros!$B$2:$B$6000,$A2967),0)</f>
        <v>0</v>
      </c>
      <c r="G2967">
        <f>IF(COUNTIFS(Registros!$A$2:$A$6000,"MOV",Registros!$B$2:$B$6000,$A2967)&gt;0,1,0)</f>
        <v>1</v>
      </c>
      <c r="H2967">
        <f>IF($G2967=1,SUMIFS(Registros!$F$2:$F$6000,Registros!$A$2:$A$6000,"MOV",Registros!$B$2:$B$6000,$A2967),0)</f>
        <v>15</v>
      </c>
      <c r="I2967">
        <f>IF(COUNTIFS(Registros!$A$2:$A$6000,"CS",Registros!$B$2:$B$6000,$A2967)&gt;0,1,0)</f>
        <v>0</v>
      </c>
      <c r="J2967">
        <f>IF($I2967=1,SUMIFS(Registros!$I$2:$I$6000,Registros!$A$2:$A$6000,"CS",Registros!$B$2:$B$6000,$A2967),0)</f>
        <v>0</v>
      </c>
      <c r="K2967">
        <f>IF(COUNTIFS(Winback!$K$2:$K$300,$A2967)&gt;0,1,0)</f>
        <v>0</v>
      </c>
      <c r="L2967">
        <f>IF(AND($K2967=1,LEFT($A2967,3)="WB-"),SUMIFS(Winback!$D$2:$D$300,Winback!$K$2:$K$300,$A2967),0)</f>
        <v>0</v>
      </c>
      <c r="M2967">
        <f>IF(OR($E2967=1,$G2967=1,SUMIFS(Registros!$J$2:$J$6000,Registros!$B$2:$B$6000,$A2967)&gt;0),1,0)</f>
        <v>1</v>
      </c>
      <c r="N2967">
        <f>IF($J2967&gt;0,1,IF(COUNTIFS(Registros!$A$2:$A$6000,"CS",Registros!$B$2:$B$6000,$A2967,Registros!$K$2:$K$6000,"&lt;&gt;")&gt;0,1,0))</f>
        <v>0</v>
      </c>
      <c r="O2967" t="str">
        <f t="shared" si="230"/>
        <v>SOLO MÓVIL</v>
      </c>
      <c r="P2967" t="str">
        <f t="shared" si="231"/>
        <v>Ofrecer fijo + internet (FLBBTV)</v>
      </c>
      <c r="Q2967">
        <f t="shared" si="232"/>
        <v>15</v>
      </c>
      <c r="R2967">
        <f>IFERROR(VLOOKUP($A2967,Registros!$B$2:$G$6000,6,0),IFERROR(INDEX(Winback!$C$2:$C$300,MATCH($A2967,Winback!$K$2:$K$300,0)),""))</f>
        <v>0</v>
      </c>
      <c r="S2967" t="str">
        <f t="shared" si="233"/>
        <v>+MOV</v>
      </c>
      <c r="T2967">
        <f t="shared" si="234"/>
        <v>1</v>
      </c>
    </row>
    <row r="2968" spans="1:20" x14ac:dyDescent="0.35">
      <c r="A2968" t="s">
        <v>14664</v>
      </c>
      <c r="B2968" t="s">
        <v>14665</v>
      </c>
      <c r="C2968" t="s">
        <v>14666</v>
      </c>
      <c r="D2968" t="s">
        <v>14667</v>
      </c>
      <c r="E2968">
        <f>IF(COUNTIFS(Registros!$A$2:$A$6000,"NP",Registros!$B$2:$B$6000,$A2968)&gt;0,1,0)</f>
        <v>0</v>
      </c>
      <c r="F2968">
        <f>IF($E2968=1,SUMIFS(Registros!$F$2:$F$6000,Registros!$A$2:$A$6000,"NP",Registros!$B$2:$B$6000,$A2968),0)</f>
        <v>0</v>
      </c>
      <c r="G2968">
        <f>IF(COUNTIFS(Registros!$A$2:$A$6000,"MOV",Registros!$B$2:$B$6000,$A2968)&gt;0,1,0)</f>
        <v>1</v>
      </c>
      <c r="H2968">
        <f>IF($G2968=1,SUMIFS(Registros!$F$2:$F$6000,Registros!$A$2:$A$6000,"MOV",Registros!$B$2:$B$6000,$A2968),0)</f>
        <v>16.25</v>
      </c>
      <c r="I2968">
        <f>IF(COUNTIFS(Registros!$A$2:$A$6000,"CS",Registros!$B$2:$B$6000,$A2968)&gt;0,1,0)</f>
        <v>0</v>
      </c>
      <c r="J2968">
        <f>IF($I2968=1,SUMIFS(Registros!$I$2:$I$6000,Registros!$A$2:$A$6000,"CS",Registros!$B$2:$B$6000,$A2968),0)</f>
        <v>0</v>
      </c>
      <c r="K2968">
        <f>IF(COUNTIFS(Winback!$K$2:$K$300,$A2968)&gt;0,1,0)</f>
        <v>0</v>
      </c>
      <c r="L2968">
        <f>IF(AND($K2968=1,LEFT($A2968,3)="WB-"),SUMIFS(Winback!$D$2:$D$300,Winback!$K$2:$K$300,$A2968),0)</f>
        <v>0</v>
      </c>
      <c r="M2968">
        <f>IF(OR($E2968=1,$G2968=1,SUMIFS(Registros!$J$2:$J$6000,Registros!$B$2:$B$6000,$A2968)&gt;0),1,0)</f>
        <v>1</v>
      </c>
      <c r="N2968">
        <f>IF($J2968&gt;0,1,IF(COUNTIFS(Registros!$A$2:$A$6000,"CS",Registros!$B$2:$B$6000,$A2968,Registros!$K$2:$K$6000,"&lt;&gt;")&gt;0,1,0))</f>
        <v>0</v>
      </c>
      <c r="O2968" t="str">
        <f t="shared" si="230"/>
        <v>SOLO MÓVIL</v>
      </c>
      <c r="P2968" t="str">
        <f t="shared" si="231"/>
        <v>Ofrecer fijo + internet (FLBBTV)</v>
      </c>
      <c r="Q2968">
        <f t="shared" si="232"/>
        <v>16.25</v>
      </c>
      <c r="R2968">
        <f>IFERROR(VLOOKUP($A2968,Registros!$B$2:$G$6000,6,0),IFERROR(INDEX(Winback!$C$2:$C$300,MATCH($A2968,Winback!$K$2:$K$300,0)),""))</f>
        <v>0</v>
      </c>
      <c r="S2968" t="str">
        <f t="shared" si="233"/>
        <v>+MOV</v>
      </c>
      <c r="T2968">
        <f t="shared" si="234"/>
        <v>1</v>
      </c>
    </row>
    <row r="2969" spans="1:20" x14ac:dyDescent="0.35">
      <c r="A2969" t="s">
        <v>14669</v>
      </c>
      <c r="B2969" t="s">
        <v>14670</v>
      </c>
      <c r="C2969" t="s">
        <v>14671</v>
      </c>
      <c r="D2969" t="s">
        <v>14672</v>
      </c>
      <c r="E2969">
        <f>IF(COUNTIFS(Registros!$A$2:$A$6000,"NP",Registros!$B$2:$B$6000,$A2969)&gt;0,1,0)</f>
        <v>0</v>
      </c>
      <c r="F2969">
        <f>IF($E2969=1,SUMIFS(Registros!$F$2:$F$6000,Registros!$A$2:$A$6000,"NP",Registros!$B$2:$B$6000,$A2969),0)</f>
        <v>0</v>
      </c>
      <c r="G2969">
        <f>IF(COUNTIFS(Registros!$A$2:$A$6000,"MOV",Registros!$B$2:$B$6000,$A2969)&gt;0,1,0)</f>
        <v>1</v>
      </c>
      <c r="H2969">
        <f>IF($G2969=1,SUMIFS(Registros!$F$2:$F$6000,Registros!$A$2:$A$6000,"MOV",Registros!$B$2:$B$6000,$A2969),0)</f>
        <v>12</v>
      </c>
      <c r="I2969">
        <f>IF(COUNTIFS(Registros!$A$2:$A$6000,"CS",Registros!$B$2:$B$6000,$A2969)&gt;0,1,0)</f>
        <v>0</v>
      </c>
      <c r="J2969">
        <f>IF($I2969=1,SUMIFS(Registros!$I$2:$I$6000,Registros!$A$2:$A$6000,"CS",Registros!$B$2:$B$6000,$A2969),0)</f>
        <v>0</v>
      </c>
      <c r="K2969">
        <f>IF(COUNTIFS(Winback!$K$2:$K$300,$A2969)&gt;0,1,0)</f>
        <v>0</v>
      </c>
      <c r="L2969">
        <f>IF(AND($K2969=1,LEFT($A2969,3)="WB-"),SUMIFS(Winback!$D$2:$D$300,Winback!$K$2:$K$300,$A2969),0)</f>
        <v>0</v>
      </c>
      <c r="M2969">
        <f>IF(OR($E2969=1,$G2969=1,SUMIFS(Registros!$J$2:$J$6000,Registros!$B$2:$B$6000,$A2969)&gt;0),1,0)</f>
        <v>1</v>
      </c>
      <c r="N2969">
        <f>IF($J2969&gt;0,1,IF(COUNTIFS(Registros!$A$2:$A$6000,"CS",Registros!$B$2:$B$6000,$A2969,Registros!$K$2:$K$6000,"&lt;&gt;")&gt;0,1,0))</f>
        <v>0</v>
      </c>
      <c r="O2969" t="str">
        <f t="shared" si="230"/>
        <v>SOLO MÓVIL</v>
      </c>
      <c r="P2969" t="str">
        <f t="shared" si="231"/>
        <v>Ofrecer fijo + internet (FLBBTV)</v>
      </c>
      <c r="Q2969">
        <f t="shared" si="232"/>
        <v>12</v>
      </c>
      <c r="R2969">
        <f>IFERROR(VLOOKUP($A2969,Registros!$B$2:$G$6000,6,0),IFERROR(INDEX(Winback!$C$2:$C$300,MATCH($A2969,Winback!$K$2:$K$300,0)),""))</f>
        <v>0</v>
      </c>
      <c r="S2969" t="str">
        <f t="shared" si="233"/>
        <v>+MOV</v>
      </c>
      <c r="T2969">
        <f t="shared" si="234"/>
        <v>1</v>
      </c>
    </row>
    <row r="2970" spans="1:20" x14ac:dyDescent="0.35">
      <c r="A2970" t="s">
        <v>14674</v>
      </c>
      <c r="B2970" t="s">
        <v>14675</v>
      </c>
      <c r="C2970" t="s">
        <v>14676</v>
      </c>
      <c r="D2970" t="s">
        <v>14677</v>
      </c>
      <c r="E2970">
        <f>IF(COUNTIFS(Registros!$A$2:$A$6000,"NP",Registros!$B$2:$B$6000,$A2970)&gt;0,1,0)</f>
        <v>0</v>
      </c>
      <c r="F2970">
        <f>IF($E2970=1,SUMIFS(Registros!$F$2:$F$6000,Registros!$A$2:$A$6000,"NP",Registros!$B$2:$B$6000,$A2970),0)</f>
        <v>0</v>
      </c>
      <c r="G2970">
        <f>IF(COUNTIFS(Registros!$A$2:$A$6000,"MOV",Registros!$B$2:$B$6000,$A2970)&gt;0,1,0)</f>
        <v>1</v>
      </c>
      <c r="H2970">
        <f>IF($G2970=1,SUMIFS(Registros!$F$2:$F$6000,Registros!$A$2:$A$6000,"MOV",Registros!$B$2:$B$6000,$A2970),0)</f>
        <v>15</v>
      </c>
      <c r="I2970">
        <f>IF(COUNTIFS(Registros!$A$2:$A$6000,"CS",Registros!$B$2:$B$6000,$A2970)&gt;0,1,0)</f>
        <v>0</v>
      </c>
      <c r="J2970">
        <f>IF($I2970=1,SUMIFS(Registros!$I$2:$I$6000,Registros!$A$2:$A$6000,"CS",Registros!$B$2:$B$6000,$A2970),0)</f>
        <v>0</v>
      </c>
      <c r="K2970">
        <f>IF(COUNTIFS(Winback!$K$2:$K$300,$A2970)&gt;0,1,0)</f>
        <v>0</v>
      </c>
      <c r="L2970">
        <f>IF(AND($K2970=1,LEFT($A2970,3)="WB-"),SUMIFS(Winback!$D$2:$D$300,Winback!$K$2:$K$300,$A2970),0)</f>
        <v>0</v>
      </c>
      <c r="M2970">
        <f>IF(OR($E2970=1,$G2970=1,SUMIFS(Registros!$J$2:$J$6000,Registros!$B$2:$B$6000,$A2970)&gt;0),1,0)</f>
        <v>1</v>
      </c>
      <c r="N2970">
        <f>IF($J2970&gt;0,1,IF(COUNTIFS(Registros!$A$2:$A$6000,"CS",Registros!$B$2:$B$6000,$A2970,Registros!$K$2:$K$6000,"&lt;&gt;")&gt;0,1,0))</f>
        <v>0</v>
      </c>
      <c r="O2970" t="str">
        <f t="shared" si="230"/>
        <v>SOLO MÓVIL</v>
      </c>
      <c r="P2970" t="str">
        <f t="shared" si="231"/>
        <v>Ofrecer fijo + internet (FLBBTV)</v>
      </c>
      <c r="Q2970">
        <f t="shared" si="232"/>
        <v>15</v>
      </c>
      <c r="R2970">
        <f>IFERROR(VLOOKUP($A2970,Registros!$B$2:$G$6000,6,0),IFERROR(INDEX(Winback!$C$2:$C$300,MATCH($A2970,Winback!$K$2:$K$300,0)),""))</f>
        <v>0</v>
      </c>
      <c r="S2970" t="str">
        <f t="shared" si="233"/>
        <v>+MOV</v>
      </c>
      <c r="T2970">
        <f t="shared" si="234"/>
        <v>1</v>
      </c>
    </row>
    <row r="2971" spans="1:20" x14ac:dyDescent="0.35">
      <c r="A2971" t="s">
        <v>14679</v>
      </c>
      <c r="B2971" t="s">
        <v>14680</v>
      </c>
      <c r="C2971" t="s">
        <v>14681</v>
      </c>
      <c r="D2971" t="s">
        <v>14682</v>
      </c>
      <c r="E2971">
        <f>IF(COUNTIFS(Registros!$A$2:$A$6000,"NP",Registros!$B$2:$B$6000,$A2971)&gt;0,1,0)</f>
        <v>0</v>
      </c>
      <c r="F2971">
        <f>IF($E2971=1,SUMIFS(Registros!$F$2:$F$6000,Registros!$A$2:$A$6000,"NP",Registros!$B$2:$B$6000,$A2971),0)</f>
        <v>0</v>
      </c>
      <c r="G2971">
        <f>IF(COUNTIFS(Registros!$A$2:$A$6000,"MOV",Registros!$B$2:$B$6000,$A2971)&gt;0,1,0)</f>
        <v>1</v>
      </c>
      <c r="H2971">
        <f>IF($G2971=1,SUMIFS(Registros!$F$2:$F$6000,Registros!$A$2:$A$6000,"MOV",Registros!$B$2:$B$6000,$A2971),0)</f>
        <v>20.75</v>
      </c>
      <c r="I2971">
        <f>IF(COUNTIFS(Registros!$A$2:$A$6000,"CS",Registros!$B$2:$B$6000,$A2971)&gt;0,1,0)</f>
        <v>0</v>
      </c>
      <c r="J2971">
        <f>IF($I2971=1,SUMIFS(Registros!$I$2:$I$6000,Registros!$A$2:$A$6000,"CS",Registros!$B$2:$B$6000,$A2971),0)</f>
        <v>0</v>
      </c>
      <c r="K2971">
        <f>IF(COUNTIFS(Winback!$K$2:$K$300,$A2971)&gt;0,1,0)</f>
        <v>0</v>
      </c>
      <c r="L2971">
        <f>IF(AND($K2971=1,LEFT($A2971,3)="WB-"),SUMIFS(Winback!$D$2:$D$300,Winback!$K$2:$K$300,$A2971),0)</f>
        <v>0</v>
      </c>
      <c r="M2971">
        <f>IF(OR($E2971=1,$G2971=1,SUMIFS(Registros!$J$2:$J$6000,Registros!$B$2:$B$6000,$A2971)&gt;0),1,0)</f>
        <v>1</v>
      </c>
      <c r="N2971">
        <f>IF($J2971&gt;0,1,IF(COUNTIFS(Registros!$A$2:$A$6000,"CS",Registros!$B$2:$B$6000,$A2971,Registros!$K$2:$K$6000,"&lt;&gt;")&gt;0,1,0))</f>
        <v>0</v>
      </c>
      <c r="O2971" t="str">
        <f t="shared" si="230"/>
        <v>SOLO MÓVIL</v>
      </c>
      <c r="P2971" t="str">
        <f t="shared" si="231"/>
        <v>Ofrecer fijo + internet (FLBBTV)</v>
      </c>
      <c r="Q2971">
        <f t="shared" si="232"/>
        <v>20.75</v>
      </c>
      <c r="R2971">
        <f>IFERROR(VLOOKUP($A2971,Registros!$B$2:$G$6000,6,0),IFERROR(INDEX(Winback!$C$2:$C$300,MATCH($A2971,Winback!$K$2:$K$300,0)),""))</f>
        <v>0</v>
      </c>
      <c r="S2971" t="str">
        <f t="shared" si="233"/>
        <v>+MOV</v>
      </c>
      <c r="T2971">
        <f t="shared" si="234"/>
        <v>1</v>
      </c>
    </row>
    <row r="2972" spans="1:20" x14ac:dyDescent="0.35">
      <c r="A2972" t="s">
        <v>14684</v>
      </c>
      <c r="B2972" t="s">
        <v>14685</v>
      </c>
      <c r="C2972" t="s">
        <v>14686</v>
      </c>
      <c r="D2972" t="s">
        <v>14687</v>
      </c>
      <c r="E2972">
        <f>IF(COUNTIFS(Registros!$A$2:$A$6000,"NP",Registros!$B$2:$B$6000,$A2972)&gt;0,1,0)</f>
        <v>0</v>
      </c>
      <c r="F2972">
        <f>IF($E2972=1,SUMIFS(Registros!$F$2:$F$6000,Registros!$A$2:$A$6000,"NP",Registros!$B$2:$B$6000,$A2972),0)</f>
        <v>0</v>
      </c>
      <c r="G2972">
        <f>IF(COUNTIFS(Registros!$A$2:$A$6000,"MOV",Registros!$B$2:$B$6000,$A2972)&gt;0,1,0)</f>
        <v>1</v>
      </c>
      <c r="H2972">
        <f>IF($G2972=1,SUMIFS(Registros!$F$2:$F$6000,Registros!$A$2:$A$6000,"MOV",Registros!$B$2:$B$6000,$A2972),0)</f>
        <v>20</v>
      </c>
      <c r="I2972">
        <f>IF(COUNTIFS(Registros!$A$2:$A$6000,"CS",Registros!$B$2:$B$6000,$A2972)&gt;0,1,0)</f>
        <v>0</v>
      </c>
      <c r="J2972">
        <f>IF($I2972=1,SUMIFS(Registros!$I$2:$I$6000,Registros!$A$2:$A$6000,"CS",Registros!$B$2:$B$6000,$A2972),0)</f>
        <v>0</v>
      </c>
      <c r="K2972">
        <f>IF(COUNTIFS(Winback!$K$2:$K$300,$A2972)&gt;0,1,0)</f>
        <v>0</v>
      </c>
      <c r="L2972">
        <f>IF(AND($K2972=1,LEFT($A2972,3)="WB-"),SUMIFS(Winback!$D$2:$D$300,Winback!$K$2:$K$300,$A2972),0)</f>
        <v>0</v>
      </c>
      <c r="M2972">
        <f>IF(OR($E2972=1,$G2972=1,SUMIFS(Registros!$J$2:$J$6000,Registros!$B$2:$B$6000,$A2972)&gt;0),1,0)</f>
        <v>1</v>
      </c>
      <c r="N2972">
        <f>IF($J2972&gt;0,1,IF(COUNTIFS(Registros!$A$2:$A$6000,"CS",Registros!$B$2:$B$6000,$A2972,Registros!$K$2:$K$6000,"&lt;&gt;")&gt;0,1,0))</f>
        <v>0</v>
      </c>
      <c r="O2972" t="str">
        <f t="shared" si="230"/>
        <v>SOLO MÓVIL</v>
      </c>
      <c r="P2972" t="str">
        <f t="shared" si="231"/>
        <v>Ofrecer fijo + internet (FLBBTV)</v>
      </c>
      <c r="Q2972">
        <f t="shared" si="232"/>
        <v>20</v>
      </c>
      <c r="R2972">
        <f>IFERROR(VLOOKUP($A2972,Registros!$B$2:$G$6000,6,0),IFERROR(INDEX(Winback!$C$2:$C$300,MATCH($A2972,Winback!$K$2:$K$300,0)),""))</f>
        <v>0</v>
      </c>
      <c r="S2972" t="str">
        <f t="shared" si="233"/>
        <v>+MOV</v>
      </c>
      <c r="T2972">
        <f t="shared" si="234"/>
        <v>1</v>
      </c>
    </row>
    <row r="2973" spans="1:20" x14ac:dyDescent="0.35">
      <c r="A2973" t="s">
        <v>14689</v>
      </c>
      <c r="B2973" t="s">
        <v>14690</v>
      </c>
      <c r="C2973" t="s">
        <v>14691</v>
      </c>
      <c r="D2973" t="s">
        <v>14692</v>
      </c>
      <c r="E2973">
        <f>IF(COUNTIFS(Registros!$A$2:$A$6000,"NP",Registros!$B$2:$B$6000,$A2973)&gt;0,1,0)</f>
        <v>0</v>
      </c>
      <c r="F2973">
        <f>IF($E2973=1,SUMIFS(Registros!$F$2:$F$6000,Registros!$A$2:$A$6000,"NP",Registros!$B$2:$B$6000,$A2973),0)</f>
        <v>0</v>
      </c>
      <c r="G2973">
        <f>IF(COUNTIFS(Registros!$A$2:$A$6000,"MOV",Registros!$B$2:$B$6000,$A2973)&gt;0,1,0)</f>
        <v>1</v>
      </c>
      <c r="H2973">
        <f>IF($G2973=1,SUMIFS(Registros!$F$2:$F$6000,Registros!$A$2:$A$6000,"MOV",Registros!$B$2:$B$6000,$A2973),0)</f>
        <v>16.25</v>
      </c>
      <c r="I2973">
        <f>IF(COUNTIFS(Registros!$A$2:$A$6000,"CS",Registros!$B$2:$B$6000,$A2973)&gt;0,1,0)</f>
        <v>0</v>
      </c>
      <c r="J2973">
        <f>IF($I2973=1,SUMIFS(Registros!$I$2:$I$6000,Registros!$A$2:$A$6000,"CS",Registros!$B$2:$B$6000,$A2973),0)</f>
        <v>0</v>
      </c>
      <c r="K2973">
        <f>IF(COUNTIFS(Winback!$K$2:$K$300,$A2973)&gt;0,1,0)</f>
        <v>0</v>
      </c>
      <c r="L2973">
        <f>IF(AND($K2973=1,LEFT($A2973,3)="WB-"),SUMIFS(Winback!$D$2:$D$300,Winback!$K$2:$K$300,$A2973),0)</f>
        <v>0</v>
      </c>
      <c r="M2973">
        <f>IF(OR($E2973=1,$G2973=1,SUMIFS(Registros!$J$2:$J$6000,Registros!$B$2:$B$6000,$A2973)&gt;0),1,0)</f>
        <v>1</v>
      </c>
      <c r="N2973">
        <f>IF($J2973&gt;0,1,IF(COUNTIFS(Registros!$A$2:$A$6000,"CS",Registros!$B$2:$B$6000,$A2973,Registros!$K$2:$K$6000,"&lt;&gt;")&gt;0,1,0))</f>
        <v>0</v>
      </c>
      <c r="O2973" t="str">
        <f t="shared" si="230"/>
        <v>SOLO MÓVIL</v>
      </c>
      <c r="P2973" t="str">
        <f t="shared" si="231"/>
        <v>Ofrecer fijo + internet (FLBBTV)</v>
      </c>
      <c r="Q2973">
        <f t="shared" si="232"/>
        <v>16.25</v>
      </c>
      <c r="R2973">
        <f>IFERROR(VLOOKUP($A2973,Registros!$B$2:$G$6000,6,0),IFERROR(INDEX(Winback!$C$2:$C$300,MATCH($A2973,Winback!$K$2:$K$300,0)),""))</f>
        <v>0</v>
      </c>
      <c r="S2973" t="str">
        <f t="shared" si="233"/>
        <v>+MOV</v>
      </c>
      <c r="T2973">
        <f t="shared" si="234"/>
        <v>1</v>
      </c>
    </row>
    <row r="2974" spans="1:20" x14ac:dyDescent="0.35">
      <c r="A2974" t="s">
        <v>14694</v>
      </c>
      <c r="B2974" t="s">
        <v>14695</v>
      </c>
      <c r="C2974" t="s">
        <v>14696</v>
      </c>
      <c r="D2974" t="s">
        <v>14697</v>
      </c>
      <c r="E2974">
        <f>IF(COUNTIFS(Registros!$A$2:$A$6000,"NP",Registros!$B$2:$B$6000,$A2974)&gt;0,1,0)</f>
        <v>0</v>
      </c>
      <c r="F2974">
        <f>IF($E2974=1,SUMIFS(Registros!$F$2:$F$6000,Registros!$A$2:$A$6000,"NP",Registros!$B$2:$B$6000,$A2974),0)</f>
        <v>0</v>
      </c>
      <c r="G2974">
        <f>IF(COUNTIFS(Registros!$A$2:$A$6000,"MOV",Registros!$B$2:$B$6000,$A2974)&gt;0,1,0)</f>
        <v>1</v>
      </c>
      <c r="H2974">
        <f>IF($G2974=1,SUMIFS(Registros!$F$2:$F$6000,Registros!$A$2:$A$6000,"MOV",Registros!$B$2:$B$6000,$A2974),0)</f>
        <v>18</v>
      </c>
      <c r="I2974">
        <f>IF(COUNTIFS(Registros!$A$2:$A$6000,"CS",Registros!$B$2:$B$6000,$A2974)&gt;0,1,0)</f>
        <v>0</v>
      </c>
      <c r="J2974">
        <f>IF($I2974=1,SUMIFS(Registros!$I$2:$I$6000,Registros!$A$2:$A$6000,"CS",Registros!$B$2:$B$6000,$A2974),0)</f>
        <v>0</v>
      </c>
      <c r="K2974">
        <f>IF(COUNTIFS(Winback!$K$2:$K$300,$A2974)&gt;0,1,0)</f>
        <v>0</v>
      </c>
      <c r="L2974">
        <f>IF(AND($K2974=1,LEFT($A2974,3)="WB-"),SUMIFS(Winback!$D$2:$D$300,Winback!$K$2:$K$300,$A2974),0)</f>
        <v>0</v>
      </c>
      <c r="M2974">
        <f>IF(OR($E2974=1,$G2974=1,SUMIFS(Registros!$J$2:$J$6000,Registros!$B$2:$B$6000,$A2974)&gt;0),1,0)</f>
        <v>1</v>
      </c>
      <c r="N2974">
        <f>IF($J2974&gt;0,1,IF(COUNTIFS(Registros!$A$2:$A$6000,"CS",Registros!$B$2:$B$6000,$A2974,Registros!$K$2:$K$6000,"&lt;&gt;")&gt;0,1,0))</f>
        <v>0</v>
      </c>
      <c r="O2974" t="str">
        <f t="shared" si="230"/>
        <v>SOLO MÓVIL</v>
      </c>
      <c r="P2974" t="str">
        <f t="shared" si="231"/>
        <v>Ofrecer fijo + internet (FLBBTV)</v>
      </c>
      <c r="Q2974">
        <f t="shared" si="232"/>
        <v>18</v>
      </c>
      <c r="R2974">
        <f>IFERROR(VLOOKUP($A2974,Registros!$B$2:$G$6000,6,0),IFERROR(INDEX(Winback!$C$2:$C$300,MATCH($A2974,Winback!$K$2:$K$300,0)),""))</f>
        <v>0</v>
      </c>
      <c r="S2974" t="str">
        <f t="shared" si="233"/>
        <v>+MOV</v>
      </c>
      <c r="T2974">
        <f t="shared" si="234"/>
        <v>1</v>
      </c>
    </row>
    <row r="2975" spans="1:20" x14ac:dyDescent="0.35">
      <c r="A2975" t="s">
        <v>14699</v>
      </c>
      <c r="B2975" t="s">
        <v>14700</v>
      </c>
      <c r="C2975" t="s">
        <v>14701</v>
      </c>
      <c r="D2975" t="s">
        <v>14702</v>
      </c>
      <c r="E2975">
        <f>IF(COUNTIFS(Registros!$A$2:$A$6000,"NP",Registros!$B$2:$B$6000,$A2975)&gt;0,1,0)</f>
        <v>0</v>
      </c>
      <c r="F2975">
        <f>IF($E2975=1,SUMIFS(Registros!$F$2:$F$6000,Registros!$A$2:$A$6000,"NP",Registros!$B$2:$B$6000,$A2975),0)</f>
        <v>0</v>
      </c>
      <c r="G2975">
        <f>IF(COUNTIFS(Registros!$A$2:$A$6000,"MOV",Registros!$B$2:$B$6000,$A2975)&gt;0,1,0)</f>
        <v>1</v>
      </c>
      <c r="H2975">
        <f>IF($G2975=1,SUMIFS(Registros!$F$2:$F$6000,Registros!$A$2:$A$6000,"MOV",Registros!$B$2:$B$6000,$A2975),0)</f>
        <v>16.25</v>
      </c>
      <c r="I2975">
        <f>IF(COUNTIFS(Registros!$A$2:$A$6000,"CS",Registros!$B$2:$B$6000,$A2975)&gt;0,1,0)</f>
        <v>0</v>
      </c>
      <c r="J2975">
        <f>IF($I2975=1,SUMIFS(Registros!$I$2:$I$6000,Registros!$A$2:$A$6000,"CS",Registros!$B$2:$B$6000,$A2975),0)</f>
        <v>0</v>
      </c>
      <c r="K2975">
        <f>IF(COUNTIFS(Winback!$K$2:$K$300,$A2975)&gt;0,1,0)</f>
        <v>0</v>
      </c>
      <c r="L2975">
        <f>IF(AND($K2975=1,LEFT($A2975,3)="WB-"),SUMIFS(Winback!$D$2:$D$300,Winback!$K$2:$K$300,$A2975),0)</f>
        <v>0</v>
      </c>
      <c r="M2975">
        <f>IF(OR($E2975=1,$G2975=1,SUMIFS(Registros!$J$2:$J$6000,Registros!$B$2:$B$6000,$A2975)&gt;0),1,0)</f>
        <v>1</v>
      </c>
      <c r="N2975">
        <f>IF($J2975&gt;0,1,IF(COUNTIFS(Registros!$A$2:$A$6000,"CS",Registros!$B$2:$B$6000,$A2975,Registros!$K$2:$K$6000,"&lt;&gt;")&gt;0,1,0))</f>
        <v>0</v>
      </c>
      <c r="O2975" t="str">
        <f t="shared" si="230"/>
        <v>SOLO MÓVIL</v>
      </c>
      <c r="P2975" t="str">
        <f t="shared" si="231"/>
        <v>Ofrecer fijo + internet (FLBBTV)</v>
      </c>
      <c r="Q2975">
        <f t="shared" si="232"/>
        <v>16.25</v>
      </c>
      <c r="R2975">
        <f>IFERROR(VLOOKUP($A2975,Registros!$B$2:$G$6000,6,0),IFERROR(INDEX(Winback!$C$2:$C$300,MATCH($A2975,Winback!$K$2:$K$300,0)),""))</f>
        <v>0</v>
      </c>
      <c r="S2975" t="str">
        <f t="shared" si="233"/>
        <v>+MOV</v>
      </c>
      <c r="T2975">
        <f t="shared" si="234"/>
        <v>1</v>
      </c>
    </row>
    <row r="2976" spans="1:20" x14ac:dyDescent="0.35">
      <c r="A2976" t="s">
        <v>14704</v>
      </c>
      <c r="B2976" t="s">
        <v>14705</v>
      </c>
      <c r="C2976" t="s">
        <v>14706</v>
      </c>
      <c r="D2976" t="s">
        <v>14707</v>
      </c>
      <c r="E2976">
        <f>IF(COUNTIFS(Registros!$A$2:$A$6000,"NP",Registros!$B$2:$B$6000,$A2976)&gt;0,1,0)</f>
        <v>0</v>
      </c>
      <c r="F2976">
        <f>IF($E2976=1,SUMIFS(Registros!$F$2:$F$6000,Registros!$A$2:$A$6000,"NP",Registros!$B$2:$B$6000,$A2976),0)</f>
        <v>0</v>
      </c>
      <c r="G2976">
        <f>IF(COUNTIFS(Registros!$A$2:$A$6000,"MOV",Registros!$B$2:$B$6000,$A2976)&gt;0,1,0)</f>
        <v>1</v>
      </c>
      <c r="H2976">
        <f>IF($G2976=1,SUMIFS(Registros!$F$2:$F$6000,Registros!$A$2:$A$6000,"MOV",Registros!$B$2:$B$6000,$A2976),0)</f>
        <v>25.75</v>
      </c>
      <c r="I2976">
        <f>IF(COUNTIFS(Registros!$A$2:$A$6000,"CS",Registros!$B$2:$B$6000,$A2976)&gt;0,1,0)</f>
        <v>0</v>
      </c>
      <c r="J2976">
        <f>IF($I2976=1,SUMIFS(Registros!$I$2:$I$6000,Registros!$A$2:$A$6000,"CS",Registros!$B$2:$B$6000,$A2976),0)</f>
        <v>0</v>
      </c>
      <c r="K2976">
        <f>IF(COUNTIFS(Winback!$K$2:$K$300,$A2976)&gt;0,1,0)</f>
        <v>0</v>
      </c>
      <c r="L2976">
        <f>IF(AND($K2976=1,LEFT($A2976,3)="WB-"),SUMIFS(Winback!$D$2:$D$300,Winback!$K$2:$K$300,$A2976),0)</f>
        <v>0</v>
      </c>
      <c r="M2976">
        <f>IF(OR($E2976=1,$G2976=1,SUMIFS(Registros!$J$2:$J$6000,Registros!$B$2:$B$6000,$A2976)&gt;0),1,0)</f>
        <v>1</v>
      </c>
      <c r="N2976">
        <f>IF($J2976&gt;0,1,IF(COUNTIFS(Registros!$A$2:$A$6000,"CS",Registros!$B$2:$B$6000,$A2976,Registros!$K$2:$K$6000,"&lt;&gt;")&gt;0,1,0))</f>
        <v>0</v>
      </c>
      <c r="O2976" t="str">
        <f t="shared" si="230"/>
        <v>SOLO MÓVIL</v>
      </c>
      <c r="P2976" t="str">
        <f t="shared" si="231"/>
        <v>Ofrecer fijo + internet (FLBBTV)</v>
      </c>
      <c r="Q2976">
        <f t="shared" si="232"/>
        <v>25.75</v>
      </c>
      <c r="R2976">
        <f>IFERROR(VLOOKUP($A2976,Registros!$B$2:$G$6000,6,0),IFERROR(INDEX(Winback!$C$2:$C$300,MATCH($A2976,Winback!$K$2:$K$300,0)),""))</f>
        <v>0</v>
      </c>
      <c r="S2976" t="str">
        <f t="shared" si="233"/>
        <v>+MOV</v>
      </c>
      <c r="T2976">
        <f t="shared" si="234"/>
        <v>1</v>
      </c>
    </row>
    <row r="2977" spans="1:20" x14ac:dyDescent="0.35">
      <c r="A2977" t="s">
        <v>14709</v>
      </c>
      <c r="B2977" t="s">
        <v>14710</v>
      </c>
      <c r="C2977" t="s">
        <v>14711</v>
      </c>
      <c r="D2977" t="s">
        <v>14712</v>
      </c>
      <c r="E2977">
        <f>IF(COUNTIFS(Registros!$A$2:$A$6000,"NP",Registros!$B$2:$B$6000,$A2977)&gt;0,1,0)</f>
        <v>0</v>
      </c>
      <c r="F2977">
        <f>IF($E2977=1,SUMIFS(Registros!$F$2:$F$6000,Registros!$A$2:$A$6000,"NP",Registros!$B$2:$B$6000,$A2977),0)</f>
        <v>0</v>
      </c>
      <c r="G2977">
        <f>IF(COUNTIFS(Registros!$A$2:$A$6000,"MOV",Registros!$B$2:$B$6000,$A2977)&gt;0,1,0)</f>
        <v>1</v>
      </c>
      <c r="H2977">
        <f>IF($G2977=1,SUMIFS(Registros!$F$2:$F$6000,Registros!$A$2:$A$6000,"MOV",Registros!$B$2:$B$6000,$A2977),0)</f>
        <v>0</v>
      </c>
      <c r="I2977">
        <f>IF(COUNTIFS(Registros!$A$2:$A$6000,"CS",Registros!$B$2:$B$6000,$A2977)&gt;0,1,0)</f>
        <v>0</v>
      </c>
      <c r="J2977">
        <f>IF($I2977=1,SUMIFS(Registros!$I$2:$I$6000,Registros!$A$2:$A$6000,"CS",Registros!$B$2:$B$6000,$A2977),0)</f>
        <v>0</v>
      </c>
      <c r="K2977">
        <f>IF(COUNTIFS(Winback!$K$2:$K$300,$A2977)&gt;0,1,0)</f>
        <v>0</v>
      </c>
      <c r="L2977">
        <f>IF(AND($K2977=1,LEFT($A2977,3)="WB-"),SUMIFS(Winback!$D$2:$D$300,Winback!$K$2:$K$300,$A2977),0)</f>
        <v>0</v>
      </c>
      <c r="M2977">
        <f>IF(OR($E2977=1,$G2977=1,SUMIFS(Registros!$J$2:$J$6000,Registros!$B$2:$B$6000,$A2977)&gt;0),1,0)</f>
        <v>1</v>
      </c>
      <c r="N2977">
        <f>IF($J2977&gt;0,1,IF(COUNTIFS(Registros!$A$2:$A$6000,"CS",Registros!$B$2:$B$6000,$A2977,Registros!$K$2:$K$6000,"&lt;&gt;")&gt;0,1,0))</f>
        <v>0</v>
      </c>
      <c r="O2977" t="str">
        <f t="shared" si="230"/>
        <v>SOLO MÓVIL</v>
      </c>
      <c r="P2977" t="str">
        <f t="shared" si="231"/>
        <v>Ofrecer fijo + internet (FLBBTV)</v>
      </c>
      <c r="Q2977">
        <f t="shared" si="232"/>
        <v>0</v>
      </c>
      <c r="R2977">
        <f>IFERROR(VLOOKUP($A2977,Registros!$B$2:$G$6000,6,0),IFERROR(INDEX(Winback!$C$2:$C$300,MATCH($A2977,Winback!$K$2:$K$300,0)),""))</f>
        <v>0</v>
      </c>
      <c r="S2977" t="str">
        <f t="shared" si="233"/>
        <v>+MOV</v>
      </c>
      <c r="T2977">
        <f t="shared" si="234"/>
        <v>1</v>
      </c>
    </row>
    <row r="2978" spans="1:20" x14ac:dyDescent="0.35">
      <c r="A2978" t="s">
        <v>14713</v>
      </c>
      <c r="B2978" t="s">
        <v>14714</v>
      </c>
      <c r="C2978" t="s">
        <v>14715</v>
      </c>
      <c r="D2978" t="s">
        <v>14716</v>
      </c>
      <c r="E2978">
        <f>IF(COUNTIFS(Registros!$A$2:$A$6000,"NP",Registros!$B$2:$B$6000,$A2978)&gt;0,1,0)</f>
        <v>0</v>
      </c>
      <c r="F2978">
        <f>IF($E2978=1,SUMIFS(Registros!$F$2:$F$6000,Registros!$A$2:$A$6000,"NP",Registros!$B$2:$B$6000,$A2978),0)</f>
        <v>0</v>
      </c>
      <c r="G2978">
        <f>IF(COUNTIFS(Registros!$A$2:$A$6000,"MOV",Registros!$B$2:$B$6000,$A2978)&gt;0,1,0)</f>
        <v>1</v>
      </c>
      <c r="H2978">
        <f>IF($G2978=1,SUMIFS(Registros!$F$2:$F$6000,Registros!$A$2:$A$6000,"MOV",Registros!$B$2:$B$6000,$A2978),0)</f>
        <v>15</v>
      </c>
      <c r="I2978">
        <f>IF(COUNTIFS(Registros!$A$2:$A$6000,"CS",Registros!$B$2:$B$6000,$A2978)&gt;0,1,0)</f>
        <v>0</v>
      </c>
      <c r="J2978">
        <f>IF($I2978=1,SUMIFS(Registros!$I$2:$I$6000,Registros!$A$2:$A$6000,"CS",Registros!$B$2:$B$6000,$A2978),0)</f>
        <v>0</v>
      </c>
      <c r="K2978">
        <f>IF(COUNTIFS(Winback!$K$2:$K$300,$A2978)&gt;0,1,0)</f>
        <v>0</v>
      </c>
      <c r="L2978">
        <f>IF(AND($K2978=1,LEFT($A2978,3)="WB-"),SUMIFS(Winback!$D$2:$D$300,Winback!$K$2:$K$300,$A2978),0)</f>
        <v>0</v>
      </c>
      <c r="M2978">
        <f>IF(OR($E2978=1,$G2978=1,SUMIFS(Registros!$J$2:$J$6000,Registros!$B$2:$B$6000,$A2978)&gt;0),1,0)</f>
        <v>1</v>
      </c>
      <c r="N2978">
        <f>IF($J2978&gt;0,1,IF(COUNTIFS(Registros!$A$2:$A$6000,"CS",Registros!$B$2:$B$6000,$A2978,Registros!$K$2:$K$6000,"&lt;&gt;")&gt;0,1,0))</f>
        <v>0</v>
      </c>
      <c r="O2978" t="str">
        <f t="shared" si="230"/>
        <v>SOLO MÓVIL</v>
      </c>
      <c r="P2978" t="str">
        <f t="shared" si="231"/>
        <v>Ofrecer fijo + internet (FLBBTV)</v>
      </c>
      <c r="Q2978">
        <f t="shared" si="232"/>
        <v>15</v>
      </c>
      <c r="R2978">
        <f>IFERROR(VLOOKUP($A2978,Registros!$B$2:$G$6000,6,0),IFERROR(INDEX(Winback!$C$2:$C$300,MATCH($A2978,Winback!$K$2:$K$300,0)),""))</f>
        <v>0</v>
      </c>
      <c r="S2978" t="str">
        <f t="shared" si="233"/>
        <v>+MOV</v>
      </c>
      <c r="T2978">
        <f t="shared" si="234"/>
        <v>1</v>
      </c>
    </row>
    <row r="2979" spans="1:20" x14ac:dyDescent="0.35">
      <c r="A2979" t="s">
        <v>14718</v>
      </c>
      <c r="B2979" t="s">
        <v>14719</v>
      </c>
      <c r="C2979" t="s">
        <v>14720</v>
      </c>
      <c r="D2979" t="s">
        <v>14721</v>
      </c>
      <c r="E2979">
        <f>IF(COUNTIFS(Registros!$A$2:$A$6000,"NP",Registros!$B$2:$B$6000,$A2979)&gt;0,1,0)</f>
        <v>0</v>
      </c>
      <c r="F2979">
        <f>IF($E2979=1,SUMIFS(Registros!$F$2:$F$6000,Registros!$A$2:$A$6000,"NP",Registros!$B$2:$B$6000,$A2979),0)</f>
        <v>0</v>
      </c>
      <c r="G2979">
        <f>IF(COUNTIFS(Registros!$A$2:$A$6000,"MOV",Registros!$B$2:$B$6000,$A2979)&gt;0,1,0)</f>
        <v>1</v>
      </c>
      <c r="H2979">
        <f>IF($G2979=1,SUMIFS(Registros!$F$2:$F$6000,Registros!$A$2:$A$6000,"MOV",Registros!$B$2:$B$6000,$A2979),0)</f>
        <v>30</v>
      </c>
      <c r="I2979">
        <f>IF(COUNTIFS(Registros!$A$2:$A$6000,"CS",Registros!$B$2:$B$6000,$A2979)&gt;0,1,0)</f>
        <v>0</v>
      </c>
      <c r="J2979">
        <f>IF($I2979=1,SUMIFS(Registros!$I$2:$I$6000,Registros!$A$2:$A$6000,"CS",Registros!$B$2:$B$6000,$A2979),0)</f>
        <v>0</v>
      </c>
      <c r="K2979">
        <f>IF(COUNTIFS(Winback!$K$2:$K$300,$A2979)&gt;0,1,0)</f>
        <v>0</v>
      </c>
      <c r="L2979">
        <f>IF(AND($K2979=1,LEFT($A2979,3)="WB-"),SUMIFS(Winback!$D$2:$D$300,Winback!$K$2:$K$300,$A2979),0)</f>
        <v>0</v>
      </c>
      <c r="M2979">
        <f>IF(OR($E2979=1,$G2979=1,SUMIFS(Registros!$J$2:$J$6000,Registros!$B$2:$B$6000,$A2979)&gt;0),1,0)</f>
        <v>1</v>
      </c>
      <c r="N2979">
        <f>IF($J2979&gt;0,1,IF(COUNTIFS(Registros!$A$2:$A$6000,"CS",Registros!$B$2:$B$6000,$A2979,Registros!$K$2:$K$6000,"&lt;&gt;")&gt;0,1,0))</f>
        <v>0</v>
      </c>
      <c r="O2979" t="str">
        <f t="shared" si="230"/>
        <v>SOLO MÓVIL</v>
      </c>
      <c r="P2979" t="str">
        <f t="shared" si="231"/>
        <v>Ofrecer fijo + internet (FLBBTV)</v>
      </c>
      <c r="Q2979">
        <f t="shared" si="232"/>
        <v>30</v>
      </c>
      <c r="R2979">
        <f>IFERROR(VLOOKUP($A2979,Registros!$B$2:$G$6000,6,0),IFERROR(INDEX(Winback!$C$2:$C$300,MATCH($A2979,Winback!$K$2:$K$300,0)),""))</f>
        <v>0</v>
      </c>
      <c r="S2979" t="str">
        <f t="shared" si="233"/>
        <v>+MOV</v>
      </c>
      <c r="T2979">
        <f t="shared" si="234"/>
        <v>1</v>
      </c>
    </row>
    <row r="2980" spans="1:20" x14ac:dyDescent="0.35">
      <c r="A2980" t="s">
        <v>14723</v>
      </c>
      <c r="B2980" t="s">
        <v>14724</v>
      </c>
      <c r="C2980" t="s">
        <v>14725</v>
      </c>
      <c r="D2980" t="s">
        <v>14726</v>
      </c>
      <c r="E2980">
        <f>IF(COUNTIFS(Registros!$A$2:$A$6000,"NP",Registros!$B$2:$B$6000,$A2980)&gt;0,1,0)</f>
        <v>0</v>
      </c>
      <c r="F2980">
        <f>IF($E2980=1,SUMIFS(Registros!$F$2:$F$6000,Registros!$A$2:$A$6000,"NP",Registros!$B$2:$B$6000,$A2980),0)</f>
        <v>0</v>
      </c>
      <c r="G2980">
        <f>IF(COUNTIFS(Registros!$A$2:$A$6000,"MOV",Registros!$B$2:$B$6000,$A2980)&gt;0,1,0)</f>
        <v>1</v>
      </c>
      <c r="H2980">
        <f>IF($G2980=1,SUMIFS(Registros!$F$2:$F$6000,Registros!$A$2:$A$6000,"MOV",Registros!$B$2:$B$6000,$A2980),0)</f>
        <v>15</v>
      </c>
      <c r="I2980">
        <f>IF(COUNTIFS(Registros!$A$2:$A$6000,"CS",Registros!$B$2:$B$6000,$A2980)&gt;0,1,0)</f>
        <v>0</v>
      </c>
      <c r="J2980">
        <f>IF($I2980=1,SUMIFS(Registros!$I$2:$I$6000,Registros!$A$2:$A$6000,"CS",Registros!$B$2:$B$6000,$A2980),0)</f>
        <v>0</v>
      </c>
      <c r="K2980">
        <f>IF(COUNTIFS(Winback!$K$2:$K$300,$A2980)&gt;0,1,0)</f>
        <v>0</v>
      </c>
      <c r="L2980">
        <f>IF(AND($K2980=1,LEFT($A2980,3)="WB-"),SUMIFS(Winback!$D$2:$D$300,Winback!$K$2:$K$300,$A2980),0)</f>
        <v>0</v>
      </c>
      <c r="M2980">
        <f>IF(OR($E2980=1,$G2980=1,SUMIFS(Registros!$J$2:$J$6000,Registros!$B$2:$B$6000,$A2980)&gt;0),1,0)</f>
        <v>1</v>
      </c>
      <c r="N2980">
        <f>IF($J2980&gt;0,1,IF(COUNTIFS(Registros!$A$2:$A$6000,"CS",Registros!$B$2:$B$6000,$A2980,Registros!$K$2:$K$6000,"&lt;&gt;")&gt;0,1,0))</f>
        <v>0</v>
      </c>
      <c r="O2980" t="str">
        <f t="shared" si="230"/>
        <v>SOLO MÓVIL</v>
      </c>
      <c r="P2980" t="str">
        <f t="shared" si="231"/>
        <v>Ofrecer fijo + internet (FLBBTV)</v>
      </c>
      <c r="Q2980">
        <f t="shared" si="232"/>
        <v>15</v>
      </c>
      <c r="R2980">
        <f>IFERROR(VLOOKUP($A2980,Registros!$B$2:$G$6000,6,0),IFERROR(INDEX(Winback!$C$2:$C$300,MATCH($A2980,Winback!$K$2:$K$300,0)),""))</f>
        <v>0</v>
      </c>
      <c r="S2980" t="str">
        <f t="shared" si="233"/>
        <v>+MOV</v>
      </c>
      <c r="T2980">
        <f t="shared" si="234"/>
        <v>1</v>
      </c>
    </row>
    <row r="2981" spans="1:20" x14ac:dyDescent="0.35">
      <c r="A2981" t="s">
        <v>14728</v>
      </c>
      <c r="B2981" t="s">
        <v>14729</v>
      </c>
      <c r="C2981" t="s">
        <v>14730</v>
      </c>
      <c r="D2981" t="s">
        <v>14731</v>
      </c>
      <c r="E2981">
        <f>IF(COUNTIFS(Registros!$A$2:$A$6000,"NP",Registros!$B$2:$B$6000,$A2981)&gt;0,1,0)</f>
        <v>0</v>
      </c>
      <c r="F2981">
        <f>IF($E2981=1,SUMIFS(Registros!$F$2:$F$6000,Registros!$A$2:$A$6000,"NP",Registros!$B$2:$B$6000,$A2981),0)</f>
        <v>0</v>
      </c>
      <c r="G2981">
        <f>IF(COUNTIFS(Registros!$A$2:$A$6000,"MOV",Registros!$B$2:$B$6000,$A2981)&gt;0,1,0)</f>
        <v>1</v>
      </c>
      <c r="H2981">
        <f>IF($G2981=1,SUMIFS(Registros!$F$2:$F$6000,Registros!$A$2:$A$6000,"MOV",Registros!$B$2:$B$6000,$A2981),0)</f>
        <v>30</v>
      </c>
      <c r="I2981">
        <f>IF(COUNTIFS(Registros!$A$2:$A$6000,"CS",Registros!$B$2:$B$6000,$A2981)&gt;0,1,0)</f>
        <v>0</v>
      </c>
      <c r="J2981">
        <f>IF($I2981=1,SUMIFS(Registros!$I$2:$I$6000,Registros!$A$2:$A$6000,"CS",Registros!$B$2:$B$6000,$A2981),0)</f>
        <v>0</v>
      </c>
      <c r="K2981">
        <f>IF(COUNTIFS(Winback!$K$2:$K$300,$A2981)&gt;0,1,0)</f>
        <v>0</v>
      </c>
      <c r="L2981">
        <f>IF(AND($K2981=1,LEFT($A2981,3)="WB-"),SUMIFS(Winback!$D$2:$D$300,Winback!$K$2:$K$300,$A2981),0)</f>
        <v>0</v>
      </c>
      <c r="M2981">
        <f>IF(OR($E2981=1,$G2981=1,SUMIFS(Registros!$J$2:$J$6000,Registros!$B$2:$B$6000,$A2981)&gt;0),1,0)</f>
        <v>1</v>
      </c>
      <c r="N2981">
        <f>IF($J2981&gt;0,1,IF(COUNTIFS(Registros!$A$2:$A$6000,"CS",Registros!$B$2:$B$6000,$A2981,Registros!$K$2:$K$6000,"&lt;&gt;")&gt;0,1,0))</f>
        <v>0</v>
      </c>
      <c r="O2981" t="str">
        <f t="shared" si="230"/>
        <v>SOLO MÓVIL</v>
      </c>
      <c r="P2981" t="str">
        <f t="shared" si="231"/>
        <v>Ofrecer fijo + internet (FLBBTV)</v>
      </c>
      <c r="Q2981">
        <f t="shared" si="232"/>
        <v>30</v>
      </c>
      <c r="R2981">
        <f>IFERROR(VLOOKUP($A2981,Registros!$B$2:$G$6000,6,0),IFERROR(INDEX(Winback!$C$2:$C$300,MATCH($A2981,Winback!$K$2:$K$300,0)),""))</f>
        <v>0</v>
      </c>
      <c r="S2981" t="str">
        <f t="shared" si="233"/>
        <v>+MOV</v>
      </c>
      <c r="T2981">
        <f t="shared" si="234"/>
        <v>1</v>
      </c>
    </row>
    <row r="2982" spans="1:20" x14ac:dyDescent="0.35">
      <c r="A2982" t="s">
        <v>14733</v>
      </c>
      <c r="B2982" t="s">
        <v>14734</v>
      </c>
      <c r="C2982" t="s">
        <v>14735</v>
      </c>
      <c r="D2982" t="s">
        <v>14736</v>
      </c>
      <c r="E2982">
        <f>IF(COUNTIFS(Registros!$A$2:$A$6000,"NP",Registros!$B$2:$B$6000,$A2982)&gt;0,1,0)</f>
        <v>0</v>
      </c>
      <c r="F2982">
        <f>IF($E2982=1,SUMIFS(Registros!$F$2:$F$6000,Registros!$A$2:$A$6000,"NP",Registros!$B$2:$B$6000,$A2982),0)</f>
        <v>0</v>
      </c>
      <c r="G2982">
        <f>IF(COUNTIFS(Registros!$A$2:$A$6000,"MOV",Registros!$B$2:$B$6000,$A2982)&gt;0,1,0)</f>
        <v>1</v>
      </c>
      <c r="H2982">
        <f>IF($G2982=1,SUMIFS(Registros!$F$2:$F$6000,Registros!$A$2:$A$6000,"MOV",Registros!$B$2:$B$6000,$A2982),0)</f>
        <v>10</v>
      </c>
      <c r="I2982">
        <f>IF(COUNTIFS(Registros!$A$2:$A$6000,"CS",Registros!$B$2:$B$6000,$A2982)&gt;0,1,0)</f>
        <v>0</v>
      </c>
      <c r="J2982">
        <f>IF($I2982=1,SUMIFS(Registros!$I$2:$I$6000,Registros!$A$2:$A$6000,"CS",Registros!$B$2:$B$6000,$A2982),0)</f>
        <v>0</v>
      </c>
      <c r="K2982">
        <f>IF(COUNTIFS(Winback!$K$2:$K$300,$A2982)&gt;0,1,0)</f>
        <v>0</v>
      </c>
      <c r="L2982">
        <f>IF(AND($K2982=1,LEFT($A2982,3)="WB-"),SUMIFS(Winback!$D$2:$D$300,Winback!$K$2:$K$300,$A2982),0)</f>
        <v>0</v>
      </c>
      <c r="M2982">
        <f>IF(OR($E2982=1,$G2982=1,SUMIFS(Registros!$J$2:$J$6000,Registros!$B$2:$B$6000,$A2982)&gt;0),1,0)</f>
        <v>1</v>
      </c>
      <c r="N2982">
        <f>IF($J2982&gt;0,1,IF(COUNTIFS(Registros!$A$2:$A$6000,"CS",Registros!$B$2:$B$6000,$A2982,Registros!$K$2:$K$6000,"&lt;&gt;")&gt;0,1,0))</f>
        <v>0</v>
      </c>
      <c r="O2982" t="str">
        <f t="shared" si="230"/>
        <v>SOLO MÓVIL</v>
      </c>
      <c r="P2982" t="str">
        <f t="shared" si="231"/>
        <v>Ofrecer fijo + internet (FLBBTV)</v>
      </c>
      <c r="Q2982">
        <f t="shared" si="232"/>
        <v>10</v>
      </c>
      <c r="R2982">
        <f>IFERROR(VLOOKUP($A2982,Registros!$B$2:$G$6000,6,0),IFERROR(INDEX(Winback!$C$2:$C$300,MATCH($A2982,Winback!$K$2:$K$300,0)),""))</f>
        <v>0</v>
      </c>
      <c r="S2982" t="str">
        <f t="shared" si="233"/>
        <v>+MOV</v>
      </c>
      <c r="T2982">
        <f t="shared" si="234"/>
        <v>1</v>
      </c>
    </row>
    <row r="2983" spans="1:20" x14ac:dyDescent="0.35">
      <c r="A2983" t="s">
        <v>14738</v>
      </c>
      <c r="B2983" t="s">
        <v>14739</v>
      </c>
      <c r="C2983" t="s">
        <v>14740</v>
      </c>
      <c r="D2983" t="s">
        <v>14741</v>
      </c>
      <c r="E2983">
        <f>IF(COUNTIFS(Registros!$A$2:$A$6000,"NP",Registros!$B$2:$B$6000,$A2983)&gt;0,1,0)</f>
        <v>0</v>
      </c>
      <c r="F2983">
        <f>IF($E2983=1,SUMIFS(Registros!$F$2:$F$6000,Registros!$A$2:$A$6000,"NP",Registros!$B$2:$B$6000,$A2983),0)</f>
        <v>0</v>
      </c>
      <c r="G2983">
        <f>IF(COUNTIFS(Registros!$A$2:$A$6000,"MOV",Registros!$B$2:$B$6000,$A2983)&gt;0,1,0)</f>
        <v>1</v>
      </c>
      <c r="H2983">
        <f>IF($G2983=1,SUMIFS(Registros!$F$2:$F$6000,Registros!$A$2:$A$6000,"MOV",Registros!$B$2:$B$6000,$A2983),0)</f>
        <v>17.579999999999998</v>
      </c>
      <c r="I2983">
        <f>IF(COUNTIFS(Registros!$A$2:$A$6000,"CS",Registros!$B$2:$B$6000,$A2983)&gt;0,1,0)</f>
        <v>0</v>
      </c>
      <c r="J2983">
        <f>IF($I2983=1,SUMIFS(Registros!$I$2:$I$6000,Registros!$A$2:$A$6000,"CS",Registros!$B$2:$B$6000,$A2983),0)</f>
        <v>0</v>
      </c>
      <c r="K2983">
        <f>IF(COUNTIFS(Winback!$K$2:$K$300,$A2983)&gt;0,1,0)</f>
        <v>0</v>
      </c>
      <c r="L2983">
        <f>IF(AND($K2983=1,LEFT($A2983,3)="WB-"),SUMIFS(Winback!$D$2:$D$300,Winback!$K$2:$K$300,$A2983),0)</f>
        <v>0</v>
      </c>
      <c r="M2983">
        <f>IF(OR($E2983=1,$G2983=1,SUMIFS(Registros!$J$2:$J$6000,Registros!$B$2:$B$6000,$A2983)&gt;0),1,0)</f>
        <v>1</v>
      </c>
      <c r="N2983">
        <f>IF($J2983&gt;0,1,IF(COUNTIFS(Registros!$A$2:$A$6000,"CS",Registros!$B$2:$B$6000,$A2983,Registros!$K$2:$K$6000,"&lt;&gt;")&gt;0,1,0))</f>
        <v>0</v>
      </c>
      <c r="O2983" t="str">
        <f t="shared" si="230"/>
        <v>SOLO MÓVIL</v>
      </c>
      <c r="P2983" t="str">
        <f t="shared" si="231"/>
        <v>Ofrecer fijo + internet (FLBBTV)</v>
      </c>
      <c r="Q2983">
        <f t="shared" si="232"/>
        <v>17.579999999999998</v>
      </c>
      <c r="R2983">
        <f>IFERROR(VLOOKUP($A2983,Registros!$B$2:$G$6000,6,0),IFERROR(INDEX(Winback!$C$2:$C$300,MATCH($A2983,Winback!$K$2:$K$300,0)),""))</f>
        <v>0</v>
      </c>
      <c r="S2983" t="str">
        <f t="shared" si="233"/>
        <v>+MOV</v>
      </c>
      <c r="T2983">
        <f t="shared" si="234"/>
        <v>1</v>
      </c>
    </row>
    <row r="2984" spans="1:20" x14ac:dyDescent="0.35">
      <c r="A2984" t="s">
        <v>14743</v>
      </c>
      <c r="B2984" t="s">
        <v>14744</v>
      </c>
      <c r="C2984" t="s">
        <v>14745</v>
      </c>
      <c r="D2984" t="s">
        <v>14746</v>
      </c>
      <c r="E2984">
        <f>IF(COUNTIFS(Registros!$A$2:$A$6000,"NP",Registros!$B$2:$B$6000,$A2984)&gt;0,1,0)</f>
        <v>0</v>
      </c>
      <c r="F2984">
        <f>IF($E2984=1,SUMIFS(Registros!$F$2:$F$6000,Registros!$A$2:$A$6000,"NP",Registros!$B$2:$B$6000,$A2984),0)</f>
        <v>0</v>
      </c>
      <c r="G2984">
        <f>IF(COUNTIFS(Registros!$A$2:$A$6000,"MOV",Registros!$B$2:$B$6000,$A2984)&gt;0,1,0)</f>
        <v>1</v>
      </c>
      <c r="H2984">
        <f>IF($G2984=1,SUMIFS(Registros!$F$2:$F$6000,Registros!$A$2:$A$6000,"MOV",Registros!$B$2:$B$6000,$A2984),0)</f>
        <v>12</v>
      </c>
      <c r="I2984">
        <f>IF(COUNTIFS(Registros!$A$2:$A$6000,"CS",Registros!$B$2:$B$6000,$A2984)&gt;0,1,0)</f>
        <v>0</v>
      </c>
      <c r="J2984">
        <f>IF($I2984=1,SUMIFS(Registros!$I$2:$I$6000,Registros!$A$2:$A$6000,"CS",Registros!$B$2:$B$6000,$A2984),0)</f>
        <v>0</v>
      </c>
      <c r="K2984">
        <f>IF(COUNTIFS(Winback!$K$2:$K$300,$A2984)&gt;0,1,0)</f>
        <v>0</v>
      </c>
      <c r="L2984">
        <f>IF(AND($K2984=1,LEFT($A2984,3)="WB-"),SUMIFS(Winback!$D$2:$D$300,Winback!$K$2:$K$300,$A2984),0)</f>
        <v>0</v>
      </c>
      <c r="M2984">
        <f>IF(OR($E2984=1,$G2984=1,SUMIFS(Registros!$J$2:$J$6000,Registros!$B$2:$B$6000,$A2984)&gt;0),1,0)</f>
        <v>1</v>
      </c>
      <c r="N2984">
        <f>IF($J2984&gt;0,1,IF(COUNTIFS(Registros!$A$2:$A$6000,"CS",Registros!$B$2:$B$6000,$A2984,Registros!$K$2:$K$6000,"&lt;&gt;")&gt;0,1,0))</f>
        <v>0</v>
      </c>
      <c r="O2984" t="str">
        <f t="shared" si="230"/>
        <v>SOLO MÓVIL</v>
      </c>
      <c r="P2984" t="str">
        <f t="shared" si="231"/>
        <v>Ofrecer fijo + internet (FLBBTV)</v>
      </c>
      <c r="Q2984">
        <f t="shared" si="232"/>
        <v>12</v>
      </c>
      <c r="R2984">
        <f>IFERROR(VLOOKUP($A2984,Registros!$B$2:$G$6000,6,0),IFERROR(INDEX(Winback!$C$2:$C$300,MATCH($A2984,Winback!$K$2:$K$300,0)),""))</f>
        <v>0</v>
      </c>
      <c r="S2984" t="str">
        <f t="shared" si="233"/>
        <v>+MOV</v>
      </c>
      <c r="T2984">
        <f t="shared" si="234"/>
        <v>1</v>
      </c>
    </row>
    <row r="2985" spans="1:20" x14ac:dyDescent="0.35">
      <c r="A2985" t="s">
        <v>14748</v>
      </c>
      <c r="B2985" t="s">
        <v>14749</v>
      </c>
      <c r="C2985" t="s">
        <v>14750</v>
      </c>
      <c r="D2985" t="s">
        <v>14751</v>
      </c>
      <c r="E2985">
        <f>IF(COUNTIFS(Registros!$A$2:$A$6000,"NP",Registros!$B$2:$B$6000,$A2985)&gt;0,1,0)</f>
        <v>0</v>
      </c>
      <c r="F2985">
        <f>IF($E2985=1,SUMIFS(Registros!$F$2:$F$6000,Registros!$A$2:$A$6000,"NP",Registros!$B$2:$B$6000,$A2985),0)</f>
        <v>0</v>
      </c>
      <c r="G2985">
        <f>IF(COUNTIFS(Registros!$A$2:$A$6000,"MOV",Registros!$B$2:$B$6000,$A2985)&gt;0,1,0)</f>
        <v>1</v>
      </c>
      <c r="H2985">
        <f>IF($G2985=1,SUMIFS(Registros!$F$2:$F$6000,Registros!$A$2:$A$6000,"MOV",Registros!$B$2:$B$6000,$A2985),0)</f>
        <v>13.5</v>
      </c>
      <c r="I2985">
        <f>IF(COUNTIFS(Registros!$A$2:$A$6000,"CS",Registros!$B$2:$B$6000,$A2985)&gt;0,1,0)</f>
        <v>0</v>
      </c>
      <c r="J2985">
        <f>IF($I2985=1,SUMIFS(Registros!$I$2:$I$6000,Registros!$A$2:$A$6000,"CS",Registros!$B$2:$B$6000,$A2985),0)</f>
        <v>0</v>
      </c>
      <c r="K2985">
        <f>IF(COUNTIFS(Winback!$K$2:$K$300,$A2985)&gt;0,1,0)</f>
        <v>0</v>
      </c>
      <c r="L2985">
        <f>IF(AND($K2985=1,LEFT($A2985,3)="WB-"),SUMIFS(Winback!$D$2:$D$300,Winback!$K$2:$K$300,$A2985),0)</f>
        <v>0</v>
      </c>
      <c r="M2985">
        <f>IF(OR($E2985=1,$G2985=1,SUMIFS(Registros!$J$2:$J$6000,Registros!$B$2:$B$6000,$A2985)&gt;0),1,0)</f>
        <v>1</v>
      </c>
      <c r="N2985">
        <f>IF($J2985&gt;0,1,IF(COUNTIFS(Registros!$A$2:$A$6000,"CS",Registros!$B$2:$B$6000,$A2985,Registros!$K$2:$K$6000,"&lt;&gt;")&gt;0,1,0))</f>
        <v>0</v>
      </c>
      <c r="O2985" t="str">
        <f t="shared" si="230"/>
        <v>SOLO MÓVIL</v>
      </c>
      <c r="P2985" t="str">
        <f t="shared" si="231"/>
        <v>Ofrecer fijo + internet (FLBBTV)</v>
      </c>
      <c r="Q2985">
        <f t="shared" si="232"/>
        <v>13.5</v>
      </c>
      <c r="R2985">
        <f>IFERROR(VLOOKUP($A2985,Registros!$B$2:$G$6000,6,0),IFERROR(INDEX(Winback!$C$2:$C$300,MATCH($A2985,Winback!$K$2:$K$300,0)),""))</f>
        <v>0</v>
      </c>
      <c r="S2985" t="str">
        <f t="shared" si="233"/>
        <v>+MOV</v>
      </c>
      <c r="T2985">
        <f t="shared" si="234"/>
        <v>1</v>
      </c>
    </row>
    <row r="2986" spans="1:20" x14ac:dyDescent="0.35">
      <c r="A2986" t="s">
        <v>14753</v>
      </c>
      <c r="B2986" t="s">
        <v>14754</v>
      </c>
      <c r="C2986" t="s">
        <v>14755</v>
      </c>
      <c r="D2986" t="s">
        <v>14756</v>
      </c>
      <c r="E2986">
        <f>IF(COUNTIFS(Registros!$A$2:$A$6000,"NP",Registros!$B$2:$B$6000,$A2986)&gt;0,1,0)</f>
        <v>0</v>
      </c>
      <c r="F2986">
        <f>IF($E2986=1,SUMIFS(Registros!$F$2:$F$6000,Registros!$A$2:$A$6000,"NP",Registros!$B$2:$B$6000,$A2986),0)</f>
        <v>0</v>
      </c>
      <c r="G2986">
        <f>IF(COUNTIFS(Registros!$A$2:$A$6000,"MOV",Registros!$B$2:$B$6000,$A2986)&gt;0,1,0)</f>
        <v>1</v>
      </c>
      <c r="H2986">
        <f>IF($G2986=1,SUMIFS(Registros!$F$2:$F$6000,Registros!$A$2:$A$6000,"MOV",Registros!$B$2:$B$6000,$A2986),0)</f>
        <v>15</v>
      </c>
      <c r="I2986">
        <f>IF(COUNTIFS(Registros!$A$2:$A$6000,"CS",Registros!$B$2:$B$6000,$A2986)&gt;0,1,0)</f>
        <v>0</v>
      </c>
      <c r="J2986">
        <f>IF($I2986=1,SUMIFS(Registros!$I$2:$I$6000,Registros!$A$2:$A$6000,"CS",Registros!$B$2:$B$6000,$A2986),0)</f>
        <v>0</v>
      </c>
      <c r="K2986">
        <f>IF(COUNTIFS(Winback!$K$2:$K$300,$A2986)&gt;0,1,0)</f>
        <v>0</v>
      </c>
      <c r="L2986">
        <f>IF(AND($K2986=1,LEFT($A2986,3)="WB-"),SUMIFS(Winback!$D$2:$D$300,Winback!$K$2:$K$300,$A2986),0)</f>
        <v>0</v>
      </c>
      <c r="M2986">
        <f>IF(OR($E2986=1,$G2986=1,SUMIFS(Registros!$J$2:$J$6000,Registros!$B$2:$B$6000,$A2986)&gt;0),1,0)</f>
        <v>1</v>
      </c>
      <c r="N2986">
        <f>IF($J2986&gt;0,1,IF(COUNTIFS(Registros!$A$2:$A$6000,"CS",Registros!$B$2:$B$6000,$A2986,Registros!$K$2:$K$6000,"&lt;&gt;")&gt;0,1,0))</f>
        <v>0</v>
      </c>
      <c r="O2986" t="str">
        <f t="shared" si="230"/>
        <v>SOLO MÓVIL</v>
      </c>
      <c r="P2986" t="str">
        <f t="shared" si="231"/>
        <v>Ofrecer fijo + internet (FLBBTV)</v>
      </c>
      <c r="Q2986">
        <f t="shared" si="232"/>
        <v>15</v>
      </c>
      <c r="R2986">
        <f>IFERROR(VLOOKUP($A2986,Registros!$B$2:$G$6000,6,0),IFERROR(INDEX(Winback!$C$2:$C$300,MATCH($A2986,Winback!$K$2:$K$300,0)),""))</f>
        <v>0</v>
      </c>
      <c r="S2986" t="str">
        <f t="shared" si="233"/>
        <v>+MOV</v>
      </c>
      <c r="T2986">
        <f t="shared" si="234"/>
        <v>1</v>
      </c>
    </row>
    <row r="2987" spans="1:20" x14ac:dyDescent="0.35">
      <c r="A2987" t="s">
        <v>14758</v>
      </c>
      <c r="B2987" t="s">
        <v>14759</v>
      </c>
      <c r="C2987" t="s">
        <v>14760</v>
      </c>
      <c r="D2987" t="s">
        <v>14761</v>
      </c>
      <c r="E2987">
        <f>IF(COUNTIFS(Registros!$A$2:$A$6000,"NP",Registros!$B$2:$B$6000,$A2987)&gt;0,1,0)</f>
        <v>0</v>
      </c>
      <c r="F2987">
        <f>IF($E2987=1,SUMIFS(Registros!$F$2:$F$6000,Registros!$A$2:$A$6000,"NP",Registros!$B$2:$B$6000,$A2987),0)</f>
        <v>0</v>
      </c>
      <c r="G2987">
        <f>IF(COUNTIFS(Registros!$A$2:$A$6000,"MOV",Registros!$B$2:$B$6000,$A2987)&gt;0,1,0)</f>
        <v>1</v>
      </c>
      <c r="H2987">
        <f>IF($G2987=1,SUMIFS(Registros!$F$2:$F$6000,Registros!$A$2:$A$6000,"MOV",Registros!$B$2:$B$6000,$A2987),0)</f>
        <v>30</v>
      </c>
      <c r="I2987">
        <f>IF(COUNTIFS(Registros!$A$2:$A$6000,"CS",Registros!$B$2:$B$6000,$A2987)&gt;0,1,0)</f>
        <v>0</v>
      </c>
      <c r="J2987">
        <f>IF($I2987=1,SUMIFS(Registros!$I$2:$I$6000,Registros!$A$2:$A$6000,"CS",Registros!$B$2:$B$6000,$A2987),0)</f>
        <v>0</v>
      </c>
      <c r="K2987">
        <f>IF(COUNTIFS(Winback!$K$2:$K$300,$A2987)&gt;0,1,0)</f>
        <v>0</v>
      </c>
      <c r="L2987">
        <f>IF(AND($K2987=1,LEFT($A2987,3)="WB-"),SUMIFS(Winback!$D$2:$D$300,Winback!$K$2:$K$300,$A2987),0)</f>
        <v>0</v>
      </c>
      <c r="M2987">
        <f>IF(OR($E2987=1,$G2987=1,SUMIFS(Registros!$J$2:$J$6000,Registros!$B$2:$B$6000,$A2987)&gt;0),1,0)</f>
        <v>1</v>
      </c>
      <c r="N2987">
        <f>IF($J2987&gt;0,1,IF(COUNTIFS(Registros!$A$2:$A$6000,"CS",Registros!$B$2:$B$6000,$A2987,Registros!$K$2:$K$6000,"&lt;&gt;")&gt;0,1,0))</f>
        <v>0</v>
      </c>
      <c r="O2987" t="str">
        <f t="shared" si="230"/>
        <v>SOLO MÓVIL</v>
      </c>
      <c r="P2987" t="str">
        <f t="shared" si="231"/>
        <v>Ofrecer fijo + internet (FLBBTV)</v>
      </c>
      <c r="Q2987">
        <f t="shared" si="232"/>
        <v>30</v>
      </c>
      <c r="R2987">
        <f>IFERROR(VLOOKUP($A2987,Registros!$B$2:$G$6000,6,0),IFERROR(INDEX(Winback!$C$2:$C$300,MATCH($A2987,Winback!$K$2:$K$300,0)),""))</f>
        <v>0</v>
      </c>
      <c r="S2987" t="str">
        <f t="shared" si="233"/>
        <v>+MOV</v>
      </c>
      <c r="T2987">
        <f t="shared" si="234"/>
        <v>1</v>
      </c>
    </row>
    <row r="2988" spans="1:20" x14ac:dyDescent="0.35">
      <c r="A2988" t="s">
        <v>14763</v>
      </c>
      <c r="B2988" t="s">
        <v>14764</v>
      </c>
      <c r="C2988" t="s">
        <v>14765</v>
      </c>
      <c r="D2988" t="s">
        <v>14766</v>
      </c>
      <c r="E2988">
        <f>IF(COUNTIFS(Registros!$A$2:$A$6000,"NP",Registros!$B$2:$B$6000,$A2988)&gt;0,1,0)</f>
        <v>0</v>
      </c>
      <c r="F2988">
        <f>IF($E2988=1,SUMIFS(Registros!$F$2:$F$6000,Registros!$A$2:$A$6000,"NP",Registros!$B$2:$B$6000,$A2988),0)</f>
        <v>0</v>
      </c>
      <c r="G2988">
        <f>IF(COUNTIFS(Registros!$A$2:$A$6000,"MOV",Registros!$B$2:$B$6000,$A2988)&gt;0,1,0)</f>
        <v>1</v>
      </c>
      <c r="H2988">
        <f>IF($G2988=1,SUMIFS(Registros!$F$2:$F$6000,Registros!$A$2:$A$6000,"MOV",Registros!$B$2:$B$6000,$A2988),0)</f>
        <v>30</v>
      </c>
      <c r="I2988">
        <f>IF(COUNTIFS(Registros!$A$2:$A$6000,"CS",Registros!$B$2:$B$6000,$A2988)&gt;0,1,0)</f>
        <v>0</v>
      </c>
      <c r="J2988">
        <f>IF($I2988=1,SUMIFS(Registros!$I$2:$I$6000,Registros!$A$2:$A$6000,"CS",Registros!$B$2:$B$6000,$A2988),0)</f>
        <v>0</v>
      </c>
      <c r="K2988">
        <f>IF(COUNTIFS(Winback!$K$2:$K$300,$A2988)&gt;0,1,0)</f>
        <v>0</v>
      </c>
      <c r="L2988">
        <f>IF(AND($K2988=1,LEFT($A2988,3)="WB-"),SUMIFS(Winback!$D$2:$D$300,Winback!$K$2:$K$300,$A2988),0)</f>
        <v>0</v>
      </c>
      <c r="M2988">
        <f>IF(OR($E2988=1,$G2988=1,SUMIFS(Registros!$J$2:$J$6000,Registros!$B$2:$B$6000,$A2988)&gt;0),1,0)</f>
        <v>1</v>
      </c>
      <c r="N2988">
        <f>IF($J2988&gt;0,1,IF(COUNTIFS(Registros!$A$2:$A$6000,"CS",Registros!$B$2:$B$6000,$A2988,Registros!$K$2:$K$6000,"&lt;&gt;")&gt;0,1,0))</f>
        <v>0</v>
      </c>
      <c r="O2988" t="str">
        <f t="shared" si="230"/>
        <v>SOLO MÓVIL</v>
      </c>
      <c r="P2988" t="str">
        <f t="shared" si="231"/>
        <v>Ofrecer fijo + internet (FLBBTV)</v>
      </c>
      <c r="Q2988">
        <f t="shared" si="232"/>
        <v>30</v>
      </c>
      <c r="R2988">
        <f>IFERROR(VLOOKUP($A2988,Registros!$B$2:$G$6000,6,0),IFERROR(INDEX(Winback!$C$2:$C$300,MATCH($A2988,Winback!$K$2:$K$300,0)),""))</f>
        <v>0</v>
      </c>
      <c r="S2988" t="str">
        <f t="shared" si="233"/>
        <v>+MOV</v>
      </c>
      <c r="T2988">
        <f t="shared" si="234"/>
        <v>1</v>
      </c>
    </row>
    <row r="2989" spans="1:20" x14ac:dyDescent="0.35">
      <c r="A2989" t="s">
        <v>14768</v>
      </c>
      <c r="B2989" t="s">
        <v>14769</v>
      </c>
      <c r="C2989" t="s">
        <v>14770</v>
      </c>
      <c r="D2989" t="s">
        <v>14771</v>
      </c>
      <c r="E2989">
        <f>IF(COUNTIFS(Registros!$A$2:$A$6000,"NP",Registros!$B$2:$B$6000,$A2989)&gt;0,1,0)</f>
        <v>0</v>
      </c>
      <c r="F2989">
        <f>IF($E2989=1,SUMIFS(Registros!$F$2:$F$6000,Registros!$A$2:$A$6000,"NP",Registros!$B$2:$B$6000,$A2989),0)</f>
        <v>0</v>
      </c>
      <c r="G2989">
        <f>IF(COUNTIFS(Registros!$A$2:$A$6000,"MOV",Registros!$B$2:$B$6000,$A2989)&gt;0,1,0)</f>
        <v>1</v>
      </c>
      <c r="H2989">
        <f>IF($G2989=1,SUMIFS(Registros!$F$2:$F$6000,Registros!$A$2:$A$6000,"MOV",Registros!$B$2:$B$6000,$A2989),0)</f>
        <v>15</v>
      </c>
      <c r="I2989">
        <f>IF(COUNTIFS(Registros!$A$2:$A$6000,"CS",Registros!$B$2:$B$6000,$A2989)&gt;0,1,0)</f>
        <v>0</v>
      </c>
      <c r="J2989">
        <f>IF($I2989=1,SUMIFS(Registros!$I$2:$I$6000,Registros!$A$2:$A$6000,"CS",Registros!$B$2:$B$6000,$A2989),0)</f>
        <v>0</v>
      </c>
      <c r="K2989">
        <f>IF(COUNTIFS(Winback!$K$2:$K$300,$A2989)&gt;0,1,0)</f>
        <v>0</v>
      </c>
      <c r="L2989">
        <f>IF(AND($K2989=1,LEFT($A2989,3)="WB-"),SUMIFS(Winback!$D$2:$D$300,Winback!$K$2:$K$300,$A2989),0)</f>
        <v>0</v>
      </c>
      <c r="M2989">
        <f>IF(OR($E2989=1,$G2989=1,SUMIFS(Registros!$J$2:$J$6000,Registros!$B$2:$B$6000,$A2989)&gt;0),1,0)</f>
        <v>1</v>
      </c>
      <c r="N2989">
        <f>IF($J2989&gt;0,1,IF(COUNTIFS(Registros!$A$2:$A$6000,"CS",Registros!$B$2:$B$6000,$A2989,Registros!$K$2:$K$6000,"&lt;&gt;")&gt;0,1,0))</f>
        <v>0</v>
      </c>
      <c r="O2989" t="str">
        <f t="shared" si="230"/>
        <v>SOLO MÓVIL</v>
      </c>
      <c r="P2989" t="str">
        <f t="shared" si="231"/>
        <v>Ofrecer fijo + internet (FLBBTV)</v>
      </c>
      <c r="Q2989">
        <f t="shared" si="232"/>
        <v>15</v>
      </c>
      <c r="R2989">
        <f>IFERROR(VLOOKUP($A2989,Registros!$B$2:$G$6000,6,0),IFERROR(INDEX(Winback!$C$2:$C$300,MATCH($A2989,Winback!$K$2:$K$300,0)),""))</f>
        <v>0</v>
      </c>
      <c r="S2989" t="str">
        <f t="shared" si="233"/>
        <v>+MOV</v>
      </c>
      <c r="T2989">
        <f t="shared" si="234"/>
        <v>1</v>
      </c>
    </row>
    <row r="2990" spans="1:20" x14ac:dyDescent="0.35">
      <c r="A2990" t="s">
        <v>14773</v>
      </c>
      <c r="B2990" t="s">
        <v>14774</v>
      </c>
      <c r="C2990" t="s">
        <v>14775</v>
      </c>
      <c r="D2990" t="s">
        <v>14776</v>
      </c>
      <c r="E2990">
        <f>IF(COUNTIFS(Registros!$A$2:$A$6000,"NP",Registros!$B$2:$B$6000,$A2990)&gt;0,1,0)</f>
        <v>0</v>
      </c>
      <c r="F2990">
        <f>IF($E2990=1,SUMIFS(Registros!$F$2:$F$6000,Registros!$A$2:$A$6000,"NP",Registros!$B$2:$B$6000,$A2990),0)</f>
        <v>0</v>
      </c>
      <c r="G2990">
        <f>IF(COUNTIFS(Registros!$A$2:$A$6000,"MOV",Registros!$B$2:$B$6000,$A2990)&gt;0,1,0)</f>
        <v>1</v>
      </c>
      <c r="H2990">
        <f>IF($G2990=1,SUMIFS(Registros!$F$2:$F$6000,Registros!$A$2:$A$6000,"MOV",Registros!$B$2:$B$6000,$A2990),0)</f>
        <v>15</v>
      </c>
      <c r="I2990">
        <f>IF(COUNTIFS(Registros!$A$2:$A$6000,"CS",Registros!$B$2:$B$6000,$A2990)&gt;0,1,0)</f>
        <v>0</v>
      </c>
      <c r="J2990">
        <f>IF($I2990=1,SUMIFS(Registros!$I$2:$I$6000,Registros!$A$2:$A$6000,"CS",Registros!$B$2:$B$6000,$A2990),0)</f>
        <v>0</v>
      </c>
      <c r="K2990">
        <f>IF(COUNTIFS(Winback!$K$2:$K$300,$A2990)&gt;0,1,0)</f>
        <v>0</v>
      </c>
      <c r="L2990">
        <f>IF(AND($K2990=1,LEFT($A2990,3)="WB-"),SUMIFS(Winback!$D$2:$D$300,Winback!$K$2:$K$300,$A2990),0)</f>
        <v>0</v>
      </c>
      <c r="M2990">
        <f>IF(OR($E2990=1,$G2990=1,SUMIFS(Registros!$J$2:$J$6000,Registros!$B$2:$B$6000,$A2990)&gt;0),1,0)</f>
        <v>1</v>
      </c>
      <c r="N2990">
        <f>IF($J2990&gt;0,1,IF(COUNTIFS(Registros!$A$2:$A$6000,"CS",Registros!$B$2:$B$6000,$A2990,Registros!$K$2:$K$6000,"&lt;&gt;")&gt;0,1,0))</f>
        <v>0</v>
      </c>
      <c r="O2990" t="str">
        <f t="shared" si="230"/>
        <v>SOLO MÓVIL</v>
      </c>
      <c r="P2990" t="str">
        <f t="shared" si="231"/>
        <v>Ofrecer fijo + internet (FLBBTV)</v>
      </c>
      <c r="Q2990">
        <f t="shared" si="232"/>
        <v>15</v>
      </c>
      <c r="R2990">
        <f>IFERROR(VLOOKUP($A2990,Registros!$B$2:$G$6000,6,0),IFERROR(INDEX(Winback!$C$2:$C$300,MATCH($A2990,Winback!$K$2:$K$300,0)),""))</f>
        <v>0</v>
      </c>
      <c r="S2990" t="str">
        <f t="shared" si="233"/>
        <v>+MOV</v>
      </c>
      <c r="T2990">
        <f t="shared" si="234"/>
        <v>1</v>
      </c>
    </row>
    <row r="2991" spans="1:20" x14ac:dyDescent="0.35">
      <c r="A2991" t="s">
        <v>14778</v>
      </c>
      <c r="B2991" t="s">
        <v>14779</v>
      </c>
      <c r="C2991" t="s">
        <v>14780</v>
      </c>
      <c r="D2991" t="s">
        <v>14781</v>
      </c>
      <c r="E2991">
        <f>IF(COUNTIFS(Registros!$A$2:$A$6000,"NP",Registros!$B$2:$B$6000,$A2991)&gt;0,1,0)</f>
        <v>0</v>
      </c>
      <c r="F2991">
        <f>IF($E2991=1,SUMIFS(Registros!$F$2:$F$6000,Registros!$A$2:$A$6000,"NP",Registros!$B$2:$B$6000,$A2991),0)</f>
        <v>0</v>
      </c>
      <c r="G2991">
        <f>IF(COUNTIFS(Registros!$A$2:$A$6000,"MOV",Registros!$B$2:$B$6000,$A2991)&gt;0,1,0)</f>
        <v>1</v>
      </c>
      <c r="H2991">
        <f>IF($G2991=1,SUMIFS(Registros!$F$2:$F$6000,Registros!$A$2:$A$6000,"MOV",Registros!$B$2:$B$6000,$A2991),0)</f>
        <v>15</v>
      </c>
      <c r="I2991">
        <f>IF(COUNTIFS(Registros!$A$2:$A$6000,"CS",Registros!$B$2:$B$6000,$A2991)&gt;0,1,0)</f>
        <v>0</v>
      </c>
      <c r="J2991">
        <f>IF($I2991=1,SUMIFS(Registros!$I$2:$I$6000,Registros!$A$2:$A$6000,"CS",Registros!$B$2:$B$6000,$A2991),0)</f>
        <v>0</v>
      </c>
      <c r="K2991">
        <f>IF(COUNTIFS(Winback!$K$2:$K$300,$A2991)&gt;0,1,0)</f>
        <v>0</v>
      </c>
      <c r="L2991">
        <f>IF(AND($K2991=1,LEFT($A2991,3)="WB-"),SUMIFS(Winback!$D$2:$D$300,Winback!$K$2:$K$300,$A2991),0)</f>
        <v>0</v>
      </c>
      <c r="M2991">
        <f>IF(OR($E2991=1,$G2991=1,SUMIFS(Registros!$J$2:$J$6000,Registros!$B$2:$B$6000,$A2991)&gt;0),1,0)</f>
        <v>1</v>
      </c>
      <c r="N2991">
        <f>IF($J2991&gt;0,1,IF(COUNTIFS(Registros!$A$2:$A$6000,"CS",Registros!$B$2:$B$6000,$A2991,Registros!$K$2:$K$6000,"&lt;&gt;")&gt;0,1,0))</f>
        <v>0</v>
      </c>
      <c r="O2991" t="str">
        <f t="shared" si="230"/>
        <v>SOLO MÓVIL</v>
      </c>
      <c r="P2991" t="str">
        <f t="shared" si="231"/>
        <v>Ofrecer fijo + internet (FLBBTV)</v>
      </c>
      <c r="Q2991">
        <f t="shared" si="232"/>
        <v>15</v>
      </c>
      <c r="R2991">
        <f>IFERROR(VLOOKUP($A2991,Registros!$B$2:$G$6000,6,0),IFERROR(INDEX(Winback!$C$2:$C$300,MATCH($A2991,Winback!$K$2:$K$300,0)),""))</f>
        <v>0</v>
      </c>
      <c r="S2991" t="str">
        <f t="shared" si="233"/>
        <v>+MOV</v>
      </c>
      <c r="T2991">
        <f t="shared" si="234"/>
        <v>1</v>
      </c>
    </row>
    <row r="2992" spans="1:20" x14ac:dyDescent="0.35">
      <c r="A2992" t="s">
        <v>14783</v>
      </c>
      <c r="B2992" t="s">
        <v>14784</v>
      </c>
      <c r="C2992" t="s">
        <v>14785</v>
      </c>
      <c r="D2992" t="s">
        <v>14786</v>
      </c>
      <c r="E2992">
        <f>IF(COUNTIFS(Registros!$A$2:$A$6000,"NP",Registros!$B$2:$B$6000,$A2992)&gt;0,1,0)</f>
        <v>0</v>
      </c>
      <c r="F2992">
        <f>IF($E2992=1,SUMIFS(Registros!$F$2:$F$6000,Registros!$A$2:$A$6000,"NP",Registros!$B$2:$B$6000,$A2992),0)</f>
        <v>0</v>
      </c>
      <c r="G2992">
        <f>IF(COUNTIFS(Registros!$A$2:$A$6000,"MOV",Registros!$B$2:$B$6000,$A2992)&gt;0,1,0)</f>
        <v>1</v>
      </c>
      <c r="H2992">
        <f>IF($G2992=1,SUMIFS(Registros!$F$2:$F$6000,Registros!$A$2:$A$6000,"MOV",Registros!$B$2:$B$6000,$A2992),0)</f>
        <v>18</v>
      </c>
      <c r="I2992">
        <f>IF(COUNTIFS(Registros!$A$2:$A$6000,"CS",Registros!$B$2:$B$6000,$A2992)&gt;0,1,0)</f>
        <v>0</v>
      </c>
      <c r="J2992">
        <f>IF($I2992=1,SUMIFS(Registros!$I$2:$I$6000,Registros!$A$2:$A$6000,"CS",Registros!$B$2:$B$6000,$A2992),0)</f>
        <v>0</v>
      </c>
      <c r="K2992">
        <f>IF(COUNTIFS(Winback!$K$2:$K$300,$A2992)&gt;0,1,0)</f>
        <v>0</v>
      </c>
      <c r="L2992">
        <f>IF(AND($K2992=1,LEFT($A2992,3)="WB-"),SUMIFS(Winback!$D$2:$D$300,Winback!$K$2:$K$300,$A2992),0)</f>
        <v>0</v>
      </c>
      <c r="M2992">
        <f>IF(OR($E2992=1,$G2992=1,SUMIFS(Registros!$J$2:$J$6000,Registros!$B$2:$B$6000,$A2992)&gt;0),1,0)</f>
        <v>1</v>
      </c>
      <c r="N2992">
        <f>IF($J2992&gt;0,1,IF(COUNTIFS(Registros!$A$2:$A$6000,"CS",Registros!$B$2:$B$6000,$A2992,Registros!$K$2:$K$6000,"&lt;&gt;")&gt;0,1,0))</f>
        <v>0</v>
      </c>
      <c r="O2992" t="str">
        <f t="shared" si="230"/>
        <v>SOLO MÓVIL</v>
      </c>
      <c r="P2992" t="str">
        <f t="shared" si="231"/>
        <v>Ofrecer fijo + internet (FLBBTV)</v>
      </c>
      <c r="Q2992">
        <f t="shared" si="232"/>
        <v>18</v>
      </c>
      <c r="R2992">
        <f>IFERROR(VLOOKUP($A2992,Registros!$B$2:$G$6000,6,0),IFERROR(INDEX(Winback!$C$2:$C$300,MATCH($A2992,Winback!$K$2:$K$300,0)),""))</f>
        <v>0</v>
      </c>
      <c r="S2992" t="str">
        <f t="shared" si="233"/>
        <v>+MOV</v>
      </c>
      <c r="T2992">
        <f t="shared" si="234"/>
        <v>1</v>
      </c>
    </row>
    <row r="2993" spans="1:20" x14ac:dyDescent="0.35">
      <c r="A2993" t="s">
        <v>14788</v>
      </c>
      <c r="B2993" t="s">
        <v>14789</v>
      </c>
      <c r="C2993" t="s">
        <v>14790</v>
      </c>
      <c r="D2993" t="s">
        <v>14791</v>
      </c>
      <c r="E2993">
        <f>IF(COUNTIFS(Registros!$A$2:$A$6000,"NP",Registros!$B$2:$B$6000,$A2993)&gt;0,1,0)</f>
        <v>0</v>
      </c>
      <c r="F2993">
        <f>IF($E2993=1,SUMIFS(Registros!$F$2:$F$6000,Registros!$A$2:$A$6000,"NP",Registros!$B$2:$B$6000,$A2993),0)</f>
        <v>0</v>
      </c>
      <c r="G2993">
        <f>IF(COUNTIFS(Registros!$A$2:$A$6000,"MOV",Registros!$B$2:$B$6000,$A2993)&gt;0,1,0)</f>
        <v>1</v>
      </c>
      <c r="H2993">
        <f>IF($G2993=1,SUMIFS(Registros!$F$2:$F$6000,Registros!$A$2:$A$6000,"MOV",Registros!$B$2:$B$6000,$A2993),0)</f>
        <v>145</v>
      </c>
      <c r="I2993">
        <f>IF(COUNTIFS(Registros!$A$2:$A$6000,"CS",Registros!$B$2:$B$6000,$A2993)&gt;0,1,0)</f>
        <v>0</v>
      </c>
      <c r="J2993">
        <f>IF($I2993=1,SUMIFS(Registros!$I$2:$I$6000,Registros!$A$2:$A$6000,"CS",Registros!$B$2:$B$6000,$A2993),0)</f>
        <v>0</v>
      </c>
      <c r="K2993">
        <f>IF(COUNTIFS(Winback!$K$2:$K$300,$A2993)&gt;0,1,0)</f>
        <v>0</v>
      </c>
      <c r="L2993">
        <f>IF(AND($K2993=1,LEFT($A2993,3)="WB-"),SUMIFS(Winback!$D$2:$D$300,Winback!$K$2:$K$300,$A2993),0)</f>
        <v>0</v>
      </c>
      <c r="M2993">
        <f>IF(OR($E2993=1,$G2993=1,SUMIFS(Registros!$J$2:$J$6000,Registros!$B$2:$B$6000,$A2993)&gt;0),1,0)</f>
        <v>1</v>
      </c>
      <c r="N2993">
        <f>IF($J2993&gt;0,1,IF(COUNTIFS(Registros!$A$2:$A$6000,"CS",Registros!$B$2:$B$6000,$A2993,Registros!$K$2:$K$6000,"&lt;&gt;")&gt;0,1,0))</f>
        <v>0</v>
      </c>
      <c r="O2993" t="str">
        <f t="shared" si="230"/>
        <v>SOLO MÓVIL</v>
      </c>
      <c r="P2993" t="str">
        <f t="shared" si="231"/>
        <v>Ofrecer fijo + internet (FLBBTV)</v>
      </c>
      <c r="Q2993">
        <f t="shared" si="232"/>
        <v>145</v>
      </c>
      <c r="R2993">
        <f>IFERROR(VLOOKUP($A2993,Registros!$B$2:$G$6000,6,0),IFERROR(INDEX(Winback!$C$2:$C$300,MATCH($A2993,Winback!$K$2:$K$300,0)),""))</f>
        <v>0</v>
      </c>
      <c r="S2993" t="str">
        <f t="shared" si="233"/>
        <v>+MOV</v>
      </c>
      <c r="T2993">
        <f t="shared" si="234"/>
        <v>1</v>
      </c>
    </row>
    <row r="2994" spans="1:20" x14ac:dyDescent="0.35">
      <c r="A2994" t="s">
        <v>14793</v>
      </c>
      <c r="B2994" t="s">
        <v>14794</v>
      </c>
      <c r="C2994" t="s">
        <v>14795</v>
      </c>
      <c r="D2994" t="s">
        <v>14796</v>
      </c>
      <c r="E2994">
        <f>IF(COUNTIFS(Registros!$A$2:$A$6000,"NP",Registros!$B$2:$B$6000,$A2994)&gt;0,1,0)</f>
        <v>0</v>
      </c>
      <c r="F2994">
        <f>IF($E2994=1,SUMIFS(Registros!$F$2:$F$6000,Registros!$A$2:$A$6000,"NP",Registros!$B$2:$B$6000,$A2994),0)</f>
        <v>0</v>
      </c>
      <c r="G2994">
        <f>IF(COUNTIFS(Registros!$A$2:$A$6000,"MOV",Registros!$B$2:$B$6000,$A2994)&gt;0,1,0)</f>
        <v>1</v>
      </c>
      <c r="H2994">
        <f>IF($G2994=1,SUMIFS(Registros!$F$2:$F$6000,Registros!$A$2:$A$6000,"MOV",Registros!$B$2:$B$6000,$A2994),0)</f>
        <v>15</v>
      </c>
      <c r="I2994">
        <f>IF(COUNTIFS(Registros!$A$2:$A$6000,"CS",Registros!$B$2:$B$6000,$A2994)&gt;0,1,0)</f>
        <v>0</v>
      </c>
      <c r="J2994">
        <f>IF($I2994=1,SUMIFS(Registros!$I$2:$I$6000,Registros!$A$2:$A$6000,"CS",Registros!$B$2:$B$6000,$A2994),0)</f>
        <v>0</v>
      </c>
      <c r="K2994">
        <f>IF(COUNTIFS(Winback!$K$2:$K$300,$A2994)&gt;0,1,0)</f>
        <v>0</v>
      </c>
      <c r="L2994">
        <f>IF(AND($K2994=1,LEFT($A2994,3)="WB-"),SUMIFS(Winback!$D$2:$D$300,Winback!$K$2:$K$300,$A2994),0)</f>
        <v>0</v>
      </c>
      <c r="M2994">
        <f>IF(OR($E2994=1,$G2994=1,SUMIFS(Registros!$J$2:$J$6000,Registros!$B$2:$B$6000,$A2994)&gt;0),1,0)</f>
        <v>1</v>
      </c>
      <c r="N2994">
        <f>IF($J2994&gt;0,1,IF(COUNTIFS(Registros!$A$2:$A$6000,"CS",Registros!$B$2:$B$6000,$A2994,Registros!$K$2:$K$6000,"&lt;&gt;")&gt;0,1,0))</f>
        <v>0</v>
      </c>
      <c r="O2994" t="str">
        <f t="shared" si="230"/>
        <v>SOLO MÓVIL</v>
      </c>
      <c r="P2994" t="str">
        <f t="shared" si="231"/>
        <v>Ofrecer fijo + internet (FLBBTV)</v>
      </c>
      <c r="Q2994">
        <f t="shared" si="232"/>
        <v>15</v>
      </c>
      <c r="R2994">
        <f>IFERROR(VLOOKUP($A2994,Registros!$B$2:$G$6000,6,0),IFERROR(INDEX(Winback!$C$2:$C$300,MATCH($A2994,Winback!$K$2:$K$300,0)),""))</f>
        <v>0</v>
      </c>
      <c r="S2994" t="str">
        <f t="shared" si="233"/>
        <v>+MOV</v>
      </c>
      <c r="T2994">
        <f t="shared" si="234"/>
        <v>1</v>
      </c>
    </row>
    <row r="2995" spans="1:20" x14ac:dyDescent="0.35">
      <c r="A2995" t="s">
        <v>14798</v>
      </c>
      <c r="B2995" t="s">
        <v>14799</v>
      </c>
      <c r="C2995" t="s">
        <v>14800</v>
      </c>
      <c r="D2995" t="s">
        <v>14801</v>
      </c>
      <c r="E2995">
        <f>IF(COUNTIFS(Registros!$A$2:$A$6000,"NP",Registros!$B$2:$B$6000,$A2995)&gt;0,1,0)</f>
        <v>0</v>
      </c>
      <c r="F2995">
        <f>IF($E2995=1,SUMIFS(Registros!$F$2:$F$6000,Registros!$A$2:$A$6000,"NP",Registros!$B$2:$B$6000,$A2995),0)</f>
        <v>0</v>
      </c>
      <c r="G2995">
        <f>IF(COUNTIFS(Registros!$A$2:$A$6000,"MOV",Registros!$B$2:$B$6000,$A2995)&gt;0,1,0)</f>
        <v>1</v>
      </c>
      <c r="H2995">
        <f>IF($G2995=1,SUMIFS(Registros!$F$2:$F$6000,Registros!$A$2:$A$6000,"MOV",Registros!$B$2:$B$6000,$A2995),0)</f>
        <v>21.25</v>
      </c>
      <c r="I2995">
        <f>IF(COUNTIFS(Registros!$A$2:$A$6000,"CS",Registros!$B$2:$B$6000,$A2995)&gt;0,1,0)</f>
        <v>0</v>
      </c>
      <c r="J2995">
        <f>IF($I2995=1,SUMIFS(Registros!$I$2:$I$6000,Registros!$A$2:$A$6000,"CS",Registros!$B$2:$B$6000,$A2995),0)</f>
        <v>0</v>
      </c>
      <c r="K2995">
        <f>IF(COUNTIFS(Winback!$K$2:$K$300,$A2995)&gt;0,1,0)</f>
        <v>0</v>
      </c>
      <c r="L2995">
        <f>IF(AND($K2995=1,LEFT($A2995,3)="WB-"),SUMIFS(Winback!$D$2:$D$300,Winback!$K$2:$K$300,$A2995),0)</f>
        <v>0</v>
      </c>
      <c r="M2995">
        <f>IF(OR($E2995=1,$G2995=1,SUMIFS(Registros!$J$2:$J$6000,Registros!$B$2:$B$6000,$A2995)&gt;0),1,0)</f>
        <v>1</v>
      </c>
      <c r="N2995">
        <f>IF($J2995&gt;0,1,IF(COUNTIFS(Registros!$A$2:$A$6000,"CS",Registros!$B$2:$B$6000,$A2995,Registros!$K$2:$K$6000,"&lt;&gt;")&gt;0,1,0))</f>
        <v>0</v>
      </c>
      <c r="O2995" t="str">
        <f t="shared" si="230"/>
        <v>SOLO MÓVIL</v>
      </c>
      <c r="P2995" t="str">
        <f t="shared" si="231"/>
        <v>Ofrecer fijo + internet (FLBBTV)</v>
      </c>
      <c r="Q2995">
        <f t="shared" si="232"/>
        <v>21.25</v>
      </c>
      <c r="R2995">
        <f>IFERROR(VLOOKUP($A2995,Registros!$B$2:$G$6000,6,0),IFERROR(INDEX(Winback!$C$2:$C$300,MATCH($A2995,Winback!$K$2:$K$300,0)),""))</f>
        <v>0</v>
      </c>
      <c r="S2995" t="str">
        <f t="shared" si="233"/>
        <v>+MOV</v>
      </c>
      <c r="T2995">
        <f t="shared" si="234"/>
        <v>1</v>
      </c>
    </row>
    <row r="2996" spans="1:20" x14ac:dyDescent="0.35">
      <c r="A2996" t="s">
        <v>14803</v>
      </c>
      <c r="B2996" t="s">
        <v>14804</v>
      </c>
      <c r="C2996" t="s">
        <v>14805</v>
      </c>
      <c r="D2996" t="s">
        <v>14806</v>
      </c>
      <c r="E2996">
        <f>IF(COUNTIFS(Registros!$A$2:$A$6000,"NP",Registros!$B$2:$B$6000,$A2996)&gt;0,1,0)</f>
        <v>0</v>
      </c>
      <c r="F2996">
        <f>IF($E2996=1,SUMIFS(Registros!$F$2:$F$6000,Registros!$A$2:$A$6000,"NP",Registros!$B$2:$B$6000,$A2996),0)</f>
        <v>0</v>
      </c>
      <c r="G2996">
        <f>IF(COUNTIFS(Registros!$A$2:$A$6000,"MOV",Registros!$B$2:$B$6000,$A2996)&gt;0,1,0)</f>
        <v>1</v>
      </c>
      <c r="H2996">
        <f>IF($G2996=1,SUMIFS(Registros!$F$2:$F$6000,Registros!$A$2:$A$6000,"MOV",Registros!$B$2:$B$6000,$A2996),0)</f>
        <v>40</v>
      </c>
      <c r="I2996">
        <f>IF(COUNTIFS(Registros!$A$2:$A$6000,"CS",Registros!$B$2:$B$6000,$A2996)&gt;0,1,0)</f>
        <v>0</v>
      </c>
      <c r="J2996">
        <f>IF($I2996=1,SUMIFS(Registros!$I$2:$I$6000,Registros!$A$2:$A$6000,"CS",Registros!$B$2:$B$6000,$A2996),0)</f>
        <v>0</v>
      </c>
      <c r="K2996">
        <f>IF(COUNTIFS(Winback!$K$2:$K$300,$A2996)&gt;0,1,0)</f>
        <v>0</v>
      </c>
      <c r="L2996">
        <f>IF(AND($K2996=1,LEFT($A2996,3)="WB-"),SUMIFS(Winback!$D$2:$D$300,Winback!$K$2:$K$300,$A2996),0)</f>
        <v>0</v>
      </c>
      <c r="M2996">
        <f>IF(OR($E2996=1,$G2996=1,SUMIFS(Registros!$J$2:$J$6000,Registros!$B$2:$B$6000,$A2996)&gt;0),1,0)</f>
        <v>1</v>
      </c>
      <c r="N2996">
        <f>IF($J2996&gt;0,1,IF(COUNTIFS(Registros!$A$2:$A$6000,"CS",Registros!$B$2:$B$6000,$A2996,Registros!$K$2:$K$6000,"&lt;&gt;")&gt;0,1,0))</f>
        <v>0</v>
      </c>
      <c r="O2996" t="str">
        <f t="shared" si="230"/>
        <v>SOLO MÓVIL</v>
      </c>
      <c r="P2996" t="str">
        <f t="shared" si="231"/>
        <v>Ofrecer fijo + internet (FLBBTV)</v>
      </c>
      <c r="Q2996">
        <f t="shared" si="232"/>
        <v>40</v>
      </c>
      <c r="R2996">
        <f>IFERROR(VLOOKUP($A2996,Registros!$B$2:$G$6000,6,0),IFERROR(INDEX(Winback!$C$2:$C$300,MATCH($A2996,Winback!$K$2:$K$300,0)),""))</f>
        <v>0</v>
      </c>
      <c r="S2996" t="str">
        <f t="shared" si="233"/>
        <v>+MOV</v>
      </c>
      <c r="T2996">
        <f t="shared" si="234"/>
        <v>1</v>
      </c>
    </row>
    <row r="2997" spans="1:20" x14ac:dyDescent="0.35">
      <c r="A2997" t="s">
        <v>14808</v>
      </c>
      <c r="B2997" t="s">
        <v>14809</v>
      </c>
      <c r="C2997" t="s">
        <v>14810</v>
      </c>
      <c r="D2997" t="s">
        <v>14811</v>
      </c>
      <c r="E2997">
        <f>IF(COUNTIFS(Registros!$A$2:$A$6000,"NP",Registros!$B$2:$B$6000,$A2997)&gt;0,1,0)</f>
        <v>0</v>
      </c>
      <c r="F2997">
        <f>IF($E2997=1,SUMIFS(Registros!$F$2:$F$6000,Registros!$A$2:$A$6000,"NP",Registros!$B$2:$B$6000,$A2997),0)</f>
        <v>0</v>
      </c>
      <c r="G2997">
        <f>IF(COUNTIFS(Registros!$A$2:$A$6000,"MOV",Registros!$B$2:$B$6000,$A2997)&gt;0,1,0)</f>
        <v>1</v>
      </c>
      <c r="H2997">
        <f>IF($G2997=1,SUMIFS(Registros!$F$2:$F$6000,Registros!$A$2:$A$6000,"MOV",Registros!$B$2:$B$6000,$A2997),0)</f>
        <v>16.25</v>
      </c>
      <c r="I2997">
        <f>IF(COUNTIFS(Registros!$A$2:$A$6000,"CS",Registros!$B$2:$B$6000,$A2997)&gt;0,1,0)</f>
        <v>0</v>
      </c>
      <c r="J2997">
        <f>IF($I2997=1,SUMIFS(Registros!$I$2:$I$6000,Registros!$A$2:$A$6000,"CS",Registros!$B$2:$B$6000,$A2997),0)</f>
        <v>0</v>
      </c>
      <c r="K2997">
        <f>IF(COUNTIFS(Winback!$K$2:$K$300,$A2997)&gt;0,1,0)</f>
        <v>0</v>
      </c>
      <c r="L2997">
        <f>IF(AND($K2997=1,LEFT($A2997,3)="WB-"),SUMIFS(Winback!$D$2:$D$300,Winback!$K$2:$K$300,$A2997),0)</f>
        <v>0</v>
      </c>
      <c r="M2997">
        <f>IF(OR($E2997=1,$G2997=1,SUMIFS(Registros!$J$2:$J$6000,Registros!$B$2:$B$6000,$A2997)&gt;0),1,0)</f>
        <v>1</v>
      </c>
      <c r="N2997">
        <f>IF($J2997&gt;0,1,IF(COUNTIFS(Registros!$A$2:$A$6000,"CS",Registros!$B$2:$B$6000,$A2997,Registros!$K$2:$K$6000,"&lt;&gt;")&gt;0,1,0))</f>
        <v>0</v>
      </c>
      <c r="O2997" t="str">
        <f t="shared" si="230"/>
        <v>SOLO MÓVIL</v>
      </c>
      <c r="P2997" t="str">
        <f t="shared" si="231"/>
        <v>Ofrecer fijo + internet (FLBBTV)</v>
      </c>
      <c r="Q2997">
        <f t="shared" si="232"/>
        <v>16.25</v>
      </c>
      <c r="R2997">
        <f>IFERROR(VLOOKUP($A2997,Registros!$B$2:$G$6000,6,0),IFERROR(INDEX(Winback!$C$2:$C$300,MATCH($A2997,Winback!$K$2:$K$300,0)),""))</f>
        <v>0</v>
      </c>
      <c r="S2997" t="str">
        <f t="shared" si="233"/>
        <v>+MOV</v>
      </c>
      <c r="T2997">
        <f t="shared" si="234"/>
        <v>1</v>
      </c>
    </row>
    <row r="2998" spans="1:20" x14ac:dyDescent="0.35">
      <c r="A2998" t="s">
        <v>14813</v>
      </c>
      <c r="B2998" t="s">
        <v>14814</v>
      </c>
      <c r="C2998" t="s">
        <v>14815</v>
      </c>
      <c r="D2998" t="s">
        <v>14816</v>
      </c>
      <c r="E2998">
        <f>IF(COUNTIFS(Registros!$A$2:$A$6000,"NP",Registros!$B$2:$B$6000,$A2998)&gt;0,1,0)</f>
        <v>0</v>
      </c>
      <c r="F2998">
        <f>IF($E2998=1,SUMIFS(Registros!$F$2:$F$6000,Registros!$A$2:$A$6000,"NP",Registros!$B$2:$B$6000,$A2998),0)</f>
        <v>0</v>
      </c>
      <c r="G2998">
        <f>IF(COUNTIFS(Registros!$A$2:$A$6000,"MOV",Registros!$B$2:$B$6000,$A2998)&gt;0,1,0)</f>
        <v>1</v>
      </c>
      <c r="H2998">
        <f>IF($G2998=1,SUMIFS(Registros!$F$2:$F$6000,Registros!$A$2:$A$6000,"MOV",Registros!$B$2:$B$6000,$A2998),0)</f>
        <v>60</v>
      </c>
      <c r="I2998">
        <f>IF(COUNTIFS(Registros!$A$2:$A$6000,"CS",Registros!$B$2:$B$6000,$A2998)&gt;0,1,0)</f>
        <v>0</v>
      </c>
      <c r="J2998">
        <f>IF($I2998=1,SUMIFS(Registros!$I$2:$I$6000,Registros!$A$2:$A$6000,"CS",Registros!$B$2:$B$6000,$A2998),0)</f>
        <v>0</v>
      </c>
      <c r="K2998">
        <f>IF(COUNTIFS(Winback!$K$2:$K$300,$A2998)&gt;0,1,0)</f>
        <v>0</v>
      </c>
      <c r="L2998">
        <f>IF(AND($K2998=1,LEFT($A2998,3)="WB-"),SUMIFS(Winback!$D$2:$D$300,Winback!$K$2:$K$300,$A2998),0)</f>
        <v>0</v>
      </c>
      <c r="M2998">
        <f>IF(OR($E2998=1,$G2998=1,SUMIFS(Registros!$J$2:$J$6000,Registros!$B$2:$B$6000,$A2998)&gt;0),1,0)</f>
        <v>1</v>
      </c>
      <c r="N2998">
        <f>IF($J2998&gt;0,1,IF(COUNTIFS(Registros!$A$2:$A$6000,"CS",Registros!$B$2:$B$6000,$A2998,Registros!$K$2:$K$6000,"&lt;&gt;")&gt;0,1,0))</f>
        <v>0</v>
      </c>
      <c r="O2998" t="str">
        <f t="shared" si="230"/>
        <v>SOLO MÓVIL</v>
      </c>
      <c r="P2998" t="str">
        <f t="shared" si="231"/>
        <v>Ofrecer fijo + internet (FLBBTV)</v>
      </c>
      <c r="Q2998">
        <f t="shared" si="232"/>
        <v>60</v>
      </c>
      <c r="R2998">
        <f>IFERROR(VLOOKUP($A2998,Registros!$B$2:$G$6000,6,0),IFERROR(INDEX(Winback!$C$2:$C$300,MATCH($A2998,Winback!$K$2:$K$300,0)),""))</f>
        <v>0</v>
      </c>
      <c r="S2998" t="str">
        <f t="shared" si="233"/>
        <v>+MOV</v>
      </c>
      <c r="T2998">
        <f t="shared" si="234"/>
        <v>1</v>
      </c>
    </row>
    <row r="2999" spans="1:20" x14ac:dyDescent="0.35">
      <c r="A2999" t="s">
        <v>14818</v>
      </c>
      <c r="B2999" t="s">
        <v>14819</v>
      </c>
      <c r="C2999" t="s">
        <v>14820</v>
      </c>
      <c r="D2999" t="s">
        <v>14821</v>
      </c>
      <c r="E2999">
        <f>IF(COUNTIFS(Registros!$A$2:$A$6000,"NP",Registros!$B$2:$B$6000,$A2999)&gt;0,1,0)</f>
        <v>0</v>
      </c>
      <c r="F2999">
        <f>IF($E2999=1,SUMIFS(Registros!$F$2:$F$6000,Registros!$A$2:$A$6000,"NP",Registros!$B$2:$B$6000,$A2999),0)</f>
        <v>0</v>
      </c>
      <c r="G2999">
        <f>IF(COUNTIFS(Registros!$A$2:$A$6000,"MOV",Registros!$B$2:$B$6000,$A2999)&gt;0,1,0)</f>
        <v>1</v>
      </c>
      <c r="H2999">
        <f>IF($G2999=1,SUMIFS(Registros!$F$2:$F$6000,Registros!$A$2:$A$6000,"MOV",Registros!$B$2:$B$6000,$A2999),0)</f>
        <v>15</v>
      </c>
      <c r="I2999">
        <f>IF(COUNTIFS(Registros!$A$2:$A$6000,"CS",Registros!$B$2:$B$6000,$A2999)&gt;0,1,0)</f>
        <v>0</v>
      </c>
      <c r="J2999">
        <f>IF($I2999=1,SUMIFS(Registros!$I$2:$I$6000,Registros!$A$2:$A$6000,"CS",Registros!$B$2:$B$6000,$A2999),0)</f>
        <v>0</v>
      </c>
      <c r="K2999">
        <f>IF(COUNTIFS(Winback!$K$2:$K$300,$A2999)&gt;0,1,0)</f>
        <v>0</v>
      </c>
      <c r="L2999">
        <f>IF(AND($K2999=1,LEFT($A2999,3)="WB-"),SUMIFS(Winback!$D$2:$D$300,Winback!$K$2:$K$300,$A2999),0)</f>
        <v>0</v>
      </c>
      <c r="M2999">
        <f>IF(OR($E2999=1,$G2999=1,SUMIFS(Registros!$J$2:$J$6000,Registros!$B$2:$B$6000,$A2999)&gt;0),1,0)</f>
        <v>1</v>
      </c>
      <c r="N2999">
        <f>IF($J2999&gt;0,1,IF(COUNTIFS(Registros!$A$2:$A$6000,"CS",Registros!$B$2:$B$6000,$A2999,Registros!$K$2:$K$6000,"&lt;&gt;")&gt;0,1,0))</f>
        <v>0</v>
      </c>
      <c r="O2999" t="str">
        <f t="shared" si="230"/>
        <v>SOLO MÓVIL</v>
      </c>
      <c r="P2999" t="str">
        <f t="shared" si="231"/>
        <v>Ofrecer fijo + internet (FLBBTV)</v>
      </c>
      <c r="Q2999">
        <f t="shared" si="232"/>
        <v>15</v>
      </c>
      <c r="R2999">
        <f>IFERROR(VLOOKUP($A2999,Registros!$B$2:$G$6000,6,0),IFERROR(INDEX(Winback!$C$2:$C$300,MATCH($A2999,Winback!$K$2:$K$300,0)),""))</f>
        <v>0</v>
      </c>
      <c r="S2999" t="str">
        <f t="shared" si="233"/>
        <v>+MOV</v>
      </c>
      <c r="T2999">
        <f t="shared" si="234"/>
        <v>1</v>
      </c>
    </row>
    <row r="3000" spans="1:20" x14ac:dyDescent="0.35">
      <c r="A3000" t="s">
        <v>14823</v>
      </c>
      <c r="B3000" t="s">
        <v>14824</v>
      </c>
      <c r="C3000" t="s">
        <v>14825</v>
      </c>
      <c r="D3000" t="s">
        <v>14826</v>
      </c>
      <c r="E3000">
        <f>IF(COUNTIFS(Registros!$A$2:$A$6000,"NP",Registros!$B$2:$B$6000,$A3000)&gt;0,1,0)</f>
        <v>0</v>
      </c>
      <c r="F3000">
        <f>IF($E3000=1,SUMIFS(Registros!$F$2:$F$6000,Registros!$A$2:$A$6000,"NP",Registros!$B$2:$B$6000,$A3000),0)</f>
        <v>0</v>
      </c>
      <c r="G3000">
        <f>IF(COUNTIFS(Registros!$A$2:$A$6000,"MOV",Registros!$B$2:$B$6000,$A3000)&gt;0,1,0)</f>
        <v>1</v>
      </c>
      <c r="H3000">
        <f>IF($G3000=1,SUMIFS(Registros!$F$2:$F$6000,Registros!$A$2:$A$6000,"MOV",Registros!$B$2:$B$6000,$A3000),0)</f>
        <v>15</v>
      </c>
      <c r="I3000">
        <f>IF(COUNTIFS(Registros!$A$2:$A$6000,"CS",Registros!$B$2:$B$6000,$A3000)&gt;0,1,0)</f>
        <v>0</v>
      </c>
      <c r="J3000">
        <f>IF($I3000=1,SUMIFS(Registros!$I$2:$I$6000,Registros!$A$2:$A$6000,"CS",Registros!$B$2:$B$6000,$A3000),0)</f>
        <v>0</v>
      </c>
      <c r="K3000">
        <f>IF(COUNTIFS(Winback!$K$2:$K$300,$A3000)&gt;0,1,0)</f>
        <v>0</v>
      </c>
      <c r="L3000">
        <f>IF(AND($K3000=1,LEFT($A3000,3)="WB-"),SUMIFS(Winback!$D$2:$D$300,Winback!$K$2:$K$300,$A3000),0)</f>
        <v>0</v>
      </c>
      <c r="M3000">
        <f>IF(OR($E3000=1,$G3000=1,SUMIFS(Registros!$J$2:$J$6000,Registros!$B$2:$B$6000,$A3000)&gt;0),1,0)</f>
        <v>1</v>
      </c>
      <c r="N3000">
        <f>IF($J3000&gt;0,1,IF(COUNTIFS(Registros!$A$2:$A$6000,"CS",Registros!$B$2:$B$6000,$A3000,Registros!$K$2:$K$6000,"&lt;&gt;")&gt;0,1,0))</f>
        <v>0</v>
      </c>
      <c r="O3000" t="str">
        <f t="shared" si="230"/>
        <v>SOLO MÓVIL</v>
      </c>
      <c r="P3000" t="str">
        <f t="shared" si="231"/>
        <v>Ofrecer fijo + internet (FLBBTV)</v>
      </c>
      <c r="Q3000">
        <f t="shared" si="232"/>
        <v>15</v>
      </c>
      <c r="R3000">
        <f>IFERROR(VLOOKUP($A3000,Registros!$B$2:$G$6000,6,0),IFERROR(INDEX(Winback!$C$2:$C$300,MATCH($A3000,Winback!$K$2:$K$300,0)),""))</f>
        <v>0</v>
      </c>
      <c r="S3000" t="str">
        <f t="shared" si="233"/>
        <v>+MOV</v>
      </c>
      <c r="T3000">
        <f t="shared" si="234"/>
        <v>1</v>
      </c>
    </row>
    <row r="3001" spans="1:20" x14ac:dyDescent="0.35">
      <c r="A3001" t="s">
        <v>14828</v>
      </c>
      <c r="B3001" t="s">
        <v>14829</v>
      </c>
      <c r="C3001" t="s">
        <v>14830</v>
      </c>
      <c r="D3001" t="s">
        <v>14831</v>
      </c>
      <c r="E3001">
        <f>IF(COUNTIFS(Registros!$A$2:$A$6000,"NP",Registros!$B$2:$B$6000,$A3001)&gt;0,1,0)</f>
        <v>0</v>
      </c>
      <c r="F3001">
        <f>IF($E3001=1,SUMIFS(Registros!$F$2:$F$6000,Registros!$A$2:$A$6000,"NP",Registros!$B$2:$B$6000,$A3001),0)</f>
        <v>0</v>
      </c>
      <c r="G3001">
        <f>IF(COUNTIFS(Registros!$A$2:$A$6000,"MOV",Registros!$B$2:$B$6000,$A3001)&gt;0,1,0)</f>
        <v>1</v>
      </c>
      <c r="H3001">
        <f>IF($G3001=1,SUMIFS(Registros!$F$2:$F$6000,Registros!$A$2:$A$6000,"MOV",Registros!$B$2:$B$6000,$A3001),0)</f>
        <v>15</v>
      </c>
      <c r="I3001">
        <f>IF(COUNTIFS(Registros!$A$2:$A$6000,"CS",Registros!$B$2:$B$6000,$A3001)&gt;0,1,0)</f>
        <v>0</v>
      </c>
      <c r="J3001">
        <f>IF($I3001=1,SUMIFS(Registros!$I$2:$I$6000,Registros!$A$2:$A$6000,"CS",Registros!$B$2:$B$6000,$A3001),0)</f>
        <v>0</v>
      </c>
      <c r="K3001">
        <f>IF(COUNTIFS(Winback!$K$2:$K$300,$A3001)&gt;0,1,0)</f>
        <v>0</v>
      </c>
      <c r="L3001">
        <f>IF(AND($K3001=1,LEFT($A3001,3)="WB-"),SUMIFS(Winback!$D$2:$D$300,Winback!$K$2:$K$300,$A3001),0)</f>
        <v>0</v>
      </c>
      <c r="M3001">
        <f>IF(OR($E3001=1,$G3001=1,SUMIFS(Registros!$J$2:$J$6000,Registros!$B$2:$B$6000,$A3001)&gt;0),1,0)</f>
        <v>1</v>
      </c>
      <c r="N3001">
        <f>IF($J3001&gt;0,1,IF(COUNTIFS(Registros!$A$2:$A$6000,"CS",Registros!$B$2:$B$6000,$A3001,Registros!$K$2:$K$6000,"&lt;&gt;")&gt;0,1,0))</f>
        <v>0</v>
      </c>
      <c r="O3001" t="str">
        <f t="shared" si="230"/>
        <v>SOLO MÓVIL</v>
      </c>
      <c r="P3001" t="str">
        <f t="shared" si="231"/>
        <v>Ofrecer fijo + internet (FLBBTV)</v>
      </c>
      <c r="Q3001">
        <f t="shared" si="232"/>
        <v>15</v>
      </c>
      <c r="R3001">
        <f>IFERROR(VLOOKUP($A3001,Registros!$B$2:$G$6000,6,0),IFERROR(INDEX(Winback!$C$2:$C$300,MATCH($A3001,Winback!$K$2:$K$300,0)),""))</f>
        <v>0</v>
      </c>
      <c r="S3001" t="str">
        <f t="shared" si="233"/>
        <v>+MOV</v>
      </c>
      <c r="T3001">
        <f t="shared" si="234"/>
        <v>1</v>
      </c>
    </row>
    <row r="3002" spans="1:20" x14ac:dyDescent="0.35">
      <c r="A3002" t="s">
        <v>14833</v>
      </c>
      <c r="B3002" t="s">
        <v>14834</v>
      </c>
      <c r="C3002" t="s">
        <v>14835</v>
      </c>
      <c r="D3002" t="s">
        <v>14836</v>
      </c>
      <c r="E3002">
        <f>IF(COUNTIFS(Registros!$A$2:$A$6000,"NP",Registros!$B$2:$B$6000,$A3002)&gt;0,1,0)</f>
        <v>0</v>
      </c>
      <c r="F3002">
        <f>IF($E3002=1,SUMIFS(Registros!$F$2:$F$6000,Registros!$A$2:$A$6000,"NP",Registros!$B$2:$B$6000,$A3002),0)</f>
        <v>0</v>
      </c>
      <c r="G3002">
        <f>IF(COUNTIFS(Registros!$A$2:$A$6000,"MOV",Registros!$B$2:$B$6000,$A3002)&gt;0,1,0)</f>
        <v>1</v>
      </c>
      <c r="H3002">
        <f>IF($G3002=1,SUMIFS(Registros!$F$2:$F$6000,Registros!$A$2:$A$6000,"MOV",Registros!$B$2:$B$6000,$A3002),0)</f>
        <v>0</v>
      </c>
      <c r="I3002">
        <f>IF(COUNTIFS(Registros!$A$2:$A$6000,"CS",Registros!$B$2:$B$6000,$A3002)&gt;0,1,0)</f>
        <v>0</v>
      </c>
      <c r="J3002">
        <f>IF($I3002=1,SUMIFS(Registros!$I$2:$I$6000,Registros!$A$2:$A$6000,"CS",Registros!$B$2:$B$6000,$A3002),0)</f>
        <v>0</v>
      </c>
      <c r="K3002">
        <f>IF(COUNTIFS(Winback!$K$2:$K$300,$A3002)&gt;0,1,0)</f>
        <v>0</v>
      </c>
      <c r="L3002">
        <f>IF(AND($K3002=1,LEFT($A3002,3)="WB-"),SUMIFS(Winback!$D$2:$D$300,Winback!$K$2:$K$300,$A3002),0)</f>
        <v>0</v>
      </c>
      <c r="M3002">
        <f>IF(OR($E3002=1,$G3002=1,SUMIFS(Registros!$J$2:$J$6000,Registros!$B$2:$B$6000,$A3002)&gt;0),1,0)</f>
        <v>1</v>
      </c>
      <c r="N3002">
        <f>IF($J3002&gt;0,1,IF(COUNTIFS(Registros!$A$2:$A$6000,"CS",Registros!$B$2:$B$6000,$A3002,Registros!$K$2:$K$6000,"&lt;&gt;")&gt;0,1,0))</f>
        <v>0</v>
      </c>
      <c r="O3002" t="str">
        <f t="shared" si="230"/>
        <v>SOLO MÓVIL</v>
      </c>
      <c r="P3002" t="str">
        <f t="shared" si="231"/>
        <v>Ofrecer fijo + internet (FLBBTV)</v>
      </c>
      <c r="Q3002">
        <f t="shared" si="232"/>
        <v>0</v>
      </c>
      <c r="R3002">
        <f>IFERROR(VLOOKUP($A3002,Registros!$B$2:$G$6000,6,0),IFERROR(INDEX(Winback!$C$2:$C$300,MATCH($A3002,Winback!$K$2:$K$300,0)),""))</f>
        <v>0</v>
      </c>
      <c r="S3002" t="str">
        <f t="shared" si="233"/>
        <v>+MOV</v>
      </c>
      <c r="T3002">
        <f t="shared" si="234"/>
        <v>1</v>
      </c>
    </row>
    <row r="3003" spans="1:20" x14ac:dyDescent="0.35">
      <c r="A3003" t="s">
        <v>14837</v>
      </c>
      <c r="B3003" t="s">
        <v>14838</v>
      </c>
      <c r="C3003" t="s">
        <v>14839</v>
      </c>
      <c r="D3003" t="s">
        <v>14839</v>
      </c>
      <c r="E3003">
        <f>IF(COUNTIFS(Registros!$A$2:$A$6000,"NP",Registros!$B$2:$B$6000,$A3003)&gt;0,1,0)</f>
        <v>0</v>
      </c>
      <c r="F3003">
        <f>IF($E3003=1,SUMIFS(Registros!$F$2:$F$6000,Registros!$A$2:$A$6000,"NP",Registros!$B$2:$B$6000,$A3003),0)</f>
        <v>0</v>
      </c>
      <c r="G3003">
        <f>IF(COUNTIFS(Registros!$A$2:$A$6000,"MOV",Registros!$B$2:$B$6000,$A3003)&gt;0,1,0)</f>
        <v>1</v>
      </c>
      <c r="H3003">
        <f>IF($G3003=1,SUMIFS(Registros!$F$2:$F$6000,Registros!$A$2:$A$6000,"MOV",Registros!$B$2:$B$6000,$A3003),0)</f>
        <v>20</v>
      </c>
      <c r="I3003">
        <f>IF(COUNTIFS(Registros!$A$2:$A$6000,"CS",Registros!$B$2:$B$6000,$A3003)&gt;0,1,0)</f>
        <v>0</v>
      </c>
      <c r="J3003">
        <f>IF($I3003=1,SUMIFS(Registros!$I$2:$I$6000,Registros!$A$2:$A$6000,"CS",Registros!$B$2:$B$6000,$A3003),0)</f>
        <v>0</v>
      </c>
      <c r="K3003">
        <f>IF(COUNTIFS(Winback!$K$2:$K$300,$A3003)&gt;0,1,0)</f>
        <v>0</v>
      </c>
      <c r="L3003">
        <f>IF(AND($K3003=1,LEFT($A3003,3)="WB-"),SUMIFS(Winback!$D$2:$D$300,Winback!$K$2:$K$300,$A3003),0)</f>
        <v>0</v>
      </c>
      <c r="M3003">
        <f>IF(OR($E3003=1,$G3003=1,SUMIFS(Registros!$J$2:$J$6000,Registros!$B$2:$B$6000,$A3003)&gt;0),1,0)</f>
        <v>1</v>
      </c>
      <c r="N3003">
        <f>IF($J3003&gt;0,1,IF(COUNTIFS(Registros!$A$2:$A$6000,"CS",Registros!$B$2:$B$6000,$A3003,Registros!$K$2:$K$6000,"&lt;&gt;")&gt;0,1,0))</f>
        <v>0</v>
      </c>
      <c r="O3003" t="str">
        <f t="shared" si="230"/>
        <v>SOLO MÓVIL</v>
      </c>
      <c r="P3003" t="str">
        <f t="shared" si="231"/>
        <v>Ofrecer fijo + internet (FLBBTV)</v>
      </c>
      <c r="Q3003">
        <f t="shared" si="232"/>
        <v>20</v>
      </c>
      <c r="R3003">
        <f>IFERROR(VLOOKUP($A3003,Registros!$B$2:$G$6000,6,0),IFERROR(INDEX(Winback!$C$2:$C$300,MATCH($A3003,Winback!$K$2:$K$300,0)),""))</f>
        <v>0</v>
      </c>
      <c r="S3003" t="str">
        <f t="shared" si="233"/>
        <v>+MOV</v>
      </c>
      <c r="T3003">
        <f t="shared" si="234"/>
        <v>1</v>
      </c>
    </row>
    <row r="3004" spans="1:20" x14ac:dyDescent="0.35">
      <c r="A3004" t="s">
        <v>14841</v>
      </c>
      <c r="B3004" t="s">
        <v>14842</v>
      </c>
      <c r="C3004" t="s">
        <v>14843</v>
      </c>
      <c r="D3004" t="s">
        <v>14844</v>
      </c>
      <c r="E3004">
        <f>IF(COUNTIFS(Registros!$A$2:$A$6000,"NP",Registros!$B$2:$B$6000,$A3004)&gt;0,1,0)</f>
        <v>0</v>
      </c>
      <c r="F3004">
        <f>IF($E3004=1,SUMIFS(Registros!$F$2:$F$6000,Registros!$A$2:$A$6000,"NP",Registros!$B$2:$B$6000,$A3004),0)</f>
        <v>0</v>
      </c>
      <c r="G3004">
        <f>IF(COUNTIFS(Registros!$A$2:$A$6000,"MOV",Registros!$B$2:$B$6000,$A3004)&gt;0,1,0)</f>
        <v>1</v>
      </c>
      <c r="H3004">
        <f>IF($G3004=1,SUMIFS(Registros!$F$2:$F$6000,Registros!$A$2:$A$6000,"MOV",Registros!$B$2:$B$6000,$A3004),0)</f>
        <v>15</v>
      </c>
      <c r="I3004">
        <f>IF(COUNTIFS(Registros!$A$2:$A$6000,"CS",Registros!$B$2:$B$6000,$A3004)&gt;0,1,0)</f>
        <v>0</v>
      </c>
      <c r="J3004">
        <f>IF($I3004=1,SUMIFS(Registros!$I$2:$I$6000,Registros!$A$2:$A$6000,"CS",Registros!$B$2:$B$6000,$A3004),0)</f>
        <v>0</v>
      </c>
      <c r="K3004">
        <f>IF(COUNTIFS(Winback!$K$2:$K$300,$A3004)&gt;0,1,0)</f>
        <v>0</v>
      </c>
      <c r="L3004">
        <f>IF(AND($K3004=1,LEFT($A3004,3)="WB-"),SUMIFS(Winback!$D$2:$D$300,Winback!$K$2:$K$300,$A3004),0)</f>
        <v>0</v>
      </c>
      <c r="M3004">
        <f>IF(OR($E3004=1,$G3004=1,SUMIFS(Registros!$J$2:$J$6000,Registros!$B$2:$B$6000,$A3004)&gt;0),1,0)</f>
        <v>1</v>
      </c>
      <c r="N3004">
        <f>IF($J3004&gt;0,1,IF(COUNTIFS(Registros!$A$2:$A$6000,"CS",Registros!$B$2:$B$6000,$A3004,Registros!$K$2:$K$6000,"&lt;&gt;")&gt;0,1,0))</f>
        <v>0</v>
      </c>
      <c r="O3004" t="str">
        <f t="shared" si="230"/>
        <v>SOLO MÓVIL</v>
      </c>
      <c r="P3004" t="str">
        <f t="shared" si="231"/>
        <v>Ofrecer fijo + internet (FLBBTV)</v>
      </c>
      <c r="Q3004">
        <f t="shared" si="232"/>
        <v>15</v>
      </c>
      <c r="R3004">
        <f>IFERROR(VLOOKUP($A3004,Registros!$B$2:$G$6000,6,0),IFERROR(INDEX(Winback!$C$2:$C$300,MATCH($A3004,Winback!$K$2:$K$300,0)),""))</f>
        <v>0</v>
      </c>
      <c r="S3004" t="str">
        <f t="shared" si="233"/>
        <v>+MOV</v>
      </c>
      <c r="T3004">
        <f t="shared" si="234"/>
        <v>1</v>
      </c>
    </row>
    <row r="3005" spans="1:20" x14ac:dyDescent="0.35">
      <c r="A3005" t="s">
        <v>14846</v>
      </c>
      <c r="B3005" t="s">
        <v>14847</v>
      </c>
      <c r="C3005" t="s">
        <v>14848</v>
      </c>
      <c r="D3005" t="s">
        <v>14849</v>
      </c>
      <c r="E3005">
        <f>IF(COUNTIFS(Registros!$A$2:$A$6000,"NP",Registros!$B$2:$B$6000,$A3005)&gt;0,1,0)</f>
        <v>0</v>
      </c>
      <c r="F3005">
        <f>IF($E3005=1,SUMIFS(Registros!$F$2:$F$6000,Registros!$A$2:$A$6000,"NP",Registros!$B$2:$B$6000,$A3005),0)</f>
        <v>0</v>
      </c>
      <c r="G3005">
        <f>IF(COUNTIFS(Registros!$A$2:$A$6000,"MOV",Registros!$B$2:$B$6000,$A3005)&gt;0,1,0)</f>
        <v>1</v>
      </c>
      <c r="H3005">
        <f>IF($G3005=1,SUMIFS(Registros!$F$2:$F$6000,Registros!$A$2:$A$6000,"MOV",Registros!$B$2:$B$6000,$A3005),0)</f>
        <v>20</v>
      </c>
      <c r="I3005">
        <f>IF(COUNTIFS(Registros!$A$2:$A$6000,"CS",Registros!$B$2:$B$6000,$A3005)&gt;0,1,0)</f>
        <v>0</v>
      </c>
      <c r="J3005">
        <f>IF($I3005=1,SUMIFS(Registros!$I$2:$I$6000,Registros!$A$2:$A$6000,"CS",Registros!$B$2:$B$6000,$A3005),0)</f>
        <v>0</v>
      </c>
      <c r="K3005">
        <f>IF(COUNTIFS(Winback!$K$2:$K$300,$A3005)&gt;0,1,0)</f>
        <v>0</v>
      </c>
      <c r="L3005">
        <f>IF(AND($K3005=1,LEFT($A3005,3)="WB-"),SUMIFS(Winback!$D$2:$D$300,Winback!$K$2:$K$300,$A3005),0)</f>
        <v>0</v>
      </c>
      <c r="M3005">
        <f>IF(OR($E3005=1,$G3005=1,SUMIFS(Registros!$J$2:$J$6000,Registros!$B$2:$B$6000,$A3005)&gt;0),1,0)</f>
        <v>1</v>
      </c>
      <c r="N3005">
        <f>IF($J3005&gt;0,1,IF(COUNTIFS(Registros!$A$2:$A$6000,"CS",Registros!$B$2:$B$6000,$A3005,Registros!$K$2:$K$6000,"&lt;&gt;")&gt;0,1,0))</f>
        <v>0</v>
      </c>
      <c r="O3005" t="str">
        <f t="shared" si="230"/>
        <v>SOLO MÓVIL</v>
      </c>
      <c r="P3005" t="str">
        <f t="shared" si="231"/>
        <v>Ofrecer fijo + internet (FLBBTV)</v>
      </c>
      <c r="Q3005">
        <f t="shared" si="232"/>
        <v>20</v>
      </c>
      <c r="R3005">
        <f>IFERROR(VLOOKUP($A3005,Registros!$B$2:$G$6000,6,0),IFERROR(INDEX(Winback!$C$2:$C$300,MATCH($A3005,Winback!$K$2:$K$300,0)),""))</f>
        <v>0</v>
      </c>
      <c r="S3005" t="str">
        <f t="shared" si="233"/>
        <v>+MOV</v>
      </c>
      <c r="T3005">
        <f t="shared" si="234"/>
        <v>1</v>
      </c>
    </row>
    <row r="3006" spans="1:20" x14ac:dyDescent="0.35">
      <c r="A3006" t="s">
        <v>14851</v>
      </c>
      <c r="B3006" t="s">
        <v>14852</v>
      </c>
      <c r="C3006" t="s">
        <v>14853</v>
      </c>
      <c r="D3006" t="s">
        <v>14854</v>
      </c>
      <c r="E3006">
        <f>IF(COUNTIFS(Registros!$A$2:$A$6000,"NP",Registros!$B$2:$B$6000,$A3006)&gt;0,1,0)</f>
        <v>0</v>
      </c>
      <c r="F3006">
        <f>IF($E3006=1,SUMIFS(Registros!$F$2:$F$6000,Registros!$A$2:$A$6000,"NP",Registros!$B$2:$B$6000,$A3006),0)</f>
        <v>0</v>
      </c>
      <c r="G3006">
        <f>IF(COUNTIFS(Registros!$A$2:$A$6000,"MOV",Registros!$B$2:$B$6000,$A3006)&gt;0,1,0)</f>
        <v>1</v>
      </c>
      <c r="H3006">
        <f>IF($G3006=1,SUMIFS(Registros!$F$2:$F$6000,Registros!$A$2:$A$6000,"MOV",Registros!$B$2:$B$6000,$A3006),0)</f>
        <v>40</v>
      </c>
      <c r="I3006">
        <f>IF(COUNTIFS(Registros!$A$2:$A$6000,"CS",Registros!$B$2:$B$6000,$A3006)&gt;0,1,0)</f>
        <v>0</v>
      </c>
      <c r="J3006">
        <f>IF($I3006=1,SUMIFS(Registros!$I$2:$I$6000,Registros!$A$2:$A$6000,"CS",Registros!$B$2:$B$6000,$A3006),0)</f>
        <v>0</v>
      </c>
      <c r="K3006">
        <f>IF(COUNTIFS(Winback!$K$2:$K$300,$A3006)&gt;0,1,0)</f>
        <v>0</v>
      </c>
      <c r="L3006">
        <f>IF(AND($K3006=1,LEFT($A3006,3)="WB-"),SUMIFS(Winback!$D$2:$D$300,Winback!$K$2:$K$300,$A3006),0)</f>
        <v>0</v>
      </c>
      <c r="M3006">
        <f>IF(OR($E3006=1,$G3006=1,SUMIFS(Registros!$J$2:$J$6000,Registros!$B$2:$B$6000,$A3006)&gt;0),1,0)</f>
        <v>1</v>
      </c>
      <c r="N3006">
        <f>IF($J3006&gt;0,1,IF(COUNTIFS(Registros!$A$2:$A$6000,"CS",Registros!$B$2:$B$6000,$A3006,Registros!$K$2:$K$6000,"&lt;&gt;")&gt;0,1,0))</f>
        <v>0</v>
      </c>
      <c r="O3006" t="str">
        <f t="shared" si="230"/>
        <v>SOLO MÓVIL</v>
      </c>
      <c r="P3006" t="str">
        <f t="shared" si="231"/>
        <v>Ofrecer fijo + internet (FLBBTV)</v>
      </c>
      <c r="Q3006">
        <f t="shared" si="232"/>
        <v>40</v>
      </c>
      <c r="R3006">
        <f>IFERROR(VLOOKUP($A3006,Registros!$B$2:$G$6000,6,0),IFERROR(INDEX(Winback!$C$2:$C$300,MATCH($A3006,Winback!$K$2:$K$300,0)),""))</f>
        <v>0</v>
      </c>
      <c r="S3006" t="str">
        <f t="shared" si="233"/>
        <v>+MOV</v>
      </c>
      <c r="T3006">
        <f t="shared" si="234"/>
        <v>1</v>
      </c>
    </row>
    <row r="3007" spans="1:20" x14ac:dyDescent="0.35">
      <c r="A3007" t="s">
        <v>14856</v>
      </c>
      <c r="B3007" t="s">
        <v>14857</v>
      </c>
      <c r="C3007" t="s">
        <v>14858</v>
      </c>
      <c r="D3007" t="s">
        <v>14859</v>
      </c>
      <c r="E3007">
        <f>IF(COUNTIFS(Registros!$A$2:$A$6000,"NP",Registros!$B$2:$B$6000,$A3007)&gt;0,1,0)</f>
        <v>0</v>
      </c>
      <c r="F3007">
        <f>IF($E3007=1,SUMIFS(Registros!$F$2:$F$6000,Registros!$A$2:$A$6000,"NP",Registros!$B$2:$B$6000,$A3007),0)</f>
        <v>0</v>
      </c>
      <c r="G3007">
        <f>IF(COUNTIFS(Registros!$A$2:$A$6000,"MOV",Registros!$B$2:$B$6000,$A3007)&gt;0,1,0)</f>
        <v>1</v>
      </c>
      <c r="H3007">
        <f>IF($G3007=1,SUMIFS(Registros!$F$2:$F$6000,Registros!$A$2:$A$6000,"MOV",Registros!$B$2:$B$6000,$A3007),0)</f>
        <v>12</v>
      </c>
      <c r="I3007">
        <f>IF(COUNTIFS(Registros!$A$2:$A$6000,"CS",Registros!$B$2:$B$6000,$A3007)&gt;0,1,0)</f>
        <v>0</v>
      </c>
      <c r="J3007">
        <f>IF($I3007=1,SUMIFS(Registros!$I$2:$I$6000,Registros!$A$2:$A$6000,"CS",Registros!$B$2:$B$6000,$A3007),0)</f>
        <v>0</v>
      </c>
      <c r="K3007">
        <f>IF(COUNTIFS(Winback!$K$2:$K$300,$A3007)&gt;0,1,0)</f>
        <v>0</v>
      </c>
      <c r="L3007">
        <f>IF(AND($K3007=1,LEFT($A3007,3)="WB-"),SUMIFS(Winback!$D$2:$D$300,Winback!$K$2:$K$300,$A3007),0)</f>
        <v>0</v>
      </c>
      <c r="M3007">
        <f>IF(OR($E3007=1,$G3007=1,SUMIFS(Registros!$J$2:$J$6000,Registros!$B$2:$B$6000,$A3007)&gt;0),1,0)</f>
        <v>1</v>
      </c>
      <c r="N3007">
        <f>IF($J3007&gt;0,1,IF(COUNTIFS(Registros!$A$2:$A$6000,"CS",Registros!$B$2:$B$6000,$A3007,Registros!$K$2:$K$6000,"&lt;&gt;")&gt;0,1,0))</f>
        <v>0</v>
      </c>
      <c r="O3007" t="str">
        <f t="shared" si="230"/>
        <v>SOLO MÓVIL</v>
      </c>
      <c r="P3007" t="str">
        <f t="shared" si="231"/>
        <v>Ofrecer fijo + internet (FLBBTV)</v>
      </c>
      <c r="Q3007">
        <f t="shared" si="232"/>
        <v>12</v>
      </c>
      <c r="R3007">
        <f>IFERROR(VLOOKUP($A3007,Registros!$B$2:$G$6000,6,0),IFERROR(INDEX(Winback!$C$2:$C$300,MATCH($A3007,Winback!$K$2:$K$300,0)),""))</f>
        <v>0</v>
      </c>
      <c r="S3007" t="str">
        <f t="shared" si="233"/>
        <v>+MOV</v>
      </c>
      <c r="T3007">
        <f t="shared" si="234"/>
        <v>1</v>
      </c>
    </row>
    <row r="3008" spans="1:20" x14ac:dyDescent="0.35">
      <c r="A3008" t="s">
        <v>14861</v>
      </c>
      <c r="B3008" t="s">
        <v>14862</v>
      </c>
      <c r="C3008" t="s">
        <v>14863</v>
      </c>
      <c r="D3008" t="s">
        <v>14864</v>
      </c>
      <c r="E3008">
        <f>IF(COUNTIFS(Registros!$A$2:$A$6000,"NP",Registros!$B$2:$B$6000,$A3008)&gt;0,1,0)</f>
        <v>0</v>
      </c>
      <c r="F3008">
        <f>IF($E3008=1,SUMIFS(Registros!$F$2:$F$6000,Registros!$A$2:$A$6000,"NP",Registros!$B$2:$B$6000,$A3008),0)</f>
        <v>0</v>
      </c>
      <c r="G3008">
        <f>IF(COUNTIFS(Registros!$A$2:$A$6000,"MOV",Registros!$B$2:$B$6000,$A3008)&gt;0,1,0)</f>
        <v>1</v>
      </c>
      <c r="H3008">
        <f>IF($G3008=1,SUMIFS(Registros!$F$2:$F$6000,Registros!$A$2:$A$6000,"MOV",Registros!$B$2:$B$6000,$A3008),0)</f>
        <v>28</v>
      </c>
      <c r="I3008">
        <f>IF(COUNTIFS(Registros!$A$2:$A$6000,"CS",Registros!$B$2:$B$6000,$A3008)&gt;0,1,0)</f>
        <v>0</v>
      </c>
      <c r="J3008">
        <f>IF($I3008=1,SUMIFS(Registros!$I$2:$I$6000,Registros!$A$2:$A$6000,"CS",Registros!$B$2:$B$6000,$A3008),0)</f>
        <v>0</v>
      </c>
      <c r="K3008">
        <f>IF(COUNTIFS(Winback!$K$2:$K$300,$A3008)&gt;0,1,0)</f>
        <v>0</v>
      </c>
      <c r="L3008">
        <f>IF(AND($K3008=1,LEFT($A3008,3)="WB-"),SUMIFS(Winback!$D$2:$D$300,Winback!$K$2:$K$300,$A3008),0)</f>
        <v>0</v>
      </c>
      <c r="M3008">
        <f>IF(OR($E3008=1,$G3008=1,SUMIFS(Registros!$J$2:$J$6000,Registros!$B$2:$B$6000,$A3008)&gt;0),1,0)</f>
        <v>1</v>
      </c>
      <c r="N3008">
        <f>IF($J3008&gt;0,1,IF(COUNTIFS(Registros!$A$2:$A$6000,"CS",Registros!$B$2:$B$6000,$A3008,Registros!$K$2:$K$6000,"&lt;&gt;")&gt;0,1,0))</f>
        <v>0</v>
      </c>
      <c r="O3008" t="str">
        <f t="shared" si="230"/>
        <v>SOLO MÓVIL</v>
      </c>
      <c r="P3008" t="str">
        <f t="shared" si="231"/>
        <v>Ofrecer fijo + internet (FLBBTV)</v>
      </c>
      <c r="Q3008">
        <f t="shared" si="232"/>
        <v>28</v>
      </c>
      <c r="R3008">
        <f>IFERROR(VLOOKUP($A3008,Registros!$B$2:$G$6000,6,0),IFERROR(INDEX(Winback!$C$2:$C$300,MATCH($A3008,Winback!$K$2:$K$300,0)),""))</f>
        <v>0</v>
      </c>
      <c r="S3008" t="str">
        <f t="shared" si="233"/>
        <v>+MOV</v>
      </c>
      <c r="T3008">
        <f t="shared" si="234"/>
        <v>1</v>
      </c>
    </row>
    <row r="3009" spans="1:20" x14ac:dyDescent="0.35">
      <c r="A3009" t="s">
        <v>14866</v>
      </c>
      <c r="B3009" t="s">
        <v>14867</v>
      </c>
      <c r="C3009" t="s">
        <v>14868</v>
      </c>
      <c r="D3009" t="s">
        <v>14869</v>
      </c>
      <c r="E3009">
        <f>IF(COUNTIFS(Registros!$A$2:$A$6000,"NP",Registros!$B$2:$B$6000,$A3009)&gt;0,1,0)</f>
        <v>0</v>
      </c>
      <c r="F3009">
        <f>IF($E3009=1,SUMIFS(Registros!$F$2:$F$6000,Registros!$A$2:$A$6000,"NP",Registros!$B$2:$B$6000,$A3009),0)</f>
        <v>0</v>
      </c>
      <c r="G3009">
        <f>IF(COUNTIFS(Registros!$A$2:$A$6000,"MOV",Registros!$B$2:$B$6000,$A3009)&gt;0,1,0)</f>
        <v>1</v>
      </c>
      <c r="H3009">
        <f>IF($G3009=1,SUMIFS(Registros!$F$2:$F$6000,Registros!$A$2:$A$6000,"MOV",Registros!$B$2:$B$6000,$A3009),0)</f>
        <v>15</v>
      </c>
      <c r="I3009">
        <f>IF(COUNTIFS(Registros!$A$2:$A$6000,"CS",Registros!$B$2:$B$6000,$A3009)&gt;0,1,0)</f>
        <v>0</v>
      </c>
      <c r="J3009">
        <f>IF($I3009=1,SUMIFS(Registros!$I$2:$I$6000,Registros!$A$2:$A$6000,"CS",Registros!$B$2:$B$6000,$A3009),0)</f>
        <v>0</v>
      </c>
      <c r="K3009">
        <f>IF(COUNTIFS(Winback!$K$2:$K$300,$A3009)&gt;0,1,0)</f>
        <v>0</v>
      </c>
      <c r="L3009">
        <f>IF(AND($K3009=1,LEFT($A3009,3)="WB-"),SUMIFS(Winback!$D$2:$D$300,Winback!$K$2:$K$300,$A3009),0)</f>
        <v>0</v>
      </c>
      <c r="M3009">
        <f>IF(OR($E3009=1,$G3009=1,SUMIFS(Registros!$J$2:$J$6000,Registros!$B$2:$B$6000,$A3009)&gt;0),1,0)</f>
        <v>1</v>
      </c>
      <c r="N3009">
        <f>IF($J3009&gt;0,1,IF(COUNTIFS(Registros!$A$2:$A$6000,"CS",Registros!$B$2:$B$6000,$A3009,Registros!$K$2:$K$6000,"&lt;&gt;")&gt;0,1,0))</f>
        <v>0</v>
      </c>
      <c r="O3009" t="str">
        <f t="shared" si="230"/>
        <v>SOLO MÓVIL</v>
      </c>
      <c r="P3009" t="str">
        <f t="shared" si="231"/>
        <v>Ofrecer fijo + internet (FLBBTV)</v>
      </c>
      <c r="Q3009">
        <f t="shared" si="232"/>
        <v>15</v>
      </c>
      <c r="R3009">
        <f>IFERROR(VLOOKUP($A3009,Registros!$B$2:$G$6000,6,0),IFERROR(INDEX(Winback!$C$2:$C$300,MATCH($A3009,Winback!$K$2:$K$300,0)),""))</f>
        <v>0</v>
      </c>
      <c r="S3009" t="str">
        <f t="shared" si="233"/>
        <v>+MOV</v>
      </c>
      <c r="T3009">
        <f t="shared" si="234"/>
        <v>1</v>
      </c>
    </row>
    <row r="3010" spans="1:20" x14ac:dyDescent="0.35">
      <c r="A3010" t="s">
        <v>14871</v>
      </c>
      <c r="B3010" t="s">
        <v>14872</v>
      </c>
      <c r="C3010" t="s">
        <v>14873</v>
      </c>
      <c r="D3010" t="s">
        <v>14874</v>
      </c>
      <c r="E3010">
        <f>IF(COUNTIFS(Registros!$A$2:$A$6000,"NP",Registros!$B$2:$B$6000,$A3010)&gt;0,1,0)</f>
        <v>0</v>
      </c>
      <c r="F3010">
        <f>IF($E3010=1,SUMIFS(Registros!$F$2:$F$6000,Registros!$A$2:$A$6000,"NP",Registros!$B$2:$B$6000,$A3010),0)</f>
        <v>0</v>
      </c>
      <c r="G3010">
        <f>IF(COUNTIFS(Registros!$A$2:$A$6000,"MOV",Registros!$B$2:$B$6000,$A3010)&gt;0,1,0)</f>
        <v>1</v>
      </c>
      <c r="H3010">
        <f>IF($G3010=1,SUMIFS(Registros!$F$2:$F$6000,Registros!$A$2:$A$6000,"MOV",Registros!$B$2:$B$6000,$A3010),0)</f>
        <v>15</v>
      </c>
      <c r="I3010">
        <f>IF(COUNTIFS(Registros!$A$2:$A$6000,"CS",Registros!$B$2:$B$6000,$A3010)&gt;0,1,0)</f>
        <v>0</v>
      </c>
      <c r="J3010">
        <f>IF($I3010=1,SUMIFS(Registros!$I$2:$I$6000,Registros!$A$2:$A$6000,"CS",Registros!$B$2:$B$6000,$A3010),0)</f>
        <v>0</v>
      </c>
      <c r="K3010">
        <f>IF(COUNTIFS(Winback!$K$2:$K$300,$A3010)&gt;0,1,0)</f>
        <v>0</v>
      </c>
      <c r="L3010">
        <f>IF(AND($K3010=1,LEFT($A3010,3)="WB-"),SUMIFS(Winback!$D$2:$D$300,Winback!$K$2:$K$300,$A3010),0)</f>
        <v>0</v>
      </c>
      <c r="M3010">
        <f>IF(OR($E3010=1,$G3010=1,SUMIFS(Registros!$J$2:$J$6000,Registros!$B$2:$B$6000,$A3010)&gt;0),1,0)</f>
        <v>1</v>
      </c>
      <c r="N3010">
        <f>IF($J3010&gt;0,1,IF(COUNTIFS(Registros!$A$2:$A$6000,"CS",Registros!$B$2:$B$6000,$A3010,Registros!$K$2:$K$6000,"&lt;&gt;")&gt;0,1,0))</f>
        <v>0</v>
      </c>
      <c r="O3010" t="str">
        <f t="shared" ref="O3010:O3073" si="235">IF(AND($K3010=1,$E3010=0,$G3010=0,$I3010=0),"WINBACK",IF(AND($M3010=1,$N3010&gt;0),"CONVERGENTE",IF($M3010=1,"SOLO MÓVIL",IF($N3010&gt;0,"SOLO FIJO / INTERNET","SIN SERVICIOS"))))</f>
        <v>SOLO MÓVIL</v>
      </c>
      <c r="P3010" t="str">
        <f t="shared" ref="P3010:P3073" si="236">IF($O3010="WINBACK","Recuperar (winback)",IF($O3010="CONVERGENTE","Upgrade / más líneas",IF($O3010="SOLO MÓVIL","Ofrecer fijo + internet (FLBBTV)",IF($O3010="SOLO FIJO / INTERNET","Ofrecer línea móvil Nextphone","Oferta completa (móvil + fijo + internet)"))))</f>
        <v>Ofrecer fijo + internet (FLBBTV)</v>
      </c>
      <c r="Q3010">
        <f t="shared" ref="Q3010:Q3073" si="237">$F3010+$H3010+$L3010</f>
        <v>15</v>
      </c>
      <c r="R3010">
        <f>IFERROR(VLOOKUP($A3010,Registros!$B$2:$G$6000,6,0),IFERROR(INDEX(Winback!$C$2:$C$300,MATCH($A3010,Winback!$K$2:$K$300,0)),""))</f>
        <v>0</v>
      </c>
      <c r="S3010" t="str">
        <f t="shared" ref="S3010:S3073" si="238">IF($E3010=1,"NP","")&amp;IF($G3010=1,"+MOV","")&amp;IF($I3010=1,"+CS","")&amp;IF($K3010=1,"+WB","")</f>
        <v>+MOV</v>
      </c>
      <c r="T3010">
        <f t="shared" ref="T3010:T3073" si="239">$E3010+$G3010+$I3010+$K3010</f>
        <v>1</v>
      </c>
    </row>
    <row r="3011" spans="1:20" x14ac:dyDescent="0.35">
      <c r="A3011" t="s">
        <v>14876</v>
      </c>
      <c r="B3011" t="s">
        <v>14877</v>
      </c>
      <c r="C3011" t="s">
        <v>14878</v>
      </c>
      <c r="D3011" t="s">
        <v>14879</v>
      </c>
      <c r="E3011">
        <f>IF(COUNTIFS(Registros!$A$2:$A$6000,"NP",Registros!$B$2:$B$6000,$A3011)&gt;0,1,0)</f>
        <v>0</v>
      </c>
      <c r="F3011">
        <f>IF($E3011=1,SUMIFS(Registros!$F$2:$F$6000,Registros!$A$2:$A$6000,"NP",Registros!$B$2:$B$6000,$A3011),0)</f>
        <v>0</v>
      </c>
      <c r="G3011">
        <f>IF(COUNTIFS(Registros!$A$2:$A$6000,"MOV",Registros!$B$2:$B$6000,$A3011)&gt;0,1,0)</f>
        <v>1</v>
      </c>
      <c r="H3011">
        <f>IF($G3011=1,SUMIFS(Registros!$F$2:$F$6000,Registros!$A$2:$A$6000,"MOV",Registros!$B$2:$B$6000,$A3011),0)</f>
        <v>16.25</v>
      </c>
      <c r="I3011">
        <f>IF(COUNTIFS(Registros!$A$2:$A$6000,"CS",Registros!$B$2:$B$6000,$A3011)&gt;0,1,0)</f>
        <v>0</v>
      </c>
      <c r="J3011">
        <f>IF($I3011=1,SUMIFS(Registros!$I$2:$I$6000,Registros!$A$2:$A$6000,"CS",Registros!$B$2:$B$6000,$A3011),0)</f>
        <v>0</v>
      </c>
      <c r="K3011">
        <f>IF(COUNTIFS(Winback!$K$2:$K$300,$A3011)&gt;0,1,0)</f>
        <v>0</v>
      </c>
      <c r="L3011">
        <f>IF(AND($K3011=1,LEFT($A3011,3)="WB-"),SUMIFS(Winback!$D$2:$D$300,Winback!$K$2:$K$300,$A3011),0)</f>
        <v>0</v>
      </c>
      <c r="M3011">
        <f>IF(OR($E3011=1,$G3011=1,SUMIFS(Registros!$J$2:$J$6000,Registros!$B$2:$B$6000,$A3011)&gt;0),1,0)</f>
        <v>1</v>
      </c>
      <c r="N3011">
        <f>IF($J3011&gt;0,1,IF(COUNTIFS(Registros!$A$2:$A$6000,"CS",Registros!$B$2:$B$6000,$A3011,Registros!$K$2:$K$6000,"&lt;&gt;")&gt;0,1,0))</f>
        <v>0</v>
      </c>
      <c r="O3011" t="str">
        <f t="shared" si="235"/>
        <v>SOLO MÓVIL</v>
      </c>
      <c r="P3011" t="str">
        <f t="shared" si="236"/>
        <v>Ofrecer fijo + internet (FLBBTV)</v>
      </c>
      <c r="Q3011">
        <f t="shared" si="237"/>
        <v>16.25</v>
      </c>
      <c r="R3011">
        <f>IFERROR(VLOOKUP($A3011,Registros!$B$2:$G$6000,6,0),IFERROR(INDEX(Winback!$C$2:$C$300,MATCH($A3011,Winback!$K$2:$K$300,0)),""))</f>
        <v>0</v>
      </c>
      <c r="S3011" t="str">
        <f t="shared" si="238"/>
        <v>+MOV</v>
      </c>
      <c r="T3011">
        <f t="shared" si="239"/>
        <v>1</v>
      </c>
    </row>
    <row r="3012" spans="1:20" x14ac:dyDescent="0.35">
      <c r="A3012" t="s">
        <v>14881</v>
      </c>
      <c r="B3012" t="s">
        <v>14882</v>
      </c>
      <c r="C3012" t="s">
        <v>14883</v>
      </c>
      <c r="D3012" t="s">
        <v>14884</v>
      </c>
      <c r="E3012">
        <f>IF(COUNTIFS(Registros!$A$2:$A$6000,"NP",Registros!$B$2:$B$6000,$A3012)&gt;0,1,0)</f>
        <v>0</v>
      </c>
      <c r="F3012">
        <f>IF($E3012=1,SUMIFS(Registros!$F$2:$F$6000,Registros!$A$2:$A$6000,"NP",Registros!$B$2:$B$6000,$A3012),0)</f>
        <v>0</v>
      </c>
      <c r="G3012">
        <f>IF(COUNTIFS(Registros!$A$2:$A$6000,"MOV",Registros!$B$2:$B$6000,$A3012)&gt;0,1,0)</f>
        <v>1</v>
      </c>
      <c r="H3012">
        <f>IF($G3012=1,SUMIFS(Registros!$F$2:$F$6000,Registros!$A$2:$A$6000,"MOV",Registros!$B$2:$B$6000,$A3012),0)</f>
        <v>15</v>
      </c>
      <c r="I3012">
        <f>IF(COUNTIFS(Registros!$A$2:$A$6000,"CS",Registros!$B$2:$B$6000,$A3012)&gt;0,1,0)</f>
        <v>0</v>
      </c>
      <c r="J3012">
        <f>IF($I3012=1,SUMIFS(Registros!$I$2:$I$6000,Registros!$A$2:$A$6000,"CS",Registros!$B$2:$B$6000,$A3012),0)</f>
        <v>0</v>
      </c>
      <c r="K3012">
        <f>IF(COUNTIFS(Winback!$K$2:$K$300,$A3012)&gt;0,1,0)</f>
        <v>0</v>
      </c>
      <c r="L3012">
        <f>IF(AND($K3012=1,LEFT($A3012,3)="WB-"),SUMIFS(Winback!$D$2:$D$300,Winback!$K$2:$K$300,$A3012),0)</f>
        <v>0</v>
      </c>
      <c r="M3012">
        <f>IF(OR($E3012=1,$G3012=1,SUMIFS(Registros!$J$2:$J$6000,Registros!$B$2:$B$6000,$A3012)&gt;0),1,0)</f>
        <v>1</v>
      </c>
      <c r="N3012">
        <f>IF($J3012&gt;0,1,IF(COUNTIFS(Registros!$A$2:$A$6000,"CS",Registros!$B$2:$B$6000,$A3012,Registros!$K$2:$K$6000,"&lt;&gt;")&gt;0,1,0))</f>
        <v>0</v>
      </c>
      <c r="O3012" t="str">
        <f t="shared" si="235"/>
        <v>SOLO MÓVIL</v>
      </c>
      <c r="P3012" t="str">
        <f t="shared" si="236"/>
        <v>Ofrecer fijo + internet (FLBBTV)</v>
      </c>
      <c r="Q3012">
        <f t="shared" si="237"/>
        <v>15</v>
      </c>
      <c r="R3012">
        <f>IFERROR(VLOOKUP($A3012,Registros!$B$2:$G$6000,6,0),IFERROR(INDEX(Winback!$C$2:$C$300,MATCH($A3012,Winback!$K$2:$K$300,0)),""))</f>
        <v>0</v>
      </c>
      <c r="S3012" t="str">
        <f t="shared" si="238"/>
        <v>+MOV</v>
      </c>
      <c r="T3012">
        <f t="shared" si="239"/>
        <v>1</v>
      </c>
    </row>
    <row r="3013" spans="1:20" x14ac:dyDescent="0.35">
      <c r="A3013" t="s">
        <v>14886</v>
      </c>
      <c r="B3013" t="s">
        <v>14887</v>
      </c>
      <c r="C3013" t="s">
        <v>14888</v>
      </c>
      <c r="D3013" t="s">
        <v>14889</v>
      </c>
      <c r="E3013">
        <f>IF(COUNTIFS(Registros!$A$2:$A$6000,"NP",Registros!$B$2:$B$6000,$A3013)&gt;0,1,0)</f>
        <v>0</v>
      </c>
      <c r="F3013">
        <f>IF($E3013=1,SUMIFS(Registros!$F$2:$F$6000,Registros!$A$2:$A$6000,"NP",Registros!$B$2:$B$6000,$A3013),0)</f>
        <v>0</v>
      </c>
      <c r="G3013">
        <f>IF(COUNTIFS(Registros!$A$2:$A$6000,"MOV",Registros!$B$2:$B$6000,$A3013)&gt;0,1,0)</f>
        <v>1</v>
      </c>
      <c r="H3013">
        <f>IF($G3013=1,SUMIFS(Registros!$F$2:$F$6000,Registros!$A$2:$A$6000,"MOV",Registros!$B$2:$B$6000,$A3013),0)</f>
        <v>15</v>
      </c>
      <c r="I3013">
        <f>IF(COUNTIFS(Registros!$A$2:$A$6000,"CS",Registros!$B$2:$B$6000,$A3013)&gt;0,1,0)</f>
        <v>0</v>
      </c>
      <c r="J3013">
        <f>IF($I3013=1,SUMIFS(Registros!$I$2:$I$6000,Registros!$A$2:$A$6000,"CS",Registros!$B$2:$B$6000,$A3013),0)</f>
        <v>0</v>
      </c>
      <c r="K3013">
        <f>IF(COUNTIFS(Winback!$K$2:$K$300,$A3013)&gt;0,1,0)</f>
        <v>0</v>
      </c>
      <c r="L3013">
        <f>IF(AND($K3013=1,LEFT($A3013,3)="WB-"),SUMIFS(Winback!$D$2:$D$300,Winback!$K$2:$K$300,$A3013),0)</f>
        <v>0</v>
      </c>
      <c r="M3013">
        <f>IF(OR($E3013=1,$G3013=1,SUMIFS(Registros!$J$2:$J$6000,Registros!$B$2:$B$6000,$A3013)&gt;0),1,0)</f>
        <v>1</v>
      </c>
      <c r="N3013">
        <f>IF($J3013&gt;0,1,IF(COUNTIFS(Registros!$A$2:$A$6000,"CS",Registros!$B$2:$B$6000,$A3013,Registros!$K$2:$K$6000,"&lt;&gt;")&gt;0,1,0))</f>
        <v>0</v>
      </c>
      <c r="O3013" t="str">
        <f t="shared" si="235"/>
        <v>SOLO MÓVIL</v>
      </c>
      <c r="P3013" t="str">
        <f t="shared" si="236"/>
        <v>Ofrecer fijo + internet (FLBBTV)</v>
      </c>
      <c r="Q3013">
        <f t="shared" si="237"/>
        <v>15</v>
      </c>
      <c r="R3013">
        <f>IFERROR(VLOOKUP($A3013,Registros!$B$2:$G$6000,6,0),IFERROR(INDEX(Winback!$C$2:$C$300,MATCH($A3013,Winback!$K$2:$K$300,0)),""))</f>
        <v>0</v>
      </c>
      <c r="S3013" t="str">
        <f t="shared" si="238"/>
        <v>+MOV</v>
      </c>
      <c r="T3013">
        <f t="shared" si="239"/>
        <v>1</v>
      </c>
    </row>
    <row r="3014" spans="1:20" x14ac:dyDescent="0.35">
      <c r="A3014" t="s">
        <v>14891</v>
      </c>
      <c r="B3014" t="s">
        <v>14892</v>
      </c>
      <c r="C3014" t="s">
        <v>14893</v>
      </c>
      <c r="D3014" t="s">
        <v>14894</v>
      </c>
      <c r="E3014">
        <f>IF(COUNTIFS(Registros!$A$2:$A$6000,"NP",Registros!$B$2:$B$6000,$A3014)&gt;0,1,0)</f>
        <v>0</v>
      </c>
      <c r="F3014">
        <f>IF($E3014=1,SUMIFS(Registros!$F$2:$F$6000,Registros!$A$2:$A$6000,"NP",Registros!$B$2:$B$6000,$A3014),0)</f>
        <v>0</v>
      </c>
      <c r="G3014">
        <f>IF(COUNTIFS(Registros!$A$2:$A$6000,"MOV",Registros!$B$2:$B$6000,$A3014)&gt;0,1,0)</f>
        <v>1</v>
      </c>
      <c r="H3014">
        <f>IF($G3014=1,SUMIFS(Registros!$F$2:$F$6000,Registros!$A$2:$A$6000,"MOV",Registros!$B$2:$B$6000,$A3014),0)</f>
        <v>15</v>
      </c>
      <c r="I3014">
        <f>IF(COUNTIFS(Registros!$A$2:$A$6000,"CS",Registros!$B$2:$B$6000,$A3014)&gt;0,1,0)</f>
        <v>0</v>
      </c>
      <c r="J3014">
        <f>IF($I3014=1,SUMIFS(Registros!$I$2:$I$6000,Registros!$A$2:$A$6000,"CS",Registros!$B$2:$B$6000,$A3014),0)</f>
        <v>0</v>
      </c>
      <c r="K3014">
        <f>IF(COUNTIFS(Winback!$K$2:$K$300,$A3014)&gt;0,1,0)</f>
        <v>0</v>
      </c>
      <c r="L3014">
        <f>IF(AND($K3014=1,LEFT($A3014,3)="WB-"),SUMIFS(Winback!$D$2:$D$300,Winback!$K$2:$K$300,$A3014),0)</f>
        <v>0</v>
      </c>
      <c r="M3014">
        <f>IF(OR($E3014=1,$G3014=1,SUMIFS(Registros!$J$2:$J$6000,Registros!$B$2:$B$6000,$A3014)&gt;0),1,0)</f>
        <v>1</v>
      </c>
      <c r="N3014">
        <f>IF($J3014&gt;0,1,IF(COUNTIFS(Registros!$A$2:$A$6000,"CS",Registros!$B$2:$B$6000,$A3014,Registros!$K$2:$K$6000,"&lt;&gt;")&gt;0,1,0))</f>
        <v>0</v>
      </c>
      <c r="O3014" t="str">
        <f t="shared" si="235"/>
        <v>SOLO MÓVIL</v>
      </c>
      <c r="P3014" t="str">
        <f t="shared" si="236"/>
        <v>Ofrecer fijo + internet (FLBBTV)</v>
      </c>
      <c r="Q3014">
        <f t="shared" si="237"/>
        <v>15</v>
      </c>
      <c r="R3014">
        <f>IFERROR(VLOOKUP($A3014,Registros!$B$2:$G$6000,6,0),IFERROR(INDEX(Winback!$C$2:$C$300,MATCH($A3014,Winback!$K$2:$K$300,0)),""))</f>
        <v>0</v>
      </c>
      <c r="S3014" t="str">
        <f t="shared" si="238"/>
        <v>+MOV</v>
      </c>
      <c r="T3014">
        <f t="shared" si="239"/>
        <v>1</v>
      </c>
    </row>
    <row r="3015" spans="1:20" x14ac:dyDescent="0.35">
      <c r="A3015" t="s">
        <v>14896</v>
      </c>
      <c r="B3015" t="s">
        <v>14897</v>
      </c>
      <c r="C3015" t="s">
        <v>14898</v>
      </c>
      <c r="D3015" t="s">
        <v>14899</v>
      </c>
      <c r="E3015">
        <f>IF(COUNTIFS(Registros!$A$2:$A$6000,"NP",Registros!$B$2:$B$6000,$A3015)&gt;0,1,0)</f>
        <v>0</v>
      </c>
      <c r="F3015">
        <f>IF($E3015=1,SUMIFS(Registros!$F$2:$F$6000,Registros!$A$2:$A$6000,"NP",Registros!$B$2:$B$6000,$A3015),0)</f>
        <v>0</v>
      </c>
      <c r="G3015">
        <f>IF(COUNTIFS(Registros!$A$2:$A$6000,"MOV",Registros!$B$2:$B$6000,$A3015)&gt;0,1,0)</f>
        <v>1</v>
      </c>
      <c r="H3015">
        <f>IF($G3015=1,SUMIFS(Registros!$F$2:$F$6000,Registros!$A$2:$A$6000,"MOV",Registros!$B$2:$B$6000,$A3015),0)</f>
        <v>30</v>
      </c>
      <c r="I3015">
        <f>IF(COUNTIFS(Registros!$A$2:$A$6000,"CS",Registros!$B$2:$B$6000,$A3015)&gt;0,1,0)</f>
        <v>0</v>
      </c>
      <c r="J3015">
        <f>IF($I3015=1,SUMIFS(Registros!$I$2:$I$6000,Registros!$A$2:$A$6000,"CS",Registros!$B$2:$B$6000,$A3015),0)</f>
        <v>0</v>
      </c>
      <c r="K3015">
        <f>IF(COUNTIFS(Winback!$K$2:$K$300,$A3015)&gt;0,1,0)</f>
        <v>0</v>
      </c>
      <c r="L3015">
        <f>IF(AND($K3015=1,LEFT($A3015,3)="WB-"),SUMIFS(Winback!$D$2:$D$300,Winback!$K$2:$K$300,$A3015),0)</f>
        <v>0</v>
      </c>
      <c r="M3015">
        <f>IF(OR($E3015=1,$G3015=1,SUMIFS(Registros!$J$2:$J$6000,Registros!$B$2:$B$6000,$A3015)&gt;0),1,0)</f>
        <v>1</v>
      </c>
      <c r="N3015">
        <f>IF($J3015&gt;0,1,IF(COUNTIFS(Registros!$A$2:$A$6000,"CS",Registros!$B$2:$B$6000,$A3015,Registros!$K$2:$K$6000,"&lt;&gt;")&gt;0,1,0))</f>
        <v>0</v>
      </c>
      <c r="O3015" t="str">
        <f t="shared" si="235"/>
        <v>SOLO MÓVIL</v>
      </c>
      <c r="P3015" t="str">
        <f t="shared" si="236"/>
        <v>Ofrecer fijo + internet (FLBBTV)</v>
      </c>
      <c r="Q3015">
        <f t="shared" si="237"/>
        <v>30</v>
      </c>
      <c r="R3015">
        <f>IFERROR(VLOOKUP($A3015,Registros!$B$2:$G$6000,6,0),IFERROR(INDEX(Winback!$C$2:$C$300,MATCH($A3015,Winback!$K$2:$K$300,0)),""))</f>
        <v>0</v>
      </c>
      <c r="S3015" t="str">
        <f t="shared" si="238"/>
        <v>+MOV</v>
      </c>
      <c r="T3015">
        <f t="shared" si="239"/>
        <v>1</v>
      </c>
    </row>
    <row r="3016" spans="1:20" x14ac:dyDescent="0.35">
      <c r="A3016" t="s">
        <v>14901</v>
      </c>
      <c r="B3016" t="s">
        <v>14902</v>
      </c>
      <c r="C3016" t="s">
        <v>14903</v>
      </c>
      <c r="D3016" t="s">
        <v>14904</v>
      </c>
      <c r="E3016">
        <f>IF(COUNTIFS(Registros!$A$2:$A$6000,"NP",Registros!$B$2:$B$6000,$A3016)&gt;0,1,0)</f>
        <v>0</v>
      </c>
      <c r="F3016">
        <f>IF($E3016=1,SUMIFS(Registros!$F$2:$F$6000,Registros!$A$2:$A$6000,"NP",Registros!$B$2:$B$6000,$A3016),0)</f>
        <v>0</v>
      </c>
      <c r="G3016">
        <f>IF(COUNTIFS(Registros!$A$2:$A$6000,"MOV",Registros!$B$2:$B$6000,$A3016)&gt;0,1,0)</f>
        <v>1</v>
      </c>
      <c r="H3016">
        <f>IF($G3016=1,SUMIFS(Registros!$F$2:$F$6000,Registros!$A$2:$A$6000,"MOV",Registros!$B$2:$B$6000,$A3016),0)</f>
        <v>0</v>
      </c>
      <c r="I3016">
        <f>IF(COUNTIFS(Registros!$A$2:$A$6000,"CS",Registros!$B$2:$B$6000,$A3016)&gt;0,1,0)</f>
        <v>0</v>
      </c>
      <c r="J3016">
        <f>IF($I3016=1,SUMIFS(Registros!$I$2:$I$6000,Registros!$A$2:$A$6000,"CS",Registros!$B$2:$B$6000,$A3016),0)</f>
        <v>0</v>
      </c>
      <c r="K3016">
        <f>IF(COUNTIFS(Winback!$K$2:$K$300,$A3016)&gt;0,1,0)</f>
        <v>0</v>
      </c>
      <c r="L3016">
        <f>IF(AND($K3016=1,LEFT($A3016,3)="WB-"),SUMIFS(Winback!$D$2:$D$300,Winback!$K$2:$K$300,$A3016),0)</f>
        <v>0</v>
      </c>
      <c r="M3016">
        <f>IF(OR($E3016=1,$G3016=1,SUMIFS(Registros!$J$2:$J$6000,Registros!$B$2:$B$6000,$A3016)&gt;0),1,0)</f>
        <v>1</v>
      </c>
      <c r="N3016">
        <f>IF($J3016&gt;0,1,IF(COUNTIFS(Registros!$A$2:$A$6000,"CS",Registros!$B$2:$B$6000,$A3016,Registros!$K$2:$K$6000,"&lt;&gt;")&gt;0,1,0))</f>
        <v>0</v>
      </c>
      <c r="O3016" t="str">
        <f t="shared" si="235"/>
        <v>SOLO MÓVIL</v>
      </c>
      <c r="P3016" t="str">
        <f t="shared" si="236"/>
        <v>Ofrecer fijo + internet (FLBBTV)</v>
      </c>
      <c r="Q3016">
        <f t="shared" si="237"/>
        <v>0</v>
      </c>
      <c r="R3016">
        <f>IFERROR(VLOOKUP($A3016,Registros!$B$2:$G$6000,6,0),IFERROR(INDEX(Winback!$C$2:$C$300,MATCH($A3016,Winback!$K$2:$K$300,0)),""))</f>
        <v>0</v>
      </c>
      <c r="S3016" t="str">
        <f t="shared" si="238"/>
        <v>+MOV</v>
      </c>
      <c r="T3016">
        <f t="shared" si="239"/>
        <v>1</v>
      </c>
    </row>
    <row r="3017" spans="1:20" x14ac:dyDescent="0.35">
      <c r="A3017" t="s">
        <v>14905</v>
      </c>
      <c r="B3017" t="s">
        <v>14906</v>
      </c>
      <c r="C3017" t="s">
        <v>14907</v>
      </c>
      <c r="D3017" t="s">
        <v>14908</v>
      </c>
      <c r="E3017">
        <f>IF(COUNTIFS(Registros!$A$2:$A$6000,"NP",Registros!$B$2:$B$6000,$A3017)&gt;0,1,0)</f>
        <v>0</v>
      </c>
      <c r="F3017">
        <f>IF($E3017=1,SUMIFS(Registros!$F$2:$F$6000,Registros!$A$2:$A$6000,"NP",Registros!$B$2:$B$6000,$A3017),0)</f>
        <v>0</v>
      </c>
      <c r="G3017">
        <f>IF(COUNTIFS(Registros!$A$2:$A$6000,"MOV",Registros!$B$2:$B$6000,$A3017)&gt;0,1,0)</f>
        <v>1</v>
      </c>
      <c r="H3017">
        <f>IF($G3017=1,SUMIFS(Registros!$F$2:$F$6000,Registros!$A$2:$A$6000,"MOV",Registros!$B$2:$B$6000,$A3017),0)</f>
        <v>15</v>
      </c>
      <c r="I3017">
        <f>IF(COUNTIFS(Registros!$A$2:$A$6000,"CS",Registros!$B$2:$B$6000,$A3017)&gt;0,1,0)</f>
        <v>0</v>
      </c>
      <c r="J3017">
        <f>IF($I3017=1,SUMIFS(Registros!$I$2:$I$6000,Registros!$A$2:$A$6000,"CS",Registros!$B$2:$B$6000,$A3017),0)</f>
        <v>0</v>
      </c>
      <c r="K3017">
        <f>IF(COUNTIFS(Winback!$K$2:$K$300,$A3017)&gt;0,1,0)</f>
        <v>0</v>
      </c>
      <c r="L3017">
        <f>IF(AND($K3017=1,LEFT($A3017,3)="WB-"),SUMIFS(Winback!$D$2:$D$300,Winback!$K$2:$K$300,$A3017),0)</f>
        <v>0</v>
      </c>
      <c r="M3017">
        <f>IF(OR($E3017=1,$G3017=1,SUMIFS(Registros!$J$2:$J$6000,Registros!$B$2:$B$6000,$A3017)&gt;0),1,0)</f>
        <v>1</v>
      </c>
      <c r="N3017">
        <f>IF($J3017&gt;0,1,IF(COUNTIFS(Registros!$A$2:$A$6000,"CS",Registros!$B$2:$B$6000,$A3017,Registros!$K$2:$K$6000,"&lt;&gt;")&gt;0,1,0))</f>
        <v>0</v>
      </c>
      <c r="O3017" t="str">
        <f t="shared" si="235"/>
        <v>SOLO MÓVIL</v>
      </c>
      <c r="P3017" t="str">
        <f t="shared" si="236"/>
        <v>Ofrecer fijo + internet (FLBBTV)</v>
      </c>
      <c r="Q3017">
        <f t="shared" si="237"/>
        <v>15</v>
      </c>
      <c r="R3017">
        <f>IFERROR(VLOOKUP($A3017,Registros!$B$2:$G$6000,6,0),IFERROR(INDEX(Winback!$C$2:$C$300,MATCH($A3017,Winback!$K$2:$K$300,0)),""))</f>
        <v>0</v>
      </c>
      <c r="S3017" t="str">
        <f t="shared" si="238"/>
        <v>+MOV</v>
      </c>
      <c r="T3017">
        <f t="shared" si="239"/>
        <v>1</v>
      </c>
    </row>
    <row r="3018" spans="1:20" x14ac:dyDescent="0.35">
      <c r="A3018" t="s">
        <v>14910</v>
      </c>
      <c r="B3018" t="s">
        <v>14911</v>
      </c>
      <c r="C3018" t="s">
        <v>14912</v>
      </c>
      <c r="D3018" t="s">
        <v>14913</v>
      </c>
      <c r="E3018">
        <f>IF(COUNTIFS(Registros!$A$2:$A$6000,"NP",Registros!$B$2:$B$6000,$A3018)&gt;0,1,0)</f>
        <v>0</v>
      </c>
      <c r="F3018">
        <f>IF($E3018=1,SUMIFS(Registros!$F$2:$F$6000,Registros!$A$2:$A$6000,"NP",Registros!$B$2:$B$6000,$A3018),0)</f>
        <v>0</v>
      </c>
      <c r="G3018">
        <f>IF(COUNTIFS(Registros!$A$2:$A$6000,"MOV",Registros!$B$2:$B$6000,$A3018)&gt;0,1,0)</f>
        <v>1</v>
      </c>
      <c r="H3018">
        <f>IF($G3018=1,SUMIFS(Registros!$F$2:$F$6000,Registros!$A$2:$A$6000,"MOV",Registros!$B$2:$B$6000,$A3018),0)</f>
        <v>0</v>
      </c>
      <c r="I3018">
        <f>IF(COUNTIFS(Registros!$A$2:$A$6000,"CS",Registros!$B$2:$B$6000,$A3018)&gt;0,1,0)</f>
        <v>0</v>
      </c>
      <c r="J3018">
        <f>IF($I3018=1,SUMIFS(Registros!$I$2:$I$6000,Registros!$A$2:$A$6000,"CS",Registros!$B$2:$B$6000,$A3018),0)</f>
        <v>0</v>
      </c>
      <c r="K3018">
        <f>IF(COUNTIFS(Winback!$K$2:$K$300,$A3018)&gt;0,1,0)</f>
        <v>0</v>
      </c>
      <c r="L3018">
        <f>IF(AND($K3018=1,LEFT($A3018,3)="WB-"),SUMIFS(Winback!$D$2:$D$300,Winback!$K$2:$K$300,$A3018),0)</f>
        <v>0</v>
      </c>
      <c r="M3018">
        <f>IF(OR($E3018=1,$G3018=1,SUMIFS(Registros!$J$2:$J$6000,Registros!$B$2:$B$6000,$A3018)&gt;0),1,0)</f>
        <v>1</v>
      </c>
      <c r="N3018">
        <f>IF($J3018&gt;0,1,IF(COUNTIFS(Registros!$A$2:$A$6000,"CS",Registros!$B$2:$B$6000,$A3018,Registros!$K$2:$K$6000,"&lt;&gt;")&gt;0,1,0))</f>
        <v>0</v>
      </c>
      <c r="O3018" t="str">
        <f t="shared" si="235"/>
        <v>SOLO MÓVIL</v>
      </c>
      <c r="P3018" t="str">
        <f t="shared" si="236"/>
        <v>Ofrecer fijo + internet (FLBBTV)</v>
      </c>
      <c r="Q3018">
        <f t="shared" si="237"/>
        <v>0</v>
      </c>
      <c r="R3018">
        <f>IFERROR(VLOOKUP($A3018,Registros!$B$2:$G$6000,6,0),IFERROR(INDEX(Winback!$C$2:$C$300,MATCH($A3018,Winback!$K$2:$K$300,0)),""))</f>
        <v>0</v>
      </c>
      <c r="S3018" t="str">
        <f t="shared" si="238"/>
        <v>+MOV</v>
      </c>
      <c r="T3018">
        <f t="shared" si="239"/>
        <v>1</v>
      </c>
    </row>
    <row r="3019" spans="1:20" x14ac:dyDescent="0.35">
      <c r="A3019" t="s">
        <v>14914</v>
      </c>
      <c r="B3019" t="s">
        <v>14915</v>
      </c>
      <c r="C3019" t="s">
        <v>14916</v>
      </c>
      <c r="D3019" t="s">
        <v>14917</v>
      </c>
      <c r="E3019">
        <f>IF(COUNTIFS(Registros!$A$2:$A$6000,"NP",Registros!$B$2:$B$6000,$A3019)&gt;0,1,0)</f>
        <v>0</v>
      </c>
      <c r="F3019">
        <f>IF($E3019=1,SUMIFS(Registros!$F$2:$F$6000,Registros!$A$2:$A$6000,"NP",Registros!$B$2:$B$6000,$A3019),0)</f>
        <v>0</v>
      </c>
      <c r="G3019">
        <f>IF(COUNTIFS(Registros!$A$2:$A$6000,"MOV",Registros!$B$2:$B$6000,$A3019)&gt;0,1,0)</f>
        <v>1</v>
      </c>
      <c r="H3019">
        <f>IF($G3019=1,SUMIFS(Registros!$F$2:$F$6000,Registros!$A$2:$A$6000,"MOV",Registros!$B$2:$B$6000,$A3019),0)</f>
        <v>16.25</v>
      </c>
      <c r="I3019">
        <f>IF(COUNTIFS(Registros!$A$2:$A$6000,"CS",Registros!$B$2:$B$6000,$A3019)&gt;0,1,0)</f>
        <v>0</v>
      </c>
      <c r="J3019">
        <f>IF($I3019=1,SUMIFS(Registros!$I$2:$I$6000,Registros!$A$2:$A$6000,"CS",Registros!$B$2:$B$6000,$A3019),0)</f>
        <v>0</v>
      </c>
      <c r="K3019">
        <f>IF(COUNTIFS(Winback!$K$2:$K$300,$A3019)&gt;0,1,0)</f>
        <v>0</v>
      </c>
      <c r="L3019">
        <f>IF(AND($K3019=1,LEFT($A3019,3)="WB-"),SUMIFS(Winback!$D$2:$D$300,Winback!$K$2:$K$300,$A3019),0)</f>
        <v>0</v>
      </c>
      <c r="M3019">
        <f>IF(OR($E3019=1,$G3019=1,SUMIFS(Registros!$J$2:$J$6000,Registros!$B$2:$B$6000,$A3019)&gt;0),1,0)</f>
        <v>1</v>
      </c>
      <c r="N3019">
        <f>IF($J3019&gt;0,1,IF(COUNTIFS(Registros!$A$2:$A$6000,"CS",Registros!$B$2:$B$6000,$A3019,Registros!$K$2:$K$6000,"&lt;&gt;")&gt;0,1,0))</f>
        <v>0</v>
      </c>
      <c r="O3019" t="str">
        <f t="shared" si="235"/>
        <v>SOLO MÓVIL</v>
      </c>
      <c r="P3019" t="str">
        <f t="shared" si="236"/>
        <v>Ofrecer fijo + internet (FLBBTV)</v>
      </c>
      <c r="Q3019">
        <f t="shared" si="237"/>
        <v>16.25</v>
      </c>
      <c r="R3019">
        <f>IFERROR(VLOOKUP($A3019,Registros!$B$2:$G$6000,6,0),IFERROR(INDEX(Winback!$C$2:$C$300,MATCH($A3019,Winback!$K$2:$K$300,0)),""))</f>
        <v>0</v>
      </c>
      <c r="S3019" t="str">
        <f t="shared" si="238"/>
        <v>+MOV</v>
      </c>
      <c r="T3019">
        <f t="shared" si="239"/>
        <v>1</v>
      </c>
    </row>
    <row r="3020" spans="1:20" x14ac:dyDescent="0.35">
      <c r="A3020" t="s">
        <v>14919</v>
      </c>
      <c r="B3020" t="s">
        <v>14920</v>
      </c>
      <c r="C3020" t="s">
        <v>14921</v>
      </c>
      <c r="D3020" t="s">
        <v>14922</v>
      </c>
      <c r="E3020">
        <f>IF(COUNTIFS(Registros!$A$2:$A$6000,"NP",Registros!$B$2:$B$6000,$A3020)&gt;0,1,0)</f>
        <v>0</v>
      </c>
      <c r="F3020">
        <f>IF($E3020=1,SUMIFS(Registros!$F$2:$F$6000,Registros!$A$2:$A$6000,"NP",Registros!$B$2:$B$6000,$A3020),0)</f>
        <v>0</v>
      </c>
      <c r="G3020">
        <f>IF(COUNTIFS(Registros!$A$2:$A$6000,"MOV",Registros!$B$2:$B$6000,$A3020)&gt;0,1,0)</f>
        <v>1</v>
      </c>
      <c r="H3020">
        <f>IF($G3020=1,SUMIFS(Registros!$F$2:$F$6000,Registros!$A$2:$A$6000,"MOV",Registros!$B$2:$B$6000,$A3020),0)</f>
        <v>15</v>
      </c>
      <c r="I3020">
        <f>IF(COUNTIFS(Registros!$A$2:$A$6000,"CS",Registros!$B$2:$B$6000,$A3020)&gt;0,1,0)</f>
        <v>0</v>
      </c>
      <c r="J3020">
        <f>IF($I3020=1,SUMIFS(Registros!$I$2:$I$6000,Registros!$A$2:$A$6000,"CS",Registros!$B$2:$B$6000,$A3020),0)</f>
        <v>0</v>
      </c>
      <c r="K3020">
        <f>IF(COUNTIFS(Winback!$K$2:$K$300,$A3020)&gt;0,1,0)</f>
        <v>0</v>
      </c>
      <c r="L3020">
        <f>IF(AND($K3020=1,LEFT($A3020,3)="WB-"),SUMIFS(Winback!$D$2:$D$300,Winback!$K$2:$K$300,$A3020),0)</f>
        <v>0</v>
      </c>
      <c r="M3020">
        <f>IF(OR($E3020=1,$G3020=1,SUMIFS(Registros!$J$2:$J$6000,Registros!$B$2:$B$6000,$A3020)&gt;0),1,0)</f>
        <v>1</v>
      </c>
      <c r="N3020">
        <f>IF($J3020&gt;0,1,IF(COUNTIFS(Registros!$A$2:$A$6000,"CS",Registros!$B$2:$B$6000,$A3020,Registros!$K$2:$K$6000,"&lt;&gt;")&gt;0,1,0))</f>
        <v>0</v>
      </c>
      <c r="O3020" t="str">
        <f t="shared" si="235"/>
        <v>SOLO MÓVIL</v>
      </c>
      <c r="P3020" t="str">
        <f t="shared" si="236"/>
        <v>Ofrecer fijo + internet (FLBBTV)</v>
      </c>
      <c r="Q3020">
        <f t="shared" si="237"/>
        <v>15</v>
      </c>
      <c r="R3020">
        <f>IFERROR(VLOOKUP($A3020,Registros!$B$2:$G$6000,6,0),IFERROR(INDEX(Winback!$C$2:$C$300,MATCH($A3020,Winback!$K$2:$K$300,0)),""))</f>
        <v>0</v>
      </c>
      <c r="S3020" t="str">
        <f t="shared" si="238"/>
        <v>+MOV</v>
      </c>
      <c r="T3020">
        <f t="shared" si="239"/>
        <v>1</v>
      </c>
    </row>
    <row r="3021" spans="1:20" x14ac:dyDescent="0.35">
      <c r="A3021" t="s">
        <v>14924</v>
      </c>
      <c r="B3021" t="s">
        <v>14925</v>
      </c>
      <c r="C3021" t="s">
        <v>14926</v>
      </c>
      <c r="D3021" t="s">
        <v>14927</v>
      </c>
      <c r="E3021">
        <f>IF(COUNTIFS(Registros!$A$2:$A$6000,"NP",Registros!$B$2:$B$6000,$A3021)&gt;0,1,0)</f>
        <v>0</v>
      </c>
      <c r="F3021">
        <f>IF($E3021=1,SUMIFS(Registros!$F$2:$F$6000,Registros!$A$2:$A$6000,"NP",Registros!$B$2:$B$6000,$A3021),0)</f>
        <v>0</v>
      </c>
      <c r="G3021">
        <f>IF(COUNTIFS(Registros!$A$2:$A$6000,"MOV",Registros!$B$2:$B$6000,$A3021)&gt;0,1,0)</f>
        <v>1</v>
      </c>
      <c r="H3021">
        <f>IF($G3021=1,SUMIFS(Registros!$F$2:$F$6000,Registros!$A$2:$A$6000,"MOV",Registros!$B$2:$B$6000,$A3021),0)</f>
        <v>12</v>
      </c>
      <c r="I3021">
        <f>IF(COUNTIFS(Registros!$A$2:$A$6000,"CS",Registros!$B$2:$B$6000,$A3021)&gt;0,1,0)</f>
        <v>0</v>
      </c>
      <c r="J3021">
        <f>IF($I3021=1,SUMIFS(Registros!$I$2:$I$6000,Registros!$A$2:$A$6000,"CS",Registros!$B$2:$B$6000,$A3021),0)</f>
        <v>0</v>
      </c>
      <c r="K3021">
        <f>IF(COUNTIFS(Winback!$K$2:$K$300,$A3021)&gt;0,1,0)</f>
        <v>0</v>
      </c>
      <c r="L3021">
        <f>IF(AND($K3021=1,LEFT($A3021,3)="WB-"),SUMIFS(Winback!$D$2:$D$300,Winback!$K$2:$K$300,$A3021),0)</f>
        <v>0</v>
      </c>
      <c r="M3021">
        <f>IF(OR($E3021=1,$G3021=1,SUMIFS(Registros!$J$2:$J$6000,Registros!$B$2:$B$6000,$A3021)&gt;0),1,0)</f>
        <v>1</v>
      </c>
      <c r="N3021">
        <f>IF($J3021&gt;0,1,IF(COUNTIFS(Registros!$A$2:$A$6000,"CS",Registros!$B$2:$B$6000,$A3021,Registros!$K$2:$K$6000,"&lt;&gt;")&gt;0,1,0))</f>
        <v>0</v>
      </c>
      <c r="O3021" t="str">
        <f t="shared" si="235"/>
        <v>SOLO MÓVIL</v>
      </c>
      <c r="P3021" t="str">
        <f t="shared" si="236"/>
        <v>Ofrecer fijo + internet (FLBBTV)</v>
      </c>
      <c r="Q3021">
        <f t="shared" si="237"/>
        <v>12</v>
      </c>
      <c r="R3021">
        <f>IFERROR(VLOOKUP($A3021,Registros!$B$2:$G$6000,6,0),IFERROR(INDEX(Winback!$C$2:$C$300,MATCH($A3021,Winback!$K$2:$K$300,0)),""))</f>
        <v>0</v>
      </c>
      <c r="S3021" t="str">
        <f t="shared" si="238"/>
        <v>+MOV</v>
      </c>
      <c r="T3021">
        <f t="shared" si="239"/>
        <v>1</v>
      </c>
    </row>
    <row r="3022" spans="1:20" x14ac:dyDescent="0.35">
      <c r="A3022" t="s">
        <v>14929</v>
      </c>
      <c r="B3022" t="s">
        <v>14930</v>
      </c>
      <c r="C3022" t="s">
        <v>14931</v>
      </c>
      <c r="D3022" t="s">
        <v>14932</v>
      </c>
      <c r="E3022">
        <f>IF(COUNTIFS(Registros!$A$2:$A$6000,"NP",Registros!$B$2:$B$6000,$A3022)&gt;0,1,0)</f>
        <v>0</v>
      </c>
      <c r="F3022">
        <f>IF($E3022=1,SUMIFS(Registros!$F$2:$F$6000,Registros!$A$2:$A$6000,"NP",Registros!$B$2:$B$6000,$A3022),0)</f>
        <v>0</v>
      </c>
      <c r="G3022">
        <f>IF(COUNTIFS(Registros!$A$2:$A$6000,"MOV",Registros!$B$2:$B$6000,$A3022)&gt;0,1,0)</f>
        <v>1</v>
      </c>
      <c r="H3022">
        <f>IF($G3022=1,SUMIFS(Registros!$F$2:$F$6000,Registros!$A$2:$A$6000,"MOV",Registros!$B$2:$B$6000,$A3022),0)</f>
        <v>15</v>
      </c>
      <c r="I3022">
        <f>IF(COUNTIFS(Registros!$A$2:$A$6000,"CS",Registros!$B$2:$B$6000,$A3022)&gt;0,1,0)</f>
        <v>0</v>
      </c>
      <c r="J3022">
        <f>IF($I3022=1,SUMIFS(Registros!$I$2:$I$6000,Registros!$A$2:$A$6000,"CS",Registros!$B$2:$B$6000,$A3022),0)</f>
        <v>0</v>
      </c>
      <c r="K3022">
        <f>IF(COUNTIFS(Winback!$K$2:$K$300,$A3022)&gt;0,1,0)</f>
        <v>0</v>
      </c>
      <c r="L3022">
        <f>IF(AND($K3022=1,LEFT($A3022,3)="WB-"),SUMIFS(Winback!$D$2:$D$300,Winback!$K$2:$K$300,$A3022),0)</f>
        <v>0</v>
      </c>
      <c r="M3022">
        <f>IF(OR($E3022=1,$G3022=1,SUMIFS(Registros!$J$2:$J$6000,Registros!$B$2:$B$6000,$A3022)&gt;0),1,0)</f>
        <v>1</v>
      </c>
      <c r="N3022">
        <f>IF($J3022&gt;0,1,IF(COUNTIFS(Registros!$A$2:$A$6000,"CS",Registros!$B$2:$B$6000,$A3022,Registros!$K$2:$K$6000,"&lt;&gt;")&gt;0,1,0))</f>
        <v>0</v>
      </c>
      <c r="O3022" t="str">
        <f t="shared" si="235"/>
        <v>SOLO MÓVIL</v>
      </c>
      <c r="P3022" t="str">
        <f t="shared" si="236"/>
        <v>Ofrecer fijo + internet (FLBBTV)</v>
      </c>
      <c r="Q3022">
        <f t="shared" si="237"/>
        <v>15</v>
      </c>
      <c r="R3022">
        <f>IFERROR(VLOOKUP($A3022,Registros!$B$2:$G$6000,6,0),IFERROR(INDEX(Winback!$C$2:$C$300,MATCH($A3022,Winback!$K$2:$K$300,0)),""))</f>
        <v>0</v>
      </c>
      <c r="S3022" t="str">
        <f t="shared" si="238"/>
        <v>+MOV</v>
      </c>
      <c r="T3022">
        <f t="shared" si="239"/>
        <v>1</v>
      </c>
    </row>
    <row r="3023" spans="1:20" x14ac:dyDescent="0.35">
      <c r="A3023" t="s">
        <v>14934</v>
      </c>
      <c r="B3023" t="s">
        <v>14935</v>
      </c>
      <c r="C3023" t="s">
        <v>14936</v>
      </c>
      <c r="D3023" t="s">
        <v>14937</v>
      </c>
      <c r="E3023">
        <f>IF(COUNTIFS(Registros!$A$2:$A$6000,"NP",Registros!$B$2:$B$6000,$A3023)&gt;0,1,0)</f>
        <v>0</v>
      </c>
      <c r="F3023">
        <f>IF($E3023=1,SUMIFS(Registros!$F$2:$F$6000,Registros!$A$2:$A$6000,"NP",Registros!$B$2:$B$6000,$A3023),0)</f>
        <v>0</v>
      </c>
      <c r="G3023">
        <f>IF(COUNTIFS(Registros!$A$2:$A$6000,"MOV",Registros!$B$2:$B$6000,$A3023)&gt;0,1,0)</f>
        <v>1</v>
      </c>
      <c r="H3023">
        <f>IF($G3023=1,SUMIFS(Registros!$F$2:$F$6000,Registros!$A$2:$A$6000,"MOV",Registros!$B$2:$B$6000,$A3023),0)</f>
        <v>15</v>
      </c>
      <c r="I3023">
        <f>IF(COUNTIFS(Registros!$A$2:$A$6000,"CS",Registros!$B$2:$B$6000,$A3023)&gt;0,1,0)</f>
        <v>0</v>
      </c>
      <c r="J3023">
        <f>IF($I3023=1,SUMIFS(Registros!$I$2:$I$6000,Registros!$A$2:$A$6000,"CS",Registros!$B$2:$B$6000,$A3023),0)</f>
        <v>0</v>
      </c>
      <c r="K3023">
        <f>IF(COUNTIFS(Winback!$K$2:$K$300,$A3023)&gt;0,1,0)</f>
        <v>0</v>
      </c>
      <c r="L3023">
        <f>IF(AND($K3023=1,LEFT($A3023,3)="WB-"),SUMIFS(Winback!$D$2:$D$300,Winback!$K$2:$K$300,$A3023),0)</f>
        <v>0</v>
      </c>
      <c r="M3023">
        <f>IF(OR($E3023=1,$G3023=1,SUMIFS(Registros!$J$2:$J$6000,Registros!$B$2:$B$6000,$A3023)&gt;0),1,0)</f>
        <v>1</v>
      </c>
      <c r="N3023">
        <f>IF($J3023&gt;0,1,IF(COUNTIFS(Registros!$A$2:$A$6000,"CS",Registros!$B$2:$B$6000,$A3023,Registros!$K$2:$K$6000,"&lt;&gt;")&gt;0,1,0))</f>
        <v>0</v>
      </c>
      <c r="O3023" t="str">
        <f t="shared" si="235"/>
        <v>SOLO MÓVIL</v>
      </c>
      <c r="P3023" t="str">
        <f t="shared" si="236"/>
        <v>Ofrecer fijo + internet (FLBBTV)</v>
      </c>
      <c r="Q3023">
        <f t="shared" si="237"/>
        <v>15</v>
      </c>
      <c r="R3023">
        <f>IFERROR(VLOOKUP($A3023,Registros!$B$2:$G$6000,6,0),IFERROR(INDEX(Winback!$C$2:$C$300,MATCH($A3023,Winback!$K$2:$K$300,0)),""))</f>
        <v>0</v>
      </c>
      <c r="S3023" t="str">
        <f t="shared" si="238"/>
        <v>+MOV</v>
      </c>
      <c r="T3023">
        <f t="shared" si="239"/>
        <v>1</v>
      </c>
    </row>
    <row r="3024" spans="1:20" x14ac:dyDescent="0.35">
      <c r="A3024" t="s">
        <v>14939</v>
      </c>
      <c r="B3024" t="s">
        <v>14940</v>
      </c>
      <c r="C3024" t="s">
        <v>14941</v>
      </c>
      <c r="D3024" t="s">
        <v>14942</v>
      </c>
      <c r="E3024">
        <f>IF(COUNTIFS(Registros!$A$2:$A$6000,"NP",Registros!$B$2:$B$6000,$A3024)&gt;0,1,0)</f>
        <v>0</v>
      </c>
      <c r="F3024">
        <f>IF($E3024=1,SUMIFS(Registros!$F$2:$F$6000,Registros!$A$2:$A$6000,"NP",Registros!$B$2:$B$6000,$A3024),0)</f>
        <v>0</v>
      </c>
      <c r="G3024">
        <f>IF(COUNTIFS(Registros!$A$2:$A$6000,"MOV",Registros!$B$2:$B$6000,$A3024)&gt;0,1,0)</f>
        <v>1</v>
      </c>
      <c r="H3024">
        <f>IF($G3024=1,SUMIFS(Registros!$F$2:$F$6000,Registros!$A$2:$A$6000,"MOV",Registros!$B$2:$B$6000,$A3024),0)</f>
        <v>30</v>
      </c>
      <c r="I3024">
        <f>IF(COUNTIFS(Registros!$A$2:$A$6000,"CS",Registros!$B$2:$B$6000,$A3024)&gt;0,1,0)</f>
        <v>0</v>
      </c>
      <c r="J3024">
        <f>IF($I3024=1,SUMIFS(Registros!$I$2:$I$6000,Registros!$A$2:$A$6000,"CS",Registros!$B$2:$B$6000,$A3024),0)</f>
        <v>0</v>
      </c>
      <c r="K3024">
        <f>IF(COUNTIFS(Winback!$K$2:$K$300,$A3024)&gt;0,1,0)</f>
        <v>0</v>
      </c>
      <c r="L3024">
        <f>IF(AND($K3024=1,LEFT($A3024,3)="WB-"),SUMIFS(Winback!$D$2:$D$300,Winback!$K$2:$K$300,$A3024),0)</f>
        <v>0</v>
      </c>
      <c r="M3024">
        <f>IF(OR($E3024=1,$G3024=1,SUMIFS(Registros!$J$2:$J$6000,Registros!$B$2:$B$6000,$A3024)&gt;0),1,0)</f>
        <v>1</v>
      </c>
      <c r="N3024">
        <f>IF($J3024&gt;0,1,IF(COUNTIFS(Registros!$A$2:$A$6000,"CS",Registros!$B$2:$B$6000,$A3024,Registros!$K$2:$K$6000,"&lt;&gt;")&gt;0,1,0))</f>
        <v>0</v>
      </c>
      <c r="O3024" t="str">
        <f t="shared" si="235"/>
        <v>SOLO MÓVIL</v>
      </c>
      <c r="P3024" t="str">
        <f t="shared" si="236"/>
        <v>Ofrecer fijo + internet (FLBBTV)</v>
      </c>
      <c r="Q3024">
        <f t="shared" si="237"/>
        <v>30</v>
      </c>
      <c r="R3024">
        <f>IFERROR(VLOOKUP($A3024,Registros!$B$2:$G$6000,6,0),IFERROR(INDEX(Winback!$C$2:$C$300,MATCH($A3024,Winback!$K$2:$K$300,0)),""))</f>
        <v>0</v>
      </c>
      <c r="S3024" t="str">
        <f t="shared" si="238"/>
        <v>+MOV</v>
      </c>
      <c r="T3024">
        <f t="shared" si="239"/>
        <v>1</v>
      </c>
    </row>
    <row r="3025" spans="1:20" x14ac:dyDescent="0.35">
      <c r="A3025" t="s">
        <v>14944</v>
      </c>
      <c r="B3025" t="s">
        <v>14945</v>
      </c>
      <c r="C3025" t="s">
        <v>14946</v>
      </c>
      <c r="D3025" t="s">
        <v>14947</v>
      </c>
      <c r="E3025">
        <f>IF(COUNTIFS(Registros!$A$2:$A$6000,"NP",Registros!$B$2:$B$6000,$A3025)&gt;0,1,0)</f>
        <v>0</v>
      </c>
      <c r="F3025">
        <f>IF($E3025=1,SUMIFS(Registros!$F$2:$F$6000,Registros!$A$2:$A$6000,"NP",Registros!$B$2:$B$6000,$A3025),0)</f>
        <v>0</v>
      </c>
      <c r="G3025">
        <f>IF(COUNTIFS(Registros!$A$2:$A$6000,"MOV",Registros!$B$2:$B$6000,$A3025)&gt;0,1,0)</f>
        <v>1</v>
      </c>
      <c r="H3025">
        <f>IF($G3025=1,SUMIFS(Registros!$F$2:$F$6000,Registros!$A$2:$A$6000,"MOV",Registros!$B$2:$B$6000,$A3025),0)</f>
        <v>15</v>
      </c>
      <c r="I3025">
        <f>IF(COUNTIFS(Registros!$A$2:$A$6000,"CS",Registros!$B$2:$B$6000,$A3025)&gt;0,1,0)</f>
        <v>0</v>
      </c>
      <c r="J3025">
        <f>IF($I3025=1,SUMIFS(Registros!$I$2:$I$6000,Registros!$A$2:$A$6000,"CS",Registros!$B$2:$B$6000,$A3025),0)</f>
        <v>0</v>
      </c>
      <c r="K3025">
        <f>IF(COUNTIFS(Winback!$K$2:$K$300,$A3025)&gt;0,1,0)</f>
        <v>0</v>
      </c>
      <c r="L3025">
        <f>IF(AND($K3025=1,LEFT($A3025,3)="WB-"),SUMIFS(Winback!$D$2:$D$300,Winback!$K$2:$K$300,$A3025),0)</f>
        <v>0</v>
      </c>
      <c r="M3025">
        <f>IF(OR($E3025=1,$G3025=1,SUMIFS(Registros!$J$2:$J$6000,Registros!$B$2:$B$6000,$A3025)&gt;0),1,0)</f>
        <v>1</v>
      </c>
      <c r="N3025">
        <f>IF($J3025&gt;0,1,IF(COUNTIFS(Registros!$A$2:$A$6000,"CS",Registros!$B$2:$B$6000,$A3025,Registros!$K$2:$K$6000,"&lt;&gt;")&gt;0,1,0))</f>
        <v>0</v>
      </c>
      <c r="O3025" t="str">
        <f t="shared" si="235"/>
        <v>SOLO MÓVIL</v>
      </c>
      <c r="P3025" t="str">
        <f t="shared" si="236"/>
        <v>Ofrecer fijo + internet (FLBBTV)</v>
      </c>
      <c r="Q3025">
        <f t="shared" si="237"/>
        <v>15</v>
      </c>
      <c r="R3025">
        <f>IFERROR(VLOOKUP($A3025,Registros!$B$2:$G$6000,6,0),IFERROR(INDEX(Winback!$C$2:$C$300,MATCH($A3025,Winback!$K$2:$K$300,0)),""))</f>
        <v>0</v>
      </c>
      <c r="S3025" t="str">
        <f t="shared" si="238"/>
        <v>+MOV</v>
      </c>
      <c r="T3025">
        <f t="shared" si="239"/>
        <v>1</v>
      </c>
    </row>
    <row r="3026" spans="1:20" x14ac:dyDescent="0.35">
      <c r="A3026" t="s">
        <v>14949</v>
      </c>
      <c r="B3026" t="s">
        <v>14950</v>
      </c>
      <c r="C3026" t="s">
        <v>4543</v>
      </c>
      <c r="D3026" t="s">
        <v>4544</v>
      </c>
      <c r="E3026">
        <f>IF(COUNTIFS(Registros!$A$2:$A$6000,"NP",Registros!$B$2:$B$6000,$A3026)&gt;0,1,0)</f>
        <v>0</v>
      </c>
      <c r="F3026">
        <f>IF($E3026=1,SUMIFS(Registros!$F$2:$F$6000,Registros!$A$2:$A$6000,"NP",Registros!$B$2:$B$6000,$A3026),0)</f>
        <v>0</v>
      </c>
      <c r="G3026">
        <f>IF(COUNTIFS(Registros!$A$2:$A$6000,"MOV",Registros!$B$2:$B$6000,$A3026)&gt;0,1,0)</f>
        <v>1</v>
      </c>
      <c r="H3026">
        <f>IF($G3026=1,SUMIFS(Registros!$F$2:$F$6000,Registros!$A$2:$A$6000,"MOV",Registros!$B$2:$B$6000,$A3026),0)</f>
        <v>0</v>
      </c>
      <c r="I3026">
        <f>IF(COUNTIFS(Registros!$A$2:$A$6000,"CS",Registros!$B$2:$B$6000,$A3026)&gt;0,1,0)</f>
        <v>0</v>
      </c>
      <c r="J3026">
        <f>IF($I3026=1,SUMIFS(Registros!$I$2:$I$6000,Registros!$A$2:$A$6000,"CS",Registros!$B$2:$B$6000,$A3026),0)</f>
        <v>0</v>
      </c>
      <c r="K3026">
        <f>IF(COUNTIFS(Winback!$K$2:$K$300,$A3026)&gt;0,1,0)</f>
        <v>0</v>
      </c>
      <c r="L3026">
        <f>IF(AND($K3026=1,LEFT($A3026,3)="WB-"),SUMIFS(Winback!$D$2:$D$300,Winback!$K$2:$K$300,$A3026),0)</f>
        <v>0</v>
      </c>
      <c r="M3026">
        <f>IF(OR($E3026=1,$G3026=1,SUMIFS(Registros!$J$2:$J$6000,Registros!$B$2:$B$6000,$A3026)&gt;0),1,0)</f>
        <v>1</v>
      </c>
      <c r="N3026">
        <f>IF($J3026&gt;0,1,IF(COUNTIFS(Registros!$A$2:$A$6000,"CS",Registros!$B$2:$B$6000,$A3026,Registros!$K$2:$K$6000,"&lt;&gt;")&gt;0,1,0))</f>
        <v>0</v>
      </c>
      <c r="O3026" t="str">
        <f t="shared" si="235"/>
        <v>SOLO MÓVIL</v>
      </c>
      <c r="P3026" t="str">
        <f t="shared" si="236"/>
        <v>Ofrecer fijo + internet (FLBBTV)</v>
      </c>
      <c r="Q3026">
        <f t="shared" si="237"/>
        <v>0</v>
      </c>
      <c r="R3026">
        <f>IFERROR(VLOOKUP($A3026,Registros!$B$2:$G$6000,6,0),IFERROR(INDEX(Winback!$C$2:$C$300,MATCH($A3026,Winback!$K$2:$K$300,0)),""))</f>
        <v>0</v>
      </c>
      <c r="S3026" t="str">
        <f t="shared" si="238"/>
        <v>+MOV</v>
      </c>
      <c r="T3026">
        <f t="shared" si="239"/>
        <v>1</v>
      </c>
    </row>
    <row r="3027" spans="1:20" x14ac:dyDescent="0.35">
      <c r="A3027" t="s">
        <v>14951</v>
      </c>
      <c r="B3027" t="s">
        <v>14952</v>
      </c>
      <c r="C3027" t="s">
        <v>14953</v>
      </c>
      <c r="D3027" t="s">
        <v>14954</v>
      </c>
      <c r="E3027">
        <f>IF(COUNTIFS(Registros!$A$2:$A$6000,"NP",Registros!$B$2:$B$6000,$A3027)&gt;0,1,0)</f>
        <v>0</v>
      </c>
      <c r="F3027">
        <f>IF($E3027=1,SUMIFS(Registros!$F$2:$F$6000,Registros!$A$2:$A$6000,"NP",Registros!$B$2:$B$6000,$A3027),0)</f>
        <v>0</v>
      </c>
      <c r="G3027">
        <f>IF(COUNTIFS(Registros!$A$2:$A$6000,"MOV",Registros!$B$2:$B$6000,$A3027)&gt;0,1,0)</f>
        <v>1</v>
      </c>
      <c r="H3027">
        <f>IF($G3027=1,SUMIFS(Registros!$F$2:$F$6000,Registros!$A$2:$A$6000,"MOV",Registros!$B$2:$B$6000,$A3027),0)</f>
        <v>15</v>
      </c>
      <c r="I3027">
        <f>IF(COUNTIFS(Registros!$A$2:$A$6000,"CS",Registros!$B$2:$B$6000,$A3027)&gt;0,1,0)</f>
        <v>0</v>
      </c>
      <c r="J3027">
        <f>IF($I3027=1,SUMIFS(Registros!$I$2:$I$6000,Registros!$A$2:$A$6000,"CS",Registros!$B$2:$B$6000,$A3027),0)</f>
        <v>0</v>
      </c>
      <c r="K3027">
        <f>IF(COUNTIFS(Winback!$K$2:$K$300,$A3027)&gt;0,1,0)</f>
        <v>0</v>
      </c>
      <c r="L3027">
        <f>IF(AND($K3027=1,LEFT($A3027,3)="WB-"),SUMIFS(Winback!$D$2:$D$300,Winback!$K$2:$K$300,$A3027),0)</f>
        <v>0</v>
      </c>
      <c r="M3027">
        <f>IF(OR($E3027=1,$G3027=1,SUMIFS(Registros!$J$2:$J$6000,Registros!$B$2:$B$6000,$A3027)&gt;0),1,0)</f>
        <v>1</v>
      </c>
      <c r="N3027">
        <f>IF($J3027&gt;0,1,IF(COUNTIFS(Registros!$A$2:$A$6000,"CS",Registros!$B$2:$B$6000,$A3027,Registros!$K$2:$K$6000,"&lt;&gt;")&gt;0,1,0))</f>
        <v>0</v>
      </c>
      <c r="O3027" t="str">
        <f t="shared" si="235"/>
        <v>SOLO MÓVIL</v>
      </c>
      <c r="P3027" t="str">
        <f t="shared" si="236"/>
        <v>Ofrecer fijo + internet (FLBBTV)</v>
      </c>
      <c r="Q3027">
        <f t="shared" si="237"/>
        <v>15</v>
      </c>
      <c r="R3027">
        <f>IFERROR(VLOOKUP($A3027,Registros!$B$2:$G$6000,6,0),IFERROR(INDEX(Winback!$C$2:$C$300,MATCH($A3027,Winback!$K$2:$K$300,0)),""))</f>
        <v>0</v>
      </c>
      <c r="S3027" t="str">
        <f t="shared" si="238"/>
        <v>+MOV</v>
      </c>
      <c r="T3027">
        <f t="shared" si="239"/>
        <v>1</v>
      </c>
    </row>
    <row r="3028" spans="1:20" x14ac:dyDescent="0.35">
      <c r="A3028" t="s">
        <v>14956</v>
      </c>
      <c r="B3028" t="s">
        <v>14957</v>
      </c>
      <c r="C3028" t="s">
        <v>14958</v>
      </c>
      <c r="D3028" t="s">
        <v>14959</v>
      </c>
      <c r="E3028">
        <f>IF(COUNTIFS(Registros!$A$2:$A$6000,"NP",Registros!$B$2:$B$6000,$A3028)&gt;0,1,0)</f>
        <v>0</v>
      </c>
      <c r="F3028">
        <f>IF($E3028=1,SUMIFS(Registros!$F$2:$F$6000,Registros!$A$2:$A$6000,"NP",Registros!$B$2:$B$6000,$A3028),0)</f>
        <v>0</v>
      </c>
      <c r="G3028">
        <f>IF(COUNTIFS(Registros!$A$2:$A$6000,"MOV",Registros!$B$2:$B$6000,$A3028)&gt;0,1,0)</f>
        <v>1</v>
      </c>
      <c r="H3028">
        <f>IF($G3028=1,SUMIFS(Registros!$F$2:$F$6000,Registros!$A$2:$A$6000,"MOV",Registros!$B$2:$B$6000,$A3028),0)</f>
        <v>15</v>
      </c>
      <c r="I3028">
        <f>IF(COUNTIFS(Registros!$A$2:$A$6000,"CS",Registros!$B$2:$B$6000,$A3028)&gt;0,1,0)</f>
        <v>0</v>
      </c>
      <c r="J3028">
        <f>IF($I3028=1,SUMIFS(Registros!$I$2:$I$6000,Registros!$A$2:$A$6000,"CS",Registros!$B$2:$B$6000,$A3028),0)</f>
        <v>0</v>
      </c>
      <c r="K3028">
        <f>IF(COUNTIFS(Winback!$K$2:$K$300,$A3028)&gt;0,1,0)</f>
        <v>0</v>
      </c>
      <c r="L3028">
        <f>IF(AND($K3028=1,LEFT($A3028,3)="WB-"),SUMIFS(Winback!$D$2:$D$300,Winback!$K$2:$K$300,$A3028),0)</f>
        <v>0</v>
      </c>
      <c r="M3028">
        <f>IF(OR($E3028=1,$G3028=1,SUMIFS(Registros!$J$2:$J$6000,Registros!$B$2:$B$6000,$A3028)&gt;0),1,0)</f>
        <v>1</v>
      </c>
      <c r="N3028">
        <f>IF($J3028&gt;0,1,IF(COUNTIFS(Registros!$A$2:$A$6000,"CS",Registros!$B$2:$B$6000,$A3028,Registros!$K$2:$K$6000,"&lt;&gt;")&gt;0,1,0))</f>
        <v>0</v>
      </c>
      <c r="O3028" t="str">
        <f t="shared" si="235"/>
        <v>SOLO MÓVIL</v>
      </c>
      <c r="P3028" t="str">
        <f t="shared" si="236"/>
        <v>Ofrecer fijo + internet (FLBBTV)</v>
      </c>
      <c r="Q3028">
        <f t="shared" si="237"/>
        <v>15</v>
      </c>
      <c r="R3028">
        <f>IFERROR(VLOOKUP($A3028,Registros!$B$2:$G$6000,6,0),IFERROR(INDEX(Winback!$C$2:$C$300,MATCH($A3028,Winback!$K$2:$K$300,0)),""))</f>
        <v>0</v>
      </c>
      <c r="S3028" t="str">
        <f t="shared" si="238"/>
        <v>+MOV</v>
      </c>
      <c r="T3028">
        <f t="shared" si="239"/>
        <v>1</v>
      </c>
    </row>
    <row r="3029" spans="1:20" x14ac:dyDescent="0.35">
      <c r="A3029" t="s">
        <v>14961</v>
      </c>
      <c r="B3029" t="s">
        <v>14962</v>
      </c>
      <c r="C3029" t="s">
        <v>14963</v>
      </c>
      <c r="D3029" t="s">
        <v>14964</v>
      </c>
      <c r="E3029">
        <f>IF(COUNTIFS(Registros!$A$2:$A$6000,"NP",Registros!$B$2:$B$6000,$A3029)&gt;0,1,0)</f>
        <v>0</v>
      </c>
      <c r="F3029">
        <f>IF($E3029=1,SUMIFS(Registros!$F$2:$F$6000,Registros!$A$2:$A$6000,"NP",Registros!$B$2:$B$6000,$A3029),0)</f>
        <v>0</v>
      </c>
      <c r="G3029">
        <f>IF(COUNTIFS(Registros!$A$2:$A$6000,"MOV",Registros!$B$2:$B$6000,$A3029)&gt;0,1,0)</f>
        <v>1</v>
      </c>
      <c r="H3029">
        <f>IF($G3029=1,SUMIFS(Registros!$F$2:$F$6000,Registros!$A$2:$A$6000,"MOV",Registros!$B$2:$B$6000,$A3029),0)</f>
        <v>15</v>
      </c>
      <c r="I3029">
        <f>IF(COUNTIFS(Registros!$A$2:$A$6000,"CS",Registros!$B$2:$B$6000,$A3029)&gt;0,1,0)</f>
        <v>0</v>
      </c>
      <c r="J3029">
        <f>IF($I3029=1,SUMIFS(Registros!$I$2:$I$6000,Registros!$A$2:$A$6000,"CS",Registros!$B$2:$B$6000,$A3029),0)</f>
        <v>0</v>
      </c>
      <c r="K3029">
        <f>IF(COUNTIFS(Winback!$K$2:$K$300,$A3029)&gt;0,1,0)</f>
        <v>0</v>
      </c>
      <c r="L3029">
        <f>IF(AND($K3029=1,LEFT($A3029,3)="WB-"),SUMIFS(Winback!$D$2:$D$300,Winback!$K$2:$K$300,$A3029),0)</f>
        <v>0</v>
      </c>
      <c r="M3029">
        <f>IF(OR($E3029=1,$G3029=1,SUMIFS(Registros!$J$2:$J$6000,Registros!$B$2:$B$6000,$A3029)&gt;0),1,0)</f>
        <v>1</v>
      </c>
      <c r="N3029">
        <f>IF($J3029&gt;0,1,IF(COUNTIFS(Registros!$A$2:$A$6000,"CS",Registros!$B$2:$B$6000,$A3029,Registros!$K$2:$K$6000,"&lt;&gt;")&gt;0,1,0))</f>
        <v>0</v>
      </c>
      <c r="O3029" t="str">
        <f t="shared" si="235"/>
        <v>SOLO MÓVIL</v>
      </c>
      <c r="P3029" t="str">
        <f t="shared" si="236"/>
        <v>Ofrecer fijo + internet (FLBBTV)</v>
      </c>
      <c r="Q3029">
        <f t="shared" si="237"/>
        <v>15</v>
      </c>
      <c r="R3029">
        <f>IFERROR(VLOOKUP($A3029,Registros!$B$2:$G$6000,6,0),IFERROR(INDEX(Winback!$C$2:$C$300,MATCH($A3029,Winback!$K$2:$K$300,0)),""))</f>
        <v>0</v>
      </c>
      <c r="S3029" t="str">
        <f t="shared" si="238"/>
        <v>+MOV</v>
      </c>
      <c r="T3029">
        <f t="shared" si="239"/>
        <v>1</v>
      </c>
    </row>
    <row r="3030" spans="1:20" x14ac:dyDescent="0.35">
      <c r="A3030" t="s">
        <v>14966</v>
      </c>
      <c r="B3030" t="s">
        <v>14967</v>
      </c>
      <c r="C3030" t="s">
        <v>14968</v>
      </c>
      <c r="D3030" t="s">
        <v>14969</v>
      </c>
      <c r="E3030">
        <f>IF(COUNTIFS(Registros!$A$2:$A$6000,"NP",Registros!$B$2:$B$6000,$A3030)&gt;0,1,0)</f>
        <v>0</v>
      </c>
      <c r="F3030">
        <f>IF($E3030=1,SUMIFS(Registros!$F$2:$F$6000,Registros!$A$2:$A$6000,"NP",Registros!$B$2:$B$6000,$A3030),0)</f>
        <v>0</v>
      </c>
      <c r="G3030">
        <f>IF(COUNTIFS(Registros!$A$2:$A$6000,"MOV",Registros!$B$2:$B$6000,$A3030)&gt;0,1,0)</f>
        <v>1</v>
      </c>
      <c r="H3030">
        <f>IF($G3030=1,SUMIFS(Registros!$F$2:$F$6000,Registros!$A$2:$A$6000,"MOV",Registros!$B$2:$B$6000,$A3030),0)</f>
        <v>19.52</v>
      </c>
      <c r="I3030">
        <f>IF(COUNTIFS(Registros!$A$2:$A$6000,"CS",Registros!$B$2:$B$6000,$A3030)&gt;0,1,0)</f>
        <v>0</v>
      </c>
      <c r="J3030">
        <f>IF($I3030=1,SUMIFS(Registros!$I$2:$I$6000,Registros!$A$2:$A$6000,"CS",Registros!$B$2:$B$6000,$A3030),0)</f>
        <v>0</v>
      </c>
      <c r="K3030">
        <f>IF(COUNTIFS(Winback!$K$2:$K$300,$A3030)&gt;0,1,0)</f>
        <v>0</v>
      </c>
      <c r="L3030">
        <f>IF(AND($K3030=1,LEFT($A3030,3)="WB-"),SUMIFS(Winback!$D$2:$D$300,Winback!$K$2:$K$300,$A3030),0)</f>
        <v>0</v>
      </c>
      <c r="M3030">
        <f>IF(OR($E3030=1,$G3030=1,SUMIFS(Registros!$J$2:$J$6000,Registros!$B$2:$B$6000,$A3030)&gt;0),1,0)</f>
        <v>1</v>
      </c>
      <c r="N3030">
        <f>IF($J3030&gt;0,1,IF(COUNTIFS(Registros!$A$2:$A$6000,"CS",Registros!$B$2:$B$6000,$A3030,Registros!$K$2:$K$6000,"&lt;&gt;")&gt;0,1,0))</f>
        <v>0</v>
      </c>
      <c r="O3030" t="str">
        <f t="shared" si="235"/>
        <v>SOLO MÓVIL</v>
      </c>
      <c r="P3030" t="str">
        <f t="shared" si="236"/>
        <v>Ofrecer fijo + internet (FLBBTV)</v>
      </c>
      <c r="Q3030">
        <f t="shared" si="237"/>
        <v>19.52</v>
      </c>
      <c r="R3030">
        <f>IFERROR(VLOOKUP($A3030,Registros!$B$2:$G$6000,6,0),IFERROR(INDEX(Winback!$C$2:$C$300,MATCH($A3030,Winback!$K$2:$K$300,0)),""))</f>
        <v>0</v>
      </c>
      <c r="S3030" t="str">
        <f t="shared" si="238"/>
        <v>+MOV</v>
      </c>
      <c r="T3030">
        <f t="shared" si="239"/>
        <v>1</v>
      </c>
    </row>
    <row r="3031" spans="1:20" x14ac:dyDescent="0.35">
      <c r="A3031" t="s">
        <v>14970</v>
      </c>
      <c r="B3031" t="s">
        <v>14971</v>
      </c>
      <c r="C3031" t="s">
        <v>14972</v>
      </c>
      <c r="D3031" t="s">
        <v>14973</v>
      </c>
      <c r="E3031">
        <f>IF(COUNTIFS(Registros!$A$2:$A$6000,"NP",Registros!$B$2:$B$6000,$A3031)&gt;0,1,0)</f>
        <v>0</v>
      </c>
      <c r="F3031">
        <f>IF($E3031=1,SUMIFS(Registros!$F$2:$F$6000,Registros!$A$2:$A$6000,"NP",Registros!$B$2:$B$6000,$A3031),0)</f>
        <v>0</v>
      </c>
      <c r="G3031">
        <f>IF(COUNTIFS(Registros!$A$2:$A$6000,"MOV",Registros!$B$2:$B$6000,$A3031)&gt;0,1,0)</f>
        <v>1</v>
      </c>
      <c r="H3031">
        <f>IF($G3031=1,SUMIFS(Registros!$F$2:$F$6000,Registros!$A$2:$A$6000,"MOV",Registros!$B$2:$B$6000,$A3031),0)</f>
        <v>100</v>
      </c>
      <c r="I3031">
        <f>IF(COUNTIFS(Registros!$A$2:$A$6000,"CS",Registros!$B$2:$B$6000,$A3031)&gt;0,1,0)</f>
        <v>0</v>
      </c>
      <c r="J3031">
        <f>IF($I3031=1,SUMIFS(Registros!$I$2:$I$6000,Registros!$A$2:$A$6000,"CS",Registros!$B$2:$B$6000,$A3031),0)</f>
        <v>0</v>
      </c>
      <c r="K3031">
        <f>IF(COUNTIFS(Winback!$K$2:$K$300,$A3031)&gt;0,1,0)</f>
        <v>0</v>
      </c>
      <c r="L3031">
        <f>IF(AND($K3031=1,LEFT($A3031,3)="WB-"),SUMIFS(Winback!$D$2:$D$300,Winback!$K$2:$K$300,$A3031),0)</f>
        <v>0</v>
      </c>
      <c r="M3031">
        <f>IF(OR($E3031=1,$G3031=1,SUMIFS(Registros!$J$2:$J$6000,Registros!$B$2:$B$6000,$A3031)&gt;0),1,0)</f>
        <v>1</v>
      </c>
      <c r="N3031">
        <f>IF($J3031&gt;0,1,IF(COUNTIFS(Registros!$A$2:$A$6000,"CS",Registros!$B$2:$B$6000,$A3031,Registros!$K$2:$K$6000,"&lt;&gt;")&gt;0,1,0))</f>
        <v>0</v>
      </c>
      <c r="O3031" t="str">
        <f t="shared" si="235"/>
        <v>SOLO MÓVIL</v>
      </c>
      <c r="P3031" t="str">
        <f t="shared" si="236"/>
        <v>Ofrecer fijo + internet (FLBBTV)</v>
      </c>
      <c r="Q3031">
        <f t="shared" si="237"/>
        <v>100</v>
      </c>
      <c r="R3031">
        <f>IFERROR(VLOOKUP($A3031,Registros!$B$2:$G$6000,6,0),IFERROR(INDEX(Winback!$C$2:$C$300,MATCH($A3031,Winback!$K$2:$K$300,0)),""))</f>
        <v>0</v>
      </c>
      <c r="S3031" t="str">
        <f t="shared" si="238"/>
        <v>+MOV</v>
      </c>
      <c r="T3031">
        <f t="shared" si="239"/>
        <v>1</v>
      </c>
    </row>
    <row r="3032" spans="1:20" x14ac:dyDescent="0.35">
      <c r="A3032" t="s">
        <v>14975</v>
      </c>
      <c r="B3032" t="s">
        <v>14976</v>
      </c>
      <c r="C3032" t="s">
        <v>14977</v>
      </c>
      <c r="D3032" t="s">
        <v>14978</v>
      </c>
      <c r="E3032">
        <f>IF(COUNTIFS(Registros!$A$2:$A$6000,"NP",Registros!$B$2:$B$6000,$A3032)&gt;0,1,0)</f>
        <v>0</v>
      </c>
      <c r="F3032">
        <f>IF($E3032=1,SUMIFS(Registros!$F$2:$F$6000,Registros!$A$2:$A$6000,"NP",Registros!$B$2:$B$6000,$A3032),0)</f>
        <v>0</v>
      </c>
      <c r="G3032">
        <f>IF(COUNTIFS(Registros!$A$2:$A$6000,"MOV",Registros!$B$2:$B$6000,$A3032)&gt;0,1,0)</f>
        <v>1</v>
      </c>
      <c r="H3032">
        <f>IF($G3032=1,SUMIFS(Registros!$F$2:$F$6000,Registros!$A$2:$A$6000,"MOV",Registros!$B$2:$B$6000,$A3032),0)</f>
        <v>15</v>
      </c>
      <c r="I3032">
        <f>IF(COUNTIFS(Registros!$A$2:$A$6000,"CS",Registros!$B$2:$B$6000,$A3032)&gt;0,1,0)</f>
        <v>0</v>
      </c>
      <c r="J3032">
        <f>IF($I3032=1,SUMIFS(Registros!$I$2:$I$6000,Registros!$A$2:$A$6000,"CS",Registros!$B$2:$B$6000,$A3032),0)</f>
        <v>0</v>
      </c>
      <c r="K3032">
        <f>IF(COUNTIFS(Winback!$K$2:$K$300,$A3032)&gt;0,1,0)</f>
        <v>0</v>
      </c>
      <c r="L3032">
        <f>IF(AND($K3032=1,LEFT($A3032,3)="WB-"),SUMIFS(Winback!$D$2:$D$300,Winback!$K$2:$K$300,$A3032),0)</f>
        <v>0</v>
      </c>
      <c r="M3032">
        <f>IF(OR($E3032=1,$G3032=1,SUMIFS(Registros!$J$2:$J$6000,Registros!$B$2:$B$6000,$A3032)&gt;0),1,0)</f>
        <v>1</v>
      </c>
      <c r="N3032">
        <f>IF($J3032&gt;0,1,IF(COUNTIFS(Registros!$A$2:$A$6000,"CS",Registros!$B$2:$B$6000,$A3032,Registros!$K$2:$K$6000,"&lt;&gt;")&gt;0,1,0))</f>
        <v>0</v>
      </c>
      <c r="O3032" t="str">
        <f t="shared" si="235"/>
        <v>SOLO MÓVIL</v>
      </c>
      <c r="P3032" t="str">
        <f t="shared" si="236"/>
        <v>Ofrecer fijo + internet (FLBBTV)</v>
      </c>
      <c r="Q3032">
        <f t="shared" si="237"/>
        <v>15</v>
      </c>
      <c r="R3032">
        <f>IFERROR(VLOOKUP($A3032,Registros!$B$2:$G$6000,6,0),IFERROR(INDEX(Winback!$C$2:$C$300,MATCH($A3032,Winback!$K$2:$K$300,0)),""))</f>
        <v>0</v>
      </c>
      <c r="S3032" t="str">
        <f t="shared" si="238"/>
        <v>+MOV</v>
      </c>
      <c r="T3032">
        <f t="shared" si="239"/>
        <v>1</v>
      </c>
    </row>
    <row r="3033" spans="1:20" x14ac:dyDescent="0.35">
      <c r="A3033" t="s">
        <v>14980</v>
      </c>
      <c r="B3033" t="s">
        <v>14981</v>
      </c>
      <c r="C3033" t="s">
        <v>14982</v>
      </c>
      <c r="D3033" t="s">
        <v>14983</v>
      </c>
      <c r="E3033">
        <f>IF(COUNTIFS(Registros!$A$2:$A$6000,"NP",Registros!$B$2:$B$6000,$A3033)&gt;0,1,0)</f>
        <v>0</v>
      </c>
      <c r="F3033">
        <f>IF($E3033=1,SUMIFS(Registros!$F$2:$F$6000,Registros!$A$2:$A$6000,"NP",Registros!$B$2:$B$6000,$A3033),0)</f>
        <v>0</v>
      </c>
      <c r="G3033">
        <f>IF(COUNTIFS(Registros!$A$2:$A$6000,"MOV",Registros!$B$2:$B$6000,$A3033)&gt;0,1,0)</f>
        <v>1</v>
      </c>
      <c r="H3033">
        <f>IF($G3033=1,SUMIFS(Registros!$F$2:$F$6000,Registros!$A$2:$A$6000,"MOV",Registros!$B$2:$B$6000,$A3033),0)</f>
        <v>26.25</v>
      </c>
      <c r="I3033">
        <f>IF(COUNTIFS(Registros!$A$2:$A$6000,"CS",Registros!$B$2:$B$6000,$A3033)&gt;0,1,0)</f>
        <v>0</v>
      </c>
      <c r="J3033">
        <f>IF($I3033=1,SUMIFS(Registros!$I$2:$I$6000,Registros!$A$2:$A$6000,"CS",Registros!$B$2:$B$6000,$A3033),0)</f>
        <v>0</v>
      </c>
      <c r="K3033">
        <f>IF(COUNTIFS(Winback!$K$2:$K$300,$A3033)&gt;0,1,0)</f>
        <v>0</v>
      </c>
      <c r="L3033">
        <f>IF(AND($K3033=1,LEFT($A3033,3)="WB-"),SUMIFS(Winback!$D$2:$D$300,Winback!$K$2:$K$300,$A3033),0)</f>
        <v>0</v>
      </c>
      <c r="M3033">
        <f>IF(OR($E3033=1,$G3033=1,SUMIFS(Registros!$J$2:$J$6000,Registros!$B$2:$B$6000,$A3033)&gt;0),1,0)</f>
        <v>1</v>
      </c>
      <c r="N3033">
        <f>IF($J3033&gt;0,1,IF(COUNTIFS(Registros!$A$2:$A$6000,"CS",Registros!$B$2:$B$6000,$A3033,Registros!$K$2:$K$6000,"&lt;&gt;")&gt;0,1,0))</f>
        <v>0</v>
      </c>
      <c r="O3033" t="str">
        <f t="shared" si="235"/>
        <v>SOLO MÓVIL</v>
      </c>
      <c r="P3033" t="str">
        <f t="shared" si="236"/>
        <v>Ofrecer fijo + internet (FLBBTV)</v>
      </c>
      <c r="Q3033">
        <f t="shared" si="237"/>
        <v>26.25</v>
      </c>
      <c r="R3033">
        <f>IFERROR(VLOOKUP($A3033,Registros!$B$2:$G$6000,6,0),IFERROR(INDEX(Winback!$C$2:$C$300,MATCH($A3033,Winback!$K$2:$K$300,0)),""))</f>
        <v>0</v>
      </c>
      <c r="S3033" t="str">
        <f t="shared" si="238"/>
        <v>+MOV</v>
      </c>
      <c r="T3033">
        <f t="shared" si="239"/>
        <v>1</v>
      </c>
    </row>
    <row r="3034" spans="1:20" x14ac:dyDescent="0.35">
      <c r="A3034" t="s">
        <v>14985</v>
      </c>
      <c r="B3034" t="s">
        <v>14986</v>
      </c>
      <c r="C3034" t="s">
        <v>14987</v>
      </c>
      <c r="D3034" t="s">
        <v>14988</v>
      </c>
      <c r="E3034">
        <f>IF(COUNTIFS(Registros!$A$2:$A$6000,"NP",Registros!$B$2:$B$6000,$A3034)&gt;0,1,0)</f>
        <v>0</v>
      </c>
      <c r="F3034">
        <f>IF($E3034=1,SUMIFS(Registros!$F$2:$F$6000,Registros!$A$2:$A$6000,"NP",Registros!$B$2:$B$6000,$A3034),0)</f>
        <v>0</v>
      </c>
      <c r="G3034">
        <f>IF(COUNTIFS(Registros!$A$2:$A$6000,"MOV",Registros!$B$2:$B$6000,$A3034)&gt;0,1,0)</f>
        <v>1</v>
      </c>
      <c r="H3034">
        <f>IF($G3034=1,SUMIFS(Registros!$F$2:$F$6000,Registros!$A$2:$A$6000,"MOV",Registros!$B$2:$B$6000,$A3034),0)</f>
        <v>15</v>
      </c>
      <c r="I3034">
        <f>IF(COUNTIFS(Registros!$A$2:$A$6000,"CS",Registros!$B$2:$B$6000,$A3034)&gt;0,1,0)</f>
        <v>0</v>
      </c>
      <c r="J3034">
        <f>IF($I3034=1,SUMIFS(Registros!$I$2:$I$6000,Registros!$A$2:$A$6000,"CS",Registros!$B$2:$B$6000,$A3034),0)</f>
        <v>0</v>
      </c>
      <c r="K3034">
        <f>IF(COUNTIFS(Winback!$K$2:$K$300,$A3034)&gt;0,1,0)</f>
        <v>0</v>
      </c>
      <c r="L3034">
        <f>IF(AND($K3034=1,LEFT($A3034,3)="WB-"),SUMIFS(Winback!$D$2:$D$300,Winback!$K$2:$K$300,$A3034),0)</f>
        <v>0</v>
      </c>
      <c r="M3034">
        <f>IF(OR($E3034=1,$G3034=1,SUMIFS(Registros!$J$2:$J$6000,Registros!$B$2:$B$6000,$A3034)&gt;0),1,0)</f>
        <v>1</v>
      </c>
      <c r="N3034">
        <f>IF($J3034&gt;0,1,IF(COUNTIFS(Registros!$A$2:$A$6000,"CS",Registros!$B$2:$B$6000,$A3034,Registros!$K$2:$K$6000,"&lt;&gt;")&gt;0,1,0))</f>
        <v>0</v>
      </c>
      <c r="O3034" t="str">
        <f t="shared" si="235"/>
        <v>SOLO MÓVIL</v>
      </c>
      <c r="P3034" t="str">
        <f t="shared" si="236"/>
        <v>Ofrecer fijo + internet (FLBBTV)</v>
      </c>
      <c r="Q3034">
        <f t="shared" si="237"/>
        <v>15</v>
      </c>
      <c r="R3034">
        <f>IFERROR(VLOOKUP($A3034,Registros!$B$2:$G$6000,6,0),IFERROR(INDEX(Winback!$C$2:$C$300,MATCH($A3034,Winback!$K$2:$K$300,0)),""))</f>
        <v>0</v>
      </c>
      <c r="S3034" t="str">
        <f t="shared" si="238"/>
        <v>+MOV</v>
      </c>
      <c r="T3034">
        <f t="shared" si="239"/>
        <v>1</v>
      </c>
    </row>
    <row r="3035" spans="1:20" x14ac:dyDescent="0.35">
      <c r="A3035" t="s">
        <v>14990</v>
      </c>
      <c r="B3035" t="s">
        <v>14991</v>
      </c>
      <c r="C3035" t="s">
        <v>14992</v>
      </c>
      <c r="D3035" t="s">
        <v>14993</v>
      </c>
      <c r="E3035">
        <f>IF(COUNTIFS(Registros!$A$2:$A$6000,"NP",Registros!$B$2:$B$6000,$A3035)&gt;0,1,0)</f>
        <v>0</v>
      </c>
      <c r="F3035">
        <f>IF($E3035=1,SUMIFS(Registros!$F$2:$F$6000,Registros!$A$2:$A$6000,"NP",Registros!$B$2:$B$6000,$A3035),0)</f>
        <v>0</v>
      </c>
      <c r="G3035">
        <f>IF(COUNTIFS(Registros!$A$2:$A$6000,"MOV",Registros!$B$2:$B$6000,$A3035)&gt;0,1,0)</f>
        <v>1</v>
      </c>
      <c r="H3035">
        <f>IF($G3035=1,SUMIFS(Registros!$F$2:$F$6000,Registros!$A$2:$A$6000,"MOV",Registros!$B$2:$B$6000,$A3035),0)</f>
        <v>15</v>
      </c>
      <c r="I3035">
        <f>IF(COUNTIFS(Registros!$A$2:$A$6000,"CS",Registros!$B$2:$B$6000,$A3035)&gt;0,1,0)</f>
        <v>0</v>
      </c>
      <c r="J3035">
        <f>IF($I3035=1,SUMIFS(Registros!$I$2:$I$6000,Registros!$A$2:$A$6000,"CS",Registros!$B$2:$B$6000,$A3035),0)</f>
        <v>0</v>
      </c>
      <c r="K3035">
        <f>IF(COUNTIFS(Winback!$K$2:$K$300,$A3035)&gt;0,1,0)</f>
        <v>0</v>
      </c>
      <c r="L3035">
        <f>IF(AND($K3035=1,LEFT($A3035,3)="WB-"),SUMIFS(Winback!$D$2:$D$300,Winback!$K$2:$K$300,$A3035),0)</f>
        <v>0</v>
      </c>
      <c r="M3035">
        <f>IF(OR($E3035=1,$G3035=1,SUMIFS(Registros!$J$2:$J$6000,Registros!$B$2:$B$6000,$A3035)&gt;0),1,0)</f>
        <v>1</v>
      </c>
      <c r="N3035">
        <f>IF($J3035&gt;0,1,IF(COUNTIFS(Registros!$A$2:$A$6000,"CS",Registros!$B$2:$B$6000,$A3035,Registros!$K$2:$K$6000,"&lt;&gt;")&gt;0,1,0))</f>
        <v>0</v>
      </c>
      <c r="O3035" t="str">
        <f t="shared" si="235"/>
        <v>SOLO MÓVIL</v>
      </c>
      <c r="P3035" t="str">
        <f t="shared" si="236"/>
        <v>Ofrecer fijo + internet (FLBBTV)</v>
      </c>
      <c r="Q3035">
        <f t="shared" si="237"/>
        <v>15</v>
      </c>
      <c r="R3035">
        <f>IFERROR(VLOOKUP($A3035,Registros!$B$2:$G$6000,6,0),IFERROR(INDEX(Winback!$C$2:$C$300,MATCH($A3035,Winback!$K$2:$K$300,0)),""))</f>
        <v>0</v>
      </c>
      <c r="S3035" t="str">
        <f t="shared" si="238"/>
        <v>+MOV</v>
      </c>
      <c r="T3035">
        <f t="shared" si="239"/>
        <v>1</v>
      </c>
    </row>
    <row r="3036" spans="1:20" x14ac:dyDescent="0.35">
      <c r="A3036" t="s">
        <v>14995</v>
      </c>
      <c r="B3036" t="s">
        <v>14996</v>
      </c>
      <c r="C3036" t="s">
        <v>14997</v>
      </c>
      <c r="D3036" t="s">
        <v>14998</v>
      </c>
      <c r="E3036">
        <f>IF(COUNTIFS(Registros!$A$2:$A$6000,"NP",Registros!$B$2:$B$6000,$A3036)&gt;0,1,0)</f>
        <v>0</v>
      </c>
      <c r="F3036">
        <f>IF($E3036=1,SUMIFS(Registros!$F$2:$F$6000,Registros!$A$2:$A$6000,"NP",Registros!$B$2:$B$6000,$A3036),0)</f>
        <v>0</v>
      </c>
      <c r="G3036">
        <f>IF(COUNTIFS(Registros!$A$2:$A$6000,"MOV",Registros!$B$2:$B$6000,$A3036)&gt;0,1,0)</f>
        <v>1</v>
      </c>
      <c r="H3036">
        <f>IF($G3036=1,SUMIFS(Registros!$F$2:$F$6000,Registros!$A$2:$A$6000,"MOV",Registros!$B$2:$B$6000,$A3036),0)</f>
        <v>15</v>
      </c>
      <c r="I3036">
        <f>IF(COUNTIFS(Registros!$A$2:$A$6000,"CS",Registros!$B$2:$B$6000,$A3036)&gt;0,1,0)</f>
        <v>0</v>
      </c>
      <c r="J3036">
        <f>IF($I3036=1,SUMIFS(Registros!$I$2:$I$6000,Registros!$A$2:$A$6000,"CS",Registros!$B$2:$B$6000,$A3036),0)</f>
        <v>0</v>
      </c>
      <c r="K3036">
        <f>IF(COUNTIFS(Winback!$K$2:$K$300,$A3036)&gt;0,1,0)</f>
        <v>0</v>
      </c>
      <c r="L3036">
        <f>IF(AND($K3036=1,LEFT($A3036,3)="WB-"),SUMIFS(Winback!$D$2:$D$300,Winback!$K$2:$K$300,$A3036),0)</f>
        <v>0</v>
      </c>
      <c r="M3036">
        <f>IF(OR($E3036=1,$G3036=1,SUMIFS(Registros!$J$2:$J$6000,Registros!$B$2:$B$6000,$A3036)&gt;0),1,0)</f>
        <v>1</v>
      </c>
      <c r="N3036">
        <f>IF($J3036&gt;0,1,IF(COUNTIFS(Registros!$A$2:$A$6000,"CS",Registros!$B$2:$B$6000,$A3036,Registros!$K$2:$K$6000,"&lt;&gt;")&gt;0,1,0))</f>
        <v>0</v>
      </c>
      <c r="O3036" t="str">
        <f t="shared" si="235"/>
        <v>SOLO MÓVIL</v>
      </c>
      <c r="P3036" t="str">
        <f t="shared" si="236"/>
        <v>Ofrecer fijo + internet (FLBBTV)</v>
      </c>
      <c r="Q3036">
        <f t="shared" si="237"/>
        <v>15</v>
      </c>
      <c r="R3036">
        <f>IFERROR(VLOOKUP($A3036,Registros!$B$2:$G$6000,6,0),IFERROR(INDEX(Winback!$C$2:$C$300,MATCH($A3036,Winback!$K$2:$K$300,0)),""))</f>
        <v>0</v>
      </c>
      <c r="S3036" t="str">
        <f t="shared" si="238"/>
        <v>+MOV</v>
      </c>
      <c r="T3036">
        <f t="shared" si="239"/>
        <v>1</v>
      </c>
    </row>
    <row r="3037" spans="1:20" x14ac:dyDescent="0.35">
      <c r="A3037" t="s">
        <v>15000</v>
      </c>
      <c r="B3037" t="s">
        <v>15001</v>
      </c>
      <c r="C3037" t="s">
        <v>15002</v>
      </c>
      <c r="D3037" t="s">
        <v>15003</v>
      </c>
      <c r="E3037">
        <f>IF(COUNTIFS(Registros!$A$2:$A$6000,"NP",Registros!$B$2:$B$6000,$A3037)&gt;0,1,0)</f>
        <v>0</v>
      </c>
      <c r="F3037">
        <f>IF($E3037=1,SUMIFS(Registros!$F$2:$F$6000,Registros!$A$2:$A$6000,"NP",Registros!$B$2:$B$6000,$A3037),0)</f>
        <v>0</v>
      </c>
      <c r="G3037">
        <f>IF(COUNTIFS(Registros!$A$2:$A$6000,"MOV",Registros!$B$2:$B$6000,$A3037)&gt;0,1,0)</f>
        <v>1</v>
      </c>
      <c r="H3037">
        <f>IF($G3037=1,SUMIFS(Registros!$F$2:$F$6000,Registros!$A$2:$A$6000,"MOV",Registros!$B$2:$B$6000,$A3037),0)</f>
        <v>15</v>
      </c>
      <c r="I3037">
        <f>IF(COUNTIFS(Registros!$A$2:$A$6000,"CS",Registros!$B$2:$B$6000,$A3037)&gt;0,1,0)</f>
        <v>0</v>
      </c>
      <c r="J3037">
        <f>IF($I3037=1,SUMIFS(Registros!$I$2:$I$6000,Registros!$A$2:$A$6000,"CS",Registros!$B$2:$B$6000,$A3037),0)</f>
        <v>0</v>
      </c>
      <c r="K3037">
        <f>IF(COUNTIFS(Winback!$K$2:$K$300,$A3037)&gt;0,1,0)</f>
        <v>0</v>
      </c>
      <c r="L3037">
        <f>IF(AND($K3037=1,LEFT($A3037,3)="WB-"),SUMIFS(Winback!$D$2:$D$300,Winback!$K$2:$K$300,$A3037),0)</f>
        <v>0</v>
      </c>
      <c r="M3037">
        <f>IF(OR($E3037=1,$G3037=1,SUMIFS(Registros!$J$2:$J$6000,Registros!$B$2:$B$6000,$A3037)&gt;0),1,0)</f>
        <v>1</v>
      </c>
      <c r="N3037">
        <f>IF($J3037&gt;0,1,IF(COUNTIFS(Registros!$A$2:$A$6000,"CS",Registros!$B$2:$B$6000,$A3037,Registros!$K$2:$K$6000,"&lt;&gt;")&gt;0,1,0))</f>
        <v>0</v>
      </c>
      <c r="O3037" t="str">
        <f t="shared" si="235"/>
        <v>SOLO MÓVIL</v>
      </c>
      <c r="P3037" t="str">
        <f t="shared" si="236"/>
        <v>Ofrecer fijo + internet (FLBBTV)</v>
      </c>
      <c r="Q3037">
        <f t="shared" si="237"/>
        <v>15</v>
      </c>
      <c r="R3037">
        <f>IFERROR(VLOOKUP($A3037,Registros!$B$2:$G$6000,6,0),IFERROR(INDEX(Winback!$C$2:$C$300,MATCH($A3037,Winback!$K$2:$K$300,0)),""))</f>
        <v>0</v>
      </c>
      <c r="S3037" t="str">
        <f t="shared" si="238"/>
        <v>+MOV</v>
      </c>
      <c r="T3037">
        <f t="shared" si="239"/>
        <v>1</v>
      </c>
    </row>
    <row r="3038" spans="1:20" x14ac:dyDescent="0.35">
      <c r="A3038" t="s">
        <v>15005</v>
      </c>
      <c r="B3038" t="s">
        <v>15006</v>
      </c>
      <c r="C3038" t="s">
        <v>15007</v>
      </c>
      <c r="D3038" t="s">
        <v>15008</v>
      </c>
      <c r="E3038">
        <f>IF(COUNTIFS(Registros!$A$2:$A$6000,"NP",Registros!$B$2:$B$6000,$A3038)&gt;0,1,0)</f>
        <v>0</v>
      </c>
      <c r="F3038">
        <f>IF($E3038=1,SUMIFS(Registros!$F$2:$F$6000,Registros!$A$2:$A$6000,"NP",Registros!$B$2:$B$6000,$A3038),0)</f>
        <v>0</v>
      </c>
      <c r="G3038">
        <f>IF(COUNTIFS(Registros!$A$2:$A$6000,"MOV",Registros!$B$2:$B$6000,$A3038)&gt;0,1,0)</f>
        <v>1</v>
      </c>
      <c r="H3038">
        <f>IF($G3038=1,SUMIFS(Registros!$F$2:$F$6000,Registros!$A$2:$A$6000,"MOV",Registros!$B$2:$B$6000,$A3038),0)</f>
        <v>48</v>
      </c>
      <c r="I3038">
        <f>IF(COUNTIFS(Registros!$A$2:$A$6000,"CS",Registros!$B$2:$B$6000,$A3038)&gt;0,1,0)</f>
        <v>0</v>
      </c>
      <c r="J3038">
        <f>IF($I3038=1,SUMIFS(Registros!$I$2:$I$6000,Registros!$A$2:$A$6000,"CS",Registros!$B$2:$B$6000,$A3038),0)</f>
        <v>0</v>
      </c>
      <c r="K3038">
        <f>IF(COUNTIFS(Winback!$K$2:$K$300,$A3038)&gt;0,1,0)</f>
        <v>0</v>
      </c>
      <c r="L3038">
        <f>IF(AND($K3038=1,LEFT($A3038,3)="WB-"),SUMIFS(Winback!$D$2:$D$300,Winback!$K$2:$K$300,$A3038),0)</f>
        <v>0</v>
      </c>
      <c r="M3038">
        <f>IF(OR($E3038=1,$G3038=1,SUMIFS(Registros!$J$2:$J$6000,Registros!$B$2:$B$6000,$A3038)&gt;0),1,0)</f>
        <v>1</v>
      </c>
      <c r="N3038">
        <f>IF($J3038&gt;0,1,IF(COUNTIFS(Registros!$A$2:$A$6000,"CS",Registros!$B$2:$B$6000,$A3038,Registros!$K$2:$K$6000,"&lt;&gt;")&gt;0,1,0))</f>
        <v>0</v>
      </c>
      <c r="O3038" t="str">
        <f t="shared" si="235"/>
        <v>SOLO MÓVIL</v>
      </c>
      <c r="P3038" t="str">
        <f t="shared" si="236"/>
        <v>Ofrecer fijo + internet (FLBBTV)</v>
      </c>
      <c r="Q3038">
        <f t="shared" si="237"/>
        <v>48</v>
      </c>
      <c r="R3038">
        <f>IFERROR(VLOOKUP($A3038,Registros!$B$2:$G$6000,6,0),IFERROR(INDEX(Winback!$C$2:$C$300,MATCH($A3038,Winback!$K$2:$K$300,0)),""))</f>
        <v>0</v>
      </c>
      <c r="S3038" t="str">
        <f t="shared" si="238"/>
        <v>+MOV</v>
      </c>
      <c r="T3038">
        <f t="shared" si="239"/>
        <v>1</v>
      </c>
    </row>
    <row r="3039" spans="1:20" x14ac:dyDescent="0.35">
      <c r="A3039" t="s">
        <v>15010</v>
      </c>
      <c r="B3039" t="s">
        <v>15011</v>
      </c>
      <c r="C3039" t="s">
        <v>15012</v>
      </c>
      <c r="D3039" t="s">
        <v>15013</v>
      </c>
      <c r="E3039">
        <f>IF(COUNTIFS(Registros!$A$2:$A$6000,"NP",Registros!$B$2:$B$6000,$A3039)&gt;0,1,0)</f>
        <v>0</v>
      </c>
      <c r="F3039">
        <f>IF($E3039=1,SUMIFS(Registros!$F$2:$F$6000,Registros!$A$2:$A$6000,"NP",Registros!$B$2:$B$6000,$A3039),0)</f>
        <v>0</v>
      </c>
      <c r="G3039">
        <f>IF(COUNTIFS(Registros!$A$2:$A$6000,"MOV",Registros!$B$2:$B$6000,$A3039)&gt;0,1,0)</f>
        <v>1</v>
      </c>
      <c r="H3039">
        <f>IF($G3039=1,SUMIFS(Registros!$F$2:$F$6000,Registros!$A$2:$A$6000,"MOV",Registros!$B$2:$B$6000,$A3039),0)</f>
        <v>15</v>
      </c>
      <c r="I3039">
        <f>IF(COUNTIFS(Registros!$A$2:$A$6000,"CS",Registros!$B$2:$B$6000,$A3039)&gt;0,1,0)</f>
        <v>0</v>
      </c>
      <c r="J3039">
        <f>IF($I3039=1,SUMIFS(Registros!$I$2:$I$6000,Registros!$A$2:$A$6000,"CS",Registros!$B$2:$B$6000,$A3039),0)</f>
        <v>0</v>
      </c>
      <c r="K3039">
        <f>IF(COUNTIFS(Winback!$K$2:$K$300,$A3039)&gt;0,1,0)</f>
        <v>0</v>
      </c>
      <c r="L3039">
        <f>IF(AND($K3039=1,LEFT($A3039,3)="WB-"),SUMIFS(Winback!$D$2:$D$300,Winback!$K$2:$K$300,$A3039),0)</f>
        <v>0</v>
      </c>
      <c r="M3039">
        <f>IF(OR($E3039=1,$G3039=1,SUMIFS(Registros!$J$2:$J$6000,Registros!$B$2:$B$6000,$A3039)&gt;0),1,0)</f>
        <v>1</v>
      </c>
      <c r="N3039">
        <f>IF($J3039&gt;0,1,IF(COUNTIFS(Registros!$A$2:$A$6000,"CS",Registros!$B$2:$B$6000,$A3039,Registros!$K$2:$K$6000,"&lt;&gt;")&gt;0,1,0))</f>
        <v>0</v>
      </c>
      <c r="O3039" t="str">
        <f t="shared" si="235"/>
        <v>SOLO MÓVIL</v>
      </c>
      <c r="P3039" t="str">
        <f t="shared" si="236"/>
        <v>Ofrecer fijo + internet (FLBBTV)</v>
      </c>
      <c r="Q3039">
        <f t="shared" si="237"/>
        <v>15</v>
      </c>
      <c r="R3039">
        <f>IFERROR(VLOOKUP($A3039,Registros!$B$2:$G$6000,6,0),IFERROR(INDEX(Winback!$C$2:$C$300,MATCH($A3039,Winback!$K$2:$K$300,0)),""))</f>
        <v>0</v>
      </c>
      <c r="S3039" t="str">
        <f t="shared" si="238"/>
        <v>+MOV</v>
      </c>
      <c r="T3039">
        <f t="shared" si="239"/>
        <v>1</v>
      </c>
    </row>
    <row r="3040" spans="1:20" x14ac:dyDescent="0.35">
      <c r="A3040" t="s">
        <v>15015</v>
      </c>
      <c r="B3040" t="s">
        <v>15016</v>
      </c>
      <c r="C3040" t="s">
        <v>15017</v>
      </c>
      <c r="D3040" t="s">
        <v>15018</v>
      </c>
      <c r="E3040">
        <f>IF(COUNTIFS(Registros!$A$2:$A$6000,"NP",Registros!$B$2:$B$6000,$A3040)&gt;0,1,0)</f>
        <v>0</v>
      </c>
      <c r="F3040">
        <f>IF($E3040=1,SUMIFS(Registros!$F$2:$F$6000,Registros!$A$2:$A$6000,"NP",Registros!$B$2:$B$6000,$A3040),0)</f>
        <v>0</v>
      </c>
      <c r="G3040">
        <f>IF(COUNTIFS(Registros!$A$2:$A$6000,"MOV",Registros!$B$2:$B$6000,$A3040)&gt;0,1,0)</f>
        <v>1</v>
      </c>
      <c r="H3040">
        <f>IF($G3040=1,SUMIFS(Registros!$F$2:$F$6000,Registros!$A$2:$A$6000,"MOV",Registros!$B$2:$B$6000,$A3040),0)</f>
        <v>20.75</v>
      </c>
      <c r="I3040">
        <f>IF(COUNTIFS(Registros!$A$2:$A$6000,"CS",Registros!$B$2:$B$6000,$A3040)&gt;0,1,0)</f>
        <v>0</v>
      </c>
      <c r="J3040">
        <f>IF($I3040=1,SUMIFS(Registros!$I$2:$I$6000,Registros!$A$2:$A$6000,"CS",Registros!$B$2:$B$6000,$A3040),0)</f>
        <v>0</v>
      </c>
      <c r="K3040">
        <f>IF(COUNTIFS(Winback!$K$2:$K$300,$A3040)&gt;0,1,0)</f>
        <v>0</v>
      </c>
      <c r="L3040">
        <f>IF(AND($K3040=1,LEFT($A3040,3)="WB-"),SUMIFS(Winback!$D$2:$D$300,Winback!$K$2:$K$300,$A3040),0)</f>
        <v>0</v>
      </c>
      <c r="M3040">
        <f>IF(OR($E3040=1,$G3040=1,SUMIFS(Registros!$J$2:$J$6000,Registros!$B$2:$B$6000,$A3040)&gt;0),1,0)</f>
        <v>1</v>
      </c>
      <c r="N3040">
        <f>IF($J3040&gt;0,1,IF(COUNTIFS(Registros!$A$2:$A$6000,"CS",Registros!$B$2:$B$6000,$A3040,Registros!$K$2:$K$6000,"&lt;&gt;")&gt;0,1,0))</f>
        <v>0</v>
      </c>
      <c r="O3040" t="str">
        <f t="shared" si="235"/>
        <v>SOLO MÓVIL</v>
      </c>
      <c r="P3040" t="str">
        <f t="shared" si="236"/>
        <v>Ofrecer fijo + internet (FLBBTV)</v>
      </c>
      <c r="Q3040">
        <f t="shared" si="237"/>
        <v>20.75</v>
      </c>
      <c r="R3040">
        <f>IFERROR(VLOOKUP($A3040,Registros!$B$2:$G$6000,6,0),IFERROR(INDEX(Winback!$C$2:$C$300,MATCH($A3040,Winback!$K$2:$K$300,0)),""))</f>
        <v>0</v>
      </c>
      <c r="S3040" t="str">
        <f t="shared" si="238"/>
        <v>+MOV</v>
      </c>
      <c r="T3040">
        <f t="shared" si="239"/>
        <v>1</v>
      </c>
    </row>
    <row r="3041" spans="1:20" x14ac:dyDescent="0.35">
      <c r="A3041" t="s">
        <v>15020</v>
      </c>
      <c r="B3041" t="s">
        <v>15021</v>
      </c>
      <c r="C3041" t="s">
        <v>15022</v>
      </c>
      <c r="D3041" t="s">
        <v>15023</v>
      </c>
      <c r="E3041">
        <f>IF(COUNTIFS(Registros!$A$2:$A$6000,"NP",Registros!$B$2:$B$6000,$A3041)&gt;0,1,0)</f>
        <v>0</v>
      </c>
      <c r="F3041">
        <f>IF($E3041=1,SUMIFS(Registros!$F$2:$F$6000,Registros!$A$2:$A$6000,"NP",Registros!$B$2:$B$6000,$A3041),0)</f>
        <v>0</v>
      </c>
      <c r="G3041">
        <f>IF(COUNTIFS(Registros!$A$2:$A$6000,"MOV",Registros!$B$2:$B$6000,$A3041)&gt;0,1,0)</f>
        <v>1</v>
      </c>
      <c r="H3041">
        <f>IF($G3041=1,SUMIFS(Registros!$F$2:$F$6000,Registros!$A$2:$A$6000,"MOV",Registros!$B$2:$B$6000,$A3041),0)</f>
        <v>15</v>
      </c>
      <c r="I3041">
        <f>IF(COUNTIFS(Registros!$A$2:$A$6000,"CS",Registros!$B$2:$B$6000,$A3041)&gt;0,1,0)</f>
        <v>0</v>
      </c>
      <c r="J3041">
        <f>IF($I3041=1,SUMIFS(Registros!$I$2:$I$6000,Registros!$A$2:$A$6000,"CS",Registros!$B$2:$B$6000,$A3041),0)</f>
        <v>0</v>
      </c>
      <c r="K3041">
        <f>IF(COUNTIFS(Winback!$K$2:$K$300,$A3041)&gt;0,1,0)</f>
        <v>0</v>
      </c>
      <c r="L3041">
        <f>IF(AND($K3041=1,LEFT($A3041,3)="WB-"),SUMIFS(Winback!$D$2:$D$300,Winback!$K$2:$K$300,$A3041),0)</f>
        <v>0</v>
      </c>
      <c r="M3041">
        <f>IF(OR($E3041=1,$G3041=1,SUMIFS(Registros!$J$2:$J$6000,Registros!$B$2:$B$6000,$A3041)&gt;0),1,0)</f>
        <v>1</v>
      </c>
      <c r="N3041">
        <f>IF($J3041&gt;0,1,IF(COUNTIFS(Registros!$A$2:$A$6000,"CS",Registros!$B$2:$B$6000,$A3041,Registros!$K$2:$K$6000,"&lt;&gt;")&gt;0,1,0))</f>
        <v>0</v>
      </c>
      <c r="O3041" t="str">
        <f t="shared" si="235"/>
        <v>SOLO MÓVIL</v>
      </c>
      <c r="P3041" t="str">
        <f t="shared" si="236"/>
        <v>Ofrecer fijo + internet (FLBBTV)</v>
      </c>
      <c r="Q3041">
        <f t="shared" si="237"/>
        <v>15</v>
      </c>
      <c r="R3041">
        <f>IFERROR(VLOOKUP($A3041,Registros!$B$2:$G$6000,6,0),IFERROR(INDEX(Winback!$C$2:$C$300,MATCH($A3041,Winback!$K$2:$K$300,0)),""))</f>
        <v>0</v>
      </c>
      <c r="S3041" t="str">
        <f t="shared" si="238"/>
        <v>+MOV</v>
      </c>
      <c r="T3041">
        <f t="shared" si="239"/>
        <v>1</v>
      </c>
    </row>
    <row r="3042" spans="1:20" x14ac:dyDescent="0.35">
      <c r="A3042" t="s">
        <v>15025</v>
      </c>
      <c r="B3042" t="s">
        <v>15026</v>
      </c>
      <c r="C3042" t="s">
        <v>15027</v>
      </c>
      <c r="D3042" t="s">
        <v>15028</v>
      </c>
      <c r="E3042">
        <f>IF(COUNTIFS(Registros!$A$2:$A$6000,"NP",Registros!$B$2:$B$6000,$A3042)&gt;0,1,0)</f>
        <v>0</v>
      </c>
      <c r="F3042">
        <f>IF($E3042=1,SUMIFS(Registros!$F$2:$F$6000,Registros!$A$2:$A$6000,"NP",Registros!$B$2:$B$6000,$A3042),0)</f>
        <v>0</v>
      </c>
      <c r="G3042">
        <f>IF(COUNTIFS(Registros!$A$2:$A$6000,"MOV",Registros!$B$2:$B$6000,$A3042)&gt;0,1,0)</f>
        <v>1</v>
      </c>
      <c r="H3042">
        <f>IF($G3042=1,SUMIFS(Registros!$F$2:$F$6000,Registros!$A$2:$A$6000,"MOV",Registros!$B$2:$B$6000,$A3042),0)</f>
        <v>19.52</v>
      </c>
      <c r="I3042">
        <f>IF(COUNTIFS(Registros!$A$2:$A$6000,"CS",Registros!$B$2:$B$6000,$A3042)&gt;0,1,0)</f>
        <v>0</v>
      </c>
      <c r="J3042">
        <f>IF($I3042=1,SUMIFS(Registros!$I$2:$I$6000,Registros!$A$2:$A$6000,"CS",Registros!$B$2:$B$6000,$A3042),0)</f>
        <v>0</v>
      </c>
      <c r="K3042">
        <f>IF(COUNTIFS(Winback!$K$2:$K$300,$A3042)&gt;0,1,0)</f>
        <v>0</v>
      </c>
      <c r="L3042">
        <f>IF(AND($K3042=1,LEFT($A3042,3)="WB-"),SUMIFS(Winback!$D$2:$D$300,Winback!$K$2:$K$300,$A3042),0)</f>
        <v>0</v>
      </c>
      <c r="M3042">
        <f>IF(OR($E3042=1,$G3042=1,SUMIFS(Registros!$J$2:$J$6000,Registros!$B$2:$B$6000,$A3042)&gt;0),1,0)</f>
        <v>1</v>
      </c>
      <c r="N3042">
        <f>IF($J3042&gt;0,1,IF(COUNTIFS(Registros!$A$2:$A$6000,"CS",Registros!$B$2:$B$6000,$A3042,Registros!$K$2:$K$6000,"&lt;&gt;")&gt;0,1,0))</f>
        <v>0</v>
      </c>
      <c r="O3042" t="str">
        <f t="shared" si="235"/>
        <v>SOLO MÓVIL</v>
      </c>
      <c r="P3042" t="str">
        <f t="shared" si="236"/>
        <v>Ofrecer fijo + internet (FLBBTV)</v>
      </c>
      <c r="Q3042">
        <f t="shared" si="237"/>
        <v>19.52</v>
      </c>
      <c r="R3042">
        <f>IFERROR(VLOOKUP($A3042,Registros!$B$2:$G$6000,6,0),IFERROR(INDEX(Winback!$C$2:$C$300,MATCH($A3042,Winback!$K$2:$K$300,0)),""))</f>
        <v>0</v>
      </c>
      <c r="S3042" t="str">
        <f t="shared" si="238"/>
        <v>+MOV</v>
      </c>
      <c r="T3042">
        <f t="shared" si="239"/>
        <v>1</v>
      </c>
    </row>
    <row r="3043" spans="1:20" x14ac:dyDescent="0.35">
      <c r="A3043" t="s">
        <v>15029</v>
      </c>
      <c r="B3043" t="s">
        <v>15030</v>
      </c>
      <c r="C3043" t="s">
        <v>15031</v>
      </c>
      <c r="D3043" t="s">
        <v>15032</v>
      </c>
      <c r="E3043">
        <f>IF(COUNTIFS(Registros!$A$2:$A$6000,"NP",Registros!$B$2:$B$6000,$A3043)&gt;0,1,0)</f>
        <v>0</v>
      </c>
      <c r="F3043">
        <f>IF($E3043=1,SUMIFS(Registros!$F$2:$F$6000,Registros!$A$2:$A$6000,"NP",Registros!$B$2:$B$6000,$A3043),0)</f>
        <v>0</v>
      </c>
      <c r="G3043">
        <f>IF(COUNTIFS(Registros!$A$2:$A$6000,"MOV",Registros!$B$2:$B$6000,$A3043)&gt;0,1,0)</f>
        <v>1</v>
      </c>
      <c r="H3043">
        <f>IF($G3043=1,SUMIFS(Registros!$F$2:$F$6000,Registros!$A$2:$A$6000,"MOV",Registros!$B$2:$B$6000,$A3043),0)</f>
        <v>159.75</v>
      </c>
      <c r="I3043">
        <f>IF(COUNTIFS(Registros!$A$2:$A$6000,"CS",Registros!$B$2:$B$6000,$A3043)&gt;0,1,0)</f>
        <v>0</v>
      </c>
      <c r="J3043">
        <f>IF($I3043=1,SUMIFS(Registros!$I$2:$I$6000,Registros!$A$2:$A$6000,"CS",Registros!$B$2:$B$6000,$A3043),0)</f>
        <v>0</v>
      </c>
      <c r="K3043">
        <f>IF(COUNTIFS(Winback!$K$2:$K$300,$A3043)&gt;0,1,0)</f>
        <v>0</v>
      </c>
      <c r="L3043">
        <f>IF(AND($K3043=1,LEFT($A3043,3)="WB-"),SUMIFS(Winback!$D$2:$D$300,Winback!$K$2:$K$300,$A3043),0)</f>
        <v>0</v>
      </c>
      <c r="M3043">
        <f>IF(OR($E3043=1,$G3043=1,SUMIFS(Registros!$J$2:$J$6000,Registros!$B$2:$B$6000,$A3043)&gt;0),1,0)</f>
        <v>1</v>
      </c>
      <c r="N3043">
        <f>IF($J3043&gt;0,1,IF(COUNTIFS(Registros!$A$2:$A$6000,"CS",Registros!$B$2:$B$6000,$A3043,Registros!$K$2:$K$6000,"&lt;&gt;")&gt;0,1,0))</f>
        <v>0</v>
      </c>
      <c r="O3043" t="str">
        <f t="shared" si="235"/>
        <v>SOLO MÓVIL</v>
      </c>
      <c r="P3043" t="str">
        <f t="shared" si="236"/>
        <v>Ofrecer fijo + internet (FLBBTV)</v>
      </c>
      <c r="Q3043">
        <f t="shared" si="237"/>
        <v>159.75</v>
      </c>
      <c r="R3043">
        <f>IFERROR(VLOOKUP($A3043,Registros!$B$2:$G$6000,6,0),IFERROR(INDEX(Winback!$C$2:$C$300,MATCH($A3043,Winback!$K$2:$K$300,0)),""))</f>
        <v>0</v>
      </c>
      <c r="S3043" t="str">
        <f t="shared" si="238"/>
        <v>+MOV</v>
      </c>
      <c r="T3043">
        <f t="shared" si="239"/>
        <v>1</v>
      </c>
    </row>
    <row r="3044" spans="1:20" x14ac:dyDescent="0.35">
      <c r="A3044" t="s">
        <v>15034</v>
      </c>
      <c r="B3044" t="s">
        <v>15035</v>
      </c>
      <c r="C3044" t="s">
        <v>15036</v>
      </c>
      <c r="D3044" t="s">
        <v>15037</v>
      </c>
      <c r="E3044">
        <f>IF(COUNTIFS(Registros!$A$2:$A$6000,"NP",Registros!$B$2:$B$6000,$A3044)&gt;0,1,0)</f>
        <v>0</v>
      </c>
      <c r="F3044">
        <f>IF($E3044=1,SUMIFS(Registros!$F$2:$F$6000,Registros!$A$2:$A$6000,"NP",Registros!$B$2:$B$6000,$A3044),0)</f>
        <v>0</v>
      </c>
      <c r="G3044">
        <f>IF(COUNTIFS(Registros!$A$2:$A$6000,"MOV",Registros!$B$2:$B$6000,$A3044)&gt;0,1,0)</f>
        <v>1</v>
      </c>
      <c r="H3044">
        <f>IF($G3044=1,SUMIFS(Registros!$F$2:$F$6000,Registros!$A$2:$A$6000,"MOV",Registros!$B$2:$B$6000,$A3044),0)</f>
        <v>30</v>
      </c>
      <c r="I3044">
        <f>IF(COUNTIFS(Registros!$A$2:$A$6000,"CS",Registros!$B$2:$B$6000,$A3044)&gt;0,1,0)</f>
        <v>0</v>
      </c>
      <c r="J3044">
        <f>IF($I3044=1,SUMIFS(Registros!$I$2:$I$6000,Registros!$A$2:$A$6000,"CS",Registros!$B$2:$B$6000,$A3044),0)</f>
        <v>0</v>
      </c>
      <c r="K3044">
        <f>IF(COUNTIFS(Winback!$K$2:$K$300,$A3044)&gt;0,1,0)</f>
        <v>0</v>
      </c>
      <c r="L3044">
        <f>IF(AND($K3044=1,LEFT($A3044,3)="WB-"),SUMIFS(Winback!$D$2:$D$300,Winback!$K$2:$K$300,$A3044),0)</f>
        <v>0</v>
      </c>
      <c r="M3044">
        <f>IF(OR($E3044=1,$G3044=1,SUMIFS(Registros!$J$2:$J$6000,Registros!$B$2:$B$6000,$A3044)&gt;0),1,0)</f>
        <v>1</v>
      </c>
      <c r="N3044">
        <f>IF($J3044&gt;0,1,IF(COUNTIFS(Registros!$A$2:$A$6000,"CS",Registros!$B$2:$B$6000,$A3044,Registros!$K$2:$K$6000,"&lt;&gt;")&gt;0,1,0))</f>
        <v>0</v>
      </c>
      <c r="O3044" t="str">
        <f t="shared" si="235"/>
        <v>SOLO MÓVIL</v>
      </c>
      <c r="P3044" t="str">
        <f t="shared" si="236"/>
        <v>Ofrecer fijo + internet (FLBBTV)</v>
      </c>
      <c r="Q3044">
        <f t="shared" si="237"/>
        <v>30</v>
      </c>
      <c r="R3044">
        <f>IFERROR(VLOOKUP($A3044,Registros!$B$2:$G$6000,6,0),IFERROR(INDEX(Winback!$C$2:$C$300,MATCH($A3044,Winback!$K$2:$K$300,0)),""))</f>
        <v>0</v>
      </c>
      <c r="S3044" t="str">
        <f t="shared" si="238"/>
        <v>+MOV</v>
      </c>
      <c r="T3044">
        <f t="shared" si="239"/>
        <v>1</v>
      </c>
    </row>
    <row r="3045" spans="1:20" x14ac:dyDescent="0.35">
      <c r="A3045" t="s">
        <v>15039</v>
      </c>
      <c r="B3045" t="s">
        <v>15040</v>
      </c>
      <c r="C3045" t="s">
        <v>15041</v>
      </c>
      <c r="D3045" t="s">
        <v>15042</v>
      </c>
      <c r="E3045">
        <f>IF(COUNTIFS(Registros!$A$2:$A$6000,"NP",Registros!$B$2:$B$6000,$A3045)&gt;0,1,0)</f>
        <v>0</v>
      </c>
      <c r="F3045">
        <f>IF($E3045=1,SUMIFS(Registros!$F$2:$F$6000,Registros!$A$2:$A$6000,"NP",Registros!$B$2:$B$6000,$A3045),0)</f>
        <v>0</v>
      </c>
      <c r="G3045">
        <f>IF(COUNTIFS(Registros!$A$2:$A$6000,"MOV",Registros!$B$2:$B$6000,$A3045)&gt;0,1,0)</f>
        <v>1</v>
      </c>
      <c r="H3045">
        <f>IF($G3045=1,SUMIFS(Registros!$F$2:$F$6000,Registros!$A$2:$A$6000,"MOV",Registros!$B$2:$B$6000,$A3045),0)</f>
        <v>50.82</v>
      </c>
      <c r="I3045">
        <f>IF(COUNTIFS(Registros!$A$2:$A$6000,"CS",Registros!$B$2:$B$6000,$A3045)&gt;0,1,0)</f>
        <v>0</v>
      </c>
      <c r="J3045">
        <f>IF($I3045=1,SUMIFS(Registros!$I$2:$I$6000,Registros!$A$2:$A$6000,"CS",Registros!$B$2:$B$6000,$A3045),0)</f>
        <v>0</v>
      </c>
      <c r="K3045">
        <f>IF(COUNTIFS(Winback!$K$2:$K$300,$A3045)&gt;0,1,0)</f>
        <v>0</v>
      </c>
      <c r="L3045">
        <f>IF(AND($K3045=1,LEFT($A3045,3)="WB-"),SUMIFS(Winback!$D$2:$D$300,Winback!$K$2:$K$300,$A3045),0)</f>
        <v>0</v>
      </c>
      <c r="M3045">
        <f>IF(OR($E3045=1,$G3045=1,SUMIFS(Registros!$J$2:$J$6000,Registros!$B$2:$B$6000,$A3045)&gt;0),1,0)</f>
        <v>1</v>
      </c>
      <c r="N3045">
        <f>IF($J3045&gt;0,1,IF(COUNTIFS(Registros!$A$2:$A$6000,"CS",Registros!$B$2:$B$6000,$A3045,Registros!$K$2:$K$6000,"&lt;&gt;")&gt;0,1,0))</f>
        <v>0</v>
      </c>
      <c r="O3045" t="str">
        <f t="shared" si="235"/>
        <v>SOLO MÓVIL</v>
      </c>
      <c r="P3045" t="str">
        <f t="shared" si="236"/>
        <v>Ofrecer fijo + internet (FLBBTV)</v>
      </c>
      <c r="Q3045">
        <f t="shared" si="237"/>
        <v>50.82</v>
      </c>
      <c r="R3045">
        <f>IFERROR(VLOOKUP($A3045,Registros!$B$2:$G$6000,6,0),IFERROR(INDEX(Winback!$C$2:$C$300,MATCH($A3045,Winback!$K$2:$K$300,0)),""))</f>
        <v>0</v>
      </c>
      <c r="S3045" t="str">
        <f t="shared" si="238"/>
        <v>+MOV</v>
      </c>
      <c r="T3045">
        <f t="shared" si="239"/>
        <v>1</v>
      </c>
    </row>
    <row r="3046" spans="1:20" x14ac:dyDescent="0.35">
      <c r="A3046" t="s">
        <v>15044</v>
      </c>
      <c r="B3046" t="s">
        <v>15045</v>
      </c>
      <c r="C3046" t="s">
        <v>15046</v>
      </c>
      <c r="D3046" t="s">
        <v>15047</v>
      </c>
      <c r="E3046">
        <f>IF(COUNTIFS(Registros!$A$2:$A$6000,"NP",Registros!$B$2:$B$6000,$A3046)&gt;0,1,0)</f>
        <v>0</v>
      </c>
      <c r="F3046">
        <f>IF($E3046=1,SUMIFS(Registros!$F$2:$F$6000,Registros!$A$2:$A$6000,"NP",Registros!$B$2:$B$6000,$A3046),0)</f>
        <v>0</v>
      </c>
      <c r="G3046">
        <f>IF(COUNTIFS(Registros!$A$2:$A$6000,"MOV",Registros!$B$2:$B$6000,$A3046)&gt;0,1,0)</f>
        <v>1</v>
      </c>
      <c r="H3046">
        <f>IF($G3046=1,SUMIFS(Registros!$F$2:$F$6000,Registros!$A$2:$A$6000,"MOV",Registros!$B$2:$B$6000,$A3046),0)</f>
        <v>27.75</v>
      </c>
      <c r="I3046">
        <f>IF(COUNTIFS(Registros!$A$2:$A$6000,"CS",Registros!$B$2:$B$6000,$A3046)&gt;0,1,0)</f>
        <v>0</v>
      </c>
      <c r="J3046">
        <f>IF($I3046=1,SUMIFS(Registros!$I$2:$I$6000,Registros!$A$2:$A$6000,"CS",Registros!$B$2:$B$6000,$A3046),0)</f>
        <v>0</v>
      </c>
      <c r="K3046">
        <f>IF(COUNTIFS(Winback!$K$2:$K$300,$A3046)&gt;0,1,0)</f>
        <v>0</v>
      </c>
      <c r="L3046">
        <f>IF(AND($K3046=1,LEFT($A3046,3)="WB-"),SUMIFS(Winback!$D$2:$D$300,Winback!$K$2:$K$300,$A3046),0)</f>
        <v>0</v>
      </c>
      <c r="M3046">
        <f>IF(OR($E3046=1,$G3046=1,SUMIFS(Registros!$J$2:$J$6000,Registros!$B$2:$B$6000,$A3046)&gt;0),1,0)</f>
        <v>1</v>
      </c>
      <c r="N3046">
        <f>IF($J3046&gt;0,1,IF(COUNTIFS(Registros!$A$2:$A$6000,"CS",Registros!$B$2:$B$6000,$A3046,Registros!$K$2:$K$6000,"&lt;&gt;")&gt;0,1,0))</f>
        <v>0</v>
      </c>
      <c r="O3046" t="str">
        <f t="shared" si="235"/>
        <v>SOLO MÓVIL</v>
      </c>
      <c r="P3046" t="str">
        <f t="shared" si="236"/>
        <v>Ofrecer fijo + internet (FLBBTV)</v>
      </c>
      <c r="Q3046">
        <f t="shared" si="237"/>
        <v>27.75</v>
      </c>
      <c r="R3046">
        <f>IFERROR(VLOOKUP($A3046,Registros!$B$2:$G$6000,6,0),IFERROR(INDEX(Winback!$C$2:$C$300,MATCH($A3046,Winback!$K$2:$K$300,0)),""))</f>
        <v>0</v>
      </c>
      <c r="S3046" t="str">
        <f t="shared" si="238"/>
        <v>+MOV</v>
      </c>
      <c r="T3046">
        <f t="shared" si="239"/>
        <v>1</v>
      </c>
    </row>
    <row r="3047" spans="1:20" x14ac:dyDescent="0.35">
      <c r="A3047" t="s">
        <v>15049</v>
      </c>
      <c r="B3047" t="s">
        <v>15050</v>
      </c>
      <c r="C3047" t="s">
        <v>15051</v>
      </c>
      <c r="D3047" t="s">
        <v>15052</v>
      </c>
      <c r="E3047">
        <f>IF(COUNTIFS(Registros!$A$2:$A$6000,"NP",Registros!$B$2:$B$6000,$A3047)&gt;0,1,0)</f>
        <v>0</v>
      </c>
      <c r="F3047">
        <f>IF($E3047=1,SUMIFS(Registros!$F$2:$F$6000,Registros!$A$2:$A$6000,"NP",Registros!$B$2:$B$6000,$A3047),0)</f>
        <v>0</v>
      </c>
      <c r="G3047">
        <f>IF(COUNTIFS(Registros!$A$2:$A$6000,"MOV",Registros!$B$2:$B$6000,$A3047)&gt;0,1,0)</f>
        <v>1</v>
      </c>
      <c r="H3047">
        <f>IF($G3047=1,SUMIFS(Registros!$F$2:$F$6000,Registros!$A$2:$A$6000,"MOV",Registros!$B$2:$B$6000,$A3047),0)</f>
        <v>25.97</v>
      </c>
      <c r="I3047">
        <f>IF(COUNTIFS(Registros!$A$2:$A$6000,"CS",Registros!$B$2:$B$6000,$A3047)&gt;0,1,0)</f>
        <v>0</v>
      </c>
      <c r="J3047">
        <f>IF($I3047=1,SUMIFS(Registros!$I$2:$I$6000,Registros!$A$2:$A$6000,"CS",Registros!$B$2:$B$6000,$A3047),0)</f>
        <v>0</v>
      </c>
      <c r="K3047">
        <f>IF(COUNTIFS(Winback!$K$2:$K$300,$A3047)&gt;0,1,0)</f>
        <v>0</v>
      </c>
      <c r="L3047">
        <f>IF(AND($K3047=1,LEFT($A3047,3)="WB-"),SUMIFS(Winback!$D$2:$D$300,Winback!$K$2:$K$300,$A3047),0)</f>
        <v>0</v>
      </c>
      <c r="M3047">
        <f>IF(OR($E3047=1,$G3047=1,SUMIFS(Registros!$J$2:$J$6000,Registros!$B$2:$B$6000,$A3047)&gt;0),1,0)</f>
        <v>1</v>
      </c>
      <c r="N3047">
        <f>IF($J3047&gt;0,1,IF(COUNTIFS(Registros!$A$2:$A$6000,"CS",Registros!$B$2:$B$6000,$A3047,Registros!$K$2:$K$6000,"&lt;&gt;")&gt;0,1,0))</f>
        <v>0</v>
      </c>
      <c r="O3047" t="str">
        <f t="shared" si="235"/>
        <v>SOLO MÓVIL</v>
      </c>
      <c r="P3047" t="str">
        <f t="shared" si="236"/>
        <v>Ofrecer fijo + internet (FLBBTV)</v>
      </c>
      <c r="Q3047">
        <f t="shared" si="237"/>
        <v>25.97</v>
      </c>
      <c r="R3047">
        <f>IFERROR(VLOOKUP($A3047,Registros!$B$2:$G$6000,6,0),IFERROR(INDEX(Winback!$C$2:$C$300,MATCH($A3047,Winback!$K$2:$K$300,0)),""))</f>
        <v>0</v>
      </c>
      <c r="S3047" t="str">
        <f t="shared" si="238"/>
        <v>+MOV</v>
      </c>
      <c r="T3047">
        <f t="shared" si="239"/>
        <v>1</v>
      </c>
    </row>
    <row r="3048" spans="1:20" x14ac:dyDescent="0.35">
      <c r="A3048" t="s">
        <v>15054</v>
      </c>
      <c r="B3048" t="s">
        <v>15055</v>
      </c>
      <c r="C3048" t="s">
        <v>15056</v>
      </c>
      <c r="D3048" t="s">
        <v>15057</v>
      </c>
      <c r="E3048">
        <f>IF(COUNTIFS(Registros!$A$2:$A$6000,"NP",Registros!$B$2:$B$6000,$A3048)&gt;0,1,0)</f>
        <v>0</v>
      </c>
      <c r="F3048">
        <f>IF($E3048=1,SUMIFS(Registros!$F$2:$F$6000,Registros!$A$2:$A$6000,"NP",Registros!$B$2:$B$6000,$A3048),0)</f>
        <v>0</v>
      </c>
      <c r="G3048">
        <f>IF(COUNTIFS(Registros!$A$2:$A$6000,"MOV",Registros!$B$2:$B$6000,$A3048)&gt;0,1,0)</f>
        <v>1</v>
      </c>
      <c r="H3048">
        <f>IF($G3048=1,SUMIFS(Registros!$F$2:$F$6000,Registros!$A$2:$A$6000,"MOV",Registros!$B$2:$B$6000,$A3048),0)</f>
        <v>16.940000000000001</v>
      </c>
      <c r="I3048">
        <f>IF(COUNTIFS(Registros!$A$2:$A$6000,"CS",Registros!$B$2:$B$6000,$A3048)&gt;0,1,0)</f>
        <v>0</v>
      </c>
      <c r="J3048">
        <f>IF($I3048=1,SUMIFS(Registros!$I$2:$I$6000,Registros!$A$2:$A$6000,"CS",Registros!$B$2:$B$6000,$A3048),0)</f>
        <v>0</v>
      </c>
      <c r="K3048">
        <f>IF(COUNTIFS(Winback!$K$2:$K$300,$A3048)&gt;0,1,0)</f>
        <v>0</v>
      </c>
      <c r="L3048">
        <f>IF(AND($K3048=1,LEFT($A3048,3)="WB-"),SUMIFS(Winback!$D$2:$D$300,Winback!$K$2:$K$300,$A3048),0)</f>
        <v>0</v>
      </c>
      <c r="M3048">
        <f>IF(OR($E3048=1,$G3048=1,SUMIFS(Registros!$J$2:$J$6000,Registros!$B$2:$B$6000,$A3048)&gt;0),1,0)</f>
        <v>1</v>
      </c>
      <c r="N3048">
        <f>IF($J3048&gt;0,1,IF(COUNTIFS(Registros!$A$2:$A$6000,"CS",Registros!$B$2:$B$6000,$A3048,Registros!$K$2:$K$6000,"&lt;&gt;")&gt;0,1,0))</f>
        <v>0</v>
      </c>
      <c r="O3048" t="str">
        <f t="shared" si="235"/>
        <v>SOLO MÓVIL</v>
      </c>
      <c r="P3048" t="str">
        <f t="shared" si="236"/>
        <v>Ofrecer fijo + internet (FLBBTV)</v>
      </c>
      <c r="Q3048">
        <f t="shared" si="237"/>
        <v>16.940000000000001</v>
      </c>
      <c r="R3048">
        <f>IFERROR(VLOOKUP($A3048,Registros!$B$2:$G$6000,6,0),IFERROR(INDEX(Winback!$C$2:$C$300,MATCH($A3048,Winback!$K$2:$K$300,0)),""))</f>
        <v>0</v>
      </c>
      <c r="S3048" t="str">
        <f t="shared" si="238"/>
        <v>+MOV</v>
      </c>
      <c r="T3048">
        <f t="shared" si="239"/>
        <v>1</v>
      </c>
    </row>
    <row r="3049" spans="1:20" x14ac:dyDescent="0.35">
      <c r="A3049" t="s">
        <v>15058</v>
      </c>
      <c r="B3049" t="s">
        <v>15059</v>
      </c>
      <c r="C3049" t="s">
        <v>15060</v>
      </c>
      <c r="D3049" t="s">
        <v>15061</v>
      </c>
      <c r="E3049">
        <f>IF(COUNTIFS(Registros!$A$2:$A$6000,"NP",Registros!$B$2:$B$6000,$A3049)&gt;0,1,0)</f>
        <v>0</v>
      </c>
      <c r="F3049">
        <f>IF($E3049=1,SUMIFS(Registros!$F$2:$F$6000,Registros!$A$2:$A$6000,"NP",Registros!$B$2:$B$6000,$A3049),0)</f>
        <v>0</v>
      </c>
      <c r="G3049">
        <f>IF(COUNTIFS(Registros!$A$2:$A$6000,"MOV",Registros!$B$2:$B$6000,$A3049)&gt;0,1,0)</f>
        <v>1</v>
      </c>
      <c r="H3049">
        <f>IF($G3049=1,SUMIFS(Registros!$F$2:$F$6000,Registros!$A$2:$A$6000,"MOV",Registros!$B$2:$B$6000,$A3049),0)</f>
        <v>15</v>
      </c>
      <c r="I3049">
        <f>IF(COUNTIFS(Registros!$A$2:$A$6000,"CS",Registros!$B$2:$B$6000,$A3049)&gt;0,1,0)</f>
        <v>0</v>
      </c>
      <c r="J3049">
        <f>IF($I3049=1,SUMIFS(Registros!$I$2:$I$6000,Registros!$A$2:$A$6000,"CS",Registros!$B$2:$B$6000,$A3049),0)</f>
        <v>0</v>
      </c>
      <c r="K3049">
        <f>IF(COUNTIFS(Winback!$K$2:$K$300,$A3049)&gt;0,1,0)</f>
        <v>0</v>
      </c>
      <c r="L3049">
        <f>IF(AND($K3049=1,LEFT($A3049,3)="WB-"),SUMIFS(Winback!$D$2:$D$300,Winback!$K$2:$K$300,$A3049),0)</f>
        <v>0</v>
      </c>
      <c r="M3049">
        <f>IF(OR($E3049=1,$G3049=1,SUMIFS(Registros!$J$2:$J$6000,Registros!$B$2:$B$6000,$A3049)&gt;0),1,0)</f>
        <v>1</v>
      </c>
      <c r="N3049">
        <f>IF($J3049&gt;0,1,IF(COUNTIFS(Registros!$A$2:$A$6000,"CS",Registros!$B$2:$B$6000,$A3049,Registros!$K$2:$K$6000,"&lt;&gt;")&gt;0,1,0))</f>
        <v>0</v>
      </c>
      <c r="O3049" t="str">
        <f t="shared" si="235"/>
        <v>SOLO MÓVIL</v>
      </c>
      <c r="P3049" t="str">
        <f t="shared" si="236"/>
        <v>Ofrecer fijo + internet (FLBBTV)</v>
      </c>
      <c r="Q3049">
        <f t="shared" si="237"/>
        <v>15</v>
      </c>
      <c r="R3049">
        <f>IFERROR(VLOOKUP($A3049,Registros!$B$2:$G$6000,6,0),IFERROR(INDEX(Winback!$C$2:$C$300,MATCH($A3049,Winback!$K$2:$K$300,0)),""))</f>
        <v>0</v>
      </c>
      <c r="S3049" t="str">
        <f t="shared" si="238"/>
        <v>+MOV</v>
      </c>
      <c r="T3049">
        <f t="shared" si="239"/>
        <v>1</v>
      </c>
    </row>
    <row r="3050" spans="1:20" x14ac:dyDescent="0.35">
      <c r="A3050" t="s">
        <v>15063</v>
      </c>
      <c r="B3050" t="s">
        <v>15064</v>
      </c>
      <c r="C3050" t="s">
        <v>15065</v>
      </c>
      <c r="D3050" t="s">
        <v>15066</v>
      </c>
      <c r="E3050">
        <f>IF(COUNTIFS(Registros!$A$2:$A$6000,"NP",Registros!$B$2:$B$6000,$A3050)&gt;0,1,0)</f>
        <v>0</v>
      </c>
      <c r="F3050">
        <f>IF($E3050=1,SUMIFS(Registros!$F$2:$F$6000,Registros!$A$2:$A$6000,"NP",Registros!$B$2:$B$6000,$A3050),0)</f>
        <v>0</v>
      </c>
      <c r="G3050">
        <f>IF(COUNTIFS(Registros!$A$2:$A$6000,"MOV",Registros!$B$2:$B$6000,$A3050)&gt;0,1,0)</f>
        <v>1</v>
      </c>
      <c r="H3050">
        <f>IF($G3050=1,SUMIFS(Registros!$F$2:$F$6000,Registros!$A$2:$A$6000,"MOV",Registros!$B$2:$B$6000,$A3050),0)</f>
        <v>30</v>
      </c>
      <c r="I3050">
        <f>IF(COUNTIFS(Registros!$A$2:$A$6000,"CS",Registros!$B$2:$B$6000,$A3050)&gt;0,1,0)</f>
        <v>0</v>
      </c>
      <c r="J3050">
        <f>IF($I3050=1,SUMIFS(Registros!$I$2:$I$6000,Registros!$A$2:$A$6000,"CS",Registros!$B$2:$B$6000,$A3050),0)</f>
        <v>0</v>
      </c>
      <c r="K3050">
        <f>IF(COUNTIFS(Winback!$K$2:$K$300,$A3050)&gt;0,1,0)</f>
        <v>0</v>
      </c>
      <c r="L3050">
        <f>IF(AND($K3050=1,LEFT($A3050,3)="WB-"),SUMIFS(Winback!$D$2:$D$300,Winback!$K$2:$K$300,$A3050),0)</f>
        <v>0</v>
      </c>
      <c r="M3050">
        <f>IF(OR($E3050=1,$G3050=1,SUMIFS(Registros!$J$2:$J$6000,Registros!$B$2:$B$6000,$A3050)&gt;0),1,0)</f>
        <v>1</v>
      </c>
      <c r="N3050">
        <f>IF($J3050&gt;0,1,IF(COUNTIFS(Registros!$A$2:$A$6000,"CS",Registros!$B$2:$B$6000,$A3050,Registros!$K$2:$K$6000,"&lt;&gt;")&gt;0,1,0))</f>
        <v>0</v>
      </c>
      <c r="O3050" t="str">
        <f t="shared" si="235"/>
        <v>SOLO MÓVIL</v>
      </c>
      <c r="P3050" t="str">
        <f t="shared" si="236"/>
        <v>Ofrecer fijo + internet (FLBBTV)</v>
      </c>
      <c r="Q3050">
        <f t="shared" si="237"/>
        <v>30</v>
      </c>
      <c r="R3050">
        <f>IFERROR(VLOOKUP($A3050,Registros!$B$2:$G$6000,6,0),IFERROR(INDEX(Winback!$C$2:$C$300,MATCH($A3050,Winback!$K$2:$K$300,0)),""))</f>
        <v>0</v>
      </c>
      <c r="S3050" t="str">
        <f t="shared" si="238"/>
        <v>+MOV</v>
      </c>
      <c r="T3050">
        <f t="shared" si="239"/>
        <v>1</v>
      </c>
    </row>
    <row r="3051" spans="1:20" x14ac:dyDescent="0.35">
      <c r="A3051" t="s">
        <v>15068</v>
      </c>
      <c r="B3051" t="s">
        <v>15069</v>
      </c>
      <c r="C3051" t="s">
        <v>15070</v>
      </c>
      <c r="D3051" t="s">
        <v>15071</v>
      </c>
      <c r="E3051">
        <f>IF(COUNTIFS(Registros!$A$2:$A$6000,"NP",Registros!$B$2:$B$6000,$A3051)&gt;0,1,0)</f>
        <v>0</v>
      </c>
      <c r="F3051">
        <f>IF($E3051=1,SUMIFS(Registros!$F$2:$F$6000,Registros!$A$2:$A$6000,"NP",Registros!$B$2:$B$6000,$A3051),0)</f>
        <v>0</v>
      </c>
      <c r="G3051">
        <f>IF(COUNTIFS(Registros!$A$2:$A$6000,"MOV",Registros!$B$2:$B$6000,$A3051)&gt;0,1,0)</f>
        <v>1</v>
      </c>
      <c r="H3051">
        <f>IF($G3051=1,SUMIFS(Registros!$F$2:$F$6000,Registros!$A$2:$A$6000,"MOV",Registros!$B$2:$B$6000,$A3051),0)</f>
        <v>16.29</v>
      </c>
      <c r="I3051">
        <f>IF(COUNTIFS(Registros!$A$2:$A$6000,"CS",Registros!$B$2:$B$6000,$A3051)&gt;0,1,0)</f>
        <v>0</v>
      </c>
      <c r="J3051">
        <f>IF($I3051=1,SUMIFS(Registros!$I$2:$I$6000,Registros!$A$2:$A$6000,"CS",Registros!$B$2:$B$6000,$A3051),0)</f>
        <v>0</v>
      </c>
      <c r="K3051">
        <f>IF(COUNTIFS(Winback!$K$2:$K$300,$A3051)&gt;0,1,0)</f>
        <v>0</v>
      </c>
      <c r="L3051">
        <f>IF(AND($K3051=1,LEFT($A3051,3)="WB-"),SUMIFS(Winback!$D$2:$D$300,Winback!$K$2:$K$300,$A3051),0)</f>
        <v>0</v>
      </c>
      <c r="M3051">
        <f>IF(OR($E3051=1,$G3051=1,SUMIFS(Registros!$J$2:$J$6000,Registros!$B$2:$B$6000,$A3051)&gt;0),1,0)</f>
        <v>1</v>
      </c>
      <c r="N3051">
        <f>IF($J3051&gt;0,1,IF(COUNTIFS(Registros!$A$2:$A$6000,"CS",Registros!$B$2:$B$6000,$A3051,Registros!$K$2:$K$6000,"&lt;&gt;")&gt;0,1,0))</f>
        <v>0</v>
      </c>
      <c r="O3051" t="str">
        <f t="shared" si="235"/>
        <v>SOLO MÓVIL</v>
      </c>
      <c r="P3051" t="str">
        <f t="shared" si="236"/>
        <v>Ofrecer fijo + internet (FLBBTV)</v>
      </c>
      <c r="Q3051">
        <f t="shared" si="237"/>
        <v>16.29</v>
      </c>
      <c r="R3051">
        <f>IFERROR(VLOOKUP($A3051,Registros!$B$2:$G$6000,6,0),IFERROR(INDEX(Winback!$C$2:$C$300,MATCH($A3051,Winback!$K$2:$K$300,0)),""))</f>
        <v>0</v>
      </c>
      <c r="S3051" t="str">
        <f t="shared" si="238"/>
        <v>+MOV</v>
      </c>
      <c r="T3051">
        <f t="shared" si="239"/>
        <v>1</v>
      </c>
    </row>
    <row r="3052" spans="1:20" x14ac:dyDescent="0.35">
      <c r="A3052" t="s">
        <v>15072</v>
      </c>
      <c r="B3052" t="s">
        <v>15073</v>
      </c>
      <c r="C3052" t="s">
        <v>15074</v>
      </c>
      <c r="D3052" t="s">
        <v>15075</v>
      </c>
      <c r="E3052">
        <f>IF(COUNTIFS(Registros!$A$2:$A$6000,"NP",Registros!$B$2:$B$6000,$A3052)&gt;0,1,0)</f>
        <v>0</v>
      </c>
      <c r="F3052">
        <f>IF($E3052=1,SUMIFS(Registros!$F$2:$F$6000,Registros!$A$2:$A$6000,"NP",Registros!$B$2:$B$6000,$A3052),0)</f>
        <v>0</v>
      </c>
      <c r="G3052">
        <f>IF(COUNTIFS(Registros!$A$2:$A$6000,"MOV",Registros!$B$2:$B$6000,$A3052)&gt;0,1,0)</f>
        <v>1</v>
      </c>
      <c r="H3052">
        <f>IF($G3052=1,SUMIFS(Registros!$F$2:$F$6000,Registros!$A$2:$A$6000,"MOV",Registros!$B$2:$B$6000,$A3052),0)</f>
        <v>15</v>
      </c>
      <c r="I3052">
        <f>IF(COUNTIFS(Registros!$A$2:$A$6000,"CS",Registros!$B$2:$B$6000,$A3052)&gt;0,1,0)</f>
        <v>0</v>
      </c>
      <c r="J3052">
        <f>IF($I3052=1,SUMIFS(Registros!$I$2:$I$6000,Registros!$A$2:$A$6000,"CS",Registros!$B$2:$B$6000,$A3052),0)</f>
        <v>0</v>
      </c>
      <c r="K3052">
        <f>IF(COUNTIFS(Winback!$K$2:$K$300,$A3052)&gt;0,1,0)</f>
        <v>0</v>
      </c>
      <c r="L3052">
        <f>IF(AND($K3052=1,LEFT($A3052,3)="WB-"),SUMIFS(Winback!$D$2:$D$300,Winback!$K$2:$K$300,$A3052),0)</f>
        <v>0</v>
      </c>
      <c r="M3052">
        <f>IF(OR($E3052=1,$G3052=1,SUMIFS(Registros!$J$2:$J$6000,Registros!$B$2:$B$6000,$A3052)&gt;0),1,0)</f>
        <v>1</v>
      </c>
      <c r="N3052">
        <f>IF($J3052&gt;0,1,IF(COUNTIFS(Registros!$A$2:$A$6000,"CS",Registros!$B$2:$B$6000,$A3052,Registros!$K$2:$K$6000,"&lt;&gt;")&gt;0,1,0))</f>
        <v>0</v>
      </c>
      <c r="O3052" t="str">
        <f t="shared" si="235"/>
        <v>SOLO MÓVIL</v>
      </c>
      <c r="P3052" t="str">
        <f t="shared" si="236"/>
        <v>Ofrecer fijo + internet (FLBBTV)</v>
      </c>
      <c r="Q3052">
        <f t="shared" si="237"/>
        <v>15</v>
      </c>
      <c r="R3052">
        <f>IFERROR(VLOOKUP($A3052,Registros!$B$2:$G$6000,6,0),IFERROR(INDEX(Winback!$C$2:$C$300,MATCH($A3052,Winback!$K$2:$K$300,0)),""))</f>
        <v>0</v>
      </c>
      <c r="S3052" t="str">
        <f t="shared" si="238"/>
        <v>+MOV</v>
      </c>
      <c r="T3052">
        <f t="shared" si="239"/>
        <v>1</v>
      </c>
    </row>
    <row r="3053" spans="1:20" x14ac:dyDescent="0.35">
      <c r="A3053" t="s">
        <v>15077</v>
      </c>
      <c r="B3053" t="s">
        <v>15078</v>
      </c>
      <c r="C3053" t="s">
        <v>15079</v>
      </c>
      <c r="D3053" t="s">
        <v>15080</v>
      </c>
      <c r="E3053">
        <f>IF(COUNTIFS(Registros!$A$2:$A$6000,"NP",Registros!$B$2:$B$6000,$A3053)&gt;0,1,0)</f>
        <v>0</v>
      </c>
      <c r="F3053">
        <f>IF($E3053=1,SUMIFS(Registros!$F$2:$F$6000,Registros!$A$2:$A$6000,"NP",Registros!$B$2:$B$6000,$A3053),0)</f>
        <v>0</v>
      </c>
      <c r="G3053">
        <f>IF(COUNTIFS(Registros!$A$2:$A$6000,"MOV",Registros!$B$2:$B$6000,$A3053)&gt;0,1,0)</f>
        <v>1</v>
      </c>
      <c r="H3053">
        <f>IF($G3053=1,SUMIFS(Registros!$F$2:$F$6000,Registros!$A$2:$A$6000,"MOV",Registros!$B$2:$B$6000,$A3053),0)</f>
        <v>16.25</v>
      </c>
      <c r="I3053">
        <f>IF(COUNTIFS(Registros!$A$2:$A$6000,"CS",Registros!$B$2:$B$6000,$A3053)&gt;0,1,0)</f>
        <v>0</v>
      </c>
      <c r="J3053">
        <f>IF($I3053=1,SUMIFS(Registros!$I$2:$I$6000,Registros!$A$2:$A$6000,"CS",Registros!$B$2:$B$6000,$A3053),0)</f>
        <v>0</v>
      </c>
      <c r="K3053">
        <f>IF(COUNTIFS(Winback!$K$2:$K$300,$A3053)&gt;0,1,0)</f>
        <v>0</v>
      </c>
      <c r="L3053">
        <f>IF(AND($K3053=1,LEFT($A3053,3)="WB-"),SUMIFS(Winback!$D$2:$D$300,Winback!$K$2:$K$300,$A3053),0)</f>
        <v>0</v>
      </c>
      <c r="M3053">
        <f>IF(OR($E3053=1,$G3053=1,SUMIFS(Registros!$J$2:$J$6000,Registros!$B$2:$B$6000,$A3053)&gt;0),1,0)</f>
        <v>1</v>
      </c>
      <c r="N3053">
        <f>IF($J3053&gt;0,1,IF(COUNTIFS(Registros!$A$2:$A$6000,"CS",Registros!$B$2:$B$6000,$A3053,Registros!$K$2:$K$6000,"&lt;&gt;")&gt;0,1,0))</f>
        <v>0</v>
      </c>
      <c r="O3053" t="str">
        <f t="shared" si="235"/>
        <v>SOLO MÓVIL</v>
      </c>
      <c r="P3053" t="str">
        <f t="shared" si="236"/>
        <v>Ofrecer fijo + internet (FLBBTV)</v>
      </c>
      <c r="Q3053">
        <f t="shared" si="237"/>
        <v>16.25</v>
      </c>
      <c r="R3053">
        <f>IFERROR(VLOOKUP($A3053,Registros!$B$2:$G$6000,6,0),IFERROR(INDEX(Winback!$C$2:$C$300,MATCH($A3053,Winback!$K$2:$K$300,0)),""))</f>
        <v>0</v>
      </c>
      <c r="S3053" t="str">
        <f t="shared" si="238"/>
        <v>+MOV</v>
      </c>
      <c r="T3053">
        <f t="shared" si="239"/>
        <v>1</v>
      </c>
    </row>
    <row r="3054" spans="1:20" x14ac:dyDescent="0.35">
      <c r="A3054" t="s">
        <v>15082</v>
      </c>
      <c r="B3054" t="s">
        <v>15083</v>
      </c>
      <c r="C3054" t="s">
        <v>15084</v>
      </c>
      <c r="D3054" t="s">
        <v>15085</v>
      </c>
      <c r="E3054">
        <f>IF(COUNTIFS(Registros!$A$2:$A$6000,"NP",Registros!$B$2:$B$6000,$A3054)&gt;0,1,0)</f>
        <v>0</v>
      </c>
      <c r="F3054">
        <f>IF($E3054=1,SUMIFS(Registros!$F$2:$F$6000,Registros!$A$2:$A$6000,"NP",Registros!$B$2:$B$6000,$A3054),0)</f>
        <v>0</v>
      </c>
      <c r="G3054">
        <f>IF(COUNTIFS(Registros!$A$2:$A$6000,"MOV",Registros!$B$2:$B$6000,$A3054)&gt;0,1,0)</f>
        <v>1</v>
      </c>
      <c r="H3054">
        <f>IF($G3054=1,SUMIFS(Registros!$F$2:$F$6000,Registros!$A$2:$A$6000,"MOV",Registros!$B$2:$B$6000,$A3054),0)</f>
        <v>32.58</v>
      </c>
      <c r="I3054">
        <f>IF(COUNTIFS(Registros!$A$2:$A$6000,"CS",Registros!$B$2:$B$6000,$A3054)&gt;0,1,0)</f>
        <v>0</v>
      </c>
      <c r="J3054">
        <f>IF($I3054=1,SUMIFS(Registros!$I$2:$I$6000,Registros!$A$2:$A$6000,"CS",Registros!$B$2:$B$6000,$A3054),0)</f>
        <v>0</v>
      </c>
      <c r="K3054">
        <f>IF(COUNTIFS(Winback!$K$2:$K$300,$A3054)&gt;0,1,0)</f>
        <v>0</v>
      </c>
      <c r="L3054">
        <f>IF(AND($K3054=1,LEFT($A3054,3)="WB-"),SUMIFS(Winback!$D$2:$D$300,Winback!$K$2:$K$300,$A3054),0)</f>
        <v>0</v>
      </c>
      <c r="M3054">
        <f>IF(OR($E3054=1,$G3054=1,SUMIFS(Registros!$J$2:$J$6000,Registros!$B$2:$B$6000,$A3054)&gt;0),1,0)</f>
        <v>1</v>
      </c>
      <c r="N3054">
        <f>IF($J3054&gt;0,1,IF(COUNTIFS(Registros!$A$2:$A$6000,"CS",Registros!$B$2:$B$6000,$A3054,Registros!$K$2:$K$6000,"&lt;&gt;")&gt;0,1,0))</f>
        <v>0</v>
      </c>
      <c r="O3054" t="str">
        <f t="shared" si="235"/>
        <v>SOLO MÓVIL</v>
      </c>
      <c r="P3054" t="str">
        <f t="shared" si="236"/>
        <v>Ofrecer fijo + internet (FLBBTV)</v>
      </c>
      <c r="Q3054">
        <f t="shared" si="237"/>
        <v>32.58</v>
      </c>
      <c r="R3054">
        <f>IFERROR(VLOOKUP($A3054,Registros!$B$2:$G$6000,6,0),IFERROR(INDEX(Winback!$C$2:$C$300,MATCH($A3054,Winback!$K$2:$K$300,0)),""))</f>
        <v>0</v>
      </c>
      <c r="S3054" t="str">
        <f t="shared" si="238"/>
        <v>+MOV</v>
      </c>
      <c r="T3054">
        <f t="shared" si="239"/>
        <v>1</v>
      </c>
    </row>
    <row r="3055" spans="1:20" x14ac:dyDescent="0.35">
      <c r="A3055" t="s">
        <v>15086</v>
      </c>
      <c r="B3055" t="s">
        <v>15087</v>
      </c>
      <c r="C3055" t="s">
        <v>15088</v>
      </c>
      <c r="D3055" t="s">
        <v>15089</v>
      </c>
      <c r="E3055">
        <f>IF(COUNTIFS(Registros!$A$2:$A$6000,"NP",Registros!$B$2:$B$6000,$A3055)&gt;0,1,0)</f>
        <v>0</v>
      </c>
      <c r="F3055">
        <f>IF($E3055=1,SUMIFS(Registros!$F$2:$F$6000,Registros!$A$2:$A$6000,"NP",Registros!$B$2:$B$6000,$A3055),0)</f>
        <v>0</v>
      </c>
      <c r="G3055">
        <f>IF(COUNTIFS(Registros!$A$2:$A$6000,"MOV",Registros!$B$2:$B$6000,$A3055)&gt;0,1,0)</f>
        <v>1</v>
      </c>
      <c r="H3055">
        <f>IF($G3055=1,SUMIFS(Registros!$F$2:$F$6000,Registros!$A$2:$A$6000,"MOV",Registros!$B$2:$B$6000,$A3055),0)</f>
        <v>15.65</v>
      </c>
      <c r="I3055">
        <f>IF(COUNTIFS(Registros!$A$2:$A$6000,"CS",Registros!$B$2:$B$6000,$A3055)&gt;0,1,0)</f>
        <v>0</v>
      </c>
      <c r="J3055">
        <f>IF($I3055=1,SUMIFS(Registros!$I$2:$I$6000,Registros!$A$2:$A$6000,"CS",Registros!$B$2:$B$6000,$A3055),0)</f>
        <v>0</v>
      </c>
      <c r="K3055">
        <f>IF(COUNTIFS(Winback!$K$2:$K$300,$A3055)&gt;0,1,0)</f>
        <v>0</v>
      </c>
      <c r="L3055">
        <f>IF(AND($K3055=1,LEFT($A3055,3)="WB-"),SUMIFS(Winback!$D$2:$D$300,Winback!$K$2:$K$300,$A3055),0)</f>
        <v>0</v>
      </c>
      <c r="M3055">
        <f>IF(OR($E3055=1,$G3055=1,SUMIFS(Registros!$J$2:$J$6000,Registros!$B$2:$B$6000,$A3055)&gt;0),1,0)</f>
        <v>1</v>
      </c>
      <c r="N3055">
        <f>IF($J3055&gt;0,1,IF(COUNTIFS(Registros!$A$2:$A$6000,"CS",Registros!$B$2:$B$6000,$A3055,Registros!$K$2:$K$6000,"&lt;&gt;")&gt;0,1,0))</f>
        <v>0</v>
      </c>
      <c r="O3055" t="str">
        <f t="shared" si="235"/>
        <v>SOLO MÓVIL</v>
      </c>
      <c r="P3055" t="str">
        <f t="shared" si="236"/>
        <v>Ofrecer fijo + internet (FLBBTV)</v>
      </c>
      <c r="Q3055">
        <f t="shared" si="237"/>
        <v>15.65</v>
      </c>
      <c r="R3055">
        <f>IFERROR(VLOOKUP($A3055,Registros!$B$2:$G$6000,6,0),IFERROR(INDEX(Winback!$C$2:$C$300,MATCH($A3055,Winback!$K$2:$K$300,0)),""))</f>
        <v>0</v>
      </c>
      <c r="S3055" t="str">
        <f t="shared" si="238"/>
        <v>+MOV</v>
      </c>
      <c r="T3055">
        <f t="shared" si="239"/>
        <v>1</v>
      </c>
    </row>
    <row r="3056" spans="1:20" x14ac:dyDescent="0.35">
      <c r="A3056" t="s">
        <v>15091</v>
      </c>
      <c r="B3056" t="s">
        <v>15092</v>
      </c>
      <c r="C3056" t="s">
        <v>15093</v>
      </c>
      <c r="D3056" t="s">
        <v>15094</v>
      </c>
      <c r="E3056">
        <f>IF(COUNTIFS(Registros!$A$2:$A$6000,"NP",Registros!$B$2:$B$6000,$A3056)&gt;0,1,0)</f>
        <v>0</v>
      </c>
      <c r="F3056">
        <f>IF($E3056=1,SUMIFS(Registros!$F$2:$F$6000,Registros!$A$2:$A$6000,"NP",Registros!$B$2:$B$6000,$A3056),0)</f>
        <v>0</v>
      </c>
      <c r="G3056">
        <f>IF(COUNTIFS(Registros!$A$2:$A$6000,"MOV",Registros!$B$2:$B$6000,$A3056)&gt;0,1,0)</f>
        <v>1</v>
      </c>
      <c r="H3056">
        <f>IF($G3056=1,SUMIFS(Registros!$F$2:$F$6000,Registros!$A$2:$A$6000,"MOV",Registros!$B$2:$B$6000,$A3056),0)</f>
        <v>15</v>
      </c>
      <c r="I3056">
        <f>IF(COUNTIFS(Registros!$A$2:$A$6000,"CS",Registros!$B$2:$B$6000,$A3056)&gt;0,1,0)</f>
        <v>0</v>
      </c>
      <c r="J3056">
        <f>IF($I3056=1,SUMIFS(Registros!$I$2:$I$6000,Registros!$A$2:$A$6000,"CS",Registros!$B$2:$B$6000,$A3056),0)</f>
        <v>0</v>
      </c>
      <c r="K3056">
        <f>IF(COUNTIFS(Winback!$K$2:$K$300,$A3056)&gt;0,1,0)</f>
        <v>0</v>
      </c>
      <c r="L3056">
        <f>IF(AND($K3056=1,LEFT($A3056,3)="WB-"),SUMIFS(Winback!$D$2:$D$300,Winback!$K$2:$K$300,$A3056),0)</f>
        <v>0</v>
      </c>
      <c r="M3056">
        <f>IF(OR($E3056=1,$G3056=1,SUMIFS(Registros!$J$2:$J$6000,Registros!$B$2:$B$6000,$A3056)&gt;0),1,0)</f>
        <v>1</v>
      </c>
      <c r="N3056">
        <f>IF($J3056&gt;0,1,IF(COUNTIFS(Registros!$A$2:$A$6000,"CS",Registros!$B$2:$B$6000,$A3056,Registros!$K$2:$K$6000,"&lt;&gt;")&gt;0,1,0))</f>
        <v>0</v>
      </c>
      <c r="O3056" t="str">
        <f t="shared" si="235"/>
        <v>SOLO MÓVIL</v>
      </c>
      <c r="P3056" t="str">
        <f t="shared" si="236"/>
        <v>Ofrecer fijo + internet (FLBBTV)</v>
      </c>
      <c r="Q3056">
        <f t="shared" si="237"/>
        <v>15</v>
      </c>
      <c r="R3056">
        <f>IFERROR(VLOOKUP($A3056,Registros!$B$2:$G$6000,6,0),IFERROR(INDEX(Winback!$C$2:$C$300,MATCH($A3056,Winback!$K$2:$K$300,0)),""))</f>
        <v>0</v>
      </c>
      <c r="S3056" t="str">
        <f t="shared" si="238"/>
        <v>+MOV</v>
      </c>
      <c r="T3056">
        <f t="shared" si="239"/>
        <v>1</v>
      </c>
    </row>
    <row r="3057" spans="1:20" x14ac:dyDescent="0.35">
      <c r="A3057" t="s">
        <v>15096</v>
      </c>
      <c r="B3057" t="s">
        <v>15097</v>
      </c>
      <c r="C3057" t="s">
        <v>15093</v>
      </c>
      <c r="D3057" t="s">
        <v>15094</v>
      </c>
      <c r="E3057">
        <f>IF(COUNTIFS(Registros!$A$2:$A$6000,"NP",Registros!$B$2:$B$6000,$A3057)&gt;0,1,0)</f>
        <v>0</v>
      </c>
      <c r="F3057">
        <f>IF($E3057=1,SUMIFS(Registros!$F$2:$F$6000,Registros!$A$2:$A$6000,"NP",Registros!$B$2:$B$6000,$A3057),0)</f>
        <v>0</v>
      </c>
      <c r="G3057">
        <f>IF(COUNTIFS(Registros!$A$2:$A$6000,"MOV",Registros!$B$2:$B$6000,$A3057)&gt;0,1,0)</f>
        <v>1</v>
      </c>
      <c r="H3057">
        <f>IF($G3057=1,SUMIFS(Registros!$F$2:$F$6000,Registros!$A$2:$A$6000,"MOV",Registros!$B$2:$B$6000,$A3057),0)</f>
        <v>15</v>
      </c>
      <c r="I3057">
        <f>IF(COUNTIFS(Registros!$A$2:$A$6000,"CS",Registros!$B$2:$B$6000,$A3057)&gt;0,1,0)</f>
        <v>0</v>
      </c>
      <c r="J3057">
        <f>IF($I3057=1,SUMIFS(Registros!$I$2:$I$6000,Registros!$A$2:$A$6000,"CS",Registros!$B$2:$B$6000,$A3057),0)</f>
        <v>0</v>
      </c>
      <c r="K3057">
        <f>IF(COUNTIFS(Winback!$K$2:$K$300,$A3057)&gt;0,1,0)</f>
        <v>0</v>
      </c>
      <c r="L3057">
        <f>IF(AND($K3057=1,LEFT($A3057,3)="WB-"),SUMIFS(Winback!$D$2:$D$300,Winback!$K$2:$K$300,$A3057),0)</f>
        <v>0</v>
      </c>
      <c r="M3057">
        <f>IF(OR($E3057=1,$G3057=1,SUMIFS(Registros!$J$2:$J$6000,Registros!$B$2:$B$6000,$A3057)&gt;0),1,0)</f>
        <v>1</v>
      </c>
      <c r="N3057">
        <f>IF($J3057&gt;0,1,IF(COUNTIFS(Registros!$A$2:$A$6000,"CS",Registros!$B$2:$B$6000,$A3057,Registros!$K$2:$K$6000,"&lt;&gt;")&gt;0,1,0))</f>
        <v>0</v>
      </c>
      <c r="O3057" t="str">
        <f t="shared" si="235"/>
        <v>SOLO MÓVIL</v>
      </c>
      <c r="P3057" t="str">
        <f t="shared" si="236"/>
        <v>Ofrecer fijo + internet (FLBBTV)</v>
      </c>
      <c r="Q3057">
        <f t="shared" si="237"/>
        <v>15</v>
      </c>
      <c r="R3057">
        <f>IFERROR(VLOOKUP($A3057,Registros!$B$2:$G$6000,6,0),IFERROR(INDEX(Winback!$C$2:$C$300,MATCH($A3057,Winback!$K$2:$K$300,0)),""))</f>
        <v>0</v>
      </c>
      <c r="S3057" t="str">
        <f t="shared" si="238"/>
        <v>+MOV</v>
      </c>
      <c r="T3057">
        <f t="shared" si="239"/>
        <v>1</v>
      </c>
    </row>
    <row r="3058" spans="1:20" x14ac:dyDescent="0.35">
      <c r="A3058" t="s">
        <v>15099</v>
      </c>
      <c r="B3058" t="s">
        <v>15100</v>
      </c>
      <c r="C3058" t="s">
        <v>15101</v>
      </c>
      <c r="D3058" t="s">
        <v>15102</v>
      </c>
      <c r="E3058">
        <f>IF(COUNTIFS(Registros!$A$2:$A$6000,"NP",Registros!$B$2:$B$6000,$A3058)&gt;0,1,0)</f>
        <v>0</v>
      </c>
      <c r="F3058">
        <f>IF($E3058=1,SUMIFS(Registros!$F$2:$F$6000,Registros!$A$2:$A$6000,"NP",Registros!$B$2:$B$6000,$A3058),0)</f>
        <v>0</v>
      </c>
      <c r="G3058">
        <f>IF(COUNTIFS(Registros!$A$2:$A$6000,"MOV",Registros!$B$2:$B$6000,$A3058)&gt;0,1,0)</f>
        <v>1</v>
      </c>
      <c r="H3058">
        <f>IF($G3058=1,SUMIFS(Registros!$F$2:$F$6000,Registros!$A$2:$A$6000,"MOV",Registros!$B$2:$B$6000,$A3058),0)</f>
        <v>15</v>
      </c>
      <c r="I3058">
        <f>IF(COUNTIFS(Registros!$A$2:$A$6000,"CS",Registros!$B$2:$B$6000,$A3058)&gt;0,1,0)</f>
        <v>0</v>
      </c>
      <c r="J3058">
        <f>IF($I3058=1,SUMIFS(Registros!$I$2:$I$6000,Registros!$A$2:$A$6000,"CS",Registros!$B$2:$B$6000,$A3058),0)</f>
        <v>0</v>
      </c>
      <c r="K3058">
        <f>IF(COUNTIFS(Winback!$K$2:$K$300,$A3058)&gt;0,1,0)</f>
        <v>0</v>
      </c>
      <c r="L3058">
        <f>IF(AND($K3058=1,LEFT($A3058,3)="WB-"),SUMIFS(Winback!$D$2:$D$300,Winback!$K$2:$K$300,$A3058),0)</f>
        <v>0</v>
      </c>
      <c r="M3058">
        <f>IF(OR($E3058=1,$G3058=1,SUMIFS(Registros!$J$2:$J$6000,Registros!$B$2:$B$6000,$A3058)&gt;0),1,0)</f>
        <v>1</v>
      </c>
      <c r="N3058">
        <f>IF($J3058&gt;0,1,IF(COUNTIFS(Registros!$A$2:$A$6000,"CS",Registros!$B$2:$B$6000,$A3058,Registros!$K$2:$K$6000,"&lt;&gt;")&gt;0,1,0))</f>
        <v>0</v>
      </c>
      <c r="O3058" t="str">
        <f t="shared" si="235"/>
        <v>SOLO MÓVIL</v>
      </c>
      <c r="P3058" t="str">
        <f t="shared" si="236"/>
        <v>Ofrecer fijo + internet (FLBBTV)</v>
      </c>
      <c r="Q3058">
        <f t="shared" si="237"/>
        <v>15</v>
      </c>
      <c r="R3058">
        <f>IFERROR(VLOOKUP($A3058,Registros!$B$2:$G$6000,6,0),IFERROR(INDEX(Winback!$C$2:$C$300,MATCH($A3058,Winback!$K$2:$K$300,0)),""))</f>
        <v>0</v>
      </c>
      <c r="S3058" t="str">
        <f t="shared" si="238"/>
        <v>+MOV</v>
      </c>
      <c r="T3058">
        <f t="shared" si="239"/>
        <v>1</v>
      </c>
    </row>
    <row r="3059" spans="1:20" x14ac:dyDescent="0.35">
      <c r="A3059" t="s">
        <v>15104</v>
      </c>
      <c r="B3059" t="s">
        <v>15105</v>
      </c>
      <c r="C3059" t="s">
        <v>15106</v>
      </c>
      <c r="D3059" t="s">
        <v>15107</v>
      </c>
      <c r="E3059">
        <f>IF(COUNTIFS(Registros!$A$2:$A$6000,"NP",Registros!$B$2:$B$6000,$A3059)&gt;0,1,0)</f>
        <v>0</v>
      </c>
      <c r="F3059">
        <f>IF($E3059=1,SUMIFS(Registros!$F$2:$F$6000,Registros!$A$2:$A$6000,"NP",Registros!$B$2:$B$6000,$A3059),0)</f>
        <v>0</v>
      </c>
      <c r="G3059">
        <f>IF(COUNTIFS(Registros!$A$2:$A$6000,"MOV",Registros!$B$2:$B$6000,$A3059)&gt;0,1,0)</f>
        <v>1</v>
      </c>
      <c r="H3059">
        <f>IF($G3059=1,SUMIFS(Registros!$F$2:$F$6000,Registros!$A$2:$A$6000,"MOV",Registros!$B$2:$B$6000,$A3059),0)</f>
        <v>17.579999999999998</v>
      </c>
      <c r="I3059">
        <f>IF(COUNTIFS(Registros!$A$2:$A$6000,"CS",Registros!$B$2:$B$6000,$A3059)&gt;0,1,0)</f>
        <v>0</v>
      </c>
      <c r="J3059">
        <f>IF($I3059=1,SUMIFS(Registros!$I$2:$I$6000,Registros!$A$2:$A$6000,"CS",Registros!$B$2:$B$6000,$A3059),0)</f>
        <v>0</v>
      </c>
      <c r="K3059">
        <f>IF(COUNTIFS(Winback!$K$2:$K$300,$A3059)&gt;0,1,0)</f>
        <v>0</v>
      </c>
      <c r="L3059">
        <f>IF(AND($K3059=1,LEFT($A3059,3)="WB-"),SUMIFS(Winback!$D$2:$D$300,Winback!$K$2:$K$300,$A3059),0)</f>
        <v>0</v>
      </c>
      <c r="M3059">
        <f>IF(OR($E3059=1,$G3059=1,SUMIFS(Registros!$J$2:$J$6000,Registros!$B$2:$B$6000,$A3059)&gt;0),1,0)</f>
        <v>1</v>
      </c>
      <c r="N3059">
        <f>IF($J3059&gt;0,1,IF(COUNTIFS(Registros!$A$2:$A$6000,"CS",Registros!$B$2:$B$6000,$A3059,Registros!$K$2:$K$6000,"&lt;&gt;")&gt;0,1,0))</f>
        <v>0</v>
      </c>
      <c r="O3059" t="str">
        <f t="shared" si="235"/>
        <v>SOLO MÓVIL</v>
      </c>
      <c r="P3059" t="str">
        <f t="shared" si="236"/>
        <v>Ofrecer fijo + internet (FLBBTV)</v>
      </c>
      <c r="Q3059">
        <f t="shared" si="237"/>
        <v>17.579999999999998</v>
      </c>
      <c r="R3059">
        <f>IFERROR(VLOOKUP($A3059,Registros!$B$2:$G$6000,6,0),IFERROR(INDEX(Winback!$C$2:$C$300,MATCH($A3059,Winback!$K$2:$K$300,0)),""))</f>
        <v>0</v>
      </c>
      <c r="S3059" t="str">
        <f t="shared" si="238"/>
        <v>+MOV</v>
      </c>
      <c r="T3059">
        <f t="shared" si="239"/>
        <v>1</v>
      </c>
    </row>
    <row r="3060" spans="1:20" x14ac:dyDescent="0.35">
      <c r="A3060" t="s">
        <v>15108</v>
      </c>
      <c r="B3060" t="s">
        <v>15109</v>
      </c>
      <c r="C3060" t="s">
        <v>15110</v>
      </c>
      <c r="D3060" t="s">
        <v>15111</v>
      </c>
      <c r="E3060">
        <f>IF(COUNTIFS(Registros!$A$2:$A$6000,"NP",Registros!$B$2:$B$6000,$A3060)&gt;0,1,0)</f>
        <v>0</v>
      </c>
      <c r="F3060">
        <f>IF($E3060=1,SUMIFS(Registros!$F$2:$F$6000,Registros!$A$2:$A$6000,"NP",Registros!$B$2:$B$6000,$A3060),0)</f>
        <v>0</v>
      </c>
      <c r="G3060">
        <f>IF(COUNTIFS(Registros!$A$2:$A$6000,"MOV",Registros!$B$2:$B$6000,$A3060)&gt;0,1,0)</f>
        <v>1</v>
      </c>
      <c r="H3060">
        <f>IF($G3060=1,SUMIFS(Registros!$F$2:$F$6000,Registros!$A$2:$A$6000,"MOV",Registros!$B$2:$B$6000,$A3060),0)</f>
        <v>15</v>
      </c>
      <c r="I3060">
        <f>IF(COUNTIFS(Registros!$A$2:$A$6000,"CS",Registros!$B$2:$B$6000,$A3060)&gt;0,1,0)</f>
        <v>0</v>
      </c>
      <c r="J3060">
        <f>IF($I3060=1,SUMIFS(Registros!$I$2:$I$6000,Registros!$A$2:$A$6000,"CS",Registros!$B$2:$B$6000,$A3060),0)</f>
        <v>0</v>
      </c>
      <c r="K3060">
        <f>IF(COUNTIFS(Winback!$K$2:$K$300,$A3060)&gt;0,1,0)</f>
        <v>0</v>
      </c>
      <c r="L3060">
        <f>IF(AND($K3060=1,LEFT($A3060,3)="WB-"),SUMIFS(Winback!$D$2:$D$300,Winback!$K$2:$K$300,$A3060),0)</f>
        <v>0</v>
      </c>
      <c r="M3060">
        <f>IF(OR($E3060=1,$G3060=1,SUMIFS(Registros!$J$2:$J$6000,Registros!$B$2:$B$6000,$A3060)&gt;0),1,0)</f>
        <v>1</v>
      </c>
      <c r="N3060">
        <f>IF($J3060&gt;0,1,IF(COUNTIFS(Registros!$A$2:$A$6000,"CS",Registros!$B$2:$B$6000,$A3060,Registros!$K$2:$K$6000,"&lt;&gt;")&gt;0,1,0))</f>
        <v>0</v>
      </c>
      <c r="O3060" t="str">
        <f t="shared" si="235"/>
        <v>SOLO MÓVIL</v>
      </c>
      <c r="P3060" t="str">
        <f t="shared" si="236"/>
        <v>Ofrecer fijo + internet (FLBBTV)</v>
      </c>
      <c r="Q3060">
        <f t="shared" si="237"/>
        <v>15</v>
      </c>
      <c r="R3060">
        <f>IFERROR(VLOOKUP($A3060,Registros!$B$2:$G$6000,6,0),IFERROR(INDEX(Winback!$C$2:$C$300,MATCH($A3060,Winback!$K$2:$K$300,0)),""))</f>
        <v>0</v>
      </c>
      <c r="S3060" t="str">
        <f t="shared" si="238"/>
        <v>+MOV</v>
      </c>
      <c r="T3060">
        <f t="shared" si="239"/>
        <v>1</v>
      </c>
    </row>
    <row r="3061" spans="1:20" x14ac:dyDescent="0.35">
      <c r="A3061" t="s">
        <v>15113</v>
      </c>
      <c r="B3061" t="s">
        <v>15114</v>
      </c>
      <c r="C3061" t="s">
        <v>15115</v>
      </c>
      <c r="D3061" t="s">
        <v>15116</v>
      </c>
      <c r="E3061">
        <f>IF(COUNTIFS(Registros!$A$2:$A$6000,"NP",Registros!$B$2:$B$6000,$A3061)&gt;0,1,0)</f>
        <v>0</v>
      </c>
      <c r="F3061">
        <f>IF($E3061=1,SUMIFS(Registros!$F$2:$F$6000,Registros!$A$2:$A$6000,"NP",Registros!$B$2:$B$6000,$A3061),0)</f>
        <v>0</v>
      </c>
      <c r="G3061">
        <f>IF(COUNTIFS(Registros!$A$2:$A$6000,"MOV",Registros!$B$2:$B$6000,$A3061)&gt;0,1,0)</f>
        <v>1</v>
      </c>
      <c r="H3061">
        <f>IF($G3061=1,SUMIFS(Registros!$F$2:$F$6000,Registros!$A$2:$A$6000,"MOV",Registros!$B$2:$B$6000,$A3061),0)</f>
        <v>15</v>
      </c>
      <c r="I3061">
        <f>IF(COUNTIFS(Registros!$A$2:$A$6000,"CS",Registros!$B$2:$B$6000,$A3061)&gt;0,1,0)</f>
        <v>0</v>
      </c>
      <c r="J3061">
        <f>IF($I3061=1,SUMIFS(Registros!$I$2:$I$6000,Registros!$A$2:$A$6000,"CS",Registros!$B$2:$B$6000,$A3061),0)</f>
        <v>0</v>
      </c>
      <c r="K3061">
        <f>IF(COUNTIFS(Winback!$K$2:$K$300,$A3061)&gt;0,1,0)</f>
        <v>0</v>
      </c>
      <c r="L3061">
        <f>IF(AND($K3061=1,LEFT($A3061,3)="WB-"),SUMIFS(Winback!$D$2:$D$300,Winback!$K$2:$K$300,$A3061),0)</f>
        <v>0</v>
      </c>
      <c r="M3061">
        <f>IF(OR($E3061=1,$G3061=1,SUMIFS(Registros!$J$2:$J$6000,Registros!$B$2:$B$6000,$A3061)&gt;0),1,0)</f>
        <v>1</v>
      </c>
      <c r="N3061">
        <f>IF($J3061&gt;0,1,IF(COUNTIFS(Registros!$A$2:$A$6000,"CS",Registros!$B$2:$B$6000,$A3061,Registros!$K$2:$K$6000,"&lt;&gt;")&gt;0,1,0))</f>
        <v>0</v>
      </c>
      <c r="O3061" t="str">
        <f t="shared" si="235"/>
        <v>SOLO MÓVIL</v>
      </c>
      <c r="P3061" t="str">
        <f t="shared" si="236"/>
        <v>Ofrecer fijo + internet (FLBBTV)</v>
      </c>
      <c r="Q3061">
        <f t="shared" si="237"/>
        <v>15</v>
      </c>
      <c r="R3061">
        <f>IFERROR(VLOOKUP($A3061,Registros!$B$2:$G$6000,6,0),IFERROR(INDEX(Winback!$C$2:$C$300,MATCH($A3061,Winback!$K$2:$K$300,0)),""))</f>
        <v>0</v>
      </c>
      <c r="S3061" t="str">
        <f t="shared" si="238"/>
        <v>+MOV</v>
      </c>
      <c r="T3061">
        <f t="shared" si="239"/>
        <v>1</v>
      </c>
    </row>
    <row r="3062" spans="1:20" x14ac:dyDescent="0.35">
      <c r="A3062" t="s">
        <v>15118</v>
      </c>
      <c r="B3062" t="s">
        <v>15119</v>
      </c>
      <c r="C3062" t="s">
        <v>15120</v>
      </c>
      <c r="D3062" t="s">
        <v>15121</v>
      </c>
      <c r="E3062">
        <f>IF(COUNTIFS(Registros!$A$2:$A$6000,"NP",Registros!$B$2:$B$6000,$A3062)&gt;0,1,0)</f>
        <v>0</v>
      </c>
      <c r="F3062">
        <f>IF($E3062=1,SUMIFS(Registros!$F$2:$F$6000,Registros!$A$2:$A$6000,"NP",Registros!$B$2:$B$6000,$A3062),0)</f>
        <v>0</v>
      </c>
      <c r="G3062">
        <f>IF(COUNTIFS(Registros!$A$2:$A$6000,"MOV",Registros!$B$2:$B$6000,$A3062)&gt;0,1,0)</f>
        <v>1</v>
      </c>
      <c r="H3062">
        <f>IF($G3062=1,SUMIFS(Registros!$F$2:$F$6000,Registros!$A$2:$A$6000,"MOV",Registros!$B$2:$B$6000,$A3062),0)</f>
        <v>10.8</v>
      </c>
      <c r="I3062">
        <f>IF(COUNTIFS(Registros!$A$2:$A$6000,"CS",Registros!$B$2:$B$6000,$A3062)&gt;0,1,0)</f>
        <v>0</v>
      </c>
      <c r="J3062">
        <f>IF($I3062=1,SUMIFS(Registros!$I$2:$I$6000,Registros!$A$2:$A$6000,"CS",Registros!$B$2:$B$6000,$A3062),0)</f>
        <v>0</v>
      </c>
      <c r="K3062">
        <f>IF(COUNTIFS(Winback!$K$2:$K$300,$A3062)&gt;0,1,0)</f>
        <v>0</v>
      </c>
      <c r="L3062">
        <f>IF(AND($K3062=1,LEFT($A3062,3)="WB-"),SUMIFS(Winback!$D$2:$D$300,Winback!$K$2:$K$300,$A3062),0)</f>
        <v>0</v>
      </c>
      <c r="M3062">
        <f>IF(OR($E3062=1,$G3062=1,SUMIFS(Registros!$J$2:$J$6000,Registros!$B$2:$B$6000,$A3062)&gt;0),1,0)</f>
        <v>1</v>
      </c>
      <c r="N3062">
        <f>IF($J3062&gt;0,1,IF(COUNTIFS(Registros!$A$2:$A$6000,"CS",Registros!$B$2:$B$6000,$A3062,Registros!$K$2:$K$6000,"&lt;&gt;")&gt;0,1,0))</f>
        <v>0</v>
      </c>
      <c r="O3062" t="str">
        <f t="shared" si="235"/>
        <v>SOLO MÓVIL</v>
      </c>
      <c r="P3062" t="str">
        <f t="shared" si="236"/>
        <v>Ofrecer fijo + internet (FLBBTV)</v>
      </c>
      <c r="Q3062">
        <f t="shared" si="237"/>
        <v>10.8</v>
      </c>
      <c r="R3062">
        <f>IFERROR(VLOOKUP($A3062,Registros!$B$2:$G$6000,6,0),IFERROR(INDEX(Winback!$C$2:$C$300,MATCH($A3062,Winback!$K$2:$K$300,0)),""))</f>
        <v>0</v>
      </c>
      <c r="S3062" t="str">
        <f t="shared" si="238"/>
        <v>+MOV</v>
      </c>
      <c r="T3062">
        <f t="shared" si="239"/>
        <v>1</v>
      </c>
    </row>
    <row r="3063" spans="1:20" x14ac:dyDescent="0.35">
      <c r="A3063" t="s">
        <v>15123</v>
      </c>
      <c r="B3063" t="s">
        <v>15124</v>
      </c>
      <c r="C3063" t="s">
        <v>15125</v>
      </c>
      <c r="D3063" t="s">
        <v>15126</v>
      </c>
      <c r="E3063">
        <f>IF(COUNTIFS(Registros!$A$2:$A$6000,"NP",Registros!$B$2:$B$6000,$A3063)&gt;0,1,0)</f>
        <v>0</v>
      </c>
      <c r="F3063">
        <f>IF($E3063=1,SUMIFS(Registros!$F$2:$F$6000,Registros!$A$2:$A$6000,"NP",Registros!$B$2:$B$6000,$A3063),0)</f>
        <v>0</v>
      </c>
      <c r="G3063">
        <f>IF(COUNTIFS(Registros!$A$2:$A$6000,"MOV",Registros!$B$2:$B$6000,$A3063)&gt;0,1,0)</f>
        <v>1</v>
      </c>
      <c r="H3063">
        <f>IF($G3063=1,SUMIFS(Registros!$F$2:$F$6000,Registros!$A$2:$A$6000,"MOV",Registros!$B$2:$B$6000,$A3063),0)</f>
        <v>20</v>
      </c>
      <c r="I3063">
        <f>IF(COUNTIFS(Registros!$A$2:$A$6000,"CS",Registros!$B$2:$B$6000,$A3063)&gt;0,1,0)</f>
        <v>0</v>
      </c>
      <c r="J3063">
        <f>IF($I3063=1,SUMIFS(Registros!$I$2:$I$6000,Registros!$A$2:$A$6000,"CS",Registros!$B$2:$B$6000,$A3063),0)</f>
        <v>0</v>
      </c>
      <c r="K3063">
        <f>IF(COUNTIFS(Winback!$K$2:$K$300,$A3063)&gt;0,1,0)</f>
        <v>0</v>
      </c>
      <c r="L3063">
        <f>IF(AND($K3063=1,LEFT($A3063,3)="WB-"),SUMIFS(Winback!$D$2:$D$300,Winback!$K$2:$K$300,$A3063),0)</f>
        <v>0</v>
      </c>
      <c r="M3063">
        <f>IF(OR($E3063=1,$G3063=1,SUMIFS(Registros!$J$2:$J$6000,Registros!$B$2:$B$6000,$A3063)&gt;0),1,0)</f>
        <v>1</v>
      </c>
      <c r="N3063">
        <f>IF($J3063&gt;0,1,IF(COUNTIFS(Registros!$A$2:$A$6000,"CS",Registros!$B$2:$B$6000,$A3063,Registros!$K$2:$K$6000,"&lt;&gt;")&gt;0,1,0))</f>
        <v>0</v>
      </c>
      <c r="O3063" t="str">
        <f t="shared" si="235"/>
        <v>SOLO MÓVIL</v>
      </c>
      <c r="P3063" t="str">
        <f t="shared" si="236"/>
        <v>Ofrecer fijo + internet (FLBBTV)</v>
      </c>
      <c r="Q3063">
        <f t="shared" si="237"/>
        <v>20</v>
      </c>
      <c r="R3063">
        <f>IFERROR(VLOOKUP($A3063,Registros!$B$2:$G$6000,6,0),IFERROR(INDEX(Winback!$C$2:$C$300,MATCH($A3063,Winback!$K$2:$K$300,0)),""))</f>
        <v>0</v>
      </c>
      <c r="S3063" t="str">
        <f t="shared" si="238"/>
        <v>+MOV</v>
      </c>
      <c r="T3063">
        <f t="shared" si="239"/>
        <v>1</v>
      </c>
    </row>
    <row r="3064" spans="1:20" x14ac:dyDescent="0.35">
      <c r="A3064" t="s">
        <v>15128</v>
      </c>
      <c r="B3064" t="s">
        <v>15129</v>
      </c>
      <c r="C3064" t="s">
        <v>15130</v>
      </c>
      <c r="D3064" t="s">
        <v>15131</v>
      </c>
      <c r="E3064">
        <f>IF(COUNTIFS(Registros!$A$2:$A$6000,"NP",Registros!$B$2:$B$6000,$A3064)&gt;0,1,0)</f>
        <v>0</v>
      </c>
      <c r="F3064">
        <f>IF($E3064=1,SUMIFS(Registros!$F$2:$F$6000,Registros!$A$2:$A$6000,"NP",Registros!$B$2:$B$6000,$A3064),0)</f>
        <v>0</v>
      </c>
      <c r="G3064">
        <f>IF(COUNTIFS(Registros!$A$2:$A$6000,"MOV",Registros!$B$2:$B$6000,$A3064)&gt;0,1,0)</f>
        <v>1</v>
      </c>
      <c r="H3064">
        <f>IF($G3064=1,SUMIFS(Registros!$F$2:$F$6000,Registros!$A$2:$A$6000,"MOV",Registros!$B$2:$B$6000,$A3064),0)</f>
        <v>15</v>
      </c>
      <c r="I3064">
        <f>IF(COUNTIFS(Registros!$A$2:$A$6000,"CS",Registros!$B$2:$B$6000,$A3064)&gt;0,1,0)</f>
        <v>0</v>
      </c>
      <c r="J3064">
        <f>IF($I3064=1,SUMIFS(Registros!$I$2:$I$6000,Registros!$A$2:$A$6000,"CS",Registros!$B$2:$B$6000,$A3064),0)</f>
        <v>0</v>
      </c>
      <c r="K3064">
        <f>IF(COUNTIFS(Winback!$K$2:$K$300,$A3064)&gt;0,1,0)</f>
        <v>0</v>
      </c>
      <c r="L3064">
        <f>IF(AND($K3064=1,LEFT($A3064,3)="WB-"),SUMIFS(Winback!$D$2:$D$300,Winback!$K$2:$K$300,$A3064),0)</f>
        <v>0</v>
      </c>
      <c r="M3064">
        <f>IF(OR($E3064=1,$G3064=1,SUMIFS(Registros!$J$2:$J$6000,Registros!$B$2:$B$6000,$A3064)&gt;0),1,0)</f>
        <v>1</v>
      </c>
      <c r="N3064">
        <f>IF($J3064&gt;0,1,IF(COUNTIFS(Registros!$A$2:$A$6000,"CS",Registros!$B$2:$B$6000,$A3064,Registros!$K$2:$K$6000,"&lt;&gt;")&gt;0,1,0))</f>
        <v>0</v>
      </c>
      <c r="O3064" t="str">
        <f t="shared" si="235"/>
        <v>SOLO MÓVIL</v>
      </c>
      <c r="P3064" t="str">
        <f t="shared" si="236"/>
        <v>Ofrecer fijo + internet (FLBBTV)</v>
      </c>
      <c r="Q3064">
        <f t="shared" si="237"/>
        <v>15</v>
      </c>
      <c r="R3064">
        <f>IFERROR(VLOOKUP($A3064,Registros!$B$2:$G$6000,6,0),IFERROR(INDEX(Winback!$C$2:$C$300,MATCH($A3064,Winback!$K$2:$K$300,0)),""))</f>
        <v>0</v>
      </c>
      <c r="S3064" t="str">
        <f t="shared" si="238"/>
        <v>+MOV</v>
      </c>
      <c r="T3064">
        <f t="shared" si="239"/>
        <v>1</v>
      </c>
    </row>
    <row r="3065" spans="1:20" x14ac:dyDescent="0.35">
      <c r="A3065" t="s">
        <v>15133</v>
      </c>
      <c r="B3065" t="s">
        <v>15134</v>
      </c>
      <c r="C3065" t="s">
        <v>15135</v>
      </c>
      <c r="D3065" t="s">
        <v>15136</v>
      </c>
      <c r="E3065">
        <f>IF(COUNTIFS(Registros!$A$2:$A$6000,"NP",Registros!$B$2:$B$6000,$A3065)&gt;0,1,0)</f>
        <v>0</v>
      </c>
      <c r="F3065">
        <f>IF($E3065=1,SUMIFS(Registros!$F$2:$F$6000,Registros!$A$2:$A$6000,"NP",Registros!$B$2:$B$6000,$A3065),0)</f>
        <v>0</v>
      </c>
      <c r="G3065">
        <f>IF(COUNTIFS(Registros!$A$2:$A$6000,"MOV",Registros!$B$2:$B$6000,$A3065)&gt;0,1,0)</f>
        <v>1</v>
      </c>
      <c r="H3065">
        <f>IF($G3065=1,SUMIFS(Registros!$F$2:$F$6000,Registros!$A$2:$A$6000,"MOV",Registros!$B$2:$B$6000,$A3065),0)</f>
        <v>15</v>
      </c>
      <c r="I3065">
        <f>IF(COUNTIFS(Registros!$A$2:$A$6000,"CS",Registros!$B$2:$B$6000,$A3065)&gt;0,1,0)</f>
        <v>0</v>
      </c>
      <c r="J3065">
        <f>IF($I3065=1,SUMIFS(Registros!$I$2:$I$6000,Registros!$A$2:$A$6000,"CS",Registros!$B$2:$B$6000,$A3065),0)</f>
        <v>0</v>
      </c>
      <c r="K3065">
        <f>IF(COUNTIFS(Winback!$K$2:$K$300,$A3065)&gt;0,1,0)</f>
        <v>0</v>
      </c>
      <c r="L3065">
        <f>IF(AND($K3065=1,LEFT($A3065,3)="WB-"),SUMIFS(Winback!$D$2:$D$300,Winback!$K$2:$K$300,$A3065),0)</f>
        <v>0</v>
      </c>
      <c r="M3065">
        <f>IF(OR($E3065=1,$G3065=1,SUMIFS(Registros!$J$2:$J$6000,Registros!$B$2:$B$6000,$A3065)&gt;0),1,0)</f>
        <v>1</v>
      </c>
      <c r="N3065">
        <f>IF($J3065&gt;0,1,IF(COUNTIFS(Registros!$A$2:$A$6000,"CS",Registros!$B$2:$B$6000,$A3065,Registros!$K$2:$K$6000,"&lt;&gt;")&gt;0,1,0))</f>
        <v>0</v>
      </c>
      <c r="O3065" t="str">
        <f t="shared" si="235"/>
        <v>SOLO MÓVIL</v>
      </c>
      <c r="P3065" t="str">
        <f t="shared" si="236"/>
        <v>Ofrecer fijo + internet (FLBBTV)</v>
      </c>
      <c r="Q3065">
        <f t="shared" si="237"/>
        <v>15</v>
      </c>
      <c r="R3065">
        <f>IFERROR(VLOOKUP($A3065,Registros!$B$2:$G$6000,6,0),IFERROR(INDEX(Winback!$C$2:$C$300,MATCH($A3065,Winback!$K$2:$K$300,0)),""))</f>
        <v>0</v>
      </c>
      <c r="S3065" t="str">
        <f t="shared" si="238"/>
        <v>+MOV</v>
      </c>
      <c r="T3065">
        <f t="shared" si="239"/>
        <v>1</v>
      </c>
    </row>
    <row r="3066" spans="1:20" x14ac:dyDescent="0.35">
      <c r="A3066" t="s">
        <v>15138</v>
      </c>
      <c r="B3066" t="s">
        <v>15139</v>
      </c>
      <c r="C3066" t="s">
        <v>15140</v>
      </c>
      <c r="D3066" t="s">
        <v>15141</v>
      </c>
      <c r="E3066">
        <f>IF(COUNTIFS(Registros!$A$2:$A$6000,"NP",Registros!$B$2:$B$6000,$A3066)&gt;0,1,0)</f>
        <v>0</v>
      </c>
      <c r="F3066">
        <f>IF($E3066=1,SUMIFS(Registros!$F$2:$F$6000,Registros!$A$2:$A$6000,"NP",Registros!$B$2:$B$6000,$A3066),0)</f>
        <v>0</v>
      </c>
      <c r="G3066">
        <f>IF(COUNTIFS(Registros!$A$2:$A$6000,"MOV",Registros!$B$2:$B$6000,$A3066)&gt;0,1,0)</f>
        <v>1</v>
      </c>
      <c r="H3066">
        <f>IF($G3066=1,SUMIFS(Registros!$F$2:$F$6000,Registros!$A$2:$A$6000,"MOV",Registros!$B$2:$B$6000,$A3066),0)</f>
        <v>16.25</v>
      </c>
      <c r="I3066">
        <f>IF(COUNTIFS(Registros!$A$2:$A$6000,"CS",Registros!$B$2:$B$6000,$A3066)&gt;0,1,0)</f>
        <v>0</v>
      </c>
      <c r="J3066">
        <f>IF($I3066=1,SUMIFS(Registros!$I$2:$I$6000,Registros!$A$2:$A$6000,"CS",Registros!$B$2:$B$6000,$A3066),0)</f>
        <v>0</v>
      </c>
      <c r="K3066">
        <f>IF(COUNTIFS(Winback!$K$2:$K$300,$A3066)&gt;0,1,0)</f>
        <v>0</v>
      </c>
      <c r="L3066">
        <f>IF(AND($K3066=1,LEFT($A3066,3)="WB-"),SUMIFS(Winback!$D$2:$D$300,Winback!$K$2:$K$300,$A3066),0)</f>
        <v>0</v>
      </c>
      <c r="M3066">
        <f>IF(OR($E3066=1,$G3066=1,SUMIFS(Registros!$J$2:$J$6000,Registros!$B$2:$B$6000,$A3066)&gt;0),1,0)</f>
        <v>1</v>
      </c>
      <c r="N3066">
        <f>IF($J3066&gt;0,1,IF(COUNTIFS(Registros!$A$2:$A$6000,"CS",Registros!$B$2:$B$6000,$A3066,Registros!$K$2:$K$6000,"&lt;&gt;")&gt;0,1,0))</f>
        <v>0</v>
      </c>
      <c r="O3066" t="str">
        <f t="shared" si="235"/>
        <v>SOLO MÓVIL</v>
      </c>
      <c r="P3066" t="str">
        <f t="shared" si="236"/>
        <v>Ofrecer fijo + internet (FLBBTV)</v>
      </c>
      <c r="Q3066">
        <f t="shared" si="237"/>
        <v>16.25</v>
      </c>
      <c r="R3066">
        <f>IFERROR(VLOOKUP($A3066,Registros!$B$2:$G$6000,6,0),IFERROR(INDEX(Winback!$C$2:$C$300,MATCH($A3066,Winback!$K$2:$K$300,0)),""))</f>
        <v>0</v>
      </c>
      <c r="S3066" t="str">
        <f t="shared" si="238"/>
        <v>+MOV</v>
      </c>
      <c r="T3066">
        <f t="shared" si="239"/>
        <v>1</v>
      </c>
    </row>
    <row r="3067" spans="1:20" x14ac:dyDescent="0.35">
      <c r="A3067" t="s">
        <v>15143</v>
      </c>
      <c r="B3067" t="s">
        <v>15144</v>
      </c>
      <c r="C3067" t="s">
        <v>15145</v>
      </c>
      <c r="D3067" t="s">
        <v>15146</v>
      </c>
      <c r="E3067">
        <f>IF(COUNTIFS(Registros!$A$2:$A$6000,"NP",Registros!$B$2:$B$6000,$A3067)&gt;0,1,0)</f>
        <v>0</v>
      </c>
      <c r="F3067">
        <f>IF($E3067=1,SUMIFS(Registros!$F$2:$F$6000,Registros!$A$2:$A$6000,"NP",Registros!$B$2:$B$6000,$A3067),0)</f>
        <v>0</v>
      </c>
      <c r="G3067">
        <f>IF(COUNTIFS(Registros!$A$2:$A$6000,"MOV",Registros!$B$2:$B$6000,$A3067)&gt;0,1,0)</f>
        <v>1</v>
      </c>
      <c r="H3067">
        <f>IF($G3067=1,SUMIFS(Registros!$F$2:$F$6000,Registros!$A$2:$A$6000,"MOV",Registros!$B$2:$B$6000,$A3067),0)</f>
        <v>15</v>
      </c>
      <c r="I3067">
        <f>IF(COUNTIFS(Registros!$A$2:$A$6000,"CS",Registros!$B$2:$B$6000,$A3067)&gt;0,1,0)</f>
        <v>0</v>
      </c>
      <c r="J3067">
        <f>IF($I3067=1,SUMIFS(Registros!$I$2:$I$6000,Registros!$A$2:$A$6000,"CS",Registros!$B$2:$B$6000,$A3067),0)</f>
        <v>0</v>
      </c>
      <c r="K3067">
        <f>IF(COUNTIFS(Winback!$K$2:$K$300,$A3067)&gt;0,1,0)</f>
        <v>0</v>
      </c>
      <c r="L3067">
        <f>IF(AND($K3067=1,LEFT($A3067,3)="WB-"),SUMIFS(Winback!$D$2:$D$300,Winback!$K$2:$K$300,$A3067),0)</f>
        <v>0</v>
      </c>
      <c r="M3067">
        <f>IF(OR($E3067=1,$G3067=1,SUMIFS(Registros!$J$2:$J$6000,Registros!$B$2:$B$6000,$A3067)&gt;0),1,0)</f>
        <v>1</v>
      </c>
      <c r="N3067">
        <f>IF($J3067&gt;0,1,IF(COUNTIFS(Registros!$A$2:$A$6000,"CS",Registros!$B$2:$B$6000,$A3067,Registros!$K$2:$K$6000,"&lt;&gt;")&gt;0,1,0))</f>
        <v>0</v>
      </c>
      <c r="O3067" t="str">
        <f t="shared" si="235"/>
        <v>SOLO MÓVIL</v>
      </c>
      <c r="P3067" t="str">
        <f t="shared" si="236"/>
        <v>Ofrecer fijo + internet (FLBBTV)</v>
      </c>
      <c r="Q3067">
        <f t="shared" si="237"/>
        <v>15</v>
      </c>
      <c r="R3067">
        <f>IFERROR(VLOOKUP($A3067,Registros!$B$2:$G$6000,6,0),IFERROR(INDEX(Winback!$C$2:$C$300,MATCH($A3067,Winback!$K$2:$K$300,0)),""))</f>
        <v>0</v>
      </c>
      <c r="S3067" t="str">
        <f t="shared" si="238"/>
        <v>+MOV</v>
      </c>
      <c r="T3067">
        <f t="shared" si="239"/>
        <v>1</v>
      </c>
    </row>
    <row r="3068" spans="1:20" x14ac:dyDescent="0.35">
      <c r="A3068" t="s">
        <v>15148</v>
      </c>
      <c r="B3068" t="s">
        <v>15149</v>
      </c>
      <c r="C3068" t="s">
        <v>15150</v>
      </c>
      <c r="D3068" t="s">
        <v>15151</v>
      </c>
      <c r="E3068">
        <f>IF(COUNTIFS(Registros!$A$2:$A$6000,"NP",Registros!$B$2:$B$6000,$A3068)&gt;0,1,0)</f>
        <v>0</v>
      </c>
      <c r="F3068">
        <f>IF($E3068=1,SUMIFS(Registros!$F$2:$F$6000,Registros!$A$2:$A$6000,"NP",Registros!$B$2:$B$6000,$A3068),0)</f>
        <v>0</v>
      </c>
      <c r="G3068">
        <f>IF(COUNTIFS(Registros!$A$2:$A$6000,"MOV",Registros!$B$2:$B$6000,$A3068)&gt;0,1,0)</f>
        <v>1</v>
      </c>
      <c r="H3068">
        <f>IF($G3068=1,SUMIFS(Registros!$F$2:$F$6000,Registros!$A$2:$A$6000,"MOV",Registros!$B$2:$B$6000,$A3068),0)</f>
        <v>15</v>
      </c>
      <c r="I3068">
        <f>IF(COUNTIFS(Registros!$A$2:$A$6000,"CS",Registros!$B$2:$B$6000,$A3068)&gt;0,1,0)</f>
        <v>0</v>
      </c>
      <c r="J3068">
        <f>IF($I3068=1,SUMIFS(Registros!$I$2:$I$6000,Registros!$A$2:$A$6000,"CS",Registros!$B$2:$B$6000,$A3068),0)</f>
        <v>0</v>
      </c>
      <c r="K3068">
        <f>IF(COUNTIFS(Winback!$K$2:$K$300,$A3068)&gt;0,1,0)</f>
        <v>0</v>
      </c>
      <c r="L3068">
        <f>IF(AND($K3068=1,LEFT($A3068,3)="WB-"),SUMIFS(Winback!$D$2:$D$300,Winback!$K$2:$K$300,$A3068),0)</f>
        <v>0</v>
      </c>
      <c r="M3068">
        <f>IF(OR($E3068=1,$G3068=1,SUMIFS(Registros!$J$2:$J$6000,Registros!$B$2:$B$6000,$A3068)&gt;0),1,0)</f>
        <v>1</v>
      </c>
      <c r="N3068">
        <f>IF($J3068&gt;0,1,IF(COUNTIFS(Registros!$A$2:$A$6000,"CS",Registros!$B$2:$B$6000,$A3068,Registros!$K$2:$K$6000,"&lt;&gt;")&gt;0,1,0))</f>
        <v>0</v>
      </c>
      <c r="O3068" t="str">
        <f t="shared" si="235"/>
        <v>SOLO MÓVIL</v>
      </c>
      <c r="P3068" t="str">
        <f t="shared" si="236"/>
        <v>Ofrecer fijo + internet (FLBBTV)</v>
      </c>
      <c r="Q3068">
        <f t="shared" si="237"/>
        <v>15</v>
      </c>
      <c r="R3068">
        <f>IFERROR(VLOOKUP($A3068,Registros!$B$2:$G$6000,6,0),IFERROR(INDEX(Winback!$C$2:$C$300,MATCH($A3068,Winback!$K$2:$K$300,0)),""))</f>
        <v>0</v>
      </c>
      <c r="S3068" t="str">
        <f t="shared" si="238"/>
        <v>+MOV</v>
      </c>
      <c r="T3068">
        <f t="shared" si="239"/>
        <v>1</v>
      </c>
    </row>
    <row r="3069" spans="1:20" x14ac:dyDescent="0.35">
      <c r="A3069" t="s">
        <v>15153</v>
      </c>
      <c r="B3069" t="s">
        <v>15154</v>
      </c>
      <c r="C3069" t="s">
        <v>15150</v>
      </c>
      <c r="D3069" t="s">
        <v>15151</v>
      </c>
      <c r="E3069">
        <f>IF(COUNTIFS(Registros!$A$2:$A$6000,"NP",Registros!$B$2:$B$6000,$A3069)&gt;0,1,0)</f>
        <v>0</v>
      </c>
      <c r="F3069">
        <f>IF($E3069=1,SUMIFS(Registros!$F$2:$F$6000,Registros!$A$2:$A$6000,"NP",Registros!$B$2:$B$6000,$A3069),0)</f>
        <v>0</v>
      </c>
      <c r="G3069">
        <f>IF(COUNTIFS(Registros!$A$2:$A$6000,"MOV",Registros!$B$2:$B$6000,$A3069)&gt;0,1,0)</f>
        <v>1</v>
      </c>
      <c r="H3069">
        <f>IF($G3069=1,SUMIFS(Registros!$F$2:$F$6000,Registros!$A$2:$A$6000,"MOV",Registros!$B$2:$B$6000,$A3069),0)</f>
        <v>15</v>
      </c>
      <c r="I3069">
        <f>IF(COUNTIFS(Registros!$A$2:$A$6000,"CS",Registros!$B$2:$B$6000,$A3069)&gt;0,1,0)</f>
        <v>0</v>
      </c>
      <c r="J3069">
        <f>IF($I3069=1,SUMIFS(Registros!$I$2:$I$6000,Registros!$A$2:$A$6000,"CS",Registros!$B$2:$B$6000,$A3069),0)</f>
        <v>0</v>
      </c>
      <c r="K3069">
        <f>IF(COUNTIFS(Winback!$K$2:$K$300,$A3069)&gt;0,1,0)</f>
        <v>0</v>
      </c>
      <c r="L3069">
        <f>IF(AND($K3069=1,LEFT($A3069,3)="WB-"),SUMIFS(Winback!$D$2:$D$300,Winback!$K$2:$K$300,$A3069),0)</f>
        <v>0</v>
      </c>
      <c r="M3069">
        <f>IF(OR($E3069=1,$G3069=1,SUMIFS(Registros!$J$2:$J$6000,Registros!$B$2:$B$6000,$A3069)&gt;0),1,0)</f>
        <v>1</v>
      </c>
      <c r="N3069">
        <f>IF($J3069&gt;0,1,IF(COUNTIFS(Registros!$A$2:$A$6000,"CS",Registros!$B$2:$B$6000,$A3069,Registros!$K$2:$K$6000,"&lt;&gt;")&gt;0,1,0))</f>
        <v>0</v>
      </c>
      <c r="O3069" t="str">
        <f t="shared" si="235"/>
        <v>SOLO MÓVIL</v>
      </c>
      <c r="P3069" t="str">
        <f t="shared" si="236"/>
        <v>Ofrecer fijo + internet (FLBBTV)</v>
      </c>
      <c r="Q3069">
        <f t="shared" si="237"/>
        <v>15</v>
      </c>
      <c r="R3069">
        <f>IFERROR(VLOOKUP($A3069,Registros!$B$2:$G$6000,6,0),IFERROR(INDEX(Winback!$C$2:$C$300,MATCH($A3069,Winback!$K$2:$K$300,0)),""))</f>
        <v>0</v>
      </c>
      <c r="S3069" t="str">
        <f t="shared" si="238"/>
        <v>+MOV</v>
      </c>
      <c r="T3069">
        <f t="shared" si="239"/>
        <v>1</v>
      </c>
    </row>
    <row r="3070" spans="1:20" x14ac:dyDescent="0.35">
      <c r="A3070" t="s">
        <v>15156</v>
      </c>
      <c r="B3070" t="s">
        <v>15157</v>
      </c>
      <c r="C3070" t="s">
        <v>15158</v>
      </c>
      <c r="D3070" t="s">
        <v>15159</v>
      </c>
      <c r="E3070">
        <f>IF(COUNTIFS(Registros!$A$2:$A$6000,"NP",Registros!$B$2:$B$6000,$A3070)&gt;0,1,0)</f>
        <v>0</v>
      </c>
      <c r="F3070">
        <f>IF($E3070=1,SUMIFS(Registros!$F$2:$F$6000,Registros!$A$2:$A$6000,"NP",Registros!$B$2:$B$6000,$A3070),0)</f>
        <v>0</v>
      </c>
      <c r="G3070">
        <f>IF(COUNTIFS(Registros!$A$2:$A$6000,"MOV",Registros!$B$2:$B$6000,$A3070)&gt;0,1,0)</f>
        <v>1</v>
      </c>
      <c r="H3070">
        <f>IF($G3070=1,SUMIFS(Registros!$F$2:$F$6000,Registros!$A$2:$A$6000,"MOV",Registros!$B$2:$B$6000,$A3070),0)</f>
        <v>15</v>
      </c>
      <c r="I3070">
        <f>IF(COUNTIFS(Registros!$A$2:$A$6000,"CS",Registros!$B$2:$B$6000,$A3070)&gt;0,1,0)</f>
        <v>0</v>
      </c>
      <c r="J3070">
        <f>IF($I3070=1,SUMIFS(Registros!$I$2:$I$6000,Registros!$A$2:$A$6000,"CS",Registros!$B$2:$B$6000,$A3070),0)</f>
        <v>0</v>
      </c>
      <c r="K3070">
        <f>IF(COUNTIFS(Winback!$K$2:$K$300,$A3070)&gt;0,1,0)</f>
        <v>0</v>
      </c>
      <c r="L3070">
        <f>IF(AND($K3070=1,LEFT($A3070,3)="WB-"),SUMIFS(Winback!$D$2:$D$300,Winback!$K$2:$K$300,$A3070),0)</f>
        <v>0</v>
      </c>
      <c r="M3070">
        <f>IF(OR($E3070=1,$G3070=1,SUMIFS(Registros!$J$2:$J$6000,Registros!$B$2:$B$6000,$A3070)&gt;0),1,0)</f>
        <v>1</v>
      </c>
      <c r="N3070">
        <f>IF($J3070&gt;0,1,IF(COUNTIFS(Registros!$A$2:$A$6000,"CS",Registros!$B$2:$B$6000,$A3070,Registros!$K$2:$K$6000,"&lt;&gt;")&gt;0,1,0))</f>
        <v>0</v>
      </c>
      <c r="O3070" t="str">
        <f t="shared" si="235"/>
        <v>SOLO MÓVIL</v>
      </c>
      <c r="P3070" t="str">
        <f t="shared" si="236"/>
        <v>Ofrecer fijo + internet (FLBBTV)</v>
      </c>
      <c r="Q3070">
        <f t="shared" si="237"/>
        <v>15</v>
      </c>
      <c r="R3070">
        <f>IFERROR(VLOOKUP($A3070,Registros!$B$2:$G$6000,6,0),IFERROR(INDEX(Winback!$C$2:$C$300,MATCH($A3070,Winback!$K$2:$K$300,0)),""))</f>
        <v>0</v>
      </c>
      <c r="S3070" t="str">
        <f t="shared" si="238"/>
        <v>+MOV</v>
      </c>
      <c r="T3070">
        <f t="shared" si="239"/>
        <v>1</v>
      </c>
    </row>
    <row r="3071" spans="1:20" x14ac:dyDescent="0.35">
      <c r="A3071" t="s">
        <v>15161</v>
      </c>
      <c r="B3071" t="s">
        <v>15162</v>
      </c>
      <c r="C3071" t="s">
        <v>15163</v>
      </c>
      <c r="D3071" t="s">
        <v>15164</v>
      </c>
      <c r="E3071">
        <f>IF(COUNTIFS(Registros!$A$2:$A$6000,"NP",Registros!$B$2:$B$6000,$A3071)&gt;0,1,0)</f>
        <v>0</v>
      </c>
      <c r="F3071">
        <f>IF($E3071=1,SUMIFS(Registros!$F$2:$F$6000,Registros!$A$2:$A$6000,"NP",Registros!$B$2:$B$6000,$A3071),0)</f>
        <v>0</v>
      </c>
      <c r="G3071">
        <f>IF(COUNTIFS(Registros!$A$2:$A$6000,"MOV",Registros!$B$2:$B$6000,$A3071)&gt;0,1,0)</f>
        <v>1</v>
      </c>
      <c r="H3071">
        <f>IF($G3071=1,SUMIFS(Registros!$F$2:$F$6000,Registros!$A$2:$A$6000,"MOV",Registros!$B$2:$B$6000,$A3071),0)</f>
        <v>15</v>
      </c>
      <c r="I3071">
        <f>IF(COUNTIFS(Registros!$A$2:$A$6000,"CS",Registros!$B$2:$B$6000,$A3071)&gt;0,1,0)</f>
        <v>0</v>
      </c>
      <c r="J3071">
        <f>IF($I3071=1,SUMIFS(Registros!$I$2:$I$6000,Registros!$A$2:$A$6000,"CS",Registros!$B$2:$B$6000,$A3071),0)</f>
        <v>0</v>
      </c>
      <c r="K3071">
        <f>IF(COUNTIFS(Winback!$K$2:$K$300,$A3071)&gt;0,1,0)</f>
        <v>0</v>
      </c>
      <c r="L3071">
        <f>IF(AND($K3071=1,LEFT($A3071,3)="WB-"),SUMIFS(Winback!$D$2:$D$300,Winback!$K$2:$K$300,$A3071),0)</f>
        <v>0</v>
      </c>
      <c r="M3071">
        <f>IF(OR($E3071=1,$G3071=1,SUMIFS(Registros!$J$2:$J$6000,Registros!$B$2:$B$6000,$A3071)&gt;0),1,0)</f>
        <v>1</v>
      </c>
      <c r="N3071">
        <f>IF($J3071&gt;0,1,IF(COUNTIFS(Registros!$A$2:$A$6000,"CS",Registros!$B$2:$B$6000,$A3071,Registros!$K$2:$K$6000,"&lt;&gt;")&gt;0,1,0))</f>
        <v>0</v>
      </c>
      <c r="O3071" t="str">
        <f t="shared" si="235"/>
        <v>SOLO MÓVIL</v>
      </c>
      <c r="P3071" t="str">
        <f t="shared" si="236"/>
        <v>Ofrecer fijo + internet (FLBBTV)</v>
      </c>
      <c r="Q3071">
        <f t="shared" si="237"/>
        <v>15</v>
      </c>
      <c r="R3071">
        <f>IFERROR(VLOOKUP($A3071,Registros!$B$2:$G$6000,6,0),IFERROR(INDEX(Winback!$C$2:$C$300,MATCH($A3071,Winback!$K$2:$K$300,0)),""))</f>
        <v>0</v>
      </c>
      <c r="S3071" t="str">
        <f t="shared" si="238"/>
        <v>+MOV</v>
      </c>
      <c r="T3071">
        <f t="shared" si="239"/>
        <v>1</v>
      </c>
    </row>
    <row r="3072" spans="1:20" x14ac:dyDescent="0.35">
      <c r="A3072" t="s">
        <v>15166</v>
      </c>
      <c r="B3072" t="s">
        <v>15167</v>
      </c>
      <c r="C3072" t="s">
        <v>15168</v>
      </c>
      <c r="D3072" t="s">
        <v>15169</v>
      </c>
      <c r="E3072">
        <f>IF(COUNTIFS(Registros!$A$2:$A$6000,"NP",Registros!$B$2:$B$6000,$A3072)&gt;0,1,0)</f>
        <v>0</v>
      </c>
      <c r="F3072">
        <f>IF($E3072=1,SUMIFS(Registros!$F$2:$F$6000,Registros!$A$2:$A$6000,"NP",Registros!$B$2:$B$6000,$A3072),0)</f>
        <v>0</v>
      </c>
      <c r="G3072">
        <f>IF(COUNTIFS(Registros!$A$2:$A$6000,"MOV",Registros!$B$2:$B$6000,$A3072)&gt;0,1,0)</f>
        <v>1</v>
      </c>
      <c r="H3072">
        <f>IF($G3072=1,SUMIFS(Registros!$F$2:$F$6000,Registros!$A$2:$A$6000,"MOV",Registros!$B$2:$B$6000,$A3072),0)</f>
        <v>15</v>
      </c>
      <c r="I3072">
        <f>IF(COUNTIFS(Registros!$A$2:$A$6000,"CS",Registros!$B$2:$B$6000,$A3072)&gt;0,1,0)</f>
        <v>0</v>
      </c>
      <c r="J3072">
        <f>IF($I3072=1,SUMIFS(Registros!$I$2:$I$6000,Registros!$A$2:$A$6000,"CS",Registros!$B$2:$B$6000,$A3072),0)</f>
        <v>0</v>
      </c>
      <c r="K3072">
        <f>IF(COUNTIFS(Winback!$K$2:$K$300,$A3072)&gt;0,1,0)</f>
        <v>0</v>
      </c>
      <c r="L3072">
        <f>IF(AND($K3072=1,LEFT($A3072,3)="WB-"),SUMIFS(Winback!$D$2:$D$300,Winback!$K$2:$K$300,$A3072),0)</f>
        <v>0</v>
      </c>
      <c r="M3072">
        <f>IF(OR($E3072=1,$G3072=1,SUMIFS(Registros!$J$2:$J$6000,Registros!$B$2:$B$6000,$A3072)&gt;0),1,0)</f>
        <v>1</v>
      </c>
      <c r="N3072">
        <f>IF($J3072&gt;0,1,IF(COUNTIFS(Registros!$A$2:$A$6000,"CS",Registros!$B$2:$B$6000,$A3072,Registros!$K$2:$K$6000,"&lt;&gt;")&gt;0,1,0))</f>
        <v>0</v>
      </c>
      <c r="O3072" t="str">
        <f t="shared" si="235"/>
        <v>SOLO MÓVIL</v>
      </c>
      <c r="P3072" t="str">
        <f t="shared" si="236"/>
        <v>Ofrecer fijo + internet (FLBBTV)</v>
      </c>
      <c r="Q3072">
        <f t="shared" si="237"/>
        <v>15</v>
      </c>
      <c r="R3072">
        <f>IFERROR(VLOOKUP($A3072,Registros!$B$2:$G$6000,6,0),IFERROR(INDEX(Winback!$C$2:$C$300,MATCH($A3072,Winback!$K$2:$K$300,0)),""))</f>
        <v>0</v>
      </c>
      <c r="S3072" t="str">
        <f t="shared" si="238"/>
        <v>+MOV</v>
      </c>
      <c r="T3072">
        <f t="shared" si="239"/>
        <v>1</v>
      </c>
    </row>
    <row r="3073" spans="1:20" x14ac:dyDescent="0.35">
      <c r="A3073" t="s">
        <v>15171</v>
      </c>
      <c r="B3073" t="s">
        <v>15172</v>
      </c>
      <c r="C3073" t="s">
        <v>15173</v>
      </c>
      <c r="D3073" t="s">
        <v>15174</v>
      </c>
      <c r="E3073">
        <f>IF(COUNTIFS(Registros!$A$2:$A$6000,"NP",Registros!$B$2:$B$6000,$A3073)&gt;0,1,0)</f>
        <v>0</v>
      </c>
      <c r="F3073">
        <f>IF($E3073=1,SUMIFS(Registros!$F$2:$F$6000,Registros!$A$2:$A$6000,"NP",Registros!$B$2:$B$6000,$A3073),0)</f>
        <v>0</v>
      </c>
      <c r="G3073">
        <f>IF(COUNTIFS(Registros!$A$2:$A$6000,"MOV",Registros!$B$2:$B$6000,$A3073)&gt;0,1,0)</f>
        <v>1</v>
      </c>
      <c r="H3073">
        <f>IF($G3073=1,SUMIFS(Registros!$F$2:$F$6000,Registros!$A$2:$A$6000,"MOV",Registros!$B$2:$B$6000,$A3073),0)</f>
        <v>15</v>
      </c>
      <c r="I3073">
        <f>IF(COUNTIFS(Registros!$A$2:$A$6000,"CS",Registros!$B$2:$B$6000,$A3073)&gt;0,1,0)</f>
        <v>0</v>
      </c>
      <c r="J3073">
        <f>IF($I3073=1,SUMIFS(Registros!$I$2:$I$6000,Registros!$A$2:$A$6000,"CS",Registros!$B$2:$B$6000,$A3073),0)</f>
        <v>0</v>
      </c>
      <c r="K3073">
        <f>IF(COUNTIFS(Winback!$K$2:$K$300,$A3073)&gt;0,1,0)</f>
        <v>0</v>
      </c>
      <c r="L3073">
        <f>IF(AND($K3073=1,LEFT($A3073,3)="WB-"),SUMIFS(Winback!$D$2:$D$300,Winback!$K$2:$K$300,$A3073),0)</f>
        <v>0</v>
      </c>
      <c r="M3073">
        <f>IF(OR($E3073=1,$G3073=1,SUMIFS(Registros!$J$2:$J$6000,Registros!$B$2:$B$6000,$A3073)&gt;0),1,0)</f>
        <v>1</v>
      </c>
      <c r="N3073">
        <f>IF($J3073&gt;0,1,IF(COUNTIFS(Registros!$A$2:$A$6000,"CS",Registros!$B$2:$B$6000,$A3073,Registros!$K$2:$K$6000,"&lt;&gt;")&gt;0,1,0))</f>
        <v>0</v>
      </c>
      <c r="O3073" t="str">
        <f t="shared" si="235"/>
        <v>SOLO MÓVIL</v>
      </c>
      <c r="P3073" t="str">
        <f t="shared" si="236"/>
        <v>Ofrecer fijo + internet (FLBBTV)</v>
      </c>
      <c r="Q3073">
        <f t="shared" si="237"/>
        <v>15</v>
      </c>
      <c r="R3073">
        <f>IFERROR(VLOOKUP($A3073,Registros!$B$2:$G$6000,6,0),IFERROR(INDEX(Winback!$C$2:$C$300,MATCH($A3073,Winback!$K$2:$K$300,0)),""))</f>
        <v>0</v>
      </c>
      <c r="S3073" t="str">
        <f t="shared" si="238"/>
        <v>+MOV</v>
      </c>
      <c r="T3073">
        <f t="shared" si="239"/>
        <v>1</v>
      </c>
    </row>
    <row r="3074" spans="1:20" x14ac:dyDescent="0.35">
      <c r="A3074" t="s">
        <v>15176</v>
      </c>
      <c r="B3074" t="s">
        <v>15177</v>
      </c>
      <c r="C3074" t="s">
        <v>15178</v>
      </c>
      <c r="D3074" t="s">
        <v>15179</v>
      </c>
      <c r="E3074">
        <f>IF(COUNTIFS(Registros!$A$2:$A$6000,"NP",Registros!$B$2:$B$6000,$A3074)&gt;0,1,0)</f>
        <v>0</v>
      </c>
      <c r="F3074">
        <f>IF($E3074=1,SUMIFS(Registros!$F$2:$F$6000,Registros!$A$2:$A$6000,"NP",Registros!$B$2:$B$6000,$A3074),0)</f>
        <v>0</v>
      </c>
      <c r="G3074">
        <f>IF(COUNTIFS(Registros!$A$2:$A$6000,"MOV",Registros!$B$2:$B$6000,$A3074)&gt;0,1,0)</f>
        <v>1</v>
      </c>
      <c r="H3074">
        <f>IF($G3074=1,SUMIFS(Registros!$F$2:$F$6000,Registros!$A$2:$A$6000,"MOV",Registros!$B$2:$B$6000,$A3074),0)</f>
        <v>15</v>
      </c>
      <c r="I3074">
        <f>IF(COUNTIFS(Registros!$A$2:$A$6000,"CS",Registros!$B$2:$B$6000,$A3074)&gt;0,1,0)</f>
        <v>0</v>
      </c>
      <c r="J3074">
        <f>IF($I3074=1,SUMIFS(Registros!$I$2:$I$6000,Registros!$A$2:$A$6000,"CS",Registros!$B$2:$B$6000,$A3074),0)</f>
        <v>0</v>
      </c>
      <c r="K3074">
        <f>IF(COUNTIFS(Winback!$K$2:$K$300,$A3074)&gt;0,1,0)</f>
        <v>0</v>
      </c>
      <c r="L3074">
        <f>IF(AND($K3074=1,LEFT($A3074,3)="WB-"),SUMIFS(Winback!$D$2:$D$300,Winback!$K$2:$K$300,$A3074),0)</f>
        <v>0</v>
      </c>
      <c r="M3074">
        <f>IF(OR($E3074=1,$G3074=1,SUMIFS(Registros!$J$2:$J$6000,Registros!$B$2:$B$6000,$A3074)&gt;0),1,0)</f>
        <v>1</v>
      </c>
      <c r="N3074">
        <f>IF($J3074&gt;0,1,IF(COUNTIFS(Registros!$A$2:$A$6000,"CS",Registros!$B$2:$B$6000,$A3074,Registros!$K$2:$K$6000,"&lt;&gt;")&gt;0,1,0))</f>
        <v>0</v>
      </c>
      <c r="O3074" t="str">
        <f t="shared" ref="O3074:O3137" si="240">IF(AND($K3074=1,$E3074=0,$G3074=0,$I3074=0),"WINBACK",IF(AND($M3074=1,$N3074&gt;0),"CONVERGENTE",IF($M3074=1,"SOLO MÓVIL",IF($N3074&gt;0,"SOLO FIJO / INTERNET","SIN SERVICIOS"))))</f>
        <v>SOLO MÓVIL</v>
      </c>
      <c r="P3074" t="str">
        <f t="shared" ref="P3074:P3137" si="241">IF($O3074="WINBACK","Recuperar (winback)",IF($O3074="CONVERGENTE","Upgrade / más líneas",IF($O3074="SOLO MÓVIL","Ofrecer fijo + internet (FLBBTV)",IF($O3074="SOLO FIJO / INTERNET","Ofrecer línea móvil Nextphone","Oferta completa (móvil + fijo + internet)"))))</f>
        <v>Ofrecer fijo + internet (FLBBTV)</v>
      </c>
      <c r="Q3074">
        <f t="shared" ref="Q3074:Q3137" si="242">$F3074+$H3074+$L3074</f>
        <v>15</v>
      </c>
      <c r="R3074">
        <f>IFERROR(VLOOKUP($A3074,Registros!$B$2:$G$6000,6,0),IFERROR(INDEX(Winback!$C$2:$C$300,MATCH($A3074,Winback!$K$2:$K$300,0)),""))</f>
        <v>0</v>
      </c>
      <c r="S3074" t="str">
        <f t="shared" ref="S3074:S3137" si="243">IF($E3074=1,"NP","")&amp;IF($G3074=1,"+MOV","")&amp;IF($I3074=1,"+CS","")&amp;IF($K3074=1,"+WB","")</f>
        <v>+MOV</v>
      </c>
      <c r="T3074">
        <f t="shared" ref="T3074:T3137" si="244">$E3074+$G3074+$I3074+$K3074</f>
        <v>1</v>
      </c>
    </row>
    <row r="3075" spans="1:20" x14ac:dyDescent="0.35">
      <c r="A3075" t="s">
        <v>15181</v>
      </c>
      <c r="B3075" t="s">
        <v>15182</v>
      </c>
      <c r="C3075" t="s">
        <v>15183</v>
      </c>
      <c r="D3075" t="s">
        <v>15184</v>
      </c>
      <c r="E3075">
        <f>IF(COUNTIFS(Registros!$A$2:$A$6000,"NP",Registros!$B$2:$B$6000,$A3075)&gt;0,1,0)</f>
        <v>0</v>
      </c>
      <c r="F3075">
        <f>IF($E3075=1,SUMIFS(Registros!$F$2:$F$6000,Registros!$A$2:$A$6000,"NP",Registros!$B$2:$B$6000,$A3075),0)</f>
        <v>0</v>
      </c>
      <c r="G3075">
        <f>IF(COUNTIFS(Registros!$A$2:$A$6000,"MOV",Registros!$B$2:$B$6000,$A3075)&gt;0,1,0)</f>
        <v>1</v>
      </c>
      <c r="H3075">
        <f>IF($G3075=1,SUMIFS(Registros!$F$2:$F$6000,Registros!$A$2:$A$6000,"MOV",Registros!$B$2:$B$6000,$A3075),0)</f>
        <v>17.350000000000001</v>
      </c>
      <c r="I3075">
        <f>IF(COUNTIFS(Registros!$A$2:$A$6000,"CS",Registros!$B$2:$B$6000,$A3075)&gt;0,1,0)</f>
        <v>0</v>
      </c>
      <c r="J3075">
        <f>IF($I3075=1,SUMIFS(Registros!$I$2:$I$6000,Registros!$A$2:$A$6000,"CS",Registros!$B$2:$B$6000,$A3075),0)</f>
        <v>0</v>
      </c>
      <c r="K3075">
        <f>IF(COUNTIFS(Winback!$K$2:$K$300,$A3075)&gt;0,1,0)</f>
        <v>0</v>
      </c>
      <c r="L3075">
        <f>IF(AND($K3075=1,LEFT($A3075,3)="WB-"),SUMIFS(Winback!$D$2:$D$300,Winback!$K$2:$K$300,$A3075),0)</f>
        <v>0</v>
      </c>
      <c r="M3075">
        <f>IF(OR($E3075=1,$G3075=1,SUMIFS(Registros!$J$2:$J$6000,Registros!$B$2:$B$6000,$A3075)&gt;0),1,0)</f>
        <v>1</v>
      </c>
      <c r="N3075">
        <f>IF($J3075&gt;0,1,IF(COUNTIFS(Registros!$A$2:$A$6000,"CS",Registros!$B$2:$B$6000,$A3075,Registros!$K$2:$K$6000,"&lt;&gt;")&gt;0,1,0))</f>
        <v>0</v>
      </c>
      <c r="O3075" t="str">
        <f t="shared" si="240"/>
        <v>SOLO MÓVIL</v>
      </c>
      <c r="P3075" t="str">
        <f t="shared" si="241"/>
        <v>Ofrecer fijo + internet (FLBBTV)</v>
      </c>
      <c r="Q3075">
        <f t="shared" si="242"/>
        <v>17.350000000000001</v>
      </c>
      <c r="R3075">
        <f>IFERROR(VLOOKUP($A3075,Registros!$B$2:$G$6000,6,0),IFERROR(INDEX(Winback!$C$2:$C$300,MATCH($A3075,Winback!$K$2:$K$300,0)),""))</f>
        <v>0</v>
      </c>
      <c r="S3075" t="str">
        <f t="shared" si="243"/>
        <v>+MOV</v>
      </c>
      <c r="T3075">
        <f t="shared" si="244"/>
        <v>1</v>
      </c>
    </row>
    <row r="3076" spans="1:20" x14ac:dyDescent="0.35">
      <c r="A3076" t="s">
        <v>15186</v>
      </c>
      <c r="B3076" t="s">
        <v>15187</v>
      </c>
      <c r="C3076" t="s">
        <v>15188</v>
      </c>
      <c r="D3076" t="s">
        <v>15189</v>
      </c>
      <c r="E3076">
        <f>IF(COUNTIFS(Registros!$A$2:$A$6000,"NP",Registros!$B$2:$B$6000,$A3076)&gt;0,1,0)</f>
        <v>0</v>
      </c>
      <c r="F3076">
        <f>IF($E3076=1,SUMIFS(Registros!$F$2:$F$6000,Registros!$A$2:$A$6000,"NP",Registros!$B$2:$B$6000,$A3076),0)</f>
        <v>0</v>
      </c>
      <c r="G3076">
        <f>IF(COUNTIFS(Registros!$A$2:$A$6000,"MOV",Registros!$B$2:$B$6000,$A3076)&gt;0,1,0)</f>
        <v>1</v>
      </c>
      <c r="H3076">
        <f>IF($G3076=1,SUMIFS(Registros!$F$2:$F$6000,Registros!$A$2:$A$6000,"MOV",Registros!$B$2:$B$6000,$A3076),0)</f>
        <v>18</v>
      </c>
      <c r="I3076">
        <f>IF(COUNTIFS(Registros!$A$2:$A$6000,"CS",Registros!$B$2:$B$6000,$A3076)&gt;0,1,0)</f>
        <v>0</v>
      </c>
      <c r="J3076">
        <f>IF($I3076=1,SUMIFS(Registros!$I$2:$I$6000,Registros!$A$2:$A$6000,"CS",Registros!$B$2:$B$6000,$A3076),0)</f>
        <v>0</v>
      </c>
      <c r="K3076">
        <f>IF(COUNTIFS(Winback!$K$2:$K$300,$A3076)&gt;0,1,0)</f>
        <v>0</v>
      </c>
      <c r="L3076">
        <f>IF(AND($K3076=1,LEFT($A3076,3)="WB-"),SUMIFS(Winback!$D$2:$D$300,Winback!$K$2:$K$300,$A3076),0)</f>
        <v>0</v>
      </c>
      <c r="M3076">
        <f>IF(OR($E3076=1,$G3076=1,SUMIFS(Registros!$J$2:$J$6000,Registros!$B$2:$B$6000,$A3076)&gt;0),1,0)</f>
        <v>1</v>
      </c>
      <c r="N3076">
        <f>IF($J3076&gt;0,1,IF(COUNTIFS(Registros!$A$2:$A$6000,"CS",Registros!$B$2:$B$6000,$A3076,Registros!$K$2:$K$6000,"&lt;&gt;")&gt;0,1,0))</f>
        <v>0</v>
      </c>
      <c r="O3076" t="str">
        <f t="shared" si="240"/>
        <v>SOLO MÓVIL</v>
      </c>
      <c r="P3076" t="str">
        <f t="shared" si="241"/>
        <v>Ofrecer fijo + internet (FLBBTV)</v>
      </c>
      <c r="Q3076">
        <f t="shared" si="242"/>
        <v>18</v>
      </c>
      <c r="R3076">
        <f>IFERROR(VLOOKUP($A3076,Registros!$B$2:$G$6000,6,0),IFERROR(INDEX(Winback!$C$2:$C$300,MATCH($A3076,Winback!$K$2:$K$300,0)),""))</f>
        <v>0</v>
      </c>
      <c r="S3076" t="str">
        <f t="shared" si="243"/>
        <v>+MOV</v>
      </c>
      <c r="T3076">
        <f t="shared" si="244"/>
        <v>1</v>
      </c>
    </row>
    <row r="3077" spans="1:20" x14ac:dyDescent="0.35">
      <c r="A3077" t="s">
        <v>15191</v>
      </c>
      <c r="B3077" t="s">
        <v>15192</v>
      </c>
      <c r="C3077" t="s">
        <v>15193</v>
      </c>
      <c r="D3077" t="s">
        <v>15194</v>
      </c>
      <c r="E3077">
        <f>IF(COUNTIFS(Registros!$A$2:$A$6000,"NP",Registros!$B$2:$B$6000,$A3077)&gt;0,1,0)</f>
        <v>0</v>
      </c>
      <c r="F3077">
        <f>IF($E3077=1,SUMIFS(Registros!$F$2:$F$6000,Registros!$A$2:$A$6000,"NP",Registros!$B$2:$B$6000,$A3077),0)</f>
        <v>0</v>
      </c>
      <c r="G3077">
        <f>IF(COUNTIFS(Registros!$A$2:$A$6000,"MOV",Registros!$B$2:$B$6000,$A3077)&gt;0,1,0)</f>
        <v>1</v>
      </c>
      <c r="H3077">
        <f>IF($G3077=1,SUMIFS(Registros!$F$2:$F$6000,Registros!$A$2:$A$6000,"MOV",Registros!$B$2:$B$6000,$A3077),0)</f>
        <v>16.940000000000001</v>
      </c>
      <c r="I3077">
        <f>IF(COUNTIFS(Registros!$A$2:$A$6000,"CS",Registros!$B$2:$B$6000,$A3077)&gt;0,1,0)</f>
        <v>0</v>
      </c>
      <c r="J3077">
        <f>IF($I3077=1,SUMIFS(Registros!$I$2:$I$6000,Registros!$A$2:$A$6000,"CS",Registros!$B$2:$B$6000,$A3077),0)</f>
        <v>0</v>
      </c>
      <c r="K3077">
        <f>IF(COUNTIFS(Winback!$K$2:$K$300,$A3077)&gt;0,1,0)</f>
        <v>0</v>
      </c>
      <c r="L3077">
        <f>IF(AND($K3077=1,LEFT($A3077,3)="WB-"),SUMIFS(Winback!$D$2:$D$300,Winback!$K$2:$K$300,$A3077),0)</f>
        <v>0</v>
      </c>
      <c r="M3077">
        <f>IF(OR($E3077=1,$G3077=1,SUMIFS(Registros!$J$2:$J$6000,Registros!$B$2:$B$6000,$A3077)&gt;0),1,0)</f>
        <v>1</v>
      </c>
      <c r="N3077">
        <f>IF($J3077&gt;0,1,IF(COUNTIFS(Registros!$A$2:$A$6000,"CS",Registros!$B$2:$B$6000,$A3077,Registros!$K$2:$K$6000,"&lt;&gt;")&gt;0,1,0))</f>
        <v>0</v>
      </c>
      <c r="O3077" t="str">
        <f t="shared" si="240"/>
        <v>SOLO MÓVIL</v>
      </c>
      <c r="P3077" t="str">
        <f t="shared" si="241"/>
        <v>Ofrecer fijo + internet (FLBBTV)</v>
      </c>
      <c r="Q3077">
        <f t="shared" si="242"/>
        <v>16.940000000000001</v>
      </c>
      <c r="R3077">
        <f>IFERROR(VLOOKUP($A3077,Registros!$B$2:$G$6000,6,0),IFERROR(INDEX(Winback!$C$2:$C$300,MATCH($A3077,Winback!$K$2:$K$300,0)),""))</f>
        <v>0</v>
      </c>
      <c r="S3077" t="str">
        <f t="shared" si="243"/>
        <v>+MOV</v>
      </c>
      <c r="T3077">
        <f t="shared" si="244"/>
        <v>1</v>
      </c>
    </row>
    <row r="3078" spans="1:20" x14ac:dyDescent="0.35">
      <c r="A3078" t="s">
        <v>15195</v>
      </c>
      <c r="B3078" t="s">
        <v>15196</v>
      </c>
      <c r="C3078" t="s">
        <v>15197</v>
      </c>
      <c r="D3078" t="s">
        <v>15198</v>
      </c>
      <c r="E3078">
        <f>IF(COUNTIFS(Registros!$A$2:$A$6000,"NP",Registros!$B$2:$B$6000,$A3078)&gt;0,1,0)</f>
        <v>0</v>
      </c>
      <c r="F3078">
        <f>IF($E3078=1,SUMIFS(Registros!$F$2:$F$6000,Registros!$A$2:$A$6000,"NP",Registros!$B$2:$B$6000,$A3078),0)</f>
        <v>0</v>
      </c>
      <c r="G3078">
        <f>IF(COUNTIFS(Registros!$A$2:$A$6000,"MOV",Registros!$B$2:$B$6000,$A3078)&gt;0,1,0)</f>
        <v>1</v>
      </c>
      <c r="H3078">
        <f>IF($G3078=1,SUMIFS(Registros!$F$2:$F$6000,Registros!$A$2:$A$6000,"MOV",Registros!$B$2:$B$6000,$A3078),0)</f>
        <v>15</v>
      </c>
      <c r="I3078">
        <f>IF(COUNTIFS(Registros!$A$2:$A$6000,"CS",Registros!$B$2:$B$6000,$A3078)&gt;0,1,0)</f>
        <v>0</v>
      </c>
      <c r="J3078">
        <f>IF($I3078=1,SUMIFS(Registros!$I$2:$I$6000,Registros!$A$2:$A$6000,"CS",Registros!$B$2:$B$6000,$A3078),0)</f>
        <v>0</v>
      </c>
      <c r="K3078">
        <f>IF(COUNTIFS(Winback!$K$2:$K$300,$A3078)&gt;0,1,0)</f>
        <v>0</v>
      </c>
      <c r="L3078">
        <f>IF(AND($K3078=1,LEFT($A3078,3)="WB-"),SUMIFS(Winback!$D$2:$D$300,Winback!$K$2:$K$300,$A3078),0)</f>
        <v>0</v>
      </c>
      <c r="M3078">
        <f>IF(OR($E3078=1,$G3078=1,SUMIFS(Registros!$J$2:$J$6000,Registros!$B$2:$B$6000,$A3078)&gt;0),1,0)</f>
        <v>1</v>
      </c>
      <c r="N3078">
        <f>IF($J3078&gt;0,1,IF(COUNTIFS(Registros!$A$2:$A$6000,"CS",Registros!$B$2:$B$6000,$A3078,Registros!$K$2:$K$6000,"&lt;&gt;")&gt;0,1,0))</f>
        <v>0</v>
      </c>
      <c r="O3078" t="str">
        <f t="shared" si="240"/>
        <v>SOLO MÓVIL</v>
      </c>
      <c r="P3078" t="str">
        <f t="shared" si="241"/>
        <v>Ofrecer fijo + internet (FLBBTV)</v>
      </c>
      <c r="Q3078">
        <f t="shared" si="242"/>
        <v>15</v>
      </c>
      <c r="R3078">
        <f>IFERROR(VLOOKUP($A3078,Registros!$B$2:$G$6000,6,0),IFERROR(INDEX(Winback!$C$2:$C$300,MATCH($A3078,Winback!$K$2:$K$300,0)),""))</f>
        <v>0</v>
      </c>
      <c r="S3078" t="str">
        <f t="shared" si="243"/>
        <v>+MOV</v>
      </c>
      <c r="T3078">
        <f t="shared" si="244"/>
        <v>1</v>
      </c>
    </row>
    <row r="3079" spans="1:20" x14ac:dyDescent="0.35">
      <c r="A3079" t="s">
        <v>15200</v>
      </c>
      <c r="B3079" t="s">
        <v>15201</v>
      </c>
      <c r="C3079" t="s">
        <v>15202</v>
      </c>
      <c r="D3079" t="s">
        <v>15203</v>
      </c>
      <c r="E3079">
        <f>IF(COUNTIFS(Registros!$A$2:$A$6000,"NP",Registros!$B$2:$B$6000,$A3079)&gt;0,1,0)</f>
        <v>0</v>
      </c>
      <c r="F3079">
        <f>IF($E3079=1,SUMIFS(Registros!$F$2:$F$6000,Registros!$A$2:$A$6000,"NP",Registros!$B$2:$B$6000,$A3079),0)</f>
        <v>0</v>
      </c>
      <c r="G3079">
        <f>IF(COUNTIFS(Registros!$A$2:$A$6000,"MOV",Registros!$B$2:$B$6000,$A3079)&gt;0,1,0)</f>
        <v>1</v>
      </c>
      <c r="H3079">
        <f>IF($G3079=1,SUMIFS(Registros!$F$2:$F$6000,Registros!$A$2:$A$6000,"MOV",Registros!$B$2:$B$6000,$A3079),0)</f>
        <v>15</v>
      </c>
      <c r="I3079">
        <f>IF(COUNTIFS(Registros!$A$2:$A$6000,"CS",Registros!$B$2:$B$6000,$A3079)&gt;0,1,0)</f>
        <v>0</v>
      </c>
      <c r="J3079">
        <f>IF($I3079=1,SUMIFS(Registros!$I$2:$I$6000,Registros!$A$2:$A$6000,"CS",Registros!$B$2:$B$6000,$A3079),0)</f>
        <v>0</v>
      </c>
      <c r="K3079">
        <f>IF(COUNTIFS(Winback!$K$2:$K$300,$A3079)&gt;0,1,0)</f>
        <v>0</v>
      </c>
      <c r="L3079">
        <f>IF(AND($K3079=1,LEFT($A3079,3)="WB-"),SUMIFS(Winback!$D$2:$D$300,Winback!$K$2:$K$300,$A3079),0)</f>
        <v>0</v>
      </c>
      <c r="M3079">
        <f>IF(OR($E3079=1,$G3079=1,SUMIFS(Registros!$J$2:$J$6000,Registros!$B$2:$B$6000,$A3079)&gt;0),1,0)</f>
        <v>1</v>
      </c>
      <c r="N3079">
        <f>IF($J3079&gt;0,1,IF(COUNTIFS(Registros!$A$2:$A$6000,"CS",Registros!$B$2:$B$6000,$A3079,Registros!$K$2:$K$6000,"&lt;&gt;")&gt;0,1,0))</f>
        <v>0</v>
      </c>
      <c r="O3079" t="str">
        <f t="shared" si="240"/>
        <v>SOLO MÓVIL</v>
      </c>
      <c r="P3079" t="str">
        <f t="shared" si="241"/>
        <v>Ofrecer fijo + internet (FLBBTV)</v>
      </c>
      <c r="Q3079">
        <f t="shared" si="242"/>
        <v>15</v>
      </c>
      <c r="R3079">
        <f>IFERROR(VLOOKUP($A3079,Registros!$B$2:$G$6000,6,0),IFERROR(INDEX(Winback!$C$2:$C$300,MATCH($A3079,Winback!$K$2:$K$300,0)),""))</f>
        <v>0</v>
      </c>
      <c r="S3079" t="str">
        <f t="shared" si="243"/>
        <v>+MOV</v>
      </c>
      <c r="T3079">
        <f t="shared" si="244"/>
        <v>1</v>
      </c>
    </row>
    <row r="3080" spans="1:20" x14ac:dyDescent="0.35">
      <c r="A3080" t="s">
        <v>15205</v>
      </c>
      <c r="B3080" t="s">
        <v>15206</v>
      </c>
      <c r="C3080" t="s">
        <v>15202</v>
      </c>
      <c r="D3080" t="s">
        <v>15203</v>
      </c>
      <c r="E3080">
        <f>IF(COUNTIFS(Registros!$A$2:$A$6000,"NP",Registros!$B$2:$B$6000,$A3080)&gt;0,1,0)</f>
        <v>0</v>
      </c>
      <c r="F3080">
        <f>IF($E3080=1,SUMIFS(Registros!$F$2:$F$6000,Registros!$A$2:$A$6000,"NP",Registros!$B$2:$B$6000,$A3080),0)</f>
        <v>0</v>
      </c>
      <c r="G3080">
        <f>IF(COUNTIFS(Registros!$A$2:$A$6000,"MOV",Registros!$B$2:$B$6000,$A3080)&gt;0,1,0)</f>
        <v>1</v>
      </c>
      <c r="H3080">
        <f>IF($G3080=1,SUMIFS(Registros!$F$2:$F$6000,Registros!$A$2:$A$6000,"MOV",Registros!$B$2:$B$6000,$A3080),0)</f>
        <v>15</v>
      </c>
      <c r="I3080">
        <f>IF(COUNTIFS(Registros!$A$2:$A$6000,"CS",Registros!$B$2:$B$6000,$A3080)&gt;0,1,0)</f>
        <v>0</v>
      </c>
      <c r="J3080">
        <f>IF($I3080=1,SUMIFS(Registros!$I$2:$I$6000,Registros!$A$2:$A$6000,"CS",Registros!$B$2:$B$6000,$A3080),0)</f>
        <v>0</v>
      </c>
      <c r="K3080">
        <f>IF(COUNTIFS(Winback!$K$2:$K$300,$A3080)&gt;0,1,0)</f>
        <v>0</v>
      </c>
      <c r="L3080">
        <f>IF(AND($K3080=1,LEFT($A3080,3)="WB-"),SUMIFS(Winback!$D$2:$D$300,Winback!$K$2:$K$300,$A3080),0)</f>
        <v>0</v>
      </c>
      <c r="M3080">
        <f>IF(OR($E3080=1,$G3080=1,SUMIFS(Registros!$J$2:$J$6000,Registros!$B$2:$B$6000,$A3080)&gt;0),1,0)</f>
        <v>1</v>
      </c>
      <c r="N3080">
        <f>IF($J3080&gt;0,1,IF(COUNTIFS(Registros!$A$2:$A$6000,"CS",Registros!$B$2:$B$6000,$A3080,Registros!$K$2:$K$6000,"&lt;&gt;")&gt;0,1,0))</f>
        <v>0</v>
      </c>
      <c r="O3080" t="str">
        <f t="shared" si="240"/>
        <v>SOLO MÓVIL</v>
      </c>
      <c r="P3080" t="str">
        <f t="shared" si="241"/>
        <v>Ofrecer fijo + internet (FLBBTV)</v>
      </c>
      <c r="Q3080">
        <f t="shared" si="242"/>
        <v>15</v>
      </c>
      <c r="R3080">
        <f>IFERROR(VLOOKUP($A3080,Registros!$B$2:$G$6000,6,0),IFERROR(INDEX(Winback!$C$2:$C$300,MATCH($A3080,Winback!$K$2:$K$300,0)),""))</f>
        <v>0</v>
      </c>
      <c r="S3080" t="str">
        <f t="shared" si="243"/>
        <v>+MOV</v>
      </c>
      <c r="T3080">
        <f t="shared" si="244"/>
        <v>1</v>
      </c>
    </row>
    <row r="3081" spans="1:20" x14ac:dyDescent="0.35">
      <c r="A3081" t="s">
        <v>15208</v>
      </c>
      <c r="B3081" t="s">
        <v>15209</v>
      </c>
      <c r="C3081" t="s">
        <v>15210</v>
      </c>
      <c r="D3081" t="s">
        <v>15211</v>
      </c>
      <c r="E3081">
        <f>IF(COUNTIFS(Registros!$A$2:$A$6000,"NP",Registros!$B$2:$B$6000,$A3081)&gt;0,1,0)</f>
        <v>0</v>
      </c>
      <c r="F3081">
        <f>IF($E3081=1,SUMIFS(Registros!$F$2:$F$6000,Registros!$A$2:$A$6000,"NP",Registros!$B$2:$B$6000,$A3081),0)</f>
        <v>0</v>
      </c>
      <c r="G3081">
        <f>IF(COUNTIFS(Registros!$A$2:$A$6000,"MOV",Registros!$B$2:$B$6000,$A3081)&gt;0,1,0)</f>
        <v>1</v>
      </c>
      <c r="H3081">
        <f>IF($G3081=1,SUMIFS(Registros!$F$2:$F$6000,Registros!$A$2:$A$6000,"MOV",Registros!$B$2:$B$6000,$A3081),0)</f>
        <v>15</v>
      </c>
      <c r="I3081">
        <f>IF(COUNTIFS(Registros!$A$2:$A$6000,"CS",Registros!$B$2:$B$6000,$A3081)&gt;0,1,0)</f>
        <v>0</v>
      </c>
      <c r="J3081">
        <f>IF($I3081=1,SUMIFS(Registros!$I$2:$I$6000,Registros!$A$2:$A$6000,"CS",Registros!$B$2:$B$6000,$A3081),0)</f>
        <v>0</v>
      </c>
      <c r="K3081">
        <f>IF(COUNTIFS(Winback!$K$2:$K$300,$A3081)&gt;0,1,0)</f>
        <v>0</v>
      </c>
      <c r="L3081">
        <f>IF(AND($K3081=1,LEFT($A3081,3)="WB-"),SUMIFS(Winback!$D$2:$D$300,Winback!$K$2:$K$300,$A3081),0)</f>
        <v>0</v>
      </c>
      <c r="M3081">
        <f>IF(OR($E3081=1,$G3081=1,SUMIFS(Registros!$J$2:$J$6000,Registros!$B$2:$B$6000,$A3081)&gt;0),1,0)</f>
        <v>1</v>
      </c>
      <c r="N3081">
        <f>IF($J3081&gt;0,1,IF(COUNTIFS(Registros!$A$2:$A$6000,"CS",Registros!$B$2:$B$6000,$A3081,Registros!$K$2:$K$6000,"&lt;&gt;")&gt;0,1,0))</f>
        <v>0</v>
      </c>
      <c r="O3081" t="str">
        <f t="shared" si="240"/>
        <v>SOLO MÓVIL</v>
      </c>
      <c r="P3081" t="str">
        <f t="shared" si="241"/>
        <v>Ofrecer fijo + internet (FLBBTV)</v>
      </c>
      <c r="Q3081">
        <f t="shared" si="242"/>
        <v>15</v>
      </c>
      <c r="R3081">
        <f>IFERROR(VLOOKUP($A3081,Registros!$B$2:$G$6000,6,0),IFERROR(INDEX(Winback!$C$2:$C$300,MATCH($A3081,Winback!$K$2:$K$300,0)),""))</f>
        <v>0</v>
      </c>
      <c r="S3081" t="str">
        <f t="shared" si="243"/>
        <v>+MOV</v>
      </c>
      <c r="T3081">
        <f t="shared" si="244"/>
        <v>1</v>
      </c>
    </row>
    <row r="3082" spans="1:20" x14ac:dyDescent="0.35">
      <c r="A3082" t="s">
        <v>15213</v>
      </c>
      <c r="B3082" t="s">
        <v>15214</v>
      </c>
      <c r="C3082" t="s">
        <v>15215</v>
      </c>
      <c r="D3082" t="s">
        <v>15216</v>
      </c>
      <c r="E3082">
        <f>IF(COUNTIFS(Registros!$A$2:$A$6000,"NP",Registros!$B$2:$B$6000,$A3082)&gt;0,1,0)</f>
        <v>0</v>
      </c>
      <c r="F3082">
        <f>IF($E3082=1,SUMIFS(Registros!$F$2:$F$6000,Registros!$A$2:$A$6000,"NP",Registros!$B$2:$B$6000,$A3082),0)</f>
        <v>0</v>
      </c>
      <c r="G3082">
        <f>IF(COUNTIFS(Registros!$A$2:$A$6000,"MOV",Registros!$B$2:$B$6000,$A3082)&gt;0,1,0)</f>
        <v>1</v>
      </c>
      <c r="H3082">
        <f>IF($G3082=1,SUMIFS(Registros!$F$2:$F$6000,Registros!$A$2:$A$6000,"MOV",Registros!$B$2:$B$6000,$A3082),0)</f>
        <v>33.880000000000003</v>
      </c>
      <c r="I3082">
        <f>IF(COUNTIFS(Registros!$A$2:$A$6000,"CS",Registros!$B$2:$B$6000,$A3082)&gt;0,1,0)</f>
        <v>0</v>
      </c>
      <c r="J3082">
        <f>IF($I3082=1,SUMIFS(Registros!$I$2:$I$6000,Registros!$A$2:$A$6000,"CS",Registros!$B$2:$B$6000,$A3082),0)</f>
        <v>0</v>
      </c>
      <c r="K3082">
        <f>IF(COUNTIFS(Winback!$K$2:$K$300,$A3082)&gt;0,1,0)</f>
        <v>0</v>
      </c>
      <c r="L3082">
        <f>IF(AND($K3082=1,LEFT($A3082,3)="WB-"),SUMIFS(Winback!$D$2:$D$300,Winback!$K$2:$K$300,$A3082),0)</f>
        <v>0</v>
      </c>
      <c r="M3082">
        <f>IF(OR($E3082=1,$G3082=1,SUMIFS(Registros!$J$2:$J$6000,Registros!$B$2:$B$6000,$A3082)&gt;0),1,0)</f>
        <v>1</v>
      </c>
      <c r="N3082">
        <f>IF($J3082&gt;0,1,IF(COUNTIFS(Registros!$A$2:$A$6000,"CS",Registros!$B$2:$B$6000,$A3082,Registros!$K$2:$K$6000,"&lt;&gt;")&gt;0,1,0))</f>
        <v>0</v>
      </c>
      <c r="O3082" t="str">
        <f t="shared" si="240"/>
        <v>SOLO MÓVIL</v>
      </c>
      <c r="P3082" t="str">
        <f t="shared" si="241"/>
        <v>Ofrecer fijo + internet (FLBBTV)</v>
      </c>
      <c r="Q3082">
        <f t="shared" si="242"/>
        <v>33.880000000000003</v>
      </c>
      <c r="R3082">
        <f>IFERROR(VLOOKUP($A3082,Registros!$B$2:$G$6000,6,0),IFERROR(INDEX(Winback!$C$2:$C$300,MATCH($A3082,Winback!$K$2:$K$300,0)),""))</f>
        <v>0</v>
      </c>
      <c r="S3082" t="str">
        <f t="shared" si="243"/>
        <v>+MOV</v>
      </c>
      <c r="T3082">
        <f t="shared" si="244"/>
        <v>1</v>
      </c>
    </row>
    <row r="3083" spans="1:20" x14ac:dyDescent="0.35">
      <c r="A3083" t="s">
        <v>15217</v>
      </c>
      <c r="B3083" t="s">
        <v>15218</v>
      </c>
      <c r="C3083" t="s">
        <v>15219</v>
      </c>
      <c r="D3083" t="s">
        <v>15220</v>
      </c>
      <c r="E3083">
        <f>IF(COUNTIFS(Registros!$A$2:$A$6000,"NP",Registros!$B$2:$B$6000,$A3083)&gt;0,1,0)</f>
        <v>0</v>
      </c>
      <c r="F3083">
        <f>IF($E3083=1,SUMIFS(Registros!$F$2:$F$6000,Registros!$A$2:$A$6000,"NP",Registros!$B$2:$B$6000,$A3083),0)</f>
        <v>0</v>
      </c>
      <c r="G3083">
        <f>IF(COUNTIFS(Registros!$A$2:$A$6000,"MOV",Registros!$B$2:$B$6000,$A3083)&gt;0,1,0)</f>
        <v>1</v>
      </c>
      <c r="H3083">
        <f>IF($G3083=1,SUMIFS(Registros!$F$2:$F$6000,Registros!$A$2:$A$6000,"MOV",Registros!$B$2:$B$6000,$A3083),0)</f>
        <v>15</v>
      </c>
      <c r="I3083">
        <f>IF(COUNTIFS(Registros!$A$2:$A$6000,"CS",Registros!$B$2:$B$6000,$A3083)&gt;0,1,0)</f>
        <v>0</v>
      </c>
      <c r="J3083">
        <f>IF($I3083=1,SUMIFS(Registros!$I$2:$I$6000,Registros!$A$2:$A$6000,"CS",Registros!$B$2:$B$6000,$A3083),0)</f>
        <v>0</v>
      </c>
      <c r="K3083">
        <f>IF(COUNTIFS(Winback!$K$2:$K$300,$A3083)&gt;0,1,0)</f>
        <v>0</v>
      </c>
      <c r="L3083">
        <f>IF(AND($K3083=1,LEFT($A3083,3)="WB-"),SUMIFS(Winback!$D$2:$D$300,Winback!$K$2:$K$300,$A3083),0)</f>
        <v>0</v>
      </c>
      <c r="M3083">
        <f>IF(OR($E3083=1,$G3083=1,SUMIFS(Registros!$J$2:$J$6000,Registros!$B$2:$B$6000,$A3083)&gt;0),1,0)</f>
        <v>1</v>
      </c>
      <c r="N3083">
        <f>IF($J3083&gt;0,1,IF(COUNTIFS(Registros!$A$2:$A$6000,"CS",Registros!$B$2:$B$6000,$A3083,Registros!$K$2:$K$6000,"&lt;&gt;")&gt;0,1,0))</f>
        <v>0</v>
      </c>
      <c r="O3083" t="str">
        <f t="shared" si="240"/>
        <v>SOLO MÓVIL</v>
      </c>
      <c r="P3083" t="str">
        <f t="shared" si="241"/>
        <v>Ofrecer fijo + internet (FLBBTV)</v>
      </c>
      <c r="Q3083">
        <f t="shared" si="242"/>
        <v>15</v>
      </c>
      <c r="R3083">
        <f>IFERROR(VLOOKUP($A3083,Registros!$B$2:$G$6000,6,0),IFERROR(INDEX(Winback!$C$2:$C$300,MATCH($A3083,Winback!$K$2:$K$300,0)),""))</f>
        <v>0</v>
      </c>
      <c r="S3083" t="str">
        <f t="shared" si="243"/>
        <v>+MOV</v>
      </c>
      <c r="T3083">
        <f t="shared" si="244"/>
        <v>1</v>
      </c>
    </row>
    <row r="3084" spans="1:20" x14ac:dyDescent="0.35">
      <c r="A3084" t="s">
        <v>15222</v>
      </c>
      <c r="B3084" t="s">
        <v>15223</v>
      </c>
      <c r="C3084" t="s">
        <v>15224</v>
      </c>
      <c r="D3084" t="s">
        <v>15225</v>
      </c>
      <c r="E3084">
        <f>IF(COUNTIFS(Registros!$A$2:$A$6000,"NP",Registros!$B$2:$B$6000,$A3084)&gt;0,1,0)</f>
        <v>0</v>
      </c>
      <c r="F3084">
        <f>IF($E3084=1,SUMIFS(Registros!$F$2:$F$6000,Registros!$A$2:$A$6000,"NP",Registros!$B$2:$B$6000,$A3084),0)</f>
        <v>0</v>
      </c>
      <c r="G3084">
        <f>IF(COUNTIFS(Registros!$A$2:$A$6000,"MOV",Registros!$B$2:$B$6000,$A3084)&gt;0,1,0)</f>
        <v>1</v>
      </c>
      <c r="H3084">
        <f>IF($G3084=1,SUMIFS(Registros!$F$2:$F$6000,Registros!$A$2:$A$6000,"MOV",Registros!$B$2:$B$6000,$A3084),0)</f>
        <v>15</v>
      </c>
      <c r="I3084">
        <f>IF(COUNTIFS(Registros!$A$2:$A$6000,"CS",Registros!$B$2:$B$6000,$A3084)&gt;0,1,0)</f>
        <v>0</v>
      </c>
      <c r="J3084">
        <f>IF($I3084=1,SUMIFS(Registros!$I$2:$I$6000,Registros!$A$2:$A$6000,"CS",Registros!$B$2:$B$6000,$A3084),0)</f>
        <v>0</v>
      </c>
      <c r="K3084">
        <f>IF(COUNTIFS(Winback!$K$2:$K$300,$A3084)&gt;0,1,0)</f>
        <v>0</v>
      </c>
      <c r="L3084">
        <f>IF(AND($K3084=1,LEFT($A3084,3)="WB-"),SUMIFS(Winback!$D$2:$D$300,Winback!$K$2:$K$300,$A3084),0)</f>
        <v>0</v>
      </c>
      <c r="M3084">
        <f>IF(OR($E3084=1,$G3084=1,SUMIFS(Registros!$J$2:$J$6000,Registros!$B$2:$B$6000,$A3084)&gt;0),1,0)</f>
        <v>1</v>
      </c>
      <c r="N3084">
        <f>IF($J3084&gt;0,1,IF(COUNTIFS(Registros!$A$2:$A$6000,"CS",Registros!$B$2:$B$6000,$A3084,Registros!$K$2:$K$6000,"&lt;&gt;")&gt;0,1,0))</f>
        <v>0</v>
      </c>
      <c r="O3084" t="str">
        <f t="shared" si="240"/>
        <v>SOLO MÓVIL</v>
      </c>
      <c r="P3084" t="str">
        <f t="shared" si="241"/>
        <v>Ofrecer fijo + internet (FLBBTV)</v>
      </c>
      <c r="Q3084">
        <f t="shared" si="242"/>
        <v>15</v>
      </c>
      <c r="R3084">
        <f>IFERROR(VLOOKUP($A3084,Registros!$B$2:$G$6000,6,0),IFERROR(INDEX(Winback!$C$2:$C$300,MATCH($A3084,Winback!$K$2:$K$300,0)),""))</f>
        <v>0</v>
      </c>
      <c r="S3084" t="str">
        <f t="shared" si="243"/>
        <v>+MOV</v>
      </c>
      <c r="T3084">
        <f t="shared" si="244"/>
        <v>1</v>
      </c>
    </row>
    <row r="3085" spans="1:20" x14ac:dyDescent="0.35">
      <c r="A3085" t="s">
        <v>15227</v>
      </c>
      <c r="B3085" t="s">
        <v>15228</v>
      </c>
      <c r="C3085" t="s">
        <v>15229</v>
      </c>
      <c r="D3085" t="s">
        <v>15230</v>
      </c>
      <c r="E3085">
        <f>IF(COUNTIFS(Registros!$A$2:$A$6000,"NP",Registros!$B$2:$B$6000,$A3085)&gt;0,1,0)</f>
        <v>0</v>
      </c>
      <c r="F3085">
        <f>IF($E3085=1,SUMIFS(Registros!$F$2:$F$6000,Registros!$A$2:$A$6000,"NP",Registros!$B$2:$B$6000,$A3085),0)</f>
        <v>0</v>
      </c>
      <c r="G3085">
        <f>IF(COUNTIFS(Registros!$A$2:$A$6000,"MOV",Registros!$B$2:$B$6000,$A3085)&gt;0,1,0)</f>
        <v>1</v>
      </c>
      <c r="H3085">
        <f>IF($G3085=1,SUMIFS(Registros!$F$2:$F$6000,Registros!$A$2:$A$6000,"MOV",Registros!$B$2:$B$6000,$A3085),0)</f>
        <v>15</v>
      </c>
      <c r="I3085">
        <f>IF(COUNTIFS(Registros!$A$2:$A$6000,"CS",Registros!$B$2:$B$6000,$A3085)&gt;0,1,0)</f>
        <v>0</v>
      </c>
      <c r="J3085">
        <f>IF($I3085=1,SUMIFS(Registros!$I$2:$I$6000,Registros!$A$2:$A$6000,"CS",Registros!$B$2:$B$6000,$A3085),0)</f>
        <v>0</v>
      </c>
      <c r="K3085">
        <f>IF(COUNTIFS(Winback!$K$2:$K$300,$A3085)&gt;0,1,0)</f>
        <v>0</v>
      </c>
      <c r="L3085">
        <f>IF(AND($K3085=1,LEFT($A3085,3)="WB-"),SUMIFS(Winback!$D$2:$D$300,Winback!$K$2:$K$300,$A3085),0)</f>
        <v>0</v>
      </c>
      <c r="M3085">
        <f>IF(OR($E3085=1,$G3085=1,SUMIFS(Registros!$J$2:$J$6000,Registros!$B$2:$B$6000,$A3085)&gt;0),1,0)</f>
        <v>1</v>
      </c>
      <c r="N3085">
        <f>IF($J3085&gt;0,1,IF(COUNTIFS(Registros!$A$2:$A$6000,"CS",Registros!$B$2:$B$6000,$A3085,Registros!$K$2:$K$6000,"&lt;&gt;")&gt;0,1,0))</f>
        <v>0</v>
      </c>
      <c r="O3085" t="str">
        <f t="shared" si="240"/>
        <v>SOLO MÓVIL</v>
      </c>
      <c r="P3085" t="str">
        <f t="shared" si="241"/>
        <v>Ofrecer fijo + internet (FLBBTV)</v>
      </c>
      <c r="Q3085">
        <f t="shared" si="242"/>
        <v>15</v>
      </c>
      <c r="R3085">
        <f>IFERROR(VLOOKUP($A3085,Registros!$B$2:$G$6000,6,0),IFERROR(INDEX(Winback!$C$2:$C$300,MATCH($A3085,Winback!$K$2:$K$300,0)),""))</f>
        <v>0</v>
      </c>
      <c r="S3085" t="str">
        <f t="shared" si="243"/>
        <v>+MOV</v>
      </c>
      <c r="T3085">
        <f t="shared" si="244"/>
        <v>1</v>
      </c>
    </row>
    <row r="3086" spans="1:20" x14ac:dyDescent="0.35">
      <c r="A3086" t="s">
        <v>15232</v>
      </c>
      <c r="B3086" t="s">
        <v>15233</v>
      </c>
      <c r="C3086" t="s">
        <v>15234</v>
      </c>
      <c r="D3086" t="s">
        <v>15235</v>
      </c>
      <c r="E3086">
        <f>IF(COUNTIFS(Registros!$A$2:$A$6000,"NP",Registros!$B$2:$B$6000,$A3086)&gt;0,1,0)</f>
        <v>0</v>
      </c>
      <c r="F3086">
        <f>IF($E3086=1,SUMIFS(Registros!$F$2:$F$6000,Registros!$A$2:$A$6000,"NP",Registros!$B$2:$B$6000,$A3086),0)</f>
        <v>0</v>
      </c>
      <c r="G3086">
        <f>IF(COUNTIFS(Registros!$A$2:$A$6000,"MOV",Registros!$B$2:$B$6000,$A3086)&gt;0,1,0)</f>
        <v>1</v>
      </c>
      <c r="H3086">
        <f>IF($G3086=1,SUMIFS(Registros!$F$2:$F$6000,Registros!$A$2:$A$6000,"MOV",Registros!$B$2:$B$6000,$A3086),0)</f>
        <v>15</v>
      </c>
      <c r="I3086">
        <f>IF(COUNTIFS(Registros!$A$2:$A$6000,"CS",Registros!$B$2:$B$6000,$A3086)&gt;0,1,0)</f>
        <v>0</v>
      </c>
      <c r="J3086">
        <f>IF($I3086=1,SUMIFS(Registros!$I$2:$I$6000,Registros!$A$2:$A$6000,"CS",Registros!$B$2:$B$6000,$A3086),0)</f>
        <v>0</v>
      </c>
      <c r="K3086">
        <f>IF(COUNTIFS(Winback!$K$2:$K$300,$A3086)&gt;0,1,0)</f>
        <v>0</v>
      </c>
      <c r="L3086">
        <f>IF(AND($K3086=1,LEFT($A3086,3)="WB-"),SUMIFS(Winback!$D$2:$D$300,Winback!$K$2:$K$300,$A3086),0)</f>
        <v>0</v>
      </c>
      <c r="M3086">
        <f>IF(OR($E3086=1,$G3086=1,SUMIFS(Registros!$J$2:$J$6000,Registros!$B$2:$B$6000,$A3086)&gt;0),1,0)</f>
        <v>1</v>
      </c>
      <c r="N3086">
        <f>IF($J3086&gt;0,1,IF(COUNTIFS(Registros!$A$2:$A$6000,"CS",Registros!$B$2:$B$6000,$A3086,Registros!$K$2:$K$6000,"&lt;&gt;")&gt;0,1,0))</f>
        <v>0</v>
      </c>
      <c r="O3086" t="str">
        <f t="shared" si="240"/>
        <v>SOLO MÓVIL</v>
      </c>
      <c r="P3086" t="str">
        <f t="shared" si="241"/>
        <v>Ofrecer fijo + internet (FLBBTV)</v>
      </c>
      <c r="Q3086">
        <f t="shared" si="242"/>
        <v>15</v>
      </c>
      <c r="R3086">
        <f>IFERROR(VLOOKUP($A3086,Registros!$B$2:$G$6000,6,0),IFERROR(INDEX(Winback!$C$2:$C$300,MATCH($A3086,Winback!$K$2:$K$300,0)),""))</f>
        <v>0</v>
      </c>
      <c r="S3086" t="str">
        <f t="shared" si="243"/>
        <v>+MOV</v>
      </c>
      <c r="T3086">
        <f t="shared" si="244"/>
        <v>1</v>
      </c>
    </row>
    <row r="3087" spans="1:20" x14ac:dyDescent="0.35">
      <c r="A3087" t="s">
        <v>15237</v>
      </c>
      <c r="B3087" t="s">
        <v>15238</v>
      </c>
      <c r="C3087" t="s">
        <v>15239</v>
      </c>
      <c r="D3087" t="s">
        <v>15240</v>
      </c>
      <c r="E3087">
        <f>IF(COUNTIFS(Registros!$A$2:$A$6000,"NP",Registros!$B$2:$B$6000,$A3087)&gt;0,1,0)</f>
        <v>0</v>
      </c>
      <c r="F3087">
        <f>IF($E3087=1,SUMIFS(Registros!$F$2:$F$6000,Registros!$A$2:$A$6000,"NP",Registros!$B$2:$B$6000,$A3087),0)</f>
        <v>0</v>
      </c>
      <c r="G3087">
        <f>IF(COUNTIFS(Registros!$A$2:$A$6000,"MOV",Registros!$B$2:$B$6000,$A3087)&gt;0,1,0)</f>
        <v>1</v>
      </c>
      <c r="H3087">
        <f>IF($G3087=1,SUMIFS(Registros!$F$2:$F$6000,Registros!$A$2:$A$6000,"MOV",Registros!$B$2:$B$6000,$A3087),0)</f>
        <v>15</v>
      </c>
      <c r="I3087">
        <f>IF(COUNTIFS(Registros!$A$2:$A$6000,"CS",Registros!$B$2:$B$6000,$A3087)&gt;0,1,0)</f>
        <v>0</v>
      </c>
      <c r="J3087">
        <f>IF($I3087=1,SUMIFS(Registros!$I$2:$I$6000,Registros!$A$2:$A$6000,"CS",Registros!$B$2:$B$6000,$A3087),0)</f>
        <v>0</v>
      </c>
      <c r="K3087">
        <f>IF(COUNTIFS(Winback!$K$2:$K$300,$A3087)&gt;0,1,0)</f>
        <v>0</v>
      </c>
      <c r="L3087">
        <f>IF(AND($K3087=1,LEFT($A3087,3)="WB-"),SUMIFS(Winback!$D$2:$D$300,Winback!$K$2:$K$300,$A3087),0)</f>
        <v>0</v>
      </c>
      <c r="M3087">
        <f>IF(OR($E3087=1,$G3087=1,SUMIFS(Registros!$J$2:$J$6000,Registros!$B$2:$B$6000,$A3087)&gt;0),1,0)</f>
        <v>1</v>
      </c>
      <c r="N3087">
        <f>IF($J3087&gt;0,1,IF(COUNTIFS(Registros!$A$2:$A$6000,"CS",Registros!$B$2:$B$6000,$A3087,Registros!$K$2:$K$6000,"&lt;&gt;")&gt;0,1,0))</f>
        <v>0</v>
      </c>
      <c r="O3087" t="str">
        <f t="shared" si="240"/>
        <v>SOLO MÓVIL</v>
      </c>
      <c r="P3087" t="str">
        <f t="shared" si="241"/>
        <v>Ofrecer fijo + internet (FLBBTV)</v>
      </c>
      <c r="Q3087">
        <f t="shared" si="242"/>
        <v>15</v>
      </c>
      <c r="R3087">
        <f>IFERROR(VLOOKUP($A3087,Registros!$B$2:$G$6000,6,0),IFERROR(INDEX(Winback!$C$2:$C$300,MATCH($A3087,Winback!$K$2:$K$300,0)),""))</f>
        <v>0</v>
      </c>
      <c r="S3087" t="str">
        <f t="shared" si="243"/>
        <v>+MOV</v>
      </c>
      <c r="T3087">
        <f t="shared" si="244"/>
        <v>1</v>
      </c>
    </row>
    <row r="3088" spans="1:20" x14ac:dyDescent="0.35">
      <c r="A3088" t="s">
        <v>15242</v>
      </c>
      <c r="B3088" t="s">
        <v>15243</v>
      </c>
      <c r="C3088" t="s">
        <v>15244</v>
      </c>
      <c r="D3088" t="s">
        <v>15245</v>
      </c>
      <c r="E3088">
        <f>IF(COUNTIFS(Registros!$A$2:$A$6000,"NP",Registros!$B$2:$B$6000,$A3088)&gt;0,1,0)</f>
        <v>0</v>
      </c>
      <c r="F3088">
        <f>IF($E3088=1,SUMIFS(Registros!$F$2:$F$6000,Registros!$A$2:$A$6000,"NP",Registros!$B$2:$B$6000,$A3088),0)</f>
        <v>0</v>
      </c>
      <c r="G3088">
        <f>IF(COUNTIFS(Registros!$A$2:$A$6000,"MOV",Registros!$B$2:$B$6000,$A3088)&gt;0,1,0)</f>
        <v>1</v>
      </c>
      <c r="H3088">
        <f>IF($G3088=1,SUMIFS(Registros!$F$2:$F$6000,Registros!$A$2:$A$6000,"MOV",Registros!$B$2:$B$6000,$A3088),0)</f>
        <v>37</v>
      </c>
      <c r="I3088">
        <f>IF(COUNTIFS(Registros!$A$2:$A$6000,"CS",Registros!$B$2:$B$6000,$A3088)&gt;0,1,0)</f>
        <v>0</v>
      </c>
      <c r="J3088">
        <f>IF($I3088=1,SUMIFS(Registros!$I$2:$I$6000,Registros!$A$2:$A$6000,"CS",Registros!$B$2:$B$6000,$A3088),0)</f>
        <v>0</v>
      </c>
      <c r="K3088">
        <f>IF(COUNTIFS(Winback!$K$2:$K$300,$A3088)&gt;0,1,0)</f>
        <v>0</v>
      </c>
      <c r="L3088">
        <f>IF(AND($K3088=1,LEFT($A3088,3)="WB-"),SUMIFS(Winback!$D$2:$D$300,Winback!$K$2:$K$300,$A3088),0)</f>
        <v>0</v>
      </c>
      <c r="M3088">
        <f>IF(OR($E3088=1,$G3088=1,SUMIFS(Registros!$J$2:$J$6000,Registros!$B$2:$B$6000,$A3088)&gt;0),1,0)</f>
        <v>1</v>
      </c>
      <c r="N3088">
        <f>IF($J3088&gt;0,1,IF(COUNTIFS(Registros!$A$2:$A$6000,"CS",Registros!$B$2:$B$6000,$A3088,Registros!$K$2:$K$6000,"&lt;&gt;")&gt;0,1,0))</f>
        <v>0</v>
      </c>
      <c r="O3088" t="str">
        <f t="shared" si="240"/>
        <v>SOLO MÓVIL</v>
      </c>
      <c r="P3088" t="str">
        <f t="shared" si="241"/>
        <v>Ofrecer fijo + internet (FLBBTV)</v>
      </c>
      <c r="Q3088">
        <f t="shared" si="242"/>
        <v>37</v>
      </c>
      <c r="R3088">
        <f>IFERROR(VLOOKUP($A3088,Registros!$B$2:$G$6000,6,0),IFERROR(INDEX(Winback!$C$2:$C$300,MATCH($A3088,Winback!$K$2:$K$300,0)),""))</f>
        <v>0</v>
      </c>
      <c r="S3088" t="str">
        <f t="shared" si="243"/>
        <v>+MOV</v>
      </c>
      <c r="T3088">
        <f t="shared" si="244"/>
        <v>1</v>
      </c>
    </row>
    <row r="3089" spans="1:20" x14ac:dyDescent="0.35">
      <c r="A3089" t="s">
        <v>15247</v>
      </c>
      <c r="B3089" t="s">
        <v>15248</v>
      </c>
      <c r="C3089" t="s">
        <v>15249</v>
      </c>
      <c r="D3089" t="s">
        <v>15250</v>
      </c>
      <c r="E3089">
        <f>IF(COUNTIFS(Registros!$A$2:$A$6000,"NP",Registros!$B$2:$B$6000,$A3089)&gt;0,1,0)</f>
        <v>0</v>
      </c>
      <c r="F3089">
        <f>IF($E3089=1,SUMIFS(Registros!$F$2:$F$6000,Registros!$A$2:$A$6000,"NP",Registros!$B$2:$B$6000,$A3089),0)</f>
        <v>0</v>
      </c>
      <c r="G3089">
        <f>IF(COUNTIFS(Registros!$A$2:$A$6000,"MOV",Registros!$B$2:$B$6000,$A3089)&gt;0,1,0)</f>
        <v>1</v>
      </c>
      <c r="H3089">
        <f>IF($G3089=1,SUMIFS(Registros!$F$2:$F$6000,Registros!$A$2:$A$6000,"MOV",Registros!$B$2:$B$6000,$A3089),0)</f>
        <v>17.579999999999998</v>
      </c>
      <c r="I3089">
        <f>IF(COUNTIFS(Registros!$A$2:$A$6000,"CS",Registros!$B$2:$B$6000,$A3089)&gt;0,1,0)</f>
        <v>0</v>
      </c>
      <c r="J3089">
        <f>IF($I3089=1,SUMIFS(Registros!$I$2:$I$6000,Registros!$A$2:$A$6000,"CS",Registros!$B$2:$B$6000,$A3089),0)</f>
        <v>0</v>
      </c>
      <c r="K3089">
        <f>IF(COUNTIFS(Winback!$K$2:$K$300,$A3089)&gt;0,1,0)</f>
        <v>0</v>
      </c>
      <c r="L3089">
        <f>IF(AND($K3089=1,LEFT($A3089,3)="WB-"),SUMIFS(Winback!$D$2:$D$300,Winback!$K$2:$K$300,$A3089),0)</f>
        <v>0</v>
      </c>
      <c r="M3089">
        <f>IF(OR($E3089=1,$G3089=1,SUMIFS(Registros!$J$2:$J$6000,Registros!$B$2:$B$6000,$A3089)&gt;0),1,0)</f>
        <v>1</v>
      </c>
      <c r="N3089">
        <f>IF($J3089&gt;0,1,IF(COUNTIFS(Registros!$A$2:$A$6000,"CS",Registros!$B$2:$B$6000,$A3089,Registros!$K$2:$K$6000,"&lt;&gt;")&gt;0,1,0))</f>
        <v>0</v>
      </c>
      <c r="O3089" t="str">
        <f t="shared" si="240"/>
        <v>SOLO MÓVIL</v>
      </c>
      <c r="P3089" t="str">
        <f t="shared" si="241"/>
        <v>Ofrecer fijo + internet (FLBBTV)</v>
      </c>
      <c r="Q3089">
        <f t="shared" si="242"/>
        <v>17.579999999999998</v>
      </c>
      <c r="R3089">
        <f>IFERROR(VLOOKUP($A3089,Registros!$B$2:$G$6000,6,0),IFERROR(INDEX(Winback!$C$2:$C$300,MATCH($A3089,Winback!$K$2:$K$300,0)),""))</f>
        <v>0</v>
      </c>
      <c r="S3089" t="str">
        <f t="shared" si="243"/>
        <v>+MOV</v>
      </c>
      <c r="T3089">
        <f t="shared" si="244"/>
        <v>1</v>
      </c>
    </row>
    <row r="3090" spans="1:20" x14ac:dyDescent="0.35">
      <c r="A3090" t="s">
        <v>15251</v>
      </c>
      <c r="B3090" t="s">
        <v>15252</v>
      </c>
      <c r="C3090" t="s">
        <v>15253</v>
      </c>
      <c r="D3090" t="s">
        <v>15254</v>
      </c>
      <c r="E3090">
        <f>IF(COUNTIFS(Registros!$A$2:$A$6000,"NP",Registros!$B$2:$B$6000,$A3090)&gt;0,1,0)</f>
        <v>0</v>
      </c>
      <c r="F3090">
        <f>IF($E3090=1,SUMIFS(Registros!$F$2:$F$6000,Registros!$A$2:$A$6000,"NP",Registros!$B$2:$B$6000,$A3090),0)</f>
        <v>0</v>
      </c>
      <c r="G3090">
        <f>IF(COUNTIFS(Registros!$A$2:$A$6000,"MOV",Registros!$B$2:$B$6000,$A3090)&gt;0,1,0)</f>
        <v>1</v>
      </c>
      <c r="H3090">
        <f>IF($G3090=1,SUMIFS(Registros!$F$2:$F$6000,Registros!$A$2:$A$6000,"MOV",Registros!$B$2:$B$6000,$A3090),0)</f>
        <v>15</v>
      </c>
      <c r="I3090">
        <f>IF(COUNTIFS(Registros!$A$2:$A$6000,"CS",Registros!$B$2:$B$6000,$A3090)&gt;0,1,0)</f>
        <v>0</v>
      </c>
      <c r="J3090">
        <f>IF($I3090=1,SUMIFS(Registros!$I$2:$I$6000,Registros!$A$2:$A$6000,"CS",Registros!$B$2:$B$6000,$A3090),0)</f>
        <v>0</v>
      </c>
      <c r="K3090">
        <f>IF(COUNTIFS(Winback!$K$2:$K$300,$A3090)&gt;0,1,0)</f>
        <v>0</v>
      </c>
      <c r="L3090">
        <f>IF(AND($K3090=1,LEFT($A3090,3)="WB-"),SUMIFS(Winback!$D$2:$D$300,Winback!$K$2:$K$300,$A3090),0)</f>
        <v>0</v>
      </c>
      <c r="M3090">
        <f>IF(OR($E3090=1,$G3090=1,SUMIFS(Registros!$J$2:$J$6000,Registros!$B$2:$B$6000,$A3090)&gt;0),1,0)</f>
        <v>1</v>
      </c>
      <c r="N3090">
        <f>IF($J3090&gt;0,1,IF(COUNTIFS(Registros!$A$2:$A$6000,"CS",Registros!$B$2:$B$6000,$A3090,Registros!$K$2:$K$6000,"&lt;&gt;")&gt;0,1,0))</f>
        <v>0</v>
      </c>
      <c r="O3090" t="str">
        <f t="shared" si="240"/>
        <v>SOLO MÓVIL</v>
      </c>
      <c r="P3090" t="str">
        <f t="shared" si="241"/>
        <v>Ofrecer fijo + internet (FLBBTV)</v>
      </c>
      <c r="Q3090">
        <f t="shared" si="242"/>
        <v>15</v>
      </c>
      <c r="R3090">
        <f>IFERROR(VLOOKUP($A3090,Registros!$B$2:$G$6000,6,0),IFERROR(INDEX(Winback!$C$2:$C$300,MATCH($A3090,Winback!$K$2:$K$300,0)),""))</f>
        <v>0</v>
      </c>
      <c r="S3090" t="str">
        <f t="shared" si="243"/>
        <v>+MOV</v>
      </c>
      <c r="T3090">
        <f t="shared" si="244"/>
        <v>1</v>
      </c>
    </row>
    <row r="3091" spans="1:20" x14ac:dyDescent="0.35">
      <c r="A3091" t="s">
        <v>15256</v>
      </c>
      <c r="B3091" t="s">
        <v>15257</v>
      </c>
      <c r="C3091" t="s">
        <v>15258</v>
      </c>
      <c r="D3091" t="s">
        <v>15259</v>
      </c>
      <c r="E3091">
        <f>IF(COUNTIFS(Registros!$A$2:$A$6000,"NP",Registros!$B$2:$B$6000,$A3091)&gt;0,1,0)</f>
        <v>0</v>
      </c>
      <c r="F3091">
        <f>IF($E3091=1,SUMIFS(Registros!$F$2:$F$6000,Registros!$A$2:$A$6000,"NP",Registros!$B$2:$B$6000,$A3091),0)</f>
        <v>0</v>
      </c>
      <c r="G3091">
        <f>IF(COUNTIFS(Registros!$A$2:$A$6000,"MOV",Registros!$B$2:$B$6000,$A3091)&gt;0,1,0)</f>
        <v>1</v>
      </c>
      <c r="H3091">
        <f>IF($G3091=1,SUMIFS(Registros!$F$2:$F$6000,Registros!$A$2:$A$6000,"MOV",Registros!$B$2:$B$6000,$A3091),0)</f>
        <v>15</v>
      </c>
      <c r="I3091">
        <f>IF(COUNTIFS(Registros!$A$2:$A$6000,"CS",Registros!$B$2:$B$6000,$A3091)&gt;0,1,0)</f>
        <v>0</v>
      </c>
      <c r="J3091">
        <f>IF($I3091=1,SUMIFS(Registros!$I$2:$I$6000,Registros!$A$2:$A$6000,"CS",Registros!$B$2:$B$6000,$A3091),0)</f>
        <v>0</v>
      </c>
      <c r="K3091">
        <f>IF(COUNTIFS(Winback!$K$2:$K$300,$A3091)&gt;0,1,0)</f>
        <v>0</v>
      </c>
      <c r="L3091">
        <f>IF(AND($K3091=1,LEFT($A3091,3)="WB-"),SUMIFS(Winback!$D$2:$D$300,Winback!$K$2:$K$300,$A3091),0)</f>
        <v>0</v>
      </c>
      <c r="M3091">
        <f>IF(OR($E3091=1,$G3091=1,SUMIFS(Registros!$J$2:$J$6000,Registros!$B$2:$B$6000,$A3091)&gt;0),1,0)</f>
        <v>1</v>
      </c>
      <c r="N3091">
        <f>IF($J3091&gt;0,1,IF(COUNTIFS(Registros!$A$2:$A$6000,"CS",Registros!$B$2:$B$6000,$A3091,Registros!$K$2:$K$6000,"&lt;&gt;")&gt;0,1,0))</f>
        <v>0</v>
      </c>
      <c r="O3091" t="str">
        <f t="shared" si="240"/>
        <v>SOLO MÓVIL</v>
      </c>
      <c r="P3091" t="str">
        <f t="shared" si="241"/>
        <v>Ofrecer fijo + internet (FLBBTV)</v>
      </c>
      <c r="Q3091">
        <f t="shared" si="242"/>
        <v>15</v>
      </c>
      <c r="R3091">
        <f>IFERROR(VLOOKUP($A3091,Registros!$B$2:$G$6000,6,0),IFERROR(INDEX(Winback!$C$2:$C$300,MATCH($A3091,Winback!$K$2:$K$300,0)),""))</f>
        <v>0</v>
      </c>
      <c r="S3091" t="str">
        <f t="shared" si="243"/>
        <v>+MOV</v>
      </c>
      <c r="T3091">
        <f t="shared" si="244"/>
        <v>1</v>
      </c>
    </row>
    <row r="3092" spans="1:20" x14ac:dyDescent="0.35">
      <c r="A3092" t="s">
        <v>15261</v>
      </c>
      <c r="B3092" t="s">
        <v>15262</v>
      </c>
      <c r="C3092" t="s">
        <v>15263</v>
      </c>
      <c r="D3092" t="s">
        <v>15264</v>
      </c>
      <c r="E3092">
        <f>IF(COUNTIFS(Registros!$A$2:$A$6000,"NP",Registros!$B$2:$B$6000,$A3092)&gt;0,1,0)</f>
        <v>0</v>
      </c>
      <c r="F3092">
        <f>IF($E3092=1,SUMIFS(Registros!$F$2:$F$6000,Registros!$A$2:$A$6000,"NP",Registros!$B$2:$B$6000,$A3092),0)</f>
        <v>0</v>
      </c>
      <c r="G3092">
        <f>IF(COUNTIFS(Registros!$A$2:$A$6000,"MOV",Registros!$B$2:$B$6000,$A3092)&gt;0,1,0)</f>
        <v>1</v>
      </c>
      <c r="H3092">
        <f>IF($G3092=1,SUMIFS(Registros!$F$2:$F$6000,Registros!$A$2:$A$6000,"MOV",Registros!$B$2:$B$6000,$A3092),0)</f>
        <v>15</v>
      </c>
      <c r="I3092">
        <f>IF(COUNTIFS(Registros!$A$2:$A$6000,"CS",Registros!$B$2:$B$6000,$A3092)&gt;0,1,0)</f>
        <v>0</v>
      </c>
      <c r="J3092">
        <f>IF($I3092=1,SUMIFS(Registros!$I$2:$I$6000,Registros!$A$2:$A$6000,"CS",Registros!$B$2:$B$6000,$A3092),0)</f>
        <v>0</v>
      </c>
      <c r="K3092">
        <f>IF(COUNTIFS(Winback!$K$2:$K$300,$A3092)&gt;0,1,0)</f>
        <v>0</v>
      </c>
      <c r="L3092">
        <f>IF(AND($K3092=1,LEFT($A3092,3)="WB-"),SUMIFS(Winback!$D$2:$D$300,Winback!$K$2:$K$300,$A3092),0)</f>
        <v>0</v>
      </c>
      <c r="M3092">
        <f>IF(OR($E3092=1,$G3092=1,SUMIFS(Registros!$J$2:$J$6000,Registros!$B$2:$B$6000,$A3092)&gt;0),1,0)</f>
        <v>1</v>
      </c>
      <c r="N3092">
        <f>IF($J3092&gt;0,1,IF(COUNTIFS(Registros!$A$2:$A$6000,"CS",Registros!$B$2:$B$6000,$A3092,Registros!$K$2:$K$6000,"&lt;&gt;")&gt;0,1,0))</f>
        <v>0</v>
      </c>
      <c r="O3092" t="str">
        <f t="shared" si="240"/>
        <v>SOLO MÓVIL</v>
      </c>
      <c r="P3092" t="str">
        <f t="shared" si="241"/>
        <v>Ofrecer fijo + internet (FLBBTV)</v>
      </c>
      <c r="Q3092">
        <f t="shared" si="242"/>
        <v>15</v>
      </c>
      <c r="R3092">
        <f>IFERROR(VLOOKUP($A3092,Registros!$B$2:$G$6000,6,0),IFERROR(INDEX(Winback!$C$2:$C$300,MATCH($A3092,Winback!$K$2:$K$300,0)),""))</f>
        <v>0</v>
      </c>
      <c r="S3092" t="str">
        <f t="shared" si="243"/>
        <v>+MOV</v>
      </c>
      <c r="T3092">
        <f t="shared" si="244"/>
        <v>1</v>
      </c>
    </row>
    <row r="3093" spans="1:20" x14ac:dyDescent="0.35">
      <c r="A3093" t="s">
        <v>15266</v>
      </c>
      <c r="B3093" t="s">
        <v>15267</v>
      </c>
      <c r="C3093" t="s">
        <v>15268</v>
      </c>
      <c r="D3093" t="s">
        <v>15269</v>
      </c>
      <c r="E3093">
        <f>IF(COUNTIFS(Registros!$A$2:$A$6000,"NP",Registros!$B$2:$B$6000,$A3093)&gt;0,1,0)</f>
        <v>0</v>
      </c>
      <c r="F3093">
        <f>IF($E3093=1,SUMIFS(Registros!$F$2:$F$6000,Registros!$A$2:$A$6000,"NP",Registros!$B$2:$B$6000,$A3093),0)</f>
        <v>0</v>
      </c>
      <c r="G3093">
        <f>IF(COUNTIFS(Registros!$A$2:$A$6000,"MOV",Registros!$B$2:$B$6000,$A3093)&gt;0,1,0)</f>
        <v>1</v>
      </c>
      <c r="H3093">
        <f>IF($G3093=1,SUMIFS(Registros!$F$2:$F$6000,Registros!$A$2:$A$6000,"MOV",Registros!$B$2:$B$6000,$A3093),0)</f>
        <v>21.29</v>
      </c>
      <c r="I3093">
        <f>IF(COUNTIFS(Registros!$A$2:$A$6000,"CS",Registros!$B$2:$B$6000,$A3093)&gt;0,1,0)</f>
        <v>0</v>
      </c>
      <c r="J3093">
        <f>IF($I3093=1,SUMIFS(Registros!$I$2:$I$6000,Registros!$A$2:$A$6000,"CS",Registros!$B$2:$B$6000,$A3093),0)</f>
        <v>0</v>
      </c>
      <c r="K3093">
        <f>IF(COUNTIFS(Winback!$K$2:$K$300,$A3093)&gt;0,1,0)</f>
        <v>0</v>
      </c>
      <c r="L3093">
        <f>IF(AND($K3093=1,LEFT($A3093,3)="WB-"),SUMIFS(Winback!$D$2:$D$300,Winback!$K$2:$K$300,$A3093),0)</f>
        <v>0</v>
      </c>
      <c r="M3093">
        <f>IF(OR($E3093=1,$G3093=1,SUMIFS(Registros!$J$2:$J$6000,Registros!$B$2:$B$6000,$A3093)&gt;0),1,0)</f>
        <v>1</v>
      </c>
      <c r="N3093">
        <f>IF($J3093&gt;0,1,IF(COUNTIFS(Registros!$A$2:$A$6000,"CS",Registros!$B$2:$B$6000,$A3093,Registros!$K$2:$K$6000,"&lt;&gt;")&gt;0,1,0))</f>
        <v>0</v>
      </c>
      <c r="O3093" t="str">
        <f t="shared" si="240"/>
        <v>SOLO MÓVIL</v>
      </c>
      <c r="P3093" t="str">
        <f t="shared" si="241"/>
        <v>Ofrecer fijo + internet (FLBBTV)</v>
      </c>
      <c r="Q3093">
        <f t="shared" si="242"/>
        <v>21.29</v>
      </c>
      <c r="R3093">
        <f>IFERROR(VLOOKUP($A3093,Registros!$B$2:$G$6000,6,0),IFERROR(INDEX(Winback!$C$2:$C$300,MATCH($A3093,Winback!$K$2:$K$300,0)),""))</f>
        <v>0</v>
      </c>
      <c r="S3093" t="str">
        <f t="shared" si="243"/>
        <v>+MOV</v>
      </c>
      <c r="T3093">
        <f t="shared" si="244"/>
        <v>1</v>
      </c>
    </row>
    <row r="3094" spans="1:20" x14ac:dyDescent="0.35">
      <c r="A3094" t="s">
        <v>15270</v>
      </c>
      <c r="B3094" t="s">
        <v>15271</v>
      </c>
      <c r="C3094" t="s">
        <v>15272</v>
      </c>
      <c r="D3094" t="s">
        <v>15273</v>
      </c>
      <c r="E3094">
        <f>IF(COUNTIFS(Registros!$A$2:$A$6000,"NP",Registros!$B$2:$B$6000,$A3094)&gt;0,1,0)</f>
        <v>0</v>
      </c>
      <c r="F3094">
        <f>IF($E3094=1,SUMIFS(Registros!$F$2:$F$6000,Registros!$A$2:$A$6000,"NP",Registros!$B$2:$B$6000,$A3094),0)</f>
        <v>0</v>
      </c>
      <c r="G3094">
        <f>IF(COUNTIFS(Registros!$A$2:$A$6000,"MOV",Registros!$B$2:$B$6000,$A3094)&gt;0,1,0)</f>
        <v>1</v>
      </c>
      <c r="H3094">
        <f>IF($G3094=1,SUMIFS(Registros!$F$2:$F$6000,Registros!$A$2:$A$6000,"MOV",Registros!$B$2:$B$6000,$A3094),0)</f>
        <v>15</v>
      </c>
      <c r="I3094">
        <f>IF(COUNTIFS(Registros!$A$2:$A$6000,"CS",Registros!$B$2:$B$6000,$A3094)&gt;0,1,0)</f>
        <v>0</v>
      </c>
      <c r="J3094">
        <f>IF($I3094=1,SUMIFS(Registros!$I$2:$I$6000,Registros!$A$2:$A$6000,"CS",Registros!$B$2:$B$6000,$A3094),0)</f>
        <v>0</v>
      </c>
      <c r="K3094">
        <f>IF(COUNTIFS(Winback!$K$2:$K$300,$A3094)&gt;0,1,0)</f>
        <v>0</v>
      </c>
      <c r="L3094">
        <f>IF(AND($K3094=1,LEFT($A3094,3)="WB-"),SUMIFS(Winback!$D$2:$D$300,Winback!$K$2:$K$300,$A3094),0)</f>
        <v>0</v>
      </c>
      <c r="M3094">
        <f>IF(OR($E3094=1,$G3094=1,SUMIFS(Registros!$J$2:$J$6000,Registros!$B$2:$B$6000,$A3094)&gt;0),1,0)</f>
        <v>1</v>
      </c>
      <c r="N3094">
        <f>IF($J3094&gt;0,1,IF(COUNTIFS(Registros!$A$2:$A$6000,"CS",Registros!$B$2:$B$6000,$A3094,Registros!$K$2:$K$6000,"&lt;&gt;")&gt;0,1,0))</f>
        <v>0</v>
      </c>
      <c r="O3094" t="str">
        <f t="shared" si="240"/>
        <v>SOLO MÓVIL</v>
      </c>
      <c r="P3094" t="str">
        <f t="shared" si="241"/>
        <v>Ofrecer fijo + internet (FLBBTV)</v>
      </c>
      <c r="Q3094">
        <f t="shared" si="242"/>
        <v>15</v>
      </c>
      <c r="R3094">
        <f>IFERROR(VLOOKUP($A3094,Registros!$B$2:$G$6000,6,0),IFERROR(INDEX(Winback!$C$2:$C$300,MATCH($A3094,Winback!$K$2:$K$300,0)),""))</f>
        <v>0</v>
      </c>
      <c r="S3094" t="str">
        <f t="shared" si="243"/>
        <v>+MOV</v>
      </c>
      <c r="T3094">
        <f t="shared" si="244"/>
        <v>1</v>
      </c>
    </row>
    <row r="3095" spans="1:20" x14ac:dyDescent="0.35">
      <c r="A3095" t="s">
        <v>15275</v>
      </c>
      <c r="B3095" t="s">
        <v>15276</v>
      </c>
      <c r="C3095" t="s">
        <v>15277</v>
      </c>
      <c r="D3095" t="s">
        <v>15278</v>
      </c>
      <c r="E3095">
        <f>IF(COUNTIFS(Registros!$A$2:$A$6000,"NP",Registros!$B$2:$B$6000,$A3095)&gt;0,1,0)</f>
        <v>0</v>
      </c>
      <c r="F3095">
        <f>IF($E3095=1,SUMIFS(Registros!$F$2:$F$6000,Registros!$A$2:$A$6000,"NP",Registros!$B$2:$B$6000,$A3095),0)</f>
        <v>0</v>
      </c>
      <c r="G3095">
        <f>IF(COUNTIFS(Registros!$A$2:$A$6000,"MOV",Registros!$B$2:$B$6000,$A3095)&gt;0,1,0)</f>
        <v>1</v>
      </c>
      <c r="H3095">
        <f>IF($G3095=1,SUMIFS(Registros!$F$2:$F$6000,Registros!$A$2:$A$6000,"MOV",Registros!$B$2:$B$6000,$A3095),0)</f>
        <v>15</v>
      </c>
      <c r="I3095">
        <f>IF(COUNTIFS(Registros!$A$2:$A$6000,"CS",Registros!$B$2:$B$6000,$A3095)&gt;0,1,0)</f>
        <v>0</v>
      </c>
      <c r="J3095">
        <f>IF($I3095=1,SUMIFS(Registros!$I$2:$I$6000,Registros!$A$2:$A$6000,"CS",Registros!$B$2:$B$6000,$A3095),0)</f>
        <v>0</v>
      </c>
      <c r="K3095">
        <f>IF(COUNTIFS(Winback!$K$2:$K$300,$A3095)&gt;0,1,0)</f>
        <v>0</v>
      </c>
      <c r="L3095">
        <f>IF(AND($K3095=1,LEFT($A3095,3)="WB-"),SUMIFS(Winback!$D$2:$D$300,Winback!$K$2:$K$300,$A3095),0)</f>
        <v>0</v>
      </c>
      <c r="M3095">
        <f>IF(OR($E3095=1,$G3095=1,SUMIFS(Registros!$J$2:$J$6000,Registros!$B$2:$B$6000,$A3095)&gt;0),1,0)</f>
        <v>1</v>
      </c>
      <c r="N3095">
        <f>IF($J3095&gt;0,1,IF(COUNTIFS(Registros!$A$2:$A$6000,"CS",Registros!$B$2:$B$6000,$A3095,Registros!$K$2:$K$6000,"&lt;&gt;")&gt;0,1,0))</f>
        <v>0</v>
      </c>
      <c r="O3095" t="str">
        <f t="shared" si="240"/>
        <v>SOLO MÓVIL</v>
      </c>
      <c r="P3095" t="str">
        <f t="shared" si="241"/>
        <v>Ofrecer fijo + internet (FLBBTV)</v>
      </c>
      <c r="Q3095">
        <f t="shared" si="242"/>
        <v>15</v>
      </c>
      <c r="R3095">
        <f>IFERROR(VLOOKUP($A3095,Registros!$B$2:$G$6000,6,0),IFERROR(INDEX(Winback!$C$2:$C$300,MATCH($A3095,Winback!$K$2:$K$300,0)),""))</f>
        <v>0</v>
      </c>
      <c r="S3095" t="str">
        <f t="shared" si="243"/>
        <v>+MOV</v>
      </c>
      <c r="T3095">
        <f t="shared" si="244"/>
        <v>1</v>
      </c>
    </row>
    <row r="3096" spans="1:20" x14ac:dyDescent="0.35">
      <c r="A3096" t="s">
        <v>15280</v>
      </c>
      <c r="B3096" t="s">
        <v>15281</v>
      </c>
      <c r="C3096" t="s">
        <v>15282</v>
      </c>
      <c r="D3096" t="s">
        <v>15283</v>
      </c>
      <c r="E3096">
        <f>IF(COUNTIFS(Registros!$A$2:$A$6000,"NP",Registros!$B$2:$B$6000,$A3096)&gt;0,1,0)</f>
        <v>0</v>
      </c>
      <c r="F3096">
        <f>IF($E3096=1,SUMIFS(Registros!$F$2:$F$6000,Registros!$A$2:$A$6000,"NP",Registros!$B$2:$B$6000,$A3096),0)</f>
        <v>0</v>
      </c>
      <c r="G3096">
        <f>IF(COUNTIFS(Registros!$A$2:$A$6000,"MOV",Registros!$B$2:$B$6000,$A3096)&gt;0,1,0)</f>
        <v>1</v>
      </c>
      <c r="H3096">
        <f>IF($G3096=1,SUMIFS(Registros!$F$2:$F$6000,Registros!$A$2:$A$6000,"MOV",Registros!$B$2:$B$6000,$A3096),0)</f>
        <v>26.25</v>
      </c>
      <c r="I3096">
        <f>IF(COUNTIFS(Registros!$A$2:$A$6000,"CS",Registros!$B$2:$B$6000,$A3096)&gt;0,1,0)</f>
        <v>0</v>
      </c>
      <c r="J3096">
        <f>IF($I3096=1,SUMIFS(Registros!$I$2:$I$6000,Registros!$A$2:$A$6000,"CS",Registros!$B$2:$B$6000,$A3096),0)</f>
        <v>0</v>
      </c>
      <c r="K3096">
        <f>IF(COUNTIFS(Winback!$K$2:$K$300,$A3096)&gt;0,1,0)</f>
        <v>0</v>
      </c>
      <c r="L3096">
        <f>IF(AND($K3096=1,LEFT($A3096,3)="WB-"),SUMIFS(Winback!$D$2:$D$300,Winback!$K$2:$K$300,$A3096),0)</f>
        <v>0</v>
      </c>
      <c r="M3096">
        <f>IF(OR($E3096=1,$G3096=1,SUMIFS(Registros!$J$2:$J$6000,Registros!$B$2:$B$6000,$A3096)&gt;0),1,0)</f>
        <v>1</v>
      </c>
      <c r="N3096">
        <f>IF($J3096&gt;0,1,IF(COUNTIFS(Registros!$A$2:$A$6000,"CS",Registros!$B$2:$B$6000,$A3096,Registros!$K$2:$K$6000,"&lt;&gt;")&gt;0,1,0))</f>
        <v>0</v>
      </c>
      <c r="O3096" t="str">
        <f t="shared" si="240"/>
        <v>SOLO MÓVIL</v>
      </c>
      <c r="P3096" t="str">
        <f t="shared" si="241"/>
        <v>Ofrecer fijo + internet (FLBBTV)</v>
      </c>
      <c r="Q3096">
        <f t="shared" si="242"/>
        <v>26.25</v>
      </c>
      <c r="R3096">
        <f>IFERROR(VLOOKUP($A3096,Registros!$B$2:$G$6000,6,0),IFERROR(INDEX(Winback!$C$2:$C$300,MATCH($A3096,Winback!$K$2:$K$300,0)),""))</f>
        <v>0</v>
      </c>
      <c r="S3096" t="str">
        <f t="shared" si="243"/>
        <v>+MOV</v>
      </c>
      <c r="T3096">
        <f t="shared" si="244"/>
        <v>1</v>
      </c>
    </row>
    <row r="3097" spans="1:20" x14ac:dyDescent="0.35">
      <c r="A3097" t="s">
        <v>15285</v>
      </c>
      <c r="B3097" t="s">
        <v>15286</v>
      </c>
      <c r="C3097" t="s">
        <v>15287</v>
      </c>
      <c r="D3097" t="s">
        <v>15288</v>
      </c>
      <c r="E3097">
        <f>IF(COUNTIFS(Registros!$A$2:$A$6000,"NP",Registros!$B$2:$B$6000,$A3097)&gt;0,1,0)</f>
        <v>0</v>
      </c>
      <c r="F3097">
        <f>IF($E3097=1,SUMIFS(Registros!$F$2:$F$6000,Registros!$A$2:$A$6000,"NP",Registros!$B$2:$B$6000,$A3097),0)</f>
        <v>0</v>
      </c>
      <c r="G3097">
        <f>IF(COUNTIFS(Registros!$A$2:$A$6000,"MOV",Registros!$B$2:$B$6000,$A3097)&gt;0,1,0)</f>
        <v>1</v>
      </c>
      <c r="H3097">
        <f>IF($G3097=1,SUMIFS(Registros!$F$2:$F$6000,Registros!$A$2:$A$6000,"MOV",Registros!$B$2:$B$6000,$A3097),0)</f>
        <v>15</v>
      </c>
      <c r="I3097">
        <f>IF(COUNTIFS(Registros!$A$2:$A$6000,"CS",Registros!$B$2:$B$6000,$A3097)&gt;0,1,0)</f>
        <v>0</v>
      </c>
      <c r="J3097">
        <f>IF($I3097=1,SUMIFS(Registros!$I$2:$I$6000,Registros!$A$2:$A$6000,"CS",Registros!$B$2:$B$6000,$A3097),0)</f>
        <v>0</v>
      </c>
      <c r="K3097">
        <f>IF(COUNTIFS(Winback!$K$2:$K$300,$A3097)&gt;0,1,0)</f>
        <v>0</v>
      </c>
      <c r="L3097">
        <f>IF(AND($K3097=1,LEFT($A3097,3)="WB-"),SUMIFS(Winback!$D$2:$D$300,Winback!$K$2:$K$300,$A3097),0)</f>
        <v>0</v>
      </c>
      <c r="M3097">
        <f>IF(OR($E3097=1,$G3097=1,SUMIFS(Registros!$J$2:$J$6000,Registros!$B$2:$B$6000,$A3097)&gt;0),1,0)</f>
        <v>1</v>
      </c>
      <c r="N3097">
        <f>IF($J3097&gt;0,1,IF(COUNTIFS(Registros!$A$2:$A$6000,"CS",Registros!$B$2:$B$6000,$A3097,Registros!$K$2:$K$6000,"&lt;&gt;")&gt;0,1,0))</f>
        <v>0</v>
      </c>
      <c r="O3097" t="str">
        <f t="shared" si="240"/>
        <v>SOLO MÓVIL</v>
      </c>
      <c r="P3097" t="str">
        <f t="shared" si="241"/>
        <v>Ofrecer fijo + internet (FLBBTV)</v>
      </c>
      <c r="Q3097">
        <f t="shared" si="242"/>
        <v>15</v>
      </c>
      <c r="R3097">
        <f>IFERROR(VLOOKUP($A3097,Registros!$B$2:$G$6000,6,0),IFERROR(INDEX(Winback!$C$2:$C$300,MATCH($A3097,Winback!$K$2:$K$300,0)),""))</f>
        <v>0</v>
      </c>
      <c r="S3097" t="str">
        <f t="shared" si="243"/>
        <v>+MOV</v>
      </c>
      <c r="T3097">
        <f t="shared" si="244"/>
        <v>1</v>
      </c>
    </row>
    <row r="3098" spans="1:20" x14ac:dyDescent="0.35">
      <c r="A3098" t="s">
        <v>15290</v>
      </c>
      <c r="B3098" t="s">
        <v>15291</v>
      </c>
      <c r="C3098" t="s">
        <v>15292</v>
      </c>
      <c r="D3098" t="s">
        <v>15293</v>
      </c>
      <c r="E3098">
        <f>IF(COUNTIFS(Registros!$A$2:$A$6000,"NP",Registros!$B$2:$B$6000,$A3098)&gt;0,1,0)</f>
        <v>0</v>
      </c>
      <c r="F3098">
        <f>IF($E3098=1,SUMIFS(Registros!$F$2:$F$6000,Registros!$A$2:$A$6000,"NP",Registros!$B$2:$B$6000,$A3098),0)</f>
        <v>0</v>
      </c>
      <c r="G3098">
        <f>IF(COUNTIFS(Registros!$A$2:$A$6000,"MOV",Registros!$B$2:$B$6000,$A3098)&gt;0,1,0)</f>
        <v>1</v>
      </c>
      <c r="H3098">
        <f>IF($G3098=1,SUMIFS(Registros!$F$2:$F$6000,Registros!$A$2:$A$6000,"MOV",Registros!$B$2:$B$6000,$A3098),0)</f>
        <v>30</v>
      </c>
      <c r="I3098">
        <f>IF(COUNTIFS(Registros!$A$2:$A$6000,"CS",Registros!$B$2:$B$6000,$A3098)&gt;0,1,0)</f>
        <v>0</v>
      </c>
      <c r="J3098">
        <f>IF($I3098=1,SUMIFS(Registros!$I$2:$I$6000,Registros!$A$2:$A$6000,"CS",Registros!$B$2:$B$6000,$A3098),0)</f>
        <v>0</v>
      </c>
      <c r="K3098">
        <f>IF(COUNTIFS(Winback!$K$2:$K$300,$A3098)&gt;0,1,0)</f>
        <v>0</v>
      </c>
      <c r="L3098">
        <f>IF(AND($K3098=1,LEFT($A3098,3)="WB-"),SUMIFS(Winback!$D$2:$D$300,Winback!$K$2:$K$300,$A3098),0)</f>
        <v>0</v>
      </c>
      <c r="M3098">
        <f>IF(OR($E3098=1,$G3098=1,SUMIFS(Registros!$J$2:$J$6000,Registros!$B$2:$B$6000,$A3098)&gt;0),1,0)</f>
        <v>1</v>
      </c>
      <c r="N3098">
        <f>IF($J3098&gt;0,1,IF(COUNTIFS(Registros!$A$2:$A$6000,"CS",Registros!$B$2:$B$6000,$A3098,Registros!$K$2:$K$6000,"&lt;&gt;")&gt;0,1,0))</f>
        <v>0</v>
      </c>
      <c r="O3098" t="str">
        <f t="shared" si="240"/>
        <v>SOLO MÓVIL</v>
      </c>
      <c r="P3098" t="str">
        <f t="shared" si="241"/>
        <v>Ofrecer fijo + internet (FLBBTV)</v>
      </c>
      <c r="Q3098">
        <f t="shared" si="242"/>
        <v>30</v>
      </c>
      <c r="R3098">
        <f>IFERROR(VLOOKUP($A3098,Registros!$B$2:$G$6000,6,0),IFERROR(INDEX(Winback!$C$2:$C$300,MATCH($A3098,Winback!$K$2:$K$300,0)),""))</f>
        <v>0</v>
      </c>
      <c r="S3098" t="str">
        <f t="shared" si="243"/>
        <v>+MOV</v>
      </c>
      <c r="T3098">
        <f t="shared" si="244"/>
        <v>1</v>
      </c>
    </row>
    <row r="3099" spans="1:20" x14ac:dyDescent="0.35">
      <c r="A3099" t="s">
        <v>15295</v>
      </c>
      <c r="B3099" t="s">
        <v>15296</v>
      </c>
      <c r="C3099" t="s">
        <v>15297</v>
      </c>
      <c r="D3099" t="s">
        <v>15298</v>
      </c>
      <c r="E3099">
        <f>IF(COUNTIFS(Registros!$A$2:$A$6000,"NP",Registros!$B$2:$B$6000,$A3099)&gt;0,1,0)</f>
        <v>0</v>
      </c>
      <c r="F3099">
        <f>IF($E3099=1,SUMIFS(Registros!$F$2:$F$6000,Registros!$A$2:$A$6000,"NP",Registros!$B$2:$B$6000,$A3099),0)</f>
        <v>0</v>
      </c>
      <c r="G3099">
        <f>IF(COUNTIFS(Registros!$A$2:$A$6000,"MOV",Registros!$B$2:$B$6000,$A3099)&gt;0,1,0)</f>
        <v>1</v>
      </c>
      <c r="H3099">
        <f>IF($G3099=1,SUMIFS(Registros!$F$2:$F$6000,Registros!$A$2:$A$6000,"MOV",Registros!$B$2:$B$6000,$A3099),0)</f>
        <v>16.940000000000001</v>
      </c>
      <c r="I3099">
        <f>IF(COUNTIFS(Registros!$A$2:$A$6000,"CS",Registros!$B$2:$B$6000,$A3099)&gt;0,1,0)</f>
        <v>0</v>
      </c>
      <c r="J3099">
        <f>IF($I3099=1,SUMIFS(Registros!$I$2:$I$6000,Registros!$A$2:$A$6000,"CS",Registros!$B$2:$B$6000,$A3099),0)</f>
        <v>0</v>
      </c>
      <c r="K3099">
        <f>IF(COUNTIFS(Winback!$K$2:$K$300,$A3099)&gt;0,1,0)</f>
        <v>0</v>
      </c>
      <c r="L3099">
        <f>IF(AND($K3099=1,LEFT($A3099,3)="WB-"),SUMIFS(Winback!$D$2:$D$300,Winback!$K$2:$K$300,$A3099),0)</f>
        <v>0</v>
      </c>
      <c r="M3099">
        <f>IF(OR($E3099=1,$G3099=1,SUMIFS(Registros!$J$2:$J$6000,Registros!$B$2:$B$6000,$A3099)&gt;0),1,0)</f>
        <v>1</v>
      </c>
      <c r="N3099">
        <f>IF($J3099&gt;0,1,IF(COUNTIFS(Registros!$A$2:$A$6000,"CS",Registros!$B$2:$B$6000,$A3099,Registros!$K$2:$K$6000,"&lt;&gt;")&gt;0,1,0))</f>
        <v>0</v>
      </c>
      <c r="O3099" t="str">
        <f t="shared" si="240"/>
        <v>SOLO MÓVIL</v>
      </c>
      <c r="P3099" t="str">
        <f t="shared" si="241"/>
        <v>Ofrecer fijo + internet (FLBBTV)</v>
      </c>
      <c r="Q3099">
        <f t="shared" si="242"/>
        <v>16.940000000000001</v>
      </c>
      <c r="R3099">
        <f>IFERROR(VLOOKUP($A3099,Registros!$B$2:$G$6000,6,0),IFERROR(INDEX(Winback!$C$2:$C$300,MATCH($A3099,Winback!$K$2:$K$300,0)),""))</f>
        <v>0</v>
      </c>
      <c r="S3099" t="str">
        <f t="shared" si="243"/>
        <v>+MOV</v>
      </c>
      <c r="T3099">
        <f t="shared" si="244"/>
        <v>1</v>
      </c>
    </row>
    <row r="3100" spans="1:20" x14ac:dyDescent="0.35">
      <c r="A3100" t="s">
        <v>15299</v>
      </c>
      <c r="B3100" t="s">
        <v>15300</v>
      </c>
      <c r="C3100" t="s">
        <v>15301</v>
      </c>
      <c r="D3100" t="s">
        <v>15302</v>
      </c>
      <c r="E3100">
        <f>IF(COUNTIFS(Registros!$A$2:$A$6000,"NP",Registros!$B$2:$B$6000,$A3100)&gt;0,1,0)</f>
        <v>0</v>
      </c>
      <c r="F3100">
        <f>IF($E3100=1,SUMIFS(Registros!$F$2:$F$6000,Registros!$A$2:$A$6000,"NP",Registros!$B$2:$B$6000,$A3100),0)</f>
        <v>0</v>
      </c>
      <c r="G3100">
        <f>IF(COUNTIFS(Registros!$A$2:$A$6000,"MOV",Registros!$B$2:$B$6000,$A3100)&gt;0,1,0)</f>
        <v>1</v>
      </c>
      <c r="H3100">
        <f>IF($G3100=1,SUMIFS(Registros!$F$2:$F$6000,Registros!$A$2:$A$6000,"MOV",Registros!$B$2:$B$6000,$A3100),0)</f>
        <v>15</v>
      </c>
      <c r="I3100">
        <f>IF(COUNTIFS(Registros!$A$2:$A$6000,"CS",Registros!$B$2:$B$6000,$A3100)&gt;0,1,0)</f>
        <v>0</v>
      </c>
      <c r="J3100">
        <f>IF($I3100=1,SUMIFS(Registros!$I$2:$I$6000,Registros!$A$2:$A$6000,"CS",Registros!$B$2:$B$6000,$A3100),0)</f>
        <v>0</v>
      </c>
      <c r="K3100">
        <f>IF(COUNTIFS(Winback!$K$2:$K$300,$A3100)&gt;0,1,0)</f>
        <v>0</v>
      </c>
      <c r="L3100">
        <f>IF(AND($K3100=1,LEFT($A3100,3)="WB-"),SUMIFS(Winback!$D$2:$D$300,Winback!$K$2:$K$300,$A3100),0)</f>
        <v>0</v>
      </c>
      <c r="M3100">
        <f>IF(OR($E3100=1,$G3100=1,SUMIFS(Registros!$J$2:$J$6000,Registros!$B$2:$B$6000,$A3100)&gt;0),1,0)</f>
        <v>1</v>
      </c>
      <c r="N3100">
        <f>IF($J3100&gt;0,1,IF(COUNTIFS(Registros!$A$2:$A$6000,"CS",Registros!$B$2:$B$6000,$A3100,Registros!$K$2:$K$6000,"&lt;&gt;")&gt;0,1,0))</f>
        <v>0</v>
      </c>
      <c r="O3100" t="str">
        <f t="shared" si="240"/>
        <v>SOLO MÓVIL</v>
      </c>
      <c r="P3100" t="str">
        <f t="shared" si="241"/>
        <v>Ofrecer fijo + internet (FLBBTV)</v>
      </c>
      <c r="Q3100">
        <f t="shared" si="242"/>
        <v>15</v>
      </c>
      <c r="R3100">
        <f>IFERROR(VLOOKUP($A3100,Registros!$B$2:$G$6000,6,0),IFERROR(INDEX(Winback!$C$2:$C$300,MATCH($A3100,Winback!$K$2:$K$300,0)),""))</f>
        <v>0</v>
      </c>
      <c r="S3100" t="str">
        <f t="shared" si="243"/>
        <v>+MOV</v>
      </c>
      <c r="T3100">
        <f t="shared" si="244"/>
        <v>1</v>
      </c>
    </row>
    <row r="3101" spans="1:20" x14ac:dyDescent="0.35">
      <c r="A3101" t="s">
        <v>15304</v>
      </c>
      <c r="B3101" t="s">
        <v>15305</v>
      </c>
      <c r="C3101" t="s">
        <v>15306</v>
      </c>
      <c r="D3101" t="s">
        <v>15307</v>
      </c>
      <c r="E3101">
        <f>IF(COUNTIFS(Registros!$A$2:$A$6000,"NP",Registros!$B$2:$B$6000,$A3101)&gt;0,1,0)</f>
        <v>0</v>
      </c>
      <c r="F3101">
        <f>IF($E3101=1,SUMIFS(Registros!$F$2:$F$6000,Registros!$A$2:$A$6000,"NP",Registros!$B$2:$B$6000,$A3101),0)</f>
        <v>0</v>
      </c>
      <c r="G3101">
        <f>IF(COUNTIFS(Registros!$A$2:$A$6000,"MOV",Registros!$B$2:$B$6000,$A3101)&gt;0,1,0)</f>
        <v>1</v>
      </c>
      <c r="H3101">
        <f>IF($G3101=1,SUMIFS(Registros!$F$2:$F$6000,Registros!$A$2:$A$6000,"MOV",Registros!$B$2:$B$6000,$A3101),0)</f>
        <v>15</v>
      </c>
      <c r="I3101">
        <f>IF(COUNTIFS(Registros!$A$2:$A$6000,"CS",Registros!$B$2:$B$6000,$A3101)&gt;0,1,0)</f>
        <v>0</v>
      </c>
      <c r="J3101">
        <f>IF($I3101=1,SUMIFS(Registros!$I$2:$I$6000,Registros!$A$2:$A$6000,"CS",Registros!$B$2:$B$6000,$A3101),0)</f>
        <v>0</v>
      </c>
      <c r="K3101">
        <f>IF(COUNTIFS(Winback!$K$2:$K$300,$A3101)&gt;0,1,0)</f>
        <v>0</v>
      </c>
      <c r="L3101">
        <f>IF(AND($K3101=1,LEFT($A3101,3)="WB-"),SUMIFS(Winback!$D$2:$D$300,Winback!$K$2:$K$300,$A3101),0)</f>
        <v>0</v>
      </c>
      <c r="M3101">
        <f>IF(OR($E3101=1,$G3101=1,SUMIFS(Registros!$J$2:$J$6000,Registros!$B$2:$B$6000,$A3101)&gt;0),1,0)</f>
        <v>1</v>
      </c>
      <c r="N3101">
        <f>IF($J3101&gt;0,1,IF(COUNTIFS(Registros!$A$2:$A$6000,"CS",Registros!$B$2:$B$6000,$A3101,Registros!$K$2:$K$6000,"&lt;&gt;")&gt;0,1,0))</f>
        <v>0</v>
      </c>
      <c r="O3101" t="str">
        <f t="shared" si="240"/>
        <v>SOLO MÓVIL</v>
      </c>
      <c r="P3101" t="str">
        <f t="shared" si="241"/>
        <v>Ofrecer fijo + internet (FLBBTV)</v>
      </c>
      <c r="Q3101">
        <f t="shared" si="242"/>
        <v>15</v>
      </c>
      <c r="R3101">
        <f>IFERROR(VLOOKUP($A3101,Registros!$B$2:$G$6000,6,0),IFERROR(INDEX(Winback!$C$2:$C$300,MATCH($A3101,Winback!$K$2:$K$300,0)),""))</f>
        <v>0</v>
      </c>
      <c r="S3101" t="str">
        <f t="shared" si="243"/>
        <v>+MOV</v>
      </c>
      <c r="T3101">
        <f t="shared" si="244"/>
        <v>1</v>
      </c>
    </row>
    <row r="3102" spans="1:20" x14ac:dyDescent="0.35">
      <c r="A3102" t="s">
        <v>15309</v>
      </c>
      <c r="B3102" t="s">
        <v>15310</v>
      </c>
      <c r="C3102" t="s">
        <v>15311</v>
      </c>
      <c r="D3102" t="s">
        <v>15312</v>
      </c>
      <c r="E3102">
        <f>IF(COUNTIFS(Registros!$A$2:$A$6000,"NP",Registros!$B$2:$B$6000,$A3102)&gt;0,1,0)</f>
        <v>0</v>
      </c>
      <c r="F3102">
        <f>IF($E3102=1,SUMIFS(Registros!$F$2:$F$6000,Registros!$A$2:$A$6000,"NP",Registros!$B$2:$B$6000,$A3102),0)</f>
        <v>0</v>
      </c>
      <c r="G3102">
        <f>IF(COUNTIFS(Registros!$A$2:$A$6000,"MOV",Registros!$B$2:$B$6000,$A3102)&gt;0,1,0)</f>
        <v>1</v>
      </c>
      <c r="H3102">
        <f>IF($G3102=1,SUMIFS(Registros!$F$2:$F$6000,Registros!$A$2:$A$6000,"MOV",Registros!$B$2:$B$6000,$A3102),0)</f>
        <v>32.58</v>
      </c>
      <c r="I3102">
        <f>IF(COUNTIFS(Registros!$A$2:$A$6000,"CS",Registros!$B$2:$B$6000,$A3102)&gt;0,1,0)</f>
        <v>0</v>
      </c>
      <c r="J3102">
        <f>IF($I3102=1,SUMIFS(Registros!$I$2:$I$6000,Registros!$A$2:$A$6000,"CS",Registros!$B$2:$B$6000,$A3102),0)</f>
        <v>0</v>
      </c>
      <c r="K3102">
        <f>IF(COUNTIFS(Winback!$K$2:$K$300,$A3102)&gt;0,1,0)</f>
        <v>0</v>
      </c>
      <c r="L3102">
        <f>IF(AND($K3102=1,LEFT($A3102,3)="WB-"),SUMIFS(Winback!$D$2:$D$300,Winback!$K$2:$K$300,$A3102),0)</f>
        <v>0</v>
      </c>
      <c r="M3102">
        <f>IF(OR($E3102=1,$G3102=1,SUMIFS(Registros!$J$2:$J$6000,Registros!$B$2:$B$6000,$A3102)&gt;0),1,0)</f>
        <v>1</v>
      </c>
      <c r="N3102">
        <f>IF($J3102&gt;0,1,IF(COUNTIFS(Registros!$A$2:$A$6000,"CS",Registros!$B$2:$B$6000,$A3102,Registros!$K$2:$K$6000,"&lt;&gt;")&gt;0,1,0))</f>
        <v>0</v>
      </c>
      <c r="O3102" t="str">
        <f t="shared" si="240"/>
        <v>SOLO MÓVIL</v>
      </c>
      <c r="P3102" t="str">
        <f t="shared" si="241"/>
        <v>Ofrecer fijo + internet (FLBBTV)</v>
      </c>
      <c r="Q3102">
        <f t="shared" si="242"/>
        <v>32.58</v>
      </c>
      <c r="R3102">
        <f>IFERROR(VLOOKUP($A3102,Registros!$B$2:$G$6000,6,0),IFERROR(INDEX(Winback!$C$2:$C$300,MATCH($A3102,Winback!$K$2:$K$300,0)),""))</f>
        <v>0</v>
      </c>
      <c r="S3102" t="str">
        <f t="shared" si="243"/>
        <v>+MOV</v>
      </c>
      <c r="T3102">
        <f t="shared" si="244"/>
        <v>1</v>
      </c>
    </row>
    <row r="3103" spans="1:20" x14ac:dyDescent="0.35">
      <c r="A3103" t="s">
        <v>15313</v>
      </c>
      <c r="B3103" t="s">
        <v>15314</v>
      </c>
      <c r="C3103" t="s">
        <v>15315</v>
      </c>
      <c r="D3103" t="s">
        <v>15316</v>
      </c>
      <c r="E3103">
        <f>IF(COUNTIFS(Registros!$A$2:$A$6000,"NP",Registros!$B$2:$B$6000,$A3103)&gt;0,1,0)</f>
        <v>0</v>
      </c>
      <c r="F3103">
        <f>IF($E3103=1,SUMIFS(Registros!$F$2:$F$6000,Registros!$A$2:$A$6000,"NP",Registros!$B$2:$B$6000,$A3103),0)</f>
        <v>0</v>
      </c>
      <c r="G3103">
        <f>IF(COUNTIFS(Registros!$A$2:$A$6000,"MOV",Registros!$B$2:$B$6000,$A3103)&gt;0,1,0)</f>
        <v>1</v>
      </c>
      <c r="H3103">
        <f>IF($G3103=1,SUMIFS(Registros!$F$2:$F$6000,Registros!$A$2:$A$6000,"MOV",Registros!$B$2:$B$6000,$A3103),0)</f>
        <v>15</v>
      </c>
      <c r="I3103">
        <f>IF(COUNTIFS(Registros!$A$2:$A$6000,"CS",Registros!$B$2:$B$6000,$A3103)&gt;0,1,0)</f>
        <v>0</v>
      </c>
      <c r="J3103">
        <f>IF($I3103=1,SUMIFS(Registros!$I$2:$I$6000,Registros!$A$2:$A$6000,"CS",Registros!$B$2:$B$6000,$A3103),0)</f>
        <v>0</v>
      </c>
      <c r="K3103">
        <f>IF(COUNTIFS(Winback!$K$2:$K$300,$A3103)&gt;0,1,0)</f>
        <v>0</v>
      </c>
      <c r="L3103">
        <f>IF(AND($K3103=1,LEFT($A3103,3)="WB-"),SUMIFS(Winback!$D$2:$D$300,Winback!$K$2:$K$300,$A3103),0)</f>
        <v>0</v>
      </c>
      <c r="M3103">
        <f>IF(OR($E3103=1,$G3103=1,SUMIFS(Registros!$J$2:$J$6000,Registros!$B$2:$B$6000,$A3103)&gt;0),1,0)</f>
        <v>1</v>
      </c>
      <c r="N3103">
        <f>IF($J3103&gt;0,1,IF(COUNTIFS(Registros!$A$2:$A$6000,"CS",Registros!$B$2:$B$6000,$A3103,Registros!$K$2:$K$6000,"&lt;&gt;")&gt;0,1,0))</f>
        <v>0</v>
      </c>
      <c r="O3103" t="str">
        <f t="shared" si="240"/>
        <v>SOLO MÓVIL</v>
      </c>
      <c r="P3103" t="str">
        <f t="shared" si="241"/>
        <v>Ofrecer fijo + internet (FLBBTV)</v>
      </c>
      <c r="Q3103">
        <f t="shared" si="242"/>
        <v>15</v>
      </c>
      <c r="R3103">
        <f>IFERROR(VLOOKUP($A3103,Registros!$B$2:$G$6000,6,0),IFERROR(INDEX(Winback!$C$2:$C$300,MATCH($A3103,Winback!$K$2:$K$300,0)),""))</f>
        <v>0</v>
      </c>
      <c r="S3103" t="str">
        <f t="shared" si="243"/>
        <v>+MOV</v>
      </c>
      <c r="T3103">
        <f t="shared" si="244"/>
        <v>1</v>
      </c>
    </row>
    <row r="3104" spans="1:20" x14ac:dyDescent="0.35">
      <c r="A3104" t="s">
        <v>15318</v>
      </c>
      <c r="B3104" t="s">
        <v>15319</v>
      </c>
      <c r="C3104" t="s">
        <v>15320</v>
      </c>
      <c r="D3104" t="s">
        <v>15321</v>
      </c>
      <c r="E3104">
        <f>IF(COUNTIFS(Registros!$A$2:$A$6000,"NP",Registros!$B$2:$B$6000,$A3104)&gt;0,1,0)</f>
        <v>0</v>
      </c>
      <c r="F3104">
        <f>IF($E3104=1,SUMIFS(Registros!$F$2:$F$6000,Registros!$A$2:$A$6000,"NP",Registros!$B$2:$B$6000,$A3104),0)</f>
        <v>0</v>
      </c>
      <c r="G3104">
        <f>IF(COUNTIFS(Registros!$A$2:$A$6000,"MOV",Registros!$B$2:$B$6000,$A3104)&gt;0,1,0)</f>
        <v>1</v>
      </c>
      <c r="H3104">
        <f>IF($G3104=1,SUMIFS(Registros!$F$2:$F$6000,Registros!$A$2:$A$6000,"MOV",Registros!$B$2:$B$6000,$A3104),0)</f>
        <v>15</v>
      </c>
      <c r="I3104">
        <f>IF(COUNTIFS(Registros!$A$2:$A$6000,"CS",Registros!$B$2:$B$6000,$A3104)&gt;0,1,0)</f>
        <v>0</v>
      </c>
      <c r="J3104">
        <f>IF($I3104=1,SUMIFS(Registros!$I$2:$I$6000,Registros!$A$2:$A$6000,"CS",Registros!$B$2:$B$6000,$A3104),0)</f>
        <v>0</v>
      </c>
      <c r="K3104">
        <f>IF(COUNTIFS(Winback!$K$2:$K$300,$A3104)&gt;0,1,0)</f>
        <v>0</v>
      </c>
      <c r="L3104">
        <f>IF(AND($K3104=1,LEFT($A3104,3)="WB-"),SUMIFS(Winback!$D$2:$D$300,Winback!$K$2:$K$300,$A3104),0)</f>
        <v>0</v>
      </c>
      <c r="M3104">
        <f>IF(OR($E3104=1,$G3104=1,SUMIFS(Registros!$J$2:$J$6000,Registros!$B$2:$B$6000,$A3104)&gt;0),1,0)</f>
        <v>1</v>
      </c>
      <c r="N3104">
        <f>IF($J3104&gt;0,1,IF(COUNTIFS(Registros!$A$2:$A$6000,"CS",Registros!$B$2:$B$6000,$A3104,Registros!$K$2:$K$6000,"&lt;&gt;")&gt;0,1,0))</f>
        <v>0</v>
      </c>
      <c r="O3104" t="str">
        <f t="shared" si="240"/>
        <v>SOLO MÓVIL</v>
      </c>
      <c r="P3104" t="str">
        <f t="shared" si="241"/>
        <v>Ofrecer fijo + internet (FLBBTV)</v>
      </c>
      <c r="Q3104">
        <f t="shared" si="242"/>
        <v>15</v>
      </c>
      <c r="R3104">
        <f>IFERROR(VLOOKUP($A3104,Registros!$B$2:$G$6000,6,0),IFERROR(INDEX(Winback!$C$2:$C$300,MATCH($A3104,Winback!$K$2:$K$300,0)),""))</f>
        <v>0</v>
      </c>
      <c r="S3104" t="str">
        <f t="shared" si="243"/>
        <v>+MOV</v>
      </c>
      <c r="T3104">
        <f t="shared" si="244"/>
        <v>1</v>
      </c>
    </row>
    <row r="3105" spans="1:20" x14ac:dyDescent="0.35">
      <c r="A3105" t="s">
        <v>15323</v>
      </c>
      <c r="B3105" t="s">
        <v>15324</v>
      </c>
      <c r="C3105" t="s">
        <v>15325</v>
      </c>
      <c r="D3105" t="s">
        <v>15326</v>
      </c>
      <c r="E3105">
        <f>IF(COUNTIFS(Registros!$A$2:$A$6000,"NP",Registros!$B$2:$B$6000,$A3105)&gt;0,1,0)</f>
        <v>0</v>
      </c>
      <c r="F3105">
        <f>IF($E3105=1,SUMIFS(Registros!$F$2:$F$6000,Registros!$A$2:$A$6000,"NP",Registros!$B$2:$B$6000,$A3105),0)</f>
        <v>0</v>
      </c>
      <c r="G3105">
        <f>IF(COUNTIFS(Registros!$A$2:$A$6000,"MOV",Registros!$B$2:$B$6000,$A3105)&gt;0,1,0)</f>
        <v>1</v>
      </c>
      <c r="H3105">
        <f>IF($G3105=1,SUMIFS(Registros!$F$2:$F$6000,Registros!$A$2:$A$6000,"MOV",Registros!$B$2:$B$6000,$A3105),0)</f>
        <v>22</v>
      </c>
      <c r="I3105">
        <f>IF(COUNTIFS(Registros!$A$2:$A$6000,"CS",Registros!$B$2:$B$6000,$A3105)&gt;0,1,0)</f>
        <v>0</v>
      </c>
      <c r="J3105">
        <f>IF($I3105=1,SUMIFS(Registros!$I$2:$I$6000,Registros!$A$2:$A$6000,"CS",Registros!$B$2:$B$6000,$A3105),0)</f>
        <v>0</v>
      </c>
      <c r="K3105">
        <f>IF(COUNTIFS(Winback!$K$2:$K$300,$A3105)&gt;0,1,0)</f>
        <v>0</v>
      </c>
      <c r="L3105">
        <f>IF(AND($K3105=1,LEFT($A3105,3)="WB-"),SUMIFS(Winback!$D$2:$D$300,Winback!$K$2:$K$300,$A3105),0)</f>
        <v>0</v>
      </c>
      <c r="M3105">
        <f>IF(OR($E3105=1,$G3105=1,SUMIFS(Registros!$J$2:$J$6000,Registros!$B$2:$B$6000,$A3105)&gt;0),1,0)</f>
        <v>1</v>
      </c>
      <c r="N3105">
        <f>IF($J3105&gt;0,1,IF(COUNTIFS(Registros!$A$2:$A$6000,"CS",Registros!$B$2:$B$6000,$A3105,Registros!$K$2:$K$6000,"&lt;&gt;")&gt;0,1,0))</f>
        <v>0</v>
      </c>
      <c r="O3105" t="str">
        <f t="shared" si="240"/>
        <v>SOLO MÓVIL</v>
      </c>
      <c r="P3105" t="str">
        <f t="shared" si="241"/>
        <v>Ofrecer fijo + internet (FLBBTV)</v>
      </c>
      <c r="Q3105">
        <f t="shared" si="242"/>
        <v>22</v>
      </c>
      <c r="R3105">
        <f>IFERROR(VLOOKUP($A3105,Registros!$B$2:$G$6000,6,0),IFERROR(INDEX(Winback!$C$2:$C$300,MATCH($A3105,Winback!$K$2:$K$300,0)),""))</f>
        <v>0</v>
      </c>
      <c r="S3105" t="str">
        <f t="shared" si="243"/>
        <v>+MOV</v>
      </c>
      <c r="T3105">
        <f t="shared" si="244"/>
        <v>1</v>
      </c>
    </row>
    <row r="3106" spans="1:20" x14ac:dyDescent="0.35">
      <c r="A3106" t="s">
        <v>15328</v>
      </c>
      <c r="B3106" t="s">
        <v>15329</v>
      </c>
      <c r="C3106" t="s">
        <v>15330</v>
      </c>
      <c r="D3106" t="s">
        <v>15331</v>
      </c>
      <c r="E3106">
        <f>IF(COUNTIFS(Registros!$A$2:$A$6000,"NP",Registros!$B$2:$B$6000,$A3106)&gt;0,1,0)</f>
        <v>0</v>
      </c>
      <c r="F3106">
        <f>IF($E3106=1,SUMIFS(Registros!$F$2:$F$6000,Registros!$A$2:$A$6000,"NP",Registros!$B$2:$B$6000,$A3106),0)</f>
        <v>0</v>
      </c>
      <c r="G3106">
        <f>IF(COUNTIFS(Registros!$A$2:$A$6000,"MOV",Registros!$B$2:$B$6000,$A3106)&gt;0,1,0)</f>
        <v>1</v>
      </c>
      <c r="H3106">
        <f>IF($G3106=1,SUMIFS(Registros!$F$2:$F$6000,Registros!$A$2:$A$6000,"MOV",Registros!$B$2:$B$6000,$A3106),0)</f>
        <v>15</v>
      </c>
      <c r="I3106">
        <f>IF(COUNTIFS(Registros!$A$2:$A$6000,"CS",Registros!$B$2:$B$6000,$A3106)&gt;0,1,0)</f>
        <v>0</v>
      </c>
      <c r="J3106">
        <f>IF($I3106=1,SUMIFS(Registros!$I$2:$I$6000,Registros!$A$2:$A$6000,"CS",Registros!$B$2:$B$6000,$A3106),0)</f>
        <v>0</v>
      </c>
      <c r="K3106">
        <f>IF(COUNTIFS(Winback!$K$2:$K$300,$A3106)&gt;0,1,0)</f>
        <v>0</v>
      </c>
      <c r="L3106">
        <f>IF(AND($K3106=1,LEFT($A3106,3)="WB-"),SUMIFS(Winback!$D$2:$D$300,Winback!$K$2:$K$300,$A3106),0)</f>
        <v>0</v>
      </c>
      <c r="M3106">
        <f>IF(OR($E3106=1,$G3106=1,SUMIFS(Registros!$J$2:$J$6000,Registros!$B$2:$B$6000,$A3106)&gt;0),1,0)</f>
        <v>1</v>
      </c>
      <c r="N3106">
        <f>IF($J3106&gt;0,1,IF(COUNTIFS(Registros!$A$2:$A$6000,"CS",Registros!$B$2:$B$6000,$A3106,Registros!$K$2:$K$6000,"&lt;&gt;")&gt;0,1,0))</f>
        <v>0</v>
      </c>
      <c r="O3106" t="str">
        <f t="shared" si="240"/>
        <v>SOLO MÓVIL</v>
      </c>
      <c r="P3106" t="str">
        <f t="shared" si="241"/>
        <v>Ofrecer fijo + internet (FLBBTV)</v>
      </c>
      <c r="Q3106">
        <f t="shared" si="242"/>
        <v>15</v>
      </c>
      <c r="R3106">
        <f>IFERROR(VLOOKUP($A3106,Registros!$B$2:$G$6000,6,0),IFERROR(INDEX(Winback!$C$2:$C$300,MATCH($A3106,Winback!$K$2:$K$300,0)),""))</f>
        <v>0</v>
      </c>
      <c r="S3106" t="str">
        <f t="shared" si="243"/>
        <v>+MOV</v>
      </c>
      <c r="T3106">
        <f t="shared" si="244"/>
        <v>1</v>
      </c>
    </row>
    <row r="3107" spans="1:20" x14ac:dyDescent="0.35">
      <c r="A3107" t="s">
        <v>15333</v>
      </c>
      <c r="B3107" t="s">
        <v>15334</v>
      </c>
      <c r="C3107" t="s">
        <v>15335</v>
      </c>
      <c r="D3107" t="s">
        <v>15336</v>
      </c>
      <c r="E3107">
        <f>IF(COUNTIFS(Registros!$A$2:$A$6000,"NP",Registros!$B$2:$B$6000,$A3107)&gt;0,1,0)</f>
        <v>0</v>
      </c>
      <c r="F3107">
        <f>IF($E3107=1,SUMIFS(Registros!$F$2:$F$6000,Registros!$A$2:$A$6000,"NP",Registros!$B$2:$B$6000,$A3107),0)</f>
        <v>0</v>
      </c>
      <c r="G3107">
        <f>IF(COUNTIFS(Registros!$A$2:$A$6000,"MOV",Registros!$B$2:$B$6000,$A3107)&gt;0,1,0)</f>
        <v>1</v>
      </c>
      <c r="H3107">
        <f>IF($G3107=1,SUMIFS(Registros!$F$2:$F$6000,Registros!$A$2:$A$6000,"MOV",Registros!$B$2:$B$6000,$A3107),0)</f>
        <v>145.25</v>
      </c>
      <c r="I3107">
        <f>IF(COUNTIFS(Registros!$A$2:$A$6000,"CS",Registros!$B$2:$B$6000,$A3107)&gt;0,1,0)</f>
        <v>0</v>
      </c>
      <c r="J3107">
        <f>IF($I3107=1,SUMIFS(Registros!$I$2:$I$6000,Registros!$A$2:$A$6000,"CS",Registros!$B$2:$B$6000,$A3107),0)</f>
        <v>0</v>
      </c>
      <c r="K3107">
        <f>IF(COUNTIFS(Winback!$K$2:$K$300,$A3107)&gt;0,1,0)</f>
        <v>0</v>
      </c>
      <c r="L3107">
        <f>IF(AND($K3107=1,LEFT($A3107,3)="WB-"),SUMIFS(Winback!$D$2:$D$300,Winback!$K$2:$K$300,$A3107),0)</f>
        <v>0</v>
      </c>
      <c r="M3107">
        <f>IF(OR($E3107=1,$G3107=1,SUMIFS(Registros!$J$2:$J$6000,Registros!$B$2:$B$6000,$A3107)&gt;0),1,0)</f>
        <v>1</v>
      </c>
      <c r="N3107">
        <f>IF($J3107&gt;0,1,IF(COUNTIFS(Registros!$A$2:$A$6000,"CS",Registros!$B$2:$B$6000,$A3107,Registros!$K$2:$K$6000,"&lt;&gt;")&gt;0,1,0))</f>
        <v>0</v>
      </c>
      <c r="O3107" t="str">
        <f t="shared" si="240"/>
        <v>SOLO MÓVIL</v>
      </c>
      <c r="P3107" t="str">
        <f t="shared" si="241"/>
        <v>Ofrecer fijo + internet (FLBBTV)</v>
      </c>
      <c r="Q3107">
        <f t="shared" si="242"/>
        <v>145.25</v>
      </c>
      <c r="R3107">
        <f>IFERROR(VLOOKUP($A3107,Registros!$B$2:$G$6000,6,0),IFERROR(INDEX(Winback!$C$2:$C$300,MATCH($A3107,Winback!$K$2:$K$300,0)),""))</f>
        <v>0</v>
      </c>
      <c r="S3107" t="str">
        <f t="shared" si="243"/>
        <v>+MOV</v>
      </c>
      <c r="T3107">
        <f t="shared" si="244"/>
        <v>1</v>
      </c>
    </row>
    <row r="3108" spans="1:20" x14ac:dyDescent="0.35">
      <c r="A3108" t="s">
        <v>15338</v>
      </c>
      <c r="B3108" t="s">
        <v>15339</v>
      </c>
      <c r="C3108" t="s">
        <v>15340</v>
      </c>
      <c r="D3108" t="s">
        <v>15341</v>
      </c>
      <c r="E3108">
        <f>IF(COUNTIFS(Registros!$A$2:$A$6000,"NP",Registros!$B$2:$B$6000,$A3108)&gt;0,1,0)</f>
        <v>0</v>
      </c>
      <c r="F3108">
        <f>IF($E3108=1,SUMIFS(Registros!$F$2:$F$6000,Registros!$A$2:$A$6000,"NP",Registros!$B$2:$B$6000,$A3108),0)</f>
        <v>0</v>
      </c>
      <c r="G3108">
        <f>IF(COUNTIFS(Registros!$A$2:$A$6000,"MOV",Registros!$B$2:$B$6000,$A3108)&gt;0,1,0)</f>
        <v>1</v>
      </c>
      <c r="H3108">
        <f>IF($G3108=1,SUMIFS(Registros!$F$2:$F$6000,Registros!$A$2:$A$6000,"MOV",Registros!$B$2:$B$6000,$A3108),0)</f>
        <v>15</v>
      </c>
      <c r="I3108">
        <f>IF(COUNTIFS(Registros!$A$2:$A$6000,"CS",Registros!$B$2:$B$6000,$A3108)&gt;0,1,0)</f>
        <v>0</v>
      </c>
      <c r="J3108">
        <f>IF($I3108=1,SUMIFS(Registros!$I$2:$I$6000,Registros!$A$2:$A$6000,"CS",Registros!$B$2:$B$6000,$A3108),0)</f>
        <v>0</v>
      </c>
      <c r="K3108">
        <f>IF(COUNTIFS(Winback!$K$2:$K$300,$A3108)&gt;0,1,0)</f>
        <v>0</v>
      </c>
      <c r="L3108">
        <f>IF(AND($K3108=1,LEFT($A3108,3)="WB-"),SUMIFS(Winback!$D$2:$D$300,Winback!$K$2:$K$300,$A3108),0)</f>
        <v>0</v>
      </c>
      <c r="M3108">
        <f>IF(OR($E3108=1,$G3108=1,SUMIFS(Registros!$J$2:$J$6000,Registros!$B$2:$B$6000,$A3108)&gt;0),1,0)</f>
        <v>1</v>
      </c>
      <c r="N3108">
        <f>IF($J3108&gt;0,1,IF(COUNTIFS(Registros!$A$2:$A$6000,"CS",Registros!$B$2:$B$6000,$A3108,Registros!$K$2:$K$6000,"&lt;&gt;")&gt;0,1,0))</f>
        <v>0</v>
      </c>
      <c r="O3108" t="str">
        <f t="shared" si="240"/>
        <v>SOLO MÓVIL</v>
      </c>
      <c r="P3108" t="str">
        <f t="shared" si="241"/>
        <v>Ofrecer fijo + internet (FLBBTV)</v>
      </c>
      <c r="Q3108">
        <f t="shared" si="242"/>
        <v>15</v>
      </c>
      <c r="R3108">
        <f>IFERROR(VLOOKUP($A3108,Registros!$B$2:$G$6000,6,0),IFERROR(INDEX(Winback!$C$2:$C$300,MATCH($A3108,Winback!$K$2:$K$300,0)),""))</f>
        <v>0</v>
      </c>
      <c r="S3108" t="str">
        <f t="shared" si="243"/>
        <v>+MOV</v>
      </c>
      <c r="T3108">
        <f t="shared" si="244"/>
        <v>1</v>
      </c>
    </row>
    <row r="3109" spans="1:20" x14ac:dyDescent="0.35">
      <c r="A3109" t="s">
        <v>15343</v>
      </c>
      <c r="B3109" t="s">
        <v>15344</v>
      </c>
      <c r="C3109" t="s">
        <v>15345</v>
      </c>
      <c r="D3109" t="s">
        <v>15346</v>
      </c>
      <c r="E3109">
        <f>IF(COUNTIFS(Registros!$A$2:$A$6000,"NP",Registros!$B$2:$B$6000,$A3109)&gt;0,1,0)</f>
        <v>0</v>
      </c>
      <c r="F3109">
        <f>IF($E3109=1,SUMIFS(Registros!$F$2:$F$6000,Registros!$A$2:$A$6000,"NP",Registros!$B$2:$B$6000,$A3109),0)</f>
        <v>0</v>
      </c>
      <c r="G3109">
        <f>IF(COUNTIFS(Registros!$A$2:$A$6000,"MOV",Registros!$B$2:$B$6000,$A3109)&gt;0,1,0)</f>
        <v>1</v>
      </c>
      <c r="H3109">
        <f>IF($G3109=1,SUMIFS(Registros!$F$2:$F$6000,Registros!$A$2:$A$6000,"MOV",Registros!$B$2:$B$6000,$A3109),0)</f>
        <v>15</v>
      </c>
      <c r="I3109">
        <f>IF(COUNTIFS(Registros!$A$2:$A$6000,"CS",Registros!$B$2:$B$6000,$A3109)&gt;0,1,0)</f>
        <v>0</v>
      </c>
      <c r="J3109">
        <f>IF($I3109=1,SUMIFS(Registros!$I$2:$I$6000,Registros!$A$2:$A$6000,"CS",Registros!$B$2:$B$6000,$A3109),0)</f>
        <v>0</v>
      </c>
      <c r="K3109">
        <f>IF(COUNTIFS(Winback!$K$2:$K$300,$A3109)&gt;0,1,0)</f>
        <v>0</v>
      </c>
      <c r="L3109">
        <f>IF(AND($K3109=1,LEFT($A3109,3)="WB-"),SUMIFS(Winback!$D$2:$D$300,Winback!$K$2:$K$300,$A3109),0)</f>
        <v>0</v>
      </c>
      <c r="M3109">
        <f>IF(OR($E3109=1,$G3109=1,SUMIFS(Registros!$J$2:$J$6000,Registros!$B$2:$B$6000,$A3109)&gt;0),1,0)</f>
        <v>1</v>
      </c>
      <c r="N3109">
        <f>IF($J3109&gt;0,1,IF(COUNTIFS(Registros!$A$2:$A$6000,"CS",Registros!$B$2:$B$6000,$A3109,Registros!$K$2:$K$6000,"&lt;&gt;")&gt;0,1,0))</f>
        <v>0</v>
      </c>
      <c r="O3109" t="str">
        <f t="shared" si="240"/>
        <v>SOLO MÓVIL</v>
      </c>
      <c r="P3109" t="str">
        <f t="shared" si="241"/>
        <v>Ofrecer fijo + internet (FLBBTV)</v>
      </c>
      <c r="Q3109">
        <f t="shared" si="242"/>
        <v>15</v>
      </c>
      <c r="R3109">
        <f>IFERROR(VLOOKUP($A3109,Registros!$B$2:$G$6000,6,0),IFERROR(INDEX(Winback!$C$2:$C$300,MATCH($A3109,Winback!$K$2:$K$300,0)),""))</f>
        <v>0</v>
      </c>
      <c r="S3109" t="str">
        <f t="shared" si="243"/>
        <v>+MOV</v>
      </c>
      <c r="T3109">
        <f t="shared" si="244"/>
        <v>1</v>
      </c>
    </row>
    <row r="3110" spans="1:20" x14ac:dyDescent="0.35">
      <c r="A3110" t="s">
        <v>15348</v>
      </c>
      <c r="B3110" t="s">
        <v>15349</v>
      </c>
      <c r="C3110" t="s">
        <v>15350</v>
      </c>
      <c r="D3110" t="s">
        <v>15351</v>
      </c>
      <c r="E3110">
        <f>IF(COUNTIFS(Registros!$A$2:$A$6000,"NP",Registros!$B$2:$B$6000,$A3110)&gt;0,1,0)</f>
        <v>0</v>
      </c>
      <c r="F3110">
        <f>IF($E3110=1,SUMIFS(Registros!$F$2:$F$6000,Registros!$A$2:$A$6000,"NP",Registros!$B$2:$B$6000,$A3110),0)</f>
        <v>0</v>
      </c>
      <c r="G3110">
        <f>IF(COUNTIFS(Registros!$A$2:$A$6000,"MOV",Registros!$B$2:$B$6000,$A3110)&gt;0,1,0)</f>
        <v>1</v>
      </c>
      <c r="H3110">
        <f>IF($G3110=1,SUMIFS(Registros!$F$2:$F$6000,Registros!$A$2:$A$6000,"MOV",Registros!$B$2:$B$6000,$A3110),0)</f>
        <v>15</v>
      </c>
      <c r="I3110">
        <f>IF(COUNTIFS(Registros!$A$2:$A$6000,"CS",Registros!$B$2:$B$6000,$A3110)&gt;0,1,0)</f>
        <v>0</v>
      </c>
      <c r="J3110">
        <f>IF($I3110=1,SUMIFS(Registros!$I$2:$I$6000,Registros!$A$2:$A$6000,"CS",Registros!$B$2:$B$6000,$A3110),0)</f>
        <v>0</v>
      </c>
      <c r="K3110">
        <f>IF(COUNTIFS(Winback!$K$2:$K$300,$A3110)&gt;0,1,0)</f>
        <v>0</v>
      </c>
      <c r="L3110">
        <f>IF(AND($K3110=1,LEFT($A3110,3)="WB-"),SUMIFS(Winback!$D$2:$D$300,Winback!$K$2:$K$300,$A3110),0)</f>
        <v>0</v>
      </c>
      <c r="M3110">
        <f>IF(OR($E3110=1,$G3110=1,SUMIFS(Registros!$J$2:$J$6000,Registros!$B$2:$B$6000,$A3110)&gt;0),1,0)</f>
        <v>1</v>
      </c>
      <c r="N3110">
        <f>IF($J3110&gt;0,1,IF(COUNTIFS(Registros!$A$2:$A$6000,"CS",Registros!$B$2:$B$6000,$A3110,Registros!$K$2:$K$6000,"&lt;&gt;")&gt;0,1,0))</f>
        <v>0</v>
      </c>
      <c r="O3110" t="str">
        <f t="shared" si="240"/>
        <v>SOLO MÓVIL</v>
      </c>
      <c r="P3110" t="str">
        <f t="shared" si="241"/>
        <v>Ofrecer fijo + internet (FLBBTV)</v>
      </c>
      <c r="Q3110">
        <f t="shared" si="242"/>
        <v>15</v>
      </c>
      <c r="R3110">
        <f>IFERROR(VLOOKUP($A3110,Registros!$B$2:$G$6000,6,0),IFERROR(INDEX(Winback!$C$2:$C$300,MATCH($A3110,Winback!$K$2:$K$300,0)),""))</f>
        <v>0</v>
      </c>
      <c r="S3110" t="str">
        <f t="shared" si="243"/>
        <v>+MOV</v>
      </c>
      <c r="T3110">
        <f t="shared" si="244"/>
        <v>1</v>
      </c>
    </row>
    <row r="3111" spans="1:20" x14ac:dyDescent="0.35">
      <c r="A3111" t="s">
        <v>15353</v>
      </c>
      <c r="B3111" t="s">
        <v>15354</v>
      </c>
      <c r="C3111" t="s">
        <v>15355</v>
      </c>
      <c r="D3111" t="s">
        <v>15356</v>
      </c>
      <c r="E3111">
        <f>IF(COUNTIFS(Registros!$A$2:$A$6000,"NP",Registros!$B$2:$B$6000,$A3111)&gt;0,1,0)</f>
        <v>0</v>
      </c>
      <c r="F3111">
        <f>IF($E3111=1,SUMIFS(Registros!$F$2:$F$6000,Registros!$A$2:$A$6000,"NP",Registros!$B$2:$B$6000,$A3111),0)</f>
        <v>0</v>
      </c>
      <c r="G3111">
        <f>IF(COUNTIFS(Registros!$A$2:$A$6000,"MOV",Registros!$B$2:$B$6000,$A3111)&gt;0,1,0)</f>
        <v>1</v>
      </c>
      <c r="H3111">
        <f>IF($G3111=1,SUMIFS(Registros!$F$2:$F$6000,Registros!$A$2:$A$6000,"MOV",Registros!$B$2:$B$6000,$A3111),0)</f>
        <v>15</v>
      </c>
      <c r="I3111">
        <f>IF(COUNTIFS(Registros!$A$2:$A$6000,"CS",Registros!$B$2:$B$6000,$A3111)&gt;0,1,0)</f>
        <v>0</v>
      </c>
      <c r="J3111">
        <f>IF($I3111=1,SUMIFS(Registros!$I$2:$I$6000,Registros!$A$2:$A$6000,"CS",Registros!$B$2:$B$6000,$A3111),0)</f>
        <v>0</v>
      </c>
      <c r="K3111">
        <f>IF(COUNTIFS(Winback!$K$2:$K$300,$A3111)&gt;0,1,0)</f>
        <v>0</v>
      </c>
      <c r="L3111">
        <f>IF(AND($K3111=1,LEFT($A3111,3)="WB-"),SUMIFS(Winback!$D$2:$D$300,Winback!$K$2:$K$300,$A3111),0)</f>
        <v>0</v>
      </c>
      <c r="M3111">
        <f>IF(OR($E3111=1,$G3111=1,SUMIFS(Registros!$J$2:$J$6000,Registros!$B$2:$B$6000,$A3111)&gt;0),1,0)</f>
        <v>1</v>
      </c>
      <c r="N3111">
        <f>IF($J3111&gt;0,1,IF(COUNTIFS(Registros!$A$2:$A$6000,"CS",Registros!$B$2:$B$6000,$A3111,Registros!$K$2:$K$6000,"&lt;&gt;")&gt;0,1,0))</f>
        <v>0</v>
      </c>
      <c r="O3111" t="str">
        <f t="shared" si="240"/>
        <v>SOLO MÓVIL</v>
      </c>
      <c r="P3111" t="str">
        <f t="shared" si="241"/>
        <v>Ofrecer fijo + internet (FLBBTV)</v>
      </c>
      <c r="Q3111">
        <f t="shared" si="242"/>
        <v>15</v>
      </c>
      <c r="R3111">
        <f>IFERROR(VLOOKUP($A3111,Registros!$B$2:$G$6000,6,0),IFERROR(INDEX(Winback!$C$2:$C$300,MATCH($A3111,Winback!$K$2:$K$300,0)),""))</f>
        <v>0</v>
      </c>
      <c r="S3111" t="str">
        <f t="shared" si="243"/>
        <v>+MOV</v>
      </c>
      <c r="T3111">
        <f t="shared" si="244"/>
        <v>1</v>
      </c>
    </row>
    <row r="3112" spans="1:20" x14ac:dyDescent="0.35">
      <c r="A3112" t="s">
        <v>15358</v>
      </c>
      <c r="B3112" t="s">
        <v>15359</v>
      </c>
      <c r="C3112" t="s">
        <v>15360</v>
      </c>
      <c r="D3112" t="s">
        <v>15361</v>
      </c>
      <c r="E3112">
        <f>IF(COUNTIFS(Registros!$A$2:$A$6000,"NP",Registros!$B$2:$B$6000,$A3112)&gt;0,1,0)</f>
        <v>0</v>
      </c>
      <c r="F3112">
        <f>IF($E3112=1,SUMIFS(Registros!$F$2:$F$6000,Registros!$A$2:$A$6000,"NP",Registros!$B$2:$B$6000,$A3112),0)</f>
        <v>0</v>
      </c>
      <c r="G3112">
        <f>IF(COUNTIFS(Registros!$A$2:$A$6000,"MOV",Registros!$B$2:$B$6000,$A3112)&gt;0,1,0)</f>
        <v>1</v>
      </c>
      <c r="H3112">
        <f>IF($G3112=1,SUMIFS(Registros!$F$2:$F$6000,Registros!$A$2:$A$6000,"MOV",Registros!$B$2:$B$6000,$A3112),0)</f>
        <v>30</v>
      </c>
      <c r="I3112">
        <f>IF(COUNTIFS(Registros!$A$2:$A$6000,"CS",Registros!$B$2:$B$6000,$A3112)&gt;0,1,0)</f>
        <v>0</v>
      </c>
      <c r="J3112">
        <f>IF($I3112=1,SUMIFS(Registros!$I$2:$I$6000,Registros!$A$2:$A$6000,"CS",Registros!$B$2:$B$6000,$A3112),0)</f>
        <v>0</v>
      </c>
      <c r="K3112">
        <f>IF(COUNTIFS(Winback!$K$2:$K$300,$A3112)&gt;0,1,0)</f>
        <v>0</v>
      </c>
      <c r="L3112">
        <f>IF(AND($K3112=1,LEFT($A3112,3)="WB-"),SUMIFS(Winback!$D$2:$D$300,Winback!$K$2:$K$300,$A3112),0)</f>
        <v>0</v>
      </c>
      <c r="M3112">
        <f>IF(OR($E3112=1,$G3112=1,SUMIFS(Registros!$J$2:$J$6000,Registros!$B$2:$B$6000,$A3112)&gt;0),1,0)</f>
        <v>1</v>
      </c>
      <c r="N3112">
        <f>IF($J3112&gt;0,1,IF(COUNTIFS(Registros!$A$2:$A$6000,"CS",Registros!$B$2:$B$6000,$A3112,Registros!$K$2:$K$6000,"&lt;&gt;")&gt;0,1,0))</f>
        <v>0</v>
      </c>
      <c r="O3112" t="str">
        <f t="shared" si="240"/>
        <v>SOLO MÓVIL</v>
      </c>
      <c r="P3112" t="str">
        <f t="shared" si="241"/>
        <v>Ofrecer fijo + internet (FLBBTV)</v>
      </c>
      <c r="Q3112">
        <f t="shared" si="242"/>
        <v>30</v>
      </c>
      <c r="R3112">
        <f>IFERROR(VLOOKUP($A3112,Registros!$B$2:$G$6000,6,0),IFERROR(INDEX(Winback!$C$2:$C$300,MATCH($A3112,Winback!$K$2:$K$300,0)),""))</f>
        <v>0</v>
      </c>
      <c r="S3112" t="str">
        <f t="shared" si="243"/>
        <v>+MOV</v>
      </c>
      <c r="T3112">
        <f t="shared" si="244"/>
        <v>1</v>
      </c>
    </row>
    <row r="3113" spans="1:20" x14ac:dyDescent="0.35">
      <c r="A3113" t="s">
        <v>15363</v>
      </c>
      <c r="B3113" t="s">
        <v>15364</v>
      </c>
      <c r="C3113" t="s">
        <v>15365</v>
      </c>
      <c r="D3113" t="s">
        <v>15366</v>
      </c>
      <c r="E3113">
        <f>IF(COUNTIFS(Registros!$A$2:$A$6000,"NP",Registros!$B$2:$B$6000,$A3113)&gt;0,1,0)</f>
        <v>0</v>
      </c>
      <c r="F3113">
        <f>IF($E3113=1,SUMIFS(Registros!$F$2:$F$6000,Registros!$A$2:$A$6000,"NP",Registros!$B$2:$B$6000,$A3113),0)</f>
        <v>0</v>
      </c>
      <c r="G3113">
        <f>IF(COUNTIFS(Registros!$A$2:$A$6000,"MOV",Registros!$B$2:$B$6000,$A3113)&gt;0,1,0)</f>
        <v>1</v>
      </c>
      <c r="H3113">
        <f>IF($G3113=1,SUMIFS(Registros!$F$2:$F$6000,Registros!$A$2:$A$6000,"MOV",Registros!$B$2:$B$6000,$A3113),0)</f>
        <v>15</v>
      </c>
      <c r="I3113">
        <f>IF(COUNTIFS(Registros!$A$2:$A$6000,"CS",Registros!$B$2:$B$6000,$A3113)&gt;0,1,0)</f>
        <v>0</v>
      </c>
      <c r="J3113">
        <f>IF($I3113=1,SUMIFS(Registros!$I$2:$I$6000,Registros!$A$2:$A$6000,"CS",Registros!$B$2:$B$6000,$A3113),0)</f>
        <v>0</v>
      </c>
      <c r="K3113">
        <f>IF(COUNTIFS(Winback!$K$2:$K$300,$A3113)&gt;0,1,0)</f>
        <v>0</v>
      </c>
      <c r="L3113">
        <f>IF(AND($K3113=1,LEFT($A3113,3)="WB-"),SUMIFS(Winback!$D$2:$D$300,Winback!$K$2:$K$300,$A3113),0)</f>
        <v>0</v>
      </c>
      <c r="M3113">
        <f>IF(OR($E3113=1,$G3113=1,SUMIFS(Registros!$J$2:$J$6000,Registros!$B$2:$B$6000,$A3113)&gt;0),1,0)</f>
        <v>1</v>
      </c>
      <c r="N3113">
        <f>IF($J3113&gt;0,1,IF(COUNTIFS(Registros!$A$2:$A$6000,"CS",Registros!$B$2:$B$6000,$A3113,Registros!$K$2:$K$6000,"&lt;&gt;")&gt;0,1,0))</f>
        <v>0</v>
      </c>
      <c r="O3113" t="str">
        <f t="shared" si="240"/>
        <v>SOLO MÓVIL</v>
      </c>
      <c r="P3113" t="str">
        <f t="shared" si="241"/>
        <v>Ofrecer fijo + internet (FLBBTV)</v>
      </c>
      <c r="Q3113">
        <f t="shared" si="242"/>
        <v>15</v>
      </c>
      <c r="R3113">
        <f>IFERROR(VLOOKUP($A3113,Registros!$B$2:$G$6000,6,0),IFERROR(INDEX(Winback!$C$2:$C$300,MATCH($A3113,Winback!$K$2:$K$300,0)),""))</f>
        <v>0</v>
      </c>
      <c r="S3113" t="str">
        <f t="shared" si="243"/>
        <v>+MOV</v>
      </c>
      <c r="T3113">
        <f t="shared" si="244"/>
        <v>1</v>
      </c>
    </row>
    <row r="3114" spans="1:20" x14ac:dyDescent="0.35">
      <c r="A3114" t="s">
        <v>15368</v>
      </c>
      <c r="B3114" t="s">
        <v>15369</v>
      </c>
      <c r="C3114" t="s">
        <v>15370</v>
      </c>
      <c r="D3114" t="s">
        <v>15371</v>
      </c>
      <c r="E3114">
        <f>IF(COUNTIFS(Registros!$A$2:$A$6000,"NP",Registros!$B$2:$B$6000,$A3114)&gt;0,1,0)</f>
        <v>0</v>
      </c>
      <c r="F3114">
        <f>IF($E3114=1,SUMIFS(Registros!$F$2:$F$6000,Registros!$A$2:$A$6000,"NP",Registros!$B$2:$B$6000,$A3114),0)</f>
        <v>0</v>
      </c>
      <c r="G3114">
        <f>IF(COUNTIFS(Registros!$A$2:$A$6000,"MOV",Registros!$B$2:$B$6000,$A3114)&gt;0,1,0)</f>
        <v>1</v>
      </c>
      <c r="H3114">
        <f>IF($G3114=1,SUMIFS(Registros!$F$2:$F$6000,Registros!$A$2:$A$6000,"MOV",Registros!$B$2:$B$6000,$A3114),0)</f>
        <v>15</v>
      </c>
      <c r="I3114">
        <f>IF(COUNTIFS(Registros!$A$2:$A$6000,"CS",Registros!$B$2:$B$6000,$A3114)&gt;0,1,0)</f>
        <v>0</v>
      </c>
      <c r="J3114">
        <f>IF($I3114=1,SUMIFS(Registros!$I$2:$I$6000,Registros!$A$2:$A$6000,"CS",Registros!$B$2:$B$6000,$A3114),0)</f>
        <v>0</v>
      </c>
      <c r="K3114">
        <f>IF(COUNTIFS(Winback!$K$2:$K$300,$A3114)&gt;0,1,0)</f>
        <v>0</v>
      </c>
      <c r="L3114">
        <f>IF(AND($K3114=1,LEFT($A3114,3)="WB-"),SUMIFS(Winback!$D$2:$D$300,Winback!$K$2:$K$300,$A3114),0)</f>
        <v>0</v>
      </c>
      <c r="M3114">
        <f>IF(OR($E3114=1,$G3114=1,SUMIFS(Registros!$J$2:$J$6000,Registros!$B$2:$B$6000,$A3114)&gt;0),1,0)</f>
        <v>1</v>
      </c>
      <c r="N3114">
        <f>IF($J3114&gt;0,1,IF(COUNTIFS(Registros!$A$2:$A$6000,"CS",Registros!$B$2:$B$6000,$A3114,Registros!$K$2:$K$6000,"&lt;&gt;")&gt;0,1,0))</f>
        <v>0</v>
      </c>
      <c r="O3114" t="str">
        <f t="shared" si="240"/>
        <v>SOLO MÓVIL</v>
      </c>
      <c r="P3114" t="str">
        <f t="shared" si="241"/>
        <v>Ofrecer fijo + internet (FLBBTV)</v>
      </c>
      <c r="Q3114">
        <f t="shared" si="242"/>
        <v>15</v>
      </c>
      <c r="R3114">
        <f>IFERROR(VLOOKUP($A3114,Registros!$B$2:$G$6000,6,0),IFERROR(INDEX(Winback!$C$2:$C$300,MATCH($A3114,Winback!$K$2:$K$300,0)),""))</f>
        <v>0</v>
      </c>
      <c r="S3114" t="str">
        <f t="shared" si="243"/>
        <v>+MOV</v>
      </c>
      <c r="T3114">
        <f t="shared" si="244"/>
        <v>1</v>
      </c>
    </row>
    <row r="3115" spans="1:20" x14ac:dyDescent="0.35">
      <c r="A3115" t="s">
        <v>15373</v>
      </c>
      <c r="B3115" t="s">
        <v>15374</v>
      </c>
      <c r="C3115" t="s">
        <v>15375</v>
      </c>
      <c r="D3115" t="s">
        <v>15376</v>
      </c>
      <c r="E3115">
        <f>IF(COUNTIFS(Registros!$A$2:$A$6000,"NP",Registros!$B$2:$B$6000,$A3115)&gt;0,1,0)</f>
        <v>0</v>
      </c>
      <c r="F3115">
        <f>IF($E3115=1,SUMIFS(Registros!$F$2:$F$6000,Registros!$A$2:$A$6000,"NP",Registros!$B$2:$B$6000,$A3115),0)</f>
        <v>0</v>
      </c>
      <c r="G3115">
        <f>IF(COUNTIFS(Registros!$A$2:$A$6000,"MOV",Registros!$B$2:$B$6000,$A3115)&gt;0,1,0)</f>
        <v>1</v>
      </c>
      <c r="H3115">
        <f>IF($G3115=1,SUMIFS(Registros!$F$2:$F$6000,Registros!$A$2:$A$6000,"MOV",Registros!$B$2:$B$6000,$A3115),0)</f>
        <v>16.940000000000001</v>
      </c>
      <c r="I3115">
        <f>IF(COUNTIFS(Registros!$A$2:$A$6000,"CS",Registros!$B$2:$B$6000,$A3115)&gt;0,1,0)</f>
        <v>0</v>
      </c>
      <c r="J3115">
        <f>IF($I3115=1,SUMIFS(Registros!$I$2:$I$6000,Registros!$A$2:$A$6000,"CS",Registros!$B$2:$B$6000,$A3115),0)</f>
        <v>0</v>
      </c>
      <c r="K3115">
        <f>IF(COUNTIFS(Winback!$K$2:$K$300,$A3115)&gt;0,1,0)</f>
        <v>0</v>
      </c>
      <c r="L3115">
        <f>IF(AND($K3115=1,LEFT($A3115,3)="WB-"),SUMIFS(Winback!$D$2:$D$300,Winback!$K$2:$K$300,$A3115),0)</f>
        <v>0</v>
      </c>
      <c r="M3115">
        <f>IF(OR($E3115=1,$G3115=1,SUMIFS(Registros!$J$2:$J$6000,Registros!$B$2:$B$6000,$A3115)&gt;0),1,0)</f>
        <v>1</v>
      </c>
      <c r="N3115">
        <f>IF($J3115&gt;0,1,IF(COUNTIFS(Registros!$A$2:$A$6000,"CS",Registros!$B$2:$B$6000,$A3115,Registros!$K$2:$K$6000,"&lt;&gt;")&gt;0,1,0))</f>
        <v>0</v>
      </c>
      <c r="O3115" t="str">
        <f t="shared" si="240"/>
        <v>SOLO MÓVIL</v>
      </c>
      <c r="P3115" t="str">
        <f t="shared" si="241"/>
        <v>Ofrecer fijo + internet (FLBBTV)</v>
      </c>
      <c r="Q3115">
        <f t="shared" si="242"/>
        <v>16.940000000000001</v>
      </c>
      <c r="R3115">
        <f>IFERROR(VLOOKUP($A3115,Registros!$B$2:$G$6000,6,0),IFERROR(INDEX(Winback!$C$2:$C$300,MATCH($A3115,Winback!$K$2:$K$300,0)),""))</f>
        <v>0</v>
      </c>
      <c r="S3115" t="str">
        <f t="shared" si="243"/>
        <v>+MOV</v>
      </c>
      <c r="T3115">
        <f t="shared" si="244"/>
        <v>1</v>
      </c>
    </row>
    <row r="3116" spans="1:20" x14ac:dyDescent="0.35">
      <c r="A3116" t="s">
        <v>15377</v>
      </c>
      <c r="B3116" t="s">
        <v>15378</v>
      </c>
      <c r="C3116" t="s">
        <v>15379</v>
      </c>
      <c r="D3116" t="s">
        <v>15380</v>
      </c>
      <c r="E3116">
        <f>IF(COUNTIFS(Registros!$A$2:$A$6000,"NP",Registros!$B$2:$B$6000,$A3116)&gt;0,1,0)</f>
        <v>0</v>
      </c>
      <c r="F3116">
        <f>IF($E3116=1,SUMIFS(Registros!$F$2:$F$6000,Registros!$A$2:$A$6000,"NP",Registros!$B$2:$B$6000,$A3116),0)</f>
        <v>0</v>
      </c>
      <c r="G3116">
        <f>IF(COUNTIFS(Registros!$A$2:$A$6000,"MOV",Registros!$B$2:$B$6000,$A3116)&gt;0,1,0)</f>
        <v>1</v>
      </c>
      <c r="H3116">
        <f>IF($G3116=1,SUMIFS(Registros!$F$2:$F$6000,Registros!$A$2:$A$6000,"MOV",Registros!$B$2:$B$6000,$A3116),0)</f>
        <v>15</v>
      </c>
      <c r="I3116">
        <f>IF(COUNTIFS(Registros!$A$2:$A$6000,"CS",Registros!$B$2:$B$6000,$A3116)&gt;0,1,0)</f>
        <v>0</v>
      </c>
      <c r="J3116">
        <f>IF($I3116=1,SUMIFS(Registros!$I$2:$I$6000,Registros!$A$2:$A$6000,"CS",Registros!$B$2:$B$6000,$A3116),0)</f>
        <v>0</v>
      </c>
      <c r="K3116">
        <f>IF(COUNTIFS(Winback!$K$2:$K$300,$A3116)&gt;0,1,0)</f>
        <v>0</v>
      </c>
      <c r="L3116">
        <f>IF(AND($K3116=1,LEFT($A3116,3)="WB-"),SUMIFS(Winback!$D$2:$D$300,Winback!$K$2:$K$300,$A3116),0)</f>
        <v>0</v>
      </c>
      <c r="M3116">
        <f>IF(OR($E3116=1,$G3116=1,SUMIFS(Registros!$J$2:$J$6000,Registros!$B$2:$B$6000,$A3116)&gt;0),1,0)</f>
        <v>1</v>
      </c>
      <c r="N3116">
        <f>IF($J3116&gt;0,1,IF(COUNTIFS(Registros!$A$2:$A$6000,"CS",Registros!$B$2:$B$6000,$A3116,Registros!$K$2:$K$6000,"&lt;&gt;")&gt;0,1,0))</f>
        <v>0</v>
      </c>
      <c r="O3116" t="str">
        <f t="shared" si="240"/>
        <v>SOLO MÓVIL</v>
      </c>
      <c r="P3116" t="str">
        <f t="shared" si="241"/>
        <v>Ofrecer fijo + internet (FLBBTV)</v>
      </c>
      <c r="Q3116">
        <f t="shared" si="242"/>
        <v>15</v>
      </c>
      <c r="R3116">
        <f>IFERROR(VLOOKUP($A3116,Registros!$B$2:$G$6000,6,0),IFERROR(INDEX(Winback!$C$2:$C$300,MATCH($A3116,Winback!$K$2:$K$300,0)),""))</f>
        <v>0</v>
      </c>
      <c r="S3116" t="str">
        <f t="shared" si="243"/>
        <v>+MOV</v>
      </c>
      <c r="T3116">
        <f t="shared" si="244"/>
        <v>1</v>
      </c>
    </row>
    <row r="3117" spans="1:20" x14ac:dyDescent="0.35">
      <c r="A3117" t="s">
        <v>15382</v>
      </c>
      <c r="B3117" t="s">
        <v>15383</v>
      </c>
      <c r="C3117" t="s">
        <v>15384</v>
      </c>
      <c r="D3117" t="s">
        <v>15385</v>
      </c>
      <c r="E3117">
        <f>IF(COUNTIFS(Registros!$A$2:$A$6000,"NP",Registros!$B$2:$B$6000,$A3117)&gt;0,1,0)</f>
        <v>0</v>
      </c>
      <c r="F3117">
        <f>IF($E3117=1,SUMIFS(Registros!$F$2:$F$6000,Registros!$A$2:$A$6000,"NP",Registros!$B$2:$B$6000,$A3117),0)</f>
        <v>0</v>
      </c>
      <c r="G3117">
        <f>IF(COUNTIFS(Registros!$A$2:$A$6000,"MOV",Registros!$B$2:$B$6000,$A3117)&gt;0,1,0)</f>
        <v>1</v>
      </c>
      <c r="H3117">
        <f>IF($G3117=1,SUMIFS(Registros!$F$2:$F$6000,Registros!$A$2:$A$6000,"MOV",Registros!$B$2:$B$6000,$A3117),0)</f>
        <v>15</v>
      </c>
      <c r="I3117">
        <f>IF(COUNTIFS(Registros!$A$2:$A$6000,"CS",Registros!$B$2:$B$6000,$A3117)&gt;0,1,0)</f>
        <v>0</v>
      </c>
      <c r="J3117">
        <f>IF($I3117=1,SUMIFS(Registros!$I$2:$I$6000,Registros!$A$2:$A$6000,"CS",Registros!$B$2:$B$6000,$A3117),0)</f>
        <v>0</v>
      </c>
      <c r="K3117">
        <f>IF(COUNTIFS(Winback!$K$2:$K$300,$A3117)&gt;0,1,0)</f>
        <v>0</v>
      </c>
      <c r="L3117">
        <f>IF(AND($K3117=1,LEFT($A3117,3)="WB-"),SUMIFS(Winback!$D$2:$D$300,Winback!$K$2:$K$300,$A3117),0)</f>
        <v>0</v>
      </c>
      <c r="M3117">
        <f>IF(OR($E3117=1,$G3117=1,SUMIFS(Registros!$J$2:$J$6000,Registros!$B$2:$B$6000,$A3117)&gt;0),1,0)</f>
        <v>1</v>
      </c>
      <c r="N3117">
        <f>IF($J3117&gt;0,1,IF(COUNTIFS(Registros!$A$2:$A$6000,"CS",Registros!$B$2:$B$6000,$A3117,Registros!$K$2:$K$6000,"&lt;&gt;")&gt;0,1,0))</f>
        <v>0</v>
      </c>
      <c r="O3117" t="str">
        <f t="shared" si="240"/>
        <v>SOLO MÓVIL</v>
      </c>
      <c r="P3117" t="str">
        <f t="shared" si="241"/>
        <v>Ofrecer fijo + internet (FLBBTV)</v>
      </c>
      <c r="Q3117">
        <f t="shared" si="242"/>
        <v>15</v>
      </c>
      <c r="R3117">
        <f>IFERROR(VLOOKUP($A3117,Registros!$B$2:$G$6000,6,0),IFERROR(INDEX(Winback!$C$2:$C$300,MATCH($A3117,Winback!$K$2:$K$300,0)),""))</f>
        <v>0</v>
      </c>
      <c r="S3117" t="str">
        <f t="shared" si="243"/>
        <v>+MOV</v>
      </c>
      <c r="T3117">
        <f t="shared" si="244"/>
        <v>1</v>
      </c>
    </row>
    <row r="3118" spans="1:20" x14ac:dyDescent="0.35">
      <c r="A3118" t="s">
        <v>15387</v>
      </c>
      <c r="B3118" t="s">
        <v>15388</v>
      </c>
      <c r="C3118" t="s">
        <v>15389</v>
      </c>
      <c r="D3118" t="s">
        <v>15390</v>
      </c>
      <c r="E3118">
        <f>IF(COUNTIFS(Registros!$A$2:$A$6000,"NP",Registros!$B$2:$B$6000,$A3118)&gt;0,1,0)</f>
        <v>0</v>
      </c>
      <c r="F3118">
        <f>IF($E3118=1,SUMIFS(Registros!$F$2:$F$6000,Registros!$A$2:$A$6000,"NP",Registros!$B$2:$B$6000,$A3118),0)</f>
        <v>0</v>
      </c>
      <c r="G3118">
        <f>IF(COUNTIFS(Registros!$A$2:$A$6000,"MOV",Registros!$B$2:$B$6000,$A3118)&gt;0,1,0)</f>
        <v>1</v>
      </c>
      <c r="H3118">
        <f>IF($G3118=1,SUMIFS(Registros!$F$2:$F$6000,Registros!$A$2:$A$6000,"MOV",Registros!$B$2:$B$6000,$A3118),0)</f>
        <v>30</v>
      </c>
      <c r="I3118">
        <f>IF(COUNTIFS(Registros!$A$2:$A$6000,"CS",Registros!$B$2:$B$6000,$A3118)&gt;0,1,0)</f>
        <v>0</v>
      </c>
      <c r="J3118">
        <f>IF($I3118=1,SUMIFS(Registros!$I$2:$I$6000,Registros!$A$2:$A$6000,"CS",Registros!$B$2:$B$6000,$A3118),0)</f>
        <v>0</v>
      </c>
      <c r="K3118">
        <f>IF(COUNTIFS(Winback!$K$2:$K$300,$A3118)&gt;0,1,0)</f>
        <v>0</v>
      </c>
      <c r="L3118">
        <f>IF(AND($K3118=1,LEFT($A3118,3)="WB-"),SUMIFS(Winback!$D$2:$D$300,Winback!$K$2:$K$300,$A3118),0)</f>
        <v>0</v>
      </c>
      <c r="M3118">
        <f>IF(OR($E3118=1,$G3118=1,SUMIFS(Registros!$J$2:$J$6000,Registros!$B$2:$B$6000,$A3118)&gt;0),1,0)</f>
        <v>1</v>
      </c>
      <c r="N3118">
        <f>IF($J3118&gt;0,1,IF(COUNTIFS(Registros!$A$2:$A$6000,"CS",Registros!$B$2:$B$6000,$A3118,Registros!$K$2:$K$6000,"&lt;&gt;")&gt;0,1,0))</f>
        <v>0</v>
      </c>
      <c r="O3118" t="str">
        <f t="shared" si="240"/>
        <v>SOLO MÓVIL</v>
      </c>
      <c r="P3118" t="str">
        <f t="shared" si="241"/>
        <v>Ofrecer fijo + internet (FLBBTV)</v>
      </c>
      <c r="Q3118">
        <f t="shared" si="242"/>
        <v>30</v>
      </c>
      <c r="R3118">
        <f>IFERROR(VLOOKUP($A3118,Registros!$B$2:$G$6000,6,0),IFERROR(INDEX(Winback!$C$2:$C$300,MATCH($A3118,Winback!$K$2:$K$300,0)),""))</f>
        <v>0</v>
      </c>
      <c r="S3118" t="str">
        <f t="shared" si="243"/>
        <v>+MOV</v>
      </c>
      <c r="T3118">
        <f t="shared" si="244"/>
        <v>1</v>
      </c>
    </row>
    <row r="3119" spans="1:20" x14ac:dyDescent="0.35">
      <c r="A3119" t="s">
        <v>15392</v>
      </c>
      <c r="B3119" t="s">
        <v>15393</v>
      </c>
      <c r="C3119" t="s">
        <v>15394</v>
      </c>
      <c r="D3119" t="s">
        <v>3268</v>
      </c>
      <c r="E3119">
        <f>IF(COUNTIFS(Registros!$A$2:$A$6000,"NP",Registros!$B$2:$B$6000,$A3119)&gt;0,1,0)</f>
        <v>0</v>
      </c>
      <c r="F3119">
        <f>IF($E3119=1,SUMIFS(Registros!$F$2:$F$6000,Registros!$A$2:$A$6000,"NP",Registros!$B$2:$B$6000,$A3119),0)</f>
        <v>0</v>
      </c>
      <c r="G3119">
        <f>IF(COUNTIFS(Registros!$A$2:$A$6000,"MOV",Registros!$B$2:$B$6000,$A3119)&gt;0,1,0)</f>
        <v>1</v>
      </c>
      <c r="H3119">
        <f>IF($G3119=1,SUMIFS(Registros!$F$2:$F$6000,Registros!$A$2:$A$6000,"MOV",Registros!$B$2:$B$6000,$A3119),0)</f>
        <v>15</v>
      </c>
      <c r="I3119">
        <f>IF(COUNTIFS(Registros!$A$2:$A$6000,"CS",Registros!$B$2:$B$6000,$A3119)&gt;0,1,0)</f>
        <v>0</v>
      </c>
      <c r="J3119">
        <f>IF($I3119=1,SUMIFS(Registros!$I$2:$I$6000,Registros!$A$2:$A$6000,"CS",Registros!$B$2:$B$6000,$A3119),0)</f>
        <v>0</v>
      </c>
      <c r="K3119">
        <f>IF(COUNTIFS(Winback!$K$2:$K$300,$A3119)&gt;0,1,0)</f>
        <v>0</v>
      </c>
      <c r="L3119">
        <f>IF(AND($K3119=1,LEFT($A3119,3)="WB-"),SUMIFS(Winback!$D$2:$D$300,Winback!$K$2:$K$300,$A3119),0)</f>
        <v>0</v>
      </c>
      <c r="M3119">
        <f>IF(OR($E3119=1,$G3119=1,SUMIFS(Registros!$J$2:$J$6000,Registros!$B$2:$B$6000,$A3119)&gt;0),1,0)</f>
        <v>1</v>
      </c>
      <c r="N3119">
        <f>IF($J3119&gt;0,1,IF(COUNTIFS(Registros!$A$2:$A$6000,"CS",Registros!$B$2:$B$6000,$A3119,Registros!$K$2:$K$6000,"&lt;&gt;")&gt;0,1,0))</f>
        <v>0</v>
      </c>
      <c r="O3119" t="str">
        <f t="shared" si="240"/>
        <v>SOLO MÓVIL</v>
      </c>
      <c r="P3119" t="str">
        <f t="shared" si="241"/>
        <v>Ofrecer fijo + internet (FLBBTV)</v>
      </c>
      <c r="Q3119">
        <f t="shared" si="242"/>
        <v>15</v>
      </c>
      <c r="R3119">
        <f>IFERROR(VLOOKUP($A3119,Registros!$B$2:$G$6000,6,0),IFERROR(INDEX(Winback!$C$2:$C$300,MATCH($A3119,Winback!$K$2:$K$300,0)),""))</f>
        <v>0</v>
      </c>
      <c r="S3119" t="str">
        <f t="shared" si="243"/>
        <v>+MOV</v>
      </c>
      <c r="T3119">
        <f t="shared" si="244"/>
        <v>1</v>
      </c>
    </row>
    <row r="3120" spans="1:20" x14ac:dyDescent="0.35">
      <c r="A3120" t="s">
        <v>15396</v>
      </c>
      <c r="B3120" t="s">
        <v>15397</v>
      </c>
      <c r="C3120" t="s">
        <v>15398</v>
      </c>
      <c r="D3120" t="s">
        <v>15399</v>
      </c>
      <c r="E3120">
        <f>IF(COUNTIFS(Registros!$A$2:$A$6000,"NP",Registros!$B$2:$B$6000,$A3120)&gt;0,1,0)</f>
        <v>0</v>
      </c>
      <c r="F3120">
        <f>IF($E3120=1,SUMIFS(Registros!$F$2:$F$6000,Registros!$A$2:$A$6000,"NP",Registros!$B$2:$B$6000,$A3120),0)</f>
        <v>0</v>
      </c>
      <c r="G3120">
        <f>IF(COUNTIFS(Registros!$A$2:$A$6000,"MOV",Registros!$B$2:$B$6000,$A3120)&gt;0,1,0)</f>
        <v>1</v>
      </c>
      <c r="H3120">
        <f>IF($G3120=1,SUMIFS(Registros!$F$2:$F$6000,Registros!$A$2:$A$6000,"MOV",Registros!$B$2:$B$6000,$A3120),0)</f>
        <v>30</v>
      </c>
      <c r="I3120">
        <f>IF(COUNTIFS(Registros!$A$2:$A$6000,"CS",Registros!$B$2:$B$6000,$A3120)&gt;0,1,0)</f>
        <v>0</v>
      </c>
      <c r="J3120">
        <f>IF($I3120=1,SUMIFS(Registros!$I$2:$I$6000,Registros!$A$2:$A$6000,"CS",Registros!$B$2:$B$6000,$A3120),0)</f>
        <v>0</v>
      </c>
      <c r="K3120">
        <f>IF(COUNTIFS(Winback!$K$2:$K$300,$A3120)&gt;0,1,0)</f>
        <v>0</v>
      </c>
      <c r="L3120">
        <f>IF(AND($K3120=1,LEFT($A3120,3)="WB-"),SUMIFS(Winback!$D$2:$D$300,Winback!$K$2:$K$300,$A3120),0)</f>
        <v>0</v>
      </c>
      <c r="M3120">
        <f>IF(OR($E3120=1,$G3120=1,SUMIFS(Registros!$J$2:$J$6000,Registros!$B$2:$B$6000,$A3120)&gt;0),1,0)</f>
        <v>1</v>
      </c>
      <c r="N3120">
        <f>IF($J3120&gt;0,1,IF(COUNTIFS(Registros!$A$2:$A$6000,"CS",Registros!$B$2:$B$6000,$A3120,Registros!$K$2:$K$6000,"&lt;&gt;")&gt;0,1,0))</f>
        <v>0</v>
      </c>
      <c r="O3120" t="str">
        <f t="shared" si="240"/>
        <v>SOLO MÓVIL</v>
      </c>
      <c r="P3120" t="str">
        <f t="shared" si="241"/>
        <v>Ofrecer fijo + internet (FLBBTV)</v>
      </c>
      <c r="Q3120">
        <f t="shared" si="242"/>
        <v>30</v>
      </c>
      <c r="R3120">
        <f>IFERROR(VLOOKUP($A3120,Registros!$B$2:$G$6000,6,0),IFERROR(INDEX(Winback!$C$2:$C$300,MATCH($A3120,Winback!$K$2:$K$300,0)),""))</f>
        <v>0</v>
      </c>
      <c r="S3120" t="str">
        <f t="shared" si="243"/>
        <v>+MOV</v>
      </c>
      <c r="T3120">
        <f t="shared" si="244"/>
        <v>1</v>
      </c>
    </row>
    <row r="3121" spans="1:20" x14ac:dyDescent="0.35">
      <c r="A3121" t="s">
        <v>15401</v>
      </c>
      <c r="B3121" t="s">
        <v>15402</v>
      </c>
      <c r="C3121" t="s">
        <v>15403</v>
      </c>
      <c r="D3121" t="s">
        <v>15404</v>
      </c>
      <c r="E3121">
        <f>IF(COUNTIFS(Registros!$A$2:$A$6000,"NP",Registros!$B$2:$B$6000,$A3121)&gt;0,1,0)</f>
        <v>0</v>
      </c>
      <c r="F3121">
        <f>IF($E3121=1,SUMIFS(Registros!$F$2:$F$6000,Registros!$A$2:$A$6000,"NP",Registros!$B$2:$B$6000,$A3121),0)</f>
        <v>0</v>
      </c>
      <c r="G3121">
        <f>IF(COUNTIFS(Registros!$A$2:$A$6000,"MOV",Registros!$B$2:$B$6000,$A3121)&gt;0,1,0)</f>
        <v>1</v>
      </c>
      <c r="H3121">
        <f>IF($G3121=1,SUMIFS(Registros!$F$2:$F$6000,Registros!$A$2:$A$6000,"MOV",Registros!$B$2:$B$6000,$A3121),0)</f>
        <v>19.25</v>
      </c>
      <c r="I3121">
        <f>IF(COUNTIFS(Registros!$A$2:$A$6000,"CS",Registros!$B$2:$B$6000,$A3121)&gt;0,1,0)</f>
        <v>0</v>
      </c>
      <c r="J3121">
        <f>IF($I3121=1,SUMIFS(Registros!$I$2:$I$6000,Registros!$A$2:$A$6000,"CS",Registros!$B$2:$B$6000,$A3121),0)</f>
        <v>0</v>
      </c>
      <c r="K3121">
        <f>IF(COUNTIFS(Winback!$K$2:$K$300,$A3121)&gt;0,1,0)</f>
        <v>0</v>
      </c>
      <c r="L3121">
        <f>IF(AND($K3121=1,LEFT($A3121,3)="WB-"),SUMIFS(Winback!$D$2:$D$300,Winback!$K$2:$K$300,$A3121),0)</f>
        <v>0</v>
      </c>
      <c r="M3121">
        <f>IF(OR($E3121=1,$G3121=1,SUMIFS(Registros!$J$2:$J$6000,Registros!$B$2:$B$6000,$A3121)&gt;0),1,0)</f>
        <v>1</v>
      </c>
      <c r="N3121">
        <f>IF($J3121&gt;0,1,IF(COUNTIFS(Registros!$A$2:$A$6000,"CS",Registros!$B$2:$B$6000,$A3121,Registros!$K$2:$K$6000,"&lt;&gt;")&gt;0,1,0))</f>
        <v>0</v>
      </c>
      <c r="O3121" t="str">
        <f t="shared" si="240"/>
        <v>SOLO MÓVIL</v>
      </c>
      <c r="P3121" t="str">
        <f t="shared" si="241"/>
        <v>Ofrecer fijo + internet (FLBBTV)</v>
      </c>
      <c r="Q3121">
        <f t="shared" si="242"/>
        <v>19.25</v>
      </c>
      <c r="R3121">
        <f>IFERROR(VLOOKUP($A3121,Registros!$B$2:$G$6000,6,0),IFERROR(INDEX(Winback!$C$2:$C$300,MATCH($A3121,Winback!$K$2:$K$300,0)),""))</f>
        <v>0</v>
      </c>
      <c r="S3121" t="str">
        <f t="shared" si="243"/>
        <v>+MOV</v>
      </c>
      <c r="T3121">
        <f t="shared" si="244"/>
        <v>1</v>
      </c>
    </row>
    <row r="3122" spans="1:20" x14ac:dyDescent="0.35">
      <c r="A3122" t="s">
        <v>15406</v>
      </c>
      <c r="B3122" t="s">
        <v>15407</v>
      </c>
      <c r="C3122" t="s">
        <v>15408</v>
      </c>
      <c r="D3122" t="s">
        <v>15409</v>
      </c>
      <c r="E3122">
        <f>IF(COUNTIFS(Registros!$A$2:$A$6000,"NP",Registros!$B$2:$B$6000,$A3122)&gt;0,1,0)</f>
        <v>0</v>
      </c>
      <c r="F3122">
        <f>IF($E3122=1,SUMIFS(Registros!$F$2:$F$6000,Registros!$A$2:$A$6000,"NP",Registros!$B$2:$B$6000,$A3122),0)</f>
        <v>0</v>
      </c>
      <c r="G3122">
        <f>IF(COUNTIFS(Registros!$A$2:$A$6000,"MOV",Registros!$B$2:$B$6000,$A3122)&gt;0,1,0)</f>
        <v>1</v>
      </c>
      <c r="H3122">
        <f>IF($G3122=1,SUMIFS(Registros!$F$2:$F$6000,Registros!$A$2:$A$6000,"MOV",Registros!$B$2:$B$6000,$A3122),0)</f>
        <v>15</v>
      </c>
      <c r="I3122">
        <f>IF(COUNTIFS(Registros!$A$2:$A$6000,"CS",Registros!$B$2:$B$6000,$A3122)&gt;0,1,0)</f>
        <v>0</v>
      </c>
      <c r="J3122">
        <f>IF($I3122=1,SUMIFS(Registros!$I$2:$I$6000,Registros!$A$2:$A$6000,"CS",Registros!$B$2:$B$6000,$A3122),0)</f>
        <v>0</v>
      </c>
      <c r="K3122">
        <f>IF(COUNTIFS(Winback!$K$2:$K$300,$A3122)&gt;0,1,0)</f>
        <v>0</v>
      </c>
      <c r="L3122">
        <f>IF(AND($K3122=1,LEFT($A3122,3)="WB-"),SUMIFS(Winback!$D$2:$D$300,Winback!$K$2:$K$300,$A3122),0)</f>
        <v>0</v>
      </c>
      <c r="M3122">
        <f>IF(OR($E3122=1,$G3122=1,SUMIFS(Registros!$J$2:$J$6000,Registros!$B$2:$B$6000,$A3122)&gt;0),1,0)</f>
        <v>1</v>
      </c>
      <c r="N3122">
        <f>IF($J3122&gt;0,1,IF(COUNTIFS(Registros!$A$2:$A$6000,"CS",Registros!$B$2:$B$6000,$A3122,Registros!$K$2:$K$6000,"&lt;&gt;")&gt;0,1,0))</f>
        <v>0</v>
      </c>
      <c r="O3122" t="str">
        <f t="shared" si="240"/>
        <v>SOLO MÓVIL</v>
      </c>
      <c r="P3122" t="str">
        <f t="shared" si="241"/>
        <v>Ofrecer fijo + internet (FLBBTV)</v>
      </c>
      <c r="Q3122">
        <f t="shared" si="242"/>
        <v>15</v>
      </c>
      <c r="R3122">
        <f>IFERROR(VLOOKUP($A3122,Registros!$B$2:$G$6000,6,0),IFERROR(INDEX(Winback!$C$2:$C$300,MATCH($A3122,Winback!$K$2:$K$300,0)),""))</f>
        <v>0</v>
      </c>
      <c r="S3122" t="str">
        <f t="shared" si="243"/>
        <v>+MOV</v>
      </c>
      <c r="T3122">
        <f t="shared" si="244"/>
        <v>1</v>
      </c>
    </row>
    <row r="3123" spans="1:20" x14ac:dyDescent="0.35">
      <c r="A3123" t="s">
        <v>15411</v>
      </c>
      <c r="B3123" t="s">
        <v>15412</v>
      </c>
      <c r="C3123" t="s">
        <v>15413</v>
      </c>
      <c r="D3123" t="s">
        <v>15414</v>
      </c>
      <c r="E3123">
        <f>IF(COUNTIFS(Registros!$A$2:$A$6000,"NP",Registros!$B$2:$B$6000,$A3123)&gt;0,1,0)</f>
        <v>0</v>
      </c>
      <c r="F3123">
        <f>IF($E3123=1,SUMIFS(Registros!$F$2:$F$6000,Registros!$A$2:$A$6000,"NP",Registros!$B$2:$B$6000,$A3123),0)</f>
        <v>0</v>
      </c>
      <c r="G3123">
        <f>IF(COUNTIFS(Registros!$A$2:$A$6000,"MOV",Registros!$B$2:$B$6000,$A3123)&gt;0,1,0)</f>
        <v>1</v>
      </c>
      <c r="H3123">
        <f>IF($G3123=1,SUMIFS(Registros!$F$2:$F$6000,Registros!$A$2:$A$6000,"MOV",Registros!$B$2:$B$6000,$A3123),0)</f>
        <v>15</v>
      </c>
      <c r="I3123">
        <f>IF(COUNTIFS(Registros!$A$2:$A$6000,"CS",Registros!$B$2:$B$6000,$A3123)&gt;0,1,0)</f>
        <v>0</v>
      </c>
      <c r="J3123">
        <f>IF($I3123=1,SUMIFS(Registros!$I$2:$I$6000,Registros!$A$2:$A$6000,"CS",Registros!$B$2:$B$6000,$A3123),0)</f>
        <v>0</v>
      </c>
      <c r="K3123">
        <f>IF(COUNTIFS(Winback!$K$2:$K$300,$A3123)&gt;0,1,0)</f>
        <v>0</v>
      </c>
      <c r="L3123">
        <f>IF(AND($K3123=1,LEFT($A3123,3)="WB-"),SUMIFS(Winback!$D$2:$D$300,Winback!$K$2:$K$300,$A3123),0)</f>
        <v>0</v>
      </c>
      <c r="M3123">
        <f>IF(OR($E3123=1,$G3123=1,SUMIFS(Registros!$J$2:$J$6000,Registros!$B$2:$B$6000,$A3123)&gt;0),1,0)</f>
        <v>1</v>
      </c>
      <c r="N3123">
        <f>IF($J3123&gt;0,1,IF(COUNTIFS(Registros!$A$2:$A$6000,"CS",Registros!$B$2:$B$6000,$A3123,Registros!$K$2:$K$6000,"&lt;&gt;")&gt;0,1,0))</f>
        <v>0</v>
      </c>
      <c r="O3123" t="str">
        <f t="shared" si="240"/>
        <v>SOLO MÓVIL</v>
      </c>
      <c r="P3123" t="str">
        <f t="shared" si="241"/>
        <v>Ofrecer fijo + internet (FLBBTV)</v>
      </c>
      <c r="Q3123">
        <f t="shared" si="242"/>
        <v>15</v>
      </c>
      <c r="R3123">
        <f>IFERROR(VLOOKUP($A3123,Registros!$B$2:$G$6000,6,0),IFERROR(INDEX(Winback!$C$2:$C$300,MATCH($A3123,Winback!$K$2:$K$300,0)),""))</f>
        <v>0</v>
      </c>
      <c r="S3123" t="str">
        <f t="shared" si="243"/>
        <v>+MOV</v>
      </c>
      <c r="T3123">
        <f t="shared" si="244"/>
        <v>1</v>
      </c>
    </row>
    <row r="3124" spans="1:20" x14ac:dyDescent="0.35">
      <c r="A3124" t="s">
        <v>15416</v>
      </c>
      <c r="B3124" t="s">
        <v>15417</v>
      </c>
      <c r="C3124" t="s">
        <v>15418</v>
      </c>
      <c r="D3124" t="s">
        <v>15419</v>
      </c>
      <c r="E3124">
        <f>IF(COUNTIFS(Registros!$A$2:$A$6000,"NP",Registros!$B$2:$B$6000,$A3124)&gt;0,1,0)</f>
        <v>0</v>
      </c>
      <c r="F3124">
        <f>IF($E3124=1,SUMIFS(Registros!$F$2:$F$6000,Registros!$A$2:$A$6000,"NP",Registros!$B$2:$B$6000,$A3124),0)</f>
        <v>0</v>
      </c>
      <c r="G3124">
        <f>IF(COUNTIFS(Registros!$A$2:$A$6000,"MOV",Registros!$B$2:$B$6000,$A3124)&gt;0,1,0)</f>
        <v>1</v>
      </c>
      <c r="H3124">
        <f>IF($G3124=1,SUMIFS(Registros!$F$2:$F$6000,Registros!$A$2:$A$6000,"MOV",Registros!$B$2:$B$6000,$A3124),0)</f>
        <v>80</v>
      </c>
      <c r="I3124">
        <f>IF(COUNTIFS(Registros!$A$2:$A$6000,"CS",Registros!$B$2:$B$6000,$A3124)&gt;0,1,0)</f>
        <v>0</v>
      </c>
      <c r="J3124">
        <f>IF($I3124=1,SUMIFS(Registros!$I$2:$I$6000,Registros!$A$2:$A$6000,"CS",Registros!$B$2:$B$6000,$A3124),0)</f>
        <v>0</v>
      </c>
      <c r="K3124">
        <f>IF(COUNTIFS(Winback!$K$2:$K$300,$A3124)&gt;0,1,0)</f>
        <v>0</v>
      </c>
      <c r="L3124">
        <f>IF(AND($K3124=1,LEFT($A3124,3)="WB-"),SUMIFS(Winback!$D$2:$D$300,Winback!$K$2:$K$300,$A3124),0)</f>
        <v>0</v>
      </c>
      <c r="M3124">
        <f>IF(OR($E3124=1,$G3124=1,SUMIFS(Registros!$J$2:$J$6000,Registros!$B$2:$B$6000,$A3124)&gt;0),1,0)</f>
        <v>1</v>
      </c>
      <c r="N3124">
        <f>IF($J3124&gt;0,1,IF(COUNTIFS(Registros!$A$2:$A$6000,"CS",Registros!$B$2:$B$6000,$A3124,Registros!$K$2:$K$6000,"&lt;&gt;")&gt;0,1,0))</f>
        <v>0</v>
      </c>
      <c r="O3124" t="str">
        <f t="shared" si="240"/>
        <v>SOLO MÓVIL</v>
      </c>
      <c r="P3124" t="str">
        <f t="shared" si="241"/>
        <v>Ofrecer fijo + internet (FLBBTV)</v>
      </c>
      <c r="Q3124">
        <f t="shared" si="242"/>
        <v>80</v>
      </c>
      <c r="R3124">
        <f>IFERROR(VLOOKUP($A3124,Registros!$B$2:$G$6000,6,0),IFERROR(INDEX(Winback!$C$2:$C$300,MATCH($A3124,Winback!$K$2:$K$300,0)),""))</f>
        <v>0</v>
      </c>
      <c r="S3124" t="str">
        <f t="shared" si="243"/>
        <v>+MOV</v>
      </c>
      <c r="T3124">
        <f t="shared" si="244"/>
        <v>1</v>
      </c>
    </row>
    <row r="3125" spans="1:20" x14ac:dyDescent="0.35">
      <c r="A3125" t="s">
        <v>15421</v>
      </c>
      <c r="B3125" t="s">
        <v>15422</v>
      </c>
      <c r="C3125" t="s">
        <v>15423</v>
      </c>
      <c r="D3125" t="s">
        <v>15424</v>
      </c>
      <c r="E3125">
        <f>IF(COUNTIFS(Registros!$A$2:$A$6000,"NP",Registros!$B$2:$B$6000,$A3125)&gt;0,1,0)</f>
        <v>0</v>
      </c>
      <c r="F3125">
        <f>IF($E3125=1,SUMIFS(Registros!$F$2:$F$6000,Registros!$A$2:$A$6000,"NP",Registros!$B$2:$B$6000,$A3125),0)</f>
        <v>0</v>
      </c>
      <c r="G3125">
        <f>IF(COUNTIFS(Registros!$A$2:$A$6000,"MOV",Registros!$B$2:$B$6000,$A3125)&gt;0,1,0)</f>
        <v>1</v>
      </c>
      <c r="H3125">
        <f>IF($G3125=1,SUMIFS(Registros!$F$2:$F$6000,Registros!$A$2:$A$6000,"MOV",Registros!$B$2:$B$6000,$A3125),0)</f>
        <v>69.680000000000007</v>
      </c>
      <c r="I3125">
        <f>IF(COUNTIFS(Registros!$A$2:$A$6000,"CS",Registros!$B$2:$B$6000,$A3125)&gt;0,1,0)</f>
        <v>0</v>
      </c>
      <c r="J3125">
        <f>IF($I3125=1,SUMIFS(Registros!$I$2:$I$6000,Registros!$A$2:$A$6000,"CS",Registros!$B$2:$B$6000,$A3125),0)</f>
        <v>0</v>
      </c>
      <c r="K3125">
        <f>IF(COUNTIFS(Winback!$K$2:$K$300,$A3125)&gt;0,1,0)</f>
        <v>0</v>
      </c>
      <c r="L3125">
        <f>IF(AND($K3125=1,LEFT($A3125,3)="WB-"),SUMIFS(Winback!$D$2:$D$300,Winback!$K$2:$K$300,$A3125),0)</f>
        <v>0</v>
      </c>
      <c r="M3125">
        <f>IF(OR($E3125=1,$G3125=1,SUMIFS(Registros!$J$2:$J$6000,Registros!$B$2:$B$6000,$A3125)&gt;0),1,0)</f>
        <v>1</v>
      </c>
      <c r="N3125">
        <f>IF($J3125&gt;0,1,IF(COUNTIFS(Registros!$A$2:$A$6000,"CS",Registros!$B$2:$B$6000,$A3125,Registros!$K$2:$K$6000,"&lt;&gt;")&gt;0,1,0))</f>
        <v>0</v>
      </c>
      <c r="O3125" t="str">
        <f t="shared" si="240"/>
        <v>SOLO MÓVIL</v>
      </c>
      <c r="P3125" t="str">
        <f t="shared" si="241"/>
        <v>Ofrecer fijo + internet (FLBBTV)</v>
      </c>
      <c r="Q3125">
        <f t="shared" si="242"/>
        <v>69.680000000000007</v>
      </c>
      <c r="R3125">
        <f>IFERROR(VLOOKUP($A3125,Registros!$B$2:$G$6000,6,0),IFERROR(INDEX(Winback!$C$2:$C$300,MATCH($A3125,Winback!$K$2:$K$300,0)),""))</f>
        <v>0</v>
      </c>
      <c r="S3125" t="str">
        <f t="shared" si="243"/>
        <v>+MOV</v>
      </c>
      <c r="T3125">
        <f t="shared" si="244"/>
        <v>1</v>
      </c>
    </row>
    <row r="3126" spans="1:20" x14ac:dyDescent="0.35">
      <c r="A3126" t="s">
        <v>15426</v>
      </c>
      <c r="B3126" t="s">
        <v>15427</v>
      </c>
      <c r="C3126" t="s">
        <v>15428</v>
      </c>
      <c r="D3126" t="s">
        <v>15429</v>
      </c>
      <c r="E3126">
        <f>IF(COUNTIFS(Registros!$A$2:$A$6000,"NP",Registros!$B$2:$B$6000,$A3126)&gt;0,1,0)</f>
        <v>0</v>
      </c>
      <c r="F3126">
        <f>IF($E3126=1,SUMIFS(Registros!$F$2:$F$6000,Registros!$A$2:$A$6000,"NP",Registros!$B$2:$B$6000,$A3126),0)</f>
        <v>0</v>
      </c>
      <c r="G3126">
        <f>IF(COUNTIFS(Registros!$A$2:$A$6000,"MOV",Registros!$B$2:$B$6000,$A3126)&gt;0,1,0)</f>
        <v>1</v>
      </c>
      <c r="H3126">
        <f>IF($G3126=1,SUMIFS(Registros!$F$2:$F$6000,Registros!$A$2:$A$6000,"MOV",Registros!$B$2:$B$6000,$A3126),0)</f>
        <v>15</v>
      </c>
      <c r="I3126">
        <f>IF(COUNTIFS(Registros!$A$2:$A$6000,"CS",Registros!$B$2:$B$6000,$A3126)&gt;0,1,0)</f>
        <v>0</v>
      </c>
      <c r="J3126">
        <f>IF($I3126=1,SUMIFS(Registros!$I$2:$I$6000,Registros!$A$2:$A$6000,"CS",Registros!$B$2:$B$6000,$A3126),0)</f>
        <v>0</v>
      </c>
      <c r="K3126">
        <f>IF(COUNTIFS(Winback!$K$2:$K$300,$A3126)&gt;0,1,0)</f>
        <v>0</v>
      </c>
      <c r="L3126">
        <f>IF(AND($K3126=1,LEFT($A3126,3)="WB-"),SUMIFS(Winback!$D$2:$D$300,Winback!$K$2:$K$300,$A3126),0)</f>
        <v>0</v>
      </c>
      <c r="M3126">
        <f>IF(OR($E3126=1,$G3126=1,SUMIFS(Registros!$J$2:$J$6000,Registros!$B$2:$B$6000,$A3126)&gt;0),1,0)</f>
        <v>1</v>
      </c>
      <c r="N3126">
        <f>IF($J3126&gt;0,1,IF(COUNTIFS(Registros!$A$2:$A$6000,"CS",Registros!$B$2:$B$6000,$A3126,Registros!$K$2:$K$6000,"&lt;&gt;")&gt;0,1,0))</f>
        <v>0</v>
      </c>
      <c r="O3126" t="str">
        <f t="shared" si="240"/>
        <v>SOLO MÓVIL</v>
      </c>
      <c r="P3126" t="str">
        <f t="shared" si="241"/>
        <v>Ofrecer fijo + internet (FLBBTV)</v>
      </c>
      <c r="Q3126">
        <f t="shared" si="242"/>
        <v>15</v>
      </c>
      <c r="R3126">
        <f>IFERROR(VLOOKUP($A3126,Registros!$B$2:$G$6000,6,0),IFERROR(INDEX(Winback!$C$2:$C$300,MATCH($A3126,Winback!$K$2:$K$300,0)),""))</f>
        <v>0</v>
      </c>
      <c r="S3126" t="str">
        <f t="shared" si="243"/>
        <v>+MOV</v>
      </c>
      <c r="T3126">
        <f t="shared" si="244"/>
        <v>1</v>
      </c>
    </row>
    <row r="3127" spans="1:20" x14ac:dyDescent="0.35">
      <c r="A3127" t="s">
        <v>15431</v>
      </c>
      <c r="B3127" t="s">
        <v>15432</v>
      </c>
      <c r="C3127" t="s">
        <v>15433</v>
      </c>
      <c r="D3127" t="s">
        <v>15434</v>
      </c>
      <c r="E3127">
        <f>IF(COUNTIFS(Registros!$A$2:$A$6000,"NP",Registros!$B$2:$B$6000,$A3127)&gt;0,1,0)</f>
        <v>0</v>
      </c>
      <c r="F3127">
        <f>IF($E3127=1,SUMIFS(Registros!$F$2:$F$6000,Registros!$A$2:$A$6000,"NP",Registros!$B$2:$B$6000,$A3127),0)</f>
        <v>0</v>
      </c>
      <c r="G3127">
        <f>IF(COUNTIFS(Registros!$A$2:$A$6000,"MOV",Registros!$B$2:$B$6000,$A3127)&gt;0,1,0)</f>
        <v>1</v>
      </c>
      <c r="H3127">
        <f>IF($G3127=1,SUMIFS(Registros!$F$2:$F$6000,Registros!$A$2:$A$6000,"MOV",Registros!$B$2:$B$6000,$A3127),0)</f>
        <v>15</v>
      </c>
      <c r="I3127">
        <f>IF(COUNTIFS(Registros!$A$2:$A$6000,"CS",Registros!$B$2:$B$6000,$A3127)&gt;0,1,0)</f>
        <v>0</v>
      </c>
      <c r="J3127">
        <f>IF($I3127=1,SUMIFS(Registros!$I$2:$I$6000,Registros!$A$2:$A$6000,"CS",Registros!$B$2:$B$6000,$A3127),0)</f>
        <v>0</v>
      </c>
      <c r="K3127">
        <f>IF(COUNTIFS(Winback!$K$2:$K$300,$A3127)&gt;0,1,0)</f>
        <v>0</v>
      </c>
      <c r="L3127">
        <f>IF(AND($K3127=1,LEFT($A3127,3)="WB-"),SUMIFS(Winback!$D$2:$D$300,Winback!$K$2:$K$300,$A3127),0)</f>
        <v>0</v>
      </c>
      <c r="M3127">
        <f>IF(OR($E3127=1,$G3127=1,SUMIFS(Registros!$J$2:$J$6000,Registros!$B$2:$B$6000,$A3127)&gt;0),1,0)</f>
        <v>1</v>
      </c>
      <c r="N3127">
        <f>IF($J3127&gt;0,1,IF(COUNTIFS(Registros!$A$2:$A$6000,"CS",Registros!$B$2:$B$6000,$A3127,Registros!$K$2:$K$6000,"&lt;&gt;")&gt;0,1,0))</f>
        <v>0</v>
      </c>
      <c r="O3127" t="str">
        <f t="shared" si="240"/>
        <v>SOLO MÓVIL</v>
      </c>
      <c r="P3127" t="str">
        <f t="shared" si="241"/>
        <v>Ofrecer fijo + internet (FLBBTV)</v>
      </c>
      <c r="Q3127">
        <f t="shared" si="242"/>
        <v>15</v>
      </c>
      <c r="R3127">
        <f>IFERROR(VLOOKUP($A3127,Registros!$B$2:$G$6000,6,0),IFERROR(INDEX(Winback!$C$2:$C$300,MATCH($A3127,Winback!$K$2:$K$300,0)),""))</f>
        <v>0</v>
      </c>
      <c r="S3127" t="str">
        <f t="shared" si="243"/>
        <v>+MOV</v>
      </c>
      <c r="T3127">
        <f t="shared" si="244"/>
        <v>1</v>
      </c>
    </row>
    <row r="3128" spans="1:20" x14ac:dyDescent="0.35">
      <c r="A3128" t="s">
        <v>15436</v>
      </c>
      <c r="B3128" t="s">
        <v>15437</v>
      </c>
      <c r="C3128" t="s">
        <v>15438</v>
      </c>
      <c r="D3128" t="s">
        <v>15439</v>
      </c>
      <c r="E3128">
        <f>IF(COUNTIFS(Registros!$A$2:$A$6000,"NP",Registros!$B$2:$B$6000,$A3128)&gt;0,1,0)</f>
        <v>0</v>
      </c>
      <c r="F3128">
        <f>IF($E3128=1,SUMIFS(Registros!$F$2:$F$6000,Registros!$A$2:$A$6000,"NP",Registros!$B$2:$B$6000,$A3128),0)</f>
        <v>0</v>
      </c>
      <c r="G3128">
        <f>IF(COUNTIFS(Registros!$A$2:$A$6000,"MOV",Registros!$B$2:$B$6000,$A3128)&gt;0,1,0)</f>
        <v>1</v>
      </c>
      <c r="H3128">
        <f>IF($G3128=1,SUMIFS(Registros!$F$2:$F$6000,Registros!$A$2:$A$6000,"MOV",Registros!$B$2:$B$6000,$A3128),0)</f>
        <v>15</v>
      </c>
      <c r="I3128">
        <f>IF(COUNTIFS(Registros!$A$2:$A$6000,"CS",Registros!$B$2:$B$6000,$A3128)&gt;0,1,0)</f>
        <v>0</v>
      </c>
      <c r="J3128">
        <f>IF($I3128=1,SUMIFS(Registros!$I$2:$I$6000,Registros!$A$2:$A$6000,"CS",Registros!$B$2:$B$6000,$A3128),0)</f>
        <v>0</v>
      </c>
      <c r="K3128">
        <f>IF(COUNTIFS(Winback!$K$2:$K$300,$A3128)&gt;0,1,0)</f>
        <v>0</v>
      </c>
      <c r="L3128">
        <f>IF(AND($K3128=1,LEFT($A3128,3)="WB-"),SUMIFS(Winback!$D$2:$D$300,Winback!$K$2:$K$300,$A3128),0)</f>
        <v>0</v>
      </c>
      <c r="M3128">
        <f>IF(OR($E3128=1,$G3128=1,SUMIFS(Registros!$J$2:$J$6000,Registros!$B$2:$B$6000,$A3128)&gt;0),1,0)</f>
        <v>1</v>
      </c>
      <c r="N3128">
        <f>IF($J3128&gt;0,1,IF(COUNTIFS(Registros!$A$2:$A$6000,"CS",Registros!$B$2:$B$6000,$A3128,Registros!$K$2:$K$6000,"&lt;&gt;")&gt;0,1,0))</f>
        <v>0</v>
      </c>
      <c r="O3128" t="str">
        <f t="shared" si="240"/>
        <v>SOLO MÓVIL</v>
      </c>
      <c r="P3128" t="str">
        <f t="shared" si="241"/>
        <v>Ofrecer fijo + internet (FLBBTV)</v>
      </c>
      <c r="Q3128">
        <f t="shared" si="242"/>
        <v>15</v>
      </c>
      <c r="R3128">
        <f>IFERROR(VLOOKUP($A3128,Registros!$B$2:$G$6000,6,0),IFERROR(INDEX(Winback!$C$2:$C$300,MATCH($A3128,Winback!$K$2:$K$300,0)),""))</f>
        <v>0</v>
      </c>
      <c r="S3128" t="str">
        <f t="shared" si="243"/>
        <v>+MOV</v>
      </c>
      <c r="T3128">
        <f t="shared" si="244"/>
        <v>1</v>
      </c>
    </row>
    <row r="3129" spans="1:20" x14ac:dyDescent="0.35">
      <c r="A3129" t="s">
        <v>15441</v>
      </c>
      <c r="B3129" t="s">
        <v>15442</v>
      </c>
      <c r="C3129" t="s">
        <v>15443</v>
      </c>
      <c r="D3129" t="s">
        <v>15444</v>
      </c>
      <c r="E3129">
        <f>IF(COUNTIFS(Registros!$A$2:$A$6000,"NP",Registros!$B$2:$B$6000,$A3129)&gt;0,1,0)</f>
        <v>0</v>
      </c>
      <c r="F3129">
        <f>IF($E3129=1,SUMIFS(Registros!$F$2:$F$6000,Registros!$A$2:$A$6000,"NP",Registros!$B$2:$B$6000,$A3129),0)</f>
        <v>0</v>
      </c>
      <c r="G3129">
        <f>IF(COUNTIFS(Registros!$A$2:$A$6000,"MOV",Registros!$B$2:$B$6000,$A3129)&gt;0,1,0)</f>
        <v>1</v>
      </c>
      <c r="H3129">
        <f>IF($G3129=1,SUMIFS(Registros!$F$2:$F$6000,Registros!$A$2:$A$6000,"MOV",Registros!$B$2:$B$6000,$A3129),0)</f>
        <v>20.75</v>
      </c>
      <c r="I3129">
        <f>IF(COUNTIFS(Registros!$A$2:$A$6000,"CS",Registros!$B$2:$B$6000,$A3129)&gt;0,1,0)</f>
        <v>0</v>
      </c>
      <c r="J3129">
        <f>IF($I3129=1,SUMIFS(Registros!$I$2:$I$6000,Registros!$A$2:$A$6000,"CS",Registros!$B$2:$B$6000,$A3129),0)</f>
        <v>0</v>
      </c>
      <c r="K3129">
        <f>IF(COUNTIFS(Winback!$K$2:$K$300,$A3129)&gt;0,1,0)</f>
        <v>0</v>
      </c>
      <c r="L3129">
        <f>IF(AND($K3129=1,LEFT($A3129,3)="WB-"),SUMIFS(Winback!$D$2:$D$300,Winback!$K$2:$K$300,$A3129),0)</f>
        <v>0</v>
      </c>
      <c r="M3129">
        <f>IF(OR($E3129=1,$G3129=1,SUMIFS(Registros!$J$2:$J$6000,Registros!$B$2:$B$6000,$A3129)&gt;0),1,0)</f>
        <v>1</v>
      </c>
      <c r="N3129">
        <f>IF($J3129&gt;0,1,IF(COUNTIFS(Registros!$A$2:$A$6000,"CS",Registros!$B$2:$B$6000,$A3129,Registros!$K$2:$K$6000,"&lt;&gt;")&gt;0,1,0))</f>
        <v>0</v>
      </c>
      <c r="O3129" t="str">
        <f t="shared" si="240"/>
        <v>SOLO MÓVIL</v>
      </c>
      <c r="P3129" t="str">
        <f t="shared" si="241"/>
        <v>Ofrecer fijo + internet (FLBBTV)</v>
      </c>
      <c r="Q3129">
        <f t="shared" si="242"/>
        <v>20.75</v>
      </c>
      <c r="R3129">
        <f>IFERROR(VLOOKUP($A3129,Registros!$B$2:$G$6000,6,0),IFERROR(INDEX(Winback!$C$2:$C$300,MATCH($A3129,Winback!$K$2:$K$300,0)),""))</f>
        <v>0</v>
      </c>
      <c r="S3129" t="str">
        <f t="shared" si="243"/>
        <v>+MOV</v>
      </c>
      <c r="T3129">
        <f t="shared" si="244"/>
        <v>1</v>
      </c>
    </row>
    <row r="3130" spans="1:20" x14ac:dyDescent="0.35">
      <c r="A3130" t="s">
        <v>15446</v>
      </c>
      <c r="B3130" t="s">
        <v>15447</v>
      </c>
      <c r="C3130" t="s">
        <v>15448</v>
      </c>
      <c r="D3130" t="s">
        <v>15449</v>
      </c>
      <c r="E3130">
        <f>IF(COUNTIFS(Registros!$A$2:$A$6000,"NP",Registros!$B$2:$B$6000,$A3130)&gt;0,1,0)</f>
        <v>0</v>
      </c>
      <c r="F3130">
        <f>IF($E3130=1,SUMIFS(Registros!$F$2:$F$6000,Registros!$A$2:$A$6000,"NP",Registros!$B$2:$B$6000,$A3130),0)</f>
        <v>0</v>
      </c>
      <c r="G3130">
        <f>IF(COUNTIFS(Registros!$A$2:$A$6000,"MOV",Registros!$B$2:$B$6000,$A3130)&gt;0,1,0)</f>
        <v>1</v>
      </c>
      <c r="H3130">
        <f>IF($G3130=1,SUMIFS(Registros!$F$2:$F$6000,Registros!$A$2:$A$6000,"MOV",Registros!$B$2:$B$6000,$A3130),0)</f>
        <v>30</v>
      </c>
      <c r="I3130">
        <f>IF(COUNTIFS(Registros!$A$2:$A$6000,"CS",Registros!$B$2:$B$6000,$A3130)&gt;0,1,0)</f>
        <v>0</v>
      </c>
      <c r="J3130">
        <f>IF($I3130=1,SUMIFS(Registros!$I$2:$I$6000,Registros!$A$2:$A$6000,"CS",Registros!$B$2:$B$6000,$A3130),0)</f>
        <v>0</v>
      </c>
      <c r="K3130">
        <f>IF(COUNTIFS(Winback!$K$2:$K$300,$A3130)&gt;0,1,0)</f>
        <v>0</v>
      </c>
      <c r="L3130">
        <f>IF(AND($K3130=1,LEFT($A3130,3)="WB-"),SUMIFS(Winback!$D$2:$D$300,Winback!$K$2:$K$300,$A3130),0)</f>
        <v>0</v>
      </c>
      <c r="M3130">
        <f>IF(OR($E3130=1,$G3130=1,SUMIFS(Registros!$J$2:$J$6000,Registros!$B$2:$B$6000,$A3130)&gt;0),1,0)</f>
        <v>1</v>
      </c>
      <c r="N3130">
        <f>IF($J3130&gt;0,1,IF(COUNTIFS(Registros!$A$2:$A$6000,"CS",Registros!$B$2:$B$6000,$A3130,Registros!$K$2:$K$6000,"&lt;&gt;")&gt;0,1,0))</f>
        <v>0</v>
      </c>
      <c r="O3130" t="str">
        <f t="shared" si="240"/>
        <v>SOLO MÓVIL</v>
      </c>
      <c r="P3130" t="str">
        <f t="shared" si="241"/>
        <v>Ofrecer fijo + internet (FLBBTV)</v>
      </c>
      <c r="Q3130">
        <f t="shared" si="242"/>
        <v>30</v>
      </c>
      <c r="R3130">
        <f>IFERROR(VLOOKUP($A3130,Registros!$B$2:$G$6000,6,0),IFERROR(INDEX(Winback!$C$2:$C$300,MATCH($A3130,Winback!$K$2:$K$300,0)),""))</f>
        <v>0</v>
      </c>
      <c r="S3130" t="str">
        <f t="shared" si="243"/>
        <v>+MOV</v>
      </c>
      <c r="T3130">
        <f t="shared" si="244"/>
        <v>1</v>
      </c>
    </row>
    <row r="3131" spans="1:20" x14ac:dyDescent="0.35">
      <c r="A3131" t="s">
        <v>15451</v>
      </c>
      <c r="B3131" t="s">
        <v>15452</v>
      </c>
      <c r="C3131" t="s">
        <v>15453</v>
      </c>
      <c r="D3131" t="s">
        <v>15454</v>
      </c>
      <c r="E3131">
        <f>IF(COUNTIFS(Registros!$A$2:$A$6000,"NP",Registros!$B$2:$B$6000,$A3131)&gt;0,1,0)</f>
        <v>0</v>
      </c>
      <c r="F3131">
        <f>IF($E3131=1,SUMIFS(Registros!$F$2:$F$6000,Registros!$A$2:$A$6000,"NP",Registros!$B$2:$B$6000,$A3131),0)</f>
        <v>0</v>
      </c>
      <c r="G3131">
        <f>IF(COUNTIFS(Registros!$A$2:$A$6000,"MOV",Registros!$B$2:$B$6000,$A3131)&gt;0,1,0)</f>
        <v>1</v>
      </c>
      <c r="H3131">
        <f>IF($G3131=1,SUMIFS(Registros!$F$2:$F$6000,Registros!$A$2:$A$6000,"MOV",Registros!$B$2:$B$6000,$A3131),0)</f>
        <v>16.25</v>
      </c>
      <c r="I3131">
        <f>IF(COUNTIFS(Registros!$A$2:$A$6000,"CS",Registros!$B$2:$B$6000,$A3131)&gt;0,1,0)</f>
        <v>0</v>
      </c>
      <c r="J3131">
        <f>IF($I3131=1,SUMIFS(Registros!$I$2:$I$6000,Registros!$A$2:$A$6000,"CS",Registros!$B$2:$B$6000,$A3131),0)</f>
        <v>0</v>
      </c>
      <c r="K3131">
        <f>IF(COUNTIFS(Winback!$K$2:$K$300,$A3131)&gt;0,1,0)</f>
        <v>0</v>
      </c>
      <c r="L3131">
        <f>IF(AND($K3131=1,LEFT($A3131,3)="WB-"),SUMIFS(Winback!$D$2:$D$300,Winback!$K$2:$K$300,$A3131),0)</f>
        <v>0</v>
      </c>
      <c r="M3131">
        <f>IF(OR($E3131=1,$G3131=1,SUMIFS(Registros!$J$2:$J$6000,Registros!$B$2:$B$6000,$A3131)&gt;0),1,0)</f>
        <v>1</v>
      </c>
      <c r="N3131">
        <f>IF($J3131&gt;0,1,IF(COUNTIFS(Registros!$A$2:$A$6000,"CS",Registros!$B$2:$B$6000,$A3131,Registros!$K$2:$K$6000,"&lt;&gt;")&gt;0,1,0))</f>
        <v>0</v>
      </c>
      <c r="O3131" t="str">
        <f t="shared" si="240"/>
        <v>SOLO MÓVIL</v>
      </c>
      <c r="P3131" t="str">
        <f t="shared" si="241"/>
        <v>Ofrecer fijo + internet (FLBBTV)</v>
      </c>
      <c r="Q3131">
        <f t="shared" si="242"/>
        <v>16.25</v>
      </c>
      <c r="R3131">
        <f>IFERROR(VLOOKUP($A3131,Registros!$B$2:$G$6000,6,0),IFERROR(INDEX(Winback!$C$2:$C$300,MATCH($A3131,Winback!$K$2:$K$300,0)),""))</f>
        <v>0</v>
      </c>
      <c r="S3131" t="str">
        <f t="shared" si="243"/>
        <v>+MOV</v>
      </c>
      <c r="T3131">
        <f t="shared" si="244"/>
        <v>1</v>
      </c>
    </row>
    <row r="3132" spans="1:20" x14ac:dyDescent="0.35">
      <c r="A3132" t="s">
        <v>15456</v>
      </c>
      <c r="B3132" t="s">
        <v>15457</v>
      </c>
      <c r="C3132" t="s">
        <v>15458</v>
      </c>
      <c r="D3132" t="s">
        <v>15459</v>
      </c>
      <c r="E3132">
        <f>IF(COUNTIFS(Registros!$A$2:$A$6000,"NP",Registros!$B$2:$B$6000,$A3132)&gt;0,1,0)</f>
        <v>0</v>
      </c>
      <c r="F3132">
        <f>IF($E3132=1,SUMIFS(Registros!$F$2:$F$6000,Registros!$A$2:$A$6000,"NP",Registros!$B$2:$B$6000,$A3132),0)</f>
        <v>0</v>
      </c>
      <c r="G3132">
        <f>IF(COUNTIFS(Registros!$A$2:$A$6000,"MOV",Registros!$B$2:$B$6000,$A3132)&gt;0,1,0)</f>
        <v>1</v>
      </c>
      <c r="H3132">
        <f>IF($G3132=1,SUMIFS(Registros!$F$2:$F$6000,Registros!$A$2:$A$6000,"MOV",Registros!$B$2:$B$6000,$A3132),0)</f>
        <v>18</v>
      </c>
      <c r="I3132">
        <f>IF(COUNTIFS(Registros!$A$2:$A$6000,"CS",Registros!$B$2:$B$6000,$A3132)&gt;0,1,0)</f>
        <v>0</v>
      </c>
      <c r="J3132">
        <f>IF($I3132=1,SUMIFS(Registros!$I$2:$I$6000,Registros!$A$2:$A$6000,"CS",Registros!$B$2:$B$6000,$A3132),0)</f>
        <v>0</v>
      </c>
      <c r="K3132">
        <f>IF(COUNTIFS(Winback!$K$2:$K$300,$A3132)&gt;0,1,0)</f>
        <v>0</v>
      </c>
      <c r="L3132">
        <f>IF(AND($K3132=1,LEFT($A3132,3)="WB-"),SUMIFS(Winback!$D$2:$D$300,Winback!$K$2:$K$300,$A3132),0)</f>
        <v>0</v>
      </c>
      <c r="M3132">
        <f>IF(OR($E3132=1,$G3132=1,SUMIFS(Registros!$J$2:$J$6000,Registros!$B$2:$B$6000,$A3132)&gt;0),1,0)</f>
        <v>1</v>
      </c>
      <c r="N3132">
        <f>IF($J3132&gt;0,1,IF(COUNTIFS(Registros!$A$2:$A$6000,"CS",Registros!$B$2:$B$6000,$A3132,Registros!$K$2:$K$6000,"&lt;&gt;")&gt;0,1,0))</f>
        <v>0</v>
      </c>
      <c r="O3132" t="str">
        <f t="shared" si="240"/>
        <v>SOLO MÓVIL</v>
      </c>
      <c r="P3132" t="str">
        <f t="shared" si="241"/>
        <v>Ofrecer fijo + internet (FLBBTV)</v>
      </c>
      <c r="Q3132">
        <f t="shared" si="242"/>
        <v>18</v>
      </c>
      <c r="R3132">
        <f>IFERROR(VLOOKUP($A3132,Registros!$B$2:$G$6000,6,0),IFERROR(INDEX(Winback!$C$2:$C$300,MATCH($A3132,Winback!$K$2:$K$300,0)),""))</f>
        <v>0</v>
      </c>
      <c r="S3132" t="str">
        <f t="shared" si="243"/>
        <v>+MOV</v>
      </c>
      <c r="T3132">
        <f t="shared" si="244"/>
        <v>1</v>
      </c>
    </row>
    <row r="3133" spans="1:20" x14ac:dyDescent="0.35">
      <c r="A3133" t="s">
        <v>15461</v>
      </c>
      <c r="B3133" t="s">
        <v>15462</v>
      </c>
      <c r="C3133" t="s">
        <v>15463</v>
      </c>
      <c r="D3133" t="s">
        <v>15464</v>
      </c>
      <c r="E3133">
        <f>IF(COUNTIFS(Registros!$A$2:$A$6000,"NP",Registros!$B$2:$B$6000,$A3133)&gt;0,1,0)</f>
        <v>0</v>
      </c>
      <c r="F3133">
        <f>IF($E3133=1,SUMIFS(Registros!$F$2:$F$6000,Registros!$A$2:$A$6000,"NP",Registros!$B$2:$B$6000,$A3133),0)</f>
        <v>0</v>
      </c>
      <c r="G3133">
        <f>IF(COUNTIFS(Registros!$A$2:$A$6000,"MOV",Registros!$B$2:$B$6000,$A3133)&gt;0,1,0)</f>
        <v>1</v>
      </c>
      <c r="H3133">
        <f>IF($G3133=1,SUMIFS(Registros!$F$2:$F$6000,Registros!$A$2:$A$6000,"MOV",Registros!$B$2:$B$6000,$A3133),0)</f>
        <v>15</v>
      </c>
      <c r="I3133">
        <f>IF(COUNTIFS(Registros!$A$2:$A$6000,"CS",Registros!$B$2:$B$6000,$A3133)&gt;0,1,0)</f>
        <v>0</v>
      </c>
      <c r="J3133">
        <f>IF($I3133=1,SUMIFS(Registros!$I$2:$I$6000,Registros!$A$2:$A$6000,"CS",Registros!$B$2:$B$6000,$A3133),0)</f>
        <v>0</v>
      </c>
      <c r="K3133">
        <f>IF(COUNTIFS(Winback!$K$2:$K$300,$A3133)&gt;0,1,0)</f>
        <v>0</v>
      </c>
      <c r="L3133">
        <f>IF(AND($K3133=1,LEFT($A3133,3)="WB-"),SUMIFS(Winback!$D$2:$D$300,Winback!$K$2:$K$300,$A3133),0)</f>
        <v>0</v>
      </c>
      <c r="M3133">
        <f>IF(OR($E3133=1,$G3133=1,SUMIFS(Registros!$J$2:$J$6000,Registros!$B$2:$B$6000,$A3133)&gt;0),1,0)</f>
        <v>1</v>
      </c>
      <c r="N3133">
        <f>IF($J3133&gt;0,1,IF(COUNTIFS(Registros!$A$2:$A$6000,"CS",Registros!$B$2:$B$6000,$A3133,Registros!$K$2:$K$6000,"&lt;&gt;")&gt;0,1,0))</f>
        <v>0</v>
      </c>
      <c r="O3133" t="str">
        <f t="shared" si="240"/>
        <v>SOLO MÓVIL</v>
      </c>
      <c r="P3133" t="str">
        <f t="shared" si="241"/>
        <v>Ofrecer fijo + internet (FLBBTV)</v>
      </c>
      <c r="Q3133">
        <f t="shared" si="242"/>
        <v>15</v>
      </c>
      <c r="R3133">
        <f>IFERROR(VLOOKUP($A3133,Registros!$B$2:$G$6000,6,0),IFERROR(INDEX(Winback!$C$2:$C$300,MATCH($A3133,Winback!$K$2:$K$300,0)),""))</f>
        <v>0</v>
      </c>
      <c r="S3133" t="str">
        <f t="shared" si="243"/>
        <v>+MOV</v>
      </c>
      <c r="T3133">
        <f t="shared" si="244"/>
        <v>1</v>
      </c>
    </row>
    <row r="3134" spans="1:20" x14ac:dyDescent="0.35">
      <c r="A3134" t="s">
        <v>15466</v>
      </c>
      <c r="B3134" t="s">
        <v>15467</v>
      </c>
      <c r="C3134" t="s">
        <v>15468</v>
      </c>
      <c r="D3134" t="s">
        <v>15469</v>
      </c>
      <c r="E3134">
        <f>IF(COUNTIFS(Registros!$A$2:$A$6000,"NP",Registros!$B$2:$B$6000,$A3134)&gt;0,1,0)</f>
        <v>0</v>
      </c>
      <c r="F3134">
        <f>IF($E3134=1,SUMIFS(Registros!$F$2:$F$6000,Registros!$A$2:$A$6000,"NP",Registros!$B$2:$B$6000,$A3134),0)</f>
        <v>0</v>
      </c>
      <c r="G3134">
        <f>IF(COUNTIFS(Registros!$A$2:$A$6000,"MOV",Registros!$B$2:$B$6000,$A3134)&gt;0,1,0)</f>
        <v>1</v>
      </c>
      <c r="H3134">
        <f>IF($G3134=1,SUMIFS(Registros!$F$2:$F$6000,Registros!$A$2:$A$6000,"MOV",Registros!$B$2:$B$6000,$A3134),0)</f>
        <v>20</v>
      </c>
      <c r="I3134">
        <f>IF(COUNTIFS(Registros!$A$2:$A$6000,"CS",Registros!$B$2:$B$6000,$A3134)&gt;0,1,0)</f>
        <v>0</v>
      </c>
      <c r="J3134">
        <f>IF($I3134=1,SUMIFS(Registros!$I$2:$I$6000,Registros!$A$2:$A$6000,"CS",Registros!$B$2:$B$6000,$A3134),0)</f>
        <v>0</v>
      </c>
      <c r="K3134">
        <f>IF(COUNTIFS(Winback!$K$2:$K$300,$A3134)&gt;0,1,0)</f>
        <v>0</v>
      </c>
      <c r="L3134">
        <f>IF(AND($K3134=1,LEFT($A3134,3)="WB-"),SUMIFS(Winback!$D$2:$D$300,Winback!$K$2:$K$300,$A3134),0)</f>
        <v>0</v>
      </c>
      <c r="M3134">
        <f>IF(OR($E3134=1,$G3134=1,SUMIFS(Registros!$J$2:$J$6000,Registros!$B$2:$B$6000,$A3134)&gt;0),1,0)</f>
        <v>1</v>
      </c>
      <c r="N3134">
        <f>IF($J3134&gt;0,1,IF(COUNTIFS(Registros!$A$2:$A$6000,"CS",Registros!$B$2:$B$6000,$A3134,Registros!$K$2:$K$6000,"&lt;&gt;")&gt;0,1,0))</f>
        <v>0</v>
      </c>
      <c r="O3134" t="str">
        <f t="shared" si="240"/>
        <v>SOLO MÓVIL</v>
      </c>
      <c r="P3134" t="str">
        <f t="shared" si="241"/>
        <v>Ofrecer fijo + internet (FLBBTV)</v>
      </c>
      <c r="Q3134">
        <f t="shared" si="242"/>
        <v>20</v>
      </c>
      <c r="R3134">
        <f>IFERROR(VLOOKUP($A3134,Registros!$B$2:$G$6000,6,0),IFERROR(INDEX(Winback!$C$2:$C$300,MATCH($A3134,Winback!$K$2:$K$300,0)),""))</f>
        <v>0</v>
      </c>
      <c r="S3134" t="str">
        <f t="shared" si="243"/>
        <v>+MOV</v>
      </c>
      <c r="T3134">
        <f t="shared" si="244"/>
        <v>1</v>
      </c>
    </row>
    <row r="3135" spans="1:20" x14ac:dyDescent="0.35">
      <c r="A3135" t="s">
        <v>15471</v>
      </c>
      <c r="B3135" t="s">
        <v>15472</v>
      </c>
      <c r="C3135" t="s">
        <v>15473</v>
      </c>
      <c r="D3135" t="s">
        <v>15474</v>
      </c>
      <c r="E3135">
        <f>IF(COUNTIFS(Registros!$A$2:$A$6000,"NP",Registros!$B$2:$B$6000,$A3135)&gt;0,1,0)</f>
        <v>0</v>
      </c>
      <c r="F3135">
        <f>IF($E3135=1,SUMIFS(Registros!$F$2:$F$6000,Registros!$A$2:$A$6000,"NP",Registros!$B$2:$B$6000,$A3135),0)</f>
        <v>0</v>
      </c>
      <c r="G3135">
        <f>IF(COUNTIFS(Registros!$A$2:$A$6000,"MOV",Registros!$B$2:$B$6000,$A3135)&gt;0,1,0)</f>
        <v>1</v>
      </c>
      <c r="H3135">
        <f>IF($G3135=1,SUMIFS(Registros!$F$2:$F$6000,Registros!$A$2:$A$6000,"MOV",Registros!$B$2:$B$6000,$A3135),0)</f>
        <v>15</v>
      </c>
      <c r="I3135">
        <f>IF(COUNTIFS(Registros!$A$2:$A$6000,"CS",Registros!$B$2:$B$6000,$A3135)&gt;0,1,0)</f>
        <v>0</v>
      </c>
      <c r="J3135">
        <f>IF($I3135=1,SUMIFS(Registros!$I$2:$I$6000,Registros!$A$2:$A$6000,"CS",Registros!$B$2:$B$6000,$A3135),0)</f>
        <v>0</v>
      </c>
      <c r="K3135">
        <f>IF(COUNTIFS(Winback!$K$2:$K$300,$A3135)&gt;0,1,0)</f>
        <v>0</v>
      </c>
      <c r="L3135">
        <f>IF(AND($K3135=1,LEFT($A3135,3)="WB-"),SUMIFS(Winback!$D$2:$D$300,Winback!$K$2:$K$300,$A3135),0)</f>
        <v>0</v>
      </c>
      <c r="M3135">
        <f>IF(OR($E3135=1,$G3135=1,SUMIFS(Registros!$J$2:$J$6000,Registros!$B$2:$B$6000,$A3135)&gt;0),1,0)</f>
        <v>1</v>
      </c>
      <c r="N3135">
        <f>IF($J3135&gt;0,1,IF(COUNTIFS(Registros!$A$2:$A$6000,"CS",Registros!$B$2:$B$6000,$A3135,Registros!$K$2:$K$6000,"&lt;&gt;")&gt;0,1,0))</f>
        <v>0</v>
      </c>
      <c r="O3135" t="str">
        <f t="shared" si="240"/>
        <v>SOLO MÓVIL</v>
      </c>
      <c r="P3135" t="str">
        <f t="shared" si="241"/>
        <v>Ofrecer fijo + internet (FLBBTV)</v>
      </c>
      <c r="Q3135">
        <f t="shared" si="242"/>
        <v>15</v>
      </c>
      <c r="R3135">
        <f>IFERROR(VLOOKUP($A3135,Registros!$B$2:$G$6000,6,0),IFERROR(INDEX(Winback!$C$2:$C$300,MATCH($A3135,Winback!$K$2:$K$300,0)),""))</f>
        <v>0</v>
      </c>
      <c r="S3135" t="str">
        <f t="shared" si="243"/>
        <v>+MOV</v>
      </c>
      <c r="T3135">
        <f t="shared" si="244"/>
        <v>1</v>
      </c>
    </row>
    <row r="3136" spans="1:20" x14ac:dyDescent="0.35">
      <c r="A3136" t="s">
        <v>15476</v>
      </c>
      <c r="B3136" t="s">
        <v>15477</v>
      </c>
      <c r="C3136" t="s">
        <v>15478</v>
      </c>
      <c r="D3136" t="s">
        <v>15479</v>
      </c>
      <c r="E3136">
        <f>IF(COUNTIFS(Registros!$A$2:$A$6000,"NP",Registros!$B$2:$B$6000,$A3136)&gt;0,1,0)</f>
        <v>0</v>
      </c>
      <c r="F3136">
        <f>IF($E3136=1,SUMIFS(Registros!$F$2:$F$6000,Registros!$A$2:$A$6000,"NP",Registros!$B$2:$B$6000,$A3136),0)</f>
        <v>0</v>
      </c>
      <c r="G3136">
        <f>IF(COUNTIFS(Registros!$A$2:$A$6000,"MOV",Registros!$B$2:$B$6000,$A3136)&gt;0,1,0)</f>
        <v>1</v>
      </c>
      <c r="H3136">
        <f>IF($G3136=1,SUMIFS(Registros!$F$2:$F$6000,Registros!$A$2:$A$6000,"MOV",Registros!$B$2:$B$6000,$A3136),0)</f>
        <v>15</v>
      </c>
      <c r="I3136">
        <f>IF(COUNTIFS(Registros!$A$2:$A$6000,"CS",Registros!$B$2:$B$6000,$A3136)&gt;0,1,0)</f>
        <v>0</v>
      </c>
      <c r="J3136">
        <f>IF($I3136=1,SUMIFS(Registros!$I$2:$I$6000,Registros!$A$2:$A$6000,"CS",Registros!$B$2:$B$6000,$A3136),0)</f>
        <v>0</v>
      </c>
      <c r="K3136">
        <f>IF(COUNTIFS(Winback!$K$2:$K$300,$A3136)&gt;0,1,0)</f>
        <v>0</v>
      </c>
      <c r="L3136">
        <f>IF(AND($K3136=1,LEFT($A3136,3)="WB-"),SUMIFS(Winback!$D$2:$D$300,Winback!$K$2:$K$300,$A3136),0)</f>
        <v>0</v>
      </c>
      <c r="M3136">
        <f>IF(OR($E3136=1,$G3136=1,SUMIFS(Registros!$J$2:$J$6000,Registros!$B$2:$B$6000,$A3136)&gt;0),1,0)</f>
        <v>1</v>
      </c>
      <c r="N3136">
        <f>IF($J3136&gt;0,1,IF(COUNTIFS(Registros!$A$2:$A$6000,"CS",Registros!$B$2:$B$6000,$A3136,Registros!$K$2:$K$6000,"&lt;&gt;")&gt;0,1,0))</f>
        <v>0</v>
      </c>
      <c r="O3136" t="str">
        <f t="shared" si="240"/>
        <v>SOLO MÓVIL</v>
      </c>
      <c r="P3136" t="str">
        <f t="shared" si="241"/>
        <v>Ofrecer fijo + internet (FLBBTV)</v>
      </c>
      <c r="Q3136">
        <f t="shared" si="242"/>
        <v>15</v>
      </c>
      <c r="R3136">
        <f>IFERROR(VLOOKUP($A3136,Registros!$B$2:$G$6000,6,0),IFERROR(INDEX(Winback!$C$2:$C$300,MATCH($A3136,Winback!$K$2:$K$300,0)),""))</f>
        <v>0</v>
      </c>
      <c r="S3136" t="str">
        <f t="shared" si="243"/>
        <v>+MOV</v>
      </c>
      <c r="T3136">
        <f t="shared" si="244"/>
        <v>1</v>
      </c>
    </row>
    <row r="3137" spans="1:20" x14ac:dyDescent="0.35">
      <c r="A3137" t="s">
        <v>15481</v>
      </c>
      <c r="B3137" t="s">
        <v>15482</v>
      </c>
      <c r="C3137" t="s">
        <v>15483</v>
      </c>
      <c r="D3137" t="s">
        <v>15484</v>
      </c>
      <c r="E3137">
        <f>IF(COUNTIFS(Registros!$A$2:$A$6000,"NP",Registros!$B$2:$B$6000,$A3137)&gt;0,1,0)</f>
        <v>0</v>
      </c>
      <c r="F3137">
        <f>IF($E3137=1,SUMIFS(Registros!$F$2:$F$6000,Registros!$A$2:$A$6000,"NP",Registros!$B$2:$B$6000,$A3137),0)</f>
        <v>0</v>
      </c>
      <c r="G3137">
        <f>IF(COUNTIFS(Registros!$A$2:$A$6000,"MOV",Registros!$B$2:$B$6000,$A3137)&gt;0,1,0)</f>
        <v>1</v>
      </c>
      <c r="H3137">
        <f>IF($G3137=1,SUMIFS(Registros!$F$2:$F$6000,Registros!$A$2:$A$6000,"MOV",Registros!$B$2:$B$6000,$A3137),0)</f>
        <v>12</v>
      </c>
      <c r="I3137">
        <f>IF(COUNTIFS(Registros!$A$2:$A$6000,"CS",Registros!$B$2:$B$6000,$A3137)&gt;0,1,0)</f>
        <v>0</v>
      </c>
      <c r="J3137">
        <f>IF($I3137=1,SUMIFS(Registros!$I$2:$I$6000,Registros!$A$2:$A$6000,"CS",Registros!$B$2:$B$6000,$A3137),0)</f>
        <v>0</v>
      </c>
      <c r="K3137">
        <f>IF(COUNTIFS(Winback!$K$2:$K$300,$A3137)&gt;0,1,0)</f>
        <v>0</v>
      </c>
      <c r="L3137">
        <f>IF(AND($K3137=1,LEFT($A3137,3)="WB-"),SUMIFS(Winback!$D$2:$D$300,Winback!$K$2:$K$300,$A3137),0)</f>
        <v>0</v>
      </c>
      <c r="M3137">
        <f>IF(OR($E3137=1,$G3137=1,SUMIFS(Registros!$J$2:$J$6000,Registros!$B$2:$B$6000,$A3137)&gt;0),1,0)</f>
        <v>1</v>
      </c>
      <c r="N3137">
        <f>IF($J3137&gt;0,1,IF(COUNTIFS(Registros!$A$2:$A$6000,"CS",Registros!$B$2:$B$6000,$A3137,Registros!$K$2:$K$6000,"&lt;&gt;")&gt;0,1,0))</f>
        <v>0</v>
      </c>
      <c r="O3137" t="str">
        <f t="shared" si="240"/>
        <v>SOLO MÓVIL</v>
      </c>
      <c r="P3137" t="str">
        <f t="shared" si="241"/>
        <v>Ofrecer fijo + internet (FLBBTV)</v>
      </c>
      <c r="Q3137">
        <f t="shared" si="242"/>
        <v>12</v>
      </c>
      <c r="R3137">
        <f>IFERROR(VLOOKUP($A3137,Registros!$B$2:$G$6000,6,0),IFERROR(INDEX(Winback!$C$2:$C$300,MATCH($A3137,Winback!$K$2:$K$300,0)),""))</f>
        <v>0</v>
      </c>
      <c r="S3137" t="str">
        <f t="shared" si="243"/>
        <v>+MOV</v>
      </c>
      <c r="T3137">
        <f t="shared" si="244"/>
        <v>1</v>
      </c>
    </row>
    <row r="3138" spans="1:20" x14ac:dyDescent="0.35">
      <c r="A3138" t="s">
        <v>15486</v>
      </c>
      <c r="B3138" t="s">
        <v>15487</v>
      </c>
      <c r="C3138" t="s">
        <v>15488</v>
      </c>
      <c r="D3138" t="s">
        <v>15489</v>
      </c>
      <c r="E3138">
        <f>IF(COUNTIFS(Registros!$A$2:$A$6000,"NP",Registros!$B$2:$B$6000,$A3138)&gt;0,1,0)</f>
        <v>0</v>
      </c>
      <c r="F3138">
        <f>IF($E3138=1,SUMIFS(Registros!$F$2:$F$6000,Registros!$A$2:$A$6000,"NP",Registros!$B$2:$B$6000,$A3138),0)</f>
        <v>0</v>
      </c>
      <c r="G3138">
        <f>IF(COUNTIFS(Registros!$A$2:$A$6000,"MOV",Registros!$B$2:$B$6000,$A3138)&gt;0,1,0)</f>
        <v>1</v>
      </c>
      <c r="H3138">
        <f>IF($G3138=1,SUMIFS(Registros!$F$2:$F$6000,Registros!$A$2:$A$6000,"MOV",Registros!$B$2:$B$6000,$A3138),0)</f>
        <v>25</v>
      </c>
      <c r="I3138">
        <f>IF(COUNTIFS(Registros!$A$2:$A$6000,"CS",Registros!$B$2:$B$6000,$A3138)&gt;0,1,0)</f>
        <v>0</v>
      </c>
      <c r="J3138">
        <f>IF($I3138=1,SUMIFS(Registros!$I$2:$I$6000,Registros!$A$2:$A$6000,"CS",Registros!$B$2:$B$6000,$A3138),0)</f>
        <v>0</v>
      </c>
      <c r="K3138">
        <f>IF(COUNTIFS(Winback!$K$2:$K$300,$A3138)&gt;0,1,0)</f>
        <v>0</v>
      </c>
      <c r="L3138">
        <f>IF(AND($K3138=1,LEFT($A3138,3)="WB-"),SUMIFS(Winback!$D$2:$D$300,Winback!$K$2:$K$300,$A3138),0)</f>
        <v>0</v>
      </c>
      <c r="M3138">
        <f>IF(OR($E3138=1,$G3138=1,SUMIFS(Registros!$J$2:$J$6000,Registros!$B$2:$B$6000,$A3138)&gt;0),1,0)</f>
        <v>1</v>
      </c>
      <c r="N3138">
        <f>IF($J3138&gt;0,1,IF(COUNTIFS(Registros!$A$2:$A$6000,"CS",Registros!$B$2:$B$6000,$A3138,Registros!$K$2:$K$6000,"&lt;&gt;")&gt;0,1,0))</f>
        <v>0</v>
      </c>
      <c r="O3138" t="str">
        <f t="shared" ref="O3138:O3201" si="245">IF(AND($K3138=1,$E3138=0,$G3138=0,$I3138=0),"WINBACK",IF(AND($M3138=1,$N3138&gt;0),"CONVERGENTE",IF($M3138=1,"SOLO MÓVIL",IF($N3138&gt;0,"SOLO FIJO / INTERNET","SIN SERVICIOS"))))</f>
        <v>SOLO MÓVIL</v>
      </c>
      <c r="P3138" t="str">
        <f t="shared" ref="P3138:P3201" si="246">IF($O3138="WINBACK","Recuperar (winback)",IF($O3138="CONVERGENTE","Upgrade / más líneas",IF($O3138="SOLO MÓVIL","Ofrecer fijo + internet (FLBBTV)",IF($O3138="SOLO FIJO / INTERNET","Ofrecer línea móvil Nextphone","Oferta completa (móvil + fijo + internet)"))))</f>
        <v>Ofrecer fijo + internet (FLBBTV)</v>
      </c>
      <c r="Q3138">
        <f t="shared" ref="Q3138:Q3201" si="247">$F3138+$H3138+$L3138</f>
        <v>25</v>
      </c>
      <c r="R3138">
        <f>IFERROR(VLOOKUP($A3138,Registros!$B$2:$G$6000,6,0),IFERROR(INDEX(Winback!$C$2:$C$300,MATCH($A3138,Winback!$K$2:$K$300,0)),""))</f>
        <v>0</v>
      </c>
      <c r="S3138" t="str">
        <f t="shared" ref="S3138:S3201" si="248">IF($E3138=1,"NP","")&amp;IF($G3138=1,"+MOV","")&amp;IF($I3138=1,"+CS","")&amp;IF($K3138=1,"+WB","")</f>
        <v>+MOV</v>
      </c>
      <c r="T3138">
        <f t="shared" ref="T3138:T3201" si="249">$E3138+$G3138+$I3138+$K3138</f>
        <v>1</v>
      </c>
    </row>
    <row r="3139" spans="1:20" x14ac:dyDescent="0.35">
      <c r="A3139" t="s">
        <v>15491</v>
      </c>
      <c r="B3139" t="s">
        <v>15492</v>
      </c>
      <c r="C3139" t="s">
        <v>15493</v>
      </c>
      <c r="D3139" t="s">
        <v>15494</v>
      </c>
      <c r="E3139">
        <f>IF(COUNTIFS(Registros!$A$2:$A$6000,"NP",Registros!$B$2:$B$6000,$A3139)&gt;0,1,0)</f>
        <v>0</v>
      </c>
      <c r="F3139">
        <f>IF($E3139=1,SUMIFS(Registros!$F$2:$F$6000,Registros!$A$2:$A$6000,"NP",Registros!$B$2:$B$6000,$A3139),0)</f>
        <v>0</v>
      </c>
      <c r="G3139">
        <f>IF(COUNTIFS(Registros!$A$2:$A$6000,"MOV",Registros!$B$2:$B$6000,$A3139)&gt;0,1,0)</f>
        <v>1</v>
      </c>
      <c r="H3139">
        <f>IF($G3139=1,SUMIFS(Registros!$F$2:$F$6000,Registros!$A$2:$A$6000,"MOV",Registros!$B$2:$B$6000,$A3139),0)</f>
        <v>25</v>
      </c>
      <c r="I3139">
        <f>IF(COUNTIFS(Registros!$A$2:$A$6000,"CS",Registros!$B$2:$B$6000,$A3139)&gt;0,1,0)</f>
        <v>0</v>
      </c>
      <c r="J3139">
        <f>IF($I3139=1,SUMIFS(Registros!$I$2:$I$6000,Registros!$A$2:$A$6000,"CS",Registros!$B$2:$B$6000,$A3139),0)</f>
        <v>0</v>
      </c>
      <c r="K3139">
        <f>IF(COUNTIFS(Winback!$K$2:$K$300,$A3139)&gt;0,1,0)</f>
        <v>0</v>
      </c>
      <c r="L3139">
        <f>IF(AND($K3139=1,LEFT($A3139,3)="WB-"),SUMIFS(Winback!$D$2:$D$300,Winback!$K$2:$K$300,$A3139),0)</f>
        <v>0</v>
      </c>
      <c r="M3139">
        <f>IF(OR($E3139=1,$G3139=1,SUMIFS(Registros!$J$2:$J$6000,Registros!$B$2:$B$6000,$A3139)&gt;0),1,0)</f>
        <v>1</v>
      </c>
      <c r="N3139">
        <f>IF($J3139&gt;0,1,IF(COUNTIFS(Registros!$A$2:$A$6000,"CS",Registros!$B$2:$B$6000,$A3139,Registros!$K$2:$K$6000,"&lt;&gt;")&gt;0,1,0))</f>
        <v>0</v>
      </c>
      <c r="O3139" t="str">
        <f t="shared" si="245"/>
        <v>SOLO MÓVIL</v>
      </c>
      <c r="P3139" t="str">
        <f t="shared" si="246"/>
        <v>Ofrecer fijo + internet (FLBBTV)</v>
      </c>
      <c r="Q3139">
        <f t="shared" si="247"/>
        <v>25</v>
      </c>
      <c r="R3139">
        <f>IFERROR(VLOOKUP($A3139,Registros!$B$2:$G$6000,6,0),IFERROR(INDEX(Winback!$C$2:$C$300,MATCH($A3139,Winback!$K$2:$K$300,0)),""))</f>
        <v>0</v>
      </c>
      <c r="S3139" t="str">
        <f t="shared" si="248"/>
        <v>+MOV</v>
      </c>
      <c r="T3139">
        <f t="shared" si="249"/>
        <v>1</v>
      </c>
    </row>
    <row r="3140" spans="1:20" x14ac:dyDescent="0.35">
      <c r="A3140" t="s">
        <v>15496</v>
      </c>
      <c r="B3140" t="s">
        <v>15497</v>
      </c>
      <c r="C3140" t="s">
        <v>15498</v>
      </c>
      <c r="D3140" t="s">
        <v>15499</v>
      </c>
      <c r="E3140">
        <f>IF(COUNTIFS(Registros!$A$2:$A$6000,"NP",Registros!$B$2:$B$6000,$A3140)&gt;0,1,0)</f>
        <v>0</v>
      </c>
      <c r="F3140">
        <f>IF($E3140=1,SUMIFS(Registros!$F$2:$F$6000,Registros!$A$2:$A$6000,"NP",Registros!$B$2:$B$6000,$A3140),0)</f>
        <v>0</v>
      </c>
      <c r="G3140">
        <f>IF(COUNTIFS(Registros!$A$2:$A$6000,"MOV",Registros!$B$2:$B$6000,$A3140)&gt;0,1,0)</f>
        <v>1</v>
      </c>
      <c r="H3140">
        <f>IF($G3140=1,SUMIFS(Registros!$F$2:$F$6000,Registros!$A$2:$A$6000,"MOV",Registros!$B$2:$B$6000,$A3140),0)</f>
        <v>15</v>
      </c>
      <c r="I3140">
        <f>IF(COUNTIFS(Registros!$A$2:$A$6000,"CS",Registros!$B$2:$B$6000,$A3140)&gt;0,1,0)</f>
        <v>0</v>
      </c>
      <c r="J3140">
        <f>IF($I3140=1,SUMIFS(Registros!$I$2:$I$6000,Registros!$A$2:$A$6000,"CS",Registros!$B$2:$B$6000,$A3140),0)</f>
        <v>0</v>
      </c>
      <c r="K3140">
        <f>IF(COUNTIFS(Winback!$K$2:$K$300,$A3140)&gt;0,1,0)</f>
        <v>0</v>
      </c>
      <c r="L3140">
        <f>IF(AND($K3140=1,LEFT($A3140,3)="WB-"),SUMIFS(Winback!$D$2:$D$300,Winback!$K$2:$K$300,$A3140),0)</f>
        <v>0</v>
      </c>
      <c r="M3140">
        <f>IF(OR($E3140=1,$G3140=1,SUMIFS(Registros!$J$2:$J$6000,Registros!$B$2:$B$6000,$A3140)&gt;0),1,0)</f>
        <v>1</v>
      </c>
      <c r="N3140">
        <f>IF($J3140&gt;0,1,IF(COUNTIFS(Registros!$A$2:$A$6000,"CS",Registros!$B$2:$B$6000,$A3140,Registros!$K$2:$K$6000,"&lt;&gt;")&gt;0,1,0))</f>
        <v>0</v>
      </c>
      <c r="O3140" t="str">
        <f t="shared" si="245"/>
        <v>SOLO MÓVIL</v>
      </c>
      <c r="P3140" t="str">
        <f t="shared" si="246"/>
        <v>Ofrecer fijo + internet (FLBBTV)</v>
      </c>
      <c r="Q3140">
        <f t="shared" si="247"/>
        <v>15</v>
      </c>
      <c r="R3140">
        <f>IFERROR(VLOOKUP($A3140,Registros!$B$2:$G$6000,6,0),IFERROR(INDEX(Winback!$C$2:$C$300,MATCH($A3140,Winback!$K$2:$K$300,0)),""))</f>
        <v>0</v>
      </c>
      <c r="S3140" t="str">
        <f t="shared" si="248"/>
        <v>+MOV</v>
      </c>
      <c r="T3140">
        <f t="shared" si="249"/>
        <v>1</v>
      </c>
    </row>
    <row r="3141" spans="1:20" x14ac:dyDescent="0.35">
      <c r="A3141" t="s">
        <v>15501</v>
      </c>
      <c r="B3141" t="s">
        <v>15502</v>
      </c>
      <c r="C3141" t="s">
        <v>15503</v>
      </c>
      <c r="D3141" t="s">
        <v>15504</v>
      </c>
      <c r="E3141">
        <f>IF(COUNTIFS(Registros!$A$2:$A$6000,"NP",Registros!$B$2:$B$6000,$A3141)&gt;0,1,0)</f>
        <v>0</v>
      </c>
      <c r="F3141">
        <f>IF($E3141=1,SUMIFS(Registros!$F$2:$F$6000,Registros!$A$2:$A$6000,"NP",Registros!$B$2:$B$6000,$A3141),0)</f>
        <v>0</v>
      </c>
      <c r="G3141">
        <f>IF(COUNTIFS(Registros!$A$2:$A$6000,"MOV",Registros!$B$2:$B$6000,$A3141)&gt;0,1,0)</f>
        <v>1</v>
      </c>
      <c r="H3141">
        <f>IF($G3141=1,SUMIFS(Registros!$F$2:$F$6000,Registros!$A$2:$A$6000,"MOV",Registros!$B$2:$B$6000,$A3141),0)</f>
        <v>28.23</v>
      </c>
      <c r="I3141">
        <f>IF(COUNTIFS(Registros!$A$2:$A$6000,"CS",Registros!$B$2:$B$6000,$A3141)&gt;0,1,0)</f>
        <v>0</v>
      </c>
      <c r="J3141">
        <f>IF($I3141=1,SUMIFS(Registros!$I$2:$I$6000,Registros!$A$2:$A$6000,"CS",Registros!$B$2:$B$6000,$A3141),0)</f>
        <v>0</v>
      </c>
      <c r="K3141">
        <f>IF(COUNTIFS(Winback!$K$2:$K$300,$A3141)&gt;0,1,0)</f>
        <v>0</v>
      </c>
      <c r="L3141">
        <f>IF(AND($K3141=1,LEFT($A3141,3)="WB-"),SUMIFS(Winback!$D$2:$D$300,Winback!$K$2:$K$300,$A3141),0)</f>
        <v>0</v>
      </c>
      <c r="M3141">
        <f>IF(OR($E3141=1,$G3141=1,SUMIFS(Registros!$J$2:$J$6000,Registros!$B$2:$B$6000,$A3141)&gt;0),1,0)</f>
        <v>1</v>
      </c>
      <c r="N3141">
        <f>IF($J3141&gt;0,1,IF(COUNTIFS(Registros!$A$2:$A$6000,"CS",Registros!$B$2:$B$6000,$A3141,Registros!$K$2:$K$6000,"&lt;&gt;")&gt;0,1,0))</f>
        <v>0</v>
      </c>
      <c r="O3141" t="str">
        <f t="shared" si="245"/>
        <v>SOLO MÓVIL</v>
      </c>
      <c r="P3141" t="str">
        <f t="shared" si="246"/>
        <v>Ofrecer fijo + internet (FLBBTV)</v>
      </c>
      <c r="Q3141">
        <f t="shared" si="247"/>
        <v>28.23</v>
      </c>
      <c r="R3141">
        <f>IFERROR(VLOOKUP($A3141,Registros!$B$2:$G$6000,6,0),IFERROR(INDEX(Winback!$C$2:$C$300,MATCH($A3141,Winback!$K$2:$K$300,0)),""))</f>
        <v>0</v>
      </c>
      <c r="S3141" t="str">
        <f t="shared" si="248"/>
        <v>+MOV</v>
      </c>
      <c r="T3141">
        <f t="shared" si="249"/>
        <v>1</v>
      </c>
    </row>
    <row r="3142" spans="1:20" x14ac:dyDescent="0.35">
      <c r="A3142" t="s">
        <v>15506</v>
      </c>
      <c r="B3142" t="s">
        <v>15507</v>
      </c>
      <c r="C3142" t="s">
        <v>15508</v>
      </c>
      <c r="D3142" t="s">
        <v>15509</v>
      </c>
      <c r="E3142">
        <f>IF(COUNTIFS(Registros!$A$2:$A$6000,"NP",Registros!$B$2:$B$6000,$A3142)&gt;0,1,0)</f>
        <v>0</v>
      </c>
      <c r="F3142">
        <f>IF($E3142=1,SUMIFS(Registros!$F$2:$F$6000,Registros!$A$2:$A$6000,"NP",Registros!$B$2:$B$6000,$A3142),0)</f>
        <v>0</v>
      </c>
      <c r="G3142">
        <f>IF(COUNTIFS(Registros!$A$2:$A$6000,"MOV",Registros!$B$2:$B$6000,$A3142)&gt;0,1,0)</f>
        <v>1</v>
      </c>
      <c r="H3142">
        <f>IF($G3142=1,SUMIFS(Registros!$F$2:$F$6000,Registros!$A$2:$A$6000,"MOV",Registros!$B$2:$B$6000,$A3142),0)</f>
        <v>15</v>
      </c>
      <c r="I3142">
        <f>IF(COUNTIFS(Registros!$A$2:$A$6000,"CS",Registros!$B$2:$B$6000,$A3142)&gt;0,1,0)</f>
        <v>0</v>
      </c>
      <c r="J3142">
        <f>IF($I3142=1,SUMIFS(Registros!$I$2:$I$6000,Registros!$A$2:$A$6000,"CS",Registros!$B$2:$B$6000,$A3142),0)</f>
        <v>0</v>
      </c>
      <c r="K3142">
        <f>IF(COUNTIFS(Winback!$K$2:$K$300,$A3142)&gt;0,1,0)</f>
        <v>0</v>
      </c>
      <c r="L3142">
        <f>IF(AND($K3142=1,LEFT($A3142,3)="WB-"),SUMIFS(Winback!$D$2:$D$300,Winback!$K$2:$K$300,$A3142),0)</f>
        <v>0</v>
      </c>
      <c r="M3142">
        <f>IF(OR($E3142=1,$G3142=1,SUMIFS(Registros!$J$2:$J$6000,Registros!$B$2:$B$6000,$A3142)&gt;0),1,0)</f>
        <v>1</v>
      </c>
      <c r="N3142">
        <f>IF($J3142&gt;0,1,IF(COUNTIFS(Registros!$A$2:$A$6000,"CS",Registros!$B$2:$B$6000,$A3142,Registros!$K$2:$K$6000,"&lt;&gt;")&gt;0,1,0))</f>
        <v>0</v>
      </c>
      <c r="O3142" t="str">
        <f t="shared" si="245"/>
        <v>SOLO MÓVIL</v>
      </c>
      <c r="P3142" t="str">
        <f t="shared" si="246"/>
        <v>Ofrecer fijo + internet (FLBBTV)</v>
      </c>
      <c r="Q3142">
        <f t="shared" si="247"/>
        <v>15</v>
      </c>
      <c r="R3142">
        <f>IFERROR(VLOOKUP($A3142,Registros!$B$2:$G$6000,6,0),IFERROR(INDEX(Winback!$C$2:$C$300,MATCH($A3142,Winback!$K$2:$K$300,0)),""))</f>
        <v>0</v>
      </c>
      <c r="S3142" t="str">
        <f t="shared" si="248"/>
        <v>+MOV</v>
      </c>
      <c r="T3142">
        <f t="shared" si="249"/>
        <v>1</v>
      </c>
    </row>
    <row r="3143" spans="1:20" x14ac:dyDescent="0.35">
      <c r="A3143" t="s">
        <v>15511</v>
      </c>
      <c r="B3143" t="s">
        <v>15512</v>
      </c>
      <c r="C3143" t="s">
        <v>15513</v>
      </c>
      <c r="D3143" t="s">
        <v>15514</v>
      </c>
      <c r="E3143">
        <f>IF(COUNTIFS(Registros!$A$2:$A$6000,"NP",Registros!$B$2:$B$6000,$A3143)&gt;0,1,0)</f>
        <v>0</v>
      </c>
      <c r="F3143">
        <f>IF($E3143=1,SUMIFS(Registros!$F$2:$F$6000,Registros!$A$2:$A$6000,"NP",Registros!$B$2:$B$6000,$A3143),0)</f>
        <v>0</v>
      </c>
      <c r="G3143">
        <f>IF(COUNTIFS(Registros!$A$2:$A$6000,"MOV",Registros!$B$2:$B$6000,$A3143)&gt;0,1,0)</f>
        <v>1</v>
      </c>
      <c r="H3143">
        <f>IF($G3143=1,SUMIFS(Registros!$F$2:$F$6000,Registros!$A$2:$A$6000,"MOV",Registros!$B$2:$B$6000,$A3143),0)</f>
        <v>15</v>
      </c>
      <c r="I3143">
        <f>IF(COUNTIFS(Registros!$A$2:$A$6000,"CS",Registros!$B$2:$B$6000,$A3143)&gt;0,1,0)</f>
        <v>0</v>
      </c>
      <c r="J3143">
        <f>IF($I3143=1,SUMIFS(Registros!$I$2:$I$6000,Registros!$A$2:$A$6000,"CS",Registros!$B$2:$B$6000,$A3143),0)</f>
        <v>0</v>
      </c>
      <c r="K3143">
        <f>IF(COUNTIFS(Winback!$K$2:$K$300,$A3143)&gt;0,1,0)</f>
        <v>0</v>
      </c>
      <c r="L3143">
        <f>IF(AND($K3143=1,LEFT($A3143,3)="WB-"),SUMIFS(Winback!$D$2:$D$300,Winback!$K$2:$K$300,$A3143),0)</f>
        <v>0</v>
      </c>
      <c r="M3143">
        <f>IF(OR($E3143=1,$G3143=1,SUMIFS(Registros!$J$2:$J$6000,Registros!$B$2:$B$6000,$A3143)&gt;0),1,0)</f>
        <v>1</v>
      </c>
      <c r="N3143">
        <f>IF($J3143&gt;0,1,IF(COUNTIFS(Registros!$A$2:$A$6000,"CS",Registros!$B$2:$B$6000,$A3143,Registros!$K$2:$K$6000,"&lt;&gt;")&gt;0,1,0))</f>
        <v>0</v>
      </c>
      <c r="O3143" t="str">
        <f t="shared" si="245"/>
        <v>SOLO MÓVIL</v>
      </c>
      <c r="P3143" t="str">
        <f t="shared" si="246"/>
        <v>Ofrecer fijo + internet (FLBBTV)</v>
      </c>
      <c r="Q3143">
        <f t="shared" si="247"/>
        <v>15</v>
      </c>
      <c r="R3143">
        <f>IFERROR(VLOOKUP($A3143,Registros!$B$2:$G$6000,6,0),IFERROR(INDEX(Winback!$C$2:$C$300,MATCH($A3143,Winback!$K$2:$K$300,0)),""))</f>
        <v>0</v>
      </c>
      <c r="S3143" t="str">
        <f t="shared" si="248"/>
        <v>+MOV</v>
      </c>
      <c r="T3143">
        <f t="shared" si="249"/>
        <v>1</v>
      </c>
    </row>
    <row r="3144" spans="1:20" x14ac:dyDescent="0.35">
      <c r="A3144" t="s">
        <v>15516</v>
      </c>
      <c r="B3144" t="s">
        <v>15517</v>
      </c>
      <c r="C3144" t="s">
        <v>15518</v>
      </c>
      <c r="D3144" t="s">
        <v>15519</v>
      </c>
      <c r="E3144">
        <f>IF(COUNTIFS(Registros!$A$2:$A$6000,"NP",Registros!$B$2:$B$6000,$A3144)&gt;0,1,0)</f>
        <v>0</v>
      </c>
      <c r="F3144">
        <f>IF($E3144=1,SUMIFS(Registros!$F$2:$F$6000,Registros!$A$2:$A$6000,"NP",Registros!$B$2:$B$6000,$A3144),0)</f>
        <v>0</v>
      </c>
      <c r="G3144">
        <f>IF(COUNTIFS(Registros!$A$2:$A$6000,"MOV",Registros!$B$2:$B$6000,$A3144)&gt;0,1,0)</f>
        <v>1</v>
      </c>
      <c r="H3144">
        <f>IF($G3144=1,SUMIFS(Registros!$F$2:$F$6000,Registros!$A$2:$A$6000,"MOV",Registros!$B$2:$B$6000,$A3144),0)</f>
        <v>15</v>
      </c>
      <c r="I3144">
        <f>IF(COUNTIFS(Registros!$A$2:$A$6000,"CS",Registros!$B$2:$B$6000,$A3144)&gt;0,1,0)</f>
        <v>0</v>
      </c>
      <c r="J3144">
        <f>IF($I3144=1,SUMIFS(Registros!$I$2:$I$6000,Registros!$A$2:$A$6000,"CS",Registros!$B$2:$B$6000,$A3144),0)</f>
        <v>0</v>
      </c>
      <c r="K3144">
        <f>IF(COUNTIFS(Winback!$K$2:$K$300,$A3144)&gt;0,1,0)</f>
        <v>0</v>
      </c>
      <c r="L3144">
        <f>IF(AND($K3144=1,LEFT($A3144,3)="WB-"),SUMIFS(Winback!$D$2:$D$300,Winback!$K$2:$K$300,$A3144),0)</f>
        <v>0</v>
      </c>
      <c r="M3144">
        <f>IF(OR($E3144=1,$G3144=1,SUMIFS(Registros!$J$2:$J$6000,Registros!$B$2:$B$6000,$A3144)&gt;0),1,0)</f>
        <v>1</v>
      </c>
      <c r="N3144">
        <f>IF($J3144&gt;0,1,IF(COUNTIFS(Registros!$A$2:$A$6000,"CS",Registros!$B$2:$B$6000,$A3144,Registros!$K$2:$K$6000,"&lt;&gt;")&gt;0,1,0))</f>
        <v>0</v>
      </c>
      <c r="O3144" t="str">
        <f t="shared" si="245"/>
        <v>SOLO MÓVIL</v>
      </c>
      <c r="P3144" t="str">
        <f t="shared" si="246"/>
        <v>Ofrecer fijo + internet (FLBBTV)</v>
      </c>
      <c r="Q3144">
        <f t="shared" si="247"/>
        <v>15</v>
      </c>
      <c r="R3144">
        <f>IFERROR(VLOOKUP($A3144,Registros!$B$2:$G$6000,6,0),IFERROR(INDEX(Winback!$C$2:$C$300,MATCH($A3144,Winback!$K$2:$K$300,0)),""))</f>
        <v>0</v>
      </c>
      <c r="S3144" t="str">
        <f t="shared" si="248"/>
        <v>+MOV</v>
      </c>
      <c r="T3144">
        <f t="shared" si="249"/>
        <v>1</v>
      </c>
    </row>
    <row r="3145" spans="1:20" x14ac:dyDescent="0.35">
      <c r="A3145" t="s">
        <v>15521</v>
      </c>
      <c r="B3145" t="s">
        <v>15522</v>
      </c>
      <c r="C3145" t="s">
        <v>15523</v>
      </c>
      <c r="D3145" t="s">
        <v>15524</v>
      </c>
      <c r="E3145">
        <f>IF(COUNTIFS(Registros!$A$2:$A$6000,"NP",Registros!$B$2:$B$6000,$A3145)&gt;0,1,0)</f>
        <v>0</v>
      </c>
      <c r="F3145">
        <f>IF($E3145=1,SUMIFS(Registros!$F$2:$F$6000,Registros!$A$2:$A$6000,"NP",Registros!$B$2:$B$6000,$A3145),0)</f>
        <v>0</v>
      </c>
      <c r="G3145">
        <f>IF(COUNTIFS(Registros!$A$2:$A$6000,"MOV",Registros!$B$2:$B$6000,$A3145)&gt;0,1,0)</f>
        <v>1</v>
      </c>
      <c r="H3145">
        <f>IF($G3145=1,SUMIFS(Registros!$F$2:$F$6000,Registros!$A$2:$A$6000,"MOV",Registros!$B$2:$B$6000,$A3145),0)</f>
        <v>18.25</v>
      </c>
      <c r="I3145">
        <f>IF(COUNTIFS(Registros!$A$2:$A$6000,"CS",Registros!$B$2:$B$6000,$A3145)&gt;0,1,0)</f>
        <v>0</v>
      </c>
      <c r="J3145">
        <f>IF($I3145=1,SUMIFS(Registros!$I$2:$I$6000,Registros!$A$2:$A$6000,"CS",Registros!$B$2:$B$6000,$A3145),0)</f>
        <v>0</v>
      </c>
      <c r="K3145">
        <f>IF(COUNTIFS(Winback!$K$2:$K$300,$A3145)&gt;0,1,0)</f>
        <v>0</v>
      </c>
      <c r="L3145">
        <f>IF(AND($K3145=1,LEFT($A3145,3)="WB-"),SUMIFS(Winback!$D$2:$D$300,Winback!$K$2:$K$300,$A3145),0)</f>
        <v>0</v>
      </c>
      <c r="M3145">
        <f>IF(OR($E3145=1,$G3145=1,SUMIFS(Registros!$J$2:$J$6000,Registros!$B$2:$B$6000,$A3145)&gt;0),1,0)</f>
        <v>1</v>
      </c>
      <c r="N3145">
        <f>IF($J3145&gt;0,1,IF(COUNTIFS(Registros!$A$2:$A$6000,"CS",Registros!$B$2:$B$6000,$A3145,Registros!$K$2:$K$6000,"&lt;&gt;")&gt;0,1,0))</f>
        <v>0</v>
      </c>
      <c r="O3145" t="str">
        <f t="shared" si="245"/>
        <v>SOLO MÓVIL</v>
      </c>
      <c r="P3145" t="str">
        <f t="shared" si="246"/>
        <v>Ofrecer fijo + internet (FLBBTV)</v>
      </c>
      <c r="Q3145">
        <f t="shared" si="247"/>
        <v>18.25</v>
      </c>
      <c r="R3145">
        <f>IFERROR(VLOOKUP($A3145,Registros!$B$2:$G$6000,6,0),IFERROR(INDEX(Winback!$C$2:$C$300,MATCH($A3145,Winback!$K$2:$K$300,0)),""))</f>
        <v>0</v>
      </c>
      <c r="S3145" t="str">
        <f t="shared" si="248"/>
        <v>+MOV</v>
      </c>
      <c r="T3145">
        <f t="shared" si="249"/>
        <v>1</v>
      </c>
    </row>
    <row r="3146" spans="1:20" x14ac:dyDescent="0.35">
      <c r="A3146" t="s">
        <v>15526</v>
      </c>
      <c r="B3146" t="s">
        <v>15527</v>
      </c>
      <c r="C3146" t="s">
        <v>15528</v>
      </c>
      <c r="D3146" t="s">
        <v>15529</v>
      </c>
      <c r="E3146">
        <f>IF(COUNTIFS(Registros!$A$2:$A$6000,"NP",Registros!$B$2:$B$6000,$A3146)&gt;0,1,0)</f>
        <v>0</v>
      </c>
      <c r="F3146">
        <f>IF($E3146=1,SUMIFS(Registros!$F$2:$F$6000,Registros!$A$2:$A$6000,"NP",Registros!$B$2:$B$6000,$A3146),0)</f>
        <v>0</v>
      </c>
      <c r="G3146">
        <f>IF(COUNTIFS(Registros!$A$2:$A$6000,"MOV",Registros!$B$2:$B$6000,$A3146)&gt;0,1,0)</f>
        <v>1</v>
      </c>
      <c r="H3146">
        <f>IF($G3146=1,SUMIFS(Registros!$F$2:$F$6000,Registros!$A$2:$A$6000,"MOV",Registros!$B$2:$B$6000,$A3146),0)</f>
        <v>32.5</v>
      </c>
      <c r="I3146">
        <f>IF(COUNTIFS(Registros!$A$2:$A$6000,"CS",Registros!$B$2:$B$6000,$A3146)&gt;0,1,0)</f>
        <v>0</v>
      </c>
      <c r="J3146">
        <f>IF($I3146=1,SUMIFS(Registros!$I$2:$I$6000,Registros!$A$2:$A$6000,"CS",Registros!$B$2:$B$6000,$A3146),0)</f>
        <v>0</v>
      </c>
      <c r="K3146">
        <f>IF(COUNTIFS(Winback!$K$2:$K$300,$A3146)&gt;0,1,0)</f>
        <v>0</v>
      </c>
      <c r="L3146">
        <f>IF(AND($K3146=1,LEFT($A3146,3)="WB-"),SUMIFS(Winback!$D$2:$D$300,Winback!$K$2:$K$300,$A3146),0)</f>
        <v>0</v>
      </c>
      <c r="M3146">
        <f>IF(OR($E3146=1,$G3146=1,SUMIFS(Registros!$J$2:$J$6000,Registros!$B$2:$B$6000,$A3146)&gt;0),1,0)</f>
        <v>1</v>
      </c>
      <c r="N3146">
        <f>IF($J3146&gt;0,1,IF(COUNTIFS(Registros!$A$2:$A$6000,"CS",Registros!$B$2:$B$6000,$A3146,Registros!$K$2:$K$6000,"&lt;&gt;")&gt;0,1,0))</f>
        <v>0</v>
      </c>
      <c r="O3146" t="str">
        <f t="shared" si="245"/>
        <v>SOLO MÓVIL</v>
      </c>
      <c r="P3146" t="str">
        <f t="shared" si="246"/>
        <v>Ofrecer fijo + internet (FLBBTV)</v>
      </c>
      <c r="Q3146">
        <f t="shared" si="247"/>
        <v>32.5</v>
      </c>
      <c r="R3146">
        <f>IFERROR(VLOOKUP($A3146,Registros!$B$2:$G$6000,6,0),IFERROR(INDEX(Winback!$C$2:$C$300,MATCH($A3146,Winback!$K$2:$K$300,0)),""))</f>
        <v>0</v>
      </c>
      <c r="S3146" t="str">
        <f t="shared" si="248"/>
        <v>+MOV</v>
      </c>
      <c r="T3146">
        <f t="shared" si="249"/>
        <v>1</v>
      </c>
    </row>
    <row r="3147" spans="1:20" x14ac:dyDescent="0.35">
      <c r="A3147" t="s">
        <v>15531</v>
      </c>
      <c r="B3147" t="s">
        <v>15532</v>
      </c>
      <c r="C3147" t="s">
        <v>15533</v>
      </c>
      <c r="D3147" t="s">
        <v>15534</v>
      </c>
      <c r="E3147">
        <f>IF(COUNTIFS(Registros!$A$2:$A$6000,"NP",Registros!$B$2:$B$6000,$A3147)&gt;0,1,0)</f>
        <v>0</v>
      </c>
      <c r="F3147">
        <f>IF($E3147=1,SUMIFS(Registros!$F$2:$F$6000,Registros!$A$2:$A$6000,"NP",Registros!$B$2:$B$6000,$A3147),0)</f>
        <v>0</v>
      </c>
      <c r="G3147">
        <f>IF(COUNTIFS(Registros!$A$2:$A$6000,"MOV",Registros!$B$2:$B$6000,$A3147)&gt;0,1,0)</f>
        <v>1</v>
      </c>
      <c r="H3147">
        <f>IF($G3147=1,SUMIFS(Registros!$F$2:$F$6000,Registros!$A$2:$A$6000,"MOV",Registros!$B$2:$B$6000,$A3147),0)</f>
        <v>12</v>
      </c>
      <c r="I3147">
        <f>IF(COUNTIFS(Registros!$A$2:$A$6000,"CS",Registros!$B$2:$B$6000,$A3147)&gt;0,1,0)</f>
        <v>0</v>
      </c>
      <c r="J3147">
        <f>IF($I3147=1,SUMIFS(Registros!$I$2:$I$6000,Registros!$A$2:$A$6000,"CS",Registros!$B$2:$B$6000,$A3147),0)</f>
        <v>0</v>
      </c>
      <c r="K3147">
        <f>IF(COUNTIFS(Winback!$K$2:$K$300,$A3147)&gt;0,1,0)</f>
        <v>0</v>
      </c>
      <c r="L3147">
        <f>IF(AND($K3147=1,LEFT($A3147,3)="WB-"),SUMIFS(Winback!$D$2:$D$300,Winback!$K$2:$K$300,$A3147),0)</f>
        <v>0</v>
      </c>
      <c r="M3147">
        <f>IF(OR($E3147=1,$G3147=1,SUMIFS(Registros!$J$2:$J$6000,Registros!$B$2:$B$6000,$A3147)&gt;0),1,0)</f>
        <v>1</v>
      </c>
      <c r="N3147">
        <f>IF($J3147&gt;0,1,IF(COUNTIFS(Registros!$A$2:$A$6000,"CS",Registros!$B$2:$B$6000,$A3147,Registros!$K$2:$K$6000,"&lt;&gt;")&gt;0,1,0))</f>
        <v>0</v>
      </c>
      <c r="O3147" t="str">
        <f t="shared" si="245"/>
        <v>SOLO MÓVIL</v>
      </c>
      <c r="P3147" t="str">
        <f t="shared" si="246"/>
        <v>Ofrecer fijo + internet (FLBBTV)</v>
      </c>
      <c r="Q3147">
        <f t="shared" si="247"/>
        <v>12</v>
      </c>
      <c r="R3147">
        <f>IFERROR(VLOOKUP($A3147,Registros!$B$2:$G$6000,6,0),IFERROR(INDEX(Winback!$C$2:$C$300,MATCH($A3147,Winback!$K$2:$K$300,0)),""))</f>
        <v>0</v>
      </c>
      <c r="S3147" t="str">
        <f t="shared" si="248"/>
        <v>+MOV</v>
      </c>
      <c r="T3147">
        <f t="shared" si="249"/>
        <v>1</v>
      </c>
    </row>
    <row r="3148" spans="1:20" x14ac:dyDescent="0.35">
      <c r="A3148" t="s">
        <v>15536</v>
      </c>
      <c r="B3148" t="s">
        <v>15537</v>
      </c>
      <c r="C3148" t="s">
        <v>15538</v>
      </c>
      <c r="D3148" t="s">
        <v>15539</v>
      </c>
      <c r="E3148">
        <f>IF(COUNTIFS(Registros!$A$2:$A$6000,"NP",Registros!$B$2:$B$6000,$A3148)&gt;0,1,0)</f>
        <v>0</v>
      </c>
      <c r="F3148">
        <f>IF($E3148=1,SUMIFS(Registros!$F$2:$F$6000,Registros!$A$2:$A$6000,"NP",Registros!$B$2:$B$6000,$A3148),0)</f>
        <v>0</v>
      </c>
      <c r="G3148">
        <f>IF(COUNTIFS(Registros!$A$2:$A$6000,"MOV",Registros!$B$2:$B$6000,$A3148)&gt;0,1,0)</f>
        <v>1</v>
      </c>
      <c r="H3148">
        <f>IF($G3148=1,SUMIFS(Registros!$F$2:$F$6000,Registros!$A$2:$A$6000,"MOV",Registros!$B$2:$B$6000,$A3148),0)</f>
        <v>12</v>
      </c>
      <c r="I3148">
        <f>IF(COUNTIFS(Registros!$A$2:$A$6000,"CS",Registros!$B$2:$B$6000,$A3148)&gt;0,1,0)</f>
        <v>0</v>
      </c>
      <c r="J3148">
        <f>IF($I3148=1,SUMIFS(Registros!$I$2:$I$6000,Registros!$A$2:$A$6000,"CS",Registros!$B$2:$B$6000,$A3148),0)</f>
        <v>0</v>
      </c>
      <c r="K3148">
        <f>IF(COUNTIFS(Winback!$K$2:$K$300,$A3148)&gt;0,1,0)</f>
        <v>0</v>
      </c>
      <c r="L3148">
        <f>IF(AND($K3148=1,LEFT($A3148,3)="WB-"),SUMIFS(Winback!$D$2:$D$300,Winback!$K$2:$K$300,$A3148),0)</f>
        <v>0</v>
      </c>
      <c r="M3148">
        <f>IF(OR($E3148=1,$G3148=1,SUMIFS(Registros!$J$2:$J$6000,Registros!$B$2:$B$6000,$A3148)&gt;0),1,0)</f>
        <v>1</v>
      </c>
      <c r="N3148">
        <f>IF($J3148&gt;0,1,IF(COUNTIFS(Registros!$A$2:$A$6000,"CS",Registros!$B$2:$B$6000,$A3148,Registros!$K$2:$K$6000,"&lt;&gt;")&gt;0,1,0))</f>
        <v>0</v>
      </c>
      <c r="O3148" t="str">
        <f t="shared" si="245"/>
        <v>SOLO MÓVIL</v>
      </c>
      <c r="P3148" t="str">
        <f t="shared" si="246"/>
        <v>Ofrecer fijo + internet (FLBBTV)</v>
      </c>
      <c r="Q3148">
        <f t="shared" si="247"/>
        <v>12</v>
      </c>
      <c r="R3148">
        <f>IFERROR(VLOOKUP($A3148,Registros!$B$2:$G$6000,6,0),IFERROR(INDEX(Winback!$C$2:$C$300,MATCH($A3148,Winback!$K$2:$K$300,0)),""))</f>
        <v>0</v>
      </c>
      <c r="S3148" t="str">
        <f t="shared" si="248"/>
        <v>+MOV</v>
      </c>
      <c r="T3148">
        <f t="shared" si="249"/>
        <v>1</v>
      </c>
    </row>
    <row r="3149" spans="1:20" x14ac:dyDescent="0.35">
      <c r="A3149" t="s">
        <v>15541</v>
      </c>
      <c r="B3149" t="s">
        <v>15542</v>
      </c>
      <c r="C3149" t="s">
        <v>15543</v>
      </c>
      <c r="D3149" t="s">
        <v>15544</v>
      </c>
      <c r="E3149">
        <f>IF(COUNTIFS(Registros!$A$2:$A$6000,"NP",Registros!$B$2:$B$6000,$A3149)&gt;0,1,0)</f>
        <v>0</v>
      </c>
      <c r="F3149">
        <f>IF($E3149=1,SUMIFS(Registros!$F$2:$F$6000,Registros!$A$2:$A$6000,"NP",Registros!$B$2:$B$6000,$A3149),0)</f>
        <v>0</v>
      </c>
      <c r="G3149">
        <f>IF(COUNTIFS(Registros!$A$2:$A$6000,"MOV",Registros!$B$2:$B$6000,$A3149)&gt;0,1,0)</f>
        <v>1</v>
      </c>
      <c r="H3149">
        <f>IF($G3149=1,SUMIFS(Registros!$F$2:$F$6000,Registros!$A$2:$A$6000,"MOV",Registros!$B$2:$B$6000,$A3149),0)</f>
        <v>16.25</v>
      </c>
      <c r="I3149">
        <f>IF(COUNTIFS(Registros!$A$2:$A$6000,"CS",Registros!$B$2:$B$6000,$A3149)&gt;0,1,0)</f>
        <v>0</v>
      </c>
      <c r="J3149">
        <f>IF($I3149=1,SUMIFS(Registros!$I$2:$I$6000,Registros!$A$2:$A$6000,"CS",Registros!$B$2:$B$6000,$A3149),0)</f>
        <v>0</v>
      </c>
      <c r="K3149">
        <f>IF(COUNTIFS(Winback!$K$2:$K$300,$A3149)&gt;0,1,0)</f>
        <v>0</v>
      </c>
      <c r="L3149">
        <f>IF(AND($K3149=1,LEFT($A3149,3)="WB-"),SUMIFS(Winback!$D$2:$D$300,Winback!$K$2:$K$300,$A3149),0)</f>
        <v>0</v>
      </c>
      <c r="M3149">
        <f>IF(OR($E3149=1,$G3149=1,SUMIFS(Registros!$J$2:$J$6000,Registros!$B$2:$B$6000,$A3149)&gt;0),1,0)</f>
        <v>1</v>
      </c>
      <c r="N3149">
        <f>IF($J3149&gt;0,1,IF(COUNTIFS(Registros!$A$2:$A$6000,"CS",Registros!$B$2:$B$6000,$A3149,Registros!$K$2:$K$6000,"&lt;&gt;")&gt;0,1,0))</f>
        <v>0</v>
      </c>
      <c r="O3149" t="str">
        <f t="shared" si="245"/>
        <v>SOLO MÓVIL</v>
      </c>
      <c r="P3149" t="str">
        <f t="shared" si="246"/>
        <v>Ofrecer fijo + internet (FLBBTV)</v>
      </c>
      <c r="Q3149">
        <f t="shared" si="247"/>
        <v>16.25</v>
      </c>
      <c r="R3149">
        <f>IFERROR(VLOOKUP($A3149,Registros!$B$2:$G$6000,6,0),IFERROR(INDEX(Winback!$C$2:$C$300,MATCH($A3149,Winback!$K$2:$K$300,0)),""))</f>
        <v>0</v>
      </c>
      <c r="S3149" t="str">
        <f t="shared" si="248"/>
        <v>+MOV</v>
      </c>
      <c r="T3149">
        <f t="shared" si="249"/>
        <v>1</v>
      </c>
    </row>
    <row r="3150" spans="1:20" x14ac:dyDescent="0.35">
      <c r="A3150" t="s">
        <v>15546</v>
      </c>
      <c r="B3150" t="s">
        <v>15547</v>
      </c>
      <c r="C3150" t="s">
        <v>15548</v>
      </c>
      <c r="D3150" t="s">
        <v>15549</v>
      </c>
      <c r="E3150">
        <f>IF(COUNTIFS(Registros!$A$2:$A$6000,"NP",Registros!$B$2:$B$6000,$A3150)&gt;0,1,0)</f>
        <v>0</v>
      </c>
      <c r="F3150">
        <f>IF($E3150=1,SUMIFS(Registros!$F$2:$F$6000,Registros!$A$2:$A$6000,"NP",Registros!$B$2:$B$6000,$A3150),0)</f>
        <v>0</v>
      </c>
      <c r="G3150">
        <f>IF(COUNTIFS(Registros!$A$2:$A$6000,"MOV",Registros!$B$2:$B$6000,$A3150)&gt;0,1,0)</f>
        <v>1</v>
      </c>
      <c r="H3150">
        <f>IF($G3150=1,SUMIFS(Registros!$F$2:$F$6000,Registros!$A$2:$A$6000,"MOV",Registros!$B$2:$B$6000,$A3150),0)</f>
        <v>15</v>
      </c>
      <c r="I3150">
        <f>IF(COUNTIFS(Registros!$A$2:$A$6000,"CS",Registros!$B$2:$B$6000,$A3150)&gt;0,1,0)</f>
        <v>0</v>
      </c>
      <c r="J3150">
        <f>IF($I3150=1,SUMIFS(Registros!$I$2:$I$6000,Registros!$A$2:$A$6000,"CS",Registros!$B$2:$B$6000,$A3150),0)</f>
        <v>0</v>
      </c>
      <c r="K3150">
        <f>IF(COUNTIFS(Winback!$K$2:$K$300,$A3150)&gt;0,1,0)</f>
        <v>0</v>
      </c>
      <c r="L3150">
        <f>IF(AND($K3150=1,LEFT($A3150,3)="WB-"),SUMIFS(Winback!$D$2:$D$300,Winback!$K$2:$K$300,$A3150),0)</f>
        <v>0</v>
      </c>
      <c r="M3150">
        <f>IF(OR($E3150=1,$G3150=1,SUMIFS(Registros!$J$2:$J$6000,Registros!$B$2:$B$6000,$A3150)&gt;0),1,0)</f>
        <v>1</v>
      </c>
      <c r="N3150">
        <f>IF($J3150&gt;0,1,IF(COUNTIFS(Registros!$A$2:$A$6000,"CS",Registros!$B$2:$B$6000,$A3150,Registros!$K$2:$K$6000,"&lt;&gt;")&gt;0,1,0))</f>
        <v>0</v>
      </c>
      <c r="O3150" t="str">
        <f t="shared" si="245"/>
        <v>SOLO MÓVIL</v>
      </c>
      <c r="P3150" t="str">
        <f t="shared" si="246"/>
        <v>Ofrecer fijo + internet (FLBBTV)</v>
      </c>
      <c r="Q3150">
        <f t="shared" si="247"/>
        <v>15</v>
      </c>
      <c r="R3150">
        <f>IFERROR(VLOOKUP($A3150,Registros!$B$2:$G$6000,6,0),IFERROR(INDEX(Winback!$C$2:$C$300,MATCH($A3150,Winback!$K$2:$K$300,0)),""))</f>
        <v>0</v>
      </c>
      <c r="S3150" t="str">
        <f t="shared" si="248"/>
        <v>+MOV</v>
      </c>
      <c r="T3150">
        <f t="shared" si="249"/>
        <v>1</v>
      </c>
    </row>
    <row r="3151" spans="1:20" x14ac:dyDescent="0.35">
      <c r="A3151" t="s">
        <v>15551</v>
      </c>
      <c r="B3151" t="s">
        <v>15552</v>
      </c>
      <c r="C3151" t="s">
        <v>15553</v>
      </c>
      <c r="D3151" t="s">
        <v>15554</v>
      </c>
      <c r="E3151">
        <f>IF(COUNTIFS(Registros!$A$2:$A$6000,"NP",Registros!$B$2:$B$6000,$A3151)&gt;0,1,0)</f>
        <v>0</v>
      </c>
      <c r="F3151">
        <f>IF($E3151=1,SUMIFS(Registros!$F$2:$F$6000,Registros!$A$2:$A$6000,"NP",Registros!$B$2:$B$6000,$A3151),0)</f>
        <v>0</v>
      </c>
      <c r="G3151">
        <f>IF(COUNTIFS(Registros!$A$2:$A$6000,"MOV",Registros!$B$2:$B$6000,$A3151)&gt;0,1,0)</f>
        <v>1</v>
      </c>
      <c r="H3151">
        <f>IF($G3151=1,SUMIFS(Registros!$F$2:$F$6000,Registros!$A$2:$A$6000,"MOV",Registros!$B$2:$B$6000,$A3151),0)</f>
        <v>15</v>
      </c>
      <c r="I3151">
        <f>IF(COUNTIFS(Registros!$A$2:$A$6000,"CS",Registros!$B$2:$B$6000,$A3151)&gt;0,1,0)</f>
        <v>0</v>
      </c>
      <c r="J3151">
        <f>IF($I3151=1,SUMIFS(Registros!$I$2:$I$6000,Registros!$A$2:$A$6000,"CS",Registros!$B$2:$B$6000,$A3151),0)</f>
        <v>0</v>
      </c>
      <c r="K3151">
        <f>IF(COUNTIFS(Winback!$K$2:$K$300,$A3151)&gt;0,1,0)</f>
        <v>0</v>
      </c>
      <c r="L3151">
        <f>IF(AND($K3151=1,LEFT($A3151,3)="WB-"),SUMIFS(Winback!$D$2:$D$300,Winback!$K$2:$K$300,$A3151),0)</f>
        <v>0</v>
      </c>
      <c r="M3151">
        <f>IF(OR($E3151=1,$G3151=1,SUMIFS(Registros!$J$2:$J$6000,Registros!$B$2:$B$6000,$A3151)&gt;0),1,0)</f>
        <v>1</v>
      </c>
      <c r="N3151">
        <f>IF($J3151&gt;0,1,IF(COUNTIFS(Registros!$A$2:$A$6000,"CS",Registros!$B$2:$B$6000,$A3151,Registros!$K$2:$K$6000,"&lt;&gt;")&gt;0,1,0))</f>
        <v>0</v>
      </c>
      <c r="O3151" t="str">
        <f t="shared" si="245"/>
        <v>SOLO MÓVIL</v>
      </c>
      <c r="P3151" t="str">
        <f t="shared" si="246"/>
        <v>Ofrecer fijo + internet (FLBBTV)</v>
      </c>
      <c r="Q3151">
        <f t="shared" si="247"/>
        <v>15</v>
      </c>
      <c r="R3151">
        <f>IFERROR(VLOOKUP($A3151,Registros!$B$2:$G$6000,6,0),IFERROR(INDEX(Winback!$C$2:$C$300,MATCH($A3151,Winback!$K$2:$K$300,0)),""))</f>
        <v>0</v>
      </c>
      <c r="S3151" t="str">
        <f t="shared" si="248"/>
        <v>+MOV</v>
      </c>
      <c r="T3151">
        <f t="shared" si="249"/>
        <v>1</v>
      </c>
    </row>
    <row r="3152" spans="1:20" x14ac:dyDescent="0.35">
      <c r="A3152" t="s">
        <v>15556</v>
      </c>
      <c r="B3152" t="s">
        <v>15557</v>
      </c>
      <c r="C3152" t="s">
        <v>15558</v>
      </c>
      <c r="D3152" t="s">
        <v>15559</v>
      </c>
      <c r="E3152">
        <f>IF(COUNTIFS(Registros!$A$2:$A$6000,"NP",Registros!$B$2:$B$6000,$A3152)&gt;0,1,0)</f>
        <v>0</v>
      </c>
      <c r="F3152">
        <f>IF($E3152=1,SUMIFS(Registros!$F$2:$F$6000,Registros!$A$2:$A$6000,"NP",Registros!$B$2:$B$6000,$A3152),0)</f>
        <v>0</v>
      </c>
      <c r="G3152">
        <f>IF(COUNTIFS(Registros!$A$2:$A$6000,"MOV",Registros!$B$2:$B$6000,$A3152)&gt;0,1,0)</f>
        <v>1</v>
      </c>
      <c r="H3152">
        <f>IF($G3152=1,SUMIFS(Registros!$F$2:$F$6000,Registros!$A$2:$A$6000,"MOV",Registros!$B$2:$B$6000,$A3152),0)</f>
        <v>13</v>
      </c>
      <c r="I3152">
        <f>IF(COUNTIFS(Registros!$A$2:$A$6000,"CS",Registros!$B$2:$B$6000,$A3152)&gt;0,1,0)</f>
        <v>0</v>
      </c>
      <c r="J3152">
        <f>IF($I3152=1,SUMIFS(Registros!$I$2:$I$6000,Registros!$A$2:$A$6000,"CS",Registros!$B$2:$B$6000,$A3152),0)</f>
        <v>0</v>
      </c>
      <c r="K3152">
        <f>IF(COUNTIFS(Winback!$K$2:$K$300,$A3152)&gt;0,1,0)</f>
        <v>0</v>
      </c>
      <c r="L3152">
        <f>IF(AND($K3152=1,LEFT($A3152,3)="WB-"),SUMIFS(Winback!$D$2:$D$300,Winback!$K$2:$K$300,$A3152),0)</f>
        <v>0</v>
      </c>
      <c r="M3152">
        <f>IF(OR($E3152=1,$G3152=1,SUMIFS(Registros!$J$2:$J$6000,Registros!$B$2:$B$6000,$A3152)&gt;0),1,0)</f>
        <v>1</v>
      </c>
      <c r="N3152">
        <f>IF($J3152&gt;0,1,IF(COUNTIFS(Registros!$A$2:$A$6000,"CS",Registros!$B$2:$B$6000,$A3152,Registros!$K$2:$K$6000,"&lt;&gt;")&gt;0,1,0))</f>
        <v>0</v>
      </c>
      <c r="O3152" t="str">
        <f t="shared" si="245"/>
        <v>SOLO MÓVIL</v>
      </c>
      <c r="P3152" t="str">
        <f t="shared" si="246"/>
        <v>Ofrecer fijo + internet (FLBBTV)</v>
      </c>
      <c r="Q3152">
        <f t="shared" si="247"/>
        <v>13</v>
      </c>
      <c r="R3152">
        <f>IFERROR(VLOOKUP($A3152,Registros!$B$2:$G$6000,6,0),IFERROR(INDEX(Winback!$C$2:$C$300,MATCH($A3152,Winback!$K$2:$K$300,0)),""))</f>
        <v>0</v>
      </c>
      <c r="S3152" t="str">
        <f t="shared" si="248"/>
        <v>+MOV</v>
      </c>
      <c r="T3152">
        <f t="shared" si="249"/>
        <v>1</v>
      </c>
    </row>
    <row r="3153" spans="1:20" x14ac:dyDescent="0.35">
      <c r="A3153" t="s">
        <v>15561</v>
      </c>
      <c r="B3153" t="s">
        <v>15562</v>
      </c>
      <c r="C3153" t="s">
        <v>15563</v>
      </c>
      <c r="D3153" t="s">
        <v>15564</v>
      </c>
      <c r="E3153">
        <f>IF(COUNTIFS(Registros!$A$2:$A$6000,"NP",Registros!$B$2:$B$6000,$A3153)&gt;0,1,0)</f>
        <v>0</v>
      </c>
      <c r="F3153">
        <f>IF($E3153=1,SUMIFS(Registros!$F$2:$F$6000,Registros!$A$2:$A$6000,"NP",Registros!$B$2:$B$6000,$A3153),0)</f>
        <v>0</v>
      </c>
      <c r="G3153">
        <f>IF(COUNTIFS(Registros!$A$2:$A$6000,"MOV",Registros!$B$2:$B$6000,$A3153)&gt;0,1,0)</f>
        <v>1</v>
      </c>
      <c r="H3153">
        <f>IF($G3153=1,SUMIFS(Registros!$F$2:$F$6000,Registros!$A$2:$A$6000,"MOV",Registros!$B$2:$B$6000,$A3153),0)</f>
        <v>15</v>
      </c>
      <c r="I3153">
        <f>IF(COUNTIFS(Registros!$A$2:$A$6000,"CS",Registros!$B$2:$B$6000,$A3153)&gt;0,1,0)</f>
        <v>0</v>
      </c>
      <c r="J3153">
        <f>IF($I3153=1,SUMIFS(Registros!$I$2:$I$6000,Registros!$A$2:$A$6000,"CS",Registros!$B$2:$B$6000,$A3153),0)</f>
        <v>0</v>
      </c>
      <c r="K3153">
        <f>IF(COUNTIFS(Winback!$K$2:$K$300,$A3153)&gt;0,1,0)</f>
        <v>0</v>
      </c>
      <c r="L3153">
        <f>IF(AND($K3153=1,LEFT($A3153,3)="WB-"),SUMIFS(Winback!$D$2:$D$300,Winback!$K$2:$K$300,$A3153),0)</f>
        <v>0</v>
      </c>
      <c r="M3153">
        <f>IF(OR($E3153=1,$G3153=1,SUMIFS(Registros!$J$2:$J$6000,Registros!$B$2:$B$6000,$A3153)&gt;0),1,0)</f>
        <v>1</v>
      </c>
      <c r="N3153">
        <f>IF($J3153&gt;0,1,IF(COUNTIFS(Registros!$A$2:$A$6000,"CS",Registros!$B$2:$B$6000,$A3153,Registros!$K$2:$K$6000,"&lt;&gt;")&gt;0,1,0))</f>
        <v>0</v>
      </c>
      <c r="O3153" t="str">
        <f t="shared" si="245"/>
        <v>SOLO MÓVIL</v>
      </c>
      <c r="P3153" t="str">
        <f t="shared" si="246"/>
        <v>Ofrecer fijo + internet (FLBBTV)</v>
      </c>
      <c r="Q3153">
        <f t="shared" si="247"/>
        <v>15</v>
      </c>
      <c r="R3153">
        <f>IFERROR(VLOOKUP($A3153,Registros!$B$2:$G$6000,6,0),IFERROR(INDEX(Winback!$C$2:$C$300,MATCH($A3153,Winback!$K$2:$K$300,0)),""))</f>
        <v>0</v>
      </c>
      <c r="S3153" t="str">
        <f t="shared" si="248"/>
        <v>+MOV</v>
      </c>
      <c r="T3153">
        <f t="shared" si="249"/>
        <v>1</v>
      </c>
    </row>
    <row r="3154" spans="1:20" x14ac:dyDescent="0.35">
      <c r="A3154" t="s">
        <v>15566</v>
      </c>
      <c r="B3154" t="s">
        <v>15567</v>
      </c>
      <c r="C3154" t="s">
        <v>15568</v>
      </c>
      <c r="D3154" t="s">
        <v>15569</v>
      </c>
      <c r="E3154">
        <f>IF(COUNTIFS(Registros!$A$2:$A$6000,"NP",Registros!$B$2:$B$6000,$A3154)&gt;0,1,0)</f>
        <v>0</v>
      </c>
      <c r="F3154">
        <f>IF($E3154=1,SUMIFS(Registros!$F$2:$F$6000,Registros!$A$2:$A$6000,"NP",Registros!$B$2:$B$6000,$A3154),0)</f>
        <v>0</v>
      </c>
      <c r="G3154">
        <f>IF(COUNTIFS(Registros!$A$2:$A$6000,"MOV",Registros!$B$2:$B$6000,$A3154)&gt;0,1,0)</f>
        <v>1</v>
      </c>
      <c r="H3154">
        <f>IF($G3154=1,SUMIFS(Registros!$F$2:$F$6000,Registros!$A$2:$A$6000,"MOV",Registros!$B$2:$B$6000,$A3154),0)</f>
        <v>15</v>
      </c>
      <c r="I3154">
        <f>IF(COUNTIFS(Registros!$A$2:$A$6000,"CS",Registros!$B$2:$B$6000,$A3154)&gt;0,1,0)</f>
        <v>0</v>
      </c>
      <c r="J3154">
        <f>IF($I3154=1,SUMIFS(Registros!$I$2:$I$6000,Registros!$A$2:$A$6000,"CS",Registros!$B$2:$B$6000,$A3154),0)</f>
        <v>0</v>
      </c>
      <c r="K3154">
        <f>IF(COUNTIFS(Winback!$K$2:$K$300,$A3154)&gt;0,1,0)</f>
        <v>0</v>
      </c>
      <c r="L3154">
        <f>IF(AND($K3154=1,LEFT($A3154,3)="WB-"),SUMIFS(Winback!$D$2:$D$300,Winback!$K$2:$K$300,$A3154),0)</f>
        <v>0</v>
      </c>
      <c r="M3154">
        <f>IF(OR($E3154=1,$G3154=1,SUMIFS(Registros!$J$2:$J$6000,Registros!$B$2:$B$6000,$A3154)&gt;0),1,0)</f>
        <v>1</v>
      </c>
      <c r="N3154">
        <f>IF($J3154&gt;0,1,IF(COUNTIFS(Registros!$A$2:$A$6000,"CS",Registros!$B$2:$B$6000,$A3154,Registros!$K$2:$K$6000,"&lt;&gt;")&gt;0,1,0))</f>
        <v>0</v>
      </c>
      <c r="O3154" t="str">
        <f t="shared" si="245"/>
        <v>SOLO MÓVIL</v>
      </c>
      <c r="P3154" t="str">
        <f t="shared" si="246"/>
        <v>Ofrecer fijo + internet (FLBBTV)</v>
      </c>
      <c r="Q3154">
        <f t="shared" si="247"/>
        <v>15</v>
      </c>
      <c r="R3154">
        <f>IFERROR(VLOOKUP($A3154,Registros!$B$2:$G$6000,6,0),IFERROR(INDEX(Winback!$C$2:$C$300,MATCH($A3154,Winback!$K$2:$K$300,0)),""))</f>
        <v>0</v>
      </c>
      <c r="S3154" t="str">
        <f t="shared" si="248"/>
        <v>+MOV</v>
      </c>
      <c r="T3154">
        <f t="shared" si="249"/>
        <v>1</v>
      </c>
    </row>
    <row r="3155" spans="1:20" x14ac:dyDescent="0.35">
      <c r="A3155" t="s">
        <v>15571</v>
      </c>
      <c r="B3155" t="s">
        <v>15572</v>
      </c>
      <c r="C3155" t="s">
        <v>15573</v>
      </c>
      <c r="D3155" t="s">
        <v>15574</v>
      </c>
      <c r="E3155">
        <f>IF(COUNTIFS(Registros!$A$2:$A$6000,"NP",Registros!$B$2:$B$6000,$A3155)&gt;0,1,0)</f>
        <v>0</v>
      </c>
      <c r="F3155">
        <f>IF($E3155=1,SUMIFS(Registros!$F$2:$F$6000,Registros!$A$2:$A$6000,"NP",Registros!$B$2:$B$6000,$A3155),0)</f>
        <v>0</v>
      </c>
      <c r="G3155">
        <f>IF(COUNTIFS(Registros!$A$2:$A$6000,"MOV",Registros!$B$2:$B$6000,$A3155)&gt;0,1,0)</f>
        <v>1</v>
      </c>
      <c r="H3155">
        <f>IF($G3155=1,SUMIFS(Registros!$F$2:$F$6000,Registros!$A$2:$A$6000,"MOV",Registros!$B$2:$B$6000,$A3155),0)</f>
        <v>15</v>
      </c>
      <c r="I3155">
        <f>IF(COUNTIFS(Registros!$A$2:$A$6000,"CS",Registros!$B$2:$B$6000,$A3155)&gt;0,1,0)</f>
        <v>0</v>
      </c>
      <c r="J3155">
        <f>IF($I3155=1,SUMIFS(Registros!$I$2:$I$6000,Registros!$A$2:$A$6000,"CS",Registros!$B$2:$B$6000,$A3155),0)</f>
        <v>0</v>
      </c>
      <c r="K3155">
        <f>IF(COUNTIFS(Winback!$K$2:$K$300,$A3155)&gt;0,1,0)</f>
        <v>0</v>
      </c>
      <c r="L3155">
        <f>IF(AND($K3155=1,LEFT($A3155,3)="WB-"),SUMIFS(Winback!$D$2:$D$300,Winback!$K$2:$K$300,$A3155),0)</f>
        <v>0</v>
      </c>
      <c r="M3155">
        <f>IF(OR($E3155=1,$G3155=1,SUMIFS(Registros!$J$2:$J$6000,Registros!$B$2:$B$6000,$A3155)&gt;0),1,0)</f>
        <v>1</v>
      </c>
      <c r="N3155">
        <f>IF($J3155&gt;0,1,IF(COUNTIFS(Registros!$A$2:$A$6000,"CS",Registros!$B$2:$B$6000,$A3155,Registros!$K$2:$K$6000,"&lt;&gt;")&gt;0,1,0))</f>
        <v>0</v>
      </c>
      <c r="O3155" t="str">
        <f t="shared" si="245"/>
        <v>SOLO MÓVIL</v>
      </c>
      <c r="P3155" t="str">
        <f t="shared" si="246"/>
        <v>Ofrecer fijo + internet (FLBBTV)</v>
      </c>
      <c r="Q3155">
        <f t="shared" si="247"/>
        <v>15</v>
      </c>
      <c r="R3155">
        <f>IFERROR(VLOOKUP($A3155,Registros!$B$2:$G$6000,6,0),IFERROR(INDEX(Winback!$C$2:$C$300,MATCH($A3155,Winback!$K$2:$K$300,0)),""))</f>
        <v>0</v>
      </c>
      <c r="S3155" t="str">
        <f t="shared" si="248"/>
        <v>+MOV</v>
      </c>
      <c r="T3155">
        <f t="shared" si="249"/>
        <v>1</v>
      </c>
    </row>
    <row r="3156" spans="1:20" x14ac:dyDescent="0.35">
      <c r="A3156" t="s">
        <v>15576</v>
      </c>
      <c r="B3156" t="s">
        <v>15577</v>
      </c>
      <c r="C3156" t="s">
        <v>15578</v>
      </c>
      <c r="D3156" t="s">
        <v>15579</v>
      </c>
      <c r="E3156">
        <f>IF(COUNTIFS(Registros!$A$2:$A$6000,"NP",Registros!$B$2:$B$6000,$A3156)&gt;0,1,0)</f>
        <v>0</v>
      </c>
      <c r="F3156">
        <f>IF($E3156=1,SUMIFS(Registros!$F$2:$F$6000,Registros!$A$2:$A$6000,"NP",Registros!$B$2:$B$6000,$A3156),0)</f>
        <v>0</v>
      </c>
      <c r="G3156">
        <f>IF(COUNTIFS(Registros!$A$2:$A$6000,"MOV",Registros!$B$2:$B$6000,$A3156)&gt;0,1,0)</f>
        <v>1</v>
      </c>
      <c r="H3156">
        <f>IF($G3156=1,SUMIFS(Registros!$F$2:$F$6000,Registros!$A$2:$A$6000,"MOV",Registros!$B$2:$B$6000,$A3156),0)</f>
        <v>15</v>
      </c>
      <c r="I3156">
        <f>IF(COUNTIFS(Registros!$A$2:$A$6000,"CS",Registros!$B$2:$B$6000,$A3156)&gt;0,1,0)</f>
        <v>0</v>
      </c>
      <c r="J3156">
        <f>IF($I3156=1,SUMIFS(Registros!$I$2:$I$6000,Registros!$A$2:$A$6000,"CS",Registros!$B$2:$B$6000,$A3156),0)</f>
        <v>0</v>
      </c>
      <c r="K3156">
        <f>IF(COUNTIFS(Winback!$K$2:$K$300,$A3156)&gt;0,1,0)</f>
        <v>0</v>
      </c>
      <c r="L3156">
        <f>IF(AND($K3156=1,LEFT($A3156,3)="WB-"),SUMIFS(Winback!$D$2:$D$300,Winback!$K$2:$K$300,$A3156),0)</f>
        <v>0</v>
      </c>
      <c r="M3156">
        <f>IF(OR($E3156=1,$G3156=1,SUMIFS(Registros!$J$2:$J$6000,Registros!$B$2:$B$6000,$A3156)&gt;0),1,0)</f>
        <v>1</v>
      </c>
      <c r="N3156">
        <f>IF($J3156&gt;0,1,IF(COUNTIFS(Registros!$A$2:$A$6000,"CS",Registros!$B$2:$B$6000,$A3156,Registros!$K$2:$K$6000,"&lt;&gt;")&gt;0,1,0))</f>
        <v>0</v>
      </c>
      <c r="O3156" t="str">
        <f t="shared" si="245"/>
        <v>SOLO MÓVIL</v>
      </c>
      <c r="P3156" t="str">
        <f t="shared" si="246"/>
        <v>Ofrecer fijo + internet (FLBBTV)</v>
      </c>
      <c r="Q3156">
        <f t="shared" si="247"/>
        <v>15</v>
      </c>
      <c r="R3156">
        <f>IFERROR(VLOOKUP($A3156,Registros!$B$2:$G$6000,6,0),IFERROR(INDEX(Winback!$C$2:$C$300,MATCH($A3156,Winback!$K$2:$K$300,0)),""))</f>
        <v>0</v>
      </c>
      <c r="S3156" t="str">
        <f t="shared" si="248"/>
        <v>+MOV</v>
      </c>
      <c r="T3156">
        <f t="shared" si="249"/>
        <v>1</v>
      </c>
    </row>
    <row r="3157" spans="1:20" x14ac:dyDescent="0.35">
      <c r="A3157" t="s">
        <v>15581</v>
      </c>
      <c r="B3157" t="s">
        <v>15582</v>
      </c>
      <c r="C3157" t="s">
        <v>15583</v>
      </c>
      <c r="D3157" t="s">
        <v>15584</v>
      </c>
      <c r="E3157">
        <f>IF(COUNTIFS(Registros!$A$2:$A$6000,"NP",Registros!$B$2:$B$6000,$A3157)&gt;0,1,0)</f>
        <v>0</v>
      </c>
      <c r="F3157">
        <f>IF($E3157=1,SUMIFS(Registros!$F$2:$F$6000,Registros!$A$2:$A$6000,"NP",Registros!$B$2:$B$6000,$A3157),0)</f>
        <v>0</v>
      </c>
      <c r="G3157">
        <f>IF(COUNTIFS(Registros!$A$2:$A$6000,"MOV",Registros!$B$2:$B$6000,$A3157)&gt;0,1,0)</f>
        <v>1</v>
      </c>
      <c r="H3157">
        <f>IF($G3157=1,SUMIFS(Registros!$F$2:$F$6000,Registros!$A$2:$A$6000,"MOV",Registros!$B$2:$B$6000,$A3157),0)</f>
        <v>30</v>
      </c>
      <c r="I3157">
        <f>IF(COUNTIFS(Registros!$A$2:$A$6000,"CS",Registros!$B$2:$B$6000,$A3157)&gt;0,1,0)</f>
        <v>0</v>
      </c>
      <c r="J3157">
        <f>IF($I3157=1,SUMIFS(Registros!$I$2:$I$6000,Registros!$A$2:$A$6000,"CS",Registros!$B$2:$B$6000,$A3157),0)</f>
        <v>0</v>
      </c>
      <c r="K3157">
        <f>IF(COUNTIFS(Winback!$K$2:$K$300,$A3157)&gt;0,1,0)</f>
        <v>0</v>
      </c>
      <c r="L3157">
        <f>IF(AND($K3157=1,LEFT($A3157,3)="WB-"),SUMIFS(Winback!$D$2:$D$300,Winback!$K$2:$K$300,$A3157),0)</f>
        <v>0</v>
      </c>
      <c r="M3157">
        <f>IF(OR($E3157=1,$G3157=1,SUMIFS(Registros!$J$2:$J$6000,Registros!$B$2:$B$6000,$A3157)&gt;0),1,0)</f>
        <v>1</v>
      </c>
      <c r="N3157">
        <f>IF($J3157&gt;0,1,IF(COUNTIFS(Registros!$A$2:$A$6000,"CS",Registros!$B$2:$B$6000,$A3157,Registros!$K$2:$K$6000,"&lt;&gt;")&gt;0,1,0))</f>
        <v>0</v>
      </c>
      <c r="O3157" t="str">
        <f t="shared" si="245"/>
        <v>SOLO MÓVIL</v>
      </c>
      <c r="P3157" t="str">
        <f t="shared" si="246"/>
        <v>Ofrecer fijo + internet (FLBBTV)</v>
      </c>
      <c r="Q3157">
        <f t="shared" si="247"/>
        <v>30</v>
      </c>
      <c r="R3157">
        <f>IFERROR(VLOOKUP($A3157,Registros!$B$2:$G$6000,6,0),IFERROR(INDEX(Winback!$C$2:$C$300,MATCH($A3157,Winback!$K$2:$K$300,0)),""))</f>
        <v>0</v>
      </c>
      <c r="S3157" t="str">
        <f t="shared" si="248"/>
        <v>+MOV</v>
      </c>
      <c r="T3157">
        <f t="shared" si="249"/>
        <v>1</v>
      </c>
    </row>
    <row r="3158" spans="1:20" x14ac:dyDescent="0.35">
      <c r="A3158" t="s">
        <v>15586</v>
      </c>
      <c r="B3158" t="s">
        <v>15587</v>
      </c>
      <c r="C3158" t="s">
        <v>15588</v>
      </c>
      <c r="D3158" t="s">
        <v>15589</v>
      </c>
      <c r="E3158">
        <f>IF(COUNTIFS(Registros!$A$2:$A$6000,"NP",Registros!$B$2:$B$6000,$A3158)&gt;0,1,0)</f>
        <v>0</v>
      </c>
      <c r="F3158">
        <f>IF($E3158=1,SUMIFS(Registros!$F$2:$F$6000,Registros!$A$2:$A$6000,"NP",Registros!$B$2:$B$6000,$A3158),0)</f>
        <v>0</v>
      </c>
      <c r="G3158">
        <f>IF(COUNTIFS(Registros!$A$2:$A$6000,"MOV",Registros!$B$2:$B$6000,$A3158)&gt;0,1,0)</f>
        <v>1</v>
      </c>
      <c r="H3158">
        <f>IF($G3158=1,SUMIFS(Registros!$F$2:$F$6000,Registros!$A$2:$A$6000,"MOV",Registros!$B$2:$B$6000,$A3158),0)</f>
        <v>15</v>
      </c>
      <c r="I3158">
        <f>IF(COUNTIFS(Registros!$A$2:$A$6000,"CS",Registros!$B$2:$B$6000,$A3158)&gt;0,1,0)</f>
        <v>0</v>
      </c>
      <c r="J3158">
        <f>IF($I3158=1,SUMIFS(Registros!$I$2:$I$6000,Registros!$A$2:$A$6000,"CS",Registros!$B$2:$B$6000,$A3158),0)</f>
        <v>0</v>
      </c>
      <c r="K3158">
        <f>IF(COUNTIFS(Winback!$K$2:$K$300,$A3158)&gt;0,1,0)</f>
        <v>0</v>
      </c>
      <c r="L3158">
        <f>IF(AND($K3158=1,LEFT($A3158,3)="WB-"),SUMIFS(Winback!$D$2:$D$300,Winback!$K$2:$K$300,$A3158),0)</f>
        <v>0</v>
      </c>
      <c r="M3158">
        <f>IF(OR($E3158=1,$G3158=1,SUMIFS(Registros!$J$2:$J$6000,Registros!$B$2:$B$6000,$A3158)&gt;0),1,0)</f>
        <v>1</v>
      </c>
      <c r="N3158">
        <f>IF($J3158&gt;0,1,IF(COUNTIFS(Registros!$A$2:$A$6000,"CS",Registros!$B$2:$B$6000,$A3158,Registros!$K$2:$K$6000,"&lt;&gt;")&gt;0,1,0))</f>
        <v>0</v>
      </c>
      <c r="O3158" t="str">
        <f t="shared" si="245"/>
        <v>SOLO MÓVIL</v>
      </c>
      <c r="P3158" t="str">
        <f t="shared" si="246"/>
        <v>Ofrecer fijo + internet (FLBBTV)</v>
      </c>
      <c r="Q3158">
        <f t="shared" si="247"/>
        <v>15</v>
      </c>
      <c r="R3158">
        <f>IFERROR(VLOOKUP($A3158,Registros!$B$2:$G$6000,6,0),IFERROR(INDEX(Winback!$C$2:$C$300,MATCH($A3158,Winback!$K$2:$K$300,0)),""))</f>
        <v>0</v>
      </c>
      <c r="S3158" t="str">
        <f t="shared" si="248"/>
        <v>+MOV</v>
      </c>
      <c r="T3158">
        <f t="shared" si="249"/>
        <v>1</v>
      </c>
    </row>
    <row r="3159" spans="1:20" x14ac:dyDescent="0.35">
      <c r="A3159" t="s">
        <v>15591</v>
      </c>
      <c r="B3159" t="s">
        <v>15592</v>
      </c>
      <c r="C3159" t="s">
        <v>15593</v>
      </c>
      <c r="D3159" t="s">
        <v>15594</v>
      </c>
      <c r="E3159">
        <f>IF(COUNTIFS(Registros!$A$2:$A$6000,"NP",Registros!$B$2:$B$6000,$A3159)&gt;0,1,0)</f>
        <v>0</v>
      </c>
      <c r="F3159">
        <f>IF($E3159=1,SUMIFS(Registros!$F$2:$F$6000,Registros!$A$2:$A$6000,"NP",Registros!$B$2:$B$6000,$A3159),0)</f>
        <v>0</v>
      </c>
      <c r="G3159">
        <f>IF(COUNTIFS(Registros!$A$2:$A$6000,"MOV",Registros!$B$2:$B$6000,$A3159)&gt;0,1,0)</f>
        <v>1</v>
      </c>
      <c r="H3159">
        <f>IF($G3159=1,SUMIFS(Registros!$F$2:$F$6000,Registros!$A$2:$A$6000,"MOV",Registros!$B$2:$B$6000,$A3159),0)</f>
        <v>15</v>
      </c>
      <c r="I3159">
        <f>IF(COUNTIFS(Registros!$A$2:$A$6000,"CS",Registros!$B$2:$B$6000,$A3159)&gt;0,1,0)</f>
        <v>0</v>
      </c>
      <c r="J3159">
        <f>IF($I3159=1,SUMIFS(Registros!$I$2:$I$6000,Registros!$A$2:$A$6000,"CS",Registros!$B$2:$B$6000,$A3159),0)</f>
        <v>0</v>
      </c>
      <c r="K3159">
        <f>IF(COUNTIFS(Winback!$K$2:$K$300,$A3159)&gt;0,1,0)</f>
        <v>0</v>
      </c>
      <c r="L3159">
        <f>IF(AND($K3159=1,LEFT($A3159,3)="WB-"),SUMIFS(Winback!$D$2:$D$300,Winback!$K$2:$K$300,$A3159),0)</f>
        <v>0</v>
      </c>
      <c r="M3159">
        <f>IF(OR($E3159=1,$G3159=1,SUMIFS(Registros!$J$2:$J$6000,Registros!$B$2:$B$6000,$A3159)&gt;0),1,0)</f>
        <v>1</v>
      </c>
      <c r="N3159">
        <f>IF($J3159&gt;0,1,IF(COUNTIFS(Registros!$A$2:$A$6000,"CS",Registros!$B$2:$B$6000,$A3159,Registros!$K$2:$K$6000,"&lt;&gt;")&gt;0,1,0))</f>
        <v>0</v>
      </c>
      <c r="O3159" t="str">
        <f t="shared" si="245"/>
        <v>SOLO MÓVIL</v>
      </c>
      <c r="P3159" t="str">
        <f t="shared" si="246"/>
        <v>Ofrecer fijo + internet (FLBBTV)</v>
      </c>
      <c r="Q3159">
        <f t="shared" si="247"/>
        <v>15</v>
      </c>
      <c r="R3159">
        <f>IFERROR(VLOOKUP($A3159,Registros!$B$2:$G$6000,6,0),IFERROR(INDEX(Winback!$C$2:$C$300,MATCH($A3159,Winback!$K$2:$K$300,0)),""))</f>
        <v>0</v>
      </c>
      <c r="S3159" t="str">
        <f t="shared" si="248"/>
        <v>+MOV</v>
      </c>
      <c r="T3159">
        <f t="shared" si="249"/>
        <v>1</v>
      </c>
    </row>
    <row r="3160" spans="1:20" x14ac:dyDescent="0.35">
      <c r="A3160" t="s">
        <v>15596</v>
      </c>
      <c r="B3160" t="s">
        <v>15597</v>
      </c>
      <c r="C3160" t="s">
        <v>15598</v>
      </c>
      <c r="D3160" t="s">
        <v>15599</v>
      </c>
      <c r="E3160">
        <f>IF(COUNTIFS(Registros!$A$2:$A$6000,"NP",Registros!$B$2:$B$6000,$A3160)&gt;0,1,0)</f>
        <v>0</v>
      </c>
      <c r="F3160">
        <f>IF($E3160=1,SUMIFS(Registros!$F$2:$F$6000,Registros!$A$2:$A$6000,"NP",Registros!$B$2:$B$6000,$A3160),0)</f>
        <v>0</v>
      </c>
      <c r="G3160">
        <f>IF(COUNTIFS(Registros!$A$2:$A$6000,"MOV",Registros!$B$2:$B$6000,$A3160)&gt;0,1,0)</f>
        <v>1</v>
      </c>
      <c r="H3160">
        <f>IF($G3160=1,SUMIFS(Registros!$F$2:$F$6000,Registros!$A$2:$A$6000,"MOV",Registros!$B$2:$B$6000,$A3160),0)</f>
        <v>15</v>
      </c>
      <c r="I3160">
        <f>IF(COUNTIFS(Registros!$A$2:$A$6000,"CS",Registros!$B$2:$B$6000,$A3160)&gt;0,1,0)</f>
        <v>0</v>
      </c>
      <c r="J3160">
        <f>IF($I3160=1,SUMIFS(Registros!$I$2:$I$6000,Registros!$A$2:$A$6000,"CS",Registros!$B$2:$B$6000,$A3160),0)</f>
        <v>0</v>
      </c>
      <c r="K3160">
        <f>IF(COUNTIFS(Winback!$K$2:$K$300,$A3160)&gt;0,1,0)</f>
        <v>0</v>
      </c>
      <c r="L3160">
        <f>IF(AND($K3160=1,LEFT($A3160,3)="WB-"),SUMIFS(Winback!$D$2:$D$300,Winback!$K$2:$K$300,$A3160),0)</f>
        <v>0</v>
      </c>
      <c r="M3160">
        <f>IF(OR($E3160=1,$G3160=1,SUMIFS(Registros!$J$2:$J$6000,Registros!$B$2:$B$6000,$A3160)&gt;0),1,0)</f>
        <v>1</v>
      </c>
      <c r="N3160">
        <f>IF($J3160&gt;0,1,IF(COUNTIFS(Registros!$A$2:$A$6000,"CS",Registros!$B$2:$B$6000,$A3160,Registros!$K$2:$K$6000,"&lt;&gt;")&gt;0,1,0))</f>
        <v>0</v>
      </c>
      <c r="O3160" t="str">
        <f t="shared" si="245"/>
        <v>SOLO MÓVIL</v>
      </c>
      <c r="P3160" t="str">
        <f t="shared" si="246"/>
        <v>Ofrecer fijo + internet (FLBBTV)</v>
      </c>
      <c r="Q3160">
        <f t="shared" si="247"/>
        <v>15</v>
      </c>
      <c r="R3160">
        <f>IFERROR(VLOOKUP($A3160,Registros!$B$2:$G$6000,6,0),IFERROR(INDEX(Winback!$C$2:$C$300,MATCH($A3160,Winback!$K$2:$K$300,0)),""))</f>
        <v>0</v>
      </c>
      <c r="S3160" t="str">
        <f t="shared" si="248"/>
        <v>+MOV</v>
      </c>
      <c r="T3160">
        <f t="shared" si="249"/>
        <v>1</v>
      </c>
    </row>
    <row r="3161" spans="1:20" x14ac:dyDescent="0.35">
      <c r="A3161" t="s">
        <v>15601</v>
      </c>
      <c r="B3161" t="s">
        <v>15602</v>
      </c>
      <c r="C3161" t="s">
        <v>15603</v>
      </c>
      <c r="D3161" t="s">
        <v>15604</v>
      </c>
      <c r="E3161">
        <f>IF(COUNTIFS(Registros!$A$2:$A$6000,"NP",Registros!$B$2:$B$6000,$A3161)&gt;0,1,0)</f>
        <v>0</v>
      </c>
      <c r="F3161">
        <f>IF($E3161=1,SUMIFS(Registros!$F$2:$F$6000,Registros!$A$2:$A$6000,"NP",Registros!$B$2:$B$6000,$A3161),0)</f>
        <v>0</v>
      </c>
      <c r="G3161">
        <f>IF(COUNTIFS(Registros!$A$2:$A$6000,"MOV",Registros!$B$2:$B$6000,$A3161)&gt;0,1,0)</f>
        <v>1</v>
      </c>
      <c r="H3161">
        <f>IF($G3161=1,SUMIFS(Registros!$F$2:$F$6000,Registros!$A$2:$A$6000,"MOV",Registros!$B$2:$B$6000,$A3161),0)</f>
        <v>15</v>
      </c>
      <c r="I3161">
        <f>IF(COUNTIFS(Registros!$A$2:$A$6000,"CS",Registros!$B$2:$B$6000,$A3161)&gt;0,1,0)</f>
        <v>0</v>
      </c>
      <c r="J3161">
        <f>IF($I3161=1,SUMIFS(Registros!$I$2:$I$6000,Registros!$A$2:$A$6000,"CS",Registros!$B$2:$B$6000,$A3161),0)</f>
        <v>0</v>
      </c>
      <c r="K3161">
        <f>IF(COUNTIFS(Winback!$K$2:$K$300,$A3161)&gt;0,1,0)</f>
        <v>0</v>
      </c>
      <c r="L3161">
        <f>IF(AND($K3161=1,LEFT($A3161,3)="WB-"),SUMIFS(Winback!$D$2:$D$300,Winback!$K$2:$K$300,$A3161),0)</f>
        <v>0</v>
      </c>
      <c r="M3161">
        <f>IF(OR($E3161=1,$G3161=1,SUMIFS(Registros!$J$2:$J$6000,Registros!$B$2:$B$6000,$A3161)&gt;0),1,0)</f>
        <v>1</v>
      </c>
      <c r="N3161">
        <f>IF($J3161&gt;0,1,IF(COUNTIFS(Registros!$A$2:$A$6000,"CS",Registros!$B$2:$B$6000,$A3161,Registros!$K$2:$K$6000,"&lt;&gt;")&gt;0,1,0))</f>
        <v>0</v>
      </c>
      <c r="O3161" t="str">
        <f t="shared" si="245"/>
        <v>SOLO MÓVIL</v>
      </c>
      <c r="P3161" t="str">
        <f t="shared" si="246"/>
        <v>Ofrecer fijo + internet (FLBBTV)</v>
      </c>
      <c r="Q3161">
        <f t="shared" si="247"/>
        <v>15</v>
      </c>
      <c r="R3161">
        <f>IFERROR(VLOOKUP($A3161,Registros!$B$2:$G$6000,6,0),IFERROR(INDEX(Winback!$C$2:$C$300,MATCH($A3161,Winback!$K$2:$K$300,0)),""))</f>
        <v>0</v>
      </c>
      <c r="S3161" t="str">
        <f t="shared" si="248"/>
        <v>+MOV</v>
      </c>
      <c r="T3161">
        <f t="shared" si="249"/>
        <v>1</v>
      </c>
    </row>
    <row r="3162" spans="1:20" x14ac:dyDescent="0.35">
      <c r="A3162" t="s">
        <v>15606</v>
      </c>
      <c r="B3162" t="s">
        <v>15607</v>
      </c>
      <c r="C3162" t="s">
        <v>15608</v>
      </c>
      <c r="D3162" t="s">
        <v>15609</v>
      </c>
      <c r="E3162">
        <f>IF(COUNTIFS(Registros!$A$2:$A$6000,"NP",Registros!$B$2:$B$6000,$A3162)&gt;0,1,0)</f>
        <v>0</v>
      </c>
      <c r="F3162">
        <f>IF($E3162=1,SUMIFS(Registros!$F$2:$F$6000,Registros!$A$2:$A$6000,"NP",Registros!$B$2:$B$6000,$A3162),0)</f>
        <v>0</v>
      </c>
      <c r="G3162">
        <f>IF(COUNTIFS(Registros!$A$2:$A$6000,"MOV",Registros!$B$2:$B$6000,$A3162)&gt;0,1,0)</f>
        <v>1</v>
      </c>
      <c r="H3162">
        <f>IF($G3162=1,SUMIFS(Registros!$F$2:$F$6000,Registros!$A$2:$A$6000,"MOV",Registros!$B$2:$B$6000,$A3162),0)</f>
        <v>50.82</v>
      </c>
      <c r="I3162">
        <f>IF(COUNTIFS(Registros!$A$2:$A$6000,"CS",Registros!$B$2:$B$6000,$A3162)&gt;0,1,0)</f>
        <v>0</v>
      </c>
      <c r="J3162">
        <f>IF($I3162=1,SUMIFS(Registros!$I$2:$I$6000,Registros!$A$2:$A$6000,"CS",Registros!$B$2:$B$6000,$A3162),0)</f>
        <v>0</v>
      </c>
      <c r="K3162">
        <f>IF(COUNTIFS(Winback!$K$2:$K$300,$A3162)&gt;0,1,0)</f>
        <v>0</v>
      </c>
      <c r="L3162">
        <f>IF(AND($K3162=1,LEFT($A3162,3)="WB-"),SUMIFS(Winback!$D$2:$D$300,Winback!$K$2:$K$300,$A3162),0)</f>
        <v>0</v>
      </c>
      <c r="M3162">
        <f>IF(OR($E3162=1,$G3162=1,SUMIFS(Registros!$J$2:$J$6000,Registros!$B$2:$B$6000,$A3162)&gt;0),1,0)</f>
        <v>1</v>
      </c>
      <c r="N3162">
        <f>IF($J3162&gt;0,1,IF(COUNTIFS(Registros!$A$2:$A$6000,"CS",Registros!$B$2:$B$6000,$A3162,Registros!$K$2:$K$6000,"&lt;&gt;")&gt;0,1,0))</f>
        <v>0</v>
      </c>
      <c r="O3162" t="str">
        <f t="shared" si="245"/>
        <v>SOLO MÓVIL</v>
      </c>
      <c r="P3162" t="str">
        <f t="shared" si="246"/>
        <v>Ofrecer fijo + internet (FLBBTV)</v>
      </c>
      <c r="Q3162">
        <f t="shared" si="247"/>
        <v>50.82</v>
      </c>
      <c r="R3162">
        <f>IFERROR(VLOOKUP($A3162,Registros!$B$2:$G$6000,6,0),IFERROR(INDEX(Winback!$C$2:$C$300,MATCH($A3162,Winback!$K$2:$K$300,0)),""))</f>
        <v>0</v>
      </c>
      <c r="S3162" t="str">
        <f t="shared" si="248"/>
        <v>+MOV</v>
      </c>
      <c r="T3162">
        <f t="shared" si="249"/>
        <v>1</v>
      </c>
    </row>
    <row r="3163" spans="1:20" x14ac:dyDescent="0.35">
      <c r="A3163" t="s">
        <v>15611</v>
      </c>
      <c r="B3163" t="s">
        <v>15612</v>
      </c>
      <c r="C3163" t="s">
        <v>15613</v>
      </c>
      <c r="D3163" t="s">
        <v>15614</v>
      </c>
      <c r="E3163">
        <f>IF(COUNTIFS(Registros!$A$2:$A$6000,"NP",Registros!$B$2:$B$6000,$A3163)&gt;0,1,0)</f>
        <v>0</v>
      </c>
      <c r="F3163">
        <f>IF($E3163=1,SUMIFS(Registros!$F$2:$F$6000,Registros!$A$2:$A$6000,"NP",Registros!$B$2:$B$6000,$A3163),0)</f>
        <v>0</v>
      </c>
      <c r="G3163">
        <f>IF(COUNTIFS(Registros!$A$2:$A$6000,"MOV",Registros!$B$2:$B$6000,$A3163)&gt;0,1,0)</f>
        <v>1</v>
      </c>
      <c r="H3163">
        <f>IF($G3163=1,SUMIFS(Registros!$F$2:$F$6000,Registros!$A$2:$A$6000,"MOV",Registros!$B$2:$B$6000,$A3163),0)</f>
        <v>16.25</v>
      </c>
      <c r="I3163">
        <f>IF(COUNTIFS(Registros!$A$2:$A$6000,"CS",Registros!$B$2:$B$6000,$A3163)&gt;0,1,0)</f>
        <v>0</v>
      </c>
      <c r="J3163">
        <f>IF($I3163=1,SUMIFS(Registros!$I$2:$I$6000,Registros!$A$2:$A$6000,"CS",Registros!$B$2:$B$6000,$A3163),0)</f>
        <v>0</v>
      </c>
      <c r="K3163">
        <f>IF(COUNTIFS(Winback!$K$2:$K$300,$A3163)&gt;0,1,0)</f>
        <v>0</v>
      </c>
      <c r="L3163">
        <f>IF(AND($K3163=1,LEFT($A3163,3)="WB-"),SUMIFS(Winback!$D$2:$D$300,Winback!$K$2:$K$300,$A3163),0)</f>
        <v>0</v>
      </c>
      <c r="M3163">
        <f>IF(OR($E3163=1,$G3163=1,SUMIFS(Registros!$J$2:$J$6000,Registros!$B$2:$B$6000,$A3163)&gt;0),1,0)</f>
        <v>1</v>
      </c>
      <c r="N3163">
        <f>IF($J3163&gt;0,1,IF(COUNTIFS(Registros!$A$2:$A$6000,"CS",Registros!$B$2:$B$6000,$A3163,Registros!$K$2:$K$6000,"&lt;&gt;")&gt;0,1,0))</f>
        <v>0</v>
      </c>
      <c r="O3163" t="str">
        <f t="shared" si="245"/>
        <v>SOLO MÓVIL</v>
      </c>
      <c r="P3163" t="str">
        <f t="shared" si="246"/>
        <v>Ofrecer fijo + internet (FLBBTV)</v>
      </c>
      <c r="Q3163">
        <f t="shared" si="247"/>
        <v>16.25</v>
      </c>
      <c r="R3163">
        <f>IFERROR(VLOOKUP($A3163,Registros!$B$2:$G$6000,6,0),IFERROR(INDEX(Winback!$C$2:$C$300,MATCH($A3163,Winback!$K$2:$K$300,0)),""))</f>
        <v>0</v>
      </c>
      <c r="S3163" t="str">
        <f t="shared" si="248"/>
        <v>+MOV</v>
      </c>
      <c r="T3163">
        <f t="shared" si="249"/>
        <v>1</v>
      </c>
    </row>
    <row r="3164" spans="1:20" x14ac:dyDescent="0.35">
      <c r="A3164" t="s">
        <v>15616</v>
      </c>
      <c r="B3164" t="s">
        <v>15617</v>
      </c>
      <c r="C3164" t="s">
        <v>15618</v>
      </c>
      <c r="D3164" t="s">
        <v>15619</v>
      </c>
      <c r="E3164">
        <f>IF(COUNTIFS(Registros!$A$2:$A$6000,"NP",Registros!$B$2:$B$6000,$A3164)&gt;0,1,0)</f>
        <v>0</v>
      </c>
      <c r="F3164">
        <f>IF($E3164=1,SUMIFS(Registros!$F$2:$F$6000,Registros!$A$2:$A$6000,"NP",Registros!$B$2:$B$6000,$A3164),0)</f>
        <v>0</v>
      </c>
      <c r="G3164">
        <f>IF(COUNTIFS(Registros!$A$2:$A$6000,"MOV",Registros!$B$2:$B$6000,$A3164)&gt;0,1,0)</f>
        <v>1</v>
      </c>
      <c r="H3164">
        <f>IF($G3164=1,SUMIFS(Registros!$F$2:$F$6000,Registros!$A$2:$A$6000,"MOV",Registros!$B$2:$B$6000,$A3164),0)</f>
        <v>15</v>
      </c>
      <c r="I3164">
        <f>IF(COUNTIFS(Registros!$A$2:$A$6000,"CS",Registros!$B$2:$B$6000,$A3164)&gt;0,1,0)</f>
        <v>0</v>
      </c>
      <c r="J3164">
        <f>IF($I3164=1,SUMIFS(Registros!$I$2:$I$6000,Registros!$A$2:$A$6000,"CS",Registros!$B$2:$B$6000,$A3164),0)</f>
        <v>0</v>
      </c>
      <c r="K3164">
        <f>IF(COUNTIFS(Winback!$K$2:$K$300,$A3164)&gt;0,1,0)</f>
        <v>0</v>
      </c>
      <c r="L3164">
        <f>IF(AND($K3164=1,LEFT($A3164,3)="WB-"),SUMIFS(Winback!$D$2:$D$300,Winback!$K$2:$K$300,$A3164),0)</f>
        <v>0</v>
      </c>
      <c r="M3164">
        <f>IF(OR($E3164=1,$G3164=1,SUMIFS(Registros!$J$2:$J$6000,Registros!$B$2:$B$6000,$A3164)&gt;0),1,0)</f>
        <v>1</v>
      </c>
      <c r="N3164">
        <f>IF($J3164&gt;0,1,IF(COUNTIFS(Registros!$A$2:$A$6000,"CS",Registros!$B$2:$B$6000,$A3164,Registros!$K$2:$K$6000,"&lt;&gt;")&gt;0,1,0))</f>
        <v>0</v>
      </c>
      <c r="O3164" t="str">
        <f t="shared" si="245"/>
        <v>SOLO MÓVIL</v>
      </c>
      <c r="P3164" t="str">
        <f t="shared" si="246"/>
        <v>Ofrecer fijo + internet (FLBBTV)</v>
      </c>
      <c r="Q3164">
        <f t="shared" si="247"/>
        <v>15</v>
      </c>
      <c r="R3164">
        <f>IFERROR(VLOOKUP($A3164,Registros!$B$2:$G$6000,6,0),IFERROR(INDEX(Winback!$C$2:$C$300,MATCH($A3164,Winback!$K$2:$K$300,0)),""))</f>
        <v>0</v>
      </c>
      <c r="S3164" t="str">
        <f t="shared" si="248"/>
        <v>+MOV</v>
      </c>
      <c r="T3164">
        <f t="shared" si="249"/>
        <v>1</v>
      </c>
    </row>
    <row r="3165" spans="1:20" x14ac:dyDescent="0.35">
      <c r="A3165" t="s">
        <v>15621</v>
      </c>
      <c r="B3165" t="s">
        <v>15622</v>
      </c>
      <c r="C3165" t="s">
        <v>15623</v>
      </c>
      <c r="D3165" t="s">
        <v>15624</v>
      </c>
      <c r="E3165">
        <f>IF(COUNTIFS(Registros!$A$2:$A$6000,"NP",Registros!$B$2:$B$6000,$A3165)&gt;0,1,0)</f>
        <v>0</v>
      </c>
      <c r="F3165">
        <f>IF($E3165=1,SUMIFS(Registros!$F$2:$F$6000,Registros!$A$2:$A$6000,"NP",Registros!$B$2:$B$6000,$A3165),0)</f>
        <v>0</v>
      </c>
      <c r="G3165">
        <f>IF(COUNTIFS(Registros!$A$2:$A$6000,"MOV",Registros!$B$2:$B$6000,$A3165)&gt;0,1,0)</f>
        <v>1</v>
      </c>
      <c r="H3165">
        <f>IF($G3165=1,SUMIFS(Registros!$F$2:$F$6000,Registros!$A$2:$A$6000,"MOV",Registros!$B$2:$B$6000,$A3165),0)</f>
        <v>15</v>
      </c>
      <c r="I3165">
        <f>IF(COUNTIFS(Registros!$A$2:$A$6000,"CS",Registros!$B$2:$B$6000,$A3165)&gt;0,1,0)</f>
        <v>0</v>
      </c>
      <c r="J3165">
        <f>IF($I3165=1,SUMIFS(Registros!$I$2:$I$6000,Registros!$A$2:$A$6000,"CS",Registros!$B$2:$B$6000,$A3165),0)</f>
        <v>0</v>
      </c>
      <c r="K3165">
        <f>IF(COUNTIFS(Winback!$K$2:$K$300,$A3165)&gt;0,1,0)</f>
        <v>0</v>
      </c>
      <c r="L3165">
        <f>IF(AND($K3165=1,LEFT($A3165,3)="WB-"),SUMIFS(Winback!$D$2:$D$300,Winback!$K$2:$K$300,$A3165),0)</f>
        <v>0</v>
      </c>
      <c r="M3165">
        <f>IF(OR($E3165=1,$G3165=1,SUMIFS(Registros!$J$2:$J$6000,Registros!$B$2:$B$6000,$A3165)&gt;0),1,0)</f>
        <v>1</v>
      </c>
      <c r="N3165">
        <f>IF($J3165&gt;0,1,IF(COUNTIFS(Registros!$A$2:$A$6000,"CS",Registros!$B$2:$B$6000,$A3165,Registros!$K$2:$K$6000,"&lt;&gt;")&gt;0,1,0))</f>
        <v>0</v>
      </c>
      <c r="O3165" t="str">
        <f t="shared" si="245"/>
        <v>SOLO MÓVIL</v>
      </c>
      <c r="P3165" t="str">
        <f t="shared" si="246"/>
        <v>Ofrecer fijo + internet (FLBBTV)</v>
      </c>
      <c r="Q3165">
        <f t="shared" si="247"/>
        <v>15</v>
      </c>
      <c r="R3165">
        <f>IFERROR(VLOOKUP($A3165,Registros!$B$2:$G$6000,6,0),IFERROR(INDEX(Winback!$C$2:$C$300,MATCH($A3165,Winback!$K$2:$K$300,0)),""))</f>
        <v>0</v>
      </c>
      <c r="S3165" t="str">
        <f t="shared" si="248"/>
        <v>+MOV</v>
      </c>
      <c r="T3165">
        <f t="shared" si="249"/>
        <v>1</v>
      </c>
    </row>
    <row r="3166" spans="1:20" x14ac:dyDescent="0.35">
      <c r="A3166" t="s">
        <v>15626</v>
      </c>
      <c r="B3166" t="s">
        <v>15627</v>
      </c>
      <c r="C3166" t="s">
        <v>15628</v>
      </c>
      <c r="D3166" t="s">
        <v>15629</v>
      </c>
      <c r="E3166">
        <f>IF(COUNTIFS(Registros!$A$2:$A$6000,"NP",Registros!$B$2:$B$6000,$A3166)&gt;0,1,0)</f>
        <v>0</v>
      </c>
      <c r="F3166">
        <f>IF($E3166=1,SUMIFS(Registros!$F$2:$F$6000,Registros!$A$2:$A$6000,"NP",Registros!$B$2:$B$6000,$A3166),0)</f>
        <v>0</v>
      </c>
      <c r="G3166">
        <f>IF(COUNTIFS(Registros!$A$2:$A$6000,"MOV",Registros!$B$2:$B$6000,$A3166)&gt;0,1,0)</f>
        <v>1</v>
      </c>
      <c r="H3166">
        <f>IF($G3166=1,SUMIFS(Registros!$F$2:$F$6000,Registros!$A$2:$A$6000,"MOV",Registros!$B$2:$B$6000,$A3166),0)</f>
        <v>15</v>
      </c>
      <c r="I3166">
        <f>IF(COUNTIFS(Registros!$A$2:$A$6000,"CS",Registros!$B$2:$B$6000,$A3166)&gt;0,1,0)</f>
        <v>0</v>
      </c>
      <c r="J3166">
        <f>IF($I3166=1,SUMIFS(Registros!$I$2:$I$6000,Registros!$A$2:$A$6000,"CS",Registros!$B$2:$B$6000,$A3166),0)</f>
        <v>0</v>
      </c>
      <c r="K3166">
        <f>IF(COUNTIFS(Winback!$K$2:$K$300,$A3166)&gt;0,1,0)</f>
        <v>0</v>
      </c>
      <c r="L3166">
        <f>IF(AND($K3166=1,LEFT($A3166,3)="WB-"),SUMIFS(Winback!$D$2:$D$300,Winback!$K$2:$K$300,$A3166),0)</f>
        <v>0</v>
      </c>
      <c r="M3166">
        <f>IF(OR($E3166=1,$G3166=1,SUMIFS(Registros!$J$2:$J$6000,Registros!$B$2:$B$6000,$A3166)&gt;0),1,0)</f>
        <v>1</v>
      </c>
      <c r="N3166">
        <f>IF($J3166&gt;0,1,IF(COUNTIFS(Registros!$A$2:$A$6000,"CS",Registros!$B$2:$B$6000,$A3166,Registros!$K$2:$K$6000,"&lt;&gt;")&gt;0,1,0))</f>
        <v>0</v>
      </c>
      <c r="O3166" t="str">
        <f t="shared" si="245"/>
        <v>SOLO MÓVIL</v>
      </c>
      <c r="P3166" t="str">
        <f t="shared" si="246"/>
        <v>Ofrecer fijo + internet (FLBBTV)</v>
      </c>
      <c r="Q3166">
        <f t="shared" si="247"/>
        <v>15</v>
      </c>
      <c r="R3166">
        <f>IFERROR(VLOOKUP($A3166,Registros!$B$2:$G$6000,6,0),IFERROR(INDEX(Winback!$C$2:$C$300,MATCH($A3166,Winback!$K$2:$K$300,0)),""))</f>
        <v>0</v>
      </c>
      <c r="S3166" t="str">
        <f t="shared" si="248"/>
        <v>+MOV</v>
      </c>
      <c r="T3166">
        <f t="shared" si="249"/>
        <v>1</v>
      </c>
    </row>
    <row r="3167" spans="1:20" x14ac:dyDescent="0.35">
      <c r="A3167" t="s">
        <v>15631</v>
      </c>
      <c r="B3167" t="s">
        <v>15632</v>
      </c>
      <c r="C3167" t="s">
        <v>15633</v>
      </c>
      <c r="D3167" t="s">
        <v>15634</v>
      </c>
      <c r="E3167">
        <f>IF(COUNTIFS(Registros!$A$2:$A$6000,"NP",Registros!$B$2:$B$6000,$A3167)&gt;0,1,0)</f>
        <v>0</v>
      </c>
      <c r="F3167">
        <f>IF($E3167=1,SUMIFS(Registros!$F$2:$F$6000,Registros!$A$2:$A$6000,"NP",Registros!$B$2:$B$6000,$A3167),0)</f>
        <v>0</v>
      </c>
      <c r="G3167">
        <f>IF(COUNTIFS(Registros!$A$2:$A$6000,"MOV",Registros!$B$2:$B$6000,$A3167)&gt;0,1,0)</f>
        <v>1</v>
      </c>
      <c r="H3167">
        <f>IF($G3167=1,SUMIFS(Registros!$F$2:$F$6000,Registros!$A$2:$A$6000,"MOV",Registros!$B$2:$B$6000,$A3167),0)</f>
        <v>30</v>
      </c>
      <c r="I3167">
        <f>IF(COUNTIFS(Registros!$A$2:$A$6000,"CS",Registros!$B$2:$B$6000,$A3167)&gt;0,1,0)</f>
        <v>0</v>
      </c>
      <c r="J3167">
        <f>IF($I3167=1,SUMIFS(Registros!$I$2:$I$6000,Registros!$A$2:$A$6000,"CS",Registros!$B$2:$B$6000,$A3167),0)</f>
        <v>0</v>
      </c>
      <c r="K3167">
        <f>IF(COUNTIFS(Winback!$K$2:$K$300,$A3167)&gt;0,1,0)</f>
        <v>0</v>
      </c>
      <c r="L3167">
        <f>IF(AND($K3167=1,LEFT($A3167,3)="WB-"),SUMIFS(Winback!$D$2:$D$300,Winback!$K$2:$K$300,$A3167),0)</f>
        <v>0</v>
      </c>
      <c r="M3167">
        <f>IF(OR($E3167=1,$G3167=1,SUMIFS(Registros!$J$2:$J$6000,Registros!$B$2:$B$6000,$A3167)&gt;0),1,0)</f>
        <v>1</v>
      </c>
      <c r="N3167">
        <f>IF($J3167&gt;0,1,IF(COUNTIFS(Registros!$A$2:$A$6000,"CS",Registros!$B$2:$B$6000,$A3167,Registros!$K$2:$K$6000,"&lt;&gt;")&gt;0,1,0))</f>
        <v>0</v>
      </c>
      <c r="O3167" t="str">
        <f t="shared" si="245"/>
        <v>SOLO MÓVIL</v>
      </c>
      <c r="P3167" t="str">
        <f t="shared" si="246"/>
        <v>Ofrecer fijo + internet (FLBBTV)</v>
      </c>
      <c r="Q3167">
        <f t="shared" si="247"/>
        <v>30</v>
      </c>
      <c r="R3167">
        <f>IFERROR(VLOOKUP($A3167,Registros!$B$2:$G$6000,6,0),IFERROR(INDEX(Winback!$C$2:$C$300,MATCH($A3167,Winback!$K$2:$K$300,0)),""))</f>
        <v>0</v>
      </c>
      <c r="S3167" t="str">
        <f t="shared" si="248"/>
        <v>+MOV</v>
      </c>
      <c r="T3167">
        <f t="shared" si="249"/>
        <v>1</v>
      </c>
    </row>
    <row r="3168" spans="1:20" x14ac:dyDescent="0.35">
      <c r="A3168" t="s">
        <v>15636</v>
      </c>
      <c r="B3168" t="s">
        <v>15637</v>
      </c>
      <c r="C3168" t="s">
        <v>15638</v>
      </c>
      <c r="D3168" t="s">
        <v>15639</v>
      </c>
      <c r="E3168">
        <f>IF(COUNTIFS(Registros!$A$2:$A$6000,"NP",Registros!$B$2:$B$6000,$A3168)&gt;0,1,0)</f>
        <v>0</v>
      </c>
      <c r="F3168">
        <f>IF($E3168=1,SUMIFS(Registros!$F$2:$F$6000,Registros!$A$2:$A$6000,"NP",Registros!$B$2:$B$6000,$A3168),0)</f>
        <v>0</v>
      </c>
      <c r="G3168">
        <f>IF(COUNTIFS(Registros!$A$2:$A$6000,"MOV",Registros!$B$2:$B$6000,$A3168)&gt;0,1,0)</f>
        <v>1</v>
      </c>
      <c r="H3168">
        <f>IF($G3168=1,SUMIFS(Registros!$F$2:$F$6000,Registros!$A$2:$A$6000,"MOV",Registros!$B$2:$B$6000,$A3168),0)</f>
        <v>18</v>
      </c>
      <c r="I3168">
        <f>IF(COUNTIFS(Registros!$A$2:$A$6000,"CS",Registros!$B$2:$B$6000,$A3168)&gt;0,1,0)</f>
        <v>0</v>
      </c>
      <c r="J3168">
        <f>IF($I3168=1,SUMIFS(Registros!$I$2:$I$6000,Registros!$A$2:$A$6000,"CS",Registros!$B$2:$B$6000,$A3168),0)</f>
        <v>0</v>
      </c>
      <c r="K3168">
        <f>IF(COUNTIFS(Winback!$K$2:$K$300,$A3168)&gt;0,1,0)</f>
        <v>0</v>
      </c>
      <c r="L3168">
        <f>IF(AND($K3168=1,LEFT($A3168,3)="WB-"),SUMIFS(Winback!$D$2:$D$300,Winback!$K$2:$K$300,$A3168),0)</f>
        <v>0</v>
      </c>
      <c r="M3168">
        <f>IF(OR($E3168=1,$G3168=1,SUMIFS(Registros!$J$2:$J$6000,Registros!$B$2:$B$6000,$A3168)&gt;0),1,0)</f>
        <v>1</v>
      </c>
      <c r="N3168">
        <f>IF($J3168&gt;0,1,IF(COUNTIFS(Registros!$A$2:$A$6000,"CS",Registros!$B$2:$B$6000,$A3168,Registros!$K$2:$K$6000,"&lt;&gt;")&gt;0,1,0))</f>
        <v>0</v>
      </c>
      <c r="O3168" t="str">
        <f t="shared" si="245"/>
        <v>SOLO MÓVIL</v>
      </c>
      <c r="P3168" t="str">
        <f t="shared" si="246"/>
        <v>Ofrecer fijo + internet (FLBBTV)</v>
      </c>
      <c r="Q3168">
        <f t="shared" si="247"/>
        <v>18</v>
      </c>
      <c r="R3168">
        <f>IFERROR(VLOOKUP($A3168,Registros!$B$2:$G$6000,6,0),IFERROR(INDEX(Winback!$C$2:$C$300,MATCH($A3168,Winback!$K$2:$K$300,0)),""))</f>
        <v>0</v>
      </c>
      <c r="S3168" t="str">
        <f t="shared" si="248"/>
        <v>+MOV</v>
      </c>
      <c r="T3168">
        <f t="shared" si="249"/>
        <v>1</v>
      </c>
    </row>
    <row r="3169" spans="1:20" x14ac:dyDescent="0.35">
      <c r="A3169" t="s">
        <v>15641</v>
      </c>
      <c r="B3169" t="s">
        <v>15642</v>
      </c>
      <c r="C3169" t="s">
        <v>15643</v>
      </c>
      <c r="D3169" t="s">
        <v>15644</v>
      </c>
      <c r="E3169">
        <f>IF(COUNTIFS(Registros!$A$2:$A$6000,"NP",Registros!$B$2:$B$6000,$A3169)&gt;0,1,0)</f>
        <v>0</v>
      </c>
      <c r="F3169">
        <f>IF($E3169=1,SUMIFS(Registros!$F$2:$F$6000,Registros!$A$2:$A$6000,"NP",Registros!$B$2:$B$6000,$A3169),0)</f>
        <v>0</v>
      </c>
      <c r="G3169">
        <f>IF(COUNTIFS(Registros!$A$2:$A$6000,"MOV",Registros!$B$2:$B$6000,$A3169)&gt;0,1,0)</f>
        <v>1</v>
      </c>
      <c r="H3169">
        <f>IF($G3169=1,SUMIFS(Registros!$F$2:$F$6000,Registros!$A$2:$A$6000,"MOV",Registros!$B$2:$B$6000,$A3169),0)</f>
        <v>15</v>
      </c>
      <c r="I3169">
        <f>IF(COUNTIFS(Registros!$A$2:$A$6000,"CS",Registros!$B$2:$B$6000,$A3169)&gt;0,1,0)</f>
        <v>0</v>
      </c>
      <c r="J3169">
        <f>IF($I3169=1,SUMIFS(Registros!$I$2:$I$6000,Registros!$A$2:$A$6000,"CS",Registros!$B$2:$B$6000,$A3169),0)</f>
        <v>0</v>
      </c>
      <c r="K3169">
        <f>IF(COUNTIFS(Winback!$K$2:$K$300,$A3169)&gt;0,1,0)</f>
        <v>0</v>
      </c>
      <c r="L3169">
        <f>IF(AND($K3169=1,LEFT($A3169,3)="WB-"),SUMIFS(Winback!$D$2:$D$300,Winback!$K$2:$K$300,$A3169),0)</f>
        <v>0</v>
      </c>
      <c r="M3169">
        <f>IF(OR($E3169=1,$G3169=1,SUMIFS(Registros!$J$2:$J$6000,Registros!$B$2:$B$6000,$A3169)&gt;0),1,0)</f>
        <v>1</v>
      </c>
      <c r="N3169">
        <f>IF($J3169&gt;0,1,IF(COUNTIFS(Registros!$A$2:$A$6000,"CS",Registros!$B$2:$B$6000,$A3169,Registros!$K$2:$K$6000,"&lt;&gt;")&gt;0,1,0))</f>
        <v>0</v>
      </c>
      <c r="O3169" t="str">
        <f t="shared" si="245"/>
        <v>SOLO MÓVIL</v>
      </c>
      <c r="P3169" t="str">
        <f t="shared" si="246"/>
        <v>Ofrecer fijo + internet (FLBBTV)</v>
      </c>
      <c r="Q3169">
        <f t="shared" si="247"/>
        <v>15</v>
      </c>
      <c r="R3169">
        <f>IFERROR(VLOOKUP($A3169,Registros!$B$2:$G$6000,6,0),IFERROR(INDEX(Winback!$C$2:$C$300,MATCH($A3169,Winback!$K$2:$K$300,0)),""))</f>
        <v>0</v>
      </c>
      <c r="S3169" t="str">
        <f t="shared" si="248"/>
        <v>+MOV</v>
      </c>
      <c r="T3169">
        <f t="shared" si="249"/>
        <v>1</v>
      </c>
    </row>
    <row r="3170" spans="1:20" x14ac:dyDescent="0.35">
      <c r="A3170" t="s">
        <v>15646</v>
      </c>
      <c r="B3170" t="s">
        <v>15647</v>
      </c>
      <c r="C3170" t="s">
        <v>15648</v>
      </c>
      <c r="D3170" t="s">
        <v>15649</v>
      </c>
      <c r="E3170">
        <f>IF(COUNTIFS(Registros!$A$2:$A$6000,"NP",Registros!$B$2:$B$6000,$A3170)&gt;0,1,0)</f>
        <v>0</v>
      </c>
      <c r="F3170">
        <f>IF($E3170=1,SUMIFS(Registros!$F$2:$F$6000,Registros!$A$2:$A$6000,"NP",Registros!$B$2:$B$6000,$A3170),0)</f>
        <v>0</v>
      </c>
      <c r="G3170">
        <f>IF(COUNTIFS(Registros!$A$2:$A$6000,"MOV",Registros!$B$2:$B$6000,$A3170)&gt;0,1,0)</f>
        <v>1</v>
      </c>
      <c r="H3170">
        <f>IF($G3170=1,SUMIFS(Registros!$F$2:$F$6000,Registros!$A$2:$A$6000,"MOV",Registros!$B$2:$B$6000,$A3170),0)</f>
        <v>15</v>
      </c>
      <c r="I3170">
        <f>IF(COUNTIFS(Registros!$A$2:$A$6000,"CS",Registros!$B$2:$B$6000,$A3170)&gt;0,1,0)</f>
        <v>0</v>
      </c>
      <c r="J3170">
        <f>IF($I3170=1,SUMIFS(Registros!$I$2:$I$6000,Registros!$A$2:$A$6000,"CS",Registros!$B$2:$B$6000,$A3170),0)</f>
        <v>0</v>
      </c>
      <c r="K3170">
        <f>IF(COUNTIFS(Winback!$K$2:$K$300,$A3170)&gt;0,1,0)</f>
        <v>0</v>
      </c>
      <c r="L3170">
        <f>IF(AND($K3170=1,LEFT($A3170,3)="WB-"),SUMIFS(Winback!$D$2:$D$300,Winback!$K$2:$K$300,$A3170),0)</f>
        <v>0</v>
      </c>
      <c r="M3170">
        <f>IF(OR($E3170=1,$G3170=1,SUMIFS(Registros!$J$2:$J$6000,Registros!$B$2:$B$6000,$A3170)&gt;0),1,0)</f>
        <v>1</v>
      </c>
      <c r="N3170">
        <f>IF($J3170&gt;0,1,IF(COUNTIFS(Registros!$A$2:$A$6000,"CS",Registros!$B$2:$B$6000,$A3170,Registros!$K$2:$K$6000,"&lt;&gt;")&gt;0,1,0))</f>
        <v>0</v>
      </c>
      <c r="O3170" t="str">
        <f t="shared" si="245"/>
        <v>SOLO MÓVIL</v>
      </c>
      <c r="P3170" t="str">
        <f t="shared" si="246"/>
        <v>Ofrecer fijo + internet (FLBBTV)</v>
      </c>
      <c r="Q3170">
        <f t="shared" si="247"/>
        <v>15</v>
      </c>
      <c r="R3170">
        <f>IFERROR(VLOOKUP($A3170,Registros!$B$2:$G$6000,6,0),IFERROR(INDEX(Winback!$C$2:$C$300,MATCH($A3170,Winback!$K$2:$K$300,0)),""))</f>
        <v>0</v>
      </c>
      <c r="S3170" t="str">
        <f t="shared" si="248"/>
        <v>+MOV</v>
      </c>
      <c r="T3170">
        <f t="shared" si="249"/>
        <v>1</v>
      </c>
    </row>
    <row r="3171" spans="1:20" x14ac:dyDescent="0.35">
      <c r="A3171" t="s">
        <v>15651</v>
      </c>
      <c r="B3171" t="s">
        <v>15652</v>
      </c>
      <c r="C3171" t="s">
        <v>15653</v>
      </c>
      <c r="D3171" t="s">
        <v>15654</v>
      </c>
      <c r="E3171">
        <f>IF(COUNTIFS(Registros!$A$2:$A$6000,"NP",Registros!$B$2:$B$6000,$A3171)&gt;0,1,0)</f>
        <v>0</v>
      </c>
      <c r="F3171">
        <f>IF($E3171=1,SUMIFS(Registros!$F$2:$F$6000,Registros!$A$2:$A$6000,"NP",Registros!$B$2:$B$6000,$A3171),0)</f>
        <v>0</v>
      </c>
      <c r="G3171">
        <f>IF(COUNTIFS(Registros!$A$2:$A$6000,"MOV",Registros!$B$2:$B$6000,$A3171)&gt;0,1,0)</f>
        <v>1</v>
      </c>
      <c r="H3171">
        <f>IF($G3171=1,SUMIFS(Registros!$F$2:$F$6000,Registros!$A$2:$A$6000,"MOV",Registros!$B$2:$B$6000,$A3171),0)</f>
        <v>15</v>
      </c>
      <c r="I3171">
        <f>IF(COUNTIFS(Registros!$A$2:$A$6000,"CS",Registros!$B$2:$B$6000,$A3171)&gt;0,1,0)</f>
        <v>0</v>
      </c>
      <c r="J3171">
        <f>IF($I3171=1,SUMIFS(Registros!$I$2:$I$6000,Registros!$A$2:$A$6000,"CS",Registros!$B$2:$B$6000,$A3171),0)</f>
        <v>0</v>
      </c>
      <c r="K3171">
        <f>IF(COUNTIFS(Winback!$K$2:$K$300,$A3171)&gt;0,1,0)</f>
        <v>0</v>
      </c>
      <c r="L3171">
        <f>IF(AND($K3171=1,LEFT($A3171,3)="WB-"),SUMIFS(Winback!$D$2:$D$300,Winback!$K$2:$K$300,$A3171),0)</f>
        <v>0</v>
      </c>
      <c r="M3171">
        <f>IF(OR($E3171=1,$G3171=1,SUMIFS(Registros!$J$2:$J$6000,Registros!$B$2:$B$6000,$A3171)&gt;0),1,0)</f>
        <v>1</v>
      </c>
      <c r="N3171">
        <f>IF($J3171&gt;0,1,IF(COUNTIFS(Registros!$A$2:$A$6000,"CS",Registros!$B$2:$B$6000,$A3171,Registros!$K$2:$K$6000,"&lt;&gt;")&gt;0,1,0))</f>
        <v>0</v>
      </c>
      <c r="O3171" t="str">
        <f t="shared" si="245"/>
        <v>SOLO MÓVIL</v>
      </c>
      <c r="P3171" t="str">
        <f t="shared" si="246"/>
        <v>Ofrecer fijo + internet (FLBBTV)</v>
      </c>
      <c r="Q3171">
        <f t="shared" si="247"/>
        <v>15</v>
      </c>
      <c r="R3171">
        <f>IFERROR(VLOOKUP($A3171,Registros!$B$2:$G$6000,6,0),IFERROR(INDEX(Winback!$C$2:$C$300,MATCH($A3171,Winback!$K$2:$K$300,0)),""))</f>
        <v>0</v>
      </c>
      <c r="S3171" t="str">
        <f t="shared" si="248"/>
        <v>+MOV</v>
      </c>
      <c r="T3171">
        <f t="shared" si="249"/>
        <v>1</v>
      </c>
    </row>
    <row r="3172" spans="1:20" x14ac:dyDescent="0.35">
      <c r="A3172" t="s">
        <v>15656</v>
      </c>
      <c r="B3172" t="s">
        <v>15657</v>
      </c>
      <c r="C3172" t="s">
        <v>15658</v>
      </c>
      <c r="D3172" t="s">
        <v>15659</v>
      </c>
      <c r="E3172">
        <f>IF(COUNTIFS(Registros!$A$2:$A$6000,"NP",Registros!$B$2:$B$6000,$A3172)&gt;0,1,0)</f>
        <v>0</v>
      </c>
      <c r="F3172">
        <f>IF($E3172=1,SUMIFS(Registros!$F$2:$F$6000,Registros!$A$2:$A$6000,"NP",Registros!$B$2:$B$6000,$A3172),0)</f>
        <v>0</v>
      </c>
      <c r="G3172">
        <f>IF(COUNTIFS(Registros!$A$2:$A$6000,"MOV",Registros!$B$2:$B$6000,$A3172)&gt;0,1,0)</f>
        <v>1</v>
      </c>
      <c r="H3172">
        <f>IF($G3172=1,SUMIFS(Registros!$F$2:$F$6000,Registros!$A$2:$A$6000,"MOV",Registros!$B$2:$B$6000,$A3172),0)</f>
        <v>15</v>
      </c>
      <c r="I3172">
        <f>IF(COUNTIFS(Registros!$A$2:$A$6000,"CS",Registros!$B$2:$B$6000,$A3172)&gt;0,1,0)</f>
        <v>0</v>
      </c>
      <c r="J3172">
        <f>IF($I3172=1,SUMIFS(Registros!$I$2:$I$6000,Registros!$A$2:$A$6000,"CS",Registros!$B$2:$B$6000,$A3172),0)</f>
        <v>0</v>
      </c>
      <c r="K3172">
        <f>IF(COUNTIFS(Winback!$K$2:$K$300,$A3172)&gt;0,1,0)</f>
        <v>0</v>
      </c>
      <c r="L3172">
        <f>IF(AND($K3172=1,LEFT($A3172,3)="WB-"),SUMIFS(Winback!$D$2:$D$300,Winback!$K$2:$K$300,$A3172),0)</f>
        <v>0</v>
      </c>
      <c r="M3172">
        <f>IF(OR($E3172=1,$G3172=1,SUMIFS(Registros!$J$2:$J$6000,Registros!$B$2:$B$6000,$A3172)&gt;0),1,0)</f>
        <v>1</v>
      </c>
      <c r="N3172">
        <f>IF($J3172&gt;0,1,IF(COUNTIFS(Registros!$A$2:$A$6000,"CS",Registros!$B$2:$B$6000,$A3172,Registros!$K$2:$K$6000,"&lt;&gt;")&gt;0,1,0))</f>
        <v>0</v>
      </c>
      <c r="O3172" t="str">
        <f t="shared" si="245"/>
        <v>SOLO MÓVIL</v>
      </c>
      <c r="P3172" t="str">
        <f t="shared" si="246"/>
        <v>Ofrecer fijo + internet (FLBBTV)</v>
      </c>
      <c r="Q3172">
        <f t="shared" si="247"/>
        <v>15</v>
      </c>
      <c r="R3172">
        <f>IFERROR(VLOOKUP($A3172,Registros!$B$2:$G$6000,6,0),IFERROR(INDEX(Winback!$C$2:$C$300,MATCH($A3172,Winback!$K$2:$K$300,0)),""))</f>
        <v>0</v>
      </c>
      <c r="S3172" t="str">
        <f t="shared" si="248"/>
        <v>+MOV</v>
      </c>
      <c r="T3172">
        <f t="shared" si="249"/>
        <v>1</v>
      </c>
    </row>
    <row r="3173" spans="1:20" x14ac:dyDescent="0.35">
      <c r="A3173" t="s">
        <v>15661</v>
      </c>
      <c r="B3173" t="s">
        <v>15662</v>
      </c>
      <c r="C3173" t="s">
        <v>15663</v>
      </c>
      <c r="D3173" t="s">
        <v>15664</v>
      </c>
      <c r="E3173">
        <f>IF(COUNTIFS(Registros!$A$2:$A$6000,"NP",Registros!$B$2:$B$6000,$A3173)&gt;0,1,0)</f>
        <v>0</v>
      </c>
      <c r="F3173">
        <f>IF($E3173=1,SUMIFS(Registros!$F$2:$F$6000,Registros!$A$2:$A$6000,"NP",Registros!$B$2:$B$6000,$A3173),0)</f>
        <v>0</v>
      </c>
      <c r="G3173">
        <f>IF(COUNTIFS(Registros!$A$2:$A$6000,"MOV",Registros!$B$2:$B$6000,$A3173)&gt;0,1,0)</f>
        <v>1</v>
      </c>
      <c r="H3173">
        <f>IF($G3173=1,SUMIFS(Registros!$F$2:$F$6000,Registros!$A$2:$A$6000,"MOV",Registros!$B$2:$B$6000,$A3173),0)</f>
        <v>15</v>
      </c>
      <c r="I3173">
        <f>IF(COUNTIFS(Registros!$A$2:$A$6000,"CS",Registros!$B$2:$B$6000,$A3173)&gt;0,1,0)</f>
        <v>0</v>
      </c>
      <c r="J3173">
        <f>IF($I3173=1,SUMIFS(Registros!$I$2:$I$6000,Registros!$A$2:$A$6000,"CS",Registros!$B$2:$B$6000,$A3173),0)</f>
        <v>0</v>
      </c>
      <c r="K3173">
        <f>IF(COUNTIFS(Winback!$K$2:$K$300,$A3173)&gt;0,1,0)</f>
        <v>0</v>
      </c>
      <c r="L3173">
        <f>IF(AND($K3173=1,LEFT($A3173,3)="WB-"),SUMIFS(Winback!$D$2:$D$300,Winback!$K$2:$K$300,$A3173),0)</f>
        <v>0</v>
      </c>
      <c r="M3173">
        <f>IF(OR($E3173=1,$G3173=1,SUMIFS(Registros!$J$2:$J$6000,Registros!$B$2:$B$6000,$A3173)&gt;0),1,0)</f>
        <v>1</v>
      </c>
      <c r="N3173">
        <f>IF($J3173&gt;0,1,IF(COUNTIFS(Registros!$A$2:$A$6000,"CS",Registros!$B$2:$B$6000,$A3173,Registros!$K$2:$K$6000,"&lt;&gt;")&gt;0,1,0))</f>
        <v>0</v>
      </c>
      <c r="O3173" t="str">
        <f t="shared" si="245"/>
        <v>SOLO MÓVIL</v>
      </c>
      <c r="P3173" t="str">
        <f t="shared" si="246"/>
        <v>Ofrecer fijo + internet (FLBBTV)</v>
      </c>
      <c r="Q3173">
        <f t="shared" si="247"/>
        <v>15</v>
      </c>
      <c r="R3173">
        <f>IFERROR(VLOOKUP($A3173,Registros!$B$2:$G$6000,6,0),IFERROR(INDEX(Winback!$C$2:$C$300,MATCH($A3173,Winback!$K$2:$K$300,0)),""))</f>
        <v>0</v>
      </c>
      <c r="S3173" t="str">
        <f t="shared" si="248"/>
        <v>+MOV</v>
      </c>
      <c r="T3173">
        <f t="shared" si="249"/>
        <v>1</v>
      </c>
    </row>
    <row r="3174" spans="1:20" x14ac:dyDescent="0.35">
      <c r="A3174" t="s">
        <v>15666</v>
      </c>
      <c r="B3174" t="s">
        <v>15667</v>
      </c>
      <c r="C3174" t="s">
        <v>15668</v>
      </c>
      <c r="D3174" t="s">
        <v>15669</v>
      </c>
      <c r="E3174">
        <f>IF(COUNTIFS(Registros!$A$2:$A$6000,"NP",Registros!$B$2:$B$6000,$A3174)&gt;0,1,0)</f>
        <v>0</v>
      </c>
      <c r="F3174">
        <f>IF($E3174=1,SUMIFS(Registros!$F$2:$F$6000,Registros!$A$2:$A$6000,"NP",Registros!$B$2:$B$6000,$A3174),0)</f>
        <v>0</v>
      </c>
      <c r="G3174">
        <f>IF(COUNTIFS(Registros!$A$2:$A$6000,"MOV",Registros!$B$2:$B$6000,$A3174)&gt;0,1,0)</f>
        <v>1</v>
      </c>
      <c r="H3174">
        <f>IF($G3174=1,SUMIFS(Registros!$F$2:$F$6000,Registros!$A$2:$A$6000,"MOV",Registros!$B$2:$B$6000,$A3174),0)</f>
        <v>15</v>
      </c>
      <c r="I3174">
        <f>IF(COUNTIFS(Registros!$A$2:$A$6000,"CS",Registros!$B$2:$B$6000,$A3174)&gt;0,1,0)</f>
        <v>0</v>
      </c>
      <c r="J3174">
        <f>IF($I3174=1,SUMIFS(Registros!$I$2:$I$6000,Registros!$A$2:$A$6000,"CS",Registros!$B$2:$B$6000,$A3174),0)</f>
        <v>0</v>
      </c>
      <c r="K3174">
        <f>IF(COUNTIFS(Winback!$K$2:$K$300,$A3174)&gt;0,1,0)</f>
        <v>0</v>
      </c>
      <c r="L3174">
        <f>IF(AND($K3174=1,LEFT($A3174,3)="WB-"),SUMIFS(Winback!$D$2:$D$300,Winback!$K$2:$K$300,$A3174),0)</f>
        <v>0</v>
      </c>
      <c r="M3174">
        <f>IF(OR($E3174=1,$G3174=1,SUMIFS(Registros!$J$2:$J$6000,Registros!$B$2:$B$6000,$A3174)&gt;0),1,0)</f>
        <v>1</v>
      </c>
      <c r="N3174">
        <f>IF($J3174&gt;0,1,IF(COUNTIFS(Registros!$A$2:$A$6000,"CS",Registros!$B$2:$B$6000,$A3174,Registros!$K$2:$K$6000,"&lt;&gt;")&gt;0,1,0))</f>
        <v>0</v>
      </c>
      <c r="O3174" t="str">
        <f t="shared" si="245"/>
        <v>SOLO MÓVIL</v>
      </c>
      <c r="P3174" t="str">
        <f t="shared" si="246"/>
        <v>Ofrecer fijo + internet (FLBBTV)</v>
      </c>
      <c r="Q3174">
        <f t="shared" si="247"/>
        <v>15</v>
      </c>
      <c r="R3174">
        <f>IFERROR(VLOOKUP($A3174,Registros!$B$2:$G$6000,6,0),IFERROR(INDEX(Winback!$C$2:$C$300,MATCH($A3174,Winback!$K$2:$K$300,0)),""))</f>
        <v>0</v>
      </c>
      <c r="S3174" t="str">
        <f t="shared" si="248"/>
        <v>+MOV</v>
      </c>
      <c r="T3174">
        <f t="shared" si="249"/>
        <v>1</v>
      </c>
    </row>
    <row r="3175" spans="1:20" x14ac:dyDescent="0.35">
      <c r="A3175" t="s">
        <v>15671</v>
      </c>
      <c r="B3175" t="s">
        <v>15672</v>
      </c>
      <c r="C3175" t="s">
        <v>15673</v>
      </c>
      <c r="D3175" t="s">
        <v>15674</v>
      </c>
      <c r="E3175">
        <f>IF(COUNTIFS(Registros!$A$2:$A$6000,"NP",Registros!$B$2:$B$6000,$A3175)&gt;0,1,0)</f>
        <v>0</v>
      </c>
      <c r="F3175">
        <f>IF($E3175=1,SUMIFS(Registros!$F$2:$F$6000,Registros!$A$2:$A$6000,"NP",Registros!$B$2:$B$6000,$A3175),0)</f>
        <v>0</v>
      </c>
      <c r="G3175">
        <f>IF(COUNTIFS(Registros!$A$2:$A$6000,"MOV",Registros!$B$2:$B$6000,$A3175)&gt;0,1,0)</f>
        <v>1</v>
      </c>
      <c r="H3175">
        <f>IF($G3175=1,SUMIFS(Registros!$F$2:$F$6000,Registros!$A$2:$A$6000,"MOV",Registros!$B$2:$B$6000,$A3175),0)</f>
        <v>16.25</v>
      </c>
      <c r="I3175">
        <f>IF(COUNTIFS(Registros!$A$2:$A$6000,"CS",Registros!$B$2:$B$6000,$A3175)&gt;0,1,0)</f>
        <v>0</v>
      </c>
      <c r="J3175">
        <f>IF($I3175=1,SUMIFS(Registros!$I$2:$I$6000,Registros!$A$2:$A$6000,"CS",Registros!$B$2:$B$6000,$A3175),0)</f>
        <v>0</v>
      </c>
      <c r="K3175">
        <f>IF(COUNTIFS(Winback!$K$2:$K$300,$A3175)&gt;0,1,0)</f>
        <v>0</v>
      </c>
      <c r="L3175">
        <f>IF(AND($K3175=1,LEFT($A3175,3)="WB-"),SUMIFS(Winback!$D$2:$D$300,Winback!$K$2:$K$300,$A3175),0)</f>
        <v>0</v>
      </c>
      <c r="M3175">
        <f>IF(OR($E3175=1,$G3175=1,SUMIFS(Registros!$J$2:$J$6000,Registros!$B$2:$B$6000,$A3175)&gt;0),1,0)</f>
        <v>1</v>
      </c>
      <c r="N3175">
        <f>IF($J3175&gt;0,1,IF(COUNTIFS(Registros!$A$2:$A$6000,"CS",Registros!$B$2:$B$6000,$A3175,Registros!$K$2:$K$6000,"&lt;&gt;")&gt;0,1,0))</f>
        <v>0</v>
      </c>
      <c r="O3175" t="str">
        <f t="shared" si="245"/>
        <v>SOLO MÓVIL</v>
      </c>
      <c r="P3175" t="str">
        <f t="shared" si="246"/>
        <v>Ofrecer fijo + internet (FLBBTV)</v>
      </c>
      <c r="Q3175">
        <f t="shared" si="247"/>
        <v>16.25</v>
      </c>
      <c r="R3175">
        <f>IFERROR(VLOOKUP($A3175,Registros!$B$2:$G$6000,6,0),IFERROR(INDEX(Winback!$C$2:$C$300,MATCH($A3175,Winback!$K$2:$K$300,0)),""))</f>
        <v>0</v>
      </c>
      <c r="S3175" t="str">
        <f t="shared" si="248"/>
        <v>+MOV</v>
      </c>
      <c r="T3175">
        <f t="shared" si="249"/>
        <v>1</v>
      </c>
    </row>
    <row r="3176" spans="1:20" x14ac:dyDescent="0.35">
      <c r="A3176" t="s">
        <v>15676</v>
      </c>
      <c r="B3176" t="s">
        <v>15677</v>
      </c>
      <c r="C3176" t="s">
        <v>15678</v>
      </c>
      <c r="D3176" t="s">
        <v>15679</v>
      </c>
      <c r="E3176">
        <f>IF(COUNTIFS(Registros!$A$2:$A$6000,"NP",Registros!$B$2:$B$6000,$A3176)&gt;0,1,0)</f>
        <v>0</v>
      </c>
      <c r="F3176">
        <f>IF($E3176=1,SUMIFS(Registros!$F$2:$F$6000,Registros!$A$2:$A$6000,"NP",Registros!$B$2:$B$6000,$A3176),0)</f>
        <v>0</v>
      </c>
      <c r="G3176">
        <f>IF(COUNTIFS(Registros!$A$2:$A$6000,"MOV",Registros!$B$2:$B$6000,$A3176)&gt;0,1,0)</f>
        <v>1</v>
      </c>
      <c r="H3176">
        <f>IF($G3176=1,SUMIFS(Registros!$F$2:$F$6000,Registros!$A$2:$A$6000,"MOV",Registros!$B$2:$B$6000,$A3176),0)</f>
        <v>45.92</v>
      </c>
      <c r="I3176">
        <f>IF(COUNTIFS(Registros!$A$2:$A$6000,"CS",Registros!$B$2:$B$6000,$A3176)&gt;0,1,0)</f>
        <v>0</v>
      </c>
      <c r="J3176">
        <f>IF($I3176=1,SUMIFS(Registros!$I$2:$I$6000,Registros!$A$2:$A$6000,"CS",Registros!$B$2:$B$6000,$A3176),0)</f>
        <v>0</v>
      </c>
      <c r="K3176">
        <f>IF(COUNTIFS(Winback!$K$2:$K$300,$A3176)&gt;0,1,0)</f>
        <v>0</v>
      </c>
      <c r="L3176">
        <f>IF(AND($K3176=1,LEFT($A3176,3)="WB-"),SUMIFS(Winback!$D$2:$D$300,Winback!$K$2:$K$300,$A3176),0)</f>
        <v>0</v>
      </c>
      <c r="M3176">
        <f>IF(OR($E3176=1,$G3176=1,SUMIFS(Registros!$J$2:$J$6000,Registros!$B$2:$B$6000,$A3176)&gt;0),1,0)</f>
        <v>1</v>
      </c>
      <c r="N3176">
        <f>IF($J3176&gt;0,1,IF(COUNTIFS(Registros!$A$2:$A$6000,"CS",Registros!$B$2:$B$6000,$A3176,Registros!$K$2:$K$6000,"&lt;&gt;")&gt;0,1,0))</f>
        <v>0</v>
      </c>
      <c r="O3176" t="str">
        <f t="shared" si="245"/>
        <v>SOLO MÓVIL</v>
      </c>
      <c r="P3176" t="str">
        <f t="shared" si="246"/>
        <v>Ofrecer fijo + internet (FLBBTV)</v>
      </c>
      <c r="Q3176">
        <f t="shared" si="247"/>
        <v>45.92</v>
      </c>
      <c r="R3176">
        <f>IFERROR(VLOOKUP($A3176,Registros!$B$2:$G$6000,6,0),IFERROR(INDEX(Winback!$C$2:$C$300,MATCH($A3176,Winback!$K$2:$K$300,0)),""))</f>
        <v>0</v>
      </c>
      <c r="S3176" t="str">
        <f t="shared" si="248"/>
        <v>+MOV</v>
      </c>
      <c r="T3176">
        <f t="shared" si="249"/>
        <v>1</v>
      </c>
    </row>
    <row r="3177" spans="1:20" x14ac:dyDescent="0.35">
      <c r="A3177" t="s">
        <v>15681</v>
      </c>
      <c r="B3177" t="s">
        <v>15682</v>
      </c>
      <c r="C3177" t="s">
        <v>15683</v>
      </c>
      <c r="D3177" t="s">
        <v>15684</v>
      </c>
      <c r="E3177">
        <f>IF(COUNTIFS(Registros!$A$2:$A$6000,"NP",Registros!$B$2:$B$6000,$A3177)&gt;0,1,0)</f>
        <v>0</v>
      </c>
      <c r="F3177">
        <f>IF($E3177=1,SUMIFS(Registros!$F$2:$F$6000,Registros!$A$2:$A$6000,"NP",Registros!$B$2:$B$6000,$A3177),0)</f>
        <v>0</v>
      </c>
      <c r="G3177">
        <f>IF(COUNTIFS(Registros!$A$2:$A$6000,"MOV",Registros!$B$2:$B$6000,$A3177)&gt;0,1,0)</f>
        <v>1</v>
      </c>
      <c r="H3177">
        <f>IF($G3177=1,SUMIFS(Registros!$F$2:$F$6000,Registros!$A$2:$A$6000,"MOV",Registros!$B$2:$B$6000,$A3177),0)</f>
        <v>15</v>
      </c>
      <c r="I3177">
        <f>IF(COUNTIFS(Registros!$A$2:$A$6000,"CS",Registros!$B$2:$B$6000,$A3177)&gt;0,1,0)</f>
        <v>0</v>
      </c>
      <c r="J3177">
        <f>IF($I3177=1,SUMIFS(Registros!$I$2:$I$6000,Registros!$A$2:$A$6000,"CS",Registros!$B$2:$B$6000,$A3177),0)</f>
        <v>0</v>
      </c>
      <c r="K3177">
        <f>IF(COUNTIFS(Winback!$K$2:$K$300,$A3177)&gt;0,1,0)</f>
        <v>0</v>
      </c>
      <c r="L3177">
        <f>IF(AND($K3177=1,LEFT($A3177,3)="WB-"),SUMIFS(Winback!$D$2:$D$300,Winback!$K$2:$K$300,$A3177),0)</f>
        <v>0</v>
      </c>
      <c r="M3177">
        <f>IF(OR($E3177=1,$G3177=1,SUMIFS(Registros!$J$2:$J$6000,Registros!$B$2:$B$6000,$A3177)&gt;0),1,0)</f>
        <v>1</v>
      </c>
      <c r="N3177">
        <f>IF($J3177&gt;0,1,IF(COUNTIFS(Registros!$A$2:$A$6000,"CS",Registros!$B$2:$B$6000,$A3177,Registros!$K$2:$K$6000,"&lt;&gt;")&gt;0,1,0))</f>
        <v>0</v>
      </c>
      <c r="O3177" t="str">
        <f t="shared" si="245"/>
        <v>SOLO MÓVIL</v>
      </c>
      <c r="P3177" t="str">
        <f t="shared" si="246"/>
        <v>Ofrecer fijo + internet (FLBBTV)</v>
      </c>
      <c r="Q3177">
        <f t="shared" si="247"/>
        <v>15</v>
      </c>
      <c r="R3177">
        <f>IFERROR(VLOOKUP($A3177,Registros!$B$2:$G$6000,6,0),IFERROR(INDEX(Winback!$C$2:$C$300,MATCH($A3177,Winback!$K$2:$K$300,0)),""))</f>
        <v>0</v>
      </c>
      <c r="S3177" t="str">
        <f t="shared" si="248"/>
        <v>+MOV</v>
      </c>
      <c r="T3177">
        <f t="shared" si="249"/>
        <v>1</v>
      </c>
    </row>
    <row r="3178" spans="1:20" x14ac:dyDescent="0.35">
      <c r="A3178" t="s">
        <v>15686</v>
      </c>
      <c r="B3178" t="s">
        <v>15687</v>
      </c>
      <c r="C3178" t="s">
        <v>15688</v>
      </c>
      <c r="D3178" t="s">
        <v>15689</v>
      </c>
      <c r="E3178">
        <f>IF(COUNTIFS(Registros!$A$2:$A$6000,"NP",Registros!$B$2:$B$6000,$A3178)&gt;0,1,0)</f>
        <v>0</v>
      </c>
      <c r="F3178">
        <f>IF($E3178=1,SUMIFS(Registros!$F$2:$F$6000,Registros!$A$2:$A$6000,"NP",Registros!$B$2:$B$6000,$A3178),0)</f>
        <v>0</v>
      </c>
      <c r="G3178">
        <f>IF(COUNTIFS(Registros!$A$2:$A$6000,"MOV",Registros!$B$2:$B$6000,$A3178)&gt;0,1,0)</f>
        <v>1</v>
      </c>
      <c r="H3178">
        <f>IF($G3178=1,SUMIFS(Registros!$F$2:$F$6000,Registros!$A$2:$A$6000,"MOV",Registros!$B$2:$B$6000,$A3178),0)</f>
        <v>15</v>
      </c>
      <c r="I3178">
        <f>IF(COUNTIFS(Registros!$A$2:$A$6000,"CS",Registros!$B$2:$B$6000,$A3178)&gt;0,1,0)</f>
        <v>0</v>
      </c>
      <c r="J3178">
        <f>IF($I3178=1,SUMIFS(Registros!$I$2:$I$6000,Registros!$A$2:$A$6000,"CS",Registros!$B$2:$B$6000,$A3178),0)</f>
        <v>0</v>
      </c>
      <c r="K3178">
        <f>IF(COUNTIFS(Winback!$K$2:$K$300,$A3178)&gt;0,1,0)</f>
        <v>0</v>
      </c>
      <c r="L3178">
        <f>IF(AND($K3178=1,LEFT($A3178,3)="WB-"),SUMIFS(Winback!$D$2:$D$300,Winback!$K$2:$K$300,$A3178),0)</f>
        <v>0</v>
      </c>
      <c r="M3178">
        <f>IF(OR($E3178=1,$G3178=1,SUMIFS(Registros!$J$2:$J$6000,Registros!$B$2:$B$6000,$A3178)&gt;0),1,0)</f>
        <v>1</v>
      </c>
      <c r="N3178">
        <f>IF($J3178&gt;0,1,IF(COUNTIFS(Registros!$A$2:$A$6000,"CS",Registros!$B$2:$B$6000,$A3178,Registros!$K$2:$K$6000,"&lt;&gt;")&gt;0,1,0))</f>
        <v>0</v>
      </c>
      <c r="O3178" t="str">
        <f t="shared" si="245"/>
        <v>SOLO MÓVIL</v>
      </c>
      <c r="P3178" t="str">
        <f t="shared" si="246"/>
        <v>Ofrecer fijo + internet (FLBBTV)</v>
      </c>
      <c r="Q3178">
        <f t="shared" si="247"/>
        <v>15</v>
      </c>
      <c r="R3178">
        <f>IFERROR(VLOOKUP($A3178,Registros!$B$2:$G$6000,6,0),IFERROR(INDEX(Winback!$C$2:$C$300,MATCH($A3178,Winback!$K$2:$K$300,0)),""))</f>
        <v>0</v>
      </c>
      <c r="S3178" t="str">
        <f t="shared" si="248"/>
        <v>+MOV</v>
      </c>
      <c r="T3178">
        <f t="shared" si="249"/>
        <v>1</v>
      </c>
    </row>
    <row r="3179" spans="1:20" x14ac:dyDescent="0.35">
      <c r="A3179" t="s">
        <v>15691</v>
      </c>
      <c r="B3179" t="s">
        <v>15692</v>
      </c>
      <c r="C3179" t="s">
        <v>14341</v>
      </c>
      <c r="D3179" t="s">
        <v>14342</v>
      </c>
      <c r="E3179">
        <f>IF(COUNTIFS(Registros!$A$2:$A$6000,"NP",Registros!$B$2:$B$6000,$A3179)&gt;0,1,0)</f>
        <v>0</v>
      </c>
      <c r="F3179">
        <f>IF($E3179=1,SUMIFS(Registros!$F$2:$F$6000,Registros!$A$2:$A$6000,"NP",Registros!$B$2:$B$6000,$A3179),0)</f>
        <v>0</v>
      </c>
      <c r="G3179">
        <f>IF(COUNTIFS(Registros!$A$2:$A$6000,"MOV",Registros!$B$2:$B$6000,$A3179)&gt;0,1,0)</f>
        <v>1</v>
      </c>
      <c r="H3179">
        <f>IF($G3179=1,SUMIFS(Registros!$F$2:$F$6000,Registros!$A$2:$A$6000,"MOV",Registros!$B$2:$B$6000,$A3179),0)</f>
        <v>20</v>
      </c>
      <c r="I3179">
        <f>IF(COUNTIFS(Registros!$A$2:$A$6000,"CS",Registros!$B$2:$B$6000,$A3179)&gt;0,1,0)</f>
        <v>0</v>
      </c>
      <c r="J3179">
        <f>IF($I3179=1,SUMIFS(Registros!$I$2:$I$6000,Registros!$A$2:$A$6000,"CS",Registros!$B$2:$B$6000,$A3179),0)</f>
        <v>0</v>
      </c>
      <c r="K3179">
        <f>IF(COUNTIFS(Winback!$K$2:$K$300,$A3179)&gt;0,1,0)</f>
        <v>0</v>
      </c>
      <c r="L3179">
        <f>IF(AND($K3179=1,LEFT($A3179,3)="WB-"),SUMIFS(Winback!$D$2:$D$300,Winback!$K$2:$K$300,$A3179),0)</f>
        <v>0</v>
      </c>
      <c r="M3179">
        <f>IF(OR($E3179=1,$G3179=1,SUMIFS(Registros!$J$2:$J$6000,Registros!$B$2:$B$6000,$A3179)&gt;0),1,0)</f>
        <v>1</v>
      </c>
      <c r="N3179">
        <f>IF($J3179&gt;0,1,IF(COUNTIFS(Registros!$A$2:$A$6000,"CS",Registros!$B$2:$B$6000,$A3179,Registros!$K$2:$K$6000,"&lt;&gt;")&gt;0,1,0))</f>
        <v>0</v>
      </c>
      <c r="O3179" t="str">
        <f t="shared" si="245"/>
        <v>SOLO MÓVIL</v>
      </c>
      <c r="P3179" t="str">
        <f t="shared" si="246"/>
        <v>Ofrecer fijo + internet (FLBBTV)</v>
      </c>
      <c r="Q3179">
        <f t="shared" si="247"/>
        <v>20</v>
      </c>
      <c r="R3179">
        <f>IFERROR(VLOOKUP($A3179,Registros!$B$2:$G$6000,6,0),IFERROR(INDEX(Winback!$C$2:$C$300,MATCH($A3179,Winback!$K$2:$K$300,0)),""))</f>
        <v>0</v>
      </c>
      <c r="S3179" t="str">
        <f t="shared" si="248"/>
        <v>+MOV</v>
      </c>
      <c r="T3179">
        <f t="shared" si="249"/>
        <v>1</v>
      </c>
    </row>
    <row r="3180" spans="1:20" x14ac:dyDescent="0.35">
      <c r="A3180" t="s">
        <v>15694</v>
      </c>
      <c r="B3180" t="s">
        <v>15695</v>
      </c>
      <c r="C3180" t="s">
        <v>15696</v>
      </c>
      <c r="D3180" t="s">
        <v>15697</v>
      </c>
      <c r="E3180">
        <f>IF(COUNTIFS(Registros!$A$2:$A$6000,"NP",Registros!$B$2:$B$6000,$A3180)&gt;0,1,0)</f>
        <v>0</v>
      </c>
      <c r="F3180">
        <f>IF($E3180=1,SUMIFS(Registros!$F$2:$F$6000,Registros!$A$2:$A$6000,"NP",Registros!$B$2:$B$6000,$A3180),0)</f>
        <v>0</v>
      </c>
      <c r="G3180">
        <f>IF(COUNTIFS(Registros!$A$2:$A$6000,"MOV",Registros!$B$2:$B$6000,$A3180)&gt;0,1,0)</f>
        <v>1</v>
      </c>
      <c r="H3180">
        <f>IF($G3180=1,SUMIFS(Registros!$F$2:$F$6000,Registros!$A$2:$A$6000,"MOV",Registros!$B$2:$B$6000,$A3180),0)</f>
        <v>12</v>
      </c>
      <c r="I3180">
        <f>IF(COUNTIFS(Registros!$A$2:$A$6000,"CS",Registros!$B$2:$B$6000,$A3180)&gt;0,1,0)</f>
        <v>0</v>
      </c>
      <c r="J3180">
        <f>IF($I3180=1,SUMIFS(Registros!$I$2:$I$6000,Registros!$A$2:$A$6000,"CS",Registros!$B$2:$B$6000,$A3180),0)</f>
        <v>0</v>
      </c>
      <c r="K3180">
        <f>IF(COUNTIFS(Winback!$K$2:$K$300,$A3180)&gt;0,1,0)</f>
        <v>0</v>
      </c>
      <c r="L3180">
        <f>IF(AND($K3180=1,LEFT($A3180,3)="WB-"),SUMIFS(Winback!$D$2:$D$300,Winback!$K$2:$K$300,$A3180),0)</f>
        <v>0</v>
      </c>
      <c r="M3180">
        <f>IF(OR($E3180=1,$G3180=1,SUMIFS(Registros!$J$2:$J$6000,Registros!$B$2:$B$6000,$A3180)&gt;0),1,0)</f>
        <v>1</v>
      </c>
      <c r="N3180">
        <f>IF($J3180&gt;0,1,IF(COUNTIFS(Registros!$A$2:$A$6000,"CS",Registros!$B$2:$B$6000,$A3180,Registros!$K$2:$K$6000,"&lt;&gt;")&gt;0,1,0))</f>
        <v>0</v>
      </c>
      <c r="O3180" t="str">
        <f t="shared" si="245"/>
        <v>SOLO MÓVIL</v>
      </c>
      <c r="P3180" t="str">
        <f t="shared" si="246"/>
        <v>Ofrecer fijo + internet (FLBBTV)</v>
      </c>
      <c r="Q3180">
        <f t="shared" si="247"/>
        <v>12</v>
      </c>
      <c r="R3180">
        <f>IFERROR(VLOOKUP($A3180,Registros!$B$2:$G$6000,6,0),IFERROR(INDEX(Winback!$C$2:$C$300,MATCH($A3180,Winback!$K$2:$K$300,0)),""))</f>
        <v>0</v>
      </c>
      <c r="S3180" t="str">
        <f t="shared" si="248"/>
        <v>+MOV</v>
      </c>
      <c r="T3180">
        <f t="shared" si="249"/>
        <v>1</v>
      </c>
    </row>
    <row r="3181" spans="1:20" x14ac:dyDescent="0.35">
      <c r="A3181" t="s">
        <v>15699</v>
      </c>
      <c r="B3181" t="s">
        <v>15700</v>
      </c>
      <c r="C3181" t="s">
        <v>15701</v>
      </c>
      <c r="D3181" t="s">
        <v>15702</v>
      </c>
      <c r="E3181">
        <f>IF(COUNTIFS(Registros!$A$2:$A$6000,"NP",Registros!$B$2:$B$6000,$A3181)&gt;0,1,0)</f>
        <v>0</v>
      </c>
      <c r="F3181">
        <f>IF($E3181=1,SUMIFS(Registros!$F$2:$F$6000,Registros!$A$2:$A$6000,"NP",Registros!$B$2:$B$6000,$A3181),0)</f>
        <v>0</v>
      </c>
      <c r="G3181">
        <f>IF(COUNTIFS(Registros!$A$2:$A$6000,"MOV",Registros!$B$2:$B$6000,$A3181)&gt;0,1,0)</f>
        <v>1</v>
      </c>
      <c r="H3181">
        <f>IF($G3181=1,SUMIFS(Registros!$F$2:$F$6000,Registros!$A$2:$A$6000,"MOV",Registros!$B$2:$B$6000,$A3181),0)</f>
        <v>15</v>
      </c>
      <c r="I3181">
        <f>IF(COUNTIFS(Registros!$A$2:$A$6000,"CS",Registros!$B$2:$B$6000,$A3181)&gt;0,1,0)</f>
        <v>0</v>
      </c>
      <c r="J3181">
        <f>IF($I3181=1,SUMIFS(Registros!$I$2:$I$6000,Registros!$A$2:$A$6000,"CS",Registros!$B$2:$B$6000,$A3181),0)</f>
        <v>0</v>
      </c>
      <c r="K3181">
        <f>IF(COUNTIFS(Winback!$K$2:$K$300,$A3181)&gt;0,1,0)</f>
        <v>0</v>
      </c>
      <c r="L3181">
        <f>IF(AND($K3181=1,LEFT($A3181,3)="WB-"),SUMIFS(Winback!$D$2:$D$300,Winback!$K$2:$K$300,$A3181),0)</f>
        <v>0</v>
      </c>
      <c r="M3181">
        <f>IF(OR($E3181=1,$G3181=1,SUMIFS(Registros!$J$2:$J$6000,Registros!$B$2:$B$6000,$A3181)&gt;0),1,0)</f>
        <v>1</v>
      </c>
      <c r="N3181">
        <f>IF($J3181&gt;0,1,IF(COUNTIFS(Registros!$A$2:$A$6000,"CS",Registros!$B$2:$B$6000,$A3181,Registros!$K$2:$K$6000,"&lt;&gt;")&gt;0,1,0))</f>
        <v>0</v>
      </c>
      <c r="O3181" t="str">
        <f t="shared" si="245"/>
        <v>SOLO MÓVIL</v>
      </c>
      <c r="P3181" t="str">
        <f t="shared" si="246"/>
        <v>Ofrecer fijo + internet (FLBBTV)</v>
      </c>
      <c r="Q3181">
        <f t="shared" si="247"/>
        <v>15</v>
      </c>
      <c r="R3181">
        <f>IFERROR(VLOOKUP($A3181,Registros!$B$2:$G$6000,6,0),IFERROR(INDEX(Winback!$C$2:$C$300,MATCH($A3181,Winback!$K$2:$K$300,0)),""))</f>
        <v>0</v>
      </c>
      <c r="S3181" t="str">
        <f t="shared" si="248"/>
        <v>+MOV</v>
      </c>
      <c r="T3181">
        <f t="shared" si="249"/>
        <v>1</v>
      </c>
    </row>
    <row r="3182" spans="1:20" x14ac:dyDescent="0.35">
      <c r="A3182" t="s">
        <v>15704</v>
      </c>
      <c r="B3182" t="s">
        <v>15705</v>
      </c>
      <c r="C3182" t="s">
        <v>15706</v>
      </c>
      <c r="D3182" t="s">
        <v>15707</v>
      </c>
      <c r="E3182">
        <f>IF(COUNTIFS(Registros!$A$2:$A$6000,"NP",Registros!$B$2:$B$6000,$A3182)&gt;0,1,0)</f>
        <v>0</v>
      </c>
      <c r="F3182">
        <f>IF($E3182=1,SUMIFS(Registros!$F$2:$F$6000,Registros!$A$2:$A$6000,"NP",Registros!$B$2:$B$6000,$A3182),0)</f>
        <v>0</v>
      </c>
      <c r="G3182">
        <f>IF(COUNTIFS(Registros!$A$2:$A$6000,"MOV",Registros!$B$2:$B$6000,$A3182)&gt;0,1,0)</f>
        <v>1</v>
      </c>
      <c r="H3182">
        <f>IF($G3182=1,SUMIFS(Registros!$F$2:$F$6000,Registros!$A$2:$A$6000,"MOV",Registros!$B$2:$B$6000,$A3182),0)</f>
        <v>30</v>
      </c>
      <c r="I3182">
        <f>IF(COUNTIFS(Registros!$A$2:$A$6000,"CS",Registros!$B$2:$B$6000,$A3182)&gt;0,1,0)</f>
        <v>0</v>
      </c>
      <c r="J3182">
        <f>IF($I3182=1,SUMIFS(Registros!$I$2:$I$6000,Registros!$A$2:$A$6000,"CS",Registros!$B$2:$B$6000,$A3182),0)</f>
        <v>0</v>
      </c>
      <c r="K3182">
        <f>IF(COUNTIFS(Winback!$K$2:$K$300,$A3182)&gt;0,1,0)</f>
        <v>0</v>
      </c>
      <c r="L3182">
        <f>IF(AND($K3182=1,LEFT($A3182,3)="WB-"),SUMIFS(Winback!$D$2:$D$300,Winback!$K$2:$K$300,$A3182),0)</f>
        <v>0</v>
      </c>
      <c r="M3182">
        <f>IF(OR($E3182=1,$G3182=1,SUMIFS(Registros!$J$2:$J$6000,Registros!$B$2:$B$6000,$A3182)&gt;0),1,0)</f>
        <v>1</v>
      </c>
      <c r="N3182">
        <f>IF($J3182&gt;0,1,IF(COUNTIFS(Registros!$A$2:$A$6000,"CS",Registros!$B$2:$B$6000,$A3182,Registros!$K$2:$K$6000,"&lt;&gt;")&gt;0,1,0))</f>
        <v>0</v>
      </c>
      <c r="O3182" t="str">
        <f t="shared" si="245"/>
        <v>SOLO MÓVIL</v>
      </c>
      <c r="P3182" t="str">
        <f t="shared" si="246"/>
        <v>Ofrecer fijo + internet (FLBBTV)</v>
      </c>
      <c r="Q3182">
        <f t="shared" si="247"/>
        <v>30</v>
      </c>
      <c r="R3182">
        <f>IFERROR(VLOOKUP($A3182,Registros!$B$2:$G$6000,6,0),IFERROR(INDEX(Winback!$C$2:$C$300,MATCH($A3182,Winback!$K$2:$K$300,0)),""))</f>
        <v>0</v>
      </c>
      <c r="S3182" t="str">
        <f t="shared" si="248"/>
        <v>+MOV</v>
      </c>
      <c r="T3182">
        <f t="shared" si="249"/>
        <v>1</v>
      </c>
    </row>
    <row r="3183" spans="1:20" x14ac:dyDescent="0.35">
      <c r="A3183" t="s">
        <v>15709</v>
      </c>
      <c r="B3183" t="s">
        <v>15710</v>
      </c>
      <c r="C3183" t="s">
        <v>15711</v>
      </c>
      <c r="D3183" t="s">
        <v>15712</v>
      </c>
      <c r="E3183">
        <f>IF(COUNTIFS(Registros!$A$2:$A$6000,"NP",Registros!$B$2:$B$6000,$A3183)&gt;0,1,0)</f>
        <v>0</v>
      </c>
      <c r="F3183">
        <f>IF($E3183=1,SUMIFS(Registros!$F$2:$F$6000,Registros!$A$2:$A$6000,"NP",Registros!$B$2:$B$6000,$A3183),0)</f>
        <v>0</v>
      </c>
      <c r="G3183">
        <f>IF(COUNTIFS(Registros!$A$2:$A$6000,"MOV",Registros!$B$2:$B$6000,$A3183)&gt;0,1,0)</f>
        <v>1</v>
      </c>
      <c r="H3183">
        <f>IF($G3183=1,SUMIFS(Registros!$F$2:$F$6000,Registros!$A$2:$A$6000,"MOV",Registros!$B$2:$B$6000,$A3183),0)</f>
        <v>65</v>
      </c>
      <c r="I3183">
        <f>IF(COUNTIFS(Registros!$A$2:$A$6000,"CS",Registros!$B$2:$B$6000,$A3183)&gt;0,1,0)</f>
        <v>0</v>
      </c>
      <c r="J3183">
        <f>IF($I3183=1,SUMIFS(Registros!$I$2:$I$6000,Registros!$A$2:$A$6000,"CS",Registros!$B$2:$B$6000,$A3183),0)</f>
        <v>0</v>
      </c>
      <c r="K3183">
        <f>IF(COUNTIFS(Winback!$K$2:$K$300,$A3183)&gt;0,1,0)</f>
        <v>0</v>
      </c>
      <c r="L3183">
        <f>IF(AND($K3183=1,LEFT($A3183,3)="WB-"),SUMIFS(Winback!$D$2:$D$300,Winback!$K$2:$K$300,$A3183),0)</f>
        <v>0</v>
      </c>
      <c r="M3183">
        <f>IF(OR($E3183=1,$G3183=1,SUMIFS(Registros!$J$2:$J$6000,Registros!$B$2:$B$6000,$A3183)&gt;0),1,0)</f>
        <v>1</v>
      </c>
      <c r="N3183">
        <f>IF($J3183&gt;0,1,IF(COUNTIFS(Registros!$A$2:$A$6000,"CS",Registros!$B$2:$B$6000,$A3183,Registros!$K$2:$K$6000,"&lt;&gt;")&gt;0,1,0))</f>
        <v>0</v>
      </c>
      <c r="O3183" t="str">
        <f t="shared" si="245"/>
        <v>SOLO MÓVIL</v>
      </c>
      <c r="P3183" t="str">
        <f t="shared" si="246"/>
        <v>Ofrecer fijo + internet (FLBBTV)</v>
      </c>
      <c r="Q3183">
        <f t="shared" si="247"/>
        <v>65</v>
      </c>
      <c r="R3183">
        <f>IFERROR(VLOOKUP($A3183,Registros!$B$2:$G$6000,6,0),IFERROR(INDEX(Winback!$C$2:$C$300,MATCH($A3183,Winback!$K$2:$K$300,0)),""))</f>
        <v>0</v>
      </c>
      <c r="S3183" t="str">
        <f t="shared" si="248"/>
        <v>+MOV</v>
      </c>
      <c r="T3183">
        <f t="shared" si="249"/>
        <v>1</v>
      </c>
    </row>
    <row r="3184" spans="1:20" x14ac:dyDescent="0.35">
      <c r="A3184" t="s">
        <v>15714</v>
      </c>
      <c r="B3184" t="s">
        <v>15715</v>
      </c>
      <c r="C3184" t="s">
        <v>15716</v>
      </c>
      <c r="D3184" t="s">
        <v>15717</v>
      </c>
      <c r="E3184">
        <f>IF(COUNTIFS(Registros!$A$2:$A$6000,"NP",Registros!$B$2:$B$6000,$A3184)&gt;0,1,0)</f>
        <v>0</v>
      </c>
      <c r="F3184">
        <f>IF($E3184=1,SUMIFS(Registros!$F$2:$F$6000,Registros!$A$2:$A$6000,"NP",Registros!$B$2:$B$6000,$A3184),0)</f>
        <v>0</v>
      </c>
      <c r="G3184">
        <f>IF(COUNTIFS(Registros!$A$2:$A$6000,"MOV",Registros!$B$2:$B$6000,$A3184)&gt;0,1,0)</f>
        <v>1</v>
      </c>
      <c r="H3184">
        <f>IF($G3184=1,SUMIFS(Registros!$F$2:$F$6000,Registros!$A$2:$A$6000,"MOV",Registros!$B$2:$B$6000,$A3184),0)</f>
        <v>15</v>
      </c>
      <c r="I3184">
        <f>IF(COUNTIFS(Registros!$A$2:$A$6000,"CS",Registros!$B$2:$B$6000,$A3184)&gt;0,1,0)</f>
        <v>0</v>
      </c>
      <c r="J3184">
        <f>IF($I3184=1,SUMIFS(Registros!$I$2:$I$6000,Registros!$A$2:$A$6000,"CS",Registros!$B$2:$B$6000,$A3184),0)</f>
        <v>0</v>
      </c>
      <c r="K3184">
        <f>IF(COUNTIFS(Winback!$K$2:$K$300,$A3184)&gt;0,1,0)</f>
        <v>0</v>
      </c>
      <c r="L3184">
        <f>IF(AND($K3184=1,LEFT($A3184,3)="WB-"),SUMIFS(Winback!$D$2:$D$300,Winback!$K$2:$K$300,$A3184),0)</f>
        <v>0</v>
      </c>
      <c r="M3184">
        <f>IF(OR($E3184=1,$G3184=1,SUMIFS(Registros!$J$2:$J$6000,Registros!$B$2:$B$6000,$A3184)&gt;0),1,0)</f>
        <v>1</v>
      </c>
      <c r="N3184">
        <f>IF($J3184&gt;0,1,IF(COUNTIFS(Registros!$A$2:$A$6000,"CS",Registros!$B$2:$B$6000,$A3184,Registros!$K$2:$K$6000,"&lt;&gt;")&gt;0,1,0))</f>
        <v>0</v>
      </c>
      <c r="O3184" t="str">
        <f t="shared" si="245"/>
        <v>SOLO MÓVIL</v>
      </c>
      <c r="P3184" t="str">
        <f t="shared" si="246"/>
        <v>Ofrecer fijo + internet (FLBBTV)</v>
      </c>
      <c r="Q3184">
        <f t="shared" si="247"/>
        <v>15</v>
      </c>
      <c r="R3184">
        <f>IFERROR(VLOOKUP($A3184,Registros!$B$2:$G$6000,6,0),IFERROR(INDEX(Winback!$C$2:$C$300,MATCH($A3184,Winback!$K$2:$K$300,0)),""))</f>
        <v>0</v>
      </c>
      <c r="S3184" t="str">
        <f t="shared" si="248"/>
        <v>+MOV</v>
      </c>
      <c r="T3184">
        <f t="shared" si="249"/>
        <v>1</v>
      </c>
    </row>
    <row r="3185" spans="1:20" x14ac:dyDescent="0.35">
      <c r="A3185" t="s">
        <v>15719</v>
      </c>
      <c r="B3185" t="s">
        <v>15720</v>
      </c>
      <c r="C3185" t="s">
        <v>15721</v>
      </c>
      <c r="D3185" t="s">
        <v>15722</v>
      </c>
      <c r="E3185">
        <f>IF(COUNTIFS(Registros!$A$2:$A$6000,"NP",Registros!$B$2:$B$6000,$A3185)&gt;0,1,0)</f>
        <v>0</v>
      </c>
      <c r="F3185">
        <f>IF($E3185=1,SUMIFS(Registros!$F$2:$F$6000,Registros!$A$2:$A$6000,"NP",Registros!$B$2:$B$6000,$A3185),0)</f>
        <v>0</v>
      </c>
      <c r="G3185">
        <f>IF(COUNTIFS(Registros!$A$2:$A$6000,"MOV",Registros!$B$2:$B$6000,$A3185)&gt;0,1,0)</f>
        <v>1</v>
      </c>
      <c r="H3185">
        <f>IF($G3185=1,SUMIFS(Registros!$F$2:$F$6000,Registros!$A$2:$A$6000,"MOV",Registros!$B$2:$B$6000,$A3185),0)</f>
        <v>15</v>
      </c>
      <c r="I3185">
        <f>IF(COUNTIFS(Registros!$A$2:$A$6000,"CS",Registros!$B$2:$B$6000,$A3185)&gt;0,1,0)</f>
        <v>0</v>
      </c>
      <c r="J3185">
        <f>IF($I3185=1,SUMIFS(Registros!$I$2:$I$6000,Registros!$A$2:$A$6000,"CS",Registros!$B$2:$B$6000,$A3185),0)</f>
        <v>0</v>
      </c>
      <c r="K3185">
        <f>IF(COUNTIFS(Winback!$K$2:$K$300,$A3185)&gt;0,1,0)</f>
        <v>0</v>
      </c>
      <c r="L3185">
        <f>IF(AND($K3185=1,LEFT($A3185,3)="WB-"),SUMIFS(Winback!$D$2:$D$300,Winback!$K$2:$K$300,$A3185),0)</f>
        <v>0</v>
      </c>
      <c r="M3185">
        <f>IF(OR($E3185=1,$G3185=1,SUMIFS(Registros!$J$2:$J$6000,Registros!$B$2:$B$6000,$A3185)&gt;0),1,0)</f>
        <v>1</v>
      </c>
      <c r="N3185">
        <f>IF($J3185&gt;0,1,IF(COUNTIFS(Registros!$A$2:$A$6000,"CS",Registros!$B$2:$B$6000,$A3185,Registros!$K$2:$K$6000,"&lt;&gt;")&gt;0,1,0))</f>
        <v>0</v>
      </c>
      <c r="O3185" t="str">
        <f t="shared" si="245"/>
        <v>SOLO MÓVIL</v>
      </c>
      <c r="P3185" t="str">
        <f t="shared" si="246"/>
        <v>Ofrecer fijo + internet (FLBBTV)</v>
      </c>
      <c r="Q3185">
        <f t="shared" si="247"/>
        <v>15</v>
      </c>
      <c r="R3185">
        <f>IFERROR(VLOOKUP($A3185,Registros!$B$2:$G$6000,6,0),IFERROR(INDEX(Winback!$C$2:$C$300,MATCH($A3185,Winback!$K$2:$K$300,0)),""))</f>
        <v>0</v>
      </c>
      <c r="S3185" t="str">
        <f t="shared" si="248"/>
        <v>+MOV</v>
      </c>
      <c r="T3185">
        <f t="shared" si="249"/>
        <v>1</v>
      </c>
    </row>
    <row r="3186" spans="1:20" x14ac:dyDescent="0.35">
      <c r="A3186" t="s">
        <v>15724</v>
      </c>
      <c r="B3186" t="s">
        <v>15725</v>
      </c>
      <c r="C3186" t="s">
        <v>15726</v>
      </c>
      <c r="D3186" t="s">
        <v>15727</v>
      </c>
      <c r="E3186">
        <f>IF(COUNTIFS(Registros!$A$2:$A$6000,"NP",Registros!$B$2:$B$6000,$A3186)&gt;0,1,0)</f>
        <v>0</v>
      </c>
      <c r="F3186">
        <f>IF($E3186=1,SUMIFS(Registros!$F$2:$F$6000,Registros!$A$2:$A$6000,"NP",Registros!$B$2:$B$6000,$A3186),0)</f>
        <v>0</v>
      </c>
      <c r="G3186">
        <f>IF(COUNTIFS(Registros!$A$2:$A$6000,"MOV",Registros!$B$2:$B$6000,$A3186)&gt;0,1,0)</f>
        <v>1</v>
      </c>
      <c r="H3186">
        <f>IF($G3186=1,SUMIFS(Registros!$F$2:$F$6000,Registros!$A$2:$A$6000,"MOV",Registros!$B$2:$B$6000,$A3186),0)</f>
        <v>16.25</v>
      </c>
      <c r="I3186">
        <f>IF(COUNTIFS(Registros!$A$2:$A$6000,"CS",Registros!$B$2:$B$6000,$A3186)&gt;0,1,0)</f>
        <v>0</v>
      </c>
      <c r="J3186">
        <f>IF($I3186=1,SUMIFS(Registros!$I$2:$I$6000,Registros!$A$2:$A$6000,"CS",Registros!$B$2:$B$6000,$A3186),0)</f>
        <v>0</v>
      </c>
      <c r="K3186">
        <f>IF(COUNTIFS(Winback!$K$2:$K$300,$A3186)&gt;0,1,0)</f>
        <v>0</v>
      </c>
      <c r="L3186">
        <f>IF(AND($K3186=1,LEFT($A3186,3)="WB-"),SUMIFS(Winback!$D$2:$D$300,Winback!$K$2:$K$300,$A3186),0)</f>
        <v>0</v>
      </c>
      <c r="M3186">
        <f>IF(OR($E3186=1,$G3186=1,SUMIFS(Registros!$J$2:$J$6000,Registros!$B$2:$B$6000,$A3186)&gt;0),1,0)</f>
        <v>1</v>
      </c>
      <c r="N3186">
        <f>IF($J3186&gt;0,1,IF(COUNTIFS(Registros!$A$2:$A$6000,"CS",Registros!$B$2:$B$6000,$A3186,Registros!$K$2:$K$6000,"&lt;&gt;")&gt;0,1,0))</f>
        <v>0</v>
      </c>
      <c r="O3186" t="str">
        <f t="shared" si="245"/>
        <v>SOLO MÓVIL</v>
      </c>
      <c r="P3186" t="str">
        <f t="shared" si="246"/>
        <v>Ofrecer fijo + internet (FLBBTV)</v>
      </c>
      <c r="Q3186">
        <f t="shared" si="247"/>
        <v>16.25</v>
      </c>
      <c r="R3186">
        <f>IFERROR(VLOOKUP($A3186,Registros!$B$2:$G$6000,6,0),IFERROR(INDEX(Winback!$C$2:$C$300,MATCH($A3186,Winback!$K$2:$K$300,0)),""))</f>
        <v>0</v>
      </c>
      <c r="S3186" t="str">
        <f t="shared" si="248"/>
        <v>+MOV</v>
      </c>
      <c r="T3186">
        <f t="shared" si="249"/>
        <v>1</v>
      </c>
    </row>
    <row r="3187" spans="1:20" x14ac:dyDescent="0.35">
      <c r="A3187" t="s">
        <v>15729</v>
      </c>
      <c r="B3187" t="s">
        <v>15730</v>
      </c>
      <c r="C3187" t="s">
        <v>15731</v>
      </c>
      <c r="D3187" t="s">
        <v>15732</v>
      </c>
      <c r="E3187">
        <f>IF(COUNTIFS(Registros!$A$2:$A$6000,"NP",Registros!$B$2:$B$6000,$A3187)&gt;0,1,0)</f>
        <v>0</v>
      </c>
      <c r="F3187">
        <f>IF($E3187=1,SUMIFS(Registros!$F$2:$F$6000,Registros!$A$2:$A$6000,"NP",Registros!$B$2:$B$6000,$A3187),0)</f>
        <v>0</v>
      </c>
      <c r="G3187">
        <f>IF(COUNTIFS(Registros!$A$2:$A$6000,"MOV",Registros!$B$2:$B$6000,$A3187)&gt;0,1,0)</f>
        <v>1</v>
      </c>
      <c r="H3187">
        <f>IF($G3187=1,SUMIFS(Registros!$F$2:$F$6000,Registros!$A$2:$A$6000,"MOV",Registros!$B$2:$B$6000,$A3187),0)</f>
        <v>15.65</v>
      </c>
      <c r="I3187">
        <f>IF(COUNTIFS(Registros!$A$2:$A$6000,"CS",Registros!$B$2:$B$6000,$A3187)&gt;0,1,0)</f>
        <v>0</v>
      </c>
      <c r="J3187">
        <f>IF($I3187=1,SUMIFS(Registros!$I$2:$I$6000,Registros!$A$2:$A$6000,"CS",Registros!$B$2:$B$6000,$A3187),0)</f>
        <v>0</v>
      </c>
      <c r="K3187">
        <f>IF(COUNTIFS(Winback!$K$2:$K$300,$A3187)&gt;0,1,0)</f>
        <v>0</v>
      </c>
      <c r="L3187">
        <f>IF(AND($K3187=1,LEFT($A3187,3)="WB-"),SUMIFS(Winback!$D$2:$D$300,Winback!$K$2:$K$300,$A3187),0)</f>
        <v>0</v>
      </c>
      <c r="M3187">
        <f>IF(OR($E3187=1,$G3187=1,SUMIFS(Registros!$J$2:$J$6000,Registros!$B$2:$B$6000,$A3187)&gt;0),1,0)</f>
        <v>1</v>
      </c>
      <c r="N3187">
        <f>IF($J3187&gt;0,1,IF(COUNTIFS(Registros!$A$2:$A$6000,"CS",Registros!$B$2:$B$6000,$A3187,Registros!$K$2:$K$6000,"&lt;&gt;")&gt;0,1,0))</f>
        <v>0</v>
      </c>
      <c r="O3187" t="str">
        <f t="shared" si="245"/>
        <v>SOLO MÓVIL</v>
      </c>
      <c r="P3187" t="str">
        <f t="shared" si="246"/>
        <v>Ofrecer fijo + internet (FLBBTV)</v>
      </c>
      <c r="Q3187">
        <f t="shared" si="247"/>
        <v>15.65</v>
      </c>
      <c r="R3187">
        <f>IFERROR(VLOOKUP($A3187,Registros!$B$2:$G$6000,6,0),IFERROR(INDEX(Winback!$C$2:$C$300,MATCH($A3187,Winback!$K$2:$K$300,0)),""))</f>
        <v>0</v>
      </c>
      <c r="S3187" t="str">
        <f t="shared" si="248"/>
        <v>+MOV</v>
      </c>
      <c r="T3187">
        <f t="shared" si="249"/>
        <v>1</v>
      </c>
    </row>
    <row r="3188" spans="1:20" x14ac:dyDescent="0.35">
      <c r="A3188" t="s">
        <v>15734</v>
      </c>
      <c r="B3188" t="s">
        <v>15735</v>
      </c>
      <c r="C3188" t="s">
        <v>15736</v>
      </c>
      <c r="D3188" t="s">
        <v>15737</v>
      </c>
      <c r="E3188">
        <f>IF(COUNTIFS(Registros!$A$2:$A$6000,"NP",Registros!$B$2:$B$6000,$A3188)&gt;0,1,0)</f>
        <v>0</v>
      </c>
      <c r="F3188">
        <f>IF($E3188=1,SUMIFS(Registros!$F$2:$F$6000,Registros!$A$2:$A$6000,"NP",Registros!$B$2:$B$6000,$A3188),0)</f>
        <v>0</v>
      </c>
      <c r="G3188">
        <f>IF(COUNTIFS(Registros!$A$2:$A$6000,"MOV",Registros!$B$2:$B$6000,$A3188)&gt;0,1,0)</f>
        <v>1</v>
      </c>
      <c r="H3188">
        <f>IF($G3188=1,SUMIFS(Registros!$F$2:$F$6000,Registros!$A$2:$A$6000,"MOV",Registros!$B$2:$B$6000,$A3188),0)</f>
        <v>15</v>
      </c>
      <c r="I3188">
        <f>IF(COUNTIFS(Registros!$A$2:$A$6000,"CS",Registros!$B$2:$B$6000,$A3188)&gt;0,1,0)</f>
        <v>0</v>
      </c>
      <c r="J3188">
        <f>IF($I3188=1,SUMIFS(Registros!$I$2:$I$6000,Registros!$A$2:$A$6000,"CS",Registros!$B$2:$B$6000,$A3188),0)</f>
        <v>0</v>
      </c>
      <c r="K3188">
        <f>IF(COUNTIFS(Winback!$K$2:$K$300,$A3188)&gt;0,1,0)</f>
        <v>0</v>
      </c>
      <c r="L3188">
        <f>IF(AND($K3188=1,LEFT($A3188,3)="WB-"),SUMIFS(Winback!$D$2:$D$300,Winback!$K$2:$K$300,$A3188),0)</f>
        <v>0</v>
      </c>
      <c r="M3188">
        <f>IF(OR($E3188=1,$G3188=1,SUMIFS(Registros!$J$2:$J$6000,Registros!$B$2:$B$6000,$A3188)&gt;0),1,0)</f>
        <v>1</v>
      </c>
      <c r="N3188">
        <f>IF($J3188&gt;0,1,IF(COUNTIFS(Registros!$A$2:$A$6000,"CS",Registros!$B$2:$B$6000,$A3188,Registros!$K$2:$K$6000,"&lt;&gt;")&gt;0,1,0))</f>
        <v>0</v>
      </c>
      <c r="O3188" t="str">
        <f t="shared" si="245"/>
        <v>SOLO MÓVIL</v>
      </c>
      <c r="P3188" t="str">
        <f t="shared" si="246"/>
        <v>Ofrecer fijo + internet (FLBBTV)</v>
      </c>
      <c r="Q3188">
        <f t="shared" si="247"/>
        <v>15</v>
      </c>
      <c r="R3188">
        <f>IFERROR(VLOOKUP($A3188,Registros!$B$2:$G$6000,6,0),IFERROR(INDEX(Winback!$C$2:$C$300,MATCH($A3188,Winback!$K$2:$K$300,0)),""))</f>
        <v>0</v>
      </c>
      <c r="S3188" t="str">
        <f t="shared" si="248"/>
        <v>+MOV</v>
      </c>
      <c r="T3188">
        <f t="shared" si="249"/>
        <v>1</v>
      </c>
    </row>
    <row r="3189" spans="1:20" x14ac:dyDescent="0.35">
      <c r="A3189" t="s">
        <v>15739</v>
      </c>
      <c r="B3189" t="s">
        <v>15740</v>
      </c>
      <c r="C3189" t="s">
        <v>15741</v>
      </c>
      <c r="D3189" t="s">
        <v>15742</v>
      </c>
      <c r="E3189">
        <f>IF(COUNTIFS(Registros!$A$2:$A$6000,"NP",Registros!$B$2:$B$6000,$A3189)&gt;0,1,0)</f>
        <v>0</v>
      </c>
      <c r="F3189">
        <f>IF($E3189=1,SUMIFS(Registros!$F$2:$F$6000,Registros!$A$2:$A$6000,"NP",Registros!$B$2:$B$6000,$A3189),0)</f>
        <v>0</v>
      </c>
      <c r="G3189">
        <f>IF(COUNTIFS(Registros!$A$2:$A$6000,"MOV",Registros!$B$2:$B$6000,$A3189)&gt;0,1,0)</f>
        <v>1</v>
      </c>
      <c r="H3189">
        <f>IF($G3189=1,SUMIFS(Registros!$F$2:$F$6000,Registros!$A$2:$A$6000,"MOV",Registros!$B$2:$B$6000,$A3189),0)</f>
        <v>15</v>
      </c>
      <c r="I3189">
        <f>IF(COUNTIFS(Registros!$A$2:$A$6000,"CS",Registros!$B$2:$B$6000,$A3189)&gt;0,1,0)</f>
        <v>0</v>
      </c>
      <c r="J3189">
        <f>IF($I3189=1,SUMIFS(Registros!$I$2:$I$6000,Registros!$A$2:$A$6000,"CS",Registros!$B$2:$B$6000,$A3189),0)</f>
        <v>0</v>
      </c>
      <c r="K3189">
        <f>IF(COUNTIFS(Winback!$K$2:$K$300,$A3189)&gt;0,1,0)</f>
        <v>0</v>
      </c>
      <c r="L3189">
        <f>IF(AND($K3189=1,LEFT($A3189,3)="WB-"),SUMIFS(Winback!$D$2:$D$300,Winback!$K$2:$K$300,$A3189),0)</f>
        <v>0</v>
      </c>
      <c r="M3189">
        <f>IF(OR($E3189=1,$G3189=1,SUMIFS(Registros!$J$2:$J$6000,Registros!$B$2:$B$6000,$A3189)&gt;0),1,0)</f>
        <v>1</v>
      </c>
      <c r="N3189">
        <f>IF($J3189&gt;0,1,IF(COUNTIFS(Registros!$A$2:$A$6000,"CS",Registros!$B$2:$B$6000,$A3189,Registros!$K$2:$K$6000,"&lt;&gt;")&gt;0,1,0))</f>
        <v>0</v>
      </c>
      <c r="O3189" t="str">
        <f t="shared" si="245"/>
        <v>SOLO MÓVIL</v>
      </c>
      <c r="P3189" t="str">
        <f t="shared" si="246"/>
        <v>Ofrecer fijo + internet (FLBBTV)</v>
      </c>
      <c r="Q3189">
        <f t="shared" si="247"/>
        <v>15</v>
      </c>
      <c r="R3189">
        <f>IFERROR(VLOOKUP($A3189,Registros!$B$2:$G$6000,6,0),IFERROR(INDEX(Winback!$C$2:$C$300,MATCH($A3189,Winback!$K$2:$K$300,0)),""))</f>
        <v>0</v>
      </c>
      <c r="S3189" t="str">
        <f t="shared" si="248"/>
        <v>+MOV</v>
      </c>
      <c r="T3189">
        <f t="shared" si="249"/>
        <v>1</v>
      </c>
    </row>
    <row r="3190" spans="1:20" x14ac:dyDescent="0.35">
      <c r="A3190" t="s">
        <v>15744</v>
      </c>
      <c r="B3190" t="s">
        <v>15745</v>
      </c>
      <c r="C3190" t="s">
        <v>15741</v>
      </c>
      <c r="D3190" t="s">
        <v>15742</v>
      </c>
      <c r="E3190">
        <f>IF(COUNTIFS(Registros!$A$2:$A$6000,"NP",Registros!$B$2:$B$6000,$A3190)&gt;0,1,0)</f>
        <v>0</v>
      </c>
      <c r="F3190">
        <f>IF($E3190=1,SUMIFS(Registros!$F$2:$F$6000,Registros!$A$2:$A$6000,"NP",Registros!$B$2:$B$6000,$A3190),0)</f>
        <v>0</v>
      </c>
      <c r="G3190">
        <f>IF(COUNTIFS(Registros!$A$2:$A$6000,"MOV",Registros!$B$2:$B$6000,$A3190)&gt;0,1,0)</f>
        <v>1</v>
      </c>
      <c r="H3190">
        <f>IF($G3190=1,SUMIFS(Registros!$F$2:$F$6000,Registros!$A$2:$A$6000,"MOV",Registros!$B$2:$B$6000,$A3190),0)</f>
        <v>15</v>
      </c>
      <c r="I3190">
        <f>IF(COUNTIFS(Registros!$A$2:$A$6000,"CS",Registros!$B$2:$B$6000,$A3190)&gt;0,1,0)</f>
        <v>0</v>
      </c>
      <c r="J3190">
        <f>IF($I3190=1,SUMIFS(Registros!$I$2:$I$6000,Registros!$A$2:$A$6000,"CS",Registros!$B$2:$B$6000,$A3190),0)</f>
        <v>0</v>
      </c>
      <c r="K3190">
        <f>IF(COUNTIFS(Winback!$K$2:$K$300,$A3190)&gt;0,1,0)</f>
        <v>0</v>
      </c>
      <c r="L3190">
        <f>IF(AND($K3190=1,LEFT($A3190,3)="WB-"),SUMIFS(Winback!$D$2:$D$300,Winback!$K$2:$K$300,$A3190),0)</f>
        <v>0</v>
      </c>
      <c r="M3190">
        <f>IF(OR($E3190=1,$G3190=1,SUMIFS(Registros!$J$2:$J$6000,Registros!$B$2:$B$6000,$A3190)&gt;0),1,0)</f>
        <v>1</v>
      </c>
      <c r="N3190">
        <f>IF($J3190&gt;0,1,IF(COUNTIFS(Registros!$A$2:$A$6000,"CS",Registros!$B$2:$B$6000,$A3190,Registros!$K$2:$K$6000,"&lt;&gt;")&gt;0,1,0))</f>
        <v>0</v>
      </c>
      <c r="O3190" t="str">
        <f t="shared" si="245"/>
        <v>SOLO MÓVIL</v>
      </c>
      <c r="P3190" t="str">
        <f t="shared" si="246"/>
        <v>Ofrecer fijo + internet (FLBBTV)</v>
      </c>
      <c r="Q3190">
        <f t="shared" si="247"/>
        <v>15</v>
      </c>
      <c r="R3190">
        <f>IFERROR(VLOOKUP($A3190,Registros!$B$2:$G$6000,6,0),IFERROR(INDEX(Winback!$C$2:$C$300,MATCH($A3190,Winback!$K$2:$K$300,0)),""))</f>
        <v>0</v>
      </c>
      <c r="S3190" t="str">
        <f t="shared" si="248"/>
        <v>+MOV</v>
      </c>
      <c r="T3190">
        <f t="shared" si="249"/>
        <v>1</v>
      </c>
    </row>
    <row r="3191" spans="1:20" x14ac:dyDescent="0.35">
      <c r="A3191" t="s">
        <v>15747</v>
      </c>
      <c r="B3191" t="s">
        <v>15748</v>
      </c>
      <c r="C3191" t="s">
        <v>15749</v>
      </c>
      <c r="D3191" t="s">
        <v>15750</v>
      </c>
      <c r="E3191">
        <f>IF(COUNTIFS(Registros!$A$2:$A$6000,"NP",Registros!$B$2:$B$6000,$A3191)&gt;0,1,0)</f>
        <v>0</v>
      </c>
      <c r="F3191">
        <f>IF($E3191=1,SUMIFS(Registros!$F$2:$F$6000,Registros!$A$2:$A$6000,"NP",Registros!$B$2:$B$6000,$A3191),0)</f>
        <v>0</v>
      </c>
      <c r="G3191">
        <f>IF(COUNTIFS(Registros!$A$2:$A$6000,"MOV",Registros!$B$2:$B$6000,$A3191)&gt;0,1,0)</f>
        <v>1</v>
      </c>
      <c r="H3191">
        <f>IF($G3191=1,SUMIFS(Registros!$F$2:$F$6000,Registros!$A$2:$A$6000,"MOV",Registros!$B$2:$B$6000,$A3191),0)</f>
        <v>0</v>
      </c>
      <c r="I3191">
        <f>IF(COUNTIFS(Registros!$A$2:$A$6000,"CS",Registros!$B$2:$B$6000,$A3191)&gt;0,1,0)</f>
        <v>0</v>
      </c>
      <c r="J3191">
        <f>IF($I3191=1,SUMIFS(Registros!$I$2:$I$6000,Registros!$A$2:$A$6000,"CS",Registros!$B$2:$B$6000,$A3191),0)</f>
        <v>0</v>
      </c>
      <c r="K3191">
        <f>IF(COUNTIFS(Winback!$K$2:$K$300,$A3191)&gt;0,1,0)</f>
        <v>0</v>
      </c>
      <c r="L3191">
        <f>IF(AND($K3191=1,LEFT($A3191,3)="WB-"),SUMIFS(Winback!$D$2:$D$300,Winback!$K$2:$K$300,$A3191),0)</f>
        <v>0</v>
      </c>
      <c r="M3191">
        <f>IF(OR($E3191=1,$G3191=1,SUMIFS(Registros!$J$2:$J$6000,Registros!$B$2:$B$6000,$A3191)&gt;0),1,0)</f>
        <v>1</v>
      </c>
      <c r="N3191">
        <f>IF($J3191&gt;0,1,IF(COUNTIFS(Registros!$A$2:$A$6000,"CS",Registros!$B$2:$B$6000,$A3191,Registros!$K$2:$K$6000,"&lt;&gt;")&gt;0,1,0))</f>
        <v>0</v>
      </c>
      <c r="O3191" t="str">
        <f t="shared" si="245"/>
        <v>SOLO MÓVIL</v>
      </c>
      <c r="P3191" t="str">
        <f t="shared" si="246"/>
        <v>Ofrecer fijo + internet (FLBBTV)</v>
      </c>
      <c r="Q3191">
        <f t="shared" si="247"/>
        <v>0</v>
      </c>
      <c r="R3191">
        <f>IFERROR(VLOOKUP($A3191,Registros!$B$2:$G$6000,6,0),IFERROR(INDEX(Winback!$C$2:$C$300,MATCH($A3191,Winback!$K$2:$K$300,0)),""))</f>
        <v>0</v>
      </c>
      <c r="S3191" t="str">
        <f t="shared" si="248"/>
        <v>+MOV</v>
      </c>
      <c r="T3191">
        <f t="shared" si="249"/>
        <v>1</v>
      </c>
    </row>
    <row r="3192" spans="1:20" x14ac:dyDescent="0.35">
      <c r="A3192" t="s">
        <v>15751</v>
      </c>
      <c r="B3192" t="s">
        <v>15752</v>
      </c>
      <c r="C3192" t="s">
        <v>15753</v>
      </c>
      <c r="D3192" t="s">
        <v>15754</v>
      </c>
      <c r="E3192">
        <f>IF(COUNTIFS(Registros!$A$2:$A$6000,"NP",Registros!$B$2:$B$6000,$A3192)&gt;0,1,0)</f>
        <v>0</v>
      </c>
      <c r="F3192">
        <f>IF($E3192=1,SUMIFS(Registros!$F$2:$F$6000,Registros!$A$2:$A$6000,"NP",Registros!$B$2:$B$6000,$A3192),0)</f>
        <v>0</v>
      </c>
      <c r="G3192">
        <f>IF(COUNTIFS(Registros!$A$2:$A$6000,"MOV",Registros!$B$2:$B$6000,$A3192)&gt;0,1,0)</f>
        <v>1</v>
      </c>
      <c r="H3192">
        <f>IF($G3192=1,SUMIFS(Registros!$F$2:$F$6000,Registros!$A$2:$A$6000,"MOV",Registros!$B$2:$B$6000,$A3192),0)</f>
        <v>15</v>
      </c>
      <c r="I3192">
        <f>IF(COUNTIFS(Registros!$A$2:$A$6000,"CS",Registros!$B$2:$B$6000,$A3192)&gt;0,1,0)</f>
        <v>0</v>
      </c>
      <c r="J3192">
        <f>IF($I3192=1,SUMIFS(Registros!$I$2:$I$6000,Registros!$A$2:$A$6000,"CS",Registros!$B$2:$B$6000,$A3192),0)</f>
        <v>0</v>
      </c>
      <c r="K3192">
        <f>IF(COUNTIFS(Winback!$K$2:$K$300,$A3192)&gt;0,1,0)</f>
        <v>0</v>
      </c>
      <c r="L3192">
        <f>IF(AND($K3192=1,LEFT($A3192,3)="WB-"),SUMIFS(Winback!$D$2:$D$300,Winback!$K$2:$K$300,$A3192),0)</f>
        <v>0</v>
      </c>
      <c r="M3192">
        <f>IF(OR($E3192=1,$G3192=1,SUMIFS(Registros!$J$2:$J$6000,Registros!$B$2:$B$6000,$A3192)&gt;0),1,0)</f>
        <v>1</v>
      </c>
      <c r="N3192">
        <f>IF($J3192&gt;0,1,IF(COUNTIFS(Registros!$A$2:$A$6000,"CS",Registros!$B$2:$B$6000,$A3192,Registros!$K$2:$K$6000,"&lt;&gt;")&gt;0,1,0))</f>
        <v>0</v>
      </c>
      <c r="O3192" t="str">
        <f t="shared" si="245"/>
        <v>SOLO MÓVIL</v>
      </c>
      <c r="P3192" t="str">
        <f t="shared" si="246"/>
        <v>Ofrecer fijo + internet (FLBBTV)</v>
      </c>
      <c r="Q3192">
        <f t="shared" si="247"/>
        <v>15</v>
      </c>
      <c r="R3192">
        <f>IFERROR(VLOOKUP($A3192,Registros!$B$2:$G$6000,6,0),IFERROR(INDEX(Winback!$C$2:$C$300,MATCH($A3192,Winback!$K$2:$K$300,0)),""))</f>
        <v>0</v>
      </c>
      <c r="S3192" t="str">
        <f t="shared" si="248"/>
        <v>+MOV</v>
      </c>
      <c r="T3192">
        <f t="shared" si="249"/>
        <v>1</v>
      </c>
    </row>
    <row r="3193" spans="1:20" x14ac:dyDescent="0.35">
      <c r="A3193" t="s">
        <v>15756</v>
      </c>
      <c r="B3193" t="s">
        <v>15757</v>
      </c>
      <c r="C3193" t="s">
        <v>15758</v>
      </c>
      <c r="D3193" t="s">
        <v>15759</v>
      </c>
      <c r="E3193">
        <f>IF(COUNTIFS(Registros!$A$2:$A$6000,"NP",Registros!$B$2:$B$6000,$A3193)&gt;0,1,0)</f>
        <v>0</v>
      </c>
      <c r="F3193">
        <f>IF($E3193=1,SUMIFS(Registros!$F$2:$F$6000,Registros!$A$2:$A$6000,"NP",Registros!$B$2:$B$6000,$A3193),0)</f>
        <v>0</v>
      </c>
      <c r="G3193">
        <f>IF(COUNTIFS(Registros!$A$2:$A$6000,"MOV",Registros!$B$2:$B$6000,$A3193)&gt;0,1,0)</f>
        <v>1</v>
      </c>
      <c r="H3193">
        <f>IF($G3193=1,SUMIFS(Registros!$F$2:$F$6000,Registros!$A$2:$A$6000,"MOV",Registros!$B$2:$B$6000,$A3193),0)</f>
        <v>16.25</v>
      </c>
      <c r="I3193">
        <f>IF(COUNTIFS(Registros!$A$2:$A$6000,"CS",Registros!$B$2:$B$6000,$A3193)&gt;0,1,0)</f>
        <v>0</v>
      </c>
      <c r="J3193">
        <f>IF($I3193=1,SUMIFS(Registros!$I$2:$I$6000,Registros!$A$2:$A$6000,"CS",Registros!$B$2:$B$6000,$A3193),0)</f>
        <v>0</v>
      </c>
      <c r="K3193">
        <f>IF(COUNTIFS(Winback!$K$2:$K$300,$A3193)&gt;0,1,0)</f>
        <v>0</v>
      </c>
      <c r="L3193">
        <f>IF(AND($K3193=1,LEFT($A3193,3)="WB-"),SUMIFS(Winback!$D$2:$D$300,Winback!$K$2:$K$300,$A3193),0)</f>
        <v>0</v>
      </c>
      <c r="M3193">
        <f>IF(OR($E3193=1,$G3193=1,SUMIFS(Registros!$J$2:$J$6000,Registros!$B$2:$B$6000,$A3193)&gt;0),1,0)</f>
        <v>1</v>
      </c>
      <c r="N3193">
        <f>IF($J3193&gt;0,1,IF(COUNTIFS(Registros!$A$2:$A$6000,"CS",Registros!$B$2:$B$6000,$A3193,Registros!$K$2:$K$6000,"&lt;&gt;")&gt;0,1,0))</f>
        <v>0</v>
      </c>
      <c r="O3193" t="str">
        <f t="shared" si="245"/>
        <v>SOLO MÓVIL</v>
      </c>
      <c r="P3193" t="str">
        <f t="shared" si="246"/>
        <v>Ofrecer fijo + internet (FLBBTV)</v>
      </c>
      <c r="Q3193">
        <f t="shared" si="247"/>
        <v>16.25</v>
      </c>
      <c r="R3193">
        <f>IFERROR(VLOOKUP($A3193,Registros!$B$2:$G$6000,6,0),IFERROR(INDEX(Winback!$C$2:$C$300,MATCH($A3193,Winback!$K$2:$K$300,0)),""))</f>
        <v>0</v>
      </c>
      <c r="S3193" t="str">
        <f t="shared" si="248"/>
        <v>+MOV</v>
      </c>
      <c r="T3193">
        <f t="shared" si="249"/>
        <v>1</v>
      </c>
    </row>
    <row r="3194" spans="1:20" x14ac:dyDescent="0.35">
      <c r="A3194" t="s">
        <v>15761</v>
      </c>
      <c r="B3194" t="s">
        <v>15762</v>
      </c>
      <c r="C3194" t="s">
        <v>15763</v>
      </c>
      <c r="D3194" t="s">
        <v>15764</v>
      </c>
      <c r="E3194">
        <f>IF(COUNTIFS(Registros!$A$2:$A$6000,"NP",Registros!$B$2:$B$6000,$A3194)&gt;0,1,0)</f>
        <v>0</v>
      </c>
      <c r="F3194">
        <f>IF($E3194=1,SUMIFS(Registros!$F$2:$F$6000,Registros!$A$2:$A$6000,"NP",Registros!$B$2:$B$6000,$A3194),0)</f>
        <v>0</v>
      </c>
      <c r="G3194">
        <f>IF(COUNTIFS(Registros!$A$2:$A$6000,"MOV",Registros!$B$2:$B$6000,$A3194)&gt;0,1,0)</f>
        <v>1</v>
      </c>
      <c r="H3194">
        <f>IF($G3194=1,SUMIFS(Registros!$F$2:$F$6000,Registros!$A$2:$A$6000,"MOV",Registros!$B$2:$B$6000,$A3194),0)</f>
        <v>11.55</v>
      </c>
      <c r="I3194">
        <f>IF(COUNTIFS(Registros!$A$2:$A$6000,"CS",Registros!$B$2:$B$6000,$A3194)&gt;0,1,0)</f>
        <v>0</v>
      </c>
      <c r="J3194">
        <f>IF($I3194=1,SUMIFS(Registros!$I$2:$I$6000,Registros!$A$2:$A$6000,"CS",Registros!$B$2:$B$6000,$A3194),0)</f>
        <v>0</v>
      </c>
      <c r="K3194">
        <f>IF(COUNTIFS(Winback!$K$2:$K$300,$A3194)&gt;0,1,0)</f>
        <v>0</v>
      </c>
      <c r="L3194">
        <f>IF(AND($K3194=1,LEFT($A3194,3)="WB-"),SUMIFS(Winback!$D$2:$D$300,Winback!$K$2:$K$300,$A3194),0)</f>
        <v>0</v>
      </c>
      <c r="M3194">
        <f>IF(OR($E3194=1,$G3194=1,SUMIFS(Registros!$J$2:$J$6000,Registros!$B$2:$B$6000,$A3194)&gt;0),1,0)</f>
        <v>1</v>
      </c>
      <c r="N3194">
        <f>IF($J3194&gt;0,1,IF(COUNTIFS(Registros!$A$2:$A$6000,"CS",Registros!$B$2:$B$6000,$A3194,Registros!$K$2:$K$6000,"&lt;&gt;")&gt;0,1,0))</f>
        <v>0</v>
      </c>
      <c r="O3194" t="str">
        <f t="shared" si="245"/>
        <v>SOLO MÓVIL</v>
      </c>
      <c r="P3194" t="str">
        <f t="shared" si="246"/>
        <v>Ofrecer fijo + internet (FLBBTV)</v>
      </c>
      <c r="Q3194">
        <f t="shared" si="247"/>
        <v>11.55</v>
      </c>
      <c r="R3194">
        <f>IFERROR(VLOOKUP($A3194,Registros!$B$2:$G$6000,6,0),IFERROR(INDEX(Winback!$C$2:$C$300,MATCH($A3194,Winback!$K$2:$K$300,0)),""))</f>
        <v>0</v>
      </c>
      <c r="S3194" t="str">
        <f t="shared" si="248"/>
        <v>+MOV</v>
      </c>
      <c r="T3194">
        <f t="shared" si="249"/>
        <v>1</v>
      </c>
    </row>
    <row r="3195" spans="1:20" x14ac:dyDescent="0.35">
      <c r="A3195" t="s">
        <v>15766</v>
      </c>
      <c r="B3195" t="s">
        <v>15767</v>
      </c>
      <c r="C3195" t="s">
        <v>15768</v>
      </c>
      <c r="D3195" t="s">
        <v>15769</v>
      </c>
      <c r="E3195">
        <f>IF(COUNTIFS(Registros!$A$2:$A$6000,"NP",Registros!$B$2:$B$6000,$A3195)&gt;0,1,0)</f>
        <v>0</v>
      </c>
      <c r="F3195">
        <f>IF($E3195=1,SUMIFS(Registros!$F$2:$F$6000,Registros!$A$2:$A$6000,"NP",Registros!$B$2:$B$6000,$A3195),0)</f>
        <v>0</v>
      </c>
      <c r="G3195">
        <f>IF(COUNTIFS(Registros!$A$2:$A$6000,"MOV",Registros!$B$2:$B$6000,$A3195)&gt;0,1,0)</f>
        <v>1</v>
      </c>
      <c r="H3195">
        <f>IF($G3195=1,SUMIFS(Registros!$F$2:$F$6000,Registros!$A$2:$A$6000,"MOV",Registros!$B$2:$B$6000,$A3195),0)</f>
        <v>15</v>
      </c>
      <c r="I3195">
        <f>IF(COUNTIFS(Registros!$A$2:$A$6000,"CS",Registros!$B$2:$B$6000,$A3195)&gt;0,1,0)</f>
        <v>0</v>
      </c>
      <c r="J3195">
        <f>IF($I3195=1,SUMIFS(Registros!$I$2:$I$6000,Registros!$A$2:$A$6000,"CS",Registros!$B$2:$B$6000,$A3195),0)</f>
        <v>0</v>
      </c>
      <c r="K3195">
        <f>IF(COUNTIFS(Winback!$K$2:$K$300,$A3195)&gt;0,1,0)</f>
        <v>0</v>
      </c>
      <c r="L3195">
        <f>IF(AND($K3195=1,LEFT($A3195,3)="WB-"),SUMIFS(Winback!$D$2:$D$300,Winback!$K$2:$K$300,$A3195),0)</f>
        <v>0</v>
      </c>
      <c r="M3195">
        <f>IF(OR($E3195=1,$G3195=1,SUMIFS(Registros!$J$2:$J$6000,Registros!$B$2:$B$6000,$A3195)&gt;0),1,0)</f>
        <v>1</v>
      </c>
      <c r="N3195">
        <f>IF($J3195&gt;0,1,IF(COUNTIFS(Registros!$A$2:$A$6000,"CS",Registros!$B$2:$B$6000,$A3195,Registros!$K$2:$K$6000,"&lt;&gt;")&gt;0,1,0))</f>
        <v>0</v>
      </c>
      <c r="O3195" t="str">
        <f t="shared" si="245"/>
        <v>SOLO MÓVIL</v>
      </c>
      <c r="P3195" t="str">
        <f t="shared" si="246"/>
        <v>Ofrecer fijo + internet (FLBBTV)</v>
      </c>
      <c r="Q3195">
        <f t="shared" si="247"/>
        <v>15</v>
      </c>
      <c r="R3195">
        <f>IFERROR(VLOOKUP($A3195,Registros!$B$2:$G$6000,6,0),IFERROR(INDEX(Winback!$C$2:$C$300,MATCH($A3195,Winback!$K$2:$K$300,0)),""))</f>
        <v>0</v>
      </c>
      <c r="S3195" t="str">
        <f t="shared" si="248"/>
        <v>+MOV</v>
      </c>
      <c r="T3195">
        <f t="shared" si="249"/>
        <v>1</v>
      </c>
    </row>
    <row r="3196" spans="1:20" x14ac:dyDescent="0.35">
      <c r="A3196" t="s">
        <v>15771</v>
      </c>
      <c r="B3196" t="s">
        <v>15772</v>
      </c>
      <c r="C3196" t="s">
        <v>15773</v>
      </c>
      <c r="D3196" t="s">
        <v>15774</v>
      </c>
      <c r="E3196">
        <f>IF(COUNTIFS(Registros!$A$2:$A$6000,"NP",Registros!$B$2:$B$6000,$A3196)&gt;0,1,0)</f>
        <v>0</v>
      </c>
      <c r="F3196">
        <f>IF($E3196=1,SUMIFS(Registros!$F$2:$F$6000,Registros!$A$2:$A$6000,"NP",Registros!$B$2:$B$6000,$A3196),0)</f>
        <v>0</v>
      </c>
      <c r="G3196">
        <f>IF(COUNTIFS(Registros!$A$2:$A$6000,"MOV",Registros!$B$2:$B$6000,$A3196)&gt;0,1,0)</f>
        <v>1</v>
      </c>
      <c r="H3196">
        <f>IF($G3196=1,SUMIFS(Registros!$F$2:$F$6000,Registros!$A$2:$A$6000,"MOV",Registros!$B$2:$B$6000,$A3196),0)</f>
        <v>15</v>
      </c>
      <c r="I3196">
        <f>IF(COUNTIFS(Registros!$A$2:$A$6000,"CS",Registros!$B$2:$B$6000,$A3196)&gt;0,1,0)</f>
        <v>0</v>
      </c>
      <c r="J3196">
        <f>IF($I3196=1,SUMIFS(Registros!$I$2:$I$6000,Registros!$A$2:$A$6000,"CS",Registros!$B$2:$B$6000,$A3196),0)</f>
        <v>0</v>
      </c>
      <c r="K3196">
        <f>IF(COUNTIFS(Winback!$K$2:$K$300,$A3196)&gt;0,1,0)</f>
        <v>0</v>
      </c>
      <c r="L3196">
        <f>IF(AND($K3196=1,LEFT($A3196,3)="WB-"),SUMIFS(Winback!$D$2:$D$300,Winback!$K$2:$K$300,$A3196),0)</f>
        <v>0</v>
      </c>
      <c r="M3196">
        <f>IF(OR($E3196=1,$G3196=1,SUMIFS(Registros!$J$2:$J$6000,Registros!$B$2:$B$6000,$A3196)&gt;0),1,0)</f>
        <v>1</v>
      </c>
      <c r="N3196">
        <f>IF($J3196&gt;0,1,IF(COUNTIFS(Registros!$A$2:$A$6000,"CS",Registros!$B$2:$B$6000,$A3196,Registros!$K$2:$K$6000,"&lt;&gt;")&gt;0,1,0))</f>
        <v>0</v>
      </c>
      <c r="O3196" t="str">
        <f t="shared" si="245"/>
        <v>SOLO MÓVIL</v>
      </c>
      <c r="P3196" t="str">
        <f t="shared" si="246"/>
        <v>Ofrecer fijo + internet (FLBBTV)</v>
      </c>
      <c r="Q3196">
        <f t="shared" si="247"/>
        <v>15</v>
      </c>
      <c r="R3196">
        <f>IFERROR(VLOOKUP($A3196,Registros!$B$2:$G$6000,6,0),IFERROR(INDEX(Winback!$C$2:$C$300,MATCH($A3196,Winback!$K$2:$K$300,0)),""))</f>
        <v>0</v>
      </c>
      <c r="S3196" t="str">
        <f t="shared" si="248"/>
        <v>+MOV</v>
      </c>
      <c r="T3196">
        <f t="shared" si="249"/>
        <v>1</v>
      </c>
    </row>
    <row r="3197" spans="1:20" x14ac:dyDescent="0.35">
      <c r="A3197" t="s">
        <v>15776</v>
      </c>
      <c r="B3197" t="s">
        <v>15777</v>
      </c>
      <c r="C3197" t="s">
        <v>15778</v>
      </c>
      <c r="D3197" t="s">
        <v>15779</v>
      </c>
      <c r="E3197">
        <f>IF(COUNTIFS(Registros!$A$2:$A$6000,"NP",Registros!$B$2:$B$6000,$A3197)&gt;0,1,0)</f>
        <v>0</v>
      </c>
      <c r="F3197">
        <f>IF($E3197=1,SUMIFS(Registros!$F$2:$F$6000,Registros!$A$2:$A$6000,"NP",Registros!$B$2:$B$6000,$A3197),0)</f>
        <v>0</v>
      </c>
      <c r="G3197">
        <f>IF(COUNTIFS(Registros!$A$2:$A$6000,"MOV",Registros!$B$2:$B$6000,$A3197)&gt;0,1,0)</f>
        <v>1</v>
      </c>
      <c r="H3197">
        <f>IF($G3197=1,SUMIFS(Registros!$F$2:$F$6000,Registros!$A$2:$A$6000,"MOV",Registros!$B$2:$B$6000,$A3197),0)</f>
        <v>12</v>
      </c>
      <c r="I3197">
        <f>IF(COUNTIFS(Registros!$A$2:$A$6000,"CS",Registros!$B$2:$B$6000,$A3197)&gt;0,1,0)</f>
        <v>0</v>
      </c>
      <c r="J3197">
        <f>IF($I3197=1,SUMIFS(Registros!$I$2:$I$6000,Registros!$A$2:$A$6000,"CS",Registros!$B$2:$B$6000,$A3197),0)</f>
        <v>0</v>
      </c>
      <c r="K3197">
        <f>IF(COUNTIFS(Winback!$K$2:$K$300,$A3197)&gt;0,1,0)</f>
        <v>0</v>
      </c>
      <c r="L3197">
        <f>IF(AND($K3197=1,LEFT($A3197,3)="WB-"),SUMIFS(Winback!$D$2:$D$300,Winback!$K$2:$K$300,$A3197),0)</f>
        <v>0</v>
      </c>
      <c r="M3197">
        <f>IF(OR($E3197=1,$G3197=1,SUMIFS(Registros!$J$2:$J$6000,Registros!$B$2:$B$6000,$A3197)&gt;0),1,0)</f>
        <v>1</v>
      </c>
      <c r="N3197">
        <f>IF($J3197&gt;0,1,IF(COUNTIFS(Registros!$A$2:$A$6000,"CS",Registros!$B$2:$B$6000,$A3197,Registros!$K$2:$K$6000,"&lt;&gt;")&gt;0,1,0))</f>
        <v>0</v>
      </c>
      <c r="O3197" t="str">
        <f t="shared" si="245"/>
        <v>SOLO MÓVIL</v>
      </c>
      <c r="P3197" t="str">
        <f t="shared" si="246"/>
        <v>Ofrecer fijo + internet (FLBBTV)</v>
      </c>
      <c r="Q3197">
        <f t="shared" si="247"/>
        <v>12</v>
      </c>
      <c r="R3197">
        <f>IFERROR(VLOOKUP($A3197,Registros!$B$2:$G$6000,6,0),IFERROR(INDEX(Winback!$C$2:$C$300,MATCH($A3197,Winback!$K$2:$K$300,0)),""))</f>
        <v>0</v>
      </c>
      <c r="S3197" t="str">
        <f t="shared" si="248"/>
        <v>+MOV</v>
      </c>
      <c r="T3197">
        <f t="shared" si="249"/>
        <v>1</v>
      </c>
    </row>
    <row r="3198" spans="1:20" x14ac:dyDescent="0.35">
      <c r="A3198" t="s">
        <v>15781</v>
      </c>
      <c r="B3198" t="s">
        <v>15782</v>
      </c>
      <c r="C3198" t="s">
        <v>15783</v>
      </c>
      <c r="D3198" t="s">
        <v>15784</v>
      </c>
      <c r="E3198">
        <f>IF(COUNTIFS(Registros!$A$2:$A$6000,"NP",Registros!$B$2:$B$6000,$A3198)&gt;0,1,0)</f>
        <v>0</v>
      </c>
      <c r="F3198">
        <f>IF($E3198=1,SUMIFS(Registros!$F$2:$F$6000,Registros!$A$2:$A$6000,"NP",Registros!$B$2:$B$6000,$A3198),0)</f>
        <v>0</v>
      </c>
      <c r="G3198">
        <f>IF(COUNTIFS(Registros!$A$2:$A$6000,"MOV",Registros!$B$2:$B$6000,$A3198)&gt;0,1,0)</f>
        <v>1</v>
      </c>
      <c r="H3198">
        <f>IF($G3198=1,SUMIFS(Registros!$F$2:$F$6000,Registros!$A$2:$A$6000,"MOV",Registros!$B$2:$B$6000,$A3198),0)</f>
        <v>15</v>
      </c>
      <c r="I3198">
        <f>IF(COUNTIFS(Registros!$A$2:$A$6000,"CS",Registros!$B$2:$B$6000,$A3198)&gt;0,1,0)</f>
        <v>0</v>
      </c>
      <c r="J3198">
        <f>IF($I3198=1,SUMIFS(Registros!$I$2:$I$6000,Registros!$A$2:$A$6000,"CS",Registros!$B$2:$B$6000,$A3198),0)</f>
        <v>0</v>
      </c>
      <c r="K3198">
        <f>IF(COUNTIFS(Winback!$K$2:$K$300,$A3198)&gt;0,1,0)</f>
        <v>0</v>
      </c>
      <c r="L3198">
        <f>IF(AND($K3198=1,LEFT($A3198,3)="WB-"),SUMIFS(Winback!$D$2:$D$300,Winback!$K$2:$K$300,$A3198),0)</f>
        <v>0</v>
      </c>
      <c r="M3198">
        <f>IF(OR($E3198=1,$G3198=1,SUMIFS(Registros!$J$2:$J$6000,Registros!$B$2:$B$6000,$A3198)&gt;0),1,0)</f>
        <v>1</v>
      </c>
      <c r="N3198">
        <f>IF($J3198&gt;0,1,IF(COUNTIFS(Registros!$A$2:$A$6000,"CS",Registros!$B$2:$B$6000,$A3198,Registros!$K$2:$K$6000,"&lt;&gt;")&gt;0,1,0))</f>
        <v>0</v>
      </c>
      <c r="O3198" t="str">
        <f t="shared" si="245"/>
        <v>SOLO MÓVIL</v>
      </c>
      <c r="P3198" t="str">
        <f t="shared" si="246"/>
        <v>Ofrecer fijo + internet (FLBBTV)</v>
      </c>
      <c r="Q3198">
        <f t="shared" si="247"/>
        <v>15</v>
      </c>
      <c r="R3198">
        <f>IFERROR(VLOOKUP($A3198,Registros!$B$2:$G$6000,6,0),IFERROR(INDEX(Winback!$C$2:$C$300,MATCH($A3198,Winback!$K$2:$K$300,0)),""))</f>
        <v>0</v>
      </c>
      <c r="S3198" t="str">
        <f t="shared" si="248"/>
        <v>+MOV</v>
      </c>
      <c r="T3198">
        <f t="shared" si="249"/>
        <v>1</v>
      </c>
    </row>
    <row r="3199" spans="1:20" x14ac:dyDescent="0.35">
      <c r="A3199" t="s">
        <v>15786</v>
      </c>
      <c r="B3199" t="s">
        <v>15787</v>
      </c>
      <c r="C3199" t="s">
        <v>15788</v>
      </c>
      <c r="D3199" t="s">
        <v>15789</v>
      </c>
      <c r="E3199">
        <f>IF(COUNTIFS(Registros!$A$2:$A$6000,"NP",Registros!$B$2:$B$6000,$A3199)&gt;0,1,0)</f>
        <v>0</v>
      </c>
      <c r="F3199">
        <f>IF($E3199=1,SUMIFS(Registros!$F$2:$F$6000,Registros!$A$2:$A$6000,"NP",Registros!$B$2:$B$6000,$A3199),0)</f>
        <v>0</v>
      </c>
      <c r="G3199">
        <f>IF(COUNTIFS(Registros!$A$2:$A$6000,"MOV",Registros!$B$2:$B$6000,$A3199)&gt;0,1,0)</f>
        <v>1</v>
      </c>
      <c r="H3199">
        <f>IF($G3199=1,SUMIFS(Registros!$F$2:$F$6000,Registros!$A$2:$A$6000,"MOV",Registros!$B$2:$B$6000,$A3199),0)</f>
        <v>15</v>
      </c>
      <c r="I3199">
        <f>IF(COUNTIFS(Registros!$A$2:$A$6000,"CS",Registros!$B$2:$B$6000,$A3199)&gt;0,1,0)</f>
        <v>0</v>
      </c>
      <c r="J3199">
        <f>IF($I3199=1,SUMIFS(Registros!$I$2:$I$6000,Registros!$A$2:$A$6000,"CS",Registros!$B$2:$B$6000,$A3199),0)</f>
        <v>0</v>
      </c>
      <c r="K3199">
        <f>IF(COUNTIFS(Winback!$K$2:$K$300,$A3199)&gt;0,1,0)</f>
        <v>0</v>
      </c>
      <c r="L3199">
        <f>IF(AND($K3199=1,LEFT($A3199,3)="WB-"),SUMIFS(Winback!$D$2:$D$300,Winback!$K$2:$K$300,$A3199),0)</f>
        <v>0</v>
      </c>
      <c r="M3199">
        <f>IF(OR($E3199=1,$G3199=1,SUMIFS(Registros!$J$2:$J$6000,Registros!$B$2:$B$6000,$A3199)&gt;0),1,0)</f>
        <v>1</v>
      </c>
      <c r="N3199">
        <f>IF($J3199&gt;0,1,IF(COUNTIFS(Registros!$A$2:$A$6000,"CS",Registros!$B$2:$B$6000,$A3199,Registros!$K$2:$K$6000,"&lt;&gt;")&gt;0,1,0))</f>
        <v>0</v>
      </c>
      <c r="O3199" t="str">
        <f t="shared" si="245"/>
        <v>SOLO MÓVIL</v>
      </c>
      <c r="P3199" t="str">
        <f t="shared" si="246"/>
        <v>Ofrecer fijo + internet (FLBBTV)</v>
      </c>
      <c r="Q3199">
        <f t="shared" si="247"/>
        <v>15</v>
      </c>
      <c r="R3199">
        <f>IFERROR(VLOOKUP($A3199,Registros!$B$2:$G$6000,6,0),IFERROR(INDEX(Winback!$C$2:$C$300,MATCH($A3199,Winback!$K$2:$K$300,0)),""))</f>
        <v>0</v>
      </c>
      <c r="S3199" t="str">
        <f t="shared" si="248"/>
        <v>+MOV</v>
      </c>
      <c r="T3199">
        <f t="shared" si="249"/>
        <v>1</v>
      </c>
    </row>
    <row r="3200" spans="1:20" x14ac:dyDescent="0.35">
      <c r="A3200" t="s">
        <v>15791</v>
      </c>
      <c r="B3200" t="s">
        <v>15792</v>
      </c>
      <c r="C3200" t="s">
        <v>15793</v>
      </c>
      <c r="D3200" t="s">
        <v>15794</v>
      </c>
      <c r="E3200">
        <f>IF(COUNTIFS(Registros!$A$2:$A$6000,"NP",Registros!$B$2:$B$6000,$A3200)&gt;0,1,0)</f>
        <v>0</v>
      </c>
      <c r="F3200">
        <f>IF($E3200=1,SUMIFS(Registros!$F$2:$F$6000,Registros!$A$2:$A$6000,"NP",Registros!$B$2:$B$6000,$A3200),0)</f>
        <v>0</v>
      </c>
      <c r="G3200">
        <f>IF(COUNTIFS(Registros!$A$2:$A$6000,"MOV",Registros!$B$2:$B$6000,$A3200)&gt;0,1,0)</f>
        <v>1</v>
      </c>
      <c r="H3200">
        <f>IF($G3200=1,SUMIFS(Registros!$F$2:$F$6000,Registros!$A$2:$A$6000,"MOV",Registros!$B$2:$B$6000,$A3200),0)</f>
        <v>15</v>
      </c>
      <c r="I3200">
        <f>IF(COUNTIFS(Registros!$A$2:$A$6000,"CS",Registros!$B$2:$B$6000,$A3200)&gt;0,1,0)</f>
        <v>0</v>
      </c>
      <c r="J3200">
        <f>IF($I3200=1,SUMIFS(Registros!$I$2:$I$6000,Registros!$A$2:$A$6000,"CS",Registros!$B$2:$B$6000,$A3200),0)</f>
        <v>0</v>
      </c>
      <c r="K3200">
        <f>IF(COUNTIFS(Winback!$K$2:$K$300,$A3200)&gt;0,1,0)</f>
        <v>0</v>
      </c>
      <c r="L3200">
        <f>IF(AND($K3200=1,LEFT($A3200,3)="WB-"),SUMIFS(Winback!$D$2:$D$300,Winback!$K$2:$K$300,$A3200),0)</f>
        <v>0</v>
      </c>
      <c r="M3200">
        <f>IF(OR($E3200=1,$G3200=1,SUMIFS(Registros!$J$2:$J$6000,Registros!$B$2:$B$6000,$A3200)&gt;0),1,0)</f>
        <v>1</v>
      </c>
      <c r="N3200">
        <f>IF($J3200&gt;0,1,IF(COUNTIFS(Registros!$A$2:$A$6000,"CS",Registros!$B$2:$B$6000,$A3200,Registros!$K$2:$K$6000,"&lt;&gt;")&gt;0,1,0))</f>
        <v>0</v>
      </c>
      <c r="O3200" t="str">
        <f t="shared" si="245"/>
        <v>SOLO MÓVIL</v>
      </c>
      <c r="P3200" t="str">
        <f t="shared" si="246"/>
        <v>Ofrecer fijo + internet (FLBBTV)</v>
      </c>
      <c r="Q3200">
        <f t="shared" si="247"/>
        <v>15</v>
      </c>
      <c r="R3200">
        <f>IFERROR(VLOOKUP($A3200,Registros!$B$2:$G$6000,6,0),IFERROR(INDEX(Winback!$C$2:$C$300,MATCH($A3200,Winback!$K$2:$K$300,0)),""))</f>
        <v>0</v>
      </c>
      <c r="S3200" t="str">
        <f t="shared" si="248"/>
        <v>+MOV</v>
      </c>
      <c r="T3200">
        <f t="shared" si="249"/>
        <v>1</v>
      </c>
    </row>
    <row r="3201" spans="1:20" x14ac:dyDescent="0.35">
      <c r="A3201" t="s">
        <v>15796</v>
      </c>
      <c r="B3201" t="s">
        <v>15797</v>
      </c>
      <c r="C3201" t="s">
        <v>15798</v>
      </c>
      <c r="D3201" t="s">
        <v>15799</v>
      </c>
      <c r="E3201">
        <f>IF(COUNTIFS(Registros!$A$2:$A$6000,"NP",Registros!$B$2:$B$6000,$A3201)&gt;0,1,0)</f>
        <v>0</v>
      </c>
      <c r="F3201">
        <f>IF($E3201=1,SUMIFS(Registros!$F$2:$F$6000,Registros!$A$2:$A$6000,"NP",Registros!$B$2:$B$6000,$A3201),0)</f>
        <v>0</v>
      </c>
      <c r="G3201">
        <f>IF(COUNTIFS(Registros!$A$2:$A$6000,"MOV",Registros!$B$2:$B$6000,$A3201)&gt;0,1,0)</f>
        <v>1</v>
      </c>
      <c r="H3201">
        <f>IF($G3201=1,SUMIFS(Registros!$F$2:$F$6000,Registros!$A$2:$A$6000,"MOV",Registros!$B$2:$B$6000,$A3201),0)</f>
        <v>15</v>
      </c>
      <c r="I3201">
        <f>IF(COUNTIFS(Registros!$A$2:$A$6000,"CS",Registros!$B$2:$B$6000,$A3201)&gt;0,1,0)</f>
        <v>0</v>
      </c>
      <c r="J3201">
        <f>IF($I3201=1,SUMIFS(Registros!$I$2:$I$6000,Registros!$A$2:$A$6000,"CS",Registros!$B$2:$B$6000,$A3201),0)</f>
        <v>0</v>
      </c>
      <c r="K3201">
        <f>IF(COUNTIFS(Winback!$K$2:$K$300,$A3201)&gt;0,1,0)</f>
        <v>0</v>
      </c>
      <c r="L3201">
        <f>IF(AND($K3201=1,LEFT($A3201,3)="WB-"),SUMIFS(Winback!$D$2:$D$300,Winback!$K$2:$K$300,$A3201),0)</f>
        <v>0</v>
      </c>
      <c r="M3201">
        <f>IF(OR($E3201=1,$G3201=1,SUMIFS(Registros!$J$2:$J$6000,Registros!$B$2:$B$6000,$A3201)&gt;0),1,0)</f>
        <v>1</v>
      </c>
      <c r="N3201">
        <f>IF($J3201&gt;0,1,IF(COUNTIFS(Registros!$A$2:$A$6000,"CS",Registros!$B$2:$B$6000,$A3201,Registros!$K$2:$K$6000,"&lt;&gt;")&gt;0,1,0))</f>
        <v>0</v>
      </c>
      <c r="O3201" t="str">
        <f t="shared" si="245"/>
        <v>SOLO MÓVIL</v>
      </c>
      <c r="P3201" t="str">
        <f t="shared" si="246"/>
        <v>Ofrecer fijo + internet (FLBBTV)</v>
      </c>
      <c r="Q3201">
        <f t="shared" si="247"/>
        <v>15</v>
      </c>
      <c r="R3201">
        <f>IFERROR(VLOOKUP($A3201,Registros!$B$2:$G$6000,6,0),IFERROR(INDEX(Winback!$C$2:$C$300,MATCH($A3201,Winback!$K$2:$K$300,0)),""))</f>
        <v>0</v>
      </c>
      <c r="S3201" t="str">
        <f t="shared" si="248"/>
        <v>+MOV</v>
      </c>
      <c r="T3201">
        <f t="shared" si="249"/>
        <v>1</v>
      </c>
    </row>
    <row r="3202" spans="1:20" x14ac:dyDescent="0.35">
      <c r="A3202" t="s">
        <v>15801</v>
      </c>
      <c r="B3202" t="s">
        <v>15802</v>
      </c>
      <c r="C3202" t="s">
        <v>15803</v>
      </c>
      <c r="D3202" t="s">
        <v>15804</v>
      </c>
      <c r="E3202">
        <f>IF(COUNTIFS(Registros!$A$2:$A$6000,"NP",Registros!$B$2:$B$6000,$A3202)&gt;0,1,0)</f>
        <v>0</v>
      </c>
      <c r="F3202">
        <f>IF($E3202=1,SUMIFS(Registros!$F$2:$F$6000,Registros!$A$2:$A$6000,"NP",Registros!$B$2:$B$6000,$A3202),0)</f>
        <v>0</v>
      </c>
      <c r="G3202">
        <f>IF(COUNTIFS(Registros!$A$2:$A$6000,"MOV",Registros!$B$2:$B$6000,$A3202)&gt;0,1,0)</f>
        <v>1</v>
      </c>
      <c r="H3202">
        <f>IF($G3202=1,SUMIFS(Registros!$F$2:$F$6000,Registros!$A$2:$A$6000,"MOV",Registros!$B$2:$B$6000,$A3202),0)</f>
        <v>16.25</v>
      </c>
      <c r="I3202">
        <f>IF(COUNTIFS(Registros!$A$2:$A$6000,"CS",Registros!$B$2:$B$6000,$A3202)&gt;0,1,0)</f>
        <v>0</v>
      </c>
      <c r="J3202">
        <f>IF($I3202=1,SUMIFS(Registros!$I$2:$I$6000,Registros!$A$2:$A$6000,"CS",Registros!$B$2:$B$6000,$A3202),0)</f>
        <v>0</v>
      </c>
      <c r="K3202">
        <f>IF(COUNTIFS(Winback!$K$2:$K$300,$A3202)&gt;0,1,0)</f>
        <v>0</v>
      </c>
      <c r="L3202">
        <f>IF(AND($K3202=1,LEFT($A3202,3)="WB-"),SUMIFS(Winback!$D$2:$D$300,Winback!$K$2:$K$300,$A3202),0)</f>
        <v>0</v>
      </c>
      <c r="M3202">
        <f>IF(OR($E3202=1,$G3202=1,SUMIFS(Registros!$J$2:$J$6000,Registros!$B$2:$B$6000,$A3202)&gt;0),1,0)</f>
        <v>1</v>
      </c>
      <c r="N3202">
        <f>IF($J3202&gt;0,1,IF(COUNTIFS(Registros!$A$2:$A$6000,"CS",Registros!$B$2:$B$6000,$A3202,Registros!$K$2:$K$6000,"&lt;&gt;")&gt;0,1,0))</f>
        <v>0</v>
      </c>
      <c r="O3202" t="str">
        <f t="shared" ref="O3202:O3265" si="250">IF(AND($K3202=1,$E3202=0,$G3202=0,$I3202=0),"WINBACK",IF(AND($M3202=1,$N3202&gt;0),"CONVERGENTE",IF($M3202=1,"SOLO MÓVIL",IF($N3202&gt;0,"SOLO FIJO / INTERNET","SIN SERVICIOS"))))</f>
        <v>SOLO MÓVIL</v>
      </c>
      <c r="P3202" t="str">
        <f t="shared" ref="P3202:P3265" si="251">IF($O3202="WINBACK","Recuperar (winback)",IF($O3202="CONVERGENTE","Upgrade / más líneas",IF($O3202="SOLO MÓVIL","Ofrecer fijo + internet (FLBBTV)",IF($O3202="SOLO FIJO / INTERNET","Ofrecer línea móvil Nextphone","Oferta completa (móvil + fijo + internet)"))))</f>
        <v>Ofrecer fijo + internet (FLBBTV)</v>
      </c>
      <c r="Q3202">
        <f t="shared" ref="Q3202:Q3265" si="252">$F3202+$H3202+$L3202</f>
        <v>16.25</v>
      </c>
      <c r="R3202">
        <f>IFERROR(VLOOKUP($A3202,Registros!$B$2:$G$6000,6,0),IFERROR(INDEX(Winback!$C$2:$C$300,MATCH($A3202,Winback!$K$2:$K$300,0)),""))</f>
        <v>0</v>
      </c>
      <c r="S3202" t="str">
        <f t="shared" ref="S3202:S3265" si="253">IF($E3202=1,"NP","")&amp;IF($G3202=1,"+MOV","")&amp;IF($I3202=1,"+CS","")&amp;IF($K3202=1,"+WB","")</f>
        <v>+MOV</v>
      </c>
      <c r="T3202">
        <f t="shared" ref="T3202:T3265" si="254">$E3202+$G3202+$I3202+$K3202</f>
        <v>1</v>
      </c>
    </row>
    <row r="3203" spans="1:20" x14ac:dyDescent="0.35">
      <c r="A3203" t="s">
        <v>15806</v>
      </c>
      <c r="B3203" t="s">
        <v>15807</v>
      </c>
      <c r="C3203" t="s">
        <v>15808</v>
      </c>
      <c r="D3203" t="s">
        <v>15809</v>
      </c>
      <c r="E3203">
        <f>IF(COUNTIFS(Registros!$A$2:$A$6000,"NP",Registros!$B$2:$B$6000,$A3203)&gt;0,1,0)</f>
        <v>0</v>
      </c>
      <c r="F3203">
        <f>IF($E3203=1,SUMIFS(Registros!$F$2:$F$6000,Registros!$A$2:$A$6000,"NP",Registros!$B$2:$B$6000,$A3203),0)</f>
        <v>0</v>
      </c>
      <c r="G3203">
        <f>IF(COUNTIFS(Registros!$A$2:$A$6000,"MOV",Registros!$B$2:$B$6000,$A3203)&gt;0,1,0)</f>
        <v>1</v>
      </c>
      <c r="H3203">
        <f>IF($G3203=1,SUMIFS(Registros!$F$2:$F$6000,Registros!$A$2:$A$6000,"MOV",Registros!$B$2:$B$6000,$A3203),0)</f>
        <v>30</v>
      </c>
      <c r="I3203">
        <f>IF(COUNTIFS(Registros!$A$2:$A$6000,"CS",Registros!$B$2:$B$6000,$A3203)&gt;0,1,0)</f>
        <v>0</v>
      </c>
      <c r="J3203">
        <f>IF($I3203=1,SUMIFS(Registros!$I$2:$I$6000,Registros!$A$2:$A$6000,"CS",Registros!$B$2:$B$6000,$A3203),0)</f>
        <v>0</v>
      </c>
      <c r="K3203">
        <f>IF(COUNTIFS(Winback!$K$2:$K$300,$A3203)&gt;0,1,0)</f>
        <v>0</v>
      </c>
      <c r="L3203">
        <f>IF(AND($K3203=1,LEFT($A3203,3)="WB-"),SUMIFS(Winback!$D$2:$D$300,Winback!$K$2:$K$300,$A3203),0)</f>
        <v>0</v>
      </c>
      <c r="M3203">
        <f>IF(OR($E3203=1,$G3203=1,SUMIFS(Registros!$J$2:$J$6000,Registros!$B$2:$B$6000,$A3203)&gt;0),1,0)</f>
        <v>1</v>
      </c>
      <c r="N3203">
        <f>IF($J3203&gt;0,1,IF(COUNTIFS(Registros!$A$2:$A$6000,"CS",Registros!$B$2:$B$6000,$A3203,Registros!$K$2:$K$6000,"&lt;&gt;")&gt;0,1,0))</f>
        <v>0</v>
      </c>
      <c r="O3203" t="str">
        <f t="shared" si="250"/>
        <v>SOLO MÓVIL</v>
      </c>
      <c r="P3203" t="str">
        <f t="shared" si="251"/>
        <v>Ofrecer fijo + internet (FLBBTV)</v>
      </c>
      <c r="Q3203">
        <f t="shared" si="252"/>
        <v>30</v>
      </c>
      <c r="R3203">
        <f>IFERROR(VLOOKUP($A3203,Registros!$B$2:$G$6000,6,0),IFERROR(INDEX(Winback!$C$2:$C$300,MATCH($A3203,Winback!$K$2:$K$300,0)),""))</f>
        <v>0</v>
      </c>
      <c r="S3203" t="str">
        <f t="shared" si="253"/>
        <v>+MOV</v>
      </c>
      <c r="T3203">
        <f t="shared" si="254"/>
        <v>1</v>
      </c>
    </row>
    <row r="3204" spans="1:20" x14ac:dyDescent="0.35">
      <c r="A3204" t="s">
        <v>15811</v>
      </c>
      <c r="B3204" t="s">
        <v>15812</v>
      </c>
      <c r="C3204" t="s">
        <v>15813</v>
      </c>
      <c r="D3204" t="s">
        <v>15814</v>
      </c>
      <c r="E3204">
        <f>IF(COUNTIFS(Registros!$A$2:$A$6000,"NP",Registros!$B$2:$B$6000,$A3204)&gt;0,1,0)</f>
        <v>0</v>
      </c>
      <c r="F3204">
        <f>IF($E3204=1,SUMIFS(Registros!$F$2:$F$6000,Registros!$A$2:$A$6000,"NP",Registros!$B$2:$B$6000,$A3204),0)</f>
        <v>0</v>
      </c>
      <c r="G3204">
        <f>IF(COUNTIFS(Registros!$A$2:$A$6000,"MOV",Registros!$B$2:$B$6000,$A3204)&gt;0,1,0)</f>
        <v>1</v>
      </c>
      <c r="H3204">
        <f>IF($G3204=1,SUMIFS(Registros!$F$2:$F$6000,Registros!$A$2:$A$6000,"MOV",Registros!$B$2:$B$6000,$A3204),0)</f>
        <v>16.29</v>
      </c>
      <c r="I3204">
        <f>IF(COUNTIFS(Registros!$A$2:$A$6000,"CS",Registros!$B$2:$B$6000,$A3204)&gt;0,1,0)</f>
        <v>0</v>
      </c>
      <c r="J3204">
        <f>IF($I3204=1,SUMIFS(Registros!$I$2:$I$6000,Registros!$A$2:$A$6000,"CS",Registros!$B$2:$B$6000,$A3204),0)</f>
        <v>0</v>
      </c>
      <c r="K3204">
        <f>IF(COUNTIFS(Winback!$K$2:$K$300,$A3204)&gt;0,1,0)</f>
        <v>0</v>
      </c>
      <c r="L3204">
        <f>IF(AND($K3204=1,LEFT($A3204,3)="WB-"),SUMIFS(Winback!$D$2:$D$300,Winback!$K$2:$K$300,$A3204),0)</f>
        <v>0</v>
      </c>
      <c r="M3204">
        <f>IF(OR($E3204=1,$G3204=1,SUMIFS(Registros!$J$2:$J$6000,Registros!$B$2:$B$6000,$A3204)&gt;0),1,0)</f>
        <v>1</v>
      </c>
      <c r="N3204">
        <f>IF($J3204&gt;0,1,IF(COUNTIFS(Registros!$A$2:$A$6000,"CS",Registros!$B$2:$B$6000,$A3204,Registros!$K$2:$K$6000,"&lt;&gt;")&gt;0,1,0))</f>
        <v>0</v>
      </c>
      <c r="O3204" t="str">
        <f t="shared" si="250"/>
        <v>SOLO MÓVIL</v>
      </c>
      <c r="P3204" t="str">
        <f t="shared" si="251"/>
        <v>Ofrecer fijo + internet (FLBBTV)</v>
      </c>
      <c r="Q3204">
        <f t="shared" si="252"/>
        <v>16.29</v>
      </c>
      <c r="R3204">
        <f>IFERROR(VLOOKUP($A3204,Registros!$B$2:$G$6000,6,0),IFERROR(INDEX(Winback!$C$2:$C$300,MATCH($A3204,Winback!$K$2:$K$300,0)),""))</f>
        <v>0</v>
      </c>
      <c r="S3204" t="str">
        <f t="shared" si="253"/>
        <v>+MOV</v>
      </c>
      <c r="T3204">
        <f t="shared" si="254"/>
        <v>1</v>
      </c>
    </row>
    <row r="3205" spans="1:20" x14ac:dyDescent="0.35">
      <c r="A3205" t="s">
        <v>15816</v>
      </c>
      <c r="B3205" t="s">
        <v>15817</v>
      </c>
      <c r="C3205" t="s">
        <v>15818</v>
      </c>
      <c r="D3205" t="s">
        <v>15819</v>
      </c>
      <c r="E3205">
        <f>IF(COUNTIFS(Registros!$A$2:$A$6000,"NP",Registros!$B$2:$B$6000,$A3205)&gt;0,1,0)</f>
        <v>0</v>
      </c>
      <c r="F3205">
        <f>IF($E3205=1,SUMIFS(Registros!$F$2:$F$6000,Registros!$A$2:$A$6000,"NP",Registros!$B$2:$B$6000,$A3205),0)</f>
        <v>0</v>
      </c>
      <c r="G3205">
        <f>IF(COUNTIFS(Registros!$A$2:$A$6000,"MOV",Registros!$B$2:$B$6000,$A3205)&gt;0,1,0)</f>
        <v>1</v>
      </c>
      <c r="H3205">
        <f>IF($G3205=1,SUMIFS(Registros!$F$2:$F$6000,Registros!$A$2:$A$6000,"MOV",Registros!$B$2:$B$6000,$A3205),0)</f>
        <v>19.52</v>
      </c>
      <c r="I3205">
        <f>IF(COUNTIFS(Registros!$A$2:$A$6000,"CS",Registros!$B$2:$B$6000,$A3205)&gt;0,1,0)</f>
        <v>0</v>
      </c>
      <c r="J3205">
        <f>IF($I3205=1,SUMIFS(Registros!$I$2:$I$6000,Registros!$A$2:$A$6000,"CS",Registros!$B$2:$B$6000,$A3205),0)</f>
        <v>0</v>
      </c>
      <c r="K3205">
        <f>IF(COUNTIFS(Winback!$K$2:$K$300,$A3205)&gt;0,1,0)</f>
        <v>0</v>
      </c>
      <c r="L3205">
        <f>IF(AND($K3205=1,LEFT($A3205,3)="WB-"),SUMIFS(Winback!$D$2:$D$300,Winback!$K$2:$K$300,$A3205),0)</f>
        <v>0</v>
      </c>
      <c r="M3205">
        <f>IF(OR($E3205=1,$G3205=1,SUMIFS(Registros!$J$2:$J$6000,Registros!$B$2:$B$6000,$A3205)&gt;0),1,0)</f>
        <v>1</v>
      </c>
      <c r="N3205">
        <f>IF($J3205&gt;0,1,IF(COUNTIFS(Registros!$A$2:$A$6000,"CS",Registros!$B$2:$B$6000,$A3205,Registros!$K$2:$K$6000,"&lt;&gt;")&gt;0,1,0))</f>
        <v>0</v>
      </c>
      <c r="O3205" t="str">
        <f t="shared" si="250"/>
        <v>SOLO MÓVIL</v>
      </c>
      <c r="P3205" t="str">
        <f t="shared" si="251"/>
        <v>Ofrecer fijo + internet (FLBBTV)</v>
      </c>
      <c r="Q3205">
        <f t="shared" si="252"/>
        <v>19.52</v>
      </c>
      <c r="R3205">
        <f>IFERROR(VLOOKUP($A3205,Registros!$B$2:$G$6000,6,0),IFERROR(INDEX(Winback!$C$2:$C$300,MATCH($A3205,Winback!$K$2:$K$300,0)),""))</f>
        <v>0</v>
      </c>
      <c r="S3205" t="str">
        <f t="shared" si="253"/>
        <v>+MOV</v>
      </c>
      <c r="T3205">
        <f t="shared" si="254"/>
        <v>1</v>
      </c>
    </row>
    <row r="3206" spans="1:20" x14ac:dyDescent="0.35">
      <c r="A3206" t="s">
        <v>15821</v>
      </c>
      <c r="B3206" t="s">
        <v>15822</v>
      </c>
      <c r="C3206" t="s">
        <v>15823</v>
      </c>
      <c r="D3206" t="s">
        <v>15824</v>
      </c>
      <c r="E3206">
        <f>IF(COUNTIFS(Registros!$A$2:$A$6000,"NP",Registros!$B$2:$B$6000,$A3206)&gt;0,1,0)</f>
        <v>0</v>
      </c>
      <c r="F3206">
        <f>IF($E3206=1,SUMIFS(Registros!$F$2:$F$6000,Registros!$A$2:$A$6000,"NP",Registros!$B$2:$B$6000,$A3206),0)</f>
        <v>0</v>
      </c>
      <c r="G3206">
        <f>IF(COUNTIFS(Registros!$A$2:$A$6000,"MOV",Registros!$B$2:$B$6000,$A3206)&gt;0,1,0)</f>
        <v>1</v>
      </c>
      <c r="H3206">
        <f>IF($G3206=1,SUMIFS(Registros!$F$2:$F$6000,Registros!$A$2:$A$6000,"MOV",Registros!$B$2:$B$6000,$A3206),0)</f>
        <v>32.5</v>
      </c>
      <c r="I3206">
        <f>IF(COUNTIFS(Registros!$A$2:$A$6000,"CS",Registros!$B$2:$B$6000,$A3206)&gt;0,1,0)</f>
        <v>0</v>
      </c>
      <c r="J3206">
        <f>IF($I3206=1,SUMIFS(Registros!$I$2:$I$6000,Registros!$A$2:$A$6000,"CS",Registros!$B$2:$B$6000,$A3206),0)</f>
        <v>0</v>
      </c>
      <c r="K3206">
        <f>IF(COUNTIFS(Winback!$K$2:$K$300,$A3206)&gt;0,1,0)</f>
        <v>0</v>
      </c>
      <c r="L3206">
        <f>IF(AND($K3206=1,LEFT($A3206,3)="WB-"),SUMIFS(Winback!$D$2:$D$300,Winback!$K$2:$K$300,$A3206),0)</f>
        <v>0</v>
      </c>
      <c r="M3206">
        <f>IF(OR($E3206=1,$G3206=1,SUMIFS(Registros!$J$2:$J$6000,Registros!$B$2:$B$6000,$A3206)&gt;0),1,0)</f>
        <v>1</v>
      </c>
      <c r="N3206">
        <f>IF($J3206&gt;0,1,IF(COUNTIFS(Registros!$A$2:$A$6000,"CS",Registros!$B$2:$B$6000,$A3206,Registros!$K$2:$K$6000,"&lt;&gt;")&gt;0,1,0))</f>
        <v>0</v>
      </c>
      <c r="O3206" t="str">
        <f t="shared" si="250"/>
        <v>SOLO MÓVIL</v>
      </c>
      <c r="P3206" t="str">
        <f t="shared" si="251"/>
        <v>Ofrecer fijo + internet (FLBBTV)</v>
      </c>
      <c r="Q3206">
        <f t="shared" si="252"/>
        <v>32.5</v>
      </c>
      <c r="R3206">
        <f>IFERROR(VLOOKUP($A3206,Registros!$B$2:$G$6000,6,0),IFERROR(INDEX(Winback!$C$2:$C$300,MATCH($A3206,Winback!$K$2:$K$300,0)),""))</f>
        <v>0</v>
      </c>
      <c r="S3206" t="str">
        <f t="shared" si="253"/>
        <v>+MOV</v>
      </c>
      <c r="T3206">
        <f t="shared" si="254"/>
        <v>1</v>
      </c>
    </row>
    <row r="3207" spans="1:20" x14ac:dyDescent="0.35">
      <c r="A3207" t="s">
        <v>15826</v>
      </c>
      <c r="B3207" t="s">
        <v>15827</v>
      </c>
      <c r="C3207" t="s">
        <v>11730</v>
      </c>
      <c r="D3207" t="s">
        <v>11731</v>
      </c>
      <c r="E3207">
        <f>IF(COUNTIFS(Registros!$A$2:$A$6000,"NP",Registros!$B$2:$B$6000,$A3207)&gt;0,1,0)</f>
        <v>0</v>
      </c>
      <c r="F3207">
        <f>IF($E3207=1,SUMIFS(Registros!$F$2:$F$6000,Registros!$A$2:$A$6000,"NP",Registros!$B$2:$B$6000,$A3207),0)</f>
        <v>0</v>
      </c>
      <c r="G3207">
        <f>IF(COUNTIFS(Registros!$A$2:$A$6000,"MOV",Registros!$B$2:$B$6000,$A3207)&gt;0,1,0)</f>
        <v>1</v>
      </c>
      <c r="H3207">
        <f>IF($G3207=1,SUMIFS(Registros!$F$2:$F$6000,Registros!$A$2:$A$6000,"MOV",Registros!$B$2:$B$6000,$A3207),0)</f>
        <v>26.25</v>
      </c>
      <c r="I3207">
        <f>IF(COUNTIFS(Registros!$A$2:$A$6000,"CS",Registros!$B$2:$B$6000,$A3207)&gt;0,1,0)</f>
        <v>0</v>
      </c>
      <c r="J3207">
        <f>IF($I3207=1,SUMIFS(Registros!$I$2:$I$6000,Registros!$A$2:$A$6000,"CS",Registros!$B$2:$B$6000,$A3207),0)</f>
        <v>0</v>
      </c>
      <c r="K3207">
        <f>IF(COUNTIFS(Winback!$K$2:$K$300,$A3207)&gt;0,1,0)</f>
        <v>0</v>
      </c>
      <c r="L3207">
        <f>IF(AND($K3207=1,LEFT($A3207,3)="WB-"),SUMIFS(Winback!$D$2:$D$300,Winback!$K$2:$K$300,$A3207),0)</f>
        <v>0</v>
      </c>
      <c r="M3207">
        <f>IF(OR($E3207=1,$G3207=1,SUMIFS(Registros!$J$2:$J$6000,Registros!$B$2:$B$6000,$A3207)&gt;0),1,0)</f>
        <v>1</v>
      </c>
      <c r="N3207">
        <f>IF($J3207&gt;0,1,IF(COUNTIFS(Registros!$A$2:$A$6000,"CS",Registros!$B$2:$B$6000,$A3207,Registros!$K$2:$K$6000,"&lt;&gt;")&gt;0,1,0))</f>
        <v>0</v>
      </c>
      <c r="O3207" t="str">
        <f t="shared" si="250"/>
        <v>SOLO MÓVIL</v>
      </c>
      <c r="P3207" t="str">
        <f t="shared" si="251"/>
        <v>Ofrecer fijo + internet (FLBBTV)</v>
      </c>
      <c r="Q3207">
        <f t="shared" si="252"/>
        <v>26.25</v>
      </c>
      <c r="R3207">
        <f>IFERROR(VLOOKUP($A3207,Registros!$B$2:$G$6000,6,0),IFERROR(INDEX(Winback!$C$2:$C$300,MATCH($A3207,Winback!$K$2:$K$300,0)),""))</f>
        <v>0</v>
      </c>
      <c r="S3207" t="str">
        <f t="shared" si="253"/>
        <v>+MOV</v>
      </c>
      <c r="T3207">
        <f t="shared" si="254"/>
        <v>1</v>
      </c>
    </row>
    <row r="3208" spans="1:20" x14ac:dyDescent="0.35">
      <c r="A3208" t="s">
        <v>15829</v>
      </c>
      <c r="B3208" t="s">
        <v>15830</v>
      </c>
      <c r="C3208" t="s">
        <v>15831</v>
      </c>
      <c r="D3208" t="s">
        <v>15832</v>
      </c>
      <c r="E3208">
        <f>IF(COUNTIFS(Registros!$A$2:$A$6000,"NP",Registros!$B$2:$B$6000,$A3208)&gt;0,1,0)</f>
        <v>0</v>
      </c>
      <c r="F3208">
        <f>IF($E3208=1,SUMIFS(Registros!$F$2:$F$6000,Registros!$A$2:$A$6000,"NP",Registros!$B$2:$B$6000,$A3208),0)</f>
        <v>0</v>
      </c>
      <c r="G3208">
        <f>IF(COUNTIFS(Registros!$A$2:$A$6000,"MOV",Registros!$B$2:$B$6000,$A3208)&gt;0,1,0)</f>
        <v>1</v>
      </c>
      <c r="H3208">
        <f>IF($G3208=1,SUMIFS(Registros!$F$2:$F$6000,Registros!$A$2:$A$6000,"MOV",Registros!$B$2:$B$6000,$A3208),0)</f>
        <v>15</v>
      </c>
      <c r="I3208">
        <f>IF(COUNTIFS(Registros!$A$2:$A$6000,"CS",Registros!$B$2:$B$6000,$A3208)&gt;0,1,0)</f>
        <v>0</v>
      </c>
      <c r="J3208">
        <f>IF($I3208=1,SUMIFS(Registros!$I$2:$I$6000,Registros!$A$2:$A$6000,"CS",Registros!$B$2:$B$6000,$A3208),0)</f>
        <v>0</v>
      </c>
      <c r="K3208">
        <f>IF(COUNTIFS(Winback!$K$2:$K$300,$A3208)&gt;0,1,0)</f>
        <v>0</v>
      </c>
      <c r="L3208">
        <f>IF(AND($K3208=1,LEFT($A3208,3)="WB-"),SUMIFS(Winback!$D$2:$D$300,Winback!$K$2:$K$300,$A3208),0)</f>
        <v>0</v>
      </c>
      <c r="M3208">
        <f>IF(OR($E3208=1,$G3208=1,SUMIFS(Registros!$J$2:$J$6000,Registros!$B$2:$B$6000,$A3208)&gt;0),1,0)</f>
        <v>1</v>
      </c>
      <c r="N3208">
        <f>IF($J3208&gt;0,1,IF(COUNTIFS(Registros!$A$2:$A$6000,"CS",Registros!$B$2:$B$6000,$A3208,Registros!$K$2:$K$6000,"&lt;&gt;")&gt;0,1,0))</f>
        <v>0</v>
      </c>
      <c r="O3208" t="str">
        <f t="shared" si="250"/>
        <v>SOLO MÓVIL</v>
      </c>
      <c r="P3208" t="str">
        <f t="shared" si="251"/>
        <v>Ofrecer fijo + internet (FLBBTV)</v>
      </c>
      <c r="Q3208">
        <f t="shared" si="252"/>
        <v>15</v>
      </c>
      <c r="R3208">
        <f>IFERROR(VLOOKUP($A3208,Registros!$B$2:$G$6000,6,0),IFERROR(INDEX(Winback!$C$2:$C$300,MATCH($A3208,Winback!$K$2:$K$300,0)),""))</f>
        <v>0</v>
      </c>
      <c r="S3208" t="str">
        <f t="shared" si="253"/>
        <v>+MOV</v>
      </c>
      <c r="T3208">
        <f t="shared" si="254"/>
        <v>1</v>
      </c>
    </row>
    <row r="3209" spans="1:20" x14ac:dyDescent="0.35">
      <c r="A3209" t="s">
        <v>15834</v>
      </c>
      <c r="B3209" t="s">
        <v>15835</v>
      </c>
      <c r="C3209" t="s">
        <v>15836</v>
      </c>
      <c r="D3209" t="s">
        <v>15837</v>
      </c>
      <c r="E3209">
        <f>IF(COUNTIFS(Registros!$A$2:$A$6000,"NP",Registros!$B$2:$B$6000,$A3209)&gt;0,1,0)</f>
        <v>0</v>
      </c>
      <c r="F3209">
        <f>IF($E3209=1,SUMIFS(Registros!$F$2:$F$6000,Registros!$A$2:$A$6000,"NP",Registros!$B$2:$B$6000,$A3209),0)</f>
        <v>0</v>
      </c>
      <c r="G3209">
        <f>IF(COUNTIFS(Registros!$A$2:$A$6000,"MOV",Registros!$B$2:$B$6000,$A3209)&gt;0,1,0)</f>
        <v>1</v>
      </c>
      <c r="H3209">
        <f>IF($G3209=1,SUMIFS(Registros!$F$2:$F$6000,Registros!$A$2:$A$6000,"MOV",Registros!$B$2:$B$6000,$A3209),0)</f>
        <v>15</v>
      </c>
      <c r="I3209">
        <f>IF(COUNTIFS(Registros!$A$2:$A$6000,"CS",Registros!$B$2:$B$6000,$A3209)&gt;0,1,0)</f>
        <v>0</v>
      </c>
      <c r="J3209">
        <f>IF($I3209=1,SUMIFS(Registros!$I$2:$I$6000,Registros!$A$2:$A$6000,"CS",Registros!$B$2:$B$6000,$A3209),0)</f>
        <v>0</v>
      </c>
      <c r="K3209">
        <f>IF(COUNTIFS(Winback!$K$2:$K$300,$A3209)&gt;0,1,0)</f>
        <v>0</v>
      </c>
      <c r="L3209">
        <f>IF(AND($K3209=1,LEFT($A3209,3)="WB-"),SUMIFS(Winback!$D$2:$D$300,Winback!$K$2:$K$300,$A3209),0)</f>
        <v>0</v>
      </c>
      <c r="M3209">
        <f>IF(OR($E3209=1,$G3209=1,SUMIFS(Registros!$J$2:$J$6000,Registros!$B$2:$B$6000,$A3209)&gt;0),1,0)</f>
        <v>1</v>
      </c>
      <c r="N3209">
        <f>IF($J3209&gt;0,1,IF(COUNTIFS(Registros!$A$2:$A$6000,"CS",Registros!$B$2:$B$6000,$A3209,Registros!$K$2:$K$6000,"&lt;&gt;")&gt;0,1,0))</f>
        <v>0</v>
      </c>
      <c r="O3209" t="str">
        <f t="shared" si="250"/>
        <v>SOLO MÓVIL</v>
      </c>
      <c r="P3209" t="str">
        <f t="shared" si="251"/>
        <v>Ofrecer fijo + internet (FLBBTV)</v>
      </c>
      <c r="Q3209">
        <f t="shared" si="252"/>
        <v>15</v>
      </c>
      <c r="R3209">
        <f>IFERROR(VLOOKUP($A3209,Registros!$B$2:$G$6000,6,0),IFERROR(INDEX(Winback!$C$2:$C$300,MATCH($A3209,Winback!$K$2:$K$300,0)),""))</f>
        <v>0</v>
      </c>
      <c r="S3209" t="str">
        <f t="shared" si="253"/>
        <v>+MOV</v>
      </c>
      <c r="T3209">
        <f t="shared" si="254"/>
        <v>1</v>
      </c>
    </row>
    <row r="3210" spans="1:20" x14ac:dyDescent="0.35">
      <c r="A3210" t="s">
        <v>15839</v>
      </c>
      <c r="B3210" t="s">
        <v>15840</v>
      </c>
      <c r="C3210" t="s">
        <v>15841</v>
      </c>
      <c r="D3210" t="s">
        <v>15842</v>
      </c>
      <c r="E3210">
        <f>IF(COUNTIFS(Registros!$A$2:$A$6000,"NP",Registros!$B$2:$B$6000,$A3210)&gt;0,1,0)</f>
        <v>0</v>
      </c>
      <c r="F3210">
        <f>IF($E3210=1,SUMIFS(Registros!$F$2:$F$6000,Registros!$A$2:$A$6000,"NP",Registros!$B$2:$B$6000,$A3210),0)</f>
        <v>0</v>
      </c>
      <c r="G3210">
        <f>IF(COUNTIFS(Registros!$A$2:$A$6000,"MOV",Registros!$B$2:$B$6000,$A3210)&gt;0,1,0)</f>
        <v>1</v>
      </c>
      <c r="H3210">
        <f>IF($G3210=1,SUMIFS(Registros!$F$2:$F$6000,Registros!$A$2:$A$6000,"MOV",Registros!$B$2:$B$6000,$A3210),0)</f>
        <v>15</v>
      </c>
      <c r="I3210">
        <f>IF(COUNTIFS(Registros!$A$2:$A$6000,"CS",Registros!$B$2:$B$6000,$A3210)&gt;0,1,0)</f>
        <v>0</v>
      </c>
      <c r="J3210">
        <f>IF($I3210=1,SUMIFS(Registros!$I$2:$I$6000,Registros!$A$2:$A$6000,"CS",Registros!$B$2:$B$6000,$A3210),0)</f>
        <v>0</v>
      </c>
      <c r="K3210">
        <f>IF(COUNTIFS(Winback!$K$2:$K$300,$A3210)&gt;0,1,0)</f>
        <v>0</v>
      </c>
      <c r="L3210">
        <f>IF(AND($K3210=1,LEFT($A3210,3)="WB-"),SUMIFS(Winback!$D$2:$D$300,Winback!$K$2:$K$300,$A3210),0)</f>
        <v>0</v>
      </c>
      <c r="M3210">
        <f>IF(OR($E3210=1,$G3210=1,SUMIFS(Registros!$J$2:$J$6000,Registros!$B$2:$B$6000,$A3210)&gt;0),1,0)</f>
        <v>1</v>
      </c>
      <c r="N3210">
        <f>IF($J3210&gt;0,1,IF(COUNTIFS(Registros!$A$2:$A$6000,"CS",Registros!$B$2:$B$6000,$A3210,Registros!$K$2:$K$6000,"&lt;&gt;")&gt;0,1,0))</f>
        <v>0</v>
      </c>
      <c r="O3210" t="str">
        <f t="shared" si="250"/>
        <v>SOLO MÓVIL</v>
      </c>
      <c r="P3210" t="str">
        <f t="shared" si="251"/>
        <v>Ofrecer fijo + internet (FLBBTV)</v>
      </c>
      <c r="Q3210">
        <f t="shared" si="252"/>
        <v>15</v>
      </c>
      <c r="R3210">
        <f>IFERROR(VLOOKUP($A3210,Registros!$B$2:$G$6000,6,0),IFERROR(INDEX(Winback!$C$2:$C$300,MATCH($A3210,Winback!$K$2:$K$300,0)),""))</f>
        <v>0</v>
      </c>
      <c r="S3210" t="str">
        <f t="shared" si="253"/>
        <v>+MOV</v>
      </c>
      <c r="T3210">
        <f t="shared" si="254"/>
        <v>1</v>
      </c>
    </row>
    <row r="3211" spans="1:20" x14ac:dyDescent="0.35">
      <c r="A3211" t="s">
        <v>15844</v>
      </c>
      <c r="B3211" t="s">
        <v>15845</v>
      </c>
      <c r="C3211" t="s">
        <v>15846</v>
      </c>
      <c r="D3211" t="s">
        <v>15847</v>
      </c>
      <c r="E3211">
        <f>IF(COUNTIFS(Registros!$A$2:$A$6000,"NP",Registros!$B$2:$B$6000,$A3211)&gt;0,1,0)</f>
        <v>0</v>
      </c>
      <c r="F3211">
        <f>IF($E3211=1,SUMIFS(Registros!$F$2:$F$6000,Registros!$A$2:$A$6000,"NP",Registros!$B$2:$B$6000,$A3211),0)</f>
        <v>0</v>
      </c>
      <c r="G3211">
        <f>IF(COUNTIFS(Registros!$A$2:$A$6000,"MOV",Registros!$B$2:$B$6000,$A3211)&gt;0,1,0)</f>
        <v>1</v>
      </c>
      <c r="H3211">
        <f>IF($G3211=1,SUMIFS(Registros!$F$2:$F$6000,Registros!$A$2:$A$6000,"MOV",Registros!$B$2:$B$6000,$A3211),0)</f>
        <v>19.52</v>
      </c>
      <c r="I3211">
        <f>IF(COUNTIFS(Registros!$A$2:$A$6000,"CS",Registros!$B$2:$B$6000,$A3211)&gt;0,1,0)</f>
        <v>0</v>
      </c>
      <c r="J3211">
        <f>IF($I3211=1,SUMIFS(Registros!$I$2:$I$6000,Registros!$A$2:$A$6000,"CS",Registros!$B$2:$B$6000,$A3211),0)</f>
        <v>0</v>
      </c>
      <c r="K3211">
        <f>IF(COUNTIFS(Winback!$K$2:$K$300,$A3211)&gt;0,1,0)</f>
        <v>0</v>
      </c>
      <c r="L3211">
        <f>IF(AND($K3211=1,LEFT($A3211,3)="WB-"),SUMIFS(Winback!$D$2:$D$300,Winback!$K$2:$K$300,$A3211),0)</f>
        <v>0</v>
      </c>
      <c r="M3211">
        <f>IF(OR($E3211=1,$G3211=1,SUMIFS(Registros!$J$2:$J$6000,Registros!$B$2:$B$6000,$A3211)&gt;0),1,0)</f>
        <v>1</v>
      </c>
      <c r="N3211">
        <f>IF($J3211&gt;0,1,IF(COUNTIFS(Registros!$A$2:$A$6000,"CS",Registros!$B$2:$B$6000,$A3211,Registros!$K$2:$K$6000,"&lt;&gt;")&gt;0,1,0))</f>
        <v>0</v>
      </c>
      <c r="O3211" t="str">
        <f t="shared" si="250"/>
        <v>SOLO MÓVIL</v>
      </c>
      <c r="P3211" t="str">
        <f t="shared" si="251"/>
        <v>Ofrecer fijo + internet (FLBBTV)</v>
      </c>
      <c r="Q3211">
        <f t="shared" si="252"/>
        <v>19.52</v>
      </c>
      <c r="R3211">
        <f>IFERROR(VLOOKUP($A3211,Registros!$B$2:$G$6000,6,0),IFERROR(INDEX(Winback!$C$2:$C$300,MATCH($A3211,Winback!$K$2:$K$300,0)),""))</f>
        <v>0</v>
      </c>
      <c r="S3211" t="str">
        <f t="shared" si="253"/>
        <v>+MOV</v>
      </c>
      <c r="T3211">
        <f t="shared" si="254"/>
        <v>1</v>
      </c>
    </row>
    <row r="3212" spans="1:20" x14ac:dyDescent="0.35">
      <c r="A3212" t="s">
        <v>15848</v>
      </c>
      <c r="B3212" t="s">
        <v>15849</v>
      </c>
      <c r="C3212" t="s">
        <v>15850</v>
      </c>
      <c r="D3212" t="s">
        <v>15851</v>
      </c>
      <c r="E3212">
        <f>IF(COUNTIFS(Registros!$A$2:$A$6000,"NP",Registros!$B$2:$B$6000,$A3212)&gt;0,1,0)</f>
        <v>0</v>
      </c>
      <c r="F3212">
        <f>IF($E3212=1,SUMIFS(Registros!$F$2:$F$6000,Registros!$A$2:$A$6000,"NP",Registros!$B$2:$B$6000,$A3212),0)</f>
        <v>0</v>
      </c>
      <c r="G3212">
        <f>IF(COUNTIFS(Registros!$A$2:$A$6000,"MOV",Registros!$B$2:$B$6000,$A3212)&gt;0,1,0)</f>
        <v>1</v>
      </c>
      <c r="H3212">
        <f>IF($G3212=1,SUMIFS(Registros!$F$2:$F$6000,Registros!$A$2:$A$6000,"MOV",Registros!$B$2:$B$6000,$A3212),0)</f>
        <v>25</v>
      </c>
      <c r="I3212">
        <f>IF(COUNTIFS(Registros!$A$2:$A$6000,"CS",Registros!$B$2:$B$6000,$A3212)&gt;0,1,0)</f>
        <v>0</v>
      </c>
      <c r="J3212">
        <f>IF($I3212=1,SUMIFS(Registros!$I$2:$I$6000,Registros!$A$2:$A$6000,"CS",Registros!$B$2:$B$6000,$A3212),0)</f>
        <v>0</v>
      </c>
      <c r="K3212">
        <f>IF(COUNTIFS(Winback!$K$2:$K$300,$A3212)&gt;0,1,0)</f>
        <v>0</v>
      </c>
      <c r="L3212">
        <f>IF(AND($K3212=1,LEFT($A3212,3)="WB-"),SUMIFS(Winback!$D$2:$D$300,Winback!$K$2:$K$300,$A3212),0)</f>
        <v>0</v>
      </c>
      <c r="M3212">
        <f>IF(OR($E3212=1,$G3212=1,SUMIFS(Registros!$J$2:$J$6000,Registros!$B$2:$B$6000,$A3212)&gt;0),1,0)</f>
        <v>1</v>
      </c>
      <c r="N3212">
        <f>IF($J3212&gt;0,1,IF(COUNTIFS(Registros!$A$2:$A$6000,"CS",Registros!$B$2:$B$6000,$A3212,Registros!$K$2:$K$6000,"&lt;&gt;")&gt;0,1,0))</f>
        <v>0</v>
      </c>
      <c r="O3212" t="str">
        <f t="shared" si="250"/>
        <v>SOLO MÓVIL</v>
      </c>
      <c r="P3212" t="str">
        <f t="shared" si="251"/>
        <v>Ofrecer fijo + internet (FLBBTV)</v>
      </c>
      <c r="Q3212">
        <f t="shared" si="252"/>
        <v>25</v>
      </c>
      <c r="R3212">
        <f>IFERROR(VLOOKUP($A3212,Registros!$B$2:$G$6000,6,0),IFERROR(INDEX(Winback!$C$2:$C$300,MATCH($A3212,Winback!$K$2:$K$300,0)),""))</f>
        <v>0</v>
      </c>
      <c r="S3212" t="str">
        <f t="shared" si="253"/>
        <v>+MOV</v>
      </c>
      <c r="T3212">
        <f t="shared" si="254"/>
        <v>1</v>
      </c>
    </row>
    <row r="3213" spans="1:20" x14ac:dyDescent="0.35">
      <c r="A3213" t="s">
        <v>15853</v>
      </c>
      <c r="B3213" t="s">
        <v>15854</v>
      </c>
      <c r="C3213" t="s">
        <v>15855</v>
      </c>
      <c r="D3213" t="s">
        <v>15856</v>
      </c>
      <c r="E3213">
        <f>IF(COUNTIFS(Registros!$A$2:$A$6000,"NP",Registros!$B$2:$B$6000,$A3213)&gt;0,1,0)</f>
        <v>0</v>
      </c>
      <c r="F3213">
        <f>IF($E3213=1,SUMIFS(Registros!$F$2:$F$6000,Registros!$A$2:$A$6000,"NP",Registros!$B$2:$B$6000,$A3213),0)</f>
        <v>0</v>
      </c>
      <c r="G3213">
        <f>IF(COUNTIFS(Registros!$A$2:$A$6000,"MOV",Registros!$B$2:$B$6000,$A3213)&gt;0,1,0)</f>
        <v>1</v>
      </c>
      <c r="H3213">
        <f>IF($G3213=1,SUMIFS(Registros!$F$2:$F$6000,Registros!$A$2:$A$6000,"MOV",Registros!$B$2:$B$6000,$A3213),0)</f>
        <v>15</v>
      </c>
      <c r="I3213">
        <f>IF(COUNTIFS(Registros!$A$2:$A$6000,"CS",Registros!$B$2:$B$6000,$A3213)&gt;0,1,0)</f>
        <v>0</v>
      </c>
      <c r="J3213">
        <f>IF($I3213=1,SUMIFS(Registros!$I$2:$I$6000,Registros!$A$2:$A$6000,"CS",Registros!$B$2:$B$6000,$A3213),0)</f>
        <v>0</v>
      </c>
      <c r="K3213">
        <f>IF(COUNTIFS(Winback!$K$2:$K$300,$A3213)&gt;0,1,0)</f>
        <v>0</v>
      </c>
      <c r="L3213">
        <f>IF(AND($K3213=1,LEFT($A3213,3)="WB-"),SUMIFS(Winback!$D$2:$D$300,Winback!$K$2:$K$300,$A3213),0)</f>
        <v>0</v>
      </c>
      <c r="M3213">
        <f>IF(OR($E3213=1,$G3213=1,SUMIFS(Registros!$J$2:$J$6000,Registros!$B$2:$B$6000,$A3213)&gt;0),1,0)</f>
        <v>1</v>
      </c>
      <c r="N3213">
        <f>IF($J3213&gt;0,1,IF(COUNTIFS(Registros!$A$2:$A$6000,"CS",Registros!$B$2:$B$6000,$A3213,Registros!$K$2:$K$6000,"&lt;&gt;")&gt;0,1,0))</f>
        <v>0</v>
      </c>
      <c r="O3213" t="str">
        <f t="shared" si="250"/>
        <v>SOLO MÓVIL</v>
      </c>
      <c r="P3213" t="str">
        <f t="shared" si="251"/>
        <v>Ofrecer fijo + internet (FLBBTV)</v>
      </c>
      <c r="Q3213">
        <f t="shared" si="252"/>
        <v>15</v>
      </c>
      <c r="R3213">
        <f>IFERROR(VLOOKUP($A3213,Registros!$B$2:$G$6000,6,0),IFERROR(INDEX(Winback!$C$2:$C$300,MATCH($A3213,Winback!$K$2:$K$300,0)),""))</f>
        <v>0</v>
      </c>
      <c r="S3213" t="str">
        <f t="shared" si="253"/>
        <v>+MOV</v>
      </c>
      <c r="T3213">
        <f t="shared" si="254"/>
        <v>1</v>
      </c>
    </row>
    <row r="3214" spans="1:20" x14ac:dyDescent="0.35">
      <c r="A3214" t="s">
        <v>15858</v>
      </c>
      <c r="B3214" t="s">
        <v>15859</v>
      </c>
      <c r="C3214" t="s">
        <v>15860</v>
      </c>
      <c r="D3214" t="s">
        <v>15861</v>
      </c>
      <c r="E3214">
        <f>IF(COUNTIFS(Registros!$A$2:$A$6000,"NP",Registros!$B$2:$B$6000,$A3214)&gt;0,1,0)</f>
        <v>0</v>
      </c>
      <c r="F3214">
        <f>IF($E3214=1,SUMIFS(Registros!$F$2:$F$6000,Registros!$A$2:$A$6000,"NP",Registros!$B$2:$B$6000,$A3214),0)</f>
        <v>0</v>
      </c>
      <c r="G3214">
        <f>IF(COUNTIFS(Registros!$A$2:$A$6000,"MOV",Registros!$B$2:$B$6000,$A3214)&gt;0,1,0)</f>
        <v>1</v>
      </c>
      <c r="H3214">
        <f>IF($G3214=1,SUMIFS(Registros!$F$2:$F$6000,Registros!$A$2:$A$6000,"MOV",Registros!$B$2:$B$6000,$A3214),0)</f>
        <v>15</v>
      </c>
      <c r="I3214">
        <f>IF(COUNTIFS(Registros!$A$2:$A$6000,"CS",Registros!$B$2:$B$6000,$A3214)&gt;0,1,0)</f>
        <v>0</v>
      </c>
      <c r="J3214">
        <f>IF($I3214=1,SUMIFS(Registros!$I$2:$I$6000,Registros!$A$2:$A$6000,"CS",Registros!$B$2:$B$6000,$A3214),0)</f>
        <v>0</v>
      </c>
      <c r="K3214">
        <f>IF(COUNTIFS(Winback!$K$2:$K$300,$A3214)&gt;0,1,0)</f>
        <v>0</v>
      </c>
      <c r="L3214">
        <f>IF(AND($K3214=1,LEFT($A3214,3)="WB-"),SUMIFS(Winback!$D$2:$D$300,Winback!$K$2:$K$300,$A3214),0)</f>
        <v>0</v>
      </c>
      <c r="M3214">
        <f>IF(OR($E3214=1,$G3214=1,SUMIFS(Registros!$J$2:$J$6000,Registros!$B$2:$B$6000,$A3214)&gt;0),1,0)</f>
        <v>1</v>
      </c>
      <c r="N3214">
        <f>IF($J3214&gt;0,1,IF(COUNTIFS(Registros!$A$2:$A$6000,"CS",Registros!$B$2:$B$6000,$A3214,Registros!$K$2:$K$6000,"&lt;&gt;")&gt;0,1,0))</f>
        <v>0</v>
      </c>
      <c r="O3214" t="str">
        <f t="shared" si="250"/>
        <v>SOLO MÓVIL</v>
      </c>
      <c r="P3214" t="str">
        <f t="shared" si="251"/>
        <v>Ofrecer fijo + internet (FLBBTV)</v>
      </c>
      <c r="Q3214">
        <f t="shared" si="252"/>
        <v>15</v>
      </c>
      <c r="R3214">
        <f>IFERROR(VLOOKUP($A3214,Registros!$B$2:$G$6000,6,0),IFERROR(INDEX(Winback!$C$2:$C$300,MATCH($A3214,Winback!$K$2:$K$300,0)),""))</f>
        <v>0</v>
      </c>
      <c r="S3214" t="str">
        <f t="shared" si="253"/>
        <v>+MOV</v>
      </c>
      <c r="T3214">
        <f t="shared" si="254"/>
        <v>1</v>
      </c>
    </row>
    <row r="3215" spans="1:20" x14ac:dyDescent="0.35">
      <c r="A3215" t="s">
        <v>15863</v>
      </c>
      <c r="B3215" t="s">
        <v>15864</v>
      </c>
      <c r="C3215" t="s">
        <v>15865</v>
      </c>
      <c r="D3215" t="s">
        <v>15866</v>
      </c>
      <c r="E3215">
        <f>IF(COUNTIFS(Registros!$A$2:$A$6000,"NP",Registros!$B$2:$B$6000,$A3215)&gt;0,1,0)</f>
        <v>0</v>
      </c>
      <c r="F3215">
        <f>IF($E3215=1,SUMIFS(Registros!$F$2:$F$6000,Registros!$A$2:$A$6000,"NP",Registros!$B$2:$B$6000,$A3215),0)</f>
        <v>0</v>
      </c>
      <c r="G3215">
        <f>IF(COUNTIFS(Registros!$A$2:$A$6000,"MOV",Registros!$B$2:$B$6000,$A3215)&gt;0,1,0)</f>
        <v>1</v>
      </c>
      <c r="H3215">
        <f>IF($G3215=1,SUMIFS(Registros!$F$2:$F$6000,Registros!$A$2:$A$6000,"MOV",Registros!$B$2:$B$6000,$A3215),0)</f>
        <v>30</v>
      </c>
      <c r="I3215">
        <f>IF(COUNTIFS(Registros!$A$2:$A$6000,"CS",Registros!$B$2:$B$6000,$A3215)&gt;0,1,0)</f>
        <v>0</v>
      </c>
      <c r="J3215">
        <f>IF($I3215=1,SUMIFS(Registros!$I$2:$I$6000,Registros!$A$2:$A$6000,"CS",Registros!$B$2:$B$6000,$A3215),0)</f>
        <v>0</v>
      </c>
      <c r="K3215">
        <f>IF(COUNTIFS(Winback!$K$2:$K$300,$A3215)&gt;0,1,0)</f>
        <v>0</v>
      </c>
      <c r="L3215">
        <f>IF(AND($K3215=1,LEFT($A3215,3)="WB-"),SUMIFS(Winback!$D$2:$D$300,Winback!$K$2:$K$300,$A3215),0)</f>
        <v>0</v>
      </c>
      <c r="M3215">
        <f>IF(OR($E3215=1,$G3215=1,SUMIFS(Registros!$J$2:$J$6000,Registros!$B$2:$B$6000,$A3215)&gt;0),1,0)</f>
        <v>1</v>
      </c>
      <c r="N3215">
        <f>IF($J3215&gt;0,1,IF(COUNTIFS(Registros!$A$2:$A$6000,"CS",Registros!$B$2:$B$6000,$A3215,Registros!$K$2:$K$6000,"&lt;&gt;")&gt;0,1,0))</f>
        <v>0</v>
      </c>
      <c r="O3215" t="str">
        <f t="shared" si="250"/>
        <v>SOLO MÓVIL</v>
      </c>
      <c r="P3215" t="str">
        <f t="shared" si="251"/>
        <v>Ofrecer fijo + internet (FLBBTV)</v>
      </c>
      <c r="Q3215">
        <f t="shared" si="252"/>
        <v>30</v>
      </c>
      <c r="R3215">
        <f>IFERROR(VLOOKUP($A3215,Registros!$B$2:$G$6000,6,0),IFERROR(INDEX(Winback!$C$2:$C$300,MATCH($A3215,Winback!$K$2:$K$300,0)),""))</f>
        <v>0</v>
      </c>
      <c r="S3215" t="str">
        <f t="shared" si="253"/>
        <v>+MOV</v>
      </c>
      <c r="T3215">
        <f t="shared" si="254"/>
        <v>1</v>
      </c>
    </row>
    <row r="3216" spans="1:20" x14ac:dyDescent="0.35">
      <c r="A3216" t="s">
        <v>15868</v>
      </c>
      <c r="B3216" t="s">
        <v>15869</v>
      </c>
      <c r="C3216" t="s">
        <v>15870</v>
      </c>
      <c r="D3216" t="s">
        <v>15871</v>
      </c>
      <c r="E3216">
        <f>IF(COUNTIFS(Registros!$A$2:$A$6000,"NP",Registros!$B$2:$B$6000,$A3216)&gt;0,1,0)</f>
        <v>0</v>
      </c>
      <c r="F3216">
        <f>IF($E3216=1,SUMIFS(Registros!$F$2:$F$6000,Registros!$A$2:$A$6000,"NP",Registros!$B$2:$B$6000,$A3216),0)</f>
        <v>0</v>
      </c>
      <c r="G3216">
        <f>IF(COUNTIFS(Registros!$A$2:$A$6000,"MOV",Registros!$B$2:$B$6000,$A3216)&gt;0,1,0)</f>
        <v>1</v>
      </c>
      <c r="H3216">
        <f>IF($G3216=1,SUMIFS(Registros!$F$2:$F$6000,Registros!$A$2:$A$6000,"MOV",Registros!$B$2:$B$6000,$A3216),0)</f>
        <v>15</v>
      </c>
      <c r="I3216">
        <f>IF(COUNTIFS(Registros!$A$2:$A$6000,"CS",Registros!$B$2:$B$6000,$A3216)&gt;0,1,0)</f>
        <v>0</v>
      </c>
      <c r="J3216">
        <f>IF($I3216=1,SUMIFS(Registros!$I$2:$I$6000,Registros!$A$2:$A$6000,"CS",Registros!$B$2:$B$6000,$A3216),0)</f>
        <v>0</v>
      </c>
      <c r="K3216">
        <f>IF(COUNTIFS(Winback!$K$2:$K$300,$A3216)&gt;0,1,0)</f>
        <v>0</v>
      </c>
      <c r="L3216">
        <f>IF(AND($K3216=1,LEFT($A3216,3)="WB-"),SUMIFS(Winback!$D$2:$D$300,Winback!$K$2:$K$300,$A3216),0)</f>
        <v>0</v>
      </c>
      <c r="M3216">
        <f>IF(OR($E3216=1,$G3216=1,SUMIFS(Registros!$J$2:$J$6000,Registros!$B$2:$B$6000,$A3216)&gt;0),1,0)</f>
        <v>1</v>
      </c>
      <c r="N3216">
        <f>IF($J3216&gt;0,1,IF(COUNTIFS(Registros!$A$2:$A$6000,"CS",Registros!$B$2:$B$6000,$A3216,Registros!$K$2:$K$6000,"&lt;&gt;")&gt;0,1,0))</f>
        <v>0</v>
      </c>
      <c r="O3216" t="str">
        <f t="shared" si="250"/>
        <v>SOLO MÓVIL</v>
      </c>
      <c r="P3216" t="str">
        <f t="shared" si="251"/>
        <v>Ofrecer fijo + internet (FLBBTV)</v>
      </c>
      <c r="Q3216">
        <f t="shared" si="252"/>
        <v>15</v>
      </c>
      <c r="R3216">
        <f>IFERROR(VLOOKUP($A3216,Registros!$B$2:$G$6000,6,0),IFERROR(INDEX(Winback!$C$2:$C$300,MATCH($A3216,Winback!$K$2:$K$300,0)),""))</f>
        <v>0</v>
      </c>
      <c r="S3216" t="str">
        <f t="shared" si="253"/>
        <v>+MOV</v>
      </c>
      <c r="T3216">
        <f t="shared" si="254"/>
        <v>1</v>
      </c>
    </row>
    <row r="3217" spans="1:20" x14ac:dyDescent="0.35">
      <c r="A3217" t="s">
        <v>15873</v>
      </c>
      <c r="B3217" t="s">
        <v>15874</v>
      </c>
      <c r="C3217" t="s">
        <v>15875</v>
      </c>
      <c r="D3217" t="s">
        <v>15876</v>
      </c>
      <c r="E3217">
        <f>IF(COUNTIFS(Registros!$A$2:$A$6000,"NP",Registros!$B$2:$B$6000,$A3217)&gt;0,1,0)</f>
        <v>0</v>
      </c>
      <c r="F3217">
        <f>IF($E3217=1,SUMIFS(Registros!$F$2:$F$6000,Registros!$A$2:$A$6000,"NP",Registros!$B$2:$B$6000,$A3217),0)</f>
        <v>0</v>
      </c>
      <c r="G3217">
        <f>IF(COUNTIFS(Registros!$A$2:$A$6000,"MOV",Registros!$B$2:$B$6000,$A3217)&gt;0,1,0)</f>
        <v>1</v>
      </c>
      <c r="H3217">
        <f>IF($G3217=1,SUMIFS(Registros!$F$2:$F$6000,Registros!$A$2:$A$6000,"MOV",Registros!$B$2:$B$6000,$A3217),0)</f>
        <v>15</v>
      </c>
      <c r="I3217">
        <f>IF(COUNTIFS(Registros!$A$2:$A$6000,"CS",Registros!$B$2:$B$6000,$A3217)&gt;0,1,0)</f>
        <v>0</v>
      </c>
      <c r="J3217">
        <f>IF($I3217=1,SUMIFS(Registros!$I$2:$I$6000,Registros!$A$2:$A$6000,"CS",Registros!$B$2:$B$6000,$A3217),0)</f>
        <v>0</v>
      </c>
      <c r="K3217">
        <f>IF(COUNTIFS(Winback!$K$2:$K$300,$A3217)&gt;0,1,0)</f>
        <v>0</v>
      </c>
      <c r="L3217">
        <f>IF(AND($K3217=1,LEFT($A3217,3)="WB-"),SUMIFS(Winback!$D$2:$D$300,Winback!$K$2:$K$300,$A3217),0)</f>
        <v>0</v>
      </c>
      <c r="M3217">
        <f>IF(OR($E3217=1,$G3217=1,SUMIFS(Registros!$J$2:$J$6000,Registros!$B$2:$B$6000,$A3217)&gt;0),1,0)</f>
        <v>1</v>
      </c>
      <c r="N3217">
        <f>IF($J3217&gt;0,1,IF(COUNTIFS(Registros!$A$2:$A$6000,"CS",Registros!$B$2:$B$6000,$A3217,Registros!$K$2:$K$6000,"&lt;&gt;")&gt;0,1,0))</f>
        <v>0</v>
      </c>
      <c r="O3217" t="str">
        <f t="shared" si="250"/>
        <v>SOLO MÓVIL</v>
      </c>
      <c r="P3217" t="str">
        <f t="shared" si="251"/>
        <v>Ofrecer fijo + internet (FLBBTV)</v>
      </c>
      <c r="Q3217">
        <f t="shared" si="252"/>
        <v>15</v>
      </c>
      <c r="R3217">
        <f>IFERROR(VLOOKUP($A3217,Registros!$B$2:$G$6000,6,0),IFERROR(INDEX(Winback!$C$2:$C$300,MATCH($A3217,Winback!$K$2:$K$300,0)),""))</f>
        <v>0</v>
      </c>
      <c r="S3217" t="str">
        <f t="shared" si="253"/>
        <v>+MOV</v>
      </c>
      <c r="T3217">
        <f t="shared" si="254"/>
        <v>1</v>
      </c>
    </row>
    <row r="3218" spans="1:20" x14ac:dyDescent="0.35">
      <c r="A3218" t="s">
        <v>15878</v>
      </c>
      <c r="B3218" t="s">
        <v>15879</v>
      </c>
      <c r="C3218" t="s">
        <v>15880</v>
      </c>
      <c r="D3218" t="s">
        <v>15881</v>
      </c>
      <c r="E3218">
        <f>IF(COUNTIFS(Registros!$A$2:$A$6000,"NP",Registros!$B$2:$B$6000,$A3218)&gt;0,1,0)</f>
        <v>0</v>
      </c>
      <c r="F3218">
        <f>IF($E3218=1,SUMIFS(Registros!$F$2:$F$6000,Registros!$A$2:$A$6000,"NP",Registros!$B$2:$B$6000,$A3218),0)</f>
        <v>0</v>
      </c>
      <c r="G3218">
        <f>IF(COUNTIFS(Registros!$A$2:$A$6000,"MOV",Registros!$B$2:$B$6000,$A3218)&gt;0,1,0)</f>
        <v>1</v>
      </c>
      <c r="H3218">
        <f>IF($G3218=1,SUMIFS(Registros!$F$2:$F$6000,Registros!$A$2:$A$6000,"MOV",Registros!$B$2:$B$6000,$A3218),0)</f>
        <v>25</v>
      </c>
      <c r="I3218">
        <f>IF(COUNTIFS(Registros!$A$2:$A$6000,"CS",Registros!$B$2:$B$6000,$A3218)&gt;0,1,0)</f>
        <v>0</v>
      </c>
      <c r="J3218">
        <f>IF($I3218=1,SUMIFS(Registros!$I$2:$I$6000,Registros!$A$2:$A$6000,"CS",Registros!$B$2:$B$6000,$A3218),0)</f>
        <v>0</v>
      </c>
      <c r="K3218">
        <f>IF(COUNTIFS(Winback!$K$2:$K$300,$A3218)&gt;0,1,0)</f>
        <v>0</v>
      </c>
      <c r="L3218">
        <f>IF(AND($K3218=1,LEFT($A3218,3)="WB-"),SUMIFS(Winback!$D$2:$D$300,Winback!$K$2:$K$300,$A3218),0)</f>
        <v>0</v>
      </c>
      <c r="M3218">
        <f>IF(OR($E3218=1,$G3218=1,SUMIFS(Registros!$J$2:$J$6000,Registros!$B$2:$B$6000,$A3218)&gt;0),1,0)</f>
        <v>1</v>
      </c>
      <c r="N3218">
        <f>IF($J3218&gt;0,1,IF(COUNTIFS(Registros!$A$2:$A$6000,"CS",Registros!$B$2:$B$6000,$A3218,Registros!$K$2:$K$6000,"&lt;&gt;")&gt;0,1,0))</f>
        <v>0</v>
      </c>
      <c r="O3218" t="str">
        <f t="shared" si="250"/>
        <v>SOLO MÓVIL</v>
      </c>
      <c r="P3218" t="str">
        <f t="shared" si="251"/>
        <v>Ofrecer fijo + internet (FLBBTV)</v>
      </c>
      <c r="Q3218">
        <f t="shared" si="252"/>
        <v>25</v>
      </c>
      <c r="R3218">
        <f>IFERROR(VLOOKUP($A3218,Registros!$B$2:$G$6000,6,0),IFERROR(INDEX(Winback!$C$2:$C$300,MATCH($A3218,Winback!$K$2:$K$300,0)),""))</f>
        <v>0</v>
      </c>
      <c r="S3218" t="str">
        <f t="shared" si="253"/>
        <v>+MOV</v>
      </c>
      <c r="T3218">
        <f t="shared" si="254"/>
        <v>1</v>
      </c>
    </row>
    <row r="3219" spans="1:20" x14ac:dyDescent="0.35">
      <c r="A3219" t="s">
        <v>15883</v>
      </c>
      <c r="B3219" t="s">
        <v>15884</v>
      </c>
      <c r="C3219" t="s">
        <v>15885</v>
      </c>
      <c r="D3219" t="s">
        <v>15886</v>
      </c>
      <c r="E3219">
        <f>IF(COUNTIFS(Registros!$A$2:$A$6000,"NP",Registros!$B$2:$B$6000,$A3219)&gt;0,1,0)</f>
        <v>0</v>
      </c>
      <c r="F3219">
        <f>IF($E3219=1,SUMIFS(Registros!$F$2:$F$6000,Registros!$A$2:$A$6000,"NP",Registros!$B$2:$B$6000,$A3219),0)</f>
        <v>0</v>
      </c>
      <c r="G3219">
        <f>IF(COUNTIFS(Registros!$A$2:$A$6000,"MOV",Registros!$B$2:$B$6000,$A3219)&gt;0,1,0)</f>
        <v>1</v>
      </c>
      <c r="H3219">
        <f>IF($G3219=1,SUMIFS(Registros!$F$2:$F$6000,Registros!$A$2:$A$6000,"MOV",Registros!$B$2:$B$6000,$A3219),0)</f>
        <v>15</v>
      </c>
      <c r="I3219">
        <f>IF(COUNTIFS(Registros!$A$2:$A$6000,"CS",Registros!$B$2:$B$6000,$A3219)&gt;0,1,0)</f>
        <v>0</v>
      </c>
      <c r="J3219">
        <f>IF($I3219=1,SUMIFS(Registros!$I$2:$I$6000,Registros!$A$2:$A$6000,"CS",Registros!$B$2:$B$6000,$A3219),0)</f>
        <v>0</v>
      </c>
      <c r="K3219">
        <f>IF(COUNTIFS(Winback!$K$2:$K$300,$A3219)&gt;0,1,0)</f>
        <v>0</v>
      </c>
      <c r="L3219">
        <f>IF(AND($K3219=1,LEFT($A3219,3)="WB-"),SUMIFS(Winback!$D$2:$D$300,Winback!$K$2:$K$300,$A3219),0)</f>
        <v>0</v>
      </c>
      <c r="M3219">
        <f>IF(OR($E3219=1,$G3219=1,SUMIFS(Registros!$J$2:$J$6000,Registros!$B$2:$B$6000,$A3219)&gt;0),1,0)</f>
        <v>1</v>
      </c>
      <c r="N3219">
        <f>IF($J3219&gt;0,1,IF(COUNTIFS(Registros!$A$2:$A$6000,"CS",Registros!$B$2:$B$6000,$A3219,Registros!$K$2:$K$6000,"&lt;&gt;")&gt;0,1,0))</f>
        <v>0</v>
      </c>
      <c r="O3219" t="str">
        <f t="shared" si="250"/>
        <v>SOLO MÓVIL</v>
      </c>
      <c r="P3219" t="str">
        <f t="shared" si="251"/>
        <v>Ofrecer fijo + internet (FLBBTV)</v>
      </c>
      <c r="Q3219">
        <f t="shared" si="252"/>
        <v>15</v>
      </c>
      <c r="R3219">
        <f>IFERROR(VLOOKUP($A3219,Registros!$B$2:$G$6000,6,0),IFERROR(INDEX(Winback!$C$2:$C$300,MATCH($A3219,Winback!$K$2:$K$300,0)),""))</f>
        <v>0</v>
      </c>
      <c r="S3219" t="str">
        <f t="shared" si="253"/>
        <v>+MOV</v>
      </c>
      <c r="T3219">
        <f t="shared" si="254"/>
        <v>1</v>
      </c>
    </row>
    <row r="3220" spans="1:20" x14ac:dyDescent="0.35">
      <c r="A3220" t="s">
        <v>15888</v>
      </c>
      <c r="B3220" t="s">
        <v>15889</v>
      </c>
      <c r="C3220" t="s">
        <v>15890</v>
      </c>
      <c r="D3220" t="s">
        <v>15891</v>
      </c>
      <c r="E3220">
        <f>IF(COUNTIFS(Registros!$A$2:$A$6000,"NP",Registros!$B$2:$B$6000,$A3220)&gt;0,1,0)</f>
        <v>0</v>
      </c>
      <c r="F3220">
        <f>IF($E3220=1,SUMIFS(Registros!$F$2:$F$6000,Registros!$A$2:$A$6000,"NP",Registros!$B$2:$B$6000,$A3220),0)</f>
        <v>0</v>
      </c>
      <c r="G3220">
        <f>IF(COUNTIFS(Registros!$A$2:$A$6000,"MOV",Registros!$B$2:$B$6000,$A3220)&gt;0,1,0)</f>
        <v>1</v>
      </c>
      <c r="H3220">
        <f>IF($G3220=1,SUMIFS(Registros!$F$2:$F$6000,Registros!$A$2:$A$6000,"MOV",Registros!$B$2:$B$6000,$A3220),0)</f>
        <v>13.75</v>
      </c>
      <c r="I3220">
        <f>IF(COUNTIFS(Registros!$A$2:$A$6000,"CS",Registros!$B$2:$B$6000,$A3220)&gt;0,1,0)</f>
        <v>0</v>
      </c>
      <c r="J3220">
        <f>IF($I3220=1,SUMIFS(Registros!$I$2:$I$6000,Registros!$A$2:$A$6000,"CS",Registros!$B$2:$B$6000,$A3220),0)</f>
        <v>0</v>
      </c>
      <c r="K3220">
        <f>IF(COUNTIFS(Winback!$K$2:$K$300,$A3220)&gt;0,1,0)</f>
        <v>0</v>
      </c>
      <c r="L3220">
        <f>IF(AND($K3220=1,LEFT($A3220,3)="WB-"),SUMIFS(Winback!$D$2:$D$300,Winback!$K$2:$K$300,$A3220),0)</f>
        <v>0</v>
      </c>
      <c r="M3220">
        <f>IF(OR($E3220=1,$G3220=1,SUMIFS(Registros!$J$2:$J$6000,Registros!$B$2:$B$6000,$A3220)&gt;0),1,0)</f>
        <v>1</v>
      </c>
      <c r="N3220">
        <f>IF($J3220&gt;0,1,IF(COUNTIFS(Registros!$A$2:$A$6000,"CS",Registros!$B$2:$B$6000,$A3220,Registros!$K$2:$K$6000,"&lt;&gt;")&gt;0,1,0))</f>
        <v>0</v>
      </c>
      <c r="O3220" t="str">
        <f t="shared" si="250"/>
        <v>SOLO MÓVIL</v>
      </c>
      <c r="P3220" t="str">
        <f t="shared" si="251"/>
        <v>Ofrecer fijo + internet (FLBBTV)</v>
      </c>
      <c r="Q3220">
        <f t="shared" si="252"/>
        <v>13.75</v>
      </c>
      <c r="R3220">
        <f>IFERROR(VLOOKUP($A3220,Registros!$B$2:$G$6000,6,0),IFERROR(INDEX(Winback!$C$2:$C$300,MATCH($A3220,Winback!$K$2:$K$300,0)),""))</f>
        <v>0</v>
      </c>
      <c r="S3220" t="str">
        <f t="shared" si="253"/>
        <v>+MOV</v>
      </c>
      <c r="T3220">
        <f t="shared" si="254"/>
        <v>1</v>
      </c>
    </row>
    <row r="3221" spans="1:20" x14ac:dyDescent="0.35">
      <c r="A3221" t="s">
        <v>15893</v>
      </c>
      <c r="B3221" t="s">
        <v>15894</v>
      </c>
      <c r="C3221" t="s">
        <v>15895</v>
      </c>
      <c r="D3221" t="s">
        <v>15896</v>
      </c>
      <c r="E3221">
        <f>IF(COUNTIFS(Registros!$A$2:$A$6000,"NP",Registros!$B$2:$B$6000,$A3221)&gt;0,1,0)</f>
        <v>0</v>
      </c>
      <c r="F3221">
        <f>IF($E3221=1,SUMIFS(Registros!$F$2:$F$6000,Registros!$A$2:$A$6000,"NP",Registros!$B$2:$B$6000,$A3221),0)</f>
        <v>0</v>
      </c>
      <c r="G3221">
        <f>IF(COUNTIFS(Registros!$A$2:$A$6000,"MOV",Registros!$B$2:$B$6000,$A3221)&gt;0,1,0)</f>
        <v>1</v>
      </c>
      <c r="H3221">
        <f>IF($G3221=1,SUMIFS(Registros!$F$2:$F$6000,Registros!$A$2:$A$6000,"MOV",Registros!$B$2:$B$6000,$A3221),0)</f>
        <v>19.52</v>
      </c>
      <c r="I3221">
        <f>IF(COUNTIFS(Registros!$A$2:$A$6000,"CS",Registros!$B$2:$B$6000,$A3221)&gt;0,1,0)</f>
        <v>0</v>
      </c>
      <c r="J3221">
        <f>IF($I3221=1,SUMIFS(Registros!$I$2:$I$6000,Registros!$A$2:$A$6000,"CS",Registros!$B$2:$B$6000,$A3221),0)</f>
        <v>0</v>
      </c>
      <c r="K3221">
        <f>IF(COUNTIFS(Winback!$K$2:$K$300,$A3221)&gt;0,1,0)</f>
        <v>0</v>
      </c>
      <c r="L3221">
        <f>IF(AND($K3221=1,LEFT($A3221,3)="WB-"),SUMIFS(Winback!$D$2:$D$300,Winback!$K$2:$K$300,$A3221),0)</f>
        <v>0</v>
      </c>
      <c r="M3221">
        <f>IF(OR($E3221=1,$G3221=1,SUMIFS(Registros!$J$2:$J$6000,Registros!$B$2:$B$6000,$A3221)&gt;0),1,0)</f>
        <v>1</v>
      </c>
      <c r="N3221">
        <f>IF($J3221&gt;0,1,IF(COUNTIFS(Registros!$A$2:$A$6000,"CS",Registros!$B$2:$B$6000,$A3221,Registros!$K$2:$K$6000,"&lt;&gt;")&gt;0,1,0))</f>
        <v>0</v>
      </c>
      <c r="O3221" t="str">
        <f t="shared" si="250"/>
        <v>SOLO MÓVIL</v>
      </c>
      <c r="P3221" t="str">
        <f t="shared" si="251"/>
        <v>Ofrecer fijo + internet (FLBBTV)</v>
      </c>
      <c r="Q3221">
        <f t="shared" si="252"/>
        <v>19.52</v>
      </c>
      <c r="R3221">
        <f>IFERROR(VLOOKUP($A3221,Registros!$B$2:$G$6000,6,0),IFERROR(INDEX(Winback!$C$2:$C$300,MATCH($A3221,Winback!$K$2:$K$300,0)),""))</f>
        <v>0</v>
      </c>
      <c r="S3221" t="str">
        <f t="shared" si="253"/>
        <v>+MOV</v>
      </c>
      <c r="T3221">
        <f t="shared" si="254"/>
        <v>1</v>
      </c>
    </row>
    <row r="3222" spans="1:20" x14ac:dyDescent="0.35">
      <c r="A3222" t="s">
        <v>15898</v>
      </c>
      <c r="B3222" t="s">
        <v>15899</v>
      </c>
      <c r="C3222" t="s">
        <v>15900</v>
      </c>
      <c r="D3222" t="s">
        <v>15901</v>
      </c>
      <c r="E3222">
        <f>IF(COUNTIFS(Registros!$A$2:$A$6000,"NP",Registros!$B$2:$B$6000,$A3222)&gt;0,1,0)</f>
        <v>0</v>
      </c>
      <c r="F3222">
        <f>IF($E3222=1,SUMIFS(Registros!$F$2:$F$6000,Registros!$A$2:$A$6000,"NP",Registros!$B$2:$B$6000,$A3222),0)</f>
        <v>0</v>
      </c>
      <c r="G3222">
        <f>IF(COUNTIFS(Registros!$A$2:$A$6000,"MOV",Registros!$B$2:$B$6000,$A3222)&gt;0,1,0)</f>
        <v>1</v>
      </c>
      <c r="H3222">
        <f>IF($G3222=1,SUMIFS(Registros!$F$2:$F$6000,Registros!$A$2:$A$6000,"MOV",Registros!$B$2:$B$6000,$A3222),0)</f>
        <v>43.5</v>
      </c>
      <c r="I3222">
        <f>IF(COUNTIFS(Registros!$A$2:$A$6000,"CS",Registros!$B$2:$B$6000,$A3222)&gt;0,1,0)</f>
        <v>0</v>
      </c>
      <c r="J3222">
        <f>IF($I3222=1,SUMIFS(Registros!$I$2:$I$6000,Registros!$A$2:$A$6000,"CS",Registros!$B$2:$B$6000,$A3222),0)</f>
        <v>0</v>
      </c>
      <c r="K3222">
        <f>IF(COUNTIFS(Winback!$K$2:$K$300,$A3222)&gt;0,1,0)</f>
        <v>0</v>
      </c>
      <c r="L3222">
        <f>IF(AND($K3222=1,LEFT($A3222,3)="WB-"),SUMIFS(Winback!$D$2:$D$300,Winback!$K$2:$K$300,$A3222),0)</f>
        <v>0</v>
      </c>
      <c r="M3222">
        <f>IF(OR($E3222=1,$G3222=1,SUMIFS(Registros!$J$2:$J$6000,Registros!$B$2:$B$6000,$A3222)&gt;0),1,0)</f>
        <v>1</v>
      </c>
      <c r="N3222">
        <f>IF($J3222&gt;0,1,IF(COUNTIFS(Registros!$A$2:$A$6000,"CS",Registros!$B$2:$B$6000,$A3222,Registros!$K$2:$K$6000,"&lt;&gt;")&gt;0,1,0))</f>
        <v>0</v>
      </c>
      <c r="O3222" t="str">
        <f t="shared" si="250"/>
        <v>SOLO MÓVIL</v>
      </c>
      <c r="P3222" t="str">
        <f t="shared" si="251"/>
        <v>Ofrecer fijo + internet (FLBBTV)</v>
      </c>
      <c r="Q3222">
        <f t="shared" si="252"/>
        <v>43.5</v>
      </c>
      <c r="R3222">
        <f>IFERROR(VLOOKUP($A3222,Registros!$B$2:$G$6000,6,0),IFERROR(INDEX(Winback!$C$2:$C$300,MATCH($A3222,Winback!$K$2:$K$300,0)),""))</f>
        <v>0</v>
      </c>
      <c r="S3222" t="str">
        <f t="shared" si="253"/>
        <v>+MOV</v>
      </c>
      <c r="T3222">
        <f t="shared" si="254"/>
        <v>1</v>
      </c>
    </row>
    <row r="3223" spans="1:20" x14ac:dyDescent="0.35">
      <c r="A3223" t="s">
        <v>15903</v>
      </c>
      <c r="B3223" t="s">
        <v>15904</v>
      </c>
      <c r="C3223" t="s">
        <v>15905</v>
      </c>
      <c r="D3223" t="s">
        <v>15906</v>
      </c>
      <c r="E3223">
        <f>IF(COUNTIFS(Registros!$A$2:$A$6000,"NP",Registros!$B$2:$B$6000,$A3223)&gt;0,1,0)</f>
        <v>0</v>
      </c>
      <c r="F3223">
        <f>IF($E3223=1,SUMIFS(Registros!$F$2:$F$6000,Registros!$A$2:$A$6000,"NP",Registros!$B$2:$B$6000,$A3223),0)</f>
        <v>0</v>
      </c>
      <c r="G3223">
        <f>IF(COUNTIFS(Registros!$A$2:$A$6000,"MOV",Registros!$B$2:$B$6000,$A3223)&gt;0,1,0)</f>
        <v>1</v>
      </c>
      <c r="H3223">
        <f>IF($G3223=1,SUMIFS(Registros!$F$2:$F$6000,Registros!$A$2:$A$6000,"MOV",Registros!$B$2:$B$6000,$A3223),0)</f>
        <v>15</v>
      </c>
      <c r="I3223">
        <f>IF(COUNTIFS(Registros!$A$2:$A$6000,"CS",Registros!$B$2:$B$6000,$A3223)&gt;0,1,0)</f>
        <v>0</v>
      </c>
      <c r="J3223">
        <f>IF($I3223=1,SUMIFS(Registros!$I$2:$I$6000,Registros!$A$2:$A$6000,"CS",Registros!$B$2:$B$6000,$A3223),0)</f>
        <v>0</v>
      </c>
      <c r="K3223">
        <f>IF(COUNTIFS(Winback!$K$2:$K$300,$A3223)&gt;0,1,0)</f>
        <v>0</v>
      </c>
      <c r="L3223">
        <f>IF(AND($K3223=1,LEFT($A3223,3)="WB-"),SUMIFS(Winback!$D$2:$D$300,Winback!$K$2:$K$300,$A3223),0)</f>
        <v>0</v>
      </c>
      <c r="M3223">
        <f>IF(OR($E3223=1,$G3223=1,SUMIFS(Registros!$J$2:$J$6000,Registros!$B$2:$B$6000,$A3223)&gt;0),1,0)</f>
        <v>1</v>
      </c>
      <c r="N3223">
        <f>IF($J3223&gt;0,1,IF(COUNTIFS(Registros!$A$2:$A$6000,"CS",Registros!$B$2:$B$6000,$A3223,Registros!$K$2:$K$6000,"&lt;&gt;")&gt;0,1,0))</f>
        <v>0</v>
      </c>
      <c r="O3223" t="str">
        <f t="shared" si="250"/>
        <v>SOLO MÓVIL</v>
      </c>
      <c r="P3223" t="str">
        <f t="shared" si="251"/>
        <v>Ofrecer fijo + internet (FLBBTV)</v>
      </c>
      <c r="Q3223">
        <f t="shared" si="252"/>
        <v>15</v>
      </c>
      <c r="R3223">
        <f>IFERROR(VLOOKUP($A3223,Registros!$B$2:$G$6000,6,0),IFERROR(INDEX(Winback!$C$2:$C$300,MATCH($A3223,Winback!$K$2:$K$300,0)),""))</f>
        <v>0</v>
      </c>
      <c r="S3223" t="str">
        <f t="shared" si="253"/>
        <v>+MOV</v>
      </c>
      <c r="T3223">
        <f t="shared" si="254"/>
        <v>1</v>
      </c>
    </row>
    <row r="3224" spans="1:20" x14ac:dyDescent="0.35">
      <c r="A3224" t="s">
        <v>15908</v>
      </c>
      <c r="B3224" t="s">
        <v>15909</v>
      </c>
      <c r="C3224" t="s">
        <v>15910</v>
      </c>
      <c r="D3224" t="s">
        <v>15911</v>
      </c>
      <c r="E3224">
        <f>IF(COUNTIFS(Registros!$A$2:$A$6000,"NP",Registros!$B$2:$B$6000,$A3224)&gt;0,1,0)</f>
        <v>0</v>
      </c>
      <c r="F3224">
        <f>IF($E3224=1,SUMIFS(Registros!$F$2:$F$6000,Registros!$A$2:$A$6000,"NP",Registros!$B$2:$B$6000,$A3224),0)</f>
        <v>0</v>
      </c>
      <c r="G3224">
        <f>IF(COUNTIFS(Registros!$A$2:$A$6000,"MOV",Registros!$B$2:$B$6000,$A3224)&gt;0,1,0)</f>
        <v>1</v>
      </c>
      <c r="H3224">
        <f>IF($G3224=1,SUMIFS(Registros!$F$2:$F$6000,Registros!$A$2:$A$6000,"MOV",Registros!$B$2:$B$6000,$A3224),0)</f>
        <v>47</v>
      </c>
      <c r="I3224">
        <f>IF(COUNTIFS(Registros!$A$2:$A$6000,"CS",Registros!$B$2:$B$6000,$A3224)&gt;0,1,0)</f>
        <v>0</v>
      </c>
      <c r="J3224">
        <f>IF($I3224=1,SUMIFS(Registros!$I$2:$I$6000,Registros!$A$2:$A$6000,"CS",Registros!$B$2:$B$6000,$A3224),0)</f>
        <v>0</v>
      </c>
      <c r="K3224">
        <f>IF(COUNTIFS(Winback!$K$2:$K$300,$A3224)&gt;0,1,0)</f>
        <v>0</v>
      </c>
      <c r="L3224">
        <f>IF(AND($K3224=1,LEFT($A3224,3)="WB-"),SUMIFS(Winback!$D$2:$D$300,Winback!$K$2:$K$300,$A3224),0)</f>
        <v>0</v>
      </c>
      <c r="M3224">
        <f>IF(OR($E3224=1,$G3224=1,SUMIFS(Registros!$J$2:$J$6000,Registros!$B$2:$B$6000,$A3224)&gt;0),1,0)</f>
        <v>1</v>
      </c>
      <c r="N3224">
        <f>IF($J3224&gt;0,1,IF(COUNTIFS(Registros!$A$2:$A$6000,"CS",Registros!$B$2:$B$6000,$A3224,Registros!$K$2:$K$6000,"&lt;&gt;")&gt;0,1,0))</f>
        <v>0</v>
      </c>
      <c r="O3224" t="str">
        <f t="shared" si="250"/>
        <v>SOLO MÓVIL</v>
      </c>
      <c r="P3224" t="str">
        <f t="shared" si="251"/>
        <v>Ofrecer fijo + internet (FLBBTV)</v>
      </c>
      <c r="Q3224">
        <f t="shared" si="252"/>
        <v>47</v>
      </c>
      <c r="R3224">
        <f>IFERROR(VLOOKUP($A3224,Registros!$B$2:$G$6000,6,0),IFERROR(INDEX(Winback!$C$2:$C$300,MATCH($A3224,Winback!$K$2:$K$300,0)),""))</f>
        <v>0</v>
      </c>
      <c r="S3224" t="str">
        <f t="shared" si="253"/>
        <v>+MOV</v>
      </c>
      <c r="T3224">
        <f t="shared" si="254"/>
        <v>1</v>
      </c>
    </row>
    <row r="3225" spans="1:20" x14ac:dyDescent="0.35">
      <c r="A3225" t="s">
        <v>15913</v>
      </c>
      <c r="B3225" t="s">
        <v>15914</v>
      </c>
      <c r="C3225" t="s">
        <v>15915</v>
      </c>
      <c r="D3225" t="s">
        <v>15916</v>
      </c>
      <c r="E3225">
        <f>IF(COUNTIFS(Registros!$A$2:$A$6000,"NP",Registros!$B$2:$B$6000,$A3225)&gt;0,1,0)</f>
        <v>0</v>
      </c>
      <c r="F3225">
        <f>IF($E3225=1,SUMIFS(Registros!$F$2:$F$6000,Registros!$A$2:$A$6000,"NP",Registros!$B$2:$B$6000,$A3225),0)</f>
        <v>0</v>
      </c>
      <c r="G3225">
        <f>IF(COUNTIFS(Registros!$A$2:$A$6000,"MOV",Registros!$B$2:$B$6000,$A3225)&gt;0,1,0)</f>
        <v>1</v>
      </c>
      <c r="H3225">
        <f>IF($G3225=1,SUMIFS(Registros!$F$2:$F$6000,Registros!$A$2:$A$6000,"MOV",Registros!$B$2:$B$6000,$A3225),0)</f>
        <v>16.25</v>
      </c>
      <c r="I3225">
        <f>IF(COUNTIFS(Registros!$A$2:$A$6000,"CS",Registros!$B$2:$B$6000,$A3225)&gt;0,1,0)</f>
        <v>0</v>
      </c>
      <c r="J3225">
        <f>IF($I3225=1,SUMIFS(Registros!$I$2:$I$6000,Registros!$A$2:$A$6000,"CS",Registros!$B$2:$B$6000,$A3225),0)</f>
        <v>0</v>
      </c>
      <c r="K3225">
        <f>IF(COUNTIFS(Winback!$K$2:$K$300,$A3225)&gt;0,1,0)</f>
        <v>0</v>
      </c>
      <c r="L3225">
        <f>IF(AND($K3225=1,LEFT($A3225,3)="WB-"),SUMIFS(Winback!$D$2:$D$300,Winback!$K$2:$K$300,$A3225),0)</f>
        <v>0</v>
      </c>
      <c r="M3225">
        <f>IF(OR($E3225=1,$G3225=1,SUMIFS(Registros!$J$2:$J$6000,Registros!$B$2:$B$6000,$A3225)&gt;0),1,0)</f>
        <v>1</v>
      </c>
      <c r="N3225">
        <f>IF($J3225&gt;0,1,IF(COUNTIFS(Registros!$A$2:$A$6000,"CS",Registros!$B$2:$B$6000,$A3225,Registros!$K$2:$K$6000,"&lt;&gt;")&gt;0,1,0))</f>
        <v>0</v>
      </c>
      <c r="O3225" t="str">
        <f t="shared" si="250"/>
        <v>SOLO MÓVIL</v>
      </c>
      <c r="P3225" t="str">
        <f t="shared" si="251"/>
        <v>Ofrecer fijo + internet (FLBBTV)</v>
      </c>
      <c r="Q3225">
        <f t="shared" si="252"/>
        <v>16.25</v>
      </c>
      <c r="R3225">
        <f>IFERROR(VLOOKUP($A3225,Registros!$B$2:$G$6000,6,0),IFERROR(INDEX(Winback!$C$2:$C$300,MATCH($A3225,Winback!$K$2:$K$300,0)),""))</f>
        <v>0</v>
      </c>
      <c r="S3225" t="str">
        <f t="shared" si="253"/>
        <v>+MOV</v>
      </c>
      <c r="T3225">
        <f t="shared" si="254"/>
        <v>1</v>
      </c>
    </row>
    <row r="3226" spans="1:20" x14ac:dyDescent="0.35">
      <c r="A3226" t="s">
        <v>15918</v>
      </c>
      <c r="B3226" t="s">
        <v>15919</v>
      </c>
      <c r="C3226" t="s">
        <v>15920</v>
      </c>
      <c r="D3226" t="s">
        <v>15921</v>
      </c>
      <c r="E3226">
        <f>IF(COUNTIFS(Registros!$A$2:$A$6000,"NP",Registros!$B$2:$B$6000,$A3226)&gt;0,1,0)</f>
        <v>0</v>
      </c>
      <c r="F3226">
        <f>IF($E3226=1,SUMIFS(Registros!$F$2:$F$6000,Registros!$A$2:$A$6000,"NP",Registros!$B$2:$B$6000,$A3226),0)</f>
        <v>0</v>
      </c>
      <c r="G3226">
        <f>IF(COUNTIFS(Registros!$A$2:$A$6000,"MOV",Registros!$B$2:$B$6000,$A3226)&gt;0,1,0)</f>
        <v>1</v>
      </c>
      <c r="H3226">
        <f>IF($G3226=1,SUMIFS(Registros!$F$2:$F$6000,Registros!$A$2:$A$6000,"MOV",Registros!$B$2:$B$6000,$A3226),0)</f>
        <v>15</v>
      </c>
      <c r="I3226">
        <f>IF(COUNTIFS(Registros!$A$2:$A$6000,"CS",Registros!$B$2:$B$6000,$A3226)&gt;0,1,0)</f>
        <v>0</v>
      </c>
      <c r="J3226">
        <f>IF($I3226=1,SUMIFS(Registros!$I$2:$I$6000,Registros!$A$2:$A$6000,"CS",Registros!$B$2:$B$6000,$A3226),0)</f>
        <v>0</v>
      </c>
      <c r="K3226">
        <f>IF(COUNTIFS(Winback!$K$2:$K$300,$A3226)&gt;0,1,0)</f>
        <v>0</v>
      </c>
      <c r="L3226">
        <f>IF(AND($K3226=1,LEFT($A3226,3)="WB-"),SUMIFS(Winback!$D$2:$D$300,Winback!$K$2:$K$300,$A3226),0)</f>
        <v>0</v>
      </c>
      <c r="M3226">
        <f>IF(OR($E3226=1,$G3226=1,SUMIFS(Registros!$J$2:$J$6000,Registros!$B$2:$B$6000,$A3226)&gt;0),1,0)</f>
        <v>1</v>
      </c>
      <c r="N3226">
        <f>IF($J3226&gt;0,1,IF(COUNTIFS(Registros!$A$2:$A$6000,"CS",Registros!$B$2:$B$6000,$A3226,Registros!$K$2:$K$6000,"&lt;&gt;")&gt;0,1,0))</f>
        <v>0</v>
      </c>
      <c r="O3226" t="str">
        <f t="shared" si="250"/>
        <v>SOLO MÓVIL</v>
      </c>
      <c r="P3226" t="str">
        <f t="shared" si="251"/>
        <v>Ofrecer fijo + internet (FLBBTV)</v>
      </c>
      <c r="Q3226">
        <f t="shared" si="252"/>
        <v>15</v>
      </c>
      <c r="R3226">
        <f>IFERROR(VLOOKUP($A3226,Registros!$B$2:$G$6000,6,0),IFERROR(INDEX(Winback!$C$2:$C$300,MATCH($A3226,Winback!$K$2:$K$300,0)),""))</f>
        <v>0</v>
      </c>
      <c r="S3226" t="str">
        <f t="shared" si="253"/>
        <v>+MOV</v>
      </c>
      <c r="T3226">
        <f t="shared" si="254"/>
        <v>1</v>
      </c>
    </row>
    <row r="3227" spans="1:20" x14ac:dyDescent="0.35">
      <c r="A3227" t="s">
        <v>15923</v>
      </c>
      <c r="B3227" t="s">
        <v>15924</v>
      </c>
      <c r="C3227" t="s">
        <v>15925</v>
      </c>
      <c r="D3227" t="s">
        <v>15926</v>
      </c>
      <c r="E3227">
        <f>IF(COUNTIFS(Registros!$A$2:$A$6000,"NP",Registros!$B$2:$B$6000,$A3227)&gt;0,1,0)</f>
        <v>0</v>
      </c>
      <c r="F3227">
        <f>IF($E3227=1,SUMIFS(Registros!$F$2:$F$6000,Registros!$A$2:$A$6000,"NP",Registros!$B$2:$B$6000,$A3227),0)</f>
        <v>0</v>
      </c>
      <c r="G3227">
        <f>IF(COUNTIFS(Registros!$A$2:$A$6000,"MOV",Registros!$B$2:$B$6000,$A3227)&gt;0,1,0)</f>
        <v>1</v>
      </c>
      <c r="H3227">
        <f>IF($G3227=1,SUMIFS(Registros!$F$2:$F$6000,Registros!$A$2:$A$6000,"MOV",Registros!$B$2:$B$6000,$A3227),0)</f>
        <v>16.29</v>
      </c>
      <c r="I3227">
        <f>IF(COUNTIFS(Registros!$A$2:$A$6000,"CS",Registros!$B$2:$B$6000,$A3227)&gt;0,1,0)</f>
        <v>0</v>
      </c>
      <c r="J3227">
        <f>IF($I3227=1,SUMIFS(Registros!$I$2:$I$6000,Registros!$A$2:$A$6000,"CS",Registros!$B$2:$B$6000,$A3227),0)</f>
        <v>0</v>
      </c>
      <c r="K3227">
        <f>IF(COUNTIFS(Winback!$K$2:$K$300,$A3227)&gt;0,1,0)</f>
        <v>0</v>
      </c>
      <c r="L3227">
        <f>IF(AND($K3227=1,LEFT($A3227,3)="WB-"),SUMIFS(Winback!$D$2:$D$300,Winback!$K$2:$K$300,$A3227),0)</f>
        <v>0</v>
      </c>
      <c r="M3227">
        <f>IF(OR($E3227=1,$G3227=1,SUMIFS(Registros!$J$2:$J$6000,Registros!$B$2:$B$6000,$A3227)&gt;0),1,0)</f>
        <v>1</v>
      </c>
      <c r="N3227">
        <f>IF($J3227&gt;0,1,IF(COUNTIFS(Registros!$A$2:$A$6000,"CS",Registros!$B$2:$B$6000,$A3227,Registros!$K$2:$K$6000,"&lt;&gt;")&gt;0,1,0))</f>
        <v>0</v>
      </c>
      <c r="O3227" t="str">
        <f t="shared" si="250"/>
        <v>SOLO MÓVIL</v>
      </c>
      <c r="P3227" t="str">
        <f t="shared" si="251"/>
        <v>Ofrecer fijo + internet (FLBBTV)</v>
      </c>
      <c r="Q3227">
        <f t="shared" si="252"/>
        <v>16.29</v>
      </c>
      <c r="R3227">
        <f>IFERROR(VLOOKUP($A3227,Registros!$B$2:$G$6000,6,0),IFERROR(INDEX(Winback!$C$2:$C$300,MATCH($A3227,Winback!$K$2:$K$300,0)),""))</f>
        <v>0</v>
      </c>
      <c r="S3227" t="str">
        <f t="shared" si="253"/>
        <v>+MOV</v>
      </c>
      <c r="T3227">
        <f t="shared" si="254"/>
        <v>1</v>
      </c>
    </row>
    <row r="3228" spans="1:20" x14ac:dyDescent="0.35">
      <c r="A3228" t="s">
        <v>15928</v>
      </c>
      <c r="B3228" t="s">
        <v>15929</v>
      </c>
      <c r="C3228" t="s">
        <v>15930</v>
      </c>
      <c r="D3228" t="s">
        <v>15931</v>
      </c>
      <c r="E3228">
        <f>IF(COUNTIFS(Registros!$A$2:$A$6000,"NP",Registros!$B$2:$B$6000,$A3228)&gt;0,1,0)</f>
        <v>0</v>
      </c>
      <c r="F3228">
        <f>IF($E3228=1,SUMIFS(Registros!$F$2:$F$6000,Registros!$A$2:$A$6000,"NP",Registros!$B$2:$B$6000,$A3228),0)</f>
        <v>0</v>
      </c>
      <c r="G3228">
        <f>IF(COUNTIFS(Registros!$A$2:$A$6000,"MOV",Registros!$B$2:$B$6000,$A3228)&gt;0,1,0)</f>
        <v>1</v>
      </c>
      <c r="H3228">
        <f>IF($G3228=1,SUMIFS(Registros!$F$2:$F$6000,Registros!$A$2:$A$6000,"MOV",Registros!$B$2:$B$6000,$A3228),0)</f>
        <v>15</v>
      </c>
      <c r="I3228">
        <f>IF(COUNTIFS(Registros!$A$2:$A$6000,"CS",Registros!$B$2:$B$6000,$A3228)&gt;0,1,0)</f>
        <v>0</v>
      </c>
      <c r="J3228">
        <f>IF($I3228=1,SUMIFS(Registros!$I$2:$I$6000,Registros!$A$2:$A$6000,"CS",Registros!$B$2:$B$6000,$A3228),0)</f>
        <v>0</v>
      </c>
      <c r="K3228">
        <f>IF(COUNTIFS(Winback!$K$2:$K$300,$A3228)&gt;0,1,0)</f>
        <v>0</v>
      </c>
      <c r="L3228">
        <f>IF(AND($K3228=1,LEFT($A3228,3)="WB-"),SUMIFS(Winback!$D$2:$D$300,Winback!$K$2:$K$300,$A3228),0)</f>
        <v>0</v>
      </c>
      <c r="M3228">
        <f>IF(OR($E3228=1,$G3228=1,SUMIFS(Registros!$J$2:$J$6000,Registros!$B$2:$B$6000,$A3228)&gt;0),1,0)</f>
        <v>1</v>
      </c>
      <c r="N3228">
        <f>IF($J3228&gt;0,1,IF(COUNTIFS(Registros!$A$2:$A$6000,"CS",Registros!$B$2:$B$6000,$A3228,Registros!$K$2:$K$6000,"&lt;&gt;")&gt;0,1,0))</f>
        <v>0</v>
      </c>
      <c r="O3228" t="str">
        <f t="shared" si="250"/>
        <v>SOLO MÓVIL</v>
      </c>
      <c r="P3228" t="str">
        <f t="shared" si="251"/>
        <v>Ofrecer fijo + internet (FLBBTV)</v>
      </c>
      <c r="Q3228">
        <f t="shared" si="252"/>
        <v>15</v>
      </c>
      <c r="R3228">
        <f>IFERROR(VLOOKUP($A3228,Registros!$B$2:$G$6000,6,0),IFERROR(INDEX(Winback!$C$2:$C$300,MATCH($A3228,Winback!$K$2:$K$300,0)),""))</f>
        <v>0</v>
      </c>
      <c r="S3228" t="str">
        <f t="shared" si="253"/>
        <v>+MOV</v>
      </c>
      <c r="T3228">
        <f t="shared" si="254"/>
        <v>1</v>
      </c>
    </row>
    <row r="3229" spans="1:20" x14ac:dyDescent="0.35">
      <c r="A3229" t="s">
        <v>15933</v>
      </c>
      <c r="B3229" t="s">
        <v>15934</v>
      </c>
      <c r="C3229" t="s">
        <v>15935</v>
      </c>
      <c r="D3229" t="s">
        <v>15936</v>
      </c>
      <c r="E3229">
        <f>IF(COUNTIFS(Registros!$A$2:$A$6000,"NP",Registros!$B$2:$B$6000,$A3229)&gt;0,1,0)</f>
        <v>0</v>
      </c>
      <c r="F3229">
        <f>IF($E3229=1,SUMIFS(Registros!$F$2:$F$6000,Registros!$A$2:$A$6000,"NP",Registros!$B$2:$B$6000,$A3229),0)</f>
        <v>0</v>
      </c>
      <c r="G3229">
        <f>IF(COUNTIFS(Registros!$A$2:$A$6000,"MOV",Registros!$B$2:$B$6000,$A3229)&gt;0,1,0)</f>
        <v>1</v>
      </c>
      <c r="H3229">
        <f>IF($G3229=1,SUMIFS(Registros!$F$2:$F$6000,Registros!$A$2:$A$6000,"MOV",Registros!$B$2:$B$6000,$A3229),0)</f>
        <v>17.579999999999998</v>
      </c>
      <c r="I3229">
        <f>IF(COUNTIFS(Registros!$A$2:$A$6000,"CS",Registros!$B$2:$B$6000,$A3229)&gt;0,1,0)</f>
        <v>0</v>
      </c>
      <c r="J3229">
        <f>IF($I3229=1,SUMIFS(Registros!$I$2:$I$6000,Registros!$A$2:$A$6000,"CS",Registros!$B$2:$B$6000,$A3229),0)</f>
        <v>0</v>
      </c>
      <c r="K3229">
        <f>IF(COUNTIFS(Winback!$K$2:$K$300,$A3229)&gt;0,1,0)</f>
        <v>0</v>
      </c>
      <c r="L3229">
        <f>IF(AND($K3229=1,LEFT($A3229,3)="WB-"),SUMIFS(Winback!$D$2:$D$300,Winback!$K$2:$K$300,$A3229),0)</f>
        <v>0</v>
      </c>
      <c r="M3229">
        <f>IF(OR($E3229=1,$G3229=1,SUMIFS(Registros!$J$2:$J$6000,Registros!$B$2:$B$6000,$A3229)&gt;0),1,0)</f>
        <v>1</v>
      </c>
      <c r="N3229">
        <f>IF($J3229&gt;0,1,IF(COUNTIFS(Registros!$A$2:$A$6000,"CS",Registros!$B$2:$B$6000,$A3229,Registros!$K$2:$K$6000,"&lt;&gt;")&gt;0,1,0))</f>
        <v>0</v>
      </c>
      <c r="O3229" t="str">
        <f t="shared" si="250"/>
        <v>SOLO MÓVIL</v>
      </c>
      <c r="P3229" t="str">
        <f t="shared" si="251"/>
        <v>Ofrecer fijo + internet (FLBBTV)</v>
      </c>
      <c r="Q3229">
        <f t="shared" si="252"/>
        <v>17.579999999999998</v>
      </c>
      <c r="R3229">
        <f>IFERROR(VLOOKUP($A3229,Registros!$B$2:$G$6000,6,0),IFERROR(INDEX(Winback!$C$2:$C$300,MATCH($A3229,Winback!$K$2:$K$300,0)),""))</f>
        <v>0</v>
      </c>
      <c r="S3229" t="str">
        <f t="shared" si="253"/>
        <v>+MOV</v>
      </c>
      <c r="T3229">
        <f t="shared" si="254"/>
        <v>1</v>
      </c>
    </row>
    <row r="3230" spans="1:20" x14ac:dyDescent="0.35">
      <c r="A3230" t="s">
        <v>15937</v>
      </c>
      <c r="B3230" t="s">
        <v>15938</v>
      </c>
      <c r="C3230" t="s">
        <v>15939</v>
      </c>
      <c r="D3230" t="s">
        <v>15940</v>
      </c>
      <c r="E3230">
        <f>IF(COUNTIFS(Registros!$A$2:$A$6000,"NP",Registros!$B$2:$B$6000,$A3230)&gt;0,1,0)</f>
        <v>0</v>
      </c>
      <c r="F3230">
        <f>IF($E3230=1,SUMIFS(Registros!$F$2:$F$6000,Registros!$A$2:$A$6000,"NP",Registros!$B$2:$B$6000,$A3230),0)</f>
        <v>0</v>
      </c>
      <c r="G3230">
        <f>IF(COUNTIFS(Registros!$A$2:$A$6000,"MOV",Registros!$B$2:$B$6000,$A3230)&gt;0,1,0)</f>
        <v>1</v>
      </c>
      <c r="H3230">
        <f>IF($G3230=1,SUMIFS(Registros!$F$2:$F$6000,Registros!$A$2:$A$6000,"MOV",Registros!$B$2:$B$6000,$A3230),0)</f>
        <v>15</v>
      </c>
      <c r="I3230">
        <f>IF(COUNTIFS(Registros!$A$2:$A$6000,"CS",Registros!$B$2:$B$6000,$A3230)&gt;0,1,0)</f>
        <v>0</v>
      </c>
      <c r="J3230">
        <f>IF($I3230=1,SUMIFS(Registros!$I$2:$I$6000,Registros!$A$2:$A$6000,"CS",Registros!$B$2:$B$6000,$A3230),0)</f>
        <v>0</v>
      </c>
      <c r="K3230">
        <f>IF(COUNTIFS(Winback!$K$2:$K$300,$A3230)&gt;0,1,0)</f>
        <v>0</v>
      </c>
      <c r="L3230">
        <f>IF(AND($K3230=1,LEFT($A3230,3)="WB-"),SUMIFS(Winback!$D$2:$D$300,Winback!$K$2:$K$300,$A3230),0)</f>
        <v>0</v>
      </c>
      <c r="M3230">
        <f>IF(OR($E3230=1,$G3230=1,SUMIFS(Registros!$J$2:$J$6000,Registros!$B$2:$B$6000,$A3230)&gt;0),1,0)</f>
        <v>1</v>
      </c>
      <c r="N3230">
        <f>IF($J3230&gt;0,1,IF(COUNTIFS(Registros!$A$2:$A$6000,"CS",Registros!$B$2:$B$6000,$A3230,Registros!$K$2:$K$6000,"&lt;&gt;")&gt;0,1,0))</f>
        <v>0</v>
      </c>
      <c r="O3230" t="str">
        <f t="shared" si="250"/>
        <v>SOLO MÓVIL</v>
      </c>
      <c r="P3230" t="str">
        <f t="shared" si="251"/>
        <v>Ofrecer fijo + internet (FLBBTV)</v>
      </c>
      <c r="Q3230">
        <f t="shared" si="252"/>
        <v>15</v>
      </c>
      <c r="R3230">
        <f>IFERROR(VLOOKUP($A3230,Registros!$B$2:$G$6000,6,0),IFERROR(INDEX(Winback!$C$2:$C$300,MATCH($A3230,Winback!$K$2:$K$300,0)),""))</f>
        <v>0</v>
      </c>
      <c r="S3230" t="str">
        <f t="shared" si="253"/>
        <v>+MOV</v>
      </c>
      <c r="T3230">
        <f t="shared" si="254"/>
        <v>1</v>
      </c>
    </row>
    <row r="3231" spans="1:20" x14ac:dyDescent="0.35">
      <c r="A3231" t="s">
        <v>15942</v>
      </c>
      <c r="B3231" t="s">
        <v>15943</v>
      </c>
      <c r="C3231" t="s">
        <v>15944</v>
      </c>
      <c r="D3231" t="s">
        <v>15945</v>
      </c>
      <c r="E3231">
        <f>IF(COUNTIFS(Registros!$A$2:$A$6000,"NP",Registros!$B$2:$B$6000,$A3231)&gt;0,1,0)</f>
        <v>0</v>
      </c>
      <c r="F3231">
        <f>IF($E3231=1,SUMIFS(Registros!$F$2:$F$6000,Registros!$A$2:$A$6000,"NP",Registros!$B$2:$B$6000,$A3231),0)</f>
        <v>0</v>
      </c>
      <c r="G3231">
        <f>IF(COUNTIFS(Registros!$A$2:$A$6000,"MOV",Registros!$B$2:$B$6000,$A3231)&gt;0,1,0)</f>
        <v>1</v>
      </c>
      <c r="H3231">
        <f>IF($G3231=1,SUMIFS(Registros!$F$2:$F$6000,Registros!$A$2:$A$6000,"MOV",Registros!$B$2:$B$6000,$A3231),0)</f>
        <v>15</v>
      </c>
      <c r="I3231">
        <f>IF(COUNTIFS(Registros!$A$2:$A$6000,"CS",Registros!$B$2:$B$6000,$A3231)&gt;0,1,0)</f>
        <v>0</v>
      </c>
      <c r="J3231">
        <f>IF($I3231=1,SUMIFS(Registros!$I$2:$I$6000,Registros!$A$2:$A$6000,"CS",Registros!$B$2:$B$6000,$A3231),0)</f>
        <v>0</v>
      </c>
      <c r="K3231">
        <f>IF(COUNTIFS(Winback!$K$2:$K$300,$A3231)&gt;0,1,0)</f>
        <v>0</v>
      </c>
      <c r="L3231">
        <f>IF(AND($K3231=1,LEFT($A3231,3)="WB-"),SUMIFS(Winback!$D$2:$D$300,Winback!$K$2:$K$300,$A3231),0)</f>
        <v>0</v>
      </c>
      <c r="M3231">
        <f>IF(OR($E3231=1,$G3231=1,SUMIFS(Registros!$J$2:$J$6000,Registros!$B$2:$B$6000,$A3231)&gt;0),1,0)</f>
        <v>1</v>
      </c>
      <c r="N3231">
        <f>IF($J3231&gt;0,1,IF(COUNTIFS(Registros!$A$2:$A$6000,"CS",Registros!$B$2:$B$6000,$A3231,Registros!$K$2:$K$6000,"&lt;&gt;")&gt;0,1,0))</f>
        <v>0</v>
      </c>
      <c r="O3231" t="str">
        <f t="shared" si="250"/>
        <v>SOLO MÓVIL</v>
      </c>
      <c r="P3231" t="str">
        <f t="shared" si="251"/>
        <v>Ofrecer fijo + internet (FLBBTV)</v>
      </c>
      <c r="Q3231">
        <f t="shared" si="252"/>
        <v>15</v>
      </c>
      <c r="R3231">
        <f>IFERROR(VLOOKUP($A3231,Registros!$B$2:$G$6000,6,0),IFERROR(INDEX(Winback!$C$2:$C$300,MATCH($A3231,Winback!$K$2:$K$300,0)),""))</f>
        <v>0</v>
      </c>
      <c r="S3231" t="str">
        <f t="shared" si="253"/>
        <v>+MOV</v>
      </c>
      <c r="T3231">
        <f t="shared" si="254"/>
        <v>1</v>
      </c>
    </row>
    <row r="3232" spans="1:20" x14ac:dyDescent="0.35">
      <c r="A3232" t="s">
        <v>15947</v>
      </c>
      <c r="B3232" t="s">
        <v>15948</v>
      </c>
      <c r="C3232" t="s">
        <v>15949</v>
      </c>
      <c r="D3232" t="s">
        <v>15950</v>
      </c>
      <c r="E3232">
        <f>IF(COUNTIFS(Registros!$A$2:$A$6000,"NP",Registros!$B$2:$B$6000,$A3232)&gt;0,1,0)</f>
        <v>0</v>
      </c>
      <c r="F3232">
        <f>IF($E3232=1,SUMIFS(Registros!$F$2:$F$6000,Registros!$A$2:$A$6000,"NP",Registros!$B$2:$B$6000,$A3232),0)</f>
        <v>0</v>
      </c>
      <c r="G3232">
        <f>IF(COUNTIFS(Registros!$A$2:$A$6000,"MOV",Registros!$B$2:$B$6000,$A3232)&gt;0,1,0)</f>
        <v>1</v>
      </c>
      <c r="H3232">
        <f>IF($G3232=1,SUMIFS(Registros!$F$2:$F$6000,Registros!$A$2:$A$6000,"MOV",Registros!$B$2:$B$6000,$A3232),0)</f>
        <v>16.29</v>
      </c>
      <c r="I3232">
        <f>IF(COUNTIFS(Registros!$A$2:$A$6000,"CS",Registros!$B$2:$B$6000,$A3232)&gt;0,1,0)</f>
        <v>0</v>
      </c>
      <c r="J3232">
        <f>IF($I3232=1,SUMIFS(Registros!$I$2:$I$6000,Registros!$A$2:$A$6000,"CS",Registros!$B$2:$B$6000,$A3232),0)</f>
        <v>0</v>
      </c>
      <c r="K3232">
        <f>IF(COUNTIFS(Winback!$K$2:$K$300,$A3232)&gt;0,1,0)</f>
        <v>0</v>
      </c>
      <c r="L3232">
        <f>IF(AND($K3232=1,LEFT($A3232,3)="WB-"),SUMIFS(Winback!$D$2:$D$300,Winback!$K$2:$K$300,$A3232),0)</f>
        <v>0</v>
      </c>
      <c r="M3232">
        <f>IF(OR($E3232=1,$G3232=1,SUMIFS(Registros!$J$2:$J$6000,Registros!$B$2:$B$6000,$A3232)&gt;0),1,0)</f>
        <v>1</v>
      </c>
      <c r="N3232">
        <f>IF($J3232&gt;0,1,IF(COUNTIFS(Registros!$A$2:$A$6000,"CS",Registros!$B$2:$B$6000,$A3232,Registros!$K$2:$K$6000,"&lt;&gt;")&gt;0,1,0))</f>
        <v>0</v>
      </c>
      <c r="O3232" t="str">
        <f t="shared" si="250"/>
        <v>SOLO MÓVIL</v>
      </c>
      <c r="P3232" t="str">
        <f t="shared" si="251"/>
        <v>Ofrecer fijo + internet (FLBBTV)</v>
      </c>
      <c r="Q3232">
        <f t="shared" si="252"/>
        <v>16.29</v>
      </c>
      <c r="R3232">
        <f>IFERROR(VLOOKUP($A3232,Registros!$B$2:$G$6000,6,0),IFERROR(INDEX(Winback!$C$2:$C$300,MATCH($A3232,Winback!$K$2:$K$300,0)),""))</f>
        <v>0</v>
      </c>
      <c r="S3232" t="str">
        <f t="shared" si="253"/>
        <v>+MOV</v>
      </c>
      <c r="T3232">
        <f t="shared" si="254"/>
        <v>1</v>
      </c>
    </row>
    <row r="3233" spans="1:20" x14ac:dyDescent="0.35">
      <c r="A3233" t="s">
        <v>15951</v>
      </c>
      <c r="B3233" t="s">
        <v>15952</v>
      </c>
      <c r="C3233" t="s">
        <v>15953</v>
      </c>
      <c r="D3233" t="s">
        <v>15954</v>
      </c>
      <c r="E3233">
        <f>IF(COUNTIFS(Registros!$A$2:$A$6000,"NP",Registros!$B$2:$B$6000,$A3233)&gt;0,1,0)</f>
        <v>0</v>
      </c>
      <c r="F3233">
        <f>IF($E3233=1,SUMIFS(Registros!$F$2:$F$6000,Registros!$A$2:$A$6000,"NP",Registros!$B$2:$B$6000,$A3233),0)</f>
        <v>0</v>
      </c>
      <c r="G3233">
        <f>IF(COUNTIFS(Registros!$A$2:$A$6000,"MOV",Registros!$B$2:$B$6000,$A3233)&gt;0,1,0)</f>
        <v>1</v>
      </c>
      <c r="H3233">
        <f>IF($G3233=1,SUMIFS(Registros!$F$2:$F$6000,Registros!$A$2:$A$6000,"MOV",Registros!$B$2:$B$6000,$A3233),0)</f>
        <v>15</v>
      </c>
      <c r="I3233">
        <f>IF(COUNTIFS(Registros!$A$2:$A$6000,"CS",Registros!$B$2:$B$6000,$A3233)&gt;0,1,0)</f>
        <v>0</v>
      </c>
      <c r="J3233">
        <f>IF($I3233=1,SUMIFS(Registros!$I$2:$I$6000,Registros!$A$2:$A$6000,"CS",Registros!$B$2:$B$6000,$A3233),0)</f>
        <v>0</v>
      </c>
      <c r="K3233">
        <f>IF(COUNTIFS(Winback!$K$2:$K$300,$A3233)&gt;0,1,0)</f>
        <v>0</v>
      </c>
      <c r="L3233">
        <f>IF(AND($K3233=1,LEFT($A3233,3)="WB-"),SUMIFS(Winback!$D$2:$D$300,Winback!$K$2:$K$300,$A3233),0)</f>
        <v>0</v>
      </c>
      <c r="M3233">
        <f>IF(OR($E3233=1,$G3233=1,SUMIFS(Registros!$J$2:$J$6000,Registros!$B$2:$B$6000,$A3233)&gt;0),1,0)</f>
        <v>1</v>
      </c>
      <c r="N3233">
        <f>IF($J3233&gt;0,1,IF(COUNTIFS(Registros!$A$2:$A$6000,"CS",Registros!$B$2:$B$6000,$A3233,Registros!$K$2:$K$6000,"&lt;&gt;")&gt;0,1,0))</f>
        <v>0</v>
      </c>
      <c r="O3233" t="str">
        <f t="shared" si="250"/>
        <v>SOLO MÓVIL</v>
      </c>
      <c r="P3233" t="str">
        <f t="shared" si="251"/>
        <v>Ofrecer fijo + internet (FLBBTV)</v>
      </c>
      <c r="Q3233">
        <f t="shared" si="252"/>
        <v>15</v>
      </c>
      <c r="R3233">
        <f>IFERROR(VLOOKUP($A3233,Registros!$B$2:$G$6000,6,0),IFERROR(INDEX(Winback!$C$2:$C$300,MATCH($A3233,Winback!$K$2:$K$300,0)),""))</f>
        <v>0</v>
      </c>
      <c r="S3233" t="str">
        <f t="shared" si="253"/>
        <v>+MOV</v>
      </c>
      <c r="T3233">
        <f t="shared" si="254"/>
        <v>1</v>
      </c>
    </row>
    <row r="3234" spans="1:20" x14ac:dyDescent="0.35">
      <c r="A3234" t="s">
        <v>15956</v>
      </c>
      <c r="B3234" t="s">
        <v>15957</v>
      </c>
      <c r="C3234" t="s">
        <v>15958</v>
      </c>
      <c r="D3234" t="s">
        <v>15959</v>
      </c>
      <c r="E3234">
        <f>IF(COUNTIFS(Registros!$A$2:$A$6000,"NP",Registros!$B$2:$B$6000,$A3234)&gt;0,1,0)</f>
        <v>0</v>
      </c>
      <c r="F3234">
        <f>IF($E3234=1,SUMIFS(Registros!$F$2:$F$6000,Registros!$A$2:$A$6000,"NP",Registros!$B$2:$B$6000,$A3234),0)</f>
        <v>0</v>
      </c>
      <c r="G3234">
        <f>IF(COUNTIFS(Registros!$A$2:$A$6000,"MOV",Registros!$B$2:$B$6000,$A3234)&gt;0,1,0)</f>
        <v>1</v>
      </c>
      <c r="H3234">
        <f>IF($G3234=1,SUMIFS(Registros!$F$2:$F$6000,Registros!$A$2:$A$6000,"MOV",Registros!$B$2:$B$6000,$A3234),0)</f>
        <v>16.29</v>
      </c>
      <c r="I3234">
        <f>IF(COUNTIFS(Registros!$A$2:$A$6000,"CS",Registros!$B$2:$B$6000,$A3234)&gt;0,1,0)</f>
        <v>0</v>
      </c>
      <c r="J3234">
        <f>IF($I3234=1,SUMIFS(Registros!$I$2:$I$6000,Registros!$A$2:$A$6000,"CS",Registros!$B$2:$B$6000,$A3234),0)</f>
        <v>0</v>
      </c>
      <c r="K3234">
        <f>IF(COUNTIFS(Winback!$K$2:$K$300,$A3234)&gt;0,1,0)</f>
        <v>0</v>
      </c>
      <c r="L3234">
        <f>IF(AND($K3234=1,LEFT($A3234,3)="WB-"),SUMIFS(Winback!$D$2:$D$300,Winback!$K$2:$K$300,$A3234),0)</f>
        <v>0</v>
      </c>
      <c r="M3234">
        <f>IF(OR($E3234=1,$G3234=1,SUMIFS(Registros!$J$2:$J$6000,Registros!$B$2:$B$6000,$A3234)&gt;0),1,0)</f>
        <v>1</v>
      </c>
      <c r="N3234">
        <f>IF($J3234&gt;0,1,IF(COUNTIFS(Registros!$A$2:$A$6000,"CS",Registros!$B$2:$B$6000,$A3234,Registros!$K$2:$K$6000,"&lt;&gt;")&gt;0,1,0))</f>
        <v>0</v>
      </c>
      <c r="O3234" t="str">
        <f t="shared" si="250"/>
        <v>SOLO MÓVIL</v>
      </c>
      <c r="P3234" t="str">
        <f t="shared" si="251"/>
        <v>Ofrecer fijo + internet (FLBBTV)</v>
      </c>
      <c r="Q3234">
        <f t="shared" si="252"/>
        <v>16.29</v>
      </c>
      <c r="R3234">
        <f>IFERROR(VLOOKUP($A3234,Registros!$B$2:$G$6000,6,0),IFERROR(INDEX(Winback!$C$2:$C$300,MATCH($A3234,Winback!$K$2:$K$300,0)),""))</f>
        <v>0</v>
      </c>
      <c r="S3234" t="str">
        <f t="shared" si="253"/>
        <v>+MOV</v>
      </c>
      <c r="T3234">
        <f t="shared" si="254"/>
        <v>1</v>
      </c>
    </row>
    <row r="3235" spans="1:20" x14ac:dyDescent="0.35">
      <c r="A3235" t="s">
        <v>15960</v>
      </c>
      <c r="B3235" t="s">
        <v>15961</v>
      </c>
      <c r="C3235" t="s">
        <v>15962</v>
      </c>
      <c r="D3235" t="s">
        <v>15963</v>
      </c>
      <c r="E3235">
        <f>IF(COUNTIFS(Registros!$A$2:$A$6000,"NP",Registros!$B$2:$B$6000,$A3235)&gt;0,1,0)</f>
        <v>0</v>
      </c>
      <c r="F3235">
        <f>IF($E3235=1,SUMIFS(Registros!$F$2:$F$6000,Registros!$A$2:$A$6000,"NP",Registros!$B$2:$B$6000,$A3235),0)</f>
        <v>0</v>
      </c>
      <c r="G3235">
        <f>IF(COUNTIFS(Registros!$A$2:$A$6000,"MOV",Registros!$B$2:$B$6000,$A3235)&gt;0,1,0)</f>
        <v>1</v>
      </c>
      <c r="H3235">
        <f>IF($G3235=1,SUMIFS(Registros!$F$2:$F$6000,Registros!$A$2:$A$6000,"MOV",Registros!$B$2:$B$6000,$A3235),0)</f>
        <v>15</v>
      </c>
      <c r="I3235">
        <f>IF(COUNTIFS(Registros!$A$2:$A$6000,"CS",Registros!$B$2:$B$6000,$A3235)&gt;0,1,0)</f>
        <v>0</v>
      </c>
      <c r="J3235">
        <f>IF($I3235=1,SUMIFS(Registros!$I$2:$I$6000,Registros!$A$2:$A$6000,"CS",Registros!$B$2:$B$6000,$A3235),0)</f>
        <v>0</v>
      </c>
      <c r="K3235">
        <f>IF(COUNTIFS(Winback!$K$2:$K$300,$A3235)&gt;0,1,0)</f>
        <v>0</v>
      </c>
      <c r="L3235">
        <f>IF(AND($K3235=1,LEFT($A3235,3)="WB-"),SUMIFS(Winback!$D$2:$D$300,Winback!$K$2:$K$300,$A3235),0)</f>
        <v>0</v>
      </c>
      <c r="M3235">
        <f>IF(OR($E3235=1,$G3235=1,SUMIFS(Registros!$J$2:$J$6000,Registros!$B$2:$B$6000,$A3235)&gt;0),1,0)</f>
        <v>1</v>
      </c>
      <c r="N3235">
        <f>IF($J3235&gt;0,1,IF(COUNTIFS(Registros!$A$2:$A$6000,"CS",Registros!$B$2:$B$6000,$A3235,Registros!$K$2:$K$6000,"&lt;&gt;")&gt;0,1,0))</f>
        <v>0</v>
      </c>
      <c r="O3235" t="str">
        <f t="shared" si="250"/>
        <v>SOLO MÓVIL</v>
      </c>
      <c r="P3235" t="str">
        <f t="shared" si="251"/>
        <v>Ofrecer fijo + internet (FLBBTV)</v>
      </c>
      <c r="Q3235">
        <f t="shared" si="252"/>
        <v>15</v>
      </c>
      <c r="R3235">
        <f>IFERROR(VLOOKUP($A3235,Registros!$B$2:$G$6000,6,0),IFERROR(INDEX(Winback!$C$2:$C$300,MATCH($A3235,Winback!$K$2:$K$300,0)),""))</f>
        <v>0</v>
      </c>
      <c r="S3235" t="str">
        <f t="shared" si="253"/>
        <v>+MOV</v>
      </c>
      <c r="T3235">
        <f t="shared" si="254"/>
        <v>1</v>
      </c>
    </row>
    <row r="3236" spans="1:20" x14ac:dyDescent="0.35">
      <c r="A3236" t="s">
        <v>15965</v>
      </c>
      <c r="B3236" t="s">
        <v>15966</v>
      </c>
      <c r="C3236" t="s">
        <v>15967</v>
      </c>
      <c r="D3236" t="s">
        <v>15968</v>
      </c>
      <c r="E3236">
        <f>IF(COUNTIFS(Registros!$A$2:$A$6000,"NP",Registros!$B$2:$B$6000,$A3236)&gt;0,1,0)</f>
        <v>0</v>
      </c>
      <c r="F3236">
        <f>IF($E3236=1,SUMIFS(Registros!$F$2:$F$6000,Registros!$A$2:$A$6000,"NP",Registros!$B$2:$B$6000,$A3236),0)</f>
        <v>0</v>
      </c>
      <c r="G3236">
        <f>IF(COUNTIFS(Registros!$A$2:$A$6000,"MOV",Registros!$B$2:$B$6000,$A3236)&gt;0,1,0)</f>
        <v>1</v>
      </c>
      <c r="H3236">
        <f>IF($G3236=1,SUMIFS(Registros!$F$2:$F$6000,Registros!$A$2:$A$6000,"MOV",Registros!$B$2:$B$6000,$A3236),0)</f>
        <v>15</v>
      </c>
      <c r="I3236">
        <f>IF(COUNTIFS(Registros!$A$2:$A$6000,"CS",Registros!$B$2:$B$6000,$A3236)&gt;0,1,0)</f>
        <v>0</v>
      </c>
      <c r="J3236">
        <f>IF($I3236=1,SUMIFS(Registros!$I$2:$I$6000,Registros!$A$2:$A$6000,"CS",Registros!$B$2:$B$6000,$A3236),0)</f>
        <v>0</v>
      </c>
      <c r="K3236">
        <f>IF(COUNTIFS(Winback!$K$2:$K$300,$A3236)&gt;0,1,0)</f>
        <v>0</v>
      </c>
      <c r="L3236">
        <f>IF(AND($K3236=1,LEFT($A3236,3)="WB-"),SUMIFS(Winback!$D$2:$D$300,Winback!$K$2:$K$300,$A3236),0)</f>
        <v>0</v>
      </c>
      <c r="M3236">
        <f>IF(OR($E3236=1,$G3236=1,SUMIFS(Registros!$J$2:$J$6000,Registros!$B$2:$B$6000,$A3236)&gt;0),1,0)</f>
        <v>1</v>
      </c>
      <c r="N3236">
        <f>IF($J3236&gt;0,1,IF(COUNTIFS(Registros!$A$2:$A$6000,"CS",Registros!$B$2:$B$6000,$A3236,Registros!$K$2:$K$6000,"&lt;&gt;")&gt;0,1,0))</f>
        <v>0</v>
      </c>
      <c r="O3236" t="str">
        <f t="shared" si="250"/>
        <v>SOLO MÓVIL</v>
      </c>
      <c r="P3236" t="str">
        <f t="shared" si="251"/>
        <v>Ofrecer fijo + internet (FLBBTV)</v>
      </c>
      <c r="Q3236">
        <f t="shared" si="252"/>
        <v>15</v>
      </c>
      <c r="R3236">
        <f>IFERROR(VLOOKUP($A3236,Registros!$B$2:$G$6000,6,0),IFERROR(INDEX(Winback!$C$2:$C$300,MATCH($A3236,Winback!$K$2:$K$300,0)),""))</f>
        <v>0</v>
      </c>
      <c r="S3236" t="str">
        <f t="shared" si="253"/>
        <v>+MOV</v>
      </c>
      <c r="T3236">
        <f t="shared" si="254"/>
        <v>1</v>
      </c>
    </row>
    <row r="3237" spans="1:20" x14ac:dyDescent="0.35">
      <c r="A3237" t="s">
        <v>15970</v>
      </c>
      <c r="B3237" t="s">
        <v>15971</v>
      </c>
      <c r="C3237" t="s">
        <v>15972</v>
      </c>
      <c r="D3237" t="s">
        <v>15973</v>
      </c>
      <c r="E3237">
        <f>IF(COUNTIFS(Registros!$A$2:$A$6000,"NP",Registros!$B$2:$B$6000,$A3237)&gt;0,1,0)</f>
        <v>0</v>
      </c>
      <c r="F3237">
        <f>IF($E3237=1,SUMIFS(Registros!$F$2:$F$6000,Registros!$A$2:$A$6000,"NP",Registros!$B$2:$B$6000,$A3237),0)</f>
        <v>0</v>
      </c>
      <c r="G3237">
        <f>IF(COUNTIFS(Registros!$A$2:$A$6000,"MOV",Registros!$B$2:$B$6000,$A3237)&gt;0,1,0)</f>
        <v>1</v>
      </c>
      <c r="H3237">
        <f>IF($G3237=1,SUMIFS(Registros!$F$2:$F$6000,Registros!$A$2:$A$6000,"MOV",Registros!$B$2:$B$6000,$A3237),0)</f>
        <v>20.16</v>
      </c>
      <c r="I3237">
        <f>IF(COUNTIFS(Registros!$A$2:$A$6000,"CS",Registros!$B$2:$B$6000,$A3237)&gt;0,1,0)</f>
        <v>0</v>
      </c>
      <c r="J3237">
        <f>IF($I3237=1,SUMIFS(Registros!$I$2:$I$6000,Registros!$A$2:$A$6000,"CS",Registros!$B$2:$B$6000,$A3237),0)</f>
        <v>0</v>
      </c>
      <c r="K3237">
        <f>IF(COUNTIFS(Winback!$K$2:$K$300,$A3237)&gt;0,1,0)</f>
        <v>0</v>
      </c>
      <c r="L3237">
        <f>IF(AND($K3237=1,LEFT($A3237,3)="WB-"),SUMIFS(Winback!$D$2:$D$300,Winback!$K$2:$K$300,$A3237),0)</f>
        <v>0</v>
      </c>
      <c r="M3237">
        <f>IF(OR($E3237=1,$G3237=1,SUMIFS(Registros!$J$2:$J$6000,Registros!$B$2:$B$6000,$A3237)&gt;0),1,0)</f>
        <v>1</v>
      </c>
      <c r="N3237">
        <f>IF($J3237&gt;0,1,IF(COUNTIFS(Registros!$A$2:$A$6000,"CS",Registros!$B$2:$B$6000,$A3237,Registros!$K$2:$K$6000,"&lt;&gt;")&gt;0,1,0))</f>
        <v>0</v>
      </c>
      <c r="O3237" t="str">
        <f t="shared" si="250"/>
        <v>SOLO MÓVIL</v>
      </c>
      <c r="P3237" t="str">
        <f t="shared" si="251"/>
        <v>Ofrecer fijo + internet (FLBBTV)</v>
      </c>
      <c r="Q3237">
        <f t="shared" si="252"/>
        <v>20.16</v>
      </c>
      <c r="R3237">
        <f>IFERROR(VLOOKUP($A3237,Registros!$B$2:$G$6000,6,0),IFERROR(INDEX(Winback!$C$2:$C$300,MATCH($A3237,Winback!$K$2:$K$300,0)),""))</f>
        <v>0</v>
      </c>
      <c r="S3237" t="str">
        <f t="shared" si="253"/>
        <v>+MOV</v>
      </c>
      <c r="T3237">
        <f t="shared" si="254"/>
        <v>1</v>
      </c>
    </row>
    <row r="3238" spans="1:20" x14ac:dyDescent="0.35">
      <c r="A3238" t="s">
        <v>15974</v>
      </c>
      <c r="B3238" t="s">
        <v>15975</v>
      </c>
      <c r="C3238" t="s">
        <v>15976</v>
      </c>
      <c r="D3238" t="s">
        <v>15977</v>
      </c>
      <c r="E3238">
        <f>IF(COUNTIFS(Registros!$A$2:$A$6000,"NP",Registros!$B$2:$B$6000,$A3238)&gt;0,1,0)</f>
        <v>0</v>
      </c>
      <c r="F3238">
        <f>IF($E3238=1,SUMIFS(Registros!$F$2:$F$6000,Registros!$A$2:$A$6000,"NP",Registros!$B$2:$B$6000,$A3238),0)</f>
        <v>0</v>
      </c>
      <c r="G3238">
        <f>IF(COUNTIFS(Registros!$A$2:$A$6000,"MOV",Registros!$B$2:$B$6000,$A3238)&gt;0,1,0)</f>
        <v>1</v>
      </c>
      <c r="H3238">
        <f>IF($G3238=1,SUMIFS(Registros!$F$2:$F$6000,Registros!$A$2:$A$6000,"MOV",Registros!$B$2:$B$6000,$A3238),0)</f>
        <v>22.75</v>
      </c>
      <c r="I3238">
        <f>IF(COUNTIFS(Registros!$A$2:$A$6000,"CS",Registros!$B$2:$B$6000,$A3238)&gt;0,1,0)</f>
        <v>0</v>
      </c>
      <c r="J3238">
        <f>IF($I3238=1,SUMIFS(Registros!$I$2:$I$6000,Registros!$A$2:$A$6000,"CS",Registros!$B$2:$B$6000,$A3238),0)</f>
        <v>0</v>
      </c>
      <c r="K3238">
        <f>IF(COUNTIFS(Winback!$K$2:$K$300,$A3238)&gt;0,1,0)</f>
        <v>0</v>
      </c>
      <c r="L3238">
        <f>IF(AND($K3238=1,LEFT($A3238,3)="WB-"),SUMIFS(Winback!$D$2:$D$300,Winback!$K$2:$K$300,$A3238),0)</f>
        <v>0</v>
      </c>
      <c r="M3238">
        <f>IF(OR($E3238=1,$G3238=1,SUMIFS(Registros!$J$2:$J$6000,Registros!$B$2:$B$6000,$A3238)&gt;0),1,0)</f>
        <v>1</v>
      </c>
      <c r="N3238">
        <f>IF($J3238&gt;0,1,IF(COUNTIFS(Registros!$A$2:$A$6000,"CS",Registros!$B$2:$B$6000,$A3238,Registros!$K$2:$K$6000,"&lt;&gt;")&gt;0,1,0))</f>
        <v>0</v>
      </c>
      <c r="O3238" t="str">
        <f t="shared" si="250"/>
        <v>SOLO MÓVIL</v>
      </c>
      <c r="P3238" t="str">
        <f t="shared" si="251"/>
        <v>Ofrecer fijo + internet (FLBBTV)</v>
      </c>
      <c r="Q3238">
        <f t="shared" si="252"/>
        <v>22.75</v>
      </c>
      <c r="R3238">
        <f>IFERROR(VLOOKUP($A3238,Registros!$B$2:$G$6000,6,0),IFERROR(INDEX(Winback!$C$2:$C$300,MATCH($A3238,Winback!$K$2:$K$300,0)),""))</f>
        <v>0</v>
      </c>
      <c r="S3238" t="str">
        <f t="shared" si="253"/>
        <v>+MOV</v>
      </c>
      <c r="T3238">
        <f t="shared" si="254"/>
        <v>1</v>
      </c>
    </row>
    <row r="3239" spans="1:20" x14ac:dyDescent="0.35">
      <c r="A3239" t="s">
        <v>15979</v>
      </c>
      <c r="B3239" t="s">
        <v>15980</v>
      </c>
      <c r="C3239" t="s">
        <v>15981</v>
      </c>
      <c r="D3239" t="s">
        <v>15982</v>
      </c>
      <c r="E3239">
        <f>IF(COUNTIFS(Registros!$A$2:$A$6000,"NP",Registros!$B$2:$B$6000,$A3239)&gt;0,1,0)</f>
        <v>0</v>
      </c>
      <c r="F3239">
        <f>IF($E3239=1,SUMIFS(Registros!$F$2:$F$6000,Registros!$A$2:$A$6000,"NP",Registros!$B$2:$B$6000,$A3239),0)</f>
        <v>0</v>
      </c>
      <c r="G3239">
        <f>IF(COUNTIFS(Registros!$A$2:$A$6000,"MOV",Registros!$B$2:$B$6000,$A3239)&gt;0,1,0)</f>
        <v>1</v>
      </c>
      <c r="H3239">
        <f>IF($G3239=1,SUMIFS(Registros!$F$2:$F$6000,Registros!$A$2:$A$6000,"MOV",Registros!$B$2:$B$6000,$A3239),0)</f>
        <v>15</v>
      </c>
      <c r="I3239">
        <f>IF(COUNTIFS(Registros!$A$2:$A$6000,"CS",Registros!$B$2:$B$6000,$A3239)&gt;0,1,0)</f>
        <v>0</v>
      </c>
      <c r="J3239">
        <f>IF($I3239=1,SUMIFS(Registros!$I$2:$I$6000,Registros!$A$2:$A$6000,"CS",Registros!$B$2:$B$6000,$A3239),0)</f>
        <v>0</v>
      </c>
      <c r="K3239">
        <f>IF(COUNTIFS(Winback!$K$2:$K$300,$A3239)&gt;0,1,0)</f>
        <v>0</v>
      </c>
      <c r="L3239">
        <f>IF(AND($K3239=1,LEFT($A3239,3)="WB-"),SUMIFS(Winback!$D$2:$D$300,Winback!$K$2:$K$300,$A3239),0)</f>
        <v>0</v>
      </c>
      <c r="M3239">
        <f>IF(OR($E3239=1,$G3239=1,SUMIFS(Registros!$J$2:$J$6000,Registros!$B$2:$B$6000,$A3239)&gt;0),1,0)</f>
        <v>1</v>
      </c>
      <c r="N3239">
        <f>IF($J3239&gt;0,1,IF(COUNTIFS(Registros!$A$2:$A$6000,"CS",Registros!$B$2:$B$6000,$A3239,Registros!$K$2:$K$6000,"&lt;&gt;")&gt;0,1,0))</f>
        <v>0</v>
      </c>
      <c r="O3239" t="str">
        <f t="shared" si="250"/>
        <v>SOLO MÓVIL</v>
      </c>
      <c r="P3239" t="str">
        <f t="shared" si="251"/>
        <v>Ofrecer fijo + internet (FLBBTV)</v>
      </c>
      <c r="Q3239">
        <f t="shared" si="252"/>
        <v>15</v>
      </c>
      <c r="R3239">
        <f>IFERROR(VLOOKUP($A3239,Registros!$B$2:$G$6000,6,0),IFERROR(INDEX(Winback!$C$2:$C$300,MATCH($A3239,Winback!$K$2:$K$300,0)),""))</f>
        <v>0</v>
      </c>
      <c r="S3239" t="str">
        <f t="shared" si="253"/>
        <v>+MOV</v>
      </c>
      <c r="T3239">
        <f t="shared" si="254"/>
        <v>1</v>
      </c>
    </row>
    <row r="3240" spans="1:20" x14ac:dyDescent="0.35">
      <c r="A3240" t="s">
        <v>15984</v>
      </c>
      <c r="B3240" t="s">
        <v>15985</v>
      </c>
      <c r="C3240" t="s">
        <v>15986</v>
      </c>
      <c r="D3240" t="s">
        <v>15987</v>
      </c>
      <c r="E3240">
        <f>IF(COUNTIFS(Registros!$A$2:$A$6000,"NP",Registros!$B$2:$B$6000,$A3240)&gt;0,1,0)</f>
        <v>0</v>
      </c>
      <c r="F3240">
        <f>IF($E3240=1,SUMIFS(Registros!$F$2:$F$6000,Registros!$A$2:$A$6000,"NP",Registros!$B$2:$B$6000,$A3240),0)</f>
        <v>0</v>
      </c>
      <c r="G3240">
        <f>IF(COUNTIFS(Registros!$A$2:$A$6000,"MOV",Registros!$B$2:$B$6000,$A3240)&gt;0,1,0)</f>
        <v>1</v>
      </c>
      <c r="H3240">
        <f>IF($G3240=1,SUMIFS(Registros!$F$2:$F$6000,Registros!$A$2:$A$6000,"MOV",Registros!$B$2:$B$6000,$A3240),0)</f>
        <v>15</v>
      </c>
      <c r="I3240">
        <f>IF(COUNTIFS(Registros!$A$2:$A$6000,"CS",Registros!$B$2:$B$6000,$A3240)&gt;0,1,0)</f>
        <v>0</v>
      </c>
      <c r="J3240">
        <f>IF($I3240=1,SUMIFS(Registros!$I$2:$I$6000,Registros!$A$2:$A$6000,"CS",Registros!$B$2:$B$6000,$A3240),0)</f>
        <v>0</v>
      </c>
      <c r="K3240">
        <f>IF(COUNTIFS(Winback!$K$2:$K$300,$A3240)&gt;0,1,0)</f>
        <v>0</v>
      </c>
      <c r="L3240">
        <f>IF(AND($K3240=1,LEFT($A3240,3)="WB-"),SUMIFS(Winback!$D$2:$D$300,Winback!$K$2:$K$300,$A3240),0)</f>
        <v>0</v>
      </c>
      <c r="M3240">
        <f>IF(OR($E3240=1,$G3240=1,SUMIFS(Registros!$J$2:$J$6000,Registros!$B$2:$B$6000,$A3240)&gt;0),1,0)</f>
        <v>1</v>
      </c>
      <c r="N3240">
        <f>IF($J3240&gt;0,1,IF(COUNTIFS(Registros!$A$2:$A$6000,"CS",Registros!$B$2:$B$6000,$A3240,Registros!$K$2:$K$6000,"&lt;&gt;")&gt;0,1,0))</f>
        <v>0</v>
      </c>
      <c r="O3240" t="str">
        <f t="shared" si="250"/>
        <v>SOLO MÓVIL</v>
      </c>
      <c r="P3240" t="str">
        <f t="shared" si="251"/>
        <v>Ofrecer fijo + internet (FLBBTV)</v>
      </c>
      <c r="Q3240">
        <f t="shared" si="252"/>
        <v>15</v>
      </c>
      <c r="R3240">
        <f>IFERROR(VLOOKUP($A3240,Registros!$B$2:$G$6000,6,0),IFERROR(INDEX(Winback!$C$2:$C$300,MATCH($A3240,Winback!$K$2:$K$300,0)),""))</f>
        <v>0</v>
      </c>
      <c r="S3240" t="str">
        <f t="shared" si="253"/>
        <v>+MOV</v>
      </c>
      <c r="T3240">
        <f t="shared" si="254"/>
        <v>1</v>
      </c>
    </row>
    <row r="3241" spans="1:20" x14ac:dyDescent="0.35">
      <c r="A3241" t="s">
        <v>15989</v>
      </c>
      <c r="B3241" t="s">
        <v>15990</v>
      </c>
      <c r="C3241" t="s">
        <v>15991</v>
      </c>
      <c r="D3241" t="s">
        <v>15992</v>
      </c>
      <c r="E3241">
        <f>IF(COUNTIFS(Registros!$A$2:$A$6000,"NP",Registros!$B$2:$B$6000,$A3241)&gt;0,1,0)</f>
        <v>0</v>
      </c>
      <c r="F3241">
        <f>IF($E3241=1,SUMIFS(Registros!$F$2:$F$6000,Registros!$A$2:$A$6000,"NP",Registros!$B$2:$B$6000,$A3241),0)</f>
        <v>0</v>
      </c>
      <c r="G3241">
        <f>IF(COUNTIFS(Registros!$A$2:$A$6000,"MOV",Registros!$B$2:$B$6000,$A3241)&gt;0,1,0)</f>
        <v>1</v>
      </c>
      <c r="H3241">
        <f>IF($G3241=1,SUMIFS(Registros!$F$2:$F$6000,Registros!$A$2:$A$6000,"MOV",Registros!$B$2:$B$6000,$A3241),0)</f>
        <v>125.49</v>
      </c>
      <c r="I3241">
        <f>IF(COUNTIFS(Registros!$A$2:$A$6000,"CS",Registros!$B$2:$B$6000,$A3241)&gt;0,1,0)</f>
        <v>0</v>
      </c>
      <c r="J3241">
        <f>IF($I3241=1,SUMIFS(Registros!$I$2:$I$6000,Registros!$A$2:$A$6000,"CS",Registros!$B$2:$B$6000,$A3241),0)</f>
        <v>0</v>
      </c>
      <c r="K3241">
        <f>IF(COUNTIFS(Winback!$K$2:$K$300,$A3241)&gt;0,1,0)</f>
        <v>0</v>
      </c>
      <c r="L3241">
        <f>IF(AND($K3241=1,LEFT($A3241,3)="WB-"),SUMIFS(Winback!$D$2:$D$300,Winback!$K$2:$K$300,$A3241),0)</f>
        <v>0</v>
      </c>
      <c r="M3241">
        <f>IF(OR($E3241=1,$G3241=1,SUMIFS(Registros!$J$2:$J$6000,Registros!$B$2:$B$6000,$A3241)&gt;0),1,0)</f>
        <v>1</v>
      </c>
      <c r="N3241">
        <f>IF($J3241&gt;0,1,IF(COUNTIFS(Registros!$A$2:$A$6000,"CS",Registros!$B$2:$B$6000,$A3241,Registros!$K$2:$K$6000,"&lt;&gt;")&gt;0,1,0))</f>
        <v>0</v>
      </c>
      <c r="O3241" t="str">
        <f t="shared" si="250"/>
        <v>SOLO MÓVIL</v>
      </c>
      <c r="P3241" t="str">
        <f t="shared" si="251"/>
        <v>Ofrecer fijo + internet (FLBBTV)</v>
      </c>
      <c r="Q3241">
        <f t="shared" si="252"/>
        <v>125.49</v>
      </c>
      <c r="R3241">
        <f>IFERROR(VLOOKUP($A3241,Registros!$B$2:$G$6000,6,0),IFERROR(INDEX(Winback!$C$2:$C$300,MATCH($A3241,Winback!$K$2:$K$300,0)),""))</f>
        <v>0</v>
      </c>
      <c r="S3241" t="str">
        <f t="shared" si="253"/>
        <v>+MOV</v>
      </c>
      <c r="T3241">
        <f t="shared" si="254"/>
        <v>1</v>
      </c>
    </row>
    <row r="3242" spans="1:20" x14ac:dyDescent="0.35">
      <c r="A3242" t="s">
        <v>15994</v>
      </c>
      <c r="B3242" t="s">
        <v>15995</v>
      </c>
      <c r="C3242" t="s">
        <v>15996</v>
      </c>
      <c r="D3242" t="s">
        <v>15997</v>
      </c>
      <c r="E3242">
        <f>IF(COUNTIFS(Registros!$A$2:$A$6000,"NP",Registros!$B$2:$B$6000,$A3242)&gt;0,1,0)</f>
        <v>0</v>
      </c>
      <c r="F3242">
        <f>IF($E3242=1,SUMIFS(Registros!$F$2:$F$6000,Registros!$A$2:$A$6000,"NP",Registros!$B$2:$B$6000,$A3242),0)</f>
        <v>0</v>
      </c>
      <c r="G3242">
        <f>IF(COUNTIFS(Registros!$A$2:$A$6000,"MOV",Registros!$B$2:$B$6000,$A3242)&gt;0,1,0)</f>
        <v>1</v>
      </c>
      <c r="H3242">
        <f>IF($G3242=1,SUMIFS(Registros!$F$2:$F$6000,Registros!$A$2:$A$6000,"MOV",Registros!$B$2:$B$6000,$A3242),0)</f>
        <v>15</v>
      </c>
      <c r="I3242">
        <f>IF(COUNTIFS(Registros!$A$2:$A$6000,"CS",Registros!$B$2:$B$6000,$A3242)&gt;0,1,0)</f>
        <v>0</v>
      </c>
      <c r="J3242">
        <f>IF($I3242=1,SUMIFS(Registros!$I$2:$I$6000,Registros!$A$2:$A$6000,"CS",Registros!$B$2:$B$6000,$A3242),0)</f>
        <v>0</v>
      </c>
      <c r="K3242">
        <f>IF(COUNTIFS(Winback!$K$2:$K$300,$A3242)&gt;0,1,0)</f>
        <v>0</v>
      </c>
      <c r="L3242">
        <f>IF(AND($K3242=1,LEFT($A3242,3)="WB-"),SUMIFS(Winback!$D$2:$D$300,Winback!$K$2:$K$300,$A3242),0)</f>
        <v>0</v>
      </c>
      <c r="M3242">
        <f>IF(OR($E3242=1,$G3242=1,SUMIFS(Registros!$J$2:$J$6000,Registros!$B$2:$B$6000,$A3242)&gt;0),1,0)</f>
        <v>1</v>
      </c>
      <c r="N3242">
        <f>IF($J3242&gt;0,1,IF(COUNTIFS(Registros!$A$2:$A$6000,"CS",Registros!$B$2:$B$6000,$A3242,Registros!$K$2:$K$6000,"&lt;&gt;")&gt;0,1,0))</f>
        <v>0</v>
      </c>
      <c r="O3242" t="str">
        <f t="shared" si="250"/>
        <v>SOLO MÓVIL</v>
      </c>
      <c r="P3242" t="str">
        <f t="shared" si="251"/>
        <v>Ofrecer fijo + internet (FLBBTV)</v>
      </c>
      <c r="Q3242">
        <f t="shared" si="252"/>
        <v>15</v>
      </c>
      <c r="R3242">
        <f>IFERROR(VLOOKUP($A3242,Registros!$B$2:$G$6000,6,0),IFERROR(INDEX(Winback!$C$2:$C$300,MATCH($A3242,Winback!$K$2:$K$300,0)),""))</f>
        <v>0</v>
      </c>
      <c r="S3242" t="str">
        <f t="shared" si="253"/>
        <v>+MOV</v>
      </c>
      <c r="T3242">
        <f t="shared" si="254"/>
        <v>1</v>
      </c>
    </row>
    <row r="3243" spans="1:20" x14ac:dyDescent="0.35">
      <c r="A3243" t="s">
        <v>15999</v>
      </c>
      <c r="B3243" t="s">
        <v>16000</v>
      </c>
      <c r="C3243" t="s">
        <v>16001</v>
      </c>
      <c r="D3243" t="s">
        <v>16002</v>
      </c>
      <c r="E3243">
        <f>IF(COUNTIFS(Registros!$A$2:$A$6000,"NP",Registros!$B$2:$B$6000,$A3243)&gt;0,1,0)</f>
        <v>0</v>
      </c>
      <c r="F3243">
        <f>IF($E3243=1,SUMIFS(Registros!$F$2:$F$6000,Registros!$A$2:$A$6000,"NP",Registros!$B$2:$B$6000,$A3243),0)</f>
        <v>0</v>
      </c>
      <c r="G3243">
        <f>IF(COUNTIFS(Registros!$A$2:$A$6000,"MOV",Registros!$B$2:$B$6000,$A3243)&gt;0,1,0)</f>
        <v>1</v>
      </c>
      <c r="H3243">
        <f>IF($G3243=1,SUMIFS(Registros!$F$2:$F$6000,Registros!$A$2:$A$6000,"MOV",Registros!$B$2:$B$6000,$A3243),0)</f>
        <v>15</v>
      </c>
      <c r="I3243">
        <f>IF(COUNTIFS(Registros!$A$2:$A$6000,"CS",Registros!$B$2:$B$6000,$A3243)&gt;0,1,0)</f>
        <v>0</v>
      </c>
      <c r="J3243">
        <f>IF($I3243=1,SUMIFS(Registros!$I$2:$I$6000,Registros!$A$2:$A$6000,"CS",Registros!$B$2:$B$6000,$A3243),0)</f>
        <v>0</v>
      </c>
      <c r="K3243">
        <f>IF(COUNTIFS(Winback!$K$2:$K$300,$A3243)&gt;0,1,0)</f>
        <v>0</v>
      </c>
      <c r="L3243">
        <f>IF(AND($K3243=1,LEFT($A3243,3)="WB-"),SUMIFS(Winback!$D$2:$D$300,Winback!$K$2:$K$300,$A3243),0)</f>
        <v>0</v>
      </c>
      <c r="M3243">
        <f>IF(OR($E3243=1,$G3243=1,SUMIFS(Registros!$J$2:$J$6000,Registros!$B$2:$B$6000,$A3243)&gt;0),1,0)</f>
        <v>1</v>
      </c>
      <c r="N3243">
        <f>IF($J3243&gt;0,1,IF(COUNTIFS(Registros!$A$2:$A$6000,"CS",Registros!$B$2:$B$6000,$A3243,Registros!$K$2:$K$6000,"&lt;&gt;")&gt;0,1,0))</f>
        <v>0</v>
      </c>
      <c r="O3243" t="str">
        <f t="shared" si="250"/>
        <v>SOLO MÓVIL</v>
      </c>
      <c r="P3243" t="str">
        <f t="shared" si="251"/>
        <v>Ofrecer fijo + internet (FLBBTV)</v>
      </c>
      <c r="Q3243">
        <f t="shared" si="252"/>
        <v>15</v>
      </c>
      <c r="R3243">
        <f>IFERROR(VLOOKUP($A3243,Registros!$B$2:$G$6000,6,0),IFERROR(INDEX(Winback!$C$2:$C$300,MATCH($A3243,Winback!$K$2:$K$300,0)),""))</f>
        <v>0</v>
      </c>
      <c r="S3243" t="str">
        <f t="shared" si="253"/>
        <v>+MOV</v>
      </c>
      <c r="T3243">
        <f t="shared" si="254"/>
        <v>1</v>
      </c>
    </row>
    <row r="3244" spans="1:20" x14ac:dyDescent="0.35">
      <c r="A3244" t="s">
        <v>16004</v>
      </c>
      <c r="B3244" t="s">
        <v>16005</v>
      </c>
      <c r="C3244" t="s">
        <v>16006</v>
      </c>
      <c r="D3244" t="s">
        <v>16007</v>
      </c>
      <c r="E3244">
        <f>IF(COUNTIFS(Registros!$A$2:$A$6000,"NP",Registros!$B$2:$B$6000,$A3244)&gt;0,1,0)</f>
        <v>0</v>
      </c>
      <c r="F3244">
        <f>IF($E3244=1,SUMIFS(Registros!$F$2:$F$6000,Registros!$A$2:$A$6000,"NP",Registros!$B$2:$B$6000,$A3244),0)</f>
        <v>0</v>
      </c>
      <c r="G3244">
        <f>IF(COUNTIFS(Registros!$A$2:$A$6000,"MOV",Registros!$B$2:$B$6000,$A3244)&gt;0,1,0)</f>
        <v>1</v>
      </c>
      <c r="H3244">
        <f>IF($G3244=1,SUMIFS(Registros!$F$2:$F$6000,Registros!$A$2:$A$6000,"MOV",Registros!$B$2:$B$6000,$A3244),0)</f>
        <v>15</v>
      </c>
      <c r="I3244">
        <f>IF(COUNTIFS(Registros!$A$2:$A$6000,"CS",Registros!$B$2:$B$6000,$A3244)&gt;0,1,0)</f>
        <v>0</v>
      </c>
      <c r="J3244">
        <f>IF($I3244=1,SUMIFS(Registros!$I$2:$I$6000,Registros!$A$2:$A$6000,"CS",Registros!$B$2:$B$6000,$A3244),0)</f>
        <v>0</v>
      </c>
      <c r="K3244">
        <f>IF(COUNTIFS(Winback!$K$2:$K$300,$A3244)&gt;0,1,0)</f>
        <v>0</v>
      </c>
      <c r="L3244">
        <f>IF(AND($K3244=1,LEFT($A3244,3)="WB-"),SUMIFS(Winback!$D$2:$D$300,Winback!$K$2:$K$300,$A3244),0)</f>
        <v>0</v>
      </c>
      <c r="M3244">
        <f>IF(OR($E3244=1,$G3244=1,SUMIFS(Registros!$J$2:$J$6000,Registros!$B$2:$B$6000,$A3244)&gt;0),1,0)</f>
        <v>1</v>
      </c>
      <c r="N3244">
        <f>IF($J3244&gt;0,1,IF(COUNTIFS(Registros!$A$2:$A$6000,"CS",Registros!$B$2:$B$6000,$A3244,Registros!$K$2:$K$6000,"&lt;&gt;")&gt;0,1,0))</f>
        <v>0</v>
      </c>
      <c r="O3244" t="str">
        <f t="shared" si="250"/>
        <v>SOLO MÓVIL</v>
      </c>
      <c r="P3244" t="str">
        <f t="shared" si="251"/>
        <v>Ofrecer fijo + internet (FLBBTV)</v>
      </c>
      <c r="Q3244">
        <f t="shared" si="252"/>
        <v>15</v>
      </c>
      <c r="R3244">
        <f>IFERROR(VLOOKUP($A3244,Registros!$B$2:$G$6000,6,0),IFERROR(INDEX(Winback!$C$2:$C$300,MATCH($A3244,Winback!$K$2:$K$300,0)),""))</f>
        <v>0</v>
      </c>
      <c r="S3244" t="str">
        <f t="shared" si="253"/>
        <v>+MOV</v>
      </c>
      <c r="T3244">
        <f t="shared" si="254"/>
        <v>1</v>
      </c>
    </row>
    <row r="3245" spans="1:20" x14ac:dyDescent="0.35">
      <c r="A3245" t="s">
        <v>16009</v>
      </c>
      <c r="B3245" t="s">
        <v>16010</v>
      </c>
      <c r="C3245" t="s">
        <v>16011</v>
      </c>
      <c r="D3245" t="s">
        <v>16012</v>
      </c>
      <c r="E3245">
        <f>IF(COUNTIFS(Registros!$A$2:$A$6000,"NP",Registros!$B$2:$B$6000,$A3245)&gt;0,1,0)</f>
        <v>0</v>
      </c>
      <c r="F3245">
        <f>IF($E3245=1,SUMIFS(Registros!$F$2:$F$6000,Registros!$A$2:$A$6000,"NP",Registros!$B$2:$B$6000,$A3245),0)</f>
        <v>0</v>
      </c>
      <c r="G3245">
        <f>IF(COUNTIFS(Registros!$A$2:$A$6000,"MOV",Registros!$B$2:$B$6000,$A3245)&gt;0,1,0)</f>
        <v>1</v>
      </c>
      <c r="H3245">
        <f>IF($G3245=1,SUMIFS(Registros!$F$2:$F$6000,Registros!$A$2:$A$6000,"MOV",Registros!$B$2:$B$6000,$A3245),0)</f>
        <v>0</v>
      </c>
      <c r="I3245">
        <f>IF(COUNTIFS(Registros!$A$2:$A$6000,"CS",Registros!$B$2:$B$6000,$A3245)&gt;0,1,0)</f>
        <v>0</v>
      </c>
      <c r="J3245">
        <f>IF($I3245=1,SUMIFS(Registros!$I$2:$I$6000,Registros!$A$2:$A$6000,"CS",Registros!$B$2:$B$6000,$A3245),0)</f>
        <v>0</v>
      </c>
      <c r="K3245">
        <f>IF(COUNTIFS(Winback!$K$2:$K$300,$A3245)&gt;0,1,0)</f>
        <v>0</v>
      </c>
      <c r="L3245">
        <f>IF(AND($K3245=1,LEFT($A3245,3)="WB-"),SUMIFS(Winback!$D$2:$D$300,Winback!$K$2:$K$300,$A3245),0)</f>
        <v>0</v>
      </c>
      <c r="M3245">
        <f>IF(OR($E3245=1,$G3245=1,SUMIFS(Registros!$J$2:$J$6000,Registros!$B$2:$B$6000,$A3245)&gt;0),1,0)</f>
        <v>1</v>
      </c>
      <c r="N3245">
        <f>IF($J3245&gt;0,1,IF(COUNTIFS(Registros!$A$2:$A$6000,"CS",Registros!$B$2:$B$6000,$A3245,Registros!$K$2:$K$6000,"&lt;&gt;")&gt;0,1,0))</f>
        <v>0</v>
      </c>
      <c r="O3245" t="str">
        <f t="shared" si="250"/>
        <v>SOLO MÓVIL</v>
      </c>
      <c r="P3245" t="str">
        <f t="shared" si="251"/>
        <v>Ofrecer fijo + internet (FLBBTV)</v>
      </c>
      <c r="Q3245">
        <f t="shared" si="252"/>
        <v>0</v>
      </c>
      <c r="R3245">
        <f>IFERROR(VLOOKUP($A3245,Registros!$B$2:$G$6000,6,0),IFERROR(INDEX(Winback!$C$2:$C$300,MATCH($A3245,Winback!$K$2:$K$300,0)),""))</f>
        <v>0</v>
      </c>
      <c r="S3245" t="str">
        <f t="shared" si="253"/>
        <v>+MOV</v>
      </c>
      <c r="T3245">
        <f t="shared" si="254"/>
        <v>1</v>
      </c>
    </row>
    <row r="3246" spans="1:20" x14ac:dyDescent="0.35">
      <c r="A3246" t="s">
        <v>16013</v>
      </c>
      <c r="B3246" t="s">
        <v>16014</v>
      </c>
      <c r="C3246" t="s">
        <v>16015</v>
      </c>
      <c r="D3246" t="s">
        <v>16016</v>
      </c>
      <c r="E3246">
        <f>IF(COUNTIFS(Registros!$A$2:$A$6000,"NP",Registros!$B$2:$B$6000,$A3246)&gt;0,1,0)</f>
        <v>0</v>
      </c>
      <c r="F3246">
        <f>IF($E3246=1,SUMIFS(Registros!$F$2:$F$6000,Registros!$A$2:$A$6000,"NP",Registros!$B$2:$B$6000,$A3246),0)</f>
        <v>0</v>
      </c>
      <c r="G3246">
        <f>IF(COUNTIFS(Registros!$A$2:$A$6000,"MOV",Registros!$B$2:$B$6000,$A3246)&gt;0,1,0)</f>
        <v>1</v>
      </c>
      <c r="H3246">
        <f>IF($G3246=1,SUMIFS(Registros!$F$2:$F$6000,Registros!$A$2:$A$6000,"MOV",Registros!$B$2:$B$6000,$A3246),0)</f>
        <v>15</v>
      </c>
      <c r="I3246">
        <f>IF(COUNTIFS(Registros!$A$2:$A$6000,"CS",Registros!$B$2:$B$6000,$A3246)&gt;0,1,0)</f>
        <v>0</v>
      </c>
      <c r="J3246">
        <f>IF($I3246=1,SUMIFS(Registros!$I$2:$I$6000,Registros!$A$2:$A$6000,"CS",Registros!$B$2:$B$6000,$A3246),0)</f>
        <v>0</v>
      </c>
      <c r="K3246">
        <f>IF(COUNTIFS(Winback!$K$2:$K$300,$A3246)&gt;0,1,0)</f>
        <v>0</v>
      </c>
      <c r="L3246">
        <f>IF(AND($K3246=1,LEFT($A3246,3)="WB-"),SUMIFS(Winback!$D$2:$D$300,Winback!$K$2:$K$300,$A3246),0)</f>
        <v>0</v>
      </c>
      <c r="M3246">
        <f>IF(OR($E3246=1,$G3246=1,SUMIFS(Registros!$J$2:$J$6000,Registros!$B$2:$B$6000,$A3246)&gt;0),1,0)</f>
        <v>1</v>
      </c>
      <c r="N3246">
        <f>IF($J3246&gt;0,1,IF(COUNTIFS(Registros!$A$2:$A$6000,"CS",Registros!$B$2:$B$6000,$A3246,Registros!$K$2:$K$6000,"&lt;&gt;")&gt;0,1,0))</f>
        <v>0</v>
      </c>
      <c r="O3246" t="str">
        <f t="shared" si="250"/>
        <v>SOLO MÓVIL</v>
      </c>
      <c r="P3246" t="str">
        <f t="shared" si="251"/>
        <v>Ofrecer fijo + internet (FLBBTV)</v>
      </c>
      <c r="Q3246">
        <f t="shared" si="252"/>
        <v>15</v>
      </c>
      <c r="R3246">
        <f>IFERROR(VLOOKUP($A3246,Registros!$B$2:$G$6000,6,0),IFERROR(INDEX(Winback!$C$2:$C$300,MATCH($A3246,Winback!$K$2:$K$300,0)),""))</f>
        <v>0</v>
      </c>
      <c r="S3246" t="str">
        <f t="shared" si="253"/>
        <v>+MOV</v>
      </c>
      <c r="T3246">
        <f t="shared" si="254"/>
        <v>1</v>
      </c>
    </row>
    <row r="3247" spans="1:20" x14ac:dyDescent="0.35">
      <c r="A3247" t="s">
        <v>16018</v>
      </c>
      <c r="B3247" t="s">
        <v>16019</v>
      </c>
      <c r="C3247" t="s">
        <v>16020</v>
      </c>
      <c r="D3247" t="s">
        <v>16021</v>
      </c>
      <c r="E3247">
        <f>IF(COUNTIFS(Registros!$A$2:$A$6000,"NP",Registros!$B$2:$B$6000,$A3247)&gt;0,1,0)</f>
        <v>0</v>
      </c>
      <c r="F3247">
        <f>IF($E3247=1,SUMIFS(Registros!$F$2:$F$6000,Registros!$A$2:$A$6000,"NP",Registros!$B$2:$B$6000,$A3247),0)</f>
        <v>0</v>
      </c>
      <c r="G3247">
        <f>IF(COUNTIFS(Registros!$A$2:$A$6000,"MOV",Registros!$B$2:$B$6000,$A3247)&gt;0,1,0)</f>
        <v>1</v>
      </c>
      <c r="H3247">
        <f>IF($G3247=1,SUMIFS(Registros!$F$2:$F$6000,Registros!$A$2:$A$6000,"MOV",Registros!$B$2:$B$6000,$A3247),0)</f>
        <v>15</v>
      </c>
      <c r="I3247">
        <f>IF(COUNTIFS(Registros!$A$2:$A$6000,"CS",Registros!$B$2:$B$6000,$A3247)&gt;0,1,0)</f>
        <v>0</v>
      </c>
      <c r="J3247">
        <f>IF($I3247=1,SUMIFS(Registros!$I$2:$I$6000,Registros!$A$2:$A$6000,"CS",Registros!$B$2:$B$6000,$A3247),0)</f>
        <v>0</v>
      </c>
      <c r="K3247">
        <f>IF(COUNTIFS(Winback!$K$2:$K$300,$A3247)&gt;0,1,0)</f>
        <v>0</v>
      </c>
      <c r="L3247">
        <f>IF(AND($K3247=1,LEFT($A3247,3)="WB-"),SUMIFS(Winback!$D$2:$D$300,Winback!$K$2:$K$300,$A3247),0)</f>
        <v>0</v>
      </c>
      <c r="M3247">
        <f>IF(OR($E3247=1,$G3247=1,SUMIFS(Registros!$J$2:$J$6000,Registros!$B$2:$B$6000,$A3247)&gt;0),1,0)</f>
        <v>1</v>
      </c>
      <c r="N3247">
        <f>IF($J3247&gt;0,1,IF(COUNTIFS(Registros!$A$2:$A$6000,"CS",Registros!$B$2:$B$6000,$A3247,Registros!$K$2:$K$6000,"&lt;&gt;")&gt;0,1,0))</f>
        <v>0</v>
      </c>
      <c r="O3247" t="str">
        <f t="shared" si="250"/>
        <v>SOLO MÓVIL</v>
      </c>
      <c r="P3247" t="str">
        <f t="shared" si="251"/>
        <v>Ofrecer fijo + internet (FLBBTV)</v>
      </c>
      <c r="Q3247">
        <f t="shared" si="252"/>
        <v>15</v>
      </c>
      <c r="R3247">
        <f>IFERROR(VLOOKUP($A3247,Registros!$B$2:$G$6000,6,0),IFERROR(INDEX(Winback!$C$2:$C$300,MATCH($A3247,Winback!$K$2:$K$300,0)),""))</f>
        <v>0</v>
      </c>
      <c r="S3247" t="str">
        <f t="shared" si="253"/>
        <v>+MOV</v>
      </c>
      <c r="T3247">
        <f t="shared" si="254"/>
        <v>1</v>
      </c>
    </row>
    <row r="3248" spans="1:20" x14ac:dyDescent="0.35">
      <c r="A3248" t="s">
        <v>16023</v>
      </c>
      <c r="B3248" t="s">
        <v>16024</v>
      </c>
      <c r="C3248" t="s">
        <v>16025</v>
      </c>
      <c r="D3248" t="s">
        <v>16026</v>
      </c>
      <c r="E3248">
        <f>IF(COUNTIFS(Registros!$A$2:$A$6000,"NP",Registros!$B$2:$B$6000,$A3248)&gt;0,1,0)</f>
        <v>0</v>
      </c>
      <c r="F3248">
        <f>IF($E3248=1,SUMIFS(Registros!$F$2:$F$6000,Registros!$A$2:$A$6000,"NP",Registros!$B$2:$B$6000,$A3248),0)</f>
        <v>0</v>
      </c>
      <c r="G3248">
        <f>IF(COUNTIFS(Registros!$A$2:$A$6000,"MOV",Registros!$B$2:$B$6000,$A3248)&gt;0,1,0)</f>
        <v>1</v>
      </c>
      <c r="H3248">
        <f>IF($G3248=1,SUMIFS(Registros!$F$2:$F$6000,Registros!$A$2:$A$6000,"MOV",Registros!$B$2:$B$6000,$A3248),0)</f>
        <v>20</v>
      </c>
      <c r="I3248">
        <f>IF(COUNTIFS(Registros!$A$2:$A$6000,"CS",Registros!$B$2:$B$6000,$A3248)&gt;0,1,0)</f>
        <v>0</v>
      </c>
      <c r="J3248">
        <f>IF($I3248=1,SUMIFS(Registros!$I$2:$I$6000,Registros!$A$2:$A$6000,"CS",Registros!$B$2:$B$6000,$A3248),0)</f>
        <v>0</v>
      </c>
      <c r="K3248">
        <f>IF(COUNTIFS(Winback!$K$2:$K$300,$A3248)&gt;0,1,0)</f>
        <v>0</v>
      </c>
      <c r="L3248">
        <f>IF(AND($K3248=1,LEFT($A3248,3)="WB-"),SUMIFS(Winback!$D$2:$D$300,Winback!$K$2:$K$300,$A3248),0)</f>
        <v>0</v>
      </c>
      <c r="M3248">
        <f>IF(OR($E3248=1,$G3248=1,SUMIFS(Registros!$J$2:$J$6000,Registros!$B$2:$B$6000,$A3248)&gt;0),1,0)</f>
        <v>1</v>
      </c>
      <c r="N3248">
        <f>IF($J3248&gt;0,1,IF(COUNTIFS(Registros!$A$2:$A$6000,"CS",Registros!$B$2:$B$6000,$A3248,Registros!$K$2:$K$6000,"&lt;&gt;")&gt;0,1,0))</f>
        <v>0</v>
      </c>
      <c r="O3248" t="str">
        <f t="shared" si="250"/>
        <v>SOLO MÓVIL</v>
      </c>
      <c r="P3248" t="str">
        <f t="shared" si="251"/>
        <v>Ofrecer fijo + internet (FLBBTV)</v>
      </c>
      <c r="Q3248">
        <f t="shared" si="252"/>
        <v>20</v>
      </c>
      <c r="R3248">
        <f>IFERROR(VLOOKUP($A3248,Registros!$B$2:$G$6000,6,0),IFERROR(INDEX(Winback!$C$2:$C$300,MATCH($A3248,Winback!$K$2:$K$300,0)),""))</f>
        <v>0</v>
      </c>
      <c r="S3248" t="str">
        <f t="shared" si="253"/>
        <v>+MOV</v>
      </c>
      <c r="T3248">
        <f t="shared" si="254"/>
        <v>1</v>
      </c>
    </row>
    <row r="3249" spans="1:20" x14ac:dyDescent="0.35">
      <c r="A3249" t="s">
        <v>16028</v>
      </c>
      <c r="B3249" t="s">
        <v>16029</v>
      </c>
      <c r="C3249" t="s">
        <v>16030</v>
      </c>
      <c r="D3249" t="s">
        <v>16031</v>
      </c>
      <c r="E3249">
        <f>IF(COUNTIFS(Registros!$A$2:$A$6000,"NP",Registros!$B$2:$B$6000,$A3249)&gt;0,1,0)</f>
        <v>0</v>
      </c>
      <c r="F3249">
        <f>IF($E3249=1,SUMIFS(Registros!$F$2:$F$6000,Registros!$A$2:$A$6000,"NP",Registros!$B$2:$B$6000,$A3249),0)</f>
        <v>0</v>
      </c>
      <c r="G3249">
        <f>IF(COUNTIFS(Registros!$A$2:$A$6000,"MOV",Registros!$B$2:$B$6000,$A3249)&gt;0,1,0)</f>
        <v>1</v>
      </c>
      <c r="H3249">
        <f>IF($G3249=1,SUMIFS(Registros!$F$2:$F$6000,Registros!$A$2:$A$6000,"MOV",Registros!$B$2:$B$6000,$A3249),0)</f>
        <v>16.940000000000001</v>
      </c>
      <c r="I3249">
        <f>IF(COUNTIFS(Registros!$A$2:$A$6000,"CS",Registros!$B$2:$B$6000,$A3249)&gt;0,1,0)</f>
        <v>0</v>
      </c>
      <c r="J3249">
        <f>IF($I3249=1,SUMIFS(Registros!$I$2:$I$6000,Registros!$A$2:$A$6000,"CS",Registros!$B$2:$B$6000,$A3249),0)</f>
        <v>0</v>
      </c>
      <c r="K3249">
        <f>IF(COUNTIFS(Winback!$K$2:$K$300,$A3249)&gt;0,1,0)</f>
        <v>0</v>
      </c>
      <c r="L3249">
        <f>IF(AND($K3249=1,LEFT($A3249,3)="WB-"),SUMIFS(Winback!$D$2:$D$300,Winback!$K$2:$K$300,$A3249),0)</f>
        <v>0</v>
      </c>
      <c r="M3249">
        <f>IF(OR($E3249=1,$G3249=1,SUMIFS(Registros!$J$2:$J$6000,Registros!$B$2:$B$6000,$A3249)&gt;0),1,0)</f>
        <v>1</v>
      </c>
      <c r="N3249">
        <f>IF($J3249&gt;0,1,IF(COUNTIFS(Registros!$A$2:$A$6000,"CS",Registros!$B$2:$B$6000,$A3249,Registros!$K$2:$K$6000,"&lt;&gt;")&gt;0,1,0))</f>
        <v>0</v>
      </c>
      <c r="O3249" t="str">
        <f t="shared" si="250"/>
        <v>SOLO MÓVIL</v>
      </c>
      <c r="P3249" t="str">
        <f t="shared" si="251"/>
        <v>Ofrecer fijo + internet (FLBBTV)</v>
      </c>
      <c r="Q3249">
        <f t="shared" si="252"/>
        <v>16.940000000000001</v>
      </c>
      <c r="R3249">
        <f>IFERROR(VLOOKUP($A3249,Registros!$B$2:$G$6000,6,0),IFERROR(INDEX(Winback!$C$2:$C$300,MATCH($A3249,Winback!$K$2:$K$300,0)),""))</f>
        <v>0</v>
      </c>
      <c r="S3249" t="str">
        <f t="shared" si="253"/>
        <v>+MOV</v>
      </c>
      <c r="T3249">
        <f t="shared" si="254"/>
        <v>1</v>
      </c>
    </row>
    <row r="3250" spans="1:20" x14ac:dyDescent="0.35">
      <c r="A3250" t="s">
        <v>16032</v>
      </c>
      <c r="B3250" t="s">
        <v>16033</v>
      </c>
      <c r="C3250" t="s">
        <v>16034</v>
      </c>
      <c r="D3250" t="s">
        <v>16035</v>
      </c>
      <c r="E3250">
        <f>IF(COUNTIFS(Registros!$A$2:$A$6000,"NP",Registros!$B$2:$B$6000,$A3250)&gt;0,1,0)</f>
        <v>0</v>
      </c>
      <c r="F3250">
        <f>IF($E3250=1,SUMIFS(Registros!$F$2:$F$6000,Registros!$A$2:$A$6000,"NP",Registros!$B$2:$B$6000,$A3250),0)</f>
        <v>0</v>
      </c>
      <c r="G3250">
        <f>IF(COUNTIFS(Registros!$A$2:$A$6000,"MOV",Registros!$B$2:$B$6000,$A3250)&gt;0,1,0)</f>
        <v>1</v>
      </c>
      <c r="H3250">
        <f>IF($G3250=1,SUMIFS(Registros!$F$2:$F$6000,Registros!$A$2:$A$6000,"MOV",Registros!$B$2:$B$6000,$A3250),0)</f>
        <v>16.25</v>
      </c>
      <c r="I3250">
        <f>IF(COUNTIFS(Registros!$A$2:$A$6000,"CS",Registros!$B$2:$B$6000,$A3250)&gt;0,1,0)</f>
        <v>0</v>
      </c>
      <c r="J3250">
        <f>IF($I3250=1,SUMIFS(Registros!$I$2:$I$6000,Registros!$A$2:$A$6000,"CS",Registros!$B$2:$B$6000,$A3250),0)</f>
        <v>0</v>
      </c>
      <c r="K3250">
        <f>IF(COUNTIFS(Winback!$K$2:$K$300,$A3250)&gt;0,1,0)</f>
        <v>0</v>
      </c>
      <c r="L3250">
        <f>IF(AND($K3250=1,LEFT($A3250,3)="WB-"),SUMIFS(Winback!$D$2:$D$300,Winback!$K$2:$K$300,$A3250),0)</f>
        <v>0</v>
      </c>
      <c r="M3250">
        <f>IF(OR($E3250=1,$G3250=1,SUMIFS(Registros!$J$2:$J$6000,Registros!$B$2:$B$6000,$A3250)&gt;0),1,0)</f>
        <v>1</v>
      </c>
      <c r="N3250">
        <f>IF($J3250&gt;0,1,IF(COUNTIFS(Registros!$A$2:$A$6000,"CS",Registros!$B$2:$B$6000,$A3250,Registros!$K$2:$K$6000,"&lt;&gt;")&gt;0,1,0))</f>
        <v>0</v>
      </c>
      <c r="O3250" t="str">
        <f t="shared" si="250"/>
        <v>SOLO MÓVIL</v>
      </c>
      <c r="P3250" t="str">
        <f t="shared" si="251"/>
        <v>Ofrecer fijo + internet (FLBBTV)</v>
      </c>
      <c r="Q3250">
        <f t="shared" si="252"/>
        <v>16.25</v>
      </c>
      <c r="R3250">
        <f>IFERROR(VLOOKUP($A3250,Registros!$B$2:$G$6000,6,0),IFERROR(INDEX(Winback!$C$2:$C$300,MATCH($A3250,Winback!$K$2:$K$300,0)),""))</f>
        <v>0</v>
      </c>
      <c r="S3250" t="str">
        <f t="shared" si="253"/>
        <v>+MOV</v>
      </c>
      <c r="T3250">
        <f t="shared" si="254"/>
        <v>1</v>
      </c>
    </row>
    <row r="3251" spans="1:20" x14ac:dyDescent="0.35">
      <c r="A3251" t="s">
        <v>16037</v>
      </c>
      <c r="B3251" t="s">
        <v>16038</v>
      </c>
      <c r="C3251" t="s">
        <v>16039</v>
      </c>
      <c r="D3251" t="s">
        <v>16040</v>
      </c>
      <c r="E3251">
        <f>IF(COUNTIFS(Registros!$A$2:$A$6000,"NP",Registros!$B$2:$B$6000,$A3251)&gt;0,1,0)</f>
        <v>0</v>
      </c>
      <c r="F3251">
        <f>IF($E3251=1,SUMIFS(Registros!$F$2:$F$6000,Registros!$A$2:$A$6000,"NP",Registros!$B$2:$B$6000,$A3251),0)</f>
        <v>0</v>
      </c>
      <c r="G3251">
        <f>IF(COUNTIFS(Registros!$A$2:$A$6000,"MOV",Registros!$B$2:$B$6000,$A3251)&gt;0,1,0)</f>
        <v>1</v>
      </c>
      <c r="H3251">
        <f>IF($G3251=1,SUMIFS(Registros!$F$2:$F$6000,Registros!$A$2:$A$6000,"MOV",Registros!$B$2:$B$6000,$A3251),0)</f>
        <v>18.87</v>
      </c>
      <c r="I3251">
        <f>IF(COUNTIFS(Registros!$A$2:$A$6000,"CS",Registros!$B$2:$B$6000,$A3251)&gt;0,1,0)</f>
        <v>0</v>
      </c>
      <c r="J3251">
        <f>IF($I3251=1,SUMIFS(Registros!$I$2:$I$6000,Registros!$A$2:$A$6000,"CS",Registros!$B$2:$B$6000,$A3251),0)</f>
        <v>0</v>
      </c>
      <c r="K3251">
        <f>IF(COUNTIFS(Winback!$K$2:$K$300,$A3251)&gt;0,1,0)</f>
        <v>0</v>
      </c>
      <c r="L3251">
        <f>IF(AND($K3251=1,LEFT($A3251,3)="WB-"),SUMIFS(Winback!$D$2:$D$300,Winback!$K$2:$K$300,$A3251),0)</f>
        <v>0</v>
      </c>
      <c r="M3251">
        <f>IF(OR($E3251=1,$G3251=1,SUMIFS(Registros!$J$2:$J$6000,Registros!$B$2:$B$6000,$A3251)&gt;0),1,0)</f>
        <v>1</v>
      </c>
      <c r="N3251">
        <f>IF($J3251&gt;0,1,IF(COUNTIFS(Registros!$A$2:$A$6000,"CS",Registros!$B$2:$B$6000,$A3251,Registros!$K$2:$K$6000,"&lt;&gt;")&gt;0,1,0))</f>
        <v>0</v>
      </c>
      <c r="O3251" t="str">
        <f t="shared" si="250"/>
        <v>SOLO MÓVIL</v>
      </c>
      <c r="P3251" t="str">
        <f t="shared" si="251"/>
        <v>Ofrecer fijo + internet (FLBBTV)</v>
      </c>
      <c r="Q3251">
        <f t="shared" si="252"/>
        <v>18.87</v>
      </c>
      <c r="R3251">
        <f>IFERROR(VLOOKUP($A3251,Registros!$B$2:$G$6000,6,0),IFERROR(INDEX(Winback!$C$2:$C$300,MATCH($A3251,Winback!$K$2:$K$300,0)),""))</f>
        <v>0</v>
      </c>
      <c r="S3251" t="str">
        <f t="shared" si="253"/>
        <v>+MOV</v>
      </c>
      <c r="T3251">
        <f t="shared" si="254"/>
        <v>1</v>
      </c>
    </row>
    <row r="3252" spans="1:20" x14ac:dyDescent="0.35">
      <c r="A3252" t="s">
        <v>16042</v>
      </c>
      <c r="B3252" t="s">
        <v>16043</v>
      </c>
      <c r="C3252" t="s">
        <v>16044</v>
      </c>
      <c r="D3252" t="s">
        <v>16045</v>
      </c>
      <c r="E3252">
        <f>IF(COUNTIFS(Registros!$A$2:$A$6000,"NP",Registros!$B$2:$B$6000,$A3252)&gt;0,1,0)</f>
        <v>0</v>
      </c>
      <c r="F3252">
        <f>IF($E3252=1,SUMIFS(Registros!$F$2:$F$6000,Registros!$A$2:$A$6000,"NP",Registros!$B$2:$B$6000,$A3252),0)</f>
        <v>0</v>
      </c>
      <c r="G3252">
        <f>IF(COUNTIFS(Registros!$A$2:$A$6000,"MOV",Registros!$B$2:$B$6000,$A3252)&gt;0,1,0)</f>
        <v>1</v>
      </c>
      <c r="H3252">
        <f>IF($G3252=1,SUMIFS(Registros!$F$2:$F$6000,Registros!$A$2:$A$6000,"MOV",Registros!$B$2:$B$6000,$A3252),0)</f>
        <v>15</v>
      </c>
      <c r="I3252">
        <f>IF(COUNTIFS(Registros!$A$2:$A$6000,"CS",Registros!$B$2:$B$6000,$A3252)&gt;0,1,0)</f>
        <v>0</v>
      </c>
      <c r="J3252">
        <f>IF($I3252=1,SUMIFS(Registros!$I$2:$I$6000,Registros!$A$2:$A$6000,"CS",Registros!$B$2:$B$6000,$A3252),0)</f>
        <v>0</v>
      </c>
      <c r="K3252">
        <f>IF(COUNTIFS(Winback!$K$2:$K$300,$A3252)&gt;0,1,0)</f>
        <v>0</v>
      </c>
      <c r="L3252">
        <f>IF(AND($K3252=1,LEFT($A3252,3)="WB-"),SUMIFS(Winback!$D$2:$D$300,Winback!$K$2:$K$300,$A3252),0)</f>
        <v>0</v>
      </c>
      <c r="M3252">
        <f>IF(OR($E3252=1,$G3252=1,SUMIFS(Registros!$J$2:$J$6000,Registros!$B$2:$B$6000,$A3252)&gt;0),1,0)</f>
        <v>1</v>
      </c>
      <c r="N3252">
        <f>IF($J3252&gt;0,1,IF(COUNTIFS(Registros!$A$2:$A$6000,"CS",Registros!$B$2:$B$6000,$A3252,Registros!$K$2:$K$6000,"&lt;&gt;")&gt;0,1,0))</f>
        <v>0</v>
      </c>
      <c r="O3252" t="str">
        <f t="shared" si="250"/>
        <v>SOLO MÓVIL</v>
      </c>
      <c r="P3252" t="str">
        <f t="shared" si="251"/>
        <v>Ofrecer fijo + internet (FLBBTV)</v>
      </c>
      <c r="Q3252">
        <f t="shared" si="252"/>
        <v>15</v>
      </c>
      <c r="R3252">
        <f>IFERROR(VLOOKUP($A3252,Registros!$B$2:$G$6000,6,0),IFERROR(INDEX(Winback!$C$2:$C$300,MATCH($A3252,Winback!$K$2:$K$300,0)),""))</f>
        <v>0</v>
      </c>
      <c r="S3252" t="str">
        <f t="shared" si="253"/>
        <v>+MOV</v>
      </c>
      <c r="T3252">
        <f t="shared" si="254"/>
        <v>1</v>
      </c>
    </row>
    <row r="3253" spans="1:20" x14ac:dyDescent="0.35">
      <c r="A3253" t="s">
        <v>16047</v>
      </c>
      <c r="B3253" t="s">
        <v>16048</v>
      </c>
      <c r="C3253" t="s">
        <v>16044</v>
      </c>
      <c r="D3253" t="s">
        <v>16045</v>
      </c>
      <c r="E3253">
        <f>IF(COUNTIFS(Registros!$A$2:$A$6000,"NP",Registros!$B$2:$B$6000,$A3253)&gt;0,1,0)</f>
        <v>0</v>
      </c>
      <c r="F3253">
        <f>IF($E3253=1,SUMIFS(Registros!$F$2:$F$6000,Registros!$A$2:$A$6000,"NP",Registros!$B$2:$B$6000,$A3253),0)</f>
        <v>0</v>
      </c>
      <c r="G3253">
        <f>IF(COUNTIFS(Registros!$A$2:$A$6000,"MOV",Registros!$B$2:$B$6000,$A3253)&gt;0,1,0)</f>
        <v>1</v>
      </c>
      <c r="H3253">
        <f>IF($G3253=1,SUMIFS(Registros!$F$2:$F$6000,Registros!$A$2:$A$6000,"MOV",Registros!$B$2:$B$6000,$A3253),0)</f>
        <v>15</v>
      </c>
      <c r="I3253">
        <f>IF(COUNTIFS(Registros!$A$2:$A$6000,"CS",Registros!$B$2:$B$6000,$A3253)&gt;0,1,0)</f>
        <v>0</v>
      </c>
      <c r="J3253">
        <f>IF($I3253=1,SUMIFS(Registros!$I$2:$I$6000,Registros!$A$2:$A$6000,"CS",Registros!$B$2:$B$6000,$A3253),0)</f>
        <v>0</v>
      </c>
      <c r="K3253">
        <f>IF(COUNTIFS(Winback!$K$2:$K$300,$A3253)&gt;0,1,0)</f>
        <v>0</v>
      </c>
      <c r="L3253">
        <f>IF(AND($K3253=1,LEFT($A3253,3)="WB-"),SUMIFS(Winback!$D$2:$D$300,Winback!$K$2:$K$300,$A3253),0)</f>
        <v>0</v>
      </c>
      <c r="M3253">
        <f>IF(OR($E3253=1,$G3253=1,SUMIFS(Registros!$J$2:$J$6000,Registros!$B$2:$B$6000,$A3253)&gt;0),1,0)</f>
        <v>1</v>
      </c>
      <c r="N3253">
        <f>IF($J3253&gt;0,1,IF(COUNTIFS(Registros!$A$2:$A$6000,"CS",Registros!$B$2:$B$6000,$A3253,Registros!$K$2:$K$6000,"&lt;&gt;")&gt;0,1,0))</f>
        <v>0</v>
      </c>
      <c r="O3253" t="str">
        <f t="shared" si="250"/>
        <v>SOLO MÓVIL</v>
      </c>
      <c r="P3253" t="str">
        <f t="shared" si="251"/>
        <v>Ofrecer fijo + internet (FLBBTV)</v>
      </c>
      <c r="Q3253">
        <f t="shared" si="252"/>
        <v>15</v>
      </c>
      <c r="R3253">
        <f>IFERROR(VLOOKUP($A3253,Registros!$B$2:$G$6000,6,0),IFERROR(INDEX(Winback!$C$2:$C$300,MATCH($A3253,Winback!$K$2:$K$300,0)),""))</f>
        <v>0</v>
      </c>
      <c r="S3253" t="str">
        <f t="shared" si="253"/>
        <v>+MOV</v>
      </c>
      <c r="T3253">
        <f t="shared" si="254"/>
        <v>1</v>
      </c>
    </row>
    <row r="3254" spans="1:20" x14ac:dyDescent="0.35">
      <c r="A3254" t="s">
        <v>16050</v>
      </c>
      <c r="B3254" t="s">
        <v>16051</v>
      </c>
      <c r="C3254" t="s">
        <v>16052</v>
      </c>
      <c r="D3254" t="s">
        <v>16053</v>
      </c>
      <c r="E3254">
        <f>IF(COUNTIFS(Registros!$A$2:$A$6000,"NP",Registros!$B$2:$B$6000,$A3254)&gt;0,1,0)</f>
        <v>0</v>
      </c>
      <c r="F3254">
        <f>IF($E3254=1,SUMIFS(Registros!$F$2:$F$6000,Registros!$A$2:$A$6000,"NP",Registros!$B$2:$B$6000,$A3254),0)</f>
        <v>0</v>
      </c>
      <c r="G3254">
        <f>IF(COUNTIFS(Registros!$A$2:$A$6000,"MOV",Registros!$B$2:$B$6000,$A3254)&gt;0,1,0)</f>
        <v>1</v>
      </c>
      <c r="H3254">
        <f>IF($G3254=1,SUMIFS(Registros!$F$2:$F$6000,Registros!$A$2:$A$6000,"MOV",Registros!$B$2:$B$6000,$A3254),0)</f>
        <v>15</v>
      </c>
      <c r="I3254">
        <f>IF(COUNTIFS(Registros!$A$2:$A$6000,"CS",Registros!$B$2:$B$6000,$A3254)&gt;0,1,0)</f>
        <v>0</v>
      </c>
      <c r="J3254">
        <f>IF($I3254=1,SUMIFS(Registros!$I$2:$I$6000,Registros!$A$2:$A$6000,"CS",Registros!$B$2:$B$6000,$A3254),0)</f>
        <v>0</v>
      </c>
      <c r="K3254">
        <f>IF(COUNTIFS(Winback!$K$2:$K$300,$A3254)&gt;0,1,0)</f>
        <v>0</v>
      </c>
      <c r="L3254">
        <f>IF(AND($K3254=1,LEFT($A3254,3)="WB-"),SUMIFS(Winback!$D$2:$D$300,Winback!$K$2:$K$300,$A3254),0)</f>
        <v>0</v>
      </c>
      <c r="M3254">
        <f>IF(OR($E3254=1,$G3254=1,SUMIFS(Registros!$J$2:$J$6000,Registros!$B$2:$B$6000,$A3254)&gt;0),1,0)</f>
        <v>1</v>
      </c>
      <c r="N3254">
        <f>IF($J3254&gt;0,1,IF(COUNTIFS(Registros!$A$2:$A$6000,"CS",Registros!$B$2:$B$6000,$A3254,Registros!$K$2:$K$6000,"&lt;&gt;")&gt;0,1,0))</f>
        <v>0</v>
      </c>
      <c r="O3254" t="str">
        <f t="shared" si="250"/>
        <v>SOLO MÓVIL</v>
      </c>
      <c r="P3254" t="str">
        <f t="shared" si="251"/>
        <v>Ofrecer fijo + internet (FLBBTV)</v>
      </c>
      <c r="Q3254">
        <f t="shared" si="252"/>
        <v>15</v>
      </c>
      <c r="R3254">
        <f>IFERROR(VLOOKUP($A3254,Registros!$B$2:$G$6000,6,0),IFERROR(INDEX(Winback!$C$2:$C$300,MATCH($A3254,Winback!$K$2:$K$300,0)),""))</f>
        <v>0</v>
      </c>
      <c r="S3254" t="str">
        <f t="shared" si="253"/>
        <v>+MOV</v>
      </c>
      <c r="T3254">
        <f t="shared" si="254"/>
        <v>1</v>
      </c>
    </row>
    <row r="3255" spans="1:20" x14ac:dyDescent="0.35">
      <c r="A3255" t="s">
        <v>16055</v>
      </c>
      <c r="B3255" t="s">
        <v>16056</v>
      </c>
      <c r="C3255" t="s">
        <v>16057</v>
      </c>
      <c r="D3255" t="s">
        <v>16058</v>
      </c>
      <c r="E3255">
        <f>IF(COUNTIFS(Registros!$A$2:$A$6000,"NP",Registros!$B$2:$B$6000,$A3255)&gt;0,1,0)</f>
        <v>0</v>
      </c>
      <c r="F3255">
        <f>IF($E3255=1,SUMIFS(Registros!$F$2:$F$6000,Registros!$A$2:$A$6000,"NP",Registros!$B$2:$B$6000,$A3255),0)</f>
        <v>0</v>
      </c>
      <c r="G3255">
        <f>IF(COUNTIFS(Registros!$A$2:$A$6000,"MOV",Registros!$B$2:$B$6000,$A3255)&gt;0,1,0)</f>
        <v>1</v>
      </c>
      <c r="H3255">
        <f>IF($G3255=1,SUMIFS(Registros!$F$2:$F$6000,Registros!$A$2:$A$6000,"MOV",Registros!$B$2:$B$6000,$A3255),0)</f>
        <v>15</v>
      </c>
      <c r="I3255">
        <f>IF(COUNTIFS(Registros!$A$2:$A$6000,"CS",Registros!$B$2:$B$6000,$A3255)&gt;0,1,0)</f>
        <v>0</v>
      </c>
      <c r="J3255">
        <f>IF($I3255=1,SUMIFS(Registros!$I$2:$I$6000,Registros!$A$2:$A$6000,"CS",Registros!$B$2:$B$6000,$A3255),0)</f>
        <v>0</v>
      </c>
      <c r="K3255">
        <f>IF(COUNTIFS(Winback!$K$2:$K$300,$A3255)&gt;0,1,0)</f>
        <v>0</v>
      </c>
      <c r="L3255">
        <f>IF(AND($K3255=1,LEFT($A3255,3)="WB-"),SUMIFS(Winback!$D$2:$D$300,Winback!$K$2:$K$300,$A3255),0)</f>
        <v>0</v>
      </c>
      <c r="M3255">
        <f>IF(OR($E3255=1,$G3255=1,SUMIFS(Registros!$J$2:$J$6000,Registros!$B$2:$B$6000,$A3255)&gt;0),1,0)</f>
        <v>1</v>
      </c>
      <c r="N3255">
        <f>IF($J3255&gt;0,1,IF(COUNTIFS(Registros!$A$2:$A$6000,"CS",Registros!$B$2:$B$6000,$A3255,Registros!$K$2:$K$6000,"&lt;&gt;")&gt;0,1,0))</f>
        <v>0</v>
      </c>
      <c r="O3255" t="str">
        <f t="shared" si="250"/>
        <v>SOLO MÓVIL</v>
      </c>
      <c r="P3255" t="str">
        <f t="shared" si="251"/>
        <v>Ofrecer fijo + internet (FLBBTV)</v>
      </c>
      <c r="Q3255">
        <f t="shared" si="252"/>
        <v>15</v>
      </c>
      <c r="R3255">
        <f>IFERROR(VLOOKUP($A3255,Registros!$B$2:$G$6000,6,0),IFERROR(INDEX(Winback!$C$2:$C$300,MATCH($A3255,Winback!$K$2:$K$300,0)),""))</f>
        <v>0</v>
      </c>
      <c r="S3255" t="str">
        <f t="shared" si="253"/>
        <v>+MOV</v>
      </c>
      <c r="T3255">
        <f t="shared" si="254"/>
        <v>1</v>
      </c>
    </row>
    <row r="3256" spans="1:20" x14ac:dyDescent="0.35">
      <c r="A3256" t="s">
        <v>16060</v>
      </c>
      <c r="B3256" t="s">
        <v>16061</v>
      </c>
      <c r="C3256" t="s">
        <v>16062</v>
      </c>
      <c r="D3256" t="s">
        <v>16063</v>
      </c>
      <c r="E3256">
        <f>IF(COUNTIFS(Registros!$A$2:$A$6000,"NP",Registros!$B$2:$B$6000,$A3256)&gt;0,1,0)</f>
        <v>0</v>
      </c>
      <c r="F3256">
        <f>IF($E3256=1,SUMIFS(Registros!$F$2:$F$6000,Registros!$A$2:$A$6000,"NP",Registros!$B$2:$B$6000,$A3256),0)</f>
        <v>0</v>
      </c>
      <c r="G3256">
        <f>IF(COUNTIFS(Registros!$A$2:$A$6000,"MOV",Registros!$B$2:$B$6000,$A3256)&gt;0,1,0)</f>
        <v>1</v>
      </c>
      <c r="H3256">
        <f>IF($G3256=1,SUMIFS(Registros!$F$2:$F$6000,Registros!$A$2:$A$6000,"MOV",Registros!$B$2:$B$6000,$A3256),0)</f>
        <v>15</v>
      </c>
      <c r="I3256">
        <f>IF(COUNTIFS(Registros!$A$2:$A$6000,"CS",Registros!$B$2:$B$6000,$A3256)&gt;0,1,0)</f>
        <v>0</v>
      </c>
      <c r="J3256">
        <f>IF($I3256=1,SUMIFS(Registros!$I$2:$I$6000,Registros!$A$2:$A$6000,"CS",Registros!$B$2:$B$6000,$A3256),0)</f>
        <v>0</v>
      </c>
      <c r="K3256">
        <f>IF(COUNTIFS(Winback!$K$2:$K$300,$A3256)&gt;0,1,0)</f>
        <v>0</v>
      </c>
      <c r="L3256">
        <f>IF(AND($K3256=1,LEFT($A3256,3)="WB-"),SUMIFS(Winback!$D$2:$D$300,Winback!$K$2:$K$300,$A3256),0)</f>
        <v>0</v>
      </c>
      <c r="M3256">
        <f>IF(OR($E3256=1,$G3256=1,SUMIFS(Registros!$J$2:$J$6000,Registros!$B$2:$B$6000,$A3256)&gt;0),1,0)</f>
        <v>1</v>
      </c>
      <c r="N3256">
        <f>IF($J3256&gt;0,1,IF(COUNTIFS(Registros!$A$2:$A$6000,"CS",Registros!$B$2:$B$6000,$A3256,Registros!$K$2:$K$6000,"&lt;&gt;")&gt;0,1,0))</f>
        <v>0</v>
      </c>
      <c r="O3256" t="str">
        <f t="shared" si="250"/>
        <v>SOLO MÓVIL</v>
      </c>
      <c r="P3256" t="str">
        <f t="shared" si="251"/>
        <v>Ofrecer fijo + internet (FLBBTV)</v>
      </c>
      <c r="Q3256">
        <f t="shared" si="252"/>
        <v>15</v>
      </c>
      <c r="R3256">
        <f>IFERROR(VLOOKUP($A3256,Registros!$B$2:$G$6000,6,0),IFERROR(INDEX(Winback!$C$2:$C$300,MATCH($A3256,Winback!$K$2:$K$300,0)),""))</f>
        <v>0</v>
      </c>
      <c r="S3256" t="str">
        <f t="shared" si="253"/>
        <v>+MOV</v>
      </c>
      <c r="T3256">
        <f t="shared" si="254"/>
        <v>1</v>
      </c>
    </row>
    <row r="3257" spans="1:20" x14ac:dyDescent="0.35">
      <c r="A3257" t="s">
        <v>16065</v>
      </c>
      <c r="B3257" t="s">
        <v>16066</v>
      </c>
      <c r="C3257" t="s">
        <v>16062</v>
      </c>
      <c r="D3257" t="s">
        <v>16063</v>
      </c>
      <c r="E3257">
        <f>IF(COUNTIFS(Registros!$A$2:$A$6000,"NP",Registros!$B$2:$B$6000,$A3257)&gt;0,1,0)</f>
        <v>0</v>
      </c>
      <c r="F3257">
        <f>IF($E3257=1,SUMIFS(Registros!$F$2:$F$6000,Registros!$A$2:$A$6000,"NP",Registros!$B$2:$B$6000,$A3257),0)</f>
        <v>0</v>
      </c>
      <c r="G3257">
        <f>IF(COUNTIFS(Registros!$A$2:$A$6000,"MOV",Registros!$B$2:$B$6000,$A3257)&gt;0,1,0)</f>
        <v>1</v>
      </c>
      <c r="H3257">
        <f>IF($G3257=1,SUMIFS(Registros!$F$2:$F$6000,Registros!$A$2:$A$6000,"MOV",Registros!$B$2:$B$6000,$A3257),0)</f>
        <v>15</v>
      </c>
      <c r="I3257">
        <f>IF(COUNTIFS(Registros!$A$2:$A$6000,"CS",Registros!$B$2:$B$6000,$A3257)&gt;0,1,0)</f>
        <v>0</v>
      </c>
      <c r="J3257">
        <f>IF($I3257=1,SUMIFS(Registros!$I$2:$I$6000,Registros!$A$2:$A$6000,"CS",Registros!$B$2:$B$6000,$A3257),0)</f>
        <v>0</v>
      </c>
      <c r="K3257">
        <f>IF(COUNTIFS(Winback!$K$2:$K$300,$A3257)&gt;0,1,0)</f>
        <v>0</v>
      </c>
      <c r="L3257">
        <f>IF(AND($K3257=1,LEFT($A3257,3)="WB-"),SUMIFS(Winback!$D$2:$D$300,Winback!$K$2:$K$300,$A3257),0)</f>
        <v>0</v>
      </c>
      <c r="M3257">
        <f>IF(OR($E3257=1,$G3257=1,SUMIFS(Registros!$J$2:$J$6000,Registros!$B$2:$B$6000,$A3257)&gt;0),1,0)</f>
        <v>1</v>
      </c>
      <c r="N3257">
        <f>IF($J3257&gt;0,1,IF(COUNTIFS(Registros!$A$2:$A$6000,"CS",Registros!$B$2:$B$6000,$A3257,Registros!$K$2:$K$6000,"&lt;&gt;")&gt;0,1,0))</f>
        <v>0</v>
      </c>
      <c r="O3257" t="str">
        <f t="shared" si="250"/>
        <v>SOLO MÓVIL</v>
      </c>
      <c r="P3257" t="str">
        <f t="shared" si="251"/>
        <v>Ofrecer fijo + internet (FLBBTV)</v>
      </c>
      <c r="Q3257">
        <f t="shared" si="252"/>
        <v>15</v>
      </c>
      <c r="R3257">
        <f>IFERROR(VLOOKUP($A3257,Registros!$B$2:$G$6000,6,0),IFERROR(INDEX(Winback!$C$2:$C$300,MATCH($A3257,Winback!$K$2:$K$300,0)),""))</f>
        <v>0</v>
      </c>
      <c r="S3257" t="str">
        <f t="shared" si="253"/>
        <v>+MOV</v>
      </c>
      <c r="T3257">
        <f t="shared" si="254"/>
        <v>1</v>
      </c>
    </row>
    <row r="3258" spans="1:20" x14ac:dyDescent="0.35">
      <c r="A3258" t="s">
        <v>16068</v>
      </c>
      <c r="B3258" t="s">
        <v>16069</v>
      </c>
      <c r="C3258" t="s">
        <v>16070</v>
      </c>
      <c r="D3258" t="s">
        <v>16071</v>
      </c>
      <c r="E3258">
        <f>IF(COUNTIFS(Registros!$A$2:$A$6000,"NP",Registros!$B$2:$B$6000,$A3258)&gt;0,1,0)</f>
        <v>0</v>
      </c>
      <c r="F3258">
        <f>IF($E3258=1,SUMIFS(Registros!$F$2:$F$6000,Registros!$A$2:$A$6000,"NP",Registros!$B$2:$B$6000,$A3258),0)</f>
        <v>0</v>
      </c>
      <c r="G3258">
        <f>IF(COUNTIFS(Registros!$A$2:$A$6000,"MOV",Registros!$B$2:$B$6000,$A3258)&gt;0,1,0)</f>
        <v>1</v>
      </c>
      <c r="H3258">
        <f>IF($G3258=1,SUMIFS(Registros!$F$2:$F$6000,Registros!$A$2:$A$6000,"MOV",Registros!$B$2:$B$6000,$A3258),0)</f>
        <v>15</v>
      </c>
      <c r="I3258">
        <f>IF(COUNTIFS(Registros!$A$2:$A$6000,"CS",Registros!$B$2:$B$6000,$A3258)&gt;0,1,0)</f>
        <v>0</v>
      </c>
      <c r="J3258">
        <f>IF($I3258=1,SUMIFS(Registros!$I$2:$I$6000,Registros!$A$2:$A$6000,"CS",Registros!$B$2:$B$6000,$A3258),0)</f>
        <v>0</v>
      </c>
      <c r="K3258">
        <f>IF(COUNTIFS(Winback!$K$2:$K$300,$A3258)&gt;0,1,0)</f>
        <v>0</v>
      </c>
      <c r="L3258">
        <f>IF(AND($K3258=1,LEFT($A3258,3)="WB-"),SUMIFS(Winback!$D$2:$D$300,Winback!$K$2:$K$300,$A3258),0)</f>
        <v>0</v>
      </c>
      <c r="M3258">
        <f>IF(OR($E3258=1,$G3258=1,SUMIFS(Registros!$J$2:$J$6000,Registros!$B$2:$B$6000,$A3258)&gt;0),1,0)</f>
        <v>1</v>
      </c>
      <c r="N3258">
        <f>IF($J3258&gt;0,1,IF(COUNTIFS(Registros!$A$2:$A$6000,"CS",Registros!$B$2:$B$6000,$A3258,Registros!$K$2:$K$6000,"&lt;&gt;")&gt;0,1,0))</f>
        <v>0</v>
      </c>
      <c r="O3258" t="str">
        <f t="shared" si="250"/>
        <v>SOLO MÓVIL</v>
      </c>
      <c r="P3258" t="str">
        <f t="shared" si="251"/>
        <v>Ofrecer fijo + internet (FLBBTV)</v>
      </c>
      <c r="Q3258">
        <f t="shared" si="252"/>
        <v>15</v>
      </c>
      <c r="R3258">
        <f>IFERROR(VLOOKUP($A3258,Registros!$B$2:$G$6000,6,0),IFERROR(INDEX(Winback!$C$2:$C$300,MATCH($A3258,Winback!$K$2:$K$300,0)),""))</f>
        <v>0</v>
      </c>
      <c r="S3258" t="str">
        <f t="shared" si="253"/>
        <v>+MOV</v>
      </c>
      <c r="T3258">
        <f t="shared" si="254"/>
        <v>1</v>
      </c>
    </row>
    <row r="3259" spans="1:20" x14ac:dyDescent="0.35">
      <c r="A3259" t="s">
        <v>16073</v>
      </c>
      <c r="B3259" t="s">
        <v>16074</v>
      </c>
      <c r="C3259" t="s">
        <v>16075</v>
      </c>
      <c r="D3259" t="s">
        <v>16076</v>
      </c>
      <c r="E3259">
        <f>IF(COUNTIFS(Registros!$A$2:$A$6000,"NP",Registros!$B$2:$B$6000,$A3259)&gt;0,1,0)</f>
        <v>0</v>
      </c>
      <c r="F3259">
        <f>IF($E3259=1,SUMIFS(Registros!$F$2:$F$6000,Registros!$A$2:$A$6000,"NP",Registros!$B$2:$B$6000,$A3259),0)</f>
        <v>0</v>
      </c>
      <c r="G3259">
        <f>IF(COUNTIFS(Registros!$A$2:$A$6000,"MOV",Registros!$B$2:$B$6000,$A3259)&gt;0,1,0)</f>
        <v>1</v>
      </c>
      <c r="H3259">
        <f>IF($G3259=1,SUMIFS(Registros!$F$2:$F$6000,Registros!$A$2:$A$6000,"MOV",Registros!$B$2:$B$6000,$A3259),0)</f>
        <v>15</v>
      </c>
      <c r="I3259">
        <f>IF(COUNTIFS(Registros!$A$2:$A$6000,"CS",Registros!$B$2:$B$6000,$A3259)&gt;0,1,0)</f>
        <v>0</v>
      </c>
      <c r="J3259">
        <f>IF($I3259=1,SUMIFS(Registros!$I$2:$I$6000,Registros!$A$2:$A$6000,"CS",Registros!$B$2:$B$6000,$A3259),0)</f>
        <v>0</v>
      </c>
      <c r="K3259">
        <f>IF(COUNTIFS(Winback!$K$2:$K$300,$A3259)&gt;0,1,0)</f>
        <v>0</v>
      </c>
      <c r="L3259">
        <f>IF(AND($K3259=1,LEFT($A3259,3)="WB-"),SUMIFS(Winback!$D$2:$D$300,Winback!$K$2:$K$300,$A3259),0)</f>
        <v>0</v>
      </c>
      <c r="M3259">
        <f>IF(OR($E3259=1,$G3259=1,SUMIFS(Registros!$J$2:$J$6000,Registros!$B$2:$B$6000,$A3259)&gt;0),1,0)</f>
        <v>1</v>
      </c>
      <c r="N3259">
        <f>IF($J3259&gt;0,1,IF(COUNTIFS(Registros!$A$2:$A$6000,"CS",Registros!$B$2:$B$6000,$A3259,Registros!$K$2:$K$6000,"&lt;&gt;")&gt;0,1,0))</f>
        <v>0</v>
      </c>
      <c r="O3259" t="str">
        <f t="shared" si="250"/>
        <v>SOLO MÓVIL</v>
      </c>
      <c r="P3259" t="str">
        <f t="shared" si="251"/>
        <v>Ofrecer fijo + internet (FLBBTV)</v>
      </c>
      <c r="Q3259">
        <f t="shared" si="252"/>
        <v>15</v>
      </c>
      <c r="R3259">
        <f>IFERROR(VLOOKUP($A3259,Registros!$B$2:$G$6000,6,0),IFERROR(INDEX(Winback!$C$2:$C$300,MATCH($A3259,Winback!$K$2:$K$300,0)),""))</f>
        <v>0</v>
      </c>
      <c r="S3259" t="str">
        <f t="shared" si="253"/>
        <v>+MOV</v>
      </c>
      <c r="T3259">
        <f t="shared" si="254"/>
        <v>1</v>
      </c>
    </row>
    <row r="3260" spans="1:20" x14ac:dyDescent="0.35">
      <c r="A3260" t="s">
        <v>16078</v>
      </c>
      <c r="B3260" t="s">
        <v>16079</v>
      </c>
      <c r="C3260" t="s">
        <v>16080</v>
      </c>
      <c r="D3260" t="s">
        <v>16081</v>
      </c>
      <c r="E3260">
        <f>IF(COUNTIFS(Registros!$A$2:$A$6000,"NP",Registros!$B$2:$B$6000,$A3260)&gt;0,1,0)</f>
        <v>0</v>
      </c>
      <c r="F3260">
        <f>IF($E3260=1,SUMIFS(Registros!$F$2:$F$6000,Registros!$A$2:$A$6000,"NP",Registros!$B$2:$B$6000,$A3260),0)</f>
        <v>0</v>
      </c>
      <c r="G3260">
        <f>IF(COUNTIFS(Registros!$A$2:$A$6000,"MOV",Registros!$B$2:$B$6000,$A3260)&gt;0,1,0)</f>
        <v>1</v>
      </c>
      <c r="H3260">
        <f>IF($G3260=1,SUMIFS(Registros!$F$2:$F$6000,Registros!$A$2:$A$6000,"MOV",Registros!$B$2:$B$6000,$A3260),0)</f>
        <v>15</v>
      </c>
      <c r="I3260">
        <f>IF(COUNTIFS(Registros!$A$2:$A$6000,"CS",Registros!$B$2:$B$6000,$A3260)&gt;0,1,0)</f>
        <v>0</v>
      </c>
      <c r="J3260">
        <f>IF($I3260=1,SUMIFS(Registros!$I$2:$I$6000,Registros!$A$2:$A$6000,"CS",Registros!$B$2:$B$6000,$A3260),0)</f>
        <v>0</v>
      </c>
      <c r="K3260">
        <f>IF(COUNTIFS(Winback!$K$2:$K$300,$A3260)&gt;0,1,0)</f>
        <v>0</v>
      </c>
      <c r="L3260">
        <f>IF(AND($K3260=1,LEFT($A3260,3)="WB-"),SUMIFS(Winback!$D$2:$D$300,Winback!$K$2:$K$300,$A3260),0)</f>
        <v>0</v>
      </c>
      <c r="M3260">
        <f>IF(OR($E3260=1,$G3260=1,SUMIFS(Registros!$J$2:$J$6000,Registros!$B$2:$B$6000,$A3260)&gt;0),1,0)</f>
        <v>1</v>
      </c>
      <c r="N3260">
        <f>IF($J3260&gt;0,1,IF(COUNTIFS(Registros!$A$2:$A$6000,"CS",Registros!$B$2:$B$6000,$A3260,Registros!$K$2:$K$6000,"&lt;&gt;")&gt;0,1,0))</f>
        <v>0</v>
      </c>
      <c r="O3260" t="str">
        <f t="shared" si="250"/>
        <v>SOLO MÓVIL</v>
      </c>
      <c r="P3260" t="str">
        <f t="shared" si="251"/>
        <v>Ofrecer fijo + internet (FLBBTV)</v>
      </c>
      <c r="Q3260">
        <f t="shared" si="252"/>
        <v>15</v>
      </c>
      <c r="R3260">
        <f>IFERROR(VLOOKUP($A3260,Registros!$B$2:$G$6000,6,0),IFERROR(INDEX(Winback!$C$2:$C$300,MATCH($A3260,Winback!$K$2:$K$300,0)),""))</f>
        <v>0</v>
      </c>
      <c r="S3260" t="str">
        <f t="shared" si="253"/>
        <v>+MOV</v>
      </c>
      <c r="T3260">
        <f t="shared" si="254"/>
        <v>1</v>
      </c>
    </row>
    <row r="3261" spans="1:20" x14ac:dyDescent="0.35">
      <c r="A3261" t="s">
        <v>16083</v>
      </c>
      <c r="B3261" t="s">
        <v>16084</v>
      </c>
      <c r="C3261" t="s">
        <v>16085</v>
      </c>
      <c r="D3261" t="s">
        <v>16086</v>
      </c>
      <c r="E3261">
        <f>IF(COUNTIFS(Registros!$A$2:$A$6000,"NP",Registros!$B$2:$B$6000,$A3261)&gt;0,1,0)</f>
        <v>0</v>
      </c>
      <c r="F3261">
        <f>IF($E3261=1,SUMIFS(Registros!$F$2:$F$6000,Registros!$A$2:$A$6000,"NP",Registros!$B$2:$B$6000,$A3261),0)</f>
        <v>0</v>
      </c>
      <c r="G3261">
        <f>IF(COUNTIFS(Registros!$A$2:$A$6000,"MOV",Registros!$B$2:$B$6000,$A3261)&gt;0,1,0)</f>
        <v>1</v>
      </c>
      <c r="H3261">
        <f>IF($G3261=1,SUMIFS(Registros!$F$2:$F$6000,Registros!$A$2:$A$6000,"MOV",Registros!$B$2:$B$6000,$A3261),0)</f>
        <v>15</v>
      </c>
      <c r="I3261">
        <f>IF(COUNTIFS(Registros!$A$2:$A$6000,"CS",Registros!$B$2:$B$6000,$A3261)&gt;0,1,0)</f>
        <v>0</v>
      </c>
      <c r="J3261">
        <f>IF($I3261=1,SUMIFS(Registros!$I$2:$I$6000,Registros!$A$2:$A$6000,"CS",Registros!$B$2:$B$6000,$A3261),0)</f>
        <v>0</v>
      </c>
      <c r="K3261">
        <f>IF(COUNTIFS(Winback!$K$2:$K$300,$A3261)&gt;0,1,0)</f>
        <v>0</v>
      </c>
      <c r="L3261">
        <f>IF(AND($K3261=1,LEFT($A3261,3)="WB-"),SUMIFS(Winback!$D$2:$D$300,Winback!$K$2:$K$300,$A3261),0)</f>
        <v>0</v>
      </c>
      <c r="M3261">
        <f>IF(OR($E3261=1,$G3261=1,SUMIFS(Registros!$J$2:$J$6000,Registros!$B$2:$B$6000,$A3261)&gt;0),1,0)</f>
        <v>1</v>
      </c>
      <c r="N3261">
        <f>IF($J3261&gt;0,1,IF(COUNTIFS(Registros!$A$2:$A$6000,"CS",Registros!$B$2:$B$6000,$A3261,Registros!$K$2:$K$6000,"&lt;&gt;")&gt;0,1,0))</f>
        <v>0</v>
      </c>
      <c r="O3261" t="str">
        <f t="shared" si="250"/>
        <v>SOLO MÓVIL</v>
      </c>
      <c r="P3261" t="str">
        <f t="shared" si="251"/>
        <v>Ofrecer fijo + internet (FLBBTV)</v>
      </c>
      <c r="Q3261">
        <f t="shared" si="252"/>
        <v>15</v>
      </c>
      <c r="R3261">
        <f>IFERROR(VLOOKUP($A3261,Registros!$B$2:$G$6000,6,0),IFERROR(INDEX(Winback!$C$2:$C$300,MATCH($A3261,Winback!$K$2:$K$300,0)),""))</f>
        <v>0</v>
      </c>
      <c r="S3261" t="str">
        <f t="shared" si="253"/>
        <v>+MOV</v>
      </c>
      <c r="T3261">
        <f t="shared" si="254"/>
        <v>1</v>
      </c>
    </row>
    <row r="3262" spans="1:20" x14ac:dyDescent="0.35">
      <c r="A3262" t="s">
        <v>16088</v>
      </c>
      <c r="B3262" t="s">
        <v>16089</v>
      </c>
      <c r="C3262" t="s">
        <v>16090</v>
      </c>
      <c r="D3262" t="s">
        <v>16091</v>
      </c>
      <c r="E3262">
        <f>IF(COUNTIFS(Registros!$A$2:$A$6000,"NP",Registros!$B$2:$B$6000,$A3262)&gt;0,1,0)</f>
        <v>0</v>
      </c>
      <c r="F3262">
        <f>IF($E3262=1,SUMIFS(Registros!$F$2:$F$6000,Registros!$A$2:$A$6000,"NP",Registros!$B$2:$B$6000,$A3262),0)</f>
        <v>0</v>
      </c>
      <c r="G3262">
        <f>IF(COUNTIFS(Registros!$A$2:$A$6000,"MOV",Registros!$B$2:$B$6000,$A3262)&gt;0,1,0)</f>
        <v>1</v>
      </c>
      <c r="H3262">
        <f>IF($G3262=1,SUMIFS(Registros!$F$2:$F$6000,Registros!$A$2:$A$6000,"MOV",Registros!$B$2:$B$6000,$A3262),0)</f>
        <v>15</v>
      </c>
      <c r="I3262">
        <f>IF(COUNTIFS(Registros!$A$2:$A$6000,"CS",Registros!$B$2:$B$6000,$A3262)&gt;0,1,0)</f>
        <v>0</v>
      </c>
      <c r="J3262">
        <f>IF($I3262=1,SUMIFS(Registros!$I$2:$I$6000,Registros!$A$2:$A$6000,"CS",Registros!$B$2:$B$6000,$A3262),0)</f>
        <v>0</v>
      </c>
      <c r="K3262">
        <f>IF(COUNTIFS(Winback!$K$2:$K$300,$A3262)&gt;0,1,0)</f>
        <v>0</v>
      </c>
      <c r="L3262">
        <f>IF(AND($K3262=1,LEFT($A3262,3)="WB-"),SUMIFS(Winback!$D$2:$D$300,Winback!$K$2:$K$300,$A3262),0)</f>
        <v>0</v>
      </c>
      <c r="M3262">
        <f>IF(OR($E3262=1,$G3262=1,SUMIFS(Registros!$J$2:$J$6000,Registros!$B$2:$B$6000,$A3262)&gt;0),1,0)</f>
        <v>1</v>
      </c>
      <c r="N3262">
        <f>IF($J3262&gt;0,1,IF(COUNTIFS(Registros!$A$2:$A$6000,"CS",Registros!$B$2:$B$6000,$A3262,Registros!$K$2:$K$6000,"&lt;&gt;")&gt;0,1,0))</f>
        <v>0</v>
      </c>
      <c r="O3262" t="str">
        <f t="shared" si="250"/>
        <v>SOLO MÓVIL</v>
      </c>
      <c r="P3262" t="str">
        <f t="shared" si="251"/>
        <v>Ofrecer fijo + internet (FLBBTV)</v>
      </c>
      <c r="Q3262">
        <f t="shared" si="252"/>
        <v>15</v>
      </c>
      <c r="R3262">
        <f>IFERROR(VLOOKUP($A3262,Registros!$B$2:$G$6000,6,0),IFERROR(INDEX(Winback!$C$2:$C$300,MATCH($A3262,Winback!$K$2:$K$300,0)),""))</f>
        <v>0</v>
      </c>
      <c r="S3262" t="str">
        <f t="shared" si="253"/>
        <v>+MOV</v>
      </c>
      <c r="T3262">
        <f t="shared" si="254"/>
        <v>1</v>
      </c>
    </row>
    <row r="3263" spans="1:20" x14ac:dyDescent="0.35">
      <c r="A3263" t="s">
        <v>16093</v>
      </c>
      <c r="B3263" t="s">
        <v>16094</v>
      </c>
      <c r="C3263" t="s">
        <v>16095</v>
      </c>
      <c r="D3263" t="s">
        <v>16096</v>
      </c>
      <c r="E3263">
        <f>IF(COUNTIFS(Registros!$A$2:$A$6000,"NP",Registros!$B$2:$B$6000,$A3263)&gt;0,1,0)</f>
        <v>0</v>
      </c>
      <c r="F3263">
        <f>IF($E3263=1,SUMIFS(Registros!$F$2:$F$6000,Registros!$A$2:$A$6000,"NP",Registros!$B$2:$B$6000,$A3263),0)</f>
        <v>0</v>
      </c>
      <c r="G3263">
        <f>IF(COUNTIFS(Registros!$A$2:$A$6000,"MOV",Registros!$B$2:$B$6000,$A3263)&gt;0,1,0)</f>
        <v>1</v>
      </c>
      <c r="H3263">
        <f>IF($G3263=1,SUMIFS(Registros!$F$2:$F$6000,Registros!$A$2:$A$6000,"MOV",Registros!$B$2:$B$6000,$A3263),0)</f>
        <v>15</v>
      </c>
      <c r="I3263">
        <f>IF(COUNTIFS(Registros!$A$2:$A$6000,"CS",Registros!$B$2:$B$6000,$A3263)&gt;0,1,0)</f>
        <v>0</v>
      </c>
      <c r="J3263">
        <f>IF($I3263=1,SUMIFS(Registros!$I$2:$I$6000,Registros!$A$2:$A$6000,"CS",Registros!$B$2:$B$6000,$A3263),0)</f>
        <v>0</v>
      </c>
      <c r="K3263">
        <f>IF(COUNTIFS(Winback!$K$2:$K$300,$A3263)&gt;0,1,0)</f>
        <v>0</v>
      </c>
      <c r="L3263">
        <f>IF(AND($K3263=1,LEFT($A3263,3)="WB-"),SUMIFS(Winback!$D$2:$D$300,Winback!$K$2:$K$300,$A3263),0)</f>
        <v>0</v>
      </c>
      <c r="M3263">
        <f>IF(OR($E3263=1,$G3263=1,SUMIFS(Registros!$J$2:$J$6000,Registros!$B$2:$B$6000,$A3263)&gt;0),1,0)</f>
        <v>1</v>
      </c>
      <c r="N3263">
        <f>IF($J3263&gt;0,1,IF(COUNTIFS(Registros!$A$2:$A$6000,"CS",Registros!$B$2:$B$6000,$A3263,Registros!$K$2:$K$6000,"&lt;&gt;")&gt;0,1,0))</f>
        <v>0</v>
      </c>
      <c r="O3263" t="str">
        <f t="shared" si="250"/>
        <v>SOLO MÓVIL</v>
      </c>
      <c r="P3263" t="str">
        <f t="shared" si="251"/>
        <v>Ofrecer fijo + internet (FLBBTV)</v>
      </c>
      <c r="Q3263">
        <f t="shared" si="252"/>
        <v>15</v>
      </c>
      <c r="R3263">
        <f>IFERROR(VLOOKUP($A3263,Registros!$B$2:$G$6000,6,0),IFERROR(INDEX(Winback!$C$2:$C$300,MATCH($A3263,Winback!$K$2:$K$300,0)),""))</f>
        <v>0</v>
      </c>
      <c r="S3263" t="str">
        <f t="shared" si="253"/>
        <v>+MOV</v>
      </c>
      <c r="T3263">
        <f t="shared" si="254"/>
        <v>1</v>
      </c>
    </row>
    <row r="3264" spans="1:20" x14ac:dyDescent="0.35">
      <c r="A3264" t="s">
        <v>16098</v>
      </c>
      <c r="B3264" t="s">
        <v>16099</v>
      </c>
      <c r="C3264" t="s">
        <v>16100</v>
      </c>
      <c r="D3264" t="s">
        <v>16101</v>
      </c>
      <c r="E3264">
        <f>IF(COUNTIFS(Registros!$A$2:$A$6000,"NP",Registros!$B$2:$B$6000,$A3264)&gt;0,1,0)</f>
        <v>0</v>
      </c>
      <c r="F3264">
        <f>IF($E3264=1,SUMIFS(Registros!$F$2:$F$6000,Registros!$A$2:$A$6000,"NP",Registros!$B$2:$B$6000,$A3264),0)</f>
        <v>0</v>
      </c>
      <c r="G3264">
        <f>IF(COUNTIFS(Registros!$A$2:$A$6000,"MOV",Registros!$B$2:$B$6000,$A3264)&gt;0,1,0)</f>
        <v>1</v>
      </c>
      <c r="H3264">
        <f>IF($G3264=1,SUMIFS(Registros!$F$2:$F$6000,Registros!$A$2:$A$6000,"MOV",Registros!$B$2:$B$6000,$A3264),0)</f>
        <v>20.75</v>
      </c>
      <c r="I3264">
        <f>IF(COUNTIFS(Registros!$A$2:$A$6000,"CS",Registros!$B$2:$B$6000,$A3264)&gt;0,1,0)</f>
        <v>0</v>
      </c>
      <c r="J3264">
        <f>IF($I3264=1,SUMIFS(Registros!$I$2:$I$6000,Registros!$A$2:$A$6000,"CS",Registros!$B$2:$B$6000,$A3264),0)</f>
        <v>0</v>
      </c>
      <c r="K3264">
        <f>IF(COUNTIFS(Winback!$K$2:$K$300,$A3264)&gt;0,1,0)</f>
        <v>0</v>
      </c>
      <c r="L3264">
        <f>IF(AND($K3264=1,LEFT($A3264,3)="WB-"),SUMIFS(Winback!$D$2:$D$300,Winback!$K$2:$K$300,$A3264),0)</f>
        <v>0</v>
      </c>
      <c r="M3264">
        <f>IF(OR($E3264=1,$G3264=1,SUMIFS(Registros!$J$2:$J$6000,Registros!$B$2:$B$6000,$A3264)&gt;0),1,0)</f>
        <v>1</v>
      </c>
      <c r="N3264">
        <f>IF($J3264&gt;0,1,IF(COUNTIFS(Registros!$A$2:$A$6000,"CS",Registros!$B$2:$B$6000,$A3264,Registros!$K$2:$K$6000,"&lt;&gt;")&gt;0,1,0))</f>
        <v>0</v>
      </c>
      <c r="O3264" t="str">
        <f t="shared" si="250"/>
        <v>SOLO MÓVIL</v>
      </c>
      <c r="P3264" t="str">
        <f t="shared" si="251"/>
        <v>Ofrecer fijo + internet (FLBBTV)</v>
      </c>
      <c r="Q3264">
        <f t="shared" si="252"/>
        <v>20.75</v>
      </c>
      <c r="R3264">
        <f>IFERROR(VLOOKUP($A3264,Registros!$B$2:$G$6000,6,0),IFERROR(INDEX(Winback!$C$2:$C$300,MATCH($A3264,Winback!$K$2:$K$300,0)),""))</f>
        <v>0</v>
      </c>
      <c r="S3264" t="str">
        <f t="shared" si="253"/>
        <v>+MOV</v>
      </c>
      <c r="T3264">
        <f t="shared" si="254"/>
        <v>1</v>
      </c>
    </row>
    <row r="3265" spans="1:20" x14ac:dyDescent="0.35">
      <c r="A3265" t="s">
        <v>16103</v>
      </c>
      <c r="B3265" t="s">
        <v>16104</v>
      </c>
      <c r="C3265" t="s">
        <v>16105</v>
      </c>
      <c r="D3265" t="s">
        <v>16106</v>
      </c>
      <c r="E3265">
        <f>IF(COUNTIFS(Registros!$A$2:$A$6000,"NP",Registros!$B$2:$B$6000,$A3265)&gt;0,1,0)</f>
        <v>0</v>
      </c>
      <c r="F3265">
        <f>IF($E3265=1,SUMIFS(Registros!$F$2:$F$6000,Registros!$A$2:$A$6000,"NP",Registros!$B$2:$B$6000,$A3265),0)</f>
        <v>0</v>
      </c>
      <c r="G3265">
        <f>IF(COUNTIFS(Registros!$A$2:$A$6000,"MOV",Registros!$B$2:$B$6000,$A3265)&gt;0,1,0)</f>
        <v>1</v>
      </c>
      <c r="H3265">
        <f>IF($G3265=1,SUMIFS(Registros!$F$2:$F$6000,Registros!$A$2:$A$6000,"MOV",Registros!$B$2:$B$6000,$A3265),0)</f>
        <v>15</v>
      </c>
      <c r="I3265">
        <f>IF(COUNTIFS(Registros!$A$2:$A$6000,"CS",Registros!$B$2:$B$6000,$A3265)&gt;0,1,0)</f>
        <v>0</v>
      </c>
      <c r="J3265">
        <f>IF($I3265=1,SUMIFS(Registros!$I$2:$I$6000,Registros!$A$2:$A$6000,"CS",Registros!$B$2:$B$6000,$A3265),0)</f>
        <v>0</v>
      </c>
      <c r="K3265">
        <f>IF(COUNTIFS(Winback!$K$2:$K$300,$A3265)&gt;0,1,0)</f>
        <v>0</v>
      </c>
      <c r="L3265">
        <f>IF(AND($K3265=1,LEFT($A3265,3)="WB-"),SUMIFS(Winback!$D$2:$D$300,Winback!$K$2:$K$300,$A3265),0)</f>
        <v>0</v>
      </c>
      <c r="M3265">
        <f>IF(OR($E3265=1,$G3265=1,SUMIFS(Registros!$J$2:$J$6000,Registros!$B$2:$B$6000,$A3265)&gt;0),1,0)</f>
        <v>1</v>
      </c>
      <c r="N3265">
        <f>IF($J3265&gt;0,1,IF(COUNTIFS(Registros!$A$2:$A$6000,"CS",Registros!$B$2:$B$6000,$A3265,Registros!$K$2:$K$6000,"&lt;&gt;")&gt;0,1,0))</f>
        <v>0</v>
      </c>
      <c r="O3265" t="str">
        <f t="shared" si="250"/>
        <v>SOLO MÓVIL</v>
      </c>
      <c r="P3265" t="str">
        <f t="shared" si="251"/>
        <v>Ofrecer fijo + internet (FLBBTV)</v>
      </c>
      <c r="Q3265">
        <f t="shared" si="252"/>
        <v>15</v>
      </c>
      <c r="R3265">
        <f>IFERROR(VLOOKUP($A3265,Registros!$B$2:$G$6000,6,0),IFERROR(INDEX(Winback!$C$2:$C$300,MATCH($A3265,Winback!$K$2:$K$300,0)),""))</f>
        <v>0</v>
      </c>
      <c r="S3265" t="str">
        <f t="shared" si="253"/>
        <v>+MOV</v>
      </c>
      <c r="T3265">
        <f t="shared" si="254"/>
        <v>1</v>
      </c>
    </row>
    <row r="3266" spans="1:20" x14ac:dyDescent="0.35">
      <c r="A3266" t="s">
        <v>16108</v>
      </c>
      <c r="B3266" t="s">
        <v>16109</v>
      </c>
      <c r="C3266" t="s">
        <v>16110</v>
      </c>
      <c r="D3266" t="s">
        <v>16111</v>
      </c>
      <c r="E3266">
        <f>IF(COUNTIFS(Registros!$A$2:$A$6000,"NP",Registros!$B$2:$B$6000,$A3266)&gt;0,1,0)</f>
        <v>0</v>
      </c>
      <c r="F3266">
        <f>IF($E3266=1,SUMIFS(Registros!$F$2:$F$6000,Registros!$A$2:$A$6000,"NP",Registros!$B$2:$B$6000,$A3266),0)</f>
        <v>0</v>
      </c>
      <c r="G3266">
        <f>IF(COUNTIFS(Registros!$A$2:$A$6000,"MOV",Registros!$B$2:$B$6000,$A3266)&gt;0,1,0)</f>
        <v>1</v>
      </c>
      <c r="H3266">
        <f>IF($G3266=1,SUMIFS(Registros!$F$2:$F$6000,Registros!$A$2:$A$6000,"MOV",Registros!$B$2:$B$6000,$A3266),0)</f>
        <v>15</v>
      </c>
      <c r="I3266">
        <f>IF(COUNTIFS(Registros!$A$2:$A$6000,"CS",Registros!$B$2:$B$6000,$A3266)&gt;0,1,0)</f>
        <v>0</v>
      </c>
      <c r="J3266">
        <f>IF($I3266=1,SUMIFS(Registros!$I$2:$I$6000,Registros!$A$2:$A$6000,"CS",Registros!$B$2:$B$6000,$A3266),0)</f>
        <v>0</v>
      </c>
      <c r="K3266">
        <f>IF(COUNTIFS(Winback!$K$2:$K$300,$A3266)&gt;0,1,0)</f>
        <v>0</v>
      </c>
      <c r="L3266">
        <f>IF(AND($K3266=1,LEFT($A3266,3)="WB-"),SUMIFS(Winback!$D$2:$D$300,Winback!$K$2:$K$300,$A3266),0)</f>
        <v>0</v>
      </c>
      <c r="M3266">
        <f>IF(OR($E3266=1,$G3266=1,SUMIFS(Registros!$J$2:$J$6000,Registros!$B$2:$B$6000,$A3266)&gt;0),1,0)</f>
        <v>1</v>
      </c>
      <c r="N3266">
        <f>IF($J3266&gt;0,1,IF(COUNTIFS(Registros!$A$2:$A$6000,"CS",Registros!$B$2:$B$6000,$A3266,Registros!$K$2:$K$6000,"&lt;&gt;")&gt;0,1,0))</f>
        <v>0</v>
      </c>
      <c r="O3266" t="str">
        <f t="shared" ref="O3266:O3329" si="255">IF(AND($K3266=1,$E3266=0,$G3266=0,$I3266=0),"WINBACK",IF(AND($M3266=1,$N3266&gt;0),"CONVERGENTE",IF($M3266=1,"SOLO MÓVIL",IF($N3266&gt;0,"SOLO FIJO / INTERNET","SIN SERVICIOS"))))</f>
        <v>SOLO MÓVIL</v>
      </c>
      <c r="P3266" t="str">
        <f t="shared" ref="P3266:P3329" si="256">IF($O3266="WINBACK","Recuperar (winback)",IF($O3266="CONVERGENTE","Upgrade / más líneas",IF($O3266="SOLO MÓVIL","Ofrecer fijo + internet (FLBBTV)",IF($O3266="SOLO FIJO / INTERNET","Ofrecer línea móvil Nextphone","Oferta completa (móvil + fijo + internet)"))))</f>
        <v>Ofrecer fijo + internet (FLBBTV)</v>
      </c>
      <c r="Q3266">
        <f t="shared" ref="Q3266:Q3329" si="257">$F3266+$H3266+$L3266</f>
        <v>15</v>
      </c>
      <c r="R3266">
        <f>IFERROR(VLOOKUP($A3266,Registros!$B$2:$G$6000,6,0),IFERROR(INDEX(Winback!$C$2:$C$300,MATCH($A3266,Winback!$K$2:$K$300,0)),""))</f>
        <v>0</v>
      </c>
      <c r="S3266" t="str">
        <f t="shared" ref="S3266:S3329" si="258">IF($E3266=1,"NP","")&amp;IF($G3266=1,"+MOV","")&amp;IF($I3266=1,"+CS","")&amp;IF($K3266=1,"+WB","")</f>
        <v>+MOV</v>
      </c>
      <c r="T3266">
        <f t="shared" ref="T3266:T3329" si="259">$E3266+$G3266+$I3266+$K3266</f>
        <v>1</v>
      </c>
    </row>
    <row r="3267" spans="1:20" x14ac:dyDescent="0.35">
      <c r="A3267" t="s">
        <v>16113</v>
      </c>
      <c r="B3267" t="s">
        <v>16114</v>
      </c>
      <c r="C3267" t="s">
        <v>16115</v>
      </c>
      <c r="D3267" t="s">
        <v>16116</v>
      </c>
      <c r="E3267">
        <f>IF(COUNTIFS(Registros!$A$2:$A$6000,"NP",Registros!$B$2:$B$6000,$A3267)&gt;0,1,0)</f>
        <v>0</v>
      </c>
      <c r="F3267">
        <f>IF($E3267=1,SUMIFS(Registros!$F$2:$F$6000,Registros!$A$2:$A$6000,"NP",Registros!$B$2:$B$6000,$A3267),0)</f>
        <v>0</v>
      </c>
      <c r="G3267">
        <f>IF(COUNTIFS(Registros!$A$2:$A$6000,"MOV",Registros!$B$2:$B$6000,$A3267)&gt;0,1,0)</f>
        <v>1</v>
      </c>
      <c r="H3267">
        <f>IF($G3267=1,SUMIFS(Registros!$F$2:$F$6000,Registros!$A$2:$A$6000,"MOV",Registros!$B$2:$B$6000,$A3267),0)</f>
        <v>20</v>
      </c>
      <c r="I3267">
        <f>IF(COUNTIFS(Registros!$A$2:$A$6000,"CS",Registros!$B$2:$B$6000,$A3267)&gt;0,1,0)</f>
        <v>0</v>
      </c>
      <c r="J3267">
        <f>IF($I3267=1,SUMIFS(Registros!$I$2:$I$6000,Registros!$A$2:$A$6000,"CS",Registros!$B$2:$B$6000,$A3267),0)</f>
        <v>0</v>
      </c>
      <c r="K3267">
        <f>IF(COUNTIFS(Winback!$K$2:$K$300,$A3267)&gt;0,1,0)</f>
        <v>0</v>
      </c>
      <c r="L3267">
        <f>IF(AND($K3267=1,LEFT($A3267,3)="WB-"),SUMIFS(Winback!$D$2:$D$300,Winback!$K$2:$K$300,$A3267),0)</f>
        <v>0</v>
      </c>
      <c r="M3267">
        <f>IF(OR($E3267=1,$G3267=1,SUMIFS(Registros!$J$2:$J$6000,Registros!$B$2:$B$6000,$A3267)&gt;0),1,0)</f>
        <v>1</v>
      </c>
      <c r="N3267">
        <f>IF($J3267&gt;0,1,IF(COUNTIFS(Registros!$A$2:$A$6000,"CS",Registros!$B$2:$B$6000,$A3267,Registros!$K$2:$K$6000,"&lt;&gt;")&gt;0,1,0))</f>
        <v>0</v>
      </c>
      <c r="O3267" t="str">
        <f t="shared" si="255"/>
        <v>SOLO MÓVIL</v>
      </c>
      <c r="P3267" t="str">
        <f t="shared" si="256"/>
        <v>Ofrecer fijo + internet (FLBBTV)</v>
      </c>
      <c r="Q3267">
        <f t="shared" si="257"/>
        <v>20</v>
      </c>
      <c r="R3267">
        <f>IFERROR(VLOOKUP($A3267,Registros!$B$2:$G$6000,6,0),IFERROR(INDEX(Winback!$C$2:$C$300,MATCH($A3267,Winback!$K$2:$K$300,0)),""))</f>
        <v>0</v>
      </c>
      <c r="S3267" t="str">
        <f t="shared" si="258"/>
        <v>+MOV</v>
      </c>
      <c r="T3267">
        <f t="shared" si="259"/>
        <v>1</v>
      </c>
    </row>
    <row r="3268" spans="1:20" x14ac:dyDescent="0.35">
      <c r="A3268" t="s">
        <v>16118</v>
      </c>
      <c r="B3268" t="s">
        <v>16119</v>
      </c>
      <c r="C3268" t="s">
        <v>16120</v>
      </c>
      <c r="D3268" t="s">
        <v>16121</v>
      </c>
      <c r="E3268">
        <f>IF(COUNTIFS(Registros!$A$2:$A$6000,"NP",Registros!$B$2:$B$6000,$A3268)&gt;0,1,0)</f>
        <v>0</v>
      </c>
      <c r="F3268">
        <f>IF($E3268=1,SUMIFS(Registros!$F$2:$F$6000,Registros!$A$2:$A$6000,"NP",Registros!$B$2:$B$6000,$A3268),0)</f>
        <v>0</v>
      </c>
      <c r="G3268">
        <f>IF(COUNTIFS(Registros!$A$2:$A$6000,"MOV",Registros!$B$2:$B$6000,$A3268)&gt;0,1,0)</f>
        <v>1</v>
      </c>
      <c r="H3268">
        <f>IF($G3268=1,SUMIFS(Registros!$F$2:$F$6000,Registros!$A$2:$A$6000,"MOV",Registros!$B$2:$B$6000,$A3268),0)</f>
        <v>15</v>
      </c>
      <c r="I3268">
        <f>IF(COUNTIFS(Registros!$A$2:$A$6000,"CS",Registros!$B$2:$B$6000,$A3268)&gt;0,1,0)</f>
        <v>0</v>
      </c>
      <c r="J3268">
        <f>IF($I3268=1,SUMIFS(Registros!$I$2:$I$6000,Registros!$A$2:$A$6000,"CS",Registros!$B$2:$B$6000,$A3268),0)</f>
        <v>0</v>
      </c>
      <c r="K3268">
        <f>IF(COUNTIFS(Winback!$K$2:$K$300,$A3268)&gt;0,1,0)</f>
        <v>0</v>
      </c>
      <c r="L3268">
        <f>IF(AND($K3268=1,LEFT($A3268,3)="WB-"),SUMIFS(Winback!$D$2:$D$300,Winback!$K$2:$K$300,$A3268),0)</f>
        <v>0</v>
      </c>
      <c r="M3268">
        <f>IF(OR($E3268=1,$G3268=1,SUMIFS(Registros!$J$2:$J$6000,Registros!$B$2:$B$6000,$A3268)&gt;0),1,0)</f>
        <v>1</v>
      </c>
      <c r="N3268">
        <f>IF($J3268&gt;0,1,IF(COUNTIFS(Registros!$A$2:$A$6000,"CS",Registros!$B$2:$B$6000,$A3268,Registros!$K$2:$K$6000,"&lt;&gt;")&gt;0,1,0))</f>
        <v>0</v>
      </c>
      <c r="O3268" t="str">
        <f t="shared" si="255"/>
        <v>SOLO MÓVIL</v>
      </c>
      <c r="P3268" t="str">
        <f t="shared" si="256"/>
        <v>Ofrecer fijo + internet (FLBBTV)</v>
      </c>
      <c r="Q3268">
        <f t="shared" si="257"/>
        <v>15</v>
      </c>
      <c r="R3268">
        <f>IFERROR(VLOOKUP($A3268,Registros!$B$2:$G$6000,6,0),IFERROR(INDEX(Winback!$C$2:$C$300,MATCH($A3268,Winback!$K$2:$K$300,0)),""))</f>
        <v>0</v>
      </c>
      <c r="S3268" t="str">
        <f t="shared" si="258"/>
        <v>+MOV</v>
      </c>
      <c r="T3268">
        <f t="shared" si="259"/>
        <v>1</v>
      </c>
    </row>
    <row r="3269" spans="1:20" x14ac:dyDescent="0.35">
      <c r="A3269" t="s">
        <v>16123</v>
      </c>
      <c r="B3269" t="s">
        <v>16124</v>
      </c>
      <c r="C3269" t="s">
        <v>16125</v>
      </c>
      <c r="D3269" t="s">
        <v>16126</v>
      </c>
      <c r="E3269">
        <f>IF(COUNTIFS(Registros!$A$2:$A$6000,"NP",Registros!$B$2:$B$6000,$A3269)&gt;0,1,0)</f>
        <v>0</v>
      </c>
      <c r="F3269">
        <f>IF($E3269=1,SUMIFS(Registros!$F$2:$F$6000,Registros!$A$2:$A$6000,"NP",Registros!$B$2:$B$6000,$A3269),0)</f>
        <v>0</v>
      </c>
      <c r="G3269">
        <f>IF(COUNTIFS(Registros!$A$2:$A$6000,"MOV",Registros!$B$2:$B$6000,$A3269)&gt;0,1,0)</f>
        <v>1</v>
      </c>
      <c r="H3269">
        <f>IF($G3269=1,SUMIFS(Registros!$F$2:$F$6000,Registros!$A$2:$A$6000,"MOV",Registros!$B$2:$B$6000,$A3269),0)</f>
        <v>16.25</v>
      </c>
      <c r="I3269">
        <f>IF(COUNTIFS(Registros!$A$2:$A$6000,"CS",Registros!$B$2:$B$6000,$A3269)&gt;0,1,0)</f>
        <v>0</v>
      </c>
      <c r="J3269">
        <f>IF($I3269=1,SUMIFS(Registros!$I$2:$I$6000,Registros!$A$2:$A$6000,"CS",Registros!$B$2:$B$6000,$A3269),0)</f>
        <v>0</v>
      </c>
      <c r="K3269">
        <f>IF(COUNTIFS(Winback!$K$2:$K$300,$A3269)&gt;0,1,0)</f>
        <v>0</v>
      </c>
      <c r="L3269">
        <f>IF(AND($K3269=1,LEFT($A3269,3)="WB-"),SUMIFS(Winback!$D$2:$D$300,Winback!$K$2:$K$300,$A3269),0)</f>
        <v>0</v>
      </c>
      <c r="M3269">
        <f>IF(OR($E3269=1,$G3269=1,SUMIFS(Registros!$J$2:$J$6000,Registros!$B$2:$B$6000,$A3269)&gt;0),1,0)</f>
        <v>1</v>
      </c>
      <c r="N3269">
        <f>IF($J3269&gt;0,1,IF(COUNTIFS(Registros!$A$2:$A$6000,"CS",Registros!$B$2:$B$6000,$A3269,Registros!$K$2:$K$6000,"&lt;&gt;")&gt;0,1,0))</f>
        <v>0</v>
      </c>
      <c r="O3269" t="str">
        <f t="shared" si="255"/>
        <v>SOLO MÓVIL</v>
      </c>
      <c r="P3269" t="str">
        <f t="shared" si="256"/>
        <v>Ofrecer fijo + internet (FLBBTV)</v>
      </c>
      <c r="Q3269">
        <f t="shared" si="257"/>
        <v>16.25</v>
      </c>
      <c r="R3269">
        <f>IFERROR(VLOOKUP($A3269,Registros!$B$2:$G$6000,6,0),IFERROR(INDEX(Winback!$C$2:$C$300,MATCH($A3269,Winback!$K$2:$K$300,0)),""))</f>
        <v>0</v>
      </c>
      <c r="S3269" t="str">
        <f t="shared" si="258"/>
        <v>+MOV</v>
      </c>
      <c r="T3269">
        <f t="shared" si="259"/>
        <v>1</v>
      </c>
    </row>
    <row r="3270" spans="1:20" x14ac:dyDescent="0.35">
      <c r="A3270" t="s">
        <v>16128</v>
      </c>
      <c r="B3270" t="s">
        <v>16129</v>
      </c>
      <c r="C3270" t="s">
        <v>16130</v>
      </c>
      <c r="D3270" t="s">
        <v>16131</v>
      </c>
      <c r="E3270">
        <f>IF(COUNTIFS(Registros!$A$2:$A$6000,"NP",Registros!$B$2:$B$6000,$A3270)&gt;0,1,0)</f>
        <v>0</v>
      </c>
      <c r="F3270">
        <f>IF($E3270=1,SUMIFS(Registros!$F$2:$F$6000,Registros!$A$2:$A$6000,"NP",Registros!$B$2:$B$6000,$A3270),0)</f>
        <v>0</v>
      </c>
      <c r="G3270">
        <f>IF(COUNTIFS(Registros!$A$2:$A$6000,"MOV",Registros!$B$2:$B$6000,$A3270)&gt;0,1,0)</f>
        <v>1</v>
      </c>
      <c r="H3270">
        <f>IF($G3270=1,SUMIFS(Registros!$F$2:$F$6000,Registros!$A$2:$A$6000,"MOV",Registros!$B$2:$B$6000,$A3270),0)</f>
        <v>15</v>
      </c>
      <c r="I3270">
        <f>IF(COUNTIFS(Registros!$A$2:$A$6000,"CS",Registros!$B$2:$B$6000,$A3270)&gt;0,1,0)</f>
        <v>0</v>
      </c>
      <c r="J3270">
        <f>IF($I3270=1,SUMIFS(Registros!$I$2:$I$6000,Registros!$A$2:$A$6000,"CS",Registros!$B$2:$B$6000,$A3270),0)</f>
        <v>0</v>
      </c>
      <c r="K3270">
        <f>IF(COUNTIFS(Winback!$K$2:$K$300,$A3270)&gt;0,1,0)</f>
        <v>0</v>
      </c>
      <c r="L3270">
        <f>IF(AND($K3270=1,LEFT($A3270,3)="WB-"),SUMIFS(Winback!$D$2:$D$300,Winback!$K$2:$K$300,$A3270),0)</f>
        <v>0</v>
      </c>
      <c r="M3270">
        <f>IF(OR($E3270=1,$G3270=1,SUMIFS(Registros!$J$2:$J$6000,Registros!$B$2:$B$6000,$A3270)&gt;0),1,0)</f>
        <v>1</v>
      </c>
      <c r="N3270">
        <f>IF($J3270&gt;0,1,IF(COUNTIFS(Registros!$A$2:$A$6000,"CS",Registros!$B$2:$B$6000,$A3270,Registros!$K$2:$K$6000,"&lt;&gt;")&gt;0,1,0))</f>
        <v>0</v>
      </c>
      <c r="O3270" t="str">
        <f t="shared" si="255"/>
        <v>SOLO MÓVIL</v>
      </c>
      <c r="P3270" t="str">
        <f t="shared" si="256"/>
        <v>Ofrecer fijo + internet (FLBBTV)</v>
      </c>
      <c r="Q3270">
        <f t="shared" si="257"/>
        <v>15</v>
      </c>
      <c r="R3270">
        <f>IFERROR(VLOOKUP($A3270,Registros!$B$2:$G$6000,6,0),IFERROR(INDEX(Winback!$C$2:$C$300,MATCH($A3270,Winback!$K$2:$K$300,0)),""))</f>
        <v>0</v>
      </c>
      <c r="S3270" t="str">
        <f t="shared" si="258"/>
        <v>+MOV</v>
      </c>
      <c r="T3270">
        <f t="shared" si="259"/>
        <v>1</v>
      </c>
    </row>
    <row r="3271" spans="1:20" x14ac:dyDescent="0.35">
      <c r="A3271" t="s">
        <v>16133</v>
      </c>
      <c r="B3271" t="s">
        <v>16134</v>
      </c>
      <c r="C3271" t="s">
        <v>16135</v>
      </c>
      <c r="D3271" t="s">
        <v>16136</v>
      </c>
      <c r="E3271">
        <f>IF(COUNTIFS(Registros!$A$2:$A$6000,"NP",Registros!$B$2:$B$6000,$A3271)&gt;0,1,0)</f>
        <v>0</v>
      </c>
      <c r="F3271">
        <f>IF($E3271=1,SUMIFS(Registros!$F$2:$F$6000,Registros!$A$2:$A$6000,"NP",Registros!$B$2:$B$6000,$A3271),0)</f>
        <v>0</v>
      </c>
      <c r="G3271">
        <f>IF(COUNTIFS(Registros!$A$2:$A$6000,"MOV",Registros!$B$2:$B$6000,$A3271)&gt;0,1,0)</f>
        <v>1</v>
      </c>
      <c r="H3271">
        <f>IF($G3271=1,SUMIFS(Registros!$F$2:$F$6000,Registros!$A$2:$A$6000,"MOV",Registros!$B$2:$B$6000,$A3271),0)</f>
        <v>15</v>
      </c>
      <c r="I3271">
        <f>IF(COUNTIFS(Registros!$A$2:$A$6000,"CS",Registros!$B$2:$B$6000,$A3271)&gt;0,1,0)</f>
        <v>0</v>
      </c>
      <c r="J3271">
        <f>IF($I3271=1,SUMIFS(Registros!$I$2:$I$6000,Registros!$A$2:$A$6000,"CS",Registros!$B$2:$B$6000,$A3271),0)</f>
        <v>0</v>
      </c>
      <c r="K3271">
        <f>IF(COUNTIFS(Winback!$K$2:$K$300,$A3271)&gt;0,1,0)</f>
        <v>0</v>
      </c>
      <c r="L3271">
        <f>IF(AND($K3271=1,LEFT($A3271,3)="WB-"),SUMIFS(Winback!$D$2:$D$300,Winback!$K$2:$K$300,$A3271),0)</f>
        <v>0</v>
      </c>
      <c r="M3271">
        <f>IF(OR($E3271=1,$G3271=1,SUMIFS(Registros!$J$2:$J$6000,Registros!$B$2:$B$6000,$A3271)&gt;0),1,0)</f>
        <v>1</v>
      </c>
      <c r="N3271">
        <f>IF($J3271&gt;0,1,IF(COUNTIFS(Registros!$A$2:$A$6000,"CS",Registros!$B$2:$B$6000,$A3271,Registros!$K$2:$K$6000,"&lt;&gt;")&gt;0,1,0))</f>
        <v>0</v>
      </c>
      <c r="O3271" t="str">
        <f t="shared" si="255"/>
        <v>SOLO MÓVIL</v>
      </c>
      <c r="P3271" t="str">
        <f t="shared" si="256"/>
        <v>Ofrecer fijo + internet (FLBBTV)</v>
      </c>
      <c r="Q3271">
        <f t="shared" si="257"/>
        <v>15</v>
      </c>
      <c r="R3271">
        <f>IFERROR(VLOOKUP($A3271,Registros!$B$2:$G$6000,6,0),IFERROR(INDEX(Winback!$C$2:$C$300,MATCH($A3271,Winback!$K$2:$K$300,0)),""))</f>
        <v>0</v>
      </c>
      <c r="S3271" t="str">
        <f t="shared" si="258"/>
        <v>+MOV</v>
      </c>
      <c r="T3271">
        <f t="shared" si="259"/>
        <v>1</v>
      </c>
    </row>
    <row r="3272" spans="1:20" x14ac:dyDescent="0.35">
      <c r="A3272" t="s">
        <v>16138</v>
      </c>
      <c r="B3272" t="s">
        <v>16139</v>
      </c>
      <c r="C3272" t="s">
        <v>16140</v>
      </c>
      <c r="D3272" t="s">
        <v>16141</v>
      </c>
      <c r="E3272">
        <f>IF(COUNTIFS(Registros!$A$2:$A$6000,"NP",Registros!$B$2:$B$6000,$A3272)&gt;0,1,0)</f>
        <v>0</v>
      </c>
      <c r="F3272">
        <f>IF($E3272=1,SUMIFS(Registros!$F$2:$F$6000,Registros!$A$2:$A$6000,"NP",Registros!$B$2:$B$6000,$A3272),0)</f>
        <v>0</v>
      </c>
      <c r="G3272">
        <f>IF(COUNTIFS(Registros!$A$2:$A$6000,"MOV",Registros!$B$2:$B$6000,$A3272)&gt;0,1,0)</f>
        <v>1</v>
      </c>
      <c r="H3272">
        <f>IF($G3272=1,SUMIFS(Registros!$F$2:$F$6000,Registros!$A$2:$A$6000,"MOV",Registros!$B$2:$B$6000,$A3272),0)</f>
        <v>15</v>
      </c>
      <c r="I3272">
        <f>IF(COUNTIFS(Registros!$A$2:$A$6000,"CS",Registros!$B$2:$B$6000,$A3272)&gt;0,1,0)</f>
        <v>0</v>
      </c>
      <c r="J3272">
        <f>IF($I3272=1,SUMIFS(Registros!$I$2:$I$6000,Registros!$A$2:$A$6000,"CS",Registros!$B$2:$B$6000,$A3272),0)</f>
        <v>0</v>
      </c>
      <c r="K3272">
        <f>IF(COUNTIFS(Winback!$K$2:$K$300,$A3272)&gt;0,1,0)</f>
        <v>0</v>
      </c>
      <c r="L3272">
        <f>IF(AND($K3272=1,LEFT($A3272,3)="WB-"),SUMIFS(Winback!$D$2:$D$300,Winback!$K$2:$K$300,$A3272),0)</f>
        <v>0</v>
      </c>
      <c r="M3272">
        <f>IF(OR($E3272=1,$G3272=1,SUMIFS(Registros!$J$2:$J$6000,Registros!$B$2:$B$6000,$A3272)&gt;0),1,0)</f>
        <v>1</v>
      </c>
      <c r="N3272">
        <f>IF($J3272&gt;0,1,IF(COUNTIFS(Registros!$A$2:$A$6000,"CS",Registros!$B$2:$B$6000,$A3272,Registros!$K$2:$K$6000,"&lt;&gt;")&gt;0,1,0))</f>
        <v>0</v>
      </c>
      <c r="O3272" t="str">
        <f t="shared" si="255"/>
        <v>SOLO MÓVIL</v>
      </c>
      <c r="P3272" t="str">
        <f t="shared" si="256"/>
        <v>Ofrecer fijo + internet (FLBBTV)</v>
      </c>
      <c r="Q3272">
        <f t="shared" si="257"/>
        <v>15</v>
      </c>
      <c r="R3272">
        <f>IFERROR(VLOOKUP($A3272,Registros!$B$2:$G$6000,6,0),IFERROR(INDEX(Winback!$C$2:$C$300,MATCH($A3272,Winback!$K$2:$K$300,0)),""))</f>
        <v>0</v>
      </c>
      <c r="S3272" t="str">
        <f t="shared" si="258"/>
        <v>+MOV</v>
      </c>
      <c r="T3272">
        <f t="shared" si="259"/>
        <v>1</v>
      </c>
    </row>
    <row r="3273" spans="1:20" x14ac:dyDescent="0.35">
      <c r="A3273" t="s">
        <v>16143</v>
      </c>
      <c r="B3273" t="s">
        <v>16144</v>
      </c>
      <c r="C3273" t="s">
        <v>16145</v>
      </c>
      <c r="D3273" t="s">
        <v>16146</v>
      </c>
      <c r="E3273">
        <f>IF(COUNTIFS(Registros!$A$2:$A$6000,"NP",Registros!$B$2:$B$6000,$A3273)&gt;0,1,0)</f>
        <v>0</v>
      </c>
      <c r="F3273">
        <f>IF($E3273=1,SUMIFS(Registros!$F$2:$F$6000,Registros!$A$2:$A$6000,"NP",Registros!$B$2:$B$6000,$A3273),0)</f>
        <v>0</v>
      </c>
      <c r="G3273">
        <f>IF(COUNTIFS(Registros!$A$2:$A$6000,"MOV",Registros!$B$2:$B$6000,$A3273)&gt;0,1,0)</f>
        <v>1</v>
      </c>
      <c r="H3273">
        <f>IF($G3273=1,SUMIFS(Registros!$F$2:$F$6000,Registros!$A$2:$A$6000,"MOV",Registros!$B$2:$B$6000,$A3273),0)</f>
        <v>15</v>
      </c>
      <c r="I3273">
        <f>IF(COUNTIFS(Registros!$A$2:$A$6000,"CS",Registros!$B$2:$B$6000,$A3273)&gt;0,1,0)</f>
        <v>0</v>
      </c>
      <c r="J3273">
        <f>IF($I3273=1,SUMIFS(Registros!$I$2:$I$6000,Registros!$A$2:$A$6000,"CS",Registros!$B$2:$B$6000,$A3273),0)</f>
        <v>0</v>
      </c>
      <c r="K3273">
        <f>IF(COUNTIFS(Winback!$K$2:$K$300,$A3273)&gt;0,1,0)</f>
        <v>0</v>
      </c>
      <c r="L3273">
        <f>IF(AND($K3273=1,LEFT($A3273,3)="WB-"),SUMIFS(Winback!$D$2:$D$300,Winback!$K$2:$K$300,$A3273),0)</f>
        <v>0</v>
      </c>
      <c r="M3273">
        <f>IF(OR($E3273=1,$G3273=1,SUMIFS(Registros!$J$2:$J$6000,Registros!$B$2:$B$6000,$A3273)&gt;0),1,0)</f>
        <v>1</v>
      </c>
      <c r="N3273">
        <f>IF($J3273&gt;0,1,IF(COUNTIFS(Registros!$A$2:$A$6000,"CS",Registros!$B$2:$B$6000,$A3273,Registros!$K$2:$K$6000,"&lt;&gt;")&gt;0,1,0))</f>
        <v>0</v>
      </c>
      <c r="O3273" t="str">
        <f t="shared" si="255"/>
        <v>SOLO MÓVIL</v>
      </c>
      <c r="P3273" t="str">
        <f t="shared" si="256"/>
        <v>Ofrecer fijo + internet (FLBBTV)</v>
      </c>
      <c r="Q3273">
        <f t="shared" si="257"/>
        <v>15</v>
      </c>
      <c r="R3273">
        <f>IFERROR(VLOOKUP($A3273,Registros!$B$2:$G$6000,6,0),IFERROR(INDEX(Winback!$C$2:$C$300,MATCH($A3273,Winback!$K$2:$K$300,0)),""))</f>
        <v>0</v>
      </c>
      <c r="S3273" t="str">
        <f t="shared" si="258"/>
        <v>+MOV</v>
      </c>
      <c r="T3273">
        <f t="shared" si="259"/>
        <v>1</v>
      </c>
    </row>
    <row r="3274" spans="1:20" x14ac:dyDescent="0.35">
      <c r="A3274" t="s">
        <v>16148</v>
      </c>
      <c r="B3274" t="s">
        <v>16149</v>
      </c>
      <c r="C3274" t="s">
        <v>16150</v>
      </c>
      <c r="D3274" t="s">
        <v>16151</v>
      </c>
      <c r="E3274">
        <f>IF(COUNTIFS(Registros!$A$2:$A$6000,"NP",Registros!$B$2:$B$6000,$A3274)&gt;0,1,0)</f>
        <v>0</v>
      </c>
      <c r="F3274">
        <f>IF($E3274=1,SUMIFS(Registros!$F$2:$F$6000,Registros!$A$2:$A$6000,"NP",Registros!$B$2:$B$6000,$A3274),0)</f>
        <v>0</v>
      </c>
      <c r="G3274">
        <f>IF(COUNTIFS(Registros!$A$2:$A$6000,"MOV",Registros!$B$2:$B$6000,$A3274)&gt;0,1,0)</f>
        <v>1</v>
      </c>
      <c r="H3274">
        <f>IF($G3274=1,SUMIFS(Registros!$F$2:$F$6000,Registros!$A$2:$A$6000,"MOV",Registros!$B$2:$B$6000,$A3274),0)</f>
        <v>0</v>
      </c>
      <c r="I3274">
        <f>IF(COUNTIFS(Registros!$A$2:$A$6000,"CS",Registros!$B$2:$B$6000,$A3274)&gt;0,1,0)</f>
        <v>0</v>
      </c>
      <c r="J3274">
        <f>IF($I3274=1,SUMIFS(Registros!$I$2:$I$6000,Registros!$A$2:$A$6000,"CS",Registros!$B$2:$B$6000,$A3274),0)</f>
        <v>0</v>
      </c>
      <c r="K3274">
        <f>IF(COUNTIFS(Winback!$K$2:$K$300,$A3274)&gt;0,1,0)</f>
        <v>0</v>
      </c>
      <c r="L3274">
        <f>IF(AND($K3274=1,LEFT($A3274,3)="WB-"),SUMIFS(Winback!$D$2:$D$300,Winback!$K$2:$K$300,$A3274),0)</f>
        <v>0</v>
      </c>
      <c r="M3274">
        <f>IF(OR($E3274=1,$G3274=1,SUMIFS(Registros!$J$2:$J$6000,Registros!$B$2:$B$6000,$A3274)&gt;0),1,0)</f>
        <v>1</v>
      </c>
      <c r="N3274">
        <f>IF($J3274&gt;0,1,IF(COUNTIFS(Registros!$A$2:$A$6000,"CS",Registros!$B$2:$B$6000,$A3274,Registros!$K$2:$K$6000,"&lt;&gt;")&gt;0,1,0))</f>
        <v>0</v>
      </c>
      <c r="O3274" t="str">
        <f t="shared" si="255"/>
        <v>SOLO MÓVIL</v>
      </c>
      <c r="P3274" t="str">
        <f t="shared" si="256"/>
        <v>Ofrecer fijo + internet (FLBBTV)</v>
      </c>
      <c r="Q3274">
        <f t="shared" si="257"/>
        <v>0</v>
      </c>
      <c r="R3274">
        <f>IFERROR(VLOOKUP($A3274,Registros!$B$2:$G$6000,6,0),IFERROR(INDEX(Winback!$C$2:$C$300,MATCH($A3274,Winback!$K$2:$K$300,0)),""))</f>
        <v>0</v>
      </c>
      <c r="S3274" t="str">
        <f t="shared" si="258"/>
        <v>+MOV</v>
      </c>
      <c r="T3274">
        <f t="shared" si="259"/>
        <v>1</v>
      </c>
    </row>
    <row r="3275" spans="1:20" x14ac:dyDescent="0.35">
      <c r="A3275" t="s">
        <v>16152</v>
      </c>
      <c r="B3275" t="s">
        <v>16153</v>
      </c>
      <c r="C3275" t="s">
        <v>16154</v>
      </c>
      <c r="D3275" t="s">
        <v>16155</v>
      </c>
      <c r="E3275">
        <f>IF(COUNTIFS(Registros!$A$2:$A$6000,"NP",Registros!$B$2:$B$6000,$A3275)&gt;0,1,0)</f>
        <v>0</v>
      </c>
      <c r="F3275">
        <f>IF($E3275=1,SUMIFS(Registros!$F$2:$F$6000,Registros!$A$2:$A$6000,"NP",Registros!$B$2:$B$6000,$A3275),0)</f>
        <v>0</v>
      </c>
      <c r="G3275">
        <f>IF(COUNTIFS(Registros!$A$2:$A$6000,"MOV",Registros!$B$2:$B$6000,$A3275)&gt;0,1,0)</f>
        <v>1</v>
      </c>
      <c r="H3275">
        <f>IF($G3275=1,SUMIFS(Registros!$F$2:$F$6000,Registros!$A$2:$A$6000,"MOV",Registros!$B$2:$B$6000,$A3275),0)</f>
        <v>15</v>
      </c>
      <c r="I3275">
        <f>IF(COUNTIFS(Registros!$A$2:$A$6000,"CS",Registros!$B$2:$B$6000,$A3275)&gt;0,1,0)</f>
        <v>0</v>
      </c>
      <c r="J3275">
        <f>IF($I3275=1,SUMIFS(Registros!$I$2:$I$6000,Registros!$A$2:$A$6000,"CS",Registros!$B$2:$B$6000,$A3275),0)</f>
        <v>0</v>
      </c>
      <c r="K3275">
        <f>IF(COUNTIFS(Winback!$K$2:$K$300,$A3275)&gt;0,1,0)</f>
        <v>0</v>
      </c>
      <c r="L3275">
        <f>IF(AND($K3275=1,LEFT($A3275,3)="WB-"),SUMIFS(Winback!$D$2:$D$300,Winback!$K$2:$K$300,$A3275),0)</f>
        <v>0</v>
      </c>
      <c r="M3275">
        <f>IF(OR($E3275=1,$G3275=1,SUMIFS(Registros!$J$2:$J$6000,Registros!$B$2:$B$6000,$A3275)&gt;0),1,0)</f>
        <v>1</v>
      </c>
      <c r="N3275">
        <f>IF($J3275&gt;0,1,IF(COUNTIFS(Registros!$A$2:$A$6000,"CS",Registros!$B$2:$B$6000,$A3275,Registros!$K$2:$K$6000,"&lt;&gt;")&gt;0,1,0))</f>
        <v>0</v>
      </c>
      <c r="O3275" t="str">
        <f t="shared" si="255"/>
        <v>SOLO MÓVIL</v>
      </c>
      <c r="P3275" t="str">
        <f t="shared" si="256"/>
        <v>Ofrecer fijo + internet (FLBBTV)</v>
      </c>
      <c r="Q3275">
        <f t="shared" si="257"/>
        <v>15</v>
      </c>
      <c r="R3275">
        <f>IFERROR(VLOOKUP($A3275,Registros!$B$2:$G$6000,6,0),IFERROR(INDEX(Winback!$C$2:$C$300,MATCH($A3275,Winback!$K$2:$K$300,0)),""))</f>
        <v>0</v>
      </c>
      <c r="S3275" t="str">
        <f t="shared" si="258"/>
        <v>+MOV</v>
      </c>
      <c r="T3275">
        <f t="shared" si="259"/>
        <v>1</v>
      </c>
    </row>
    <row r="3276" spans="1:20" x14ac:dyDescent="0.35">
      <c r="A3276" t="s">
        <v>16157</v>
      </c>
      <c r="B3276" t="s">
        <v>16158</v>
      </c>
      <c r="C3276" t="s">
        <v>16159</v>
      </c>
      <c r="D3276" t="s">
        <v>16160</v>
      </c>
      <c r="E3276">
        <f>IF(COUNTIFS(Registros!$A$2:$A$6000,"NP",Registros!$B$2:$B$6000,$A3276)&gt;0,1,0)</f>
        <v>0</v>
      </c>
      <c r="F3276">
        <f>IF($E3276=1,SUMIFS(Registros!$F$2:$F$6000,Registros!$A$2:$A$6000,"NP",Registros!$B$2:$B$6000,$A3276),0)</f>
        <v>0</v>
      </c>
      <c r="G3276">
        <f>IF(COUNTIFS(Registros!$A$2:$A$6000,"MOV",Registros!$B$2:$B$6000,$A3276)&gt;0,1,0)</f>
        <v>1</v>
      </c>
      <c r="H3276">
        <f>IF($G3276=1,SUMIFS(Registros!$F$2:$F$6000,Registros!$A$2:$A$6000,"MOV",Registros!$B$2:$B$6000,$A3276),0)</f>
        <v>0</v>
      </c>
      <c r="I3276">
        <f>IF(COUNTIFS(Registros!$A$2:$A$6000,"CS",Registros!$B$2:$B$6000,$A3276)&gt;0,1,0)</f>
        <v>0</v>
      </c>
      <c r="J3276">
        <f>IF($I3276=1,SUMIFS(Registros!$I$2:$I$6000,Registros!$A$2:$A$6000,"CS",Registros!$B$2:$B$6000,$A3276),0)</f>
        <v>0</v>
      </c>
      <c r="K3276">
        <f>IF(COUNTIFS(Winback!$K$2:$K$300,$A3276)&gt;0,1,0)</f>
        <v>0</v>
      </c>
      <c r="L3276">
        <f>IF(AND($K3276=1,LEFT($A3276,3)="WB-"),SUMIFS(Winback!$D$2:$D$300,Winback!$K$2:$K$300,$A3276),0)</f>
        <v>0</v>
      </c>
      <c r="M3276">
        <f>IF(OR($E3276=1,$G3276=1,SUMIFS(Registros!$J$2:$J$6000,Registros!$B$2:$B$6000,$A3276)&gt;0),1,0)</f>
        <v>1</v>
      </c>
      <c r="N3276">
        <f>IF($J3276&gt;0,1,IF(COUNTIFS(Registros!$A$2:$A$6000,"CS",Registros!$B$2:$B$6000,$A3276,Registros!$K$2:$K$6000,"&lt;&gt;")&gt;0,1,0))</f>
        <v>0</v>
      </c>
      <c r="O3276" t="str">
        <f t="shared" si="255"/>
        <v>SOLO MÓVIL</v>
      </c>
      <c r="P3276" t="str">
        <f t="shared" si="256"/>
        <v>Ofrecer fijo + internet (FLBBTV)</v>
      </c>
      <c r="Q3276">
        <f t="shared" si="257"/>
        <v>0</v>
      </c>
      <c r="R3276">
        <f>IFERROR(VLOOKUP($A3276,Registros!$B$2:$G$6000,6,0),IFERROR(INDEX(Winback!$C$2:$C$300,MATCH($A3276,Winback!$K$2:$K$300,0)),""))</f>
        <v>0</v>
      </c>
      <c r="S3276" t="str">
        <f t="shared" si="258"/>
        <v>+MOV</v>
      </c>
      <c r="T3276">
        <f t="shared" si="259"/>
        <v>1</v>
      </c>
    </row>
    <row r="3277" spans="1:20" x14ac:dyDescent="0.35">
      <c r="A3277" t="s">
        <v>16161</v>
      </c>
      <c r="B3277" t="s">
        <v>16162</v>
      </c>
      <c r="C3277" t="s">
        <v>16163</v>
      </c>
      <c r="D3277" t="s">
        <v>16164</v>
      </c>
      <c r="E3277">
        <f>IF(COUNTIFS(Registros!$A$2:$A$6000,"NP",Registros!$B$2:$B$6000,$A3277)&gt;0,1,0)</f>
        <v>0</v>
      </c>
      <c r="F3277">
        <f>IF($E3277=1,SUMIFS(Registros!$F$2:$F$6000,Registros!$A$2:$A$6000,"NP",Registros!$B$2:$B$6000,$A3277),0)</f>
        <v>0</v>
      </c>
      <c r="G3277">
        <f>IF(COUNTIFS(Registros!$A$2:$A$6000,"MOV",Registros!$B$2:$B$6000,$A3277)&gt;0,1,0)</f>
        <v>1</v>
      </c>
      <c r="H3277">
        <f>IF($G3277=1,SUMIFS(Registros!$F$2:$F$6000,Registros!$A$2:$A$6000,"MOV",Registros!$B$2:$B$6000,$A3277),0)</f>
        <v>15</v>
      </c>
      <c r="I3277">
        <f>IF(COUNTIFS(Registros!$A$2:$A$6000,"CS",Registros!$B$2:$B$6000,$A3277)&gt;0,1,0)</f>
        <v>0</v>
      </c>
      <c r="J3277">
        <f>IF($I3277=1,SUMIFS(Registros!$I$2:$I$6000,Registros!$A$2:$A$6000,"CS",Registros!$B$2:$B$6000,$A3277),0)</f>
        <v>0</v>
      </c>
      <c r="K3277">
        <f>IF(COUNTIFS(Winback!$K$2:$K$300,$A3277)&gt;0,1,0)</f>
        <v>0</v>
      </c>
      <c r="L3277">
        <f>IF(AND($K3277=1,LEFT($A3277,3)="WB-"),SUMIFS(Winback!$D$2:$D$300,Winback!$K$2:$K$300,$A3277),0)</f>
        <v>0</v>
      </c>
      <c r="M3277">
        <f>IF(OR($E3277=1,$G3277=1,SUMIFS(Registros!$J$2:$J$6000,Registros!$B$2:$B$6000,$A3277)&gt;0),1,0)</f>
        <v>1</v>
      </c>
      <c r="N3277">
        <f>IF($J3277&gt;0,1,IF(COUNTIFS(Registros!$A$2:$A$6000,"CS",Registros!$B$2:$B$6000,$A3277,Registros!$K$2:$K$6000,"&lt;&gt;")&gt;0,1,0))</f>
        <v>0</v>
      </c>
      <c r="O3277" t="str">
        <f t="shared" si="255"/>
        <v>SOLO MÓVIL</v>
      </c>
      <c r="P3277" t="str">
        <f t="shared" si="256"/>
        <v>Ofrecer fijo + internet (FLBBTV)</v>
      </c>
      <c r="Q3277">
        <f t="shared" si="257"/>
        <v>15</v>
      </c>
      <c r="R3277">
        <f>IFERROR(VLOOKUP($A3277,Registros!$B$2:$G$6000,6,0),IFERROR(INDEX(Winback!$C$2:$C$300,MATCH($A3277,Winback!$K$2:$K$300,0)),""))</f>
        <v>0</v>
      </c>
      <c r="S3277" t="str">
        <f t="shared" si="258"/>
        <v>+MOV</v>
      </c>
      <c r="T3277">
        <f t="shared" si="259"/>
        <v>1</v>
      </c>
    </row>
    <row r="3278" spans="1:20" x14ac:dyDescent="0.35">
      <c r="A3278" t="s">
        <v>16166</v>
      </c>
      <c r="B3278" t="s">
        <v>16167</v>
      </c>
      <c r="C3278" t="s">
        <v>16168</v>
      </c>
      <c r="D3278" t="s">
        <v>16169</v>
      </c>
      <c r="E3278">
        <f>IF(COUNTIFS(Registros!$A$2:$A$6000,"NP",Registros!$B$2:$B$6000,$A3278)&gt;0,1,0)</f>
        <v>0</v>
      </c>
      <c r="F3278">
        <f>IF($E3278=1,SUMIFS(Registros!$F$2:$F$6000,Registros!$A$2:$A$6000,"NP",Registros!$B$2:$B$6000,$A3278),0)</f>
        <v>0</v>
      </c>
      <c r="G3278">
        <f>IF(COUNTIFS(Registros!$A$2:$A$6000,"MOV",Registros!$B$2:$B$6000,$A3278)&gt;0,1,0)</f>
        <v>1</v>
      </c>
      <c r="H3278">
        <f>IF($G3278=1,SUMIFS(Registros!$F$2:$F$6000,Registros!$A$2:$A$6000,"MOV",Registros!$B$2:$B$6000,$A3278),0)</f>
        <v>25.75</v>
      </c>
      <c r="I3278">
        <f>IF(COUNTIFS(Registros!$A$2:$A$6000,"CS",Registros!$B$2:$B$6000,$A3278)&gt;0,1,0)</f>
        <v>0</v>
      </c>
      <c r="J3278">
        <f>IF($I3278=1,SUMIFS(Registros!$I$2:$I$6000,Registros!$A$2:$A$6000,"CS",Registros!$B$2:$B$6000,$A3278),0)</f>
        <v>0</v>
      </c>
      <c r="K3278">
        <f>IF(COUNTIFS(Winback!$K$2:$K$300,$A3278)&gt;0,1,0)</f>
        <v>0</v>
      </c>
      <c r="L3278">
        <f>IF(AND($K3278=1,LEFT($A3278,3)="WB-"),SUMIFS(Winback!$D$2:$D$300,Winback!$K$2:$K$300,$A3278),0)</f>
        <v>0</v>
      </c>
      <c r="M3278">
        <f>IF(OR($E3278=1,$G3278=1,SUMIFS(Registros!$J$2:$J$6000,Registros!$B$2:$B$6000,$A3278)&gt;0),1,0)</f>
        <v>1</v>
      </c>
      <c r="N3278">
        <f>IF($J3278&gt;0,1,IF(COUNTIFS(Registros!$A$2:$A$6000,"CS",Registros!$B$2:$B$6000,$A3278,Registros!$K$2:$K$6000,"&lt;&gt;")&gt;0,1,0))</f>
        <v>0</v>
      </c>
      <c r="O3278" t="str">
        <f t="shared" si="255"/>
        <v>SOLO MÓVIL</v>
      </c>
      <c r="P3278" t="str">
        <f t="shared" si="256"/>
        <v>Ofrecer fijo + internet (FLBBTV)</v>
      </c>
      <c r="Q3278">
        <f t="shared" si="257"/>
        <v>25.75</v>
      </c>
      <c r="R3278">
        <f>IFERROR(VLOOKUP($A3278,Registros!$B$2:$G$6000,6,0),IFERROR(INDEX(Winback!$C$2:$C$300,MATCH($A3278,Winback!$K$2:$K$300,0)),""))</f>
        <v>0</v>
      </c>
      <c r="S3278" t="str">
        <f t="shared" si="258"/>
        <v>+MOV</v>
      </c>
      <c r="T3278">
        <f t="shared" si="259"/>
        <v>1</v>
      </c>
    </row>
    <row r="3279" spans="1:20" x14ac:dyDescent="0.35">
      <c r="A3279" t="s">
        <v>16171</v>
      </c>
      <c r="B3279" t="s">
        <v>16172</v>
      </c>
      <c r="C3279" t="s">
        <v>16173</v>
      </c>
      <c r="D3279" t="s">
        <v>16174</v>
      </c>
      <c r="E3279">
        <f>IF(COUNTIFS(Registros!$A$2:$A$6000,"NP",Registros!$B$2:$B$6000,$A3279)&gt;0,1,0)</f>
        <v>0</v>
      </c>
      <c r="F3279">
        <f>IF($E3279=1,SUMIFS(Registros!$F$2:$F$6000,Registros!$A$2:$A$6000,"NP",Registros!$B$2:$B$6000,$A3279),0)</f>
        <v>0</v>
      </c>
      <c r="G3279">
        <f>IF(COUNTIFS(Registros!$A$2:$A$6000,"MOV",Registros!$B$2:$B$6000,$A3279)&gt;0,1,0)</f>
        <v>1</v>
      </c>
      <c r="H3279">
        <f>IF($G3279=1,SUMIFS(Registros!$F$2:$F$6000,Registros!$A$2:$A$6000,"MOV",Registros!$B$2:$B$6000,$A3279),0)</f>
        <v>15</v>
      </c>
      <c r="I3279">
        <f>IF(COUNTIFS(Registros!$A$2:$A$6000,"CS",Registros!$B$2:$B$6000,$A3279)&gt;0,1,0)</f>
        <v>0</v>
      </c>
      <c r="J3279">
        <f>IF($I3279=1,SUMIFS(Registros!$I$2:$I$6000,Registros!$A$2:$A$6000,"CS",Registros!$B$2:$B$6000,$A3279),0)</f>
        <v>0</v>
      </c>
      <c r="K3279">
        <f>IF(COUNTIFS(Winback!$K$2:$K$300,$A3279)&gt;0,1,0)</f>
        <v>0</v>
      </c>
      <c r="L3279">
        <f>IF(AND($K3279=1,LEFT($A3279,3)="WB-"),SUMIFS(Winback!$D$2:$D$300,Winback!$K$2:$K$300,$A3279),0)</f>
        <v>0</v>
      </c>
      <c r="M3279">
        <f>IF(OR($E3279=1,$G3279=1,SUMIFS(Registros!$J$2:$J$6000,Registros!$B$2:$B$6000,$A3279)&gt;0),1,0)</f>
        <v>1</v>
      </c>
      <c r="N3279">
        <f>IF($J3279&gt;0,1,IF(COUNTIFS(Registros!$A$2:$A$6000,"CS",Registros!$B$2:$B$6000,$A3279,Registros!$K$2:$K$6000,"&lt;&gt;")&gt;0,1,0))</f>
        <v>0</v>
      </c>
      <c r="O3279" t="str">
        <f t="shared" si="255"/>
        <v>SOLO MÓVIL</v>
      </c>
      <c r="P3279" t="str">
        <f t="shared" si="256"/>
        <v>Ofrecer fijo + internet (FLBBTV)</v>
      </c>
      <c r="Q3279">
        <f t="shared" si="257"/>
        <v>15</v>
      </c>
      <c r="R3279">
        <f>IFERROR(VLOOKUP($A3279,Registros!$B$2:$G$6000,6,0),IFERROR(INDEX(Winback!$C$2:$C$300,MATCH($A3279,Winback!$K$2:$K$300,0)),""))</f>
        <v>0</v>
      </c>
      <c r="S3279" t="str">
        <f t="shared" si="258"/>
        <v>+MOV</v>
      </c>
      <c r="T3279">
        <f t="shared" si="259"/>
        <v>1</v>
      </c>
    </row>
    <row r="3280" spans="1:20" x14ac:dyDescent="0.35">
      <c r="A3280" t="s">
        <v>16176</v>
      </c>
      <c r="B3280" t="s">
        <v>16177</v>
      </c>
      <c r="C3280" t="s">
        <v>16178</v>
      </c>
      <c r="D3280" t="s">
        <v>16179</v>
      </c>
      <c r="E3280">
        <f>IF(COUNTIFS(Registros!$A$2:$A$6000,"NP",Registros!$B$2:$B$6000,$A3280)&gt;0,1,0)</f>
        <v>0</v>
      </c>
      <c r="F3280">
        <f>IF($E3280=1,SUMIFS(Registros!$F$2:$F$6000,Registros!$A$2:$A$6000,"NP",Registros!$B$2:$B$6000,$A3280),0)</f>
        <v>0</v>
      </c>
      <c r="G3280">
        <f>IF(COUNTIFS(Registros!$A$2:$A$6000,"MOV",Registros!$B$2:$B$6000,$A3280)&gt;0,1,0)</f>
        <v>1</v>
      </c>
      <c r="H3280">
        <f>IF($G3280=1,SUMIFS(Registros!$F$2:$F$6000,Registros!$A$2:$A$6000,"MOV",Registros!$B$2:$B$6000,$A3280),0)</f>
        <v>15</v>
      </c>
      <c r="I3280">
        <f>IF(COUNTIFS(Registros!$A$2:$A$6000,"CS",Registros!$B$2:$B$6000,$A3280)&gt;0,1,0)</f>
        <v>0</v>
      </c>
      <c r="J3280">
        <f>IF($I3280=1,SUMIFS(Registros!$I$2:$I$6000,Registros!$A$2:$A$6000,"CS",Registros!$B$2:$B$6000,$A3280),0)</f>
        <v>0</v>
      </c>
      <c r="K3280">
        <f>IF(COUNTIFS(Winback!$K$2:$K$300,$A3280)&gt;0,1,0)</f>
        <v>0</v>
      </c>
      <c r="L3280">
        <f>IF(AND($K3280=1,LEFT($A3280,3)="WB-"),SUMIFS(Winback!$D$2:$D$300,Winback!$K$2:$K$300,$A3280),0)</f>
        <v>0</v>
      </c>
      <c r="M3280">
        <f>IF(OR($E3280=1,$G3280=1,SUMIFS(Registros!$J$2:$J$6000,Registros!$B$2:$B$6000,$A3280)&gt;0),1,0)</f>
        <v>1</v>
      </c>
      <c r="N3280">
        <f>IF($J3280&gt;0,1,IF(COUNTIFS(Registros!$A$2:$A$6000,"CS",Registros!$B$2:$B$6000,$A3280,Registros!$K$2:$K$6000,"&lt;&gt;")&gt;0,1,0))</f>
        <v>0</v>
      </c>
      <c r="O3280" t="str">
        <f t="shared" si="255"/>
        <v>SOLO MÓVIL</v>
      </c>
      <c r="P3280" t="str">
        <f t="shared" si="256"/>
        <v>Ofrecer fijo + internet (FLBBTV)</v>
      </c>
      <c r="Q3280">
        <f t="shared" si="257"/>
        <v>15</v>
      </c>
      <c r="R3280">
        <f>IFERROR(VLOOKUP($A3280,Registros!$B$2:$G$6000,6,0),IFERROR(INDEX(Winback!$C$2:$C$300,MATCH($A3280,Winback!$K$2:$K$300,0)),""))</f>
        <v>0</v>
      </c>
      <c r="S3280" t="str">
        <f t="shared" si="258"/>
        <v>+MOV</v>
      </c>
      <c r="T3280">
        <f t="shared" si="259"/>
        <v>1</v>
      </c>
    </row>
    <row r="3281" spans="1:20" x14ac:dyDescent="0.35">
      <c r="A3281" t="s">
        <v>16181</v>
      </c>
      <c r="B3281" t="s">
        <v>16182</v>
      </c>
      <c r="C3281" t="s">
        <v>16183</v>
      </c>
      <c r="D3281" t="s">
        <v>16184</v>
      </c>
      <c r="E3281">
        <f>IF(COUNTIFS(Registros!$A$2:$A$6000,"NP",Registros!$B$2:$B$6000,$A3281)&gt;0,1,0)</f>
        <v>0</v>
      </c>
      <c r="F3281">
        <f>IF($E3281=1,SUMIFS(Registros!$F$2:$F$6000,Registros!$A$2:$A$6000,"NP",Registros!$B$2:$B$6000,$A3281),0)</f>
        <v>0</v>
      </c>
      <c r="G3281">
        <f>IF(COUNTIFS(Registros!$A$2:$A$6000,"MOV",Registros!$B$2:$B$6000,$A3281)&gt;0,1,0)</f>
        <v>1</v>
      </c>
      <c r="H3281">
        <f>IF($G3281=1,SUMIFS(Registros!$F$2:$F$6000,Registros!$A$2:$A$6000,"MOV",Registros!$B$2:$B$6000,$A3281),0)</f>
        <v>15</v>
      </c>
      <c r="I3281">
        <f>IF(COUNTIFS(Registros!$A$2:$A$6000,"CS",Registros!$B$2:$B$6000,$A3281)&gt;0,1,0)</f>
        <v>0</v>
      </c>
      <c r="J3281">
        <f>IF($I3281=1,SUMIFS(Registros!$I$2:$I$6000,Registros!$A$2:$A$6000,"CS",Registros!$B$2:$B$6000,$A3281),0)</f>
        <v>0</v>
      </c>
      <c r="K3281">
        <f>IF(COUNTIFS(Winback!$K$2:$K$300,$A3281)&gt;0,1,0)</f>
        <v>0</v>
      </c>
      <c r="L3281">
        <f>IF(AND($K3281=1,LEFT($A3281,3)="WB-"),SUMIFS(Winback!$D$2:$D$300,Winback!$K$2:$K$300,$A3281),0)</f>
        <v>0</v>
      </c>
      <c r="M3281">
        <f>IF(OR($E3281=1,$G3281=1,SUMIFS(Registros!$J$2:$J$6000,Registros!$B$2:$B$6000,$A3281)&gt;0),1,0)</f>
        <v>1</v>
      </c>
      <c r="N3281">
        <f>IF($J3281&gt;0,1,IF(COUNTIFS(Registros!$A$2:$A$6000,"CS",Registros!$B$2:$B$6000,$A3281,Registros!$K$2:$K$6000,"&lt;&gt;")&gt;0,1,0))</f>
        <v>0</v>
      </c>
      <c r="O3281" t="str">
        <f t="shared" si="255"/>
        <v>SOLO MÓVIL</v>
      </c>
      <c r="P3281" t="str">
        <f t="shared" si="256"/>
        <v>Ofrecer fijo + internet (FLBBTV)</v>
      </c>
      <c r="Q3281">
        <f t="shared" si="257"/>
        <v>15</v>
      </c>
      <c r="R3281">
        <f>IFERROR(VLOOKUP($A3281,Registros!$B$2:$G$6000,6,0),IFERROR(INDEX(Winback!$C$2:$C$300,MATCH($A3281,Winback!$K$2:$K$300,0)),""))</f>
        <v>0</v>
      </c>
      <c r="S3281" t="str">
        <f t="shared" si="258"/>
        <v>+MOV</v>
      </c>
      <c r="T3281">
        <f t="shared" si="259"/>
        <v>1</v>
      </c>
    </row>
    <row r="3282" spans="1:20" x14ac:dyDescent="0.35">
      <c r="A3282" t="s">
        <v>16186</v>
      </c>
      <c r="B3282" t="s">
        <v>16187</v>
      </c>
      <c r="C3282" t="s">
        <v>16188</v>
      </c>
      <c r="D3282" t="s">
        <v>16189</v>
      </c>
      <c r="E3282">
        <f>IF(COUNTIFS(Registros!$A$2:$A$6000,"NP",Registros!$B$2:$B$6000,$A3282)&gt;0,1,0)</f>
        <v>0</v>
      </c>
      <c r="F3282">
        <f>IF($E3282=1,SUMIFS(Registros!$F$2:$F$6000,Registros!$A$2:$A$6000,"NP",Registros!$B$2:$B$6000,$A3282),0)</f>
        <v>0</v>
      </c>
      <c r="G3282">
        <f>IF(COUNTIFS(Registros!$A$2:$A$6000,"MOV",Registros!$B$2:$B$6000,$A3282)&gt;0,1,0)</f>
        <v>1</v>
      </c>
      <c r="H3282">
        <f>IF($G3282=1,SUMIFS(Registros!$F$2:$F$6000,Registros!$A$2:$A$6000,"MOV",Registros!$B$2:$B$6000,$A3282),0)</f>
        <v>30</v>
      </c>
      <c r="I3282">
        <f>IF(COUNTIFS(Registros!$A$2:$A$6000,"CS",Registros!$B$2:$B$6000,$A3282)&gt;0,1,0)</f>
        <v>0</v>
      </c>
      <c r="J3282">
        <f>IF($I3282=1,SUMIFS(Registros!$I$2:$I$6000,Registros!$A$2:$A$6000,"CS",Registros!$B$2:$B$6000,$A3282),0)</f>
        <v>0</v>
      </c>
      <c r="K3282">
        <f>IF(COUNTIFS(Winback!$K$2:$K$300,$A3282)&gt;0,1,0)</f>
        <v>0</v>
      </c>
      <c r="L3282">
        <f>IF(AND($K3282=1,LEFT($A3282,3)="WB-"),SUMIFS(Winback!$D$2:$D$300,Winback!$K$2:$K$300,$A3282),0)</f>
        <v>0</v>
      </c>
      <c r="M3282">
        <f>IF(OR($E3282=1,$G3282=1,SUMIFS(Registros!$J$2:$J$6000,Registros!$B$2:$B$6000,$A3282)&gt;0),1,0)</f>
        <v>1</v>
      </c>
      <c r="N3282">
        <f>IF($J3282&gt;0,1,IF(COUNTIFS(Registros!$A$2:$A$6000,"CS",Registros!$B$2:$B$6000,$A3282,Registros!$K$2:$K$6000,"&lt;&gt;")&gt;0,1,0))</f>
        <v>0</v>
      </c>
      <c r="O3282" t="str">
        <f t="shared" si="255"/>
        <v>SOLO MÓVIL</v>
      </c>
      <c r="P3282" t="str">
        <f t="shared" si="256"/>
        <v>Ofrecer fijo + internet (FLBBTV)</v>
      </c>
      <c r="Q3282">
        <f t="shared" si="257"/>
        <v>30</v>
      </c>
      <c r="R3282">
        <f>IFERROR(VLOOKUP($A3282,Registros!$B$2:$G$6000,6,0),IFERROR(INDEX(Winback!$C$2:$C$300,MATCH($A3282,Winback!$K$2:$K$300,0)),""))</f>
        <v>0</v>
      </c>
      <c r="S3282" t="str">
        <f t="shared" si="258"/>
        <v>+MOV</v>
      </c>
      <c r="T3282">
        <f t="shared" si="259"/>
        <v>1</v>
      </c>
    </row>
    <row r="3283" spans="1:20" x14ac:dyDescent="0.35">
      <c r="A3283" t="s">
        <v>16191</v>
      </c>
      <c r="B3283" t="s">
        <v>16192</v>
      </c>
      <c r="C3283" t="s">
        <v>16193</v>
      </c>
      <c r="D3283" t="s">
        <v>16194</v>
      </c>
      <c r="E3283">
        <f>IF(COUNTIFS(Registros!$A$2:$A$6000,"NP",Registros!$B$2:$B$6000,$A3283)&gt;0,1,0)</f>
        <v>0</v>
      </c>
      <c r="F3283">
        <f>IF($E3283=1,SUMIFS(Registros!$F$2:$F$6000,Registros!$A$2:$A$6000,"NP",Registros!$B$2:$B$6000,$A3283),0)</f>
        <v>0</v>
      </c>
      <c r="G3283">
        <f>IF(COUNTIFS(Registros!$A$2:$A$6000,"MOV",Registros!$B$2:$B$6000,$A3283)&gt;0,1,0)</f>
        <v>1</v>
      </c>
      <c r="H3283">
        <f>IF($G3283=1,SUMIFS(Registros!$F$2:$F$6000,Registros!$A$2:$A$6000,"MOV",Registros!$B$2:$B$6000,$A3283),0)</f>
        <v>61.5</v>
      </c>
      <c r="I3283">
        <f>IF(COUNTIFS(Registros!$A$2:$A$6000,"CS",Registros!$B$2:$B$6000,$A3283)&gt;0,1,0)</f>
        <v>0</v>
      </c>
      <c r="J3283">
        <f>IF($I3283=1,SUMIFS(Registros!$I$2:$I$6000,Registros!$A$2:$A$6000,"CS",Registros!$B$2:$B$6000,$A3283),0)</f>
        <v>0</v>
      </c>
      <c r="K3283">
        <f>IF(COUNTIFS(Winback!$K$2:$K$300,$A3283)&gt;0,1,0)</f>
        <v>0</v>
      </c>
      <c r="L3283">
        <f>IF(AND($K3283=1,LEFT($A3283,3)="WB-"),SUMIFS(Winback!$D$2:$D$300,Winback!$K$2:$K$300,$A3283),0)</f>
        <v>0</v>
      </c>
      <c r="M3283">
        <f>IF(OR($E3283=1,$G3283=1,SUMIFS(Registros!$J$2:$J$6000,Registros!$B$2:$B$6000,$A3283)&gt;0),1,0)</f>
        <v>1</v>
      </c>
      <c r="N3283">
        <f>IF($J3283&gt;0,1,IF(COUNTIFS(Registros!$A$2:$A$6000,"CS",Registros!$B$2:$B$6000,$A3283,Registros!$K$2:$K$6000,"&lt;&gt;")&gt;0,1,0))</f>
        <v>0</v>
      </c>
      <c r="O3283" t="str">
        <f t="shared" si="255"/>
        <v>SOLO MÓVIL</v>
      </c>
      <c r="P3283" t="str">
        <f t="shared" si="256"/>
        <v>Ofrecer fijo + internet (FLBBTV)</v>
      </c>
      <c r="Q3283">
        <f t="shared" si="257"/>
        <v>61.5</v>
      </c>
      <c r="R3283">
        <f>IFERROR(VLOOKUP($A3283,Registros!$B$2:$G$6000,6,0),IFERROR(INDEX(Winback!$C$2:$C$300,MATCH($A3283,Winback!$K$2:$K$300,0)),""))</f>
        <v>0</v>
      </c>
      <c r="S3283" t="str">
        <f t="shared" si="258"/>
        <v>+MOV</v>
      </c>
      <c r="T3283">
        <f t="shared" si="259"/>
        <v>1</v>
      </c>
    </row>
    <row r="3284" spans="1:20" x14ac:dyDescent="0.35">
      <c r="A3284" t="s">
        <v>16196</v>
      </c>
      <c r="B3284" t="s">
        <v>16197</v>
      </c>
      <c r="C3284" t="s">
        <v>16198</v>
      </c>
      <c r="D3284" t="s">
        <v>16199</v>
      </c>
      <c r="E3284">
        <f>IF(COUNTIFS(Registros!$A$2:$A$6000,"NP",Registros!$B$2:$B$6000,$A3284)&gt;0,1,0)</f>
        <v>0</v>
      </c>
      <c r="F3284">
        <f>IF($E3284=1,SUMIFS(Registros!$F$2:$F$6000,Registros!$A$2:$A$6000,"NP",Registros!$B$2:$B$6000,$A3284),0)</f>
        <v>0</v>
      </c>
      <c r="G3284">
        <f>IF(COUNTIFS(Registros!$A$2:$A$6000,"MOV",Registros!$B$2:$B$6000,$A3284)&gt;0,1,0)</f>
        <v>1</v>
      </c>
      <c r="H3284">
        <f>IF($G3284=1,SUMIFS(Registros!$F$2:$F$6000,Registros!$A$2:$A$6000,"MOV",Registros!$B$2:$B$6000,$A3284),0)</f>
        <v>15</v>
      </c>
      <c r="I3284">
        <f>IF(COUNTIFS(Registros!$A$2:$A$6000,"CS",Registros!$B$2:$B$6000,$A3284)&gt;0,1,0)</f>
        <v>0</v>
      </c>
      <c r="J3284">
        <f>IF($I3284=1,SUMIFS(Registros!$I$2:$I$6000,Registros!$A$2:$A$6000,"CS",Registros!$B$2:$B$6000,$A3284),0)</f>
        <v>0</v>
      </c>
      <c r="K3284">
        <f>IF(COUNTIFS(Winback!$K$2:$K$300,$A3284)&gt;0,1,0)</f>
        <v>0</v>
      </c>
      <c r="L3284">
        <f>IF(AND($K3284=1,LEFT($A3284,3)="WB-"),SUMIFS(Winback!$D$2:$D$300,Winback!$K$2:$K$300,$A3284),0)</f>
        <v>0</v>
      </c>
      <c r="M3284">
        <f>IF(OR($E3284=1,$G3284=1,SUMIFS(Registros!$J$2:$J$6000,Registros!$B$2:$B$6000,$A3284)&gt;0),1,0)</f>
        <v>1</v>
      </c>
      <c r="N3284">
        <f>IF($J3284&gt;0,1,IF(COUNTIFS(Registros!$A$2:$A$6000,"CS",Registros!$B$2:$B$6000,$A3284,Registros!$K$2:$K$6000,"&lt;&gt;")&gt;0,1,0))</f>
        <v>0</v>
      </c>
      <c r="O3284" t="str">
        <f t="shared" si="255"/>
        <v>SOLO MÓVIL</v>
      </c>
      <c r="P3284" t="str">
        <f t="shared" si="256"/>
        <v>Ofrecer fijo + internet (FLBBTV)</v>
      </c>
      <c r="Q3284">
        <f t="shared" si="257"/>
        <v>15</v>
      </c>
      <c r="R3284">
        <f>IFERROR(VLOOKUP($A3284,Registros!$B$2:$G$6000,6,0),IFERROR(INDEX(Winback!$C$2:$C$300,MATCH($A3284,Winback!$K$2:$K$300,0)),""))</f>
        <v>0</v>
      </c>
      <c r="S3284" t="str">
        <f t="shared" si="258"/>
        <v>+MOV</v>
      </c>
      <c r="T3284">
        <f t="shared" si="259"/>
        <v>1</v>
      </c>
    </row>
    <row r="3285" spans="1:20" x14ac:dyDescent="0.35">
      <c r="A3285" t="s">
        <v>16201</v>
      </c>
      <c r="B3285" t="s">
        <v>16202</v>
      </c>
      <c r="C3285" t="s">
        <v>16203</v>
      </c>
      <c r="D3285" t="s">
        <v>16204</v>
      </c>
      <c r="E3285">
        <f>IF(COUNTIFS(Registros!$A$2:$A$6000,"NP",Registros!$B$2:$B$6000,$A3285)&gt;0,1,0)</f>
        <v>0</v>
      </c>
      <c r="F3285">
        <f>IF($E3285=1,SUMIFS(Registros!$F$2:$F$6000,Registros!$A$2:$A$6000,"NP",Registros!$B$2:$B$6000,$A3285),0)</f>
        <v>0</v>
      </c>
      <c r="G3285">
        <f>IF(COUNTIFS(Registros!$A$2:$A$6000,"MOV",Registros!$B$2:$B$6000,$A3285)&gt;0,1,0)</f>
        <v>1</v>
      </c>
      <c r="H3285">
        <f>IF($G3285=1,SUMIFS(Registros!$F$2:$F$6000,Registros!$A$2:$A$6000,"MOV",Registros!$B$2:$B$6000,$A3285),0)</f>
        <v>30</v>
      </c>
      <c r="I3285">
        <f>IF(COUNTIFS(Registros!$A$2:$A$6000,"CS",Registros!$B$2:$B$6000,$A3285)&gt;0,1,0)</f>
        <v>0</v>
      </c>
      <c r="J3285">
        <f>IF($I3285=1,SUMIFS(Registros!$I$2:$I$6000,Registros!$A$2:$A$6000,"CS",Registros!$B$2:$B$6000,$A3285),0)</f>
        <v>0</v>
      </c>
      <c r="K3285">
        <f>IF(COUNTIFS(Winback!$K$2:$K$300,$A3285)&gt;0,1,0)</f>
        <v>0</v>
      </c>
      <c r="L3285">
        <f>IF(AND($K3285=1,LEFT($A3285,3)="WB-"),SUMIFS(Winback!$D$2:$D$300,Winback!$K$2:$K$300,$A3285),0)</f>
        <v>0</v>
      </c>
      <c r="M3285">
        <f>IF(OR($E3285=1,$G3285=1,SUMIFS(Registros!$J$2:$J$6000,Registros!$B$2:$B$6000,$A3285)&gt;0),1,0)</f>
        <v>1</v>
      </c>
      <c r="N3285">
        <f>IF($J3285&gt;0,1,IF(COUNTIFS(Registros!$A$2:$A$6000,"CS",Registros!$B$2:$B$6000,$A3285,Registros!$K$2:$K$6000,"&lt;&gt;")&gt;0,1,0))</f>
        <v>0</v>
      </c>
      <c r="O3285" t="str">
        <f t="shared" si="255"/>
        <v>SOLO MÓVIL</v>
      </c>
      <c r="P3285" t="str">
        <f t="shared" si="256"/>
        <v>Ofrecer fijo + internet (FLBBTV)</v>
      </c>
      <c r="Q3285">
        <f t="shared" si="257"/>
        <v>30</v>
      </c>
      <c r="R3285">
        <f>IFERROR(VLOOKUP($A3285,Registros!$B$2:$G$6000,6,0),IFERROR(INDEX(Winback!$C$2:$C$300,MATCH($A3285,Winback!$K$2:$K$300,0)),""))</f>
        <v>0</v>
      </c>
      <c r="S3285" t="str">
        <f t="shared" si="258"/>
        <v>+MOV</v>
      </c>
      <c r="T3285">
        <f t="shared" si="259"/>
        <v>1</v>
      </c>
    </row>
    <row r="3286" spans="1:20" x14ac:dyDescent="0.35">
      <c r="A3286" t="s">
        <v>16206</v>
      </c>
      <c r="B3286" t="s">
        <v>16207</v>
      </c>
      <c r="C3286" t="s">
        <v>16208</v>
      </c>
      <c r="D3286" t="s">
        <v>16209</v>
      </c>
      <c r="E3286">
        <f>IF(COUNTIFS(Registros!$A$2:$A$6000,"NP",Registros!$B$2:$B$6000,$A3286)&gt;0,1,0)</f>
        <v>0</v>
      </c>
      <c r="F3286">
        <f>IF($E3286=1,SUMIFS(Registros!$F$2:$F$6000,Registros!$A$2:$A$6000,"NP",Registros!$B$2:$B$6000,$A3286),0)</f>
        <v>0</v>
      </c>
      <c r="G3286">
        <f>IF(COUNTIFS(Registros!$A$2:$A$6000,"MOV",Registros!$B$2:$B$6000,$A3286)&gt;0,1,0)</f>
        <v>1</v>
      </c>
      <c r="H3286">
        <f>IF($G3286=1,SUMIFS(Registros!$F$2:$F$6000,Registros!$A$2:$A$6000,"MOV",Registros!$B$2:$B$6000,$A3286),0)</f>
        <v>19.52</v>
      </c>
      <c r="I3286">
        <f>IF(COUNTIFS(Registros!$A$2:$A$6000,"CS",Registros!$B$2:$B$6000,$A3286)&gt;0,1,0)</f>
        <v>0</v>
      </c>
      <c r="J3286">
        <f>IF($I3286=1,SUMIFS(Registros!$I$2:$I$6000,Registros!$A$2:$A$6000,"CS",Registros!$B$2:$B$6000,$A3286),0)</f>
        <v>0</v>
      </c>
      <c r="K3286">
        <f>IF(COUNTIFS(Winback!$K$2:$K$300,$A3286)&gt;0,1,0)</f>
        <v>0</v>
      </c>
      <c r="L3286">
        <f>IF(AND($K3286=1,LEFT($A3286,3)="WB-"),SUMIFS(Winback!$D$2:$D$300,Winback!$K$2:$K$300,$A3286),0)</f>
        <v>0</v>
      </c>
      <c r="M3286">
        <f>IF(OR($E3286=1,$G3286=1,SUMIFS(Registros!$J$2:$J$6000,Registros!$B$2:$B$6000,$A3286)&gt;0),1,0)</f>
        <v>1</v>
      </c>
      <c r="N3286">
        <f>IF($J3286&gt;0,1,IF(COUNTIFS(Registros!$A$2:$A$6000,"CS",Registros!$B$2:$B$6000,$A3286,Registros!$K$2:$K$6000,"&lt;&gt;")&gt;0,1,0))</f>
        <v>0</v>
      </c>
      <c r="O3286" t="str">
        <f t="shared" si="255"/>
        <v>SOLO MÓVIL</v>
      </c>
      <c r="P3286" t="str">
        <f t="shared" si="256"/>
        <v>Ofrecer fijo + internet (FLBBTV)</v>
      </c>
      <c r="Q3286">
        <f t="shared" si="257"/>
        <v>19.52</v>
      </c>
      <c r="R3286">
        <f>IFERROR(VLOOKUP($A3286,Registros!$B$2:$G$6000,6,0),IFERROR(INDEX(Winback!$C$2:$C$300,MATCH($A3286,Winback!$K$2:$K$300,0)),""))</f>
        <v>0</v>
      </c>
      <c r="S3286" t="str">
        <f t="shared" si="258"/>
        <v>+MOV</v>
      </c>
      <c r="T3286">
        <f t="shared" si="259"/>
        <v>1</v>
      </c>
    </row>
    <row r="3287" spans="1:20" x14ac:dyDescent="0.35">
      <c r="A3287" t="s">
        <v>16210</v>
      </c>
      <c r="B3287" t="s">
        <v>16211</v>
      </c>
      <c r="C3287" t="s">
        <v>16212</v>
      </c>
      <c r="D3287" t="s">
        <v>16213</v>
      </c>
      <c r="E3287">
        <f>IF(COUNTIFS(Registros!$A$2:$A$6000,"NP",Registros!$B$2:$B$6000,$A3287)&gt;0,1,0)</f>
        <v>0</v>
      </c>
      <c r="F3287">
        <f>IF($E3287=1,SUMIFS(Registros!$F$2:$F$6000,Registros!$A$2:$A$6000,"NP",Registros!$B$2:$B$6000,$A3287),0)</f>
        <v>0</v>
      </c>
      <c r="G3287">
        <f>IF(COUNTIFS(Registros!$A$2:$A$6000,"MOV",Registros!$B$2:$B$6000,$A3287)&gt;0,1,0)</f>
        <v>1</v>
      </c>
      <c r="H3287">
        <f>IF($G3287=1,SUMIFS(Registros!$F$2:$F$6000,Registros!$A$2:$A$6000,"MOV",Registros!$B$2:$B$6000,$A3287),0)</f>
        <v>15</v>
      </c>
      <c r="I3287">
        <f>IF(COUNTIFS(Registros!$A$2:$A$6000,"CS",Registros!$B$2:$B$6000,$A3287)&gt;0,1,0)</f>
        <v>0</v>
      </c>
      <c r="J3287">
        <f>IF($I3287=1,SUMIFS(Registros!$I$2:$I$6000,Registros!$A$2:$A$6000,"CS",Registros!$B$2:$B$6000,$A3287),0)</f>
        <v>0</v>
      </c>
      <c r="K3287">
        <f>IF(COUNTIFS(Winback!$K$2:$K$300,$A3287)&gt;0,1,0)</f>
        <v>0</v>
      </c>
      <c r="L3287">
        <f>IF(AND($K3287=1,LEFT($A3287,3)="WB-"),SUMIFS(Winback!$D$2:$D$300,Winback!$K$2:$K$300,$A3287),0)</f>
        <v>0</v>
      </c>
      <c r="M3287">
        <f>IF(OR($E3287=1,$G3287=1,SUMIFS(Registros!$J$2:$J$6000,Registros!$B$2:$B$6000,$A3287)&gt;0),1,0)</f>
        <v>1</v>
      </c>
      <c r="N3287">
        <f>IF($J3287&gt;0,1,IF(COUNTIFS(Registros!$A$2:$A$6000,"CS",Registros!$B$2:$B$6000,$A3287,Registros!$K$2:$K$6000,"&lt;&gt;")&gt;0,1,0))</f>
        <v>0</v>
      </c>
      <c r="O3287" t="str">
        <f t="shared" si="255"/>
        <v>SOLO MÓVIL</v>
      </c>
      <c r="P3287" t="str">
        <f t="shared" si="256"/>
        <v>Ofrecer fijo + internet (FLBBTV)</v>
      </c>
      <c r="Q3287">
        <f t="shared" si="257"/>
        <v>15</v>
      </c>
      <c r="R3287">
        <f>IFERROR(VLOOKUP($A3287,Registros!$B$2:$G$6000,6,0),IFERROR(INDEX(Winback!$C$2:$C$300,MATCH($A3287,Winback!$K$2:$K$300,0)),""))</f>
        <v>0</v>
      </c>
      <c r="S3287" t="str">
        <f t="shared" si="258"/>
        <v>+MOV</v>
      </c>
      <c r="T3287">
        <f t="shared" si="259"/>
        <v>1</v>
      </c>
    </row>
    <row r="3288" spans="1:20" x14ac:dyDescent="0.35">
      <c r="A3288" t="s">
        <v>16215</v>
      </c>
      <c r="B3288" t="s">
        <v>16216</v>
      </c>
      <c r="C3288" t="s">
        <v>16217</v>
      </c>
      <c r="D3288" t="s">
        <v>16218</v>
      </c>
      <c r="E3288">
        <f>IF(COUNTIFS(Registros!$A$2:$A$6000,"NP",Registros!$B$2:$B$6000,$A3288)&gt;0,1,0)</f>
        <v>0</v>
      </c>
      <c r="F3288">
        <f>IF($E3288=1,SUMIFS(Registros!$F$2:$F$6000,Registros!$A$2:$A$6000,"NP",Registros!$B$2:$B$6000,$A3288),0)</f>
        <v>0</v>
      </c>
      <c r="G3288">
        <f>IF(COUNTIFS(Registros!$A$2:$A$6000,"MOV",Registros!$B$2:$B$6000,$A3288)&gt;0,1,0)</f>
        <v>1</v>
      </c>
      <c r="H3288">
        <f>IF($G3288=1,SUMIFS(Registros!$F$2:$F$6000,Registros!$A$2:$A$6000,"MOV",Registros!$B$2:$B$6000,$A3288),0)</f>
        <v>23.23</v>
      </c>
      <c r="I3288">
        <f>IF(COUNTIFS(Registros!$A$2:$A$6000,"CS",Registros!$B$2:$B$6000,$A3288)&gt;0,1,0)</f>
        <v>0</v>
      </c>
      <c r="J3288">
        <f>IF($I3288=1,SUMIFS(Registros!$I$2:$I$6000,Registros!$A$2:$A$6000,"CS",Registros!$B$2:$B$6000,$A3288),0)</f>
        <v>0</v>
      </c>
      <c r="K3288">
        <f>IF(COUNTIFS(Winback!$K$2:$K$300,$A3288)&gt;0,1,0)</f>
        <v>0</v>
      </c>
      <c r="L3288">
        <f>IF(AND($K3288=1,LEFT($A3288,3)="WB-"),SUMIFS(Winback!$D$2:$D$300,Winback!$K$2:$K$300,$A3288),0)</f>
        <v>0</v>
      </c>
      <c r="M3288">
        <f>IF(OR($E3288=1,$G3288=1,SUMIFS(Registros!$J$2:$J$6000,Registros!$B$2:$B$6000,$A3288)&gt;0),1,0)</f>
        <v>1</v>
      </c>
      <c r="N3288">
        <f>IF($J3288&gt;0,1,IF(COUNTIFS(Registros!$A$2:$A$6000,"CS",Registros!$B$2:$B$6000,$A3288,Registros!$K$2:$K$6000,"&lt;&gt;")&gt;0,1,0))</f>
        <v>0</v>
      </c>
      <c r="O3288" t="str">
        <f t="shared" si="255"/>
        <v>SOLO MÓVIL</v>
      </c>
      <c r="P3288" t="str">
        <f t="shared" si="256"/>
        <v>Ofrecer fijo + internet (FLBBTV)</v>
      </c>
      <c r="Q3288">
        <f t="shared" si="257"/>
        <v>23.23</v>
      </c>
      <c r="R3288">
        <f>IFERROR(VLOOKUP($A3288,Registros!$B$2:$G$6000,6,0),IFERROR(INDEX(Winback!$C$2:$C$300,MATCH($A3288,Winback!$K$2:$K$300,0)),""))</f>
        <v>0</v>
      </c>
      <c r="S3288" t="str">
        <f t="shared" si="258"/>
        <v>+MOV</v>
      </c>
      <c r="T3288">
        <f t="shared" si="259"/>
        <v>1</v>
      </c>
    </row>
    <row r="3289" spans="1:20" x14ac:dyDescent="0.35">
      <c r="A3289" t="s">
        <v>16220</v>
      </c>
      <c r="B3289" t="s">
        <v>16221</v>
      </c>
      <c r="C3289" t="s">
        <v>16222</v>
      </c>
      <c r="D3289" t="s">
        <v>16223</v>
      </c>
      <c r="E3289">
        <f>IF(COUNTIFS(Registros!$A$2:$A$6000,"NP",Registros!$B$2:$B$6000,$A3289)&gt;0,1,0)</f>
        <v>0</v>
      </c>
      <c r="F3289">
        <f>IF($E3289=1,SUMIFS(Registros!$F$2:$F$6000,Registros!$A$2:$A$6000,"NP",Registros!$B$2:$B$6000,$A3289),0)</f>
        <v>0</v>
      </c>
      <c r="G3289">
        <f>IF(COUNTIFS(Registros!$A$2:$A$6000,"MOV",Registros!$B$2:$B$6000,$A3289)&gt;0,1,0)</f>
        <v>1</v>
      </c>
      <c r="H3289">
        <f>IF($G3289=1,SUMIFS(Registros!$F$2:$F$6000,Registros!$A$2:$A$6000,"MOV",Registros!$B$2:$B$6000,$A3289),0)</f>
        <v>15</v>
      </c>
      <c r="I3289">
        <f>IF(COUNTIFS(Registros!$A$2:$A$6000,"CS",Registros!$B$2:$B$6000,$A3289)&gt;0,1,0)</f>
        <v>0</v>
      </c>
      <c r="J3289">
        <f>IF($I3289=1,SUMIFS(Registros!$I$2:$I$6000,Registros!$A$2:$A$6000,"CS",Registros!$B$2:$B$6000,$A3289),0)</f>
        <v>0</v>
      </c>
      <c r="K3289">
        <f>IF(COUNTIFS(Winback!$K$2:$K$300,$A3289)&gt;0,1,0)</f>
        <v>0</v>
      </c>
      <c r="L3289">
        <f>IF(AND($K3289=1,LEFT($A3289,3)="WB-"),SUMIFS(Winback!$D$2:$D$300,Winback!$K$2:$K$300,$A3289),0)</f>
        <v>0</v>
      </c>
      <c r="M3289">
        <f>IF(OR($E3289=1,$G3289=1,SUMIFS(Registros!$J$2:$J$6000,Registros!$B$2:$B$6000,$A3289)&gt;0),1,0)</f>
        <v>1</v>
      </c>
      <c r="N3289">
        <f>IF($J3289&gt;0,1,IF(COUNTIFS(Registros!$A$2:$A$6000,"CS",Registros!$B$2:$B$6000,$A3289,Registros!$K$2:$K$6000,"&lt;&gt;")&gt;0,1,0))</f>
        <v>0</v>
      </c>
      <c r="O3289" t="str">
        <f t="shared" si="255"/>
        <v>SOLO MÓVIL</v>
      </c>
      <c r="P3289" t="str">
        <f t="shared" si="256"/>
        <v>Ofrecer fijo + internet (FLBBTV)</v>
      </c>
      <c r="Q3289">
        <f t="shared" si="257"/>
        <v>15</v>
      </c>
      <c r="R3289">
        <f>IFERROR(VLOOKUP($A3289,Registros!$B$2:$G$6000,6,0),IFERROR(INDEX(Winback!$C$2:$C$300,MATCH($A3289,Winback!$K$2:$K$300,0)),""))</f>
        <v>0</v>
      </c>
      <c r="S3289" t="str">
        <f t="shared" si="258"/>
        <v>+MOV</v>
      </c>
      <c r="T3289">
        <f t="shared" si="259"/>
        <v>1</v>
      </c>
    </row>
    <row r="3290" spans="1:20" x14ac:dyDescent="0.35">
      <c r="A3290" t="s">
        <v>16225</v>
      </c>
      <c r="B3290" t="s">
        <v>16226</v>
      </c>
      <c r="C3290" t="s">
        <v>16227</v>
      </c>
      <c r="D3290" t="s">
        <v>16228</v>
      </c>
      <c r="E3290">
        <f>IF(COUNTIFS(Registros!$A$2:$A$6000,"NP",Registros!$B$2:$B$6000,$A3290)&gt;0,1,0)</f>
        <v>0</v>
      </c>
      <c r="F3290">
        <f>IF($E3290=1,SUMIFS(Registros!$F$2:$F$6000,Registros!$A$2:$A$6000,"NP",Registros!$B$2:$B$6000,$A3290),0)</f>
        <v>0</v>
      </c>
      <c r="G3290">
        <f>IF(COUNTIFS(Registros!$A$2:$A$6000,"MOV",Registros!$B$2:$B$6000,$A3290)&gt;0,1,0)</f>
        <v>1</v>
      </c>
      <c r="H3290">
        <f>IF($G3290=1,SUMIFS(Registros!$F$2:$F$6000,Registros!$A$2:$A$6000,"MOV",Registros!$B$2:$B$6000,$A3290),0)</f>
        <v>15</v>
      </c>
      <c r="I3290">
        <f>IF(COUNTIFS(Registros!$A$2:$A$6000,"CS",Registros!$B$2:$B$6000,$A3290)&gt;0,1,0)</f>
        <v>0</v>
      </c>
      <c r="J3290">
        <f>IF($I3290=1,SUMIFS(Registros!$I$2:$I$6000,Registros!$A$2:$A$6000,"CS",Registros!$B$2:$B$6000,$A3290),0)</f>
        <v>0</v>
      </c>
      <c r="K3290">
        <f>IF(COUNTIFS(Winback!$K$2:$K$300,$A3290)&gt;0,1,0)</f>
        <v>0</v>
      </c>
      <c r="L3290">
        <f>IF(AND($K3290=1,LEFT($A3290,3)="WB-"),SUMIFS(Winback!$D$2:$D$300,Winback!$K$2:$K$300,$A3290),0)</f>
        <v>0</v>
      </c>
      <c r="M3290">
        <f>IF(OR($E3290=1,$G3290=1,SUMIFS(Registros!$J$2:$J$6000,Registros!$B$2:$B$6000,$A3290)&gt;0),1,0)</f>
        <v>1</v>
      </c>
      <c r="N3290">
        <f>IF($J3290&gt;0,1,IF(COUNTIFS(Registros!$A$2:$A$6000,"CS",Registros!$B$2:$B$6000,$A3290,Registros!$K$2:$K$6000,"&lt;&gt;")&gt;0,1,0))</f>
        <v>0</v>
      </c>
      <c r="O3290" t="str">
        <f t="shared" si="255"/>
        <v>SOLO MÓVIL</v>
      </c>
      <c r="P3290" t="str">
        <f t="shared" si="256"/>
        <v>Ofrecer fijo + internet (FLBBTV)</v>
      </c>
      <c r="Q3290">
        <f t="shared" si="257"/>
        <v>15</v>
      </c>
      <c r="R3290">
        <f>IFERROR(VLOOKUP($A3290,Registros!$B$2:$G$6000,6,0),IFERROR(INDEX(Winback!$C$2:$C$300,MATCH($A3290,Winback!$K$2:$K$300,0)),""))</f>
        <v>0</v>
      </c>
      <c r="S3290" t="str">
        <f t="shared" si="258"/>
        <v>+MOV</v>
      </c>
      <c r="T3290">
        <f t="shared" si="259"/>
        <v>1</v>
      </c>
    </row>
    <row r="3291" spans="1:20" x14ac:dyDescent="0.35">
      <c r="A3291" t="s">
        <v>16230</v>
      </c>
      <c r="B3291" t="s">
        <v>16231</v>
      </c>
      <c r="C3291" t="s">
        <v>16232</v>
      </c>
      <c r="D3291" t="s">
        <v>16233</v>
      </c>
      <c r="E3291">
        <f>IF(COUNTIFS(Registros!$A$2:$A$6000,"NP",Registros!$B$2:$B$6000,$A3291)&gt;0,1,0)</f>
        <v>0</v>
      </c>
      <c r="F3291">
        <f>IF($E3291=1,SUMIFS(Registros!$F$2:$F$6000,Registros!$A$2:$A$6000,"NP",Registros!$B$2:$B$6000,$A3291),0)</f>
        <v>0</v>
      </c>
      <c r="G3291">
        <f>IF(COUNTIFS(Registros!$A$2:$A$6000,"MOV",Registros!$B$2:$B$6000,$A3291)&gt;0,1,0)</f>
        <v>1</v>
      </c>
      <c r="H3291">
        <f>IF($G3291=1,SUMIFS(Registros!$F$2:$F$6000,Registros!$A$2:$A$6000,"MOV",Registros!$B$2:$B$6000,$A3291),0)</f>
        <v>16.940000000000001</v>
      </c>
      <c r="I3291">
        <f>IF(COUNTIFS(Registros!$A$2:$A$6000,"CS",Registros!$B$2:$B$6000,$A3291)&gt;0,1,0)</f>
        <v>0</v>
      </c>
      <c r="J3291">
        <f>IF($I3291=1,SUMIFS(Registros!$I$2:$I$6000,Registros!$A$2:$A$6000,"CS",Registros!$B$2:$B$6000,$A3291),0)</f>
        <v>0</v>
      </c>
      <c r="K3291">
        <f>IF(COUNTIFS(Winback!$K$2:$K$300,$A3291)&gt;0,1,0)</f>
        <v>0</v>
      </c>
      <c r="L3291">
        <f>IF(AND($K3291=1,LEFT($A3291,3)="WB-"),SUMIFS(Winback!$D$2:$D$300,Winback!$K$2:$K$300,$A3291),0)</f>
        <v>0</v>
      </c>
      <c r="M3291">
        <f>IF(OR($E3291=1,$G3291=1,SUMIFS(Registros!$J$2:$J$6000,Registros!$B$2:$B$6000,$A3291)&gt;0),1,0)</f>
        <v>1</v>
      </c>
      <c r="N3291">
        <f>IF($J3291&gt;0,1,IF(COUNTIFS(Registros!$A$2:$A$6000,"CS",Registros!$B$2:$B$6000,$A3291,Registros!$K$2:$K$6000,"&lt;&gt;")&gt;0,1,0))</f>
        <v>0</v>
      </c>
      <c r="O3291" t="str">
        <f t="shared" si="255"/>
        <v>SOLO MÓVIL</v>
      </c>
      <c r="P3291" t="str">
        <f t="shared" si="256"/>
        <v>Ofrecer fijo + internet (FLBBTV)</v>
      </c>
      <c r="Q3291">
        <f t="shared" si="257"/>
        <v>16.940000000000001</v>
      </c>
      <c r="R3291">
        <f>IFERROR(VLOOKUP($A3291,Registros!$B$2:$G$6000,6,0),IFERROR(INDEX(Winback!$C$2:$C$300,MATCH($A3291,Winback!$K$2:$K$300,0)),""))</f>
        <v>0</v>
      </c>
      <c r="S3291" t="str">
        <f t="shared" si="258"/>
        <v>+MOV</v>
      </c>
      <c r="T3291">
        <f t="shared" si="259"/>
        <v>1</v>
      </c>
    </row>
    <row r="3292" spans="1:20" x14ac:dyDescent="0.35">
      <c r="A3292" t="s">
        <v>16234</v>
      </c>
      <c r="B3292" t="s">
        <v>16235</v>
      </c>
      <c r="C3292" t="s">
        <v>16236</v>
      </c>
      <c r="D3292" t="s">
        <v>16237</v>
      </c>
      <c r="E3292">
        <f>IF(COUNTIFS(Registros!$A$2:$A$6000,"NP",Registros!$B$2:$B$6000,$A3292)&gt;0,1,0)</f>
        <v>0</v>
      </c>
      <c r="F3292">
        <f>IF($E3292=1,SUMIFS(Registros!$F$2:$F$6000,Registros!$A$2:$A$6000,"NP",Registros!$B$2:$B$6000,$A3292),0)</f>
        <v>0</v>
      </c>
      <c r="G3292">
        <f>IF(COUNTIFS(Registros!$A$2:$A$6000,"MOV",Registros!$B$2:$B$6000,$A3292)&gt;0,1,0)</f>
        <v>1</v>
      </c>
      <c r="H3292">
        <f>IF($G3292=1,SUMIFS(Registros!$F$2:$F$6000,Registros!$A$2:$A$6000,"MOV",Registros!$B$2:$B$6000,$A3292),0)</f>
        <v>15</v>
      </c>
      <c r="I3292">
        <f>IF(COUNTIFS(Registros!$A$2:$A$6000,"CS",Registros!$B$2:$B$6000,$A3292)&gt;0,1,0)</f>
        <v>0</v>
      </c>
      <c r="J3292">
        <f>IF($I3292=1,SUMIFS(Registros!$I$2:$I$6000,Registros!$A$2:$A$6000,"CS",Registros!$B$2:$B$6000,$A3292),0)</f>
        <v>0</v>
      </c>
      <c r="K3292">
        <f>IF(COUNTIFS(Winback!$K$2:$K$300,$A3292)&gt;0,1,0)</f>
        <v>0</v>
      </c>
      <c r="L3292">
        <f>IF(AND($K3292=1,LEFT($A3292,3)="WB-"),SUMIFS(Winback!$D$2:$D$300,Winback!$K$2:$K$300,$A3292),0)</f>
        <v>0</v>
      </c>
      <c r="M3292">
        <f>IF(OR($E3292=1,$G3292=1,SUMIFS(Registros!$J$2:$J$6000,Registros!$B$2:$B$6000,$A3292)&gt;0),1,0)</f>
        <v>1</v>
      </c>
      <c r="N3292">
        <f>IF($J3292&gt;0,1,IF(COUNTIFS(Registros!$A$2:$A$6000,"CS",Registros!$B$2:$B$6000,$A3292,Registros!$K$2:$K$6000,"&lt;&gt;")&gt;0,1,0))</f>
        <v>0</v>
      </c>
      <c r="O3292" t="str">
        <f t="shared" si="255"/>
        <v>SOLO MÓVIL</v>
      </c>
      <c r="P3292" t="str">
        <f t="shared" si="256"/>
        <v>Ofrecer fijo + internet (FLBBTV)</v>
      </c>
      <c r="Q3292">
        <f t="shared" si="257"/>
        <v>15</v>
      </c>
      <c r="R3292">
        <f>IFERROR(VLOOKUP($A3292,Registros!$B$2:$G$6000,6,0),IFERROR(INDEX(Winback!$C$2:$C$300,MATCH($A3292,Winback!$K$2:$K$300,0)),""))</f>
        <v>0</v>
      </c>
      <c r="S3292" t="str">
        <f t="shared" si="258"/>
        <v>+MOV</v>
      </c>
      <c r="T3292">
        <f t="shared" si="259"/>
        <v>1</v>
      </c>
    </row>
    <row r="3293" spans="1:20" x14ac:dyDescent="0.35">
      <c r="A3293" t="s">
        <v>16239</v>
      </c>
      <c r="B3293" t="s">
        <v>16240</v>
      </c>
      <c r="C3293" t="s">
        <v>16241</v>
      </c>
      <c r="D3293" t="s">
        <v>16242</v>
      </c>
      <c r="E3293">
        <f>IF(COUNTIFS(Registros!$A$2:$A$6000,"NP",Registros!$B$2:$B$6000,$A3293)&gt;0,1,0)</f>
        <v>0</v>
      </c>
      <c r="F3293">
        <f>IF($E3293=1,SUMIFS(Registros!$F$2:$F$6000,Registros!$A$2:$A$6000,"NP",Registros!$B$2:$B$6000,$A3293),0)</f>
        <v>0</v>
      </c>
      <c r="G3293">
        <f>IF(COUNTIFS(Registros!$A$2:$A$6000,"MOV",Registros!$B$2:$B$6000,$A3293)&gt;0,1,0)</f>
        <v>1</v>
      </c>
      <c r="H3293">
        <f>IF($G3293=1,SUMIFS(Registros!$F$2:$F$6000,Registros!$A$2:$A$6000,"MOV",Registros!$B$2:$B$6000,$A3293),0)</f>
        <v>12</v>
      </c>
      <c r="I3293">
        <f>IF(COUNTIFS(Registros!$A$2:$A$6000,"CS",Registros!$B$2:$B$6000,$A3293)&gt;0,1,0)</f>
        <v>0</v>
      </c>
      <c r="J3293">
        <f>IF($I3293=1,SUMIFS(Registros!$I$2:$I$6000,Registros!$A$2:$A$6000,"CS",Registros!$B$2:$B$6000,$A3293),0)</f>
        <v>0</v>
      </c>
      <c r="K3293">
        <f>IF(COUNTIFS(Winback!$K$2:$K$300,$A3293)&gt;0,1,0)</f>
        <v>0</v>
      </c>
      <c r="L3293">
        <f>IF(AND($K3293=1,LEFT($A3293,3)="WB-"),SUMIFS(Winback!$D$2:$D$300,Winback!$K$2:$K$300,$A3293),0)</f>
        <v>0</v>
      </c>
      <c r="M3293">
        <f>IF(OR($E3293=1,$G3293=1,SUMIFS(Registros!$J$2:$J$6000,Registros!$B$2:$B$6000,$A3293)&gt;0),1,0)</f>
        <v>1</v>
      </c>
      <c r="N3293">
        <f>IF($J3293&gt;0,1,IF(COUNTIFS(Registros!$A$2:$A$6000,"CS",Registros!$B$2:$B$6000,$A3293,Registros!$K$2:$K$6000,"&lt;&gt;")&gt;0,1,0))</f>
        <v>0</v>
      </c>
      <c r="O3293" t="str">
        <f t="shared" si="255"/>
        <v>SOLO MÓVIL</v>
      </c>
      <c r="P3293" t="str">
        <f t="shared" si="256"/>
        <v>Ofrecer fijo + internet (FLBBTV)</v>
      </c>
      <c r="Q3293">
        <f t="shared" si="257"/>
        <v>12</v>
      </c>
      <c r="R3293">
        <f>IFERROR(VLOOKUP($A3293,Registros!$B$2:$G$6000,6,0),IFERROR(INDEX(Winback!$C$2:$C$300,MATCH($A3293,Winback!$K$2:$K$300,0)),""))</f>
        <v>0</v>
      </c>
      <c r="S3293" t="str">
        <f t="shared" si="258"/>
        <v>+MOV</v>
      </c>
      <c r="T3293">
        <f t="shared" si="259"/>
        <v>1</v>
      </c>
    </row>
    <row r="3294" spans="1:20" x14ac:dyDescent="0.35">
      <c r="A3294" t="s">
        <v>16244</v>
      </c>
      <c r="B3294" t="s">
        <v>16245</v>
      </c>
      <c r="C3294" t="s">
        <v>16246</v>
      </c>
      <c r="D3294" t="s">
        <v>16247</v>
      </c>
      <c r="E3294">
        <f>IF(COUNTIFS(Registros!$A$2:$A$6000,"NP",Registros!$B$2:$B$6000,$A3294)&gt;0,1,0)</f>
        <v>0</v>
      </c>
      <c r="F3294">
        <f>IF($E3294=1,SUMIFS(Registros!$F$2:$F$6000,Registros!$A$2:$A$6000,"NP",Registros!$B$2:$B$6000,$A3294),0)</f>
        <v>0</v>
      </c>
      <c r="G3294">
        <f>IF(COUNTIFS(Registros!$A$2:$A$6000,"MOV",Registros!$B$2:$B$6000,$A3294)&gt;0,1,0)</f>
        <v>1</v>
      </c>
      <c r="H3294">
        <f>IF($G3294=1,SUMIFS(Registros!$F$2:$F$6000,Registros!$A$2:$A$6000,"MOV",Registros!$B$2:$B$6000,$A3294),0)</f>
        <v>30</v>
      </c>
      <c r="I3294">
        <f>IF(COUNTIFS(Registros!$A$2:$A$6000,"CS",Registros!$B$2:$B$6000,$A3294)&gt;0,1,0)</f>
        <v>0</v>
      </c>
      <c r="J3294">
        <f>IF($I3294=1,SUMIFS(Registros!$I$2:$I$6000,Registros!$A$2:$A$6000,"CS",Registros!$B$2:$B$6000,$A3294),0)</f>
        <v>0</v>
      </c>
      <c r="K3294">
        <f>IF(COUNTIFS(Winback!$K$2:$K$300,$A3294)&gt;0,1,0)</f>
        <v>0</v>
      </c>
      <c r="L3294">
        <f>IF(AND($K3294=1,LEFT($A3294,3)="WB-"),SUMIFS(Winback!$D$2:$D$300,Winback!$K$2:$K$300,$A3294),0)</f>
        <v>0</v>
      </c>
      <c r="M3294">
        <f>IF(OR($E3294=1,$G3294=1,SUMIFS(Registros!$J$2:$J$6000,Registros!$B$2:$B$6000,$A3294)&gt;0),1,0)</f>
        <v>1</v>
      </c>
      <c r="N3294">
        <f>IF($J3294&gt;0,1,IF(COUNTIFS(Registros!$A$2:$A$6000,"CS",Registros!$B$2:$B$6000,$A3294,Registros!$K$2:$K$6000,"&lt;&gt;")&gt;0,1,0))</f>
        <v>0</v>
      </c>
      <c r="O3294" t="str">
        <f t="shared" si="255"/>
        <v>SOLO MÓVIL</v>
      </c>
      <c r="P3294" t="str">
        <f t="shared" si="256"/>
        <v>Ofrecer fijo + internet (FLBBTV)</v>
      </c>
      <c r="Q3294">
        <f t="shared" si="257"/>
        <v>30</v>
      </c>
      <c r="R3294">
        <f>IFERROR(VLOOKUP($A3294,Registros!$B$2:$G$6000,6,0),IFERROR(INDEX(Winback!$C$2:$C$300,MATCH($A3294,Winback!$K$2:$K$300,0)),""))</f>
        <v>0</v>
      </c>
      <c r="S3294" t="str">
        <f t="shared" si="258"/>
        <v>+MOV</v>
      </c>
      <c r="T3294">
        <f t="shared" si="259"/>
        <v>1</v>
      </c>
    </row>
    <row r="3295" spans="1:20" x14ac:dyDescent="0.35">
      <c r="A3295" t="s">
        <v>16249</v>
      </c>
      <c r="B3295" t="s">
        <v>16250</v>
      </c>
      <c r="C3295" t="s">
        <v>16251</v>
      </c>
      <c r="D3295" t="s">
        <v>16252</v>
      </c>
      <c r="E3295">
        <f>IF(COUNTIFS(Registros!$A$2:$A$6000,"NP",Registros!$B$2:$B$6000,$A3295)&gt;0,1,0)</f>
        <v>0</v>
      </c>
      <c r="F3295">
        <f>IF($E3295=1,SUMIFS(Registros!$F$2:$F$6000,Registros!$A$2:$A$6000,"NP",Registros!$B$2:$B$6000,$A3295),0)</f>
        <v>0</v>
      </c>
      <c r="G3295">
        <f>IF(COUNTIFS(Registros!$A$2:$A$6000,"MOV",Registros!$B$2:$B$6000,$A3295)&gt;0,1,0)</f>
        <v>1</v>
      </c>
      <c r="H3295">
        <f>IF($G3295=1,SUMIFS(Registros!$F$2:$F$6000,Registros!$A$2:$A$6000,"MOV",Registros!$B$2:$B$6000,$A3295),0)</f>
        <v>25</v>
      </c>
      <c r="I3295">
        <f>IF(COUNTIFS(Registros!$A$2:$A$6000,"CS",Registros!$B$2:$B$6000,$A3295)&gt;0,1,0)</f>
        <v>0</v>
      </c>
      <c r="J3295">
        <f>IF($I3295=1,SUMIFS(Registros!$I$2:$I$6000,Registros!$A$2:$A$6000,"CS",Registros!$B$2:$B$6000,$A3295),0)</f>
        <v>0</v>
      </c>
      <c r="K3295">
        <f>IF(COUNTIFS(Winback!$K$2:$K$300,$A3295)&gt;0,1,0)</f>
        <v>0</v>
      </c>
      <c r="L3295">
        <f>IF(AND($K3295=1,LEFT($A3295,3)="WB-"),SUMIFS(Winback!$D$2:$D$300,Winback!$K$2:$K$300,$A3295),0)</f>
        <v>0</v>
      </c>
      <c r="M3295">
        <f>IF(OR($E3295=1,$G3295=1,SUMIFS(Registros!$J$2:$J$6000,Registros!$B$2:$B$6000,$A3295)&gt;0),1,0)</f>
        <v>1</v>
      </c>
      <c r="N3295">
        <f>IF($J3295&gt;0,1,IF(COUNTIFS(Registros!$A$2:$A$6000,"CS",Registros!$B$2:$B$6000,$A3295,Registros!$K$2:$K$6000,"&lt;&gt;")&gt;0,1,0))</f>
        <v>0</v>
      </c>
      <c r="O3295" t="str">
        <f t="shared" si="255"/>
        <v>SOLO MÓVIL</v>
      </c>
      <c r="P3295" t="str">
        <f t="shared" si="256"/>
        <v>Ofrecer fijo + internet (FLBBTV)</v>
      </c>
      <c r="Q3295">
        <f t="shared" si="257"/>
        <v>25</v>
      </c>
      <c r="R3295">
        <f>IFERROR(VLOOKUP($A3295,Registros!$B$2:$G$6000,6,0),IFERROR(INDEX(Winback!$C$2:$C$300,MATCH($A3295,Winback!$K$2:$K$300,0)),""))</f>
        <v>0</v>
      </c>
      <c r="S3295" t="str">
        <f t="shared" si="258"/>
        <v>+MOV</v>
      </c>
      <c r="T3295">
        <f t="shared" si="259"/>
        <v>1</v>
      </c>
    </row>
    <row r="3296" spans="1:20" x14ac:dyDescent="0.35">
      <c r="A3296" t="s">
        <v>16254</v>
      </c>
      <c r="B3296" t="s">
        <v>16255</v>
      </c>
      <c r="C3296" t="s">
        <v>16256</v>
      </c>
      <c r="D3296" t="s">
        <v>16257</v>
      </c>
      <c r="E3296">
        <f>IF(COUNTIFS(Registros!$A$2:$A$6000,"NP",Registros!$B$2:$B$6000,$A3296)&gt;0,1,0)</f>
        <v>0</v>
      </c>
      <c r="F3296">
        <f>IF($E3296=1,SUMIFS(Registros!$F$2:$F$6000,Registros!$A$2:$A$6000,"NP",Registros!$B$2:$B$6000,$A3296),0)</f>
        <v>0</v>
      </c>
      <c r="G3296">
        <f>IF(COUNTIFS(Registros!$A$2:$A$6000,"MOV",Registros!$B$2:$B$6000,$A3296)&gt;0,1,0)</f>
        <v>1</v>
      </c>
      <c r="H3296">
        <f>IF($G3296=1,SUMIFS(Registros!$F$2:$F$6000,Registros!$A$2:$A$6000,"MOV",Registros!$B$2:$B$6000,$A3296),0)</f>
        <v>15</v>
      </c>
      <c r="I3296">
        <f>IF(COUNTIFS(Registros!$A$2:$A$6000,"CS",Registros!$B$2:$B$6000,$A3296)&gt;0,1,0)</f>
        <v>0</v>
      </c>
      <c r="J3296">
        <f>IF($I3296=1,SUMIFS(Registros!$I$2:$I$6000,Registros!$A$2:$A$6000,"CS",Registros!$B$2:$B$6000,$A3296),0)</f>
        <v>0</v>
      </c>
      <c r="K3296">
        <f>IF(COUNTIFS(Winback!$K$2:$K$300,$A3296)&gt;0,1,0)</f>
        <v>0</v>
      </c>
      <c r="L3296">
        <f>IF(AND($K3296=1,LEFT($A3296,3)="WB-"),SUMIFS(Winback!$D$2:$D$300,Winback!$K$2:$K$300,$A3296),0)</f>
        <v>0</v>
      </c>
      <c r="M3296">
        <f>IF(OR($E3296=1,$G3296=1,SUMIFS(Registros!$J$2:$J$6000,Registros!$B$2:$B$6000,$A3296)&gt;0),1,0)</f>
        <v>1</v>
      </c>
      <c r="N3296">
        <f>IF($J3296&gt;0,1,IF(COUNTIFS(Registros!$A$2:$A$6000,"CS",Registros!$B$2:$B$6000,$A3296,Registros!$K$2:$K$6000,"&lt;&gt;")&gt;0,1,0))</f>
        <v>0</v>
      </c>
      <c r="O3296" t="str">
        <f t="shared" si="255"/>
        <v>SOLO MÓVIL</v>
      </c>
      <c r="P3296" t="str">
        <f t="shared" si="256"/>
        <v>Ofrecer fijo + internet (FLBBTV)</v>
      </c>
      <c r="Q3296">
        <f t="shared" si="257"/>
        <v>15</v>
      </c>
      <c r="R3296">
        <f>IFERROR(VLOOKUP($A3296,Registros!$B$2:$G$6000,6,0),IFERROR(INDEX(Winback!$C$2:$C$300,MATCH($A3296,Winback!$K$2:$K$300,0)),""))</f>
        <v>0</v>
      </c>
      <c r="S3296" t="str">
        <f t="shared" si="258"/>
        <v>+MOV</v>
      </c>
      <c r="T3296">
        <f t="shared" si="259"/>
        <v>1</v>
      </c>
    </row>
    <row r="3297" spans="1:20" x14ac:dyDescent="0.35">
      <c r="A3297" t="s">
        <v>16259</v>
      </c>
      <c r="B3297" t="s">
        <v>16260</v>
      </c>
      <c r="C3297" t="s">
        <v>16261</v>
      </c>
      <c r="D3297" t="s">
        <v>16262</v>
      </c>
      <c r="E3297">
        <f>IF(COUNTIFS(Registros!$A$2:$A$6000,"NP",Registros!$B$2:$B$6000,$A3297)&gt;0,1,0)</f>
        <v>0</v>
      </c>
      <c r="F3297">
        <f>IF($E3297=1,SUMIFS(Registros!$F$2:$F$6000,Registros!$A$2:$A$6000,"NP",Registros!$B$2:$B$6000,$A3297),0)</f>
        <v>0</v>
      </c>
      <c r="G3297">
        <f>IF(COUNTIFS(Registros!$A$2:$A$6000,"MOV",Registros!$B$2:$B$6000,$A3297)&gt;0,1,0)</f>
        <v>1</v>
      </c>
      <c r="H3297">
        <f>IF($G3297=1,SUMIFS(Registros!$F$2:$F$6000,Registros!$A$2:$A$6000,"MOV",Registros!$B$2:$B$6000,$A3297),0)</f>
        <v>15</v>
      </c>
      <c r="I3297">
        <f>IF(COUNTIFS(Registros!$A$2:$A$6000,"CS",Registros!$B$2:$B$6000,$A3297)&gt;0,1,0)</f>
        <v>0</v>
      </c>
      <c r="J3297">
        <f>IF($I3297=1,SUMIFS(Registros!$I$2:$I$6000,Registros!$A$2:$A$6000,"CS",Registros!$B$2:$B$6000,$A3297),0)</f>
        <v>0</v>
      </c>
      <c r="K3297">
        <f>IF(COUNTIFS(Winback!$K$2:$K$300,$A3297)&gt;0,1,0)</f>
        <v>0</v>
      </c>
      <c r="L3297">
        <f>IF(AND($K3297=1,LEFT($A3297,3)="WB-"),SUMIFS(Winback!$D$2:$D$300,Winback!$K$2:$K$300,$A3297),0)</f>
        <v>0</v>
      </c>
      <c r="M3297">
        <f>IF(OR($E3297=1,$G3297=1,SUMIFS(Registros!$J$2:$J$6000,Registros!$B$2:$B$6000,$A3297)&gt;0),1,0)</f>
        <v>1</v>
      </c>
      <c r="N3297">
        <f>IF($J3297&gt;0,1,IF(COUNTIFS(Registros!$A$2:$A$6000,"CS",Registros!$B$2:$B$6000,$A3297,Registros!$K$2:$K$6000,"&lt;&gt;")&gt;0,1,0))</f>
        <v>0</v>
      </c>
      <c r="O3297" t="str">
        <f t="shared" si="255"/>
        <v>SOLO MÓVIL</v>
      </c>
      <c r="P3297" t="str">
        <f t="shared" si="256"/>
        <v>Ofrecer fijo + internet (FLBBTV)</v>
      </c>
      <c r="Q3297">
        <f t="shared" si="257"/>
        <v>15</v>
      </c>
      <c r="R3297">
        <f>IFERROR(VLOOKUP($A3297,Registros!$B$2:$G$6000,6,0),IFERROR(INDEX(Winback!$C$2:$C$300,MATCH($A3297,Winback!$K$2:$K$300,0)),""))</f>
        <v>0</v>
      </c>
      <c r="S3297" t="str">
        <f t="shared" si="258"/>
        <v>+MOV</v>
      </c>
      <c r="T3297">
        <f t="shared" si="259"/>
        <v>1</v>
      </c>
    </row>
    <row r="3298" spans="1:20" x14ac:dyDescent="0.35">
      <c r="A3298" t="s">
        <v>16264</v>
      </c>
      <c r="B3298" t="s">
        <v>16265</v>
      </c>
      <c r="C3298" t="s">
        <v>16266</v>
      </c>
      <c r="D3298" t="s">
        <v>16267</v>
      </c>
      <c r="E3298">
        <f>IF(COUNTIFS(Registros!$A$2:$A$6000,"NP",Registros!$B$2:$B$6000,$A3298)&gt;0,1,0)</f>
        <v>0</v>
      </c>
      <c r="F3298">
        <f>IF($E3298=1,SUMIFS(Registros!$F$2:$F$6000,Registros!$A$2:$A$6000,"NP",Registros!$B$2:$B$6000,$A3298),0)</f>
        <v>0</v>
      </c>
      <c r="G3298">
        <f>IF(COUNTIFS(Registros!$A$2:$A$6000,"MOV",Registros!$B$2:$B$6000,$A3298)&gt;0,1,0)</f>
        <v>1</v>
      </c>
      <c r="H3298">
        <f>IF($G3298=1,SUMIFS(Registros!$F$2:$F$6000,Registros!$A$2:$A$6000,"MOV",Registros!$B$2:$B$6000,$A3298),0)</f>
        <v>19.52</v>
      </c>
      <c r="I3298">
        <f>IF(COUNTIFS(Registros!$A$2:$A$6000,"CS",Registros!$B$2:$B$6000,$A3298)&gt;0,1,0)</f>
        <v>0</v>
      </c>
      <c r="J3298">
        <f>IF($I3298=1,SUMIFS(Registros!$I$2:$I$6000,Registros!$A$2:$A$6000,"CS",Registros!$B$2:$B$6000,$A3298),0)</f>
        <v>0</v>
      </c>
      <c r="K3298">
        <f>IF(COUNTIFS(Winback!$K$2:$K$300,$A3298)&gt;0,1,0)</f>
        <v>0</v>
      </c>
      <c r="L3298">
        <f>IF(AND($K3298=1,LEFT($A3298,3)="WB-"),SUMIFS(Winback!$D$2:$D$300,Winback!$K$2:$K$300,$A3298),0)</f>
        <v>0</v>
      </c>
      <c r="M3298">
        <f>IF(OR($E3298=1,$G3298=1,SUMIFS(Registros!$J$2:$J$6000,Registros!$B$2:$B$6000,$A3298)&gt;0),1,0)</f>
        <v>1</v>
      </c>
      <c r="N3298">
        <f>IF($J3298&gt;0,1,IF(COUNTIFS(Registros!$A$2:$A$6000,"CS",Registros!$B$2:$B$6000,$A3298,Registros!$K$2:$K$6000,"&lt;&gt;")&gt;0,1,0))</f>
        <v>0</v>
      </c>
      <c r="O3298" t="str">
        <f t="shared" si="255"/>
        <v>SOLO MÓVIL</v>
      </c>
      <c r="P3298" t="str">
        <f t="shared" si="256"/>
        <v>Ofrecer fijo + internet (FLBBTV)</v>
      </c>
      <c r="Q3298">
        <f t="shared" si="257"/>
        <v>19.52</v>
      </c>
      <c r="R3298">
        <f>IFERROR(VLOOKUP($A3298,Registros!$B$2:$G$6000,6,0),IFERROR(INDEX(Winback!$C$2:$C$300,MATCH($A3298,Winback!$K$2:$K$300,0)),""))</f>
        <v>0</v>
      </c>
      <c r="S3298" t="str">
        <f t="shared" si="258"/>
        <v>+MOV</v>
      </c>
      <c r="T3298">
        <f t="shared" si="259"/>
        <v>1</v>
      </c>
    </row>
    <row r="3299" spans="1:20" x14ac:dyDescent="0.35">
      <c r="A3299" t="s">
        <v>16268</v>
      </c>
      <c r="B3299" t="s">
        <v>16269</v>
      </c>
      <c r="C3299" t="s">
        <v>16270</v>
      </c>
      <c r="D3299" t="s">
        <v>16271</v>
      </c>
      <c r="E3299">
        <f>IF(COUNTIFS(Registros!$A$2:$A$6000,"NP",Registros!$B$2:$B$6000,$A3299)&gt;0,1,0)</f>
        <v>0</v>
      </c>
      <c r="F3299">
        <f>IF($E3299=1,SUMIFS(Registros!$F$2:$F$6000,Registros!$A$2:$A$6000,"NP",Registros!$B$2:$B$6000,$A3299),0)</f>
        <v>0</v>
      </c>
      <c r="G3299">
        <f>IF(COUNTIFS(Registros!$A$2:$A$6000,"MOV",Registros!$B$2:$B$6000,$A3299)&gt;0,1,0)</f>
        <v>1</v>
      </c>
      <c r="H3299">
        <f>IF($G3299=1,SUMIFS(Registros!$F$2:$F$6000,Registros!$A$2:$A$6000,"MOV",Registros!$B$2:$B$6000,$A3299),0)</f>
        <v>15</v>
      </c>
      <c r="I3299">
        <f>IF(COUNTIFS(Registros!$A$2:$A$6000,"CS",Registros!$B$2:$B$6000,$A3299)&gt;0,1,0)</f>
        <v>0</v>
      </c>
      <c r="J3299">
        <f>IF($I3299=1,SUMIFS(Registros!$I$2:$I$6000,Registros!$A$2:$A$6000,"CS",Registros!$B$2:$B$6000,$A3299),0)</f>
        <v>0</v>
      </c>
      <c r="K3299">
        <f>IF(COUNTIFS(Winback!$K$2:$K$300,$A3299)&gt;0,1,0)</f>
        <v>0</v>
      </c>
      <c r="L3299">
        <f>IF(AND($K3299=1,LEFT($A3299,3)="WB-"),SUMIFS(Winback!$D$2:$D$300,Winback!$K$2:$K$300,$A3299),0)</f>
        <v>0</v>
      </c>
      <c r="M3299">
        <f>IF(OR($E3299=1,$G3299=1,SUMIFS(Registros!$J$2:$J$6000,Registros!$B$2:$B$6000,$A3299)&gt;0),1,0)</f>
        <v>1</v>
      </c>
      <c r="N3299">
        <f>IF($J3299&gt;0,1,IF(COUNTIFS(Registros!$A$2:$A$6000,"CS",Registros!$B$2:$B$6000,$A3299,Registros!$K$2:$K$6000,"&lt;&gt;")&gt;0,1,0))</f>
        <v>0</v>
      </c>
      <c r="O3299" t="str">
        <f t="shared" si="255"/>
        <v>SOLO MÓVIL</v>
      </c>
      <c r="P3299" t="str">
        <f t="shared" si="256"/>
        <v>Ofrecer fijo + internet (FLBBTV)</v>
      </c>
      <c r="Q3299">
        <f t="shared" si="257"/>
        <v>15</v>
      </c>
      <c r="R3299">
        <f>IFERROR(VLOOKUP($A3299,Registros!$B$2:$G$6000,6,0),IFERROR(INDEX(Winback!$C$2:$C$300,MATCH($A3299,Winback!$K$2:$K$300,0)),""))</f>
        <v>0</v>
      </c>
      <c r="S3299" t="str">
        <f t="shared" si="258"/>
        <v>+MOV</v>
      </c>
      <c r="T3299">
        <f t="shared" si="259"/>
        <v>1</v>
      </c>
    </row>
    <row r="3300" spans="1:20" x14ac:dyDescent="0.35">
      <c r="A3300" t="s">
        <v>16273</v>
      </c>
      <c r="B3300" t="s">
        <v>16274</v>
      </c>
      <c r="C3300" t="s">
        <v>16275</v>
      </c>
      <c r="D3300" t="s">
        <v>16276</v>
      </c>
      <c r="E3300">
        <f>IF(COUNTIFS(Registros!$A$2:$A$6000,"NP",Registros!$B$2:$B$6000,$A3300)&gt;0,1,0)</f>
        <v>0</v>
      </c>
      <c r="F3300">
        <f>IF($E3300=1,SUMIFS(Registros!$F$2:$F$6000,Registros!$A$2:$A$6000,"NP",Registros!$B$2:$B$6000,$A3300),0)</f>
        <v>0</v>
      </c>
      <c r="G3300">
        <f>IF(COUNTIFS(Registros!$A$2:$A$6000,"MOV",Registros!$B$2:$B$6000,$A3300)&gt;0,1,0)</f>
        <v>1</v>
      </c>
      <c r="H3300">
        <f>IF($G3300=1,SUMIFS(Registros!$F$2:$F$6000,Registros!$A$2:$A$6000,"MOV",Registros!$B$2:$B$6000,$A3300),0)</f>
        <v>15</v>
      </c>
      <c r="I3300">
        <f>IF(COUNTIFS(Registros!$A$2:$A$6000,"CS",Registros!$B$2:$B$6000,$A3300)&gt;0,1,0)</f>
        <v>0</v>
      </c>
      <c r="J3300">
        <f>IF($I3300=1,SUMIFS(Registros!$I$2:$I$6000,Registros!$A$2:$A$6000,"CS",Registros!$B$2:$B$6000,$A3300),0)</f>
        <v>0</v>
      </c>
      <c r="K3300">
        <f>IF(COUNTIFS(Winback!$K$2:$K$300,$A3300)&gt;0,1,0)</f>
        <v>0</v>
      </c>
      <c r="L3300">
        <f>IF(AND($K3300=1,LEFT($A3300,3)="WB-"),SUMIFS(Winback!$D$2:$D$300,Winback!$K$2:$K$300,$A3300),0)</f>
        <v>0</v>
      </c>
      <c r="M3300">
        <f>IF(OR($E3300=1,$G3300=1,SUMIFS(Registros!$J$2:$J$6000,Registros!$B$2:$B$6000,$A3300)&gt;0),1,0)</f>
        <v>1</v>
      </c>
      <c r="N3300">
        <f>IF($J3300&gt;0,1,IF(COUNTIFS(Registros!$A$2:$A$6000,"CS",Registros!$B$2:$B$6000,$A3300,Registros!$K$2:$K$6000,"&lt;&gt;")&gt;0,1,0))</f>
        <v>0</v>
      </c>
      <c r="O3300" t="str">
        <f t="shared" si="255"/>
        <v>SOLO MÓVIL</v>
      </c>
      <c r="P3300" t="str">
        <f t="shared" si="256"/>
        <v>Ofrecer fijo + internet (FLBBTV)</v>
      </c>
      <c r="Q3300">
        <f t="shared" si="257"/>
        <v>15</v>
      </c>
      <c r="R3300">
        <f>IFERROR(VLOOKUP($A3300,Registros!$B$2:$G$6000,6,0),IFERROR(INDEX(Winback!$C$2:$C$300,MATCH($A3300,Winback!$K$2:$K$300,0)),""))</f>
        <v>0</v>
      </c>
      <c r="S3300" t="str">
        <f t="shared" si="258"/>
        <v>+MOV</v>
      </c>
      <c r="T3300">
        <f t="shared" si="259"/>
        <v>1</v>
      </c>
    </row>
    <row r="3301" spans="1:20" x14ac:dyDescent="0.35">
      <c r="A3301" t="s">
        <v>16278</v>
      </c>
      <c r="B3301" t="s">
        <v>16279</v>
      </c>
      <c r="C3301" t="s">
        <v>16280</v>
      </c>
      <c r="D3301" t="s">
        <v>16281</v>
      </c>
      <c r="E3301">
        <f>IF(COUNTIFS(Registros!$A$2:$A$6000,"NP",Registros!$B$2:$B$6000,$A3301)&gt;0,1,0)</f>
        <v>0</v>
      </c>
      <c r="F3301">
        <f>IF($E3301=1,SUMIFS(Registros!$F$2:$F$6000,Registros!$A$2:$A$6000,"NP",Registros!$B$2:$B$6000,$A3301),0)</f>
        <v>0</v>
      </c>
      <c r="G3301">
        <f>IF(COUNTIFS(Registros!$A$2:$A$6000,"MOV",Registros!$B$2:$B$6000,$A3301)&gt;0,1,0)</f>
        <v>1</v>
      </c>
      <c r="H3301">
        <f>IF($G3301=1,SUMIFS(Registros!$F$2:$F$6000,Registros!$A$2:$A$6000,"MOV",Registros!$B$2:$B$6000,$A3301),0)</f>
        <v>15</v>
      </c>
      <c r="I3301">
        <f>IF(COUNTIFS(Registros!$A$2:$A$6000,"CS",Registros!$B$2:$B$6000,$A3301)&gt;0,1,0)</f>
        <v>0</v>
      </c>
      <c r="J3301">
        <f>IF($I3301=1,SUMIFS(Registros!$I$2:$I$6000,Registros!$A$2:$A$6000,"CS",Registros!$B$2:$B$6000,$A3301),0)</f>
        <v>0</v>
      </c>
      <c r="K3301">
        <f>IF(COUNTIFS(Winback!$K$2:$K$300,$A3301)&gt;0,1,0)</f>
        <v>0</v>
      </c>
      <c r="L3301">
        <f>IF(AND($K3301=1,LEFT($A3301,3)="WB-"),SUMIFS(Winback!$D$2:$D$300,Winback!$K$2:$K$300,$A3301),0)</f>
        <v>0</v>
      </c>
      <c r="M3301">
        <f>IF(OR($E3301=1,$G3301=1,SUMIFS(Registros!$J$2:$J$6000,Registros!$B$2:$B$6000,$A3301)&gt;0),1,0)</f>
        <v>1</v>
      </c>
      <c r="N3301">
        <f>IF($J3301&gt;0,1,IF(COUNTIFS(Registros!$A$2:$A$6000,"CS",Registros!$B$2:$B$6000,$A3301,Registros!$K$2:$K$6000,"&lt;&gt;")&gt;0,1,0))</f>
        <v>0</v>
      </c>
      <c r="O3301" t="str">
        <f t="shared" si="255"/>
        <v>SOLO MÓVIL</v>
      </c>
      <c r="P3301" t="str">
        <f t="shared" si="256"/>
        <v>Ofrecer fijo + internet (FLBBTV)</v>
      </c>
      <c r="Q3301">
        <f t="shared" si="257"/>
        <v>15</v>
      </c>
      <c r="R3301">
        <f>IFERROR(VLOOKUP($A3301,Registros!$B$2:$G$6000,6,0),IFERROR(INDEX(Winback!$C$2:$C$300,MATCH($A3301,Winback!$K$2:$K$300,0)),""))</f>
        <v>0</v>
      </c>
      <c r="S3301" t="str">
        <f t="shared" si="258"/>
        <v>+MOV</v>
      </c>
      <c r="T3301">
        <f t="shared" si="259"/>
        <v>1</v>
      </c>
    </row>
    <row r="3302" spans="1:20" x14ac:dyDescent="0.35">
      <c r="A3302" t="s">
        <v>16283</v>
      </c>
      <c r="B3302" t="s">
        <v>16284</v>
      </c>
      <c r="C3302" t="s">
        <v>16285</v>
      </c>
      <c r="D3302" t="s">
        <v>16286</v>
      </c>
      <c r="E3302">
        <f>IF(COUNTIFS(Registros!$A$2:$A$6000,"NP",Registros!$B$2:$B$6000,$A3302)&gt;0,1,0)</f>
        <v>0</v>
      </c>
      <c r="F3302">
        <f>IF($E3302=1,SUMIFS(Registros!$F$2:$F$6000,Registros!$A$2:$A$6000,"NP",Registros!$B$2:$B$6000,$A3302),0)</f>
        <v>0</v>
      </c>
      <c r="G3302">
        <f>IF(COUNTIFS(Registros!$A$2:$A$6000,"MOV",Registros!$B$2:$B$6000,$A3302)&gt;0,1,0)</f>
        <v>1</v>
      </c>
      <c r="H3302">
        <f>IF($G3302=1,SUMIFS(Registros!$F$2:$F$6000,Registros!$A$2:$A$6000,"MOV",Registros!$B$2:$B$6000,$A3302),0)</f>
        <v>38.950000000000003</v>
      </c>
      <c r="I3302">
        <f>IF(COUNTIFS(Registros!$A$2:$A$6000,"CS",Registros!$B$2:$B$6000,$A3302)&gt;0,1,0)</f>
        <v>0</v>
      </c>
      <c r="J3302">
        <f>IF($I3302=1,SUMIFS(Registros!$I$2:$I$6000,Registros!$A$2:$A$6000,"CS",Registros!$B$2:$B$6000,$A3302),0)</f>
        <v>0</v>
      </c>
      <c r="K3302">
        <f>IF(COUNTIFS(Winback!$K$2:$K$300,$A3302)&gt;0,1,0)</f>
        <v>0</v>
      </c>
      <c r="L3302">
        <f>IF(AND($K3302=1,LEFT($A3302,3)="WB-"),SUMIFS(Winback!$D$2:$D$300,Winback!$K$2:$K$300,$A3302),0)</f>
        <v>0</v>
      </c>
      <c r="M3302">
        <f>IF(OR($E3302=1,$G3302=1,SUMIFS(Registros!$J$2:$J$6000,Registros!$B$2:$B$6000,$A3302)&gt;0),1,0)</f>
        <v>1</v>
      </c>
      <c r="N3302">
        <f>IF($J3302&gt;0,1,IF(COUNTIFS(Registros!$A$2:$A$6000,"CS",Registros!$B$2:$B$6000,$A3302,Registros!$K$2:$K$6000,"&lt;&gt;")&gt;0,1,0))</f>
        <v>0</v>
      </c>
      <c r="O3302" t="str">
        <f t="shared" si="255"/>
        <v>SOLO MÓVIL</v>
      </c>
      <c r="P3302" t="str">
        <f t="shared" si="256"/>
        <v>Ofrecer fijo + internet (FLBBTV)</v>
      </c>
      <c r="Q3302">
        <f t="shared" si="257"/>
        <v>38.950000000000003</v>
      </c>
      <c r="R3302">
        <f>IFERROR(VLOOKUP($A3302,Registros!$B$2:$G$6000,6,0),IFERROR(INDEX(Winback!$C$2:$C$300,MATCH($A3302,Winback!$K$2:$K$300,0)),""))</f>
        <v>0</v>
      </c>
      <c r="S3302" t="str">
        <f t="shared" si="258"/>
        <v>+MOV</v>
      </c>
      <c r="T3302">
        <f t="shared" si="259"/>
        <v>1</v>
      </c>
    </row>
    <row r="3303" spans="1:20" x14ac:dyDescent="0.35">
      <c r="A3303" t="s">
        <v>16288</v>
      </c>
      <c r="B3303" t="s">
        <v>16289</v>
      </c>
      <c r="C3303" t="s">
        <v>16290</v>
      </c>
      <c r="D3303" t="s">
        <v>16291</v>
      </c>
      <c r="E3303">
        <f>IF(COUNTIFS(Registros!$A$2:$A$6000,"NP",Registros!$B$2:$B$6000,$A3303)&gt;0,1,0)</f>
        <v>0</v>
      </c>
      <c r="F3303">
        <f>IF($E3303=1,SUMIFS(Registros!$F$2:$F$6000,Registros!$A$2:$A$6000,"NP",Registros!$B$2:$B$6000,$A3303),0)</f>
        <v>0</v>
      </c>
      <c r="G3303">
        <f>IF(COUNTIFS(Registros!$A$2:$A$6000,"MOV",Registros!$B$2:$B$6000,$A3303)&gt;0,1,0)</f>
        <v>1</v>
      </c>
      <c r="H3303">
        <f>IF($G3303=1,SUMIFS(Registros!$F$2:$F$6000,Registros!$A$2:$A$6000,"MOV",Registros!$B$2:$B$6000,$A3303),0)</f>
        <v>15</v>
      </c>
      <c r="I3303">
        <f>IF(COUNTIFS(Registros!$A$2:$A$6000,"CS",Registros!$B$2:$B$6000,$A3303)&gt;0,1,0)</f>
        <v>0</v>
      </c>
      <c r="J3303">
        <f>IF($I3303=1,SUMIFS(Registros!$I$2:$I$6000,Registros!$A$2:$A$6000,"CS",Registros!$B$2:$B$6000,$A3303),0)</f>
        <v>0</v>
      </c>
      <c r="K3303">
        <f>IF(COUNTIFS(Winback!$K$2:$K$300,$A3303)&gt;0,1,0)</f>
        <v>0</v>
      </c>
      <c r="L3303">
        <f>IF(AND($K3303=1,LEFT($A3303,3)="WB-"),SUMIFS(Winback!$D$2:$D$300,Winback!$K$2:$K$300,$A3303),0)</f>
        <v>0</v>
      </c>
      <c r="M3303">
        <f>IF(OR($E3303=1,$G3303=1,SUMIFS(Registros!$J$2:$J$6000,Registros!$B$2:$B$6000,$A3303)&gt;0),1,0)</f>
        <v>1</v>
      </c>
      <c r="N3303">
        <f>IF($J3303&gt;0,1,IF(COUNTIFS(Registros!$A$2:$A$6000,"CS",Registros!$B$2:$B$6000,$A3303,Registros!$K$2:$K$6000,"&lt;&gt;")&gt;0,1,0))</f>
        <v>0</v>
      </c>
      <c r="O3303" t="str">
        <f t="shared" si="255"/>
        <v>SOLO MÓVIL</v>
      </c>
      <c r="P3303" t="str">
        <f t="shared" si="256"/>
        <v>Ofrecer fijo + internet (FLBBTV)</v>
      </c>
      <c r="Q3303">
        <f t="shared" si="257"/>
        <v>15</v>
      </c>
      <c r="R3303">
        <f>IFERROR(VLOOKUP($A3303,Registros!$B$2:$G$6000,6,0),IFERROR(INDEX(Winback!$C$2:$C$300,MATCH($A3303,Winback!$K$2:$K$300,0)),""))</f>
        <v>0</v>
      </c>
      <c r="S3303" t="str">
        <f t="shared" si="258"/>
        <v>+MOV</v>
      </c>
      <c r="T3303">
        <f t="shared" si="259"/>
        <v>1</v>
      </c>
    </row>
    <row r="3304" spans="1:20" x14ac:dyDescent="0.35">
      <c r="A3304" t="s">
        <v>16293</v>
      </c>
      <c r="B3304" t="s">
        <v>16294</v>
      </c>
      <c r="C3304" t="s">
        <v>16295</v>
      </c>
      <c r="D3304" t="s">
        <v>16296</v>
      </c>
      <c r="E3304">
        <f>IF(COUNTIFS(Registros!$A$2:$A$6000,"NP",Registros!$B$2:$B$6000,$A3304)&gt;0,1,0)</f>
        <v>0</v>
      </c>
      <c r="F3304">
        <f>IF($E3304=1,SUMIFS(Registros!$F$2:$F$6000,Registros!$A$2:$A$6000,"NP",Registros!$B$2:$B$6000,$A3304),0)</f>
        <v>0</v>
      </c>
      <c r="G3304">
        <f>IF(COUNTIFS(Registros!$A$2:$A$6000,"MOV",Registros!$B$2:$B$6000,$A3304)&gt;0,1,0)</f>
        <v>1</v>
      </c>
      <c r="H3304">
        <f>IF($G3304=1,SUMIFS(Registros!$F$2:$F$6000,Registros!$A$2:$A$6000,"MOV",Registros!$B$2:$B$6000,$A3304),0)</f>
        <v>45</v>
      </c>
      <c r="I3304">
        <f>IF(COUNTIFS(Registros!$A$2:$A$6000,"CS",Registros!$B$2:$B$6000,$A3304)&gt;0,1,0)</f>
        <v>0</v>
      </c>
      <c r="J3304">
        <f>IF($I3304=1,SUMIFS(Registros!$I$2:$I$6000,Registros!$A$2:$A$6000,"CS",Registros!$B$2:$B$6000,$A3304),0)</f>
        <v>0</v>
      </c>
      <c r="K3304">
        <f>IF(COUNTIFS(Winback!$K$2:$K$300,$A3304)&gt;0,1,0)</f>
        <v>0</v>
      </c>
      <c r="L3304">
        <f>IF(AND($K3304=1,LEFT($A3304,3)="WB-"),SUMIFS(Winback!$D$2:$D$300,Winback!$K$2:$K$300,$A3304),0)</f>
        <v>0</v>
      </c>
      <c r="M3304">
        <f>IF(OR($E3304=1,$G3304=1,SUMIFS(Registros!$J$2:$J$6000,Registros!$B$2:$B$6000,$A3304)&gt;0),1,0)</f>
        <v>1</v>
      </c>
      <c r="N3304">
        <f>IF($J3304&gt;0,1,IF(COUNTIFS(Registros!$A$2:$A$6000,"CS",Registros!$B$2:$B$6000,$A3304,Registros!$K$2:$K$6000,"&lt;&gt;")&gt;0,1,0))</f>
        <v>0</v>
      </c>
      <c r="O3304" t="str">
        <f t="shared" si="255"/>
        <v>SOLO MÓVIL</v>
      </c>
      <c r="P3304" t="str">
        <f t="shared" si="256"/>
        <v>Ofrecer fijo + internet (FLBBTV)</v>
      </c>
      <c r="Q3304">
        <f t="shared" si="257"/>
        <v>45</v>
      </c>
      <c r="R3304">
        <f>IFERROR(VLOOKUP($A3304,Registros!$B$2:$G$6000,6,0),IFERROR(INDEX(Winback!$C$2:$C$300,MATCH($A3304,Winback!$K$2:$K$300,0)),""))</f>
        <v>0</v>
      </c>
      <c r="S3304" t="str">
        <f t="shared" si="258"/>
        <v>+MOV</v>
      </c>
      <c r="T3304">
        <f t="shared" si="259"/>
        <v>1</v>
      </c>
    </row>
    <row r="3305" spans="1:20" x14ac:dyDescent="0.35">
      <c r="A3305" t="s">
        <v>16298</v>
      </c>
      <c r="B3305" t="s">
        <v>16299</v>
      </c>
      <c r="C3305" t="s">
        <v>16300</v>
      </c>
      <c r="D3305" t="s">
        <v>16301</v>
      </c>
      <c r="E3305">
        <f>IF(COUNTIFS(Registros!$A$2:$A$6000,"NP",Registros!$B$2:$B$6000,$A3305)&gt;0,1,0)</f>
        <v>0</v>
      </c>
      <c r="F3305">
        <f>IF($E3305=1,SUMIFS(Registros!$F$2:$F$6000,Registros!$A$2:$A$6000,"NP",Registros!$B$2:$B$6000,$A3305),0)</f>
        <v>0</v>
      </c>
      <c r="G3305">
        <f>IF(COUNTIFS(Registros!$A$2:$A$6000,"MOV",Registros!$B$2:$B$6000,$A3305)&gt;0,1,0)</f>
        <v>1</v>
      </c>
      <c r="H3305">
        <f>IF($G3305=1,SUMIFS(Registros!$F$2:$F$6000,Registros!$A$2:$A$6000,"MOV",Registros!$B$2:$B$6000,$A3305),0)</f>
        <v>15</v>
      </c>
      <c r="I3305">
        <f>IF(COUNTIFS(Registros!$A$2:$A$6000,"CS",Registros!$B$2:$B$6000,$A3305)&gt;0,1,0)</f>
        <v>0</v>
      </c>
      <c r="J3305">
        <f>IF($I3305=1,SUMIFS(Registros!$I$2:$I$6000,Registros!$A$2:$A$6000,"CS",Registros!$B$2:$B$6000,$A3305),0)</f>
        <v>0</v>
      </c>
      <c r="K3305">
        <f>IF(COUNTIFS(Winback!$K$2:$K$300,$A3305)&gt;0,1,0)</f>
        <v>0</v>
      </c>
      <c r="L3305">
        <f>IF(AND($K3305=1,LEFT($A3305,3)="WB-"),SUMIFS(Winback!$D$2:$D$300,Winback!$K$2:$K$300,$A3305),0)</f>
        <v>0</v>
      </c>
      <c r="M3305">
        <f>IF(OR($E3305=1,$G3305=1,SUMIFS(Registros!$J$2:$J$6000,Registros!$B$2:$B$6000,$A3305)&gt;0),1,0)</f>
        <v>1</v>
      </c>
      <c r="N3305">
        <f>IF($J3305&gt;0,1,IF(COUNTIFS(Registros!$A$2:$A$6000,"CS",Registros!$B$2:$B$6000,$A3305,Registros!$K$2:$K$6000,"&lt;&gt;")&gt;0,1,0))</f>
        <v>0</v>
      </c>
      <c r="O3305" t="str">
        <f t="shared" si="255"/>
        <v>SOLO MÓVIL</v>
      </c>
      <c r="P3305" t="str">
        <f t="shared" si="256"/>
        <v>Ofrecer fijo + internet (FLBBTV)</v>
      </c>
      <c r="Q3305">
        <f t="shared" si="257"/>
        <v>15</v>
      </c>
      <c r="R3305">
        <f>IFERROR(VLOOKUP($A3305,Registros!$B$2:$G$6000,6,0),IFERROR(INDEX(Winback!$C$2:$C$300,MATCH($A3305,Winback!$K$2:$K$300,0)),""))</f>
        <v>0</v>
      </c>
      <c r="S3305" t="str">
        <f t="shared" si="258"/>
        <v>+MOV</v>
      </c>
      <c r="T3305">
        <f t="shared" si="259"/>
        <v>1</v>
      </c>
    </row>
    <row r="3306" spans="1:20" x14ac:dyDescent="0.35">
      <c r="A3306" t="s">
        <v>16303</v>
      </c>
      <c r="B3306" t="s">
        <v>16304</v>
      </c>
      <c r="C3306" t="s">
        <v>16305</v>
      </c>
      <c r="D3306" t="s">
        <v>16306</v>
      </c>
      <c r="E3306">
        <f>IF(COUNTIFS(Registros!$A$2:$A$6000,"NP",Registros!$B$2:$B$6000,$A3306)&gt;0,1,0)</f>
        <v>0</v>
      </c>
      <c r="F3306">
        <f>IF($E3306=1,SUMIFS(Registros!$F$2:$F$6000,Registros!$A$2:$A$6000,"NP",Registros!$B$2:$B$6000,$A3306),0)</f>
        <v>0</v>
      </c>
      <c r="G3306">
        <f>IF(COUNTIFS(Registros!$A$2:$A$6000,"MOV",Registros!$B$2:$B$6000,$A3306)&gt;0,1,0)</f>
        <v>1</v>
      </c>
      <c r="H3306">
        <f>IF($G3306=1,SUMIFS(Registros!$F$2:$F$6000,Registros!$A$2:$A$6000,"MOV",Registros!$B$2:$B$6000,$A3306),0)</f>
        <v>15</v>
      </c>
      <c r="I3306">
        <f>IF(COUNTIFS(Registros!$A$2:$A$6000,"CS",Registros!$B$2:$B$6000,$A3306)&gt;0,1,0)</f>
        <v>0</v>
      </c>
      <c r="J3306">
        <f>IF($I3306=1,SUMIFS(Registros!$I$2:$I$6000,Registros!$A$2:$A$6000,"CS",Registros!$B$2:$B$6000,$A3306),0)</f>
        <v>0</v>
      </c>
      <c r="K3306">
        <f>IF(COUNTIFS(Winback!$K$2:$K$300,$A3306)&gt;0,1,0)</f>
        <v>0</v>
      </c>
      <c r="L3306">
        <f>IF(AND($K3306=1,LEFT($A3306,3)="WB-"),SUMIFS(Winback!$D$2:$D$300,Winback!$K$2:$K$300,$A3306),0)</f>
        <v>0</v>
      </c>
      <c r="M3306">
        <f>IF(OR($E3306=1,$G3306=1,SUMIFS(Registros!$J$2:$J$6000,Registros!$B$2:$B$6000,$A3306)&gt;0),1,0)</f>
        <v>1</v>
      </c>
      <c r="N3306">
        <f>IF($J3306&gt;0,1,IF(COUNTIFS(Registros!$A$2:$A$6000,"CS",Registros!$B$2:$B$6000,$A3306,Registros!$K$2:$K$6000,"&lt;&gt;")&gt;0,1,0))</f>
        <v>0</v>
      </c>
      <c r="O3306" t="str">
        <f t="shared" si="255"/>
        <v>SOLO MÓVIL</v>
      </c>
      <c r="P3306" t="str">
        <f t="shared" si="256"/>
        <v>Ofrecer fijo + internet (FLBBTV)</v>
      </c>
      <c r="Q3306">
        <f t="shared" si="257"/>
        <v>15</v>
      </c>
      <c r="R3306">
        <f>IFERROR(VLOOKUP($A3306,Registros!$B$2:$G$6000,6,0),IFERROR(INDEX(Winback!$C$2:$C$300,MATCH($A3306,Winback!$K$2:$K$300,0)),""))</f>
        <v>0</v>
      </c>
      <c r="S3306" t="str">
        <f t="shared" si="258"/>
        <v>+MOV</v>
      </c>
      <c r="T3306">
        <f t="shared" si="259"/>
        <v>1</v>
      </c>
    </row>
    <row r="3307" spans="1:20" x14ac:dyDescent="0.35">
      <c r="A3307" t="s">
        <v>16308</v>
      </c>
      <c r="B3307" t="s">
        <v>16309</v>
      </c>
      <c r="C3307" t="s">
        <v>16310</v>
      </c>
      <c r="D3307" t="s">
        <v>16311</v>
      </c>
      <c r="E3307">
        <f>IF(COUNTIFS(Registros!$A$2:$A$6000,"NP",Registros!$B$2:$B$6000,$A3307)&gt;0,1,0)</f>
        <v>0</v>
      </c>
      <c r="F3307">
        <f>IF($E3307=1,SUMIFS(Registros!$F$2:$F$6000,Registros!$A$2:$A$6000,"NP",Registros!$B$2:$B$6000,$A3307),0)</f>
        <v>0</v>
      </c>
      <c r="G3307">
        <f>IF(COUNTIFS(Registros!$A$2:$A$6000,"MOV",Registros!$B$2:$B$6000,$A3307)&gt;0,1,0)</f>
        <v>1</v>
      </c>
      <c r="H3307">
        <f>IF($G3307=1,SUMIFS(Registros!$F$2:$F$6000,Registros!$A$2:$A$6000,"MOV",Registros!$B$2:$B$6000,$A3307),0)</f>
        <v>15</v>
      </c>
      <c r="I3307">
        <f>IF(COUNTIFS(Registros!$A$2:$A$6000,"CS",Registros!$B$2:$B$6000,$A3307)&gt;0,1,0)</f>
        <v>0</v>
      </c>
      <c r="J3307">
        <f>IF($I3307=1,SUMIFS(Registros!$I$2:$I$6000,Registros!$A$2:$A$6000,"CS",Registros!$B$2:$B$6000,$A3307),0)</f>
        <v>0</v>
      </c>
      <c r="K3307">
        <f>IF(COUNTIFS(Winback!$K$2:$K$300,$A3307)&gt;0,1,0)</f>
        <v>0</v>
      </c>
      <c r="L3307">
        <f>IF(AND($K3307=1,LEFT($A3307,3)="WB-"),SUMIFS(Winback!$D$2:$D$300,Winback!$K$2:$K$300,$A3307),0)</f>
        <v>0</v>
      </c>
      <c r="M3307">
        <f>IF(OR($E3307=1,$G3307=1,SUMIFS(Registros!$J$2:$J$6000,Registros!$B$2:$B$6000,$A3307)&gt;0),1,0)</f>
        <v>1</v>
      </c>
      <c r="N3307">
        <f>IF($J3307&gt;0,1,IF(COUNTIFS(Registros!$A$2:$A$6000,"CS",Registros!$B$2:$B$6000,$A3307,Registros!$K$2:$K$6000,"&lt;&gt;")&gt;0,1,0))</f>
        <v>0</v>
      </c>
      <c r="O3307" t="str">
        <f t="shared" si="255"/>
        <v>SOLO MÓVIL</v>
      </c>
      <c r="P3307" t="str">
        <f t="shared" si="256"/>
        <v>Ofrecer fijo + internet (FLBBTV)</v>
      </c>
      <c r="Q3307">
        <f t="shared" si="257"/>
        <v>15</v>
      </c>
      <c r="R3307">
        <f>IFERROR(VLOOKUP($A3307,Registros!$B$2:$G$6000,6,0),IFERROR(INDEX(Winback!$C$2:$C$300,MATCH($A3307,Winback!$K$2:$K$300,0)),""))</f>
        <v>0</v>
      </c>
      <c r="S3307" t="str">
        <f t="shared" si="258"/>
        <v>+MOV</v>
      </c>
      <c r="T3307">
        <f t="shared" si="259"/>
        <v>1</v>
      </c>
    </row>
    <row r="3308" spans="1:20" x14ac:dyDescent="0.35">
      <c r="A3308" t="s">
        <v>16313</v>
      </c>
      <c r="B3308" t="s">
        <v>16314</v>
      </c>
      <c r="C3308" t="s">
        <v>16315</v>
      </c>
      <c r="D3308" t="s">
        <v>16316</v>
      </c>
      <c r="E3308">
        <f>IF(COUNTIFS(Registros!$A$2:$A$6000,"NP",Registros!$B$2:$B$6000,$A3308)&gt;0,1,0)</f>
        <v>0</v>
      </c>
      <c r="F3308">
        <f>IF($E3308=1,SUMIFS(Registros!$F$2:$F$6000,Registros!$A$2:$A$6000,"NP",Registros!$B$2:$B$6000,$A3308),0)</f>
        <v>0</v>
      </c>
      <c r="G3308">
        <f>IF(COUNTIFS(Registros!$A$2:$A$6000,"MOV",Registros!$B$2:$B$6000,$A3308)&gt;0,1,0)</f>
        <v>1</v>
      </c>
      <c r="H3308">
        <f>IF($G3308=1,SUMIFS(Registros!$F$2:$F$6000,Registros!$A$2:$A$6000,"MOV",Registros!$B$2:$B$6000,$A3308),0)</f>
        <v>30</v>
      </c>
      <c r="I3308">
        <f>IF(COUNTIFS(Registros!$A$2:$A$6000,"CS",Registros!$B$2:$B$6000,$A3308)&gt;0,1,0)</f>
        <v>0</v>
      </c>
      <c r="J3308">
        <f>IF($I3308=1,SUMIFS(Registros!$I$2:$I$6000,Registros!$A$2:$A$6000,"CS",Registros!$B$2:$B$6000,$A3308),0)</f>
        <v>0</v>
      </c>
      <c r="K3308">
        <f>IF(COUNTIFS(Winback!$K$2:$K$300,$A3308)&gt;0,1,0)</f>
        <v>0</v>
      </c>
      <c r="L3308">
        <f>IF(AND($K3308=1,LEFT($A3308,3)="WB-"),SUMIFS(Winback!$D$2:$D$300,Winback!$K$2:$K$300,$A3308),0)</f>
        <v>0</v>
      </c>
      <c r="M3308">
        <f>IF(OR($E3308=1,$G3308=1,SUMIFS(Registros!$J$2:$J$6000,Registros!$B$2:$B$6000,$A3308)&gt;0),1,0)</f>
        <v>1</v>
      </c>
      <c r="N3308">
        <f>IF($J3308&gt;0,1,IF(COUNTIFS(Registros!$A$2:$A$6000,"CS",Registros!$B$2:$B$6000,$A3308,Registros!$K$2:$K$6000,"&lt;&gt;")&gt;0,1,0))</f>
        <v>0</v>
      </c>
      <c r="O3308" t="str">
        <f t="shared" si="255"/>
        <v>SOLO MÓVIL</v>
      </c>
      <c r="P3308" t="str">
        <f t="shared" si="256"/>
        <v>Ofrecer fijo + internet (FLBBTV)</v>
      </c>
      <c r="Q3308">
        <f t="shared" si="257"/>
        <v>30</v>
      </c>
      <c r="R3308">
        <f>IFERROR(VLOOKUP($A3308,Registros!$B$2:$G$6000,6,0),IFERROR(INDEX(Winback!$C$2:$C$300,MATCH($A3308,Winback!$K$2:$K$300,0)),""))</f>
        <v>0</v>
      </c>
      <c r="S3308" t="str">
        <f t="shared" si="258"/>
        <v>+MOV</v>
      </c>
      <c r="T3308">
        <f t="shared" si="259"/>
        <v>1</v>
      </c>
    </row>
    <row r="3309" spans="1:20" x14ac:dyDescent="0.35">
      <c r="A3309" t="s">
        <v>16318</v>
      </c>
      <c r="B3309" t="s">
        <v>16319</v>
      </c>
      <c r="C3309" t="s">
        <v>16320</v>
      </c>
      <c r="D3309" t="s">
        <v>16321</v>
      </c>
      <c r="E3309">
        <f>IF(COUNTIFS(Registros!$A$2:$A$6000,"NP",Registros!$B$2:$B$6000,$A3309)&gt;0,1,0)</f>
        <v>0</v>
      </c>
      <c r="F3309">
        <f>IF($E3309=1,SUMIFS(Registros!$F$2:$F$6000,Registros!$A$2:$A$6000,"NP",Registros!$B$2:$B$6000,$A3309),0)</f>
        <v>0</v>
      </c>
      <c r="G3309">
        <f>IF(COUNTIFS(Registros!$A$2:$A$6000,"MOV",Registros!$B$2:$B$6000,$A3309)&gt;0,1,0)</f>
        <v>1</v>
      </c>
      <c r="H3309">
        <f>IF($G3309=1,SUMIFS(Registros!$F$2:$F$6000,Registros!$A$2:$A$6000,"MOV",Registros!$B$2:$B$6000,$A3309),0)</f>
        <v>30</v>
      </c>
      <c r="I3309">
        <f>IF(COUNTIFS(Registros!$A$2:$A$6000,"CS",Registros!$B$2:$B$6000,$A3309)&gt;0,1,0)</f>
        <v>0</v>
      </c>
      <c r="J3309">
        <f>IF($I3309=1,SUMIFS(Registros!$I$2:$I$6000,Registros!$A$2:$A$6000,"CS",Registros!$B$2:$B$6000,$A3309),0)</f>
        <v>0</v>
      </c>
      <c r="K3309">
        <f>IF(COUNTIFS(Winback!$K$2:$K$300,$A3309)&gt;0,1,0)</f>
        <v>0</v>
      </c>
      <c r="L3309">
        <f>IF(AND($K3309=1,LEFT($A3309,3)="WB-"),SUMIFS(Winback!$D$2:$D$300,Winback!$K$2:$K$300,$A3309),0)</f>
        <v>0</v>
      </c>
      <c r="M3309">
        <f>IF(OR($E3309=1,$G3309=1,SUMIFS(Registros!$J$2:$J$6000,Registros!$B$2:$B$6000,$A3309)&gt;0),1,0)</f>
        <v>1</v>
      </c>
      <c r="N3309">
        <f>IF($J3309&gt;0,1,IF(COUNTIFS(Registros!$A$2:$A$6000,"CS",Registros!$B$2:$B$6000,$A3309,Registros!$K$2:$K$6000,"&lt;&gt;")&gt;0,1,0))</f>
        <v>0</v>
      </c>
      <c r="O3309" t="str">
        <f t="shared" si="255"/>
        <v>SOLO MÓVIL</v>
      </c>
      <c r="P3309" t="str">
        <f t="shared" si="256"/>
        <v>Ofrecer fijo + internet (FLBBTV)</v>
      </c>
      <c r="Q3309">
        <f t="shared" si="257"/>
        <v>30</v>
      </c>
      <c r="R3309">
        <f>IFERROR(VLOOKUP($A3309,Registros!$B$2:$G$6000,6,0),IFERROR(INDEX(Winback!$C$2:$C$300,MATCH($A3309,Winback!$K$2:$K$300,0)),""))</f>
        <v>0</v>
      </c>
      <c r="S3309" t="str">
        <f t="shared" si="258"/>
        <v>+MOV</v>
      </c>
      <c r="T3309">
        <f t="shared" si="259"/>
        <v>1</v>
      </c>
    </row>
    <row r="3310" spans="1:20" x14ac:dyDescent="0.35">
      <c r="A3310" t="s">
        <v>16323</v>
      </c>
      <c r="B3310" t="s">
        <v>16324</v>
      </c>
      <c r="C3310" t="s">
        <v>16325</v>
      </c>
      <c r="D3310" t="s">
        <v>16326</v>
      </c>
      <c r="E3310">
        <f>IF(COUNTIFS(Registros!$A$2:$A$6000,"NP",Registros!$B$2:$B$6000,$A3310)&gt;0,1,0)</f>
        <v>0</v>
      </c>
      <c r="F3310">
        <f>IF($E3310=1,SUMIFS(Registros!$F$2:$F$6000,Registros!$A$2:$A$6000,"NP",Registros!$B$2:$B$6000,$A3310),0)</f>
        <v>0</v>
      </c>
      <c r="G3310">
        <f>IF(COUNTIFS(Registros!$A$2:$A$6000,"MOV",Registros!$B$2:$B$6000,$A3310)&gt;0,1,0)</f>
        <v>1</v>
      </c>
      <c r="H3310">
        <f>IF($G3310=1,SUMIFS(Registros!$F$2:$F$6000,Registros!$A$2:$A$6000,"MOV",Registros!$B$2:$B$6000,$A3310),0)</f>
        <v>15</v>
      </c>
      <c r="I3310">
        <f>IF(COUNTIFS(Registros!$A$2:$A$6000,"CS",Registros!$B$2:$B$6000,$A3310)&gt;0,1,0)</f>
        <v>0</v>
      </c>
      <c r="J3310">
        <f>IF($I3310=1,SUMIFS(Registros!$I$2:$I$6000,Registros!$A$2:$A$6000,"CS",Registros!$B$2:$B$6000,$A3310),0)</f>
        <v>0</v>
      </c>
      <c r="K3310">
        <f>IF(COUNTIFS(Winback!$K$2:$K$300,$A3310)&gt;0,1,0)</f>
        <v>0</v>
      </c>
      <c r="L3310">
        <f>IF(AND($K3310=1,LEFT($A3310,3)="WB-"),SUMIFS(Winback!$D$2:$D$300,Winback!$K$2:$K$300,$A3310),0)</f>
        <v>0</v>
      </c>
      <c r="M3310">
        <f>IF(OR($E3310=1,$G3310=1,SUMIFS(Registros!$J$2:$J$6000,Registros!$B$2:$B$6000,$A3310)&gt;0),1,0)</f>
        <v>1</v>
      </c>
      <c r="N3310">
        <f>IF($J3310&gt;0,1,IF(COUNTIFS(Registros!$A$2:$A$6000,"CS",Registros!$B$2:$B$6000,$A3310,Registros!$K$2:$K$6000,"&lt;&gt;")&gt;0,1,0))</f>
        <v>0</v>
      </c>
      <c r="O3310" t="str">
        <f t="shared" si="255"/>
        <v>SOLO MÓVIL</v>
      </c>
      <c r="P3310" t="str">
        <f t="shared" si="256"/>
        <v>Ofrecer fijo + internet (FLBBTV)</v>
      </c>
      <c r="Q3310">
        <f t="shared" si="257"/>
        <v>15</v>
      </c>
      <c r="R3310">
        <f>IFERROR(VLOOKUP($A3310,Registros!$B$2:$G$6000,6,0),IFERROR(INDEX(Winback!$C$2:$C$300,MATCH($A3310,Winback!$K$2:$K$300,0)),""))</f>
        <v>0</v>
      </c>
      <c r="S3310" t="str">
        <f t="shared" si="258"/>
        <v>+MOV</v>
      </c>
      <c r="T3310">
        <f t="shared" si="259"/>
        <v>1</v>
      </c>
    </row>
    <row r="3311" spans="1:20" x14ac:dyDescent="0.35">
      <c r="A3311" t="s">
        <v>16328</v>
      </c>
      <c r="B3311" t="s">
        <v>16329</v>
      </c>
      <c r="C3311" t="s">
        <v>16330</v>
      </c>
      <c r="D3311" t="s">
        <v>16331</v>
      </c>
      <c r="E3311">
        <f>IF(COUNTIFS(Registros!$A$2:$A$6000,"NP",Registros!$B$2:$B$6000,$A3311)&gt;0,1,0)</f>
        <v>0</v>
      </c>
      <c r="F3311">
        <f>IF($E3311=1,SUMIFS(Registros!$F$2:$F$6000,Registros!$A$2:$A$6000,"NP",Registros!$B$2:$B$6000,$A3311),0)</f>
        <v>0</v>
      </c>
      <c r="G3311">
        <f>IF(COUNTIFS(Registros!$A$2:$A$6000,"MOV",Registros!$B$2:$B$6000,$A3311)&gt;0,1,0)</f>
        <v>1</v>
      </c>
      <c r="H3311">
        <f>IF($G3311=1,SUMIFS(Registros!$F$2:$F$6000,Registros!$A$2:$A$6000,"MOV",Registros!$B$2:$B$6000,$A3311),0)</f>
        <v>266</v>
      </c>
      <c r="I3311">
        <f>IF(COUNTIFS(Registros!$A$2:$A$6000,"CS",Registros!$B$2:$B$6000,$A3311)&gt;0,1,0)</f>
        <v>0</v>
      </c>
      <c r="J3311">
        <f>IF($I3311=1,SUMIFS(Registros!$I$2:$I$6000,Registros!$A$2:$A$6000,"CS",Registros!$B$2:$B$6000,$A3311),0)</f>
        <v>0</v>
      </c>
      <c r="K3311">
        <f>IF(COUNTIFS(Winback!$K$2:$K$300,$A3311)&gt;0,1,0)</f>
        <v>0</v>
      </c>
      <c r="L3311">
        <f>IF(AND($K3311=1,LEFT($A3311,3)="WB-"),SUMIFS(Winback!$D$2:$D$300,Winback!$K$2:$K$300,$A3311),0)</f>
        <v>0</v>
      </c>
      <c r="M3311">
        <f>IF(OR($E3311=1,$G3311=1,SUMIFS(Registros!$J$2:$J$6000,Registros!$B$2:$B$6000,$A3311)&gt;0),1,0)</f>
        <v>1</v>
      </c>
      <c r="N3311">
        <f>IF($J3311&gt;0,1,IF(COUNTIFS(Registros!$A$2:$A$6000,"CS",Registros!$B$2:$B$6000,$A3311,Registros!$K$2:$K$6000,"&lt;&gt;")&gt;0,1,0))</f>
        <v>0</v>
      </c>
      <c r="O3311" t="str">
        <f t="shared" si="255"/>
        <v>SOLO MÓVIL</v>
      </c>
      <c r="P3311" t="str">
        <f t="shared" si="256"/>
        <v>Ofrecer fijo + internet (FLBBTV)</v>
      </c>
      <c r="Q3311">
        <f t="shared" si="257"/>
        <v>266</v>
      </c>
      <c r="R3311">
        <f>IFERROR(VLOOKUP($A3311,Registros!$B$2:$G$6000,6,0),IFERROR(INDEX(Winback!$C$2:$C$300,MATCH($A3311,Winback!$K$2:$K$300,0)),""))</f>
        <v>0</v>
      </c>
      <c r="S3311" t="str">
        <f t="shared" si="258"/>
        <v>+MOV</v>
      </c>
      <c r="T3311">
        <f t="shared" si="259"/>
        <v>1</v>
      </c>
    </row>
    <row r="3312" spans="1:20" x14ac:dyDescent="0.35">
      <c r="A3312" t="s">
        <v>16333</v>
      </c>
      <c r="B3312" t="s">
        <v>16334</v>
      </c>
      <c r="C3312" t="s">
        <v>16335</v>
      </c>
      <c r="D3312" t="s">
        <v>16336</v>
      </c>
      <c r="E3312">
        <f>IF(COUNTIFS(Registros!$A$2:$A$6000,"NP",Registros!$B$2:$B$6000,$A3312)&gt;0,1,0)</f>
        <v>0</v>
      </c>
      <c r="F3312">
        <f>IF($E3312=1,SUMIFS(Registros!$F$2:$F$6000,Registros!$A$2:$A$6000,"NP",Registros!$B$2:$B$6000,$A3312),0)</f>
        <v>0</v>
      </c>
      <c r="G3312">
        <f>IF(COUNTIFS(Registros!$A$2:$A$6000,"MOV",Registros!$B$2:$B$6000,$A3312)&gt;0,1,0)</f>
        <v>1</v>
      </c>
      <c r="H3312">
        <f>IF($G3312=1,SUMIFS(Registros!$F$2:$F$6000,Registros!$A$2:$A$6000,"MOV",Registros!$B$2:$B$6000,$A3312),0)</f>
        <v>15</v>
      </c>
      <c r="I3312">
        <f>IF(COUNTIFS(Registros!$A$2:$A$6000,"CS",Registros!$B$2:$B$6000,$A3312)&gt;0,1,0)</f>
        <v>0</v>
      </c>
      <c r="J3312">
        <f>IF($I3312=1,SUMIFS(Registros!$I$2:$I$6000,Registros!$A$2:$A$6000,"CS",Registros!$B$2:$B$6000,$A3312),0)</f>
        <v>0</v>
      </c>
      <c r="K3312">
        <f>IF(COUNTIFS(Winback!$K$2:$K$300,$A3312)&gt;0,1,0)</f>
        <v>0</v>
      </c>
      <c r="L3312">
        <f>IF(AND($K3312=1,LEFT($A3312,3)="WB-"),SUMIFS(Winback!$D$2:$D$300,Winback!$K$2:$K$300,$A3312),0)</f>
        <v>0</v>
      </c>
      <c r="M3312">
        <f>IF(OR($E3312=1,$G3312=1,SUMIFS(Registros!$J$2:$J$6000,Registros!$B$2:$B$6000,$A3312)&gt;0),1,0)</f>
        <v>1</v>
      </c>
      <c r="N3312">
        <f>IF($J3312&gt;0,1,IF(COUNTIFS(Registros!$A$2:$A$6000,"CS",Registros!$B$2:$B$6000,$A3312,Registros!$K$2:$K$6000,"&lt;&gt;")&gt;0,1,0))</f>
        <v>0</v>
      </c>
      <c r="O3312" t="str">
        <f t="shared" si="255"/>
        <v>SOLO MÓVIL</v>
      </c>
      <c r="P3312" t="str">
        <f t="shared" si="256"/>
        <v>Ofrecer fijo + internet (FLBBTV)</v>
      </c>
      <c r="Q3312">
        <f t="shared" si="257"/>
        <v>15</v>
      </c>
      <c r="R3312">
        <f>IFERROR(VLOOKUP($A3312,Registros!$B$2:$G$6000,6,0),IFERROR(INDEX(Winback!$C$2:$C$300,MATCH($A3312,Winback!$K$2:$K$300,0)),""))</f>
        <v>0</v>
      </c>
      <c r="S3312" t="str">
        <f t="shared" si="258"/>
        <v>+MOV</v>
      </c>
      <c r="T3312">
        <f t="shared" si="259"/>
        <v>1</v>
      </c>
    </row>
    <row r="3313" spans="1:20" x14ac:dyDescent="0.35">
      <c r="A3313" t="s">
        <v>16338</v>
      </c>
      <c r="B3313" t="s">
        <v>16339</v>
      </c>
      <c r="C3313" t="s">
        <v>16340</v>
      </c>
      <c r="D3313" t="s">
        <v>16341</v>
      </c>
      <c r="E3313">
        <f>IF(COUNTIFS(Registros!$A$2:$A$6000,"NP",Registros!$B$2:$B$6000,$A3313)&gt;0,1,0)</f>
        <v>0</v>
      </c>
      <c r="F3313">
        <f>IF($E3313=1,SUMIFS(Registros!$F$2:$F$6000,Registros!$A$2:$A$6000,"NP",Registros!$B$2:$B$6000,$A3313),0)</f>
        <v>0</v>
      </c>
      <c r="G3313">
        <f>IF(COUNTIFS(Registros!$A$2:$A$6000,"MOV",Registros!$B$2:$B$6000,$A3313)&gt;0,1,0)</f>
        <v>1</v>
      </c>
      <c r="H3313">
        <f>IF($G3313=1,SUMIFS(Registros!$F$2:$F$6000,Registros!$A$2:$A$6000,"MOV",Registros!$B$2:$B$6000,$A3313),0)</f>
        <v>15</v>
      </c>
      <c r="I3313">
        <f>IF(COUNTIFS(Registros!$A$2:$A$6000,"CS",Registros!$B$2:$B$6000,$A3313)&gt;0,1,0)</f>
        <v>0</v>
      </c>
      <c r="J3313">
        <f>IF($I3313=1,SUMIFS(Registros!$I$2:$I$6000,Registros!$A$2:$A$6000,"CS",Registros!$B$2:$B$6000,$A3313),0)</f>
        <v>0</v>
      </c>
      <c r="K3313">
        <f>IF(COUNTIFS(Winback!$K$2:$K$300,$A3313)&gt;0,1,0)</f>
        <v>0</v>
      </c>
      <c r="L3313">
        <f>IF(AND($K3313=1,LEFT($A3313,3)="WB-"),SUMIFS(Winback!$D$2:$D$300,Winback!$K$2:$K$300,$A3313),0)</f>
        <v>0</v>
      </c>
      <c r="M3313">
        <f>IF(OR($E3313=1,$G3313=1,SUMIFS(Registros!$J$2:$J$6000,Registros!$B$2:$B$6000,$A3313)&gt;0),1,0)</f>
        <v>1</v>
      </c>
      <c r="N3313">
        <f>IF($J3313&gt;0,1,IF(COUNTIFS(Registros!$A$2:$A$6000,"CS",Registros!$B$2:$B$6000,$A3313,Registros!$K$2:$K$6000,"&lt;&gt;")&gt;0,1,0))</f>
        <v>0</v>
      </c>
      <c r="O3313" t="str">
        <f t="shared" si="255"/>
        <v>SOLO MÓVIL</v>
      </c>
      <c r="P3313" t="str">
        <f t="shared" si="256"/>
        <v>Ofrecer fijo + internet (FLBBTV)</v>
      </c>
      <c r="Q3313">
        <f t="shared" si="257"/>
        <v>15</v>
      </c>
      <c r="R3313">
        <f>IFERROR(VLOOKUP($A3313,Registros!$B$2:$G$6000,6,0),IFERROR(INDEX(Winback!$C$2:$C$300,MATCH($A3313,Winback!$K$2:$K$300,0)),""))</f>
        <v>0</v>
      </c>
      <c r="S3313" t="str">
        <f t="shared" si="258"/>
        <v>+MOV</v>
      </c>
      <c r="T3313">
        <f t="shared" si="259"/>
        <v>1</v>
      </c>
    </row>
    <row r="3314" spans="1:20" x14ac:dyDescent="0.35">
      <c r="A3314" t="s">
        <v>16343</v>
      </c>
      <c r="B3314" t="s">
        <v>16344</v>
      </c>
      <c r="C3314" t="s">
        <v>16345</v>
      </c>
      <c r="D3314" t="s">
        <v>16346</v>
      </c>
      <c r="E3314">
        <f>IF(COUNTIFS(Registros!$A$2:$A$6000,"NP",Registros!$B$2:$B$6000,$A3314)&gt;0,1,0)</f>
        <v>0</v>
      </c>
      <c r="F3314">
        <f>IF($E3314=1,SUMIFS(Registros!$F$2:$F$6000,Registros!$A$2:$A$6000,"NP",Registros!$B$2:$B$6000,$A3314),0)</f>
        <v>0</v>
      </c>
      <c r="G3314">
        <f>IF(COUNTIFS(Registros!$A$2:$A$6000,"MOV",Registros!$B$2:$B$6000,$A3314)&gt;0,1,0)</f>
        <v>1</v>
      </c>
      <c r="H3314">
        <f>IF($G3314=1,SUMIFS(Registros!$F$2:$F$6000,Registros!$A$2:$A$6000,"MOV",Registros!$B$2:$B$6000,$A3314),0)</f>
        <v>17.579999999999998</v>
      </c>
      <c r="I3314">
        <f>IF(COUNTIFS(Registros!$A$2:$A$6000,"CS",Registros!$B$2:$B$6000,$A3314)&gt;0,1,0)</f>
        <v>0</v>
      </c>
      <c r="J3314">
        <f>IF($I3314=1,SUMIFS(Registros!$I$2:$I$6000,Registros!$A$2:$A$6000,"CS",Registros!$B$2:$B$6000,$A3314),0)</f>
        <v>0</v>
      </c>
      <c r="K3314">
        <f>IF(COUNTIFS(Winback!$K$2:$K$300,$A3314)&gt;0,1,0)</f>
        <v>0</v>
      </c>
      <c r="L3314">
        <f>IF(AND($K3314=1,LEFT($A3314,3)="WB-"),SUMIFS(Winback!$D$2:$D$300,Winback!$K$2:$K$300,$A3314),0)</f>
        <v>0</v>
      </c>
      <c r="M3314">
        <f>IF(OR($E3314=1,$G3314=1,SUMIFS(Registros!$J$2:$J$6000,Registros!$B$2:$B$6000,$A3314)&gt;0),1,0)</f>
        <v>1</v>
      </c>
      <c r="N3314">
        <f>IF($J3314&gt;0,1,IF(COUNTIFS(Registros!$A$2:$A$6000,"CS",Registros!$B$2:$B$6000,$A3314,Registros!$K$2:$K$6000,"&lt;&gt;")&gt;0,1,0))</f>
        <v>0</v>
      </c>
      <c r="O3314" t="str">
        <f t="shared" si="255"/>
        <v>SOLO MÓVIL</v>
      </c>
      <c r="P3314" t="str">
        <f t="shared" si="256"/>
        <v>Ofrecer fijo + internet (FLBBTV)</v>
      </c>
      <c r="Q3314">
        <f t="shared" si="257"/>
        <v>17.579999999999998</v>
      </c>
      <c r="R3314">
        <f>IFERROR(VLOOKUP($A3314,Registros!$B$2:$G$6000,6,0),IFERROR(INDEX(Winback!$C$2:$C$300,MATCH($A3314,Winback!$K$2:$K$300,0)),""))</f>
        <v>0</v>
      </c>
      <c r="S3314" t="str">
        <f t="shared" si="258"/>
        <v>+MOV</v>
      </c>
      <c r="T3314">
        <f t="shared" si="259"/>
        <v>1</v>
      </c>
    </row>
    <row r="3315" spans="1:20" x14ac:dyDescent="0.35">
      <c r="A3315" t="s">
        <v>16347</v>
      </c>
      <c r="B3315" t="s">
        <v>16348</v>
      </c>
      <c r="C3315" t="s">
        <v>16349</v>
      </c>
      <c r="D3315" t="s">
        <v>16350</v>
      </c>
      <c r="E3315">
        <f>IF(COUNTIFS(Registros!$A$2:$A$6000,"NP",Registros!$B$2:$B$6000,$A3315)&gt;0,1,0)</f>
        <v>0</v>
      </c>
      <c r="F3315">
        <f>IF($E3315=1,SUMIFS(Registros!$F$2:$F$6000,Registros!$A$2:$A$6000,"NP",Registros!$B$2:$B$6000,$A3315),0)</f>
        <v>0</v>
      </c>
      <c r="G3315">
        <f>IF(COUNTIFS(Registros!$A$2:$A$6000,"MOV",Registros!$B$2:$B$6000,$A3315)&gt;0,1,0)</f>
        <v>1</v>
      </c>
      <c r="H3315">
        <f>IF($G3315=1,SUMIFS(Registros!$F$2:$F$6000,Registros!$A$2:$A$6000,"MOV",Registros!$B$2:$B$6000,$A3315),0)</f>
        <v>15</v>
      </c>
      <c r="I3315">
        <f>IF(COUNTIFS(Registros!$A$2:$A$6000,"CS",Registros!$B$2:$B$6000,$A3315)&gt;0,1,0)</f>
        <v>0</v>
      </c>
      <c r="J3315">
        <f>IF($I3315=1,SUMIFS(Registros!$I$2:$I$6000,Registros!$A$2:$A$6000,"CS",Registros!$B$2:$B$6000,$A3315),0)</f>
        <v>0</v>
      </c>
      <c r="K3315">
        <f>IF(COUNTIFS(Winback!$K$2:$K$300,$A3315)&gt;0,1,0)</f>
        <v>0</v>
      </c>
      <c r="L3315">
        <f>IF(AND($K3315=1,LEFT($A3315,3)="WB-"),SUMIFS(Winback!$D$2:$D$300,Winback!$K$2:$K$300,$A3315),0)</f>
        <v>0</v>
      </c>
      <c r="M3315">
        <f>IF(OR($E3315=1,$G3315=1,SUMIFS(Registros!$J$2:$J$6000,Registros!$B$2:$B$6000,$A3315)&gt;0),1,0)</f>
        <v>1</v>
      </c>
      <c r="N3315">
        <f>IF($J3315&gt;0,1,IF(COUNTIFS(Registros!$A$2:$A$6000,"CS",Registros!$B$2:$B$6000,$A3315,Registros!$K$2:$K$6000,"&lt;&gt;")&gt;0,1,0))</f>
        <v>0</v>
      </c>
      <c r="O3315" t="str">
        <f t="shared" si="255"/>
        <v>SOLO MÓVIL</v>
      </c>
      <c r="P3315" t="str">
        <f t="shared" si="256"/>
        <v>Ofrecer fijo + internet (FLBBTV)</v>
      </c>
      <c r="Q3315">
        <f t="shared" si="257"/>
        <v>15</v>
      </c>
      <c r="R3315">
        <f>IFERROR(VLOOKUP($A3315,Registros!$B$2:$G$6000,6,0),IFERROR(INDEX(Winback!$C$2:$C$300,MATCH($A3315,Winback!$K$2:$K$300,0)),""))</f>
        <v>0</v>
      </c>
      <c r="S3315" t="str">
        <f t="shared" si="258"/>
        <v>+MOV</v>
      </c>
      <c r="T3315">
        <f t="shared" si="259"/>
        <v>1</v>
      </c>
    </row>
    <row r="3316" spans="1:20" x14ac:dyDescent="0.35">
      <c r="A3316" t="s">
        <v>16352</v>
      </c>
      <c r="B3316" t="s">
        <v>16353</v>
      </c>
      <c r="C3316" t="s">
        <v>16354</v>
      </c>
      <c r="D3316" t="s">
        <v>16355</v>
      </c>
      <c r="E3316">
        <f>IF(COUNTIFS(Registros!$A$2:$A$6000,"NP",Registros!$B$2:$B$6000,$A3316)&gt;0,1,0)</f>
        <v>0</v>
      </c>
      <c r="F3316">
        <f>IF($E3316=1,SUMIFS(Registros!$F$2:$F$6000,Registros!$A$2:$A$6000,"NP",Registros!$B$2:$B$6000,$A3316),0)</f>
        <v>0</v>
      </c>
      <c r="G3316">
        <f>IF(COUNTIFS(Registros!$A$2:$A$6000,"MOV",Registros!$B$2:$B$6000,$A3316)&gt;0,1,0)</f>
        <v>1</v>
      </c>
      <c r="H3316">
        <f>IF($G3316=1,SUMIFS(Registros!$F$2:$F$6000,Registros!$A$2:$A$6000,"MOV",Registros!$B$2:$B$6000,$A3316),0)</f>
        <v>15</v>
      </c>
      <c r="I3316">
        <f>IF(COUNTIFS(Registros!$A$2:$A$6000,"CS",Registros!$B$2:$B$6000,$A3316)&gt;0,1,0)</f>
        <v>0</v>
      </c>
      <c r="J3316">
        <f>IF($I3316=1,SUMIFS(Registros!$I$2:$I$6000,Registros!$A$2:$A$6000,"CS",Registros!$B$2:$B$6000,$A3316),0)</f>
        <v>0</v>
      </c>
      <c r="K3316">
        <f>IF(COUNTIFS(Winback!$K$2:$K$300,$A3316)&gt;0,1,0)</f>
        <v>0</v>
      </c>
      <c r="L3316">
        <f>IF(AND($K3316=1,LEFT($A3316,3)="WB-"),SUMIFS(Winback!$D$2:$D$300,Winback!$K$2:$K$300,$A3316),0)</f>
        <v>0</v>
      </c>
      <c r="M3316">
        <f>IF(OR($E3316=1,$G3316=1,SUMIFS(Registros!$J$2:$J$6000,Registros!$B$2:$B$6000,$A3316)&gt;0),1,0)</f>
        <v>1</v>
      </c>
      <c r="N3316">
        <f>IF($J3316&gt;0,1,IF(COUNTIFS(Registros!$A$2:$A$6000,"CS",Registros!$B$2:$B$6000,$A3316,Registros!$K$2:$K$6000,"&lt;&gt;")&gt;0,1,0))</f>
        <v>0</v>
      </c>
      <c r="O3316" t="str">
        <f t="shared" si="255"/>
        <v>SOLO MÓVIL</v>
      </c>
      <c r="P3316" t="str">
        <f t="shared" si="256"/>
        <v>Ofrecer fijo + internet (FLBBTV)</v>
      </c>
      <c r="Q3316">
        <f t="shared" si="257"/>
        <v>15</v>
      </c>
      <c r="R3316">
        <f>IFERROR(VLOOKUP($A3316,Registros!$B$2:$G$6000,6,0),IFERROR(INDEX(Winback!$C$2:$C$300,MATCH($A3316,Winback!$K$2:$K$300,0)),""))</f>
        <v>0</v>
      </c>
      <c r="S3316" t="str">
        <f t="shared" si="258"/>
        <v>+MOV</v>
      </c>
      <c r="T3316">
        <f t="shared" si="259"/>
        <v>1</v>
      </c>
    </row>
    <row r="3317" spans="1:20" x14ac:dyDescent="0.35">
      <c r="A3317" t="s">
        <v>16357</v>
      </c>
      <c r="B3317" t="s">
        <v>16358</v>
      </c>
      <c r="C3317" t="s">
        <v>16359</v>
      </c>
      <c r="D3317" t="s">
        <v>16360</v>
      </c>
      <c r="E3317">
        <f>IF(COUNTIFS(Registros!$A$2:$A$6000,"NP",Registros!$B$2:$B$6000,$A3317)&gt;0,1,0)</f>
        <v>0</v>
      </c>
      <c r="F3317">
        <f>IF($E3317=1,SUMIFS(Registros!$F$2:$F$6000,Registros!$A$2:$A$6000,"NP",Registros!$B$2:$B$6000,$A3317),0)</f>
        <v>0</v>
      </c>
      <c r="G3317">
        <f>IF(COUNTIFS(Registros!$A$2:$A$6000,"MOV",Registros!$B$2:$B$6000,$A3317)&gt;0,1,0)</f>
        <v>1</v>
      </c>
      <c r="H3317">
        <f>IF($G3317=1,SUMIFS(Registros!$F$2:$F$6000,Registros!$A$2:$A$6000,"MOV",Registros!$B$2:$B$6000,$A3317),0)</f>
        <v>15</v>
      </c>
      <c r="I3317">
        <f>IF(COUNTIFS(Registros!$A$2:$A$6000,"CS",Registros!$B$2:$B$6000,$A3317)&gt;0,1,0)</f>
        <v>0</v>
      </c>
      <c r="J3317">
        <f>IF($I3317=1,SUMIFS(Registros!$I$2:$I$6000,Registros!$A$2:$A$6000,"CS",Registros!$B$2:$B$6000,$A3317),0)</f>
        <v>0</v>
      </c>
      <c r="K3317">
        <f>IF(COUNTIFS(Winback!$K$2:$K$300,$A3317)&gt;0,1,0)</f>
        <v>0</v>
      </c>
      <c r="L3317">
        <f>IF(AND($K3317=1,LEFT($A3317,3)="WB-"),SUMIFS(Winback!$D$2:$D$300,Winback!$K$2:$K$300,$A3317),0)</f>
        <v>0</v>
      </c>
      <c r="M3317">
        <f>IF(OR($E3317=1,$G3317=1,SUMIFS(Registros!$J$2:$J$6000,Registros!$B$2:$B$6000,$A3317)&gt;0),1,0)</f>
        <v>1</v>
      </c>
      <c r="N3317">
        <f>IF($J3317&gt;0,1,IF(COUNTIFS(Registros!$A$2:$A$6000,"CS",Registros!$B$2:$B$6000,$A3317,Registros!$K$2:$K$6000,"&lt;&gt;")&gt;0,1,0))</f>
        <v>0</v>
      </c>
      <c r="O3317" t="str">
        <f t="shared" si="255"/>
        <v>SOLO MÓVIL</v>
      </c>
      <c r="P3317" t="str">
        <f t="shared" si="256"/>
        <v>Ofrecer fijo + internet (FLBBTV)</v>
      </c>
      <c r="Q3317">
        <f t="shared" si="257"/>
        <v>15</v>
      </c>
      <c r="R3317">
        <f>IFERROR(VLOOKUP($A3317,Registros!$B$2:$G$6000,6,0),IFERROR(INDEX(Winback!$C$2:$C$300,MATCH($A3317,Winback!$K$2:$K$300,0)),""))</f>
        <v>0</v>
      </c>
      <c r="S3317" t="str">
        <f t="shared" si="258"/>
        <v>+MOV</v>
      </c>
      <c r="T3317">
        <f t="shared" si="259"/>
        <v>1</v>
      </c>
    </row>
    <row r="3318" spans="1:20" x14ac:dyDescent="0.35">
      <c r="A3318" t="s">
        <v>16362</v>
      </c>
      <c r="B3318" t="s">
        <v>16363</v>
      </c>
      <c r="C3318" t="s">
        <v>16364</v>
      </c>
      <c r="D3318" t="s">
        <v>16365</v>
      </c>
      <c r="E3318">
        <f>IF(COUNTIFS(Registros!$A$2:$A$6000,"NP",Registros!$B$2:$B$6000,$A3318)&gt;0,1,0)</f>
        <v>0</v>
      </c>
      <c r="F3318">
        <f>IF($E3318=1,SUMIFS(Registros!$F$2:$F$6000,Registros!$A$2:$A$6000,"NP",Registros!$B$2:$B$6000,$A3318),0)</f>
        <v>0</v>
      </c>
      <c r="G3318">
        <f>IF(COUNTIFS(Registros!$A$2:$A$6000,"MOV",Registros!$B$2:$B$6000,$A3318)&gt;0,1,0)</f>
        <v>1</v>
      </c>
      <c r="H3318">
        <f>IF($G3318=1,SUMIFS(Registros!$F$2:$F$6000,Registros!$A$2:$A$6000,"MOV",Registros!$B$2:$B$6000,$A3318),0)</f>
        <v>22.75</v>
      </c>
      <c r="I3318">
        <f>IF(COUNTIFS(Registros!$A$2:$A$6000,"CS",Registros!$B$2:$B$6000,$A3318)&gt;0,1,0)</f>
        <v>0</v>
      </c>
      <c r="J3318">
        <f>IF($I3318=1,SUMIFS(Registros!$I$2:$I$6000,Registros!$A$2:$A$6000,"CS",Registros!$B$2:$B$6000,$A3318),0)</f>
        <v>0</v>
      </c>
      <c r="K3318">
        <f>IF(COUNTIFS(Winback!$K$2:$K$300,$A3318)&gt;0,1,0)</f>
        <v>0</v>
      </c>
      <c r="L3318">
        <f>IF(AND($K3318=1,LEFT($A3318,3)="WB-"),SUMIFS(Winback!$D$2:$D$300,Winback!$K$2:$K$300,$A3318),0)</f>
        <v>0</v>
      </c>
      <c r="M3318">
        <f>IF(OR($E3318=1,$G3318=1,SUMIFS(Registros!$J$2:$J$6000,Registros!$B$2:$B$6000,$A3318)&gt;0),1,0)</f>
        <v>1</v>
      </c>
      <c r="N3318">
        <f>IF($J3318&gt;0,1,IF(COUNTIFS(Registros!$A$2:$A$6000,"CS",Registros!$B$2:$B$6000,$A3318,Registros!$K$2:$K$6000,"&lt;&gt;")&gt;0,1,0))</f>
        <v>0</v>
      </c>
      <c r="O3318" t="str">
        <f t="shared" si="255"/>
        <v>SOLO MÓVIL</v>
      </c>
      <c r="P3318" t="str">
        <f t="shared" si="256"/>
        <v>Ofrecer fijo + internet (FLBBTV)</v>
      </c>
      <c r="Q3318">
        <f t="shared" si="257"/>
        <v>22.75</v>
      </c>
      <c r="R3318">
        <f>IFERROR(VLOOKUP($A3318,Registros!$B$2:$G$6000,6,0),IFERROR(INDEX(Winback!$C$2:$C$300,MATCH($A3318,Winback!$K$2:$K$300,0)),""))</f>
        <v>0</v>
      </c>
      <c r="S3318" t="str">
        <f t="shared" si="258"/>
        <v>+MOV</v>
      </c>
      <c r="T3318">
        <f t="shared" si="259"/>
        <v>1</v>
      </c>
    </row>
    <row r="3319" spans="1:20" x14ac:dyDescent="0.35">
      <c r="A3319" t="s">
        <v>16367</v>
      </c>
      <c r="B3319" t="s">
        <v>16368</v>
      </c>
      <c r="C3319" t="s">
        <v>16369</v>
      </c>
      <c r="D3319" t="s">
        <v>16370</v>
      </c>
      <c r="E3319">
        <f>IF(COUNTIFS(Registros!$A$2:$A$6000,"NP",Registros!$B$2:$B$6000,$A3319)&gt;0,1,0)</f>
        <v>0</v>
      </c>
      <c r="F3319">
        <f>IF($E3319=1,SUMIFS(Registros!$F$2:$F$6000,Registros!$A$2:$A$6000,"NP",Registros!$B$2:$B$6000,$A3319),0)</f>
        <v>0</v>
      </c>
      <c r="G3319">
        <f>IF(COUNTIFS(Registros!$A$2:$A$6000,"MOV",Registros!$B$2:$B$6000,$A3319)&gt;0,1,0)</f>
        <v>1</v>
      </c>
      <c r="H3319">
        <f>IF($G3319=1,SUMIFS(Registros!$F$2:$F$6000,Registros!$A$2:$A$6000,"MOV",Registros!$B$2:$B$6000,$A3319),0)</f>
        <v>15</v>
      </c>
      <c r="I3319">
        <f>IF(COUNTIFS(Registros!$A$2:$A$6000,"CS",Registros!$B$2:$B$6000,$A3319)&gt;0,1,0)</f>
        <v>0</v>
      </c>
      <c r="J3319">
        <f>IF($I3319=1,SUMIFS(Registros!$I$2:$I$6000,Registros!$A$2:$A$6000,"CS",Registros!$B$2:$B$6000,$A3319),0)</f>
        <v>0</v>
      </c>
      <c r="K3319">
        <f>IF(COUNTIFS(Winback!$K$2:$K$300,$A3319)&gt;0,1,0)</f>
        <v>0</v>
      </c>
      <c r="L3319">
        <f>IF(AND($K3319=1,LEFT($A3319,3)="WB-"),SUMIFS(Winback!$D$2:$D$300,Winback!$K$2:$K$300,$A3319),0)</f>
        <v>0</v>
      </c>
      <c r="M3319">
        <f>IF(OR($E3319=1,$G3319=1,SUMIFS(Registros!$J$2:$J$6000,Registros!$B$2:$B$6000,$A3319)&gt;0),1,0)</f>
        <v>1</v>
      </c>
      <c r="N3319">
        <f>IF($J3319&gt;0,1,IF(COUNTIFS(Registros!$A$2:$A$6000,"CS",Registros!$B$2:$B$6000,$A3319,Registros!$K$2:$K$6000,"&lt;&gt;")&gt;0,1,0))</f>
        <v>0</v>
      </c>
      <c r="O3319" t="str">
        <f t="shared" si="255"/>
        <v>SOLO MÓVIL</v>
      </c>
      <c r="P3319" t="str">
        <f t="shared" si="256"/>
        <v>Ofrecer fijo + internet (FLBBTV)</v>
      </c>
      <c r="Q3319">
        <f t="shared" si="257"/>
        <v>15</v>
      </c>
      <c r="R3319">
        <f>IFERROR(VLOOKUP($A3319,Registros!$B$2:$G$6000,6,0),IFERROR(INDEX(Winback!$C$2:$C$300,MATCH($A3319,Winback!$K$2:$K$300,0)),""))</f>
        <v>0</v>
      </c>
      <c r="S3319" t="str">
        <f t="shared" si="258"/>
        <v>+MOV</v>
      </c>
      <c r="T3319">
        <f t="shared" si="259"/>
        <v>1</v>
      </c>
    </row>
    <row r="3320" spans="1:20" x14ac:dyDescent="0.35">
      <c r="A3320" t="s">
        <v>16372</v>
      </c>
      <c r="B3320" t="s">
        <v>16373</v>
      </c>
      <c r="C3320" t="s">
        <v>16374</v>
      </c>
      <c r="D3320" t="s">
        <v>16375</v>
      </c>
      <c r="E3320">
        <f>IF(COUNTIFS(Registros!$A$2:$A$6000,"NP",Registros!$B$2:$B$6000,$A3320)&gt;0,1,0)</f>
        <v>0</v>
      </c>
      <c r="F3320">
        <f>IF($E3320=1,SUMIFS(Registros!$F$2:$F$6000,Registros!$A$2:$A$6000,"NP",Registros!$B$2:$B$6000,$A3320),0)</f>
        <v>0</v>
      </c>
      <c r="G3320">
        <f>IF(COUNTIFS(Registros!$A$2:$A$6000,"MOV",Registros!$B$2:$B$6000,$A3320)&gt;0,1,0)</f>
        <v>1</v>
      </c>
      <c r="H3320">
        <f>IF($G3320=1,SUMIFS(Registros!$F$2:$F$6000,Registros!$A$2:$A$6000,"MOV",Registros!$B$2:$B$6000,$A3320),0)</f>
        <v>15</v>
      </c>
      <c r="I3320">
        <f>IF(COUNTIFS(Registros!$A$2:$A$6000,"CS",Registros!$B$2:$B$6000,$A3320)&gt;0,1,0)</f>
        <v>0</v>
      </c>
      <c r="J3320">
        <f>IF($I3320=1,SUMIFS(Registros!$I$2:$I$6000,Registros!$A$2:$A$6000,"CS",Registros!$B$2:$B$6000,$A3320),0)</f>
        <v>0</v>
      </c>
      <c r="K3320">
        <f>IF(COUNTIFS(Winback!$K$2:$K$300,$A3320)&gt;0,1,0)</f>
        <v>0</v>
      </c>
      <c r="L3320">
        <f>IF(AND($K3320=1,LEFT($A3320,3)="WB-"),SUMIFS(Winback!$D$2:$D$300,Winback!$K$2:$K$300,$A3320),0)</f>
        <v>0</v>
      </c>
      <c r="M3320">
        <f>IF(OR($E3320=1,$G3320=1,SUMIFS(Registros!$J$2:$J$6000,Registros!$B$2:$B$6000,$A3320)&gt;0),1,0)</f>
        <v>1</v>
      </c>
      <c r="N3320">
        <f>IF($J3320&gt;0,1,IF(COUNTIFS(Registros!$A$2:$A$6000,"CS",Registros!$B$2:$B$6000,$A3320,Registros!$K$2:$K$6000,"&lt;&gt;")&gt;0,1,0))</f>
        <v>0</v>
      </c>
      <c r="O3320" t="str">
        <f t="shared" si="255"/>
        <v>SOLO MÓVIL</v>
      </c>
      <c r="P3320" t="str">
        <f t="shared" si="256"/>
        <v>Ofrecer fijo + internet (FLBBTV)</v>
      </c>
      <c r="Q3320">
        <f t="shared" si="257"/>
        <v>15</v>
      </c>
      <c r="R3320">
        <f>IFERROR(VLOOKUP($A3320,Registros!$B$2:$G$6000,6,0),IFERROR(INDEX(Winback!$C$2:$C$300,MATCH($A3320,Winback!$K$2:$K$300,0)),""))</f>
        <v>0</v>
      </c>
      <c r="S3320" t="str">
        <f t="shared" si="258"/>
        <v>+MOV</v>
      </c>
      <c r="T3320">
        <f t="shared" si="259"/>
        <v>1</v>
      </c>
    </row>
    <row r="3321" spans="1:20" x14ac:dyDescent="0.35">
      <c r="A3321" t="s">
        <v>16377</v>
      </c>
      <c r="B3321" t="s">
        <v>16378</v>
      </c>
      <c r="C3321" t="s">
        <v>16379</v>
      </c>
      <c r="D3321" t="s">
        <v>16380</v>
      </c>
      <c r="E3321">
        <f>IF(COUNTIFS(Registros!$A$2:$A$6000,"NP",Registros!$B$2:$B$6000,$A3321)&gt;0,1,0)</f>
        <v>0</v>
      </c>
      <c r="F3321">
        <f>IF($E3321=1,SUMIFS(Registros!$F$2:$F$6000,Registros!$A$2:$A$6000,"NP",Registros!$B$2:$B$6000,$A3321),0)</f>
        <v>0</v>
      </c>
      <c r="G3321">
        <f>IF(COUNTIFS(Registros!$A$2:$A$6000,"MOV",Registros!$B$2:$B$6000,$A3321)&gt;0,1,0)</f>
        <v>1</v>
      </c>
      <c r="H3321">
        <f>IF($G3321=1,SUMIFS(Registros!$F$2:$F$6000,Registros!$A$2:$A$6000,"MOV",Registros!$B$2:$B$6000,$A3321),0)</f>
        <v>15</v>
      </c>
      <c r="I3321">
        <f>IF(COUNTIFS(Registros!$A$2:$A$6000,"CS",Registros!$B$2:$B$6000,$A3321)&gt;0,1,0)</f>
        <v>0</v>
      </c>
      <c r="J3321">
        <f>IF($I3321=1,SUMIFS(Registros!$I$2:$I$6000,Registros!$A$2:$A$6000,"CS",Registros!$B$2:$B$6000,$A3321),0)</f>
        <v>0</v>
      </c>
      <c r="K3321">
        <f>IF(COUNTIFS(Winback!$K$2:$K$300,$A3321)&gt;0,1,0)</f>
        <v>0</v>
      </c>
      <c r="L3321">
        <f>IF(AND($K3321=1,LEFT($A3321,3)="WB-"),SUMIFS(Winback!$D$2:$D$300,Winback!$K$2:$K$300,$A3321),0)</f>
        <v>0</v>
      </c>
      <c r="M3321">
        <f>IF(OR($E3321=1,$G3321=1,SUMIFS(Registros!$J$2:$J$6000,Registros!$B$2:$B$6000,$A3321)&gt;0),1,0)</f>
        <v>1</v>
      </c>
      <c r="N3321">
        <f>IF($J3321&gt;0,1,IF(COUNTIFS(Registros!$A$2:$A$6000,"CS",Registros!$B$2:$B$6000,$A3321,Registros!$K$2:$K$6000,"&lt;&gt;")&gt;0,1,0))</f>
        <v>0</v>
      </c>
      <c r="O3321" t="str">
        <f t="shared" si="255"/>
        <v>SOLO MÓVIL</v>
      </c>
      <c r="P3321" t="str">
        <f t="shared" si="256"/>
        <v>Ofrecer fijo + internet (FLBBTV)</v>
      </c>
      <c r="Q3321">
        <f t="shared" si="257"/>
        <v>15</v>
      </c>
      <c r="R3321">
        <f>IFERROR(VLOOKUP($A3321,Registros!$B$2:$G$6000,6,0),IFERROR(INDEX(Winback!$C$2:$C$300,MATCH($A3321,Winback!$K$2:$K$300,0)),""))</f>
        <v>0</v>
      </c>
      <c r="S3321" t="str">
        <f t="shared" si="258"/>
        <v>+MOV</v>
      </c>
      <c r="T3321">
        <f t="shared" si="259"/>
        <v>1</v>
      </c>
    </row>
    <row r="3322" spans="1:20" x14ac:dyDescent="0.35">
      <c r="A3322" t="s">
        <v>16382</v>
      </c>
      <c r="B3322" t="s">
        <v>16383</v>
      </c>
      <c r="C3322" t="s">
        <v>16384</v>
      </c>
      <c r="D3322" t="s">
        <v>16385</v>
      </c>
      <c r="E3322">
        <f>IF(COUNTIFS(Registros!$A$2:$A$6000,"NP",Registros!$B$2:$B$6000,$A3322)&gt;0,1,0)</f>
        <v>0</v>
      </c>
      <c r="F3322">
        <f>IF($E3322=1,SUMIFS(Registros!$F$2:$F$6000,Registros!$A$2:$A$6000,"NP",Registros!$B$2:$B$6000,$A3322),0)</f>
        <v>0</v>
      </c>
      <c r="G3322">
        <f>IF(COUNTIFS(Registros!$A$2:$A$6000,"MOV",Registros!$B$2:$B$6000,$A3322)&gt;0,1,0)</f>
        <v>1</v>
      </c>
      <c r="H3322">
        <f>IF($G3322=1,SUMIFS(Registros!$F$2:$F$6000,Registros!$A$2:$A$6000,"MOV",Registros!$B$2:$B$6000,$A3322),0)</f>
        <v>15</v>
      </c>
      <c r="I3322">
        <f>IF(COUNTIFS(Registros!$A$2:$A$6000,"CS",Registros!$B$2:$B$6000,$A3322)&gt;0,1,0)</f>
        <v>0</v>
      </c>
      <c r="J3322">
        <f>IF($I3322=1,SUMIFS(Registros!$I$2:$I$6000,Registros!$A$2:$A$6000,"CS",Registros!$B$2:$B$6000,$A3322),0)</f>
        <v>0</v>
      </c>
      <c r="K3322">
        <f>IF(COUNTIFS(Winback!$K$2:$K$300,$A3322)&gt;0,1,0)</f>
        <v>0</v>
      </c>
      <c r="L3322">
        <f>IF(AND($K3322=1,LEFT($A3322,3)="WB-"),SUMIFS(Winback!$D$2:$D$300,Winback!$K$2:$K$300,$A3322),0)</f>
        <v>0</v>
      </c>
      <c r="M3322">
        <f>IF(OR($E3322=1,$G3322=1,SUMIFS(Registros!$J$2:$J$6000,Registros!$B$2:$B$6000,$A3322)&gt;0),1,0)</f>
        <v>1</v>
      </c>
      <c r="N3322">
        <f>IF($J3322&gt;0,1,IF(COUNTIFS(Registros!$A$2:$A$6000,"CS",Registros!$B$2:$B$6000,$A3322,Registros!$K$2:$K$6000,"&lt;&gt;")&gt;0,1,0))</f>
        <v>0</v>
      </c>
      <c r="O3322" t="str">
        <f t="shared" si="255"/>
        <v>SOLO MÓVIL</v>
      </c>
      <c r="P3322" t="str">
        <f t="shared" si="256"/>
        <v>Ofrecer fijo + internet (FLBBTV)</v>
      </c>
      <c r="Q3322">
        <f t="shared" si="257"/>
        <v>15</v>
      </c>
      <c r="R3322">
        <f>IFERROR(VLOOKUP($A3322,Registros!$B$2:$G$6000,6,0),IFERROR(INDEX(Winback!$C$2:$C$300,MATCH($A3322,Winback!$K$2:$K$300,0)),""))</f>
        <v>0</v>
      </c>
      <c r="S3322" t="str">
        <f t="shared" si="258"/>
        <v>+MOV</v>
      </c>
      <c r="T3322">
        <f t="shared" si="259"/>
        <v>1</v>
      </c>
    </row>
    <row r="3323" spans="1:20" x14ac:dyDescent="0.35">
      <c r="A3323" t="s">
        <v>16387</v>
      </c>
      <c r="B3323" t="s">
        <v>16388</v>
      </c>
      <c r="C3323" t="s">
        <v>16389</v>
      </c>
      <c r="D3323" t="s">
        <v>16390</v>
      </c>
      <c r="E3323">
        <f>IF(COUNTIFS(Registros!$A$2:$A$6000,"NP",Registros!$B$2:$B$6000,$A3323)&gt;0,1,0)</f>
        <v>0</v>
      </c>
      <c r="F3323">
        <f>IF($E3323=1,SUMIFS(Registros!$F$2:$F$6000,Registros!$A$2:$A$6000,"NP",Registros!$B$2:$B$6000,$A3323),0)</f>
        <v>0</v>
      </c>
      <c r="G3323">
        <f>IF(COUNTIFS(Registros!$A$2:$A$6000,"MOV",Registros!$B$2:$B$6000,$A3323)&gt;0,1,0)</f>
        <v>1</v>
      </c>
      <c r="H3323">
        <f>IF($G3323=1,SUMIFS(Registros!$F$2:$F$6000,Registros!$A$2:$A$6000,"MOV",Registros!$B$2:$B$6000,$A3323),0)</f>
        <v>30</v>
      </c>
      <c r="I3323">
        <f>IF(COUNTIFS(Registros!$A$2:$A$6000,"CS",Registros!$B$2:$B$6000,$A3323)&gt;0,1,0)</f>
        <v>0</v>
      </c>
      <c r="J3323">
        <f>IF($I3323=1,SUMIFS(Registros!$I$2:$I$6000,Registros!$A$2:$A$6000,"CS",Registros!$B$2:$B$6000,$A3323),0)</f>
        <v>0</v>
      </c>
      <c r="K3323">
        <f>IF(COUNTIFS(Winback!$K$2:$K$300,$A3323)&gt;0,1,0)</f>
        <v>0</v>
      </c>
      <c r="L3323">
        <f>IF(AND($K3323=1,LEFT($A3323,3)="WB-"),SUMIFS(Winback!$D$2:$D$300,Winback!$K$2:$K$300,$A3323),0)</f>
        <v>0</v>
      </c>
      <c r="M3323">
        <f>IF(OR($E3323=1,$G3323=1,SUMIFS(Registros!$J$2:$J$6000,Registros!$B$2:$B$6000,$A3323)&gt;0),1,0)</f>
        <v>1</v>
      </c>
      <c r="N3323">
        <f>IF($J3323&gt;0,1,IF(COUNTIFS(Registros!$A$2:$A$6000,"CS",Registros!$B$2:$B$6000,$A3323,Registros!$K$2:$K$6000,"&lt;&gt;")&gt;0,1,0))</f>
        <v>0</v>
      </c>
      <c r="O3323" t="str">
        <f t="shared" si="255"/>
        <v>SOLO MÓVIL</v>
      </c>
      <c r="P3323" t="str">
        <f t="shared" si="256"/>
        <v>Ofrecer fijo + internet (FLBBTV)</v>
      </c>
      <c r="Q3323">
        <f t="shared" si="257"/>
        <v>30</v>
      </c>
      <c r="R3323">
        <f>IFERROR(VLOOKUP($A3323,Registros!$B$2:$G$6000,6,0),IFERROR(INDEX(Winback!$C$2:$C$300,MATCH($A3323,Winback!$K$2:$K$300,0)),""))</f>
        <v>0</v>
      </c>
      <c r="S3323" t="str">
        <f t="shared" si="258"/>
        <v>+MOV</v>
      </c>
      <c r="T3323">
        <f t="shared" si="259"/>
        <v>1</v>
      </c>
    </row>
    <row r="3324" spans="1:20" x14ac:dyDescent="0.35">
      <c r="A3324" t="s">
        <v>16392</v>
      </c>
      <c r="B3324" t="s">
        <v>16393</v>
      </c>
      <c r="C3324" t="s">
        <v>16394</v>
      </c>
      <c r="D3324" t="s">
        <v>16395</v>
      </c>
      <c r="E3324">
        <f>IF(COUNTIFS(Registros!$A$2:$A$6000,"NP",Registros!$B$2:$B$6000,$A3324)&gt;0,1,0)</f>
        <v>0</v>
      </c>
      <c r="F3324">
        <f>IF($E3324=1,SUMIFS(Registros!$F$2:$F$6000,Registros!$A$2:$A$6000,"NP",Registros!$B$2:$B$6000,$A3324),0)</f>
        <v>0</v>
      </c>
      <c r="G3324">
        <f>IF(COUNTIFS(Registros!$A$2:$A$6000,"MOV",Registros!$B$2:$B$6000,$A3324)&gt;0,1,0)</f>
        <v>1</v>
      </c>
      <c r="H3324">
        <f>IF($G3324=1,SUMIFS(Registros!$F$2:$F$6000,Registros!$A$2:$A$6000,"MOV",Registros!$B$2:$B$6000,$A3324),0)</f>
        <v>0</v>
      </c>
      <c r="I3324">
        <f>IF(COUNTIFS(Registros!$A$2:$A$6000,"CS",Registros!$B$2:$B$6000,$A3324)&gt;0,1,0)</f>
        <v>0</v>
      </c>
      <c r="J3324">
        <f>IF($I3324=1,SUMIFS(Registros!$I$2:$I$6000,Registros!$A$2:$A$6000,"CS",Registros!$B$2:$B$6000,$A3324),0)</f>
        <v>0</v>
      </c>
      <c r="K3324">
        <f>IF(COUNTIFS(Winback!$K$2:$K$300,$A3324)&gt;0,1,0)</f>
        <v>0</v>
      </c>
      <c r="L3324">
        <f>IF(AND($K3324=1,LEFT($A3324,3)="WB-"),SUMIFS(Winback!$D$2:$D$300,Winback!$K$2:$K$300,$A3324),0)</f>
        <v>0</v>
      </c>
      <c r="M3324">
        <f>IF(OR($E3324=1,$G3324=1,SUMIFS(Registros!$J$2:$J$6000,Registros!$B$2:$B$6000,$A3324)&gt;0),1,0)</f>
        <v>1</v>
      </c>
      <c r="N3324">
        <f>IF($J3324&gt;0,1,IF(COUNTIFS(Registros!$A$2:$A$6000,"CS",Registros!$B$2:$B$6000,$A3324,Registros!$K$2:$K$6000,"&lt;&gt;")&gt;0,1,0))</f>
        <v>0</v>
      </c>
      <c r="O3324" t="str">
        <f t="shared" si="255"/>
        <v>SOLO MÓVIL</v>
      </c>
      <c r="P3324" t="str">
        <f t="shared" si="256"/>
        <v>Ofrecer fijo + internet (FLBBTV)</v>
      </c>
      <c r="Q3324">
        <f t="shared" si="257"/>
        <v>0</v>
      </c>
      <c r="R3324">
        <f>IFERROR(VLOOKUP($A3324,Registros!$B$2:$G$6000,6,0),IFERROR(INDEX(Winback!$C$2:$C$300,MATCH($A3324,Winback!$K$2:$K$300,0)),""))</f>
        <v>0</v>
      </c>
      <c r="S3324" t="str">
        <f t="shared" si="258"/>
        <v>+MOV</v>
      </c>
      <c r="T3324">
        <f t="shared" si="259"/>
        <v>1</v>
      </c>
    </row>
    <row r="3325" spans="1:20" x14ac:dyDescent="0.35">
      <c r="A3325" t="s">
        <v>16396</v>
      </c>
      <c r="B3325" t="s">
        <v>16397</v>
      </c>
      <c r="C3325" t="s">
        <v>16398</v>
      </c>
      <c r="D3325" t="s">
        <v>16399</v>
      </c>
      <c r="E3325">
        <f>IF(COUNTIFS(Registros!$A$2:$A$6000,"NP",Registros!$B$2:$B$6000,$A3325)&gt;0,1,0)</f>
        <v>0</v>
      </c>
      <c r="F3325">
        <f>IF($E3325=1,SUMIFS(Registros!$F$2:$F$6000,Registros!$A$2:$A$6000,"NP",Registros!$B$2:$B$6000,$A3325),0)</f>
        <v>0</v>
      </c>
      <c r="G3325">
        <f>IF(COUNTIFS(Registros!$A$2:$A$6000,"MOV",Registros!$B$2:$B$6000,$A3325)&gt;0,1,0)</f>
        <v>1</v>
      </c>
      <c r="H3325">
        <f>IF($G3325=1,SUMIFS(Registros!$F$2:$F$6000,Registros!$A$2:$A$6000,"MOV",Registros!$B$2:$B$6000,$A3325),0)</f>
        <v>19.25</v>
      </c>
      <c r="I3325">
        <f>IF(COUNTIFS(Registros!$A$2:$A$6000,"CS",Registros!$B$2:$B$6000,$A3325)&gt;0,1,0)</f>
        <v>0</v>
      </c>
      <c r="J3325">
        <f>IF($I3325=1,SUMIFS(Registros!$I$2:$I$6000,Registros!$A$2:$A$6000,"CS",Registros!$B$2:$B$6000,$A3325),0)</f>
        <v>0</v>
      </c>
      <c r="K3325">
        <f>IF(COUNTIFS(Winback!$K$2:$K$300,$A3325)&gt;0,1,0)</f>
        <v>0</v>
      </c>
      <c r="L3325">
        <f>IF(AND($K3325=1,LEFT($A3325,3)="WB-"),SUMIFS(Winback!$D$2:$D$300,Winback!$K$2:$K$300,$A3325),0)</f>
        <v>0</v>
      </c>
      <c r="M3325">
        <f>IF(OR($E3325=1,$G3325=1,SUMIFS(Registros!$J$2:$J$6000,Registros!$B$2:$B$6000,$A3325)&gt;0),1,0)</f>
        <v>1</v>
      </c>
      <c r="N3325">
        <f>IF($J3325&gt;0,1,IF(COUNTIFS(Registros!$A$2:$A$6000,"CS",Registros!$B$2:$B$6000,$A3325,Registros!$K$2:$K$6000,"&lt;&gt;")&gt;0,1,0))</f>
        <v>0</v>
      </c>
      <c r="O3325" t="str">
        <f t="shared" si="255"/>
        <v>SOLO MÓVIL</v>
      </c>
      <c r="P3325" t="str">
        <f t="shared" si="256"/>
        <v>Ofrecer fijo + internet (FLBBTV)</v>
      </c>
      <c r="Q3325">
        <f t="shared" si="257"/>
        <v>19.25</v>
      </c>
      <c r="R3325">
        <f>IFERROR(VLOOKUP($A3325,Registros!$B$2:$G$6000,6,0),IFERROR(INDEX(Winback!$C$2:$C$300,MATCH($A3325,Winback!$K$2:$K$300,0)),""))</f>
        <v>0</v>
      </c>
      <c r="S3325" t="str">
        <f t="shared" si="258"/>
        <v>+MOV</v>
      </c>
      <c r="T3325">
        <f t="shared" si="259"/>
        <v>1</v>
      </c>
    </row>
    <row r="3326" spans="1:20" x14ac:dyDescent="0.35">
      <c r="A3326" t="s">
        <v>16401</v>
      </c>
      <c r="B3326" t="s">
        <v>16402</v>
      </c>
      <c r="C3326" t="s">
        <v>16403</v>
      </c>
      <c r="D3326" t="s">
        <v>16404</v>
      </c>
      <c r="E3326">
        <f>IF(COUNTIFS(Registros!$A$2:$A$6000,"NP",Registros!$B$2:$B$6000,$A3326)&gt;0,1,0)</f>
        <v>0</v>
      </c>
      <c r="F3326">
        <f>IF($E3326=1,SUMIFS(Registros!$F$2:$F$6000,Registros!$A$2:$A$6000,"NP",Registros!$B$2:$B$6000,$A3326),0)</f>
        <v>0</v>
      </c>
      <c r="G3326">
        <f>IF(COUNTIFS(Registros!$A$2:$A$6000,"MOV",Registros!$B$2:$B$6000,$A3326)&gt;0,1,0)</f>
        <v>1</v>
      </c>
      <c r="H3326">
        <f>IF($G3326=1,SUMIFS(Registros!$F$2:$F$6000,Registros!$A$2:$A$6000,"MOV",Registros!$B$2:$B$6000,$A3326),0)</f>
        <v>15</v>
      </c>
      <c r="I3326">
        <f>IF(COUNTIFS(Registros!$A$2:$A$6000,"CS",Registros!$B$2:$B$6000,$A3326)&gt;0,1,0)</f>
        <v>0</v>
      </c>
      <c r="J3326">
        <f>IF($I3326=1,SUMIFS(Registros!$I$2:$I$6000,Registros!$A$2:$A$6000,"CS",Registros!$B$2:$B$6000,$A3326),0)</f>
        <v>0</v>
      </c>
      <c r="K3326">
        <f>IF(COUNTIFS(Winback!$K$2:$K$300,$A3326)&gt;0,1,0)</f>
        <v>0</v>
      </c>
      <c r="L3326">
        <f>IF(AND($K3326=1,LEFT($A3326,3)="WB-"),SUMIFS(Winback!$D$2:$D$300,Winback!$K$2:$K$300,$A3326),0)</f>
        <v>0</v>
      </c>
      <c r="M3326">
        <f>IF(OR($E3326=1,$G3326=1,SUMIFS(Registros!$J$2:$J$6000,Registros!$B$2:$B$6000,$A3326)&gt;0),1,0)</f>
        <v>1</v>
      </c>
      <c r="N3326">
        <f>IF($J3326&gt;0,1,IF(COUNTIFS(Registros!$A$2:$A$6000,"CS",Registros!$B$2:$B$6000,$A3326,Registros!$K$2:$K$6000,"&lt;&gt;")&gt;0,1,0))</f>
        <v>0</v>
      </c>
      <c r="O3326" t="str">
        <f t="shared" si="255"/>
        <v>SOLO MÓVIL</v>
      </c>
      <c r="P3326" t="str">
        <f t="shared" si="256"/>
        <v>Ofrecer fijo + internet (FLBBTV)</v>
      </c>
      <c r="Q3326">
        <f t="shared" si="257"/>
        <v>15</v>
      </c>
      <c r="R3326">
        <f>IFERROR(VLOOKUP($A3326,Registros!$B$2:$G$6000,6,0),IFERROR(INDEX(Winback!$C$2:$C$300,MATCH($A3326,Winback!$K$2:$K$300,0)),""))</f>
        <v>0</v>
      </c>
      <c r="S3326" t="str">
        <f t="shared" si="258"/>
        <v>+MOV</v>
      </c>
      <c r="T3326">
        <f t="shared" si="259"/>
        <v>1</v>
      </c>
    </row>
    <row r="3327" spans="1:20" x14ac:dyDescent="0.35">
      <c r="A3327" t="s">
        <v>16406</v>
      </c>
      <c r="B3327" t="s">
        <v>16407</v>
      </c>
      <c r="C3327" t="s">
        <v>16403</v>
      </c>
      <c r="D3327" t="s">
        <v>16404</v>
      </c>
      <c r="E3327">
        <f>IF(COUNTIFS(Registros!$A$2:$A$6000,"NP",Registros!$B$2:$B$6000,$A3327)&gt;0,1,0)</f>
        <v>0</v>
      </c>
      <c r="F3327">
        <f>IF($E3327=1,SUMIFS(Registros!$F$2:$F$6000,Registros!$A$2:$A$6000,"NP",Registros!$B$2:$B$6000,$A3327),0)</f>
        <v>0</v>
      </c>
      <c r="G3327">
        <f>IF(COUNTIFS(Registros!$A$2:$A$6000,"MOV",Registros!$B$2:$B$6000,$A3327)&gt;0,1,0)</f>
        <v>1</v>
      </c>
      <c r="H3327">
        <f>IF($G3327=1,SUMIFS(Registros!$F$2:$F$6000,Registros!$A$2:$A$6000,"MOV",Registros!$B$2:$B$6000,$A3327),0)</f>
        <v>15</v>
      </c>
      <c r="I3327">
        <f>IF(COUNTIFS(Registros!$A$2:$A$6000,"CS",Registros!$B$2:$B$6000,$A3327)&gt;0,1,0)</f>
        <v>0</v>
      </c>
      <c r="J3327">
        <f>IF($I3327=1,SUMIFS(Registros!$I$2:$I$6000,Registros!$A$2:$A$6000,"CS",Registros!$B$2:$B$6000,$A3327),0)</f>
        <v>0</v>
      </c>
      <c r="K3327">
        <f>IF(COUNTIFS(Winback!$K$2:$K$300,$A3327)&gt;0,1,0)</f>
        <v>0</v>
      </c>
      <c r="L3327">
        <f>IF(AND($K3327=1,LEFT($A3327,3)="WB-"),SUMIFS(Winback!$D$2:$D$300,Winback!$K$2:$K$300,$A3327),0)</f>
        <v>0</v>
      </c>
      <c r="M3327">
        <f>IF(OR($E3327=1,$G3327=1,SUMIFS(Registros!$J$2:$J$6000,Registros!$B$2:$B$6000,$A3327)&gt;0),1,0)</f>
        <v>1</v>
      </c>
      <c r="N3327">
        <f>IF($J3327&gt;0,1,IF(COUNTIFS(Registros!$A$2:$A$6000,"CS",Registros!$B$2:$B$6000,$A3327,Registros!$K$2:$K$6000,"&lt;&gt;")&gt;0,1,0))</f>
        <v>0</v>
      </c>
      <c r="O3327" t="str">
        <f t="shared" si="255"/>
        <v>SOLO MÓVIL</v>
      </c>
      <c r="P3327" t="str">
        <f t="shared" si="256"/>
        <v>Ofrecer fijo + internet (FLBBTV)</v>
      </c>
      <c r="Q3327">
        <f t="shared" si="257"/>
        <v>15</v>
      </c>
      <c r="R3327">
        <f>IFERROR(VLOOKUP($A3327,Registros!$B$2:$G$6000,6,0),IFERROR(INDEX(Winback!$C$2:$C$300,MATCH($A3327,Winback!$K$2:$K$300,0)),""))</f>
        <v>0</v>
      </c>
      <c r="S3327" t="str">
        <f t="shared" si="258"/>
        <v>+MOV</v>
      </c>
      <c r="T3327">
        <f t="shared" si="259"/>
        <v>1</v>
      </c>
    </row>
    <row r="3328" spans="1:20" x14ac:dyDescent="0.35">
      <c r="A3328" t="s">
        <v>16409</v>
      </c>
      <c r="B3328" t="s">
        <v>16410</v>
      </c>
      <c r="C3328" t="s">
        <v>16411</v>
      </c>
      <c r="D3328" t="s">
        <v>16412</v>
      </c>
      <c r="E3328">
        <f>IF(COUNTIFS(Registros!$A$2:$A$6000,"NP",Registros!$B$2:$B$6000,$A3328)&gt;0,1,0)</f>
        <v>0</v>
      </c>
      <c r="F3328">
        <f>IF($E3328=1,SUMIFS(Registros!$F$2:$F$6000,Registros!$A$2:$A$6000,"NP",Registros!$B$2:$B$6000,$A3328),0)</f>
        <v>0</v>
      </c>
      <c r="G3328">
        <f>IF(COUNTIFS(Registros!$A$2:$A$6000,"MOV",Registros!$B$2:$B$6000,$A3328)&gt;0,1,0)</f>
        <v>1</v>
      </c>
      <c r="H3328">
        <f>IF($G3328=1,SUMIFS(Registros!$F$2:$F$6000,Registros!$A$2:$A$6000,"MOV",Registros!$B$2:$B$6000,$A3328),0)</f>
        <v>15</v>
      </c>
      <c r="I3328">
        <f>IF(COUNTIFS(Registros!$A$2:$A$6000,"CS",Registros!$B$2:$B$6000,$A3328)&gt;0,1,0)</f>
        <v>0</v>
      </c>
      <c r="J3328">
        <f>IF($I3328=1,SUMIFS(Registros!$I$2:$I$6000,Registros!$A$2:$A$6000,"CS",Registros!$B$2:$B$6000,$A3328),0)</f>
        <v>0</v>
      </c>
      <c r="K3328">
        <f>IF(COUNTIFS(Winback!$K$2:$K$300,$A3328)&gt;0,1,0)</f>
        <v>0</v>
      </c>
      <c r="L3328">
        <f>IF(AND($K3328=1,LEFT($A3328,3)="WB-"),SUMIFS(Winback!$D$2:$D$300,Winback!$K$2:$K$300,$A3328),0)</f>
        <v>0</v>
      </c>
      <c r="M3328">
        <f>IF(OR($E3328=1,$G3328=1,SUMIFS(Registros!$J$2:$J$6000,Registros!$B$2:$B$6000,$A3328)&gt;0),1,0)</f>
        <v>1</v>
      </c>
      <c r="N3328">
        <f>IF($J3328&gt;0,1,IF(COUNTIFS(Registros!$A$2:$A$6000,"CS",Registros!$B$2:$B$6000,$A3328,Registros!$K$2:$K$6000,"&lt;&gt;")&gt;0,1,0))</f>
        <v>0</v>
      </c>
      <c r="O3328" t="str">
        <f t="shared" si="255"/>
        <v>SOLO MÓVIL</v>
      </c>
      <c r="P3328" t="str">
        <f t="shared" si="256"/>
        <v>Ofrecer fijo + internet (FLBBTV)</v>
      </c>
      <c r="Q3328">
        <f t="shared" si="257"/>
        <v>15</v>
      </c>
      <c r="R3328">
        <f>IFERROR(VLOOKUP($A3328,Registros!$B$2:$G$6000,6,0),IFERROR(INDEX(Winback!$C$2:$C$300,MATCH($A3328,Winback!$K$2:$K$300,0)),""))</f>
        <v>0</v>
      </c>
      <c r="S3328" t="str">
        <f t="shared" si="258"/>
        <v>+MOV</v>
      </c>
      <c r="T3328">
        <f t="shared" si="259"/>
        <v>1</v>
      </c>
    </row>
    <row r="3329" spans="1:20" x14ac:dyDescent="0.35">
      <c r="A3329" t="s">
        <v>16414</v>
      </c>
      <c r="B3329" t="s">
        <v>16415</v>
      </c>
      <c r="C3329" t="s">
        <v>16416</v>
      </c>
      <c r="D3329" t="s">
        <v>16417</v>
      </c>
      <c r="E3329">
        <f>IF(COUNTIFS(Registros!$A$2:$A$6000,"NP",Registros!$B$2:$B$6000,$A3329)&gt;0,1,0)</f>
        <v>0</v>
      </c>
      <c r="F3329">
        <f>IF($E3329=1,SUMIFS(Registros!$F$2:$F$6000,Registros!$A$2:$A$6000,"NP",Registros!$B$2:$B$6000,$A3329),0)</f>
        <v>0</v>
      </c>
      <c r="G3329">
        <f>IF(COUNTIFS(Registros!$A$2:$A$6000,"MOV",Registros!$B$2:$B$6000,$A3329)&gt;0,1,0)</f>
        <v>1</v>
      </c>
      <c r="H3329">
        <f>IF($G3329=1,SUMIFS(Registros!$F$2:$F$6000,Registros!$A$2:$A$6000,"MOV",Registros!$B$2:$B$6000,$A3329),0)</f>
        <v>15</v>
      </c>
      <c r="I3329">
        <f>IF(COUNTIFS(Registros!$A$2:$A$6000,"CS",Registros!$B$2:$B$6000,$A3329)&gt;0,1,0)</f>
        <v>0</v>
      </c>
      <c r="J3329">
        <f>IF($I3329=1,SUMIFS(Registros!$I$2:$I$6000,Registros!$A$2:$A$6000,"CS",Registros!$B$2:$B$6000,$A3329),0)</f>
        <v>0</v>
      </c>
      <c r="K3329">
        <f>IF(COUNTIFS(Winback!$K$2:$K$300,$A3329)&gt;0,1,0)</f>
        <v>0</v>
      </c>
      <c r="L3329">
        <f>IF(AND($K3329=1,LEFT($A3329,3)="WB-"),SUMIFS(Winback!$D$2:$D$300,Winback!$K$2:$K$300,$A3329),0)</f>
        <v>0</v>
      </c>
      <c r="M3329">
        <f>IF(OR($E3329=1,$G3329=1,SUMIFS(Registros!$J$2:$J$6000,Registros!$B$2:$B$6000,$A3329)&gt;0),1,0)</f>
        <v>1</v>
      </c>
      <c r="N3329">
        <f>IF($J3329&gt;0,1,IF(COUNTIFS(Registros!$A$2:$A$6000,"CS",Registros!$B$2:$B$6000,$A3329,Registros!$K$2:$K$6000,"&lt;&gt;")&gt;0,1,0))</f>
        <v>0</v>
      </c>
      <c r="O3329" t="str">
        <f t="shared" si="255"/>
        <v>SOLO MÓVIL</v>
      </c>
      <c r="P3329" t="str">
        <f t="shared" si="256"/>
        <v>Ofrecer fijo + internet (FLBBTV)</v>
      </c>
      <c r="Q3329">
        <f t="shared" si="257"/>
        <v>15</v>
      </c>
      <c r="R3329">
        <f>IFERROR(VLOOKUP($A3329,Registros!$B$2:$G$6000,6,0),IFERROR(INDEX(Winback!$C$2:$C$300,MATCH($A3329,Winback!$K$2:$K$300,0)),""))</f>
        <v>0</v>
      </c>
      <c r="S3329" t="str">
        <f t="shared" si="258"/>
        <v>+MOV</v>
      </c>
      <c r="T3329">
        <f t="shared" si="259"/>
        <v>1</v>
      </c>
    </row>
    <row r="3330" spans="1:20" x14ac:dyDescent="0.35">
      <c r="A3330" t="s">
        <v>16419</v>
      </c>
      <c r="B3330" t="s">
        <v>16420</v>
      </c>
      <c r="C3330" t="s">
        <v>16421</v>
      </c>
      <c r="D3330" t="s">
        <v>16422</v>
      </c>
      <c r="E3330">
        <f>IF(COUNTIFS(Registros!$A$2:$A$6000,"NP",Registros!$B$2:$B$6000,$A3330)&gt;0,1,0)</f>
        <v>0</v>
      </c>
      <c r="F3330">
        <f>IF($E3330=1,SUMIFS(Registros!$F$2:$F$6000,Registros!$A$2:$A$6000,"NP",Registros!$B$2:$B$6000,$A3330),0)</f>
        <v>0</v>
      </c>
      <c r="G3330">
        <f>IF(COUNTIFS(Registros!$A$2:$A$6000,"MOV",Registros!$B$2:$B$6000,$A3330)&gt;0,1,0)</f>
        <v>1</v>
      </c>
      <c r="H3330">
        <f>IF($G3330=1,SUMIFS(Registros!$F$2:$F$6000,Registros!$A$2:$A$6000,"MOV",Registros!$B$2:$B$6000,$A3330),0)</f>
        <v>15</v>
      </c>
      <c r="I3330">
        <f>IF(COUNTIFS(Registros!$A$2:$A$6000,"CS",Registros!$B$2:$B$6000,$A3330)&gt;0,1,0)</f>
        <v>0</v>
      </c>
      <c r="J3330">
        <f>IF($I3330=1,SUMIFS(Registros!$I$2:$I$6000,Registros!$A$2:$A$6000,"CS",Registros!$B$2:$B$6000,$A3330),0)</f>
        <v>0</v>
      </c>
      <c r="K3330">
        <f>IF(COUNTIFS(Winback!$K$2:$K$300,$A3330)&gt;0,1,0)</f>
        <v>0</v>
      </c>
      <c r="L3330">
        <f>IF(AND($K3330=1,LEFT($A3330,3)="WB-"),SUMIFS(Winback!$D$2:$D$300,Winback!$K$2:$K$300,$A3330),0)</f>
        <v>0</v>
      </c>
      <c r="M3330">
        <f>IF(OR($E3330=1,$G3330=1,SUMIFS(Registros!$J$2:$J$6000,Registros!$B$2:$B$6000,$A3330)&gt;0),1,0)</f>
        <v>1</v>
      </c>
      <c r="N3330">
        <f>IF($J3330&gt;0,1,IF(COUNTIFS(Registros!$A$2:$A$6000,"CS",Registros!$B$2:$B$6000,$A3330,Registros!$K$2:$K$6000,"&lt;&gt;")&gt;0,1,0))</f>
        <v>0</v>
      </c>
      <c r="O3330" t="str">
        <f t="shared" ref="O3330:O3393" si="260">IF(AND($K3330=1,$E3330=0,$G3330=0,$I3330=0),"WINBACK",IF(AND($M3330=1,$N3330&gt;0),"CONVERGENTE",IF($M3330=1,"SOLO MÓVIL",IF($N3330&gt;0,"SOLO FIJO / INTERNET","SIN SERVICIOS"))))</f>
        <v>SOLO MÓVIL</v>
      </c>
      <c r="P3330" t="str">
        <f t="shared" ref="P3330:P3393" si="261">IF($O3330="WINBACK","Recuperar (winback)",IF($O3330="CONVERGENTE","Upgrade / más líneas",IF($O3330="SOLO MÓVIL","Ofrecer fijo + internet (FLBBTV)",IF($O3330="SOLO FIJO / INTERNET","Ofrecer línea móvil Nextphone","Oferta completa (móvil + fijo + internet)"))))</f>
        <v>Ofrecer fijo + internet (FLBBTV)</v>
      </c>
      <c r="Q3330">
        <f t="shared" ref="Q3330:Q3393" si="262">$F3330+$H3330+$L3330</f>
        <v>15</v>
      </c>
      <c r="R3330">
        <f>IFERROR(VLOOKUP($A3330,Registros!$B$2:$G$6000,6,0),IFERROR(INDEX(Winback!$C$2:$C$300,MATCH($A3330,Winback!$K$2:$K$300,0)),""))</f>
        <v>0</v>
      </c>
      <c r="S3330" t="str">
        <f t="shared" ref="S3330:S3393" si="263">IF($E3330=1,"NP","")&amp;IF($G3330=1,"+MOV","")&amp;IF($I3330=1,"+CS","")&amp;IF($K3330=1,"+WB","")</f>
        <v>+MOV</v>
      </c>
      <c r="T3330">
        <f t="shared" ref="T3330:T3393" si="264">$E3330+$G3330+$I3330+$K3330</f>
        <v>1</v>
      </c>
    </row>
    <row r="3331" spans="1:20" x14ac:dyDescent="0.35">
      <c r="A3331" t="s">
        <v>16424</v>
      </c>
      <c r="B3331" t="s">
        <v>16425</v>
      </c>
      <c r="C3331" t="s">
        <v>16426</v>
      </c>
      <c r="D3331" t="s">
        <v>16427</v>
      </c>
      <c r="E3331">
        <f>IF(COUNTIFS(Registros!$A$2:$A$6000,"NP",Registros!$B$2:$B$6000,$A3331)&gt;0,1,0)</f>
        <v>0</v>
      </c>
      <c r="F3331">
        <f>IF($E3331=1,SUMIFS(Registros!$F$2:$F$6000,Registros!$A$2:$A$6000,"NP",Registros!$B$2:$B$6000,$A3331),0)</f>
        <v>0</v>
      </c>
      <c r="G3331">
        <f>IF(COUNTIFS(Registros!$A$2:$A$6000,"MOV",Registros!$B$2:$B$6000,$A3331)&gt;0,1,0)</f>
        <v>1</v>
      </c>
      <c r="H3331">
        <f>IF($G3331=1,SUMIFS(Registros!$F$2:$F$6000,Registros!$A$2:$A$6000,"MOV",Registros!$B$2:$B$6000,$A3331),0)</f>
        <v>15</v>
      </c>
      <c r="I3331">
        <f>IF(COUNTIFS(Registros!$A$2:$A$6000,"CS",Registros!$B$2:$B$6000,$A3331)&gt;0,1,0)</f>
        <v>0</v>
      </c>
      <c r="J3331">
        <f>IF($I3331=1,SUMIFS(Registros!$I$2:$I$6000,Registros!$A$2:$A$6000,"CS",Registros!$B$2:$B$6000,$A3331),0)</f>
        <v>0</v>
      </c>
      <c r="K3331">
        <f>IF(COUNTIFS(Winback!$K$2:$K$300,$A3331)&gt;0,1,0)</f>
        <v>0</v>
      </c>
      <c r="L3331">
        <f>IF(AND($K3331=1,LEFT($A3331,3)="WB-"),SUMIFS(Winback!$D$2:$D$300,Winback!$K$2:$K$300,$A3331),0)</f>
        <v>0</v>
      </c>
      <c r="M3331">
        <f>IF(OR($E3331=1,$G3331=1,SUMIFS(Registros!$J$2:$J$6000,Registros!$B$2:$B$6000,$A3331)&gt;0),1,0)</f>
        <v>1</v>
      </c>
      <c r="N3331">
        <f>IF($J3331&gt;0,1,IF(COUNTIFS(Registros!$A$2:$A$6000,"CS",Registros!$B$2:$B$6000,$A3331,Registros!$K$2:$K$6000,"&lt;&gt;")&gt;0,1,0))</f>
        <v>0</v>
      </c>
      <c r="O3331" t="str">
        <f t="shared" si="260"/>
        <v>SOLO MÓVIL</v>
      </c>
      <c r="P3331" t="str">
        <f t="shared" si="261"/>
        <v>Ofrecer fijo + internet (FLBBTV)</v>
      </c>
      <c r="Q3331">
        <f t="shared" si="262"/>
        <v>15</v>
      </c>
      <c r="R3331">
        <f>IFERROR(VLOOKUP($A3331,Registros!$B$2:$G$6000,6,0),IFERROR(INDEX(Winback!$C$2:$C$300,MATCH($A3331,Winback!$K$2:$K$300,0)),""))</f>
        <v>0</v>
      </c>
      <c r="S3331" t="str">
        <f t="shared" si="263"/>
        <v>+MOV</v>
      </c>
      <c r="T3331">
        <f t="shared" si="264"/>
        <v>1</v>
      </c>
    </row>
    <row r="3332" spans="1:20" x14ac:dyDescent="0.35">
      <c r="A3332" t="s">
        <v>16429</v>
      </c>
      <c r="B3332" t="s">
        <v>16430</v>
      </c>
      <c r="C3332" t="s">
        <v>16431</v>
      </c>
      <c r="D3332" t="s">
        <v>16432</v>
      </c>
      <c r="E3332">
        <f>IF(COUNTIFS(Registros!$A$2:$A$6000,"NP",Registros!$B$2:$B$6000,$A3332)&gt;0,1,0)</f>
        <v>0</v>
      </c>
      <c r="F3332">
        <f>IF($E3332=1,SUMIFS(Registros!$F$2:$F$6000,Registros!$A$2:$A$6000,"NP",Registros!$B$2:$B$6000,$A3332),0)</f>
        <v>0</v>
      </c>
      <c r="G3332">
        <f>IF(COUNTIFS(Registros!$A$2:$A$6000,"MOV",Registros!$B$2:$B$6000,$A3332)&gt;0,1,0)</f>
        <v>1</v>
      </c>
      <c r="H3332">
        <f>IF($G3332=1,SUMIFS(Registros!$F$2:$F$6000,Registros!$A$2:$A$6000,"MOV",Registros!$B$2:$B$6000,$A3332),0)</f>
        <v>30</v>
      </c>
      <c r="I3332">
        <f>IF(COUNTIFS(Registros!$A$2:$A$6000,"CS",Registros!$B$2:$B$6000,$A3332)&gt;0,1,0)</f>
        <v>0</v>
      </c>
      <c r="J3332">
        <f>IF($I3332=1,SUMIFS(Registros!$I$2:$I$6000,Registros!$A$2:$A$6000,"CS",Registros!$B$2:$B$6000,$A3332),0)</f>
        <v>0</v>
      </c>
      <c r="K3332">
        <f>IF(COUNTIFS(Winback!$K$2:$K$300,$A3332)&gt;0,1,0)</f>
        <v>0</v>
      </c>
      <c r="L3332">
        <f>IF(AND($K3332=1,LEFT($A3332,3)="WB-"),SUMIFS(Winback!$D$2:$D$300,Winback!$K$2:$K$300,$A3332),0)</f>
        <v>0</v>
      </c>
      <c r="M3332">
        <f>IF(OR($E3332=1,$G3332=1,SUMIFS(Registros!$J$2:$J$6000,Registros!$B$2:$B$6000,$A3332)&gt;0),1,0)</f>
        <v>1</v>
      </c>
      <c r="N3332">
        <f>IF($J3332&gt;0,1,IF(COUNTIFS(Registros!$A$2:$A$6000,"CS",Registros!$B$2:$B$6000,$A3332,Registros!$K$2:$K$6000,"&lt;&gt;")&gt;0,1,0))</f>
        <v>0</v>
      </c>
      <c r="O3332" t="str">
        <f t="shared" si="260"/>
        <v>SOLO MÓVIL</v>
      </c>
      <c r="P3332" t="str">
        <f t="shared" si="261"/>
        <v>Ofrecer fijo + internet (FLBBTV)</v>
      </c>
      <c r="Q3332">
        <f t="shared" si="262"/>
        <v>30</v>
      </c>
      <c r="R3332">
        <f>IFERROR(VLOOKUP($A3332,Registros!$B$2:$G$6000,6,0),IFERROR(INDEX(Winback!$C$2:$C$300,MATCH($A3332,Winback!$K$2:$K$300,0)),""))</f>
        <v>0</v>
      </c>
      <c r="S3332" t="str">
        <f t="shared" si="263"/>
        <v>+MOV</v>
      </c>
      <c r="T3332">
        <f t="shared" si="264"/>
        <v>1</v>
      </c>
    </row>
    <row r="3333" spans="1:20" x14ac:dyDescent="0.35">
      <c r="A3333" t="s">
        <v>16434</v>
      </c>
      <c r="B3333" t="s">
        <v>16435</v>
      </c>
      <c r="C3333" t="s">
        <v>16436</v>
      </c>
      <c r="D3333" t="s">
        <v>16437</v>
      </c>
      <c r="E3333">
        <f>IF(COUNTIFS(Registros!$A$2:$A$6000,"NP",Registros!$B$2:$B$6000,$A3333)&gt;0,1,0)</f>
        <v>0</v>
      </c>
      <c r="F3333">
        <f>IF($E3333=1,SUMIFS(Registros!$F$2:$F$6000,Registros!$A$2:$A$6000,"NP",Registros!$B$2:$B$6000,$A3333),0)</f>
        <v>0</v>
      </c>
      <c r="G3333">
        <f>IF(COUNTIFS(Registros!$A$2:$A$6000,"MOV",Registros!$B$2:$B$6000,$A3333)&gt;0,1,0)</f>
        <v>1</v>
      </c>
      <c r="H3333">
        <f>IF($G3333=1,SUMIFS(Registros!$F$2:$F$6000,Registros!$A$2:$A$6000,"MOV",Registros!$B$2:$B$6000,$A3333),0)</f>
        <v>15</v>
      </c>
      <c r="I3333">
        <f>IF(COUNTIFS(Registros!$A$2:$A$6000,"CS",Registros!$B$2:$B$6000,$A3333)&gt;0,1,0)</f>
        <v>0</v>
      </c>
      <c r="J3333">
        <f>IF($I3333=1,SUMIFS(Registros!$I$2:$I$6000,Registros!$A$2:$A$6000,"CS",Registros!$B$2:$B$6000,$A3333),0)</f>
        <v>0</v>
      </c>
      <c r="K3333">
        <f>IF(COUNTIFS(Winback!$K$2:$K$300,$A3333)&gt;0,1,0)</f>
        <v>0</v>
      </c>
      <c r="L3333">
        <f>IF(AND($K3333=1,LEFT($A3333,3)="WB-"),SUMIFS(Winback!$D$2:$D$300,Winback!$K$2:$K$300,$A3333),0)</f>
        <v>0</v>
      </c>
      <c r="M3333">
        <f>IF(OR($E3333=1,$G3333=1,SUMIFS(Registros!$J$2:$J$6000,Registros!$B$2:$B$6000,$A3333)&gt;0),1,0)</f>
        <v>1</v>
      </c>
      <c r="N3333">
        <f>IF($J3333&gt;0,1,IF(COUNTIFS(Registros!$A$2:$A$6000,"CS",Registros!$B$2:$B$6000,$A3333,Registros!$K$2:$K$6000,"&lt;&gt;")&gt;0,1,0))</f>
        <v>0</v>
      </c>
      <c r="O3333" t="str">
        <f t="shared" si="260"/>
        <v>SOLO MÓVIL</v>
      </c>
      <c r="P3333" t="str">
        <f t="shared" si="261"/>
        <v>Ofrecer fijo + internet (FLBBTV)</v>
      </c>
      <c r="Q3333">
        <f t="shared" si="262"/>
        <v>15</v>
      </c>
      <c r="R3333">
        <f>IFERROR(VLOOKUP($A3333,Registros!$B$2:$G$6000,6,0),IFERROR(INDEX(Winback!$C$2:$C$300,MATCH($A3333,Winback!$K$2:$K$300,0)),""))</f>
        <v>0</v>
      </c>
      <c r="S3333" t="str">
        <f t="shared" si="263"/>
        <v>+MOV</v>
      </c>
      <c r="T3333">
        <f t="shared" si="264"/>
        <v>1</v>
      </c>
    </row>
    <row r="3334" spans="1:20" x14ac:dyDescent="0.35">
      <c r="A3334" t="s">
        <v>16439</v>
      </c>
      <c r="B3334" t="s">
        <v>16440</v>
      </c>
      <c r="C3334" t="s">
        <v>16441</v>
      </c>
      <c r="D3334" t="s">
        <v>16442</v>
      </c>
      <c r="E3334">
        <f>IF(COUNTIFS(Registros!$A$2:$A$6000,"NP",Registros!$B$2:$B$6000,$A3334)&gt;0,1,0)</f>
        <v>0</v>
      </c>
      <c r="F3334">
        <f>IF($E3334=1,SUMIFS(Registros!$F$2:$F$6000,Registros!$A$2:$A$6000,"NP",Registros!$B$2:$B$6000,$A3334),0)</f>
        <v>0</v>
      </c>
      <c r="G3334">
        <f>IF(COUNTIFS(Registros!$A$2:$A$6000,"MOV",Registros!$B$2:$B$6000,$A3334)&gt;0,1,0)</f>
        <v>1</v>
      </c>
      <c r="H3334">
        <f>IF($G3334=1,SUMIFS(Registros!$F$2:$F$6000,Registros!$A$2:$A$6000,"MOV",Registros!$B$2:$B$6000,$A3334),0)</f>
        <v>15</v>
      </c>
      <c r="I3334">
        <f>IF(COUNTIFS(Registros!$A$2:$A$6000,"CS",Registros!$B$2:$B$6000,$A3334)&gt;0,1,0)</f>
        <v>0</v>
      </c>
      <c r="J3334">
        <f>IF($I3334=1,SUMIFS(Registros!$I$2:$I$6000,Registros!$A$2:$A$6000,"CS",Registros!$B$2:$B$6000,$A3334),0)</f>
        <v>0</v>
      </c>
      <c r="K3334">
        <f>IF(COUNTIFS(Winback!$K$2:$K$300,$A3334)&gt;0,1,0)</f>
        <v>0</v>
      </c>
      <c r="L3334">
        <f>IF(AND($K3334=1,LEFT($A3334,3)="WB-"),SUMIFS(Winback!$D$2:$D$300,Winback!$K$2:$K$300,$A3334),0)</f>
        <v>0</v>
      </c>
      <c r="M3334">
        <f>IF(OR($E3334=1,$G3334=1,SUMIFS(Registros!$J$2:$J$6000,Registros!$B$2:$B$6000,$A3334)&gt;0),1,0)</f>
        <v>1</v>
      </c>
      <c r="N3334">
        <f>IF($J3334&gt;0,1,IF(COUNTIFS(Registros!$A$2:$A$6000,"CS",Registros!$B$2:$B$6000,$A3334,Registros!$K$2:$K$6000,"&lt;&gt;")&gt;0,1,0))</f>
        <v>0</v>
      </c>
      <c r="O3334" t="str">
        <f t="shared" si="260"/>
        <v>SOLO MÓVIL</v>
      </c>
      <c r="P3334" t="str">
        <f t="shared" si="261"/>
        <v>Ofrecer fijo + internet (FLBBTV)</v>
      </c>
      <c r="Q3334">
        <f t="shared" si="262"/>
        <v>15</v>
      </c>
      <c r="R3334">
        <f>IFERROR(VLOOKUP($A3334,Registros!$B$2:$G$6000,6,0),IFERROR(INDEX(Winback!$C$2:$C$300,MATCH($A3334,Winback!$K$2:$K$300,0)),""))</f>
        <v>0</v>
      </c>
      <c r="S3334" t="str">
        <f t="shared" si="263"/>
        <v>+MOV</v>
      </c>
      <c r="T3334">
        <f t="shared" si="264"/>
        <v>1</v>
      </c>
    </row>
    <row r="3335" spans="1:20" x14ac:dyDescent="0.35">
      <c r="A3335" t="s">
        <v>16444</v>
      </c>
      <c r="B3335" t="s">
        <v>16445</v>
      </c>
      <c r="C3335" t="s">
        <v>16446</v>
      </c>
      <c r="D3335" t="s">
        <v>16447</v>
      </c>
      <c r="E3335">
        <f>IF(COUNTIFS(Registros!$A$2:$A$6000,"NP",Registros!$B$2:$B$6000,$A3335)&gt;0,1,0)</f>
        <v>0</v>
      </c>
      <c r="F3335">
        <f>IF($E3335=1,SUMIFS(Registros!$F$2:$F$6000,Registros!$A$2:$A$6000,"NP",Registros!$B$2:$B$6000,$A3335),0)</f>
        <v>0</v>
      </c>
      <c r="G3335">
        <f>IF(COUNTIFS(Registros!$A$2:$A$6000,"MOV",Registros!$B$2:$B$6000,$A3335)&gt;0,1,0)</f>
        <v>1</v>
      </c>
      <c r="H3335">
        <f>IF($G3335=1,SUMIFS(Registros!$F$2:$F$6000,Registros!$A$2:$A$6000,"MOV",Registros!$B$2:$B$6000,$A3335),0)</f>
        <v>40</v>
      </c>
      <c r="I3335">
        <f>IF(COUNTIFS(Registros!$A$2:$A$6000,"CS",Registros!$B$2:$B$6000,$A3335)&gt;0,1,0)</f>
        <v>0</v>
      </c>
      <c r="J3335">
        <f>IF($I3335=1,SUMIFS(Registros!$I$2:$I$6000,Registros!$A$2:$A$6000,"CS",Registros!$B$2:$B$6000,$A3335),0)</f>
        <v>0</v>
      </c>
      <c r="K3335">
        <f>IF(COUNTIFS(Winback!$K$2:$K$300,$A3335)&gt;0,1,0)</f>
        <v>0</v>
      </c>
      <c r="L3335">
        <f>IF(AND($K3335=1,LEFT($A3335,3)="WB-"),SUMIFS(Winback!$D$2:$D$300,Winback!$K$2:$K$300,$A3335),0)</f>
        <v>0</v>
      </c>
      <c r="M3335">
        <f>IF(OR($E3335=1,$G3335=1,SUMIFS(Registros!$J$2:$J$6000,Registros!$B$2:$B$6000,$A3335)&gt;0),1,0)</f>
        <v>1</v>
      </c>
      <c r="N3335">
        <f>IF($J3335&gt;0,1,IF(COUNTIFS(Registros!$A$2:$A$6000,"CS",Registros!$B$2:$B$6000,$A3335,Registros!$K$2:$K$6000,"&lt;&gt;")&gt;0,1,0))</f>
        <v>0</v>
      </c>
      <c r="O3335" t="str">
        <f t="shared" si="260"/>
        <v>SOLO MÓVIL</v>
      </c>
      <c r="P3335" t="str">
        <f t="shared" si="261"/>
        <v>Ofrecer fijo + internet (FLBBTV)</v>
      </c>
      <c r="Q3335">
        <f t="shared" si="262"/>
        <v>40</v>
      </c>
      <c r="R3335">
        <f>IFERROR(VLOOKUP($A3335,Registros!$B$2:$G$6000,6,0),IFERROR(INDEX(Winback!$C$2:$C$300,MATCH($A3335,Winback!$K$2:$K$300,0)),""))</f>
        <v>0</v>
      </c>
      <c r="S3335" t="str">
        <f t="shared" si="263"/>
        <v>+MOV</v>
      </c>
      <c r="T3335">
        <f t="shared" si="264"/>
        <v>1</v>
      </c>
    </row>
    <row r="3336" spans="1:20" x14ac:dyDescent="0.35">
      <c r="A3336" t="s">
        <v>16449</v>
      </c>
      <c r="B3336" t="s">
        <v>16450</v>
      </c>
      <c r="C3336" t="s">
        <v>16451</v>
      </c>
      <c r="D3336" t="s">
        <v>16452</v>
      </c>
      <c r="E3336">
        <f>IF(COUNTIFS(Registros!$A$2:$A$6000,"NP",Registros!$B$2:$B$6000,$A3336)&gt;0,1,0)</f>
        <v>0</v>
      </c>
      <c r="F3336">
        <f>IF($E3336=1,SUMIFS(Registros!$F$2:$F$6000,Registros!$A$2:$A$6000,"NP",Registros!$B$2:$B$6000,$A3336),0)</f>
        <v>0</v>
      </c>
      <c r="G3336">
        <f>IF(COUNTIFS(Registros!$A$2:$A$6000,"MOV",Registros!$B$2:$B$6000,$A3336)&gt;0,1,0)</f>
        <v>1</v>
      </c>
      <c r="H3336">
        <f>IF($G3336=1,SUMIFS(Registros!$F$2:$F$6000,Registros!$A$2:$A$6000,"MOV",Registros!$B$2:$B$6000,$A3336),0)</f>
        <v>0</v>
      </c>
      <c r="I3336">
        <f>IF(COUNTIFS(Registros!$A$2:$A$6000,"CS",Registros!$B$2:$B$6000,$A3336)&gt;0,1,0)</f>
        <v>0</v>
      </c>
      <c r="J3336">
        <f>IF($I3336=1,SUMIFS(Registros!$I$2:$I$6000,Registros!$A$2:$A$6000,"CS",Registros!$B$2:$B$6000,$A3336),0)</f>
        <v>0</v>
      </c>
      <c r="K3336">
        <f>IF(COUNTIFS(Winback!$K$2:$K$300,$A3336)&gt;0,1,0)</f>
        <v>0</v>
      </c>
      <c r="L3336">
        <f>IF(AND($K3336=1,LEFT($A3336,3)="WB-"),SUMIFS(Winback!$D$2:$D$300,Winback!$K$2:$K$300,$A3336),0)</f>
        <v>0</v>
      </c>
      <c r="M3336">
        <f>IF(OR($E3336=1,$G3336=1,SUMIFS(Registros!$J$2:$J$6000,Registros!$B$2:$B$6000,$A3336)&gt;0),1,0)</f>
        <v>1</v>
      </c>
      <c r="N3336">
        <f>IF($J3336&gt;0,1,IF(COUNTIFS(Registros!$A$2:$A$6000,"CS",Registros!$B$2:$B$6000,$A3336,Registros!$K$2:$K$6000,"&lt;&gt;")&gt;0,1,0))</f>
        <v>0</v>
      </c>
      <c r="O3336" t="str">
        <f t="shared" si="260"/>
        <v>SOLO MÓVIL</v>
      </c>
      <c r="P3336" t="str">
        <f t="shared" si="261"/>
        <v>Ofrecer fijo + internet (FLBBTV)</v>
      </c>
      <c r="Q3336">
        <f t="shared" si="262"/>
        <v>0</v>
      </c>
      <c r="R3336">
        <f>IFERROR(VLOOKUP($A3336,Registros!$B$2:$G$6000,6,0),IFERROR(INDEX(Winback!$C$2:$C$300,MATCH($A3336,Winback!$K$2:$K$300,0)),""))</f>
        <v>0</v>
      </c>
      <c r="S3336" t="str">
        <f t="shared" si="263"/>
        <v>+MOV</v>
      </c>
      <c r="T3336">
        <f t="shared" si="264"/>
        <v>1</v>
      </c>
    </row>
    <row r="3337" spans="1:20" x14ac:dyDescent="0.35">
      <c r="A3337" t="s">
        <v>16453</v>
      </c>
      <c r="B3337" t="s">
        <v>16454</v>
      </c>
      <c r="C3337" t="s">
        <v>16455</v>
      </c>
      <c r="D3337" t="s">
        <v>16456</v>
      </c>
      <c r="E3337">
        <f>IF(COUNTIFS(Registros!$A$2:$A$6000,"NP",Registros!$B$2:$B$6000,$A3337)&gt;0,1,0)</f>
        <v>0</v>
      </c>
      <c r="F3337">
        <f>IF($E3337=1,SUMIFS(Registros!$F$2:$F$6000,Registros!$A$2:$A$6000,"NP",Registros!$B$2:$B$6000,$A3337),0)</f>
        <v>0</v>
      </c>
      <c r="G3337">
        <f>IF(COUNTIFS(Registros!$A$2:$A$6000,"MOV",Registros!$B$2:$B$6000,$A3337)&gt;0,1,0)</f>
        <v>1</v>
      </c>
      <c r="H3337">
        <f>IF($G3337=1,SUMIFS(Registros!$F$2:$F$6000,Registros!$A$2:$A$6000,"MOV",Registros!$B$2:$B$6000,$A3337),0)</f>
        <v>15</v>
      </c>
      <c r="I3337">
        <f>IF(COUNTIFS(Registros!$A$2:$A$6000,"CS",Registros!$B$2:$B$6000,$A3337)&gt;0,1,0)</f>
        <v>0</v>
      </c>
      <c r="J3337">
        <f>IF($I3337=1,SUMIFS(Registros!$I$2:$I$6000,Registros!$A$2:$A$6000,"CS",Registros!$B$2:$B$6000,$A3337),0)</f>
        <v>0</v>
      </c>
      <c r="K3337">
        <f>IF(COUNTIFS(Winback!$K$2:$K$300,$A3337)&gt;0,1,0)</f>
        <v>0</v>
      </c>
      <c r="L3337">
        <f>IF(AND($K3337=1,LEFT($A3337,3)="WB-"),SUMIFS(Winback!$D$2:$D$300,Winback!$K$2:$K$300,$A3337),0)</f>
        <v>0</v>
      </c>
      <c r="M3337">
        <f>IF(OR($E3337=1,$G3337=1,SUMIFS(Registros!$J$2:$J$6000,Registros!$B$2:$B$6000,$A3337)&gt;0),1,0)</f>
        <v>1</v>
      </c>
      <c r="N3337">
        <f>IF($J3337&gt;0,1,IF(COUNTIFS(Registros!$A$2:$A$6000,"CS",Registros!$B$2:$B$6000,$A3337,Registros!$K$2:$K$6000,"&lt;&gt;")&gt;0,1,0))</f>
        <v>0</v>
      </c>
      <c r="O3337" t="str">
        <f t="shared" si="260"/>
        <v>SOLO MÓVIL</v>
      </c>
      <c r="P3337" t="str">
        <f t="shared" si="261"/>
        <v>Ofrecer fijo + internet (FLBBTV)</v>
      </c>
      <c r="Q3337">
        <f t="shared" si="262"/>
        <v>15</v>
      </c>
      <c r="R3337">
        <f>IFERROR(VLOOKUP($A3337,Registros!$B$2:$G$6000,6,0),IFERROR(INDEX(Winback!$C$2:$C$300,MATCH($A3337,Winback!$K$2:$K$300,0)),""))</f>
        <v>0</v>
      </c>
      <c r="S3337" t="str">
        <f t="shared" si="263"/>
        <v>+MOV</v>
      </c>
      <c r="T3337">
        <f t="shared" si="264"/>
        <v>1</v>
      </c>
    </row>
    <row r="3338" spans="1:20" x14ac:dyDescent="0.35">
      <c r="A3338" t="s">
        <v>16458</v>
      </c>
      <c r="B3338" t="s">
        <v>16459</v>
      </c>
      <c r="C3338" t="s">
        <v>16460</v>
      </c>
      <c r="D3338" t="s">
        <v>16461</v>
      </c>
      <c r="E3338">
        <f>IF(COUNTIFS(Registros!$A$2:$A$6000,"NP",Registros!$B$2:$B$6000,$A3338)&gt;0,1,0)</f>
        <v>0</v>
      </c>
      <c r="F3338">
        <f>IF($E3338=1,SUMIFS(Registros!$F$2:$F$6000,Registros!$A$2:$A$6000,"NP",Registros!$B$2:$B$6000,$A3338),0)</f>
        <v>0</v>
      </c>
      <c r="G3338">
        <f>IF(COUNTIFS(Registros!$A$2:$A$6000,"MOV",Registros!$B$2:$B$6000,$A3338)&gt;0,1,0)</f>
        <v>1</v>
      </c>
      <c r="H3338">
        <f>IF($G3338=1,SUMIFS(Registros!$F$2:$F$6000,Registros!$A$2:$A$6000,"MOV",Registros!$B$2:$B$6000,$A3338),0)</f>
        <v>15</v>
      </c>
      <c r="I3338">
        <f>IF(COUNTIFS(Registros!$A$2:$A$6000,"CS",Registros!$B$2:$B$6000,$A3338)&gt;0,1,0)</f>
        <v>0</v>
      </c>
      <c r="J3338">
        <f>IF($I3338=1,SUMIFS(Registros!$I$2:$I$6000,Registros!$A$2:$A$6000,"CS",Registros!$B$2:$B$6000,$A3338),0)</f>
        <v>0</v>
      </c>
      <c r="K3338">
        <f>IF(COUNTIFS(Winback!$K$2:$K$300,$A3338)&gt;0,1,0)</f>
        <v>0</v>
      </c>
      <c r="L3338">
        <f>IF(AND($K3338=1,LEFT($A3338,3)="WB-"),SUMIFS(Winback!$D$2:$D$300,Winback!$K$2:$K$300,$A3338),0)</f>
        <v>0</v>
      </c>
      <c r="M3338">
        <f>IF(OR($E3338=1,$G3338=1,SUMIFS(Registros!$J$2:$J$6000,Registros!$B$2:$B$6000,$A3338)&gt;0),1,0)</f>
        <v>1</v>
      </c>
      <c r="N3338">
        <f>IF($J3338&gt;0,1,IF(COUNTIFS(Registros!$A$2:$A$6000,"CS",Registros!$B$2:$B$6000,$A3338,Registros!$K$2:$K$6000,"&lt;&gt;")&gt;0,1,0))</f>
        <v>0</v>
      </c>
      <c r="O3338" t="str">
        <f t="shared" si="260"/>
        <v>SOLO MÓVIL</v>
      </c>
      <c r="P3338" t="str">
        <f t="shared" si="261"/>
        <v>Ofrecer fijo + internet (FLBBTV)</v>
      </c>
      <c r="Q3338">
        <f t="shared" si="262"/>
        <v>15</v>
      </c>
      <c r="R3338">
        <f>IFERROR(VLOOKUP($A3338,Registros!$B$2:$G$6000,6,0),IFERROR(INDEX(Winback!$C$2:$C$300,MATCH($A3338,Winback!$K$2:$K$300,0)),""))</f>
        <v>0</v>
      </c>
      <c r="S3338" t="str">
        <f t="shared" si="263"/>
        <v>+MOV</v>
      </c>
      <c r="T3338">
        <f t="shared" si="264"/>
        <v>1</v>
      </c>
    </row>
    <row r="3339" spans="1:20" x14ac:dyDescent="0.35">
      <c r="A3339" t="s">
        <v>16463</v>
      </c>
      <c r="B3339" t="s">
        <v>16464</v>
      </c>
      <c r="C3339" t="s">
        <v>16465</v>
      </c>
      <c r="D3339" t="s">
        <v>16466</v>
      </c>
      <c r="E3339">
        <f>IF(COUNTIFS(Registros!$A$2:$A$6000,"NP",Registros!$B$2:$B$6000,$A3339)&gt;0,1,0)</f>
        <v>0</v>
      </c>
      <c r="F3339">
        <f>IF($E3339=1,SUMIFS(Registros!$F$2:$F$6000,Registros!$A$2:$A$6000,"NP",Registros!$B$2:$B$6000,$A3339),0)</f>
        <v>0</v>
      </c>
      <c r="G3339">
        <f>IF(COUNTIFS(Registros!$A$2:$A$6000,"MOV",Registros!$B$2:$B$6000,$A3339)&gt;0,1,0)</f>
        <v>1</v>
      </c>
      <c r="H3339">
        <f>IF($G3339=1,SUMIFS(Registros!$F$2:$F$6000,Registros!$A$2:$A$6000,"MOV",Registros!$B$2:$B$6000,$A3339),0)</f>
        <v>15</v>
      </c>
      <c r="I3339">
        <f>IF(COUNTIFS(Registros!$A$2:$A$6000,"CS",Registros!$B$2:$B$6000,$A3339)&gt;0,1,0)</f>
        <v>0</v>
      </c>
      <c r="J3339">
        <f>IF($I3339=1,SUMIFS(Registros!$I$2:$I$6000,Registros!$A$2:$A$6000,"CS",Registros!$B$2:$B$6000,$A3339),0)</f>
        <v>0</v>
      </c>
      <c r="K3339">
        <f>IF(COUNTIFS(Winback!$K$2:$K$300,$A3339)&gt;0,1,0)</f>
        <v>0</v>
      </c>
      <c r="L3339">
        <f>IF(AND($K3339=1,LEFT($A3339,3)="WB-"),SUMIFS(Winback!$D$2:$D$300,Winback!$K$2:$K$300,$A3339),0)</f>
        <v>0</v>
      </c>
      <c r="M3339">
        <f>IF(OR($E3339=1,$G3339=1,SUMIFS(Registros!$J$2:$J$6000,Registros!$B$2:$B$6000,$A3339)&gt;0),1,0)</f>
        <v>1</v>
      </c>
      <c r="N3339">
        <f>IF($J3339&gt;0,1,IF(COUNTIFS(Registros!$A$2:$A$6000,"CS",Registros!$B$2:$B$6000,$A3339,Registros!$K$2:$K$6000,"&lt;&gt;")&gt;0,1,0))</f>
        <v>0</v>
      </c>
      <c r="O3339" t="str">
        <f t="shared" si="260"/>
        <v>SOLO MÓVIL</v>
      </c>
      <c r="P3339" t="str">
        <f t="shared" si="261"/>
        <v>Ofrecer fijo + internet (FLBBTV)</v>
      </c>
      <c r="Q3339">
        <f t="shared" si="262"/>
        <v>15</v>
      </c>
      <c r="R3339">
        <f>IFERROR(VLOOKUP($A3339,Registros!$B$2:$G$6000,6,0),IFERROR(INDEX(Winback!$C$2:$C$300,MATCH($A3339,Winback!$K$2:$K$300,0)),""))</f>
        <v>0</v>
      </c>
      <c r="S3339" t="str">
        <f t="shared" si="263"/>
        <v>+MOV</v>
      </c>
      <c r="T3339">
        <f t="shared" si="264"/>
        <v>1</v>
      </c>
    </row>
    <row r="3340" spans="1:20" x14ac:dyDescent="0.35">
      <c r="A3340" t="s">
        <v>16468</v>
      </c>
      <c r="B3340" t="s">
        <v>16469</v>
      </c>
      <c r="C3340" t="s">
        <v>16470</v>
      </c>
      <c r="D3340" t="s">
        <v>16471</v>
      </c>
      <c r="E3340">
        <f>IF(COUNTIFS(Registros!$A$2:$A$6000,"NP",Registros!$B$2:$B$6000,$A3340)&gt;0,1,0)</f>
        <v>0</v>
      </c>
      <c r="F3340">
        <f>IF($E3340=1,SUMIFS(Registros!$F$2:$F$6000,Registros!$A$2:$A$6000,"NP",Registros!$B$2:$B$6000,$A3340),0)</f>
        <v>0</v>
      </c>
      <c r="G3340">
        <f>IF(COUNTIFS(Registros!$A$2:$A$6000,"MOV",Registros!$B$2:$B$6000,$A3340)&gt;0,1,0)</f>
        <v>1</v>
      </c>
      <c r="H3340">
        <f>IF($G3340=1,SUMIFS(Registros!$F$2:$F$6000,Registros!$A$2:$A$6000,"MOV",Registros!$B$2:$B$6000,$A3340),0)</f>
        <v>15</v>
      </c>
      <c r="I3340">
        <f>IF(COUNTIFS(Registros!$A$2:$A$6000,"CS",Registros!$B$2:$B$6000,$A3340)&gt;0,1,0)</f>
        <v>0</v>
      </c>
      <c r="J3340">
        <f>IF($I3340=1,SUMIFS(Registros!$I$2:$I$6000,Registros!$A$2:$A$6000,"CS",Registros!$B$2:$B$6000,$A3340),0)</f>
        <v>0</v>
      </c>
      <c r="K3340">
        <f>IF(COUNTIFS(Winback!$K$2:$K$300,$A3340)&gt;0,1,0)</f>
        <v>0</v>
      </c>
      <c r="L3340">
        <f>IF(AND($K3340=1,LEFT($A3340,3)="WB-"),SUMIFS(Winback!$D$2:$D$300,Winback!$K$2:$K$300,$A3340),0)</f>
        <v>0</v>
      </c>
      <c r="M3340">
        <f>IF(OR($E3340=1,$G3340=1,SUMIFS(Registros!$J$2:$J$6000,Registros!$B$2:$B$6000,$A3340)&gt;0),1,0)</f>
        <v>1</v>
      </c>
      <c r="N3340">
        <f>IF($J3340&gt;0,1,IF(COUNTIFS(Registros!$A$2:$A$6000,"CS",Registros!$B$2:$B$6000,$A3340,Registros!$K$2:$K$6000,"&lt;&gt;")&gt;0,1,0))</f>
        <v>0</v>
      </c>
      <c r="O3340" t="str">
        <f t="shared" si="260"/>
        <v>SOLO MÓVIL</v>
      </c>
      <c r="P3340" t="str">
        <f t="shared" si="261"/>
        <v>Ofrecer fijo + internet (FLBBTV)</v>
      </c>
      <c r="Q3340">
        <f t="shared" si="262"/>
        <v>15</v>
      </c>
      <c r="R3340">
        <f>IFERROR(VLOOKUP($A3340,Registros!$B$2:$G$6000,6,0),IFERROR(INDEX(Winback!$C$2:$C$300,MATCH($A3340,Winback!$K$2:$K$300,0)),""))</f>
        <v>0</v>
      </c>
      <c r="S3340" t="str">
        <f t="shared" si="263"/>
        <v>+MOV</v>
      </c>
      <c r="T3340">
        <f t="shared" si="264"/>
        <v>1</v>
      </c>
    </row>
    <row r="3341" spans="1:20" x14ac:dyDescent="0.35">
      <c r="A3341" t="s">
        <v>16473</v>
      </c>
      <c r="B3341" t="s">
        <v>16474</v>
      </c>
      <c r="C3341" t="s">
        <v>16475</v>
      </c>
      <c r="D3341" t="s">
        <v>16476</v>
      </c>
      <c r="E3341">
        <f>IF(COUNTIFS(Registros!$A$2:$A$6000,"NP",Registros!$B$2:$B$6000,$A3341)&gt;0,1,0)</f>
        <v>0</v>
      </c>
      <c r="F3341">
        <f>IF($E3341=1,SUMIFS(Registros!$F$2:$F$6000,Registros!$A$2:$A$6000,"NP",Registros!$B$2:$B$6000,$A3341),0)</f>
        <v>0</v>
      </c>
      <c r="G3341">
        <f>IF(COUNTIFS(Registros!$A$2:$A$6000,"MOV",Registros!$B$2:$B$6000,$A3341)&gt;0,1,0)</f>
        <v>1</v>
      </c>
      <c r="H3341">
        <f>IF($G3341=1,SUMIFS(Registros!$F$2:$F$6000,Registros!$A$2:$A$6000,"MOV",Registros!$B$2:$B$6000,$A3341),0)</f>
        <v>30</v>
      </c>
      <c r="I3341">
        <f>IF(COUNTIFS(Registros!$A$2:$A$6000,"CS",Registros!$B$2:$B$6000,$A3341)&gt;0,1,0)</f>
        <v>0</v>
      </c>
      <c r="J3341">
        <f>IF($I3341=1,SUMIFS(Registros!$I$2:$I$6000,Registros!$A$2:$A$6000,"CS",Registros!$B$2:$B$6000,$A3341),0)</f>
        <v>0</v>
      </c>
      <c r="K3341">
        <f>IF(COUNTIFS(Winback!$K$2:$K$300,$A3341)&gt;0,1,0)</f>
        <v>0</v>
      </c>
      <c r="L3341">
        <f>IF(AND($K3341=1,LEFT($A3341,3)="WB-"),SUMIFS(Winback!$D$2:$D$300,Winback!$K$2:$K$300,$A3341),0)</f>
        <v>0</v>
      </c>
      <c r="M3341">
        <f>IF(OR($E3341=1,$G3341=1,SUMIFS(Registros!$J$2:$J$6000,Registros!$B$2:$B$6000,$A3341)&gt;0),1,0)</f>
        <v>1</v>
      </c>
      <c r="N3341">
        <f>IF($J3341&gt;0,1,IF(COUNTIFS(Registros!$A$2:$A$6000,"CS",Registros!$B$2:$B$6000,$A3341,Registros!$K$2:$K$6000,"&lt;&gt;")&gt;0,1,0))</f>
        <v>0</v>
      </c>
      <c r="O3341" t="str">
        <f t="shared" si="260"/>
        <v>SOLO MÓVIL</v>
      </c>
      <c r="P3341" t="str">
        <f t="shared" si="261"/>
        <v>Ofrecer fijo + internet (FLBBTV)</v>
      </c>
      <c r="Q3341">
        <f t="shared" si="262"/>
        <v>30</v>
      </c>
      <c r="R3341">
        <f>IFERROR(VLOOKUP($A3341,Registros!$B$2:$G$6000,6,0),IFERROR(INDEX(Winback!$C$2:$C$300,MATCH($A3341,Winback!$K$2:$K$300,0)),""))</f>
        <v>0</v>
      </c>
      <c r="S3341" t="str">
        <f t="shared" si="263"/>
        <v>+MOV</v>
      </c>
      <c r="T3341">
        <f t="shared" si="264"/>
        <v>1</v>
      </c>
    </row>
    <row r="3342" spans="1:20" x14ac:dyDescent="0.35">
      <c r="A3342" t="s">
        <v>16478</v>
      </c>
      <c r="B3342" t="s">
        <v>16479</v>
      </c>
      <c r="C3342" t="s">
        <v>16480</v>
      </c>
      <c r="D3342" t="s">
        <v>16481</v>
      </c>
      <c r="E3342">
        <f>IF(COUNTIFS(Registros!$A$2:$A$6000,"NP",Registros!$B$2:$B$6000,$A3342)&gt;0,1,0)</f>
        <v>0</v>
      </c>
      <c r="F3342">
        <f>IF($E3342=1,SUMIFS(Registros!$F$2:$F$6000,Registros!$A$2:$A$6000,"NP",Registros!$B$2:$B$6000,$A3342),0)</f>
        <v>0</v>
      </c>
      <c r="G3342">
        <f>IF(COUNTIFS(Registros!$A$2:$A$6000,"MOV",Registros!$B$2:$B$6000,$A3342)&gt;0,1,0)</f>
        <v>1</v>
      </c>
      <c r="H3342">
        <f>IF($G3342=1,SUMIFS(Registros!$F$2:$F$6000,Registros!$A$2:$A$6000,"MOV",Registros!$B$2:$B$6000,$A3342),0)</f>
        <v>15</v>
      </c>
      <c r="I3342">
        <f>IF(COUNTIFS(Registros!$A$2:$A$6000,"CS",Registros!$B$2:$B$6000,$A3342)&gt;0,1,0)</f>
        <v>0</v>
      </c>
      <c r="J3342">
        <f>IF($I3342=1,SUMIFS(Registros!$I$2:$I$6000,Registros!$A$2:$A$6000,"CS",Registros!$B$2:$B$6000,$A3342),0)</f>
        <v>0</v>
      </c>
      <c r="K3342">
        <f>IF(COUNTIFS(Winback!$K$2:$K$300,$A3342)&gt;0,1,0)</f>
        <v>0</v>
      </c>
      <c r="L3342">
        <f>IF(AND($K3342=1,LEFT($A3342,3)="WB-"),SUMIFS(Winback!$D$2:$D$300,Winback!$K$2:$K$300,$A3342),0)</f>
        <v>0</v>
      </c>
      <c r="M3342">
        <f>IF(OR($E3342=1,$G3342=1,SUMIFS(Registros!$J$2:$J$6000,Registros!$B$2:$B$6000,$A3342)&gt;0),1,0)</f>
        <v>1</v>
      </c>
      <c r="N3342">
        <f>IF($J3342&gt;0,1,IF(COUNTIFS(Registros!$A$2:$A$6000,"CS",Registros!$B$2:$B$6000,$A3342,Registros!$K$2:$K$6000,"&lt;&gt;")&gt;0,1,0))</f>
        <v>0</v>
      </c>
      <c r="O3342" t="str">
        <f t="shared" si="260"/>
        <v>SOLO MÓVIL</v>
      </c>
      <c r="P3342" t="str">
        <f t="shared" si="261"/>
        <v>Ofrecer fijo + internet (FLBBTV)</v>
      </c>
      <c r="Q3342">
        <f t="shared" si="262"/>
        <v>15</v>
      </c>
      <c r="R3342">
        <f>IFERROR(VLOOKUP($A3342,Registros!$B$2:$G$6000,6,0),IFERROR(INDEX(Winback!$C$2:$C$300,MATCH($A3342,Winback!$K$2:$K$300,0)),""))</f>
        <v>0</v>
      </c>
      <c r="S3342" t="str">
        <f t="shared" si="263"/>
        <v>+MOV</v>
      </c>
      <c r="T3342">
        <f t="shared" si="264"/>
        <v>1</v>
      </c>
    </row>
    <row r="3343" spans="1:20" x14ac:dyDescent="0.35">
      <c r="A3343" t="s">
        <v>16483</v>
      </c>
      <c r="B3343" t="s">
        <v>16484</v>
      </c>
      <c r="C3343" t="s">
        <v>16485</v>
      </c>
      <c r="D3343" t="s">
        <v>16486</v>
      </c>
      <c r="E3343">
        <f>IF(COUNTIFS(Registros!$A$2:$A$6000,"NP",Registros!$B$2:$B$6000,$A3343)&gt;0,1,0)</f>
        <v>0</v>
      </c>
      <c r="F3343">
        <f>IF($E3343=1,SUMIFS(Registros!$F$2:$F$6000,Registros!$A$2:$A$6000,"NP",Registros!$B$2:$B$6000,$A3343),0)</f>
        <v>0</v>
      </c>
      <c r="G3343">
        <f>IF(COUNTIFS(Registros!$A$2:$A$6000,"MOV",Registros!$B$2:$B$6000,$A3343)&gt;0,1,0)</f>
        <v>1</v>
      </c>
      <c r="H3343">
        <f>IF($G3343=1,SUMIFS(Registros!$F$2:$F$6000,Registros!$A$2:$A$6000,"MOV",Registros!$B$2:$B$6000,$A3343),0)</f>
        <v>24.5</v>
      </c>
      <c r="I3343">
        <f>IF(COUNTIFS(Registros!$A$2:$A$6000,"CS",Registros!$B$2:$B$6000,$A3343)&gt;0,1,0)</f>
        <v>0</v>
      </c>
      <c r="J3343">
        <f>IF($I3343=1,SUMIFS(Registros!$I$2:$I$6000,Registros!$A$2:$A$6000,"CS",Registros!$B$2:$B$6000,$A3343),0)</f>
        <v>0</v>
      </c>
      <c r="K3343">
        <f>IF(COUNTIFS(Winback!$K$2:$K$300,$A3343)&gt;0,1,0)</f>
        <v>0</v>
      </c>
      <c r="L3343">
        <f>IF(AND($K3343=1,LEFT($A3343,3)="WB-"),SUMIFS(Winback!$D$2:$D$300,Winback!$K$2:$K$300,$A3343),0)</f>
        <v>0</v>
      </c>
      <c r="M3343">
        <f>IF(OR($E3343=1,$G3343=1,SUMIFS(Registros!$J$2:$J$6000,Registros!$B$2:$B$6000,$A3343)&gt;0),1,0)</f>
        <v>1</v>
      </c>
      <c r="N3343">
        <f>IF($J3343&gt;0,1,IF(COUNTIFS(Registros!$A$2:$A$6000,"CS",Registros!$B$2:$B$6000,$A3343,Registros!$K$2:$K$6000,"&lt;&gt;")&gt;0,1,0))</f>
        <v>0</v>
      </c>
      <c r="O3343" t="str">
        <f t="shared" si="260"/>
        <v>SOLO MÓVIL</v>
      </c>
      <c r="P3343" t="str">
        <f t="shared" si="261"/>
        <v>Ofrecer fijo + internet (FLBBTV)</v>
      </c>
      <c r="Q3343">
        <f t="shared" si="262"/>
        <v>24.5</v>
      </c>
      <c r="R3343">
        <f>IFERROR(VLOOKUP($A3343,Registros!$B$2:$G$6000,6,0),IFERROR(INDEX(Winback!$C$2:$C$300,MATCH($A3343,Winback!$K$2:$K$300,0)),""))</f>
        <v>0</v>
      </c>
      <c r="S3343" t="str">
        <f t="shared" si="263"/>
        <v>+MOV</v>
      </c>
      <c r="T3343">
        <f t="shared" si="264"/>
        <v>1</v>
      </c>
    </row>
    <row r="3344" spans="1:20" x14ac:dyDescent="0.35">
      <c r="A3344" t="s">
        <v>16488</v>
      </c>
      <c r="B3344" t="s">
        <v>16489</v>
      </c>
      <c r="C3344" t="s">
        <v>16490</v>
      </c>
      <c r="D3344" t="s">
        <v>16491</v>
      </c>
      <c r="E3344">
        <f>IF(COUNTIFS(Registros!$A$2:$A$6000,"NP",Registros!$B$2:$B$6000,$A3344)&gt;0,1,0)</f>
        <v>0</v>
      </c>
      <c r="F3344">
        <f>IF($E3344=1,SUMIFS(Registros!$F$2:$F$6000,Registros!$A$2:$A$6000,"NP",Registros!$B$2:$B$6000,$A3344),0)</f>
        <v>0</v>
      </c>
      <c r="G3344">
        <f>IF(COUNTIFS(Registros!$A$2:$A$6000,"MOV",Registros!$B$2:$B$6000,$A3344)&gt;0,1,0)</f>
        <v>1</v>
      </c>
      <c r="H3344">
        <f>IF($G3344=1,SUMIFS(Registros!$F$2:$F$6000,Registros!$A$2:$A$6000,"MOV",Registros!$B$2:$B$6000,$A3344),0)</f>
        <v>16.940000000000001</v>
      </c>
      <c r="I3344">
        <f>IF(COUNTIFS(Registros!$A$2:$A$6000,"CS",Registros!$B$2:$B$6000,$A3344)&gt;0,1,0)</f>
        <v>0</v>
      </c>
      <c r="J3344">
        <f>IF($I3344=1,SUMIFS(Registros!$I$2:$I$6000,Registros!$A$2:$A$6000,"CS",Registros!$B$2:$B$6000,$A3344),0)</f>
        <v>0</v>
      </c>
      <c r="K3344">
        <f>IF(COUNTIFS(Winback!$K$2:$K$300,$A3344)&gt;0,1,0)</f>
        <v>0</v>
      </c>
      <c r="L3344">
        <f>IF(AND($K3344=1,LEFT($A3344,3)="WB-"),SUMIFS(Winback!$D$2:$D$300,Winback!$K$2:$K$300,$A3344),0)</f>
        <v>0</v>
      </c>
      <c r="M3344">
        <f>IF(OR($E3344=1,$G3344=1,SUMIFS(Registros!$J$2:$J$6000,Registros!$B$2:$B$6000,$A3344)&gt;0),1,0)</f>
        <v>1</v>
      </c>
      <c r="N3344">
        <f>IF($J3344&gt;0,1,IF(COUNTIFS(Registros!$A$2:$A$6000,"CS",Registros!$B$2:$B$6000,$A3344,Registros!$K$2:$K$6000,"&lt;&gt;")&gt;0,1,0))</f>
        <v>0</v>
      </c>
      <c r="O3344" t="str">
        <f t="shared" si="260"/>
        <v>SOLO MÓVIL</v>
      </c>
      <c r="P3344" t="str">
        <f t="shared" si="261"/>
        <v>Ofrecer fijo + internet (FLBBTV)</v>
      </c>
      <c r="Q3344">
        <f t="shared" si="262"/>
        <v>16.940000000000001</v>
      </c>
      <c r="R3344">
        <f>IFERROR(VLOOKUP($A3344,Registros!$B$2:$G$6000,6,0),IFERROR(INDEX(Winback!$C$2:$C$300,MATCH($A3344,Winback!$K$2:$K$300,0)),""))</f>
        <v>0</v>
      </c>
      <c r="S3344" t="str">
        <f t="shared" si="263"/>
        <v>+MOV</v>
      </c>
      <c r="T3344">
        <f t="shared" si="264"/>
        <v>1</v>
      </c>
    </row>
    <row r="3345" spans="1:20" x14ac:dyDescent="0.35">
      <c r="A3345" t="s">
        <v>16493</v>
      </c>
      <c r="B3345" t="s">
        <v>16494</v>
      </c>
      <c r="C3345" t="s">
        <v>16495</v>
      </c>
      <c r="D3345" t="s">
        <v>16496</v>
      </c>
      <c r="E3345">
        <f>IF(COUNTIFS(Registros!$A$2:$A$6000,"NP",Registros!$B$2:$B$6000,$A3345)&gt;0,1,0)</f>
        <v>0</v>
      </c>
      <c r="F3345">
        <f>IF($E3345=1,SUMIFS(Registros!$F$2:$F$6000,Registros!$A$2:$A$6000,"NP",Registros!$B$2:$B$6000,$A3345),0)</f>
        <v>0</v>
      </c>
      <c r="G3345">
        <f>IF(COUNTIFS(Registros!$A$2:$A$6000,"MOV",Registros!$B$2:$B$6000,$A3345)&gt;0,1,0)</f>
        <v>1</v>
      </c>
      <c r="H3345">
        <f>IF($G3345=1,SUMIFS(Registros!$F$2:$F$6000,Registros!$A$2:$A$6000,"MOV",Registros!$B$2:$B$6000,$A3345),0)</f>
        <v>19.52</v>
      </c>
      <c r="I3345">
        <f>IF(COUNTIFS(Registros!$A$2:$A$6000,"CS",Registros!$B$2:$B$6000,$A3345)&gt;0,1,0)</f>
        <v>0</v>
      </c>
      <c r="J3345">
        <f>IF($I3345=1,SUMIFS(Registros!$I$2:$I$6000,Registros!$A$2:$A$6000,"CS",Registros!$B$2:$B$6000,$A3345),0)</f>
        <v>0</v>
      </c>
      <c r="K3345">
        <f>IF(COUNTIFS(Winback!$K$2:$K$300,$A3345)&gt;0,1,0)</f>
        <v>0</v>
      </c>
      <c r="L3345">
        <f>IF(AND($K3345=1,LEFT($A3345,3)="WB-"),SUMIFS(Winback!$D$2:$D$300,Winback!$K$2:$K$300,$A3345),0)</f>
        <v>0</v>
      </c>
      <c r="M3345">
        <f>IF(OR($E3345=1,$G3345=1,SUMIFS(Registros!$J$2:$J$6000,Registros!$B$2:$B$6000,$A3345)&gt;0),1,0)</f>
        <v>1</v>
      </c>
      <c r="N3345">
        <f>IF($J3345&gt;0,1,IF(COUNTIFS(Registros!$A$2:$A$6000,"CS",Registros!$B$2:$B$6000,$A3345,Registros!$K$2:$K$6000,"&lt;&gt;")&gt;0,1,0))</f>
        <v>0</v>
      </c>
      <c r="O3345" t="str">
        <f t="shared" si="260"/>
        <v>SOLO MÓVIL</v>
      </c>
      <c r="P3345" t="str">
        <f t="shared" si="261"/>
        <v>Ofrecer fijo + internet (FLBBTV)</v>
      </c>
      <c r="Q3345">
        <f t="shared" si="262"/>
        <v>19.52</v>
      </c>
      <c r="R3345">
        <f>IFERROR(VLOOKUP($A3345,Registros!$B$2:$G$6000,6,0),IFERROR(INDEX(Winback!$C$2:$C$300,MATCH($A3345,Winback!$K$2:$K$300,0)),""))</f>
        <v>0</v>
      </c>
      <c r="S3345" t="str">
        <f t="shared" si="263"/>
        <v>+MOV</v>
      </c>
      <c r="T3345">
        <f t="shared" si="264"/>
        <v>1</v>
      </c>
    </row>
    <row r="3346" spans="1:20" x14ac:dyDescent="0.35">
      <c r="A3346" t="s">
        <v>16497</v>
      </c>
      <c r="B3346" t="s">
        <v>16498</v>
      </c>
      <c r="C3346" t="s">
        <v>16499</v>
      </c>
      <c r="D3346" t="s">
        <v>16500</v>
      </c>
      <c r="E3346">
        <f>IF(COUNTIFS(Registros!$A$2:$A$6000,"NP",Registros!$B$2:$B$6000,$A3346)&gt;0,1,0)</f>
        <v>0</v>
      </c>
      <c r="F3346">
        <f>IF($E3346=1,SUMIFS(Registros!$F$2:$F$6000,Registros!$A$2:$A$6000,"NP",Registros!$B$2:$B$6000,$A3346),0)</f>
        <v>0</v>
      </c>
      <c r="G3346">
        <f>IF(COUNTIFS(Registros!$A$2:$A$6000,"MOV",Registros!$B$2:$B$6000,$A3346)&gt;0,1,0)</f>
        <v>1</v>
      </c>
      <c r="H3346">
        <f>IF($G3346=1,SUMIFS(Registros!$F$2:$F$6000,Registros!$A$2:$A$6000,"MOV",Registros!$B$2:$B$6000,$A3346),0)</f>
        <v>15</v>
      </c>
      <c r="I3346">
        <f>IF(COUNTIFS(Registros!$A$2:$A$6000,"CS",Registros!$B$2:$B$6000,$A3346)&gt;0,1,0)</f>
        <v>0</v>
      </c>
      <c r="J3346">
        <f>IF($I3346=1,SUMIFS(Registros!$I$2:$I$6000,Registros!$A$2:$A$6000,"CS",Registros!$B$2:$B$6000,$A3346),0)</f>
        <v>0</v>
      </c>
      <c r="K3346">
        <f>IF(COUNTIFS(Winback!$K$2:$K$300,$A3346)&gt;0,1,0)</f>
        <v>0</v>
      </c>
      <c r="L3346">
        <f>IF(AND($K3346=1,LEFT($A3346,3)="WB-"),SUMIFS(Winback!$D$2:$D$300,Winback!$K$2:$K$300,$A3346),0)</f>
        <v>0</v>
      </c>
      <c r="M3346">
        <f>IF(OR($E3346=1,$G3346=1,SUMIFS(Registros!$J$2:$J$6000,Registros!$B$2:$B$6000,$A3346)&gt;0),1,0)</f>
        <v>1</v>
      </c>
      <c r="N3346">
        <f>IF($J3346&gt;0,1,IF(COUNTIFS(Registros!$A$2:$A$6000,"CS",Registros!$B$2:$B$6000,$A3346,Registros!$K$2:$K$6000,"&lt;&gt;")&gt;0,1,0))</f>
        <v>0</v>
      </c>
      <c r="O3346" t="str">
        <f t="shared" si="260"/>
        <v>SOLO MÓVIL</v>
      </c>
      <c r="P3346" t="str">
        <f t="shared" si="261"/>
        <v>Ofrecer fijo + internet (FLBBTV)</v>
      </c>
      <c r="Q3346">
        <f t="shared" si="262"/>
        <v>15</v>
      </c>
      <c r="R3346">
        <f>IFERROR(VLOOKUP($A3346,Registros!$B$2:$G$6000,6,0),IFERROR(INDEX(Winback!$C$2:$C$300,MATCH($A3346,Winback!$K$2:$K$300,0)),""))</f>
        <v>0</v>
      </c>
      <c r="S3346" t="str">
        <f t="shared" si="263"/>
        <v>+MOV</v>
      </c>
      <c r="T3346">
        <f t="shared" si="264"/>
        <v>1</v>
      </c>
    </row>
    <row r="3347" spans="1:20" x14ac:dyDescent="0.35">
      <c r="A3347" t="s">
        <v>16502</v>
      </c>
      <c r="B3347" t="s">
        <v>16503</v>
      </c>
      <c r="C3347" t="s">
        <v>16504</v>
      </c>
      <c r="D3347" t="s">
        <v>16505</v>
      </c>
      <c r="E3347">
        <f>IF(COUNTIFS(Registros!$A$2:$A$6000,"NP",Registros!$B$2:$B$6000,$A3347)&gt;0,1,0)</f>
        <v>0</v>
      </c>
      <c r="F3347">
        <f>IF($E3347=1,SUMIFS(Registros!$F$2:$F$6000,Registros!$A$2:$A$6000,"NP",Registros!$B$2:$B$6000,$A3347),0)</f>
        <v>0</v>
      </c>
      <c r="G3347">
        <f>IF(COUNTIFS(Registros!$A$2:$A$6000,"MOV",Registros!$B$2:$B$6000,$A3347)&gt;0,1,0)</f>
        <v>1</v>
      </c>
      <c r="H3347">
        <f>IF($G3347=1,SUMIFS(Registros!$F$2:$F$6000,Registros!$A$2:$A$6000,"MOV",Registros!$B$2:$B$6000,$A3347),0)</f>
        <v>12.5</v>
      </c>
      <c r="I3347">
        <f>IF(COUNTIFS(Registros!$A$2:$A$6000,"CS",Registros!$B$2:$B$6000,$A3347)&gt;0,1,0)</f>
        <v>0</v>
      </c>
      <c r="J3347">
        <f>IF($I3347=1,SUMIFS(Registros!$I$2:$I$6000,Registros!$A$2:$A$6000,"CS",Registros!$B$2:$B$6000,$A3347),0)</f>
        <v>0</v>
      </c>
      <c r="K3347">
        <f>IF(COUNTIFS(Winback!$K$2:$K$300,$A3347)&gt;0,1,0)</f>
        <v>0</v>
      </c>
      <c r="L3347">
        <f>IF(AND($K3347=1,LEFT($A3347,3)="WB-"),SUMIFS(Winback!$D$2:$D$300,Winback!$K$2:$K$300,$A3347),0)</f>
        <v>0</v>
      </c>
      <c r="M3347">
        <f>IF(OR($E3347=1,$G3347=1,SUMIFS(Registros!$J$2:$J$6000,Registros!$B$2:$B$6000,$A3347)&gt;0),1,0)</f>
        <v>1</v>
      </c>
      <c r="N3347">
        <f>IF($J3347&gt;0,1,IF(COUNTIFS(Registros!$A$2:$A$6000,"CS",Registros!$B$2:$B$6000,$A3347,Registros!$K$2:$K$6000,"&lt;&gt;")&gt;0,1,0))</f>
        <v>0</v>
      </c>
      <c r="O3347" t="str">
        <f t="shared" si="260"/>
        <v>SOLO MÓVIL</v>
      </c>
      <c r="P3347" t="str">
        <f t="shared" si="261"/>
        <v>Ofrecer fijo + internet (FLBBTV)</v>
      </c>
      <c r="Q3347">
        <f t="shared" si="262"/>
        <v>12.5</v>
      </c>
      <c r="R3347">
        <f>IFERROR(VLOOKUP($A3347,Registros!$B$2:$G$6000,6,0),IFERROR(INDEX(Winback!$C$2:$C$300,MATCH($A3347,Winback!$K$2:$K$300,0)),""))</f>
        <v>0</v>
      </c>
      <c r="S3347" t="str">
        <f t="shared" si="263"/>
        <v>+MOV</v>
      </c>
      <c r="T3347">
        <f t="shared" si="264"/>
        <v>1</v>
      </c>
    </row>
    <row r="3348" spans="1:20" x14ac:dyDescent="0.35">
      <c r="A3348" t="s">
        <v>16507</v>
      </c>
      <c r="B3348" t="s">
        <v>16508</v>
      </c>
      <c r="C3348" t="s">
        <v>16509</v>
      </c>
      <c r="D3348" t="s">
        <v>16510</v>
      </c>
      <c r="E3348">
        <f>IF(COUNTIFS(Registros!$A$2:$A$6000,"NP",Registros!$B$2:$B$6000,$A3348)&gt;0,1,0)</f>
        <v>0</v>
      </c>
      <c r="F3348">
        <f>IF($E3348=1,SUMIFS(Registros!$F$2:$F$6000,Registros!$A$2:$A$6000,"NP",Registros!$B$2:$B$6000,$A3348),0)</f>
        <v>0</v>
      </c>
      <c r="G3348">
        <f>IF(COUNTIFS(Registros!$A$2:$A$6000,"MOV",Registros!$B$2:$B$6000,$A3348)&gt;0,1,0)</f>
        <v>1</v>
      </c>
      <c r="H3348">
        <f>IF($G3348=1,SUMIFS(Registros!$F$2:$F$6000,Registros!$A$2:$A$6000,"MOV",Registros!$B$2:$B$6000,$A3348),0)</f>
        <v>30</v>
      </c>
      <c r="I3348">
        <f>IF(COUNTIFS(Registros!$A$2:$A$6000,"CS",Registros!$B$2:$B$6000,$A3348)&gt;0,1,0)</f>
        <v>0</v>
      </c>
      <c r="J3348">
        <f>IF($I3348=1,SUMIFS(Registros!$I$2:$I$6000,Registros!$A$2:$A$6000,"CS",Registros!$B$2:$B$6000,$A3348),0)</f>
        <v>0</v>
      </c>
      <c r="K3348">
        <f>IF(COUNTIFS(Winback!$K$2:$K$300,$A3348)&gt;0,1,0)</f>
        <v>0</v>
      </c>
      <c r="L3348">
        <f>IF(AND($K3348=1,LEFT($A3348,3)="WB-"),SUMIFS(Winback!$D$2:$D$300,Winback!$K$2:$K$300,$A3348),0)</f>
        <v>0</v>
      </c>
      <c r="M3348">
        <f>IF(OR($E3348=1,$G3348=1,SUMIFS(Registros!$J$2:$J$6000,Registros!$B$2:$B$6000,$A3348)&gt;0),1,0)</f>
        <v>1</v>
      </c>
      <c r="N3348">
        <f>IF($J3348&gt;0,1,IF(COUNTIFS(Registros!$A$2:$A$6000,"CS",Registros!$B$2:$B$6000,$A3348,Registros!$K$2:$K$6000,"&lt;&gt;")&gt;0,1,0))</f>
        <v>0</v>
      </c>
      <c r="O3348" t="str">
        <f t="shared" si="260"/>
        <v>SOLO MÓVIL</v>
      </c>
      <c r="P3348" t="str">
        <f t="shared" si="261"/>
        <v>Ofrecer fijo + internet (FLBBTV)</v>
      </c>
      <c r="Q3348">
        <f t="shared" si="262"/>
        <v>30</v>
      </c>
      <c r="R3348">
        <f>IFERROR(VLOOKUP($A3348,Registros!$B$2:$G$6000,6,0),IFERROR(INDEX(Winback!$C$2:$C$300,MATCH($A3348,Winback!$K$2:$K$300,0)),""))</f>
        <v>0</v>
      </c>
      <c r="S3348" t="str">
        <f t="shared" si="263"/>
        <v>+MOV</v>
      </c>
      <c r="T3348">
        <f t="shared" si="264"/>
        <v>1</v>
      </c>
    </row>
    <row r="3349" spans="1:20" x14ac:dyDescent="0.35">
      <c r="A3349" t="s">
        <v>16512</v>
      </c>
      <c r="B3349" t="s">
        <v>16513</v>
      </c>
      <c r="C3349" t="s">
        <v>16514</v>
      </c>
      <c r="D3349" t="s">
        <v>16515</v>
      </c>
      <c r="E3349">
        <f>IF(COUNTIFS(Registros!$A$2:$A$6000,"NP",Registros!$B$2:$B$6000,$A3349)&gt;0,1,0)</f>
        <v>0</v>
      </c>
      <c r="F3349">
        <f>IF($E3349=1,SUMIFS(Registros!$F$2:$F$6000,Registros!$A$2:$A$6000,"NP",Registros!$B$2:$B$6000,$A3349),0)</f>
        <v>0</v>
      </c>
      <c r="G3349">
        <f>IF(COUNTIFS(Registros!$A$2:$A$6000,"MOV",Registros!$B$2:$B$6000,$A3349)&gt;0,1,0)</f>
        <v>1</v>
      </c>
      <c r="H3349">
        <f>IF($G3349=1,SUMIFS(Registros!$F$2:$F$6000,Registros!$A$2:$A$6000,"MOV",Registros!$B$2:$B$6000,$A3349),0)</f>
        <v>25</v>
      </c>
      <c r="I3349">
        <f>IF(COUNTIFS(Registros!$A$2:$A$6000,"CS",Registros!$B$2:$B$6000,$A3349)&gt;0,1,0)</f>
        <v>0</v>
      </c>
      <c r="J3349">
        <f>IF($I3349=1,SUMIFS(Registros!$I$2:$I$6000,Registros!$A$2:$A$6000,"CS",Registros!$B$2:$B$6000,$A3349),0)</f>
        <v>0</v>
      </c>
      <c r="K3349">
        <f>IF(COUNTIFS(Winback!$K$2:$K$300,$A3349)&gt;0,1,0)</f>
        <v>0</v>
      </c>
      <c r="L3349">
        <f>IF(AND($K3349=1,LEFT($A3349,3)="WB-"),SUMIFS(Winback!$D$2:$D$300,Winback!$K$2:$K$300,$A3349),0)</f>
        <v>0</v>
      </c>
      <c r="M3349">
        <f>IF(OR($E3349=1,$G3349=1,SUMIFS(Registros!$J$2:$J$6000,Registros!$B$2:$B$6000,$A3349)&gt;0),1,0)</f>
        <v>1</v>
      </c>
      <c r="N3349">
        <f>IF($J3349&gt;0,1,IF(COUNTIFS(Registros!$A$2:$A$6000,"CS",Registros!$B$2:$B$6000,$A3349,Registros!$K$2:$K$6000,"&lt;&gt;")&gt;0,1,0))</f>
        <v>0</v>
      </c>
      <c r="O3349" t="str">
        <f t="shared" si="260"/>
        <v>SOLO MÓVIL</v>
      </c>
      <c r="P3349" t="str">
        <f t="shared" si="261"/>
        <v>Ofrecer fijo + internet (FLBBTV)</v>
      </c>
      <c r="Q3349">
        <f t="shared" si="262"/>
        <v>25</v>
      </c>
      <c r="R3349">
        <f>IFERROR(VLOOKUP($A3349,Registros!$B$2:$G$6000,6,0),IFERROR(INDEX(Winback!$C$2:$C$300,MATCH($A3349,Winback!$K$2:$K$300,0)),""))</f>
        <v>0</v>
      </c>
      <c r="S3349" t="str">
        <f t="shared" si="263"/>
        <v>+MOV</v>
      </c>
      <c r="T3349">
        <f t="shared" si="264"/>
        <v>1</v>
      </c>
    </row>
    <row r="3350" spans="1:20" x14ac:dyDescent="0.35">
      <c r="A3350" t="s">
        <v>16517</v>
      </c>
      <c r="B3350" t="s">
        <v>16518</v>
      </c>
      <c r="C3350" t="s">
        <v>16519</v>
      </c>
      <c r="D3350" t="s">
        <v>16520</v>
      </c>
      <c r="E3350">
        <f>IF(COUNTIFS(Registros!$A$2:$A$6000,"NP",Registros!$B$2:$B$6000,$A3350)&gt;0,1,0)</f>
        <v>0</v>
      </c>
      <c r="F3350">
        <f>IF($E3350=1,SUMIFS(Registros!$F$2:$F$6000,Registros!$A$2:$A$6000,"NP",Registros!$B$2:$B$6000,$A3350),0)</f>
        <v>0</v>
      </c>
      <c r="G3350">
        <f>IF(COUNTIFS(Registros!$A$2:$A$6000,"MOV",Registros!$B$2:$B$6000,$A3350)&gt;0,1,0)</f>
        <v>1</v>
      </c>
      <c r="H3350">
        <f>IF($G3350=1,SUMIFS(Registros!$F$2:$F$6000,Registros!$A$2:$A$6000,"MOV",Registros!$B$2:$B$6000,$A3350),0)</f>
        <v>15</v>
      </c>
      <c r="I3350">
        <f>IF(COUNTIFS(Registros!$A$2:$A$6000,"CS",Registros!$B$2:$B$6000,$A3350)&gt;0,1,0)</f>
        <v>0</v>
      </c>
      <c r="J3350">
        <f>IF($I3350=1,SUMIFS(Registros!$I$2:$I$6000,Registros!$A$2:$A$6000,"CS",Registros!$B$2:$B$6000,$A3350),0)</f>
        <v>0</v>
      </c>
      <c r="K3350">
        <f>IF(COUNTIFS(Winback!$K$2:$K$300,$A3350)&gt;0,1,0)</f>
        <v>0</v>
      </c>
      <c r="L3350">
        <f>IF(AND($K3350=1,LEFT($A3350,3)="WB-"),SUMIFS(Winback!$D$2:$D$300,Winback!$K$2:$K$300,$A3350),0)</f>
        <v>0</v>
      </c>
      <c r="M3350">
        <f>IF(OR($E3350=1,$G3350=1,SUMIFS(Registros!$J$2:$J$6000,Registros!$B$2:$B$6000,$A3350)&gt;0),1,0)</f>
        <v>1</v>
      </c>
      <c r="N3350">
        <f>IF($J3350&gt;0,1,IF(COUNTIFS(Registros!$A$2:$A$6000,"CS",Registros!$B$2:$B$6000,$A3350,Registros!$K$2:$K$6000,"&lt;&gt;")&gt;0,1,0))</f>
        <v>0</v>
      </c>
      <c r="O3350" t="str">
        <f t="shared" si="260"/>
        <v>SOLO MÓVIL</v>
      </c>
      <c r="P3350" t="str">
        <f t="shared" si="261"/>
        <v>Ofrecer fijo + internet (FLBBTV)</v>
      </c>
      <c r="Q3350">
        <f t="shared" si="262"/>
        <v>15</v>
      </c>
      <c r="R3350">
        <f>IFERROR(VLOOKUP($A3350,Registros!$B$2:$G$6000,6,0),IFERROR(INDEX(Winback!$C$2:$C$300,MATCH($A3350,Winback!$K$2:$K$300,0)),""))</f>
        <v>0</v>
      </c>
      <c r="S3350" t="str">
        <f t="shared" si="263"/>
        <v>+MOV</v>
      </c>
      <c r="T3350">
        <f t="shared" si="264"/>
        <v>1</v>
      </c>
    </row>
    <row r="3351" spans="1:20" x14ac:dyDescent="0.35">
      <c r="A3351" t="s">
        <v>16522</v>
      </c>
      <c r="B3351" t="s">
        <v>16523</v>
      </c>
      <c r="C3351" t="s">
        <v>16524</v>
      </c>
      <c r="D3351" t="s">
        <v>16525</v>
      </c>
      <c r="E3351">
        <f>IF(COUNTIFS(Registros!$A$2:$A$6000,"NP",Registros!$B$2:$B$6000,$A3351)&gt;0,1,0)</f>
        <v>0</v>
      </c>
      <c r="F3351">
        <f>IF($E3351=1,SUMIFS(Registros!$F$2:$F$6000,Registros!$A$2:$A$6000,"NP",Registros!$B$2:$B$6000,$A3351),0)</f>
        <v>0</v>
      </c>
      <c r="G3351">
        <f>IF(COUNTIFS(Registros!$A$2:$A$6000,"MOV",Registros!$B$2:$B$6000,$A3351)&gt;0,1,0)</f>
        <v>1</v>
      </c>
      <c r="H3351">
        <f>IF($G3351=1,SUMIFS(Registros!$F$2:$F$6000,Registros!$A$2:$A$6000,"MOV",Registros!$B$2:$B$6000,$A3351),0)</f>
        <v>15</v>
      </c>
      <c r="I3351">
        <f>IF(COUNTIFS(Registros!$A$2:$A$6000,"CS",Registros!$B$2:$B$6000,$A3351)&gt;0,1,0)</f>
        <v>0</v>
      </c>
      <c r="J3351">
        <f>IF($I3351=1,SUMIFS(Registros!$I$2:$I$6000,Registros!$A$2:$A$6000,"CS",Registros!$B$2:$B$6000,$A3351),0)</f>
        <v>0</v>
      </c>
      <c r="K3351">
        <f>IF(COUNTIFS(Winback!$K$2:$K$300,$A3351)&gt;0,1,0)</f>
        <v>0</v>
      </c>
      <c r="L3351">
        <f>IF(AND($K3351=1,LEFT($A3351,3)="WB-"),SUMIFS(Winback!$D$2:$D$300,Winback!$K$2:$K$300,$A3351),0)</f>
        <v>0</v>
      </c>
      <c r="M3351">
        <f>IF(OR($E3351=1,$G3351=1,SUMIFS(Registros!$J$2:$J$6000,Registros!$B$2:$B$6000,$A3351)&gt;0),1,0)</f>
        <v>1</v>
      </c>
      <c r="N3351">
        <f>IF($J3351&gt;0,1,IF(COUNTIFS(Registros!$A$2:$A$6000,"CS",Registros!$B$2:$B$6000,$A3351,Registros!$K$2:$K$6000,"&lt;&gt;")&gt;0,1,0))</f>
        <v>0</v>
      </c>
      <c r="O3351" t="str">
        <f t="shared" si="260"/>
        <v>SOLO MÓVIL</v>
      </c>
      <c r="P3351" t="str">
        <f t="shared" si="261"/>
        <v>Ofrecer fijo + internet (FLBBTV)</v>
      </c>
      <c r="Q3351">
        <f t="shared" si="262"/>
        <v>15</v>
      </c>
      <c r="R3351">
        <f>IFERROR(VLOOKUP($A3351,Registros!$B$2:$G$6000,6,0),IFERROR(INDEX(Winback!$C$2:$C$300,MATCH($A3351,Winback!$K$2:$K$300,0)),""))</f>
        <v>0</v>
      </c>
      <c r="S3351" t="str">
        <f t="shared" si="263"/>
        <v>+MOV</v>
      </c>
      <c r="T3351">
        <f t="shared" si="264"/>
        <v>1</v>
      </c>
    </row>
    <row r="3352" spans="1:20" x14ac:dyDescent="0.35">
      <c r="A3352" t="s">
        <v>16527</v>
      </c>
      <c r="B3352" t="s">
        <v>16528</v>
      </c>
      <c r="C3352" t="s">
        <v>16529</v>
      </c>
      <c r="D3352" t="s">
        <v>16530</v>
      </c>
      <c r="E3352">
        <f>IF(COUNTIFS(Registros!$A$2:$A$6000,"NP",Registros!$B$2:$B$6000,$A3352)&gt;0,1,0)</f>
        <v>0</v>
      </c>
      <c r="F3352">
        <f>IF($E3352=1,SUMIFS(Registros!$F$2:$F$6000,Registros!$A$2:$A$6000,"NP",Registros!$B$2:$B$6000,$A3352),0)</f>
        <v>0</v>
      </c>
      <c r="G3352">
        <f>IF(COUNTIFS(Registros!$A$2:$A$6000,"MOV",Registros!$B$2:$B$6000,$A3352)&gt;0,1,0)</f>
        <v>1</v>
      </c>
      <c r="H3352">
        <f>IF($G3352=1,SUMIFS(Registros!$F$2:$F$6000,Registros!$A$2:$A$6000,"MOV",Registros!$B$2:$B$6000,$A3352),0)</f>
        <v>16.25</v>
      </c>
      <c r="I3352">
        <f>IF(COUNTIFS(Registros!$A$2:$A$6000,"CS",Registros!$B$2:$B$6000,$A3352)&gt;0,1,0)</f>
        <v>0</v>
      </c>
      <c r="J3352">
        <f>IF($I3352=1,SUMIFS(Registros!$I$2:$I$6000,Registros!$A$2:$A$6000,"CS",Registros!$B$2:$B$6000,$A3352),0)</f>
        <v>0</v>
      </c>
      <c r="K3352">
        <f>IF(COUNTIFS(Winback!$K$2:$K$300,$A3352)&gt;0,1,0)</f>
        <v>0</v>
      </c>
      <c r="L3352">
        <f>IF(AND($K3352=1,LEFT($A3352,3)="WB-"),SUMIFS(Winback!$D$2:$D$300,Winback!$K$2:$K$300,$A3352),0)</f>
        <v>0</v>
      </c>
      <c r="M3352">
        <f>IF(OR($E3352=1,$G3352=1,SUMIFS(Registros!$J$2:$J$6000,Registros!$B$2:$B$6000,$A3352)&gt;0),1,0)</f>
        <v>1</v>
      </c>
      <c r="N3352">
        <f>IF($J3352&gt;0,1,IF(COUNTIFS(Registros!$A$2:$A$6000,"CS",Registros!$B$2:$B$6000,$A3352,Registros!$K$2:$K$6000,"&lt;&gt;")&gt;0,1,0))</f>
        <v>0</v>
      </c>
      <c r="O3352" t="str">
        <f t="shared" si="260"/>
        <v>SOLO MÓVIL</v>
      </c>
      <c r="P3352" t="str">
        <f t="shared" si="261"/>
        <v>Ofrecer fijo + internet (FLBBTV)</v>
      </c>
      <c r="Q3352">
        <f t="shared" si="262"/>
        <v>16.25</v>
      </c>
      <c r="R3352">
        <f>IFERROR(VLOOKUP($A3352,Registros!$B$2:$G$6000,6,0),IFERROR(INDEX(Winback!$C$2:$C$300,MATCH($A3352,Winback!$K$2:$K$300,0)),""))</f>
        <v>0</v>
      </c>
      <c r="S3352" t="str">
        <f t="shared" si="263"/>
        <v>+MOV</v>
      </c>
      <c r="T3352">
        <f t="shared" si="264"/>
        <v>1</v>
      </c>
    </row>
    <row r="3353" spans="1:20" x14ac:dyDescent="0.35">
      <c r="A3353" t="s">
        <v>16532</v>
      </c>
      <c r="B3353" t="s">
        <v>16533</v>
      </c>
      <c r="C3353" t="s">
        <v>16534</v>
      </c>
      <c r="D3353" t="s">
        <v>16535</v>
      </c>
      <c r="E3353">
        <f>IF(COUNTIFS(Registros!$A$2:$A$6000,"NP",Registros!$B$2:$B$6000,$A3353)&gt;0,1,0)</f>
        <v>0</v>
      </c>
      <c r="F3353">
        <f>IF($E3353=1,SUMIFS(Registros!$F$2:$F$6000,Registros!$A$2:$A$6000,"NP",Registros!$B$2:$B$6000,$A3353),0)</f>
        <v>0</v>
      </c>
      <c r="G3353">
        <f>IF(COUNTIFS(Registros!$A$2:$A$6000,"MOV",Registros!$B$2:$B$6000,$A3353)&gt;0,1,0)</f>
        <v>1</v>
      </c>
      <c r="H3353">
        <f>IF($G3353=1,SUMIFS(Registros!$F$2:$F$6000,Registros!$A$2:$A$6000,"MOV",Registros!$B$2:$B$6000,$A3353),0)</f>
        <v>15</v>
      </c>
      <c r="I3353">
        <f>IF(COUNTIFS(Registros!$A$2:$A$6000,"CS",Registros!$B$2:$B$6000,$A3353)&gt;0,1,0)</f>
        <v>0</v>
      </c>
      <c r="J3353">
        <f>IF($I3353=1,SUMIFS(Registros!$I$2:$I$6000,Registros!$A$2:$A$6000,"CS",Registros!$B$2:$B$6000,$A3353),0)</f>
        <v>0</v>
      </c>
      <c r="K3353">
        <f>IF(COUNTIFS(Winback!$K$2:$K$300,$A3353)&gt;0,1,0)</f>
        <v>0</v>
      </c>
      <c r="L3353">
        <f>IF(AND($K3353=1,LEFT($A3353,3)="WB-"),SUMIFS(Winback!$D$2:$D$300,Winback!$K$2:$K$300,$A3353),0)</f>
        <v>0</v>
      </c>
      <c r="M3353">
        <f>IF(OR($E3353=1,$G3353=1,SUMIFS(Registros!$J$2:$J$6000,Registros!$B$2:$B$6000,$A3353)&gt;0),1,0)</f>
        <v>1</v>
      </c>
      <c r="N3353">
        <f>IF($J3353&gt;0,1,IF(COUNTIFS(Registros!$A$2:$A$6000,"CS",Registros!$B$2:$B$6000,$A3353,Registros!$K$2:$K$6000,"&lt;&gt;")&gt;0,1,0))</f>
        <v>0</v>
      </c>
      <c r="O3353" t="str">
        <f t="shared" si="260"/>
        <v>SOLO MÓVIL</v>
      </c>
      <c r="P3353" t="str">
        <f t="shared" si="261"/>
        <v>Ofrecer fijo + internet (FLBBTV)</v>
      </c>
      <c r="Q3353">
        <f t="shared" si="262"/>
        <v>15</v>
      </c>
      <c r="R3353">
        <f>IFERROR(VLOOKUP($A3353,Registros!$B$2:$G$6000,6,0),IFERROR(INDEX(Winback!$C$2:$C$300,MATCH($A3353,Winback!$K$2:$K$300,0)),""))</f>
        <v>0</v>
      </c>
      <c r="S3353" t="str">
        <f t="shared" si="263"/>
        <v>+MOV</v>
      </c>
      <c r="T3353">
        <f t="shared" si="264"/>
        <v>1</v>
      </c>
    </row>
    <row r="3354" spans="1:20" x14ac:dyDescent="0.35">
      <c r="A3354" t="s">
        <v>16537</v>
      </c>
      <c r="B3354" t="s">
        <v>16538</v>
      </c>
      <c r="C3354" t="s">
        <v>16539</v>
      </c>
      <c r="D3354" t="s">
        <v>16540</v>
      </c>
      <c r="E3354">
        <f>IF(COUNTIFS(Registros!$A$2:$A$6000,"NP",Registros!$B$2:$B$6000,$A3354)&gt;0,1,0)</f>
        <v>0</v>
      </c>
      <c r="F3354">
        <f>IF($E3354=1,SUMIFS(Registros!$F$2:$F$6000,Registros!$A$2:$A$6000,"NP",Registros!$B$2:$B$6000,$A3354),0)</f>
        <v>0</v>
      </c>
      <c r="G3354">
        <f>IF(COUNTIFS(Registros!$A$2:$A$6000,"MOV",Registros!$B$2:$B$6000,$A3354)&gt;0,1,0)</f>
        <v>1</v>
      </c>
      <c r="H3354">
        <f>IF($G3354=1,SUMIFS(Registros!$F$2:$F$6000,Registros!$A$2:$A$6000,"MOV",Registros!$B$2:$B$6000,$A3354),0)</f>
        <v>15</v>
      </c>
      <c r="I3354">
        <f>IF(COUNTIFS(Registros!$A$2:$A$6000,"CS",Registros!$B$2:$B$6000,$A3354)&gt;0,1,0)</f>
        <v>0</v>
      </c>
      <c r="J3354">
        <f>IF($I3354=1,SUMIFS(Registros!$I$2:$I$6000,Registros!$A$2:$A$6000,"CS",Registros!$B$2:$B$6000,$A3354),0)</f>
        <v>0</v>
      </c>
      <c r="K3354">
        <f>IF(COUNTIFS(Winback!$K$2:$K$300,$A3354)&gt;0,1,0)</f>
        <v>0</v>
      </c>
      <c r="L3354">
        <f>IF(AND($K3354=1,LEFT($A3354,3)="WB-"),SUMIFS(Winback!$D$2:$D$300,Winback!$K$2:$K$300,$A3354),0)</f>
        <v>0</v>
      </c>
      <c r="M3354">
        <f>IF(OR($E3354=1,$G3354=1,SUMIFS(Registros!$J$2:$J$6000,Registros!$B$2:$B$6000,$A3354)&gt;0),1,0)</f>
        <v>1</v>
      </c>
      <c r="N3354">
        <f>IF($J3354&gt;0,1,IF(COUNTIFS(Registros!$A$2:$A$6000,"CS",Registros!$B$2:$B$6000,$A3354,Registros!$K$2:$K$6000,"&lt;&gt;")&gt;0,1,0))</f>
        <v>0</v>
      </c>
      <c r="O3354" t="str">
        <f t="shared" si="260"/>
        <v>SOLO MÓVIL</v>
      </c>
      <c r="P3354" t="str">
        <f t="shared" si="261"/>
        <v>Ofrecer fijo + internet (FLBBTV)</v>
      </c>
      <c r="Q3354">
        <f t="shared" si="262"/>
        <v>15</v>
      </c>
      <c r="R3354">
        <f>IFERROR(VLOOKUP($A3354,Registros!$B$2:$G$6000,6,0),IFERROR(INDEX(Winback!$C$2:$C$300,MATCH($A3354,Winback!$K$2:$K$300,0)),""))</f>
        <v>0</v>
      </c>
      <c r="S3354" t="str">
        <f t="shared" si="263"/>
        <v>+MOV</v>
      </c>
      <c r="T3354">
        <f t="shared" si="264"/>
        <v>1</v>
      </c>
    </row>
    <row r="3355" spans="1:20" x14ac:dyDescent="0.35">
      <c r="A3355" t="s">
        <v>16542</v>
      </c>
      <c r="B3355" t="s">
        <v>16543</v>
      </c>
      <c r="C3355" t="s">
        <v>16544</v>
      </c>
      <c r="D3355" t="s">
        <v>16545</v>
      </c>
      <c r="E3355">
        <f>IF(COUNTIFS(Registros!$A$2:$A$6000,"NP",Registros!$B$2:$B$6000,$A3355)&gt;0,1,0)</f>
        <v>0</v>
      </c>
      <c r="F3355">
        <f>IF($E3355=1,SUMIFS(Registros!$F$2:$F$6000,Registros!$A$2:$A$6000,"NP",Registros!$B$2:$B$6000,$A3355),0)</f>
        <v>0</v>
      </c>
      <c r="G3355">
        <f>IF(COUNTIFS(Registros!$A$2:$A$6000,"MOV",Registros!$B$2:$B$6000,$A3355)&gt;0,1,0)</f>
        <v>1</v>
      </c>
      <c r="H3355">
        <f>IF($G3355=1,SUMIFS(Registros!$F$2:$F$6000,Registros!$A$2:$A$6000,"MOV",Registros!$B$2:$B$6000,$A3355),0)</f>
        <v>16.25</v>
      </c>
      <c r="I3355">
        <f>IF(COUNTIFS(Registros!$A$2:$A$6000,"CS",Registros!$B$2:$B$6000,$A3355)&gt;0,1,0)</f>
        <v>0</v>
      </c>
      <c r="J3355">
        <f>IF($I3355=1,SUMIFS(Registros!$I$2:$I$6000,Registros!$A$2:$A$6000,"CS",Registros!$B$2:$B$6000,$A3355),0)</f>
        <v>0</v>
      </c>
      <c r="K3355">
        <f>IF(COUNTIFS(Winback!$K$2:$K$300,$A3355)&gt;0,1,0)</f>
        <v>0</v>
      </c>
      <c r="L3355">
        <f>IF(AND($K3355=1,LEFT($A3355,3)="WB-"),SUMIFS(Winback!$D$2:$D$300,Winback!$K$2:$K$300,$A3355),0)</f>
        <v>0</v>
      </c>
      <c r="M3355">
        <f>IF(OR($E3355=1,$G3355=1,SUMIFS(Registros!$J$2:$J$6000,Registros!$B$2:$B$6000,$A3355)&gt;0),1,0)</f>
        <v>1</v>
      </c>
      <c r="N3355">
        <f>IF($J3355&gt;0,1,IF(COUNTIFS(Registros!$A$2:$A$6000,"CS",Registros!$B$2:$B$6000,$A3355,Registros!$K$2:$K$6000,"&lt;&gt;")&gt;0,1,0))</f>
        <v>0</v>
      </c>
      <c r="O3355" t="str">
        <f t="shared" si="260"/>
        <v>SOLO MÓVIL</v>
      </c>
      <c r="P3355" t="str">
        <f t="shared" si="261"/>
        <v>Ofrecer fijo + internet (FLBBTV)</v>
      </c>
      <c r="Q3355">
        <f t="shared" si="262"/>
        <v>16.25</v>
      </c>
      <c r="R3355">
        <f>IFERROR(VLOOKUP($A3355,Registros!$B$2:$G$6000,6,0),IFERROR(INDEX(Winback!$C$2:$C$300,MATCH($A3355,Winback!$K$2:$K$300,0)),""))</f>
        <v>0</v>
      </c>
      <c r="S3355" t="str">
        <f t="shared" si="263"/>
        <v>+MOV</v>
      </c>
      <c r="T3355">
        <f t="shared" si="264"/>
        <v>1</v>
      </c>
    </row>
    <row r="3356" spans="1:20" x14ac:dyDescent="0.35">
      <c r="A3356" t="s">
        <v>16547</v>
      </c>
      <c r="B3356" t="s">
        <v>16548</v>
      </c>
      <c r="C3356" t="s">
        <v>16549</v>
      </c>
      <c r="D3356" t="s">
        <v>16550</v>
      </c>
      <c r="E3356">
        <f>IF(COUNTIFS(Registros!$A$2:$A$6000,"NP",Registros!$B$2:$B$6000,$A3356)&gt;0,1,0)</f>
        <v>0</v>
      </c>
      <c r="F3356">
        <f>IF($E3356=1,SUMIFS(Registros!$F$2:$F$6000,Registros!$A$2:$A$6000,"NP",Registros!$B$2:$B$6000,$A3356),0)</f>
        <v>0</v>
      </c>
      <c r="G3356">
        <f>IF(COUNTIFS(Registros!$A$2:$A$6000,"MOV",Registros!$B$2:$B$6000,$A3356)&gt;0,1,0)</f>
        <v>1</v>
      </c>
      <c r="H3356">
        <f>IF($G3356=1,SUMIFS(Registros!$F$2:$F$6000,Registros!$A$2:$A$6000,"MOV",Registros!$B$2:$B$6000,$A3356),0)</f>
        <v>15</v>
      </c>
      <c r="I3356">
        <f>IF(COUNTIFS(Registros!$A$2:$A$6000,"CS",Registros!$B$2:$B$6000,$A3356)&gt;0,1,0)</f>
        <v>0</v>
      </c>
      <c r="J3356">
        <f>IF($I3356=1,SUMIFS(Registros!$I$2:$I$6000,Registros!$A$2:$A$6000,"CS",Registros!$B$2:$B$6000,$A3356),0)</f>
        <v>0</v>
      </c>
      <c r="K3356">
        <f>IF(COUNTIFS(Winback!$K$2:$K$300,$A3356)&gt;0,1,0)</f>
        <v>0</v>
      </c>
      <c r="L3356">
        <f>IF(AND($K3356=1,LEFT($A3356,3)="WB-"),SUMIFS(Winback!$D$2:$D$300,Winback!$K$2:$K$300,$A3356),0)</f>
        <v>0</v>
      </c>
      <c r="M3356">
        <f>IF(OR($E3356=1,$G3356=1,SUMIFS(Registros!$J$2:$J$6000,Registros!$B$2:$B$6000,$A3356)&gt;0),1,0)</f>
        <v>1</v>
      </c>
      <c r="N3356">
        <f>IF($J3356&gt;0,1,IF(COUNTIFS(Registros!$A$2:$A$6000,"CS",Registros!$B$2:$B$6000,$A3356,Registros!$K$2:$K$6000,"&lt;&gt;")&gt;0,1,0))</f>
        <v>0</v>
      </c>
      <c r="O3356" t="str">
        <f t="shared" si="260"/>
        <v>SOLO MÓVIL</v>
      </c>
      <c r="P3356" t="str">
        <f t="shared" si="261"/>
        <v>Ofrecer fijo + internet (FLBBTV)</v>
      </c>
      <c r="Q3356">
        <f t="shared" si="262"/>
        <v>15</v>
      </c>
      <c r="R3356">
        <f>IFERROR(VLOOKUP($A3356,Registros!$B$2:$G$6000,6,0),IFERROR(INDEX(Winback!$C$2:$C$300,MATCH($A3356,Winback!$K$2:$K$300,0)),""))</f>
        <v>0</v>
      </c>
      <c r="S3356" t="str">
        <f t="shared" si="263"/>
        <v>+MOV</v>
      </c>
      <c r="T3356">
        <f t="shared" si="264"/>
        <v>1</v>
      </c>
    </row>
    <row r="3357" spans="1:20" x14ac:dyDescent="0.35">
      <c r="A3357" t="s">
        <v>16552</v>
      </c>
      <c r="B3357" t="s">
        <v>16553</v>
      </c>
      <c r="C3357" t="s">
        <v>16554</v>
      </c>
      <c r="D3357" t="s">
        <v>16555</v>
      </c>
      <c r="E3357">
        <f>IF(COUNTIFS(Registros!$A$2:$A$6000,"NP",Registros!$B$2:$B$6000,$A3357)&gt;0,1,0)</f>
        <v>0</v>
      </c>
      <c r="F3357">
        <f>IF($E3357=1,SUMIFS(Registros!$F$2:$F$6000,Registros!$A$2:$A$6000,"NP",Registros!$B$2:$B$6000,$A3357),0)</f>
        <v>0</v>
      </c>
      <c r="G3357">
        <f>IF(COUNTIFS(Registros!$A$2:$A$6000,"MOV",Registros!$B$2:$B$6000,$A3357)&gt;0,1,0)</f>
        <v>1</v>
      </c>
      <c r="H3357">
        <f>IF($G3357=1,SUMIFS(Registros!$F$2:$F$6000,Registros!$A$2:$A$6000,"MOV",Registros!$B$2:$B$6000,$A3357),0)</f>
        <v>15</v>
      </c>
      <c r="I3357">
        <f>IF(COUNTIFS(Registros!$A$2:$A$6000,"CS",Registros!$B$2:$B$6000,$A3357)&gt;0,1,0)</f>
        <v>0</v>
      </c>
      <c r="J3357">
        <f>IF($I3357=1,SUMIFS(Registros!$I$2:$I$6000,Registros!$A$2:$A$6000,"CS",Registros!$B$2:$B$6000,$A3357),0)</f>
        <v>0</v>
      </c>
      <c r="K3357">
        <f>IF(COUNTIFS(Winback!$K$2:$K$300,$A3357)&gt;0,1,0)</f>
        <v>0</v>
      </c>
      <c r="L3357">
        <f>IF(AND($K3357=1,LEFT($A3357,3)="WB-"),SUMIFS(Winback!$D$2:$D$300,Winback!$K$2:$K$300,$A3357),0)</f>
        <v>0</v>
      </c>
      <c r="M3357">
        <f>IF(OR($E3357=1,$G3357=1,SUMIFS(Registros!$J$2:$J$6000,Registros!$B$2:$B$6000,$A3357)&gt;0),1,0)</f>
        <v>1</v>
      </c>
      <c r="N3357">
        <f>IF($J3357&gt;0,1,IF(COUNTIFS(Registros!$A$2:$A$6000,"CS",Registros!$B$2:$B$6000,$A3357,Registros!$K$2:$K$6000,"&lt;&gt;")&gt;0,1,0))</f>
        <v>0</v>
      </c>
      <c r="O3357" t="str">
        <f t="shared" si="260"/>
        <v>SOLO MÓVIL</v>
      </c>
      <c r="P3357" t="str">
        <f t="shared" si="261"/>
        <v>Ofrecer fijo + internet (FLBBTV)</v>
      </c>
      <c r="Q3357">
        <f t="shared" si="262"/>
        <v>15</v>
      </c>
      <c r="R3357">
        <f>IFERROR(VLOOKUP($A3357,Registros!$B$2:$G$6000,6,0),IFERROR(INDEX(Winback!$C$2:$C$300,MATCH($A3357,Winback!$K$2:$K$300,0)),""))</f>
        <v>0</v>
      </c>
      <c r="S3357" t="str">
        <f t="shared" si="263"/>
        <v>+MOV</v>
      </c>
      <c r="T3357">
        <f t="shared" si="264"/>
        <v>1</v>
      </c>
    </row>
    <row r="3358" spans="1:20" x14ac:dyDescent="0.35">
      <c r="A3358" t="s">
        <v>16557</v>
      </c>
      <c r="B3358" t="s">
        <v>16558</v>
      </c>
      <c r="C3358" t="s">
        <v>16559</v>
      </c>
      <c r="D3358" t="s">
        <v>16560</v>
      </c>
      <c r="E3358">
        <f>IF(COUNTIFS(Registros!$A$2:$A$6000,"NP",Registros!$B$2:$B$6000,$A3358)&gt;0,1,0)</f>
        <v>0</v>
      </c>
      <c r="F3358">
        <f>IF($E3358=1,SUMIFS(Registros!$F$2:$F$6000,Registros!$A$2:$A$6000,"NP",Registros!$B$2:$B$6000,$A3358),0)</f>
        <v>0</v>
      </c>
      <c r="G3358">
        <f>IF(COUNTIFS(Registros!$A$2:$A$6000,"MOV",Registros!$B$2:$B$6000,$A3358)&gt;0,1,0)</f>
        <v>1</v>
      </c>
      <c r="H3358">
        <f>IF($G3358=1,SUMIFS(Registros!$F$2:$F$6000,Registros!$A$2:$A$6000,"MOV",Registros!$B$2:$B$6000,$A3358),0)</f>
        <v>15</v>
      </c>
      <c r="I3358">
        <f>IF(COUNTIFS(Registros!$A$2:$A$6000,"CS",Registros!$B$2:$B$6000,$A3358)&gt;0,1,0)</f>
        <v>0</v>
      </c>
      <c r="J3358">
        <f>IF($I3358=1,SUMIFS(Registros!$I$2:$I$6000,Registros!$A$2:$A$6000,"CS",Registros!$B$2:$B$6000,$A3358),0)</f>
        <v>0</v>
      </c>
      <c r="K3358">
        <f>IF(COUNTIFS(Winback!$K$2:$K$300,$A3358)&gt;0,1,0)</f>
        <v>0</v>
      </c>
      <c r="L3358">
        <f>IF(AND($K3358=1,LEFT($A3358,3)="WB-"),SUMIFS(Winback!$D$2:$D$300,Winback!$K$2:$K$300,$A3358),0)</f>
        <v>0</v>
      </c>
      <c r="M3358">
        <f>IF(OR($E3358=1,$G3358=1,SUMIFS(Registros!$J$2:$J$6000,Registros!$B$2:$B$6000,$A3358)&gt;0),1,0)</f>
        <v>1</v>
      </c>
      <c r="N3358">
        <f>IF($J3358&gt;0,1,IF(COUNTIFS(Registros!$A$2:$A$6000,"CS",Registros!$B$2:$B$6000,$A3358,Registros!$K$2:$K$6000,"&lt;&gt;")&gt;0,1,0))</f>
        <v>0</v>
      </c>
      <c r="O3358" t="str">
        <f t="shared" si="260"/>
        <v>SOLO MÓVIL</v>
      </c>
      <c r="P3358" t="str">
        <f t="shared" si="261"/>
        <v>Ofrecer fijo + internet (FLBBTV)</v>
      </c>
      <c r="Q3358">
        <f t="shared" si="262"/>
        <v>15</v>
      </c>
      <c r="R3358">
        <f>IFERROR(VLOOKUP($A3358,Registros!$B$2:$G$6000,6,0),IFERROR(INDEX(Winback!$C$2:$C$300,MATCH($A3358,Winback!$K$2:$K$300,0)),""))</f>
        <v>0</v>
      </c>
      <c r="S3358" t="str">
        <f t="shared" si="263"/>
        <v>+MOV</v>
      </c>
      <c r="T3358">
        <f t="shared" si="264"/>
        <v>1</v>
      </c>
    </row>
    <row r="3359" spans="1:20" x14ac:dyDescent="0.35">
      <c r="A3359" t="s">
        <v>16562</v>
      </c>
      <c r="B3359" t="s">
        <v>16563</v>
      </c>
      <c r="C3359" t="s">
        <v>16564</v>
      </c>
      <c r="D3359" t="s">
        <v>16565</v>
      </c>
      <c r="E3359">
        <f>IF(COUNTIFS(Registros!$A$2:$A$6000,"NP",Registros!$B$2:$B$6000,$A3359)&gt;0,1,0)</f>
        <v>0</v>
      </c>
      <c r="F3359">
        <f>IF($E3359=1,SUMIFS(Registros!$F$2:$F$6000,Registros!$A$2:$A$6000,"NP",Registros!$B$2:$B$6000,$A3359),0)</f>
        <v>0</v>
      </c>
      <c r="G3359">
        <f>IF(COUNTIFS(Registros!$A$2:$A$6000,"MOV",Registros!$B$2:$B$6000,$A3359)&gt;0,1,0)</f>
        <v>1</v>
      </c>
      <c r="H3359">
        <f>IF($G3359=1,SUMIFS(Registros!$F$2:$F$6000,Registros!$A$2:$A$6000,"MOV",Registros!$B$2:$B$6000,$A3359),0)</f>
        <v>15</v>
      </c>
      <c r="I3359">
        <f>IF(COUNTIFS(Registros!$A$2:$A$6000,"CS",Registros!$B$2:$B$6000,$A3359)&gt;0,1,0)</f>
        <v>0</v>
      </c>
      <c r="J3359">
        <f>IF($I3359=1,SUMIFS(Registros!$I$2:$I$6000,Registros!$A$2:$A$6000,"CS",Registros!$B$2:$B$6000,$A3359),0)</f>
        <v>0</v>
      </c>
      <c r="K3359">
        <f>IF(COUNTIFS(Winback!$K$2:$K$300,$A3359)&gt;0,1,0)</f>
        <v>0</v>
      </c>
      <c r="L3359">
        <f>IF(AND($K3359=1,LEFT($A3359,3)="WB-"),SUMIFS(Winback!$D$2:$D$300,Winback!$K$2:$K$300,$A3359),0)</f>
        <v>0</v>
      </c>
      <c r="M3359">
        <f>IF(OR($E3359=1,$G3359=1,SUMIFS(Registros!$J$2:$J$6000,Registros!$B$2:$B$6000,$A3359)&gt;0),1,0)</f>
        <v>1</v>
      </c>
      <c r="N3359">
        <f>IF($J3359&gt;0,1,IF(COUNTIFS(Registros!$A$2:$A$6000,"CS",Registros!$B$2:$B$6000,$A3359,Registros!$K$2:$K$6000,"&lt;&gt;")&gt;0,1,0))</f>
        <v>0</v>
      </c>
      <c r="O3359" t="str">
        <f t="shared" si="260"/>
        <v>SOLO MÓVIL</v>
      </c>
      <c r="P3359" t="str">
        <f t="shared" si="261"/>
        <v>Ofrecer fijo + internet (FLBBTV)</v>
      </c>
      <c r="Q3359">
        <f t="shared" si="262"/>
        <v>15</v>
      </c>
      <c r="R3359">
        <f>IFERROR(VLOOKUP($A3359,Registros!$B$2:$G$6000,6,0),IFERROR(INDEX(Winback!$C$2:$C$300,MATCH($A3359,Winback!$K$2:$K$300,0)),""))</f>
        <v>0</v>
      </c>
      <c r="S3359" t="str">
        <f t="shared" si="263"/>
        <v>+MOV</v>
      </c>
      <c r="T3359">
        <f t="shared" si="264"/>
        <v>1</v>
      </c>
    </row>
    <row r="3360" spans="1:20" x14ac:dyDescent="0.35">
      <c r="A3360" t="s">
        <v>16567</v>
      </c>
      <c r="B3360" t="s">
        <v>16568</v>
      </c>
      <c r="C3360" t="s">
        <v>16569</v>
      </c>
      <c r="D3360" t="s">
        <v>16570</v>
      </c>
      <c r="E3360">
        <f>IF(COUNTIFS(Registros!$A$2:$A$6000,"NP",Registros!$B$2:$B$6000,$A3360)&gt;0,1,0)</f>
        <v>0</v>
      </c>
      <c r="F3360">
        <f>IF($E3360=1,SUMIFS(Registros!$F$2:$F$6000,Registros!$A$2:$A$6000,"NP",Registros!$B$2:$B$6000,$A3360),0)</f>
        <v>0</v>
      </c>
      <c r="G3360">
        <f>IF(COUNTIFS(Registros!$A$2:$A$6000,"MOV",Registros!$B$2:$B$6000,$A3360)&gt;0,1,0)</f>
        <v>1</v>
      </c>
      <c r="H3360">
        <f>IF($G3360=1,SUMIFS(Registros!$F$2:$F$6000,Registros!$A$2:$A$6000,"MOV",Registros!$B$2:$B$6000,$A3360),0)</f>
        <v>15</v>
      </c>
      <c r="I3360">
        <f>IF(COUNTIFS(Registros!$A$2:$A$6000,"CS",Registros!$B$2:$B$6000,$A3360)&gt;0,1,0)</f>
        <v>0</v>
      </c>
      <c r="J3360">
        <f>IF($I3360=1,SUMIFS(Registros!$I$2:$I$6000,Registros!$A$2:$A$6000,"CS",Registros!$B$2:$B$6000,$A3360),0)</f>
        <v>0</v>
      </c>
      <c r="K3360">
        <f>IF(COUNTIFS(Winback!$K$2:$K$300,$A3360)&gt;0,1,0)</f>
        <v>0</v>
      </c>
      <c r="L3360">
        <f>IF(AND($K3360=1,LEFT($A3360,3)="WB-"),SUMIFS(Winback!$D$2:$D$300,Winback!$K$2:$K$300,$A3360),0)</f>
        <v>0</v>
      </c>
      <c r="M3360">
        <f>IF(OR($E3360=1,$G3360=1,SUMIFS(Registros!$J$2:$J$6000,Registros!$B$2:$B$6000,$A3360)&gt;0),1,0)</f>
        <v>1</v>
      </c>
      <c r="N3360">
        <f>IF($J3360&gt;0,1,IF(COUNTIFS(Registros!$A$2:$A$6000,"CS",Registros!$B$2:$B$6000,$A3360,Registros!$K$2:$K$6000,"&lt;&gt;")&gt;0,1,0))</f>
        <v>0</v>
      </c>
      <c r="O3360" t="str">
        <f t="shared" si="260"/>
        <v>SOLO MÓVIL</v>
      </c>
      <c r="P3360" t="str">
        <f t="shared" si="261"/>
        <v>Ofrecer fijo + internet (FLBBTV)</v>
      </c>
      <c r="Q3360">
        <f t="shared" si="262"/>
        <v>15</v>
      </c>
      <c r="R3360">
        <f>IFERROR(VLOOKUP($A3360,Registros!$B$2:$G$6000,6,0),IFERROR(INDEX(Winback!$C$2:$C$300,MATCH($A3360,Winback!$K$2:$K$300,0)),""))</f>
        <v>0</v>
      </c>
      <c r="S3360" t="str">
        <f t="shared" si="263"/>
        <v>+MOV</v>
      </c>
      <c r="T3360">
        <f t="shared" si="264"/>
        <v>1</v>
      </c>
    </row>
    <row r="3361" spans="1:20" x14ac:dyDescent="0.35">
      <c r="A3361" t="s">
        <v>16572</v>
      </c>
      <c r="B3361" t="s">
        <v>16573</v>
      </c>
      <c r="C3361" t="s">
        <v>16574</v>
      </c>
      <c r="D3361" t="s">
        <v>16575</v>
      </c>
      <c r="E3361">
        <f>IF(COUNTIFS(Registros!$A$2:$A$6000,"NP",Registros!$B$2:$B$6000,$A3361)&gt;0,1,0)</f>
        <v>0</v>
      </c>
      <c r="F3361">
        <f>IF($E3361=1,SUMIFS(Registros!$F$2:$F$6000,Registros!$A$2:$A$6000,"NP",Registros!$B$2:$B$6000,$A3361),0)</f>
        <v>0</v>
      </c>
      <c r="G3361">
        <f>IF(COUNTIFS(Registros!$A$2:$A$6000,"MOV",Registros!$B$2:$B$6000,$A3361)&gt;0,1,0)</f>
        <v>1</v>
      </c>
      <c r="H3361">
        <f>IF($G3361=1,SUMIFS(Registros!$F$2:$F$6000,Registros!$A$2:$A$6000,"MOV",Registros!$B$2:$B$6000,$A3361),0)</f>
        <v>15</v>
      </c>
      <c r="I3361">
        <f>IF(COUNTIFS(Registros!$A$2:$A$6000,"CS",Registros!$B$2:$B$6000,$A3361)&gt;0,1,0)</f>
        <v>0</v>
      </c>
      <c r="J3361">
        <f>IF($I3361=1,SUMIFS(Registros!$I$2:$I$6000,Registros!$A$2:$A$6000,"CS",Registros!$B$2:$B$6000,$A3361),0)</f>
        <v>0</v>
      </c>
      <c r="K3361">
        <f>IF(COUNTIFS(Winback!$K$2:$K$300,$A3361)&gt;0,1,0)</f>
        <v>0</v>
      </c>
      <c r="L3361">
        <f>IF(AND($K3361=1,LEFT($A3361,3)="WB-"),SUMIFS(Winback!$D$2:$D$300,Winback!$K$2:$K$300,$A3361),0)</f>
        <v>0</v>
      </c>
      <c r="M3361">
        <f>IF(OR($E3361=1,$G3361=1,SUMIFS(Registros!$J$2:$J$6000,Registros!$B$2:$B$6000,$A3361)&gt;0),1,0)</f>
        <v>1</v>
      </c>
      <c r="N3361">
        <f>IF($J3361&gt;0,1,IF(COUNTIFS(Registros!$A$2:$A$6000,"CS",Registros!$B$2:$B$6000,$A3361,Registros!$K$2:$K$6000,"&lt;&gt;")&gt;0,1,0))</f>
        <v>0</v>
      </c>
      <c r="O3361" t="str">
        <f t="shared" si="260"/>
        <v>SOLO MÓVIL</v>
      </c>
      <c r="P3361" t="str">
        <f t="shared" si="261"/>
        <v>Ofrecer fijo + internet (FLBBTV)</v>
      </c>
      <c r="Q3361">
        <f t="shared" si="262"/>
        <v>15</v>
      </c>
      <c r="R3361">
        <f>IFERROR(VLOOKUP($A3361,Registros!$B$2:$G$6000,6,0),IFERROR(INDEX(Winback!$C$2:$C$300,MATCH($A3361,Winback!$K$2:$K$300,0)),""))</f>
        <v>0</v>
      </c>
      <c r="S3361" t="str">
        <f t="shared" si="263"/>
        <v>+MOV</v>
      </c>
      <c r="T3361">
        <f t="shared" si="264"/>
        <v>1</v>
      </c>
    </row>
    <row r="3362" spans="1:20" x14ac:dyDescent="0.35">
      <c r="A3362" t="s">
        <v>16577</v>
      </c>
      <c r="B3362" t="s">
        <v>16578</v>
      </c>
      <c r="C3362" t="s">
        <v>16579</v>
      </c>
      <c r="D3362" t="s">
        <v>16580</v>
      </c>
      <c r="E3362">
        <f>IF(COUNTIFS(Registros!$A$2:$A$6000,"NP",Registros!$B$2:$B$6000,$A3362)&gt;0,1,0)</f>
        <v>0</v>
      </c>
      <c r="F3362">
        <f>IF($E3362=1,SUMIFS(Registros!$F$2:$F$6000,Registros!$A$2:$A$6000,"NP",Registros!$B$2:$B$6000,$A3362),0)</f>
        <v>0</v>
      </c>
      <c r="G3362">
        <f>IF(COUNTIFS(Registros!$A$2:$A$6000,"MOV",Registros!$B$2:$B$6000,$A3362)&gt;0,1,0)</f>
        <v>1</v>
      </c>
      <c r="H3362">
        <f>IF($G3362=1,SUMIFS(Registros!$F$2:$F$6000,Registros!$A$2:$A$6000,"MOV",Registros!$B$2:$B$6000,$A3362),0)</f>
        <v>15</v>
      </c>
      <c r="I3362">
        <f>IF(COUNTIFS(Registros!$A$2:$A$6000,"CS",Registros!$B$2:$B$6000,$A3362)&gt;0,1,0)</f>
        <v>0</v>
      </c>
      <c r="J3362">
        <f>IF($I3362=1,SUMIFS(Registros!$I$2:$I$6000,Registros!$A$2:$A$6000,"CS",Registros!$B$2:$B$6000,$A3362),0)</f>
        <v>0</v>
      </c>
      <c r="K3362">
        <f>IF(COUNTIFS(Winback!$K$2:$K$300,$A3362)&gt;0,1,0)</f>
        <v>0</v>
      </c>
      <c r="L3362">
        <f>IF(AND($K3362=1,LEFT($A3362,3)="WB-"),SUMIFS(Winback!$D$2:$D$300,Winback!$K$2:$K$300,$A3362),0)</f>
        <v>0</v>
      </c>
      <c r="M3362">
        <f>IF(OR($E3362=1,$G3362=1,SUMIFS(Registros!$J$2:$J$6000,Registros!$B$2:$B$6000,$A3362)&gt;0),1,0)</f>
        <v>1</v>
      </c>
      <c r="N3362">
        <f>IF($J3362&gt;0,1,IF(COUNTIFS(Registros!$A$2:$A$6000,"CS",Registros!$B$2:$B$6000,$A3362,Registros!$K$2:$K$6000,"&lt;&gt;")&gt;0,1,0))</f>
        <v>0</v>
      </c>
      <c r="O3362" t="str">
        <f t="shared" si="260"/>
        <v>SOLO MÓVIL</v>
      </c>
      <c r="P3362" t="str">
        <f t="shared" si="261"/>
        <v>Ofrecer fijo + internet (FLBBTV)</v>
      </c>
      <c r="Q3362">
        <f t="shared" si="262"/>
        <v>15</v>
      </c>
      <c r="R3362">
        <f>IFERROR(VLOOKUP($A3362,Registros!$B$2:$G$6000,6,0),IFERROR(INDEX(Winback!$C$2:$C$300,MATCH($A3362,Winback!$K$2:$K$300,0)),""))</f>
        <v>0</v>
      </c>
      <c r="S3362" t="str">
        <f t="shared" si="263"/>
        <v>+MOV</v>
      </c>
      <c r="T3362">
        <f t="shared" si="264"/>
        <v>1</v>
      </c>
    </row>
    <row r="3363" spans="1:20" x14ac:dyDescent="0.35">
      <c r="A3363" t="s">
        <v>16582</v>
      </c>
      <c r="B3363" t="s">
        <v>16583</v>
      </c>
      <c r="C3363" t="s">
        <v>16584</v>
      </c>
      <c r="D3363" t="s">
        <v>16585</v>
      </c>
      <c r="E3363">
        <f>IF(COUNTIFS(Registros!$A$2:$A$6000,"NP",Registros!$B$2:$B$6000,$A3363)&gt;0,1,0)</f>
        <v>0</v>
      </c>
      <c r="F3363">
        <f>IF($E3363=1,SUMIFS(Registros!$F$2:$F$6000,Registros!$A$2:$A$6000,"NP",Registros!$B$2:$B$6000,$A3363),0)</f>
        <v>0</v>
      </c>
      <c r="G3363">
        <f>IF(COUNTIFS(Registros!$A$2:$A$6000,"MOV",Registros!$B$2:$B$6000,$A3363)&gt;0,1,0)</f>
        <v>1</v>
      </c>
      <c r="H3363">
        <f>IF($G3363=1,SUMIFS(Registros!$F$2:$F$6000,Registros!$A$2:$A$6000,"MOV",Registros!$B$2:$B$6000,$A3363),0)</f>
        <v>30</v>
      </c>
      <c r="I3363">
        <f>IF(COUNTIFS(Registros!$A$2:$A$6000,"CS",Registros!$B$2:$B$6000,$A3363)&gt;0,1,0)</f>
        <v>0</v>
      </c>
      <c r="J3363">
        <f>IF($I3363=1,SUMIFS(Registros!$I$2:$I$6000,Registros!$A$2:$A$6000,"CS",Registros!$B$2:$B$6000,$A3363),0)</f>
        <v>0</v>
      </c>
      <c r="K3363">
        <f>IF(COUNTIFS(Winback!$K$2:$K$300,$A3363)&gt;0,1,0)</f>
        <v>0</v>
      </c>
      <c r="L3363">
        <f>IF(AND($K3363=1,LEFT($A3363,3)="WB-"),SUMIFS(Winback!$D$2:$D$300,Winback!$K$2:$K$300,$A3363),0)</f>
        <v>0</v>
      </c>
      <c r="M3363">
        <f>IF(OR($E3363=1,$G3363=1,SUMIFS(Registros!$J$2:$J$6000,Registros!$B$2:$B$6000,$A3363)&gt;0),1,0)</f>
        <v>1</v>
      </c>
      <c r="N3363">
        <f>IF($J3363&gt;0,1,IF(COUNTIFS(Registros!$A$2:$A$6000,"CS",Registros!$B$2:$B$6000,$A3363,Registros!$K$2:$K$6000,"&lt;&gt;")&gt;0,1,0))</f>
        <v>0</v>
      </c>
      <c r="O3363" t="str">
        <f t="shared" si="260"/>
        <v>SOLO MÓVIL</v>
      </c>
      <c r="P3363" t="str">
        <f t="shared" si="261"/>
        <v>Ofrecer fijo + internet (FLBBTV)</v>
      </c>
      <c r="Q3363">
        <f t="shared" si="262"/>
        <v>30</v>
      </c>
      <c r="R3363">
        <f>IFERROR(VLOOKUP($A3363,Registros!$B$2:$G$6000,6,0),IFERROR(INDEX(Winback!$C$2:$C$300,MATCH($A3363,Winback!$K$2:$K$300,0)),""))</f>
        <v>0</v>
      </c>
      <c r="S3363" t="str">
        <f t="shared" si="263"/>
        <v>+MOV</v>
      </c>
      <c r="T3363">
        <f t="shared" si="264"/>
        <v>1</v>
      </c>
    </row>
    <row r="3364" spans="1:20" x14ac:dyDescent="0.35">
      <c r="A3364" t="s">
        <v>16587</v>
      </c>
      <c r="B3364" t="s">
        <v>16588</v>
      </c>
      <c r="C3364" t="s">
        <v>16589</v>
      </c>
      <c r="D3364" t="s">
        <v>16590</v>
      </c>
      <c r="E3364">
        <f>IF(COUNTIFS(Registros!$A$2:$A$6000,"NP",Registros!$B$2:$B$6000,$A3364)&gt;0,1,0)</f>
        <v>0</v>
      </c>
      <c r="F3364">
        <f>IF($E3364=1,SUMIFS(Registros!$F$2:$F$6000,Registros!$A$2:$A$6000,"NP",Registros!$B$2:$B$6000,$A3364),0)</f>
        <v>0</v>
      </c>
      <c r="G3364">
        <f>IF(COUNTIFS(Registros!$A$2:$A$6000,"MOV",Registros!$B$2:$B$6000,$A3364)&gt;0,1,0)</f>
        <v>1</v>
      </c>
      <c r="H3364">
        <f>IF($G3364=1,SUMIFS(Registros!$F$2:$F$6000,Registros!$A$2:$A$6000,"MOV",Registros!$B$2:$B$6000,$A3364),0)</f>
        <v>15</v>
      </c>
      <c r="I3364">
        <f>IF(COUNTIFS(Registros!$A$2:$A$6000,"CS",Registros!$B$2:$B$6000,$A3364)&gt;0,1,0)</f>
        <v>0</v>
      </c>
      <c r="J3364">
        <f>IF($I3364=1,SUMIFS(Registros!$I$2:$I$6000,Registros!$A$2:$A$6000,"CS",Registros!$B$2:$B$6000,$A3364),0)</f>
        <v>0</v>
      </c>
      <c r="K3364">
        <f>IF(COUNTIFS(Winback!$K$2:$K$300,$A3364)&gt;0,1,0)</f>
        <v>0</v>
      </c>
      <c r="L3364">
        <f>IF(AND($K3364=1,LEFT($A3364,3)="WB-"),SUMIFS(Winback!$D$2:$D$300,Winback!$K$2:$K$300,$A3364),0)</f>
        <v>0</v>
      </c>
      <c r="M3364">
        <f>IF(OR($E3364=1,$G3364=1,SUMIFS(Registros!$J$2:$J$6000,Registros!$B$2:$B$6000,$A3364)&gt;0),1,0)</f>
        <v>1</v>
      </c>
      <c r="N3364">
        <f>IF($J3364&gt;0,1,IF(COUNTIFS(Registros!$A$2:$A$6000,"CS",Registros!$B$2:$B$6000,$A3364,Registros!$K$2:$K$6000,"&lt;&gt;")&gt;0,1,0))</f>
        <v>0</v>
      </c>
      <c r="O3364" t="str">
        <f t="shared" si="260"/>
        <v>SOLO MÓVIL</v>
      </c>
      <c r="P3364" t="str">
        <f t="shared" si="261"/>
        <v>Ofrecer fijo + internet (FLBBTV)</v>
      </c>
      <c r="Q3364">
        <f t="shared" si="262"/>
        <v>15</v>
      </c>
      <c r="R3364">
        <f>IFERROR(VLOOKUP($A3364,Registros!$B$2:$G$6000,6,0),IFERROR(INDEX(Winback!$C$2:$C$300,MATCH($A3364,Winback!$K$2:$K$300,0)),""))</f>
        <v>0</v>
      </c>
      <c r="S3364" t="str">
        <f t="shared" si="263"/>
        <v>+MOV</v>
      </c>
      <c r="T3364">
        <f t="shared" si="264"/>
        <v>1</v>
      </c>
    </row>
    <row r="3365" spans="1:20" x14ac:dyDescent="0.35">
      <c r="A3365" t="s">
        <v>16592</v>
      </c>
      <c r="B3365" t="s">
        <v>16593</v>
      </c>
      <c r="C3365" t="s">
        <v>16594</v>
      </c>
      <c r="D3365" t="s">
        <v>16595</v>
      </c>
      <c r="E3365">
        <f>IF(COUNTIFS(Registros!$A$2:$A$6000,"NP",Registros!$B$2:$B$6000,$A3365)&gt;0,1,0)</f>
        <v>0</v>
      </c>
      <c r="F3365">
        <f>IF($E3365=1,SUMIFS(Registros!$F$2:$F$6000,Registros!$A$2:$A$6000,"NP",Registros!$B$2:$B$6000,$A3365),0)</f>
        <v>0</v>
      </c>
      <c r="G3365">
        <f>IF(COUNTIFS(Registros!$A$2:$A$6000,"MOV",Registros!$B$2:$B$6000,$A3365)&gt;0,1,0)</f>
        <v>1</v>
      </c>
      <c r="H3365">
        <f>IF($G3365=1,SUMIFS(Registros!$F$2:$F$6000,Registros!$A$2:$A$6000,"MOV",Registros!$B$2:$B$6000,$A3365),0)</f>
        <v>15</v>
      </c>
      <c r="I3365">
        <f>IF(COUNTIFS(Registros!$A$2:$A$6000,"CS",Registros!$B$2:$B$6000,$A3365)&gt;0,1,0)</f>
        <v>0</v>
      </c>
      <c r="J3365">
        <f>IF($I3365=1,SUMIFS(Registros!$I$2:$I$6000,Registros!$A$2:$A$6000,"CS",Registros!$B$2:$B$6000,$A3365),0)</f>
        <v>0</v>
      </c>
      <c r="K3365">
        <f>IF(COUNTIFS(Winback!$K$2:$K$300,$A3365)&gt;0,1,0)</f>
        <v>0</v>
      </c>
      <c r="L3365">
        <f>IF(AND($K3365=1,LEFT($A3365,3)="WB-"),SUMIFS(Winback!$D$2:$D$300,Winback!$K$2:$K$300,$A3365),0)</f>
        <v>0</v>
      </c>
      <c r="M3365">
        <f>IF(OR($E3365=1,$G3365=1,SUMIFS(Registros!$J$2:$J$6000,Registros!$B$2:$B$6000,$A3365)&gt;0),1,0)</f>
        <v>1</v>
      </c>
      <c r="N3365">
        <f>IF($J3365&gt;0,1,IF(COUNTIFS(Registros!$A$2:$A$6000,"CS",Registros!$B$2:$B$6000,$A3365,Registros!$K$2:$K$6000,"&lt;&gt;")&gt;0,1,0))</f>
        <v>0</v>
      </c>
      <c r="O3365" t="str">
        <f t="shared" si="260"/>
        <v>SOLO MÓVIL</v>
      </c>
      <c r="P3365" t="str">
        <f t="shared" si="261"/>
        <v>Ofrecer fijo + internet (FLBBTV)</v>
      </c>
      <c r="Q3365">
        <f t="shared" si="262"/>
        <v>15</v>
      </c>
      <c r="R3365">
        <f>IFERROR(VLOOKUP($A3365,Registros!$B$2:$G$6000,6,0),IFERROR(INDEX(Winback!$C$2:$C$300,MATCH($A3365,Winback!$K$2:$K$300,0)),""))</f>
        <v>0</v>
      </c>
      <c r="S3365" t="str">
        <f t="shared" si="263"/>
        <v>+MOV</v>
      </c>
      <c r="T3365">
        <f t="shared" si="264"/>
        <v>1</v>
      </c>
    </row>
    <row r="3366" spans="1:20" x14ac:dyDescent="0.35">
      <c r="A3366" t="s">
        <v>16597</v>
      </c>
      <c r="B3366" t="s">
        <v>16598</v>
      </c>
      <c r="C3366" t="s">
        <v>16599</v>
      </c>
      <c r="D3366" t="s">
        <v>16600</v>
      </c>
      <c r="E3366">
        <f>IF(COUNTIFS(Registros!$A$2:$A$6000,"NP",Registros!$B$2:$B$6000,$A3366)&gt;0,1,0)</f>
        <v>0</v>
      </c>
      <c r="F3366">
        <f>IF($E3366=1,SUMIFS(Registros!$F$2:$F$6000,Registros!$A$2:$A$6000,"NP",Registros!$B$2:$B$6000,$A3366),0)</f>
        <v>0</v>
      </c>
      <c r="G3366">
        <f>IF(COUNTIFS(Registros!$A$2:$A$6000,"MOV",Registros!$B$2:$B$6000,$A3366)&gt;0,1,0)</f>
        <v>1</v>
      </c>
      <c r="H3366">
        <f>IF($G3366=1,SUMIFS(Registros!$F$2:$F$6000,Registros!$A$2:$A$6000,"MOV",Registros!$B$2:$B$6000,$A3366),0)</f>
        <v>20.75</v>
      </c>
      <c r="I3366">
        <f>IF(COUNTIFS(Registros!$A$2:$A$6000,"CS",Registros!$B$2:$B$6000,$A3366)&gt;0,1,0)</f>
        <v>0</v>
      </c>
      <c r="J3366">
        <f>IF($I3366=1,SUMIFS(Registros!$I$2:$I$6000,Registros!$A$2:$A$6000,"CS",Registros!$B$2:$B$6000,$A3366),0)</f>
        <v>0</v>
      </c>
      <c r="K3366">
        <f>IF(COUNTIFS(Winback!$K$2:$K$300,$A3366)&gt;0,1,0)</f>
        <v>0</v>
      </c>
      <c r="L3366">
        <f>IF(AND($K3366=1,LEFT($A3366,3)="WB-"),SUMIFS(Winback!$D$2:$D$300,Winback!$K$2:$K$300,$A3366),0)</f>
        <v>0</v>
      </c>
      <c r="M3366">
        <f>IF(OR($E3366=1,$G3366=1,SUMIFS(Registros!$J$2:$J$6000,Registros!$B$2:$B$6000,$A3366)&gt;0),1,0)</f>
        <v>1</v>
      </c>
      <c r="N3366">
        <f>IF($J3366&gt;0,1,IF(COUNTIFS(Registros!$A$2:$A$6000,"CS",Registros!$B$2:$B$6000,$A3366,Registros!$K$2:$K$6000,"&lt;&gt;")&gt;0,1,0))</f>
        <v>0</v>
      </c>
      <c r="O3366" t="str">
        <f t="shared" si="260"/>
        <v>SOLO MÓVIL</v>
      </c>
      <c r="P3366" t="str">
        <f t="shared" si="261"/>
        <v>Ofrecer fijo + internet (FLBBTV)</v>
      </c>
      <c r="Q3366">
        <f t="shared" si="262"/>
        <v>20.75</v>
      </c>
      <c r="R3366">
        <f>IFERROR(VLOOKUP($A3366,Registros!$B$2:$G$6000,6,0),IFERROR(INDEX(Winback!$C$2:$C$300,MATCH($A3366,Winback!$K$2:$K$300,0)),""))</f>
        <v>0</v>
      </c>
      <c r="S3366" t="str">
        <f t="shared" si="263"/>
        <v>+MOV</v>
      </c>
      <c r="T3366">
        <f t="shared" si="264"/>
        <v>1</v>
      </c>
    </row>
    <row r="3367" spans="1:20" x14ac:dyDescent="0.35">
      <c r="A3367" t="s">
        <v>16602</v>
      </c>
      <c r="B3367" t="s">
        <v>16603</v>
      </c>
      <c r="C3367" t="s">
        <v>16604</v>
      </c>
      <c r="D3367" t="s">
        <v>16605</v>
      </c>
      <c r="E3367">
        <f>IF(COUNTIFS(Registros!$A$2:$A$6000,"NP",Registros!$B$2:$B$6000,$A3367)&gt;0,1,0)</f>
        <v>0</v>
      </c>
      <c r="F3367">
        <f>IF($E3367=1,SUMIFS(Registros!$F$2:$F$6000,Registros!$A$2:$A$6000,"NP",Registros!$B$2:$B$6000,$A3367),0)</f>
        <v>0</v>
      </c>
      <c r="G3367">
        <f>IF(COUNTIFS(Registros!$A$2:$A$6000,"MOV",Registros!$B$2:$B$6000,$A3367)&gt;0,1,0)</f>
        <v>1</v>
      </c>
      <c r="H3367">
        <f>IF($G3367=1,SUMIFS(Registros!$F$2:$F$6000,Registros!$A$2:$A$6000,"MOV",Registros!$B$2:$B$6000,$A3367),0)</f>
        <v>16.25</v>
      </c>
      <c r="I3367">
        <f>IF(COUNTIFS(Registros!$A$2:$A$6000,"CS",Registros!$B$2:$B$6000,$A3367)&gt;0,1,0)</f>
        <v>0</v>
      </c>
      <c r="J3367">
        <f>IF($I3367=1,SUMIFS(Registros!$I$2:$I$6000,Registros!$A$2:$A$6000,"CS",Registros!$B$2:$B$6000,$A3367),0)</f>
        <v>0</v>
      </c>
      <c r="K3367">
        <f>IF(COUNTIFS(Winback!$K$2:$K$300,$A3367)&gt;0,1,0)</f>
        <v>0</v>
      </c>
      <c r="L3367">
        <f>IF(AND($K3367=1,LEFT($A3367,3)="WB-"),SUMIFS(Winback!$D$2:$D$300,Winback!$K$2:$K$300,$A3367),0)</f>
        <v>0</v>
      </c>
      <c r="M3367">
        <f>IF(OR($E3367=1,$G3367=1,SUMIFS(Registros!$J$2:$J$6000,Registros!$B$2:$B$6000,$A3367)&gt;0),1,0)</f>
        <v>1</v>
      </c>
      <c r="N3367">
        <f>IF($J3367&gt;0,1,IF(COUNTIFS(Registros!$A$2:$A$6000,"CS",Registros!$B$2:$B$6000,$A3367,Registros!$K$2:$K$6000,"&lt;&gt;")&gt;0,1,0))</f>
        <v>0</v>
      </c>
      <c r="O3367" t="str">
        <f t="shared" si="260"/>
        <v>SOLO MÓVIL</v>
      </c>
      <c r="P3367" t="str">
        <f t="shared" si="261"/>
        <v>Ofrecer fijo + internet (FLBBTV)</v>
      </c>
      <c r="Q3367">
        <f t="shared" si="262"/>
        <v>16.25</v>
      </c>
      <c r="R3367">
        <f>IFERROR(VLOOKUP($A3367,Registros!$B$2:$G$6000,6,0),IFERROR(INDEX(Winback!$C$2:$C$300,MATCH($A3367,Winback!$K$2:$K$300,0)),""))</f>
        <v>0</v>
      </c>
      <c r="S3367" t="str">
        <f t="shared" si="263"/>
        <v>+MOV</v>
      </c>
      <c r="T3367">
        <f t="shared" si="264"/>
        <v>1</v>
      </c>
    </row>
    <row r="3368" spans="1:20" x14ac:dyDescent="0.35">
      <c r="A3368" t="s">
        <v>16607</v>
      </c>
      <c r="B3368" t="s">
        <v>16608</v>
      </c>
      <c r="C3368" t="s">
        <v>16609</v>
      </c>
      <c r="D3368" t="s">
        <v>16610</v>
      </c>
      <c r="E3368">
        <f>IF(COUNTIFS(Registros!$A$2:$A$6000,"NP",Registros!$B$2:$B$6000,$A3368)&gt;0,1,0)</f>
        <v>0</v>
      </c>
      <c r="F3368">
        <f>IF($E3368=1,SUMIFS(Registros!$F$2:$F$6000,Registros!$A$2:$A$6000,"NP",Registros!$B$2:$B$6000,$A3368),0)</f>
        <v>0</v>
      </c>
      <c r="G3368">
        <f>IF(COUNTIFS(Registros!$A$2:$A$6000,"MOV",Registros!$B$2:$B$6000,$A3368)&gt;0,1,0)</f>
        <v>1</v>
      </c>
      <c r="H3368">
        <f>IF($G3368=1,SUMIFS(Registros!$F$2:$F$6000,Registros!$A$2:$A$6000,"MOV",Registros!$B$2:$B$6000,$A3368),0)</f>
        <v>22</v>
      </c>
      <c r="I3368">
        <f>IF(COUNTIFS(Registros!$A$2:$A$6000,"CS",Registros!$B$2:$B$6000,$A3368)&gt;0,1,0)</f>
        <v>0</v>
      </c>
      <c r="J3368">
        <f>IF($I3368=1,SUMIFS(Registros!$I$2:$I$6000,Registros!$A$2:$A$6000,"CS",Registros!$B$2:$B$6000,$A3368),0)</f>
        <v>0</v>
      </c>
      <c r="K3368">
        <f>IF(COUNTIFS(Winback!$K$2:$K$300,$A3368)&gt;0,1,0)</f>
        <v>0</v>
      </c>
      <c r="L3368">
        <f>IF(AND($K3368=1,LEFT($A3368,3)="WB-"),SUMIFS(Winback!$D$2:$D$300,Winback!$K$2:$K$300,$A3368),0)</f>
        <v>0</v>
      </c>
      <c r="M3368">
        <f>IF(OR($E3368=1,$G3368=1,SUMIFS(Registros!$J$2:$J$6000,Registros!$B$2:$B$6000,$A3368)&gt;0),1,0)</f>
        <v>1</v>
      </c>
      <c r="N3368">
        <f>IF($J3368&gt;0,1,IF(COUNTIFS(Registros!$A$2:$A$6000,"CS",Registros!$B$2:$B$6000,$A3368,Registros!$K$2:$K$6000,"&lt;&gt;")&gt;0,1,0))</f>
        <v>0</v>
      </c>
      <c r="O3368" t="str">
        <f t="shared" si="260"/>
        <v>SOLO MÓVIL</v>
      </c>
      <c r="P3368" t="str">
        <f t="shared" si="261"/>
        <v>Ofrecer fijo + internet (FLBBTV)</v>
      </c>
      <c r="Q3368">
        <f t="shared" si="262"/>
        <v>22</v>
      </c>
      <c r="R3368">
        <f>IFERROR(VLOOKUP($A3368,Registros!$B$2:$G$6000,6,0),IFERROR(INDEX(Winback!$C$2:$C$300,MATCH($A3368,Winback!$K$2:$K$300,0)),""))</f>
        <v>0</v>
      </c>
      <c r="S3368" t="str">
        <f t="shared" si="263"/>
        <v>+MOV</v>
      </c>
      <c r="T3368">
        <f t="shared" si="264"/>
        <v>1</v>
      </c>
    </row>
    <row r="3369" spans="1:20" x14ac:dyDescent="0.35">
      <c r="A3369" t="s">
        <v>16612</v>
      </c>
      <c r="B3369" t="s">
        <v>16613</v>
      </c>
      <c r="C3369" t="s">
        <v>16614</v>
      </c>
      <c r="D3369" t="s">
        <v>16615</v>
      </c>
      <c r="E3369">
        <f>IF(COUNTIFS(Registros!$A$2:$A$6000,"NP",Registros!$B$2:$B$6000,$A3369)&gt;0,1,0)</f>
        <v>0</v>
      </c>
      <c r="F3369">
        <f>IF($E3369=1,SUMIFS(Registros!$F$2:$F$6000,Registros!$A$2:$A$6000,"NP",Registros!$B$2:$B$6000,$A3369),0)</f>
        <v>0</v>
      </c>
      <c r="G3369">
        <f>IF(COUNTIFS(Registros!$A$2:$A$6000,"MOV",Registros!$B$2:$B$6000,$A3369)&gt;0,1,0)</f>
        <v>1</v>
      </c>
      <c r="H3369">
        <f>IF($G3369=1,SUMIFS(Registros!$F$2:$F$6000,Registros!$A$2:$A$6000,"MOV",Registros!$B$2:$B$6000,$A3369),0)</f>
        <v>16.25</v>
      </c>
      <c r="I3369">
        <f>IF(COUNTIFS(Registros!$A$2:$A$6000,"CS",Registros!$B$2:$B$6000,$A3369)&gt;0,1,0)</f>
        <v>0</v>
      </c>
      <c r="J3369">
        <f>IF($I3369=1,SUMIFS(Registros!$I$2:$I$6000,Registros!$A$2:$A$6000,"CS",Registros!$B$2:$B$6000,$A3369),0)</f>
        <v>0</v>
      </c>
      <c r="K3369">
        <f>IF(COUNTIFS(Winback!$K$2:$K$300,$A3369)&gt;0,1,0)</f>
        <v>0</v>
      </c>
      <c r="L3369">
        <f>IF(AND($K3369=1,LEFT($A3369,3)="WB-"),SUMIFS(Winback!$D$2:$D$300,Winback!$K$2:$K$300,$A3369),0)</f>
        <v>0</v>
      </c>
      <c r="M3369">
        <f>IF(OR($E3369=1,$G3369=1,SUMIFS(Registros!$J$2:$J$6000,Registros!$B$2:$B$6000,$A3369)&gt;0),1,0)</f>
        <v>1</v>
      </c>
      <c r="N3369">
        <f>IF($J3369&gt;0,1,IF(COUNTIFS(Registros!$A$2:$A$6000,"CS",Registros!$B$2:$B$6000,$A3369,Registros!$K$2:$K$6000,"&lt;&gt;")&gt;0,1,0))</f>
        <v>0</v>
      </c>
      <c r="O3369" t="str">
        <f t="shared" si="260"/>
        <v>SOLO MÓVIL</v>
      </c>
      <c r="P3369" t="str">
        <f t="shared" si="261"/>
        <v>Ofrecer fijo + internet (FLBBTV)</v>
      </c>
      <c r="Q3369">
        <f t="shared" si="262"/>
        <v>16.25</v>
      </c>
      <c r="R3369">
        <f>IFERROR(VLOOKUP($A3369,Registros!$B$2:$G$6000,6,0),IFERROR(INDEX(Winback!$C$2:$C$300,MATCH($A3369,Winback!$K$2:$K$300,0)),""))</f>
        <v>0</v>
      </c>
      <c r="S3369" t="str">
        <f t="shared" si="263"/>
        <v>+MOV</v>
      </c>
      <c r="T3369">
        <f t="shared" si="264"/>
        <v>1</v>
      </c>
    </row>
    <row r="3370" spans="1:20" x14ac:dyDescent="0.35">
      <c r="A3370" t="s">
        <v>16617</v>
      </c>
      <c r="B3370" t="s">
        <v>16618</v>
      </c>
      <c r="C3370" t="s">
        <v>16619</v>
      </c>
      <c r="D3370" t="s">
        <v>16620</v>
      </c>
      <c r="E3370">
        <f>IF(COUNTIFS(Registros!$A$2:$A$6000,"NP",Registros!$B$2:$B$6000,$A3370)&gt;0,1,0)</f>
        <v>0</v>
      </c>
      <c r="F3370">
        <f>IF($E3370=1,SUMIFS(Registros!$F$2:$F$6000,Registros!$A$2:$A$6000,"NP",Registros!$B$2:$B$6000,$A3370),0)</f>
        <v>0</v>
      </c>
      <c r="G3370">
        <f>IF(COUNTIFS(Registros!$A$2:$A$6000,"MOV",Registros!$B$2:$B$6000,$A3370)&gt;0,1,0)</f>
        <v>1</v>
      </c>
      <c r="H3370">
        <f>IF($G3370=1,SUMIFS(Registros!$F$2:$F$6000,Registros!$A$2:$A$6000,"MOV",Registros!$B$2:$B$6000,$A3370),0)</f>
        <v>16.940000000000001</v>
      </c>
      <c r="I3370">
        <f>IF(COUNTIFS(Registros!$A$2:$A$6000,"CS",Registros!$B$2:$B$6000,$A3370)&gt;0,1,0)</f>
        <v>0</v>
      </c>
      <c r="J3370">
        <f>IF($I3370=1,SUMIFS(Registros!$I$2:$I$6000,Registros!$A$2:$A$6000,"CS",Registros!$B$2:$B$6000,$A3370),0)</f>
        <v>0</v>
      </c>
      <c r="K3370">
        <f>IF(COUNTIFS(Winback!$K$2:$K$300,$A3370)&gt;0,1,0)</f>
        <v>0</v>
      </c>
      <c r="L3370">
        <f>IF(AND($K3370=1,LEFT($A3370,3)="WB-"),SUMIFS(Winback!$D$2:$D$300,Winback!$K$2:$K$300,$A3370),0)</f>
        <v>0</v>
      </c>
      <c r="M3370">
        <f>IF(OR($E3370=1,$G3370=1,SUMIFS(Registros!$J$2:$J$6000,Registros!$B$2:$B$6000,$A3370)&gt;0),1,0)</f>
        <v>1</v>
      </c>
      <c r="N3370">
        <f>IF($J3370&gt;0,1,IF(COUNTIFS(Registros!$A$2:$A$6000,"CS",Registros!$B$2:$B$6000,$A3370,Registros!$K$2:$K$6000,"&lt;&gt;")&gt;0,1,0))</f>
        <v>0</v>
      </c>
      <c r="O3370" t="str">
        <f t="shared" si="260"/>
        <v>SOLO MÓVIL</v>
      </c>
      <c r="P3370" t="str">
        <f t="shared" si="261"/>
        <v>Ofrecer fijo + internet (FLBBTV)</v>
      </c>
      <c r="Q3370">
        <f t="shared" si="262"/>
        <v>16.940000000000001</v>
      </c>
      <c r="R3370">
        <f>IFERROR(VLOOKUP($A3370,Registros!$B$2:$G$6000,6,0),IFERROR(INDEX(Winback!$C$2:$C$300,MATCH($A3370,Winback!$K$2:$K$300,0)),""))</f>
        <v>0</v>
      </c>
      <c r="S3370" t="str">
        <f t="shared" si="263"/>
        <v>+MOV</v>
      </c>
      <c r="T3370">
        <f t="shared" si="264"/>
        <v>1</v>
      </c>
    </row>
    <row r="3371" spans="1:20" x14ac:dyDescent="0.35">
      <c r="A3371" t="s">
        <v>16621</v>
      </c>
      <c r="B3371" t="s">
        <v>16622</v>
      </c>
      <c r="C3371" t="s">
        <v>16623</v>
      </c>
      <c r="D3371" t="s">
        <v>16624</v>
      </c>
      <c r="E3371">
        <f>IF(COUNTIFS(Registros!$A$2:$A$6000,"NP",Registros!$B$2:$B$6000,$A3371)&gt;0,1,0)</f>
        <v>0</v>
      </c>
      <c r="F3371">
        <f>IF($E3371=1,SUMIFS(Registros!$F$2:$F$6000,Registros!$A$2:$A$6000,"NP",Registros!$B$2:$B$6000,$A3371),0)</f>
        <v>0</v>
      </c>
      <c r="G3371">
        <f>IF(COUNTIFS(Registros!$A$2:$A$6000,"MOV",Registros!$B$2:$B$6000,$A3371)&gt;0,1,0)</f>
        <v>1</v>
      </c>
      <c r="H3371">
        <f>IF($G3371=1,SUMIFS(Registros!$F$2:$F$6000,Registros!$A$2:$A$6000,"MOV",Registros!$B$2:$B$6000,$A3371),0)</f>
        <v>50.82</v>
      </c>
      <c r="I3371">
        <f>IF(COUNTIFS(Registros!$A$2:$A$6000,"CS",Registros!$B$2:$B$6000,$A3371)&gt;0,1,0)</f>
        <v>0</v>
      </c>
      <c r="J3371">
        <f>IF($I3371=1,SUMIFS(Registros!$I$2:$I$6000,Registros!$A$2:$A$6000,"CS",Registros!$B$2:$B$6000,$A3371),0)</f>
        <v>0</v>
      </c>
      <c r="K3371">
        <f>IF(COUNTIFS(Winback!$K$2:$K$300,$A3371)&gt;0,1,0)</f>
        <v>0</v>
      </c>
      <c r="L3371">
        <f>IF(AND($K3371=1,LEFT($A3371,3)="WB-"),SUMIFS(Winback!$D$2:$D$300,Winback!$K$2:$K$300,$A3371),0)</f>
        <v>0</v>
      </c>
      <c r="M3371">
        <f>IF(OR($E3371=1,$G3371=1,SUMIFS(Registros!$J$2:$J$6000,Registros!$B$2:$B$6000,$A3371)&gt;0),1,0)</f>
        <v>1</v>
      </c>
      <c r="N3371">
        <f>IF($J3371&gt;0,1,IF(COUNTIFS(Registros!$A$2:$A$6000,"CS",Registros!$B$2:$B$6000,$A3371,Registros!$K$2:$K$6000,"&lt;&gt;")&gt;0,1,0))</f>
        <v>0</v>
      </c>
      <c r="O3371" t="str">
        <f t="shared" si="260"/>
        <v>SOLO MÓVIL</v>
      </c>
      <c r="P3371" t="str">
        <f t="shared" si="261"/>
        <v>Ofrecer fijo + internet (FLBBTV)</v>
      </c>
      <c r="Q3371">
        <f t="shared" si="262"/>
        <v>50.82</v>
      </c>
      <c r="R3371">
        <f>IFERROR(VLOOKUP($A3371,Registros!$B$2:$G$6000,6,0),IFERROR(INDEX(Winback!$C$2:$C$300,MATCH($A3371,Winback!$K$2:$K$300,0)),""))</f>
        <v>0</v>
      </c>
      <c r="S3371" t="str">
        <f t="shared" si="263"/>
        <v>+MOV</v>
      </c>
      <c r="T3371">
        <f t="shared" si="264"/>
        <v>1</v>
      </c>
    </row>
    <row r="3372" spans="1:20" x14ac:dyDescent="0.35">
      <c r="A3372" t="s">
        <v>16625</v>
      </c>
      <c r="B3372" t="s">
        <v>16626</v>
      </c>
      <c r="C3372" t="s">
        <v>16627</v>
      </c>
      <c r="D3372" t="s">
        <v>16628</v>
      </c>
      <c r="E3372">
        <f>IF(COUNTIFS(Registros!$A$2:$A$6000,"NP",Registros!$B$2:$B$6000,$A3372)&gt;0,1,0)</f>
        <v>0</v>
      </c>
      <c r="F3372">
        <f>IF($E3372=1,SUMIFS(Registros!$F$2:$F$6000,Registros!$A$2:$A$6000,"NP",Registros!$B$2:$B$6000,$A3372),0)</f>
        <v>0</v>
      </c>
      <c r="G3372">
        <f>IF(COUNTIFS(Registros!$A$2:$A$6000,"MOV",Registros!$B$2:$B$6000,$A3372)&gt;0,1,0)</f>
        <v>1</v>
      </c>
      <c r="H3372">
        <f>IF($G3372=1,SUMIFS(Registros!$F$2:$F$6000,Registros!$A$2:$A$6000,"MOV",Registros!$B$2:$B$6000,$A3372),0)</f>
        <v>30</v>
      </c>
      <c r="I3372">
        <f>IF(COUNTIFS(Registros!$A$2:$A$6000,"CS",Registros!$B$2:$B$6000,$A3372)&gt;0,1,0)</f>
        <v>0</v>
      </c>
      <c r="J3372">
        <f>IF($I3372=1,SUMIFS(Registros!$I$2:$I$6000,Registros!$A$2:$A$6000,"CS",Registros!$B$2:$B$6000,$A3372),0)</f>
        <v>0</v>
      </c>
      <c r="K3372">
        <f>IF(COUNTIFS(Winback!$K$2:$K$300,$A3372)&gt;0,1,0)</f>
        <v>0</v>
      </c>
      <c r="L3372">
        <f>IF(AND($K3372=1,LEFT($A3372,3)="WB-"),SUMIFS(Winback!$D$2:$D$300,Winback!$K$2:$K$300,$A3372),0)</f>
        <v>0</v>
      </c>
      <c r="M3372">
        <f>IF(OR($E3372=1,$G3372=1,SUMIFS(Registros!$J$2:$J$6000,Registros!$B$2:$B$6000,$A3372)&gt;0),1,0)</f>
        <v>1</v>
      </c>
      <c r="N3372">
        <f>IF($J3372&gt;0,1,IF(COUNTIFS(Registros!$A$2:$A$6000,"CS",Registros!$B$2:$B$6000,$A3372,Registros!$K$2:$K$6000,"&lt;&gt;")&gt;0,1,0))</f>
        <v>0</v>
      </c>
      <c r="O3372" t="str">
        <f t="shared" si="260"/>
        <v>SOLO MÓVIL</v>
      </c>
      <c r="P3372" t="str">
        <f t="shared" si="261"/>
        <v>Ofrecer fijo + internet (FLBBTV)</v>
      </c>
      <c r="Q3372">
        <f t="shared" si="262"/>
        <v>30</v>
      </c>
      <c r="R3372">
        <f>IFERROR(VLOOKUP($A3372,Registros!$B$2:$G$6000,6,0),IFERROR(INDEX(Winback!$C$2:$C$300,MATCH($A3372,Winback!$K$2:$K$300,0)),""))</f>
        <v>0</v>
      </c>
      <c r="S3372" t="str">
        <f t="shared" si="263"/>
        <v>+MOV</v>
      </c>
      <c r="T3372">
        <f t="shared" si="264"/>
        <v>1</v>
      </c>
    </row>
    <row r="3373" spans="1:20" x14ac:dyDescent="0.35">
      <c r="A3373" t="s">
        <v>16630</v>
      </c>
      <c r="B3373" t="s">
        <v>16631</v>
      </c>
      <c r="C3373" t="s">
        <v>16632</v>
      </c>
      <c r="D3373" t="s">
        <v>16633</v>
      </c>
      <c r="E3373">
        <f>IF(COUNTIFS(Registros!$A$2:$A$6000,"NP",Registros!$B$2:$B$6000,$A3373)&gt;0,1,0)</f>
        <v>0</v>
      </c>
      <c r="F3373">
        <f>IF($E3373=1,SUMIFS(Registros!$F$2:$F$6000,Registros!$A$2:$A$6000,"NP",Registros!$B$2:$B$6000,$A3373),0)</f>
        <v>0</v>
      </c>
      <c r="G3373">
        <f>IF(COUNTIFS(Registros!$A$2:$A$6000,"MOV",Registros!$B$2:$B$6000,$A3373)&gt;0,1,0)</f>
        <v>1</v>
      </c>
      <c r="H3373">
        <f>IF($G3373=1,SUMIFS(Registros!$F$2:$F$6000,Registros!$A$2:$A$6000,"MOV",Registros!$B$2:$B$6000,$A3373),0)</f>
        <v>15</v>
      </c>
      <c r="I3373">
        <f>IF(COUNTIFS(Registros!$A$2:$A$6000,"CS",Registros!$B$2:$B$6000,$A3373)&gt;0,1,0)</f>
        <v>0</v>
      </c>
      <c r="J3373">
        <f>IF($I3373=1,SUMIFS(Registros!$I$2:$I$6000,Registros!$A$2:$A$6000,"CS",Registros!$B$2:$B$6000,$A3373),0)</f>
        <v>0</v>
      </c>
      <c r="K3373">
        <f>IF(COUNTIFS(Winback!$K$2:$K$300,$A3373)&gt;0,1,0)</f>
        <v>0</v>
      </c>
      <c r="L3373">
        <f>IF(AND($K3373=1,LEFT($A3373,3)="WB-"),SUMIFS(Winback!$D$2:$D$300,Winback!$K$2:$K$300,$A3373),0)</f>
        <v>0</v>
      </c>
      <c r="M3373">
        <f>IF(OR($E3373=1,$G3373=1,SUMIFS(Registros!$J$2:$J$6000,Registros!$B$2:$B$6000,$A3373)&gt;0),1,0)</f>
        <v>1</v>
      </c>
      <c r="N3373">
        <f>IF($J3373&gt;0,1,IF(COUNTIFS(Registros!$A$2:$A$6000,"CS",Registros!$B$2:$B$6000,$A3373,Registros!$K$2:$K$6000,"&lt;&gt;")&gt;0,1,0))</f>
        <v>0</v>
      </c>
      <c r="O3373" t="str">
        <f t="shared" si="260"/>
        <v>SOLO MÓVIL</v>
      </c>
      <c r="P3373" t="str">
        <f t="shared" si="261"/>
        <v>Ofrecer fijo + internet (FLBBTV)</v>
      </c>
      <c r="Q3373">
        <f t="shared" si="262"/>
        <v>15</v>
      </c>
      <c r="R3373">
        <f>IFERROR(VLOOKUP($A3373,Registros!$B$2:$G$6000,6,0),IFERROR(INDEX(Winback!$C$2:$C$300,MATCH($A3373,Winback!$K$2:$K$300,0)),""))</f>
        <v>0</v>
      </c>
      <c r="S3373" t="str">
        <f t="shared" si="263"/>
        <v>+MOV</v>
      </c>
      <c r="T3373">
        <f t="shared" si="264"/>
        <v>1</v>
      </c>
    </row>
    <row r="3374" spans="1:20" x14ac:dyDescent="0.35">
      <c r="A3374" t="s">
        <v>16635</v>
      </c>
      <c r="B3374" t="s">
        <v>16636</v>
      </c>
      <c r="C3374" t="s">
        <v>3467</v>
      </c>
      <c r="D3374" t="s">
        <v>3468</v>
      </c>
      <c r="E3374">
        <f>IF(COUNTIFS(Registros!$A$2:$A$6000,"NP",Registros!$B$2:$B$6000,$A3374)&gt;0,1,0)</f>
        <v>0</v>
      </c>
      <c r="F3374">
        <f>IF($E3374=1,SUMIFS(Registros!$F$2:$F$6000,Registros!$A$2:$A$6000,"NP",Registros!$B$2:$B$6000,$A3374),0)</f>
        <v>0</v>
      </c>
      <c r="G3374">
        <f>IF(COUNTIFS(Registros!$A$2:$A$6000,"MOV",Registros!$B$2:$B$6000,$A3374)&gt;0,1,0)</f>
        <v>1</v>
      </c>
      <c r="H3374">
        <f>IF($G3374=1,SUMIFS(Registros!$F$2:$F$6000,Registros!$A$2:$A$6000,"MOV",Registros!$B$2:$B$6000,$A3374),0)</f>
        <v>42</v>
      </c>
      <c r="I3374">
        <f>IF(COUNTIFS(Registros!$A$2:$A$6000,"CS",Registros!$B$2:$B$6000,$A3374)&gt;0,1,0)</f>
        <v>0</v>
      </c>
      <c r="J3374">
        <f>IF($I3374=1,SUMIFS(Registros!$I$2:$I$6000,Registros!$A$2:$A$6000,"CS",Registros!$B$2:$B$6000,$A3374),0)</f>
        <v>0</v>
      </c>
      <c r="K3374">
        <f>IF(COUNTIFS(Winback!$K$2:$K$300,$A3374)&gt;0,1,0)</f>
        <v>0</v>
      </c>
      <c r="L3374">
        <f>IF(AND($K3374=1,LEFT($A3374,3)="WB-"),SUMIFS(Winback!$D$2:$D$300,Winback!$K$2:$K$300,$A3374),0)</f>
        <v>0</v>
      </c>
      <c r="M3374">
        <f>IF(OR($E3374=1,$G3374=1,SUMIFS(Registros!$J$2:$J$6000,Registros!$B$2:$B$6000,$A3374)&gt;0),1,0)</f>
        <v>1</v>
      </c>
      <c r="N3374">
        <f>IF($J3374&gt;0,1,IF(COUNTIFS(Registros!$A$2:$A$6000,"CS",Registros!$B$2:$B$6000,$A3374,Registros!$K$2:$K$6000,"&lt;&gt;")&gt;0,1,0))</f>
        <v>0</v>
      </c>
      <c r="O3374" t="str">
        <f t="shared" si="260"/>
        <v>SOLO MÓVIL</v>
      </c>
      <c r="P3374" t="str">
        <f t="shared" si="261"/>
        <v>Ofrecer fijo + internet (FLBBTV)</v>
      </c>
      <c r="Q3374">
        <f t="shared" si="262"/>
        <v>42</v>
      </c>
      <c r="R3374">
        <f>IFERROR(VLOOKUP($A3374,Registros!$B$2:$G$6000,6,0),IFERROR(INDEX(Winback!$C$2:$C$300,MATCH($A3374,Winback!$K$2:$K$300,0)),""))</f>
        <v>0</v>
      </c>
      <c r="S3374" t="str">
        <f t="shared" si="263"/>
        <v>+MOV</v>
      </c>
      <c r="T3374">
        <f t="shared" si="264"/>
        <v>1</v>
      </c>
    </row>
    <row r="3375" spans="1:20" x14ac:dyDescent="0.35">
      <c r="A3375" t="s">
        <v>16638</v>
      </c>
      <c r="B3375" t="s">
        <v>16639</v>
      </c>
      <c r="C3375" t="s">
        <v>16640</v>
      </c>
      <c r="D3375" t="s">
        <v>16641</v>
      </c>
      <c r="E3375">
        <f>IF(COUNTIFS(Registros!$A$2:$A$6000,"NP",Registros!$B$2:$B$6000,$A3375)&gt;0,1,0)</f>
        <v>0</v>
      </c>
      <c r="F3375">
        <f>IF($E3375=1,SUMIFS(Registros!$F$2:$F$6000,Registros!$A$2:$A$6000,"NP",Registros!$B$2:$B$6000,$A3375),0)</f>
        <v>0</v>
      </c>
      <c r="G3375">
        <f>IF(COUNTIFS(Registros!$A$2:$A$6000,"MOV",Registros!$B$2:$B$6000,$A3375)&gt;0,1,0)</f>
        <v>1</v>
      </c>
      <c r="H3375">
        <f>IF($G3375=1,SUMIFS(Registros!$F$2:$F$6000,Registros!$A$2:$A$6000,"MOV",Registros!$B$2:$B$6000,$A3375),0)</f>
        <v>30</v>
      </c>
      <c r="I3375">
        <f>IF(COUNTIFS(Registros!$A$2:$A$6000,"CS",Registros!$B$2:$B$6000,$A3375)&gt;0,1,0)</f>
        <v>0</v>
      </c>
      <c r="J3375">
        <f>IF($I3375=1,SUMIFS(Registros!$I$2:$I$6000,Registros!$A$2:$A$6000,"CS",Registros!$B$2:$B$6000,$A3375),0)</f>
        <v>0</v>
      </c>
      <c r="K3375">
        <f>IF(COUNTIFS(Winback!$K$2:$K$300,$A3375)&gt;0,1,0)</f>
        <v>0</v>
      </c>
      <c r="L3375">
        <f>IF(AND($K3375=1,LEFT($A3375,3)="WB-"),SUMIFS(Winback!$D$2:$D$300,Winback!$K$2:$K$300,$A3375),0)</f>
        <v>0</v>
      </c>
      <c r="M3375">
        <f>IF(OR($E3375=1,$G3375=1,SUMIFS(Registros!$J$2:$J$6000,Registros!$B$2:$B$6000,$A3375)&gt;0),1,0)</f>
        <v>1</v>
      </c>
      <c r="N3375">
        <f>IF($J3375&gt;0,1,IF(COUNTIFS(Registros!$A$2:$A$6000,"CS",Registros!$B$2:$B$6000,$A3375,Registros!$K$2:$K$6000,"&lt;&gt;")&gt;0,1,0))</f>
        <v>0</v>
      </c>
      <c r="O3375" t="str">
        <f t="shared" si="260"/>
        <v>SOLO MÓVIL</v>
      </c>
      <c r="P3375" t="str">
        <f t="shared" si="261"/>
        <v>Ofrecer fijo + internet (FLBBTV)</v>
      </c>
      <c r="Q3375">
        <f t="shared" si="262"/>
        <v>30</v>
      </c>
      <c r="R3375">
        <f>IFERROR(VLOOKUP($A3375,Registros!$B$2:$G$6000,6,0),IFERROR(INDEX(Winback!$C$2:$C$300,MATCH($A3375,Winback!$K$2:$K$300,0)),""))</f>
        <v>0</v>
      </c>
      <c r="S3375" t="str">
        <f t="shared" si="263"/>
        <v>+MOV</v>
      </c>
      <c r="T3375">
        <f t="shared" si="264"/>
        <v>1</v>
      </c>
    </row>
    <row r="3376" spans="1:20" x14ac:dyDescent="0.35">
      <c r="A3376" t="s">
        <v>16643</v>
      </c>
      <c r="B3376" t="s">
        <v>16644</v>
      </c>
      <c r="C3376" t="s">
        <v>16645</v>
      </c>
      <c r="D3376" t="s">
        <v>16646</v>
      </c>
      <c r="E3376">
        <f>IF(COUNTIFS(Registros!$A$2:$A$6000,"NP",Registros!$B$2:$B$6000,$A3376)&gt;0,1,0)</f>
        <v>0</v>
      </c>
      <c r="F3376">
        <f>IF($E3376=1,SUMIFS(Registros!$F$2:$F$6000,Registros!$A$2:$A$6000,"NP",Registros!$B$2:$B$6000,$A3376),0)</f>
        <v>0</v>
      </c>
      <c r="G3376">
        <f>IF(COUNTIFS(Registros!$A$2:$A$6000,"MOV",Registros!$B$2:$B$6000,$A3376)&gt;0,1,0)</f>
        <v>1</v>
      </c>
      <c r="H3376">
        <f>IF($G3376=1,SUMIFS(Registros!$F$2:$F$6000,Registros!$A$2:$A$6000,"MOV",Registros!$B$2:$B$6000,$A3376),0)</f>
        <v>32.5</v>
      </c>
      <c r="I3376">
        <f>IF(COUNTIFS(Registros!$A$2:$A$6000,"CS",Registros!$B$2:$B$6000,$A3376)&gt;0,1,0)</f>
        <v>0</v>
      </c>
      <c r="J3376">
        <f>IF($I3376=1,SUMIFS(Registros!$I$2:$I$6000,Registros!$A$2:$A$6000,"CS",Registros!$B$2:$B$6000,$A3376),0)</f>
        <v>0</v>
      </c>
      <c r="K3376">
        <f>IF(COUNTIFS(Winback!$K$2:$K$300,$A3376)&gt;0,1,0)</f>
        <v>0</v>
      </c>
      <c r="L3376">
        <f>IF(AND($K3376=1,LEFT($A3376,3)="WB-"),SUMIFS(Winback!$D$2:$D$300,Winback!$K$2:$K$300,$A3376),0)</f>
        <v>0</v>
      </c>
      <c r="M3376">
        <f>IF(OR($E3376=1,$G3376=1,SUMIFS(Registros!$J$2:$J$6000,Registros!$B$2:$B$6000,$A3376)&gt;0),1,0)</f>
        <v>1</v>
      </c>
      <c r="N3376">
        <f>IF($J3376&gt;0,1,IF(COUNTIFS(Registros!$A$2:$A$6000,"CS",Registros!$B$2:$B$6000,$A3376,Registros!$K$2:$K$6000,"&lt;&gt;")&gt;0,1,0))</f>
        <v>0</v>
      </c>
      <c r="O3376" t="str">
        <f t="shared" si="260"/>
        <v>SOLO MÓVIL</v>
      </c>
      <c r="P3376" t="str">
        <f t="shared" si="261"/>
        <v>Ofrecer fijo + internet (FLBBTV)</v>
      </c>
      <c r="Q3376">
        <f t="shared" si="262"/>
        <v>32.5</v>
      </c>
      <c r="R3376">
        <f>IFERROR(VLOOKUP($A3376,Registros!$B$2:$G$6000,6,0),IFERROR(INDEX(Winback!$C$2:$C$300,MATCH($A3376,Winback!$K$2:$K$300,0)),""))</f>
        <v>0</v>
      </c>
      <c r="S3376" t="str">
        <f t="shared" si="263"/>
        <v>+MOV</v>
      </c>
      <c r="T3376">
        <f t="shared" si="264"/>
        <v>1</v>
      </c>
    </row>
    <row r="3377" spans="1:20" x14ac:dyDescent="0.35">
      <c r="A3377" t="s">
        <v>16648</v>
      </c>
      <c r="B3377" t="s">
        <v>16649</v>
      </c>
      <c r="C3377" t="s">
        <v>16650</v>
      </c>
      <c r="D3377" t="s">
        <v>16651</v>
      </c>
      <c r="E3377">
        <f>IF(COUNTIFS(Registros!$A$2:$A$6000,"NP",Registros!$B$2:$B$6000,$A3377)&gt;0,1,0)</f>
        <v>0</v>
      </c>
      <c r="F3377">
        <f>IF($E3377=1,SUMIFS(Registros!$F$2:$F$6000,Registros!$A$2:$A$6000,"NP",Registros!$B$2:$B$6000,$A3377),0)</f>
        <v>0</v>
      </c>
      <c r="G3377">
        <f>IF(COUNTIFS(Registros!$A$2:$A$6000,"MOV",Registros!$B$2:$B$6000,$A3377)&gt;0,1,0)</f>
        <v>1</v>
      </c>
      <c r="H3377">
        <f>IF($G3377=1,SUMIFS(Registros!$F$2:$F$6000,Registros!$A$2:$A$6000,"MOV",Registros!$B$2:$B$6000,$A3377),0)</f>
        <v>15</v>
      </c>
      <c r="I3377">
        <f>IF(COUNTIFS(Registros!$A$2:$A$6000,"CS",Registros!$B$2:$B$6000,$A3377)&gt;0,1,0)</f>
        <v>0</v>
      </c>
      <c r="J3377">
        <f>IF($I3377=1,SUMIFS(Registros!$I$2:$I$6000,Registros!$A$2:$A$6000,"CS",Registros!$B$2:$B$6000,$A3377),0)</f>
        <v>0</v>
      </c>
      <c r="K3377">
        <f>IF(COUNTIFS(Winback!$K$2:$K$300,$A3377)&gt;0,1,0)</f>
        <v>0</v>
      </c>
      <c r="L3377">
        <f>IF(AND($K3377=1,LEFT($A3377,3)="WB-"),SUMIFS(Winback!$D$2:$D$300,Winback!$K$2:$K$300,$A3377),0)</f>
        <v>0</v>
      </c>
      <c r="M3377">
        <f>IF(OR($E3377=1,$G3377=1,SUMIFS(Registros!$J$2:$J$6000,Registros!$B$2:$B$6000,$A3377)&gt;0),1,0)</f>
        <v>1</v>
      </c>
      <c r="N3377">
        <f>IF($J3377&gt;0,1,IF(COUNTIFS(Registros!$A$2:$A$6000,"CS",Registros!$B$2:$B$6000,$A3377,Registros!$K$2:$K$6000,"&lt;&gt;")&gt;0,1,0))</f>
        <v>0</v>
      </c>
      <c r="O3377" t="str">
        <f t="shared" si="260"/>
        <v>SOLO MÓVIL</v>
      </c>
      <c r="P3377" t="str">
        <f t="shared" si="261"/>
        <v>Ofrecer fijo + internet (FLBBTV)</v>
      </c>
      <c r="Q3377">
        <f t="shared" si="262"/>
        <v>15</v>
      </c>
      <c r="R3377">
        <f>IFERROR(VLOOKUP($A3377,Registros!$B$2:$G$6000,6,0),IFERROR(INDEX(Winback!$C$2:$C$300,MATCH($A3377,Winback!$K$2:$K$300,0)),""))</f>
        <v>0</v>
      </c>
      <c r="S3377" t="str">
        <f t="shared" si="263"/>
        <v>+MOV</v>
      </c>
      <c r="T3377">
        <f t="shared" si="264"/>
        <v>1</v>
      </c>
    </row>
    <row r="3378" spans="1:20" x14ac:dyDescent="0.35">
      <c r="A3378" t="s">
        <v>16653</v>
      </c>
      <c r="B3378" t="s">
        <v>16654</v>
      </c>
      <c r="C3378" t="s">
        <v>16655</v>
      </c>
      <c r="D3378" t="s">
        <v>16656</v>
      </c>
      <c r="E3378">
        <f>IF(COUNTIFS(Registros!$A$2:$A$6000,"NP",Registros!$B$2:$B$6000,$A3378)&gt;0,1,0)</f>
        <v>0</v>
      </c>
      <c r="F3378">
        <f>IF($E3378=1,SUMIFS(Registros!$F$2:$F$6000,Registros!$A$2:$A$6000,"NP",Registros!$B$2:$B$6000,$A3378),0)</f>
        <v>0</v>
      </c>
      <c r="G3378">
        <f>IF(COUNTIFS(Registros!$A$2:$A$6000,"MOV",Registros!$B$2:$B$6000,$A3378)&gt;0,1,0)</f>
        <v>1</v>
      </c>
      <c r="H3378">
        <f>IF($G3378=1,SUMIFS(Registros!$F$2:$F$6000,Registros!$A$2:$A$6000,"MOV",Registros!$B$2:$B$6000,$A3378),0)</f>
        <v>15</v>
      </c>
      <c r="I3378">
        <f>IF(COUNTIFS(Registros!$A$2:$A$6000,"CS",Registros!$B$2:$B$6000,$A3378)&gt;0,1,0)</f>
        <v>0</v>
      </c>
      <c r="J3378">
        <f>IF($I3378=1,SUMIFS(Registros!$I$2:$I$6000,Registros!$A$2:$A$6000,"CS",Registros!$B$2:$B$6000,$A3378),0)</f>
        <v>0</v>
      </c>
      <c r="K3378">
        <f>IF(COUNTIFS(Winback!$K$2:$K$300,$A3378)&gt;0,1,0)</f>
        <v>0</v>
      </c>
      <c r="L3378">
        <f>IF(AND($K3378=1,LEFT($A3378,3)="WB-"),SUMIFS(Winback!$D$2:$D$300,Winback!$K$2:$K$300,$A3378),0)</f>
        <v>0</v>
      </c>
      <c r="M3378">
        <f>IF(OR($E3378=1,$G3378=1,SUMIFS(Registros!$J$2:$J$6000,Registros!$B$2:$B$6000,$A3378)&gt;0),1,0)</f>
        <v>1</v>
      </c>
      <c r="N3378">
        <f>IF($J3378&gt;0,1,IF(COUNTIFS(Registros!$A$2:$A$6000,"CS",Registros!$B$2:$B$6000,$A3378,Registros!$K$2:$K$6000,"&lt;&gt;")&gt;0,1,0))</f>
        <v>0</v>
      </c>
      <c r="O3378" t="str">
        <f t="shared" si="260"/>
        <v>SOLO MÓVIL</v>
      </c>
      <c r="P3378" t="str">
        <f t="shared" si="261"/>
        <v>Ofrecer fijo + internet (FLBBTV)</v>
      </c>
      <c r="Q3378">
        <f t="shared" si="262"/>
        <v>15</v>
      </c>
      <c r="R3378">
        <f>IFERROR(VLOOKUP($A3378,Registros!$B$2:$G$6000,6,0),IFERROR(INDEX(Winback!$C$2:$C$300,MATCH($A3378,Winback!$K$2:$K$300,0)),""))</f>
        <v>0</v>
      </c>
      <c r="S3378" t="str">
        <f t="shared" si="263"/>
        <v>+MOV</v>
      </c>
      <c r="T3378">
        <f t="shared" si="264"/>
        <v>1</v>
      </c>
    </row>
    <row r="3379" spans="1:20" x14ac:dyDescent="0.35">
      <c r="A3379" t="s">
        <v>16658</v>
      </c>
      <c r="B3379" t="s">
        <v>16659</v>
      </c>
      <c r="C3379" t="s">
        <v>16660</v>
      </c>
      <c r="D3379" t="s">
        <v>16661</v>
      </c>
      <c r="E3379">
        <f>IF(COUNTIFS(Registros!$A$2:$A$6000,"NP",Registros!$B$2:$B$6000,$A3379)&gt;0,1,0)</f>
        <v>0</v>
      </c>
      <c r="F3379">
        <f>IF($E3379=1,SUMIFS(Registros!$F$2:$F$6000,Registros!$A$2:$A$6000,"NP",Registros!$B$2:$B$6000,$A3379),0)</f>
        <v>0</v>
      </c>
      <c r="G3379">
        <f>IF(COUNTIFS(Registros!$A$2:$A$6000,"MOV",Registros!$B$2:$B$6000,$A3379)&gt;0,1,0)</f>
        <v>1</v>
      </c>
      <c r="H3379">
        <f>IF($G3379=1,SUMIFS(Registros!$F$2:$F$6000,Registros!$A$2:$A$6000,"MOV",Registros!$B$2:$B$6000,$A3379),0)</f>
        <v>15</v>
      </c>
      <c r="I3379">
        <f>IF(COUNTIFS(Registros!$A$2:$A$6000,"CS",Registros!$B$2:$B$6000,$A3379)&gt;0,1,0)</f>
        <v>0</v>
      </c>
      <c r="J3379">
        <f>IF($I3379=1,SUMIFS(Registros!$I$2:$I$6000,Registros!$A$2:$A$6000,"CS",Registros!$B$2:$B$6000,$A3379),0)</f>
        <v>0</v>
      </c>
      <c r="K3379">
        <f>IF(COUNTIFS(Winback!$K$2:$K$300,$A3379)&gt;0,1,0)</f>
        <v>0</v>
      </c>
      <c r="L3379">
        <f>IF(AND($K3379=1,LEFT($A3379,3)="WB-"),SUMIFS(Winback!$D$2:$D$300,Winback!$K$2:$K$300,$A3379),0)</f>
        <v>0</v>
      </c>
      <c r="M3379">
        <f>IF(OR($E3379=1,$G3379=1,SUMIFS(Registros!$J$2:$J$6000,Registros!$B$2:$B$6000,$A3379)&gt;0),1,0)</f>
        <v>1</v>
      </c>
      <c r="N3379">
        <f>IF($J3379&gt;0,1,IF(COUNTIFS(Registros!$A$2:$A$6000,"CS",Registros!$B$2:$B$6000,$A3379,Registros!$K$2:$K$6000,"&lt;&gt;")&gt;0,1,0))</f>
        <v>0</v>
      </c>
      <c r="O3379" t="str">
        <f t="shared" si="260"/>
        <v>SOLO MÓVIL</v>
      </c>
      <c r="P3379" t="str">
        <f t="shared" si="261"/>
        <v>Ofrecer fijo + internet (FLBBTV)</v>
      </c>
      <c r="Q3379">
        <f t="shared" si="262"/>
        <v>15</v>
      </c>
      <c r="R3379">
        <f>IFERROR(VLOOKUP($A3379,Registros!$B$2:$G$6000,6,0),IFERROR(INDEX(Winback!$C$2:$C$300,MATCH($A3379,Winback!$K$2:$K$300,0)),""))</f>
        <v>0</v>
      </c>
      <c r="S3379" t="str">
        <f t="shared" si="263"/>
        <v>+MOV</v>
      </c>
      <c r="T3379">
        <f t="shared" si="264"/>
        <v>1</v>
      </c>
    </row>
    <row r="3380" spans="1:20" x14ac:dyDescent="0.35">
      <c r="A3380" t="s">
        <v>16663</v>
      </c>
      <c r="B3380" t="s">
        <v>16664</v>
      </c>
      <c r="C3380" t="s">
        <v>16665</v>
      </c>
      <c r="D3380" t="s">
        <v>16666</v>
      </c>
      <c r="E3380">
        <f>IF(COUNTIFS(Registros!$A$2:$A$6000,"NP",Registros!$B$2:$B$6000,$A3380)&gt;0,1,0)</f>
        <v>0</v>
      </c>
      <c r="F3380">
        <f>IF($E3380=1,SUMIFS(Registros!$F$2:$F$6000,Registros!$A$2:$A$6000,"NP",Registros!$B$2:$B$6000,$A3380),0)</f>
        <v>0</v>
      </c>
      <c r="G3380">
        <f>IF(COUNTIFS(Registros!$A$2:$A$6000,"MOV",Registros!$B$2:$B$6000,$A3380)&gt;0,1,0)</f>
        <v>1</v>
      </c>
      <c r="H3380">
        <f>IF($G3380=1,SUMIFS(Registros!$F$2:$F$6000,Registros!$A$2:$A$6000,"MOV",Registros!$B$2:$B$6000,$A3380),0)</f>
        <v>15</v>
      </c>
      <c r="I3380">
        <f>IF(COUNTIFS(Registros!$A$2:$A$6000,"CS",Registros!$B$2:$B$6000,$A3380)&gt;0,1,0)</f>
        <v>0</v>
      </c>
      <c r="J3380">
        <f>IF($I3380=1,SUMIFS(Registros!$I$2:$I$6000,Registros!$A$2:$A$6000,"CS",Registros!$B$2:$B$6000,$A3380),0)</f>
        <v>0</v>
      </c>
      <c r="K3380">
        <f>IF(COUNTIFS(Winback!$K$2:$K$300,$A3380)&gt;0,1,0)</f>
        <v>0</v>
      </c>
      <c r="L3380">
        <f>IF(AND($K3380=1,LEFT($A3380,3)="WB-"),SUMIFS(Winback!$D$2:$D$300,Winback!$K$2:$K$300,$A3380),0)</f>
        <v>0</v>
      </c>
      <c r="M3380">
        <f>IF(OR($E3380=1,$G3380=1,SUMIFS(Registros!$J$2:$J$6000,Registros!$B$2:$B$6000,$A3380)&gt;0),1,0)</f>
        <v>1</v>
      </c>
      <c r="N3380">
        <f>IF($J3380&gt;0,1,IF(COUNTIFS(Registros!$A$2:$A$6000,"CS",Registros!$B$2:$B$6000,$A3380,Registros!$K$2:$K$6000,"&lt;&gt;")&gt;0,1,0))</f>
        <v>0</v>
      </c>
      <c r="O3380" t="str">
        <f t="shared" si="260"/>
        <v>SOLO MÓVIL</v>
      </c>
      <c r="P3380" t="str">
        <f t="shared" si="261"/>
        <v>Ofrecer fijo + internet (FLBBTV)</v>
      </c>
      <c r="Q3380">
        <f t="shared" si="262"/>
        <v>15</v>
      </c>
      <c r="R3380">
        <f>IFERROR(VLOOKUP($A3380,Registros!$B$2:$G$6000,6,0),IFERROR(INDEX(Winback!$C$2:$C$300,MATCH($A3380,Winback!$K$2:$K$300,0)),""))</f>
        <v>0</v>
      </c>
      <c r="S3380" t="str">
        <f t="shared" si="263"/>
        <v>+MOV</v>
      </c>
      <c r="T3380">
        <f t="shared" si="264"/>
        <v>1</v>
      </c>
    </row>
    <row r="3381" spans="1:20" x14ac:dyDescent="0.35">
      <c r="A3381" t="s">
        <v>16668</v>
      </c>
      <c r="B3381" t="s">
        <v>16669</v>
      </c>
      <c r="C3381" t="s">
        <v>16670</v>
      </c>
      <c r="D3381" t="s">
        <v>16671</v>
      </c>
      <c r="E3381">
        <f>IF(COUNTIFS(Registros!$A$2:$A$6000,"NP",Registros!$B$2:$B$6000,$A3381)&gt;0,1,0)</f>
        <v>0</v>
      </c>
      <c r="F3381">
        <f>IF($E3381=1,SUMIFS(Registros!$F$2:$F$6000,Registros!$A$2:$A$6000,"NP",Registros!$B$2:$B$6000,$A3381),0)</f>
        <v>0</v>
      </c>
      <c r="G3381">
        <f>IF(COUNTIFS(Registros!$A$2:$A$6000,"MOV",Registros!$B$2:$B$6000,$A3381)&gt;0,1,0)</f>
        <v>1</v>
      </c>
      <c r="H3381">
        <f>IF($G3381=1,SUMIFS(Registros!$F$2:$F$6000,Registros!$A$2:$A$6000,"MOV",Registros!$B$2:$B$6000,$A3381),0)</f>
        <v>28</v>
      </c>
      <c r="I3381">
        <f>IF(COUNTIFS(Registros!$A$2:$A$6000,"CS",Registros!$B$2:$B$6000,$A3381)&gt;0,1,0)</f>
        <v>0</v>
      </c>
      <c r="J3381">
        <f>IF($I3381=1,SUMIFS(Registros!$I$2:$I$6000,Registros!$A$2:$A$6000,"CS",Registros!$B$2:$B$6000,$A3381),0)</f>
        <v>0</v>
      </c>
      <c r="K3381">
        <f>IF(COUNTIFS(Winback!$K$2:$K$300,$A3381)&gt;0,1,0)</f>
        <v>0</v>
      </c>
      <c r="L3381">
        <f>IF(AND($K3381=1,LEFT($A3381,3)="WB-"),SUMIFS(Winback!$D$2:$D$300,Winback!$K$2:$K$300,$A3381),0)</f>
        <v>0</v>
      </c>
      <c r="M3381">
        <f>IF(OR($E3381=1,$G3381=1,SUMIFS(Registros!$J$2:$J$6000,Registros!$B$2:$B$6000,$A3381)&gt;0),1,0)</f>
        <v>1</v>
      </c>
      <c r="N3381">
        <f>IF($J3381&gt;0,1,IF(COUNTIFS(Registros!$A$2:$A$6000,"CS",Registros!$B$2:$B$6000,$A3381,Registros!$K$2:$K$6000,"&lt;&gt;")&gt;0,1,0))</f>
        <v>0</v>
      </c>
      <c r="O3381" t="str">
        <f t="shared" si="260"/>
        <v>SOLO MÓVIL</v>
      </c>
      <c r="P3381" t="str">
        <f t="shared" si="261"/>
        <v>Ofrecer fijo + internet (FLBBTV)</v>
      </c>
      <c r="Q3381">
        <f t="shared" si="262"/>
        <v>28</v>
      </c>
      <c r="R3381">
        <f>IFERROR(VLOOKUP($A3381,Registros!$B$2:$G$6000,6,0),IFERROR(INDEX(Winback!$C$2:$C$300,MATCH($A3381,Winback!$K$2:$K$300,0)),""))</f>
        <v>0</v>
      </c>
      <c r="S3381" t="str">
        <f t="shared" si="263"/>
        <v>+MOV</v>
      </c>
      <c r="T3381">
        <f t="shared" si="264"/>
        <v>1</v>
      </c>
    </row>
    <row r="3382" spans="1:20" x14ac:dyDescent="0.35">
      <c r="A3382" t="s">
        <v>16673</v>
      </c>
      <c r="B3382" t="s">
        <v>16674</v>
      </c>
      <c r="C3382" t="s">
        <v>16675</v>
      </c>
      <c r="D3382" t="s">
        <v>16676</v>
      </c>
      <c r="E3382">
        <f>IF(COUNTIFS(Registros!$A$2:$A$6000,"NP",Registros!$B$2:$B$6000,$A3382)&gt;0,1,0)</f>
        <v>0</v>
      </c>
      <c r="F3382">
        <f>IF($E3382=1,SUMIFS(Registros!$F$2:$F$6000,Registros!$A$2:$A$6000,"NP",Registros!$B$2:$B$6000,$A3382),0)</f>
        <v>0</v>
      </c>
      <c r="G3382">
        <f>IF(COUNTIFS(Registros!$A$2:$A$6000,"MOV",Registros!$B$2:$B$6000,$A3382)&gt;0,1,0)</f>
        <v>1</v>
      </c>
      <c r="H3382">
        <f>IF($G3382=1,SUMIFS(Registros!$F$2:$F$6000,Registros!$A$2:$A$6000,"MOV",Registros!$B$2:$B$6000,$A3382),0)</f>
        <v>15</v>
      </c>
      <c r="I3382">
        <f>IF(COUNTIFS(Registros!$A$2:$A$6000,"CS",Registros!$B$2:$B$6000,$A3382)&gt;0,1,0)</f>
        <v>0</v>
      </c>
      <c r="J3382">
        <f>IF($I3382=1,SUMIFS(Registros!$I$2:$I$6000,Registros!$A$2:$A$6000,"CS",Registros!$B$2:$B$6000,$A3382),0)</f>
        <v>0</v>
      </c>
      <c r="K3382">
        <f>IF(COUNTIFS(Winback!$K$2:$K$300,$A3382)&gt;0,1,0)</f>
        <v>0</v>
      </c>
      <c r="L3382">
        <f>IF(AND($K3382=1,LEFT($A3382,3)="WB-"),SUMIFS(Winback!$D$2:$D$300,Winback!$K$2:$K$300,$A3382),0)</f>
        <v>0</v>
      </c>
      <c r="M3382">
        <f>IF(OR($E3382=1,$G3382=1,SUMIFS(Registros!$J$2:$J$6000,Registros!$B$2:$B$6000,$A3382)&gt;0),1,0)</f>
        <v>1</v>
      </c>
      <c r="N3382">
        <f>IF($J3382&gt;0,1,IF(COUNTIFS(Registros!$A$2:$A$6000,"CS",Registros!$B$2:$B$6000,$A3382,Registros!$K$2:$K$6000,"&lt;&gt;")&gt;0,1,0))</f>
        <v>0</v>
      </c>
      <c r="O3382" t="str">
        <f t="shared" si="260"/>
        <v>SOLO MÓVIL</v>
      </c>
      <c r="P3382" t="str">
        <f t="shared" si="261"/>
        <v>Ofrecer fijo + internet (FLBBTV)</v>
      </c>
      <c r="Q3382">
        <f t="shared" si="262"/>
        <v>15</v>
      </c>
      <c r="R3382">
        <f>IFERROR(VLOOKUP($A3382,Registros!$B$2:$G$6000,6,0),IFERROR(INDEX(Winback!$C$2:$C$300,MATCH($A3382,Winback!$K$2:$K$300,0)),""))</f>
        <v>0</v>
      </c>
      <c r="S3382" t="str">
        <f t="shared" si="263"/>
        <v>+MOV</v>
      </c>
      <c r="T3382">
        <f t="shared" si="264"/>
        <v>1</v>
      </c>
    </row>
    <row r="3383" spans="1:20" x14ac:dyDescent="0.35">
      <c r="A3383" t="s">
        <v>16678</v>
      </c>
      <c r="B3383" t="s">
        <v>16679</v>
      </c>
      <c r="C3383" t="s">
        <v>16680</v>
      </c>
      <c r="D3383" t="s">
        <v>16681</v>
      </c>
      <c r="E3383">
        <f>IF(COUNTIFS(Registros!$A$2:$A$6000,"NP",Registros!$B$2:$B$6000,$A3383)&gt;0,1,0)</f>
        <v>0</v>
      </c>
      <c r="F3383">
        <f>IF($E3383=1,SUMIFS(Registros!$F$2:$F$6000,Registros!$A$2:$A$6000,"NP",Registros!$B$2:$B$6000,$A3383),0)</f>
        <v>0</v>
      </c>
      <c r="G3383">
        <f>IF(COUNTIFS(Registros!$A$2:$A$6000,"MOV",Registros!$B$2:$B$6000,$A3383)&gt;0,1,0)</f>
        <v>1</v>
      </c>
      <c r="H3383">
        <f>IF($G3383=1,SUMIFS(Registros!$F$2:$F$6000,Registros!$A$2:$A$6000,"MOV",Registros!$B$2:$B$6000,$A3383),0)</f>
        <v>16.940000000000001</v>
      </c>
      <c r="I3383">
        <f>IF(COUNTIFS(Registros!$A$2:$A$6000,"CS",Registros!$B$2:$B$6000,$A3383)&gt;0,1,0)</f>
        <v>0</v>
      </c>
      <c r="J3383">
        <f>IF($I3383=1,SUMIFS(Registros!$I$2:$I$6000,Registros!$A$2:$A$6000,"CS",Registros!$B$2:$B$6000,$A3383),0)</f>
        <v>0</v>
      </c>
      <c r="K3383">
        <f>IF(COUNTIFS(Winback!$K$2:$K$300,$A3383)&gt;0,1,0)</f>
        <v>0</v>
      </c>
      <c r="L3383">
        <f>IF(AND($K3383=1,LEFT($A3383,3)="WB-"),SUMIFS(Winback!$D$2:$D$300,Winback!$K$2:$K$300,$A3383),0)</f>
        <v>0</v>
      </c>
      <c r="M3383">
        <f>IF(OR($E3383=1,$G3383=1,SUMIFS(Registros!$J$2:$J$6000,Registros!$B$2:$B$6000,$A3383)&gt;0),1,0)</f>
        <v>1</v>
      </c>
      <c r="N3383">
        <f>IF($J3383&gt;0,1,IF(COUNTIFS(Registros!$A$2:$A$6000,"CS",Registros!$B$2:$B$6000,$A3383,Registros!$K$2:$K$6000,"&lt;&gt;")&gt;0,1,0))</f>
        <v>0</v>
      </c>
      <c r="O3383" t="str">
        <f t="shared" si="260"/>
        <v>SOLO MÓVIL</v>
      </c>
      <c r="P3383" t="str">
        <f t="shared" si="261"/>
        <v>Ofrecer fijo + internet (FLBBTV)</v>
      </c>
      <c r="Q3383">
        <f t="shared" si="262"/>
        <v>16.940000000000001</v>
      </c>
      <c r="R3383">
        <f>IFERROR(VLOOKUP($A3383,Registros!$B$2:$G$6000,6,0),IFERROR(INDEX(Winback!$C$2:$C$300,MATCH($A3383,Winback!$K$2:$K$300,0)),""))</f>
        <v>0</v>
      </c>
      <c r="S3383" t="str">
        <f t="shared" si="263"/>
        <v>+MOV</v>
      </c>
      <c r="T3383">
        <f t="shared" si="264"/>
        <v>1</v>
      </c>
    </row>
    <row r="3384" spans="1:20" x14ac:dyDescent="0.35">
      <c r="A3384" t="s">
        <v>16682</v>
      </c>
      <c r="B3384" t="s">
        <v>16683</v>
      </c>
      <c r="C3384" t="s">
        <v>16684</v>
      </c>
      <c r="D3384" t="s">
        <v>16685</v>
      </c>
      <c r="E3384">
        <f>IF(COUNTIFS(Registros!$A$2:$A$6000,"NP",Registros!$B$2:$B$6000,$A3384)&gt;0,1,0)</f>
        <v>0</v>
      </c>
      <c r="F3384">
        <f>IF($E3384=1,SUMIFS(Registros!$F$2:$F$6000,Registros!$A$2:$A$6000,"NP",Registros!$B$2:$B$6000,$A3384),0)</f>
        <v>0</v>
      </c>
      <c r="G3384">
        <f>IF(COUNTIFS(Registros!$A$2:$A$6000,"MOV",Registros!$B$2:$B$6000,$A3384)&gt;0,1,0)</f>
        <v>1</v>
      </c>
      <c r="H3384">
        <f>IF($G3384=1,SUMIFS(Registros!$F$2:$F$6000,Registros!$A$2:$A$6000,"MOV",Registros!$B$2:$B$6000,$A3384),0)</f>
        <v>15</v>
      </c>
      <c r="I3384">
        <f>IF(COUNTIFS(Registros!$A$2:$A$6000,"CS",Registros!$B$2:$B$6000,$A3384)&gt;0,1,0)</f>
        <v>0</v>
      </c>
      <c r="J3384">
        <f>IF($I3384=1,SUMIFS(Registros!$I$2:$I$6000,Registros!$A$2:$A$6000,"CS",Registros!$B$2:$B$6000,$A3384),0)</f>
        <v>0</v>
      </c>
      <c r="K3384">
        <f>IF(COUNTIFS(Winback!$K$2:$K$300,$A3384)&gt;0,1,0)</f>
        <v>0</v>
      </c>
      <c r="L3384">
        <f>IF(AND($K3384=1,LEFT($A3384,3)="WB-"),SUMIFS(Winback!$D$2:$D$300,Winback!$K$2:$K$300,$A3384),0)</f>
        <v>0</v>
      </c>
      <c r="M3384">
        <f>IF(OR($E3384=1,$G3384=1,SUMIFS(Registros!$J$2:$J$6000,Registros!$B$2:$B$6000,$A3384)&gt;0),1,0)</f>
        <v>1</v>
      </c>
      <c r="N3384">
        <f>IF($J3384&gt;0,1,IF(COUNTIFS(Registros!$A$2:$A$6000,"CS",Registros!$B$2:$B$6000,$A3384,Registros!$K$2:$K$6000,"&lt;&gt;")&gt;0,1,0))</f>
        <v>0</v>
      </c>
      <c r="O3384" t="str">
        <f t="shared" si="260"/>
        <v>SOLO MÓVIL</v>
      </c>
      <c r="P3384" t="str">
        <f t="shared" si="261"/>
        <v>Ofrecer fijo + internet (FLBBTV)</v>
      </c>
      <c r="Q3384">
        <f t="shared" si="262"/>
        <v>15</v>
      </c>
      <c r="R3384">
        <f>IFERROR(VLOOKUP($A3384,Registros!$B$2:$G$6000,6,0),IFERROR(INDEX(Winback!$C$2:$C$300,MATCH($A3384,Winback!$K$2:$K$300,0)),""))</f>
        <v>0</v>
      </c>
      <c r="S3384" t="str">
        <f t="shared" si="263"/>
        <v>+MOV</v>
      </c>
      <c r="T3384">
        <f t="shared" si="264"/>
        <v>1</v>
      </c>
    </row>
    <row r="3385" spans="1:20" x14ac:dyDescent="0.35">
      <c r="A3385" t="s">
        <v>16687</v>
      </c>
      <c r="B3385" t="s">
        <v>16688</v>
      </c>
      <c r="C3385" t="s">
        <v>16689</v>
      </c>
      <c r="D3385" t="s">
        <v>16690</v>
      </c>
      <c r="E3385">
        <f>IF(COUNTIFS(Registros!$A$2:$A$6000,"NP",Registros!$B$2:$B$6000,$A3385)&gt;0,1,0)</f>
        <v>0</v>
      </c>
      <c r="F3385">
        <f>IF($E3385=1,SUMIFS(Registros!$F$2:$F$6000,Registros!$A$2:$A$6000,"NP",Registros!$B$2:$B$6000,$A3385),0)</f>
        <v>0</v>
      </c>
      <c r="G3385">
        <f>IF(COUNTIFS(Registros!$A$2:$A$6000,"MOV",Registros!$B$2:$B$6000,$A3385)&gt;0,1,0)</f>
        <v>1</v>
      </c>
      <c r="H3385">
        <f>IF($G3385=1,SUMIFS(Registros!$F$2:$F$6000,Registros!$A$2:$A$6000,"MOV",Registros!$B$2:$B$6000,$A3385),0)</f>
        <v>15</v>
      </c>
      <c r="I3385">
        <f>IF(COUNTIFS(Registros!$A$2:$A$6000,"CS",Registros!$B$2:$B$6000,$A3385)&gt;0,1,0)</f>
        <v>0</v>
      </c>
      <c r="J3385">
        <f>IF($I3385=1,SUMIFS(Registros!$I$2:$I$6000,Registros!$A$2:$A$6000,"CS",Registros!$B$2:$B$6000,$A3385),0)</f>
        <v>0</v>
      </c>
      <c r="K3385">
        <f>IF(COUNTIFS(Winback!$K$2:$K$300,$A3385)&gt;0,1,0)</f>
        <v>0</v>
      </c>
      <c r="L3385">
        <f>IF(AND($K3385=1,LEFT($A3385,3)="WB-"),SUMIFS(Winback!$D$2:$D$300,Winback!$K$2:$K$300,$A3385),0)</f>
        <v>0</v>
      </c>
      <c r="M3385">
        <f>IF(OR($E3385=1,$G3385=1,SUMIFS(Registros!$J$2:$J$6000,Registros!$B$2:$B$6000,$A3385)&gt;0),1,0)</f>
        <v>1</v>
      </c>
      <c r="N3385">
        <f>IF($J3385&gt;0,1,IF(COUNTIFS(Registros!$A$2:$A$6000,"CS",Registros!$B$2:$B$6000,$A3385,Registros!$K$2:$K$6000,"&lt;&gt;")&gt;0,1,0))</f>
        <v>0</v>
      </c>
      <c r="O3385" t="str">
        <f t="shared" si="260"/>
        <v>SOLO MÓVIL</v>
      </c>
      <c r="P3385" t="str">
        <f t="shared" si="261"/>
        <v>Ofrecer fijo + internet (FLBBTV)</v>
      </c>
      <c r="Q3385">
        <f t="shared" si="262"/>
        <v>15</v>
      </c>
      <c r="R3385">
        <f>IFERROR(VLOOKUP($A3385,Registros!$B$2:$G$6000,6,0),IFERROR(INDEX(Winback!$C$2:$C$300,MATCH($A3385,Winback!$K$2:$K$300,0)),""))</f>
        <v>0</v>
      </c>
      <c r="S3385" t="str">
        <f t="shared" si="263"/>
        <v>+MOV</v>
      </c>
      <c r="T3385">
        <f t="shared" si="264"/>
        <v>1</v>
      </c>
    </row>
    <row r="3386" spans="1:20" x14ac:dyDescent="0.35">
      <c r="A3386" t="s">
        <v>16692</v>
      </c>
      <c r="B3386" t="s">
        <v>16693</v>
      </c>
      <c r="C3386" t="s">
        <v>16694</v>
      </c>
      <c r="D3386" t="s">
        <v>16695</v>
      </c>
      <c r="E3386">
        <f>IF(COUNTIFS(Registros!$A$2:$A$6000,"NP",Registros!$B$2:$B$6000,$A3386)&gt;0,1,0)</f>
        <v>0</v>
      </c>
      <c r="F3386">
        <f>IF($E3386=1,SUMIFS(Registros!$F$2:$F$6000,Registros!$A$2:$A$6000,"NP",Registros!$B$2:$B$6000,$A3386),0)</f>
        <v>0</v>
      </c>
      <c r="G3386">
        <f>IF(COUNTIFS(Registros!$A$2:$A$6000,"MOV",Registros!$B$2:$B$6000,$A3386)&gt;0,1,0)</f>
        <v>1</v>
      </c>
      <c r="H3386">
        <f>IF($G3386=1,SUMIFS(Registros!$F$2:$F$6000,Registros!$A$2:$A$6000,"MOV",Registros!$B$2:$B$6000,$A3386),0)</f>
        <v>15</v>
      </c>
      <c r="I3386">
        <f>IF(COUNTIFS(Registros!$A$2:$A$6000,"CS",Registros!$B$2:$B$6000,$A3386)&gt;0,1,0)</f>
        <v>0</v>
      </c>
      <c r="J3386">
        <f>IF($I3386=1,SUMIFS(Registros!$I$2:$I$6000,Registros!$A$2:$A$6000,"CS",Registros!$B$2:$B$6000,$A3386),0)</f>
        <v>0</v>
      </c>
      <c r="K3386">
        <f>IF(COUNTIFS(Winback!$K$2:$K$300,$A3386)&gt;0,1,0)</f>
        <v>0</v>
      </c>
      <c r="L3386">
        <f>IF(AND($K3386=1,LEFT($A3386,3)="WB-"),SUMIFS(Winback!$D$2:$D$300,Winback!$K$2:$K$300,$A3386),0)</f>
        <v>0</v>
      </c>
      <c r="M3386">
        <f>IF(OR($E3386=1,$G3386=1,SUMIFS(Registros!$J$2:$J$6000,Registros!$B$2:$B$6000,$A3386)&gt;0),1,0)</f>
        <v>1</v>
      </c>
      <c r="N3386">
        <f>IF($J3386&gt;0,1,IF(COUNTIFS(Registros!$A$2:$A$6000,"CS",Registros!$B$2:$B$6000,$A3386,Registros!$K$2:$K$6000,"&lt;&gt;")&gt;0,1,0))</f>
        <v>0</v>
      </c>
      <c r="O3386" t="str">
        <f t="shared" si="260"/>
        <v>SOLO MÓVIL</v>
      </c>
      <c r="P3386" t="str">
        <f t="shared" si="261"/>
        <v>Ofrecer fijo + internet (FLBBTV)</v>
      </c>
      <c r="Q3386">
        <f t="shared" si="262"/>
        <v>15</v>
      </c>
      <c r="R3386">
        <f>IFERROR(VLOOKUP($A3386,Registros!$B$2:$G$6000,6,0),IFERROR(INDEX(Winback!$C$2:$C$300,MATCH($A3386,Winback!$K$2:$K$300,0)),""))</f>
        <v>0</v>
      </c>
      <c r="S3386" t="str">
        <f t="shared" si="263"/>
        <v>+MOV</v>
      </c>
      <c r="T3386">
        <f t="shared" si="264"/>
        <v>1</v>
      </c>
    </row>
    <row r="3387" spans="1:20" x14ac:dyDescent="0.35">
      <c r="A3387" t="s">
        <v>16697</v>
      </c>
      <c r="B3387" t="s">
        <v>16698</v>
      </c>
      <c r="C3387" t="s">
        <v>16699</v>
      </c>
      <c r="D3387" t="s">
        <v>16700</v>
      </c>
      <c r="E3387">
        <f>IF(COUNTIFS(Registros!$A$2:$A$6000,"NP",Registros!$B$2:$B$6000,$A3387)&gt;0,1,0)</f>
        <v>0</v>
      </c>
      <c r="F3387">
        <f>IF($E3387=1,SUMIFS(Registros!$F$2:$F$6000,Registros!$A$2:$A$6000,"NP",Registros!$B$2:$B$6000,$A3387),0)</f>
        <v>0</v>
      </c>
      <c r="G3387">
        <f>IF(COUNTIFS(Registros!$A$2:$A$6000,"MOV",Registros!$B$2:$B$6000,$A3387)&gt;0,1,0)</f>
        <v>1</v>
      </c>
      <c r="H3387">
        <f>IF($G3387=1,SUMIFS(Registros!$F$2:$F$6000,Registros!$A$2:$A$6000,"MOV",Registros!$B$2:$B$6000,$A3387),0)</f>
        <v>25</v>
      </c>
      <c r="I3387">
        <f>IF(COUNTIFS(Registros!$A$2:$A$6000,"CS",Registros!$B$2:$B$6000,$A3387)&gt;0,1,0)</f>
        <v>0</v>
      </c>
      <c r="J3387">
        <f>IF($I3387=1,SUMIFS(Registros!$I$2:$I$6000,Registros!$A$2:$A$6000,"CS",Registros!$B$2:$B$6000,$A3387),0)</f>
        <v>0</v>
      </c>
      <c r="K3387">
        <f>IF(COUNTIFS(Winback!$K$2:$K$300,$A3387)&gt;0,1,0)</f>
        <v>0</v>
      </c>
      <c r="L3387">
        <f>IF(AND($K3387=1,LEFT($A3387,3)="WB-"),SUMIFS(Winback!$D$2:$D$300,Winback!$K$2:$K$300,$A3387),0)</f>
        <v>0</v>
      </c>
      <c r="M3387">
        <f>IF(OR($E3387=1,$G3387=1,SUMIFS(Registros!$J$2:$J$6000,Registros!$B$2:$B$6000,$A3387)&gt;0),1,0)</f>
        <v>1</v>
      </c>
      <c r="N3387">
        <f>IF($J3387&gt;0,1,IF(COUNTIFS(Registros!$A$2:$A$6000,"CS",Registros!$B$2:$B$6000,$A3387,Registros!$K$2:$K$6000,"&lt;&gt;")&gt;0,1,0))</f>
        <v>0</v>
      </c>
      <c r="O3387" t="str">
        <f t="shared" si="260"/>
        <v>SOLO MÓVIL</v>
      </c>
      <c r="P3387" t="str">
        <f t="shared" si="261"/>
        <v>Ofrecer fijo + internet (FLBBTV)</v>
      </c>
      <c r="Q3387">
        <f t="shared" si="262"/>
        <v>25</v>
      </c>
      <c r="R3387">
        <f>IFERROR(VLOOKUP($A3387,Registros!$B$2:$G$6000,6,0),IFERROR(INDEX(Winback!$C$2:$C$300,MATCH($A3387,Winback!$K$2:$K$300,0)),""))</f>
        <v>0</v>
      </c>
      <c r="S3387" t="str">
        <f t="shared" si="263"/>
        <v>+MOV</v>
      </c>
      <c r="T3387">
        <f t="shared" si="264"/>
        <v>1</v>
      </c>
    </row>
    <row r="3388" spans="1:20" x14ac:dyDescent="0.35">
      <c r="A3388" t="s">
        <v>16702</v>
      </c>
      <c r="B3388" t="s">
        <v>16703</v>
      </c>
      <c r="C3388" t="s">
        <v>16704</v>
      </c>
      <c r="D3388" t="s">
        <v>16705</v>
      </c>
      <c r="E3388">
        <f>IF(COUNTIFS(Registros!$A$2:$A$6000,"NP",Registros!$B$2:$B$6000,$A3388)&gt;0,1,0)</f>
        <v>0</v>
      </c>
      <c r="F3388">
        <f>IF($E3388=1,SUMIFS(Registros!$F$2:$F$6000,Registros!$A$2:$A$6000,"NP",Registros!$B$2:$B$6000,$A3388),0)</f>
        <v>0</v>
      </c>
      <c r="G3388">
        <f>IF(COUNTIFS(Registros!$A$2:$A$6000,"MOV",Registros!$B$2:$B$6000,$A3388)&gt;0,1,0)</f>
        <v>1</v>
      </c>
      <c r="H3388">
        <f>IF($G3388=1,SUMIFS(Registros!$F$2:$F$6000,Registros!$A$2:$A$6000,"MOV",Registros!$B$2:$B$6000,$A3388),0)</f>
        <v>15</v>
      </c>
      <c r="I3388">
        <f>IF(COUNTIFS(Registros!$A$2:$A$6000,"CS",Registros!$B$2:$B$6000,$A3388)&gt;0,1,0)</f>
        <v>0</v>
      </c>
      <c r="J3388">
        <f>IF($I3388=1,SUMIFS(Registros!$I$2:$I$6000,Registros!$A$2:$A$6000,"CS",Registros!$B$2:$B$6000,$A3388),0)</f>
        <v>0</v>
      </c>
      <c r="K3388">
        <f>IF(COUNTIFS(Winback!$K$2:$K$300,$A3388)&gt;0,1,0)</f>
        <v>0</v>
      </c>
      <c r="L3388">
        <f>IF(AND($K3388=1,LEFT($A3388,3)="WB-"),SUMIFS(Winback!$D$2:$D$300,Winback!$K$2:$K$300,$A3388),0)</f>
        <v>0</v>
      </c>
      <c r="M3388">
        <f>IF(OR($E3388=1,$G3388=1,SUMIFS(Registros!$J$2:$J$6000,Registros!$B$2:$B$6000,$A3388)&gt;0),1,0)</f>
        <v>1</v>
      </c>
      <c r="N3388">
        <f>IF($J3388&gt;0,1,IF(COUNTIFS(Registros!$A$2:$A$6000,"CS",Registros!$B$2:$B$6000,$A3388,Registros!$K$2:$K$6000,"&lt;&gt;")&gt;0,1,0))</f>
        <v>0</v>
      </c>
      <c r="O3388" t="str">
        <f t="shared" si="260"/>
        <v>SOLO MÓVIL</v>
      </c>
      <c r="P3388" t="str">
        <f t="shared" si="261"/>
        <v>Ofrecer fijo + internet (FLBBTV)</v>
      </c>
      <c r="Q3388">
        <f t="shared" si="262"/>
        <v>15</v>
      </c>
      <c r="R3388">
        <f>IFERROR(VLOOKUP($A3388,Registros!$B$2:$G$6000,6,0),IFERROR(INDEX(Winback!$C$2:$C$300,MATCH($A3388,Winback!$K$2:$K$300,0)),""))</f>
        <v>0</v>
      </c>
      <c r="S3388" t="str">
        <f t="shared" si="263"/>
        <v>+MOV</v>
      </c>
      <c r="T3388">
        <f t="shared" si="264"/>
        <v>1</v>
      </c>
    </row>
    <row r="3389" spans="1:20" x14ac:dyDescent="0.35">
      <c r="A3389" t="s">
        <v>16707</v>
      </c>
      <c r="B3389" t="s">
        <v>16708</v>
      </c>
      <c r="C3389" t="s">
        <v>16709</v>
      </c>
      <c r="D3389" t="s">
        <v>16710</v>
      </c>
      <c r="E3389">
        <f>IF(COUNTIFS(Registros!$A$2:$A$6000,"NP",Registros!$B$2:$B$6000,$A3389)&gt;0,1,0)</f>
        <v>0</v>
      </c>
      <c r="F3389">
        <f>IF($E3389=1,SUMIFS(Registros!$F$2:$F$6000,Registros!$A$2:$A$6000,"NP",Registros!$B$2:$B$6000,$A3389),0)</f>
        <v>0</v>
      </c>
      <c r="G3389">
        <f>IF(COUNTIFS(Registros!$A$2:$A$6000,"MOV",Registros!$B$2:$B$6000,$A3389)&gt;0,1,0)</f>
        <v>1</v>
      </c>
      <c r="H3389">
        <f>IF($G3389=1,SUMIFS(Registros!$F$2:$F$6000,Registros!$A$2:$A$6000,"MOV",Registros!$B$2:$B$6000,$A3389),0)</f>
        <v>16.940000000000001</v>
      </c>
      <c r="I3389">
        <f>IF(COUNTIFS(Registros!$A$2:$A$6000,"CS",Registros!$B$2:$B$6000,$A3389)&gt;0,1,0)</f>
        <v>0</v>
      </c>
      <c r="J3389">
        <f>IF($I3389=1,SUMIFS(Registros!$I$2:$I$6000,Registros!$A$2:$A$6000,"CS",Registros!$B$2:$B$6000,$A3389),0)</f>
        <v>0</v>
      </c>
      <c r="K3389">
        <f>IF(COUNTIFS(Winback!$K$2:$K$300,$A3389)&gt;0,1,0)</f>
        <v>0</v>
      </c>
      <c r="L3389">
        <f>IF(AND($K3389=1,LEFT($A3389,3)="WB-"),SUMIFS(Winback!$D$2:$D$300,Winback!$K$2:$K$300,$A3389),0)</f>
        <v>0</v>
      </c>
      <c r="M3389">
        <f>IF(OR($E3389=1,$G3389=1,SUMIFS(Registros!$J$2:$J$6000,Registros!$B$2:$B$6000,$A3389)&gt;0),1,0)</f>
        <v>1</v>
      </c>
      <c r="N3389">
        <f>IF($J3389&gt;0,1,IF(COUNTIFS(Registros!$A$2:$A$6000,"CS",Registros!$B$2:$B$6000,$A3389,Registros!$K$2:$K$6000,"&lt;&gt;")&gt;0,1,0))</f>
        <v>0</v>
      </c>
      <c r="O3389" t="str">
        <f t="shared" si="260"/>
        <v>SOLO MÓVIL</v>
      </c>
      <c r="P3389" t="str">
        <f t="shared" si="261"/>
        <v>Ofrecer fijo + internet (FLBBTV)</v>
      </c>
      <c r="Q3389">
        <f t="shared" si="262"/>
        <v>16.940000000000001</v>
      </c>
      <c r="R3389">
        <f>IFERROR(VLOOKUP($A3389,Registros!$B$2:$G$6000,6,0),IFERROR(INDEX(Winback!$C$2:$C$300,MATCH($A3389,Winback!$K$2:$K$300,0)),""))</f>
        <v>0</v>
      </c>
      <c r="S3389" t="str">
        <f t="shared" si="263"/>
        <v>+MOV</v>
      </c>
      <c r="T3389">
        <f t="shared" si="264"/>
        <v>1</v>
      </c>
    </row>
    <row r="3390" spans="1:20" x14ac:dyDescent="0.35">
      <c r="A3390" t="s">
        <v>16712</v>
      </c>
      <c r="B3390" t="s">
        <v>16713</v>
      </c>
      <c r="C3390" t="s">
        <v>16714</v>
      </c>
      <c r="D3390" t="s">
        <v>16715</v>
      </c>
      <c r="E3390">
        <f>IF(COUNTIFS(Registros!$A$2:$A$6000,"NP",Registros!$B$2:$B$6000,$A3390)&gt;0,1,0)</f>
        <v>0</v>
      </c>
      <c r="F3390">
        <f>IF($E3390=1,SUMIFS(Registros!$F$2:$F$6000,Registros!$A$2:$A$6000,"NP",Registros!$B$2:$B$6000,$A3390),0)</f>
        <v>0</v>
      </c>
      <c r="G3390">
        <f>IF(COUNTIFS(Registros!$A$2:$A$6000,"MOV",Registros!$B$2:$B$6000,$A3390)&gt;0,1,0)</f>
        <v>1</v>
      </c>
      <c r="H3390">
        <f>IF($G3390=1,SUMIFS(Registros!$F$2:$F$6000,Registros!$A$2:$A$6000,"MOV",Registros!$B$2:$B$6000,$A3390),0)</f>
        <v>15</v>
      </c>
      <c r="I3390">
        <f>IF(COUNTIFS(Registros!$A$2:$A$6000,"CS",Registros!$B$2:$B$6000,$A3390)&gt;0,1,0)</f>
        <v>0</v>
      </c>
      <c r="J3390">
        <f>IF($I3390=1,SUMIFS(Registros!$I$2:$I$6000,Registros!$A$2:$A$6000,"CS",Registros!$B$2:$B$6000,$A3390),0)</f>
        <v>0</v>
      </c>
      <c r="K3390">
        <f>IF(COUNTIFS(Winback!$K$2:$K$300,$A3390)&gt;0,1,0)</f>
        <v>0</v>
      </c>
      <c r="L3390">
        <f>IF(AND($K3390=1,LEFT($A3390,3)="WB-"),SUMIFS(Winback!$D$2:$D$300,Winback!$K$2:$K$300,$A3390),0)</f>
        <v>0</v>
      </c>
      <c r="M3390">
        <f>IF(OR($E3390=1,$G3390=1,SUMIFS(Registros!$J$2:$J$6000,Registros!$B$2:$B$6000,$A3390)&gt;0),1,0)</f>
        <v>1</v>
      </c>
      <c r="N3390">
        <f>IF($J3390&gt;0,1,IF(COUNTIFS(Registros!$A$2:$A$6000,"CS",Registros!$B$2:$B$6000,$A3390,Registros!$K$2:$K$6000,"&lt;&gt;")&gt;0,1,0))</f>
        <v>0</v>
      </c>
      <c r="O3390" t="str">
        <f t="shared" si="260"/>
        <v>SOLO MÓVIL</v>
      </c>
      <c r="P3390" t="str">
        <f t="shared" si="261"/>
        <v>Ofrecer fijo + internet (FLBBTV)</v>
      </c>
      <c r="Q3390">
        <f t="shared" si="262"/>
        <v>15</v>
      </c>
      <c r="R3390">
        <f>IFERROR(VLOOKUP($A3390,Registros!$B$2:$G$6000,6,0),IFERROR(INDEX(Winback!$C$2:$C$300,MATCH($A3390,Winback!$K$2:$K$300,0)),""))</f>
        <v>0</v>
      </c>
      <c r="S3390" t="str">
        <f t="shared" si="263"/>
        <v>+MOV</v>
      </c>
      <c r="T3390">
        <f t="shared" si="264"/>
        <v>1</v>
      </c>
    </row>
    <row r="3391" spans="1:20" x14ac:dyDescent="0.35">
      <c r="A3391" t="s">
        <v>16717</v>
      </c>
      <c r="B3391" t="s">
        <v>16718</v>
      </c>
      <c r="C3391" t="s">
        <v>16719</v>
      </c>
      <c r="D3391" t="s">
        <v>16720</v>
      </c>
      <c r="E3391">
        <f>IF(COUNTIFS(Registros!$A$2:$A$6000,"NP",Registros!$B$2:$B$6000,$A3391)&gt;0,1,0)</f>
        <v>0</v>
      </c>
      <c r="F3391">
        <f>IF($E3391=1,SUMIFS(Registros!$F$2:$F$6000,Registros!$A$2:$A$6000,"NP",Registros!$B$2:$B$6000,$A3391),0)</f>
        <v>0</v>
      </c>
      <c r="G3391">
        <f>IF(COUNTIFS(Registros!$A$2:$A$6000,"MOV",Registros!$B$2:$B$6000,$A3391)&gt;0,1,0)</f>
        <v>1</v>
      </c>
      <c r="H3391">
        <f>IF($G3391=1,SUMIFS(Registros!$F$2:$F$6000,Registros!$A$2:$A$6000,"MOV",Registros!$B$2:$B$6000,$A3391),0)</f>
        <v>15</v>
      </c>
      <c r="I3391">
        <f>IF(COUNTIFS(Registros!$A$2:$A$6000,"CS",Registros!$B$2:$B$6000,$A3391)&gt;0,1,0)</f>
        <v>0</v>
      </c>
      <c r="J3391">
        <f>IF($I3391=1,SUMIFS(Registros!$I$2:$I$6000,Registros!$A$2:$A$6000,"CS",Registros!$B$2:$B$6000,$A3391),0)</f>
        <v>0</v>
      </c>
      <c r="K3391">
        <f>IF(COUNTIFS(Winback!$K$2:$K$300,$A3391)&gt;0,1,0)</f>
        <v>0</v>
      </c>
      <c r="L3391">
        <f>IF(AND($K3391=1,LEFT($A3391,3)="WB-"),SUMIFS(Winback!$D$2:$D$300,Winback!$K$2:$K$300,$A3391),0)</f>
        <v>0</v>
      </c>
      <c r="M3391">
        <f>IF(OR($E3391=1,$G3391=1,SUMIFS(Registros!$J$2:$J$6000,Registros!$B$2:$B$6000,$A3391)&gt;0),1,0)</f>
        <v>1</v>
      </c>
      <c r="N3391">
        <f>IF($J3391&gt;0,1,IF(COUNTIFS(Registros!$A$2:$A$6000,"CS",Registros!$B$2:$B$6000,$A3391,Registros!$K$2:$K$6000,"&lt;&gt;")&gt;0,1,0))</f>
        <v>0</v>
      </c>
      <c r="O3391" t="str">
        <f t="shared" si="260"/>
        <v>SOLO MÓVIL</v>
      </c>
      <c r="P3391" t="str">
        <f t="shared" si="261"/>
        <v>Ofrecer fijo + internet (FLBBTV)</v>
      </c>
      <c r="Q3391">
        <f t="shared" si="262"/>
        <v>15</v>
      </c>
      <c r="R3391">
        <f>IFERROR(VLOOKUP($A3391,Registros!$B$2:$G$6000,6,0),IFERROR(INDEX(Winback!$C$2:$C$300,MATCH($A3391,Winback!$K$2:$K$300,0)),""))</f>
        <v>0</v>
      </c>
      <c r="S3391" t="str">
        <f t="shared" si="263"/>
        <v>+MOV</v>
      </c>
      <c r="T3391">
        <f t="shared" si="264"/>
        <v>1</v>
      </c>
    </row>
    <row r="3392" spans="1:20" x14ac:dyDescent="0.35">
      <c r="A3392" t="s">
        <v>16722</v>
      </c>
      <c r="B3392" t="s">
        <v>16723</v>
      </c>
      <c r="C3392" t="s">
        <v>16724</v>
      </c>
      <c r="D3392" t="s">
        <v>16725</v>
      </c>
      <c r="E3392">
        <f>IF(COUNTIFS(Registros!$A$2:$A$6000,"NP",Registros!$B$2:$B$6000,$A3392)&gt;0,1,0)</f>
        <v>0</v>
      </c>
      <c r="F3392">
        <f>IF($E3392=1,SUMIFS(Registros!$F$2:$F$6000,Registros!$A$2:$A$6000,"NP",Registros!$B$2:$B$6000,$A3392),0)</f>
        <v>0</v>
      </c>
      <c r="G3392">
        <f>IF(COUNTIFS(Registros!$A$2:$A$6000,"MOV",Registros!$B$2:$B$6000,$A3392)&gt;0,1,0)</f>
        <v>1</v>
      </c>
      <c r="H3392">
        <f>IF($G3392=1,SUMIFS(Registros!$F$2:$F$6000,Registros!$A$2:$A$6000,"MOV",Registros!$B$2:$B$6000,$A3392),0)</f>
        <v>15</v>
      </c>
      <c r="I3392">
        <f>IF(COUNTIFS(Registros!$A$2:$A$6000,"CS",Registros!$B$2:$B$6000,$A3392)&gt;0,1,0)</f>
        <v>0</v>
      </c>
      <c r="J3392">
        <f>IF($I3392=1,SUMIFS(Registros!$I$2:$I$6000,Registros!$A$2:$A$6000,"CS",Registros!$B$2:$B$6000,$A3392),0)</f>
        <v>0</v>
      </c>
      <c r="K3392">
        <f>IF(COUNTIFS(Winback!$K$2:$K$300,$A3392)&gt;0,1,0)</f>
        <v>0</v>
      </c>
      <c r="L3392">
        <f>IF(AND($K3392=1,LEFT($A3392,3)="WB-"),SUMIFS(Winback!$D$2:$D$300,Winback!$K$2:$K$300,$A3392),0)</f>
        <v>0</v>
      </c>
      <c r="M3392">
        <f>IF(OR($E3392=1,$G3392=1,SUMIFS(Registros!$J$2:$J$6000,Registros!$B$2:$B$6000,$A3392)&gt;0),1,0)</f>
        <v>1</v>
      </c>
      <c r="N3392">
        <f>IF($J3392&gt;0,1,IF(COUNTIFS(Registros!$A$2:$A$6000,"CS",Registros!$B$2:$B$6000,$A3392,Registros!$K$2:$K$6000,"&lt;&gt;")&gt;0,1,0))</f>
        <v>0</v>
      </c>
      <c r="O3392" t="str">
        <f t="shared" si="260"/>
        <v>SOLO MÓVIL</v>
      </c>
      <c r="P3392" t="str">
        <f t="shared" si="261"/>
        <v>Ofrecer fijo + internet (FLBBTV)</v>
      </c>
      <c r="Q3392">
        <f t="shared" si="262"/>
        <v>15</v>
      </c>
      <c r="R3392">
        <f>IFERROR(VLOOKUP($A3392,Registros!$B$2:$G$6000,6,0),IFERROR(INDEX(Winback!$C$2:$C$300,MATCH($A3392,Winback!$K$2:$K$300,0)),""))</f>
        <v>0</v>
      </c>
      <c r="S3392" t="str">
        <f t="shared" si="263"/>
        <v>+MOV</v>
      </c>
      <c r="T3392">
        <f t="shared" si="264"/>
        <v>1</v>
      </c>
    </row>
    <row r="3393" spans="1:20" x14ac:dyDescent="0.35">
      <c r="A3393" t="s">
        <v>16727</v>
      </c>
      <c r="B3393" t="s">
        <v>16728</v>
      </c>
      <c r="C3393" t="s">
        <v>16729</v>
      </c>
      <c r="D3393" t="s">
        <v>16730</v>
      </c>
      <c r="E3393">
        <f>IF(COUNTIFS(Registros!$A$2:$A$6000,"NP",Registros!$B$2:$B$6000,$A3393)&gt;0,1,0)</f>
        <v>0</v>
      </c>
      <c r="F3393">
        <f>IF($E3393=1,SUMIFS(Registros!$F$2:$F$6000,Registros!$A$2:$A$6000,"NP",Registros!$B$2:$B$6000,$A3393),0)</f>
        <v>0</v>
      </c>
      <c r="G3393">
        <f>IF(COUNTIFS(Registros!$A$2:$A$6000,"MOV",Registros!$B$2:$B$6000,$A3393)&gt;0,1,0)</f>
        <v>1</v>
      </c>
      <c r="H3393">
        <f>IF($G3393=1,SUMIFS(Registros!$F$2:$F$6000,Registros!$A$2:$A$6000,"MOV",Registros!$B$2:$B$6000,$A3393),0)</f>
        <v>30</v>
      </c>
      <c r="I3393">
        <f>IF(COUNTIFS(Registros!$A$2:$A$6000,"CS",Registros!$B$2:$B$6000,$A3393)&gt;0,1,0)</f>
        <v>0</v>
      </c>
      <c r="J3393">
        <f>IF($I3393=1,SUMIFS(Registros!$I$2:$I$6000,Registros!$A$2:$A$6000,"CS",Registros!$B$2:$B$6000,$A3393),0)</f>
        <v>0</v>
      </c>
      <c r="K3393">
        <f>IF(COUNTIFS(Winback!$K$2:$K$300,$A3393)&gt;0,1,0)</f>
        <v>0</v>
      </c>
      <c r="L3393">
        <f>IF(AND($K3393=1,LEFT($A3393,3)="WB-"),SUMIFS(Winback!$D$2:$D$300,Winback!$K$2:$K$300,$A3393),0)</f>
        <v>0</v>
      </c>
      <c r="M3393">
        <f>IF(OR($E3393=1,$G3393=1,SUMIFS(Registros!$J$2:$J$6000,Registros!$B$2:$B$6000,$A3393)&gt;0),1,0)</f>
        <v>1</v>
      </c>
      <c r="N3393">
        <f>IF($J3393&gt;0,1,IF(COUNTIFS(Registros!$A$2:$A$6000,"CS",Registros!$B$2:$B$6000,$A3393,Registros!$K$2:$K$6000,"&lt;&gt;")&gt;0,1,0))</f>
        <v>0</v>
      </c>
      <c r="O3393" t="str">
        <f t="shared" si="260"/>
        <v>SOLO MÓVIL</v>
      </c>
      <c r="P3393" t="str">
        <f t="shared" si="261"/>
        <v>Ofrecer fijo + internet (FLBBTV)</v>
      </c>
      <c r="Q3393">
        <f t="shared" si="262"/>
        <v>30</v>
      </c>
      <c r="R3393">
        <f>IFERROR(VLOOKUP($A3393,Registros!$B$2:$G$6000,6,0),IFERROR(INDEX(Winback!$C$2:$C$300,MATCH($A3393,Winback!$K$2:$K$300,0)),""))</f>
        <v>0</v>
      </c>
      <c r="S3393" t="str">
        <f t="shared" si="263"/>
        <v>+MOV</v>
      </c>
      <c r="T3393">
        <f t="shared" si="264"/>
        <v>1</v>
      </c>
    </row>
    <row r="3394" spans="1:20" x14ac:dyDescent="0.35">
      <c r="A3394" t="s">
        <v>16732</v>
      </c>
      <c r="B3394" t="s">
        <v>16733</v>
      </c>
      <c r="C3394" t="s">
        <v>16734</v>
      </c>
      <c r="D3394" t="s">
        <v>16735</v>
      </c>
      <c r="E3394">
        <f>IF(COUNTIFS(Registros!$A$2:$A$6000,"NP",Registros!$B$2:$B$6000,$A3394)&gt;0,1,0)</f>
        <v>0</v>
      </c>
      <c r="F3394">
        <f>IF($E3394=1,SUMIFS(Registros!$F$2:$F$6000,Registros!$A$2:$A$6000,"NP",Registros!$B$2:$B$6000,$A3394),0)</f>
        <v>0</v>
      </c>
      <c r="G3394">
        <f>IF(COUNTIFS(Registros!$A$2:$A$6000,"MOV",Registros!$B$2:$B$6000,$A3394)&gt;0,1,0)</f>
        <v>1</v>
      </c>
      <c r="H3394">
        <f>IF($G3394=1,SUMIFS(Registros!$F$2:$F$6000,Registros!$A$2:$A$6000,"MOV",Registros!$B$2:$B$6000,$A3394),0)</f>
        <v>15</v>
      </c>
      <c r="I3394">
        <f>IF(COUNTIFS(Registros!$A$2:$A$6000,"CS",Registros!$B$2:$B$6000,$A3394)&gt;0,1,0)</f>
        <v>0</v>
      </c>
      <c r="J3394">
        <f>IF($I3394=1,SUMIFS(Registros!$I$2:$I$6000,Registros!$A$2:$A$6000,"CS",Registros!$B$2:$B$6000,$A3394),0)</f>
        <v>0</v>
      </c>
      <c r="K3394">
        <f>IF(COUNTIFS(Winback!$K$2:$K$300,$A3394)&gt;0,1,0)</f>
        <v>0</v>
      </c>
      <c r="L3394">
        <f>IF(AND($K3394=1,LEFT($A3394,3)="WB-"),SUMIFS(Winback!$D$2:$D$300,Winback!$K$2:$K$300,$A3394),0)</f>
        <v>0</v>
      </c>
      <c r="M3394">
        <f>IF(OR($E3394=1,$G3394=1,SUMIFS(Registros!$J$2:$J$6000,Registros!$B$2:$B$6000,$A3394)&gt;0),1,0)</f>
        <v>1</v>
      </c>
      <c r="N3394">
        <f>IF($J3394&gt;0,1,IF(COUNTIFS(Registros!$A$2:$A$6000,"CS",Registros!$B$2:$B$6000,$A3394,Registros!$K$2:$K$6000,"&lt;&gt;")&gt;0,1,0))</f>
        <v>0</v>
      </c>
      <c r="O3394" t="str">
        <f t="shared" ref="O3394:O3457" si="265">IF(AND($K3394=1,$E3394=0,$G3394=0,$I3394=0),"WINBACK",IF(AND($M3394=1,$N3394&gt;0),"CONVERGENTE",IF($M3394=1,"SOLO MÓVIL",IF($N3394&gt;0,"SOLO FIJO / INTERNET","SIN SERVICIOS"))))</f>
        <v>SOLO MÓVIL</v>
      </c>
      <c r="P3394" t="str">
        <f t="shared" ref="P3394:P3457" si="266">IF($O3394="WINBACK","Recuperar (winback)",IF($O3394="CONVERGENTE","Upgrade / más líneas",IF($O3394="SOLO MÓVIL","Ofrecer fijo + internet (FLBBTV)",IF($O3394="SOLO FIJO / INTERNET","Ofrecer línea móvil Nextphone","Oferta completa (móvil + fijo + internet)"))))</f>
        <v>Ofrecer fijo + internet (FLBBTV)</v>
      </c>
      <c r="Q3394">
        <f t="shared" ref="Q3394:Q3457" si="267">$F3394+$H3394+$L3394</f>
        <v>15</v>
      </c>
      <c r="R3394">
        <f>IFERROR(VLOOKUP($A3394,Registros!$B$2:$G$6000,6,0),IFERROR(INDEX(Winback!$C$2:$C$300,MATCH($A3394,Winback!$K$2:$K$300,0)),""))</f>
        <v>0</v>
      </c>
      <c r="S3394" t="str">
        <f t="shared" ref="S3394:S3457" si="268">IF($E3394=1,"NP","")&amp;IF($G3394=1,"+MOV","")&amp;IF($I3394=1,"+CS","")&amp;IF($K3394=1,"+WB","")</f>
        <v>+MOV</v>
      </c>
      <c r="T3394">
        <f t="shared" ref="T3394:T3457" si="269">$E3394+$G3394+$I3394+$K3394</f>
        <v>1</v>
      </c>
    </row>
    <row r="3395" spans="1:20" x14ac:dyDescent="0.35">
      <c r="A3395" t="s">
        <v>16737</v>
      </c>
      <c r="B3395" t="s">
        <v>16738</v>
      </c>
      <c r="C3395" t="s">
        <v>16739</v>
      </c>
      <c r="D3395" t="s">
        <v>16740</v>
      </c>
      <c r="E3395">
        <f>IF(COUNTIFS(Registros!$A$2:$A$6000,"NP",Registros!$B$2:$B$6000,$A3395)&gt;0,1,0)</f>
        <v>0</v>
      </c>
      <c r="F3395">
        <f>IF($E3395=1,SUMIFS(Registros!$F$2:$F$6000,Registros!$A$2:$A$6000,"NP",Registros!$B$2:$B$6000,$A3395),0)</f>
        <v>0</v>
      </c>
      <c r="G3395">
        <f>IF(COUNTIFS(Registros!$A$2:$A$6000,"MOV",Registros!$B$2:$B$6000,$A3395)&gt;0,1,0)</f>
        <v>1</v>
      </c>
      <c r="H3395">
        <f>IF($G3395=1,SUMIFS(Registros!$F$2:$F$6000,Registros!$A$2:$A$6000,"MOV",Registros!$B$2:$B$6000,$A3395),0)</f>
        <v>12</v>
      </c>
      <c r="I3395">
        <f>IF(COUNTIFS(Registros!$A$2:$A$6000,"CS",Registros!$B$2:$B$6000,$A3395)&gt;0,1,0)</f>
        <v>0</v>
      </c>
      <c r="J3395">
        <f>IF($I3395=1,SUMIFS(Registros!$I$2:$I$6000,Registros!$A$2:$A$6000,"CS",Registros!$B$2:$B$6000,$A3395),0)</f>
        <v>0</v>
      </c>
      <c r="K3395">
        <f>IF(COUNTIFS(Winback!$K$2:$K$300,$A3395)&gt;0,1,0)</f>
        <v>0</v>
      </c>
      <c r="L3395">
        <f>IF(AND($K3395=1,LEFT($A3395,3)="WB-"),SUMIFS(Winback!$D$2:$D$300,Winback!$K$2:$K$300,$A3395),0)</f>
        <v>0</v>
      </c>
      <c r="M3395">
        <f>IF(OR($E3395=1,$G3395=1,SUMIFS(Registros!$J$2:$J$6000,Registros!$B$2:$B$6000,$A3395)&gt;0),1,0)</f>
        <v>1</v>
      </c>
      <c r="N3395">
        <f>IF($J3395&gt;0,1,IF(COUNTIFS(Registros!$A$2:$A$6000,"CS",Registros!$B$2:$B$6000,$A3395,Registros!$K$2:$K$6000,"&lt;&gt;")&gt;0,1,0))</f>
        <v>0</v>
      </c>
      <c r="O3395" t="str">
        <f t="shared" si="265"/>
        <v>SOLO MÓVIL</v>
      </c>
      <c r="P3395" t="str">
        <f t="shared" si="266"/>
        <v>Ofrecer fijo + internet (FLBBTV)</v>
      </c>
      <c r="Q3395">
        <f t="shared" si="267"/>
        <v>12</v>
      </c>
      <c r="R3395">
        <f>IFERROR(VLOOKUP($A3395,Registros!$B$2:$G$6000,6,0),IFERROR(INDEX(Winback!$C$2:$C$300,MATCH($A3395,Winback!$K$2:$K$300,0)),""))</f>
        <v>0</v>
      </c>
      <c r="S3395" t="str">
        <f t="shared" si="268"/>
        <v>+MOV</v>
      </c>
      <c r="T3395">
        <f t="shared" si="269"/>
        <v>1</v>
      </c>
    </row>
    <row r="3396" spans="1:20" x14ac:dyDescent="0.35">
      <c r="A3396" t="s">
        <v>16742</v>
      </c>
      <c r="B3396" t="s">
        <v>16743</v>
      </c>
      <c r="C3396" t="s">
        <v>16744</v>
      </c>
      <c r="D3396" t="s">
        <v>16745</v>
      </c>
      <c r="E3396">
        <f>IF(COUNTIFS(Registros!$A$2:$A$6000,"NP",Registros!$B$2:$B$6000,$A3396)&gt;0,1,0)</f>
        <v>0</v>
      </c>
      <c r="F3396">
        <f>IF($E3396=1,SUMIFS(Registros!$F$2:$F$6000,Registros!$A$2:$A$6000,"NP",Registros!$B$2:$B$6000,$A3396),0)</f>
        <v>0</v>
      </c>
      <c r="G3396">
        <f>IF(COUNTIFS(Registros!$A$2:$A$6000,"MOV",Registros!$B$2:$B$6000,$A3396)&gt;0,1,0)</f>
        <v>1</v>
      </c>
      <c r="H3396">
        <f>IF($G3396=1,SUMIFS(Registros!$F$2:$F$6000,Registros!$A$2:$A$6000,"MOV",Registros!$B$2:$B$6000,$A3396),0)</f>
        <v>15</v>
      </c>
      <c r="I3396">
        <f>IF(COUNTIFS(Registros!$A$2:$A$6000,"CS",Registros!$B$2:$B$6000,$A3396)&gt;0,1,0)</f>
        <v>0</v>
      </c>
      <c r="J3396">
        <f>IF($I3396=1,SUMIFS(Registros!$I$2:$I$6000,Registros!$A$2:$A$6000,"CS",Registros!$B$2:$B$6000,$A3396),0)</f>
        <v>0</v>
      </c>
      <c r="K3396">
        <f>IF(COUNTIFS(Winback!$K$2:$K$300,$A3396)&gt;0,1,0)</f>
        <v>0</v>
      </c>
      <c r="L3396">
        <f>IF(AND($K3396=1,LEFT($A3396,3)="WB-"),SUMIFS(Winback!$D$2:$D$300,Winback!$K$2:$K$300,$A3396),0)</f>
        <v>0</v>
      </c>
      <c r="M3396">
        <f>IF(OR($E3396=1,$G3396=1,SUMIFS(Registros!$J$2:$J$6000,Registros!$B$2:$B$6000,$A3396)&gt;0),1,0)</f>
        <v>1</v>
      </c>
      <c r="N3396">
        <f>IF($J3396&gt;0,1,IF(COUNTIFS(Registros!$A$2:$A$6000,"CS",Registros!$B$2:$B$6000,$A3396,Registros!$K$2:$K$6000,"&lt;&gt;")&gt;0,1,0))</f>
        <v>0</v>
      </c>
      <c r="O3396" t="str">
        <f t="shared" si="265"/>
        <v>SOLO MÓVIL</v>
      </c>
      <c r="P3396" t="str">
        <f t="shared" si="266"/>
        <v>Ofrecer fijo + internet (FLBBTV)</v>
      </c>
      <c r="Q3396">
        <f t="shared" si="267"/>
        <v>15</v>
      </c>
      <c r="R3396">
        <f>IFERROR(VLOOKUP($A3396,Registros!$B$2:$G$6000,6,0),IFERROR(INDEX(Winback!$C$2:$C$300,MATCH($A3396,Winback!$K$2:$K$300,0)),""))</f>
        <v>0</v>
      </c>
      <c r="S3396" t="str">
        <f t="shared" si="268"/>
        <v>+MOV</v>
      </c>
      <c r="T3396">
        <f t="shared" si="269"/>
        <v>1</v>
      </c>
    </row>
    <row r="3397" spans="1:20" x14ac:dyDescent="0.35">
      <c r="A3397" t="s">
        <v>16747</v>
      </c>
      <c r="B3397" t="s">
        <v>16748</v>
      </c>
      <c r="C3397" t="s">
        <v>16749</v>
      </c>
      <c r="D3397" t="s">
        <v>16750</v>
      </c>
      <c r="E3397">
        <f>IF(COUNTIFS(Registros!$A$2:$A$6000,"NP",Registros!$B$2:$B$6000,$A3397)&gt;0,1,0)</f>
        <v>0</v>
      </c>
      <c r="F3397">
        <f>IF($E3397=1,SUMIFS(Registros!$F$2:$F$6000,Registros!$A$2:$A$6000,"NP",Registros!$B$2:$B$6000,$A3397),0)</f>
        <v>0</v>
      </c>
      <c r="G3397">
        <f>IF(COUNTIFS(Registros!$A$2:$A$6000,"MOV",Registros!$B$2:$B$6000,$A3397)&gt;0,1,0)</f>
        <v>1</v>
      </c>
      <c r="H3397">
        <f>IF($G3397=1,SUMIFS(Registros!$F$2:$F$6000,Registros!$A$2:$A$6000,"MOV",Registros!$B$2:$B$6000,$A3397),0)</f>
        <v>15</v>
      </c>
      <c r="I3397">
        <f>IF(COUNTIFS(Registros!$A$2:$A$6000,"CS",Registros!$B$2:$B$6000,$A3397)&gt;0,1,0)</f>
        <v>0</v>
      </c>
      <c r="J3397">
        <f>IF($I3397=1,SUMIFS(Registros!$I$2:$I$6000,Registros!$A$2:$A$6000,"CS",Registros!$B$2:$B$6000,$A3397),0)</f>
        <v>0</v>
      </c>
      <c r="K3397">
        <f>IF(COUNTIFS(Winback!$K$2:$K$300,$A3397)&gt;0,1,0)</f>
        <v>0</v>
      </c>
      <c r="L3397">
        <f>IF(AND($K3397=1,LEFT($A3397,3)="WB-"),SUMIFS(Winback!$D$2:$D$300,Winback!$K$2:$K$300,$A3397),0)</f>
        <v>0</v>
      </c>
      <c r="M3397">
        <f>IF(OR($E3397=1,$G3397=1,SUMIFS(Registros!$J$2:$J$6000,Registros!$B$2:$B$6000,$A3397)&gt;0),1,0)</f>
        <v>1</v>
      </c>
      <c r="N3397">
        <f>IF($J3397&gt;0,1,IF(COUNTIFS(Registros!$A$2:$A$6000,"CS",Registros!$B$2:$B$6000,$A3397,Registros!$K$2:$K$6000,"&lt;&gt;")&gt;0,1,0))</f>
        <v>0</v>
      </c>
      <c r="O3397" t="str">
        <f t="shared" si="265"/>
        <v>SOLO MÓVIL</v>
      </c>
      <c r="P3397" t="str">
        <f t="shared" si="266"/>
        <v>Ofrecer fijo + internet (FLBBTV)</v>
      </c>
      <c r="Q3397">
        <f t="shared" si="267"/>
        <v>15</v>
      </c>
      <c r="R3397">
        <f>IFERROR(VLOOKUP($A3397,Registros!$B$2:$G$6000,6,0),IFERROR(INDEX(Winback!$C$2:$C$300,MATCH($A3397,Winback!$K$2:$K$300,0)),""))</f>
        <v>0</v>
      </c>
      <c r="S3397" t="str">
        <f t="shared" si="268"/>
        <v>+MOV</v>
      </c>
      <c r="T3397">
        <f t="shared" si="269"/>
        <v>1</v>
      </c>
    </row>
    <row r="3398" spans="1:20" x14ac:dyDescent="0.35">
      <c r="A3398" t="s">
        <v>16752</v>
      </c>
      <c r="B3398" t="s">
        <v>16753</v>
      </c>
      <c r="C3398" t="s">
        <v>16754</v>
      </c>
      <c r="D3398" t="s">
        <v>16755</v>
      </c>
      <c r="E3398">
        <f>IF(COUNTIFS(Registros!$A$2:$A$6000,"NP",Registros!$B$2:$B$6000,$A3398)&gt;0,1,0)</f>
        <v>0</v>
      </c>
      <c r="F3398">
        <f>IF($E3398=1,SUMIFS(Registros!$F$2:$F$6000,Registros!$A$2:$A$6000,"NP",Registros!$B$2:$B$6000,$A3398),0)</f>
        <v>0</v>
      </c>
      <c r="G3398">
        <f>IF(COUNTIFS(Registros!$A$2:$A$6000,"MOV",Registros!$B$2:$B$6000,$A3398)&gt;0,1,0)</f>
        <v>1</v>
      </c>
      <c r="H3398">
        <f>IF($G3398=1,SUMIFS(Registros!$F$2:$F$6000,Registros!$A$2:$A$6000,"MOV",Registros!$B$2:$B$6000,$A3398),0)</f>
        <v>18</v>
      </c>
      <c r="I3398">
        <f>IF(COUNTIFS(Registros!$A$2:$A$6000,"CS",Registros!$B$2:$B$6000,$A3398)&gt;0,1,0)</f>
        <v>0</v>
      </c>
      <c r="J3398">
        <f>IF($I3398=1,SUMIFS(Registros!$I$2:$I$6000,Registros!$A$2:$A$6000,"CS",Registros!$B$2:$B$6000,$A3398),0)</f>
        <v>0</v>
      </c>
      <c r="K3398">
        <f>IF(COUNTIFS(Winback!$K$2:$K$300,$A3398)&gt;0,1,0)</f>
        <v>0</v>
      </c>
      <c r="L3398">
        <f>IF(AND($K3398=1,LEFT($A3398,3)="WB-"),SUMIFS(Winback!$D$2:$D$300,Winback!$K$2:$K$300,$A3398),0)</f>
        <v>0</v>
      </c>
      <c r="M3398">
        <f>IF(OR($E3398=1,$G3398=1,SUMIFS(Registros!$J$2:$J$6000,Registros!$B$2:$B$6000,$A3398)&gt;0),1,0)</f>
        <v>1</v>
      </c>
      <c r="N3398">
        <f>IF($J3398&gt;0,1,IF(COUNTIFS(Registros!$A$2:$A$6000,"CS",Registros!$B$2:$B$6000,$A3398,Registros!$K$2:$K$6000,"&lt;&gt;")&gt;0,1,0))</f>
        <v>0</v>
      </c>
      <c r="O3398" t="str">
        <f t="shared" si="265"/>
        <v>SOLO MÓVIL</v>
      </c>
      <c r="P3398" t="str">
        <f t="shared" si="266"/>
        <v>Ofrecer fijo + internet (FLBBTV)</v>
      </c>
      <c r="Q3398">
        <f t="shared" si="267"/>
        <v>18</v>
      </c>
      <c r="R3398">
        <f>IFERROR(VLOOKUP($A3398,Registros!$B$2:$G$6000,6,0),IFERROR(INDEX(Winback!$C$2:$C$300,MATCH($A3398,Winback!$K$2:$K$300,0)),""))</f>
        <v>0</v>
      </c>
      <c r="S3398" t="str">
        <f t="shared" si="268"/>
        <v>+MOV</v>
      </c>
      <c r="T3398">
        <f t="shared" si="269"/>
        <v>1</v>
      </c>
    </row>
    <row r="3399" spans="1:20" x14ac:dyDescent="0.35">
      <c r="A3399" t="s">
        <v>16757</v>
      </c>
      <c r="B3399" t="s">
        <v>16758</v>
      </c>
      <c r="C3399" t="s">
        <v>16759</v>
      </c>
      <c r="D3399" t="s">
        <v>16760</v>
      </c>
      <c r="E3399">
        <f>IF(COUNTIFS(Registros!$A$2:$A$6000,"NP",Registros!$B$2:$B$6000,$A3399)&gt;0,1,0)</f>
        <v>0</v>
      </c>
      <c r="F3399">
        <f>IF($E3399=1,SUMIFS(Registros!$F$2:$F$6000,Registros!$A$2:$A$6000,"NP",Registros!$B$2:$B$6000,$A3399),0)</f>
        <v>0</v>
      </c>
      <c r="G3399">
        <f>IF(COUNTIFS(Registros!$A$2:$A$6000,"MOV",Registros!$B$2:$B$6000,$A3399)&gt;0,1,0)</f>
        <v>1</v>
      </c>
      <c r="H3399">
        <f>IF($G3399=1,SUMIFS(Registros!$F$2:$F$6000,Registros!$A$2:$A$6000,"MOV",Registros!$B$2:$B$6000,$A3399),0)</f>
        <v>15</v>
      </c>
      <c r="I3399">
        <f>IF(COUNTIFS(Registros!$A$2:$A$6000,"CS",Registros!$B$2:$B$6000,$A3399)&gt;0,1,0)</f>
        <v>0</v>
      </c>
      <c r="J3399">
        <f>IF($I3399=1,SUMIFS(Registros!$I$2:$I$6000,Registros!$A$2:$A$6000,"CS",Registros!$B$2:$B$6000,$A3399),0)</f>
        <v>0</v>
      </c>
      <c r="K3399">
        <f>IF(COUNTIFS(Winback!$K$2:$K$300,$A3399)&gt;0,1,0)</f>
        <v>0</v>
      </c>
      <c r="L3399">
        <f>IF(AND($K3399=1,LEFT($A3399,3)="WB-"),SUMIFS(Winback!$D$2:$D$300,Winback!$K$2:$K$300,$A3399),0)</f>
        <v>0</v>
      </c>
      <c r="M3399">
        <f>IF(OR($E3399=1,$G3399=1,SUMIFS(Registros!$J$2:$J$6000,Registros!$B$2:$B$6000,$A3399)&gt;0),1,0)</f>
        <v>1</v>
      </c>
      <c r="N3399">
        <f>IF($J3399&gt;0,1,IF(COUNTIFS(Registros!$A$2:$A$6000,"CS",Registros!$B$2:$B$6000,$A3399,Registros!$K$2:$K$6000,"&lt;&gt;")&gt;0,1,0))</f>
        <v>0</v>
      </c>
      <c r="O3399" t="str">
        <f t="shared" si="265"/>
        <v>SOLO MÓVIL</v>
      </c>
      <c r="P3399" t="str">
        <f t="shared" si="266"/>
        <v>Ofrecer fijo + internet (FLBBTV)</v>
      </c>
      <c r="Q3399">
        <f t="shared" si="267"/>
        <v>15</v>
      </c>
      <c r="R3399">
        <f>IFERROR(VLOOKUP($A3399,Registros!$B$2:$G$6000,6,0),IFERROR(INDEX(Winback!$C$2:$C$300,MATCH($A3399,Winback!$K$2:$K$300,0)),""))</f>
        <v>0</v>
      </c>
      <c r="S3399" t="str">
        <f t="shared" si="268"/>
        <v>+MOV</v>
      </c>
      <c r="T3399">
        <f t="shared" si="269"/>
        <v>1</v>
      </c>
    </row>
    <row r="3400" spans="1:20" x14ac:dyDescent="0.35">
      <c r="A3400" t="s">
        <v>16762</v>
      </c>
      <c r="B3400" t="s">
        <v>16763</v>
      </c>
      <c r="C3400" t="s">
        <v>16764</v>
      </c>
      <c r="D3400" t="s">
        <v>16765</v>
      </c>
      <c r="E3400">
        <f>IF(COUNTIFS(Registros!$A$2:$A$6000,"NP",Registros!$B$2:$B$6000,$A3400)&gt;0,1,0)</f>
        <v>0</v>
      </c>
      <c r="F3400">
        <f>IF($E3400=1,SUMIFS(Registros!$F$2:$F$6000,Registros!$A$2:$A$6000,"NP",Registros!$B$2:$B$6000,$A3400),0)</f>
        <v>0</v>
      </c>
      <c r="G3400">
        <f>IF(COUNTIFS(Registros!$A$2:$A$6000,"MOV",Registros!$B$2:$B$6000,$A3400)&gt;0,1,0)</f>
        <v>1</v>
      </c>
      <c r="H3400">
        <f>IF($G3400=1,SUMIFS(Registros!$F$2:$F$6000,Registros!$A$2:$A$6000,"MOV",Registros!$B$2:$B$6000,$A3400),0)</f>
        <v>15</v>
      </c>
      <c r="I3400">
        <f>IF(COUNTIFS(Registros!$A$2:$A$6000,"CS",Registros!$B$2:$B$6000,$A3400)&gt;0,1,0)</f>
        <v>0</v>
      </c>
      <c r="J3400">
        <f>IF($I3400=1,SUMIFS(Registros!$I$2:$I$6000,Registros!$A$2:$A$6000,"CS",Registros!$B$2:$B$6000,$A3400),0)</f>
        <v>0</v>
      </c>
      <c r="K3400">
        <f>IF(COUNTIFS(Winback!$K$2:$K$300,$A3400)&gt;0,1,0)</f>
        <v>0</v>
      </c>
      <c r="L3400">
        <f>IF(AND($K3400=1,LEFT($A3400,3)="WB-"),SUMIFS(Winback!$D$2:$D$300,Winback!$K$2:$K$300,$A3400),0)</f>
        <v>0</v>
      </c>
      <c r="M3400">
        <f>IF(OR($E3400=1,$G3400=1,SUMIFS(Registros!$J$2:$J$6000,Registros!$B$2:$B$6000,$A3400)&gt;0),1,0)</f>
        <v>1</v>
      </c>
      <c r="N3400">
        <f>IF($J3400&gt;0,1,IF(COUNTIFS(Registros!$A$2:$A$6000,"CS",Registros!$B$2:$B$6000,$A3400,Registros!$K$2:$K$6000,"&lt;&gt;")&gt;0,1,0))</f>
        <v>0</v>
      </c>
      <c r="O3400" t="str">
        <f t="shared" si="265"/>
        <v>SOLO MÓVIL</v>
      </c>
      <c r="P3400" t="str">
        <f t="shared" si="266"/>
        <v>Ofrecer fijo + internet (FLBBTV)</v>
      </c>
      <c r="Q3400">
        <f t="shared" si="267"/>
        <v>15</v>
      </c>
      <c r="R3400">
        <f>IFERROR(VLOOKUP($A3400,Registros!$B$2:$G$6000,6,0),IFERROR(INDEX(Winback!$C$2:$C$300,MATCH($A3400,Winback!$K$2:$K$300,0)),""))</f>
        <v>0</v>
      </c>
      <c r="S3400" t="str">
        <f t="shared" si="268"/>
        <v>+MOV</v>
      </c>
      <c r="T3400">
        <f t="shared" si="269"/>
        <v>1</v>
      </c>
    </row>
    <row r="3401" spans="1:20" x14ac:dyDescent="0.35">
      <c r="A3401" t="s">
        <v>16767</v>
      </c>
      <c r="B3401" t="s">
        <v>16768</v>
      </c>
      <c r="C3401" t="s">
        <v>16769</v>
      </c>
      <c r="D3401" t="s">
        <v>16770</v>
      </c>
      <c r="E3401">
        <f>IF(COUNTIFS(Registros!$A$2:$A$6000,"NP",Registros!$B$2:$B$6000,$A3401)&gt;0,1,0)</f>
        <v>0</v>
      </c>
      <c r="F3401">
        <f>IF($E3401=1,SUMIFS(Registros!$F$2:$F$6000,Registros!$A$2:$A$6000,"NP",Registros!$B$2:$B$6000,$A3401),0)</f>
        <v>0</v>
      </c>
      <c r="G3401">
        <f>IF(COUNTIFS(Registros!$A$2:$A$6000,"MOV",Registros!$B$2:$B$6000,$A3401)&gt;0,1,0)</f>
        <v>1</v>
      </c>
      <c r="H3401">
        <f>IF($G3401=1,SUMIFS(Registros!$F$2:$F$6000,Registros!$A$2:$A$6000,"MOV",Registros!$B$2:$B$6000,$A3401),0)</f>
        <v>15</v>
      </c>
      <c r="I3401">
        <f>IF(COUNTIFS(Registros!$A$2:$A$6000,"CS",Registros!$B$2:$B$6000,$A3401)&gt;0,1,0)</f>
        <v>0</v>
      </c>
      <c r="J3401">
        <f>IF($I3401=1,SUMIFS(Registros!$I$2:$I$6000,Registros!$A$2:$A$6000,"CS",Registros!$B$2:$B$6000,$A3401),0)</f>
        <v>0</v>
      </c>
      <c r="K3401">
        <f>IF(COUNTIFS(Winback!$K$2:$K$300,$A3401)&gt;0,1,0)</f>
        <v>0</v>
      </c>
      <c r="L3401">
        <f>IF(AND($K3401=1,LEFT($A3401,3)="WB-"),SUMIFS(Winback!$D$2:$D$300,Winback!$K$2:$K$300,$A3401),0)</f>
        <v>0</v>
      </c>
      <c r="M3401">
        <f>IF(OR($E3401=1,$G3401=1,SUMIFS(Registros!$J$2:$J$6000,Registros!$B$2:$B$6000,$A3401)&gt;0),1,0)</f>
        <v>1</v>
      </c>
      <c r="N3401">
        <f>IF($J3401&gt;0,1,IF(COUNTIFS(Registros!$A$2:$A$6000,"CS",Registros!$B$2:$B$6000,$A3401,Registros!$K$2:$K$6000,"&lt;&gt;")&gt;0,1,0))</f>
        <v>0</v>
      </c>
      <c r="O3401" t="str">
        <f t="shared" si="265"/>
        <v>SOLO MÓVIL</v>
      </c>
      <c r="P3401" t="str">
        <f t="shared" si="266"/>
        <v>Ofrecer fijo + internet (FLBBTV)</v>
      </c>
      <c r="Q3401">
        <f t="shared" si="267"/>
        <v>15</v>
      </c>
      <c r="R3401">
        <f>IFERROR(VLOOKUP($A3401,Registros!$B$2:$G$6000,6,0),IFERROR(INDEX(Winback!$C$2:$C$300,MATCH($A3401,Winback!$K$2:$K$300,0)),""))</f>
        <v>0</v>
      </c>
      <c r="S3401" t="str">
        <f t="shared" si="268"/>
        <v>+MOV</v>
      </c>
      <c r="T3401">
        <f t="shared" si="269"/>
        <v>1</v>
      </c>
    </row>
    <row r="3402" spans="1:20" x14ac:dyDescent="0.35">
      <c r="A3402" t="s">
        <v>16772</v>
      </c>
      <c r="B3402" t="s">
        <v>16773</v>
      </c>
      <c r="C3402" t="s">
        <v>16774</v>
      </c>
      <c r="D3402" t="s">
        <v>16775</v>
      </c>
      <c r="E3402">
        <f>IF(COUNTIFS(Registros!$A$2:$A$6000,"NP",Registros!$B$2:$B$6000,$A3402)&gt;0,1,0)</f>
        <v>0</v>
      </c>
      <c r="F3402">
        <f>IF($E3402=1,SUMIFS(Registros!$F$2:$F$6000,Registros!$A$2:$A$6000,"NP",Registros!$B$2:$B$6000,$A3402),0)</f>
        <v>0</v>
      </c>
      <c r="G3402">
        <f>IF(COUNTIFS(Registros!$A$2:$A$6000,"MOV",Registros!$B$2:$B$6000,$A3402)&gt;0,1,0)</f>
        <v>1</v>
      </c>
      <c r="H3402">
        <f>IF($G3402=1,SUMIFS(Registros!$F$2:$F$6000,Registros!$A$2:$A$6000,"MOV",Registros!$B$2:$B$6000,$A3402),0)</f>
        <v>12.5</v>
      </c>
      <c r="I3402">
        <f>IF(COUNTIFS(Registros!$A$2:$A$6000,"CS",Registros!$B$2:$B$6000,$A3402)&gt;0,1,0)</f>
        <v>0</v>
      </c>
      <c r="J3402">
        <f>IF($I3402=1,SUMIFS(Registros!$I$2:$I$6000,Registros!$A$2:$A$6000,"CS",Registros!$B$2:$B$6000,$A3402),0)</f>
        <v>0</v>
      </c>
      <c r="K3402">
        <f>IF(COUNTIFS(Winback!$K$2:$K$300,$A3402)&gt;0,1,0)</f>
        <v>0</v>
      </c>
      <c r="L3402">
        <f>IF(AND($K3402=1,LEFT($A3402,3)="WB-"),SUMIFS(Winback!$D$2:$D$300,Winback!$K$2:$K$300,$A3402),0)</f>
        <v>0</v>
      </c>
      <c r="M3402">
        <f>IF(OR($E3402=1,$G3402=1,SUMIFS(Registros!$J$2:$J$6000,Registros!$B$2:$B$6000,$A3402)&gt;0),1,0)</f>
        <v>1</v>
      </c>
      <c r="N3402">
        <f>IF($J3402&gt;0,1,IF(COUNTIFS(Registros!$A$2:$A$6000,"CS",Registros!$B$2:$B$6000,$A3402,Registros!$K$2:$K$6000,"&lt;&gt;")&gt;0,1,0))</f>
        <v>0</v>
      </c>
      <c r="O3402" t="str">
        <f t="shared" si="265"/>
        <v>SOLO MÓVIL</v>
      </c>
      <c r="P3402" t="str">
        <f t="shared" si="266"/>
        <v>Ofrecer fijo + internet (FLBBTV)</v>
      </c>
      <c r="Q3402">
        <f t="shared" si="267"/>
        <v>12.5</v>
      </c>
      <c r="R3402">
        <f>IFERROR(VLOOKUP($A3402,Registros!$B$2:$G$6000,6,0),IFERROR(INDEX(Winback!$C$2:$C$300,MATCH($A3402,Winback!$K$2:$K$300,0)),""))</f>
        <v>0</v>
      </c>
      <c r="S3402" t="str">
        <f t="shared" si="268"/>
        <v>+MOV</v>
      </c>
      <c r="T3402">
        <f t="shared" si="269"/>
        <v>1</v>
      </c>
    </row>
    <row r="3403" spans="1:20" x14ac:dyDescent="0.35">
      <c r="A3403" t="s">
        <v>16777</v>
      </c>
      <c r="B3403" t="s">
        <v>16778</v>
      </c>
      <c r="C3403" t="s">
        <v>16779</v>
      </c>
      <c r="D3403" t="s">
        <v>16780</v>
      </c>
      <c r="E3403">
        <f>IF(COUNTIFS(Registros!$A$2:$A$6000,"NP",Registros!$B$2:$B$6000,$A3403)&gt;0,1,0)</f>
        <v>0</v>
      </c>
      <c r="F3403">
        <f>IF($E3403=1,SUMIFS(Registros!$F$2:$F$6000,Registros!$A$2:$A$6000,"NP",Registros!$B$2:$B$6000,$A3403),0)</f>
        <v>0</v>
      </c>
      <c r="G3403">
        <f>IF(COUNTIFS(Registros!$A$2:$A$6000,"MOV",Registros!$B$2:$B$6000,$A3403)&gt;0,1,0)</f>
        <v>1</v>
      </c>
      <c r="H3403">
        <f>IF($G3403=1,SUMIFS(Registros!$F$2:$F$6000,Registros!$A$2:$A$6000,"MOV",Registros!$B$2:$B$6000,$A3403),0)</f>
        <v>15</v>
      </c>
      <c r="I3403">
        <f>IF(COUNTIFS(Registros!$A$2:$A$6000,"CS",Registros!$B$2:$B$6000,$A3403)&gt;0,1,0)</f>
        <v>0</v>
      </c>
      <c r="J3403">
        <f>IF($I3403=1,SUMIFS(Registros!$I$2:$I$6000,Registros!$A$2:$A$6000,"CS",Registros!$B$2:$B$6000,$A3403),0)</f>
        <v>0</v>
      </c>
      <c r="K3403">
        <f>IF(COUNTIFS(Winback!$K$2:$K$300,$A3403)&gt;0,1,0)</f>
        <v>0</v>
      </c>
      <c r="L3403">
        <f>IF(AND($K3403=1,LEFT($A3403,3)="WB-"),SUMIFS(Winback!$D$2:$D$300,Winback!$K$2:$K$300,$A3403),0)</f>
        <v>0</v>
      </c>
      <c r="M3403">
        <f>IF(OR($E3403=1,$G3403=1,SUMIFS(Registros!$J$2:$J$6000,Registros!$B$2:$B$6000,$A3403)&gt;0),1,0)</f>
        <v>1</v>
      </c>
      <c r="N3403">
        <f>IF($J3403&gt;0,1,IF(COUNTIFS(Registros!$A$2:$A$6000,"CS",Registros!$B$2:$B$6000,$A3403,Registros!$K$2:$K$6000,"&lt;&gt;")&gt;0,1,0))</f>
        <v>0</v>
      </c>
      <c r="O3403" t="str">
        <f t="shared" si="265"/>
        <v>SOLO MÓVIL</v>
      </c>
      <c r="P3403" t="str">
        <f t="shared" si="266"/>
        <v>Ofrecer fijo + internet (FLBBTV)</v>
      </c>
      <c r="Q3403">
        <f t="shared" si="267"/>
        <v>15</v>
      </c>
      <c r="R3403">
        <f>IFERROR(VLOOKUP($A3403,Registros!$B$2:$G$6000,6,0),IFERROR(INDEX(Winback!$C$2:$C$300,MATCH($A3403,Winback!$K$2:$K$300,0)),""))</f>
        <v>0</v>
      </c>
      <c r="S3403" t="str">
        <f t="shared" si="268"/>
        <v>+MOV</v>
      </c>
      <c r="T3403">
        <f t="shared" si="269"/>
        <v>1</v>
      </c>
    </row>
    <row r="3404" spans="1:20" x14ac:dyDescent="0.35">
      <c r="A3404" t="s">
        <v>16782</v>
      </c>
      <c r="B3404" t="s">
        <v>16783</v>
      </c>
      <c r="C3404" t="s">
        <v>16784</v>
      </c>
      <c r="D3404" t="s">
        <v>16785</v>
      </c>
      <c r="E3404">
        <f>IF(COUNTIFS(Registros!$A$2:$A$6000,"NP",Registros!$B$2:$B$6000,$A3404)&gt;0,1,0)</f>
        <v>0</v>
      </c>
      <c r="F3404">
        <f>IF($E3404=1,SUMIFS(Registros!$F$2:$F$6000,Registros!$A$2:$A$6000,"NP",Registros!$B$2:$B$6000,$A3404),0)</f>
        <v>0</v>
      </c>
      <c r="G3404">
        <f>IF(COUNTIFS(Registros!$A$2:$A$6000,"MOV",Registros!$B$2:$B$6000,$A3404)&gt;0,1,0)</f>
        <v>1</v>
      </c>
      <c r="H3404">
        <f>IF($G3404=1,SUMIFS(Registros!$F$2:$F$6000,Registros!$A$2:$A$6000,"MOV",Registros!$B$2:$B$6000,$A3404),0)</f>
        <v>15</v>
      </c>
      <c r="I3404">
        <f>IF(COUNTIFS(Registros!$A$2:$A$6000,"CS",Registros!$B$2:$B$6000,$A3404)&gt;0,1,0)</f>
        <v>0</v>
      </c>
      <c r="J3404">
        <f>IF($I3404=1,SUMIFS(Registros!$I$2:$I$6000,Registros!$A$2:$A$6000,"CS",Registros!$B$2:$B$6000,$A3404),0)</f>
        <v>0</v>
      </c>
      <c r="K3404">
        <f>IF(COUNTIFS(Winback!$K$2:$K$300,$A3404)&gt;0,1,0)</f>
        <v>0</v>
      </c>
      <c r="L3404">
        <f>IF(AND($K3404=1,LEFT($A3404,3)="WB-"),SUMIFS(Winback!$D$2:$D$300,Winback!$K$2:$K$300,$A3404),0)</f>
        <v>0</v>
      </c>
      <c r="M3404">
        <f>IF(OR($E3404=1,$G3404=1,SUMIFS(Registros!$J$2:$J$6000,Registros!$B$2:$B$6000,$A3404)&gt;0),1,0)</f>
        <v>1</v>
      </c>
      <c r="N3404">
        <f>IF($J3404&gt;0,1,IF(COUNTIFS(Registros!$A$2:$A$6000,"CS",Registros!$B$2:$B$6000,$A3404,Registros!$K$2:$K$6000,"&lt;&gt;")&gt;0,1,0))</f>
        <v>0</v>
      </c>
      <c r="O3404" t="str">
        <f t="shared" si="265"/>
        <v>SOLO MÓVIL</v>
      </c>
      <c r="P3404" t="str">
        <f t="shared" si="266"/>
        <v>Ofrecer fijo + internet (FLBBTV)</v>
      </c>
      <c r="Q3404">
        <f t="shared" si="267"/>
        <v>15</v>
      </c>
      <c r="R3404">
        <f>IFERROR(VLOOKUP($A3404,Registros!$B$2:$G$6000,6,0),IFERROR(INDEX(Winback!$C$2:$C$300,MATCH($A3404,Winback!$K$2:$K$300,0)),""))</f>
        <v>0</v>
      </c>
      <c r="S3404" t="str">
        <f t="shared" si="268"/>
        <v>+MOV</v>
      </c>
      <c r="T3404">
        <f t="shared" si="269"/>
        <v>1</v>
      </c>
    </row>
    <row r="3405" spans="1:20" x14ac:dyDescent="0.35">
      <c r="A3405" t="s">
        <v>16787</v>
      </c>
      <c r="B3405" t="s">
        <v>16788</v>
      </c>
      <c r="C3405" t="s">
        <v>16789</v>
      </c>
      <c r="D3405" t="s">
        <v>16790</v>
      </c>
      <c r="E3405">
        <f>IF(COUNTIFS(Registros!$A$2:$A$6000,"NP",Registros!$B$2:$B$6000,$A3405)&gt;0,1,0)</f>
        <v>0</v>
      </c>
      <c r="F3405">
        <f>IF($E3405=1,SUMIFS(Registros!$F$2:$F$6000,Registros!$A$2:$A$6000,"NP",Registros!$B$2:$B$6000,$A3405),0)</f>
        <v>0</v>
      </c>
      <c r="G3405">
        <f>IF(COUNTIFS(Registros!$A$2:$A$6000,"MOV",Registros!$B$2:$B$6000,$A3405)&gt;0,1,0)</f>
        <v>1</v>
      </c>
      <c r="H3405">
        <f>IF($G3405=1,SUMIFS(Registros!$F$2:$F$6000,Registros!$A$2:$A$6000,"MOV",Registros!$B$2:$B$6000,$A3405),0)</f>
        <v>45.16</v>
      </c>
      <c r="I3405">
        <f>IF(COUNTIFS(Registros!$A$2:$A$6000,"CS",Registros!$B$2:$B$6000,$A3405)&gt;0,1,0)</f>
        <v>0</v>
      </c>
      <c r="J3405">
        <f>IF($I3405=1,SUMIFS(Registros!$I$2:$I$6000,Registros!$A$2:$A$6000,"CS",Registros!$B$2:$B$6000,$A3405),0)</f>
        <v>0</v>
      </c>
      <c r="K3405">
        <f>IF(COUNTIFS(Winback!$K$2:$K$300,$A3405)&gt;0,1,0)</f>
        <v>0</v>
      </c>
      <c r="L3405">
        <f>IF(AND($K3405=1,LEFT($A3405,3)="WB-"),SUMIFS(Winback!$D$2:$D$300,Winback!$K$2:$K$300,$A3405),0)</f>
        <v>0</v>
      </c>
      <c r="M3405">
        <f>IF(OR($E3405=1,$G3405=1,SUMIFS(Registros!$J$2:$J$6000,Registros!$B$2:$B$6000,$A3405)&gt;0),1,0)</f>
        <v>1</v>
      </c>
      <c r="N3405">
        <f>IF($J3405&gt;0,1,IF(COUNTIFS(Registros!$A$2:$A$6000,"CS",Registros!$B$2:$B$6000,$A3405,Registros!$K$2:$K$6000,"&lt;&gt;")&gt;0,1,0))</f>
        <v>0</v>
      </c>
      <c r="O3405" t="str">
        <f t="shared" si="265"/>
        <v>SOLO MÓVIL</v>
      </c>
      <c r="P3405" t="str">
        <f t="shared" si="266"/>
        <v>Ofrecer fijo + internet (FLBBTV)</v>
      </c>
      <c r="Q3405">
        <f t="shared" si="267"/>
        <v>45.16</v>
      </c>
      <c r="R3405">
        <f>IFERROR(VLOOKUP($A3405,Registros!$B$2:$G$6000,6,0),IFERROR(INDEX(Winback!$C$2:$C$300,MATCH($A3405,Winback!$K$2:$K$300,0)),""))</f>
        <v>0</v>
      </c>
      <c r="S3405" t="str">
        <f t="shared" si="268"/>
        <v>+MOV</v>
      </c>
      <c r="T3405">
        <f t="shared" si="269"/>
        <v>1</v>
      </c>
    </row>
    <row r="3406" spans="1:20" x14ac:dyDescent="0.35">
      <c r="A3406" t="s">
        <v>16792</v>
      </c>
      <c r="B3406" t="s">
        <v>16793</v>
      </c>
      <c r="C3406" t="s">
        <v>16794</v>
      </c>
      <c r="D3406" t="s">
        <v>16795</v>
      </c>
      <c r="E3406">
        <f>IF(COUNTIFS(Registros!$A$2:$A$6000,"NP",Registros!$B$2:$B$6000,$A3406)&gt;0,1,0)</f>
        <v>0</v>
      </c>
      <c r="F3406">
        <f>IF($E3406=1,SUMIFS(Registros!$F$2:$F$6000,Registros!$A$2:$A$6000,"NP",Registros!$B$2:$B$6000,$A3406),0)</f>
        <v>0</v>
      </c>
      <c r="G3406">
        <f>IF(COUNTIFS(Registros!$A$2:$A$6000,"MOV",Registros!$B$2:$B$6000,$A3406)&gt;0,1,0)</f>
        <v>1</v>
      </c>
      <c r="H3406">
        <f>IF($G3406=1,SUMIFS(Registros!$F$2:$F$6000,Registros!$A$2:$A$6000,"MOV",Registros!$B$2:$B$6000,$A3406),0)</f>
        <v>15</v>
      </c>
      <c r="I3406">
        <f>IF(COUNTIFS(Registros!$A$2:$A$6000,"CS",Registros!$B$2:$B$6000,$A3406)&gt;0,1,0)</f>
        <v>0</v>
      </c>
      <c r="J3406">
        <f>IF($I3406=1,SUMIFS(Registros!$I$2:$I$6000,Registros!$A$2:$A$6000,"CS",Registros!$B$2:$B$6000,$A3406),0)</f>
        <v>0</v>
      </c>
      <c r="K3406">
        <f>IF(COUNTIFS(Winback!$K$2:$K$300,$A3406)&gt;0,1,0)</f>
        <v>0</v>
      </c>
      <c r="L3406">
        <f>IF(AND($K3406=1,LEFT($A3406,3)="WB-"),SUMIFS(Winback!$D$2:$D$300,Winback!$K$2:$K$300,$A3406),0)</f>
        <v>0</v>
      </c>
      <c r="M3406">
        <f>IF(OR($E3406=1,$G3406=1,SUMIFS(Registros!$J$2:$J$6000,Registros!$B$2:$B$6000,$A3406)&gt;0),1,0)</f>
        <v>1</v>
      </c>
      <c r="N3406">
        <f>IF($J3406&gt;0,1,IF(COUNTIFS(Registros!$A$2:$A$6000,"CS",Registros!$B$2:$B$6000,$A3406,Registros!$K$2:$K$6000,"&lt;&gt;")&gt;0,1,0))</f>
        <v>0</v>
      </c>
      <c r="O3406" t="str">
        <f t="shared" si="265"/>
        <v>SOLO MÓVIL</v>
      </c>
      <c r="P3406" t="str">
        <f t="shared" si="266"/>
        <v>Ofrecer fijo + internet (FLBBTV)</v>
      </c>
      <c r="Q3406">
        <f t="shared" si="267"/>
        <v>15</v>
      </c>
      <c r="R3406">
        <f>IFERROR(VLOOKUP($A3406,Registros!$B$2:$G$6000,6,0),IFERROR(INDEX(Winback!$C$2:$C$300,MATCH($A3406,Winback!$K$2:$K$300,0)),""))</f>
        <v>0</v>
      </c>
      <c r="S3406" t="str">
        <f t="shared" si="268"/>
        <v>+MOV</v>
      </c>
      <c r="T3406">
        <f t="shared" si="269"/>
        <v>1</v>
      </c>
    </row>
    <row r="3407" spans="1:20" x14ac:dyDescent="0.35">
      <c r="A3407" t="s">
        <v>16797</v>
      </c>
      <c r="B3407" t="s">
        <v>16798</v>
      </c>
      <c r="C3407" t="s">
        <v>16799</v>
      </c>
      <c r="D3407" t="s">
        <v>16800</v>
      </c>
      <c r="E3407">
        <f>IF(COUNTIFS(Registros!$A$2:$A$6000,"NP",Registros!$B$2:$B$6000,$A3407)&gt;0,1,0)</f>
        <v>0</v>
      </c>
      <c r="F3407">
        <f>IF($E3407=1,SUMIFS(Registros!$F$2:$F$6000,Registros!$A$2:$A$6000,"NP",Registros!$B$2:$B$6000,$A3407),0)</f>
        <v>0</v>
      </c>
      <c r="G3407">
        <f>IF(COUNTIFS(Registros!$A$2:$A$6000,"MOV",Registros!$B$2:$B$6000,$A3407)&gt;0,1,0)</f>
        <v>1</v>
      </c>
      <c r="H3407">
        <f>IF($G3407=1,SUMIFS(Registros!$F$2:$F$6000,Registros!$A$2:$A$6000,"MOV",Registros!$B$2:$B$6000,$A3407),0)</f>
        <v>15</v>
      </c>
      <c r="I3407">
        <f>IF(COUNTIFS(Registros!$A$2:$A$6000,"CS",Registros!$B$2:$B$6000,$A3407)&gt;0,1,0)</f>
        <v>0</v>
      </c>
      <c r="J3407">
        <f>IF($I3407=1,SUMIFS(Registros!$I$2:$I$6000,Registros!$A$2:$A$6000,"CS",Registros!$B$2:$B$6000,$A3407),0)</f>
        <v>0</v>
      </c>
      <c r="K3407">
        <f>IF(COUNTIFS(Winback!$K$2:$K$300,$A3407)&gt;0,1,0)</f>
        <v>0</v>
      </c>
      <c r="L3407">
        <f>IF(AND($K3407=1,LEFT($A3407,3)="WB-"),SUMIFS(Winback!$D$2:$D$300,Winback!$K$2:$K$300,$A3407),0)</f>
        <v>0</v>
      </c>
      <c r="M3407">
        <f>IF(OR($E3407=1,$G3407=1,SUMIFS(Registros!$J$2:$J$6000,Registros!$B$2:$B$6000,$A3407)&gt;0),1,0)</f>
        <v>1</v>
      </c>
      <c r="N3407">
        <f>IF($J3407&gt;0,1,IF(COUNTIFS(Registros!$A$2:$A$6000,"CS",Registros!$B$2:$B$6000,$A3407,Registros!$K$2:$K$6000,"&lt;&gt;")&gt;0,1,0))</f>
        <v>0</v>
      </c>
      <c r="O3407" t="str">
        <f t="shared" si="265"/>
        <v>SOLO MÓVIL</v>
      </c>
      <c r="P3407" t="str">
        <f t="shared" si="266"/>
        <v>Ofrecer fijo + internet (FLBBTV)</v>
      </c>
      <c r="Q3407">
        <f t="shared" si="267"/>
        <v>15</v>
      </c>
      <c r="R3407">
        <f>IFERROR(VLOOKUP($A3407,Registros!$B$2:$G$6000,6,0),IFERROR(INDEX(Winback!$C$2:$C$300,MATCH($A3407,Winback!$K$2:$K$300,0)),""))</f>
        <v>0</v>
      </c>
      <c r="S3407" t="str">
        <f t="shared" si="268"/>
        <v>+MOV</v>
      </c>
      <c r="T3407">
        <f t="shared" si="269"/>
        <v>1</v>
      </c>
    </row>
    <row r="3408" spans="1:20" x14ac:dyDescent="0.35">
      <c r="A3408" t="s">
        <v>16802</v>
      </c>
      <c r="B3408" t="s">
        <v>16803</v>
      </c>
      <c r="C3408" t="s">
        <v>16804</v>
      </c>
      <c r="D3408" t="s">
        <v>16805</v>
      </c>
      <c r="E3408">
        <f>IF(COUNTIFS(Registros!$A$2:$A$6000,"NP",Registros!$B$2:$B$6000,$A3408)&gt;0,1,0)</f>
        <v>0</v>
      </c>
      <c r="F3408">
        <f>IF($E3408=1,SUMIFS(Registros!$F$2:$F$6000,Registros!$A$2:$A$6000,"NP",Registros!$B$2:$B$6000,$A3408),0)</f>
        <v>0</v>
      </c>
      <c r="G3408">
        <f>IF(COUNTIFS(Registros!$A$2:$A$6000,"MOV",Registros!$B$2:$B$6000,$A3408)&gt;0,1,0)</f>
        <v>1</v>
      </c>
      <c r="H3408">
        <f>IF($G3408=1,SUMIFS(Registros!$F$2:$F$6000,Registros!$A$2:$A$6000,"MOV",Registros!$B$2:$B$6000,$A3408),0)</f>
        <v>15</v>
      </c>
      <c r="I3408">
        <f>IF(COUNTIFS(Registros!$A$2:$A$6000,"CS",Registros!$B$2:$B$6000,$A3408)&gt;0,1,0)</f>
        <v>0</v>
      </c>
      <c r="J3408">
        <f>IF($I3408=1,SUMIFS(Registros!$I$2:$I$6000,Registros!$A$2:$A$6000,"CS",Registros!$B$2:$B$6000,$A3408),0)</f>
        <v>0</v>
      </c>
      <c r="K3408">
        <f>IF(COUNTIFS(Winback!$K$2:$K$300,$A3408)&gt;0,1,0)</f>
        <v>0</v>
      </c>
      <c r="L3408">
        <f>IF(AND($K3408=1,LEFT($A3408,3)="WB-"),SUMIFS(Winback!$D$2:$D$300,Winback!$K$2:$K$300,$A3408),0)</f>
        <v>0</v>
      </c>
      <c r="M3408">
        <f>IF(OR($E3408=1,$G3408=1,SUMIFS(Registros!$J$2:$J$6000,Registros!$B$2:$B$6000,$A3408)&gt;0),1,0)</f>
        <v>1</v>
      </c>
      <c r="N3408">
        <f>IF($J3408&gt;0,1,IF(COUNTIFS(Registros!$A$2:$A$6000,"CS",Registros!$B$2:$B$6000,$A3408,Registros!$K$2:$K$6000,"&lt;&gt;")&gt;0,1,0))</f>
        <v>0</v>
      </c>
      <c r="O3408" t="str">
        <f t="shared" si="265"/>
        <v>SOLO MÓVIL</v>
      </c>
      <c r="P3408" t="str">
        <f t="shared" si="266"/>
        <v>Ofrecer fijo + internet (FLBBTV)</v>
      </c>
      <c r="Q3408">
        <f t="shared" si="267"/>
        <v>15</v>
      </c>
      <c r="R3408">
        <f>IFERROR(VLOOKUP($A3408,Registros!$B$2:$G$6000,6,0),IFERROR(INDEX(Winback!$C$2:$C$300,MATCH($A3408,Winback!$K$2:$K$300,0)),""))</f>
        <v>0</v>
      </c>
      <c r="S3408" t="str">
        <f t="shared" si="268"/>
        <v>+MOV</v>
      </c>
      <c r="T3408">
        <f t="shared" si="269"/>
        <v>1</v>
      </c>
    </row>
    <row r="3409" spans="1:20" x14ac:dyDescent="0.35">
      <c r="A3409" t="s">
        <v>16807</v>
      </c>
      <c r="B3409" t="s">
        <v>16808</v>
      </c>
      <c r="C3409" t="s">
        <v>16809</v>
      </c>
      <c r="D3409" t="s">
        <v>16810</v>
      </c>
      <c r="E3409">
        <f>IF(COUNTIFS(Registros!$A$2:$A$6000,"NP",Registros!$B$2:$B$6000,$A3409)&gt;0,1,0)</f>
        <v>0</v>
      </c>
      <c r="F3409">
        <f>IF($E3409=1,SUMIFS(Registros!$F$2:$F$6000,Registros!$A$2:$A$6000,"NP",Registros!$B$2:$B$6000,$A3409),0)</f>
        <v>0</v>
      </c>
      <c r="G3409">
        <f>IF(COUNTIFS(Registros!$A$2:$A$6000,"MOV",Registros!$B$2:$B$6000,$A3409)&gt;0,1,0)</f>
        <v>1</v>
      </c>
      <c r="H3409">
        <f>IF($G3409=1,SUMIFS(Registros!$F$2:$F$6000,Registros!$A$2:$A$6000,"MOV",Registros!$B$2:$B$6000,$A3409),0)</f>
        <v>15</v>
      </c>
      <c r="I3409">
        <f>IF(COUNTIFS(Registros!$A$2:$A$6000,"CS",Registros!$B$2:$B$6000,$A3409)&gt;0,1,0)</f>
        <v>0</v>
      </c>
      <c r="J3409">
        <f>IF($I3409=1,SUMIFS(Registros!$I$2:$I$6000,Registros!$A$2:$A$6000,"CS",Registros!$B$2:$B$6000,$A3409),0)</f>
        <v>0</v>
      </c>
      <c r="K3409">
        <f>IF(COUNTIFS(Winback!$K$2:$K$300,$A3409)&gt;0,1,0)</f>
        <v>0</v>
      </c>
      <c r="L3409">
        <f>IF(AND($K3409=1,LEFT($A3409,3)="WB-"),SUMIFS(Winback!$D$2:$D$300,Winback!$K$2:$K$300,$A3409),0)</f>
        <v>0</v>
      </c>
      <c r="M3409">
        <f>IF(OR($E3409=1,$G3409=1,SUMIFS(Registros!$J$2:$J$6000,Registros!$B$2:$B$6000,$A3409)&gt;0),1,0)</f>
        <v>1</v>
      </c>
      <c r="N3409">
        <f>IF($J3409&gt;0,1,IF(COUNTIFS(Registros!$A$2:$A$6000,"CS",Registros!$B$2:$B$6000,$A3409,Registros!$K$2:$K$6000,"&lt;&gt;")&gt;0,1,0))</f>
        <v>0</v>
      </c>
      <c r="O3409" t="str">
        <f t="shared" si="265"/>
        <v>SOLO MÓVIL</v>
      </c>
      <c r="P3409" t="str">
        <f t="shared" si="266"/>
        <v>Ofrecer fijo + internet (FLBBTV)</v>
      </c>
      <c r="Q3409">
        <f t="shared" si="267"/>
        <v>15</v>
      </c>
      <c r="R3409">
        <f>IFERROR(VLOOKUP($A3409,Registros!$B$2:$G$6000,6,0),IFERROR(INDEX(Winback!$C$2:$C$300,MATCH($A3409,Winback!$K$2:$K$300,0)),""))</f>
        <v>0</v>
      </c>
      <c r="S3409" t="str">
        <f t="shared" si="268"/>
        <v>+MOV</v>
      </c>
      <c r="T3409">
        <f t="shared" si="269"/>
        <v>1</v>
      </c>
    </row>
    <row r="3410" spans="1:20" x14ac:dyDescent="0.35">
      <c r="A3410" t="s">
        <v>16812</v>
      </c>
      <c r="B3410" t="s">
        <v>16813</v>
      </c>
      <c r="C3410" t="s">
        <v>16814</v>
      </c>
      <c r="D3410" t="s">
        <v>16815</v>
      </c>
      <c r="E3410">
        <f>IF(COUNTIFS(Registros!$A$2:$A$6000,"NP",Registros!$B$2:$B$6000,$A3410)&gt;0,1,0)</f>
        <v>0</v>
      </c>
      <c r="F3410">
        <f>IF($E3410=1,SUMIFS(Registros!$F$2:$F$6000,Registros!$A$2:$A$6000,"NP",Registros!$B$2:$B$6000,$A3410),0)</f>
        <v>0</v>
      </c>
      <c r="G3410">
        <f>IF(COUNTIFS(Registros!$A$2:$A$6000,"MOV",Registros!$B$2:$B$6000,$A3410)&gt;0,1,0)</f>
        <v>1</v>
      </c>
      <c r="H3410">
        <f>IF($G3410=1,SUMIFS(Registros!$F$2:$F$6000,Registros!$A$2:$A$6000,"MOV",Registros!$B$2:$B$6000,$A3410),0)</f>
        <v>15</v>
      </c>
      <c r="I3410">
        <f>IF(COUNTIFS(Registros!$A$2:$A$6000,"CS",Registros!$B$2:$B$6000,$A3410)&gt;0,1,0)</f>
        <v>0</v>
      </c>
      <c r="J3410">
        <f>IF($I3410=1,SUMIFS(Registros!$I$2:$I$6000,Registros!$A$2:$A$6000,"CS",Registros!$B$2:$B$6000,$A3410),0)</f>
        <v>0</v>
      </c>
      <c r="K3410">
        <f>IF(COUNTIFS(Winback!$K$2:$K$300,$A3410)&gt;0,1,0)</f>
        <v>0</v>
      </c>
      <c r="L3410">
        <f>IF(AND($K3410=1,LEFT($A3410,3)="WB-"),SUMIFS(Winback!$D$2:$D$300,Winback!$K$2:$K$300,$A3410),0)</f>
        <v>0</v>
      </c>
      <c r="M3410">
        <f>IF(OR($E3410=1,$G3410=1,SUMIFS(Registros!$J$2:$J$6000,Registros!$B$2:$B$6000,$A3410)&gt;0),1,0)</f>
        <v>1</v>
      </c>
      <c r="N3410">
        <f>IF($J3410&gt;0,1,IF(COUNTIFS(Registros!$A$2:$A$6000,"CS",Registros!$B$2:$B$6000,$A3410,Registros!$K$2:$K$6000,"&lt;&gt;")&gt;0,1,0))</f>
        <v>0</v>
      </c>
      <c r="O3410" t="str">
        <f t="shared" si="265"/>
        <v>SOLO MÓVIL</v>
      </c>
      <c r="P3410" t="str">
        <f t="shared" si="266"/>
        <v>Ofrecer fijo + internet (FLBBTV)</v>
      </c>
      <c r="Q3410">
        <f t="shared" si="267"/>
        <v>15</v>
      </c>
      <c r="R3410">
        <f>IFERROR(VLOOKUP($A3410,Registros!$B$2:$G$6000,6,0),IFERROR(INDEX(Winback!$C$2:$C$300,MATCH($A3410,Winback!$K$2:$K$300,0)),""))</f>
        <v>0</v>
      </c>
      <c r="S3410" t="str">
        <f t="shared" si="268"/>
        <v>+MOV</v>
      </c>
      <c r="T3410">
        <f t="shared" si="269"/>
        <v>1</v>
      </c>
    </row>
    <row r="3411" spans="1:20" x14ac:dyDescent="0.35">
      <c r="A3411" t="s">
        <v>16817</v>
      </c>
      <c r="B3411" t="s">
        <v>16818</v>
      </c>
      <c r="C3411" t="s">
        <v>16819</v>
      </c>
      <c r="D3411" t="s">
        <v>16820</v>
      </c>
      <c r="E3411">
        <f>IF(COUNTIFS(Registros!$A$2:$A$6000,"NP",Registros!$B$2:$B$6000,$A3411)&gt;0,1,0)</f>
        <v>0</v>
      </c>
      <c r="F3411">
        <f>IF($E3411=1,SUMIFS(Registros!$F$2:$F$6000,Registros!$A$2:$A$6000,"NP",Registros!$B$2:$B$6000,$A3411),0)</f>
        <v>0</v>
      </c>
      <c r="G3411">
        <f>IF(COUNTIFS(Registros!$A$2:$A$6000,"MOV",Registros!$B$2:$B$6000,$A3411)&gt;0,1,0)</f>
        <v>1</v>
      </c>
      <c r="H3411">
        <f>IF($G3411=1,SUMIFS(Registros!$F$2:$F$6000,Registros!$A$2:$A$6000,"MOV",Registros!$B$2:$B$6000,$A3411),0)</f>
        <v>0</v>
      </c>
      <c r="I3411">
        <f>IF(COUNTIFS(Registros!$A$2:$A$6000,"CS",Registros!$B$2:$B$6000,$A3411)&gt;0,1,0)</f>
        <v>0</v>
      </c>
      <c r="J3411">
        <f>IF($I3411=1,SUMIFS(Registros!$I$2:$I$6000,Registros!$A$2:$A$6000,"CS",Registros!$B$2:$B$6000,$A3411),0)</f>
        <v>0</v>
      </c>
      <c r="K3411">
        <f>IF(COUNTIFS(Winback!$K$2:$K$300,$A3411)&gt;0,1,0)</f>
        <v>0</v>
      </c>
      <c r="L3411">
        <f>IF(AND($K3411=1,LEFT($A3411,3)="WB-"),SUMIFS(Winback!$D$2:$D$300,Winback!$K$2:$K$300,$A3411),0)</f>
        <v>0</v>
      </c>
      <c r="M3411">
        <f>IF(OR($E3411=1,$G3411=1,SUMIFS(Registros!$J$2:$J$6000,Registros!$B$2:$B$6000,$A3411)&gt;0),1,0)</f>
        <v>1</v>
      </c>
      <c r="N3411">
        <f>IF($J3411&gt;0,1,IF(COUNTIFS(Registros!$A$2:$A$6000,"CS",Registros!$B$2:$B$6000,$A3411,Registros!$K$2:$K$6000,"&lt;&gt;")&gt;0,1,0))</f>
        <v>0</v>
      </c>
      <c r="O3411" t="str">
        <f t="shared" si="265"/>
        <v>SOLO MÓVIL</v>
      </c>
      <c r="P3411" t="str">
        <f t="shared" si="266"/>
        <v>Ofrecer fijo + internet (FLBBTV)</v>
      </c>
      <c r="Q3411">
        <f t="shared" si="267"/>
        <v>0</v>
      </c>
      <c r="R3411">
        <f>IFERROR(VLOOKUP($A3411,Registros!$B$2:$G$6000,6,0),IFERROR(INDEX(Winback!$C$2:$C$300,MATCH($A3411,Winback!$K$2:$K$300,0)),""))</f>
        <v>0</v>
      </c>
      <c r="S3411" t="str">
        <f t="shared" si="268"/>
        <v>+MOV</v>
      </c>
      <c r="T3411">
        <f t="shared" si="269"/>
        <v>1</v>
      </c>
    </row>
    <row r="3412" spans="1:20" x14ac:dyDescent="0.35">
      <c r="A3412" t="s">
        <v>16821</v>
      </c>
      <c r="B3412" t="s">
        <v>16822</v>
      </c>
      <c r="C3412" t="s">
        <v>16823</v>
      </c>
      <c r="D3412" t="s">
        <v>16824</v>
      </c>
      <c r="E3412">
        <f>IF(COUNTIFS(Registros!$A$2:$A$6000,"NP",Registros!$B$2:$B$6000,$A3412)&gt;0,1,0)</f>
        <v>0</v>
      </c>
      <c r="F3412">
        <f>IF($E3412=1,SUMIFS(Registros!$F$2:$F$6000,Registros!$A$2:$A$6000,"NP",Registros!$B$2:$B$6000,$A3412),0)</f>
        <v>0</v>
      </c>
      <c r="G3412">
        <f>IF(COUNTIFS(Registros!$A$2:$A$6000,"MOV",Registros!$B$2:$B$6000,$A3412)&gt;0,1,0)</f>
        <v>1</v>
      </c>
      <c r="H3412">
        <f>IF($G3412=1,SUMIFS(Registros!$F$2:$F$6000,Registros!$A$2:$A$6000,"MOV",Registros!$B$2:$B$6000,$A3412),0)</f>
        <v>17.579999999999998</v>
      </c>
      <c r="I3412">
        <f>IF(COUNTIFS(Registros!$A$2:$A$6000,"CS",Registros!$B$2:$B$6000,$A3412)&gt;0,1,0)</f>
        <v>0</v>
      </c>
      <c r="J3412">
        <f>IF($I3412=1,SUMIFS(Registros!$I$2:$I$6000,Registros!$A$2:$A$6000,"CS",Registros!$B$2:$B$6000,$A3412),0)</f>
        <v>0</v>
      </c>
      <c r="K3412">
        <f>IF(COUNTIFS(Winback!$K$2:$K$300,$A3412)&gt;0,1,0)</f>
        <v>0</v>
      </c>
      <c r="L3412">
        <f>IF(AND($K3412=1,LEFT($A3412,3)="WB-"),SUMIFS(Winback!$D$2:$D$300,Winback!$K$2:$K$300,$A3412),0)</f>
        <v>0</v>
      </c>
      <c r="M3412">
        <f>IF(OR($E3412=1,$G3412=1,SUMIFS(Registros!$J$2:$J$6000,Registros!$B$2:$B$6000,$A3412)&gt;0),1,0)</f>
        <v>1</v>
      </c>
      <c r="N3412">
        <f>IF($J3412&gt;0,1,IF(COUNTIFS(Registros!$A$2:$A$6000,"CS",Registros!$B$2:$B$6000,$A3412,Registros!$K$2:$K$6000,"&lt;&gt;")&gt;0,1,0))</f>
        <v>0</v>
      </c>
      <c r="O3412" t="str">
        <f t="shared" si="265"/>
        <v>SOLO MÓVIL</v>
      </c>
      <c r="P3412" t="str">
        <f t="shared" si="266"/>
        <v>Ofrecer fijo + internet (FLBBTV)</v>
      </c>
      <c r="Q3412">
        <f t="shared" si="267"/>
        <v>17.579999999999998</v>
      </c>
      <c r="R3412">
        <f>IFERROR(VLOOKUP($A3412,Registros!$B$2:$G$6000,6,0),IFERROR(INDEX(Winback!$C$2:$C$300,MATCH($A3412,Winback!$K$2:$K$300,0)),""))</f>
        <v>0</v>
      </c>
      <c r="S3412" t="str">
        <f t="shared" si="268"/>
        <v>+MOV</v>
      </c>
      <c r="T3412">
        <f t="shared" si="269"/>
        <v>1</v>
      </c>
    </row>
    <row r="3413" spans="1:20" x14ac:dyDescent="0.35">
      <c r="A3413" t="s">
        <v>16826</v>
      </c>
      <c r="B3413" t="s">
        <v>16827</v>
      </c>
      <c r="C3413" t="s">
        <v>16828</v>
      </c>
      <c r="D3413" t="s">
        <v>16829</v>
      </c>
      <c r="E3413">
        <f>IF(COUNTIFS(Registros!$A$2:$A$6000,"NP",Registros!$B$2:$B$6000,$A3413)&gt;0,1,0)</f>
        <v>0</v>
      </c>
      <c r="F3413">
        <f>IF($E3413=1,SUMIFS(Registros!$F$2:$F$6000,Registros!$A$2:$A$6000,"NP",Registros!$B$2:$B$6000,$A3413),0)</f>
        <v>0</v>
      </c>
      <c r="G3413">
        <f>IF(COUNTIFS(Registros!$A$2:$A$6000,"MOV",Registros!$B$2:$B$6000,$A3413)&gt;0,1,0)</f>
        <v>1</v>
      </c>
      <c r="H3413">
        <f>IF($G3413=1,SUMIFS(Registros!$F$2:$F$6000,Registros!$A$2:$A$6000,"MOV",Registros!$B$2:$B$6000,$A3413),0)</f>
        <v>15</v>
      </c>
      <c r="I3413">
        <f>IF(COUNTIFS(Registros!$A$2:$A$6000,"CS",Registros!$B$2:$B$6000,$A3413)&gt;0,1,0)</f>
        <v>0</v>
      </c>
      <c r="J3413">
        <f>IF($I3413=1,SUMIFS(Registros!$I$2:$I$6000,Registros!$A$2:$A$6000,"CS",Registros!$B$2:$B$6000,$A3413),0)</f>
        <v>0</v>
      </c>
      <c r="K3413">
        <f>IF(COUNTIFS(Winback!$K$2:$K$300,$A3413)&gt;0,1,0)</f>
        <v>0</v>
      </c>
      <c r="L3413">
        <f>IF(AND($K3413=1,LEFT($A3413,3)="WB-"),SUMIFS(Winback!$D$2:$D$300,Winback!$K$2:$K$300,$A3413),0)</f>
        <v>0</v>
      </c>
      <c r="M3413">
        <f>IF(OR($E3413=1,$G3413=1,SUMIFS(Registros!$J$2:$J$6000,Registros!$B$2:$B$6000,$A3413)&gt;0),1,0)</f>
        <v>1</v>
      </c>
      <c r="N3413">
        <f>IF($J3413&gt;0,1,IF(COUNTIFS(Registros!$A$2:$A$6000,"CS",Registros!$B$2:$B$6000,$A3413,Registros!$K$2:$K$6000,"&lt;&gt;")&gt;0,1,0))</f>
        <v>0</v>
      </c>
      <c r="O3413" t="str">
        <f t="shared" si="265"/>
        <v>SOLO MÓVIL</v>
      </c>
      <c r="P3413" t="str">
        <f t="shared" si="266"/>
        <v>Ofrecer fijo + internet (FLBBTV)</v>
      </c>
      <c r="Q3413">
        <f t="shared" si="267"/>
        <v>15</v>
      </c>
      <c r="R3413">
        <f>IFERROR(VLOOKUP($A3413,Registros!$B$2:$G$6000,6,0),IFERROR(INDEX(Winback!$C$2:$C$300,MATCH($A3413,Winback!$K$2:$K$300,0)),""))</f>
        <v>0</v>
      </c>
      <c r="S3413" t="str">
        <f t="shared" si="268"/>
        <v>+MOV</v>
      </c>
      <c r="T3413">
        <f t="shared" si="269"/>
        <v>1</v>
      </c>
    </row>
    <row r="3414" spans="1:20" x14ac:dyDescent="0.35">
      <c r="A3414" t="s">
        <v>16831</v>
      </c>
      <c r="B3414" t="s">
        <v>16832</v>
      </c>
      <c r="C3414" t="s">
        <v>16833</v>
      </c>
      <c r="D3414" t="s">
        <v>16834</v>
      </c>
      <c r="E3414">
        <f>IF(COUNTIFS(Registros!$A$2:$A$6000,"NP",Registros!$B$2:$B$6000,$A3414)&gt;0,1,0)</f>
        <v>0</v>
      </c>
      <c r="F3414">
        <f>IF($E3414=1,SUMIFS(Registros!$F$2:$F$6000,Registros!$A$2:$A$6000,"NP",Registros!$B$2:$B$6000,$A3414),0)</f>
        <v>0</v>
      </c>
      <c r="G3414">
        <f>IF(COUNTIFS(Registros!$A$2:$A$6000,"MOV",Registros!$B$2:$B$6000,$A3414)&gt;0,1,0)</f>
        <v>1</v>
      </c>
      <c r="H3414">
        <f>IF($G3414=1,SUMIFS(Registros!$F$2:$F$6000,Registros!$A$2:$A$6000,"MOV",Registros!$B$2:$B$6000,$A3414),0)</f>
        <v>16.940000000000001</v>
      </c>
      <c r="I3414">
        <f>IF(COUNTIFS(Registros!$A$2:$A$6000,"CS",Registros!$B$2:$B$6000,$A3414)&gt;0,1,0)</f>
        <v>0</v>
      </c>
      <c r="J3414">
        <f>IF($I3414=1,SUMIFS(Registros!$I$2:$I$6000,Registros!$A$2:$A$6000,"CS",Registros!$B$2:$B$6000,$A3414),0)</f>
        <v>0</v>
      </c>
      <c r="K3414">
        <f>IF(COUNTIFS(Winback!$K$2:$K$300,$A3414)&gt;0,1,0)</f>
        <v>0</v>
      </c>
      <c r="L3414">
        <f>IF(AND($K3414=1,LEFT($A3414,3)="WB-"),SUMIFS(Winback!$D$2:$D$300,Winback!$K$2:$K$300,$A3414),0)</f>
        <v>0</v>
      </c>
      <c r="M3414">
        <f>IF(OR($E3414=1,$G3414=1,SUMIFS(Registros!$J$2:$J$6000,Registros!$B$2:$B$6000,$A3414)&gt;0),1,0)</f>
        <v>1</v>
      </c>
      <c r="N3414">
        <f>IF($J3414&gt;0,1,IF(COUNTIFS(Registros!$A$2:$A$6000,"CS",Registros!$B$2:$B$6000,$A3414,Registros!$K$2:$K$6000,"&lt;&gt;")&gt;0,1,0))</f>
        <v>0</v>
      </c>
      <c r="O3414" t="str">
        <f t="shared" si="265"/>
        <v>SOLO MÓVIL</v>
      </c>
      <c r="P3414" t="str">
        <f t="shared" si="266"/>
        <v>Ofrecer fijo + internet (FLBBTV)</v>
      </c>
      <c r="Q3414">
        <f t="shared" si="267"/>
        <v>16.940000000000001</v>
      </c>
      <c r="R3414">
        <f>IFERROR(VLOOKUP($A3414,Registros!$B$2:$G$6000,6,0),IFERROR(INDEX(Winback!$C$2:$C$300,MATCH($A3414,Winback!$K$2:$K$300,0)),""))</f>
        <v>0</v>
      </c>
      <c r="S3414" t="str">
        <f t="shared" si="268"/>
        <v>+MOV</v>
      </c>
      <c r="T3414">
        <f t="shared" si="269"/>
        <v>1</v>
      </c>
    </row>
    <row r="3415" spans="1:20" x14ac:dyDescent="0.35">
      <c r="A3415" t="s">
        <v>16835</v>
      </c>
      <c r="B3415" t="s">
        <v>16836</v>
      </c>
      <c r="C3415" t="s">
        <v>16837</v>
      </c>
      <c r="D3415" t="s">
        <v>16838</v>
      </c>
      <c r="E3415">
        <f>IF(COUNTIFS(Registros!$A$2:$A$6000,"NP",Registros!$B$2:$B$6000,$A3415)&gt;0,1,0)</f>
        <v>0</v>
      </c>
      <c r="F3415">
        <f>IF($E3415=1,SUMIFS(Registros!$F$2:$F$6000,Registros!$A$2:$A$6000,"NP",Registros!$B$2:$B$6000,$A3415),0)</f>
        <v>0</v>
      </c>
      <c r="G3415">
        <f>IF(COUNTIFS(Registros!$A$2:$A$6000,"MOV",Registros!$B$2:$B$6000,$A3415)&gt;0,1,0)</f>
        <v>1</v>
      </c>
      <c r="H3415">
        <f>IF($G3415=1,SUMIFS(Registros!$F$2:$F$6000,Registros!$A$2:$A$6000,"MOV",Registros!$B$2:$B$6000,$A3415),0)</f>
        <v>40.5</v>
      </c>
      <c r="I3415">
        <f>IF(COUNTIFS(Registros!$A$2:$A$6000,"CS",Registros!$B$2:$B$6000,$A3415)&gt;0,1,0)</f>
        <v>0</v>
      </c>
      <c r="J3415">
        <f>IF($I3415=1,SUMIFS(Registros!$I$2:$I$6000,Registros!$A$2:$A$6000,"CS",Registros!$B$2:$B$6000,$A3415),0)</f>
        <v>0</v>
      </c>
      <c r="K3415">
        <f>IF(COUNTIFS(Winback!$K$2:$K$300,$A3415)&gt;0,1,0)</f>
        <v>0</v>
      </c>
      <c r="L3415">
        <f>IF(AND($K3415=1,LEFT($A3415,3)="WB-"),SUMIFS(Winback!$D$2:$D$300,Winback!$K$2:$K$300,$A3415),0)</f>
        <v>0</v>
      </c>
      <c r="M3415">
        <f>IF(OR($E3415=1,$G3415=1,SUMIFS(Registros!$J$2:$J$6000,Registros!$B$2:$B$6000,$A3415)&gt;0),1,0)</f>
        <v>1</v>
      </c>
      <c r="N3415">
        <f>IF($J3415&gt;0,1,IF(COUNTIFS(Registros!$A$2:$A$6000,"CS",Registros!$B$2:$B$6000,$A3415,Registros!$K$2:$K$6000,"&lt;&gt;")&gt;0,1,0))</f>
        <v>0</v>
      </c>
      <c r="O3415" t="str">
        <f t="shared" si="265"/>
        <v>SOLO MÓVIL</v>
      </c>
      <c r="P3415" t="str">
        <f t="shared" si="266"/>
        <v>Ofrecer fijo + internet (FLBBTV)</v>
      </c>
      <c r="Q3415">
        <f t="shared" si="267"/>
        <v>40.5</v>
      </c>
      <c r="R3415">
        <f>IFERROR(VLOOKUP($A3415,Registros!$B$2:$G$6000,6,0),IFERROR(INDEX(Winback!$C$2:$C$300,MATCH($A3415,Winback!$K$2:$K$300,0)),""))</f>
        <v>0</v>
      </c>
      <c r="S3415" t="str">
        <f t="shared" si="268"/>
        <v>+MOV</v>
      </c>
      <c r="T3415">
        <f t="shared" si="269"/>
        <v>1</v>
      </c>
    </row>
    <row r="3416" spans="1:20" x14ac:dyDescent="0.35">
      <c r="A3416" t="s">
        <v>16840</v>
      </c>
      <c r="B3416" t="s">
        <v>16841</v>
      </c>
      <c r="C3416" t="s">
        <v>16842</v>
      </c>
      <c r="D3416" t="s">
        <v>16843</v>
      </c>
      <c r="E3416">
        <f>IF(COUNTIFS(Registros!$A$2:$A$6000,"NP",Registros!$B$2:$B$6000,$A3416)&gt;0,1,0)</f>
        <v>0</v>
      </c>
      <c r="F3416">
        <f>IF($E3416=1,SUMIFS(Registros!$F$2:$F$6000,Registros!$A$2:$A$6000,"NP",Registros!$B$2:$B$6000,$A3416),0)</f>
        <v>0</v>
      </c>
      <c r="G3416">
        <f>IF(COUNTIFS(Registros!$A$2:$A$6000,"MOV",Registros!$B$2:$B$6000,$A3416)&gt;0,1,0)</f>
        <v>1</v>
      </c>
      <c r="H3416">
        <f>IF($G3416=1,SUMIFS(Registros!$F$2:$F$6000,Registros!$A$2:$A$6000,"MOV",Registros!$B$2:$B$6000,$A3416),0)</f>
        <v>15</v>
      </c>
      <c r="I3416">
        <f>IF(COUNTIFS(Registros!$A$2:$A$6000,"CS",Registros!$B$2:$B$6000,$A3416)&gt;0,1,0)</f>
        <v>0</v>
      </c>
      <c r="J3416">
        <f>IF($I3416=1,SUMIFS(Registros!$I$2:$I$6000,Registros!$A$2:$A$6000,"CS",Registros!$B$2:$B$6000,$A3416),0)</f>
        <v>0</v>
      </c>
      <c r="K3416">
        <f>IF(COUNTIFS(Winback!$K$2:$K$300,$A3416)&gt;0,1,0)</f>
        <v>0</v>
      </c>
      <c r="L3416">
        <f>IF(AND($K3416=1,LEFT($A3416,3)="WB-"),SUMIFS(Winback!$D$2:$D$300,Winback!$K$2:$K$300,$A3416),0)</f>
        <v>0</v>
      </c>
      <c r="M3416">
        <f>IF(OR($E3416=1,$G3416=1,SUMIFS(Registros!$J$2:$J$6000,Registros!$B$2:$B$6000,$A3416)&gt;0),1,0)</f>
        <v>1</v>
      </c>
      <c r="N3416">
        <f>IF($J3416&gt;0,1,IF(COUNTIFS(Registros!$A$2:$A$6000,"CS",Registros!$B$2:$B$6000,$A3416,Registros!$K$2:$K$6000,"&lt;&gt;")&gt;0,1,0))</f>
        <v>0</v>
      </c>
      <c r="O3416" t="str">
        <f t="shared" si="265"/>
        <v>SOLO MÓVIL</v>
      </c>
      <c r="P3416" t="str">
        <f t="shared" si="266"/>
        <v>Ofrecer fijo + internet (FLBBTV)</v>
      </c>
      <c r="Q3416">
        <f t="shared" si="267"/>
        <v>15</v>
      </c>
      <c r="R3416">
        <f>IFERROR(VLOOKUP($A3416,Registros!$B$2:$G$6000,6,0),IFERROR(INDEX(Winback!$C$2:$C$300,MATCH($A3416,Winback!$K$2:$K$300,0)),""))</f>
        <v>0</v>
      </c>
      <c r="S3416" t="str">
        <f t="shared" si="268"/>
        <v>+MOV</v>
      </c>
      <c r="T3416">
        <f t="shared" si="269"/>
        <v>1</v>
      </c>
    </row>
    <row r="3417" spans="1:20" x14ac:dyDescent="0.35">
      <c r="A3417" t="s">
        <v>16845</v>
      </c>
      <c r="B3417" t="s">
        <v>16846</v>
      </c>
      <c r="C3417" t="s">
        <v>16847</v>
      </c>
      <c r="D3417" t="s">
        <v>16848</v>
      </c>
      <c r="E3417">
        <f>IF(COUNTIFS(Registros!$A$2:$A$6000,"NP",Registros!$B$2:$B$6000,$A3417)&gt;0,1,0)</f>
        <v>0</v>
      </c>
      <c r="F3417">
        <f>IF($E3417=1,SUMIFS(Registros!$F$2:$F$6000,Registros!$A$2:$A$6000,"NP",Registros!$B$2:$B$6000,$A3417),0)</f>
        <v>0</v>
      </c>
      <c r="G3417">
        <f>IF(COUNTIFS(Registros!$A$2:$A$6000,"MOV",Registros!$B$2:$B$6000,$A3417)&gt;0,1,0)</f>
        <v>1</v>
      </c>
      <c r="H3417">
        <f>IF($G3417=1,SUMIFS(Registros!$F$2:$F$6000,Registros!$A$2:$A$6000,"MOV",Registros!$B$2:$B$6000,$A3417),0)</f>
        <v>15</v>
      </c>
      <c r="I3417">
        <f>IF(COUNTIFS(Registros!$A$2:$A$6000,"CS",Registros!$B$2:$B$6000,$A3417)&gt;0,1,0)</f>
        <v>0</v>
      </c>
      <c r="J3417">
        <f>IF($I3417=1,SUMIFS(Registros!$I$2:$I$6000,Registros!$A$2:$A$6000,"CS",Registros!$B$2:$B$6000,$A3417),0)</f>
        <v>0</v>
      </c>
      <c r="K3417">
        <f>IF(COUNTIFS(Winback!$K$2:$K$300,$A3417)&gt;0,1,0)</f>
        <v>0</v>
      </c>
      <c r="L3417">
        <f>IF(AND($K3417=1,LEFT($A3417,3)="WB-"),SUMIFS(Winback!$D$2:$D$300,Winback!$K$2:$K$300,$A3417),0)</f>
        <v>0</v>
      </c>
      <c r="M3417">
        <f>IF(OR($E3417=1,$G3417=1,SUMIFS(Registros!$J$2:$J$6000,Registros!$B$2:$B$6000,$A3417)&gt;0),1,0)</f>
        <v>1</v>
      </c>
      <c r="N3417">
        <f>IF($J3417&gt;0,1,IF(COUNTIFS(Registros!$A$2:$A$6000,"CS",Registros!$B$2:$B$6000,$A3417,Registros!$K$2:$K$6000,"&lt;&gt;")&gt;0,1,0))</f>
        <v>0</v>
      </c>
      <c r="O3417" t="str">
        <f t="shared" si="265"/>
        <v>SOLO MÓVIL</v>
      </c>
      <c r="P3417" t="str">
        <f t="shared" si="266"/>
        <v>Ofrecer fijo + internet (FLBBTV)</v>
      </c>
      <c r="Q3417">
        <f t="shared" si="267"/>
        <v>15</v>
      </c>
      <c r="R3417">
        <f>IFERROR(VLOOKUP($A3417,Registros!$B$2:$G$6000,6,0),IFERROR(INDEX(Winback!$C$2:$C$300,MATCH($A3417,Winback!$K$2:$K$300,0)),""))</f>
        <v>0</v>
      </c>
      <c r="S3417" t="str">
        <f t="shared" si="268"/>
        <v>+MOV</v>
      </c>
      <c r="T3417">
        <f t="shared" si="269"/>
        <v>1</v>
      </c>
    </row>
    <row r="3418" spans="1:20" x14ac:dyDescent="0.35">
      <c r="A3418" t="s">
        <v>16850</v>
      </c>
      <c r="B3418" t="s">
        <v>16851</v>
      </c>
      <c r="C3418" t="s">
        <v>194</v>
      </c>
      <c r="D3418" t="s">
        <v>195</v>
      </c>
      <c r="E3418">
        <f>IF(COUNTIFS(Registros!$A$2:$A$6000,"NP",Registros!$B$2:$B$6000,$A3418)&gt;0,1,0)</f>
        <v>0</v>
      </c>
      <c r="F3418">
        <f>IF($E3418=1,SUMIFS(Registros!$F$2:$F$6000,Registros!$A$2:$A$6000,"NP",Registros!$B$2:$B$6000,$A3418),0)</f>
        <v>0</v>
      </c>
      <c r="G3418">
        <f>IF(COUNTIFS(Registros!$A$2:$A$6000,"MOV",Registros!$B$2:$B$6000,$A3418)&gt;0,1,0)</f>
        <v>1</v>
      </c>
      <c r="H3418">
        <f>IF($G3418=1,SUMIFS(Registros!$F$2:$F$6000,Registros!$A$2:$A$6000,"MOV",Registros!$B$2:$B$6000,$A3418),0)</f>
        <v>15</v>
      </c>
      <c r="I3418">
        <f>IF(COUNTIFS(Registros!$A$2:$A$6000,"CS",Registros!$B$2:$B$6000,$A3418)&gt;0,1,0)</f>
        <v>0</v>
      </c>
      <c r="J3418">
        <f>IF($I3418=1,SUMIFS(Registros!$I$2:$I$6000,Registros!$A$2:$A$6000,"CS",Registros!$B$2:$B$6000,$A3418),0)</f>
        <v>0</v>
      </c>
      <c r="K3418">
        <f>IF(COUNTIFS(Winback!$K$2:$K$300,$A3418)&gt;0,1,0)</f>
        <v>0</v>
      </c>
      <c r="L3418">
        <f>IF(AND($K3418=1,LEFT($A3418,3)="WB-"),SUMIFS(Winback!$D$2:$D$300,Winback!$K$2:$K$300,$A3418),0)</f>
        <v>0</v>
      </c>
      <c r="M3418">
        <f>IF(OR($E3418=1,$G3418=1,SUMIFS(Registros!$J$2:$J$6000,Registros!$B$2:$B$6000,$A3418)&gt;0),1,0)</f>
        <v>1</v>
      </c>
      <c r="N3418">
        <f>IF($J3418&gt;0,1,IF(COUNTIFS(Registros!$A$2:$A$6000,"CS",Registros!$B$2:$B$6000,$A3418,Registros!$K$2:$K$6000,"&lt;&gt;")&gt;0,1,0))</f>
        <v>0</v>
      </c>
      <c r="O3418" t="str">
        <f t="shared" si="265"/>
        <v>SOLO MÓVIL</v>
      </c>
      <c r="P3418" t="str">
        <f t="shared" si="266"/>
        <v>Ofrecer fijo + internet (FLBBTV)</v>
      </c>
      <c r="Q3418">
        <f t="shared" si="267"/>
        <v>15</v>
      </c>
      <c r="R3418">
        <f>IFERROR(VLOOKUP($A3418,Registros!$B$2:$G$6000,6,0),IFERROR(INDEX(Winback!$C$2:$C$300,MATCH($A3418,Winback!$K$2:$K$300,0)),""))</f>
        <v>0</v>
      </c>
      <c r="S3418" t="str">
        <f t="shared" si="268"/>
        <v>+MOV</v>
      </c>
      <c r="T3418">
        <f t="shared" si="269"/>
        <v>1</v>
      </c>
    </row>
    <row r="3419" spans="1:20" x14ac:dyDescent="0.35">
      <c r="A3419" t="s">
        <v>16853</v>
      </c>
      <c r="B3419" t="s">
        <v>16854</v>
      </c>
      <c r="C3419" t="s">
        <v>16855</v>
      </c>
      <c r="D3419" t="s">
        <v>16856</v>
      </c>
      <c r="E3419">
        <f>IF(COUNTIFS(Registros!$A$2:$A$6000,"NP",Registros!$B$2:$B$6000,$A3419)&gt;0,1,0)</f>
        <v>0</v>
      </c>
      <c r="F3419">
        <f>IF($E3419=1,SUMIFS(Registros!$F$2:$F$6000,Registros!$A$2:$A$6000,"NP",Registros!$B$2:$B$6000,$A3419),0)</f>
        <v>0</v>
      </c>
      <c r="G3419">
        <f>IF(COUNTIFS(Registros!$A$2:$A$6000,"MOV",Registros!$B$2:$B$6000,$A3419)&gt;0,1,0)</f>
        <v>1</v>
      </c>
      <c r="H3419">
        <f>IF($G3419=1,SUMIFS(Registros!$F$2:$F$6000,Registros!$A$2:$A$6000,"MOV",Registros!$B$2:$B$6000,$A3419),0)</f>
        <v>30</v>
      </c>
      <c r="I3419">
        <f>IF(COUNTIFS(Registros!$A$2:$A$6000,"CS",Registros!$B$2:$B$6000,$A3419)&gt;0,1,0)</f>
        <v>0</v>
      </c>
      <c r="J3419">
        <f>IF($I3419=1,SUMIFS(Registros!$I$2:$I$6000,Registros!$A$2:$A$6000,"CS",Registros!$B$2:$B$6000,$A3419),0)</f>
        <v>0</v>
      </c>
      <c r="K3419">
        <f>IF(COUNTIFS(Winback!$K$2:$K$300,$A3419)&gt;0,1,0)</f>
        <v>0</v>
      </c>
      <c r="L3419">
        <f>IF(AND($K3419=1,LEFT($A3419,3)="WB-"),SUMIFS(Winback!$D$2:$D$300,Winback!$K$2:$K$300,$A3419),0)</f>
        <v>0</v>
      </c>
      <c r="M3419">
        <f>IF(OR($E3419=1,$G3419=1,SUMIFS(Registros!$J$2:$J$6000,Registros!$B$2:$B$6000,$A3419)&gt;0),1,0)</f>
        <v>1</v>
      </c>
      <c r="N3419">
        <f>IF($J3419&gt;0,1,IF(COUNTIFS(Registros!$A$2:$A$6000,"CS",Registros!$B$2:$B$6000,$A3419,Registros!$K$2:$K$6000,"&lt;&gt;")&gt;0,1,0))</f>
        <v>0</v>
      </c>
      <c r="O3419" t="str">
        <f t="shared" si="265"/>
        <v>SOLO MÓVIL</v>
      </c>
      <c r="P3419" t="str">
        <f t="shared" si="266"/>
        <v>Ofrecer fijo + internet (FLBBTV)</v>
      </c>
      <c r="Q3419">
        <f t="shared" si="267"/>
        <v>30</v>
      </c>
      <c r="R3419">
        <f>IFERROR(VLOOKUP($A3419,Registros!$B$2:$G$6000,6,0),IFERROR(INDEX(Winback!$C$2:$C$300,MATCH($A3419,Winback!$K$2:$K$300,0)),""))</f>
        <v>0</v>
      </c>
      <c r="S3419" t="str">
        <f t="shared" si="268"/>
        <v>+MOV</v>
      </c>
      <c r="T3419">
        <f t="shared" si="269"/>
        <v>1</v>
      </c>
    </row>
    <row r="3420" spans="1:20" x14ac:dyDescent="0.35">
      <c r="A3420" t="s">
        <v>16858</v>
      </c>
      <c r="B3420" t="s">
        <v>16859</v>
      </c>
      <c r="C3420" t="s">
        <v>16860</v>
      </c>
      <c r="D3420" t="s">
        <v>16861</v>
      </c>
      <c r="E3420">
        <f>IF(COUNTIFS(Registros!$A$2:$A$6000,"NP",Registros!$B$2:$B$6000,$A3420)&gt;0,1,0)</f>
        <v>0</v>
      </c>
      <c r="F3420">
        <f>IF($E3420=1,SUMIFS(Registros!$F$2:$F$6000,Registros!$A$2:$A$6000,"NP",Registros!$B$2:$B$6000,$A3420),0)</f>
        <v>0</v>
      </c>
      <c r="G3420">
        <f>IF(COUNTIFS(Registros!$A$2:$A$6000,"MOV",Registros!$B$2:$B$6000,$A3420)&gt;0,1,0)</f>
        <v>1</v>
      </c>
      <c r="H3420">
        <f>IF($G3420=1,SUMIFS(Registros!$F$2:$F$6000,Registros!$A$2:$A$6000,"MOV",Registros!$B$2:$B$6000,$A3420),0)</f>
        <v>15</v>
      </c>
      <c r="I3420">
        <f>IF(COUNTIFS(Registros!$A$2:$A$6000,"CS",Registros!$B$2:$B$6000,$A3420)&gt;0,1,0)</f>
        <v>0</v>
      </c>
      <c r="J3420">
        <f>IF($I3420=1,SUMIFS(Registros!$I$2:$I$6000,Registros!$A$2:$A$6000,"CS",Registros!$B$2:$B$6000,$A3420),0)</f>
        <v>0</v>
      </c>
      <c r="K3420">
        <f>IF(COUNTIFS(Winback!$K$2:$K$300,$A3420)&gt;0,1,0)</f>
        <v>0</v>
      </c>
      <c r="L3420">
        <f>IF(AND($K3420=1,LEFT($A3420,3)="WB-"),SUMIFS(Winback!$D$2:$D$300,Winback!$K$2:$K$300,$A3420),0)</f>
        <v>0</v>
      </c>
      <c r="M3420">
        <f>IF(OR($E3420=1,$G3420=1,SUMIFS(Registros!$J$2:$J$6000,Registros!$B$2:$B$6000,$A3420)&gt;0),1,0)</f>
        <v>1</v>
      </c>
      <c r="N3420">
        <f>IF($J3420&gt;0,1,IF(COUNTIFS(Registros!$A$2:$A$6000,"CS",Registros!$B$2:$B$6000,$A3420,Registros!$K$2:$K$6000,"&lt;&gt;")&gt;0,1,0))</f>
        <v>0</v>
      </c>
      <c r="O3420" t="str">
        <f t="shared" si="265"/>
        <v>SOLO MÓVIL</v>
      </c>
      <c r="P3420" t="str">
        <f t="shared" si="266"/>
        <v>Ofrecer fijo + internet (FLBBTV)</v>
      </c>
      <c r="Q3420">
        <f t="shared" si="267"/>
        <v>15</v>
      </c>
      <c r="R3420">
        <f>IFERROR(VLOOKUP($A3420,Registros!$B$2:$G$6000,6,0),IFERROR(INDEX(Winback!$C$2:$C$300,MATCH($A3420,Winback!$K$2:$K$300,0)),""))</f>
        <v>0</v>
      </c>
      <c r="S3420" t="str">
        <f t="shared" si="268"/>
        <v>+MOV</v>
      </c>
      <c r="T3420">
        <f t="shared" si="269"/>
        <v>1</v>
      </c>
    </row>
    <row r="3421" spans="1:20" x14ac:dyDescent="0.35">
      <c r="A3421" t="s">
        <v>16863</v>
      </c>
      <c r="B3421" t="s">
        <v>16864</v>
      </c>
      <c r="C3421" t="s">
        <v>16865</v>
      </c>
      <c r="D3421" t="s">
        <v>16866</v>
      </c>
      <c r="E3421">
        <f>IF(COUNTIFS(Registros!$A$2:$A$6000,"NP",Registros!$B$2:$B$6000,$A3421)&gt;0,1,0)</f>
        <v>0</v>
      </c>
      <c r="F3421">
        <f>IF($E3421=1,SUMIFS(Registros!$F$2:$F$6000,Registros!$A$2:$A$6000,"NP",Registros!$B$2:$B$6000,$A3421),0)</f>
        <v>0</v>
      </c>
      <c r="G3421">
        <f>IF(COUNTIFS(Registros!$A$2:$A$6000,"MOV",Registros!$B$2:$B$6000,$A3421)&gt;0,1,0)</f>
        <v>1</v>
      </c>
      <c r="H3421">
        <f>IF($G3421=1,SUMIFS(Registros!$F$2:$F$6000,Registros!$A$2:$A$6000,"MOV",Registros!$B$2:$B$6000,$A3421),0)</f>
        <v>15</v>
      </c>
      <c r="I3421">
        <f>IF(COUNTIFS(Registros!$A$2:$A$6000,"CS",Registros!$B$2:$B$6000,$A3421)&gt;0,1,0)</f>
        <v>0</v>
      </c>
      <c r="J3421">
        <f>IF($I3421=1,SUMIFS(Registros!$I$2:$I$6000,Registros!$A$2:$A$6000,"CS",Registros!$B$2:$B$6000,$A3421),0)</f>
        <v>0</v>
      </c>
      <c r="K3421">
        <f>IF(COUNTIFS(Winback!$K$2:$K$300,$A3421)&gt;0,1,0)</f>
        <v>0</v>
      </c>
      <c r="L3421">
        <f>IF(AND($K3421=1,LEFT($A3421,3)="WB-"),SUMIFS(Winback!$D$2:$D$300,Winback!$K$2:$K$300,$A3421),0)</f>
        <v>0</v>
      </c>
      <c r="M3421">
        <f>IF(OR($E3421=1,$G3421=1,SUMIFS(Registros!$J$2:$J$6000,Registros!$B$2:$B$6000,$A3421)&gt;0),1,0)</f>
        <v>1</v>
      </c>
      <c r="N3421">
        <f>IF($J3421&gt;0,1,IF(COUNTIFS(Registros!$A$2:$A$6000,"CS",Registros!$B$2:$B$6000,$A3421,Registros!$K$2:$K$6000,"&lt;&gt;")&gt;0,1,0))</f>
        <v>0</v>
      </c>
      <c r="O3421" t="str">
        <f t="shared" si="265"/>
        <v>SOLO MÓVIL</v>
      </c>
      <c r="P3421" t="str">
        <f t="shared" si="266"/>
        <v>Ofrecer fijo + internet (FLBBTV)</v>
      </c>
      <c r="Q3421">
        <f t="shared" si="267"/>
        <v>15</v>
      </c>
      <c r="R3421">
        <f>IFERROR(VLOOKUP($A3421,Registros!$B$2:$G$6000,6,0),IFERROR(INDEX(Winback!$C$2:$C$300,MATCH($A3421,Winback!$K$2:$K$300,0)),""))</f>
        <v>0</v>
      </c>
      <c r="S3421" t="str">
        <f t="shared" si="268"/>
        <v>+MOV</v>
      </c>
      <c r="T3421">
        <f t="shared" si="269"/>
        <v>1</v>
      </c>
    </row>
    <row r="3422" spans="1:20" x14ac:dyDescent="0.35">
      <c r="A3422" t="s">
        <v>16868</v>
      </c>
      <c r="B3422" t="s">
        <v>16869</v>
      </c>
      <c r="C3422" t="s">
        <v>16870</v>
      </c>
      <c r="D3422" t="s">
        <v>16871</v>
      </c>
      <c r="E3422">
        <f>IF(COUNTIFS(Registros!$A$2:$A$6000,"NP",Registros!$B$2:$B$6000,$A3422)&gt;0,1,0)</f>
        <v>0</v>
      </c>
      <c r="F3422">
        <f>IF($E3422=1,SUMIFS(Registros!$F$2:$F$6000,Registros!$A$2:$A$6000,"NP",Registros!$B$2:$B$6000,$A3422),0)</f>
        <v>0</v>
      </c>
      <c r="G3422">
        <f>IF(COUNTIFS(Registros!$A$2:$A$6000,"MOV",Registros!$B$2:$B$6000,$A3422)&gt;0,1,0)</f>
        <v>1</v>
      </c>
      <c r="H3422">
        <f>IF($G3422=1,SUMIFS(Registros!$F$2:$F$6000,Registros!$A$2:$A$6000,"MOV",Registros!$B$2:$B$6000,$A3422),0)</f>
        <v>15</v>
      </c>
      <c r="I3422">
        <f>IF(COUNTIFS(Registros!$A$2:$A$6000,"CS",Registros!$B$2:$B$6000,$A3422)&gt;0,1,0)</f>
        <v>0</v>
      </c>
      <c r="J3422">
        <f>IF($I3422=1,SUMIFS(Registros!$I$2:$I$6000,Registros!$A$2:$A$6000,"CS",Registros!$B$2:$B$6000,$A3422),0)</f>
        <v>0</v>
      </c>
      <c r="K3422">
        <f>IF(COUNTIFS(Winback!$K$2:$K$300,$A3422)&gt;0,1,0)</f>
        <v>0</v>
      </c>
      <c r="L3422">
        <f>IF(AND($K3422=1,LEFT($A3422,3)="WB-"),SUMIFS(Winback!$D$2:$D$300,Winback!$K$2:$K$300,$A3422),0)</f>
        <v>0</v>
      </c>
      <c r="M3422">
        <f>IF(OR($E3422=1,$G3422=1,SUMIFS(Registros!$J$2:$J$6000,Registros!$B$2:$B$6000,$A3422)&gt;0),1,0)</f>
        <v>1</v>
      </c>
      <c r="N3422">
        <f>IF($J3422&gt;0,1,IF(COUNTIFS(Registros!$A$2:$A$6000,"CS",Registros!$B$2:$B$6000,$A3422,Registros!$K$2:$K$6000,"&lt;&gt;")&gt;0,1,0))</f>
        <v>0</v>
      </c>
      <c r="O3422" t="str">
        <f t="shared" si="265"/>
        <v>SOLO MÓVIL</v>
      </c>
      <c r="P3422" t="str">
        <f t="shared" si="266"/>
        <v>Ofrecer fijo + internet (FLBBTV)</v>
      </c>
      <c r="Q3422">
        <f t="shared" si="267"/>
        <v>15</v>
      </c>
      <c r="R3422">
        <f>IFERROR(VLOOKUP($A3422,Registros!$B$2:$G$6000,6,0),IFERROR(INDEX(Winback!$C$2:$C$300,MATCH($A3422,Winback!$K$2:$K$300,0)),""))</f>
        <v>0</v>
      </c>
      <c r="S3422" t="str">
        <f t="shared" si="268"/>
        <v>+MOV</v>
      </c>
      <c r="T3422">
        <f t="shared" si="269"/>
        <v>1</v>
      </c>
    </row>
    <row r="3423" spans="1:20" x14ac:dyDescent="0.35">
      <c r="A3423" t="s">
        <v>16873</v>
      </c>
      <c r="B3423" t="s">
        <v>16874</v>
      </c>
      <c r="C3423" t="s">
        <v>16875</v>
      </c>
      <c r="D3423" t="s">
        <v>16876</v>
      </c>
      <c r="E3423">
        <f>IF(COUNTIFS(Registros!$A$2:$A$6000,"NP",Registros!$B$2:$B$6000,$A3423)&gt;0,1,0)</f>
        <v>0</v>
      </c>
      <c r="F3423">
        <f>IF($E3423=1,SUMIFS(Registros!$F$2:$F$6000,Registros!$A$2:$A$6000,"NP",Registros!$B$2:$B$6000,$A3423),0)</f>
        <v>0</v>
      </c>
      <c r="G3423">
        <f>IF(COUNTIFS(Registros!$A$2:$A$6000,"MOV",Registros!$B$2:$B$6000,$A3423)&gt;0,1,0)</f>
        <v>1</v>
      </c>
      <c r="H3423">
        <f>IF($G3423=1,SUMIFS(Registros!$F$2:$F$6000,Registros!$A$2:$A$6000,"MOV",Registros!$B$2:$B$6000,$A3423),0)</f>
        <v>15</v>
      </c>
      <c r="I3423">
        <f>IF(COUNTIFS(Registros!$A$2:$A$6000,"CS",Registros!$B$2:$B$6000,$A3423)&gt;0,1,0)</f>
        <v>0</v>
      </c>
      <c r="J3423">
        <f>IF($I3423=1,SUMIFS(Registros!$I$2:$I$6000,Registros!$A$2:$A$6000,"CS",Registros!$B$2:$B$6000,$A3423),0)</f>
        <v>0</v>
      </c>
      <c r="K3423">
        <f>IF(COUNTIFS(Winback!$K$2:$K$300,$A3423)&gt;0,1,0)</f>
        <v>0</v>
      </c>
      <c r="L3423">
        <f>IF(AND($K3423=1,LEFT($A3423,3)="WB-"),SUMIFS(Winback!$D$2:$D$300,Winback!$K$2:$K$300,$A3423),0)</f>
        <v>0</v>
      </c>
      <c r="M3423">
        <f>IF(OR($E3423=1,$G3423=1,SUMIFS(Registros!$J$2:$J$6000,Registros!$B$2:$B$6000,$A3423)&gt;0),1,0)</f>
        <v>1</v>
      </c>
      <c r="N3423">
        <f>IF($J3423&gt;0,1,IF(COUNTIFS(Registros!$A$2:$A$6000,"CS",Registros!$B$2:$B$6000,$A3423,Registros!$K$2:$K$6000,"&lt;&gt;")&gt;0,1,0))</f>
        <v>0</v>
      </c>
      <c r="O3423" t="str">
        <f t="shared" si="265"/>
        <v>SOLO MÓVIL</v>
      </c>
      <c r="P3423" t="str">
        <f t="shared" si="266"/>
        <v>Ofrecer fijo + internet (FLBBTV)</v>
      </c>
      <c r="Q3423">
        <f t="shared" si="267"/>
        <v>15</v>
      </c>
      <c r="R3423">
        <f>IFERROR(VLOOKUP($A3423,Registros!$B$2:$G$6000,6,0),IFERROR(INDEX(Winback!$C$2:$C$300,MATCH($A3423,Winback!$K$2:$K$300,0)),""))</f>
        <v>0</v>
      </c>
      <c r="S3423" t="str">
        <f t="shared" si="268"/>
        <v>+MOV</v>
      </c>
      <c r="T3423">
        <f t="shared" si="269"/>
        <v>1</v>
      </c>
    </row>
    <row r="3424" spans="1:20" x14ac:dyDescent="0.35">
      <c r="A3424" t="s">
        <v>16878</v>
      </c>
      <c r="B3424" t="s">
        <v>16879</v>
      </c>
      <c r="C3424" t="s">
        <v>16880</v>
      </c>
      <c r="D3424" t="s">
        <v>16881</v>
      </c>
      <c r="E3424">
        <f>IF(COUNTIFS(Registros!$A$2:$A$6000,"NP",Registros!$B$2:$B$6000,$A3424)&gt;0,1,0)</f>
        <v>0</v>
      </c>
      <c r="F3424">
        <f>IF($E3424=1,SUMIFS(Registros!$F$2:$F$6000,Registros!$A$2:$A$6000,"NP",Registros!$B$2:$B$6000,$A3424),0)</f>
        <v>0</v>
      </c>
      <c r="G3424">
        <f>IF(COUNTIFS(Registros!$A$2:$A$6000,"MOV",Registros!$B$2:$B$6000,$A3424)&gt;0,1,0)</f>
        <v>1</v>
      </c>
      <c r="H3424">
        <f>IF($G3424=1,SUMIFS(Registros!$F$2:$F$6000,Registros!$A$2:$A$6000,"MOV",Registros!$B$2:$B$6000,$A3424),0)</f>
        <v>20</v>
      </c>
      <c r="I3424">
        <f>IF(COUNTIFS(Registros!$A$2:$A$6000,"CS",Registros!$B$2:$B$6000,$A3424)&gt;0,1,0)</f>
        <v>0</v>
      </c>
      <c r="J3424">
        <f>IF($I3424=1,SUMIFS(Registros!$I$2:$I$6000,Registros!$A$2:$A$6000,"CS",Registros!$B$2:$B$6000,$A3424),0)</f>
        <v>0</v>
      </c>
      <c r="K3424">
        <f>IF(COUNTIFS(Winback!$K$2:$K$300,$A3424)&gt;0,1,0)</f>
        <v>0</v>
      </c>
      <c r="L3424">
        <f>IF(AND($K3424=1,LEFT($A3424,3)="WB-"),SUMIFS(Winback!$D$2:$D$300,Winback!$K$2:$K$300,$A3424),0)</f>
        <v>0</v>
      </c>
      <c r="M3424">
        <f>IF(OR($E3424=1,$G3424=1,SUMIFS(Registros!$J$2:$J$6000,Registros!$B$2:$B$6000,$A3424)&gt;0),1,0)</f>
        <v>1</v>
      </c>
      <c r="N3424">
        <f>IF($J3424&gt;0,1,IF(COUNTIFS(Registros!$A$2:$A$6000,"CS",Registros!$B$2:$B$6000,$A3424,Registros!$K$2:$K$6000,"&lt;&gt;")&gt;0,1,0))</f>
        <v>0</v>
      </c>
      <c r="O3424" t="str">
        <f t="shared" si="265"/>
        <v>SOLO MÓVIL</v>
      </c>
      <c r="P3424" t="str">
        <f t="shared" si="266"/>
        <v>Ofrecer fijo + internet (FLBBTV)</v>
      </c>
      <c r="Q3424">
        <f t="shared" si="267"/>
        <v>20</v>
      </c>
      <c r="R3424">
        <f>IFERROR(VLOOKUP($A3424,Registros!$B$2:$G$6000,6,0),IFERROR(INDEX(Winback!$C$2:$C$300,MATCH($A3424,Winback!$K$2:$K$300,0)),""))</f>
        <v>0</v>
      </c>
      <c r="S3424" t="str">
        <f t="shared" si="268"/>
        <v>+MOV</v>
      </c>
      <c r="T3424">
        <f t="shared" si="269"/>
        <v>1</v>
      </c>
    </row>
    <row r="3425" spans="1:20" x14ac:dyDescent="0.35">
      <c r="A3425" t="s">
        <v>16883</v>
      </c>
      <c r="B3425" t="s">
        <v>16884</v>
      </c>
      <c r="C3425" t="s">
        <v>16885</v>
      </c>
      <c r="D3425" t="s">
        <v>16886</v>
      </c>
      <c r="E3425">
        <f>IF(COUNTIFS(Registros!$A$2:$A$6000,"NP",Registros!$B$2:$B$6000,$A3425)&gt;0,1,0)</f>
        <v>0</v>
      </c>
      <c r="F3425">
        <f>IF($E3425=1,SUMIFS(Registros!$F$2:$F$6000,Registros!$A$2:$A$6000,"NP",Registros!$B$2:$B$6000,$A3425),0)</f>
        <v>0</v>
      </c>
      <c r="G3425">
        <f>IF(COUNTIFS(Registros!$A$2:$A$6000,"MOV",Registros!$B$2:$B$6000,$A3425)&gt;0,1,0)</f>
        <v>1</v>
      </c>
      <c r="H3425">
        <f>IF($G3425=1,SUMIFS(Registros!$F$2:$F$6000,Registros!$A$2:$A$6000,"MOV",Registros!$B$2:$B$6000,$A3425),0)</f>
        <v>30</v>
      </c>
      <c r="I3425">
        <f>IF(COUNTIFS(Registros!$A$2:$A$6000,"CS",Registros!$B$2:$B$6000,$A3425)&gt;0,1,0)</f>
        <v>0</v>
      </c>
      <c r="J3425">
        <f>IF($I3425=1,SUMIFS(Registros!$I$2:$I$6000,Registros!$A$2:$A$6000,"CS",Registros!$B$2:$B$6000,$A3425),0)</f>
        <v>0</v>
      </c>
      <c r="K3425">
        <f>IF(COUNTIFS(Winback!$K$2:$K$300,$A3425)&gt;0,1,0)</f>
        <v>0</v>
      </c>
      <c r="L3425">
        <f>IF(AND($K3425=1,LEFT($A3425,3)="WB-"),SUMIFS(Winback!$D$2:$D$300,Winback!$K$2:$K$300,$A3425),0)</f>
        <v>0</v>
      </c>
      <c r="M3425">
        <f>IF(OR($E3425=1,$G3425=1,SUMIFS(Registros!$J$2:$J$6000,Registros!$B$2:$B$6000,$A3425)&gt;0),1,0)</f>
        <v>1</v>
      </c>
      <c r="N3425">
        <f>IF($J3425&gt;0,1,IF(COUNTIFS(Registros!$A$2:$A$6000,"CS",Registros!$B$2:$B$6000,$A3425,Registros!$K$2:$K$6000,"&lt;&gt;")&gt;0,1,0))</f>
        <v>0</v>
      </c>
      <c r="O3425" t="str">
        <f t="shared" si="265"/>
        <v>SOLO MÓVIL</v>
      </c>
      <c r="P3425" t="str">
        <f t="shared" si="266"/>
        <v>Ofrecer fijo + internet (FLBBTV)</v>
      </c>
      <c r="Q3425">
        <f t="shared" si="267"/>
        <v>30</v>
      </c>
      <c r="R3425">
        <f>IFERROR(VLOOKUP($A3425,Registros!$B$2:$G$6000,6,0),IFERROR(INDEX(Winback!$C$2:$C$300,MATCH($A3425,Winback!$K$2:$K$300,0)),""))</f>
        <v>0</v>
      </c>
      <c r="S3425" t="str">
        <f t="shared" si="268"/>
        <v>+MOV</v>
      </c>
      <c r="T3425">
        <f t="shared" si="269"/>
        <v>1</v>
      </c>
    </row>
    <row r="3426" spans="1:20" x14ac:dyDescent="0.35">
      <c r="A3426" t="s">
        <v>16888</v>
      </c>
      <c r="B3426" t="s">
        <v>16889</v>
      </c>
      <c r="C3426" t="s">
        <v>16890</v>
      </c>
      <c r="D3426" t="s">
        <v>16891</v>
      </c>
      <c r="E3426">
        <f>IF(COUNTIFS(Registros!$A$2:$A$6000,"NP",Registros!$B$2:$B$6000,$A3426)&gt;0,1,0)</f>
        <v>0</v>
      </c>
      <c r="F3426">
        <f>IF($E3426=1,SUMIFS(Registros!$F$2:$F$6000,Registros!$A$2:$A$6000,"NP",Registros!$B$2:$B$6000,$A3426),0)</f>
        <v>0</v>
      </c>
      <c r="G3426">
        <f>IF(COUNTIFS(Registros!$A$2:$A$6000,"MOV",Registros!$B$2:$B$6000,$A3426)&gt;0,1,0)</f>
        <v>1</v>
      </c>
      <c r="H3426">
        <f>IF($G3426=1,SUMIFS(Registros!$F$2:$F$6000,Registros!$A$2:$A$6000,"MOV",Registros!$B$2:$B$6000,$A3426),0)</f>
        <v>15</v>
      </c>
      <c r="I3426">
        <f>IF(COUNTIFS(Registros!$A$2:$A$6000,"CS",Registros!$B$2:$B$6000,$A3426)&gt;0,1,0)</f>
        <v>0</v>
      </c>
      <c r="J3426">
        <f>IF($I3426=1,SUMIFS(Registros!$I$2:$I$6000,Registros!$A$2:$A$6000,"CS",Registros!$B$2:$B$6000,$A3426),0)</f>
        <v>0</v>
      </c>
      <c r="K3426">
        <f>IF(COUNTIFS(Winback!$K$2:$K$300,$A3426)&gt;0,1,0)</f>
        <v>0</v>
      </c>
      <c r="L3426">
        <f>IF(AND($K3426=1,LEFT($A3426,3)="WB-"),SUMIFS(Winback!$D$2:$D$300,Winback!$K$2:$K$300,$A3426),0)</f>
        <v>0</v>
      </c>
      <c r="M3426">
        <f>IF(OR($E3426=1,$G3426=1,SUMIFS(Registros!$J$2:$J$6000,Registros!$B$2:$B$6000,$A3426)&gt;0),1,0)</f>
        <v>1</v>
      </c>
      <c r="N3426">
        <f>IF($J3426&gt;0,1,IF(COUNTIFS(Registros!$A$2:$A$6000,"CS",Registros!$B$2:$B$6000,$A3426,Registros!$K$2:$K$6000,"&lt;&gt;")&gt;0,1,0))</f>
        <v>0</v>
      </c>
      <c r="O3426" t="str">
        <f t="shared" si="265"/>
        <v>SOLO MÓVIL</v>
      </c>
      <c r="P3426" t="str">
        <f t="shared" si="266"/>
        <v>Ofrecer fijo + internet (FLBBTV)</v>
      </c>
      <c r="Q3426">
        <f t="shared" si="267"/>
        <v>15</v>
      </c>
      <c r="R3426">
        <f>IFERROR(VLOOKUP($A3426,Registros!$B$2:$G$6000,6,0),IFERROR(INDEX(Winback!$C$2:$C$300,MATCH($A3426,Winback!$K$2:$K$300,0)),""))</f>
        <v>0</v>
      </c>
      <c r="S3426" t="str">
        <f t="shared" si="268"/>
        <v>+MOV</v>
      </c>
      <c r="T3426">
        <f t="shared" si="269"/>
        <v>1</v>
      </c>
    </row>
    <row r="3427" spans="1:20" x14ac:dyDescent="0.35">
      <c r="A3427" t="s">
        <v>16893</v>
      </c>
      <c r="B3427" t="s">
        <v>16894</v>
      </c>
      <c r="C3427" t="s">
        <v>16895</v>
      </c>
      <c r="D3427" t="s">
        <v>16896</v>
      </c>
      <c r="E3427">
        <f>IF(COUNTIFS(Registros!$A$2:$A$6000,"NP",Registros!$B$2:$B$6000,$A3427)&gt;0,1,0)</f>
        <v>0</v>
      </c>
      <c r="F3427">
        <f>IF($E3427=1,SUMIFS(Registros!$F$2:$F$6000,Registros!$A$2:$A$6000,"NP",Registros!$B$2:$B$6000,$A3427),0)</f>
        <v>0</v>
      </c>
      <c r="G3427">
        <f>IF(COUNTIFS(Registros!$A$2:$A$6000,"MOV",Registros!$B$2:$B$6000,$A3427)&gt;0,1,0)</f>
        <v>1</v>
      </c>
      <c r="H3427">
        <f>IF($G3427=1,SUMIFS(Registros!$F$2:$F$6000,Registros!$A$2:$A$6000,"MOV",Registros!$B$2:$B$6000,$A3427),0)</f>
        <v>24</v>
      </c>
      <c r="I3427">
        <f>IF(COUNTIFS(Registros!$A$2:$A$6000,"CS",Registros!$B$2:$B$6000,$A3427)&gt;0,1,0)</f>
        <v>0</v>
      </c>
      <c r="J3427">
        <f>IF($I3427=1,SUMIFS(Registros!$I$2:$I$6000,Registros!$A$2:$A$6000,"CS",Registros!$B$2:$B$6000,$A3427),0)</f>
        <v>0</v>
      </c>
      <c r="K3427">
        <f>IF(COUNTIFS(Winback!$K$2:$K$300,$A3427)&gt;0,1,0)</f>
        <v>0</v>
      </c>
      <c r="L3427">
        <f>IF(AND($K3427=1,LEFT($A3427,3)="WB-"),SUMIFS(Winback!$D$2:$D$300,Winback!$K$2:$K$300,$A3427),0)</f>
        <v>0</v>
      </c>
      <c r="M3427">
        <f>IF(OR($E3427=1,$G3427=1,SUMIFS(Registros!$J$2:$J$6000,Registros!$B$2:$B$6000,$A3427)&gt;0),1,0)</f>
        <v>1</v>
      </c>
      <c r="N3427">
        <f>IF($J3427&gt;0,1,IF(COUNTIFS(Registros!$A$2:$A$6000,"CS",Registros!$B$2:$B$6000,$A3427,Registros!$K$2:$K$6000,"&lt;&gt;")&gt;0,1,0))</f>
        <v>0</v>
      </c>
      <c r="O3427" t="str">
        <f t="shared" si="265"/>
        <v>SOLO MÓVIL</v>
      </c>
      <c r="P3427" t="str">
        <f t="shared" si="266"/>
        <v>Ofrecer fijo + internet (FLBBTV)</v>
      </c>
      <c r="Q3427">
        <f t="shared" si="267"/>
        <v>24</v>
      </c>
      <c r="R3427">
        <f>IFERROR(VLOOKUP($A3427,Registros!$B$2:$G$6000,6,0),IFERROR(INDEX(Winback!$C$2:$C$300,MATCH($A3427,Winback!$K$2:$K$300,0)),""))</f>
        <v>0</v>
      </c>
      <c r="S3427" t="str">
        <f t="shared" si="268"/>
        <v>+MOV</v>
      </c>
      <c r="T3427">
        <f t="shared" si="269"/>
        <v>1</v>
      </c>
    </row>
    <row r="3428" spans="1:20" x14ac:dyDescent="0.35">
      <c r="A3428" t="s">
        <v>16898</v>
      </c>
      <c r="B3428" t="s">
        <v>16899</v>
      </c>
      <c r="C3428" t="s">
        <v>16900</v>
      </c>
      <c r="D3428" t="s">
        <v>16901</v>
      </c>
      <c r="E3428">
        <f>IF(COUNTIFS(Registros!$A$2:$A$6000,"NP",Registros!$B$2:$B$6000,$A3428)&gt;0,1,0)</f>
        <v>0</v>
      </c>
      <c r="F3428">
        <f>IF($E3428=1,SUMIFS(Registros!$F$2:$F$6000,Registros!$A$2:$A$6000,"NP",Registros!$B$2:$B$6000,$A3428),0)</f>
        <v>0</v>
      </c>
      <c r="G3428">
        <f>IF(COUNTIFS(Registros!$A$2:$A$6000,"MOV",Registros!$B$2:$B$6000,$A3428)&gt;0,1,0)</f>
        <v>1</v>
      </c>
      <c r="H3428">
        <f>IF($G3428=1,SUMIFS(Registros!$F$2:$F$6000,Registros!$A$2:$A$6000,"MOV",Registros!$B$2:$B$6000,$A3428),0)</f>
        <v>20.75</v>
      </c>
      <c r="I3428">
        <f>IF(COUNTIFS(Registros!$A$2:$A$6000,"CS",Registros!$B$2:$B$6000,$A3428)&gt;0,1,0)</f>
        <v>0</v>
      </c>
      <c r="J3428">
        <f>IF($I3428=1,SUMIFS(Registros!$I$2:$I$6000,Registros!$A$2:$A$6000,"CS",Registros!$B$2:$B$6000,$A3428),0)</f>
        <v>0</v>
      </c>
      <c r="K3428">
        <f>IF(COUNTIFS(Winback!$K$2:$K$300,$A3428)&gt;0,1,0)</f>
        <v>0</v>
      </c>
      <c r="L3428">
        <f>IF(AND($K3428=1,LEFT($A3428,3)="WB-"),SUMIFS(Winback!$D$2:$D$300,Winback!$K$2:$K$300,$A3428),0)</f>
        <v>0</v>
      </c>
      <c r="M3428">
        <f>IF(OR($E3428=1,$G3428=1,SUMIFS(Registros!$J$2:$J$6000,Registros!$B$2:$B$6000,$A3428)&gt;0),1,0)</f>
        <v>1</v>
      </c>
      <c r="N3428">
        <f>IF($J3428&gt;0,1,IF(COUNTIFS(Registros!$A$2:$A$6000,"CS",Registros!$B$2:$B$6000,$A3428,Registros!$K$2:$K$6000,"&lt;&gt;")&gt;0,1,0))</f>
        <v>0</v>
      </c>
      <c r="O3428" t="str">
        <f t="shared" si="265"/>
        <v>SOLO MÓVIL</v>
      </c>
      <c r="P3428" t="str">
        <f t="shared" si="266"/>
        <v>Ofrecer fijo + internet (FLBBTV)</v>
      </c>
      <c r="Q3428">
        <f t="shared" si="267"/>
        <v>20.75</v>
      </c>
      <c r="R3428">
        <f>IFERROR(VLOOKUP($A3428,Registros!$B$2:$G$6000,6,0),IFERROR(INDEX(Winback!$C$2:$C$300,MATCH($A3428,Winback!$K$2:$K$300,0)),""))</f>
        <v>0</v>
      </c>
      <c r="S3428" t="str">
        <f t="shared" si="268"/>
        <v>+MOV</v>
      </c>
      <c r="T3428">
        <f t="shared" si="269"/>
        <v>1</v>
      </c>
    </row>
    <row r="3429" spans="1:20" x14ac:dyDescent="0.35">
      <c r="A3429" t="s">
        <v>16903</v>
      </c>
      <c r="B3429" t="s">
        <v>16904</v>
      </c>
      <c r="C3429" t="s">
        <v>16905</v>
      </c>
      <c r="D3429" t="s">
        <v>16906</v>
      </c>
      <c r="E3429">
        <f>IF(COUNTIFS(Registros!$A$2:$A$6000,"NP",Registros!$B$2:$B$6000,$A3429)&gt;0,1,0)</f>
        <v>0</v>
      </c>
      <c r="F3429">
        <f>IF($E3429=1,SUMIFS(Registros!$F$2:$F$6000,Registros!$A$2:$A$6000,"NP",Registros!$B$2:$B$6000,$A3429),0)</f>
        <v>0</v>
      </c>
      <c r="G3429">
        <f>IF(COUNTIFS(Registros!$A$2:$A$6000,"MOV",Registros!$B$2:$B$6000,$A3429)&gt;0,1,0)</f>
        <v>1</v>
      </c>
      <c r="H3429">
        <f>IF($G3429=1,SUMIFS(Registros!$F$2:$F$6000,Registros!$A$2:$A$6000,"MOV",Registros!$B$2:$B$6000,$A3429),0)</f>
        <v>16.940000000000001</v>
      </c>
      <c r="I3429">
        <f>IF(COUNTIFS(Registros!$A$2:$A$6000,"CS",Registros!$B$2:$B$6000,$A3429)&gt;0,1,0)</f>
        <v>0</v>
      </c>
      <c r="J3429">
        <f>IF($I3429=1,SUMIFS(Registros!$I$2:$I$6000,Registros!$A$2:$A$6000,"CS",Registros!$B$2:$B$6000,$A3429),0)</f>
        <v>0</v>
      </c>
      <c r="K3429">
        <f>IF(COUNTIFS(Winback!$K$2:$K$300,$A3429)&gt;0,1,0)</f>
        <v>0</v>
      </c>
      <c r="L3429">
        <f>IF(AND($K3429=1,LEFT($A3429,3)="WB-"),SUMIFS(Winback!$D$2:$D$300,Winback!$K$2:$K$300,$A3429),0)</f>
        <v>0</v>
      </c>
      <c r="M3429">
        <f>IF(OR($E3429=1,$G3429=1,SUMIFS(Registros!$J$2:$J$6000,Registros!$B$2:$B$6000,$A3429)&gt;0),1,0)</f>
        <v>1</v>
      </c>
      <c r="N3429">
        <f>IF($J3429&gt;0,1,IF(COUNTIFS(Registros!$A$2:$A$6000,"CS",Registros!$B$2:$B$6000,$A3429,Registros!$K$2:$K$6000,"&lt;&gt;")&gt;0,1,0))</f>
        <v>0</v>
      </c>
      <c r="O3429" t="str">
        <f t="shared" si="265"/>
        <v>SOLO MÓVIL</v>
      </c>
      <c r="P3429" t="str">
        <f t="shared" si="266"/>
        <v>Ofrecer fijo + internet (FLBBTV)</v>
      </c>
      <c r="Q3429">
        <f t="shared" si="267"/>
        <v>16.940000000000001</v>
      </c>
      <c r="R3429">
        <f>IFERROR(VLOOKUP($A3429,Registros!$B$2:$G$6000,6,0),IFERROR(INDEX(Winback!$C$2:$C$300,MATCH($A3429,Winback!$K$2:$K$300,0)),""))</f>
        <v>0</v>
      </c>
      <c r="S3429" t="str">
        <f t="shared" si="268"/>
        <v>+MOV</v>
      </c>
      <c r="T3429">
        <f t="shared" si="269"/>
        <v>1</v>
      </c>
    </row>
    <row r="3430" spans="1:20" x14ac:dyDescent="0.35">
      <c r="A3430" t="s">
        <v>16907</v>
      </c>
      <c r="B3430" t="s">
        <v>16908</v>
      </c>
      <c r="C3430" t="s">
        <v>16909</v>
      </c>
      <c r="D3430" t="s">
        <v>16910</v>
      </c>
      <c r="E3430">
        <f>IF(COUNTIFS(Registros!$A$2:$A$6000,"NP",Registros!$B$2:$B$6000,$A3430)&gt;0,1,0)</f>
        <v>0</v>
      </c>
      <c r="F3430">
        <f>IF($E3430=1,SUMIFS(Registros!$F$2:$F$6000,Registros!$A$2:$A$6000,"NP",Registros!$B$2:$B$6000,$A3430),0)</f>
        <v>0</v>
      </c>
      <c r="G3430">
        <f>IF(COUNTIFS(Registros!$A$2:$A$6000,"MOV",Registros!$B$2:$B$6000,$A3430)&gt;0,1,0)</f>
        <v>1</v>
      </c>
      <c r="H3430">
        <f>IF($G3430=1,SUMIFS(Registros!$F$2:$F$6000,Registros!$A$2:$A$6000,"MOV",Registros!$B$2:$B$6000,$A3430),0)</f>
        <v>20</v>
      </c>
      <c r="I3430">
        <f>IF(COUNTIFS(Registros!$A$2:$A$6000,"CS",Registros!$B$2:$B$6000,$A3430)&gt;0,1,0)</f>
        <v>0</v>
      </c>
      <c r="J3430">
        <f>IF($I3430=1,SUMIFS(Registros!$I$2:$I$6000,Registros!$A$2:$A$6000,"CS",Registros!$B$2:$B$6000,$A3430),0)</f>
        <v>0</v>
      </c>
      <c r="K3430">
        <f>IF(COUNTIFS(Winback!$K$2:$K$300,$A3430)&gt;0,1,0)</f>
        <v>0</v>
      </c>
      <c r="L3430">
        <f>IF(AND($K3430=1,LEFT($A3430,3)="WB-"),SUMIFS(Winback!$D$2:$D$300,Winback!$K$2:$K$300,$A3430),0)</f>
        <v>0</v>
      </c>
      <c r="M3430">
        <f>IF(OR($E3430=1,$G3430=1,SUMIFS(Registros!$J$2:$J$6000,Registros!$B$2:$B$6000,$A3430)&gt;0),1,0)</f>
        <v>1</v>
      </c>
      <c r="N3430">
        <f>IF($J3430&gt;0,1,IF(COUNTIFS(Registros!$A$2:$A$6000,"CS",Registros!$B$2:$B$6000,$A3430,Registros!$K$2:$K$6000,"&lt;&gt;")&gt;0,1,0))</f>
        <v>0</v>
      </c>
      <c r="O3430" t="str">
        <f t="shared" si="265"/>
        <v>SOLO MÓVIL</v>
      </c>
      <c r="P3430" t="str">
        <f t="shared" si="266"/>
        <v>Ofrecer fijo + internet (FLBBTV)</v>
      </c>
      <c r="Q3430">
        <f t="shared" si="267"/>
        <v>20</v>
      </c>
      <c r="R3430">
        <f>IFERROR(VLOOKUP($A3430,Registros!$B$2:$G$6000,6,0),IFERROR(INDEX(Winback!$C$2:$C$300,MATCH($A3430,Winback!$K$2:$K$300,0)),""))</f>
        <v>0</v>
      </c>
      <c r="S3430" t="str">
        <f t="shared" si="268"/>
        <v>+MOV</v>
      </c>
      <c r="T3430">
        <f t="shared" si="269"/>
        <v>1</v>
      </c>
    </row>
    <row r="3431" spans="1:20" x14ac:dyDescent="0.35">
      <c r="A3431" t="s">
        <v>16912</v>
      </c>
      <c r="B3431" t="s">
        <v>16913</v>
      </c>
      <c r="C3431" t="s">
        <v>16914</v>
      </c>
      <c r="D3431" t="s">
        <v>16915</v>
      </c>
      <c r="E3431">
        <f>IF(COUNTIFS(Registros!$A$2:$A$6000,"NP",Registros!$B$2:$B$6000,$A3431)&gt;0,1,0)</f>
        <v>0</v>
      </c>
      <c r="F3431">
        <f>IF($E3431=1,SUMIFS(Registros!$F$2:$F$6000,Registros!$A$2:$A$6000,"NP",Registros!$B$2:$B$6000,$A3431),0)</f>
        <v>0</v>
      </c>
      <c r="G3431">
        <f>IF(COUNTIFS(Registros!$A$2:$A$6000,"MOV",Registros!$B$2:$B$6000,$A3431)&gt;0,1,0)</f>
        <v>1</v>
      </c>
      <c r="H3431">
        <f>IF($G3431=1,SUMIFS(Registros!$F$2:$F$6000,Registros!$A$2:$A$6000,"MOV",Registros!$B$2:$B$6000,$A3431),0)</f>
        <v>15</v>
      </c>
      <c r="I3431">
        <f>IF(COUNTIFS(Registros!$A$2:$A$6000,"CS",Registros!$B$2:$B$6000,$A3431)&gt;0,1,0)</f>
        <v>0</v>
      </c>
      <c r="J3431">
        <f>IF($I3431=1,SUMIFS(Registros!$I$2:$I$6000,Registros!$A$2:$A$6000,"CS",Registros!$B$2:$B$6000,$A3431),0)</f>
        <v>0</v>
      </c>
      <c r="K3431">
        <f>IF(COUNTIFS(Winback!$K$2:$K$300,$A3431)&gt;0,1,0)</f>
        <v>0</v>
      </c>
      <c r="L3431">
        <f>IF(AND($K3431=1,LEFT($A3431,3)="WB-"),SUMIFS(Winback!$D$2:$D$300,Winback!$K$2:$K$300,$A3431),0)</f>
        <v>0</v>
      </c>
      <c r="M3431">
        <f>IF(OR($E3431=1,$G3431=1,SUMIFS(Registros!$J$2:$J$6000,Registros!$B$2:$B$6000,$A3431)&gt;0),1,0)</f>
        <v>1</v>
      </c>
      <c r="N3431">
        <f>IF($J3431&gt;0,1,IF(COUNTIFS(Registros!$A$2:$A$6000,"CS",Registros!$B$2:$B$6000,$A3431,Registros!$K$2:$K$6000,"&lt;&gt;")&gt;0,1,0))</f>
        <v>0</v>
      </c>
      <c r="O3431" t="str">
        <f t="shared" si="265"/>
        <v>SOLO MÓVIL</v>
      </c>
      <c r="P3431" t="str">
        <f t="shared" si="266"/>
        <v>Ofrecer fijo + internet (FLBBTV)</v>
      </c>
      <c r="Q3431">
        <f t="shared" si="267"/>
        <v>15</v>
      </c>
      <c r="R3431">
        <f>IFERROR(VLOOKUP($A3431,Registros!$B$2:$G$6000,6,0),IFERROR(INDEX(Winback!$C$2:$C$300,MATCH($A3431,Winback!$K$2:$K$300,0)),""))</f>
        <v>0</v>
      </c>
      <c r="S3431" t="str">
        <f t="shared" si="268"/>
        <v>+MOV</v>
      </c>
      <c r="T3431">
        <f t="shared" si="269"/>
        <v>1</v>
      </c>
    </row>
    <row r="3432" spans="1:20" x14ac:dyDescent="0.35">
      <c r="A3432" t="s">
        <v>16917</v>
      </c>
      <c r="B3432" t="s">
        <v>16918</v>
      </c>
      <c r="C3432" t="s">
        <v>16919</v>
      </c>
      <c r="D3432" t="s">
        <v>16920</v>
      </c>
      <c r="E3432">
        <f>IF(COUNTIFS(Registros!$A$2:$A$6000,"NP",Registros!$B$2:$B$6000,$A3432)&gt;0,1,0)</f>
        <v>0</v>
      </c>
      <c r="F3432">
        <f>IF($E3432=1,SUMIFS(Registros!$F$2:$F$6000,Registros!$A$2:$A$6000,"NP",Registros!$B$2:$B$6000,$A3432),0)</f>
        <v>0</v>
      </c>
      <c r="G3432">
        <f>IF(COUNTIFS(Registros!$A$2:$A$6000,"MOV",Registros!$B$2:$B$6000,$A3432)&gt;0,1,0)</f>
        <v>1</v>
      </c>
      <c r="H3432">
        <f>IF($G3432=1,SUMIFS(Registros!$F$2:$F$6000,Registros!$A$2:$A$6000,"MOV",Registros!$B$2:$B$6000,$A3432),0)</f>
        <v>15</v>
      </c>
      <c r="I3432">
        <f>IF(COUNTIFS(Registros!$A$2:$A$6000,"CS",Registros!$B$2:$B$6000,$A3432)&gt;0,1,0)</f>
        <v>0</v>
      </c>
      <c r="J3432">
        <f>IF($I3432=1,SUMIFS(Registros!$I$2:$I$6000,Registros!$A$2:$A$6000,"CS",Registros!$B$2:$B$6000,$A3432),0)</f>
        <v>0</v>
      </c>
      <c r="K3432">
        <f>IF(COUNTIFS(Winback!$K$2:$K$300,$A3432)&gt;0,1,0)</f>
        <v>0</v>
      </c>
      <c r="L3432">
        <f>IF(AND($K3432=1,LEFT($A3432,3)="WB-"),SUMIFS(Winback!$D$2:$D$300,Winback!$K$2:$K$300,$A3432),0)</f>
        <v>0</v>
      </c>
      <c r="M3432">
        <f>IF(OR($E3432=1,$G3432=1,SUMIFS(Registros!$J$2:$J$6000,Registros!$B$2:$B$6000,$A3432)&gt;0),1,0)</f>
        <v>1</v>
      </c>
      <c r="N3432">
        <f>IF($J3432&gt;0,1,IF(COUNTIFS(Registros!$A$2:$A$6000,"CS",Registros!$B$2:$B$6000,$A3432,Registros!$K$2:$K$6000,"&lt;&gt;")&gt;0,1,0))</f>
        <v>0</v>
      </c>
      <c r="O3432" t="str">
        <f t="shared" si="265"/>
        <v>SOLO MÓVIL</v>
      </c>
      <c r="P3432" t="str">
        <f t="shared" si="266"/>
        <v>Ofrecer fijo + internet (FLBBTV)</v>
      </c>
      <c r="Q3432">
        <f t="shared" si="267"/>
        <v>15</v>
      </c>
      <c r="R3432">
        <f>IFERROR(VLOOKUP($A3432,Registros!$B$2:$G$6000,6,0),IFERROR(INDEX(Winback!$C$2:$C$300,MATCH($A3432,Winback!$K$2:$K$300,0)),""))</f>
        <v>0</v>
      </c>
      <c r="S3432" t="str">
        <f t="shared" si="268"/>
        <v>+MOV</v>
      </c>
      <c r="T3432">
        <f t="shared" si="269"/>
        <v>1</v>
      </c>
    </row>
    <row r="3433" spans="1:20" x14ac:dyDescent="0.35">
      <c r="A3433" t="s">
        <v>16922</v>
      </c>
      <c r="B3433" t="s">
        <v>16923</v>
      </c>
      <c r="C3433" t="s">
        <v>16924</v>
      </c>
      <c r="D3433" t="s">
        <v>16925</v>
      </c>
      <c r="E3433">
        <f>IF(COUNTIFS(Registros!$A$2:$A$6000,"NP",Registros!$B$2:$B$6000,$A3433)&gt;0,1,0)</f>
        <v>0</v>
      </c>
      <c r="F3433">
        <f>IF($E3433=1,SUMIFS(Registros!$F$2:$F$6000,Registros!$A$2:$A$6000,"NP",Registros!$B$2:$B$6000,$A3433),0)</f>
        <v>0</v>
      </c>
      <c r="G3433">
        <f>IF(COUNTIFS(Registros!$A$2:$A$6000,"MOV",Registros!$B$2:$B$6000,$A3433)&gt;0,1,0)</f>
        <v>1</v>
      </c>
      <c r="H3433">
        <f>IF($G3433=1,SUMIFS(Registros!$F$2:$F$6000,Registros!$A$2:$A$6000,"MOV",Registros!$B$2:$B$6000,$A3433),0)</f>
        <v>18</v>
      </c>
      <c r="I3433">
        <f>IF(COUNTIFS(Registros!$A$2:$A$6000,"CS",Registros!$B$2:$B$6000,$A3433)&gt;0,1,0)</f>
        <v>0</v>
      </c>
      <c r="J3433">
        <f>IF($I3433=1,SUMIFS(Registros!$I$2:$I$6000,Registros!$A$2:$A$6000,"CS",Registros!$B$2:$B$6000,$A3433),0)</f>
        <v>0</v>
      </c>
      <c r="K3433">
        <f>IF(COUNTIFS(Winback!$K$2:$K$300,$A3433)&gt;0,1,0)</f>
        <v>0</v>
      </c>
      <c r="L3433">
        <f>IF(AND($K3433=1,LEFT($A3433,3)="WB-"),SUMIFS(Winback!$D$2:$D$300,Winback!$K$2:$K$300,$A3433),0)</f>
        <v>0</v>
      </c>
      <c r="M3433">
        <f>IF(OR($E3433=1,$G3433=1,SUMIFS(Registros!$J$2:$J$6000,Registros!$B$2:$B$6000,$A3433)&gt;0),1,0)</f>
        <v>1</v>
      </c>
      <c r="N3433">
        <f>IF($J3433&gt;0,1,IF(COUNTIFS(Registros!$A$2:$A$6000,"CS",Registros!$B$2:$B$6000,$A3433,Registros!$K$2:$K$6000,"&lt;&gt;")&gt;0,1,0))</f>
        <v>0</v>
      </c>
      <c r="O3433" t="str">
        <f t="shared" si="265"/>
        <v>SOLO MÓVIL</v>
      </c>
      <c r="P3433" t="str">
        <f t="shared" si="266"/>
        <v>Ofrecer fijo + internet (FLBBTV)</v>
      </c>
      <c r="Q3433">
        <f t="shared" si="267"/>
        <v>18</v>
      </c>
      <c r="R3433">
        <f>IFERROR(VLOOKUP($A3433,Registros!$B$2:$G$6000,6,0),IFERROR(INDEX(Winback!$C$2:$C$300,MATCH($A3433,Winback!$K$2:$K$300,0)),""))</f>
        <v>0</v>
      </c>
      <c r="S3433" t="str">
        <f t="shared" si="268"/>
        <v>+MOV</v>
      </c>
      <c r="T3433">
        <f t="shared" si="269"/>
        <v>1</v>
      </c>
    </row>
    <row r="3434" spans="1:20" x14ac:dyDescent="0.35">
      <c r="A3434" t="s">
        <v>16927</v>
      </c>
      <c r="B3434" t="s">
        <v>16928</v>
      </c>
      <c r="C3434" t="s">
        <v>16929</v>
      </c>
      <c r="D3434" t="s">
        <v>16930</v>
      </c>
      <c r="E3434">
        <f>IF(COUNTIFS(Registros!$A$2:$A$6000,"NP",Registros!$B$2:$B$6000,$A3434)&gt;0,1,0)</f>
        <v>0</v>
      </c>
      <c r="F3434">
        <f>IF($E3434=1,SUMIFS(Registros!$F$2:$F$6000,Registros!$A$2:$A$6000,"NP",Registros!$B$2:$B$6000,$A3434),0)</f>
        <v>0</v>
      </c>
      <c r="G3434">
        <f>IF(COUNTIFS(Registros!$A$2:$A$6000,"MOV",Registros!$B$2:$B$6000,$A3434)&gt;0,1,0)</f>
        <v>1</v>
      </c>
      <c r="H3434">
        <f>IF($G3434=1,SUMIFS(Registros!$F$2:$F$6000,Registros!$A$2:$A$6000,"MOV",Registros!$B$2:$B$6000,$A3434),0)</f>
        <v>20</v>
      </c>
      <c r="I3434">
        <f>IF(COUNTIFS(Registros!$A$2:$A$6000,"CS",Registros!$B$2:$B$6000,$A3434)&gt;0,1,0)</f>
        <v>0</v>
      </c>
      <c r="J3434">
        <f>IF($I3434=1,SUMIFS(Registros!$I$2:$I$6000,Registros!$A$2:$A$6000,"CS",Registros!$B$2:$B$6000,$A3434),0)</f>
        <v>0</v>
      </c>
      <c r="K3434">
        <f>IF(COUNTIFS(Winback!$K$2:$K$300,$A3434)&gt;0,1,0)</f>
        <v>0</v>
      </c>
      <c r="L3434">
        <f>IF(AND($K3434=1,LEFT($A3434,3)="WB-"),SUMIFS(Winback!$D$2:$D$300,Winback!$K$2:$K$300,$A3434),0)</f>
        <v>0</v>
      </c>
      <c r="M3434">
        <f>IF(OR($E3434=1,$G3434=1,SUMIFS(Registros!$J$2:$J$6000,Registros!$B$2:$B$6000,$A3434)&gt;0),1,0)</f>
        <v>1</v>
      </c>
      <c r="N3434">
        <f>IF($J3434&gt;0,1,IF(COUNTIFS(Registros!$A$2:$A$6000,"CS",Registros!$B$2:$B$6000,$A3434,Registros!$K$2:$K$6000,"&lt;&gt;")&gt;0,1,0))</f>
        <v>0</v>
      </c>
      <c r="O3434" t="str">
        <f t="shared" si="265"/>
        <v>SOLO MÓVIL</v>
      </c>
      <c r="P3434" t="str">
        <f t="shared" si="266"/>
        <v>Ofrecer fijo + internet (FLBBTV)</v>
      </c>
      <c r="Q3434">
        <f t="shared" si="267"/>
        <v>20</v>
      </c>
      <c r="R3434">
        <f>IFERROR(VLOOKUP($A3434,Registros!$B$2:$G$6000,6,0),IFERROR(INDEX(Winback!$C$2:$C$300,MATCH($A3434,Winback!$K$2:$K$300,0)),""))</f>
        <v>0</v>
      </c>
      <c r="S3434" t="str">
        <f t="shared" si="268"/>
        <v>+MOV</v>
      </c>
      <c r="T3434">
        <f t="shared" si="269"/>
        <v>1</v>
      </c>
    </row>
    <row r="3435" spans="1:20" x14ac:dyDescent="0.35">
      <c r="A3435" t="s">
        <v>16932</v>
      </c>
      <c r="B3435" t="s">
        <v>16933</v>
      </c>
      <c r="C3435" t="s">
        <v>16934</v>
      </c>
      <c r="D3435" t="s">
        <v>16935</v>
      </c>
      <c r="E3435">
        <f>IF(COUNTIFS(Registros!$A$2:$A$6000,"NP",Registros!$B$2:$B$6000,$A3435)&gt;0,1,0)</f>
        <v>0</v>
      </c>
      <c r="F3435">
        <f>IF($E3435=1,SUMIFS(Registros!$F$2:$F$6000,Registros!$A$2:$A$6000,"NP",Registros!$B$2:$B$6000,$A3435),0)</f>
        <v>0</v>
      </c>
      <c r="G3435">
        <f>IF(COUNTIFS(Registros!$A$2:$A$6000,"MOV",Registros!$B$2:$B$6000,$A3435)&gt;0,1,0)</f>
        <v>1</v>
      </c>
      <c r="H3435">
        <f>IF($G3435=1,SUMIFS(Registros!$F$2:$F$6000,Registros!$A$2:$A$6000,"MOV",Registros!$B$2:$B$6000,$A3435),0)</f>
        <v>16.29</v>
      </c>
      <c r="I3435">
        <f>IF(COUNTIFS(Registros!$A$2:$A$6000,"CS",Registros!$B$2:$B$6000,$A3435)&gt;0,1,0)</f>
        <v>0</v>
      </c>
      <c r="J3435">
        <f>IF($I3435=1,SUMIFS(Registros!$I$2:$I$6000,Registros!$A$2:$A$6000,"CS",Registros!$B$2:$B$6000,$A3435),0)</f>
        <v>0</v>
      </c>
      <c r="K3435">
        <f>IF(COUNTIFS(Winback!$K$2:$K$300,$A3435)&gt;0,1,0)</f>
        <v>0</v>
      </c>
      <c r="L3435">
        <f>IF(AND($K3435=1,LEFT($A3435,3)="WB-"),SUMIFS(Winback!$D$2:$D$300,Winback!$K$2:$K$300,$A3435),0)</f>
        <v>0</v>
      </c>
      <c r="M3435">
        <f>IF(OR($E3435=1,$G3435=1,SUMIFS(Registros!$J$2:$J$6000,Registros!$B$2:$B$6000,$A3435)&gt;0),1,0)</f>
        <v>1</v>
      </c>
      <c r="N3435">
        <f>IF($J3435&gt;0,1,IF(COUNTIFS(Registros!$A$2:$A$6000,"CS",Registros!$B$2:$B$6000,$A3435,Registros!$K$2:$K$6000,"&lt;&gt;")&gt;0,1,0))</f>
        <v>0</v>
      </c>
      <c r="O3435" t="str">
        <f t="shared" si="265"/>
        <v>SOLO MÓVIL</v>
      </c>
      <c r="P3435" t="str">
        <f t="shared" si="266"/>
        <v>Ofrecer fijo + internet (FLBBTV)</v>
      </c>
      <c r="Q3435">
        <f t="shared" si="267"/>
        <v>16.29</v>
      </c>
      <c r="R3435">
        <f>IFERROR(VLOOKUP($A3435,Registros!$B$2:$G$6000,6,0),IFERROR(INDEX(Winback!$C$2:$C$300,MATCH($A3435,Winback!$K$2:$K$300,0)),""))</f>
        <v>0</v>
      </c>
      <c r="S3435" t="str">
        <f t="shared" si="268"/>
        <v>+MOV</v>
      </c>
      <c r="T3435">
        <f t="shared" si="269"/>
        <v>1</v>
      </c>
    </row>
    <row r="3436" spans="1:20" x14ac:dyDescent="0.35">
      <c r="A3436" t="s">
        <v>16936</v>
      </c>
      <c r="B3436" t="s">
        <v>16937</v>
      </c>
      <c r="C3436" t="s">
        <v>16938</v>
      </c>
      <c r="D3436" t="s">
        <v>16939</v>
      </c>
      <c r="E3436">
        <f>IF(COUNTIFS(Registros!$A$2:$A$6000,"NP",Registros!$B$2:$B$6000,$A3436)&gt;0,1,0)</f>
        <v>0</v>
      </c>
      <c r="F3436">
        <f>IF($E3436=1,SUMIFS(Registros!$F$2:$F$6000,Registros!$A$2:$A$6000,"NP",Registros!$B$2:$B$6000,$A3436),0)</f>
        <v>0</v>
      </c>
      <c r="G3436">
        <f>IF(COUNTIFS(Registros!$A$2:$A$6000,"MOV",Registros!$B$2:$B$6000,$A3436)&gt;0,1,0)</f>
        <v>1</v>
      </c>
      <c r="H3436">
        <f>IF($G3436=1,SUMIFS(Registros!$F$2:$F$6000,Registros!$A$2:$A$6000,"MOV",Registros!$B$2:$B$6000,$A3436),0)</f>
        <v>15</v>
      </c>
      <c r="I3436">
        <f>IF(COUNTIFS(Registros!$A$2:$A$6000,"CS",Registros!$B$2:$B$6000,$A3436)&gt;0,1,0)</f>
        <v>0</v>
      </c>
      <c r="J3436">
        <f>IF($I3436=1,SUMIFS(Registros!$I$2:$I$6000,Registros!$A$2:$A$6000,"CS",Registros!$B$2:$B$6000,$A3436),0)</f>
        <v>0</v>
      </c>
      <c r="K3436">
        <f>IF(COUNTIFS(Winback!$K$2:$K$300,$A3436)&gt;0,1,0)</f>
        <v>0</v>
      </c>
      <c r="L3436">
        <f>IF(AND($K3436=1,LEFT($A3436,3)="WB-"),SUMIFS(Winback!$D$2:$D$300,Winback!$K$2:$K$300,$A3436),0)</f>
        <v>0</v>
      </c>
      <c r="M3436">
        <f>IF(OR($E3436=1,$G3436=1,SUMIFS(Registros!$J$2:$J$6000,Registros!$B$2:$B$6000,$A3436)&gt;0),1,0)</f>
        <v>1</v>
      </c>
      <c r="N3436">
        <f>IF($J3436&gt;0,1,IF(COUNTIFS(Registros!$A$2:$A$6000,"CS",Registros!$B$2:$B$6000,$A3436,Registros!$K$2:$K$6000,"&lt;&gt;")&gt;0,1,0))</f>
        <v>0</v>
      </c>
      <c r="O3436" t="str">
        <f t="shared" si="265"/>
        <v>SOLO MÓVIL</v>
      </c>
      <c r="P3436" t="str">
        <f t="shared" si="266"/>
        <v>Ofrecer fijo + internet (FLBBTV)</v>
      </c>
      <c r="Q3436">
        <f t="shared" si="267"/>
        <v>15</v>
      </c>
      <c r="R3436">
        <f>IFERROR(VLOOKUP($A3436,Registros!$B$2:$G$6000,6,0),IFERROR(INDEX(Winback!$C$2:$C$300,MATCH($A3436,Winback!$K$2:$K$300,0)),""))</f>
        <v>0</v>
      </c>
      <c r="S3436" t="str">
        <f t="shared" si="268"/>
        <v>+MOV</v>
      </c>
      <c r="T3436">
        <f t="shared" si="269"/>
        <v>1</v>
      </c>
    </row>
    <row r="3437" spans="1:20" x14ac:dyDescent="0.35">
      <c r="A3437" t="s">
        <v>16941</v>
      </c>
      <c r="B3437" t="s">
        <v>16942</v>
      </c>
      <c r="C3437" t="s">
        <v>16943</v>
      </c>
      <c r="D3437" t="s">
        <v>16944</v>
      </c>
      <c r="E3437">
        <f>IF(COUNTIFS(Registros!$A$2:$A$6000,"NP",Registros!$B$2:$B$6000,$A3437)&gt;0,1,0)</f>
        <v>0</v>
      </c>
      <c r="F3437">
        <f>IF($E3437=1,SUMIFS(Registros!$F$2:$F$6000,Registros!$A$2:$A$6000,"NP",Registros!$B$2:$B$6000,$A3437),0)</f>
        <v>0</v>
      </c>
      <c r="G3437">
        <f>IF(COUNTIFS(Registros!$A$2:$A$6000,"MOV",Registros!$B$2:$B$6000,$A3437)&gt;0,1,0)</f>
        <v>1</v>
      </c>
      <c r="H3437">
        <f>IF($G3437=1,SUMIFS(Registros!$F$2:$F$6000,Registros!$A$2:$A$6000,"MOV",Registros!$B$2:$B$6000,$A3437),0)</f>
        <v>15</v>
      </c>
      <c r="I3437">
        <f>IF(COUNTIFS(Registros!$A$2:$A$6000,"CS",Registros!$B$2:$B$6000,$A3437)&gt;0,1,0)</f>
        <v>0</v>
      </c>
      <c r="J3437">
        <f>IF($I3437=1,SUMIFS(Registros!$I$2:$I$6000,Registros!$A$2:$A$6000,"CS",Registros!$B$2:$B$6000,$A3437),0)</f>
        <v>0</v>
      </c>
      <c r="K3437">
        <f>IF(COUNTIFS(Winback!$K$2:$K$300,$A3437)&gt;0,1,0)</f>
        <v>0</v>
      </c>
      <c r="L3437">
        <f>IF(AND($K3437=1,LEFT($A3437,3)="WB-"),SUMIFS(Winback!$D$2:$D$300,Winback!$K$2:$K$300,$A3437),0)</f>
        <v>0</v>
      </c>
      <c r="M3437">
        <f>IF(OR($E3437=1,$G3437=1,SUMIFS(Registros!$J$2:$J$6000,Registros!$B$2:$B$6000,$A3437)&gt;0),1,0)</f>
        <v>1</v>
      </c>
      <c r="N3437">
        <f>IF($J3437&gt;0,1,IF(COUNTIFS(Registros!$A$2:$A$6000,"CS",Registros!$B$2:$B$6000,$A3437,Registros!$K$2:$K$6000,"&lt;&gt;")&gt;0,1,0))</f>
        <v>0</v>
      </c>
      <c r="O3437" t="str">
        <f t="shared" si="265"/>
        <v>SOLO MÓVIL</v>
      </c>
      <c r="P3437" t="str">
        <f t="shared" si="266"/>
        <v>Ofrecer fijo + internet (FLBBTV)</v>
      </c>
      <c r="Q3437">
        <f t="shared" si="267"/>
        <v>15</v>
      </c>
      <c r="R3437">
        <f>IFERROR(VLOOKUP($A3437,Registros!$B$2:$G$6000,6,0),IFERROR(INDEX(Winback!$C$2:$C$300,MATCH($A3437,Winback!$K$2:$K$300,0)),""))</f>
        <v>0</v>
      </c>
      <c r="S3437" t="str">
        <f t="shared" si="268"/>
        <v>+MOV</v>
      </c>
      <c r="T3437">
        <f t="shared" si="269"/>
        <v>1</v>
      </c>
    </row>
    <row r="3438" spans="1:20" x14ac:dyDescent="0.35">
      <c r="A3438" t="s">
        <v>16946</v>
      </c>
      <c r="B3438" t="s">
        <v>16947</v>
      </c>
      <c r="C3438" t="s">
        <v>16948</v>
      </c>
      <c r="D3438" t="s">
        <v>16949</v>
      </c>
      <c r="E3438">
        <f>IF(COUNTIFS(Registros!$A$2:$A$6000,"NP",Registros!$B$2:$B$6000,$A3438)&gt;0,1,0)</f>
        <v>0</v>
      </c>
      <c r="F3438">
        <f>IF($E3438=1,SUMIFS(Registros!$F$2:$F$6000,Registros!$A$2:$A$6000,"NP",Registros!$B$2:$B$6000,$A3438),0)</f>
        <v>0</v>
      </c>
      <c r="G3438">
        <f>IF(COUNTIFS(Registros!$A$2:$A$6000,"MOV",Registros!$B$2:$B$6000,$A3438)&gt;0,1,0)</f>
        <v>1</v>
      </c>
      <c r="H3438">
        <f>IF($G3438=1,SUMIFS(Registros!$F$2:$F$6000,Registros!$A$2:$A$6000,"MOV",Registros!$B$2:$B$6000,$A3438),0)</f>
        <v>15</v>
      </c>
      <c r="I3438">
        <f>IF(COUNTIFS(Registros!$A$2:$A$6000,"CS",Registros!$B$2:$B$6000,$A3438)&gt;0,1,0)</f>
        <v>0</v>
      </c>
      <c r="J3438">
        <f>IF($I3438=1,SUMIFS(Registros!$I$2:$I$6000,Registros!$A$2:$A$6000,"CS",Registros!$B$2:$B$6000,$A3438),0)</f>
        <v>0</v>
      </c>
      <c r="K3438">
        <f>IF(COUNTIFS(Winback!$K$2:$K$300,$A3438)&gt;0,1,0)</f>
        <v>0</v>
      </c>
      <c r="L3438">
        <f>IF(AND($K3438=1,LEFT($A3438,3)="WB-"),SUMIFS(Winback!$D$2:$D$300,Winback!$K$2:$K$300,$A3438),0)</f>
        <v>0</v>
      </c>
      <c r="M3438">
        <f>IF(OR($E3438=1,$G3438=1,SUMIFS(Registros!$J$2:$J$6000,Registros!$B$2:$B$6000,$A3438)&gt;0),1,0)</f>
        <v>1</v>
      </c>
      <c r="N3438">
        <f>IF($J3438&gt;0,1,IF(COUNTIFS(Registros!$A$2:$A$6000,"CS",Registros!$B$2:$B$6000,$A3438,Registros!$K$2:$K$6000,"&lt;&gt;")&gt;0,1,0))</f>
        <v>0</v>
      </c>
      <c r="O3438" t="str">
        <f t="shared" si="265"/>
        <v>SOLO MÓVIL</v>
      </c>
      <c r="P3438" t="str">
        <f t="shared" si="266"/>
        <v>Ofrecer fijo + internet (FLBBTV)</v>
      </c>
      <c r="Q3438">
        <f t="shared" si="267"/>
        <v>15</v>
      </c>
      <c r="R3438">
        <f>IFERROR(VLOOKUP($A3438,Registros!$B$2:$G$6000,6,0),IFERROR(INDEX(Winback!$C$2:$C$300,MATCH($A3438,Winback!$K$2:$K$300,0)),""))</f>
        <v>0</v>
      </c>
      <c r="S3438" t="str">
        <f t="shared" si="268"/>
        <v>+MOV</v>
      </c>
      <c r="T3438">
        <f t="shared" si="269"/>
        <v>1</v>
      </c>
    </row>
    <row r="3439" spans="1:20" x14ac:dyDescent="0.35">
      <c r="A3439" t="s">
        <v>16951</v>
      </c>
      <c r="B3439" t="s">
        <v>16952</v>
      </c>
      <c r="C3439" t="s">
        <v>16953</v>
      </c>
      <c r="D3439" t="s">
        <v>16954</v>
      </c>
      <c r="E3439">
        <f>IF(COUNTIFS(Registros!$A$2:$A$6000,"NP",Registros!$B$2:$B$6000,$A3439)&gt;0,1,0)</f>
        <v>0</v>
      </c>
      <c r="F3439">
        <f>IF($E3439=1,SUMIFS(Registros!$F$2:$F$6000,Registros!$A$2:$A$6000,"NP",Registros!$B$2:$B$6000,$A3439),0)</f>
        <v>0</v>
      </c>
      <c r="G3439">
        <f>IF(COUNTIFS(Registros!$A$2:$A$6000,"MOV",Registros!$B$2:$B$6000,$A3439)&gt;0,1,0)</f>
        <v>1</v>
      </c>
      <c r="H3439">
        <f>IF($G3439=1,SUMIFS(Registros!$F$2:$F$6000,Registros!$A$2:$A$6000,"MOV",Registros!$B$2:$B$6000,$A3439),0)</f>
        <v>15</v>
      </c>
      <c r="I3439">
        <f>IF(COUNTIFS(Registros!$A$2:$A$6000,"CS",Registros!$B$2:$B$6000,$A3439)&gt;0,1,0)</f>
        <v>0</v>
      </c>
      <c r="J3439">
        <f>IF($I3439=1,SUMIFS(Registros!$I$2:$I$6000,Registros!$A$2:$A$6000,"CS",Registros!$B$2:$B$6000,$A3439),0)</f>
        <v>0</v>
      </c>
      <c r="K3439">
        <f>IF(COUNTIFS(Winback!$K$2:$K$300,$A3439)&gt;0,1,0)</f>
        <v>0</v>
      </c>
      <c r="L3439">
        <f>IF(AND($K3439=1,LEFT($A3439,3)="WB-"),SUMIFS(Winback!$D$2:$D$300,Winback!$K$2:$K$300,$A3439),0)</f>
        <v>0</v>
      </c>
      <c r="M3439">
        <f>IF(OR($E3439=1,$G3439=1,SUMIFS(Registros!$J$2:$J$6000,Registros!$B$2:$B$6000,$A3439)&gt;0),1,0)</f>
        <v>1</v>
      </c>
      <c r="N3439">
        <f>IF($J3439&gt;0,1,IF(COUNTIFS(Registros!$A$2:$A$6000,"CS",Registros!$B$2:$B$6000,$A3439,Registros!$K$2:$K$6000,"&lt;&gt;")&gt;0,1,0))</f>
        <v>0</v>
      </c>
      <c r="O3439" t="str">
        <f t="shared" si="265"/>
        <v>SOLO MÓVIL</v>
      </c>
      <c r="P3439" t="str">
        <f t="shared" si="266"/>
        <v>Ofrecer fijo + internet (FLBBTV)</v>
      </c>
      <c r="Q3439">
        <f t="shared" si="267"/>
        <v>15</v>
      </c>
      <c r="R3439">
        <f>IFERROR(VLOOKUP($A3439,Registros!$B$2:$G$6000,6,0),IFERROR(INDEX(Winback!$C$2:$C$300,MATCH($A3439,Winback!$K$2:$K$300,0)),""))</f>
        <v>0</v>
      </c>
      <c r="S3439" t="str">
        <f t="shared" si="268"/>
        <v>+MOV</v>
      </c>
      <c r="T3439">
        <f t="shared" si="269"/>
        <v>1</v>
      </c>
    </row>
    <row r="3440" spans="1:20" x14ac:dyDescent="0.35">
      <c r="A3440" t="s">
        <v>16956</v>
      </c>
      <c r="B3440" t="s">
        <v>16957</v>
      </c>
      <c r="C3440" t="s">
        <v>16958</v>
      </c>
      <c r="D3440" t="s">
        <v>16959</v>
      </c>
      <c r="E3440">
        <f>IF(COUNTIFS(Registros!$A$2:$A$6000,"NP",Registros!$B$2:$B$6000,$A3440)&gt;0,1,0)</f>
        <v>0</v>
      </c>
      <c r="F3440">
        <f>IF($E3440=1,SUMIFS(Registros!$F$2:$F$6000,Registros!$A$2:$A$6000,"NP",Registros!$B$2:$B$6000,$A3440),0)</f>
        <v>0</v>
      </c>
      <c r="G3440">
        <f>IF(COUNTIFS(Registros!$A$2:$A$6000,"MOV",Registros!$B$2:$B$6000,$A3440)&gt;0,1,0)</f>
        <v>1</v>
      </c>
      <c r="H3440">
        <f>IF($G3440=1,SUMIFS(Registros!$F$2:$F$6000,Registros!$A$2:$A$6000,"MOV",Registros!$B$2:$B$6000,$A3440),0)</f>
        <v>15</v>
      </c>
      <c r="I3440">
        <f>IF(COUNTIFS(Registros!$A$2:$A$6000,"CS",Registros!$B$2:$B$6000,$A3440)&gt;0,1,0)</f>
        <v>0</v>
      </c>
      <c r="J3440">
        <f>IF($I3440=1,SUMIFS(Registros!$I$2:$I$6000,Registros!$A$2:$A$6000,"CS",Registros!$B$2:$B$6000,$A3440),0)</f>
        <v>0</v>
      </c>
      <c r="K3440">
        <f>IF(COUNTIFS(Winback!$K$2:$K$300,$A3440)&gt;0,1,0)</f>
        <v>0</v>
      </c>
      <c r="L3440">
        <f>IF(AND($K3440=1,LEFT($A3440,3)="WB-"),SUMIFS(Winback!$D$2:$D$300,Winback!$K$2:$K$300,$A3440),0)</f>
        <v>0</v>
      </c>
      <c r="M3440">
        <f>IF(OR($E3440=1,$G3440=1,SUMIFS(Registros!$J$2:$J$6000,Registros!$B$2:$B$6000,$A3440)&gt;0),1,0)</f>
        <v>1</v>
      </c>
      <c r="N3440">
        <f>IF($J3440&gt;0,1,IF(COUNTIFS(Registros!$A$2:$A$6000,"CS",Registros!$B$2:$B$6000,$A3440,Registros!$K$2:$K$6000,"&lt;&gt;")&gt;0,1,0))</f>
        <v>0</v>
      </c>
      <c r="O3440" t="str">
        <f t="shared" si="265"/>
        <v>SOLO MÓVIL</v>
      </c>
      <c r="P3440" t="str">
        <f t="shared" si="266"/>
        <v>Ofrecer fijo + internet (FLBBTV)</v>
      </c>
      <c r="Q3440">
        <f t="shared" si="267"/>
        <v>15</v>
      </c>
      <c r="R3440">
        <f>IFERROR(VLOOKUP($A3440,Registros!$B$2:$G$6000,6,0),IFERROR(INDEX(Winback!$C$2:$C$300,MATCH($A3440,Winback!$K$2:$K$300,0)),""))</f>
        <v>0</v>
      </c>
      <c r="S3440" t="str">
        <f t="shared" si="268"/>
        <v>+MOV</v>
      </c>
      <c r="T3440">
        <f t="shared" si="269"/>
        <v>1</v>
      </c>
    </row>
    <row r="3441" spans="1:20" x14ac:dyDescent="0.35">
      <c r="A3441" t="s">
        <v>16961</v>
      </c>
      <c r="B3441" t="s">
        <v>16962</v>
      </c>
      <c r="C3441" t="s">
        <v>16963</v>
      </c>
      <c r="D3441" t="s">
        <v>16964</v>
      </c>
      <c r="E3441">
        <f>IF(COUNTIFS(Registros!$A$2:$A$6000,"NP",Registros!$B$2:$B$6000,$A3441)&gt;0,1,0)</f>
        <v>0</v>
      </c>
      <c r="F3441">
        <f>IF($E3441=1,SUMIFS(Registros!$F$2:$F$6000,Registros!$A$2:$A$6000,"NP",Registros!$B$2:$B$6000,$A3441),0)</f>
        <v>0</v>
      </c>
      <c r="G3441">
        <f>IF(COUNTIFS(Registros!$A$2:$A$6000,"MOV",Registros!$B$2:$B$6000,$A3441)&gt;0,1,0)</f>
        <v>1</v>
      </c>
      <c r="H3441">
        <f>IF($G3441=1,SUMIFS(Registros!$F$2:$F$6000,Registros!$A$2:$A$6000,"MOV",Registros!$B$2:$B$6000,$A3441),0)</f>
        <v>20</v>
      </c>
      <c r="I3441">
        <f>IF(COUNTIFS(Registros!$A$2:$A$6000,"CS",Registros!$B$2:$B$6000,$A3441)&gt;0,1,0)</f>
        <v>0</v>
      </c>
      <c r="J3441">
        <f>IF($I3441=1,SUMIFS(Registros!$I$2:$I$6000,Registros!$A$2:$A$6000,"CS",Registros!$B$2:$B$6000,$A3441),0)</f>
        <v>0</v>
      </c>
      <c r="K3441">
        <f>IF(COUNTIFS(Winback!$K$2:$K$300,$A3441)&gt;0,1,0)</f>
        <v>0</v>
      </c>
      <c r="L3441">
        <f>IF(AND($K3441=1,LEFT($A3441,3)="WB-"),SUMIFS(Winback!$D$2:$D$300,Winback!$K$2:$K$300,$A3441),0)</f>
        <v>0</v>
      </c>
      <c r="M3441">
        <f>IF(OR($E3441=1,$G3441=1,SUMIFS(Registros!$J$2:$J$6000,Registros!$B$2:$B$6000,$A3441)&gt;0),1,0)</f>
        <v>1</v>
      </c>
      <c r="N3441">
        <f>IF($J3441&gt;0,1,IF(COUNTIFS(Registros!$A$2:$A$6000,"CS",Registros!$B$2:$B$6000,$A3441,Registros!$K$2:$K$6000,"&lt;&gt;")&gt;0,1,0))</f>
        <v>0</v>
      </c>
      <c r="O3441" t="str">
        <f t="shared" si="265"/>
        <v>SOLO MÓVIL</v>
      </c>
      <c r="P3441" t="str">
        <f t="shared" si="266"/>
        <v>Ofrecer fijo + internet (FLBBTV)</v>
      </c>
      <c r="Q3441">
        <f t="shared" si="267"/>
        <v>20</v>
      </c>
      <c r="R3441">
        <f>IFERROR(VLOOKUP($A3441,Registros!$B$2:$G$6000,6,0),IFERROR(INDEX(Winback!$C$2:$C$300,MATCH($A3441,Winback!$K$2:$K$300,0)),""))</f>
        <v>0</v>
      </c>
      <c r="S3441" t="str">
        <f t="shared" si="268"/>
        <v>+MOV</v>
      </c>
      <c r="T3441">
        <f t="shared" si="269"/>
        <v>1</v>
      </c>
    </row>
    <row r="3442" spans="1:20" x14ac:dyDescent="0.35">
      <c r="A3442" t="s">
        <v>16966</v>
      </c>
      <c r="B3442" t="s">
        <v>16967</v>
      </c>
      <c r="C3442" t="s">
        <v>16968</v>
      </c>
      <c r="D3442" t="s">
        <v>16969</v>
      </c>
      <c r="E3442">
        <f>IF(COUNTIFS(Registros!$A$2:$A$6000,"NP",Registros!$B$2:$B$6000,$A3442)&gt;0,1,0)</f>
        <v>0</v>
      </c>
      <c r="F3442">
        <f>IF($E3442=1,SUMIFS(Registros!$F$2:$F$6000,Registros!$A$2:$A$6000,"NP",Registros!$B$2:$B$6000,$A3442),0)</f>
        <v>0</v>
      </c>
      <c r="G3442">
        <f>IF(COUNTIFS(Registros!$A$2:$A$6000,"MOV",Registros!$B$2:$B$6000,$A3442)&gt;0,1,0)</f>
        <v>1</v>
      </c>
      <c r="H3442">
        <f>IF($G3442=1,SUMIFS(Registros!$F$2:$F$6000,Registros!$A$2:$A$6000,"MOV",Registros!$B$2:$B$6000,$A3442),0)</f>
        <v>15</v>
      </c>
      <c r="I3442">
        <f>IF(COUNTIFS(Registros!$A$2:$A$6000,"CS",Registros!$B$2:$B$6000,$A3442)&gt;0,1,0)</f>
        <v>0</v>
      </c>
      <c r="J3442">
        <f>IF($I3442=1,SUMIFS(Registros!$I$2:$I$6000,Registros!$A$2:$A$6000,"CS",Registros!$B$2:$B$6000,$A3442),0)</f>
        <v>0</v>
      </c>
      <c r="K3442">
        <f>IF(COUNTIFS(Winback!$K$2:$K$300,$A3442)&gt;0,1,0)</f>
        <v>0</v>
      </c>
      <c r="L3442">
        <f>IF(AND($K3442=1,LEFT($A3442,3)="WB-"),SUMIFS(Winback!$D$2:$D$300,Winback!$K$2:$K$300,$A3442),0)</f>
        <v>0</v>
      </c>
      <c r="M3442">
        <f>IF(OR($E3442=1,$G3442=1,SUMIFS(Registros!$J$2:$J$6000,Registros!$B$2:$B$6000,$A3442)&gt;0),1,0)</f>
        <v>1</v>
      </c>
      <c r="N3442">
        <f>IF($J3442&gt;0,1,IF(COUNTIFS(Registros!$A$2:$A$6000,"CS",Registros!$B$2:$B$6000,$A3442,Registros!$K$2:$K$6000,"&lt;&gt;")&gt;0,1,0))</f>
        <v>0</v>
      </c>
      <c r="O3442" t="str">
        <f t="shared" si="265"/>
        <v>SOLO MÓVIL</v>
      </c>
      <c r="P3442" t="str">
        <f t="shared" si="266"/>
        <v>Ofrecer fijo + internet (FLBBTV)</v>
      </c>
      <c r="Q3442">
        <f t="shared" si="267"/>
        <v>15</v>
      </c>
      <c r="R3442">
        <f>IFERROR(VLOOKUP($A3442,Registros!$B$2:$G$6000,6,0),IFERROR(INDEX(Winback!$C$2:$C$300,MATCH($A3442,Winback!$K$2:$K$300,0)),""))</f>
        <v>0</v>
      </c>
      <c r="S3442" t="str">
        <f t="shared" si="268"/>
        <v>+MOV</v>
      </c>
      <c r="T3442">
        <f t="shared" si="269"/>
        <v>1</v>
      </c>
    </row>
    <row r="3443" spans="1:20" x14ac:dyDescent="0.35">
      <c r="A3443" t="s">
        <v>16971</v>
      </c>
      <c r="B3443" t="s">
        <v>16972</v>
      </c>
      <c r="C3443" t="s">
        <v>16973</v>
      </c>
      <c r="D3443" t="s">
        <v>16974</v>
      </c>
      <c r="E3443">
        <f>IF(COUNTIFS(Registros!$A$2:$A$6000,"NP",Registros!$B$2:$B$6000,$A3443)&gt;0,1,0)</f>
        <v>0</v>
      </c>
      <c r="F3443">
        <f>IF($E3443=1,SUMIFS(Registros!$F$2:$F$6000,Registros!$A$2:$A$6000,"NP",Registros!$B$2:$B$6000,$A3443),0)</f>
        <v>0</v>
      </c>
      <c r="G3443">
        <f>IF(COUNTIFS(Registros!$A$2:$A$6000,"MOV",Registros!$B$2:$B$6000,$A3443)&gt;0,1,0)</f>
        <v>1</v>
      </c>
      <c r="H3443">
        <f>IF($G3443=1,SUMIFS(Registros!$F$2:$F$6000,Registros!$A$2:$A$6000,"MOV",Registros!$B$2:$B$6000,$A3443),0)</f>
        <v>18.87</v>
      </c>
      <c r="I3443">
        <f>IF(COUNTIFS(Registros!$A$2:$A$6000,"CS",Registros!$B$2:$B$6000,$A3443)&gt;0,1,0)</f>
        <v>0</v>
      </c>
      <c r="J3443">
        <f>IF($I3443=1,SUMIFS(Registros!$I$2:$I$6000,Registros!$A$2:$A$6000,"CS",Registros!$B$2:$B$6000,$A3443),0)</f>
        <v>0</v>
      </c>
      <c r="K3443">
        <f>IF(COUNTIFS(Winback!$K$2:$K$300,$A3443)&gt;0,1,0)</f>
        <v>0</v>
      </c>
      <c r="L3443">
        <f>IF(AND($K3443=1,LEFT($A3443,3)="WB-"),SUMIFS(Winback!$D$2:$D$300,Winback!$K$2:$K$300,$A3443),0)</f>
        <v>0</v>
      </c>
      <c r="M3443">
        <f>IF(OR($E3443=1,$G3443=1,SUMIFS(Registros!$J$2:$J$6000,Registros!$B$2:$B$6000,$A3443)&gt;0),1,0)</f>
        <v>1</v>
      </c>
      <c r="N3443">
        <f>IF($J3443&gt;0,1,IF(COUNTIFS(Registros!$A$2:$A$6000,"CS",Registros!$B$2:$B$6000,$A3443,Registros!$K$2:$K$6000,"&lt;&gt;")&gt;0,1,0))</f>
        <v>0</v>
      </c>
      <c r="O3443" t="str">
        <f t="shared" si="265"/>
        <v>SOLO MÓVIL</v>
      </c>
      <c r="P3443" t="str">
        <f t="shared" si="266"/>
        <v>Ofrecer fijo + internet (FLBBTV)</v>
      </c>
      <c r="Q3443">
        <f t="shared" si="267"/>
        <v>18.87</v>
      </c>
      <c r="R3443">
        <f>IFERROR(VLOOKUP($A3443,Registros!$B$2:$G$6000,6,0),IFERROR(INDEX(Winback!$C$2:$C$300,MATCH($A3443,Winback!$K$2:$K$300,0)),""))</f>
        <v>0</v>
      </c>
      <c r="S3443" t="str">
        <f t="shared" si="268"/>
        <v>+MOV</v>
      </c>
      <c r="T3443">
        <f t="shared" si="269"/>
        <v>1</v>
      </c>
    </row>
    <row r="3444" spans="1:20" x14ac:dyDescent="0.35">
      <c r="A3444" t="s">
        <v>16975</v>
      </c>
      <c r="B3444" t="s">
        <v>16976</v>
      </c>
      <c r="C3444" t="s">
        <v>16977</v>
      </c>
      <c r="D3444" t="s">
        <v>16978</v>
      </c>
      <c r="E3444">
        <f>IF(COUNTIFS(Registros!$A$2:$A$6000,"NP",Registros!$B$2:$B$6000,$A3444)&gt;0,1,0)</f>
        <v>0</v>
      </c>
      <c r="F3444">
        <f>IF($E3444=1,SUMIFS(Registros!$F$2:$F$6000,Registros!$A$2:$A$6000,"NP",Registros!$B$2:$B$6000,$A3444),0)</f>
        <v>0</v>
      </c>
      <c r="G3444">
        <f>IF(COUNTIFS(Registros!$A$2:$A$6000,"MOV",Registros!$B$2:$B$6000,$A3444)&gt;0,1,0)</f>
        <v>1</v>
      </c>
      <c r="H3444">
        <f>IF($G3444=1,SUMIFS(Registros!$F$2:$F$6000,Registros!$A$2:$A$6000,"MOV",Registros!$B$2:$B$6000,$A3444),0)</f>
        <v>40.5</v>
      </c>
      <c r="I3444">
        <f>IF(COUNTIFS(Registros!$A$2:$A$6000,"CS",Registros!$B$2:$B$6000,$A3444)&gt;0,1,0)</f>
        <v>0</v>
      </c>
      <c r="J3444">
        <f>IF($I3444=1,SUMIFS(Registros!$I$2:$I$6000,Registros!$A$2:$A$6000,"CS",Registros!$B$2:$B$6000,$A3444),0)</f>
        <v>0</v>
      </c>
      <c r="K3444">
        <f>IF(COUNTIFS(Winback!$K$2:$K$300,$A3444)&gt;0,1,0)</f>
        <v>0</v>
      </c>
      <c r="L3444">
        <f>IF(AND($K3444=1,LEFT($A3444,3)="WB-"),SUMIFS(Winback!$D$2:$D$300,Winback!$K$2:$K$300,$A3444),0)</f>
        <v>0</v>
      </c>
      <c r="M3444">
        <f>IF(OR($E3444=1,$G3444=1,SUMIFS(Registros!$J$2:$J$6000,Registros!$B$2:$B$6000,$A3444)&gt;0),1,0)</f>
        <v>1</v>
      </c>
      <c r="N3444">
        <f>IF($J3444&gt;0,1,IF(COUNTIFS(Registros!$A$2:$A$6000,"CS",Registros!$B$2:$B$6000,$A3444,Registros!$K$2:$K$6000,"&lt;&gt;")&gt;0,1,0))</f>
        <v>0</v>
      </c>
      <c r="O3444" t="str">
        <f t="shared" si="265"/>
        <v>SOLO MÓVIL</v>
      </c>
      <c r="P3444" t="str">
        <f t="shared" si="266"/>
        <v>Ofrecer fijo + internet (FLBBTV)</v>
      </c>
      <c r="Q3444">
        <f t="shared" si="267"/>
        <v>40.5</v>
      </c>
      <c r="R3444">
        <f>IFERROR(VLOOKUP($A3444,Registros!$B$2:$G$6000,6,0),IFERROR(INDEX(Winback!$C$2:$C$300,MATCH($A3444,Winback!$K$2:$K$300,0)),""))</f>
        <v>0</v>
      </c>
      <c r="S3444" t="str">
        <f t="shared" si="268"/>
        <v>+MOV</v>
      </c>
      <c r="T3444">
        <f t="shared" si="269"/>
        <v>1</v>
      </c>
    </row>
    <row r="3445" spans="1:20" x14ac:dyDescent="0.35">
      <c r="A3445" t="s">
        <v>16980</v>
      </c>
      <c r="B3445" t="s">
        <v>16981</v>
      </c>
      <c r="C3445" t="s">
        <v>16982</v>
      </c>
      <c r="D3445" t="s">
        <v>16983</v>
      </c>
      <c r="E3445">
        <f>IF(COUNTIFS(Registros!$A$2:$A$6000,"NP",Registros!$B$2:$B$6000,$A3445)&gt;0,1,0)</f>
        <v>0</v>
      </c>
      <c r="F3445">
        <f>IF($E3445=1,SUMIFS(Registros!$F$2:$F$6000,Registros!$A$2:$A$6000,"NP",Registros!$B$2:$B$6000,$A3445),0)</f>
        <v>0</v>
      </c>
      <c r="G3445">
        <f>IF(COUNTIFS(Registros!$A$2:$A$6000,"MOV",Registros!$B$2:$B$6000,$A3445)&gt;0,1,0)</f>
        <v>1</v>
      </c>
      <c r="H3445">
        <f>IF($G3445=1,SUMIFS(Registros!$F$2:$F$6000,Registros!$A$2:$A$6000,"MOV",Registros!$B$2:$B$6000,$A3445),0)</f>
        <v>15</v>
      </c>
      <c r="I3445">
        <f>IF(COUNTIFS(Registros!$A$2:$A$6000,"CS",Registros!$B$2:$B$6000,$A3445)&gt;0,1,0)</f>
        <v>0</v>
      </c>
      <c r="J3445">
        <f>IF($I3445=1,SUMIFS(Registros!$I$2:$I$6000,Registros!$A$2:$A$6000,"CS",Registros!$B$2:$B$6000,$A3445),0)</f>
        <v>0</v>
      </c>
      <c r="K3445">
        <f>IF(COUNTIFS(Winback!$K$2:$K$300,$A3445)&gt;0,1,0)</f>
        <v>0</v>
      </c>
      <c r="L3445">
        <f>IF(AND($K3445=1,LEFT($A3445,3)="WB-"),SUMIFS(Winback!$D$2:$D$300,Winback!$K$2:$K$300,$A3445),0)</f>
        <v>0</v>
      </c>
      <c r="M3445">
        <f>IF(OR($E3445=1,$G3445=1,SUMIFS(Registros!$J$2:$J$6000,Registros!$B$2:$B$6000,$A3445)&gt;0),1,0)</f>
        <v>1</v>
      </c>
      <c r="N3445">
        <f>IF($J3445&gt;0,1,IF(COUNTIFS(Registros!$A$2:$A$6000,"CS",Registros!$B$2:$B$6000,$A3445,Registros!$K$2:$K$6000,"&lt;&gt;")&gt;0,1,0))</f>
        <v>0</v>
      </c>
      <c r="O3445" t="str">
        <f t="shared" si="265"/>
        <v>SOLO MÓVIL</v>
      </c>
      <c r="P3445" t="str">
        <f t="shared" si="266"/>
        <v>Ofrecer fijo + internet (FLBBTV)</v>
      </c>
      <c r="Q3445">
        <f t="shared" si="267"/>
        <v>15</v>
      </c>
      <c r="R3445">
        <f>IFERROR(VLOOKUP($A3445,Registros!$B$2:$G$6000,6,0),IFERROR(INDEX(Winback!$C$2:$C$300,MATCH($A3445,Winback!$K$2:$K$300,0)),""))</f>
        <v>0</v>
      </c>
      <c r="S3445" t="str">
        <f t="shared" si="268"/>
        <v>+MOV</v>
      </c>
      <c r="T3445">
        <f t="shared" si="269"/>
        <v>1</v>
      </c>
    </row>
    <row r="3446" spans="1:20" x14ac:dyDescent="0.35">
      <c r="A3446" t="s">
        <v>16985</v>
      </c>
      <c r="B3446" t="s">
        <v>16986</v>
      </c>
      <c r="C3446" t="s">
        <v>16987</v>
      </c>
      <c r="D3446" t="s">
        <v>16988</v>
      </c>
      <c r="E3446">
        <f>IF(COUNTIFS(Registros!$A$2:$A$6000,"NP",Registros!$B$2:$B$6000,$A3446)&gt;0,1,0)</f>
        <v>0</v>
      </c>
      <c r="F3446">
        <f>IF($E3446=1,SUMIFS(Registros!$F$2:$F$6000,Registros!$A$2:$A$6000,"NP",Registros!$B$2:$B$6000,$A3446),0)</f>
        <v>0</v>
      </c>
      <c r="G3446">
        <f>IF(COUNTIFS(Registros!$A$2:$A$6000,"MOV",Registros!$B$2:$B$6000,$A3446)&gt;0,1,0)</f>
        <v>1</v>
      </c>
      <c r="H3446">
        <f>IF($G3446=1,SUMIFS(Registros!$F$2:$F$6000,Registros!$A$2:$A$6000,"MOV",Registros!$B$2:$B$6000,$A3446),0)</f>
        <v>16.25</v>
      </c>
      <c r="I3446">
        <f>IF(COUNTIFS(Registros!$A$2:$A$6000,"CS",Registros!$B$2:$B$6000,$A3446)&gt;0,1,0)</f>
        <v>0</v>
      </c>
      <c r="J3446">
        <f>IF($I3446=1,SUMIFS(Registros!$I$2:$I$6000,Registros!$A$2:$A$6000,"CS",Registros!$B$2:$B$6000,$A3446),0)</f>
        <v>0</v>
      </c>
      <c r="K3446">
        <f>IF(COUNTIFS(Winback!$K$2:$K$300,$A3446)&gt;0,1,0)</f>
        <v>0</v>
      </c>
      <c r="L3446">
        <f>IF(AND($K3446=1,LEFT($A3446,3)="WB-"),SUMIFS(Winback!$D$2:$D$300,Winback!$K$2:$K$300,$A3446),0)</f>
        <v>0</v>
      </c>
      <c r="M3446">
        <f>IF(OR($E3446=1,$G3446=1,SUMIFS(Registros!$J$2:$J$6000,Registros!$B$2:$B$6000,$A3446)&gt;0),1,0)</f>
        <v>1</v>
      </c>
      <c r="N3446">
        <f>IF($J3446&gt;0,1,IF(COUNTIFS(Registros!$A$2:$A$6000,"CS",Registros!$B$2:$B$6000,$A3446,Registros!$K$2:$K$6000,"&lt;&gt;")&gt;0,1,0))</f>
        <v>0</v>
      </c>
      <c r="O3446" t="str">
        <f t="shared" si="265"/>
        <v>SOLO MÓVIL</v>
      </c>
      <c r="P3446" t="str">
        <f t="shared" si="266"/>
        <v>Ofrecer fijo + internet (FLBBTV)</v>
      </c>
      <c r="Q3446">
        <f t="shared" si="267"/>
        <v>16.25</v>
      </c>
      <c r="R3446">
        <f>IFERROR(VLOOKUP($A3446,Registros!$B$2:$G$6000,6,0),IFERROR(INDEX(Winback!$C$2:$C$300,MATCH($A3446,Winback!$K$2:$K$300,0)),""))</f>
        <v>0</v>
      </c>
      <c r="S3446" t="str">
        <f t="shared" si="268"/>
        <v>+MOV</v>
      </c>
      <c r="T3446">
        <f t="shared" si="269"/>
        <v>1</v>
      </c>
    </row>
    <row r="3447" spans="1:20" x14ac:dyDescent="0.35">
      <c r="A3447" t="s">
        <v>16990</v>
      </c>
      <c r="B3447" t="s">
        <v>16991</v>
      </c>
      <c r="C3447" t="s">
        <v>16992</v>
      </c>
      <c r="D3447" t="s">
        <v>16993</v>
      </c>
      <c r="E3447">
        <f>IF(COUNTIFS(Registros!$A$2:$A$6000,"NP",Registros!$B$2:$B$6000,$A3447)&gt;0,1,0)</f>
        <v>0</v>
      </c>
      <c r="F3447">
        <f>IF($E3447=1,SUMIFS(Registros!$F$2:$F$6000,Registros!$A$2:$A$6000,"NP",Registros!$B$2:$B$6000,$A3447),0)</f>
        <v>0</v>
      </c>
      <c r="G3447">
        <f>IF(COUNTIFS(Registros!$A$2:$A$6000,"MOV",Registros!$B$2:$B$6000,$A3447)&gt;0,1,0)</f>
        <v>1</v>
      </c>
      <c r="H3447">
        <f>IF($G3447=1,SUMIFS(Registros!$F$2:$F$6000,Registros!$A$2:$A$6000,"MOV",Registros!$B$2:$B$6000,$A3447),0)</f>
        <v>1.45</v>
      </c>
      <c r="I3447">
        <f>IF(COUNTIFS(Registros!$A$2:$A$6000,"CS",Registros!$B$2:$B$6000,$A3447)&gt;0,1,0)</f>
        <v>0</v>
      </c>
      <c r="J3447">
        <f>IF($I3447=1,SUMIFS(Registros!$I$2:$I$6000,Registros!$A$2:$A$6000,"CS",Registros!$B$2:$B$6000,$A3447),0)</f>
        <v>0</v>
      </c>
      <c r="K3447">
        <f>IF(COUNTIFS(Winback!$K$2:$K$300,$A3447)&gt;0,1,0)</f>
        <v>0</v>
      </c>
      <c r="L3447">
        <f>IF(AND($K3447=1,LEFT($A3447,3)="WB-"),SUMIFS(Winback!$D$2:$D$300,Winback!$K$2:$K$300,$A3447),0)</f>
        <v>0</v>
      </c>
      <c r="M3447">
        <f>IF(OR($E3447=1,$G3447=1,SUMIFS(Registros!$J$2:$J$6000,Registros!$B$2:$B$6000,$A3447)&gt;0),1,0)</f>
        <v>1</v>
      </c>
      <c r="N3447">
        <f>IF($J3447&gt;0,1,IF(COUNTIFS(Registros!$A$2:$A$6000,"CS",Registros!$B$2:$B$6000,$A3447,Registros!$K$2:$K$6000,"&lt;&gt;")&gt;0,1,0))</f>
        <v>0</v>
      </c>
      <c r="O3447" t="str">
        <f t="shared" si="265"/>
        <v>SOLO MÓVIL</v>
      </c>
      <c r="P3447" t="str">
        <f t="shared" si="266"/>
        <v>Ofrecer fijo + internet (FLBBTV)</v>
      </c>
      <c r="Q3447">
        <f t="shared" si="267"/>
        <v>1.45</v>
      </c>
      <c r="R3447">
        <f>IFERROR(VLOOKUP($A3447,Registros!$B$2:$G$6000,6,0),IFERROR(INDEX(Winback!$C$2:$C$300,MATCH($A3447,Winback!$K$2:$K$300,0)),""))</f>
        <v>0</v>
      </c>
      <c r="S3447" t="str">
        <f t="shared" si="268"/>
        <v>+MOV</v>
      </c>
      <c r="T3447">
        <f t="shared" si="269"/>
        <v>1</v>
      </c>
    </row>
    <row r="3448" spans="1:20" x14ac:dyDescent="0.35">
      <c r="A3448" t="s">
        <v>16995</v>
      </c>
      <c r="B3448" t="s">
        <v>16996</v>
      </c>
      <c r="C3448" t="s">
        <v>16997</v>
      </c>
      <c r="D3448" t="s">
        <v>16998</v>
      </c>
      <c r="E3448">
        <f>IF(COUNTIFS(Registros!$A$2:$A$6000,"NP",Registros!$B$2:$B$6000,$A3448)&gt;0,1,0)</f>
        <v>0</v>
      </c>
      <c r="F3448">
        <f>IF($E3448=1,SUMIFS(Registros!$F$2:$F$6000,Registros!$A$2:$A$6000,"NP",Registros!$B$2:$B$6000,$A3448),0)</f>
        <v>0</v>
      </c>
      <c r="G3448">
        <f>IF(COUNTIFS(Registros!$A$2:$A$6000,"MOV",Registros!$B$2:$B$6000,$A3448)&gt;0,1,0)</f>
        <v>1</v>
      </c>
      <c r="H3448">
        <f>IF($G3448=1,SUMIFS(Registros!$F$2:$F$6000,Registros!$A$2:$A$6000,"MOV",Registros!$B$2:$B$6000,$A3448),0)</f>
        <v>15</v>
      </c>
      <c r="I3448">
        <f>IF(COUNTIFS(Registros!$A$2:$A$6000,"CS",Registros!$B$2:$B$6000,$A3448)&gt;0,1,0)</f>
        <v>0</v>
      </c>
      <c r="J3448">
        <f>IF($I3448=1,SUMIFS(Registros!$I$2:$I$6000,Registros!$A$2:$A$6000,"CS",Registros!$B$2:$B$6000,$A3448),0)</f>
        <v>0</v>
      </c>
      <c r="K3448">
        <f>IF(COUNTIFS(Winback!$K$2:$K$300,$A3448)&gt;0,1,0)</f>
        <v>0</v>
      </c>
      <c r="L3448">
        <f>IF(AND($K3448=1,LEFT($A3448,3)="WB-"),SUMIFS(Winback!$D$2:$D$300,Winback!$K$2:$K$300,$A3448),0)</f>
        <v>0</v>
      </c>
      <c r="M3448">
        <f>IF(OR($E3448=1,$G3448=1,SUMIFS(Registros!$J$2:$J$6000,Registros!$B$2:$B$6000,$A3448)&gt;0),1,0)</f>
        <v>1</v>
      </c>
      <c r="N3448">
        <f>IF($J3448&gt;0,1,IF(COUNTIFS(Registros!$A$2:$A$6000,"CS",Registros!$B$2:$B$6000,$A3448,Registros!$K$2:$K$6000,"&lt;&gt;")&gt;0,1,0))</f>
        <v>0</v>
      </c>
      <c r="O3448" t="str">
        <f t="shared" si="265"/>
        <v>SOLO MÓVIL</v>
      </c>
      <c r="P3448" t="str">
        <f t="shared" si="266"/>
        <v>Ofrecer fijo + internet (FLBBTV)</v>
      </c>
      <c r="Q3448">
        <f t="shared" si="267"/>
        <v>15</v>
      </c>
      <c r="R3448">
        <f>IFERROR(VLOOKUP($A3448,Registros!$B$2:$G$6000,6,0),IFERROR(INDEX(Winback!$C$2:$C$300,MATCH($A3448,Winback!$K$2:$K$300,0)),""))</f>
        <v>0</v>
      </c>
      <c r="S3448" t="str">
        <f t="shared" si="268"/>
        <v>+MOV</v>
      </c>
      <c r="T3448">
        <f t="shared" si="269"/>
        <v>1</v>
      </c>
    </row>
    <row r="3449" spans="1:20" x14ac:dyDescent="0.35">
      <c r="A3449" t="s">
        <v>17000</v>
      </c>
      <c r="B3449" t="s">
        <v>17001</v>
      </c>
      <c r="C3449" t="s">
        <v>17002</v>
      </c>
      <c r="D3449" t="s">
        <v>17003</v>
      </c>
      <c r="E3449">
        <f>IF(COUNTIFS(Registros!$A$2:$A$6000,"NP",Registros!$B$2:$B$6000,$A3449)&gt;0,1,0)</f>
        <v>0</v>
      </c>
      <c r="F3449">
        <f>IF($E3449=1,SUMIFS(Registros!$F$2:$F$6000,Registros!$A$2:$A$6000,"NP",Registros!$B$2:$B$6000,$A3449),0)</f>
        <v>0</v>
      </c>
      <c r="G3449">
        <f>IF(COUNTIFS(Registros!$A$2:$A$6000,"MOV",Registros!$B$2:$B$6000,$A3449)&gt;0,1,0)</f>
        <v>1</v>
      </c>
      <c r="H3449">
        <f>IF($G3449=1,SUMIFS(Registros!$F$2:$F$6000,Registros!$A$2:$A$6000,"MOV",Registros!$B$2:$B$6000,$A3449),0)</f>
        <v>30</v>
      </c>
      <c r="I3449">
        <f>IF(COUNTIFS(Registros!$A$2:$A$6000,"CS",Registros!$B$2:$B$6000,$A3449)&gt;0,1,0)</f>
        <v>0</v>
      </c>
      <c r="J3449">
        <f>IF($I3449=1,SUMIFS(Registros!$I$2:$I$6000,Registros!$A$2:$A$6000,"CS",Registros!$B$2:$B$6000,$A3449),0)</f>
        <v>0</v>
      </c>
      <c r="K3449">
        <f>IF(COUNTIFS(Winback!$K$2:$K$300,$A3449)&gt;0,1,0)</f>
        <v>0</v>
      </c>
      <c r="L3449">
        <f>IF(AND($K3449=1,LEFT($A3449,3)="WB-"),SUMIFS(Winback!$D$2:$D$300,Winback!$K$2:$K$300,$A3449),0)</f>
        <v>0</v>
      </c>
      <c r="M3449">
        <f>IF(OR($E3449=1,$G3449=1,SUMIFS(Registros!$J$2:$J$6000,Registros!$B$2:$B$6000,$A3449)&gt;0),1,0)</f>
        <v>1</v>
      </c>
      <c r="N3449">
        <f>IF($J3449&gt;0,1,IF(COUNTIFS(Registros!$A$2:$A$6000,"CS",Registros!$B$2:$B$6000,$A3449,Registros!$K$2:$K$6000,"&lt;&gt;")&gt;0,1,0))</f>
        <v>0</v>
      </c>
      <c r="O3449" t="str">
        <f t="shared" si="265"/>
        <v>SOLO MÓVIL</v>
      </c>
      <c r="P3449" t="str">
        <f t="shared" si="266"/>
        <v>Ofrecer fijo + internet (FLBBTV)</v>
      </c>
      <c r="Q3449">
        <f t="shared" si="267"/>
        <v>30</v>
      </c>
      <c r="R3449">
        <f>IFERROR(VLOOKUP($A3449,Registros!$B$2:$G$6000,6,0),IFERROR(INDEX(Winback!$C$2:$C$300,MATCH($A3449,Winback!$K$2:$K$300,0)),""))</f>
        <v>0</v>
      </c>
      <c r="S3449" t="str">
        <f t="shared" si="268"/>
        <v>+MOV</v>
      </c>
      <c r="T3449">
        <f t="shared" si="269"/>
        <v>1</v>
      </c>
    </row>
    <row r="3450" spans="1:20" x14ac:dyDescent="0.35">
      <c r="A3450" t="s">
        <v>17005</v>
      </c>
      <c r="B3450" t="s">
        <v>17006</v>
      </c>
      <c r="C3450" t="s">
        <v>17007</v>
      </c>
      <c r="D3450" t="s">
        <v>17008</v>
      </c>
      <c r="E3450">
        <f>IF(COUNTIFS(Registros!$A$2:$A$6000,"NP",Registros!$B$2:$B$6000,$A3450)&gt;0,1,0)</f>
        <v>0</v>
      </c>
      <c r="F3450">
        <f>IF($E3450=1,SUMIFS(Registros!$F$2:$F$6000,Registros!$A$2:$A$6000,"NP",Registros!$B$2:$B$6000,$A3450),0)</f>
        <v>0</v>
      </c>
      <c r="G3450">
        <f>IF(COUNTIFS(Registros!$A$2:$A$6000,"MOV",Registros!$B$2:$B$6000,$A3450)&gt;0,1,0)</f>
        <v>1</v>
      </c>
      <c r="H3450">
        <f>IF($G3450=1,SUMIFS(Registros!$F$2:$F$6000,Registros!$A$2:$A$6000,"MOV",Registros!$B$2:$B$6000,$A3450),0)</f>
        <v>15</v>
      </c>
      <c r="I3450">
        <f>IF(COUNTIFS(Registros!$A$2:$A$6000,"CS",Registros!$B$2:$B$6000,$A3450)&gt;0,1,0)</f>
        <v>0</v>
      </c>
      <c r="J3450">
        <f>IF($I3450=1,SUMIFS(Registros!$I$2:$I$6000,Registros!$A$2:$A$6000,"CS",Registros!$B$2:$B$6000,$A3450),0)</f>
        <v>0</v>
      </c>
      <c r="K3450">
        <f>IF(COUNTIFS(Winback!$K$2:$K$300,$A3450)&gt;0,1,0)</f>
        <v>0</v>
      </c>
      <c r="L3450">
        <f>IF(AND($K3450=1,LEFT($A3450,3)="WB-"),SUMIFS(Winback!$D$2:$D$300,Winback!$K$2:$K$300,$A3450),0)</f>
        <v>0</v>
      </c>
      <c r="M3450">
        <f>IF(OR($E3450=1,$G3450=1,SUMIFS(Registros!$J$2:$J$6000,Registros!$B$2:$B$6000,$A3450)&gt;0),1,0)</f>
        <v>1</v>
      </c>
      <c r="N3450">
        <f>IF($J3450&gt;0,1,IF(COUNTIFS(Registros!$A$2:$A$6000,"CS",Registros!$B$2:$B$6000,$A3450,Registros!$K$2:$K$6000,"&lt;&gt;")&gt;0,1,0))</f>
        <v>0</v>
      </c>
      <c r="O3450" t="str">
        <f t="shared" si="265"/>
        <v>SOLO MÓVIL</v>
      </c>
      <c r="P3450" t="str">
        <f t="shared" si="266"/>
        <v>Ofrecer fijo + internet (FLBBTV)</v>
      </c>
      <c r="Q3450">
        <f t="shared" si="267"/>
        <v>15</v>
      </c>
      <c r="R3450">
        <f>IFERROR(VLOOKUP($A3450,Registros!$B$2:$G$6000,6,0),IFERROR(INDEX(Winback!$C$2:$C$300,MATCH($A3450,Winback!$K$2:$K$300,0)),""))</f>
        <v>0</v>
      </c>
      <c r="S3450" t="str">
        <f t="shared" si="268"/>
        <v>+MOV</v>
      </c>
      <c r="T3450">
        <f t="shared" si="269"/>
        <v>1</v>
      </c>
    </row>
    <row r="3451" spans="1:20" x14ac:dyDescent="0.35">
      <c r="A3451" t="s">
        <v>17010</v>
      </c>
      <c r="B3451" t="s">
        <v>17011</v>
      </c>
      <c r="C3451" t="s">
        <v>17012</v>
      </c>
      <c r="D3451" t="s">
        <v>17013</v>
      </c>
      <c r="E3451">
        <f>IF(COUNTIFS(Registros!$A$2:$A$6000,"NP",Registros!$B$2:$B$6000,$A3451)&gt;0,1,0)</f>
        <v>0</v>
      </c>
      <c r="F3451">
        <f>IF($E3451=1,SUMIFS(Registros!$F$2:$F$6000,Registros!$A$2:$A$6000,"NP",Registros!$B$2:$B$6000,$A3451),0)</f>
        <v>0</v>
      </c>
      <c r="G3451">
        <f>IF(COUNTIFS(Registros!$A$2:$A$6000,"MOV",Registros!$B$2:$B$6000,$A3451)&gt;0,1,0)</f>
        <v>1</v>
      </c>
      <c r="H3451">
        <f>IF($G3451=1,SUMIFS(Registros!$F$2:$F$6000,Registros!$A$2:$A$6000,"MOV",Registros!$B$2:$B$6000,$A3451),0)</f>
        <v>15</v>
      </c>
      <c r="I3451">
        <f>IF(COUNTIFS(Registros!$A$2:$A$6000,"CS",Registros!$B$2:$B$6000,$A3451)&gt;0,1,0)</f>
        <v>0</v>
      </c>
      <c r="J3451">
        <f>IF($I3451=1,SUMIFS(Registros!$I$2:$I$6000,Registros!$A$2:$A$6000,"CS",Registros!$B$2:$B$6000,$A3451),0)</f>
        <v>0</v>
      </c>
      <c r="K3451">
        <f>IF(COUNTIFS(Winback!$K$2:$K$300,$A3451)&gt;0,1,0)</f>
        <v>0</v>
      </c>
      <c r="L3451">
        <f>IF(AND($K3451=1,LEFT($A3451,3)="WB-"),SUMIFS(Winback!$D$2:$D$300,Winback!$K$2:$K$300,$A3451),0)</f>
        <v>0</v>
      </c>
      <c r="M3451">
        <f>IF(OR($E3451=1,$G3451=1,SUMIFS(Registros!$J$2:$J$6000,Registros!$B$2:$B$6000,$A3451)&gt;0),1,0)</f>
        <v>1</v>
      </c>
      <c r="N3451">
        <f>IF($J3451&gt;0,1,IF(COUNTIFS(Registros!$A$2:$A$6000,"CS",Registros!$B$2:$B$6000,$A3451,Registros!$K$2:$K$6000,"&lt;&gt;")&gt;0,1,0))</f>
        <v>0</v>
      </c>
      <c r="O3451" t="str">
        <f t="shared" si="265"/>
        <v>SOLO MÓVIL</v>
      </c>
      <c r="P3451" t="str">
        <f t="shared" si="266"/>
        <v>Ofrecer fijo + internet (FLBBTV)</v>
      </c>
      <c r="Q3451">
        <f t="shared" si="267"/>
        <v>15</v>
      </c>
      <c r="R3451">
        <f>IFERROR(VLOOKUP($A3451,Registros!$B$2:$G$6000,6,0),IFERROR(INDEX(Winback!$C$2:$C$300,MATCH($A3451,Winback!$K$2:$K$300,0)),""))</f>
        <v>0</v>
      </c>
      <c r="S3451" t="str">
        <f t="shared" si="268"/>
        <v>+MOV</v>
      </c>
      <c r="T3451">
        <f t="shared" si="269"/>
        <v>1</v>
      </c>
    </row>
    <row r="3452" spans="1:20" x14ac:dyDescent="0.35">
      <c r="A3452" t="s">
        <v>17018</v>
      </c>
      <c r="B3452" t="s">
        <v>17019</v>
      </c>
      <c r="C3452" t="s">
        <v>17020</v>
      </c>
      <c r="D3452" t="s">
        <v>17021</v>
      </c>
      <c r="E3452">
        <f>IF(COUNTIFS(Registros!$A$2:$A$6000,"NP",Registros!$B$2:$B$6000,$A3452)&gt;0,1,0)</f>
        <v>0</v>
      </c>
      <c r="F3452">
        <f>IF($E3452=1,SUMIFS(Registros!$F$2:$F$6000,Registros!$A$2:$A$6000,"NP",Registros!$B$2:$B$6000,$A3452),0)</f>
        <v>0</v>
      </c>
      <c r="G3452">
        <f>IF(COUNTIFS(Registros!$A$2:$A$6000,"MOV",Registros!$B$2:$B$6000,$A3452)&gt;0,1,0)</f>
        <v>1</v>
      </c>
      <c r="H3452">
        <f>IF($G3452=1,SUMIFS(Registros!$F$2:$F$6000,Registros!$A$2:$A$6000,"MOV",Registros!$B$2:$B$6000,$A3452),0)</f>
        <v>24</v>
      </c>
      <c r="I3452">
        <f>IF(COUNTIFS(Registros!$A$2:$A$6000,"CS",Registros!$B$2:$B$6000,$A3452)&gt;0,1,0)</f>
        <v>0</v>
      </c>
      <c r="J3452">
        <f>IF($I3452=1,SUMIFS(Registros!$I$2:$I$6000,Registros!$A$2:$A$6000,"CS",Registros!$B$2:$B$6000,$A3452),0)</f>
        <v>0</v>
      </c>
      <c r="K3452">
        <f>IF(COUNTIFS(Winback!$K$2:$K$300,$A3452)&gt;0,1,0)</f>
        <v>0</v>
      </c>
      <c r="L3452">
        <f>IF(AND($K3452=1,LEFT($A3452,3)="WB-"),SUMIFS(Winback!$D$2:$D$300,Winback!$K$2:$K$300,$A3452),0)</f>
        <v>0</v>
      </c>
      <c r="M3452">
        <f>IF(OR($E3452=1,$G3452=1,SUMIFS(Registros!$J$2:$J$6000,Registros!$B$2:$B$6000,$A3452)&gt;0),1,0)</f>
        <v>1</v>
      </c>
      <c r="N3452">
        <f>IF($J3452&gt;0,1,IF(COUNTIFS(Registros!$A$2:$A$6000,"CS",Registros!$B$2:$B$6000,$A3452,Registros!$K$2:$K$6000,"&lt;&gt;")&gt;0,1,0))</f>
        <v>0</v>
      </c>
      <c r="O3452" t="str">
        <f t="shared" si="265"/>
        <v>SOLO MÓVIL</v>
      </c>
      <c r="P3452" t="str">
        <f t="shared" si="266"/>
        <v>Ofrecer fijo + internet (FLBBTV)</v>
      </c>
      <c r="Q3452">
        <f t="shared" si="267"/>
        <v>24</v>
      </c>
      <c r="R3452">
        <f>IFERROR(VLOOKUP($A3452,Registros!$B$2:$G$6000,6,0),IFERROR(INDEX(Winback!$C$2:$C$300,MATCH($A3452,Winback!$K$2:$K$300,0)),""))</f>
        <v>0</v>
      </c>
      <c r="S3452" t="str">
        <f t="shared" si="268"/>
        <v>+MOV</v>
      </c>
      <c r="T3452">
        <f t="shared" si="269"/>
        <v>1</v>
      </c>
    </row>
    <row r="3453" spans="1:20" x14ac:dyDescent="0.35">
      <c r="A3453" t="s">
        <v>17023</v>
      </c>
      <c r="B3453" t="s">
        <v>17024</v>
      </c>
      <c r="C3453" t="s">
        <v>17025</v>
      </c>
      <c r="D3453" t="s">
        <v>17026</v>
      </c>
      <c r="E3453">
        <f>IF(COUNTIFS(Registros!$A$2:$A$6000,"NP",Registros!$B$2:$B$6000,$A3453)&gt;0,1,0)</f>
        <v>0</v>
      </c>
      <c r="F3453">
        <f>IF($E3453=1,SUMIFS(Registros!$F$2:$F$6000,Registros!$A$2:$A$6000,"NP",Registros!$B$2:$B$6000,$A3453),0)</f>
        <v>0</v>
      </c>
      <c r="G3453">
        <f>IF(COUNTIFS(Registros!$A$2:$A$6000,"MOV",Registros!$B$2:$B$6000,$A3453)&gt;0,1,0)</f>
        <v>1</v>
      </c>
      <c r="H3453">
        <f>IF($G3453=1,SUMIFS(Registros!$F$2:$F$6000,Registros!$A$2:$A$6000,"MOV",Registros!$B$2:$B$6000,$A3453),0)</f>
        <v>15</v>
      </c>
      <c r="I3453">
        <f>IF(COUNTIFS(Registros!$A$2:$A$6000,"CS",Registros!$B$2:$B$6000,$A3453)&gt;0,1,0)</f>
        <v>0</v>
      </c>
      <c r="J3453">
        <f>IF($I3453=1,SUMIFS(Registros!$I$2:$I$6000,Registros!$A$2:$A$6000,"CS",Registros!$B$2:$B$6000,$A3453),0)</f>
        <v>0</v>
      </c>
      <c r="K3453">
        <f>IF(COUNTIFS(Winback!$K$2:$K$300,$A3453)&gt;0,1,0)</f>
        <v>0</v>
      </c>
      <c r="L3453">
        <f>IF(AND($K3453=1,LEFT($A3453,3)="WB-"),SUMIFS(Winback!$D$2:$D$300,Winback!$K$2:$K$300,$A3453),0)</f>
        <v>0</v>
      </c>
      <c r="M3453">
        <f>IF(OR($E3453=1,$G3453=1,SUMIFS(Registros!$J$2:$J$6000,Registros!$B$2:$B$6000,$A3453)&gt;0),1,0)</f>
        <v>1</v>
      </c>
      <c r="N3453">
        <f>IF($J3453&gt;0,1,IF(COUNTIFS(Registros!$A$2:$A$6000,"CS",Registros!$B$2:$B$6000,$A3453,Registros!$K$2:$K$6000,"&lt;&gt;")&gt;0,1,0))</f>
        <v>0</v>
      </c>
      <c r="O3453" t="str">
        <f t="shared" si="265"/>
        <v>SOLO MÓVIL</v>
      </c>
      <c r="P3453" t="str">
        <f t="shared" si="266"/>
        <v>Ofrecer fijo + internet (FLBBTV)</v>
      </c>
      <c r="Q3453">
        <f t="shared" si="267"/>
        <v>15</v>
      </c>
      <c r="R3453">
        <f>IFERROR(VLOOKUP($A3453,Registros!$B$2:$G$6000,6,0),IFERROR(INDEX(Winback!$C$2:$C$300,MATCH($A3453,Winback!$K$2:$K$300,0)),""))</f>
        <v>0</v>
      </c>
      <c r="S3453" t="str">
        <f t="shared" si="268"/>
        <v>+MOV</v>
      </c>
      <c r="T3453">
        <f t="shared" si="269"/>
        <v>1</v>
      </c>
    </row>
    <row r="3454" spans="1:20" x14ac:dyDescent="0.35">
      <c r="A3454" t="s">
        <v>17028</v>
      </c>
      <c r="B3454" t="s">
        <v>17029</v>
      </c>
      <c r="C3454" t="s">
        <v>17030</v>
      </c>
      <c r="D3454" t="s">
        <v>17031</v>
      </c>
      <c r="E3454">
        <f>IF(COUNTIFS(Registros!$A$2:$A$6000,"NP",Registros!$B$2:$B$6000,$A3454)&gt;0,1,0)</f>
        <v>0</v>
      </c>
      <c r="F3454">
        <f>IF($E3454=1,SUMIFS(Registros!$F$2:$F$6000,Registros!$A$2:$A$6000,"NP",Registros!$B$2:$B$6000,$A3454),0)</f>
        <v>0</v>
      </c>
      <c r="G3454">
        <f>IF(COUNTIFS(Registros!$A$2:$A$6000,"MOV",Registros!$B$2:$B$6000,$A3454)&gt;0,1,0)</f>
        <v>1</v>
      </c>
      <c r="H3454">
        <f>IF($G3454=1,SUMIFS(Registros!$F$2:$F$6000,Registros!$A$2:$A$6000,"MOV",Registros!$B$2:$B$6000,$A3454),0)</f>
        <v>25</v>
      </c>
      <c r="I3454">
        <f>IF(COUNTIFS(Registros!$A$2:$A$6000,"CS",Registros!$B$2:$B$6000,$A3454)&gt;0,1,0)</f>
        <v>0</v>
      </c>
      <c r="J3454">
        <f>IF($I3454=1,SUMIFS(Registros!$I$2:$I$6000,Registros!$A$2:$A$6000,"CS",Registros!$B$2:$B$6000,$A3454),0)</f>
        <v>0</v>
      </c>
      <c r="K3454">
        <f>IF(COUNTIFS(Winback!$K$2:$K$300,$A3454)&gt;0,1,0)</f>
        <v>0</v>
      </c>
      <c r="L3454">
        <f>IF(AND($K3454=1,LEFT($A3454,3)="WB-"),SUMIFS(Winback!$D$2:$D$300,Winback!$K$2:$K$300,$A3454),0)</f>
        <v>0</v>
      </c>
      <c r="M3454">
        <f>IF(OR($E3454=1,$G3454=1,SUMIFS(Registros!$J$2:$J$6000,Registros!$B$2:$B$6000,$A3454)&gt;0),1,0)</f>
        <v>1</v>
      </c>
      <c r="N3454">
        <f>IF($J3454&gt;0,1,IF(COUNTIFS(Registros!$A$2:$A$6000,"CS",Registros!$B$2:$B$6000,$A3454,Registros!$K$2:$K$6000,"&lt;&gt;")&gt;0,1,0))</f>
        <v>0</v>
      </c>
      <c r="O3454" t="str">
        <f t="shared" si="265"/>
        <v>SOLO MÓVIL</v>
      </c>
      <c r="P3454" t="str">
        <f t="shared" si="266"/>
        <v>Ofrecer fijo + internet (FLBBTV)</v>
      </c>
      <c r="Q3454">
        <f t="shared" si="267"/>
        <v>25</v>
      </c>
      <c r="R3454">
        <f>IFERROR(VLOOKUP($A3454,Registros!$B$2:$G$6000,6,0),IFERROR(INDEX(Winback!$C$2:$C$300,MATCH($A3454,Winback!$K$2:$K$300,0)),""))</f>
        <v>0</v>
      </c>
      <c r="S3454" t="str">
        <f t="shared" si="268"/>
        <v>+MOV</v>
      </c>
      <c r="T3454">
        <f t="shared" si="269"/>
        <v>1</v>
      </c>
    </row>
    <row r="3455" spans="1:20" x14ac:dyDescent="0.35">
      <c r="A3455" t="s">
        <v>17033</v>
      </c>
      <c r="B3455" t="s">
        <v>17034</v>
      </c>
      <c r="C3455" t="s">
        <v>17035</v>
      </c>
      <c r="D3455" t="s">
        <v>17036</v>
      </c>
      <c r="E3455">
        <f>IF(COUNTIFS(Registros!$A$2:$A$6000,"NP",Registros!$B$2:$B$6000,$A3455)&gt;0,1,0)</f>
        <v>0</v>
      </c>
      <c r="F3455">
        <f>IF($E3455=1,SUMIFS(Registros!$F$2:$F$6000,Registros!$A$2:$A$6000,"NP",Registros!$B$2:$B$6000,$A3455),0)</f>
        <v>0</v>
      </c>
      <c r="G3455">
        <f>IF(COUNTIFS(Registros!$A$2:$A$6000,"MOV",Registros!$B$2:$B$6000,$A3455)&gt;0,1,0)</f>
        <v>1</v>
      </c>
      <c r="H3455">
        <f>IF($G3455=1,SUMIFS(Registros!$F$2:$F$6000,Registros!$A$2:$A$6000,"MOV",Registros!$B$2:$B$6000,$A3455),0)</f>
        <v>15</v>
      </c>
      <c r="I3455">
        <f>IF(COUNTIFS(Registros!$A$2:$A$6000,"CS",Registros!$B$2:$B$6000,$A3455)&gt;0,1,0)</f>
        <v>0</v>
      </c>
      <c r="J3455">
        <f>IF($I3455=1,SUMIFS(Registros!$I$2:$I$6000,Registros!$A$2:$A$6000,"CS",Registros!$B$2:$B$6000,$A3455),0)</f>
        <v>0</v>
      </c>
      <c r="K3455">
        <f>IF(COUNTIFS(Winback!$K$2:$K$300,$A3455)&gt;0,1,0)</f>
        <v>0</v>
      </c>
      <c r="L3455">
        <f>IF(AND($K3455=1,LEFT($A3455,3)="WB-"),SUMIFS(Winback!$D$2:$D$300,Winback!$K$2:$K$300,$A3455),0)</f>
        <v>0</v>
      </c>
      <c r="M3455">
        <f>IF(OR($E3455=1,$G3455=1,SUMIFS(Registros!$J$2:$J$6000,Registros!$B$2:$B$6000,$A3455)&gt;0),1,0)</f>
        <v>1</v>
      </c>
      <c r="N3455">
        <f>IF($J3455&gt;0,1,IF(COUNTIFS(Registros!$A$2:$A$6000,"CS",Registros!$B$2:$B$6000,$A3455,Registros!$K$2:$K$6000,"&lt;&gt;")&gt;0,1,0))</f>
        <v>0</v>
      </c>
      <c r="O3455" t="str">
        <f t="shared" si="265"/>
        <v>SOLO MÓVIL</v>
      </c>
      <c r="P3455" t="str">
        <f t="shared" si="266"/>
        <v>Ofrecer fijo + internet (FLBBTV)</v>
      </c>
      <c r="Q3455">
        <f t="shared" si="267"/>
        <v>15</v>
      </c>
      <c r="R3455">
        <f>IFERROR(VLOOKUP($A3455,Registros!$B$2:$G$6000,6,0),IFERROR(INDEX(Winback!$C$2:$C$300,MATCH($A3455,Winback!$K$2:$K$300,0)),""))</f>
        <v>0</v>
      </c>
      <c r="S3455" t="str">
        <f t="shared" si="268"/>
        <v>+MOV</v>
      </c>
      <c r="T3455">
        <f t="shared" si="269"/>
        <v>1</v>
      </c>
    </row>
    <row r="3456" spans="1:20" x14ac:dyDescent="0.35">
      <c r="A3456" t="s">
        <v>17038</v>
      </c>
      <c r="B3456" t="s">
        <v>17039</v>
      </c>
      <c r="C3456" t="s">
        <v>17040</v>
      </c>
      <c r="D3456" t="s">
        <v>17041</v>
      </c>
      <c r="E3456">
        <f>IF(COUNTIFS(Registros!$A$2:$A$6000,"NP",Registros!$B$2:$B$6000,$A3456)&gt;0,1,0)</f>
        <v>0</v>
      </c>
      <c r="F3456">
        <f>IF($E3456=1,SUMIFS(Registros!$F$2:$F$6000,Registros!$A$2:$A$6000,"NP",Registros!$B$2:$B$6000,$A3456),0)</f>
        <v>0</v>
      </c>
      <c r="G3456">
        <f>IF(COUNTIFS(Registros!$A$2:$A$6000,"MOV",Registros!$B$2:$B$6000,$A3456)&gt;0,1,0)</f>
        <v>1</v>
      </c>
      <c r="H3456">
        <f>IF($G3456=1,SUMIFS(Registros!$F$2:$F$6000,Registros!$A$2:$A$6000,"MOV",Registros!$B$2:$B$6000,$A3456),0)</f>
        <v>280.99</v>
      </c>
      <c r="I3456">
        <f>IF(COUNTIFS(Registros!$A$2:$A$6000,"CS",Registros!$B$2:$B$6000,$A3456)&gt;0,1,0)</f>
        <v>0</v>
      </c>
      <c r="J3456">
        <f>IF($I3456=1,SUMIFS(Registros!$I$2:$I$6000,Registros!$A$2:$A$6000,"CS",Registros!$B$2:$B$6000,$A3456),0)</f>
        <v>0</v>
      </c>
      <c r="K3456">
        <f>IF(COUNTIFS(Winback!$K$2:$K$300,$A3456)&gt;0,1,0)</f>
        <v>0</v>
      </c>
      <c r="L3456">
        <f>IF(AND($K3456=1,LEFT($A3456,3)="WB-"),SUMIFS(Winback!$D$2:$D$300,Winback!$K$2:$K$300,$A3456),0)</f>
        <v>0</v>
      </c>
      <c r="M3456">
        <f>IF(OR($E3456=1,$G3456=1,SUMIFS(Registros!$J$2:$J$6000,Registros!$B$2:$B$6000,$A3456)&gt;0),1,0)</f>
        <v>1</v>
      </c>
      <c r="N3456">
        <f>IF($J3456&gt;0,1,IF(COUNTIFS(Registros!$A$2:$A$6000,"CS",Registros!$B$2:$B$6000,$A3456,Registros!$K$2:$K$6000,"&lt;&gt;")&gt;0,1,0))</f>
        <v>0</v>
      </c>
      <c r="O3456" t="str">
        <f t="shared" si="265"/>
        <v>SOLO MÓVIL</v>
      </c>
      <c r="P3456" t="str">
        <f t="shared" si="266"/>
        <v>Ofrecer fijo + internet (FLBBTV)</v>
      </c>
      <c r="Q3456">
        <f t="shared" si="267"/>
        <v>280.99</v>
      </c>
      <c r="R3456">
        <f>IFERROR(VLOOKUP($A3456,Registros!$B$2:$G$6000,6,0),IFERROR(INDEX(Winback!$C$2:$C$300,MATCH($A3456,Winback!$K$2:$K$300,0)),""))</f>
        <v>0</v>
      </c>
      <c r="S3456" t="str">
        <f t="shared" si="268"/>
        <v>+MOV</v>
      </c>
      <c r="T3456">
        <f t="shared" si="269"/>
        <v>1</v>
      </c>
    </row>
    <row r="3457" spans="1:20" x14ac:dyDescent="0.35">
      <c r="A3457" t="s">
        <v>17043</v>
      </c>
      <c r="B3457" t="s">
        <v>17044</v>
      </c>
      <c r="C3457" t="s">
        <v>17045</v>
      </c>
      <c r="D3457" t="s">
        <v>17046</v>
      </c>
      <c r="E3457">
        <f>IF(COUNTIFS(Registros!$A$2:$A$6000,"NP",Registros!$B$2:$B$6000,$A3457)&gt;0,1,0)</f>
        <v>0</v>
      </c>
      <c r="F3457">
        <f>IF($E3457=1,SUMIFS(Registros!$F$2:$F$6000,Registros!$A$2:$A$6000,"NP",Registros!$B$2:$B$6000,$A3457),0)</f>
        <v>0</v>
      </c>
      <c r="G3457">
        <f>IF(COUNTIFS(Registros!$A$2:$A$6000,"MOV",Registros!$B$2:$B$6000,$A3457)&gt;0,1,0)</f>
        <v>1</v>
      </c>
      <c r="H3457">
        <f>IF($G3457=1,SUMIFS(Registros!$F$2:$F$6000,Registros!$A$2:$A$6000,"MOV",Registros!$B$2:$B$6000,$A3457),0)</f>
        <v>15</v>
      </c>
      <c r="I3457">
        <f>IF(COUNTIFS(Registros!$A$2:$A$6000,"CS",Registros!$B$2:$B$6000,$A3457)&gt;0,1,0)</f>
        <v>0</v>
      </c>
      <c r="J3457">
        <f>IF($I3457=1,SUMIFS(Registros!$I$2:$I$6000,Registros!$A$2:$A$6000,"CS",Registros!$B$2:$B$6000,$A3457),0)</f>
        <v>0</v>
      </c>
      <c r="K3457">
        <f>IF(COUNTIFS(Winback!$K$2:$K$300,$A3457)&gt;0,1,0)</f>
        <v>0</v>
      </c>
      <c r="L3457">
        <f>IF(AND($K3457=1,LEFT($A3457,3)="WB-"),SUMIFS(Winback!$D$2:$D$300,Winback!$K$2:$K$300,$A3457),0)</f>
        <v>0</v>
      </c>
      <c r="M3457">
        <f>IF(OR($E3457=1,$G3457=1,SUMIFS(Registros!$J$2:$J$6000,Registros!$B$2:$B$6000,$A3457)&gt;0),1,0)</f>
        <v>1</v>
      </c>
      <c r="N3457">
        <f>IF($J3457&gt;0,1,IF(COUNTIFS(Registros!$A$2:$A$6000,"CS",Registros!$B$2:$B$6000,$A3457,Registros!$K$2:$K$6000,"&lt;&gt;")&gt;0,1,0))</f>
        <v>0</v>
      </c>
      <c r="O3457" t="str">
        <f t="shared" si="265"/>
        <v>SOLO MÓVIL</v>
      </c>
      <c r="P3457" t="str">
        <f t="shared" si="266"/>
        <v>Ofrecer fijo + internet (FLBBTV)</v>
      </c>
      <c r="Q3457">
        <f t="shared" si="267"/>
        <v>15</v>
      </c>
      <c r="R3457">
        <f>IFERROR(VLOOKUP($A3457,Registros!$B$2:$G$6000,6,0),IFERROR(INDEX(Winback!$C$2:$C$300,MATCH($A3457,Winback!$K$2:$K$300,0)),""))</f>
        <v>0</v>
      </c>
      <c r="S3457" t="str">
        <f t="shared" si="268"/>
        <v>+MOV</v>
      </c>
      <c r="T3457">
        <f t="shared" si="269"/>
        <v>1</v>
      </c>
    </row>
    <row r="3458" spans="1:20" x14ac:dyDescent="0.35">
      <c r="A3458" t="s">
        <v>17048</v>
      </c>
      <c r="B3458" t="s">
        <v>17049</v>
      </c>
      <c r="C3458" t="s">
        <v>17050</v>
      </c>
      <c r="D3458" t="s">
        <v>17051</v>
      </c>
      <c r="E3458">
        <f>IF(COUNTIFS(Registros!$A$2:$A$6000,"NP",Registros!$B$2:$B$6000,$A3458)&gt;0,1,0)</f>
        <v>0</v>
      </c>
      <c r="F3458">
        <f>IF($E3458=1,SUMIFS(Registros!$F$2:$F$6000,Registros!$A$2:$A$6000,"NP",Registros!$B$2:$B$6000,$A3458),0)</f>
        <v>0</v>
      </c>
      <c r="G3458">
        <f>IF(COUNTIFS(Registros!$A$2:$A$6000,"MOV",Registros!$B$2:$B$6000,$A3458)&gt;0,1,0)</f>
        <v>1</v>
      </c>
      <c r="H3458">
        <f>IF($G3458=1,SUMIFS(Registros!$F$2:$F$6000,Registros!$A$2:$A$6000,"MOV",Registros!$B$2:$B$6000,$A3458),0)</f>
        <v>15</v>
      </c>
      <c r="I3458">
        <f>IF(COUNTIFS(Registros!$A$2:$A$6000,"CS",Registros!$B$2:$B$6000,$A3458)&gt;0,1,0)</f>
        <v>0</v>
      </c>
      <c r="J3458">
        <f>IF($I3458=1,SUMIFS(Registros!$I$2:$I$6000,Registros!$A$2:$A$6000,"CS",Registros!$B$2:$B$6000,$A3458),0)</f>
        <v>0</v>
      </c>
      <c r="K3458">
        <f>IF(COUNTIFS(Winback!$K$2:$K$300,$A3458)&gt;0,1,0)</f>
        <v>0</v>
      </c>
      <c r="L3458">
        <f>IF(AND($K3458=1,LEFT($A3458,3)="WB-"),SUMIFS(Winback!$D$2:$D$300,Winback!$K$2:$K$300,$A3458),0)</f>
        <v>0</v>
      </c>
      <c r="M3458">
        <f>IF(OR($E3458=1,$G3458=1,SUMIFS(Registros!$J$2:$J$6000,Registros!$B$2:$B$6000,$A3458)&gt;0),1,0)</f>
        <v>1</v>
      </c>
      <c r="N3458">
        <f>IF($J3458&gt;0,1,IF(COUNTIFS(Registros!$A$2:$A$6000,"CS",Registros!$B$2:$B$6000,$A3458,Registros!$K$2:$K$6000,"&lt;&gt;")&gt;0,1,0))</f>
        <v>0</v>
      </c>
      <c r="O3458" t="str">
        <f t="shared" ref="O3458:O3521" si="270">IF(AND($K3458=1,$E3458=0,$G3458=0,$I3458=0),"WINBACK",IF(AND($M3458=1,$N3458&gt;0),"CONVERGENTE",IF($M3458=1,"SOLO MÓVIL",IF($N3458&gt;0,"SOLO FIJO / INTERNET","SIN SERVICIOS"))))</f>
        <v>SOLO MÓVIL</v>
      </c>
      <c r="P3458" t="str">
        <f t="shared" ref="P3458:P3521" si="271">IF($O3458="WINBACK","Recuperar (winback)",IF($O3458="CONVERGENTE","Upgrade / más líneas",IF($O3458="SOLO MÓVIL","Ofrecer fijo + internet (FLBBTV)",IF($O3458="SOLO FIJO / INTERNET","Ofrecer línea móvil Nextphone","Oferta completa (móvil + fijo + internet)"))))</f>
        <v>Ofrecer fijo + internet (FLBBTV)</v>
      </c>
      <c r="Q3458">
        <f t="shared" ref="Q3458:Q3521" si="272">$F3458+$H3458+$L3458</f>
        <v>15</v>
      </c>
      <c r="R3458">
        <f>IFERROR(VLOOKUP($A3458,Registros!$B$2:$G$6000,6,0),IFERROR(INDEX(Winback!$C$2:$C$300,MATCH($A3458,Winback!$K$2:$K$300,0)),""))</f>
        <v>0</v>
      </c>
      <c r="S3458" t="str">
        <f t="shared" ref="S3458:S3521" si="273">IF($E3458=1,"NP","")&amp;IF($G3458=1,"+MOV","")&amp;IF($I3458=1,"+CS","")&amp;IF($K3458=1,"+WB","")</f>
        <v>+MOV</v>
      </c>
      <c r="T3458">
        <f t="shared" ref="T3458:T3521" si="274">$E3458+$G3458+$I3458+$K3458</f>
        <v>1</v>
      </c>
    </row>
    <row r="3459" spans="1:20" x14ac:dyDescent="0.35">
      <c r="A3459" t="s">
        <v>17053</v>
      </c>
      <c r="B3459" t="s">
        <v>17054</v>
      </c>
      <c r="C3459" t="s">
        <v>17055</v>
      </c>
      <c r="D3459" t="s">
        <v>17056</v>
      </c>
      <c r="E3459">
        <f>IF(COUNTIFS(Registros!$A$2:$A$6000,"NP",Registros!$B$2:$B$6000,$A3459)&gt;0,1,0)</f>
        <v>0</v>
      </c>
      <c r="F3459">
        <f>IF($E3459=1,SUMIFS(Registros!$F$2:$F$6000,Registros!$A$2:$A$6000,"NP",Registros!$B$2:$B$6000,$A3459),0)</f>
        <v>0</v>
      </c>
      <c r="G3459">
        <f>IF(COUNTIFS(Registros!$A$2:$A$6000,"MOV",Registros!$B$2:$B$6000,$A3459)&gt;0,1,0)</f>
        <v>1</v>
      </c>
      <c r="H3459">
        <f>IF($G3459=1,SUMIFS(Registros!$F$2:$F$6000,Registros!$A$2:$A$6000,"MOV",Registros!$B$2:$B$6000,$A3459),0)</f>
        <v>15</v>
      </c>
      <c r="I3459">
        <f>IF(COUNTIFS(Registros!$A$2:$A$6000,"CS",Registros!$B$2:$B$6000,$A3459)&gt;0,1,0)</f>
        <v>0</v>
      </c>
      <c r="J3459">
        <f>IF($I3459=1,SUMIFS(Registros!$I$2:$I$6000,Registros!$A$2:$A$6000,"CS",Registros!$B$2:$B$6000,$A3459),0)</f>
        <v>0</v>
      </c>
      <c r="K3459">
        <f>IF(COUNTIFS(Winback!$K$2:$K$300,$A3459)&gt;0,1,0)</f>
        <v>0</v>
      </c>
      <c r="L3459">
        <f>IF(AND($K3459=1,LEFT($A3459,3)="WB-"),SUMIFS(Winback!$D$2:$D$300,Winback!$K$2:$K$300,$A3459),0)</f>
        <v>0</v>
      </c>
      <c r="M3459">
        <f>IF(OR($E3459=1,$G3459=1,SUMIFS(Registros!$J$2:$J$6000,Registros!$B$2:$B$6000,$A3459)&gt;0),1,0)</f>
        <v>1</v>
      </c>
      <c r="N3459">
        <f>IF($J3459&gt;0,1,IF(COUNTIFS(Registros!$A$2:$A$6000,"CS",Registros!$B$2:$B$6000,$A3459,Registros!$K$2:$K$6000,"&lt;&gt;")&gt;0,1,0))</f>
        <v>0</v>
      </c>
      <c r="O3459" t="str">
        <f t="shared" si="270"/>
        <v>SOLO MÓVIL</v>
      </c>
      <c r="P3459" t="str">
        <f t="shared" si="271"/>
        <v>Ofrecer fijo + internet (FLBBTV)</v>
      </c>
      <c r="Q3459">
        <f t="shared" si="272"/>
        <v>15</v>
      </c>
      <c r="R3459">
        <f>IFERROR(VLOOKUP($A3459,Registros!$B$2:$G$6000,6,0),IFERROR(INDEX(Winback!$C$2:$C$300,MATCH($A3459,Winback!$K$2:$K$300,0)),""))</f>
        <v>0</v>
      </c>
      <c r="S3459" t="str">
        <f t="shared" si="273"/>
        <v>+MOV</v>
      </c>
      <c r="T3459">
        <f t="shared" si="274"/>
        <v>1</v>
      </c>
    </row>
    <row r="3460" spans="1:20" x14ac:dyDescent="0.35">
      <c r="A3460" t="s">
        <v>17058</v>
      </c>
      <c r="B3460" t="s">
        <v>17059</v>
      </c>
      <c r="C3460" t="s">
        <v>17060</v>
      </c>
      <c r="D3460" t="s">
        <v>17061</v>
      </c>
      <c r="E3460">
        <f>IF(COUNTIFS(Registros!$A$2:$A$6000,"NP",Registros!$B$2:$B$6000,$A3460)&gt;0,1,0)</f>
        <v>0</v>
      </c>
      <c r="F3460">
        <f>IF($E3460=1,SUMIFS(Registros!$F$2:$F$6000,Registros!$A$2:$A$6000,"NP",Registros!$B$2:$B$6000,$A3460),0)</f>
        <v>0</v>
      </c>
      <c r="G3460">
        <f>IF(COUNTIFS(Registros!$A$2:$A$6000,"MOV",Registros!$B$2:$B$6000,$A3460)&gt;0,1,0)</f>
        <v>1</v>
      </c>
      <c r="H3460">
        <f>IF($G3460=1,SUMIFS(Registros!$F$2:$F$6000,Registros!$A$2:$A$6000,"MOV",Registros!$B$2:$B$6000,$A3460),0)</f>
        <v>15</v>
      </c>
      <c r="I3460">
        <f>IF(COUNTIFS(Registros!$A$2:$A$6000,"CS",Registros!$B$2:$B$6000,$A3460)&gt;0,1,0)</f>
        <v>0</v>
      </c>
      <c r="J3460">
        <f>IF($I3460=1,SUMIFS(Registros!$I$2:$I$6000,Registros!$A$2:$A$6000,"CS",Registros!$B$2:$B$6000,$A3460),0)</f>
        <v>0</v>
      </c>
      <c r="K3460">
        <f>IF(COUNTIFS(Winback!$K$2:$K$300,$A3460)&gt;0,1,0)</f>
        <v>0</v>
      </c>
      <c r="L3460">
        <f>IF(AND($K3460=1,LEFT($A3460,3)="WB-"),SUMIFS(Winback!$D$2:$D$300,Winback!$K$2:$K$300,$A3460),0)</f>
        <v>0</v>
      </c>
      <c r="M3460">
        <f>IF(OR($E3460=1,$G3460=1,SUMIFS(Registros!$J$2:$J$6000,Registros!$B$2:$B$6000,$A3460)&gt;0),1,0)</f>
        <v>1</v>
      </c>
      <c r="N3460">
        <f>IF($J3460&gt;0,1,IF(COUNTIFS(Registros!$A$2:$A$6000,"CS",Registros!$B$2:$B$6000,$A3460,Registros!$K$2:$K$6000,"&lt;&gt;")&gt;0,1,0))</f>
        <v>0</v>
      </c>
      <c r="O3460" t="str">
        <f t="shared" si="270"/>
        <v>SOLO MÓVIL</v>
      </c>
      <c r="P3460" t="str">
        <f t="shared" si="271"/>
        <v>Ofrecer fijo + internet (FLBBTV)</v>
      </c>
      <c r="Q3460">
        <f t="shared" si="272"/>
        <v>15</v>
      </c>
      <c r="R3460">
        <f>IFERROR(VLOOKUP($A3460,Registros!$B$2:$G$6000,6,0),IFERROR(INDEX(Winback!$C$2:$C$300,MATCH($A3460,Winback!$K$2:$K$300,0)),""))</f>
        <v>0</v>
      </c>
      <c r="S3460" t="str">
        <f t="shared" si="273"/>
        <v>+MOV</v>
      </c>
      <c r="T3460">
        <f t="shared" si="274"/>
        <v>1</v>
      </c>
    </row>
    <row r="3461" spans="1:20" x14ac:dyDescent="0.35">
      <c r="A3461" t="s">
        <v>17063</v>
      </c>
      <c r="B3461" t="s">
        <v>17064</v>
      </c>
      <c r="C3461" t="s">
        <v>17060</v>
      </c>
      <c r="D3461" t="s">
        <v>17061</v>
      </c>
      <c r="E3461">
        <f>IF(COUNTIFS(Registros!$A$2:$A$6000,"NP",Registros!$B$2:$B$6000,$A3461)&gt;0,1,0)</f>
        <v>0</v>
      </c>
      <c r="F3461">
        <f>IF($E3461=1,SUMIFS(Registros!$F$2:$F$6000,Registros!$A$2:$A$6000,"NP",Registros!$B$2:$B$6000,$A3461),0)</f>
        <v>0</v>
      </c>
      <c r="G3461">
        <f>IF(COUNTIFS(Registros!$A$2:$A$6000,"MOV",Registros!$B$2:$B$6000,$A3461)&gt;0,1,0)</f>
        <v>1</v>
      </c>
      <c r="H3461">
        <f>IF($G3461=1,SUMIFS(Registros!$F$2:$F$6000,Registros!$A$2:$A$6000,"MOV",Registros!$B$2:$B$6000,$A3461),0)</f>
        <v>15</v>
      </c>
      <c r="I3461">
        <f>IF(COUNTIFS(Registros!$A$2:$A$6000,"CS",Registros!$B$2:$B$6000,$A3461)&gt;0,1,0)</f>
        <v>0</v>
      </c>
      <c r="J3461">
        <f>IF($I3461=1,SUMIFS(Registros!$I$2:$I$6000,Registros!$A$2:$A$6000,"CS",Registros!$B$2:$B$6000,$A3461),0)</f>
        <v>0</v>
      </c>
      <c r="K3461">
        <f>IF(COUNTIFS(Winback!$K$2:$K$300,$A3461)&gt;0,1,0)</f>
        <v>0</v>
      </c>
      <c r="L3461">
        <f>IF(AND($K3461=1,LEFT($A3461,3)="WB-"),SUMIFS(Winback!$D$2:$D$300,Winback!$K$2:$K$300,$A3461),0)</f>
        <v>0</v>
      </c>
      <c r="M3461">
        <f>IF(OR($E3461=1,$G3461=1,SUMIFS(Registros!$J$2:$J$6000,Registros!$B$2:$B$6000,$A3461)&gt;0),1,0)</f>
        <v>1</v>
      </c>
      <c r="N3461">
        <f>IF($J3461&gt;0,1,IF(COUNTIFS(Registros!$A$2:$A$6000,"CS",Registros!$B$2:$B$6000,$A3461,Registros!$K$2:$K$6000,"&lt;&gt;")&gt;0,1,0))</f>
        <v>0</v>
      </c>
      <c r="O3461" t="str">
        <f t="shared" si="270"/>
        <v>SOLO MÓVIL</v>
      </c>
      <c r="P3461" t="str">
        <f t="shared" si="271"/>
        <v>Ofrecer fijo + internet (FLBBTV)</v>
      </c>
      <c r="Q3461">
        <f t="shared" si="272"/>
        <v>15</v>
      </c>
      <c r="R3461">
        <f>IFERROR(VLOOKUP($A3461,Registros!$B$2:$G$6000,6,0),IFERROR(INDEX(Winback!$C$2:$C$300,MATCH($A3461,Winback!$K$2:$K$300,0)),""))</f>
        <v>0</v>
      </c>
      <c r="S3461" t="str">
        <f t="shared" si="273"/>
        <v>+MOV</v>
      </c>
      <c r="T3461">
        <f t="shared" si="274"/>
        <v>1</v>
      </c>
    </row>
    <row r="3462" spans="1:20" x14ac:dyDescent="0.35">
      <c r="A3462" t="s">
        <v>17066</v>
      </c>
      <c r="B3462" t="s">
        <v>17067</v>
      </c>
      <c r="C3462" t="s">
        <v>17060</v>
      </c>
      <c r="D3462" t="s">
        <v>17061</v>
      </c>
      <c r="E3462">
        <f>IF(COUNTIFS(Registros!$A$2:$A$6000,"NP",Registros!$B$2:$B$6000,$A3462)&gt;0,1,0)</f>
        <v>0</v>
      </c>
      <c r="F3462">
        <f>IF($E3462=1,SUMIFS(Registros!$F$2:$F$6000,Registros!$A$2:$A$6000,"NP",Registros!$B$2:$B$6000,$A3462),0)</f>
        <v>0</v>
      </c>
      <c r="G3462">
        <f>IF(COUNTIFS(Registros!$A$2:$A$6000,"MOV",Registros!$B$2:$B$6000,$A3462)&gt;0,1,0)</f>
        <v>1</v>
      </c>
      <c r="H3462">
        <f>IF($G3462=1,SUMIFS(Registros!$F$2:$F$6000,Registros!$A$2:$A$6000,"MOV",Registros!$B$2:$B$6000,$A3462),0)</f>
        <v>15</v>
      </c>
      <c r="I3462">
        <f>IF(COUNTIFS(Registros!$A$2:$A$6000,"CS",Registros!$B$2:$B$6000,$A3462)&gt;0,1,0)</f>
        <v>0</v>
      </c>
      <c r="J3462">
        <f>IF($I3462=1,SUMIFS(Registros!$I$2:$I$6000,Registros!$A$2:$A$6000,"CS",Registros!$B$2:$B$6000,$A3462),0)</f>
        <v>0</v>
      </c>
      <c r="K3462">
        <f>IF(COUNTIFS(Winback!$K$2:$K$300,$A3462)&gt;0,1,0)</f>
        <v>0</v>
      </c>
      <c r="L3462">
        <f>IF(AND($K3462=1,LEFT($A3462,3)="WB-"),SUMIFS(Winback!$D$2:$D$300,Winback!$K$2:$K$300,$A3462),0)</f>
        <v>0</v>
      </c>
      <c r="M3462">
        <f>IF(OR($E3462=1,$G3462=1,SUMIFS(Registros!$J$2:$J$6000,Registros!$B$2:$B$6000,$A3462)&gt;0),1,0)</f>
        <v>1</v>
      </c>
      <c r="N3462">
        <f>IF($J3462&gt;0,1,IF(COUNTIFS(Registros!$A$2:$A$6000,"CS",Registros!$B$2:$B$6000,$A3462,Registros!$K$2:$K$6000,"&lt;&gt;")&gt;0,1,0))</f>
        <v>0</v>
      </c>
      <c r="O3462" t="str">
        <f t="shared" si="270"/>
        <v>SOLO MÓVIL</v>
      </c>
      <c r="P3462" t="str">
        <f t="shared" si="271"/>
        <v>Ofrecer fijo + internet (FLBBTV)</v>
      </c>
      <c r="Q3462">
        <f t="shared" si="272"/>
        <v>15</v>
      </c>
      <c r="R3462">
        <f>IFERROR(VLOOKUP($A3462,Registros!$B$2:$G$6000,6,0),IFERROR(INDEX(Winback!$C$2:$C$300,MATCH($A3462,Winback!$K$2:$K$300,0)),""))</f>
        <v>0</v>
      </c>
      <c r="S3462" t="str">
        <f t="shared" si="273"/>
        <v>+MOV</v>
      </c>
      <c r="T3462">
        <f t="shared" si="274"/>
        <v>1</v>
      </c>
    </row>
    <row r="3463" spans="1:20" x14ac:dyDescent="0.35">
      <c r="A3463" t="s">
        <v>17069</v>
      </c>
      <c r="B3463" t="s">
        <v>17070</v>
      </c>
      <c r="C3463" t="s">
        <v>17060</v>
      </c>
      <c r="D3463" t="s">
        <v>17061</v>
      </c>
      <c r="E3463">
        <f>IF(COUNTIFS(Registros!$A$2:$A$6000,"NP",Registros!$B$2:$B$6000,$A3463)&gt;0,1,0)</f>
        <v>0</v>
      </c>
      <c r="F3463">
        <f>IF($E3463=1,SUMIFS(Registros!$F$2:$F$6000,Registros!$A$2:$A$6000,"NP",Registros!$B$2:$B$6000,$A3463),0)</f>
        <v>0</v>
      </c>
      <c r="G3463">
        <f>IF(COUNTIFS(Registros!$A$2:$A$6000,"MOV",Registros!$B$2:$B$6000,$A3463)&gt;0,1,0)</f>
        <v>1</v>
      </c>
      <c r="H3463">
        <f>IF($G3463=1,SUMIFS(Registros!$F$2:$F$6000,Registros!$A$2:$A$6000,"MOV",Registros!$B$2:$B$6000,$A3463),0)</f>
        <v>15</v>
      </c>
      <c r="I3463">
        <f>IF(COUNTIFS(Registros!$A$2:$A$6000,"CS",Registros!$B$2:$B$6000,$A3463)&gt;0,1,0)</f>
        <v>0</v>
      </c>
      <c r="J3463">
        <f>IF($I3463=1,SUMIFS(Registros!$I$2:$I$6000,Registros!$A$2:$A$6000,"CS",Registros!$B$2:$B$6000,$A3463),0)</f>
        <v>0</v>
      </c>
      <c r="K3463">
        <f>IF(COUNTIFS(Winback!$K$2:$K$300,$A3463)&gt;0,1,0)</f>
        <v>0</v>
      </c>
      <c r="L3463">
        <f>IF(AND($K3463=1,LEFT($A3463,3)="WB-"),SUMIFS(Winback!$D$2:$D$300,Winback!$K$2:$K$300,$A3463),0)</f>
        <v>0</v>
      </c>
      <c r="M3463">
        <f>IF(OR($E3463=1,$G3463=1,SUMIFS(Registros!$J$2:$J$6000,Registros!$B$2:$B$6000,$A3463)&gt;0),1,0)</f>
        <v>1</v>
      </c>
      <c r="N3463">
        <f>IF($J3463&gt;0,1,IF(COUNTIFS(Registros!$A$2:$A$6000,"CS",Registros!$B$2:$B$6000,$A3463,Registros!$K$2:$K$6000,"&lt;&gt;")&gt;0,1,0))</f>
        <v>0</v>
      </c>
      <c r="O3463" t="str">
        <f t="shared" si="270"/>
        <v>SOLO MÓVIL</v>
      </c>
      <c r="P3463" t="str">
        <f t="shared" si="271"/>
        <v>Ofrecer fijo + internet (FLBBTV)</v>
      </c>
      <c r="Q3463">
        <f t="shared" si="272"/>
        <v>15</v>
      </c>
      <c r="R3463">
        <f>IFERROR(VLOOKUP($A3463,Registros!$B$2:$G$6000,6,0),IFERROR(INDEX(Winback!$C$2:$C$300,MATCH($A3463,Winback!$K$2:$K$300,0)),""))</f>
        <v>0</v>
      </c>
      <c r="S3463" t="str">
        <f t="shared" si="273"/>
        <v>+MOV</v>
      </c>
      <c r="T3463">
        <f t="shared" si="274"/>
        <v>1</v>
      </c>
    </row>
    <row r="3464" spans="1:20" x14ac:dyDescent="0.35">
      <c r="A3464" t="s">
        <v>17072</v>
      </c>
      <c r="B3464" t="s">
        <v>17073</v>
      </c>
      <c r="C3464" t="s">
        <v>17074</v>
      </c>
      <c r="D3464" t="s">
        <v>17075</v>
      </c>
      <c r="E3464">
        <f>IF(COUNTIFS(Registros!$A$2:$A$6000,"NP",Registros!$B$2:$B$6000,$A3464)&gt;0,1,0)</f>
        <v>0</v>
      </c>
      <c r="F3464">
        <f>IF($E3464=1,SUMIFS(Registros!$F$2:$F$6000,Registros!$A$2:$A$6000,"NP",Registros!$B$2:$B$6000,$A3464),0)</f>
        <v>0</v>
      </c>
      <c r="G3464">
        <f>IF(COUNTIFS(Registros!$A$2:$A$6000,"MOV",Registros!$B$2:$B$6000,$A3464)&gt;0,1,0)</f>
        <v>1</v>
      </c>
      <c r="H3464">
        <f>IF($G3464=1,SUMIFS(Registros!$F$2:$F$6000,Registros!$A$2:$A$6000,"MOV",Registros!$B$2:$B$6000,$A3464),0)</f>
        <v>10</v>
      </c>
      <c r="I3464">
        <f>IF(COUNTIFS(Registros!$A$2:$A$6000,"CS",Registros!$B$2:$B$6000,$A3464)&gt;0,1,0)</f>
        <v>0</v>
      </c>
      <c r="J3464">
        <f>IF($I3464=1,SUMIFS(Registros!$I$2:$I$6000,Registros!$A$2:$A$6000,"CS",Registros!$B$2:$B$6000,$A3464),0)</f>
        <v>0</v>
      </c>
      <c r="K3464">
        <f>IF(COUNTIFS(Winback!$K$2:$K$300,$A3464)&gt;0,1,0)</f>
        <v>0</v>
      </c>
      <c r="L3464">
        <f>IF(AND($K3464=1,LEFT($A3464,3)="WB-"),SUMIFS(Winback!$D$2:$D$300,Winback!$K$2:$K$300,$A3464),0)</f>
        <v>0</v>
      </c>
      <c r="M3464">
        <f>IF(OR($E3464=1,$G3464=1,SUMIFS(Registros!$J$2:$J$6000,Registros!$B$2:$B$6000,$A3464)&gt;0),1,0)</f>
        <v>1</v>
      </c>
      <c r="N3464">
        <f>IF($J3464&gt;0,1,IF(COUNTIFS(Registros!$A$2:$A$6000,"CS",Registros!$B$2:$B$6000,$A3464,Registros!$K$2:$K$6000,"&lt;&gt;")&gt;0,1,0))</f>
        <v>0</v>
      </c>
      <c r="O3464" t="str">
        <f t="shared" si="270"/>
        <v>SOLO MÓVIL</v>
      </c>
      <c r="P3464" t="str">
        <f t="shared" si="271"/>
        <v>Ofrecer fijo + internet (FLBBTV)</v>
      </c>
      <c r="Q3464">
        <f t="shared" si="272"/>
        <v>10</v>
      </c>
      <c r="R3464">
        <f>IFERROR(VLOOKUP($A3464,Registros!$B$2:$G$6000,6,0),IFERROR(INDEX(Winback!$C$2:$C$300,MATCH($A3464,Winback!$K$2:$K$300,0)),""))</f>
        <v>0</v>
      </c>
      <c r="S3464" t="str">
        <f t="shared" si="273"/>
        <v>+MOV</v>
      </c>
      <c r="T3464">
        <f t="shared" si="274"/>
        <v>1</v>
      </c>
    </row>
    <row r="3465" spans="1:20" x14ac:dyDescent="0.35">
      <c r="A3465" t="s">
        <v>17077</v>
      </c>
      <c r="B3465" t="s">
        <v>17078</v>
      </c>
      <c r="C3465" t="s">
        <v>17079</v>
      </c>
      <c r="D3465" t="s">
        <v>17080</v>
      </c>
      <c r="E3465">
        <f>IF(COUNTIFS(Registros!$A$2:$A$6000,"NP",Registros!$B$2:$B$6000,$A3465)&gt;0,1,0)</f>
        <v>0</v>
      </c>
      <c r="F3465">
        <f>IF($E3465=1,SUMIFS(Registros!$F$2:$F$6000,Registros!$A$2:$A$6000,"NP",Registros!$B$2:$B$6000,$A3465),0)</f>
        <v>0</v>
      </c>
      <c r="G3465">
        <f>IF(COUNTIFS(Registros!$A$2:$A$6000,"MOV",Registros!$B$2:$B$6000,$A3465)&gt;0,1,0)</f>
        <v>1</v>
      </c>
      <c r="H3465">
        <f>IF($G3465=1,SUMIFS(Registros!$F$2:$F$6000,Registros!$A$2:$A$6000,"MOV",Registros!$B$2:$B$6000,$A3465),0)</f>
        <v>15</v>
      </c>
      <c r="I3465">
        <f>IF(COUNTIFS(Registros!$A$2:$A$6000,"CS",Registros!$B$2:$B$6000,$A3465)&gt;0,1,0)</f>
        <v>0</v>
      </c>
      <c r="J3465">
        <f>IF($I3465=1,SUMIFS(Registros!$I$2:$I$6000,Registros!$A$2:$A$6000,"CS",Registros!$B$2:$B$6000,$A3465),0)</f>
        <v>0</v>
      </c>
      <c r="K3465">
        <f>IF(COUNTIFS(Winback!$K$2:$K$300,$A3465)&gt;0,1,0)</f>
        <v>0</v>
      </c>
      <c r="L3465">
        <f>IF(AND($K3465=1,LEFT($A3465,3)="WB-"),SUMIFS(Winback!$D$2:$D$300,Winback!$K$2:$K$300,$A3465),0)</f>
        <v>0</v>
      </c>
      <c r="M3465">
        <f>IF(OR($E3465=1,$G3465=1,SUMIFS(Registros!$J$2:$J$6000,Registros!$B$2:$B$6000,$A3465)&gt;0),1,0)</f>
        <v>1</v>
      </c>
      <c r="N3465">
        <f>IF($J3465&gt;0,1,IF(COUNTIFS(Registros!$A$2:$A$6000,"CS",Registros!$B$2:$B$6000,$A3465,Registros!$K$2:$K$6000,"&lt;&gt;")&gt;0,1,0))</f>
        <v>0</v>
      </c>
      <c r="O3465" t="str">
        <f t="shared" si="270"/>
        <v>SOLO MÓVIL</v>
      </c>
      <c r="P3465" t="str">
        <f t="shared" si="271"/>
        <v>Ofrecer fijo + internet (FLBBTV)</v>
      </c>
      <c r="Q3465">
        <f t="shared" si="272"/>
        <v>15</v>
      </c>
      <c r="R3465">
        <f>IFERROR(VLOOKUP($A3465,Registros!$B$2:$G$6000,6,0),IFERROR(INDEX(Winback!$C$2:$C$300,MATCH($A3465,Winback!$K$2:$K$300,0)),""))</f>
        <v>0</v>
      </c>
      <c r="S3465" t="str">
        <f t="shared" si="273"/>
        <v>+MOV</v>
      </c>
      <c r="T3465">
        <f t="shared" si="274"/>
        <v>1</v>
      </c>
    </row>
    <row r="3466" spans="1:20" x14ac:dyDescent="0.35">
      <c r="A3466" t="s">
        <v>17082</v>
      </c>
      <c r="B3466" t="s">
        <v>17083</v>
      </c>
      <c r="C3466" t="s">
        <v>17084</v>
      </c>
      <c r="D3466" t="s">
        <v>17085</v>
      </c>
      <c r="E3466">
        <f>IF(COUNTIFS(Registros!$A$2:$A$6000,"NP",Registros!$B$2:$B$6000,$A3466)&gt;0,1,0)</f>
        <v>0</v>
      </c>
      <c r="F3466">
        <f>IF($E3466=1,SUMIFS(Registros!$F$2:$F$6000,Registros!$A$2:$A$6000,"NP",Registros!$B$2:$B$6000,$A3466),0)</f>
        <v>0</v>
      </c>
      <c r="G3466">
        <f>IF(COUNTIFS(Registros!$A$2:$A$6000,"MOV",Registros!$B$2:$B$6000,$A3466)&gt;0,1,0)</f>
        <v>1</v>
      </c>
      <c r="H3466">
        <f>IF($G3466=1,SUMIFS(Registros!$F$2:$F$6000,Registros!$A$2:$A$6000,"MOV",Registros!$B$2:$B$6000,$A3466),0)</f>
        <v>15</v>
      </c>
      <c r="I3466">
        <f>IF(COUNTIFS(Registros!$A$2:$A$6000,"CS",Registros!$B$2:$B$6000,$A3466)&gt;0,1,0)</f>
        <v>0</v>
      </c>
      <c r="J3466">
        <f>IF($I3466=1,SUMIFS(Registros!$I$2:$I$6000,Registros!$A$2:$A$6000,"CS",Registros!$B$2:$B$6000,$A3466),0)</f>
        <v>0</v>
      </c>
      <c r="K3466">
        <f>IF(COUNTIFS(Winback!$K$2:$K$300,$A3466)&gt;0,1,0)</f>
        <v>0</v>
      </c>
      <c r="L3466">
        <f>IF(AND($K3466=1,LEFT($A3466,3)="WB-"),SUMIFS(Winback!$D$2:$D$300,Winback!$K$2:$K$300,$A3466),0)</f>
        <v>0</v>
      </c>
      <c r="M3466">
        <f>IF(OR($E3466=1,$G3466=1,SUMIFS(Registros!$J$2:$J$6000,Registros!$B$2:$B$6000,$A3466)&gt;0),1,0)</f>
        <v>1</v>
      </c>
      <c r="N3466">
        <f>IF($J3466&gt;0,1,IF(COUNTIFS(Registros!$A$2:$A$6000,"CS",Registros!$B$2:$B$6000,$A3466,Registros!$K$2:$K$6000,"&lt;&gt;")&gt;0,1,0))</f>
        <v>0</v>
      </c>
      <c r="O3466" t="str">
        <f t="shared" si="270"/>
        <v>SOLO MÓVIL</v>
      </c>
      <c r="P3466" t="str">
        <f t="shared" si="271"/>
        <v>Ofrecer fijo + internet (FLBBTV)</v>
      </c>
      <c r="Q3466">
        <f t="shared" si="272"/>
        <v>15</v>
      </c>
      <c r="R3466">
        <f>IFERROR(VLOOKUP($A3466,Registros!$B$2:$G$6000,6,0),IFERROR(INDEX(Winback!$C$2:$C$300,MATCH($A3466,Winback!$K$2:$K$300,0)),""))</f>
        <v>0</v>
      </c>
      <c r="S3466" t="str">
        <f t="shared" si="273"/>
        <v>+MOV</v>
      </c>
      <c r="T3466">
        <f t="shared" si="274"/>
        <v>1</v>
      </c>
    </row>
    <row r="3467" spans="1:20" x14ac:dyDescent="0.35">
      <c r="A3467" t="s">
        <v>17087</v>
      </c>
      <c r="B3467" t="s">
        <v>17088</v>
      </c>
      <c r="C3467" t="s">
        <v>17089</v>
      </c>
      <c r="D3467" t="s">
        <v>17090</v>
      </c>
      <c r="E3467">
        <f>IF(COUNTIFS(Registros!$A$2:$A$6000,"NP",Registros!$B$2:$B$6000,$A3467)&gt;0,1,0)</f>
        <v>0</v>
      </c>
      <c r="F3467">
        <f>IF($E3467=1,SUMIFS(Registros!$F$2:$F$6000,Registros!$A$2:$A$6000,"NP",Registros!$B$2:$B$6000,$A3467),0)</f>
        <v>0</v>
      </c>
      <c r="G3467">
        <f>IF(COUNTIFS(Registros!$A$2:$A$6000,"MOV",Registros!$B$2:$B$6000,$A3467)&gt;0,1,0)</f>
        <v>1</v>
      </c>
      <c r="H3467">
        <f>IF($G3467=1,SUMIFS(Registros!$F$2:$F$6000,Registros!$A$2:$A$6000,"MOV",Registros!$B$2:$B$6000,$A3467),0)</f>
        <v>15</v>
      </c>
      <c r="I3467">
        <f>IF(COUNTIFS(Registros!$A$2:$A$6000,"CS",Registros!$B$2:$B$6000,$A3467)&gt;0,1,0)</f>
        <v>0</v>
      </c>
      <c r="J3467">
        <f>IF($I3467=1,SUMIFS(Registros!$I$2:$I$6000,Registros!$A$2:$A$6000,"CS",Registros!$B$2:$B$6000,$A3467),0)</f>
        <v>0</v>
      </c>
      <c r="K3467">
        <f>IF(COUNTIFS(Winback!$K$2:$K$300,$A3467)&gt;0,1,0)</f>
        <v>0</v>
      </c>
      <c r="L3467">
        <f>IF(AND($K3467=1,LEFT($A3467,3)="WB-"),SUMIFS(Winback!$D$2:$D$300,Winback!$K$2:$K$300,$A3467),0)</f>
        <v>0</v>
      </c>
      <c r="M3467">
        <f>IF(OR($E3467=1,$G3467=1,SUMIFS(Registros!$J$2:$J$6000,Registros!$B$2:$B$6000,$A3467)&gt;0),1,0)</f>
        <v>1</v>
      </c>
      <c r="N3467">
        <f>IF($J3467&gt;0,1,IF(COUNTIFS(Registros!$A$2:$A$6000,"CS",Registros!$B$2:$B$6000,$A3467,Registros!$K$2:$K$6000,"&lt;&gt;")&gt;0,1,0))</f>
        <v>0</v>
      </c>
      <c r="O3467" t="str">
        <f t="shared" si="270"/>
        <v>SOLO MÓVIL</v>
      </c>
      <c r="P3467" t="str">
        <f t="shared" si="271"/>
        <v>Ofrecer fijo + internet (FLBBTV)</v>
      </c>
      <c r="Q3467">
        <f t="shared" si="272"/>
        <v>15</v>
      </c>
      <c r="R3467">
        <f>IFERROR(VLOOKUP($A3467,Registros!$B$2:$G$6000,6,0),IFERROR(INDEX(Winback!$C$2:$C$300,MATCH($A3467,Winback!$K$2:$K$300,0)),""))</f>
        <v>0</v>
      </c>
      <c r="S3467" t="str">
        <f t="shared" si="273"/>
        <v>+MOV</v>
      </c>
      <c r="T3467">
        <f t="shared" si="274"/>
        <v>1</v>
      </c>
    </row>
    <row r="3468" spans="1:20" x14ac:dyDescent="0.35">
      <c r="A3468" t="s">
        <v>17092</v>
      </c>
      <c r="B3468" t="s">
        <v>17093</v>
      </c>
      <c r="C3468" t="s">
        <v>17094</v>
      </c>
      <c r="D3468" t="s">
        <v>17095</v>
      </c>
      <c r="E3468">
        <f>IF(COUNTIFS(Registros!$A$2:$A$6000,"NP",Registros!$B$2:$B$6000,$A3468)&gt;0,1,0)</f>
        <v>0</v>
      </c>
      <c r="F3468">
        <f>IF($E3468=1,SUMIFS(Registros!$F$2:$F$6000,Registros!$A$2:$A$6000,"NP",Registros!$B$2:$B$6000,$A3468),0)</f>
        <v>0</v>
      </c>
      <c r="G3468">
        <f>IF(COUNTIFS(Registros!$A$2:$A$6000,"MOV",Registros!$B$2:$B$6000,$A3468)&gt;0,1,0)</f>
        <v>1</v>
      </c>
      <c r="H3468">
        <f>IF($G3468=1,SUMIFS(Registros!$F$2:$F$6000,Registros!$A$2:$A$6000,"MOV",Registros!$B$2:$B$6000,$A3468),0)</f>
        <v>16.25</v>
      </c>
      <c r="I3468">
        <f>IF(COUNTIFS(Registros!$A$2:$A$6000,"CS",Registros!$B$2:$B$6000,$A3468)&gt;0,1,0)</f>
        <v>0</v>
      </c>
      <c r="J3468">
        <f>IF($I3468=1,SUMIFS(Registros!$I$2:$I$6000,Registros!$A$2:$A$6000,"CS",Registros!$B$2:$B$6000,$A3468),0)</f>
        <v>0</v>
      </c>
      <c r="K3468">
        <f>IF(COUNTIFS(Winback!$K$2:$K$300,$A3468)&gt;0,1,0)</f>
        <v>0</v>
      </c>
      <c r="L3468">
        <f>IF(AND($K3468=1,LEFT($A3468,3)="WB-"),SUMIFS(Winback!$D$2:$D$300,Winback!$K$2:$K$300,$A3468),0)</f>
        <v>0</v>
      </c>
      <c r="M3468">
        <f>IF(OR($E3468=1,$G3468=1,SUMIFS(Registros!$J$2:$J$6000,Registros!$B$2:$B$6000,$A3468)&gt;0),1,0)</f>
        <v>1</v>
      </c>
      <c r="N3468">
        <f>IF($J3468&gt;0,1,IF(COUNTIFS(Registros!$A$2:$A$6000,"CS",Registros!$B$2:$B$6000,$A3468,Registros!$K$2:$K$6000,"&lt;&gt;")&gt;0,1,0))</f>
        <v>0</v>
      </c>
      <c r="O3468" t="str">
        <f t="shared" si="270"/>
        <v>SOLO MÓVIL</v>
      </c>
      <c r="P3468" t="str">
        <f t="shared" si="271"/>
        <v>Ofrecer fijo + internet (FLBBTV)</v>
      </c>
      <c r="Q3468">
        <f t="shared" si="272"/>
        <v>16.25</v>
      </c>
      <c r="R3468">
        <f>IFERROR(VLOOKUP($A3468,Registros!$B$2:$G$6000,6,0),IFERROR(INDEX(Winback!$C$2:$C$300,MATCH($A3468,Winback!$K$2:$K$300,0)),""))</f>
        <v>0</v>
      </c>
      <c r="S3468" t="str">
        <f t="shared" si="273"/>
        <v>+MOV</v>
      </c>
      <c r="T3468">
        <f t="shared" si="274"/>
        <v>1</v>
      </c>
    </row>
    <row r="3469" spans="1:20" x14ac:dyDescent="0.35">
      <c r="A3469" t="s">
        <v>17097</v>
      </c>
      <c r="B3469" t="s">
        <v>17098</v>
      </c>
      <c r="C3469" t="s">
        <v>17099</v>
      </c>
      <c r="D3469" t="s">
        <v>17100</v>
      </c>
      <c r="E3469">
        <f>IF(COUNTIFS(Registros!$A$2:$A$6000,"NP",Registros!$B$2:$B$6000,$A3469)&gt;0,1,0)</f>
        <v>0</v>
      </c>
      <c r="F3469">
        <f>IF($E3469=1,SUMIFS(Registros!$F$2:$F$6000,Registros!$A$2:$A$6000,"NP",Registros!$B$2:$B$6000,$A3469),0)</f>
        <v>0</v>
      </c>
      <c r="G3469">
        <f>IF(COUNTIFS(Registros!$A$2:$A$6000,"MOV",Registros!$B$2:$B$6000,$A3469)&gt;0,1,0)</f>
        <v>1</v>
      </c>
      <c r="H3469">
        <f>IF($G3469=1,SUMIFS(Registros!$F$2:$F$6000,Registros!$A$2:$A$6000,"MOV",Registros!$B$2:$B$6000,$A3469),0)</f>
        <v>15</v>
      </c>
      <c r="I3469">
        <f>IF(COUNTIFS(Registros!$A$2:$A$6000,"CS",Registros!$B$2:$B$6000,$A3469)&gt;0,1,0)</f>
        <v>0</v>
      </c>
      <c r="J3469">
        <f>IF($I3469=1,SUMIFS(Registros!$I$2:$I$6000,Registros!$A$2:$A$6000,"CS",Registros!$B$2:$B$6000,$A3469),0)</f>
        <v>0</v>
      </c>
      <c r="K3469">
        <f>IF(COUNTIFS(Winback!$K$2:$K$300,$A3469)&gt;0,1,0)</f>
        <v>0</v>
      </c>
      <c r="L3469">
        <f>IF(AND($K3469=1,LEFT($A3469,3)="WB-"),SUMIFS(Winback!$D$2:$D$300,Winback!$K$2:$K$300,$A3469),0)</f>
        <v>0</v>
      </c>
      <c r="M3469">
        <f>IF(OR($E3469=1,$G3469=1,SUMIFS(Registros!$J$2:$J$6000,Registros!$B$2:$B$6000,$A3469)&gt;0),1,0)</f>
        <v>1</v>
      </c>
      <c r="N3469">
        <f>IF($J3469&gt;0,1,IF(COUNTIFS(Registros!$A$2:$A$6000,"CS",Registros!$B$2:$B$6000,$A3469,Registros!$K$2:$K$6000,"&lt;&gt;")&gt;0,1,0))</f>
        <v>0</v>
      </c>
      <c r="O3469" t="str">
        <f t="shared" si="270"/>
        <v>SOLO MÓVIL</v>
      </c>
      <c r="P3469" t="str">
        <f t="shared" si="271"/>
        <v>Ofrecer fijo + internet (FLBBTV)</v>
      </c>
      <c r="Q3469">
        <f t="shared" si="272"/>
        <v>15</v>
      </c>
      <c r="R3469">
        <f>IFERROR(VLOOKUP($A3469,Registros!$B$2:$G$6000,6,0),IFERROR(INDEX(Winback!$C$2:$C$300,MATCH($A3469,Winback!$K$2:$K$300,0)),""))</f>
        <v>0</v>
      </c>
      <c r="S3469" t="str">
        <f t="shared" si="273"/>
        <v>+MOV</v>
      </c>
      <c r="T3469">
        <f t="shared" si="274"/>
        <v>1</v>
      </c>
    </row>
    <row r="3470" spans="1:20" x14ac:dyDescent="0.35">
      <c r="A3470" t="s">
        <v>17102</v>
      </c>
      <c r="B3470" t="s">
        <v>17103</v>
      </c>
      <c r="C3470" t="s">
        <v>17104</v>
      </c>
      <c r="D3470" t="s">
        <v>17105</v>
      </c>
      <c r="E3470">
        <f>IF(COUNTIFS(Registros!$A$2:$A$6000,"NP",Registros!$B$2:$B$6000,$A3470)&gt;0,1,0)</f>
        <v>0</v>
      </c>
      <c r="F3470">
        <f>IF($E3470=1,SUMIFS(Registros!$F$2:$F$6000,Registros!$A$2:$A$6000,"NP",Registros!$B$2:$B$6000,$A3470),0)</f>
        <v>0</v>
      </c>
      <c r="G3470">
        <f>IF(COUNTIFS(Registros!$A$2:$A$6000,"MOV",Registros!$B$2:$B$6000,$A3470)&gt;0,1,0)</f>
        <v>1</v>
      </c>
      <c r="H3470">
        <f>IF($G3470=1,SUMIFS(Registros!$F$2:$F$6000,Registros!$A$2:$A$6000,"MOV",Registros!$B$2:$B$6000,$A3470),0)</f>
        <v>15</v>
      </c>
      <c r="I3470">
        <f>IF(COUNTIFS(Registros!$A$2:$A$6000,"CS",Registros!$B$2:$B$6000,$A3470)&gt;0,1,0)</f>
        <v>0</v>
      </c>
      <c r="J3470">
        <f>IF($I3470=1,SUMIFS(Registros!$I$2:$I$6000,Registros!$A$2:$A$6000,"CS",Registros!$B$2:$B$6000,$A3470),0)</f>
        <v>0</v>
      </c>
      <c r="K3470">
        <f>IF(COUNTIFS(Winback!$K$2:$K$300,$A3470)&gt;0,1,0)</f>
        <v>0</v>
      </c>
      <c r="L3470">
        <f>IF(AND($K3470=1,LEFT($A3470,3)="WB-"),SUMIFS(Winback!$D$2:$D$300,Winback!$K$2:$K$300,$A3470),0)</f>
        <v>0</v>
      </c>
      <c r="M3470">
        <f>IF(OR($E3470=1,$G3470=1,SUMIFS(Registros!$J$2:$J$6000,Registros!$B$2:$B$6000,$A3470)&gt;0),1,0)</f>
        <v>1</v>
      </c>
      <c r="N3470">
        <f>IF($J3470&gt;0,1,IF(COUNTIFS(Registros!$A$2:$A$6000,"CS",Registros!$B$2:$B$6000,$A3470,Registros!$K$2:$K$6000,"&lt;&gt;")&gt;0,1,0))</f>
        <v>0</v>
      </c>
      <c r="O3470" t="str">
        <f t="shared" si="270"/>
        <v>SOLO MÓVIL</v>
      </c>
      <c r="P3470" t="str">
        <f t="shared" si="271"/>
        <v>Ofrecer fijo + internet (FLBBTV)</v>
      </c>
      <c r="Q3470">
        <f t="shared" si="272"/>
        <v>15</v>
      </c>
      <c r="R3470">
        <f>IFERROR(VLOOKUP($A3470,Registros!$B$2:$G$6000,6,0),IFERROR(INDEX(Winback!$C$2:$C$300,MATCH($A3470,Winback!$K$2:$K$300,0)),""))</f>
        <v>0</v>
      </c>
      <c r="S3470" t="str">
        <f t="shared" si="273"/>
        <v>+MOV</v>
      </c>
      <c r="T3470">
        <f t="shared" si="274"/>
        <v>1</v>
      </c>
    </row>
    <row r="3471" spans="1:20" x14ac:dyDescent="0.35">
      <c r="A3471" t="s">
        <v>17107</v>
      </c>
      <c r="B3471" t="s">
        <v>17108</v>
      </c>
      <c r="C3471" t="s">
        <v>17109</v>
      </c>
      <c r="D3471" t="s">
        <v>17110</v>
      </c>
      <c r="E3471">
        <f>IF(COUNTIFS(Registros!$A$2:$A$6000,"NP",Registros!$B$2:$B$6000,$A3471)&gt;0,1,0)</f>
        <v>0</v>
      </c>
      <c r="F3471">
        <f>IF($E3471=1,SUMIFS(Registros!$F$2:$F$6000,Registros!$A$2:$A$6000,"NP",Registros!$B$2:$B$6000,$A3471),0)</f>
        <v>0</v>
      </c>
      <c r="G3471">
        <f>IF(COUNTIFS(Registros!$A$2:$A$6000,"MOV",Registros!$B$2:$B$6000,$A3471)&gt;0,1,0)</f>
        <v>1</v>
      </c>
      <c r="H3471">
        <f>IF($G3471=1,SUMIFS(Registros!$F$2:$F$6000,Registros!$A$2:$A$6000,"MOV",Registros!$B$2:$B$6000,$A3471),0)</f>
        <v>15</v>
      </c>
      <c r="I3471">
        <f>IF(COUNTIFS(Registros!$A$2:$A$6000,"CS",Registros!$B$2:$B$6000,$A3471)&gt;0,1,0)</f>
        <v>0</v>
      </c>
      <c r="J3471">
        <f>IF($I3471=1,SUMIFS(Registros!$I$2:$I$6000,Registros!$A$2:$A$6000,"CS",Registros!$B$2:$B$6000,$A3471),0)</f>
        <v>0</v>
      </c>
      <c r="K3471">
        <f>IF(COUNTIFS(Winback!$K$2:$K$300,$A3471)&gt;0,1,0)</f>
        <v>0</v>
      </c>
      <c r="L3471">
        <f>IF(AND($K3471=1,LEFT($A3471,3)="WB-"),SUMIFS(Winback!$D$2:$D$300,Winback!$K$2:$K$300,$A3471),0)</f>
        <v>0</v>
      </c>
      <c r="M3471">
        <f>IF(OR($E3471=1,$G3471=1,SUMIFS(Registros!$J$2:$J$6000,Registros!$B$2:$B$6000,$A3471)&gt;0),1,0)</f>
        <v>1</v>
      </c>
      <c r="N3471">
        <f>IF($J3471&gt;0,1,IF(COUNTIFS(Registros!$A$2:$A$6000,"CS",Registros!$B$2:$B$6000,$A3471,Registros!$K$2:$K$6000,"&lt;&gt;")&gt;0,1,0))</f>
        <v>0</v>
      </c>
      <c r="O3471" t="str">
        <f t="shared" si="270"/>
        <v>SOLO MÓVIL</v>
      </c>
      <c r="P3471" t="str">
        <f t="shared" si="271"/>
        <v>Ofrecer fijo + internet (FLBBTV)</v>
      </c>
      <c r="Q3471">
        <f t="shared" si="272"/>
        <v>15</v>
      </c>
      <c r="R3471">
        <f>IFERROR(VLOOKUP($A3471,Registros!$B$2:$G$6000,6,0),IFERROR(INDEX(Winback!$C$2:$C$300,MATCH($A3471,Winback!$K$2:$K$300,0)),""))</f>
        <v>0</v>
      </c>
      <c r="S3471" t="str">
        <f t="shared" si="273"/>
        <v>+MOV</v>
      </c>
      <c r="T3471">
        <f t="shared" si="274"/>
        <v>1</v>
      </c>
    </row>
    <row r="3472" spans="1:20" x14ac:dyDescent="0.35">
      <c r="A3472" t="s">
        <v>17112</v>
      </c>
      <c r="B3472" t="s">
        <v>17113</v>
      </c>
      <c r="C3472" t="s">
        <v>17114</v>
      </c>
      <c r="D3472" t="s">
        <v>17115</v>
      </c>
      <c r="E3472">
        <f>IF(COUNTIFS(Registros!$A$2:$A$6000,"NP",Registros!$B$2:$B$6000,$A3472)&gt;0,1,0)</f>
        <v>0</v>
      </c>
      <c r="F3472">
        <f>IF($E3472=1,SUMIFS(Registros!$F$2:$F$6000,Registros!$A$2:$A$6000,"NP",Registros!$B$2:$B$6000,$A3472),0)</f>
        <v>0</v>
      </c>
      <c r="G3472">
        <f>IF(COUNTIFS(Registros!$A$2:$A$6000,"MOV",Registros!$B$2:$B$6000,$A3472)&gt;0,1,0)</f>
        <v>1</v>
      </c>
      <c r="H3472">
        <f>IF($G3472=1,SUMIFS(Registros!$F$2:$F$6000,Registros!$A$2:$A$6000,"MOV",Registros!$B$2:$B$6000,$A3472),0)</f>
        <v>15</v>
      </c>
      <c r="I3472">
        <f>IF(COUNTIFS(Registros!$A$2:$A$6000,"CS",Registros!$B$2:$B$6000,$A3472)&gt;0,1,0)</f>
        <v>0</v>
      </c>
      <c r="J3472">
        <f>IF($I3472=1,SUMIFS(Registros!$I$2:$I$6000,Registros!$A$2:$A$6000,"CS",Registros!$B$2:$B$6000,$A3472),0)</f>
        <v>0</v>
      </c>
      <c r="K3472">
        <f>IF(COUNTIFS(Winback!$K$2:$K$300,$A3472)&gt;0,1,0)</f>
        <v>0</v>
      </c>
      <c r="L3472">
        <f>IF(AND($K3472=1,LEFT($A3472,3)="WB-"),SUMIFS(Winback!$D$2:$D$300,Winback!$K$2:$K$300,$A3472),0)</f>
        <v>0</v>
      </c>
      <c r="M3472">
        <f>IF(OR($E3472=1,$G3472=1,SUMIFS(Registros!$J$2:$J$6000,Registros!$B$2:$B$6000,$A3472)&gt;0),1,0)</f>
        <v>1</v>
      </c>
      <c r="N3472">
        <f>IF($J3472&gt;0,1,IF(COUNTIFS(Registros!$A$2:$A$6000,"CS",Registros!$B$2:$B$6000,$A3472,Registros!$K$2:$K$6000,"&lt;&gt;")&gt;0,1,0))</f>
        <v>0</v>
      </c>
      <c r="O3472" t="str">
        <f t="shared" si="270"/>
        <v>SOLO MÓVIL</v>
      </c>
      <c r="P3472" t="str">
        <f t="shared" si="271"/>
        <v>Ofrecer fijo + internet (FLBBTV)</v>
      </c>
      <c r="Q3472">
        <f t="shared" si="272"/>
        <v>15</v>
      </c>
      <c r="R3472">
        <f>IFERROR(VLOOKUP($A3472,Registros!$B$2:$G$6000,6,0),IFERROR(INDEX(Winback!$C$2:$C$300,MATCH($A3472,Winback!$K$2:$K$300,0)),""))</f>
        <v>0</v>
      </c>
      <c r="S3472" t="str">
        <f t="shared" si="273"/>
        <v>+MOV</v>
      </c>
      <c r="T3472">
        <f t="shared" si="274"/>
        <v>1</v>
      </c>
    </row>
    <row r="3473" spans="1:20" x14ac:dyDescent="0.35">
      <c r="A3473" t="s">
        <v>17117</v>
      </c>
      <c r="B3473" t="s">
        <v>17118</v>
      </c>
      <c r="C3473" t="s">
        <v>17119</v>
      </c>
      <c r="D3473" t="s">
        <v>17120</v>
      </c>
      <c r="E3473">
        <f>IF(COUNTIFS(Registros!$A$2:$A$6000,"NP",Registros!$B$2:$B$6000,$A3473)&gt;0,1,0)</f>
        <v>0</v>
      </c>
      <c r="F3473">
        <f>IF($E3473=1,SUMIFS(Registros!$F$2:$F$6000,Registros!$A$2:$A$6000,"NP",Registros!$B$2:$B$6000,$A3473),0)</f>
        <v>0</v>
      </c>
      <c r="G3473">
        <f>IF(COUNTIFS(Registros!$A$2:$A$6000,"MOV",Registros!$B$2:$B$6000,$A3473)&gt;0,1,0)</f>
        <v>1</v>
      </c>
      <c r="H3473">
        <f>IF($G3473=1,SUMIFS(Registros!$F$2:$F$6000,Registros!$A$2:$A$6000,"MOV",Registros!$B$2:$B$6000,$A3473),0)</f>
        <v>24</v>
      </c>
      <c r="I3473">
        <f>IF(COUNTIFS(Registros!$A$2:$A$6000,"CS",Registros!$B$2:$B$6000,$A3473)&gt;0,1,0)</f>
        <v>0</v>
      </c>
      <c r="J3473">
        <f>IF($I3473=1,SUMIFS(Registros!$I$2:$I$6000,Registros!$A$2:$A$6000,"CS",Registros!$B$2:$B$6000,$A3473),0)</f>
        <v>0</v>
      </c>
      <c r="K3473">
        <f>IF(COUNTIFS(Winback!$K$2:$K$300,$A3473)&gt;0,1,0)</f>
        <v>0</v>
      </c>
      <c r="L3473">
        <f>IF(AND($K3473=1,LEFT($A3473,3)="WB-"),SUMIFS(Winback!$D$2:$D$300,Winback!$K$2:$K$300,$A3473),0)</f>
        <v>0</v>
      </c>
      <c r="M3473">
        <f>IF(OR($E3473=1,$G3473=1,SUMIFS(Registros!$J$2:$J$6000,Registros!$B$2:$B$6000,$A3473)&gt;0),1,0)</f>
        <v>1</v>
      </c>
      <c r="N3473">
        <f>IF($J3473&gt;0,1,IF(COUNTIFS(Registros!$A$2:$A$6000,"CS",Registros!$B$2:$B$6000,$A3473,Registros!$K$2:$K$6000,"&lt;&gt;")&gt;0,1,0))</f>
        <v>0</v>
      </c>
      <c r="O3473" t="str">
        <f t="shared" si="270"/>
        <v>SOLO MÓVIL</v>
      </c>
      <c r="P3473" t="str">
        <f t="shared" si="271"/>
        <v>Ofrecer fijo + internet (FLBBTV)</v>
      </c>
      <c r="Q3473">
        <f t="shared" si="272"/>
        <v>24</v>
      </c>
      <c r="R3473">
        <f>IFERROR(VLOOKUP($A3473,Registros!$B$2:$G$6000,6,0),IFERROR(INDEX(Winback!$C$2:$C$300,MATCH($A3473,Winback!$K$2:$K$300,0)),""))</f>
        <v>0</v>
      </c>
      <c r="S3473" t="str">
        <f t="shared" si="273"/>
        <v>+MOV</v>
      </c>
      <c r="T3473">
        <f t="shared" si="274"/>
        <v>1</v>
      </c>
    </row>
    <row r="3474" spans="1:20" x14ac:dyDescent="0.35">
      <c r="A3474" t="s">
        <v>17122</v>
      </c>
      <c r="B3474" t="s">
        <v>17123</v>
      </c>
      <c r="C3474" t="s">
        <v>17124</v>
      </c>
      <c r="D3474" t="s">
        <v>17125</v>
      </c>
      <c r="E3474">
        <f>IF(COUNTIFS(Registros!$A$2:$A$6000,"NP",Registros!$B$2:$B$6000,$A3474)&gt;0,1,0)</f>
        <v>0</v>
      </c>
      <c r="F3474">
        <f>IF($E3474=1,SUMIFS(Registros!$F$2:$F$6000,Registros!$A$2:$A$6000,"NP",Registros!$B$2:$B$6000,$A3474),0)</f>
        <v>0</v>
      </c>
      <c r="G3474">
        <f>IF(COUNTIFS(Registros!$A$2:$A$6000,"MOV",Registros!$B$2:$B$6000,$A3474)&gt;0,1,0)</f>
        <v>1</v>
      </c>
      <c r="H3474">
        <f>IF($G3474=1,SUMIFS(Registros!$F$2:$F$6000,Registros!$A$2:$A$6000,"MOV",Registros!$B$2:$B$6000,$A3474),0)</f>
        <v>15</v>
      </c>
      <c r="I3474">
        <f>IF(COUNTIFS(Registros!$A$2:$A$6000,"CS",Registros!$B$2:$B$6000,$A3474)&gt;0,1,0)</f>
        <v>0</v>
      </c>
      <c r="J3474">
        <f>IF($I3474=1,SUMIFS(Registros!$I$2:$I$6000,Registros!$A$2:$A$6000,"CS",Registros!$B$2:$B$6000,$A3474),0)</f>
        <v>0</v>
      </c>
      <c r="K3474">
        <f>IF(COUNTIFS(Winback!$K$2:$K$300,$A3474)&gt;0,1,0)</f>
        <v>0</v>
      </c>
      <c r="L3474">
        <f>IF(AND($K3474=1,LEFT($A3474,3)="WB-"),SUMIFS(Winback!$D$2:$D$300,Winback!$K$2:$K$300,$A3474),0)</f>
        <v>0</v>
      </c>
      <c r="M3474">
        <f>IF(OR($E3474=1,$G3474=1,SUMIFS(Registros!$J$2:$J$6000,Registros!$B$2:$B$6000,$A3474)&gt;0),1,0)</f>
        <v>1</v>
      </c>
      <c r="N3474">
        <f>IF($J3474&gt;0,1,IF(COUNTIFS(Registros!$A$2:$A$6000,"CS",Registros!$B$2:$B$6000,$A3474,Registros!$K$2:$K$6000,"&lt;&gt;")&gt;0,1,0))</f>
        <v>0</v>
      </c>
      <c r="O3474" t="str">
        <f t="shared" si="270"/>
        <v>SOLO MÓVIL</v>
      </c>
      <c r="P3474" t="str">
        <f t="shared" si="271"/>
        <v>Ofrecer fijo + internet (FLBBTV)</v>
      </c>
      <c r="Q3474">
        <f t="shared" si="272"/>
        <v>15</v>
      </c>
      <c r="R3474">
        <f>IFERROR(VLOOKUP($A3474,Registros!$B$2:$G$6000,6,0),IFERROR(INDEX(Winback!$C$2:$C$300,MATCH($A3474,Winback!$K$2:$K$300,0)),""))</f>
        <v>0</v>
      </c>
      <c r="S3474" t="str">
        <f t="shared" si="273"/>
        <v>+MOV</v>
      </c>
      <c r="T3474">
        <f t="shared" si="274"/>
        <v>1</v>
      </c>
    </row>
    <row r="3475" spans="1:20" x14ac:dyDescent="0.35">
      <c r="A3475" t="s">
        <v>17127</v>
      </c>
      <c r="B3475" t="s">
        <v>17128</v>
      </c>
      <c r="C3475" t="s">
        <v>17129</v>
      </c>
      <c r="D3475" t="s">
        <v>17130</v>
      </c>
      <c r="E3475">
        <f>IF(COUNTIFS(Registros!$A$2:$A$6000,"NP",Registros!$B$2:$B$6000,$A3475)&gt;0,1,0)</f>
        <v>0</v>
      </c>
      <c r="F3475">
        <f>IF($E3475=1,SUMIFS(Registros!$F$2:$F$6000,Registros!$A$2:$A$6000,"NP",Registros!$B$2:$B$6000,$A3475),0)</f>
        <v>0</v>
      </c>
      <c r="G3475">
        <f>IF(COUNTIFS(Registros!$A$2:$A$6000,"MOV",Registros!$B$2:$B$6000,$A3475)&gt;0,1,0)</f>
        <v>1</v>
      </c>
      <c r="H3475">
        <f>IF($G3475=1,SUMIFS(Registros!$F$2:$F$6000,Registros!$A$2:$A$6000,"MOV",Registros!$B$2:$B$6000,$A3475),0)</f>
        <v>15</v>
      </c>
      <c r="I3475">
        <f>IF(COUNTIFS(Registros!$A$2:$A$6000,"CS",Registros!$B$2:$B$6000,$A3475)&gt;0,1,0)</f>
        <v>0</v>
      </c>
      <c r="J3475">
        <f>IF($I3475=1,SUMIFS(Registros!$I$2:$I$6000,Registros!$A$2:$A$6000,"CS",Registros!$B$2:$B$6000,$A3475),0)</f>
        <v>0</v>
      </c>
      <c r="K3475">
        <f>IF(COUNTIFS(Winback!$K$2:$K$300,$A3475)&gt;0,1,0)</f>
        <v>0</v>
      </c>
      <c r="L3475">
        <f>IF(AND($K3475=1,LEFT($A3475,3)="WB-"),SUMIFS(Winback!$D$2:$D$300,Winback!$K$2:$K$300,$A3475),0)</f>
        <v>0</v>
      </c>
      <c r="M3475">
        <f>IF(OR($E3475=1,$G3475=1,SUMIFS(Registros!$J$2:$J$6000,Registros!$B$2:$B$6000,$A3475)&gt;0),1,0)</f>
        <v>1</v>
      </c>
      <c r="N3475">
        <f>IF($J3475&gt;0,1,IF(COUNTIFS(Registros!$A$2:$A$6000,"CS",Registros!$B$2:$B$6000,$A3475,Registros!$K$2:$K$6000,"&lt;&gt;")&gt;0,1,0))</f>
        <v>0</v>
      </c>
      <c r="O3475" t="str">
        <f t="shared" si="270"/>
        <v>SOLO MÓVIL</v>
      </c>
      <c r="P3475" t="str">
        <f t="shared" si="271"/>
        <v>Ofrecer fijo + internet (FLBBTV)</v>
      </c>
      <c r="Q3475">
        <f t="shared" si="272"/>
        <v>15</v>
      </c>
      <c r="R3475">
        <f>IFERROR(VLOOKUP($A3475,Registros!$B$2:$G$6000,6,0),IFERROR(INDEX(Winback!$C$2:$C$300,MATCH($A3475,Winback!$K$2:$K$300,0)),""))</f>
        <v>0</v>
      </c>
      <c r="S3475" t="str">
        <f t="shared" si="273"/>
        <v>+MOV</v>
      </c>
      <c r="T3475">
        <f t="shared" si="274"/>
        <v>1</v>
      </c>
    </row>
    <row r="3476" spans="1:20" x14ac:dyDescent="0.35">
      <c r="A3476" t="s">
        <v>17132</v>
      </c>
      <c r="B3476" t="s">
        <v>17133</v>
      </c>
      <c r="C3476" t="s">
        <v>17134</v>
      </c>
      <c r="D3476" t="s">
        <v>17135</v>
      </c>
      <c r="E3476">
        <f>IF(COUNTIFS(Registros!$A$2:$A$6000,"NP",Registros!$B$2:$B$6000,$A3476)&gt;0,1,0)</f>
        <v>0</v>
      </c>
      <c r="F3476">
        <f>IF($E3476=1,SUMIFS(Registros!$F$2:$F$6000,Registros!$A$2:$A$6000,"NP",Registros!$B$2:$B$6000,$A3476),0)</f>
        <v>0</v>
      </c>
      <c r="G3476">
        <f>IF(COUNTIFS(Registros!$A$2:$A$6000,"MOV",Registros!$B$2:$B$6000,$A3476)&gt;0,1,0)</f>
        <v>1</v>
      </c>
      <c r="H3476">
        <f>IF($G3476=1,SUMIFS(Registros!$F$2:$F$6000,Registros!$A$2:$A$6000,"MOV",Registros!$B$2:$B$6000,$A3476),0)</f>
        <v>15</v>
      </c>
      <c r="I3476">
        <f>IF(COUNTIFS(Registros!$A$2:$A$6000,"CS",Registros!$B$2:$B$6000,$A3476)&gt;0,1,0)</f>
        <v>0</v>
      </c>
      <c r="J3476">
        <f>IF($I3476=1,SUMIFS(Registros!$I$2:$I$6000,Registros!$A$2:$A$6000,"CS",Registros!$B$2:$B$6000,$A3476),0)</f>
        <v>0</v>
      </c>
      <c r="K3476">
        <f>IF(COUNTIFS(Winback!$K$2:$K$300,$A3476)&gt;0,1,0)</f>
        <v>0</v>
      </c>
      <c r="L3476">
        <f>IF(AND($K3476=1,LEFT($A3476,3)="WB-"),SUMIFS(Winback!$D$2:$D$300,Winback!$K$2:$K$300,$A3476),0)</f>
        <v>0</v>
      </c>
      <c r="M3476">
        <f>IF(OR($E3476=1,$G3476=1,SUMIFS(Registros!$J$2:$J$6000,Registros!$B$2:$B$6000,$A3476)&gt;0),1,0)</f>
        <v>1</v>
      </c>
      <c r="N3476">
        <f>IF($J3476&gt;0,1,IF(COUNTIFS(Registros!$A$2:$A$6000,"CS",Registros!$B$2:$B$6000,$A3476,Registros!$K$2:$K$6000,"&lt;&gt;")&gt;0,1,0))</f>
        <v>0</v>
      </c>
      <c r="O3476" t="str">
        <f t="shared" si="270"/>
        <v>SOLO MÓVIL</v>
      </c>
      <c r="P3476" t="str">
        <f t="shared" si="271"/>
        <v>Ofrecer fijo + internet (FLBBTV)</v>
      </c>
      <c r="Q3476">
        <f t="shared" si="272"/>
        <v>15</v>
      </c>
      <c r="R3476">
        <f>IFERROR(VLOOKUP($A3476,Registros!$B$2:$G$6000,6,0),IFERROR(INDEX(Winback!$C$2:$C$300,MATCH($A3476,Winback!$K$2:$K$300,0)),""))</f>
        <v>0</v>
      </c>
      <c r="S3476" t="str">
        <f t="shared" si="273"/>
        <v>+MOV</v>
      </c>
      <c r="T3476">
        <f t="shared" si="274"/>
        <v>1</v>
      </c>
    </row>
    <row r="3477" spans="1:20" x14ac:dyDescent="0.35">
      <c r="A3477" t="s">
        <v>17137</v>
      </c>
      <c r="B3477" t="s">
        <v>17138</v>
      </c>
      <c r="C3477" t="s">
        <v>17139</v>
      </c>
      <c r="D3477" t="s">
        <v>17140</v>
      </c>
      <c r="E3477">
        <f>IF(COUNTIFS(Registros!$A$2:$A$6000,"NP",Registros!$B$2:$B$6000,$A3477)&gt;0,1,0)</f>
        <v>0</v>
      </c>
      <c r="F3477">
        <f>IF($E3477=1,SUMIFS(Registros!$F$2:$F$6000,Registros!$A$2:$A$6000,"NP",Registros!$B$2:$B$6000,$A3477),0)</f>
        <v>0</v>
      </c>
      <c r="G3477">
        <f>IF(COUNTIFS(Registros!$A$2:$A$6000,"MOV",Registros!$B$2:$B$6000,$A3477)&gt;0,1,0)</f>
        <v>1</v>
      </c>
      <c r="H3477">
        <f>IF($G3477=1,SUMIFS(Registros!$F$2:$F$6000,Registros!$A$2:$A$6000,"MOV",Registros!$B$2:$B$6000,$A3477),0)</f>
        <v>15</v>
      </c>
      <c r="I3477">
        <f>IF(COUNTIFS(Registros!$A$2:$A$6000,"CS",Registros!$B$2:$B$6000,$A3477)&gt;0,1,0)</f>
        <v>0</v>
      </c>
      <c r="J3477">
        <f>IF($I3477=1,SUMIFS(Registros!$I$2:$I$6000,Registros!$A$2:$A$6000,"CS",Registros!$B$2:$B$6000,$A3477),0)</f>
        <v>0</v>
      </c>
      <c r="K3477">
        <f>IF(COUNTIFS(Winback!$K$2:$K$300,$A3477)&gt;0,1,0)</f>
        <v>0</v>
      </c>
      <c r="L3477">
        <f>IF(AND($K3477=1,LEFT($A3477,3)="WB-"),SUMIFS(Winback!$D$2:$D$300,Winback!$K$2:$K$300,$A3477),0)</f>
        <v>0</v>
      </c>
      <c r="M3477">
        <f>IF(OR($E3477=1,$G3477=1,SUMIFS(Registros!$J$2:$J$6000,Registros!$B$2:$B$6000,$A3477)&gt;0),1,0)</f>
        <v>1</v>
      </c>
      <c r="N3477">
        <f>IF($J3477&gt;0,1,IF(COUNTIFS(Registros!$A$2:$A$6000,"CS",Registros!$B$2:$B$6000,$A3477,Registros!$K$2:$K$6000,"&lt;&gt;")&gt;0,1,0))</f>
        <v>0</v>
      </c>
      <c r="O3477" t="str">
        <f t="shared" si="270"/>
        <v>SOLO MÓVIL</v>
      </c>
      <c r="P3477" t="str">
        <f t="shared" si="271"/>
        <v>Ofrecer fijo + internet (FLBBTV)</v>
      </c>
      <c r="Q3477">
        <f t="shared" si="272"/>
        <v>15</v>
      </c>
      <c r="R3477">
        <f>IFERROR(VLOOKUP($A3477,Registros!$B$2:$G$6000,6,0),IFERROR(INDEX(Winback!$C$2:$C$300,MATCH($A3477,Winback!$K$2:$K$300,0)),""))</f>
        <v>0</v>
      </c>
      <c r="S3477" t="str">
        <f t="shared" si="273"/>
        <v>+MOV</v>
      </c>
      <c r="T3477">
        <f t="shared" si="274"/>
        <v>1</v>
      </c>
    </row>
    <row r="3478" spans="1:20" x14ac:dyDescent="0.35">
      <c r="A3478" t="s">
        <v>17142</v>
      </c>
      <c r="B3478" t="s">
        <v>17143</v>
      </c>
      <c r="C3478" t="s">
        <v>17144</v>
      </c>
      <c r="D3478" t="s">
        <v>17145</v>
      </c>
      <c r="E3478">
        <f>IF(COUNTIFS(Registros!$A$2:$A$6000,"NP",Registros!$B$2:$B$6000,$A3478)&gt;0,1,0)</f>
        <v>0</v>
      </c>
      <c r="F3478">
        <f>IF($E3478=1,SUMIFS(Registros!$F$2:$F$6000,Registros!$A$2:$A$6000,"NP",Registros!$B$2:$B$6000,$A3478),0)</f>
        <v>0</v>
      </c>
      <c r="G3478">
        <f>IF(COUNTIFS(Registros!$A$2:$A$6000,"MOV",Registros!$B$2:$B$6000,$A3478)&gt;0,1,0)</f>
        <v>1</v>
      </c>
      <c r="H3478">
        <f>IF($G3478=1,SUMIFS(Registros!$F$2:$F$6000,Registros!$A$2:$A$6000,"MOV",Registros!$B$2:$B$6000,$A3478),0)</f>
        <v>18</v>
      </c>
      <c r="I3478">
        <f>IF(COUNTIFS(Registros!$A$2:$A$6000,"CS",Registros!$B$2:$B$6000,$A3478)&gt;0,1,0)</f>
        <v>0</v>
      </c>
      <c r="J3478">
        <f>IF($I3478=1,SUMIFS(Registros!$I$2:$I$6000,Registros!$A$2:$A$6000,"CS",Registros!$B$2:$B$6000,$A3478),0)</f>
        <v>0</v>
      </c>
      <c r="K3478">
        <f>IF(COUNTIFS(Winback!$K$2:$K$300,$A3478)&gt;0,1,0)</f>
        <v>0</v>
      </c>
      <c r="L3478">
        <f>IF(AND($K3478=1,LEFT($A3478,3)="WB-"),SUMIFS(Winback!$D$2:$D$300,Winback!$K$2:$K$300,$A3478),0)</f>
        <v>0</v>
      </c>
      <c r="M3478">
        <f>IF(OR($E3478=1,$G3478=1,SUMIFS(Registros!$J$2:$J$6000,Registros!$B$2:$B$6000,$A3478)&gt;0),1,0)</f>
        <v>1</v>
      </c>
      <c r="N3478">
        <f>IF($J3478&gt;0,1,IF(COUNTIFS(Registros!$A$2:$A$6000,"CS",Registros!$B$2:$B$6000,$A3478,Registros!$K$2:$K$6000,"&lt;&gt;")&gt;0,1,0))</f>
        <v>0</v>
      </c>
      <c r="O3478" t="str">
        <f t="shared" si="270"/>
        <v>SOLO MÓVIL</v>
      </c>
      <c r="P3478" t="str">
        <f t="shared" si="271"/>
        <v>Ofrecer fijo + internet (FLBBTV)</v>
      </c>
      <c r="Q3478">
        <f t="shared" si="272"/>
        <v>18</v>
      </c>
      <c r="R3478">
        <f>IFERROR(VLOOKUP($A3478,Registros!$B$2:$G$6000,6,0),IFERROR(INDEX(Winback!$C$2:$C$300,MATCH($A3478,Winback!$K$2:$K$300,0)),""))</f>
        <v>0</v>
      </c>
      <c r="S3478" t="str">
        <f t="shared" si="273"/>
        <v>+MOV</v>
      </c>
      <c r="T3478">
        <f t="shared" si="274"/>
        <v>1</v>
      </c>
    </row>
    <row r="3479" spans="1:20" x14ac:dyDescent="0.35">
      <c r="A3479" t="s">
        <v>17147</v>
      </c>
      <c r="B3479" t="s">
        <v>17148</v>
      </c>
      <c r="C3479" t="s">
        <v>17149</v>
      </c>
      <c r="D3479" t="s">
        <v>17150</v>
      </c>
      <c r="E3479">
        <f>IF(COUNTIFS(Registros!$A$2:$A$6000,"NP",Registros!$B$2:$B$6000,$A3479)&gt;0,1,0)</f>
        <v>0</v>
      </c>
      <c r="F3479">
        <f>IF($E3479=1,SUMIFS(Registros!$F$2:$F$6000,Registros!$A$2:$A$6000,"NP",Registros!$B$2:$B$6000,$A3479),0)</f>
        <v>0</v>
      </c>
      <c r="G3479">
        <f>IF(COUNTIFS(Registros!$A$2:$A$6000,"MOV",Registros!$B$2:$B$6000,$A3479)&gt;0,1,0)</f>
        <v>1</v>
      </c>
      <c r="H3479">
        <f>IF($G3479=1,SUMIFS(Registros!$F$2:$F$6000,Registros!$A$2:$A$6000,"MOV",Registros!$B$2:$B$6000,$A3479),0)</f>
        <v>15</v>
      </c>
      <c r="I3479">
        <f>IF(COUNTIFS(Registros!$A$2:$A$6000,"CS",Registros!$B$2:$B$6000,$A3479)&gt;0,1,0)</f>
        <v>0</v>
      </c>
      <c r="J3479">
        <f>IF($I3479=1,SUMIFS(Registros!$I$2:$I$6000,Registros!$A$2:$A$6000,"CS",Registros!$B$2:$B$6000,$A3479),0)</f>
        <v>0</v>
      </c>
      <c r="K3479">
        <f>IF(COUNTIFS(Winback!$K$2:$K$300,$A3479)&gt;0,1,0)</f>
        <v>0</v>
      </c>
      <c r="L3479">
        <f>IF(AND($K3479=1,LEFT($A3479,3)="WB-"),SUMIFS(Winback!$D$2:$D$300,Winback!$K$2:$K$300,$A3479),0)</f>
        <v>0</v>
      </c>
      <c r="M3479">
        <f>IF(OR($E3479=1,$G3479=1,SUMIFS(Registros!$J$2:$J$6000,Registros!$B$2:$B$6000,$A3479)&gt;0),1,0)</f>
        <v>1</v>
      </c>
      <c r="N3479">
        <f>IF($J3479&gt;0,1,IF(COUNTIFS(Registros!$A$2:$A$6000,"CS",Registros!$B$2:$B$6000,$A3479,Registros!$K$2:$K$6000,"&lt;&gt;")&gt;0,1,0))</f>
        <v>0</v>
      </c>
      <c r="O3479" t="str">
        <f t="shared" si="270"/>
        <v>SOLO MÓVIL</v>
      </c>
      <c r="P3479" t="str">
        <f t="shared" si="271"/>
        <v>Ofrecer fijo + internet (FLBBTV)</v>
      </c>
      <c r="Q3479">
        <f t="shared" si="272"/>
        <v>15</v>
      </c>
      <c r="R3479">
        <f>IFERROR(VLOOKUP($A3479,Registros!$B$2:$G$6000,6,0),IFERROR(INDEX(Winback!$C$2:$C$300,MATCH($A3479,Winback!$K$2:$K$300,0)),""))</f>
        <v>0</v>
      </c>
      <c r="S3479" t="str">
        <f t="shared" si="273"/>
        <v>+MOV</v>
      </c>
      <c r="T3479">
        <f t="shared" si="274"/>
        <v>1</v>
      </c>
    </row>
    <row r="3480" spans="1:20" x14ac:dyDescent="0.35">
      <c r="A3480" t="s">
        <v>17152</v>
      </c>
      <c r="B3480" t="s">
        <v>17153</v>
      </c>
      <c r="C3480" t="s">
        <v>17154</v>
      </c>
      <c r="D3480" t="s">
        <v>17155</v>
      </c>
      <c r="E3480">
        <f>IF(COUNTIFS(Registros!$A$2:$A$6000,"NP",Registros!$B$2:$B$6000,$A3480)&gt;0,1,0)</f>
        <v>0</v>
      </c>
      <c r="F3480">
        <f>IF($E3480=1,SUMIFS(Registros!$F$2:$F$6000,Registros!$A$2:$A$6000,"NP",Registros!$B$2:$B$6000,$A3480),0)</f>
        <v>0</v>
      </c>
      <c r="G3480">
        <f>IF(COUNTIFS(Registros!$A$2:$A$6000,"MOV",Registros!$B$2:$B$6000,$A3480)&gt;0,1,0)</f>
        <v>1</v>
      </c>
      <c r="H3480">
        <f>IF($G3480=1,SUMIFS(Registros!$F$2:$F$6000,Registros!$A$2:$A$6000,"MOV",Registros!$B$2:$B$6000,$A3480),0)</f>
        <v>19.52</v>
      </c>
      <c r="I3480">
        <f>IF(COUNTIFS(Registros!$A$2:$A$6000,"CS",Registros!$B$2:$B$6000,$A3480)&gt;0,1,0)</f>
        <v>0</v>
      </c>
      <c r="J3480">
        <f>IF($I3480=1,SUMIFS(Registros!$I$2:$I$6000,Registros!$A$2:$A$6000,"CS",Registros!$B$2:$B$6000,$A3480),0)</f>
        <v>0</v>
      </c>
      <c r="K3480">
        <f>IF(COUNTIFS(Winback!$K$2:$K$300,$A3480)&gt;0,1,0)</f>
        <v>0</v>
      </c>
      <c r="L3480">
        <f>IF(AND($K3480=1,LEFT($A3480,3)="WB-"),SUMIFS(Winback!$D$2:$D$300,Winback!$K$2:$K$300,$A3480),0)</f>
        <v>0</v>
      </c>
      <c r="M3480">
        <f>IF(OR($E3480=1,$G3480=1,SUMIFS(Registros!$J$2:$J$6000,Registros!$B$2:$B$6000,$A3480)&gt;0),1,0)</f>
        <v>1</v>
      </c>
      <c r="N3480">
        <f>IF($J3480&gt;0,1,IF(COUNTIFS(Registros!$A$2:$A$6000,"CS",Registros!$B$2:$B$6000,$A3480,Registros!$K$2:$K$6000,"&lt;&gt;")&gt;0,1,0))</f>
        <v>0</v>
      </c>
      <c r="O3480" t="str">
        <f t="shared" si="270"/>
        <v>SOLO MÓVIL</v>
      </c>
      <c r="P3480" t="str">
        <f t="shared" si="271"/>
        <v>Ofrecer fijo + internet (FLBBTV)</v>
      </c>
      <c r="Q3480">
        <f t="shared" si="272"/>
        <v>19.52</v>
      </c>
      <c r="R3480">
        <f>IFERROR(VLOOKUP($A3480,Registros!$B$2:$G$6000,6,0),IFERROR(INDEX(Winback!$C$2:$C$300,MATCH($A3480,Winback!$K$2:$K$300,0)),""))</f>
        <v>0</v>
      </c>
      <c r="S3480" t="str">
        <f t="shared" si="273"/>
        <v>+MOV</v>
      </c>
      <c r="T3480">
        <f t="shared" si="274"/>
        <v>1</v>
      </c>
    </row>
    <row r="3481" spans="1:20" x14ac:dyDescent="0.35">
      <c r="A3481" t="s">
        <v>17157</v>
      </c>
      <c r="B3481" t="s">
        <v>17158</v>
      </c>
      <c r="C3481" t="s">
        <v>17159</v>
      </c>
      <c r="D3481" t="s">
        <v>17160</v>
      </c>
      <c r="E3481">
        <f>IF(COUNTIFS(Registros!$A$2:$A$6000,"NP",Registros!$B$2:$B$6000,$A3481)&gt;0,1,0)</f>
        <v>0</v>
      </c>
      <c r="F3481">
        <f>IF($E3481=1,SUMIFS(Registros!$F$2:$F$6000,Registros!$A$2:$A$6000,"NP",Registros!$B$2:$B$6000,$A3481),0)</f>
        <v>0</v>
      </c>
      <c r="G3481">
        <f>IF(COUNTIFS(Registros!$A$2:$A$6000,"MOV",Registros!$B$2:$B$6000,$A3481)&gt;0,1,0)</f>
        <v>1</v>
      </c>
      <c r="H3481">
        <f>IF($G3481=1,SUMIFS(Registros!$F$2:$F$6000,Registros!$A$2:$A$6000,"MOV",Registros!$B$2:$B$6000,$A3481),0)</f>
        <v>20</v>
      </c>
      <c r="I3481">
        <f>IF(COUNTIFS(Registros!$A$2:$A$6000,"CS",Registros!$B$2:$B$6000,$A3481)&gt;0,1,0)</f>
        <v>0</v>
      </c>
      <c r="J3481">
        <f>IF($I3481=1,SUMIFS(Registros!$I$2:$I$6000,Registros!$A$2:$A$6000,"CS",Registros!$B$2:$B$6000,$A3481),0)</f>
        <v>0</v>
      </c>
      <c r="K3481">
        <f>IF(COUNTIFS(Winback!$K$2:$K$300,$A3481)&gt;0,1,0)</f>
        <v>0</v>
      </c>
      <c r="L3481">
        <f>IF(AND($K3481=1,LEFT($A3481,3)="WB-"),SUMIFS(Winback!$D$2:$D$300,Winback!$K$2:$K$300,$A3481),0)</f>
        <v>0</v>
      </c>
      <c r="M3481">
        <f>IF(OR($E3481=1,$G3481=1,SUMIFS(Registros!$J$2:$J$6000,Registros!$B$2:$B$6000,$A3481)&gt;0),1,0)</f>
        <v>1</v>
      </c>
      <c r="N3481">
        <f>IF($J3481&gt;0,1,IF(COUNTIFS(Registros!$A$2:$A$6000,"CS",Registros!$B$2:$B$6000,$A3481,Registros!$K$2:$K$6000,"&lt;&gt;")&gt;0,1,0))</f>
        <v>0</v>
      </c>
      <c r="O3481" t="str">
        <f t="shared" si="270"/>
        <v>SOLO MÓVIL</v>
      </c>
      <c r="P3481" t="str">
        <f t="shared" si="271"/>
        <v>Ofrecer fijo + internet (FLBBTV)</v>
      </c>
      <c r="Q3481">
        <f t="shared" si="272"/>
        <v>20</v>
      </c>
      <c r="R3481">
        <f>IFERROR(VLOOKUP($A3481,Registros!$B$2:$G$6000,6,0),IFERROR(INDEX(Winback!$C$2:$C$300,MATCH($A3481,Winback!$K$2:$K$300,0)),""))</f>
        <v>0</v>
      </c>
      <c r="S3481" t="str">
        <f t="shared" si="273"/>
        <v>+MOV</v>
      </c>
      <c r="T3481">
        <f t="shared" si="274"/>
        <v>1</v>
      </c>
    </row>
    <row r="3482" spans="1:20" x14ac:dyDescent="0.35">
      <c r="A3482" t="s">
        <v>17162</v>
      </c>
      <c r="B3482" t="s">
        <v>17163</v>
      </c>
      <c r="C3482" t="s">
        <v>17164</v>
      </c>
      <c r="D3482" t="s">
        <v>17165</v>
      </c>
      <c r="E3482">
        <f>IF(COUNTIFS(Registros!$A$2:$A$6000,"NP",Registros!$B$2:$B$6000,$A3482)&gt;0,1,0)</f>
        <v>0</v>
      </c>
      <c r="F3482">
        <f>IF($E3482=1,SUMIFS(Registros!$F$2:$F$6000,Registros!$A$2:$A$6000,"NP",Registros!$B$2:$B$6000,$A3482),0)</f>
        <v>0</v>
      </c>
      <c r="G3482">
        <f>IF(COUNTIFS(Registros!$A$2:$A$6000,"MOV",Registros!$B$2:$B$6000,$A3482)&gt;0,1,0)</f>
        <v>1</v>
      </c>
      <c r="H3482">
        <f>IF($G3482=1,SUMIFS(Registros!$F$2:$F$6000,Registros!$A$2:$A$6000,"MOV",Registros!$B$2:$B$6000,$A3482),0)</f>
        <v>15</v>
      </c>
      <c r="I3482">
        <f>IF(COUNTIFS(Registros!$A$2:$A$6000,"CS",Registros!$B$2:$B$6000,$A3482)&gt;0,1,0)</f>
        <v>0</v>
      </c>
      <c r="J3482">
        <f>IF($I3482=1,SUMIFS(Registros!$I$2:$I$6000,Registros!$A$2:$A$6000,"CS",Registros!$B$2:$B$6000,$A3482),0)</f>
        <v>0</v>
      </c>
      <c r="K3482">
        <f>IF(COUNTIFS(Winback!$K$2:$K$300,$A3482)&gt;0,1,0)</f>
        <v>0</v>
      </c>
      <c r="L3482">
        <f>IF(AND($K3482=1,LEFT($A3482,3)="WB-"),SUMIFS(Winback!$D$2:$D$300,Winback!$K$2:$K$300,$A3482),0)</f>
        <v>0</v>
      </c>
      <c r="M3482">
        <f>IF(OR($E3482=1,$G3482=1,SUMIFS(Registros!$J$2:$J$6000,Registros!$B$2:$B$6000,$A3482)&gt;0),1,0)</f>
        <v>1</v>
      </c>
      <c r="N3482">
        <f>IF($J3482&gt;0,1,IF(COUNTIFS(Registros!$A$2:$A$6000,"CS",Registros!$B$2:$B$6000,$A3482,Registros!$K$2:$K$6000,"&lt;&gt;")&gt;0,1,0))</f>
        <v>0</v>
      </c>
      <c r="O3482" t="str">
        <f t="shared" si="270"/>
        <v>SOLO MÓVIL</v>
      </c>
      <c r="P3482" t="str">
        <f t="shared" si="271"/>
        <v>Ofrecer fijo + internet (FLBBTV)</v>
      </c>
      <c r="Q3482">
        <f t="shared" si="272"/>
        <v>15</v>
      </c>
      <c r="R3482">
        <f>IFERROR(VLOOKUP($A3482,Registros!$B$2:$G$6000,6,0),IFERROR(INDEX(Winback!$C$2:$C$300,MATCH($A3482,Winback!$K$2:$K$300,0)),""))</f>
        <v>0</v>
      </c>
      <c r="S3482" t="str">
        <f t="shared" si="273"/>
        <v>+MOV</v>
      </c>
      <c r="T3482">
        <f t="shared" si="274"/>
        <v>1</v>
      </c>
    </row>
    <row r="3483" spans="1:20" x14ac:dyDescent="0.35">
      <c r="A3483" t="s">
        <v>17167</v>
      </c>
      <c r="B3483" t="s">
        <v>17168</v>
      </c>
      <c r="C3483" t="s">
        <v>17169</v>
      </c>
      <c r="D3483" t="s">
        <v>17170</v>
      </c>
      <c r="E3483">
        <f>IF(COUNTIFS(Registros!$A$2:$A$6000,"NP",Registros!$B$2:$B$6000,$A3483)&gt;0,1,0)</f>
        <v>0</v>
      </c>
      <c r="F3483">
        <f>IF($E3483=1,SUMIFS(Registros!$F$2:$F$6000,Registros!$A$2:$A$6000,"NP",Registros!$B$2:$B$6000,$A3483),0)</f>
        <v>0</v>
      </c>
      <c r="G3483">
        <f>IF(COUNTIFS(Registros!$A$2:$A$6000,"MOV",Registros!$B$2:$B$6000,$A3483)&gt;0,1,0)</f>
        <v>1</v>
      </c>
      <c r="H3483">
        <f>IF($G3483=1,SUMIFS(Registros!$F$2:$F$6000,Registros!$A$2:$A$6000,"MOV",Registros!$B$2:$B$6000,$A3483),0)</f>
        <v>27.91</v>
      </c>
      <c r="I3483">
        <f>IF(COUNTIFS(Registros!$A$2:$A$6000,"CS",Registros!$B$2:$B$6000,$A3483)&gt;0,1,0)</f>
        <v>0</v>
      </c>
      <c r="J3483">
        <f>IF($I3483=1,SUMIFS(Registros!$I$2:$I$6000,Registros!$A$2:$A$6000,"CS",Registros!$B$2:$B$6000,$A3483),0)</f>
        <v>0</v>
      </c>
      <c r="K3483">
        <f>IF(COUNTIFS(Winback!$K$2:$K$300,$A3483)&gt;0,1,0)</f>
        <v>0</v>
      </c>
      <c r="L3483">
        <f>IF(AND($K3483=1,LEFT($A3483,3)="WB-"),SUMIFS(Winback!$D$2:$D$300,Winback!$K$2:$K$300,$A3483),0)</f>
        <v>0</v>
      </c>
      <c r="M3483">
        <f>IF(OR($E3483=1,$G3483=1,SUMIFS(Registros!$J$2:$J$6000,Registros!$B$2:$B$6000,$A3483)&gt;0),1,0)</f>
        <v>1</v>
      </c>
      <c r="N3483">
        <f>IF($J3483&gt;0,1,IF(COUNTIFS(Registros!$A$2:$A$6000,"CS",Registros!$B$2:$B$6000,$A3483,Registros!$K$2:$K$6000,"&lt;&gt;")&gt;0,1,0))</f>
        <v>0</v>
      </c>
      <c r="O3483" t="str">
        <f t="shared" si="270"/>
        <v>SOLO MÓVIL</v>
      </c>
      <c r="P3483" t="str">
        <f t="shared" si="271"/>
        <v>Ofrecer fijo + internet (FLBBTV)</v>
      </c>
      <c r="Q3483">
        <f t="shared" si="272"/>
        <v>27.91</v>
      </c>
      <c r="R3483">
        <f>IFERROR(VLOOKUP($A3483,Registros!$B$2:$G$6000,6,0),IFERROR(INDEX(Winback!$C$2:$C$300,MATCH($A3483,Winback!$K$2:$K$300,0)),""))</f>
        <v>0</v>
      </c>
      <c r="S3483" t="str">
        <f t="shared" si="273"/>
        <v>+MOV</v>
      </c>
      <c r="T3483">
        <f t="shared" si="274"/>
        <v>1</v>
      </c>
    </row>
    <row r="3484" spans="1:20" x14ac:dyDescent="0.35">
      <c r="A3484" t="s">
        <v>17172</v>
      </c>
      <c r="B3484" t="s">
        <v>17173</v>
      </c>
      <c r="C3484" t="s">
        <v>17174</v>
      </c>
      <c r="D3484" t="s">
        <v>17175</v>
      </c>
      <c r="E3484">
        <f>IF(COUNTIFS(Registros!$A$2:$A$6000,"NP",Registros!$B$2:$B$6000,$A3484)&gt;0,1,0)</f>
        <v>0</v>
      </c>
      <c r="F3484">
        <f>IF($E3484=1,SUMIFS(Registros!$F$2:$F$6000,Registros!$A$2:$A$6000,"NP",Registros!$B$2:$B$6000,$A3484),0)</f>
        <v>0</v>
      </c>
      <c r="G3484">
        <f>IF(COUNTIFS(Registros!$A$2:$A$6000,"MOV",Registros!$B$2:$B$6000,$A3484)&gt;0,1,0)</f>
        <v>1</v>
      </c>
      <c r="H3484">
        <f>IF($G3484=1,SUMIFS(Registros!$F$2:$F$6000,Registros!$A$2:$A$6000,"MOV",Registros!$B$2:$B$6000,$A3484),0)</f>
        <v>15</v>
      </c>
      <c r="I3484">
        <f>IF(COUNTIFS(Registros!$A$2:$A$6000,"CS",Registros!$B$2:$B$6000,$A3484)&gt;0,1,0)</f>
        <v>0</v>
      </c>
      <c r="J3484">
        <f>IF($I3484=1,SUMIFS(Registros!$I$2:$I$6000,Registros!$A$2:$A$6000,"CS",Registros!$B$2:$B$6000,$A3484),0)</f>
        <v>0</v>
      </c>
      <c r="K3484">
        <f>IF(COUNTIFS(Winback!$K$2:$K$300,$A3484)&gt;0,1,0)</f>
        <v>0</v>
      </c>
      <c r="L3484">
        <f>IF(AND($K3484=1,LEFT($A3484,3)="WB-"),SUMIFS(Winback!$D$2:$D$300,Winback!$K$2:$K$300,$A3484),0)</f>
        <v>0</v>
      </c>
      <c r="M3484">
        <f>IF(OR($E3484=1,$G3484=1,SUMIFS(Registros!$J$2:$J$6000,Registros!$B$2:$B$6000,$A3484)&gt;0),1,0)</f>
        <v>1</v>
      </c>
      <c r="N3484">
        <f>IF($J3484&gt;0,1,IF(COUNTIFS(Registros!$A$2:$A$6000,"CS",Registros!$B$2:$B$6000,$A3484,Registros!$K$2:$K$6000,"&lt;&gt;")&gt;0,1,0))</f>
        <v>0</v>
      </c>
      <c r="O3484" t="str">
        <f t="shared" si="270"/>
        <v>SOLO MÓVIL</v>
      </c>
      <c r="P3484" t="str">
        <f t="shared" si="271"/>
        <v>Ofrecer fijo + internet (FLBBTV)</v>
      </c>
      <c r="Q3484">
        <f t="shared" si="272"/>
        <v>15</v>
      </c>
      <c r="R3484">
        <f>IFERROR(VLOOKUP($A3484,Registros!$B$2:$G$6000,6,0),IFERROR(INDEX(Winback!$C$2:$C$300,MATCH($A3484,Winback!$K$2:$K$300,0)),""))</f>
        <v>0</v>
      </c>
      <c r="S3484" t="str">
        <f t="shared" si="273"/>
        <v>+MOV</v>
      </c>
      <c r="T3484">
        <f t="shared" si="274"/>
        <v>1</v>
      </c>
    </row>
    <row r="3485" spans="1:20" x14ac:dyDescent="0.35">
      <c r="A3485" t="s">
        <v>17177</v>
      </c>
      <c r="B3485" t="s">
        <v>17178</v>
      </c>
      <c r="C3485" t="s">
        <v>17179</v>
      </c>
      <c r="D3485" t="s">
        <v>17180</v>
      </c>
      <c r="E3485">
        <f>IF(COUNTIFS(Registros!$A$2:$A$6000,"NP",Registros!$B$2:$B$6000,$A3485)&gt;0,1,0)</f>
        <v>0</v>
      </c>
      <c r="F3485">
        <f>IF($E3485=1,SUMIFS(Registros!$F$2:$F$6000,Registros!$A$2:$A$6000,"NP",Registros!$B$2:$B$6000,$A3485),0)</f>
        <v>0</v>
      </c>
      <c r="G3485">
        <f>IF(COUNTIFS(Registros!$A$2:$A$6000,"MOV",Registros!$B$2:$B$6000,$A3485)&gt;0,1,0)</f>
        <v>1</v>
      </c>
      <c r="H3485">
        <f>IF($G3485=1,SUMIFS(Registros!$F$2:$F$6000,Registros!$A$2:$A$6000,"MOV",Registros!$B$2:$B$6000,$A3485),0)</f>
        <v>0</v>
      </c>
      <c r="I3485">
        <f>IF(COUNTIFS(Registros!$A$2:$A$6000,"CS",Registros!$B$2:$B$6000,$A3485)&gt;0,1,0)</f>
        <v>0</v>
      </c>
      <c r="J3485">
        <f>IF($I3485=1,SUMIFS(Registros!$I$2:$I$6000,Registros!$A$2:$A$6000,"CS",Registros!$B$2:$B$6000,$A3485),0)</f>
        <v>0</v>
      </c>
      <c r="K3485">
        <f>IF(COUNTIFS(Winback!$K$2:$K$300,$A3485)&gt;0,1,0)</f>
        <v>0</v>
      </c>
      <c r="L3485">
        <f>IF(AND($K3485=1,LEFT($A3485,3)="WB-"),SUMIFS(Winback!$D$2:$D$300,Winback!$K$2:$K$300,$A3485),0)</f>
        <v>0</v>
      </c>
      <c r="M3485">
        <f>IF(OR($E3485=1,$G3485=1,SUMIFS(Registros!$J$2:$J$6000,Registros!$B$2:$B$6000,$A3485)&gt;0),1,0)</f>
        <v>1</v>
      </c>
      <c r="N3485">
        <f>IF($J3485&gt;0,1,IF(COUNTIFS(Registros!$A$2:$A$6000,"CS",Registros!$B$2:$B$6000,$A3485,Registros!$K$2:$K$6000,"&lt;&gt;")&gt;0,1,0))</f>
        <v>0</v>
      </c>
      <c r="O3485" t="str">
        <f t="shared" si="270"/>
        <v>SOLO MÓVIL</v>
      </c>
      <c r="P3485" t="str">
        <f t="shared" si="271"/>
        <v>Ofrecer fijo + internet (FLBBTV)</v>
      </c>
      <c r="Q3485">
        <f t="shared" si="272"/>
        <v>0</v>
      </c>
      <c r="R3485">
        <f>IFERROR(VLOOKUP($A3485,Registros!$B$2:$G$6000,6,0),IFERROR(INDEX(Winback!$C$2:$C$300,MATCH($A3485,Winback!$K$2:$K$300,0)),""))</f>
        <v>0</v>
      </c>
      <c r="S3485" t="str">
        <f t="shared" si="273"/>
        <v>+MOV</v>
      </c>
      <c r="T3485">
        <f t="shared" si="274"/>
        <v>1</v>
      </c>
    </row>
    <row r="3486" spans="1:20" x14ac:dyDescent="0.35">
      <c r="A3486" t="s">
        <v>17181</v>
      </c>
      <c r="B3486" t="s">
        <v>17182</v>
      </c>
      <c r="C3486" t="s">
        <v>17183</v>
      </c>
      <c r="D3486" t="s">
        <v>17184</v>
      </c>
      <c r="E3486">
        <f>IF(COUNTIFS(Registros!$A$2:$A$6000,"NP",Registros!$B$2:$B$6000,$A3486)&gt;0,1,0)</f>
        <v>0</v>
      </c>
      <c r="F3486">
        <f>IF($E3486=1,SUMIFS(Registros!$F$2:$F$6000,Registros!$A$2:$A$6000,"NP",Registros!$B$2:$B$6000,$A3486),0)</f>
        <v>0</v>
      </c>
      <c r="G3486">
        <f>IF(COUNTIFS(Registros!$A$2:$A$6000,"MOV",Registros!$B$2:$B$6000,$A3486)&gt;0,1,0)</f>
        <v>1</v>
      </c>
      <c r="H3486">
        <f>IF($G3486=1,SUMIFS(Registros!$F$2:$F$6000,Registros!$A$2:$A$6000,"MOV",Registros!$B$2:$B$6000,$A3486),0)</f>
        <v>15</v>
      </c>
      <c r="I3486">
        <f>IF(COUNTIFS(Registros!$A$2:$A$6000,"CS",Registros!$B$2:$B$6000,$A3486)&gt;0,1,0)</f>
        <v>0</v>
      </c>
      <c r="J3486">
        <f>IF($I3486=1,SUMIFS(Registros!$I$2:$I$6000,Registros!$A$2:$A$6000,"CS",Registros!$B$2:$B$6000,$A3486),0)</f>
        <v>0</v>
      </c>
      <c r="K3486">
        <f>IF(COUNTIFS(Winback!$K$2:$K$300,$A3486)&gt;0,1,0)</f>
        <v>0</v>
      </c>
      <c r="L3486">
        <f>IF(AND($K3486=1,LEFT($A3486,3)="WB-"),SUMIFS(Winback!$D$2:$D$300,Winback!$K$2:$K$300,$A3486),0)</f>
        <v>0</v>
      </c>
      <c r="M3486">
        <f>IF(OR($E3486=1,$G3486=1,SUMIFS(Registros!$J$2:$J$6000,Registros!$B$2:$B$6000,$A3486)&gt;0),1,0)</f>
        <v>1</v>
      </c>
      <c r="N3486">
        <f>IF($J3486&gt;0,1,IF(COUNTIFS(Registros!$A$2:$A$6000,"CS",Registros!$B$2:$B$6000,$A3486,Registros!$K$2:$K$6000,"&lt;&gt;")&gt;0,1,0))</f>
        <v>0</v>
      </c>
      <c r="O3486" t="str">
        <f t="shared" si="270"/>
        <v>SOLO MÓVIL</v>
      </c>
      <c r="P3486" t="str">
        <f t="shared" si="271"/>
        <v>Ofrecer fijo + internet (FLBBTV)</v>
      </c>
      <c r="Q3486">
        <f t="shared" si="272"/>
        <v>15</v>
      </c>
      <c r="R3486">
        <f>IFERROR(VLOOKUP($A3486,Registros!$B$2:$G$6000,6,0),IFERROR(INDEX(Winback!$C$2:$C$300,MATCH($A3486,Winback!$K$2:$K$300,0)),""))</f>
        <v>0</v>
      </c>
      <c r="S3486" t="str">
        <f t="shared" si="273"/>
        <v>+MOV</v>
      </c>
      <c r="T3486">
        <f t="shared" si="274"/>
        <v>1</v>
      </c>
    </row>
    <row r="3487" spans="1:20" x14ac:dyDescent="0.35">
      <c r="A3487" t="s">
        <v>17186</v>
      </c>
      <c r="B3487" t="s">
        <v>17187</v>
      </c>
      <c r="C3487" t="s">
        <v>17188</v>
      </c>
      <c r="D3487" t="s">
        <v>17189</v>
      </c>
      <c r="E3487">
        <f>IF(COUNTIFS(Registros!$A$2:$A$6000,"NP",Registros!$B$2:$B$6000,$A3487)&gt;0,1,0)</f>
        <v>0</v>
      </c>
      <c r="F3487">
        <f>IF($E3487=1,SUMIFS(Registros!$F$2:$F$6000,Registros!$A$2:$A$6000,"NP",Registros!$B$2:$B$6000,$A3487),0)</f>
        <v>0</v>
      </c>
      <c r="G3487">
        <f>IF(COUNTIFS(Registros!$A$2:$A$6000,"MOV",Registros!$B$2:$B$6000,$A3487)&gt;0,1,0)</f>
        <v>1</v>
      </c>
      <c r="H3487">
        <f>IF($G3487=1,SUMIFS(Registros!$F$2:$F$6000,Registros!$A$2:$A$6000,"MOV",Registros!$B$2:$B$6000,$A3487),0)</f>
        <v>16.25</v>
      </c>
      <c r="I3487">
        <f>IF(COUNTIFS(Registros!$A$2:$A$6000,"CS",Registros!$B$2:$B$6000,$A3487)&gt;0,1,0)</f>
        <v>0</v>
      </c>
      <c r="J3487">
        <f>IF($I3487=1,SUMIFS(Registros!$I$2:$I$6000,Registros!$A$2:$A$6000,"CS",Registros!$B$2:$B$6000,$A3487),0)</f>
        <v>0</v>
      </c>
      <c r="K3487">
        <f>IF(COUNTIFS(Winback!$K$2:$K$300,$A3487)&gt;0,1,0)</f>
        <v>0</v>
      </c>
      <c r="L3487">
        <f>IF(AND($K3487=1,LEFT($A3487,3)="WB-"),SUMIFS(Winback!$D$2:$D$300,Winback!$K$2:$K$300,$A3487),0)</f>
        <v>0</v>
      </c>
      <c r="M3487">
        <f>IF(OR($E3487=1,$G3487=1,SUMIFS(Registros!$J$2:$J$6000,Registros!$B$2:$B$6000,$A3487)&gt;0),1,0)</f>
        <v>1</v>
      </c>
      <c r="N3487">
        <f>IF($J3487&gt;0,1,IF(COUNTIFS(Registros!$A$2:$A$6000,"CS",Registros!$B$2:$B$6000,$A3487,Registros!$K$2:$K$6000,"&lt;&gt;")&gt;0,1,0))</f>
        <v>0</v>
      </c>
      <c r="O3487" t="str">
        <f t="shared" si="270"/>
        <v>SOLO MÓVIL</v>
      </c>
      <c r="P3487" t="str">
        <f t="shared" si="271"/>
        <v>Ofrecer fijo + internet (FLBBTV)</v>
      </c>
      <c r="Q3487">
        <f t="shared" si="272"/>
        <v>16.25</v>
      </c>
      <c r="R3487">
        <f>IFERROR(VLOOKUP($A3487,Registros!$B$2:$G$6000,6,0),IFERROR(INDEX(Winback!$C$2:$C$300,MATCH($A3487,Winback!$K$2:$K$300,0)),""))</f>
        <v>0</v>
      </c>
      <c r="S3487" t="str">
        <f t="shared" si="273"/>
        <v>+MOV</v>
      </c>
      <c r="T3487">
        <f t="shared" si="274"/>
        <v>1</v>
      </c>
    </row>
    <row r="3488" spans="1:20" x14ac:dyDescent="0.35">
      <c r="A3488" t="s">
        <v>17191</v>
      </c>
      <c r="B3488" t="s">
        <v>17192</v>
      </c>
      <c r="C3488" t="s">
        <v>17193</v>
      </c>
      <c r="D3488" t="s">
        <v>17194</v>
      </c>
      <c r="E3488">
        <f>IF(COUNTIFS(Registros!$A$2:$A$6000,"NP",Registros!$B$2:$B$6000,$A3488)&gt;0,1,0)</f>
        <v>0</v>
      </c>
      <c r="F3488">
        <f>IF($E3488=1,SUMIFS(Registros!$F$2:$F$6000,Registros!$A$2:$A$6000,"NP",Registros!$B$2:$B$6000,$A3488),0)</f>
        <v>0</v>
      </c>
      <c r="G3488">
        <f>IF(COUNTIFS(Registros!$A$2:$A$6000,"MOV",Registros!$B$2:$B$6000,$A3488)&gt;0,1,0)</f>
        <v>1</v>
      </c>
      <c r="H3488">
        <f>IF($G3488=1,SUMIFS(Registros!$F$2:$F$6000,Registros!$A$2:$A$6000,"MOV",Registros!$B$2:$B$6000,$A3488),0)</f>
        <v>15</v>
      </c>
      <c r="I3488">
        <f>IF(COUNTIFS(Registros!$A$2:$A$6000,"CS",Registros!$B$2:$B$6000,$A3488)&gt;0,1,0)</f>
        <v>0</v>
      </c>
      <c r="J3488">
        <f>IF($I3488=1,SUMIFS(Registros!$I$2:$I$6000,Registros!$A$2:$A$6000,"CS",Registros!$B$2:$B$6000,$A3488),0)</f>
        <v>0</v>
      </c>
      <c r="K3488">
        <f>IF(COUNTIFS(Winback!$K$2:$K$300,$A3488)&gt;0,1,0)</f>
        <v>0</v>
      </c>
      <c r="L3488">
        <f>IF(AND($K3488=1,LEFT($A3488,3)="WB-"),SUMIFS(Winback!$D$2:$D$300,Winback!$K$2:$K$300,$A3488),0)</f>
        <v>0</v>
      </c>
      <c r="M3488">
        <f>IF(OR($E3488=1,$G3488=1,SUMIFS(Registros!$J$2:$J$6000,Registros!$B$2:$B$6000,$A3488)&gt;0),1,0)</f>
        <v>1</v>
      </c>
      <c r="N3488">
        <f>IF($J3488&gt;0,1,IF(COUNTIFS(Registros!$A$2:$A$6000,"CS",Registros!$B$2:$B$6000,$A3488,Registros!$K$2:$K$6000,"&lt;&gt;")&gt;0,1,0))</f>
        <v>0</v>
      </c>
      <c r="O3488" t="str">
        <f t="shared" si="270"/>
        <v>SOLO MÓVIL</v>
      </c>
      <c r="P3488" t="str">
        <f t="shared" si="271"/>
        <v>Ofrecer fijo + internet (FLBBTV)</v>
      </c>
      <c r="Q3488">
        <f t="shared" si="272"/>
        <v>15</v>
      </c>
      <c r="R3488">
        <f>IFERROR(VLOOKUP($A3488,Registros!$B$2:$G$6000,6,0),IFERROR(INDEX(Winback!$C$2:$C$300,MATCH($A3488,Winback!$K$2:$K$300,0)),""))</f>
        <v>0</v>
      </c>
      <c r="S3488" t="str">
        <f t="shared" si="273"/>
        <v>+MOV</v>
      </c>
      <c r="T3488">
        <f t="shared" si="274"/>
        <v>1</v>
      </c>
    </row>
    <row r="3489" spans="1:20" x14ac:dyDescent="0.35">
      <c r="A3489" t="s">
        <v>17196</v>
      </c>
      <c r="B3489" t="s">
        <v>17197</v>
      </c>
      <c r="C3489" t="s">
        <v>17198</v>
      </c>
      <c r="D3489" t="s">
        <v>17199</v>
      </c>
      <c r="E3489">
        <f>IF(COUNTIFS(Registros!$A$2:$A$6000,"NP",Registros!$B$2:$B$6000,$A3489)&gt;0,1,0)</f>
        <v>0</v>
      </c>
      <c r="F3489">
        <f>IF($E3489=1,SUMIFS(Registros!$F$2:$F$6000,Registros!$A$2:$A$6000,"NP",Registros!$B$2:$B$6000,$A3489),0)</f>
        <v>0</v>
      </c>
      <c r="G3489">
        <f>IF(COUNTIFS(Registros!$A$2:$A$6000,"MOV",Registros!$B$2:$B$6000,$A3489)&gt;0,1,0)</f>
        <v>1</v>
      </c>
      <c r="H3489">
        <f>IF($G3489=1,SUMIFS(Registros!$F$2:$F$6000,Registros!$A$2:$A$6000,"MOV",Registros!$B$2:$B$6000,$A3489),0)</f>
        <v>16.29</v>
      </c>
      <c r="I3489">
        <f>IF(COUNTIFS(Registros!$A$2:$A$6000,"CS",Registros!$B$2:$B$6000,$A3489)&gt;0,1,0)</f>
        <v>0</v>
      </c>
      <c r="J3489">
        <f>IF($I3489=1,SUMIFS(Registros!$I$2:$I$6000,Registros!$A$2:$A$6000,"CS",Registros!$B$2:$B$6000,$A3489),0)</f>
        <v>0</v>
      </c>
      <c r="K3489">
        <f>IF(COUNTIFS(Winback!$K$2:$K$300,$A3489)&gt;0,1,0)</f>
        <v>0</v>
      </c>
      <c r="L3489">
        <f>IF(AND($K3489=1,LEFT($A3489,3)="WB-"),SUMIFS(Winback!$D$2:$D$300,Winback!$K$2:$K$300,$A3489),0)</f>
        <v>0</v>
      </c>
      <c r="M3489">
        <f>IF(OR($E3489=1,$G3489=1,SUMIFS(Registros!$J$2:$J$6000,Registros!$B$2:$B$6000,$A3489)&gt;0),1,0)</f>
        <v>1</v>
      </c>
      <c r="N3489">
        <f>IF($J3489&gt;0,1,IF(COUNTIFS(Registros!$A$2:$A$6000,"CS",Registros!$B$2:$B$6000,$A3489,Registros!$K$2:$K$6000,"&lt;&gt;")&gt;0,1,0))</f>
        <v>0</v>
      </c>
      <c r="O3489" t="str">
        <f t="shared" si="270"/>
        <v>SOLO MÓVIL</v>
      </c>
      <c r="P3489" t="str">
        <f t="shared" si="271"/>
        <v>Ofrecer fijo + internet (FLBBTV)</v>
      </c>
      <c r="Q3489">
        <f t="shared" si="272"/>
        <v>16.29</v>
      </c>
      <c r="R3489">
        <f>IFERROR(VLOOKUP($A3489,Registros!$B$2:$G$6000,6,0),IFERROR(INDEX(Winback!$C$2:$C$300,MATCH($A3489,Winback!$K$2:$K$300,0)),""))</f>
        <v>0</v>
      </c>
      <c r="S3489" t="str">
        <f t="shared" si="273"/>
        <v>+MOV</v>
      </c>
      <c r="T3489">
        <f t="shared" si="274"/>
        <v>1</v>
      </c>
    </row>
    <row r="3490" spans="1:20" x14ac:dyDescent="0.35">
      <c r="A3490" t="s">
        <v>17201</v>
      </c>
      <c r="B3490" t="s">
        <v>17202</v>
      </c>
      <c r="C3490" t="s">
        <v>17203</v>
      </c>
      <c r="D3490" t="s">
        <v>17204</v>
      </c>
      <c r="E3490">
        <f>IF(COUNTIFS(Registros!$A$2:$A$6000,"NP",Registros!$B$2:$B$6000,$A3490)&gt;0,1,0)</f>
        <v>0</v>
      </c>
      <c r="F3490">
        <f>IF($E3490=1,SUMIFS(Registros!$F$2:$F$6000,Registros!$A$2:$A$6000,"NP",Registros!$B$2:$B$6000,$A3490),0)</f>
        <v>0</v>
      </c>
      <c r="G3490">
        <f>IF(COUNTIFS(Registros!$A$2:$A$6000,"MOV",Registros!$B$2:$B$6000,$A3490)&gt;0,1,0)</f>
        <v>1</v>
      </c>
      <c r="H3490">
        <f>IF($G3490=1,SUMIFS(Registros!$F$2:$F$6000,Registros!$A$2:$A$6000,"MOV",Registros!$B$2:$B$6000,$A3490),0)</f>
        <v>15</v>
      </c>
      <c r="I3490">
        <f>IF(COUNTIFS(Registros!$A$2:$A$6000,"CS",Registros!$B$2:$B$6000,$A3490)&gt;0,1,0)</f>
        <v>0</v>
      </c>
      <c r="J3490">
        <f>IF($I3490=1,SUMIFS(Registros!$I$2:$I$6000,Registros!$A$2:$A$6000,"CS",Registros!$B$2:$B$6000,$A3490),0)</f>
        <v>0</v>
      </c>
      <c r="K3490">
        <f>IF(COUNTIFS(Winback!$K$2:$K$300,$A3490)&gt;0,1,0)</f>
        <v>0</v>
      </c>
      <c r="L3490">
        <f>IF(AND($K3490=1,LEFT($A3490,3)="WB-"),SUMIFS(Winback!$D$2:$D$300,Winback!$K$2:$K$300,$A3490),0)</f>
        <v>0</v>
      </c>
      <c r="M3490">
        <f>IF(OR($E3490=1,$G3490=1,SUMIFS(Registros!$J$2:$J$6000,Registros!$B$2:$B$6000,$A3490)&gt;0),1,0)</f>
        <v>1</v>
      </c>
      <c r="N3490">
        <f>IF($J3490&gt;0,1,IF(COUNTIFS(Registros!$A$2:$A$6000,"CS",Registros!$B$2:$B$6000,$A3490,Registros!$K$2:$K$6000,"&lt;&gt;")&gt;0,1,0))</f>
        <v>0</v>
      </c>
      <c r="O3490" t="str">
        <f t="shared" si="270"/>
        <v>SOLO MÓVIL</v>
      </c>
      <c r="P3490" t="str">
        <f t="shared" si="271"/>
        <v>Ofrecer fijo + internet (FLBBTV)</v>
      </c>
      <c r="Q3490">
        <f t="shared" si="272"/>
        <v>15</v>
      </c>
      <c r="R3490">
        <f>IFERROR(VLOOKUP($A3490,Registros!$B$2:$G$6000,6,0),IFERROR(INDEX(Winback!$C$2:$C$300,MATCH($A3490,Winback!$K$2:$K$300,0)),""))</f>
        <v>0</v>
      </c>
      <c r="S3490" t="str">
        <f t="shared" si="273"/>
        <v>+MOV</v>
      </c>
      <c r="T3490">
        <f t="shared" si="274"/>
        <v>1</v>
      </c>
    </row>
    <row r="3491" spans="1:20" x14ac:dyDescent="0.35">
      <c r="A3491" t="s">
        <v>17206</v>
      </c>
      <c r="B3491" t="s">
        <v>17207</v>
      </c>
      <c r="C3491" t="s">
        <v>17208</v>
      </c>
      <c r="D3491" t="s">
        <v>17209</v>
      </c>
      <c r="E3491">
        <f>IF(COUNTIFS(Registros!$A$2:$A$6000,"NP",Registros!$B$2:$B$6000,$A3491)&gt;0,1,0)</f>
        <v>0</v>
      </c>
      <c r="F3491">
        <f>IF($E3491=1,SUMIFS(Registros!$F$2:$F$6000,Registros!$A$2:$A$6000,"NP",Registros!$B$2:$B$6000,$A3491),0)</f>
        <v>0</v>
      </c>
      <c r="G3491">
        <f>IF(COUNTIFS(Registros!$A$2:$A$6000,"MOV",Registros!$B$2:$B$6000,$A3491)&gt;0,1,0)</f>
        <v>1</v>
      </c>
      <c r="H3491">
        <f>IF($G3491=1,SUMIFS(Registros!$F$2:$F$6000,Registros!$A$2:$A$6000,"MOV",Registros!$B$2:$B$6000,$A3491),0)</f>
        <v>15</v>
      </c>
      <c r="I3491">
        <f>IF(COUNTIFS(Registros!$A$2:$A$6000,"CS",Registros!$B$2:$B$6000,$A3491)&gt;0,1,0)</f>
        <v>0</v>
      </c>
      <c r="J3491">
        <f>IF($I3491=1,SUMIFS(Registros!$I$2:$I$6000,Registros!$A$2:$A$6000,"CS",Registros!$B$2:$B$6000,$A3491),0)</f>
        <v>0</v>
      </c>
      <c r="K3491">
        <f>IF(COUNTIFS(Winback!$K$2:$K$300,$A3491)&gt;0,1,0)</f>
        <v>0</v>
      </c>
      <c r="L3491">
        <f>IF(AND($K3491=1,LEFT($A3491,3)="WB-"),SUMIFS(Winback!$D$2:$D$300,Winback!$K$2:$K$300,$A3491),0)</f>
        <v>0</v>
      </c>
      <c r="M3491">
        <f>IF(OR($E3491=1,$G3491=1,SUMIFS(Registros!$J$2:$J$6000,Registros!$B$2:$B$6000,$A3491)&gt;0),1,0)</f>
        <v>1</v>
      </c>
      <c r="N3491">
        <f>IF($J3491&gt;0,1,IF(COUNTIFS(Registros!$A$2:$A$6000,"CS",Registros!$B$2:$B$6000,$A3491,Registros!$K$2:$K$6000,"&lt;&gt;")&gt;0,1,0))</f>
        <v>0</v>
      </c>
      <c r="O3491" t="str">
        <f t="shared" si="270"/>
        <v>SOLO MÓVIL</v>
      </c>
      <c r="P3491" t="str">
        <f t="shared" si="271"/>
        <v>Ofrecer fijo + internet (FLBBTV)</v>
      </c>
      <c r="Q3491">
        <f t="shared" si="272"/>
        <v>15</v>
      </c>
      <c r="R3491">
        <f>IFERROR(VLOOKUP($A3491,Registros!$B$2:$G$6000,6,0),IFERROR(INDEX(Winback!$C$2:$C$300,MATCH($A3491,Winback!$K$2:$K$300,0)),""))</f>
        <v>0</v>
      </c>
      <c r="S3491" t="str">
        <f t="shared" si="273"/>
        <v>+MOV</v>
      </c>
      <c r="T3491">
        <f t="shared" si="274"/>
        <v>1</v>
      </c>
    </row>
    <row r="3492" spans="1:20" x14ac:dyDescent="0.35">
      <c r="A3492" t="s">
        <v>17211</v>
      </c>
      <c r="B3492" t="s">
        <v>17212</v>
      </c>
      <c r="C3492" t="s">
        <v>17213</v>
      </c>
      <c r="D3492" t="s">
        <v>17214</v>
      </c>
      <c r="E3492">
        <f>IF(COUNTIFS(Registros!$A$2:$A$6000,"NP",Registros!$B$2:$B$6000,$A3492)&gt;0,1,0)</f>
        <v>0</v>
      </c>
      <c r="F3492">
        <f>IF($E3492=1,SUMIFS(Registros!$F$2:$F$6000,Registros!$A$2:$A$6000,"NP",Registros!$B$2:$B$6000,$A3492),0)</f>
        <v>0</v>
      </c>
      <c r="G3492">
        <f>IF(COUNTIFS(Registros!$A$2:$A$6000,"MOV",Registros!$B$2:$B$6000,$A3492)&gt;0,1,0)</f>
        <v>1</v>
      </c>
      <c r="H3492">
        <f>IF($G3492=1,SUMIFS(Registros!$F$2:$F$6000,Registros!$A$2:$A$6000,"MOV",Registros!$B$2:$B$6000,$A3492),0)</f>
        <v>15</v>
      </c>
      <c r="I3492">
        <f>IF(COUNTIFS(Registros!$A$2:$A$6000,"CS",Registros!$B$2:$B$6000,$A3492)&gt;0,1,0)</f>
        <v>0</v>
      </c>
      <c r="J3492">
        <f>IF($I3492=1,SUMIFS(Registros!$I$2:$I$6000,Registros!$A$2:$A$6000,"CS",Registros!$B$2:$B$6000,$A3492),0)</f>
        <v>0</v>
      </c>
      <c r="K3492">
        <f>IF(COUNTIFS(Winback!$K$2:$K$300,$A3492)&gt;0,1,0)</f>
        <v>0</v>
      </c>
      <c r="L3492">
        <f>IF(AND($K3492=1,LEFT($A3492,3)="WB-"),SUMIFS(Winback!$D$2:$D$300,Winback!$K$2:$K$300,$A3492),0)</f>
        <v>0</v>
      </c>
      <c r="M3492">
        <f>IF(OR($E3492=1,$G3492=1,SUMIFS(Registros!$J$2:$J$6000,Registros!$B$2:$B$6000,$A3492)&gt;0),1,0)</f>
        <v>1</v>
      </c>
      <c r="N3492">
        <f>IF($J3492&gt;0,1,IF(COUNTIFS(Registros!$A$2:$A$6000,"CS",Registros!$B$2:$B$6000,$A3492,Registros!$K$2:$K$6000,"&lt;&gt;")&gt;0,1,0))</f>
        <v>0</v>
      </c>
      <c r="O3492" t="str">
        <f t="shared" si="270"/>
        <v>SOLO MÓVIL</v>
      </c>
      <c r="P3492" t="str">
        <f t="shared" si="271"/>
        <v>Ofrecer fijo + internet (FLBBTV)</v>
      </c>
      <c r="Q3492">
        <f t="shared" si="272"/>
        <v>15</v>
      </c>
      <c r="R3492">
        <f>IFERROR(VLOOKUP($A3492,Registros!$B$2:$G$6000,6,0),IFERROR(INDEX(Winback!$C$2:$C$300,MATCH($A3492,Winback!$K$2:$K$300,0)),""))</f>
        <v>0</v>
      </c>
      <c r="S3492" t="str">
        <f t="shared" si="273"/>
        <v>+MOV</v>
      </c>
      <c r="T3492">
        <f t="shared" si="274"/>
        <v>1</v>
      </c>
    </row>
    <row r="3493" spans="1:20" x14ac:dyDescent="0.35">
      <c r="A3493" t="s">
        <v>17216</v>
      </c>
      <c r="B3493" t="s">
        <v>17217</v>
      </c>
      <c r="C3493" t="s">
        <v>17218</v>
      </c>
      <c r="D3493" t="s">
        <v>17219</v>
      </c>
      <c r="E3493">
        <f>IF(COUNTIFS(Registros!$A$2:$A$6000,"NP",Registros!$B$2:$B$6000,$A3493)&gt;0,1,0)</f>
        <v>0</v>
      </c>
      <c r="F3493">
        <f>IF($E3493=1,SUMIFS(Registros!$F$2:$F$6000,Registros!$A$2:$A$6000,"NP",Registros!$B$2:$B$6000,$A3493),0)</f>
        <v>0</v>
      </c>
      <c r="G3493">
        <f>IF(COUNTIFS(Registros!$A$2:$A$6000,"MOV",Registros!$B$2:$B$6000,$A3493)&gt;0,1,0)</f>
        <v>1</v>
      </c>
      <c r="H3493">
        <f>IF($G3493=1,SUMIFS(Registros!$F$2:$F$6000,Registros!$A$2:$A$6000,"MOV",Registros!$B$2:$B$6000,$A3493),0)</f>
        <v>16.25</v>
      </c>
      <c r="I3493">
        <f>IF(COUNTIFS(Registros!$A$2:$A$6000,"CS",Registros!$B$2:$B$6000,$A3493)&gt;0,1,0)</f>
        <v>0</v>
      </c>
      <c r="J3493">
        <f>IF($I3493=1,SUMIFS(Registros!$I$2:$I$6000,Registros!$A$2:$A$6000,"CS",Registros!$B$2:$B$6000,$A3493),0)</f>
        <v>0</v>
      </c>
      <c r="K3493">
        <f>IF(COUNTIFS(Winback!$K$2:$K$300,$A3493)&gt;0,1,0)</f>
        <v>0</v>
      </c>
      <c r="L3493">
        <f>IF(AND($K3493=1,LEFT($A3493,3)="WB-"),SUMIFS(Winback!$D$2:$D$300,Winback!$K$2:$K$300,$A3493),0)</f>
        <v>0</v>
      </c>
      <c r="M3493">
        <f>IF(OR($E3493=1,$G3493=1,SUMIFS(Registros!$J$2:$J$6000,Registros!$B$2:$B$6000,$A3493)&gt;0),1,0)</f>
        <v>1</v>
      </c>
      <c r="N3493">
        <f>IF($J3493&gt;0,1,IF(COUNTIFS(Registros!$A$2:$A$6000,"CS",Registros!$B$2:$B$6000,$A3493,Registros!$K$2:$K$6000,"&lt;&gt;")&gt;0,1,0))</f>
        <v>0</v>
      </c>
      <c r="O3493" t="str">
        <f t="shared" si="270"/>
        <v>SOLO MÓVIL</v>
      </c>
      <c r="P3493" t="str">
        <f t="shared" si="271"/>
        <v>Ofrecer fijo + internet (FLBBTV)</v>
      </c>
      <c r="Q3493">
        <f t="shared" si="272"/>
        <v>16.25</v>
      </c>
      <c r="R3493">
        <f>IFERROR(VLOOKUP($A3493,Registros!$B$2:$G$6000,6,0),IFERROR(INDEX(Winback!$C$2:$C$300,MATCH($A3493,Winback!$K$2:$K$300,0)),""))</f>
        <v>0</v>
      </c>
      <c r="S3493" t="str">
        <f t="shared" si="273"/>
        <v>+MOV</v>
      </c>
      <c r="T3493">
        <f t="shared" si="274"/>
        <v>1</v>
      </c>
    </row>
    <row r="3494" spans="1:20" x14ac:dyDescent="0.35">
      <c r="A3494" t="s">
        <v>17221</v>
      </c>
      <c r="B3494" t="s">
        <v>17222</v>
      </c>
      <c r="C3494" t="s">
        <v>17223</v>
      </c>
      <c r="D3494" t="s">
        <v>17224</v>
      </c>
      <c r="E3494">
        <f>IF(COUNTIFS(Registros!$A$2:$A$6000,"NP",Registros!$B$2:$B$6000,$A3494)&gt;0,1,0)</f>
        <v>0</v>
      </c>
      <c r="F3494">
        <f>IF($E3494=1,SUMIFS(Registros!$F$2:$F$6000,Registros!$A$2:$A$6000,"NP",Registros!$B$2:$B$6000,$A3494),0)</f>
        <v>0</v>
      </c>
      <c r="G3494">
        <f>IF(COUNTIFS(Registros!$A$2:$A$6000,"MOV",Registros!$B$2:$B$6000,$A3494)&gt;0,1,0)</f>
        <v>1</v>
      </c>
      <c r="H3494">
        <f>IF($G3494=1,SUMIFS(Registros!$F$2:$F$6000,Registros!$A$2:$A$6000,"MOV",Registros!$B$2:$B$6000,$A3494),0)</f>
        <v>15</v>
      </c>
      <c r="I3494">
        <f>IF(COUNTIFS(Registros!$A$2:$A$6000,"CS",Registros!$B$2:$B$6000,$A3494)&gt;0,1,0)</f>
        <v>0</v>
      </c>
      <c r="J3494">
        <f>IF($I3494=1,SUMIFS(Registros!$I$2:$I$6000,Registros!$A$2:$A$6000,"CS",Registros!$B$2:$B$6000,$A3494),0)</f>
        <v>0</v>
      </c>
      <c r="K3494">
        <f>IF(COUNTIFS(Winback!$K$2:$K$300,$A3494)&gt;0,1,0)</f>
        <v>0</v>
      </c>
      <c r="L3494">
        <f>IF(AND($K3494=1,LEFT($A3494,3)="WB-"),SUMIFS(Winback!$D$2:$D$300,Winback!$K$2:$K$300,$A3494),0)</f>
        <v>0</v>
      </c>
      <c r="M3494">
        <f>IF(OR($E3494=1,$G3494=1,SUMIFS(Registros!$J$2:$J$6000,Registros!$B$2:$B$6000,$A3494)&gt;0),1,0)</f>
        <v>1</v>
      </c>
      <c r="N3494">
        <f>IF($J3494&gt;0,1,IF(COUNTIFS(Registros!$A$2:$A$6000,"CS",Registros!$B$2:$B$6000,$A3494,Registros!$K$2:$K$6000,"&lt;&gt;")&gt;0,1,0))</f>
        <v>0</v>
      </c>
      <c r="O3494" t="str">
        <f t="shared" si="270"/>
        <v>SOLO MÓVIL</v>
      </c>
      <c r="P3494" t="str">
        <f t="shared" si="271"/>
        <v>Ofrecer fijo + internet (FLBBTV)</v>
      </c>
      <c r="Q3494">
        <f t="shared" si="272"/>
        <v>15</v>
      </c>
      <c r="R3494">
        <f>IFERROR(VLOOKUP($A3494,Registros!$B$2:$G$6000,6,0),IFERROR(INDEX(Winback!$C$2:$C$300,MATCH($A3494,Winback!$K$2:$K$300,0)),""))</f>
        <v>0</v>
      </c>
      <c r="S3494" t="str">
        <f t="shared" si="273"/>
        <v>+MOV</v>
      </c>
      <c r="T3494">
        <f t="shared" si="274"/>
        <v>1</v>
      </c>
    </row>
    <row r="3495" spans="1:20" x14ac:dyDescent="0.35">
      <c r="A3495" t="s">
        <v>17226</v>
      </c>
      <c r="B3495" t="s">
        <v>17227</v>
      </c>
      <c r="C3495" t="s">
        <v>17228</v>
      </c>
      <c r="D3495" t="s">
        <v>17229</v>
      </c>
      <c r="E3495">
        <f>IF(COUNTIFS(Registros!$A$2:$A$6000,"NP",Registros!$B$2:$B$6000,$A3495)&gt;0,1,0)</f>
        <v>0</v>
      </c>
      <c r="F3495">
        <f>IF($E3495=1,SUMIFS(Registros!$F$2:$F$6000,Registros!$A$2:$A$6000,"NP",Registros!$B$2:$B$6000,$A3495),0)</f>
        <v>0</v>
      </c>
      <c r="G3495">
        <f>IF(COUNTIFS(Registros!$A$2:$A$6000,"MOV",Registros!$B$2:$B$6000,$A3495)&gt;0,1,0)</f>
        <v>1</v>
      </c>
      <c r="H3495">
        <f>IF($G3495=1,SUMIFS(Registros!$F$2:$F$6000,Registros!$A$2:$A$6000,"MOV",Registros!$B$2:$B$6000,$A3495),0)</f>
        <v>125</v>
      </c>
      <c r="I3495">
        <f>IF(COUNTIFS(Registros!$A$2:$A$6000,"CS",Registros!$B$2:$B$6000,$A3495)&gt;0,1,0)</f>
        <v>0</v>
      </c>
      <c r="J3495">
        <f>IF($I3495=1,SUMIFS(Registros!$I$2:$I$6000,Registros!$A$2:$A$6000,"CS",Registros!$B$2:$B$6000,$A3495),0)</f>
        <v>0</v>
      </c>
      <c r="K3495">
        <f>IF(COUNTIFS(Winback!$K$2:$K$300,$A3495)&gt;0,1,0)</f>
        <v>0</v>
      </c>
      <c r="L3495">
        <f>IF(AND($K3495=1,LEFT($A3495,3)="WB-"),SUMIFS(Winback!$D$2:$D$300,Winback!$K$2:$K$300,$A3495),0)</f>
        <v>0</v>
      </c>
      <c r="M3495">
        <f>IF(OR($E3495=1,$G3495=1,SUMIFS(Registros!$J$2:$J$6000,Registros!$B$2:$B$6000,$A3495)&gt;0),1,0)</f>
        <v>1</v>
      </c>
      <c r="N3495">
        <f>IF($J3495&gt;0,1,IF(COUNTIFS(Registros!$A$2:$A$6000,"CS",Registros!$B$2:$B$6000,$A3495,Registros!$K$2:$K$6000,"&lt;&gt;")&gt;0,1,0))</f>
        <v>0</v>
      </c>
      <c r="O3495" t="str">
        <f t="shared" si="270"/>
        <v>SOLO MÓVIL</v>
      </c>
      <c r="P3495" t="str">
        <f t="shared" si="271"/>
        <v>Ofrecer fijo + internet (FLBBTV)</v>
      </c>
      <c r="Q3495">
        <f t="shared" si="272"/>
        <v>125</v>
      </c>
      <c r="R3495">
        <f>IFERROR(VLOOKUP($A3495,Registros!$B$2:$G$6000,6,0),IFERROR(INDEX(Winback!$C$2:$C$300,MATCH($A3495,Winback!$K$2:$K$300,0)),""))</f>
        <v>0</v>
      </c>
      <c r="S3495" t="str">
        <f t="shared" si="273"/>
        <v>+MOV</v>
      </c>
      <c r="T3495">
        <f t="shared" si="274"/>
        <v>1</v>
      </c>
    </row>
    <row r="3496" spans="1:20" x14ac:dyDescent="0.35">
      <c r="A3496" t="s">
        <v>17231</v>
      </c>
      <c r="B3496" t="s">
        <v>17232</v>
      </c>
      <c r="C3496" t="s">
        <v>17233</v>
      </c>
      <c r="D3496" t="s">
        <v>17234</v>
      </c>
      <c r="E3496">
        <f>IF(COUNTIFS(Registros!$A$2:$A$6000,"NP",Registros!$B$2:$B$6000,$A3496)&gt;0,1,0)</f>
        <v>0</v>
      </c>
      <c r="F3496">
        <f>IF($E3496=1,SUMIFS(Registros!$F$2:$F$6000,Registros!$A$2:$A$6000,"NP",Registros!$B$2:$B$6000,$A3496),0)</f>
        <v>0</v>
      </c>
      <c r="G3496">
        <f>IF(COUNTIFS(Registros!$A$2:$A$6000,"MOV",Registros!$B$2:$B$6000,$A3496)&gt;0,1,0)</f>
        <v>1</v>
      </c>
      <c r="H3496">
        <f>IF($G3496=1,SUMIFS(Registros!$F$2:$F$6000,Registros!$A$2:$A$6000,"MOV",Registros!$B$2:$B$6000,$A3496),0)</f>
        <v>15</v>
      </c>
      <c r="I3496">
        <f>IF(COUNTIFS(Registros!$A$2:$A$6000,"CS",Registros!$B$2:$B$6000,$A3496)&gt;0,1,0)</f>
        <v>0</v>
      </c>
      <c r="J3496">
        <f>IF($I3496=1,SUMIFS(Registros!$I$2:$I$6000,Registros!$A$2:$A$6000,"CS",Registros!$B$2:$B$6000,$A3496),0)</f>
        <v>0</v>
      </c>
      <c r="K3496">
        <f>IF(COUNTIFS(Winback!$K$2:$K$300,$A3496)&gt;0,1,0)</f>
        <v>0</v>
      </c>
      <c r="L3496">
        <f>IF(AND($K3496=1,LEFT($A3496,3)="WB-"),SUMIFS(Winback!$D$2:$D$300,Winback!$K$2:$K$300,$A3496),0)</f>
        <v>0</v>
      </c>
      <c r="M3496">
        <f>IF(OR($E3496=1,$G3496=1,SUMIFS(Registros!$J$2:$J$6000,Registros!$B$2:$B$6000,$A3496)&gt;0),1,0)</f>
        <v>1</v>
      </c>
      <c r="N3496">
        <f>IF($J3496&gt;0,1,IF(COUNTIFS(Registros!$A$2:$A$6000,"CS",Registros!$B$2:$B$6000,$A3496,Registros!$K$2:$K$6000,"&lt;&gt;")&gt;0,1,0))</f>
        <v>0</v>
      </c>
      <c r="O3496" t="str">
        <f t="shared" si="270"/>
        <v>SOLO MÓVIL</v>
      </c>
      <c r="P3496" t="str">
        <f t="shared" si="271"/>
        <v>Ofrecer fijo + internet (FLBBTV)</v>
      </c>
      <c r="Q3496">
        <f t="shared" si="272"/>
        <v>15</v>
      </c>
      <c r="R3496">
        <f>IFERROR(VLOOKUP($A3496,Registros!$B$2:$G$6000,6,0),IFERROR(INDEX(Winback!$C$2:$C$300,MATCH($A3496,Winback!$K$2:$K$300,0)),""))</f>
        <v>0</v>
      </c>
      <c r="S3496" t="str">
        <f t="shared" si="273"/>
        <v>+MOV</v>
      </c>
      <c r="T3496">
        <f t="shared" si="274"/>
        <v>1</v>
      </c>
    </row>
    <row r="3497" spans="1:20" x14ac:dyDescent="0.35">
      <c r="A3497" t="s">
        <v>17236</v>
      </c>
      <c r="B3497" t="s">
        <v>17237</v>
      </c>
      <c r="C3497" t="s">
        <v>17238</v>
      </c>
      <c r="D3497" t="s">
        <v>17239</v>
      </c>
      <c r="E3497">
        <f>IF(COUNTIFS(Registros!$A$2:$A$6000,"NP",Registros!$B$2:$B$6000,$A3497)&gt;0,1,0)</f>
        <v>0</v>
      </c>
      <c r="F3497">
        <f>IF($E3497=1,SUMIFS(Registros!$F$2:$F$6000,Registros!$A$2:$A$6000,"NP",Registros!$B$2:$B$6000,$A3497),0)</f>
        <v>0</v>
      </c>
      <c r="G3497">
        <f>IF(COUNTIFS(Registros!$A$2:$A$6000,"MOV",Registros!$B$2:$B$6000,$A3497)&gt;0,1,0)</f>
        <v>1</v>
      </c>
      <c r="H3497">
        <f>IF($G3497=1,SUMIFS(Registros!$F$2:$F$6000,Registros!$A$2:$A$6000,"MOV",Registros!$B$2:$B$6000,$A3497),0)</f>
        <v>15</v>
      </c>
      <c r="I3497">
        <f>IF(COUNTIFS(Registros!$A$2:$A$6000,"CS",Registros!$B$2:$B$6000,$A3497)&gt;0,1,0)</f>
        <v>0</v>
      </c>
      <c r="J3497">
        <f>IF($I3497=1,SUMIFS(Registros!$I$2:$I$6000,Registros!$A$2:$A$6000,"CS",Registros!$B$2:$B$6000,$A3497),0)</f>
        <v>0</v>
      </c>
      <c r="K3497">
        <f>IF(COUNTIFS(Winback!$K$2:$K$300,$A3497)&gt;0,1,0)</f>
        <v>0</v>
      </c>
      <c r="L3497">
        <f>IF(AND($K3497=1,LEFT($A3497,3)="WB-"),SUMIFS(Winback!$D$2:$D$300,Winback!$K$2:$K$300,$A3497),0)</f>
        <v>0</v>
      </c>
      <c r="M3497">
        <f>IF(OR($E3497=1,$G3497=1,SUMIFS(Registros!$J$2:$J$6000,Registros!$B$2:$B$6000,$A3497)&gt;0),1,0)</f>
        <v>1</v>
      </c>
      <c r="N3497">
        <f>IF($J3497&gt;0,1,IF(COUNTIFS(Registros!$A$2:$A$6000,"CS",Registros!$B$2:$B$6000,$A3497,Registros!$K$2:$K$6000,"&lt;&gt;")&gt;0,1,0))</f>
        <v>0</v>
      </c>
      <c r="O3497" t="str">
        <f t="shared" si="270"/>
        <v>SOLO MÓVIL</v>
      </c>
      <c r="P3497" t="str">
        <f t="shared" si="271"/>
        <v>Ofrecer fijo + internet (FLBBTV)</v>
      </c>
      <c r="Q3497">
        <f t="shared" si="272"/>
        <v>15</v>
      </c>
      <c r="R3497">
        <f>IFERROR(VLOOKUP($A3497,Registros!$B$2:$G$6000,6,0),IFERROR(INDEX(Winback!$C$2:$C$300,MATCH($A3497,Winback!$K$2:$K$300,0)),""))</f>
        <v>0</v>
      </c>
      <c r="S3497" t="str">
        <f t="shared" si="273"/>
        <v>+MOV</v>
      </c>
      <c r="T3497">
        <f t="shared" si="274"/>
        <v>1</v>
      </c>
    </row>
    <row r="3498" spans="1:20" x14ac:dyDescent="0.35">
      <c r="A3498" t="s">
        <v>17241</v>
      </c>
      <c r="B3498" t="s">
        <v>17242</v>
      </c>
      <c r="C3498" t="s">
        <v>17243</v>
      </c>
      <c r="D3498" t="s">
        <v>17244</v>
      </c>
      <c r="E3498">
        <f>IF(COUNTIFS(Registros!$A$2:$A$6000,"NP",Registros!$B$2:$B$6000,$A3498)&gt;0,1,0)</f>
        <v>0</v>
      </c>
      <c r="F3498">
        <f>IF($E3498=1,SUMIFS(Registros!$F$2:$F$6000,Registros!$A$2:$A$6000,"NP",Registros!$B$2:$B$6000,$A3498),0)</f>
        <v>0</v>
      </c>
      <c r="G3498">
        <f>IF(COUNTIFS(Registros!$A$2:$A$6000,"MOV",Registros!$B$2:$B$6000,$A3498)&gt;0,1,0)</f>
        <v>1</v>
      </c>
      <c r="H3498">
        <f>IF($G3498=1,SUMIFS(Registros!$F$2:$F$6000,Registros!$A$2:$A$6000,"MOV",Registros!$B$2:$B$6000,$A3498),0)</f>
        <v>0</v>
      </c>
      <c r="I3498">
        <f>IF(COUNTIFS(Registros!$A$2:$A$6000,"CS",Registros!$B$2:$B$6000,$A3498)&gt;0,1,0)</f>
        <v>0</v>
      </c>
      <c r="J3498">
        <f>IF($I3498=1,SUMIFS(Registros!$I$2:$I$6000,Registros!$A$2:$A$6000,"CS",Registros!$B$2:$B$6000,$A3498),0)</f>
        <v>0</v>
      </c>
      <c r="K3498">
        <f>IF(COUNTIFS(Winback!$K$2:$K$300,$A3498)&gt;0,1,0)</f>
        <v>0</v>
      </c>
      <c r="L3498">
        <f>IF(AND($K3498=1,LEFT($A3498,3)="WB-"),SUMIFS(Winback!$D$2:$D$300,Winback!$K$2:$K$300,$A3498),0)</f>
        <v>0</v>
      </c>
      <c r="M3498">
        <f>IF(OR($E3498=1,$G3498=1,SUMIFS(Registros!$J$2:$J$6000,Registros!$B$2:$B$6000,$A3498)&gt;0),1,0)</f>
        <v>1</v>
      </c>
      <c r="N3498">
        <f>IF($J3498&gt;0,1,IF(COUNTIFS(Registros!$A$2:$A$6000,"CS",Registros!$B$2:$B$6000,$A3498,Registros!$K$2:$K$6000,"&lt;&gt;")&gt;0,1,0))</f>
        <v>0</v>
      </c>
      <c r="O3498" t="str">
        <f t="shared" si="270"/>
        <v>SOLO MÓVIL</v>
      </c>
      <c r="P3498" t="str">
        <f t="shared" si="271"/>
        <v>Ofrecer fijo + internet (FLBBTV)</v>
      </c>
      <c r="Q3498">
        <f t="shared" si="272"/>
        <v>0</v>
      </c>
      <c r="R3498">
        <f>IFERROR(VLOOKUP($A3498,Registros!$B$2:$G$6000,6,0),IFERROR(INDEX(Winback!$C$2:$C$300,MATCH($A3498,Winback!$K$2:$K$300,0)),""))</f>
        <v>0</v>
      </c>
      <c r="S3498" t="str">
        <f t="shared" si="273"/>
        <v>+MOV</v>
      </c>
      <c r="T3498">
        <f t="shared" si="274"/>
        <v>1</v>
      </c>
    </row>
    <row r="3499" spans="1:20" x14ac:dyDescent="0.35">
      <c r="A3499" t="s">
        <v>17245</v>
      </c>
      <c r="B3499" t="s">
        <v>17246</v>
      </c>
      <c r="C3499" t="s">
        <v>17247</v>
      </c>
      <c r="D3499" t="s">
        <v>17248</v>
      </c>
      <c r="E3499">
        <f>IF(COUNTIFS(Registros!$A$2:$A$6000,"NP",Registros!$B$2:$B$6000,$A3499)&gt;0,1,0)</f>
        <v>0</v>
      </c>
      <c r="F3499">
        <f>IF($E3499=1,SUMIFS(Registros!$F$2:$F$6000,Registros!$A$2:$A$6000,"NP",Registros!$B$2:$B$6000,$A3499),0)</f>
        <v>0</v>
      </c>
      <c r="G3499">
        <f>IF(COUNTIFS(Registros!$A$2:$A$6000,"MOV",Registros!$B$2:$B$6000,$A3499)&gt;0,1,0)</f>
        <v>1</v>
      </c>
      <c r="H3499">
        <f>IF($G3499=1,SUMIFS(Registros!$F$2:$F$6000,Registros!$A$2:$A$6000,"MOV",Registros!$B$2:$B$6000,$A3499),0)</f>
        <v>15</v>
      </c>
      <c r="I3499">
        <f>IF(COUNTIFS(Registros!$A$2:$A$6000,"CS",Registros!$B$2:$B$6000,$A3499)&gt;0,1,0)</f>
        <v>0</v>
      </c>
      <c r="J3499">
        <f>IF($I3499=1,SUMIFS(Registros!$I$2:$I$6000,Registros!$A$2:$A$6000,"CS",Registros!$B$2:$B$6000,$A3499),0)</f>
        <v>0</v>
      </c>
      <c r="K3499">
        <f>IF(COUNTIFS(Winback!$K$2:$K$300,$A3499)&gt;0,1,0)</f>
        <v>0</v>
      </c>
      <c r="L3499">
        <f>IF(AND($K3499=1,LEFT($A3499,3)="WB-"),SUMIFS(Winback!$D$2:$D$300,Winback!$K$2:$K$300,$A3499),0)</f>
        <v>0</v>
      </c>
      <c r="M3499">
        <f>IF(OR($E3499=1,$G3499=1,SUMIFS(Registros!$J$2:$J$6000,Registros!$B$2:$B$6000,$A3499)&gt;0),1,0)</f>
        <v>1</v>
      </c>
      <c r="N3499">
        <f>IF($J3499&gt;0,1,IF(COUNTIFS(Registros!$A$2:$A$6000,"CS",Registros!$B$2:$B$6000,$A3499,Registros!$K$2:$K$6000,"&lt;&gt;")&gt;0,1,0))</f>
        <v>0</v>
      </c>
      <c r="O3499" t="str">
        <f t="shared" si="270"/>
        <v>SOLO MÓVIL</v>
      </c>
      <c r="P3499" t="str">
        <f t="shared" si="271"/>
        <v>Ofrecer fijo + internet (FLBBTV)</v>
      </c>
      <c r="Q3499">
        <f t="shared" si="272"/>
        <v>15</v>
      </c>
      <c r="R3499">
        <f>IFERROR(VLOOKUP($A3499,Registros!$B$2:$G$6000,6,0),IFERROR(INDEX(Winback!$C$2:$C$300,MATCH($A3499,Winback!$K$2:$K$300,0)),""))</f>
        <v>0</v>
      </c>
      <c r="S3499" t="str">
        <f t="shared" si="273"/>
        <v>+MOV</v>
      </c>
      <c r="T3499">
        <f t="shared" si="274"/>
        <v>1</v>
      </c>
    </row>
    <row r="3500" spans="1:20" x14ac:dyDescent="0.35">
      <c r="A3500" t="s">
        <v>17250</v>
      </c>
      <c r="B3500" t="s">
        <v>17251</v>
      </c>
      <c r="C3500" t="s">
        <v>17252</v>
      </c>
      <c r="D3500" t="s">
        <v>17253</v>
      </c>
      <c r="E3500">
        <f>IF(COUNTIFS(Registros!$A$2:$A$6000,"NP",Registros!$B$2:$B$6000,$A3500)&gt;0,1,0)</f>
        <v>0</v>
      </c>
      <c r="F3500">
        <f>IF($E3500=1,SUMIFS(Registros!$F$2:$F$6000,Registros!$A$2:$A$6000,"NP",Registros!$B$2:$B$6000,$A3500),0)</f>
        <v>0</v>
      </c>
      <c r="G3500">
        <f>IF(COUNTIFS(Registros!$A$2:$A$6000,"MOV",Registros!$B$2:$B$6000,$A3500)&gt;0,1,0)</f>
        <v>1</v>
      </c>
      <c r="H3500">
        <f>IF($G3500=1,SUMIFS(Registros!$F$2:$F$6000,Registros!$A$2:$A$6000,"MOV",Registros!$B$2:$B$6000,$A3500),0)</f>
        <v>15</v>
      </c>
      <c r="I3500">
        <f>IF(COUNTIFS(Registros!$A$2:$A$6000,"CS",Registros!$B$2:$B$6000,$A3500)&gt;0,1,0)</f>
        <v>0</v>
      </c>
      <c r="J3500">
        <f>IF($I3500=1,SUMIFS(Registros!$I$2:$I$6000,Registros!$A$2:$A$6000,"CS",Registros!$B$2:$B$6000,$A3500),0)</f>
        <v>0</v>
      </c>
      <c r="K3500">
        <f>IF(COUNTIFS(Winback!$K$2:$K$300,$A3500)&gt;0,1,0)</f>
        <v>0</v>
      </c>
      <c r="L3500">
        <f>IF(AND($K3500=1,LEFT($A3500,3)="WB-"),SUMIFS(Winback!$D$2:$D$300,Winback!$K$2:$K$300,$A3500),0)</f>
        <v>0</v>
      </c>
      <c r="M3500">
        <f>IF(OR($E3500=1,$G3500=1,SUMIFS(Registros!$J$2:$J$6000,Registros!$B$2:$B$6000,$A3500)&gt;0),1,0)</f>
        <v>1</v>
      </c>
      <c r="N3500">
        <f>IF($J3500&gt;0,1,IF(COUNTIFS(Registros!$A$2:$A$6000,"CS",Registros!$B$2:$B$6000,$A3500,Registros!$K$2:$K$6000,"&lt;&gt;")&gt;0,1,0))</f>
        <v>0</v>
      </c>
      <c r="O3500" t="str">
        <f t="shared" si="270"/>
        <v>SOLO MÓVIL</v>
      </c>
      <c r="P3500" t="str">
        <f t="shared" si="271"/>
        <v>Ofrecer fijo + internet (FLBBTV)</v>
      </c>
      <c r="Q3500">
        <f t="shared" si="272"/>
        <v>15</v>
      </c>
      <c r="R3500">
        <f>IFERROR(VLOOKUP($A3500,Registros!$B$2:$G$6000,6,0),IFERROR(INDEX(Winback!$C$2:$C$300,MATCH($A3500,Winback!$K$2:$K$300,0)),""))</f>
        <v>0</v>
      </c>
      <c r="S3500" t="str">
        <f t="shared" si="273"/>
        <v>+MOV</v>
      </c>
      <c r="T3500">
        <f t="shared" si="274"/>
        <v>1</v>
      </c>
    </row>
    <row r="3501" spans="1:20" x14ac:dyDescent="0.35">
      <c r="A3501" t="s">
        <v>17255</v>
      </c>
      <c r="B3501" t="s">
        <v>17256</v>
      </c>
      <c r="C3501" t="s">
        <v>17257</v>
      </c>
      <c r="D3501" t="s">
        <v>17258</v>
      </c>
      <c r="E3501">
        <f>IF(COUNTIFS(Registros!$A$2:$A$6000,"NP",Registros!$B$2:$B$6000,$A3501)&gt;0,1,0)</f>
        <v>0</v>
      </c>
      <c r="F3501">
        <f>IF($E3501=1,SUMIFS(Registros!$F$2:$F$6000,Registros!$A$2:$A$6000,"NP",Registros!$B$2:$B$6000,$A3501),0)</f>
        <v>0</v>
      </c>
      <c r="G3501">
        <f>IF(COUNTIFS(Registros!$A$2:$A$6000,"MOV",Registros!$B$2:$B$6000,$A3501)&gt;0,1,0)</f>
        <v>1</v>
      </c>
      <c r="H3501">
        <f>IF($G3501=1,SUMIFS(Registros!$F$2:$F$6000,Registros!$A$2:$A$6000,"MOV",Registros!$B$2:$B$6000,$A3501),0)</f>
        <v>16.25</v>
      </c>
      <c r="I3501">
        <f>IF(COUNTIFS(Registros!$A$2:$A$6000,"CS",Registros!$B$2:$B$6000,$A3501)&gt;0,1,0)</f>
        <v>0</v>
      </c>
      <c r="J3501">
        <f>IF($I3501=1,SUMIFS(Registros!$I$2:$I$6000,Registros!$A$2:$A$6000,"CS",Registros!$B$2:$B$6000,$A3501),0)</f>
        <v>0</v>
      </c>
      <c r="K3501">
        <f>IF(COUNTIFS(Winback!$K$2:$K$300,$A3501)&gt;0,1,0)</f>
        <v>0</v>
      </c>
      <c r="L3501">
        <f>IF(AND($K3501=1,LEFT($A3501,3)="WB-"),SUMIFS(Winback!$D$2:$D$300,Winback!$K$2:$K$300,$A3501),0)</f>
        <v>0</v>
      </c>
      <c r="M3501">
        <f>IF(OR($E3501=1,$G3501=1,SUMIFS(Registros!$J$2:$J$6000,Registros!$B$2:$B$6000,$A3501)&gt;0),1,0)</f>
        <v>1</v>
      </c>
      <c r="N3501">
        <f>IF($J3501&gt;0,1,IF(COUNTIFS(Registros!$A$2:$A$6000,"CS",Registros!$B$2:$B$6000,$A3501,Registros!$K$2:$K$6000,"&lt;&gt;")&gt;0,1,0))</f>
        <v>0</v>
      </c>
      <c r="O3501" t="str">
        <f t="shared" si="270"/>
        <v>SOLO MÓVIL</v>
      </c>
      <c r="P3501" t="str">
        <f t="shared" si="271"/>
        <v>Ofrecer fijo + internet (FLBBTV)</v>
      </c>
      <c r="Q3501">
        <f t="shared" si="272"/>
        <v>16.25</v>
      </c>
      <c r="R3501">
        <f>IFERROR(VLOOKUP($A3501,Registros!$B$2:$G$6000,6,0),IFERROR(INDEX(Winback!$C$2:$C$300,MATCH($A3501,Winback!$K$2:$K$300,0)),""))</f>
        <v>0</v>
      </c>
      <c r="S3501" t="str">
        <f t="shared" si="273"/>
        <v>+MOV</v>
      </c>
      <c r="T3501">
        <f t="shared" si="274"/>
        <v>1</v>
      </c>
    </row>
    <row r="3502" spans="1:20" x14ac:dyDescent="0.35">
      <c r="A3502" t="s">
        <v>17260</v>
      </c>
      <c r="B3502" t="s">
        <v>17261</v>
      </c>
      <c r="C3502" t="s">
        <v>17262</v>
      </c>
      <c r="D3502" t="s">
        <v>17263</v>
      </c>
      <c r="E3502">
        <f>IF(COUNTIFS(Registros!$A$2:$A$6000,"NP",Registros!$B$2:$B$6000,$A3502)&gt;0,1,0)</f>
        <v>0</v>
      </c>
      <c r="F3502">
        <f>IF($E3502=1,SUMIFS(Registros!$F$2:$F$6000,Registros!$A$2:$A$6000,"NP",Registros!$B$2:$B$6000,$A3502),0)</f>
        <v>0</v>
      </c>
      <c r="G3502">
        <f>IF(COUNTIFS(Registros!$A$2:$A$6000,"MOV",Registros!$B$2:$B$6000,$A3502)&gt;0,1,0)</f>
        <v>1</v>
      </c>
      <c r="H3502">
        <f>IF($G3502=1,SUMIFS(Registros!$F$2:$F$6000,Registros!$A$2:$A$6000,"MOV",Registros!$B$2:$B$6000,$A3502),0)</f>
        <v>15</v>
      </c>
      <c r="I3502">
        <f>IF(COUNTIFS(Registros!$A$2:$A$6000,"CS",Registros!$B$2:$B$6000,$A3502)&gt;0,1,0)</f>
        <v>0</v>
      </c>
      <c r="J3502">
        <f>IF($I3502=1,SUMIFS(Registros!$I$2:$I$6000,Registros!$A$2:$A$6000,"CS",Registros!$B$2:$B$6000,$A3502),0)</f>
        <v>0</v>
      </c>
      <c r="K3502">
        <f>IF(COUNTIFS(Winback!$K$2:$K$300,$A3502)&gt;0,1,0)</f>
        <v>0</v>
      </c>
      <c r="L3502">
        <f>IF(AND($K3502=1,LEFT($A3502,3)="WB-"),SUMIFS(Winback!$D$2:$D$300,Winback!$K$2:$K$300,$A3502),0)</f>
        <v>0</v>
      </c>
      <c r="M3502">
        <f>IF(OR($E3502=1,$G3502=1,SUMIFS(Registros!$J$2:$J$6000,Registros!$B$2:$B$6000,$A3502)&gt;0),1,0)</f>
        <v>1</v>
      </c>
      <c r="N3502">
        <f>IF($J3502&gt;0,1,IF(COUNTIFS(Registros!$A$2:$A$6000,"CS",Registros!$B$2:$B$6000,$A3502,Registros!$K$2:$K$6000,"&lt;&gt;")&gt;0,1,0))</f>
        <v>0</v>
      </c>
      <c r="O3502" t="str">
        <f t="shared" si="270"/>
        <v>SOLO MÓVIL</v>
      </c>
      <c r="P3502" t="str">
        <f t="shared" si="271"/>
        <v>Ofrecer fijo + internet (FLBBTV)</v>
      </c>
      <c r="Q3502">
        <f t="shared" si="272"/>
        <v>15</v>
      </c>
      <c r="R3502">
        <f>IFERROR(VLOOKUP($A3502,Registros!$B$2:$G$6000,6,0),IFERROR(INDEX(Winback!$C$2:$C$300,MATCH($A3502,Winback!$K$2:$K$300,0)),""))</f>
        <v>0</v>
      </c>
      <c r="S3502" t="str">
        <f t="shared" si="273"/>
        <v>+MOV</v>
      </c>
      <c r="T3502">
        <f t="shared" si="274"/>
        <v>1</v>
      </c>
    </row>
    <row r="3503" spans="1:20" x14ac:dyDescent="0.35">
      <c r="A3503" t="s">
        <v>17265</v>
      </c>
      <c r="B3503" t="s">
        <v>17266</v>
      </c>
      <c r="C3503" t="s">
        <v>17267</v>
      </c>
      <c r="D3503" t="s">
        <v>17268</v>
      </c>
      <c r="E3503">
        <f>IF(COUNTIFS(Registros!$A$2:$A$6000,"NP",Registros!$B$2:$B$6000,$A3503)&gt;0,1,0)</f>
        <v>0</v>
      </c>
      <c r="F3503">
        <f>IF($E3503=1,SUMIFS(Registros!$F$2:$F$6000,Registros!$A$2:$A$6000,"NP",Registros!$B$2:$B$6000,$A3503),0)</f>
        <v>0</v>
      </c>
      <c r="G3503">
        <f>IF(COUNTIFS(Registros!$A$2:$A$6000,"MOV",Registros!$B$2:$B$6000,$A3503)&gt;0,1,0)</f>
        <v>1</v>
      </c>
      <c r="H3503">
        <f>IF($G3503=1,SUMIFS(Registros!$F$2:$F$6000,Registros!$A$2:$A$6000,"MOV",Registros!$B$2:$B$6000,$A3503),0)</f>
        <v>15</v>
      </c>
      <c r="I3503">
        <f>IF(COUNTIFS(Registros!$A$2:$A$6000,"CS",Registros!$B$2:$B$6000,$A3503)&gt;0,1,0)</f>
        <v>0</v>
      </c>
      <c r="J3503">
        <f>IF($I3503=1,SUMIFS(Registros!$I$2:$I$6000,Registros!$A$2:$A$6000,"CS",Registros!$B$2:$B$6000,$A3503),0)</f>
        <v>0</v>
      </c>
      <c r="K3503">
        <f>IF(COUNTIFS(Winback!$K$2:$K$300,$A3503)&gt;0,1,0)</f>
        <v>0</v>
      </c>
      <c r="L3503">
        <f>IF(AND($K3503=1,LEFT($A3503,3)="WB-"),SUMIFS(Winback!$D$2:$D$300,Winback!$K$2:$K$300,$A3503),0)</f>
        <v>0</v>
      </c>
      <c r="M3503">
        <f>IF(OR($E3503=1,$G3503=1,SUMIFS(Registros!$J$2:$J$6000,Registros!$B$2:$B$6000,$A3503)&gt;0),1,0)</f>
        <v>1</v>
      </c>
      <c r="N3503">
        <f>IF($J3503&gt;0,1,IF(COUNTIFS(Registros!$A$2:$A$6000,"CS",Registros!$B$2:$B$6000,$A3503,Registros!$K$2:$K$6000,"&lt;&gt;")&gt;0,1,0))</f>
        <v>0</v>
      </c>
      <c r="O3503" t="str">
        <f t="shared" si="270"/>
        <v>SOLO MÓVIL</v>
      </c>
      <c r="P3503" t="str">
        <f t="shared" si="271"/>
        <v>Ofrecer fijo + internet (FLBBTV)</v>
      </c>
      <c r="Q3503">
        <f t="shared" si="272"/>
        <v>15</v>
      </c>
      <c r="R3503">
        <f>IFERROR(VLOOKUP($A3503,Registros!$B$2:$G$6000,6,0),IFERROR(INDEX(Winback!$C$2:$C$300,MATCH($A3503,Winback!$K$2:$K$300,0)),""))</f>
        <v>0</v>
      </c>
      <c r="S3503" t="str">
        <f t="shared" si="273"/>
        <v>+MOV</v>
      </c>
      <c r="T3503">
        <f t="shared" si="274"/>
        <v>1</v>
      </c>
    </row>
    <row r="3504" spans="1:20" x14ac:dyDescent="0.35">
      <c r="A3504" t="s">
        <v>17270</v>
      </c>
      <c r="B3504" t="s">
        <v>17271</v>
      </c>
      <c r="C3504" t="s">
        <v>17272</v>
      </c>
      <c r="D3504" t="s">
        <v>17273</v>
      </c>
      <c r="E3504">
        <f>IF(COUNTIFS(Registros!$A$2:$A$6000,"NP",Registros!$B$2:$B$6000,$A3504)&gt;0,1,0)</f>
        <v>0</v>
      </c>
      <c r="F3504">
        <f>IF($E3504=1,SUMIFS(Registros!$F$2:$F$6000,Registros!$A$2:$A$6000,"NP",Registros!$B$2:$B$6000,$A3504),0)</f>
        <v>0</v>
      </c>
      <c r="G3504">
        <f>IF(COUNTIFS(Registros!$A$2:$A$6000,"MOV",Registros!$B$2:$B$6000,$A3504)&gt;0,1,0)</f>
        <v>1</v>
      </c>
      <c r="H3504">
        <f>IF($G3504=1,SUMIFS(Registros!$F$2:$F$6000,Registros!$A$2:$A$6000,"MOV",Registros!$B$2:$B$6000,$A3504),0)</f>
        <v>17.579999999999998</v>
      </c>
      <c r="I3504">
        <f>IF(COUNTIFS(Registros!$A$2:$A$6000,"CS",Registros!$B$2:$B$6000,$A3504)&gt;0,1,0)</f>
        <v>0</v>
      </c>
      <c r="J3504">
        <f>IF($I3504=1,SUMIFS(Registros!$I$2:$I$6000,Registros!$A$2:$A$6000,"CS",Registros!$B$2:$B$6000,$A3504),0)</f>
        <v>0</v>
      </c>
      <c r="K3504">
        <f>IF(COUNTIFS(Winback!$K$2:$K$300,$A3504)&gt;0,1,0)</f>
        <v>0</v>
      </c>
      <c r="L3504">
        <f>IF(AND($K3504=1,LEFT($A3504,3)="WB-"),SUMIFS(Winback!$D$2:$D$300,Winback!$K$2:$K$300,$A3504),0)</f>
        <v>0</v>
      </c>
      <c r="M3504">
        <f>IF(OR($E3504=1,$G3504=1,SUMIFS(Registros!$J$2:$J$6000,Registros!$B$2:$B$6000,$A3504)&gt;0),1,0)</f>
        <v>1</v>
      </c>
      <c r="N3504">
        <f>IF($J3504&gt;0,1,IF(COUNTIFS(Registros!$A$2:$A$6000,"CS",Registros!$B$2:$B$6000,$A3504,Registros!$K$2:$K$6000,"&lt;&gt;")&gt;0,1,0))</f>
        <v>0</v>
      </c>
      <c r="O3504" t="str">
        <f t="shared" si="270"/>
        <v>SOLO MÓVIL</v>
      </c>
      <c r="P3504" t="str">
        <f t="shared" si="271"/>
        <v>Ofrecer fijo + internet (FLBBTV)</v>
      </c>
      <c r="Q3504">
        <f t="shared" si="272"/>
        <v>17.579999999999998</v>
      </c>
      <c r="R3504">
        <f>IFERROR(VLOOKUP($A3504,Registros!$B$2:$G$6000,6,0),IFERROR(INDEX(Winback!$C$2:$C$300,MATCH($A3504,Winback!$K$2:$K$300,0)),""))</f>
        <v>0</v>
      </c>
      <c r="S3504" t="str">
        <f t="shared" si="273"/>
        <v>+MOV</v>
      </c>
      <c r="T3504">
        <f t="shared" si="274"/>
        <v>1</v>
      </c>
    </row>
    <row r="3505" spans="1:20" x14ac:dyDescent="0.35">
      <c r="A3505" t="s">
        <v>17275</v>
      </c>
      <c r="B3505" t="s">
        <v>17276</v>
      </c>
      <c r="C3505" t="s">
        <v>17277</v>
      </c>
      <c r="D3505" t="s">
        <v>17278</v>
      </c>
      <c r="E3505">
        <f>IF(COUNTIFS(Registros!$A$2:$A$6000,"NP",Registros!$B$2:$B$6000,$A3505)&gt;0,1,0)</f>
        <v>0</v>
      </c>
      <c r="F3505">
        <f>IF($E3505=1,SUMIFS(Registros!$F$2:$F$6000,Registros!$A$2:$A$6000,"NP",Registros!$B$2:$B$6000,$A3505),0)</f>
        <v>0</v>
      </c>
      <c r="G3505">
        <f>IF(COUNTIFS(Registros!$A$2:$A$6000,"MOV",Registros!$B$2:$B$6000,$A3505)&gt;0,1,0)</f>
        <v>1</v>
      </c>
      <c r="H3505">
        <f>IF($G3505=1,SUMIFS(Registros!$F$2:$F$6000,Registros!$A$2:$A$6000,"MOV",Registros!$B$2:$B$6000,$A3505),0)</f>
        <v>12</v>
      </c>
      <c r="I3505">
        <f>IF(COUNTIFS(Registros!$A$2:$A$6000,"CS",Registros!$B$2:$B$6000,$A3505)&gt;0,1,0)</f>
        <v>0</v>
      </c>
      <c r="J3505">
        <f>IF($I3505=1,SUMIFS(Registros!$I$2:$I$6000,Registros!$A$2:$A$6000,"CS",Registros!$B$2:$B$6000,$A3505),0)</f>
        <v>0</v>
      </c>
      <c r="K3505">
        <f>IF(COUNTIFS(Winback!$K$2:$K$300,$A3505)&gt;0,1,0)</f>
        <v>0</v>
      </c>
      <c r="L3505">
        <f>IF(AND($K3505=1,LEFT($A3505,3)="WB-"),SUMIFS(Winback!$D$2:$D$300,Winback!$K$2:$K$300,$A3505),0)</f>
        <v>0</v>
      </c>
      <c r="M3505">
        <f>IF(OR($E3505=1,$G3505=1,SUMIFS(Registros!$J$2:$J$6000,Registros!$B$2:$B$6000,$A3505)&gt;0),1,0)</f>
        <v>1</v>
      </c>
      <c r="N3505">
        <f>IF($J3505&gt;0,1,IF(COUNTIFS(Registros!$A$2:$A$6000,"CS",Registros!$B$2:$B$6000,$A3505,Registros!$K$2:$K$6000,"&lt;&gt;")&gt;0,1,0))</f>
        <v>0</v>
      </c>
      <c r="O3505" t="str">
        <f t="shared" si="270"/>
        <v>SOLO MÓVIL</v>
      </c>
      <c r="P3505" t="str">
        <f t="shared" si="271"/>
        <v>Ofrecer fijo + internet (FLBBTV)</v>
      </c>
      <c r="Q3505">
        <f t="shared" si="272"/>
        <v>12</v>
      </c>
      <c r="R3505">
        <f>IFERROR(VLOOKUP($A3505,Registros!$B$2:$G$6000,6,0),IFERROR(INDEX(Winback!$C$2:$C$300,MATCH($A3505,Winback!$K$2:$K$300,0)),""))</f>
        <v>0</v>
      </c>
      <c r="S3505" t="str">
        <f t="shared" si="273"/>
        <v>+MOV</v>
      </c>
      <c r="T3505">
        <f t="shared" si="274"/>
        <v>1</v>
      </c>
    </row>
    <row r="3506" spans="1:20" x14ac:dyDescent="0.35">
      <c r="A3506" t="s">
        <v>17280</v>
      </c>
      <c r="B3506" t="s">
        <v>17281</v>
      </c>
      <c r="C3506" t="s">
        <v>17282</v>
      </c>
      <c r="D3506" t="s">
        <v>17283</v>
      </c>
      <c r="E3506">
        <f>IF(COUNTIFS(Registros!$A$2:$A$6000,"NP",Registros!$B$2:$B$6000,$A3506)&gt;0,1,0)</f>
        <v>0</v>
      </c>
      <c r="F3506">
        <f>IF($E3506=1,SUMIFS(Registros!$F$2:$F$6000,Registros!$A$2:$A$6000,"NP",Registros!$B$2:$B$6000,$A3506),0)</f>
        <v>0</v>
      </c>
      <c r="G3506">
        <f>IF(COUNTIFS(Registros!$A$2:$A$6000,"MOV",Registros!$B$2:$B$6000,$A3506)&gt;0,1,0)</f>
        <v>1</v>
      </c>
      <c r="H3506">
        <f>IF($G3506=1,SUMIFS(Registros!$F$2:$F$6000,Registros!$A$2:$A$6000,"MOV",Registros!$B$2:$B$6000,$A3506),0)</f>
        <v>15</v>
      </c>
      <c r="I3506">
        <f>IF(COUNTIFS(Registros!$A$2:$A$6000,"CS",Registros!$B$2:$B$6000,$A3506)&gt;0,1,0)</f>
        <v>0</v>
      </c>
      <c r="J3506">
        <f>IF($I3506=1,SUMIFS(Registros!$I$2:$I$6000,Registros!$A$2:$A$6000,"CS",Registros!$B$2:$B$6000,$A3506),0)</f>
        <v>0</v>
      </c>
      <c r="K3506">
        <f>IF(COUNTIFS(Winback!$K$2:$K$300,$A3506)&gt;0,1,0)</f>
        <v>0</v>
      </c>
      <c r="L3506">
        <f>IF(AND($K3506=1,LEFT($A3506,3)="WB-"),SUMIFS(Winback!$D$2:$D$300,Winback!$K$2:$K$300,$A3506),0)</f>
        <v>0</v>
      </c>
      <c r="M3506">
        <f>IF(OR($E3506=1,$G3506=1,SUMIFS(Registros!$J$2:$J$6000,Registros!$B$2:$B$6000,$A3506)&gt;0),1,0)</f>
        <v>1</v>
      </c>
      <c r="N3506">
        <f>IF($J3506&gt;0,1,IF(COUNTIFS(Registros!$A$2:$A$6000,"CS",Registros!$B$2:$B$6000,$A3506,Registros!$K$2:$K$6000,"&lt;&gt;")&gt;0,1,0))</f>
        <v>0</v>
      </c>
      <c r="O3506" t="str">
        <f t="shared" si="270"/>
        <v>SOLO MÓVIL</v>
      </c>
      <c r="P3506" t="str">
        <f t="shared" si="271"/>
        <v>Ofrecer fijo + internet (FLBBTV)</v>
      </c>
      <c r="Q3506">
        <f t="shared" si="272"/>
        <v>15</v>
      </c>
      <c r="R3506">
        <f>IFERROR(VLOOKUP($A3506,Registros!$B$2:$G$6000,6,0),IFERROR(INDEX(Winback!$C$2:$C$300,MATCH($A3506,Winback!$K$2:$K$300,0)),""))</f>
        <v>0</v>
      </c>
      <c r="S3506" t="str">
        <f t="shared" si="273"/>
        <v>+MOV</v>
      </c>
      <c r="T3506">
        <f t="shared" si="274"/>
        <v>1</v>
      </c>
    </row>
    <row r="3507" spans="1:20" x14ac:dyDescent="0.35">
      <c r="A3507" t="s">
        <v>17285</v>
      </c>
      <c r="B3507" t="s">
        <v>17286</v>
      </c>
      <c r="C3507" t="s">
        <v>17287</v>
      </c>
      <c r="D3507" t="s">
        <v>17288</v>
      </c>
      <c r="E3507">
        <f>IF(COUNTIFS(Registros!$A$2:$A$6000,"NP",Registros!$B$2:$B$6000,$A3507)&gt;0,1,0)</f>
        <v>0</v>
      </c>
      <c r="F3507">
        <f>IF($E3507=1,SUMIFS(Registros!$F$2:$F$6000,Registros!$A$2:$A$6000,"NP",Registros!$B$2:$B$6000,$A3507),0)</f>
        <v>0</v>
      </c>
      <c r="G3507">
        <f>IF(COUNTIFS(Registros!$A$2:$A$6000,"MOV",Registros!$B$2:$B$6000,$A3507)&gt;0,1,0)</f>
        <v>1</v>
      </c>
      <c r="H3507">
        <f>IF($G3507=1,SUMIFS(Registros!$F$2:$F$6000,Registros!$A$2:$A$6000,"MOV",Registros!$B$2:$B$6000,$A3507),0)</f>
        <v>15</v>
      </c>
      <c r="I3507">
        <f>IF(COUNTIFS(Registros!$A$2:$A$6000,"CS",Registros!$B$2:$B$6000,$A3507)&gt;0,1,0)</f>
        <v>0</v>
      </c>
      <c r="J3507">
        <f>IF($I3507=1,SUMIFS(Registros!$I$2:$I$6000,Registros!$A$2:$A$6000,"CS",Registros!$B$2:$B$6000,$A3507),0)</f>
        <v>0</v>
      </c>
      <c r="K3507">
        <f>IF(COUNTIFS(Winback!$K$2:$K$300,$A3507)&gt;0,1,0)</f>
        <v>0</v>
      </c>
      <c r="L3507">
        <f>IF(AND($K3507=1,LEFT($A3507,3)="WB-"),SUMIFS(Winback!$D$2:$D$300,Winback!$K$2:$K$300,$A3507),0)</f>
        <v>0</v>
      </c>
      <c r="M3507">
        <f>IF(OR($E3507=1,$G3507=1,SUMIFS(Registros!$J$2:$J$6000,Registros!$B$2:$B$6000,$A3507)&gt;0),1,0)</f>
        <v>1</v>
      </c>
      <c r="N3507">
        <f>IF($J3507&gt;0,1,IF(COUNTIFS(Registros!$A$2:$A$6000,"CS",Registros!$B$2:$B$6000,$A3507,Registros!$K$2:$K$6000,"&lt;&gt;")&gt;0,1,0))</f>
        <v>0</v>
      </c>
      <c r="O3507" t="str">
        <f t="shared" si="270"/>
        <v>SOLO MÓVIL</v>
      </c>
      <c r="P3507" t="str">
        <f t="shared" si="271"/>
        <v>Ofrecer fijo + internet (FLBBTV)</v>
      </c>
      <c r="Q3507">
        <f t="shared" si="272"/>
        <v>15</v>
      </c>
      <c r="R3507">
        <f>IFERROR(VLOOKUP($A3507,Registros!$B$2:$G$6000,6,0),IFERROR(INDEX(Winback!$C$2:$C$300,MATCH($A3507,Winback!$K$2:$K$300,0)),""))</f>
        <v>0</v>
      </c>
      <c r="S3507" t="str">
        <f t="shared" si="273"/>
        <v>+MOV</v>
      </c>
      <c r="T3507">
        <f t="shared" si="274"/>
        <v>1</v>
      </c>
    </row>
    <row r="3508" spans="1:20" x14ac:dyDescent="0.35">
      <c r="A3508" t="s">
        <v>17290</v>
      </c>
      <c r="B3508" t="s">
        <v>17291</v>
      </c>
      <c r="C3508" t="s">
        <v>17292</v>
      </c>
      <c r="D3508" t="s">
        <v>17293</v>
      </c>
      <c r="E3508">
        <f>IF(COUNTIFS(Registros!$A$2:$A$6000,"NP",Registros!$B$2:$B$6000,$A3508)&gt;0,1,0)</f>
        <v>0</v>
      </c>
      <c r="F3508">
        <f>IF($E3508=1,SUMIFS(Registros!$F$2:$F$6000,Registros!$A$2:$A$6000,"NP",Registros!$B$2:$B$6000,$A3508),0)</f>
        <v>0</v>
      </c>
      <c r="G3508">
        <f>IF(COUNTIFS(Registros!$A$2:$A$6000,"MOV",Registros!$B$2:$B$6000,$A3508)&gt;0,1,0)</f>
        <v>1</v>
      </c>
      <c r="H3508">
        <f>IF($G3508=1,SUMIFS(Registros!$F$2:$F$6000,Registros!$A$2:$A$6000,"MOV",Registros!$B$2:$B$6000,$A3508),0)</f>
        <v>16.940000000000001</v>
      </c>
      <c r="I3508">
        <f>IF(COUNTIFS(Registros!$A$2:$A$6000,"CS",Registros!$B$2:$B$6000,$A3508)&gt;0,1,0)</f>
        <v>0</v>
      </c>
      <c r="J3508">
        <f>IF($I3508=1,SUMIFS(Registros!$I$2:$I$6000,Registros!$A$2:$A$6000,"CS",Registros!$B$2:$B$6000,$A3508),0)</f>
        <v>0</v>
      </c>
      <c r="K3508">
        <f>IF(COUNTIFS(Winback!$K$2:$K$300,$A3508)&gt;0,1,0)</f>
        <v>0</v>
      </c>
      <c r="L3508">
        <f>IF(AND($K3508=1,LEFT($A3508,3)="WB-"),SUMIFS(Winback!$D$2:$D$300,Winback!$K$2:$K$300,$A3508),0)</f>
        <v>0</v>
      </c>
      <c r="M3508">
        <f>IF(OR($E3508=1,$G3508=1,SUMIFS(Registros!$J$2:$J$6000,Registros!$B$2:$B$6000,$A3508)&gt;0),1,0)</f>
        <v>1</v>
      </c>
      <c r="N3508">
        <f>IF($J3508&gt;0,1,IF(COUNTIFS(Registros!$A$2:$A$6000,"CS",Registros!$B$2:$B$6000,$A3508,Registros!$K$2:$K$6000,"&lt;&gt;")&gt;0,1,0))</f>
        <v>0</v>
      </c>
      <c r="O3508" t="str">
        <f t="shared" si="270"/>
        <v>SOLO MÓVIL</v>
      </c>
      <c r="P3508" t="str">
        <f t="shared" si="271"/>
        <v>Ofrecer fijo + internet (FLBBTV)</v>
      </c>
      <c r="Q3508">
        <f t="shared" si="272"/>
        <v>16.940000000000001</v>
      </c>
      <c r="R3508">
        <f>IFERROR(VLOOKUP($A3508,Registros!$B$2:$G$6000,6,0),IFERROR(INDEX(Winback!$C$2:$C$300,MATCH($A3508,Winback!$K$2:$K$300,0)),""))</f>
        <v>0</v>
      </c>
      <c r="S3508" t="str">
        <f t="shared" si="273"/>
        <v>+MOV</v>
      </c>
      <c r="T3508">
        <f t="shared" si="274"/>
        <v>1</v>
      </c>
    </row>
    <row r="3509" spans="1:20" x14ac:dyDescent="0.35">
      <c r="A3509" t="s">
        <v>17295</v>
      </c>
      <c r="B3509" t="s">
        <v>17296</v>
      </c>
      <c r="C3509" t="s">
        <v>17297</v>
      </c>
      <c r="D3509" t="s">
        <v>17298</v>
      </c>
      <c r="E3509">
        <f>IF(COUNTIFS(Registros!$A$2:$A$6000,"NP",Registros!$B$2:$B$6000,$A3509)&gt;0,1,0)</f>
        <v>0</v>
      </c>
      <c r="F3509">
        <f>IF($E3509=1,SUMIFS(Registros!$F$2:$F$6000,Registros!$A$2:$A$6000,"NP",Registros!$B$2:$B$6000,$A3509),0)</f>
        <v>0</v>
      </c>
      <c r="G3509">
        <f>IF(COUNTIFS(Registros!$A$2:$A$6000,"MOV",Registros!$B$2:$B$6000,$A3509)&gt;0,1,0)</f>
        <v>1</v>
      </c>
      <c r="H3509">
        <f>IF($G3509=1,SUMIFS(Registros!$F$2:$F$6000,Registros!$A$2:$A$6000,"MOV",Registros!$B$2:$B$6000,$A3509),0)</f>
        <v>209.24</v>
      </c>
      <c r="I3509">
        <f>IF(COUNTIFS(Registros!$A$2:$A$6000,"CS",Registros!$B$2:$B$6000,$A3509)&gt;0,1,0)</f>
        <v>0</v>
      </c>
      <c r="J3509">
        <f>IF($I3509=1,SUMIFS(Registros!$I$2:$I$6000,Registros!$A$2:$A$6000,"CS",Registros!$B$2:$B$6000,$A3509),0)</f>
        <v>0</v>
      </c>
      <c r="K3509">
        <f>IF(COUNTIFS(Winback!$K$2:$K$300,$A3509)&gt;0,1,0)</f>
        <v>0</v>
      </c>
      <c r="L3509">
        <f>IF(AND($K3509=1,LEFT($A3509,3)="WB-"),SUMIFS(Winback!$D$2:$D$300,Winback!$K$2:$K$300,$A3509),0)</f>
        <v>0</v>
      </c>
      <c r="M3509">
        <f>IF(OR($E3509=1,$G3509=1,SUMIFS(Registros!$J$2:$J$6000,Registros!$B$2:$B$6000,$A3509)&gt;0),1,0)</f>
        <v>1</v>
      </c>
      <c r="N3509">
        <f>IF($J3509&gt;0,1,IF(COUNTIFS(Registros!$A$2:$A$6000,"CS",Registros!$B$2:$B$6000,$A3509,Registros!$K$2:$K$6000,"&lt;&gt;")&gt;0,1,0))</f>
        <v>0</v>
      </c>
      <c r="O3509" t="str">
        <f t="shared" si="270"/>
        <v>SOLO MÓVIL</v>
      </c>
      <c r="P3509" t="str">
        <f t="shared" si="271"/>
        <v>Ofrecer fijo + internet (FLBBTV)</v>
      </c>
      <c r="Q3509">
        <f t="shared" si="272"/>
        <v>209.24</v>
      </c>
      <c r="R3509">
        <f>IFERROR(VLOOKUP($A3509,Registros!$B$2:$G$6000,6,0),IFERROR(INDEX(Winback!$C$2:$C$300,MATCH($A3509,Winback!$K$2:$K$300,0)),""))</f>
        <v>0</v>
      </c>
      <c r="S3509" t="str">
        <f t="shared" si="273"/>
        <v>+MOV</v>
      </c>
      <c r="T3509">
        <f t="shared" si="274"/>
        <v>1</v>
      </c>
    </row>
    <row r="3510" spans="1:20" x14ac:dyDescent="0.35">
      <c r="A3510" t="s">
        <v>17300</v>
      </c>
      <c r="B3510" t="s">
        <v>17301</v>
      </c>
      <c r="C3510" t="s">
        <v>17302</v>
      </c>
      <c r="D3510" t="s">
        <v>17303</v>
      </c>
      <c r="E3510">
        <f>IF(COUNTIFS(Registros!$A$2:$A$6000,"NP",Registros!$B$2:$B$6000,$A3510)&gt;0,1,0)</f>
        <v>0</v>
      </c>
      <c r="F3510">
        <f>IF($E3510=1,SUMIFS(Registros!$F$2:$F$6000,Registros!$A$2:$A$6000,"NP",Registros!$B$2:$B$6000,$A3510),0)</f>
        <v>0</v>
      </c>
      <c r="G3510">
        <f>IF(COUNTIFS(Registros!$A$2:$A$6000,"MOV",Registros!$B$2:$B$6000,$A3510)&gt;0,1,0)</f>
        <v>1</v>
      </c>
      <c r="H3510">
        <f>IF($G3510=1,SUMIFS(Registros!$F$2:$F$6000,Registros!$A$2:$A$6000,"MOV",Registros!$B$2:$B$6000,$A3510),0)</f>
        <v>15</v>
      </c>
      <c r="I3510">
        <f>IF(COUNTIFS(Registros!$A$2:$A$6000,"CS",Registros!$B$2:$B$6000,$A3510)&gt;0,1,0)</f>
        <v>0</v>
      </c>
      <c r="J3510">
        <f>IF($I3510=1,SUMIFS(Registros!$I$2:$I$6000,Registros!$A$2:$A$6000,"CS",Registros!$B$2:$B$6000,$A3510),0)</f>
        <v>0</v>
      </c>
      <c r="K3510">
        <f>IF(COUNTIFS(Winback!$K$2:$K$300,$A3510)&gt;0,1,0)</f>
        <v>0</v>
      </c>
      <c r="L3510">
        <f>IF(AND($K3510=1,LEFT($A3510,3)="WB-"),SUMIFS(Winback!$D$2:$D$300,Winback!$K$2:$K$300,$A3510),0)</f>
        <v>0</v>
      </c>
      <c r="M3510">
        <f>IF(OR($E3510=1,$G3510=1,SUMIFS(Registros!$J$2:$J$6000,Registros!$B$2:$B$6000,$A3510)&gt;0),1,0)</f>
        <v>1</v>
      </c>
      <c r="N3510">
        <f>IF($J3510&gt;0,1,IF(COUNTIFS(Registros!$A$2:$A$6000,"CS",Registros!$B$2:$B$6000,$A3510,Registros!$K$2:$K$6000,"&lt;&gt;")&gt;0,1,0))</f>
        <v>0</v>
      </c>
      <c r="O3510" t="str">
        <f t="shared" si="270"/>
        <v>SOLO MÓVIL</v>
      </c>
      <c r="P3510" t="str">
        <f t="shared" si="271"/>
        <v>Ofrecer fijo + internet (FLBBTV)</v>
      </c>
      <c r="Q3510">
        <f t="shared" si="272"/>
        <v>15</v>
      </c>
      <c r="R3510">
        <f>IFERROR(VLOOKUP($A3510,Registros!$B$2:$G$6000,6,0),IFERROR(INDEX(Winback!$C$2:$C$300,MATCH($A3510,Winback!$K$2:$K$300,0)),""))</f>
        <v>0</v>
      </c>
      <c r="S3510" t="str">
        <f t="shared" si="273"/>
        <v>+MOV</v>
      </c>
      <c r="T3510">
        <f t="shared" si="274"/>
        <v>1</v>
      </c>
    </row>
    <row r="3511" spans="1:20" x14ac:dyDescent="0.35">
      <c r="A3511" t="s">
        <v>17305</v>
      </c>
      <c r="B3511" t="s">
        <v>17306</v>
      </c>
      <c r="C3511" t="s">
        <v>17307</v>
      </c>
      <c r="D3511" t="s">
        <v>17308</v>
      </c>
      <c r="E3511">
        <f>IF(COUNTIFS(Registros!$A$2:$A$6000,"NP",Registros!$B$2:$B$6000,$A3511)&gt;0,1,0)</f>
        <v>0</v>
      </c>
      <c r="F3511">
        <f>IF($E3511=1,SUMIFS(Registros!$F$2:$F$6000,Registros!$A$2:$A$6000,"NP",Registros!$B$2:$B$6000,$A3511),0)</f>
        <v>0</v>
      </c>
      <c r="G3511">
        <f>IF(COUNTIFS(Registros!$A$2:$A$6000,"MOV",Registros!$B$2:$B$6000,$A3511)&gt;0,1,0)</f>
        <v>1</v>
      </c>
      <c r="H3511">
        <f>IF($G3511=1,SUMIFS(Registros!$F$2:$F$6000,Registros!$A$2:$A$6000,"MOV",Registros!$B$2:$B$6000,$A3511),0)</f>
        <v>15</v>
      </c>
      <c r="I3511">
        <f>IF(COUNTIFS(Registros!$A$2:$A$6000,"CS",Registros!$B$2:$B$6000,$A3511)&gt;0,1,0)</f>
        <v>0</v>
      </c>
      <c r="J3511">
        <f>IF($I3511=1,SUMIFS(Registros!$I$2:$I$6000,Registros!$A$2:$A$6000,"CS",Registros!$B$2:$B$6000,$A3511),0)</f>
        <v>0</v>
      </c>
      <c r="K3511">
        <f>IF(COUNTIFS(Winback!$K$2:$K$300,$A3511)&gt;0,1,0)</f>
        <v>0</v>
      </c>
      <c r="L3511">
        <f>IF(AND($K3511=1,LEFT($A3511,3)="WB-"),SUMIFS(Winback!$D$2:$D$300,Winback!$K$2:$K$300,$A3511),0)</f>
        <v>0</v>
      </c>
      <c r="M3511">
        <f>IF(OR($E3511=1,$G3511=1,SUMIFS(Registros!$J$2:$J$6000,Registros!$B$2:$B$6000,$A3511)&gt;0),1,0)</f>
        <v>1</v>
      </c>
      <c r="N3511">
        <f>IF($J3511&gt;0,1,IF(COUNTIFS(Registros!$A$2:$A$6000,"CS",Registros!$B$2:$B$6000,$A3511,Registros!$K$2:$K$6000,"&lt;&gt;")&gt;0,1,0))</f>
        <v>0</v>
      </c>
      <c r="O3511" t="str">
        <f t="shared" si="270"/>
        <v>SOLO MÓVIL</v>
      </c>
      <c r="P3511" t="str">
        <f t="shared" si="271"/>
        <v>Ofrecer fijo + internet (FLBBTV)</v>
      </c>
      <c r="Q3511">
        <f t="shared" si="272"/>
        <v>15</v>
      </c>
      <c r="R3511">
        <f>IFERROR(VLOOKUP($A3511,Registros!$B$2:$G$6000,6,0),IFERROR(INDEX(Winback!$C$2:$C$300,MATCH($A3511,Winback!$K$2:$K$300,0)),""))</f>
        <v>0</v>
      </c>
      <c r="S3511" t="str">
        <f t="shared" si="273"/>
        <v>+MOV</v>
      </c>
      <c r="T3511">
        <f t="shared" si="274"/>
        <v>1</v>
      </c>
    </row>
    <row r="3512" spans="1:20" x14ac:dyDescent="0.35">
      <c r="A3512" t="s">
        <v>17310</v>
      </c>
      <c r="B3512" t="s">
        <v>17311</v>
      </c>
      <c r="C3512" t="s">
        <v>17312</v>
      </c>
      <c r="D3512" t="s">
        <v>17313</v>
      </c>
      <c r="E3512">
        <f>IF(COUNTIFS(Registros!$A$2:$A$6000,"NP",Registros!$B$2:$B$6000,$A3512)&gt;0,1,0)</f>
        <v>0</v>
      </c>
      <c r="F3512">
        <f>IF($E3512=1,SUMIFS(Registros!$F$2:$F$6000,Registros!$A$2:$A$6000,"NP",Registros!$B$2:$B$6000,$A3512),0)</f>
        <v>0</v>
      </c>
      <c r="G3512">
        <f>IF(COUNTIFS(Registros!$A$2:$A$6000,"MOV",Registros!$B$2:$B$6000,$A3512)&gt;0,1,0)</f>
        <v>1</v>
      </c>
      <c r="H3512">
        <f>IF($G3512=1,SUMIFS(Registros!$F$2:$F$6000,Registros!$A$2:$A$6000,"MOV",Registros!$B$2:$B$6000,$A3512),0)</f>
        <v>15</v>
      </c>
      <c r="I3512">
        <f>IF(COUNTIFS(Registros!$A$2:$A$6000,"CS",Registros!$B$2:$B$6000,$A3512)&gt;0,1,0)</f>
        <v>0</v>
      </c>
      <c r="J3512">
        <f>IF($I3512=1,SUMIFS(Registros!$I$2:$I$6000,Registros!$A$2:$A$6000,"CS",Registros!$B$2:$B$6000,$A3512),0)</f>
        <v>0</v>
      </c>
      <c r="K3512">
        <f>IF(COUNTIFS(Winback!$K$2:$K$300,$A3512)&gt;0,1,0)</f>
        <v>0</v>
      </c>
      <c r="L3512">
        <f>IF(AND($K3512=1,LEFT($A3512,3)="WB-"),SUMIFS(Winback!$D$2:$D$300,Winback!$K$2:$K$300,$A3512),0)</f>
        <v>0</v>
      </c>
      <c r="M3512">
        <f>IF(OR($E3512=1,$G3512=1,SUMIFS(Registros!$J$2:$J$6000,Registros!$B$2:$B$6000,$A3512)&gt;0),1,0)</f>
        <v>1</v>
      </c>
      <c r="N3512">
        <f>IF($J3512&gt;0,1,IF(COUNTIFS(Registros!$A$2:$A$6000,"CS",Registros!$B$2:$B$6000,$A3512,Registros!$K$2:$K$6000,"&lt;&gt;")&gt;0,1,0))</f>
        <v>0</v>
      </c>
      <c r="O3512" t="str">
        <f t="shared" si="270"/>
        <v>SOLO MÓVIL</v>
      </c>
      <c r="P3512" t="str">
        <f t="shared" si="271"/>
        <v>Ofrecer fijo + internet (FLBBTV)</v>
      </c>
      <c r="Q3512">
        <f t="shared" si="272"/>
        <v>15</v>
      </c>
      <c r="R3512">
        <f>IFERROR(VLOOKUP($A3512,Registros!$B$2:$G$6000,6,0),IFERROR(INDEX(Winback!$C$2:$C$300,MATCH($A3512,Winback!$K$2:$K$300,0)),""))</f>
        <v>0</v>
      </c>
      <c r="S3512" t="str">
        <f t="shared" si="273"/>
        <v>+MOV</v>
      </c>
      <c r="T3512">
        <f t="shared" si="274"/>
        <v>1</v>
      </c>
    </row>
    <row r="3513" spans="1:20" x14ac:dyDescent="0.35">
      <c r="A3513" t="s">
        <v>17315</v>
      </c>
      <c r="B3513" t="s">
        <v>17316</v>
      </c>
      <c r="C3513" t="s">
        <v>17317</v>
      </c>
      <c r="D3513" t="s">
        <v>17318</v>
      </c>
      <c r="E3513">
        <f>IF(COUNTIFS(Registros!$A$2:$A$6000,"NP",Registros!$B$2:$B$6000,$A3513)&gt;0,1,0)</f>
        <v>0</v>
      </c>
      <c r="F3513">
        <f>IF($E3513=1,SUMIFS(Registros!$F$2:$F$6000,Registros!$A$2:$A$6000,"NP",Registros!$B$2:$B$6000,$A3513),0)</f>
        <v>0</v>
      </c>
      <c r="G3513">
        <f>IF(COUNTIFS(Registros!$A$2:$A$6000,"MOV",Registros!$B$2:$B$6000,$A3513)&gt;0,1,0)</f>
        <v>1</v>
      </c>
      <c r="H3513">
        <f>IF($G3513=1,SUMIFS(Registros!$F$2:$F$6000,Registros!$A$2:$A$6000,"MOV",Registros!$B$2:$B$6000,$A3513),0)</f>
        <v>32.5</v>
      </c>
      <c r="I3513">
        <f>IF(COUNTIFS(Registros!$A$2:$A$6000,"CS",Registros!$B$2:$B$6000,$A3513)&gt;0,1,0)</f>
        <v>0</v>
      </c>
      <c r="J3513">
        <f>IF($I3513=1,SUMIFS(Registros!$I$2:$I$6000,Registros!$A$2:$A$6000,"CS",Registros!$B$2:$B$6000,$A3513),0)</f>
        <v>0</v>
      </c>
      <c r="K3513">
        <f>IF(COUNTIFS(Winback!$K$2:$K$300,$A3513)&gt;0,1,0)</f>
        <v>0</v>
      </c>
      <c r="L3513">
        <f>IF(AND($K3513=1,LEFT($A3513,3)="WB-"),SUMIFS(Winback!$D$2:$D$300,Winback!$K$2:$K$300,$A3513),0)</f>
        <v>0</v>
      </c>
      <c r="M3513">
        <f>IF(OR($E3513=1,$G3513=1,SUMIFS(Registros!$J$2:$J$6000,Registros!$B$2:$B$6000,$A3513)&gt;0),1,0)</f>
        <v>1</v>
      </c>
      <c r="N3513">
        <f>IF($J3513&gt;0,1,IF(COUNTIFS(Registros!$A$2:$A$6000,"CS",Registros!$B$2:$B$6000,$A3513,Registros!$K$2:$K$6000,"&lt;&gt;")&gt;0,1,0))</f>
        <v>0</v>
      </c>
      <c r="O3513" t="str">
        <f t="shared" si="270"/>
        <v>SOLO MÓVIL</v>
      </c>
      <c r="P3513" t="str">
        <f t="shared" si="271"/>
        <v>Ofrecer fijo + internet (FLBBTV)</v>
      </c>
      <c r="Q3513">
        <f t="shared" si="272"/>
        <v>32.5</v>
      </c>
      <c r="R3513">
        <f>IFERROR(VLOOKUP($A3513,Registros!$B$2:$G$6000,6,0),IFERROR(INDEX(Winback!$C$2:$C$300,MATCH($A3513,Winback!$K$2:$K$300,0)),""))</f>
        <v>0</v>
      </c>
      <c r="S3513" t="str">
        <f t="shared" si="273"/>
        <v>+MOV</v>
      </c>
      <c r="T3513">
        <f t="shared" si="274"/>
        <v>1</v>
      </c>
    </row>
    <row r="3514" spans="1:20" x14ac:dyDescent="0.35">
      <c r="A3514" t="s">
        <v>17320</v>
      </c>
      <c r="B3514" t="s">
        <v>17321</v>
      </c>
      <c r="C3514" t="s">
        <v>17322</v>
      </c>
      <c r="D3514" t="s">
        <v>17323</v>
      </c>
      <c r="E3514">
        <f>IF(COUNTIFS(Registros!$A$2:$A$6000,"NP",Registros!$B$2:$B$6000,$A3514)&gt;0,1,0)</f>
        <v>0</v>
      </c>
      <c r="F3514">
        <f>IF($E3514=1,SUMIFS(Registros!$F$2:$F$6000,Registros!$A$2:$A$6000,"NP",Registros!$B$2:$B$6000,$A3514),0)</f>
        <v>0</v>
      </c>
      <c r="G3514">
        <f>IF(COUNTIFS(Registros!$A$2:$A$6000,"MOV",Registros!$B$2:$B$6000,$A3514)&gt;0,1,0)</f>
        <v>1</v>
      </c>
      <c r="H3514">
        <f>IF($G3514=1,SUMIFS(Registros!$F$2:$F$6000,Registros!$A$2:$A$6000,"MOV",Registros!$B$2:$B$6000,$A3514),0)</f>
        <v>16.940000000000001</v>
      </c>
      <c r="I3514">
        <f>IF(COUNTIFS(Registros!$A$2:$A$6000,"CS",Registros!$B$2:$B$6000,$A3514)&gt;0,1,0)</f>
        <v>0</v>
      </c>
      <c r="J3514">
        <f>IF($I3514=1,SUMIFS(Registros!$I$2:$I$6000,Registros!$A$2:$A$6000,"CS",Registros!$B$2:$B$6000,$A3514),0)</f>
        <v>0</v>
      </c>
      <c r="K3514">
        <f>IF(COUNTIFS(Winback!$K$2:$K$300,$A3514)&gt;0,1,0)</f>
        <v>0</v>
      </c>
      <c r="L3514">
        <f>IF(AND($K3514=1,LEFT($A3514,3)="WB-"),SUMIFS(Winback!$D$2:$D$300,Winback!$K$2:$K$300,$A3514),0)</f>
        <v>0</v>
      </c>
      <c r="M3514">
        <f>IF(OR($E3514=1,$G3514=1,SUMIFS(Registros!$J$2:$J$6000,Registros!$B$2:$B$6000,$A3514)&gt;0),1,0)</f>
        <v>1</v>
      </c>
      <c r="N3514">
        <f>IF($J3514&gt;0,1,IF(COUNTIFS(Registros!$A$2:$A$6000,"CS",Registros!$B$2:$B$6000,$A3514,Registros!$K$2:$K$6000,"&lt;&gt;")&gt;0,1,0))</f>
        <v>0</v>
      </c>
      <c r="O3514" t="str">
        <f t="shared" si="270"/>
        <v>SOLO MÓVIL</v>
      </c>
      <c r="P3514" t="str">
        <f t="shared" si="271"/>
        <v>Ofrecer fijo + internet (FLBBTV)</v>
      </c>
      <c r="Q3514">
        <f t="shared" si="272"/>
        <v>16.940000000000001</v>
      </c>
      <c r="R3514">
        <f>IFERROR(VLOOKUP($A3514,Registros!$B$2:$G$6000,6,0),IFERROR(INDEX(Winback!$C$2:$C$300,MATCH($A3514,Winback!$K$2:$K$300,0)),""))</f>
        <v>0</v>
      </c>
      <c r="S3514" t="str">
        <f t="shared" si="273"/>
        <v>+MOV</v>
      </c>
      <c r="T3514">
        <f t="shared" si="274"/>
        <v>1</v>
      </c>
    </row>
    <row r="3515" spans="1:20" x14ac:dyDescent="0.35">
      <c r="A3515" t="s">
        <v>17324</v>
      </c>
      <c r="B3515" t="s">
        <v>17325</v>
      </c>
      <c r="C3515" t="s">
        <v>17326</v>
      </c>
      <c r="D3515" t="s">
        <v>17327</v>
      </c>
      <c r="E3515">
        <f>IF(COUNTIFS(Registros!$A$2:$A$6000,"NP",Registros!$B$2:$B$6000,$A3515)&gt;0,1,0)</f>
        <v>0</v>
      </c>
      <c r="F3515">
        <f>IF($E3515=1,SUMIFS(Registros!$F$2:$F$6000,Registros!$A$2:$A$6000,"NP",Registros!$B$2:$B$6000,$A3515),0)</f>
        <v>0</v>
      </c>
      <c r="G3515">
        <f>IF(COUNTIFS(Registros!$A$2:$A$6000,"MOV",Registros!$B$2:$B$6000,$A3515)&gt;0,1,0)</f>
        <v>1</v>
      </c>
      <c r="H3515">
        <f>IF($G3515=1,SUMIFS(Registros!$F$2:$F$6000,Registros!$A$2:$A$6000,"MOV",Registros!$B$2:$B$6000,$A3515),0)</f>
        <v>15</v>
      </c>
      <c r="I3515">
        <f>IF(COUNTIFS(Registros!$A$2:$A$6000,"CS",Registros!$B$2:$B$6000,$A3515)&gt;0,1,0)</f>
        <v>0</v>
      </c>
      <c r="J3515">
        <f>IF($I3515=1,SUMIFS(Registros!$I$2:$I$6000,Registros!$A$2:$A$6000,"CS",Registros!$B$2:$B$6000,$A3515),0)</f>
        <v>0</v>
      </c>
      <c r="K3515">
        <f>IF(COUNTIFS(Winback!$K$2:$K$300,$A3515)&gt;0,1,0)</f>
        <v>0</v>
      </c>
      <c r="L3515">
        <f>IF(AND($K3515=1,LEFT($A3515,3)="WB-"),SUMIFS(Winback!$D$2:$D$300,Winback!$K$2:$K$300,$A3515),0)</f>
        <v>0</v>
      </c>
      <c r="M3515">
        <f>IF(OR($E3515=1,$G3515=1,SUMIFS(Registros!$J$2:$J$6000,Registros!$B$2:$B$6000,$A3515)&gt;0),1,0)</f>
        <v>1</v>
      </c>
      <c r="N3515">
        <f>IF($J3515&gt;0,1,IF(COUNTIFS(Registros!$A$2:$A$6000,"CS",Registros!$B$2:$B$6000,$A3515,Registros!$K$2:$K$6000,"&lt;&gt;")&gt;0,1,0))</f>
        <v>0</v>
      </c>
      <c r="O3515" t="str">
        <f t="shared" si="270"/>
        <v>SOLO MÓVIL</v>
      </c>
      <c r="P3515" t="str">
        <f t="shared" si="271"/>
        <v>Ofrecer fijo + internet (FLBBTV)</v>
      </c>
      <c r="Q3515">
        <f t="shared" si="272"/>
        <v>15</v>
      </c>
      <c r="R3515">
        <f>IFERROR(VLOOKUP($A3515,Registros!$B$2:$G$6000,6,0),IFERROR(INDEX(Winback!$C$2:$C$300,MATCH($A3515,Winback!$K$2:$K$300,0)),""))</f>
        <v>0</v>
      </c>
      <c r="S3515" t="str">
        <f t="shared" si="273"/>
        <v>+MOV</v>
      </c>
      <c r="T3515">
        <f t="shared" si="274"/>
        <v>1</v>
      </c>
    </row>
    <row r="3516" spans="1:20" x14ac:dyDescent="0.35">
      <c r="A3516" t="s">
        <v>17329</v>
      </c>
      <c r="B3516" t="s">
        <v>17330</v>
      </c>
      <c r="C3516" t="s">
        <v>17331</v>
      </c>
      <c r="D3516" t="s">
        <v>17332</v>
      </c>
      <c r="E3516">
        <f>IF(COUNTIFS(Registros!$A$2:$A$6000,"NP",Registros!$B$2:$B$6000,$A3516)&gt;0,1,0)</f>
        <v>0</v>
      </c>
      <c r="F3516">
        <f>IF($E3516=1,SUMIFS(Registros!$F$2:$F$6000,Registros!$A$2:$A$6000,"NP",Registros!$B$2:$B$6000,$A3516),0)</f>
        <v>0</v>
      </c>
      <c r="G3516">
        <f>IF(COUNTIFS(Registros!$A$2:$A$6000,"MOV",Registros!$B$2:$B$6000,$A3516)&gt;0,1,0)</f>
        <v>1</v>
      </c>
      <c r="H3516">
        <f>IF($G3516=1,SUMIFS(Registros!$F$2:$F$6000,Registros!$A$2:$A$6000,"MOV",Registros!$B$2:$B$6000,$A3516),0)</f>
        <v>35</v>
      </c>
      <c r="I3516">
        <f>IF(COUNTIFS(Registros!$A$2:$A$6000,"CS",Registros!$B$2:$B$6000,$A3516)&gt;0,1,0)</f>
        <v>0</v>
      </c>
      <c r="J3516">
        <f>IF($I3516=1,SUMIFS(Registros!$I$2:$I$6000,Registros!$A$2:$A$6000,"CS",Registros!$B$2:$B$6000,$A3516),0)</f>
        <v>0</v>
      </c>
      <c r="K3516">
        <f>IF(COUNTIFS(Winback!$K$2:$K$300,$A3516)&gt;0,1,0)</f>
        <v>0</v>
      </c>
      <c r="L3516">
        <f>IF(AND($K3516=1,LEFT($A3516,3)="WB-"),SUMIFS(Winback!$D$2:$D$300,Winback!$K$2:$K$300,$A3516),0)</f>
        <v>0</v>
      </c>
      <c r="M3516">
        <f>IF(OR($E3516=1,$G3516=1,SUMIFS(Registros!$J$2:$J$6000,Registros!$B$2:$B$6000,$A3516)&gt;0),1,0)</f>
        <v>1</v>
      </c>
      <c r="N3516">
        <f>IF($J3516&gt;0,1,IF(COUNTIFS(Registros!$A$2:$A$6000,"CS",Registros!$B$2:$B$6000,$A3516,Registros!$K$2:$K$6000,"&lt;&gt;")&gt;0,1,0))</f>
        <v>0</v>
      </c>
      <c r="O3516" t="str">
        <f t="shared" si="270"/>
        <v>SOLO MÓVIL</v>
      </c>
      <c r="P3516" t="str">
        <f t="shared" si="271"/>
        <v>Ofrecer fijo + internet (FLBBTV)</v>
      </c>
      <c r="Q3516">
        <f t="shared" si="272"/>
        <v>35</v>
      </c>
      <c r="R3516">
        <f>IFERROR(VLOOKUP($A3516,Registros!$B$2:$G$6000,6,0),IFERROR(INDEX(Winback!$C$2:$C$300,MATCH($A3516,Winback!$K$2:$K$300,0)),""))</f>
        <v>0</v>
      </c>
      <c r="S3516" t="str">
        <f t="shared" si="273"/>
        <v>+MOV</v>
      </c>
      <c r="T3516">
        <f t="shared" si="274"/>
        <v>1</v>
      </c>
    </row>
    <row r="3517" spans="1:20" x14ac:dyDescent="0.35">
      <c r="A3517" t="s">
        <v>17334</v>
      </c>
      <c r="B3517" t="s">
        <v>17335</v>
      </c>
      <c r="C3517" t="s">
        <v>17336</v>
      </c>
      <c r="D3517" t="s">
        <v>17337</v>
      </c>
      <c r="E3517">
        <f>IF(COUNTIFS(Registros!$A$2:$A$6000,"NP",Registros!$B$2:$B$6000,$A3517)&gt;0,1,0)</f>
        <v>0</v>
      </c>
      <c r="F3517">
        <f>IF($E3517=1,SUMIFS(Registros!$F$2:$F$6000,Registros!$A$2:$A$6000,"NP",Registros!$B$2:$B$6000,$A3517),0)</f>
        <v>0</v>
      </c>
      <c r="G3517">
        <f>IF(COUNTIFS(Registros!$A$2:$A$6000,"MOV",Registros!$B$2:$B$6000,$A3517)&gt;0,1,0)</f>
        <v>1</v>
      </c>
      <c r="H3517">
        <f>IF($G3517=1,SUMIFS(Registros!$F$2:$F$6000,Registros!$A$2:$A$6000,"MOV",Registros!$B$2:$B$6000,$A3517),0)</f>
        <v>15</v>
      </c>
      <c r="I3517">
        <f>IF(COUNTIFS(Registros!$A$2:$A$6000,"CS",Registros!$B$2:$B$6000,$A3517)&gt;0,1,0)</f>
        <v>0</v>
      </c>
      <c r="J3517">
        <f>IF($I3517=1,SUMIFS(Registros!$I$2:$I$6000,Registros!$A$2:$A$6000,"CS",Registros!$B$2:$B$6000,$A3517),0)</f>
        <v>0</v>
      </c>
      <c r="K3517">
        <f>IF(COUNTIFS(Winback!$K$2:$K$300,$A3517)&gt;0,1,0)</f>
        <v>0</v>
      </c>
      <c r="L3517">
        <f>IF(AND($K3517=1,LEFT($A3517,3)="WB-"),SUMIFS(Winback!$D$2:$D$300,Winback!$K$2:$K$300,$A3517),0)</f>
        <v>0</v>
      </c>
      <c r="M3517">
        <f>IF(OR($E3517=1,$G3517=1,SUMIFS(Registros!$J$2:$J$6000,Registros!$B$2:$B$6000,$A3517)&gt;0),1,0)</f>
        <v>1</v>
      </c>
      <c r="N3517">
        <f>IF($J3517&gt;0,1,IF(COUNTIFS(Registros!$A$2:$A$6000,"CS",Registros!$B$2:$B$6000,$A3517,Registros!$K$2:$K$6000,"&lt;&gt;")&gt;0,1,0))</f>
        <v>0</v>
      </c>
      <c r="O3517" t="str">
        <f t="shared" si="270"/>
        <v>SOLO MÓVIL</v>
      </c>
      <c r="P3517" t="str">
        <f t="shared" si="271"/>
        <v>Ofrecer fijo + internet (FLBBTV)</v>
      </c>
      <c r="Q3517">
        <f t="shared" si="272"/>
        <v>15</v>
      </c>
      <c r="R3517">
        <f>IFERROR(VLOOKUP($A3517,Registros!$B$2:$G$6000,6,0),IFERROR(INDEX(Winback!$C$2:$C$300,MATCH($A3517,Winback!$K$2:$K$300,0)),""))</f>
        <v>0</v>
      </c>
      <c r="S3517" t="str">
        <f t="shared" si="273"/>
        <v>+MOV</v>
      </c>
      <c r="T3517">
        <f t="shared" si="274"/>
        <v>1</v>
      </c>
    </row>
    <row r="3518" spans="1:20" x14ac:dyDescent="0.35">
      <c r="A3518" t="s">
        <v>17339</v>
      </c>
      <c r="B3518" t="s">
        <v>17340</v>
      </c>
      <c r="C3518" t="s">
        <v>17341</v>
      </c>
      <c r="D3518" t="s">
        <v>17342</v>
      </c>
      <c r="E3518">
        <f>IF(COUNTIFS(Registros!$A$2:$A$6000,"NP",Registros!$B$2:$B$6000,$A3518)&gt;0,1,0)</f>
        <v>0</v>
      </c>
      <c r="F3518">
        <f>IF($E3518=1,SUMIFS(Registros!$F$2:$F$6000,Registros!$A$2:$A$6000,"NP",Registros!$B$2:$B$6000,$A3518),0)</f>
        <v>0</v>
      </c>
      <c r="G3518">
        <f>IF(COUNTIFS(Registros!$A$2:$A$6000,"MOV",Registros!$B$2:$B$6000,$A3518)&gt;0,1,0)</f>
        <v>1</v>
      </c>
      <c r="H3518">
        <f>IF($G3518=1,SUMIFS(Registros!$F$2:$F$6000,Registros!$A$2:$A$6000,"MOV",Registros!$B$2:$B$6000,$A3518),0)</f>
        <v>15</v>
      </c>
      <c r="I3518">
        <f>IF(COUNTIFS(Registros!$A$2:$A$6000,"CS",Registros!$B$2:$B$6000,$A3518)&gt;0,1,0)</f>
        <v>0</v>
      </c>
      <c r="J3518">
        <f>IF($I3518=1,SUMIFS(Registros!$I$2:$I$6000,Registros!$A$2:$A$6000,"CS",Registros!$B$2:$B$6000,$A3518),0)</f>
        <v>0</v>
      </c>
      <c r="K3518">
        <f>IF(COUNTIFS(Winback!$K$2:$K$300,$A3518)&gt;0,1,0)</f>
        <v>0</v>
      </c>
      <c r="L3518">
        <f>IF(AND($K3518=1,LEFT($A3518,3)="WB-"),SUMIFS(Winback!$D$2:$D$300,Winback!$K$2:$K$300,$A3518),0)</f>
        <v>0</v>
      </c>
      <c r="M3518">
        <f>IF(OR($E3518=1,$G3518=1,SUMIFS(Registros!$J$2:$J$6000,Registros!$B$2:$B$6000,$A3518)&gt;0),1,0)</f>
        <v>1</v>
      </c>
      <c r="N3518">
        <f>IF($J3518&gt;0,1,IF(COUNTIFS(Registros!$A$2:$A$6000,"CS",Registros!$B$2:$B$6000,$A3518,Registros!$K$2:$K$6000,"&lt;&gt;")&gt;0,1,0))</f>
        <v>0</v>
      </c>
      <c r="O3518" t="str">
        <f t="shared" si="270"/>
        <v>SOLO MÓVIL</v>
      </c>
      <c r="P3518" t="str">
        <f t="shared" si="271"/>
        <v>Ofrecer fijo + internet (FLBBTV)</v>
      </c>
      <c r="Q3518">
        <f t="shared" si="272"/>
        <v>15</v>
      </c>
      <c r="R3518">
        <f>IFERROR(VLOOKUP($A3518,Registros!$B$2:$G$6000,6,0),IFERROR(INDEX(Winback!$C$2:$C$300,MATCH($A3518,Winback!$K$2:$K$300,0)),""))</f>
        <v>0</v>
      </c>
      <c r="S3518" t="str">
        <f t="shared" si="273"/>
        <v>+MOV</v>
      </c>
      <c r="T3518">
        <f t="shared" si="274"/>
        <v>1</v>
      </c>
    </row>
    <row r="3519" spans="1:20" x14ac:dyDescent="0.35">
      <c r="A3519" t="s">
        <v>17344</v>
      </c>
      <c r="B3519" t="s">
        <v>17345</v>
      </c>
      <c r="C3519" t="s">
        <v>17346</v>
      </c>
      <c r="D3519" t="s">
        <v>17347</v>
      </c>
      <c r="E3519">
        <f>IF(COUNTIFS(Registros!$A$2:$A$6000,"NP",Registros!$B$2:$B$6000,$A3519)&gt;0,1,0)</f>
        <v>0</v>
      </c>
      <c r="F3519">
        <f>IF($E3519=1,SUMIFS(Registros!$F$2:$F$6000,Registros!$A$2:$A$6000,"NP",Registros!$B$2:$B$6000,$A3519),0)</f>
        <v>0</v>
      </c>
      <c r="G3519">
        <f>IF(COUNTIFS(Registros!$A$2:$A$6000,"MOV",Registros!$B$2:$B$6000,$A3519)&gt;0,1,0)</f>
        <v>1</v>
      </c>
      <c r="H3519">
        <f>IF($G3519=1,SUMIFS(Registros!$F$2:$F$6000,Registros!$A$2:$A$6000,"MOV",Registros!$B$2:$B$6000,$A3519),0)</f>
        <v>22.75</v>
      </c>
      <c r="I3519">
        <f>IF(COUNTIFS(Registros!$A$2:$A$6000,"CS",Registros!$B$2:$B$6000,$A3519)&gt;0,1,0)</f>
        <v>0</v>
      </c>
      <c r="J3519">
        <f>IF($I3519=1,SUMIFS(Registros!$I$2:$I$6000,Registros!$A$2:$A$6000,"CS",Registros!$B$2:$B$6000,$A3519),0)</f>
        <v>0</v>
      </c>
      <c r="K3519">
        <f>IF(COUNTIFS(Winback!$K$2:$K$300,$A3519)&gt;0,1,0)</f>
        <v>0</v>
      </c>
      <c r="L3519">
        <f>IF(AND($K3519=1,LEFT($A3519,3)="WB-"),SUMIFS(Winback!$D$2:$D$300,Winback!$K$2:$K$300,$A3519),0)</f>
        <v>0</v>
      </c>
      <c r="M3519">
        <f>IF(OR($E3519=1,$G3519=1,SUMIFS(Registros!$J$2:$J$6000,Registros!$B$2:$B$6000,$A3519)&gt;0),1,0)</f>
        <v>1</v>
      </c>
      <c r="N3519">
        <f>IF($J3519&gt;0,1,IF(COUNTIFS(Registros!$A$2:$A$6000,"CS",Registros!$B$2:$B$6000,$A3519,Registros!$K$2:$K$6000,"&lt;&gt;")&gt;0,1,0))</f>
        <v>0</v>
      </c>
      <c r="O3519" t="str">
        <f t="shared" si="270"/>
        <v>SOLO MÓVIL</v>
      </c>
      <c r="P3519" t="str">
        <f t="shared" si="271"/>
        <v>Ofrecer fijo + internet (FLBBTV)</v>
      </c>
      <c r="Q3519">
        <f t="shared" si="272"/>
        <v>22.75</v>
      </c>
      <c r="R3519">
        <f>IFERROR(VLOOKUP($A3519,Registros!$B$2:$G$6000,6,0),IFERROR(INDEX(Winback!$C$2:$C$300,MATCH($A3519,Winback!$K$2:$K$300,0)),""))</f>
        <v>0</v>
      </c>
      <c r="S3519" t="str">
        <f t="shared" si="273"/>
        <v>+MOV</v>
      </c>
      <c r="T3519">
        <f t="shared" si="274"/>
        <v>1</v>
      </c>
    </row>
    <row r="3520" spans="1:20" x14ac:dyDescent="0.35">
      <c r="A3520" t="s">
        <v>17349</v>
      </c>
      <c r="B3520" t="s">
        <v>17350</v>
      </c>
      <c r="C3520" t="s">
        <v>17351</v>
      </c>
      <c r="D3520" t="s">
        <v>17352</v>
      </c>
      <c r="E3520">
        <f>IF(COUNTIFS(Registros!$A$2:$A$6000,"NP",Registros!$B$2:$B$6000,$A3520)&gt;0,1,0)</f>
        <v>0</v>
      </c>
      <c r="F3520">
        <f>IF($E3520=1,SUMIFS(Registros!$F$2:$F$6000,Registros!$A$2:$A$6000,"NP",Registros!$B$2:$B$6000,$A3520),0)</f>
        <v>0</v>
      </c>
      <c r="G3520">
        <f>IF(COUNTIFS(Registros!$A$2:$A$6000,"MOV",Registros!$B$2:$B$6000,$A3520)&gt;0,1,0)</f>
        <v>1</v>
      </c>
      <c r="H3520">
        <f>IF($G3520=1,SUMIFS(Registros!$F$2:$F$6000,Registros!$A$2:$A$6000,"MOV",Registros!$B$2:$B$6000,$A3520),0)</f>
        <v>17.579999999999998</v>
      </c>
      <c r="I3520">
        <f>IF(COUNTIFS(Registros!$A$2:$A$6000,"CS",Registros!$B$2:$B$6000,$A3520)&gt;0,1,0)</f>
        <v>0</v>
      </c>
      <c r="J3520">
        <f>IF($I3520=1,SUMIFS(Registros!$I$2:$I$6000,Registros!$A$2:$A$6000,"CS",Registros!$B$2:$B$6000,$A3520),0)</f>
        <v>0</v>
      </c>
      <c r="K3520">
        <f>IF(COUNTIFS(Winback!$K$2:$K$300,$A3520)&gt;0,1,0)</f>
        <v>0</v>
      </c>
      <c r="L3520">
        <f>IF(AND($K3520=1,LEFT($A3520,3)="WB-"),SUMIFS(Winback!$D$2:$D$300,Winback!$K$2:$K$300,$A3520),0)</f>
        <v>0</v>
      </c>
      <c r="M3520">
        <f>IF(OR($E3520=1,$G3520=1,SUMIFS(Registros!$J$2:$J$6000,Registros!$B$2:$B$6000,$A3520)&gt;0),1,0)</f>
        <v>1</v>
      </c>
      <c r="N3520">
        <f>IF($J3520&gt;0,1,IF(COUNTIFS(Registros!$A$2:$A$6000,"CS",Registros!$B$2:$B$6000,$A3520,Registros!$K$2:$K$6000,"&lt;&gt;")&gt;0,1,0))</f>
        <v>0</v>
      </c>
      <c r="O3520" t="str">
        <f t="shared" si="270"/>
        <v>SOLO MÓVIL</v>
      </c>
      <c r="P3520" t="str">
        <f t="shared" si="271"/>
        <v>Ofrecer fijo + internet (FLBBTV)</v>
      </c>
      <c r="Q3520">
        <f t="shared" si="272"/>
        <v>17.579999999999998</v>
      </c>
      <c r="R3520">
        <f>IFERROR(VLOOKUP($A3520,Registros!$B$2:$G$6000,6,0),IFERROR(INDEX(Winback!$C$2:$C$300,MATCH($A3520,Winback!$K$2:$K$300,0)),""))</f>
        <v>0</v>
      </c>
      <c r="S3520" t="str">
        <f t="shared" si="273"/>
        <v>+MOV</v>
      </c>
      <c r="T3520">
        <f t="shared" si="274"/>
        <v>1</v>
      </c>
    </row>
    <row r="3521" spans="1:20" x14ac:dyDescent="0.35">
      <c r="A3521" t="s">
        <v>17353</v>
      </c>
      <c r="B3521" t="s">
        <v>17354</v>
      </c>
      <c r="C3521" t="s">
        <v>17355</v>
      </c>
      <c r="D3521" t="s">
        <v>17356</v>
      </c>
      <c r="E3521">
        <f>IF(COUNTIFS(Registros!$A$2:$A$6000,"NP",Registros!$B$2:$B$6000,$A3521)&gt;0,1,0)</f>
        <v>0</v>
      </c>
      <c r="F3521">
        <f>IF($E3521=1,SUMIFS(Registros!$F$2:$F$6000,Registros!$A$2:$A$6000,"NP",Registros!$B$2:$B$6000,$A3521),0)</f>
        <v>0</v>
      </c>
      <c r="G3521">
        <f>IF(COUNTIFS(Registros!$A$2:$A$6000,"MOV",Registros!$B$2:$B$6000,$A3521)&gt;0,1,0)</f>
        <v>1</v>
      </c>
      <c r="H3521">
        <f>IF($G3521=1,SUMIFS(Registros!$F$2:$F$6000,Registros!$A$2:$A$6000,"MOV",Registros!$B$2:$B$6000,$A3521),0)</f>
        <v>15</v>
      </c>
      <c r="I3521">
        <f>IF(COUNTIFS(Registros!$A$2:$A$6000,"CS",Registros!$B$2:$B$6000,$A3521)&gt;0,1,0)</f>
        <v>0</v>
      </c>
      <c r="J3521">
        <f>IF($I3521=1,SUMIFS(Registros!$I$2:$I$6000,Registros!$A$2:$A$6000,"CS",Registros!$B$2:$B$6000,$A3521),0)</f>
        <v>0</v>
      </c>
      <c r="K3521">
        <f>IF(COUNTIFS(Winback!$K$2:$K$300,$A3521)&gt;0,1,0)</f>
        <v>0</v>
      </c>
      <c r="L3521">
        <f>IF(AND($K3521=1,LEFT($A3521,3)="WB-"),SUMIFS(Winback!$D$2:$D$300,Winback!$K$2:$K$300,$A3521),0)</f>
        <v>0</v>
      </c>
      <c r="M3521">
        <f>IF(OR($E3521=1,$G3521=1,SUMIFS(Registros!$J$2:$J$6000,Registros!$B$2:$B$6000,$A3521)&gt;0),1,0)</f>
        <v>1</v>
      </c>
      <c r="N3521">
        <f>IF($J3521&gt;0,1,IF(COUNTIFS(Registros!$A$2:$A$6000,"CS",Registros!$B$2:$B$6000,$A3521,Registros!$K$2:$K$6000,"&lt;&gt;")&gt;0,1,0))</f>
        <v>0</v>
      </c>
      <c r="O3521" t="str">
        <f t="shared" si="270"/>
        <v>SOLO MÓVIL</v>
      </c>
      <c r="P3521" t="str">
        <f t="shared" si="271"/>
        <v>Ofrecer fijo + internet (FLBBTV)</v>
      </c>
      <c r="Q3521">
        <f t="shared" si="272"/>
        <v>15</v>
      </c>
      <c r="R3521">
        <f>IFERROR(VLOOKUP($A3521,Registros!$B$2:$G$6000,6,0),IFERROR(INDEX(Winback!$C$2:$C$300,MATCH($A3521,Winback!$K$2:$K$300,0)),""))</f>
        <v>0</v>
      </c>
      <c r="S3521" t="str">
        <f t="shared" si="273"/>
        <v>+MOV</v>
      </c>
      <c r="T3521">
        <f t="shared" si="274"/>
        <v>1</v>
      </c>
    </row>
    <row r="3522" spans="1:20" x14ac:dyDescent="0.35">
      <c r="A3522" t="s">
        <v>17358</v>
      </c>
      <c r="B3522" t="s">
        <v>17359</v>
      </c>
      <c r="C3522" t="s">
        <v>17360</v>
      </c>
      <c r="D3522" t="s">
        <v>17361</v>
      </c>
      <c r="E3522">
        <f>IF(COUNTIFS(Registros!$A$2:$A$6000,"NP",Registros!$B$2:$B$6000,$A3522)&gt;0,1,0)</f>
        <v>0</v>
      </c>
      <c r="F3522">
        <f>IF($E3522=1,SUMIFS(Registros!$F$2:$F$6000,Registros!$A$2:$A$6000,"NP",Registros!$B$2:$B$6000,$A3522),0)</f>
        <v>0</v>
      </c>
      <c r="G3522">
        <f>IF(COUNTIFS(Registros!$A$2:$A$6000,"MOV",Registros!$B$2:$B$6000,$A3522)&gt;0,1,0)</f>
        <v>1</v>
      </c>
      <c r="H3522">
        <f>IF($G3522=1,SUMIFS(Registros!$F$2:$F$6000,Registros!$A$2:$A$6000,"MOV",Registros!$B$2:$B$6000,$A3522),0)</f>
        <v>18</v>
      </c>
      <c r="I3522">
        <f>IF(COUNTIFS(Registros!$A$2:$A$6000,"CS",Registros!$B$2:$B$6000,$A3522)&gt;0,1,0)</f>
        <v>0</v>
      </c>
      <c r="J3522">
        <f>IF($I3522=1,SUMIFS(Registros!$I$2:$I$6000,Registros!$A$2:$A$6000,"CS",Registros!$B$2:$B$6000,$A3522),0)</f>
        <v>0</v>
      </c>
      <c r="K3522">
        <f>IF(COUNTIFS(Winback!$K$2:$K$300,$A3522)&gt;0,1,0)</f>
        <v>0</v>
      </c>
      <c r="L3522">
        <f>IF(AND($K3522=1,LEFT($A3522,3)="WB-"),SUMIFS(Winback!$D$2:$D$300,Winback!$K$2:$K$300,$A3522),0)</f>
        <v>0</v>
      </c>
      <c r="M3522">
        <f>IF(OR($E3522=1,$G3522=1,SUMIFS(Registros!$J$2:$J$6000,Registros!$B$2:$B$6000,$A3522)&gt;0),1,0)</f>
        <v>1</v>
      </c>
      <c r="N3522">
        <f>IF($J3522&gt;0,1,IF(COUNTIFS(Registros!$A$2:$A$6000,"CS",Registros!$B$2:$B$6000,$A3522,Registros!$K$2:$K$6000,"&lt;&gt;")&gt;0,1,0))</f>
        <v>0</v>
      </c>
      <c r="O3522" t="str">
        <f t="shared" ref="O3522:O3585" si="275">IF(AND($K3522=1,$E3522=0,$G3522=0,$I3522=0),"WINBACK",IF(AND($M3522=1,$N3522&gt;0),"CONVERGENTE",IF($M3522=1,"SOLO MÓVIL",IF($N3522&gt;0,"SOLO FIJO / INTERNET","SIN SERVICIOS"))))</f>
        <v>SOLO MÓVIL</v>
      </c>
      <c r="P3522" t="str">
        <f t="shared" ref="P3522:P3585" si="276">IF($O3522="WINBACK","Recuperar (winback)",IF($O3522="CONVERGENTE","Upgrade / más líneas",IF($O3522="SOLO MÓVIL","Ofrecer fijo + internet (FLBBTV)",IF($O3522="SOLO FIJO / INTERNET","Ofrecer línea móvil Nextphone","Oferta completa (móvil + fijo + internet)"))))</f>
        <v>Ofrecer fijo + internet (FLBBTV)</v>
      </c>
      <c r="Q3522">
        <f t="shared" ref="Q3522:Q3585" si="277">$F3522+$H3522+$L3522</f>
        <v>18</v>
      </c>
      <c r="R3522">
        <f>IFERROR(VLOOKUP($A3522,Registros!$B$2:$G$6000,6,0),IFERROR(INDEX(Winback!$C$2:$C$300,MATCH($A3522,Winback!$K$2:$K$300,0)),""))</f>
        <v>0</v>
      </c>
      <c r="S3522" t="str">
        <f t="shared" ref="S3522:S3585" si="278">IF($E3522=1,"NP","")&amp;IF($G3522=1,"+MOV","")&amp;IF($I3522=1,"+CS","")&amp;IF($K3522=1,"+WB","")</f>
        <v>+MOV</v>
      </c>
      <c r="T3522">
        <f t="shared" ref="T3522:T3585" si="279">$E3522+$G3522+$I3522+$K3522</f>
        <v>1</v>
      </c>
    </row>
    <row r="3523" spans="1:20" x14ac:dyDescent="0.35">
      <c r="A3523" t="s">
        <v>17363</v>
      </c>
      <c r="B3523" t="s">
        <v>17364</v>
      </c>
      <c r="C3523" t="s">
        <v>17365</v>
      </c>
      <c r="D3523" t="s">
        <v>17366</v>
      </c>
      <c r="E3523">
        <f>IF(COUNTIFS(Registros!$A$2:$A$6000,"NP",Registros!$B$2:$B$6000,$A3523)&gt;0,1,0)</f>
        <v>0</v>
      </c>
      <c r="F3523">
        <f>IF($E3523=1,SUMIFS(Registros!$F$2:$F$6000,Registros!$A$2:$A$6000,"NP",Registros!$B$2:$B$6000,$A3523),0)</f>
        <v>0</v>
      </c>
      <c r="G3523">
        <f>IF(COUNTIFS(Registros!$A$2:$A$6000,"MOV",Registros!$B$2:$B$6000,$A3523)&gt;0,1,0)</f>
        <v>1</v>
      </c>
      <c r="H3523">
        <f>IF($G3523=1,SUMIFS(Registros!$F$2:$F$6000,Registros!$A$2:$A$6000,"MOV",Registros!$B$2:$B$6000,$A3523),0)</f>
        <v>30</v>
      </c>
      <c r="I3523">
        <f>IF(COUNTIFS(Registros!$A$2:$A$6000,"CS",Registros!$B$2:$B$6000,$A3523)&gt;0,1,0)</f>
        <v>0</v>
      </c>
      <c r="J3523">
        <f>IF($I3523=1,SUMIFS(Registros!$I$2:$I$6000,Registros!$A$2:$A$6000,"CS",Registros!$B$2:$B$6000,$A3523),0)</f>
        <v>0</v>
      </c>
      <c r="K3523">
        <f>IF(COUNTIFS(Winback!$K$2:$K$300,$A3523)&gt;0,1,0)</f>
        <v>0</v>
      </c>
      <c r="L3523">
        <f>IF(AND($K3523=1,LEFT($A3523,3)="WB-"),SUMIFS(Winback!$D$2:$D$300,Winback!$K$2:$K$300,$A3523),0)</f>
        <v>0</v>
      </c>
      <c r="M3523">
        <f>IF(OR($E3523=1,$G3523=1,SUMIFS(Registros!$J$2:$J$6000,Registros!$B$2:$B$6000,$A3523)&gt;0),1,0)</f>
        <v>1</v>
      </c>
      <c r="N3523">
        <f>IF($J3523&gt;0,1,IF(COUNTIFS(Registros!$A$2:$A$6000,"CS",Registros!$B$2:$B$6000,$A3523,Registros!$K$2:$K$6000,"&lt;&gt;")&gt;0,1,0))</f>
        <v>0</v>
      </c>
      <c r="O3523" t="str">
        <f t="shared" si="275"/>
        <v>SOLO MÓVIL</v>
      </c>
      <c r="P3523" t="str">
        <f t="shared" si="276"/>
        <v>Ofrecer fijo + internet (FLBBTV)</v>
      </c>
      <c r="Q3523">
        <f t="shared" si="277"/>
        <v>30</v>
      </c>
      <c r="R3523">
        <f>IFERROR(VLOOKUP($A3523,Registros!$B$2:$G$6000,6,0),IFERROR(INDEX(Winback!$C$2:$C$300,MATCH($A3523,Winback!$K$2:$K$300,0)),""))</f>
        <v>0</v>
      </c>
      <c r="S3523" t="str">
        <f t="shared" si="278"/>
        <v>+MOV</v>
      </c>
      <c r="T3523">
        <f t="shared" si="279"/>
        <v>1</v>
      </c>
    </row>
    <row r="3524" spans="1:20" x14ac:dyDescent="0.35">
      <c r="A3524" t="s">
        <v>17368</v>
      </c>
      <c r="B3524" t="s">
        <v>17369</v>
      </c>
      <c r="C3524" t="s">
        <v>15239</v>
      </c>
      <c r="D3524" t="s">
        <v>15240</v>
      </c>
      <c r="E3524">
        <f>IF(COUNTIFS(Registros!$A$2:$A$6000,"NP",Registros!$B$2:$B$6000,$A3524)&gt;0,1,0)</f>
        <v>0</v>
      </c>
      <c r="F3524">
        <f>IF($E3524=1,SUMIFS(Registros!$F$2:$F$6000,Registros!$A$2:$A$6000,"NP",Registros!$B$2:$B$6000,$A3524),0)</f>
        <v>0</v>
      </c>
      <c r="G3524">
        <f>IF(COUNTIFS(Registros!$A$2:$A$6000,"MOV",Registros!$B$2:$B$6000,$A3524)&gt;0,1,0)</f>
        <v>1</v>
      </c>
      <c r="H3524">
        <f>IF($G3524=1,SUMIFS(Registros!$F$2:$F$6000,Registros!$A$2:$A$6000,"MOV",Registros!$B$2:$B$6000,$A3524),0)</f>
        <v>15</v>
      </c>
      <c r="I3524">
        <f>IF(COUNTIFS(Registros!$A$2:$A$6000,"CS",Registros!$B$2:$B$6000,$A3524)&gt;0,1,0)</f>
        <v>0</v>
      </c>
      <c r="J3524">
        <f>IF($I3524=1,SUMIFS(Registros!$I$2:$I$6000,Registros!$A$2:$A$6000,"CS",Registros!$B$2:$B$6000,$A3524),0)</f>
        <v>0</v>
      </c>
      <c r="K3524">
        <f>IF(COUNTIFS(Winback!$K$2:$K$300,$A3524)&gt;0,1,0)</f>
        <v>0</v>
      </c>
      <c r="L3524">
        <f>IF(AND($K3524=1,LEFT($A3524,3)="WB-"),SUMIFS(Winback!$D$2:$D$300,Winback!$K$2:$K$300,$A3524),0)</f>
        <v>0</v>
      </c>
      <c r="M3524">
        <f>IF(OR($E3524=1,$G3524=1,SUMIFS(Registros!$J$2:$J$6000,Registros!$B$2:$B$6000,$A3524)&gt;0),1,0)</f>
        <v>1</v>
      </c>
      <c r="N3524">
        <f>IF($J3524&gt;0,1,IF(COUNTIFS(Registros!$A$2:$A$6000,"CS",Registros!$B$2:$B$6000,$A3524,Registros!$K$2:$K$6000,"&lt;&gt;")&gt;0,1,0))</f>
        <v>0</v>
      </c>
      <c r="O3524" t="str">
        <f t="shared" si="275"/>
        <v>SOLO MÓVIL</v>
      </c>
      <c r="P3524" t="str">
        <f t="shared" si="276"/>
        <v>Ofrecer fijo + internet (FLBBTV)</v>
      </c>
      <c r="Q3524">
        <f t="shared" si="277"/>
        <v>15</v>
      </c>
      <c r="R3524">
        <f>IFERROR(VLOOKUP($A3524,Registros!$B$2:$G$6000,6,0),IFERROR(INDEX(Winback!$C$2:$C$300,MATCH($A3524,Winback!$K$2:$K$300,0)),""))</f>
        <v>0</v>
      </c>
      <c r="S3524" t="str">
        <f t="shared" si="278"/>
        <v>+MOV</v>
      </c>
      <c r="T3524">
        <f t="shared" si="279"/>
        <v>1</v>
      </c>
    </row>
    <row r="3525" spans="1:20" x14ac:dyDescent="0.35">
      <c r="A3525" t="s">
        <v>17371</v>
      </c>
      <c r="B3525" t="s">
        <v>17372</v>
      </c>
      <c r="C3525" t="s">
        <v>17373</v>
      </c>
      <c r="D3525" t="s">
        <v>17374</v>
      </c>
      <c r="E3525">
        <f>IF(COUNTIFS(Registros!$A$2:$A$6000,"NP",Registros!$B$2:$B$6000,$A3525)&gt;0,1,0)</f>
        <v>0</v>
      </c>
      <c r="F3525">
        <f>IF($E3525=1,SUMIFS(Registros!$F$2:$F$6000,Registros!$A$2:$A$6000,"NP",Registros!$B$2:$B$6000,$A3525),0)</f>
        <v>0</v>
      </c>
      <c r="G3525">
        <f>IF(COUNTIFS(Registros!$A$2:$A$6000,"MOV",Registros!$B$2:$B$6000,$A3525)&gt;0,1,0)</f>
        <v>1</v>
      </c>
      <c r="H3525">
        <f>IF($G3525=1,SUMIFS(Registros!$F$2:$F$6000,Registros!$A$2:$A$6000,"MOV",Registros!$B$2:$B$6000,$A3525),0)</f>
        <v>15</v>
      </c>
      <c r="I3525">
        <f>IF(COUNTIFS(Registros!$A$2:$A$6000,"CS",Registros!$B$2:$B$6000,$A3525)&gt;0,1,0)</f>
        <v>0</v>
      </c>
      <c r="J3525">
        <f>IF($I3525=1,SUMIFS(Registros!$I$2:$I$6000,Registros!$A$2:$A$6000,"CS",Registros!$B$2:$B$6000,$A3525),0)</f>
        <v>0</v>
      </c>
      <c r="K3525">
        <f>IF(COUNTIFS(Winback!$K$2:$K$300,$A3525)&gt;0,1,0)</f>
        <v>0</v>
      </c>
      <c r="L3525">
        <f>IF(AND($K3525=1,LEFT($A3525,3)="WB-"),SUMIFS(Winback!$D$2:$D$300,Winback!$K$2:$K$300,$A3525),0)</f>
        <v>0</v>
      </c>
      <c r="M3525">
        <f>IF(OR($E3525=1,$G3525=1,SUMIFS(Registros!$J$2:$J$6000,Registros!$B$2:$B$6000,$A3525)&gt;0),1,0)</f>
        <v>1</v>
      </c>
      <c r="N3525">
        <f>IF($J3525&gt;0,1,IF(COUNTIFS(Registros!$A$2:$A$6000,"CS",Registros!$B$2:$B$6000,$A3525,Registros!$K$2:$K$6000,"&lt;&gt;")&gt;0,1,0))</f>
        <v>0</v>
      </c>
      <c r="O3525" t="str">
        <f t="shared" si="275"/>
        <v>SOLO MÓVIL</v>
      </c>
      <c r="P3525" t="str">
        <f t="shared" si="276"/>
        <v>Ofrecer fijo + internet (FLBBTV)</v>
      </c>
      <c r="Q3525">
        <f t="shared" si="277"/>
        <v>15</v>
      </c>
      <c r="R3525">
        <f>IFERROR(VLOOKUP($A3525,Registros!$B$2:$G$6000,6,0),IFERROR(INDEX(Winback!$C$2:$C$300,MATCH($A3525,Winback!$K$2:$K$300,0)),""))</f>
        <v>0</v>
      </c>
      <c r="S3525" t="str">
        <f t="shared" si="278"/>
        <v>+MOV</v>
      </c>
      <c r="T3525">
        <f t="shared" si="279"/>
        <v>1</v>
      </c>
    </row>
    <row r="3526" spans="1:20" x14ac:dyDescent="0.35">
      <c r="A3526" t="s">
        <v>17376</v>
      </c>
      <c r="B3526" t="s">
        <v>17377</v>
      </c>
      <c r="C3526" t="s">
        <v>17378</v>
      </c>
      <c r="D3526" t="s">
        <v>17379</v>
      </c>
      <c r="E3526">
        <f>IF(COUNTIFS(Registros!$A$2:$A$6000,"NP",Registros!$B$2:$B$6000,$A3526)&gt;0,1,0)</f>
        <v>0</v>
      </c>
      <c r="F3526">
        <f>IF($E3526=1,SUMIFS(Registros!$F$2:$F$6000,Registros!$A$2:$A$6000,"NP",Registros!$B$2:$B$6000,$A3526),0)</f>
        <v>0</v>
      </c>
      <c r="G3526">
        <f>IF(COUNTIFS(Registros!$A$2:$A$6000,"MOV",Registros!$B$2:$B$6000,$A3526)&gt;0,1,0)</f>
        <v>1</v>
      </c>
      <c r="H3526">
        <f>IF($G3526=1,SUMIFS(Registros!$F$2:$F$6000,Registros!$A$2:$A$6000,"MOV",Registros!$B$2:$B$6000,$A3526),0)</f>
        <v>15</v>
      </c>
      <c r="I3526">
        <f>IF(COUNTIFS(Registros!$A$2:$A$6000,"CS",Registros!$B$2:$B$6000,$A3526)&gt;0,1,0)</f>
        <v>0</v>
      </c>
      <c r="J3526">
        <f>IF($I3526=1,SUMIFS(Registros!$I$2:$I$6000,Registros!$A$2:$A$6000,"CS",Registros!$B$2:$B$6000,$A3526),0)</f>
        <v>0</v>
      </c>
      <c r="K3526">
        <f>IF(COUNTIFS(Winback!$K$2:$K$300,$A3526)&gt;0,1,0)</f>
        <v>0</v>
      </c>
      <c r="L3526">
        <f>IF(AND($K3526=1,LEFT($A3526,3)="WB-"),SUMIFS(Winback!$D$2:$D$300,Winback!$K$2:$K$300,$A3526),0)</f>
        <v>0</v>
      </c>
      <c r="M3526">
        <f>IF(OR($E3526=1,$G3526=1,SUMIFS(Registros!$J$2:$J$6000,Registros!$B$2:$B$6000,$A3526)&gt;0),1,0)</f>
        <v>1</v>
      </c>
      <c r="N3526">
        <f>IF($J3526&gt;0,1,IF(COUNTIFS(Registros!$A$2:$A$6000,"CS",Registros!$B$2:$B$6000,$A3526,Registros!$K$2:$K$6000,"&lt;&gt;")&gt;0,1,0))</f>
        <v>0</v>
      </c>
      <c r="O3526" t="str">
        <f t="shared" si="275"/>
        <v>SOLO MÓVIL</v>
      </c>
      <c r="P3526" t="str">
        <f t="shared" si="276"/>
        <v>Ofrecer fijo + internet (FLBBTV)</v>
      </c>
      <c r="Q3526">
        <f t="shared" si="277"/>
        <v>15</v>
      </c>
      <c r="R3526">
        <f>IFERROR(VLOOKUP($A3526,Registros!$B$2:$G$6000,6,0),IFERROR(INDEX(Winback!$C$2:$C$300,MATCH($A3526,Winback!$K$2:$K$300,0)),""))</f>
        <v>0</v>
      </c>
      <c r="S3526" t="str">
        <f t="shared" si="278"/>
        <v>+MOV</v>
      </c>
      <c r="T3526">
        <f t="shared" si="279"/>
        <v>1</v>
      </c>
    </row>
    <row r="3527" spans="1:20" x14ac:dyDescent="0.35">
      <c r="A3527" t="s">
        <v>17381</v>
      </c>
      <c r="B3527" t="s">
        <v>17382</v>
      </c>
      <c r="C3527" t="s">
        <v>17383</v>
      </c>
      <c r="D3527" t="s">
        <v>17384</v>
      </c>
      <c r="E3527">
        <f>IF(COUNTIFS(Registros!$A$2:$A$6000,"NP",Registros!$B$2:$B$6000,$A3527)&gt;0,1,0)</f>
        <v>0</v>
      </c>
      <c r="F3527">
        <f>IF($E3527=1,SUMIFS(Registros!$F$2:$F$6000,Registros!$A$2:$A$6000,"NP",Registros!$B$2:$B$6000,$A3527),0)</f>
        <v>0</v>
      </c>
      <c r="G3527">
        <f>IF(COUNTIFS(Registros!$A$2:$A$6000,"MOV",Registros!$B$2:$B$6000,$A3527)&gt;0,1,0)</f>
        <v>1</v>
      </c>
      <c r="H3527">
        <f>IF($G3527=1,SUMIFS(Registros!$F$2:$F$6000,Registros!$A$2:$A$6000,"MOV",Registros!$B$2:$B$6000,$A3527),0)</f>
        <v>15</v>
      </c>
      <c r="I3527">
        <f>IF(COUNTIFS(Registros!$A$2:$A$6000,"CS",Registros!$B$2:$B$6000,$A3527)&gt;0,1,0)</f>
        <v>0</v>
      </c>
      <c r="J3527">
        <f>IF($I3527=1,SUMIFS(Registros!$I$2:$I$6000,Registros!$A$2:$A$6000,"CS",Registros!$B$2:$B$6000,$A3527),0)</f>
        <v>0</v>
      </c>
      <c r="K3527">
        <f>IF(COUNTIFS(Winback!$K$2:$K$300,$A3527)&gt;0,1,0)</f>
        <v>0</v>
      </c>
      <c r="L3527">
        <f>IF(AND($K3527=1,LEFT($A3527,3)="WB-"),SUMIFS(Winback!$D$2:$D$300,Winback!$K$2:$K$300,$A3527),0)</f>
        <v>0</v>
      </c>
      <c r="M3527">
        <f>IF(OR($E3527=1,$G3527=1,SUMIFS(Registros!$J$2:$J$6000,Registros!$B$2:$B$6000,$A3527)&gt;0),1,0)</f>
        <v>1</v>
      </c>
      <c r="N3527">
        <f>IF($J3527&gt;0,1,IF(COUNTIFS(Registros!$A$2:$A$6000,"CS",Registros!$B$2:$B$6000,$A3527,Registros!$K$2:$K$6000,"&lt;&gt;")&gt;0,1,0))</f>
        <v>0</v>
      </c>
      <c r="O3527" t="str">
        <f t="shared" si="275"/>
        <v>SOLO MÓVIL</v>
      </c>
      <c r="P3527" t="str">
        <f t="shared" si="276"/>
        <v>Ofrecer fijo + internet (FLBBTV)</v>
      </c>
      <c r="Q3527">
        <f t="shared" si="277"/>
        <v>15</v>
      </c>
      <c r="R3527">
        <f>IFERROR(VLOOKUP($A3527,Registros!$B$2:$G$6000,6,0),IFERROR(INDEX(Winback!$C$2:$C$300,MATCH($A3527,Winback!$K$2:$K$300,0)),""))</f>
        <v>0</v>
      </c>
      <c r="S3527" t="str">
        <f t="shared" si="278"/>
        <v>+MOV</v>
      </c>
      <c r="T3527">
        <f t="shared" si="279"/>
        <v>1</v>
      </c>
    </row>
    <row r="3528" spans="1:20" x14ac:dyDescent="0.35">
      <c r="A3528" t="s">
        <v>17386</v>
      </c>
      <c r="B3528" t="s">
        <v>17387</v>
      </c>
      <c r="C3528" t="s">
        <v>17388</v>
      </c>
      <c r="D3528" t="s">
        <v>17389</v>
      </c>
      <c r="E3528">
        <f>IF(COUNTIFS(Registros!$A$2:$A$6000,"NP",Registros!$B$2:$B$6000,$A3528)&gt;0,1,0)</f>
        <v>0</v>
      </c>
      <c r="F3528">
        <f>IF($E3528=1,SUMIFS(Registros!$F$2:$F$6000,Registros!$A$2:$A$6000,"NP",Registros!$B$2:$B$6000,$A3528),0)</f>
        <v>0</v>
      </c>
      <c r="G3528">
        <f>IF(COUNTIFS(Registros!$A$2:$A$6000,"MOV",Registros!$B$2:$B$6000,$A3528)&gt;0,1,0)</f>
        <v>1</v>
      </c>
      <c r="H3528">
        <f>IF($G3528=1,SUMIFS(Registros!$F$2:$F$6000,Registros!$A$2:$A$6000,"MOV",Registros!$B$2:$B$6000,$A3528),0)</f>
        <v>15</v>
      </c>
      <c r="I3528">
        <f>IF(COUNTIFS(Registros!$A$2:$A$6000,"CS",Registros!$B$2:$B$6000,$A3528)&gt;0,1,0)</f>
        <v>0</v>
      </c>
      <c r="J3528">
        <f>IF($I3528=1,SUMIFS(Registros!$I$2:$I$6000,Registros!$A$2:$A$6000,"CS",Registros!$B$2:$B$6000,$A3528),0)</f>
        <v>0</v>
      </c>
      <c r="K3528">
        <f>IF(COUNTIFS(Winback!$K$2:$K$300,$A3528)&gt;0,1,0)</f>
        <v>0</v>
      </c>
      <c r="L3528">
        <f>IF(AND($K3528=1,LEFT($A3528,3)="WB-"),SUMIFS(Winback!$D$2:$D$300,Winback!$K$2:$K$300,$A3528),0)</f>
        <v>0</v>
      </c>
      <c r="M3528">
        <f>IF(OR($E3528=1,$G3528=1,SUMIFS(Registros!$J$2:$J$6000,Registros!$B$2:$B$6000,$A3528)&gt;0),1,0)</f>
        <v>1</v>
      </c>
      <c r="N3528">
        <f>IF($J3528&gt;0,1,IF(COUNTIFS(Registros!$A$2:$A$6000,"CS",Registros!$B$2:$B$6000,$A3528,Registros!$K$2:$K$6000,"&lt;&gt;")&gt;0,1,0))</f>
        <v>0</v>
      </c>
      <c r="O3528" t="str">
        <f t="shared" si="275"/>
        <v>SOLO MÓVIL</v>
      </c>
      <c r="P3528" t="str">
        <f t="shared" si="276"/>
        <v>Ofrecer fijo + internet (FLBBTV)</v>
      </c>
      <c r="Q3528">
        <f t="shared" si="277"/>
        <v>15</v>
      </c>
      <c r="R3528">
        <f>IFERROR(VLOOKUP($A3528,Registros!$B$2:$G$6000,6,0),IFERROR(INDEX(Winback!$C$2:$C$300,MATCH($A3528,Winback!$K$2:$K$300,0)),""))</f>
        <v>0</v>
      </c>
      <c r="S3528" t="str">
        <f t="shared" si="278"/>
        <v>+MOV</v>
      </c>
      <c r="T3528">
        <f t="shared" si="279"/>
        <v>1</v>
      </c>
    </row>
    <row r="3529" spans="1:20" x14ac:dyDescent="0.35">
      <c r="A3529" t="s">
        <v>17391</v>
      </c>
      <c r="B3529" t="s">
        <v>17392</v>
      </c>
      <c r="C3529" t="s">
        <v>17393</v>
      </c>
      <c r="D3529" t="s">
        <v>17394</v>
      </c>
      <c r="E3529">
        <f>IF(COUNTIFS(Registros!$A$2:$A$6000,"NP",Registros!$B$2:$B$6000,$A3529)&gt;0,1,0)</f>
        <v>0</v>
      </c>
      <c r="F3529">
        <f>IF($E3529=1,SUMIFS(Registros!$F$2:$F$6000,Registros!$A$2:$A$6000,"NP",Registros!$B$2:$B$6000,$A3529),0)</f>
        <v>0</v>
      </c>
      <c r="G3529">
        <f>IF(COUNTIFS(Registros!$A$2:$A$6000,"MOV",Registros!$B$2:$B$6000,$A3529)&gt;0,1,0)</f>
        <v>1</v>
      </c>
      <c r="H3529">
        <f>IF($G3529=1,SUMIFS(Registros!$F$2:$F$6000,Registros!$A$2:$A$6000,"MOV",Registros!$B$2:$B$6000,$A3529),0)</f>
        <v>15</v>
      </c>
      <c r="I3529">
        <f>IF(COUNTIFS(Registros!$A$2:$A$6000,"CS",Registros!$B$2:$B$6000,$A3529)&gt;0,1,0)</f>
        <v>0</v>
      </c>
      <c r="J3529">
        <f>IF($I3529=1,SUMIFS(Registros!$I$2:$I$6000,Registros!$A$2:$A$6000,"CS",Registros!$B$2:$B$6000,$A3529),0)</f>
        <v>0</v>
      </c>
      <c r="K3529">
        <f>IF(COUNTIFS(Winback!$K$2:$K$300,$A3529)&gt;0,1,0)</f>
        <v>0</v>
      </c>
      <c r="L3529">
        <f>IF(AND($K3529=1,LEFT($A3529,3)="WB-"),SUMIFS(Winback!$D$2:$D$300,Winback!$K$2:$K$300,$A3529),0)</f>
        <v>0</v>
      </c>
      <c r="M3529">
        <f>IF(OR($E3529=1,$G3529=1,SUMIFS(Registros!$J$2:$J$6000,Registros!$B$2:$B$6000,$A3529)&gt;0),1,0)</f>
        <v>1</v>
      </c>
      <c r="N3529">
        <f>IF($J3529&gt;0,1,IF(COUNTIFS(Registros!$A$2:$A$6000,"CS",Registros!$B$2:$B$6000,$A3529,Registros!$K$2:$K$6000,"&lt;&gt;")&gt;0,1,0))</f>
        <v>0</v>
      </c>
      <c r="O3529" t="str">
        <f t="shared" si="275"/>
        <v>SOLO MÓVIL</v>
      </c>
      <c r="P3529" t="str">
        <f t="shared" si="276"/>
        <v>Ofrecer fijo + internet (FLBBTV)</v>
      </c>
      <c r="Q3529">
        <f t="shared" si="277"/>
        <v>15</v>
      </c>
      <c r="R3529">
        <f>IFERROR(VLOOKUP($A3529,Registros!$B$2:$G$6000,6,0),IFERROR(INDEX(Winback!$C$2:$C$300,MATCH($A3529,Winback!$K$2:$K$300,0)),""))</f>
        <v>0</v>
      </c>
      <c r="S3529" t="str">
        <f t="shared" si="278"/>
        <v>+MOV</v>
      </c>
      <c r="T3529">
        <f t="shared" si="279"/>
        <v>1</v>
      </c>
    </row>
    <row r="3530" spans="1:20" x14ac:dyDescent="0.35">
      <c r="A3530" t="s">
        <v>17396</v>
      </c>
      <c r="B3530" t="s">
        <v>17397</v>
      </c>
      <c r="C3530" t="s">
        <v>17398</v>
      </c>
      <c r="D3530" t="s">
        <v>17399</v>
      </c>
      <c r="E3530">
        <f>IF(COUNTIFS(Registros!$A$2:$A$6000,"NP",Registros!$B$2:$B$6000,$A3530)&gt;0,1,0)</f>
        <v>0</v>
      </c>
      <c r="F3530">
        <f>IF($E3530=1,SUMIFS(Registros!$F$2:$F$6000,Registros!$A$2:$A$6000,"NP",Registros!$B$2:$B$6000,$A3530),0)</f>
        <v>0</v>
      </c>
      <c r="G3530">
        <f>IF(COUNTIFS(Registros!$A$2:$A$6000,"MOV",Registros!$B$2:$B$6000,$A3530)&gt;0,1,0)</f>
        <v>1</v>
      </c>
      <c r="H3530">
        <f>IF($G3530=1,SUMIFS(Registros!$F$2:$F$6000,Registros!$A$2:$A$6000,"MOV",Registros!$B$2:$B$6000,$A3530),0)</f>
        <v>15</v>
      </c>
      <c r="I3530">
        <f>IF(COUNTIFS(Registros!$A$2:$A$6000,"CS",Registros!$B$2:$B$6000,$A3530)&gt;0,1,0)</f>
        <v>0</v>
      </c>
      <c r="J3530">
        <f>IF($I3530=1,SUMIFS(Registros!$I$2:$I$6000,Registros!$A$2:$A$6000,"CS",Registros!$B$2:$B$6000,$A3530),0)</f>
        <v>0</v>
      </c>
      <c r="K3530">
        <f>IF(COUNTIFS(Winback!$K$2:$K$300,$A3530)&gt;0,1,0)</f>
        <v>0</v>
      </c>
      <c r="L3530">
        <f>IF(AND($K3530=1,LEFT($A3530,3)="WB-"),SUMIFS(Winback!$D$2:$D$300,Winback!$K$2:$K$300,$A3530),0)</f>
        <v>0</v>
      </c>
      <c r="M3530">
        <f>IF(OR($E3530=1,$G3530=1,SUMIFS(Registros!$J$2:$J$6000,Registros!$B$2:$B$6000,$A3530)&gt;0),1,0)</f>
        <v>1</v>
      </c>
      <c r="N3530">
        <f>IF($J3530&gt;0,1,IF(COUNTIFS(Registros!$A$2:$A$6000,"CS",Registros!$B$2:$B$6000,$A3530,Registros!$K$2:$K$6000,"&lt;&gt;")&gt;0,1,0))</f>
        <v>0</v>
      </c>
      <c r="O3530" t="str">
        <f t="shared" si="275"/>
        <v>SOLO MÓVIL</v>
      </c>
      <c r="P3530" t="str">
        <f t="shared" si="276"/>
        <v>Ofrecer fijo + internet (FLBBTV)</v>
      </c>
      <c r="Q3530">
        <f t="shared" si="277"/>
        <v>15</v>
      </c>
      <c r="R3530">
        <f>IFERROR(VLOOKUP($A3530,Registros!$B$2:$G$6000,6,0),IFERROR(INDEX(Winback!$C$2:$C$300,MATCH($A3530,Winback!$K$2:$K$300,0)),""))</f>
        <v>0</v>
      </c>
      <c r="S3530" t="str">
        <f t="shared" si="278"/>
        <v>+MOV</v>
      </c>
      <c r="T3530">
        <f t="shared" si="279"/>
        <v>1</v>
      </c>
    </row>
    <row r="3531" spans="1:20" x14ac:dyDescent="0.35">
      <c r="A3531" t="s">
        <v>17401</v>
      </c>
      <c r="B3531" t="s">
        <v>17402</v>
      </c>
      <c r="C3531" t="s">
        <v>17403</v>
      </c>
      <c r="D3531" t="s">
        <v>17404</v>
      </c>
      <c r="E3531">
        <f>IF(COUNTIFS(Registros!$A$2:$A$6000,"NP",Registros!$B$2:$B$6000,$A3531)&gt;0,1,0)</f>
        <v>0</v>
      </c>
      <c r="F3531">
        <f>IF($E3531=1,SUMIFS(Registros!$F$2:$F$6000,Registros!$A$2:$A$6000,"NP",Registros!$B$2:$B$6000,$A3531),0)</f>
        <v>0</v>
      </c>
      <c r="G3531">
        <f>IF(COUNTIFS(Registros!$A$2:$A$6000,"MOV",Registros!$B$2:$B$6000,$A3531)&gt;0,1,0)</f>
        <v>1</v>
      </c>
      <c r="H3531">
        <f>IF($G3531=1,SUMIFS(Registros!$F$2:$F$6000,Registros!$A$2:$A$6000,"MOV",Registros!$B$2:$B$6000,$A3531),0)</f>
        <v>15</v>
      </c>
      <c r="I3531">
        <f>IF(COUNTIFS(Registros!$A$2:$A$6000,"CS",Registros!$B$2:$B$6000,$A3531)&gt;0,1,0)</f>
        <v>0</v>
      </c>
      <c r="J3531">
        <f>IF($I3531=1,SUMIFS(Registros!$I$2:$I$6000,Registros!$A$2:$A$6000,"CS",Registros!$B$2:$B$6000,$A3531),0)</f>
        <v>0</v>
      </c>
      <c r="K3531">
        <f>IF(COUNTIFS(Winback!$K$2:$K$300,$A3531)&gt;0,1,0)</f>
        <v>0</v>
      </c>
      <c r="L3531">
        <f>IF(AND($K3531=1,LEFT($A3531,3)="WB-"),SUMIFS(Winback!$D$2:$D$300,Winback!$K$2:$K$300,$A3531),0)</f>
        <v>0</v>
      </c>
      <c r="M3531">
        <f>IF(OR($E3531=1,$G3531=1,SUMIFS(Registros!$J$2:$J$6000,Registros!$B$2:$B$6000,$A3531)&gt;0),1,0)</f>
        <v>1</v>
      </c>
      <c r="N3531">
        <f>IF($J3531&gt;0,1,IF(COUNTIFS(Registros!$A$2:$A$6000,"CS",Registros!$B$2:$B$6000,$A3531,Registros!$K$2:$K$6000,"&lt;&gt;")&gt;0,1,0))</f>
        <v>0</v>
      </c>
      <c r="O3531" t="str">
        <f t="shared" si="275"/>
        <v>SOLO MÓVIL</v>
      </c>
      <c r="P3531" t="str">
        <f t="shared" si="276"/>
        <v>Ofrecer fijo + internet (FLBBTV)</v>
      </c>
      <c r="Q3531">
        <f t="shared" si="277"/>
        <v>15</v>
      </c>
      <c r="R3531">
        <f>IFERROR(VLOOKUP($A3531,Registros!$B$2:$G$6000,6,0),IFERROR(INDEX(Winback!$C$2:$C$300,MATCH($A3531,Winback!$K$2:$K$300,0)),""))</f>
        <v>0</v>
      </c>
      <c r="S3531" t="str">
        <f t="shared" si="278"/>
        <v>+MOV</v>
      </c>
      <c r="T3531">
        <f t="shared" si="279"/>
        <v>1</v>
      </c>
    </row>
    <row r="3532" spans="1:20" x14ac:dyDescent="0.35">
      <c r="A3532" t="s">
        <v>17406</v>
      </c>
      <c r="B3532" t="s">
        <v>17407</v>
      </c>
      <c r="C3532" t="s">
        <v>17408</v>
      </c>
      <c r="D3532" t="s">
        <v>17409</v>
      </c>
      <c r="E3532">
        <f>IF(COUNTIFS(Registros!$A$2:$A$6000,"NP",Registros!$B$2:$B$6000,$A3532)&gt;0,1,0)</f>
        <v>0</v>
      </c>
      <c r="F3532">
        <f>IF($E3532=1,SUMIFS(Registros!$F$2:$F$6000,Registros!$A$2:$A$6000,"NP",Registros!$B$2:$B$6000,$A3532),0)</f>
        <v>0</v>
      </c>
      <c r="G3532">
        <f>IF(COUNTIFS(Registros!$A$2:$A$6000,"MOV",Registros!$B$2:$B$6000,$A3532)&gt;0,1,0)</f>
        <v>1</v>
      </c>
      <c r="H3532">
        <f>IF($G3532=1,SUMIFS(Registros!$F$2:$F$6000,Registros!$A$2:$A$6000,"MOV",Registros!$B$2:$B$6000,$A3532),0)</f>
        <v>33</v>
      </c>
      <c r="I3532">
        <f>IF(COUNTIFS(Registros!$A$2:$A$6000,"CS",Registros!$B$2:$B$6000,$A3532)&gt;0,1,0)</f>
        <v>0</v>
      </c>
      <c r="J3532">
        <f>IF($I3532=1,SUMIFS(Registros!$I$2:$I$6000,Registros!$A$2:$A$6000,"CS",Registros!$B$2:$B$6000,$A3532),0)</f>
        <v>0</v>
      </c>
      <c r="K3532">
        <f>IF(COUNTIFS(Winback!$K$2:$K$300,$A3532)&gt;0,1,0)</f>
        <v>0</v>
      </c>
      <c r="L3532">
        <f>IF(AND($K3532=1,LEFT($A3532,3)="WB-"),SUMIFS(Winback!$D$2:$D$300,Winback!$K$2:$K$300,$A3532),0)</f>
        <v>0</v>
      </c>
      <c r="M3532">
        <f>IF(OR($E3532=1,$G3532=1,SUMIFS(Registros!$J$2:$J$6000,Registros!$B$2:$B$6000,$A3532)&gt;0),1,0)</f>
        <v>1</v>
      </c>
      <c r="N3532">
        <f>IF($J3532&gt;0,1,IF(COUNTIFS(Registros!$A$2:$A$6000,"CS",Registros!$B$2:$B$6000,$A3532,Registros!$K$2:$K$6000,"&lt;&gt;")&gt;0,1,0))</f>
        <v>0</v>
      </c>
      <c r="O3532" t="str">
        <f t="shared" si="275"/>
        <v>SOLO MÓVIL</v>
      </c>
      <c r="P3532" t="str">
        <f t="shared" si="276"/>
        <v>Ofrecer fijo + internet (FLBBTV)</v>
      </c>
      <c r="Q3532">
        <f t="shared" si="277"/>
        <v>33</v>
      </c>
      <c r="R3532">
        <f>IFERROR(VLOOKUP($A3532,Registros!$B$2:$G$6000,6,0),IFERROR(INDEX(Winback!$C$2:$C$300,MATCH($A3532,Winback!$K$2:$K$300,0)),""))</f>
        <v>0</v>
      </c>
      <c r="S3532" t="str">
        <f t="shared" si="278"/>
        <v>+MOV</v>
      </c>
      <c r="T3532">
        <f t="shared" si="279"/>
        <v>1</v>
      </c>
    </row>
    <row r="3533" spans="1:20" x14ac:dyDescent="0.35">
      <c r="A3533" t="s">
        <v>17411</v>
      </c>
      <c r="B3533" t="s">
        <v>17412</v>
      </c>
      <c r="C3533" t="s">
        <v>17413</v>
      </c>
      <c r="D3533" t="s">
        <v>17414</v>
      </c>
      <c r="E3533">
        <f>IF(COUNTIFS(Registros!$A$2:$A$6000,"NP",Registros!$B$2:$B$6000,$A3533)&gt;0,1,0)</f>
        <v>0</v>
      </c>
      <c r="F3533">
        <f>IF($E3533=1,SUMIFS(Registros!$F$2:$F$6000,Registros!$A$2:$A$6000,"NP",Registros!$B$2:$B$6000,$A3533),0)</f>
        <v>0</v>
      </c>
      <c r="G3533">
        <f>IF(COUNTIFS(Registros!$A$2:$A$6000,"MOV",Registros!$B$2:$B$6000,$A3533)&gt;0,1,0)</f>
        <v>1</v>
      </c>
      <c r="H3533">
        <f>IF($G3533=1,SUMIFS(Registros!$F$2:$F$6000,Registros!$A$2:$A$6000,"MOV",Registros!$B$2:$B$6000,$A3533),0)</f>
        <v>31.25</v>
      </c>
      <c r="I3533">
        <f>IF(COUNTIFS(Registros!$A$2:$A$6000,"CS",Registros!$B$2:$B$6000,$A3533)&gt;0,1,0)</f>
        <v>0</v>
      </c>
      <c r="J3533">
        <f>IF($I3533=1,SUMIFS(Registros!$I$2:$I$6000,Registros!$A$2:$A$6000,"CS",Registros!$B$2:$B$6000,$A3533),0)</f>
        <v>0</v>
      </c>
      <c r="K3533">
        <f>IF(COUNTIFS(Winback!$K$2:$K$300,$A3533)&gt;0,1,0)</f>
        <v>0</v>
      </c>
      <c r="L3533">
        <f>IF(AND($K3533=1,LEFT($A3533,3)="WB-"),SUMIFS(Winback!$D$2:$D$300,Winback!$K$2:$K$300,$A3533),0)</f>
        <v>0</v>
      </c>
      <c r="M3533">
        <f>IF(OR($E3533=1,$G3533=1,SUMIFS(Registros!$J$2:$J$6000,Registros!$B$2:$B$6000,$A3533)&gt;0),1,0)</f>
        <v>1</v>
      </c>
      <c r="N3533">
        <f>IF($J3533&gt;0,1,IF(COUNTIFS(Registros!$A$2:$A$6000,"CS",Registros!$B$2:$B$6000,$A3533,Registros!$K$2:$K$6000,"&lt;&gt;")&gt;0,1,0))</f>
        <v>0</v>
      </c>
      <c r="O3533" t="str">
        <f t="shared" si="275"/>
        <v>SOLO MÓVIL</v>
      </c>
      <c r="P3533" t="str">
        <f t="shared" si="276"/>
        <v>Ofrecer fijo + internet (FLBBTV)</v>
      </c>
      <c r="Q3533">
        <f t="shared" si="277"/>
        <v>31.25</v>
      </c>
      <c r="R3533">
        <f>IFERROR(VLOOKUP($A3533,Registros!$B$2:$G$6000,6,0),IFERROR(INDEX(Winback!$C$2:$C$300,MATCH($A3533,Winback!$K$2:$K$300,0)),""))</f>
        <v>0</v>
      </c>
      <c r="S3533" t="str">
        <f t="shared" si="278"/>
        <v>+MOV</v>
      </c>
      <c r="T3533">
        <f t="shared" si="279"/>
        <v>1</v>
      </c>
    </row>
    <row r="3534" spans="1:20" x14ac:dyDescent="0.35">
      <c r="A3534" t="s">
        <v>17416</v>
      </c>
      <c r="B3534" t="s">
        <v>17417</v>
      </c>
      <c r="C3534" t="s">
        <v>17413</v>
      </c>
      <c r="D3534" t="s">
        <v>17414</v>
      </c>
      <c r="E3534">
        <f>IF(COUNTIFS(Registros!$A$2:$A$6000,"NP",Registros!$B$2:$B$6000,$A3534)&gt;0,1,0)</f>
        <v>0</v>
      </c>
      <c r="F3534">
        <f>IF($E3534=1,SUMIFS(Registros!$F$2:$F$6000,Registros!$A$2:$A$6000,"NP",Registros!$B$2:$B$6000,$A3534),0)</f>
        <v>0</v>
      </c>
      <c r="G3534">
        <f>IF(COUNTIFS(Registros!$A$2:$A$6000,"MOV",Registros!$B$2:$B$6000,$A3534)&gt;0,1,0)</f>
        <v>1</v>
      </c>
      <c r="H3534">
        <f>IF($G3534=1,SUMIFS(Registros!$F$2:$F$6000,Registros!$A$2:$A$6000,"MOV",Registros!$B$2:$B$6000,$A3534),0)</f>
        <v>16.25</v>
      </c>
      <c r="I3534">
        <f>IF(COUNTIFS(Registros!$A$2:$A$6000,"CS",Registros!$B$2:$B$6000,$A3534)&gt;0,1,0)</f>
        <v>0</v>
      </c>
      <c r="J3534">
        <f>IF($I3534=1,SUMIFS(Registros!$I$2:$I$6000,Registros!$A$2:$A$6000,"CS",Registros!$B$2:$B$6000,$A3534),0)</f>
        <v>0</v>
      </c>
      <c r="K3534">
        <f>IF(COUNTIFS(Winback!$K$2:$K$300,$A3534)&gt;0,1,0)</f>
        <v>0</v>
      </c>
      <c r="L3534">
        <f>IF(AND($K3534=1,LEFT($A3534,3)="WB-"),SUMIFS(Winback!$D$2:$D$300,Winback!$K$2:$K$300,$A3534),0)</f>
        <v>0</v>
      </c>
      <c r="M3534">
        <f>IF(OR($E3534=1,$G3534=1,SUMIFS(Registros!$J$2:$J$6000,Registros!$B$2:$B$6000,$A3534)&gt;0),1,0)</f>
        <v>1</v>
      </c>
      <c r="N3534">
        <f>IF($J3534&gt;0,1,IF(COUNTIFS(Registros!$A$2:$A$6000,"CS",Registros!$B$2:$B$6000,$A3534,Registros!$K$2:$K$6000,"&lt;&gt;")&gt;0,1,0))</f>
        <v>0</v>
      </c>
      <c r="O3534" t="str">
        <f t="shared" si="275"/>
        <v>SOLO MÓVIL</v>
      </c>
      <c r="P3534" t="str">
        <f t="shared" si="276"/>
        <v>Ofrecer fijo + internet (FLBBTV)</v>
      </c>
      <c r="Q3534">
        <f t="shared" si="277"/>
        <v>16.25</v>
      </c>
      <c r="R3534">
        <f>IFERROR(VLOOKUP($A3534,Registros!$B$2:$G$6000,6,0),IFERROR(INDEX(Winback!$C$2:$C$300,MATCH($A3534,Winback!$K$2:$K$300,0)),""))</f>
        <v>0</v>
      </c>
      <c r="S3534" t="str">
        <f t="shared" si="278"/>
        <v>+MOV</v>
      </c>
      <c r="T3534">
        <f t="shared" si="279"/>
        <v>1</v>
      </c>
    </row>
    <row r="3535" spans="1:20" x14ac:dyDescent="0.35">
      <c r="A3535" t="s">
        <v>17419</v>
      </c>
      <c r="B3535" t="s">
        <v>17420</v>
      </c>
      <c r="C3535" t="s">
        <v>17421</v>
      </c>
      <c r="D3535" t="s">
        <v>17422</v>
      </c>
      <c r="E3535">
        <f>IF(COUNTIFS(Registros!$A$2:$A$6000,"NP",Registros!$B$2:$B$6000,$A3535)&gt;0,1,0)</f>
        <v>0</v>
      </c>
      <c r="F3535">
        <f>IF($E3535=1,SUMIFS(Registros!$F$2:$F$6000,Registros!$A$2:$A$6000,"NP",Registros!$B$2:$B$6000,$A3535),0)</f>
        <v>0</v>
      </c>
      <c r="G3535">
        <f>IF(COUNTIFS(Registros!$A$2:$A$6000,"MOV",Registros!$B$2:$B$6000,$A3535)&gt;0,1,0)</f>
        <v>1</v>
      </c>
      <c r="H3535">
        <f>IF($G3535=1,SUMIFS(Registros!$F$2:$F$6000,Registros!$A$2:$A$6000,"MOV",Registros!$B$2:$B$6000,$A3535),0)</f>
        <v>15</v>
      </c>
      <c r="I3535">
        <f>IF(COUNTIFS(Registros!$A$2:$A$6000,"CS",Registros!$B$2:$B$6000,$A3535)&gt;0,1,0)</f>
        <v>0</v>
      </c>
      <c r="J3535">
        <f>IF($I3535=1,SUMIFS(Registros!$I$2:$I$6000,Registros!$A$2:$A$6000,"CS",Registros!$B$2:$B$6000,$A3535),0)</f>
        <v>0</v>
      </c>
      <c r="K3535">
        <f>IF(COUNTIFS(Winback!$K$2:$K$300,$A3535)&gt;0,1,0)</f>
        <v>0</v>
      </c>
      <c r="L3535">
        <f>IF(AND($K3535=1,LEFT($A3535,3)="WB-"),SUMIFS(Winback!$D$2:$D$300,Winback!$K$2:$K$300,$A3535),0)</f>
        <v>0</v>
      </c>
      <c r="M3535">
        <f>IF(OR($E3535=1,$G3535=1,SUMIFS(Registros!$J$2:$J$6000,Registros!$B$2:$B$6000,$A3535)&gt;0),1,0)</f>
        <v>1</v>
      </c>
      <c r="N3535">
        <f>IF($J3535&gt;0,1,IF(COUNTIFS(Registros!$A$2:$A$6000,"CS",Registros!$B$2:$B$6000,$A3535,Registros!$K$2:$K$6000,"&lt;&gt;")&gt;0,1,0))</f>
        <v>0</v>
      </c>
      <c r="O3535" t="str">
        <f t="shared" si="275"/>
        <v>SOLO MÓVIL</v>
      </c>
      <c r="P3535" t="str">
        <f t="shared" si="276"/>
        <v>Ofrecer fijo + internet (FLBBTV)</v>
      </c>
      <c r="Q3535">
        <f t="shared" si="277"/>
        <v>15</v>
      </c>
      <c r="R3535">
        <f>IFERROR(VLOOKUP($A3535,Registros!$B$2:$G$6000,6,0),IFERROR(INDEX(Winback!$C$2:$C$300,MATCH($A3535,Winback!$K$2:$K$300,0)),""))</f>
        <v>0</v>
      </c>
      <c r="S3535" t="str">
        <f t="shared" si="278"/>
        <v>+MOV</v>
      </c>
      <c r="T3535">
        <f t="shared" si="279"/>
        <v>1</v>
      </c>
    </row>
    <row r="3536" spans="1:20" x14ac:dyDescent="0.35">
      <c r="A3536" t="s">
        <v>17424</v>
      </c>
      <c r="B3536" t="s">
        <v>17425</v>
      </c>
      <c r="C3536" t="s">
        <v>17426</v>
      </c>
      <c r="D3536" t="s">
        <v>17427</v>
      </c>
      <c r="E3536">
        <f>IF(COUNTIFS(Registros!$A$2:$A$6000,"NP",Registros!$B$2:$B$6000,$A3536)&gt;0,1,0)</f>
        <v>0</v>
      </c>
      <c r="F3536">
        <f>IF($E3536=1,SUMIFS(Registros!$F$2:$F$6000,Registros!$A$2:$A$6000,"NP",Registros!$B$2:$B$6000,$A3536),0)</f>
        <v>0</v>
      </c>
      <c r="G3536">
        <f>IF(COUNTIFS(Registros!$A$2:$A$6000,"MOV",Registros!$B$2:$B$6000,$A3536)&gt;0,1,0)</f>
        <v>1</v>
      </c>
      <c r="H3536">
        <f>IF($G3536=1,SUMIFS(Registros!$F$2:$F$6000,Registros!$A$2:$A$6000,"MOV",Registros!$B$2:$B$6000,$A3536),0)</f>
        <v>15</v>
      </c>
      <c r="I3536">
        <f>IF(COUNTIFS(Registros!$A$2:$A$6000,"CS",Registros!$B$2:$B$6000,$A3536)&gt;0,1,0)</f>
        <v>0</v>
      </c>
      <c r="J3536">
        <f>IF($I3536=1,SUMIFS(Registros!$I$2:$I$6000,Registros!$A$2:$A$6000,"CS",Registros!$B$2:$B$6000,$A3536),0)</f>
        <v>0</v>
      </c>
      <c r="K3536">
        <f>IF(COUNTIFS(Winback!$K$2:$K$300,$A3536)&gt;0,1,0)</f>
        <v>0</v>
      </c>
      <c r="L3536">
        <f>IF(AND($K3536=1,LEFT($A3536,3)="WB-"),SUMIFS(Winback!$D$2:$D$300,Winback!$K$2:$K$300,$A3536),0)</f>
        <v>0</v>
      </c>
      <c r="M3536">
        <f>IF(OR($E3536=1,$G3536=1,SUMIFS(Registros!$J$2:$J$6000,Registros!$B$2:$B$6000,$A3536)&gt;0),1,0)</f>
        <v>1</v>
      </c>
      <c r="N3536">
        <f>IF($J3536&gt;0,1,IF(COUNTIFS(Registros!$A$2:$A$6000,"CS",Registros!$B$2:$B$6000,$A3536,Registros!$K$2:$K$6000,"&lt;&gt;")&gt;0,1,0))</f>
        <v>0</v>
      </c>
      <c r="O3536" t="str">
        <f t="shared" si="275"/>
        <v>SOLO MÓVIL</v>
      </c>
      <c r="P3536" t="str">
        <f t="shared" si="276"/>
        <v>Ofrecer fijo + internet (FLBBTV)</v>
      </c>
      <c r="Q3536">
        <f t="shared" si="277"/>
        <v>15</v>
      </c>
      <c r="R3536">
        <f>IFERROR(VLOOKUP($A3536,Registros!$B$2:$G$6000,6,0),IFERROR(INDEX(Winback!$C$2:$C$300,MATCH($A3536,Winback!$K$2:$K$300,0)),""))</f>
        <v>0</v>
      </c>
      <c r="S3536" t="str">
        <f t="shared" si="278"/>
        <v>+MOV</v>
      </c>
      <c r="T3536">
        <f t="shared" si="279"/>
        <v>1</v>
      </c>
    </row>
    <row r="3537" spans="1:20" x14ac:dyDescent="0.35">
      <c r="A3537" t="s">
        <v>17429</v>
      </c>
      <c r="B3537" t="s">
        <v>17430</v>
      </c>
      <c r="C3537" t="s">
        <v>17431</v>
      </c>
      <c r="D3537" t="s">
        <v>17432</v>
      </c>
      <c r="E3537">
        <f>IF(COUNTIFS(Registros!$A$2:$A$6000,"NP",Registros!$B$2:$B$6000,$A3537)&gt;0,1,0)</f>
        <v>0</v>
      </c>
      <c r="F3537">
        <f>IF($E3537=1,SUMIFS(Registros!$F$2:$F$6000,Registros!$A$2:$A$6000,"NP",Registros!$B$2:$B$6000,$A3537),0)</f>
        <v>0</v>
      </c>
      <c r="G3537">
        <f>IF(COUNTIFS(Registros!$A$2:$A$6000,"MOV",Registros!$B$2:$B$6000,$A3537)&gt;0,1,0)</f>
        <v>1</v>
      </c>
      <c r="H3537">
        <f>IF($G3537=1,SUMIFS(Registros!$F$2:$F$6000,Registros!$A$2:$A$6000,"MOV",Registros!$B$2:$B$6000,$A3537),0)</f>
        <v>15</v>
      </c>
      <c r="I3537">
        <f>IF(COUNTIFS(Registros!$A$2:$A$6000,"CS",Registros!$B$2:$B$6000,$A3537)&gt;0,1,0)</f>
        <v>0</v>
      </c>
      <c r="J3537">
        <f>IF($I3537=1,SUMIFS(Registros!$I$2:$I$6000,Registros!$A$2:$A$6000,"CS",Registros!$B$2:$B$6000,$A3537),0)</f>
        <v>0</v>
      </c>
      <c r="K3537">
        <f>IF(COUNTIFS(Winback!$K$2:$K$300,$A3537)&gt;0,1,0)</f>
        <v>0</v>
      </c>
      <c r="L3537">
        <f>IF(AND($K3537=1,LEFT($A3537,3)="WB-"),SUMIFS(Winback!$D$2:$D$300,Winback!$K$2:$K$300,$A3537),0)</f>
        <v>0</v>
      </c>
      <c r="M3537">
        <f>IF(OR($E3537=1,$G3537=1,SUMIFS(Registros!$J$2:$J$6000,Registros!$B$2:$B$6000,$A3537)&gt;0),1,0)</f>
        <v>1</v>
      </c>
      <c r="N3537">
        <f>IF($J3537&gt;0,1,IF(COUNTIFS(Registros!$A$2:$A$6000,"CS",Registros!$B$2:$B$6000,$A3537,Registros!$K$2:$K$6000,"&lt;&gt;")&gt;0,1,0))</f>
        <v>0</v>
      </c>
      <c r="O3537" t="str">
        <f t="shared" si="275"/>
        <v>SOLO MÓVIL</v>
      </c>
      <c r="P3537" t="str">
        <f t="shared" si="276"/>
        <v>Ofrecer fijo + internet (FLBBTV)</v>
      </c>
      <c r="Q3537">
        <f t="shared" si="277"/>
        <v>15</v>
      </c>
      <c r="R3537">
        <f>IFERROR(VLOOKUP($A3537,Registros!$B$2:$G$6000,6,0),IFERROR(INDEX(Winback!$C$2:$C$300,MATCH($A3537,Winback!$K$2:$K$300,0)),""))</f>
        <v>0</v>
      </c>
      <c r="S3537" t="str">
        <f t="shared" si="278"/>
        <v>+MOV</v>
      </c>
      <c r="T3537">
        <f t="shared" si="279"/>
        <v>1</v>
      </c>
    </row>
    <row r="3538" spans="1:20" x14ac:dyDescent="0.35">
      <c r="A3538" t="s">
        <v>17434</v>
      </c>
      <c r="B3538" t="s">
        <v>17435</v>
      </c>
      <c r="C3538" t="s">
        <v>17436</v>
      </c>
      <c r="D3538" t="s">
        <v>17437</v>
      </c>
      <c r="E3538">
        <f>IF(COUNTIFS(Registros!$A$2:$A$6000,"NP",Registros!$B$2:$B$6000,$A3538)&gt;0,1,0)</f>
        <v>0</v>
      </c>
      <c r="F3538">
        <f>IF($E3538=1,SUMIFS(Registros!$F$2:$F$6000,Registros!$A$2:$A$6000,"NP",Registros!$B$2:$B$6000,$A3538),0)</f>
        <v>0</v>
      </c>
      <c r="G3538">
        <f>IF(COUNTIFS(Registros!$A$2:$A$6000,"MOV",Registros!$B$2:$B$6000,$A3538)&gt;0,1,0)</f>
        <v>1</v>
      </c>
      <c r="H3538">
        <f>IF($G3538=1,SUMIFS(Registros!$F$2:$F$6000,Registros!$A$2:$A$6000,"MOV",Registros!$B$2:$B$6000,$A3538),0)</f>
        <v>15</v>
      </c>
      <c r="I3538">
        <f>IF(COUNTIFS(Registros!$A$2:$A$6000,"CS",Registros!$B$2:$B$6000,$A3538)&gt;0,1,0)</f>
        <v>0</v>
      </c>
      <c r="J3538">
        <f>IF($I3538=1,SUMIFS(Registros!$I$2:$I$6000,Registros!$A$2:$A$6000,"CS",Registros!$B$2:$B$6000,$A3538),0)</f>
        <v>0</v>
      </c>
      <c r="K3538">
        <f>IF(COUNTIFS(Winback!$K$2:$K$300,$A3538)&gt;0,1,0)</f>
        <v>0</v>
      </c>
      <c r="L3538">
        <f>IF(AND($K3538=1,LEFT($A3538,3)="WB-"),SUMIFS(Winback!$D$2:$D$300,Winback!$K$2:$K$300,$A3538),0)</f>
        <v>0</v>
      </c>
      <c r="M3538">
        <f>IF(OR($E3538=1,$G3538=1,SUMIFS(Registros!$J$2:$J$6000,Registros!$B$2:$B$6000,$A3538)&gt;0),1,0)</f>
        <v>1</v>
      </c>
      <c r="N3538">
        <f>IF($J3538&gt;0,1,IF(COUNTIFS(Registros!$A$2:$A$6000,"CS",Registros!$B$2:$B$6000,$A3538,Registros!$K$2:$K$6000,"&lt;&gt;")&gt;0,1,0))</f>
        <v>0</v>
      </c>
      <c r="O3538" t="str">
        <f t="shared" si="275"/>
        <v>SOLO MÓVIL</v>
      </c>
      <c r="P3538" t="str">
        <f t="shared" si="276"/>
        <v>Ofrecer fijo + internet (FLBBTV)</v>
      </c>
      <c r="Q3538">
        <f t="shared" si="277"/>
        <v>15</v>
      </c>
      <c r="R3538">
        <f>IFERROR(VLOOKUP($A3538,Registros!$B$2:$G$6000,6,0),IFERROR(INDEX(Winback!$C$2:$C$300,MATCH($A3538,Winback!$K$2:$K$300,0)),""))</f>
        <v>0</v>
      </c>
      <c r="S3538" t="str">
        <f t="shared" si="278"/>
        <v>+MOV</v>
      </c>
      <c r="T3538">
        <f t="shared" si="279"/>
        <v>1</v>
      </c>
    </row>
    <row r="3539" spans="1:20" x14ac:dyDescent="0.35">
      <c r="A3539" t="s">
        <v>17439</v>
      </c>
      <c r="B3539" t="s">
        <v>17440</v>
      </c>
      <c r="C3539" t="s">
        <v>17441</v>
      </c>
      <c r="D3539" t="s">
        <v>17442</v>
      </c>
      <c r="E3539">
        <f>IF(COUNTIFS(Registros!$A$2:$A$6000,"NP",Registros!$B$2:$B$6000,$A3539)&gt;0,1,0)</f>
        <v>0</v>
      </c>
      <c r="F3539">
        <f>IF($E3539=1,SUMIFS(Registros!$F$2:$F$6000,Registros!$A$2:$A$6000,"NP",Registros!$B$2:$B$6000,$A3539),0)</f>
        <v>0</v>
      </c>
      <c r="G3539">
        <f>IF(COUNTIFS(Registros!$A$2:$A$6000,"MOV",Registros!$B$2:$B$6000,$A3539)&gt;0,1,0)</f>
        <v>1</v>
      </c>
      <c r="H3539">
        <f>IF($G3539=1,SUMIFS(Registros!$F$2:$F$6000,Registros!$A$2:$A$6000,"MOV",Registros!$B$2:$B$6000,$A3539),0)</f>
        <v>15</v>
      </c>
      <c r="I3539">
        <f>IF(COUNTIFS(Registros!$A$2:$A$6000,"CS",Registros!$B$2:$B$6000,$A3539)&gt;0,1,0)</f>
        <v>0</v>
      </c>
      <c r="J3539">
        <f>IF($I3539=1,SUMIFS(Registros!$I$2:$I$6000,Registros!$A$2:$A$6000,"CS",Registros!$B$2:$B$6000,$A3539),0)</f>
        <v>0</v>
      </c>
      <c r="K3539">
        <f>IF(COUNTIFS(Winback!$K$2:$K$300,$A3539)&gt;0,1,0)</f>
        <v>0</v>
      </c>
      <c r="L3539">
        <f>IF(AND($K3539=1,LEFT($A3539,3)="WB-"),SUMIFS(Winback!$D$2:$D$300,Winback!$K$2:$K$300,$A3539),0)</f>
        <v>0</v>
      </c>
      <c r="M3539">
        <f>IF(OR($E3539=1,$G3539=1,SUMIFS(Registros!$J$2:$J$6000,Registros!$B$2:$B$6000,$A3539)&gt;0),1,0)</f>
        <v>1</v>
      </c>
      <c r="N3539">
        <f>IF($J3539&gt;0,1,IF(COUNTIFS(Registros!$A$2:$A$6000,"CS",Registros!$B$2:$B$6000,$A3539,Registros!$K$2:$K$6000,"&lt;&gt;")&gt;0,1,0))</f>
        <v>0</v>
      </c>
      <c r="O3539" t="str">
        <f t="shared" si="275"/>
        <v>SOLO MÓVIL</v>
      </c>
      <c r="P3539" t="str">
        <f t="shared" si="276"/>
        <v>Ofrecer fijo + internet (FLBBTV)</v>
      </c>
      <c r="Q3539">
        <f t="shared" si="277"/>
        <v>15</v>
      </c>
      <c r="R3539">
        <f>IFERROR(VLOOKUP($A3539,Registros!$B$2:$G$6000,6,0),IFERROR(INDEX(Winback!$C$2:$C$300,MATCH($A3539,Winback!$K$2:$K$300,0)),""))</f>
        <v>0</v>
      </c>
      <c r="S3539" t="str">
        <f t="shared" si="278"/>
        <v>+MOV</v>
      </c>
      <c r="T3539">
        <f t="shared" si="279"/>
        <v>1</v>
      </c>
    </row>
    <row r="3540" spans="1:20" x14ac:dyDescent="0.35">
      <c r="A3540" t="s">
        <v>17444</v>
      </c>
      <c r="B3540" t="s">
        <v>17445</v>
      </c>
      <c r="C3540" t="s">
        <v>17446</v>
      </c>
      <c r="D3540" t="s">
        <v>17447</v>
      </c>
      <c r="E3540">
        <f>IF(COUNTIFS(Registros!$A$2:$A$6000,"NP",Registros!$B$2:$B$6000,$A3540)&gt;0,1,0)</f>
        <v>0</v>
      </c>
      <c r="F3540">
        <f>IF($E3540=1,SUMIFS(Registros!$F$2:$F$6000,Registros!$A$2:$A$6000,"NP",Registros!$B$2:$B$6000,$A3540),0)</f>
        <v>0</v>
      </c>
      <c r="G3540">
        <f>IF(COUNTIFS(Registros!$A$2:$A$6000,"MOV",Registros!$B$2:$B$6000,$A3540)&gt;0,1,0)</f>
        <v>1</v>
      </c>
      <c r="H3540">
        <f>IF($G3540=1,SUMIFS(Registros!$F$2:$F$6000,Registros!$A$2:$A$6000,"MOV",Registros!$B$2:$B$6000,$A3540),0)</f>
        <v>15</v>
      </c>
      <c r="I3540">
        <f>IF(COUNTIFS(Registros!$A$2:$A$6000,"CS",Registros!$B$2:$B$6000,$A3540)&gt;0,1,0)</f>
        <v>0</v>
      </c>
      <c r="J3540">
        <f>IF($I3540=1,SUMIFS(Registros!$I$2:$I$6000,Registros!$A$2:$A$6000,"CS",Registros!$B$2:$B$6000,$A3540),0)</f>
        <v>0</v>
      </c>
      <c r="K3540">
        <f>IF(COUNTIFS(Winback!$K$2:$K$300,$A3540)&gt;0,1,0)</f>
        <v>0</v>
      </c>
      <c r="L3540">
        <f>IF(AND($K3540=1,LEFT($A3540,3)="WB-"),SUMIFS(Winback!$D$2:$D$300,Winback!$K$2:$K$300,$A3540),0)</f>
        <v>0</v>
      </c>
      <c r="M3540">
        <f>IF(OR($E3540=1,$G3540=1,SUMIFS(Registros!$J$2:$J$6000,Registros!$B$2:$B$6000,$A3540)&gt;0),1,0)</f>
        <v>1</v>
      </c>
      <c r="N3540">
        <f>IF($J3540&gt;0,1,IF(COUNTIFS(Registros!$A$2:$A$6000,"CS",Registros!$B$2:$B$6000,$A3540,Registros!$K$2:$K$6000,"&lt;&gt;")&gt;0,1,0))</f>
        <v>0</v>
      </c>
      <c r="O3540" t="str">
        <f t="shared" si="275"/>
        <v>SOLO MÓVIL</v>
      </c>
      <c r="P3540" t="str">
        <f t="shared" si="276"/>
        <v>Ofrecer fijo + internet (FLBBTV)</v>
      </c>
      <c r="Q3540">
        <f t="shared" si="277"/>
        <v>15</v>
      </c>
      <c r="R3540">
        <f>IFERROR(VLOOKUP($A3540,Registros!$B$2:$G$6000,6,0),IFERROR(INDEX(Winback!$C$2:$C$300,MATCH($A3540,Winback!$K$2:$K$300,0)),""))</f>
        <v>0</v>
      </c>
      <c r="S3540" t="str">
        <f t="shared" si="278"/>
        <v>+MOV</v>
      </c>
      <c r="T3540">
        <f t="shared" si="279"/>
        <v>1</v>
      </c>
    </row>
    <row r="3541" spans="1:20" x14ac:dyDescent="0.35">
      <c r="A3541" t="s">
        <v>17449</v>
      </c>
      <c r="B3541" t="s">
        <v>17450</v>
      </c>
      <c r="C3541" t="s">
        <v>17451</v>
      </c>
      <c r="D3541" t="s">
        <v>17452</v>
      </c>
      <c r="E3541">
        <f>IF(COUNTIFS(Registros!$A$2:$A$6000,"NP",Registros!$B$2:$B$6000,$A3541)&gt;0,1,0)</f>
        <v>0</v>
      </c>
      <c r="F3541">
        <f>IF($E3541=1,SUMIFS(Registros!$F$2:$F$6000,Registros!$A$2:$A$6000,"NP",Registros!$B$2:$B$6000,$A3541),0)</f>
        <v>0</v>
      </c>
      <c r="G3541">
        <f>IF(COUNTIFS(Registros!$A$2:$A$6000,"MOV",Registros!$B$2:$B$6000,$A3541)&gt;0,1,0)</f>
        <v>1</v>
      </c>
      <c r="H3541">
        <f>IF($G3541=1,SUMIFS(Registros!$F$2:$F$6000,Registros!$A$2:$A$6000,"MOV",Registros!$B$2:$B$6000,$A3541),0)</f>
        <v>15</v>
      </c>
      <c r="I3541">
        <f>IF(COUNTIFS(Registros!$A$2:$A$6000,"CS",Registros!$B$2:$B$6000,$A3541)&gt;0,1,0)</f>
        <v>0</v>
      </c>
      <c r="J3541">
        <f>IF($I3541=1,SUMIFS(Registros!$I$2:$I$6000,Registros!$A$2:$A$6000,"CS",Registros!$B$2:$B$6000,$A3541),0)</f>
        <v>0</v>
      </c>
      <c r="K3541">
        <f>IF(COUNTIFS(Winback!$K$2:$K$300,$A3541)&gt;0,1,0)</f>
        <v>0</v>
      </c>
      <c r="L3541">
        <f>IF(AND($K3541=1,LEFT($A3541,3)="WB-"),SUMIFS(Winback!$D$2:$D$300,Winback!$K$2:$K$300,$A3541),0)</f>
        <v>0</v>
      </c>
      <c r="M3541">
        <f>IF(OR($E3541=1,$G3541=1,SUMIFS(Registros!$J$2:$J$6000,Registros!$B$2:$B$6000,$A3541)&gt;0),1,0)</f>
        <v>1</v>
      </c>
      <c r="N3541">
        <f>IF($J3541&gt;0,1,IF(COUNTIFS(Registros!$A$2:$A$6000,"CS",Registros!$B$2:$B$6000,$A3541,Registros!$K$2:$K$6000,"&lt;&gt;")&gt;0,1,0))</f>
        <v>0</v>
      </c>
      <c r="O3541" t="str">
        <f t="shared" si="275"/>
        <v>SOLO MÓVIL</v>
      </c>
      <c r="P3541" t="str">
        <f t="shared" si="276"/>
        <v>Ofrecer fijo + internet (FLBBTV)</v>
      </c>
      <c r="Q3541">
        <f t="shared" si="277"/>
        <v>15</v>
      </c>
      <c r="R3541">
        <f>IFERROR(VLOOKUP($A3541,Registros!$B$2:$G$6000,6,0),IFERROR(INDEX(Winback!$C$2:$C$300,MATCH($A3541,Winback!$K$2:$K$300,0)),""))</f>
        <v>0</v>
      </c>
      <c r="S3541" t="str">
        <f t="shared" si="278"/>
        <v>+MOV</v>
      </c>
      <c r="T3541">
        <f t="shared" si="279"/>
        <v>1</v>
      </c>
    </row>
    <row r="3542" spans="1:20" x14ac:dyDescent="0.35">
      <c r="A3542" t="s">
        <v>17454</v>
      </c>
      <c r="B3542" t="s">
        <v>17455</v>
      </c>
      <c r="C3542" t="s">
        <v>17456</v>
      </c>
      <c r="D3542" t="s">
        <v>17457</v>
      </c>
      <c r="E3542">
        <f>IF(COUNTIFS(Registros!$A$2:$A$6000,"NP",Registros!$B$2:$B$6000,$A3542)&gt;0,1,0)</f>
        <v>0</v>
      </c>
      <c r="F3542">
        <f>IF($E3542=1,SUMIFS(Registros!$F$2:$F$6000,Registros!$A$2:$A$6000,"NP",Registros!$B$2:$B$6000,$A3542),0)</f>
        <v>0</v>
      </c>
      <c r="G3542">
        <f>IF(COUNTIFS(Registros!$A$2:$A$6000,"MOV",Registros!$B$2:$B$6000,$A3542)&gt;0,1,0)</f>
        <v>1</v>
      </c>
      <c r="H3542">
        <f>IF($G3542=1,SUMIFS(Registros!$F$2:$F$6000,Registros!$A$2:$A$6000,"MOV",Registros!$B$2:$B$6000,$A3542),0)</f>
        <v>15</v>
      </c>
      <c r="I3542">
        <f>IF(COUNTIFS(Registros!$A$2:$A$6000,"CS",Registros!$B$2:$B$6000,$A3542)&gt;0,1,0)</f>
        <v>0</v>
      </c>
      <c r="J3542">
        <f>IF($I3542=1,SUMIFS(Registros!$I$2:$I$6000,Registros!$A$2:$A$6000,"CS",Registros!$B$2:$B$6000,$A3542),0)</f>
        <v>0</v>
      </c>
      <c r="K3542">
        <f>IF(COUNTIFS(Winback!$K$2:$K$300,$A3542)&gt;0,1,0)</f>
        <v>0</v>
      </c>
      <c r="L3542">
        <f>IF(AND($K3542=1,LEFT($A3542,3)="WB-"),SUMIFS(Winback!$D$2:$D$300,Winback!$K$2:$K$300,$A3542),0)</f>
        <v>0</v>
      </c>
      <c r="M3542">
        <f>IF(OR($E3542=1,$G3542=1,SUMIFS(Registros!$J$2:$J$6000,Registros!$B$2:$B$6000,$A3542)&gt;0),1,0)</f>
        <v>1</v>
      </c>
      <c r="N3542">
        <f>IF($J3542&gt;0,1,IF(COUNTIFS(Registros!$A$2:$A$6000,"CS",Registros!$B$2:$B$6000,$A3542,Registros!$K$2:$K$6000,"&lt;&gt;")&gt;0,1,0))</f>
        <v>0</v>
      </c>
      <c r="O3542" t="str">
        <f t="shared" si="275"/>
        <v>SOLO MÓVIL</v>
      </c>
      <c r="P3542" t="str">
        <f t="shared" si="276"/>
        <v>Ofrecer fijo + internet (FLBBTV)</v>
      </c>
      <c r="Q3542">
        <f t="shared" si="277"/>
        <v>15</v>
      </c>
      <c r="R3542">
        <f>IFERROR(VLOOKUP($A3542,Registros!$B$2:$G$6000,6,0),IFERROR(INDEX(Winback!$C$2:$C$300,MATCH($A3542,Winback!$K$2:$K$300,0)),""))</f>
        <v>0</v>
      </c>
      <c r="S3542" t="str">
        <f t="shared" si="278"/>
        <v>+MOV</v>
      </c>
      <c r="T3542">
        <f t="shared" si="279"/>
        <v>1</v>
      </c>
    </row>
    <row r="3543" spans="1:20" x14ac:dyDescent="0.35">
      <c r="A3543" t="s">
        <v>17459</v>
      </c>
      <c r="B3543" t="s">
        <v>17460</v>
      </c>
      <c r="C3543" t="s">
        <v>17461</v>
      </c>
      <c r="D3543" t="s">
        <v>17462</v>
      </c>
      <c r="E3543">
        <f>IF(COUNTIFS(Registros!$A$2:$A$6000,"NP",Registros!$B$2:$B$6000,$A3543)&gt;0,1,0)</f>
        <v>0</v>
      </c>
      <c r="F3543">
        <f>IF($E3543=1,SUMIFS(Registros!$F$2:$F$6000,Registros!$A$2:$A$6000,"NP",Registros!$B$2:$B$6000,$A3543),0)</f>
        <v>0</v>
      </c>
      <c r="G3543">
        <f>IF(COUNTIFS(Registros!$A$2:$A$6000,"MOV",Registros!$B$2:$B$6000,$A3543)&gt;0,1,0)</f>
        <v>1</v>
      </c>
      <c r="H3543">
        <f>IF($G3543=1,SUMIFS(Registros!$F$2:$F$6000,Registros!$A$2:$A$6000,"MOV",Registros!$B$2:$B$6000,$A3543),0)</f>
        <v>15</v>
      </c>
      <c r="I3543">
        <f>IF(COUNTIFS(Registros!$A$2:$A$6000,"CS",Registros!$B$2:$B$6000,$A3543)&gt;0,1,0)</f>
        <v>0</v>
      </c>
      <c r="J3543">
        <f>IF($I3543=1,SUMIFS(Registros!$I$2:$I$6000,Registros!$A$2:$A$6000,"CS",Registros!$B$2:$B$6000,$A3543),0)</f>
        <v>0</v>
      </c>
      <c r="K3543">
        <f>IF(COUNTIFS(Winback!$K$2:$K$300,$A3543)&gt;0,1,0)</f>
        <v>0</v>
      </c>
      <c r="L3543">
        <f>IF(AND($K3543=1,LEFT($A3543,3)="WB-"),SUMIFS(Winback!$D$2:$D$300,Winback!$K$2:$K$300,$A3543),0)</f>
        <v>0</v>
      </c>
      <c r="M3543">
        <f>IF(OR($E3543=1,$G3543=1,SUMIFS(Registros!$J$2:$J$6000,Registros!$B$2:$B$6000,$A3543)&gt;0),1,0)</f>
        <v>1</v>
      </c>
      <c r="N3543">
        <f>IF($J3543&gt;0,1,IF(COUNTIFS(Registros!$A$2:$A$6000,"CS",Registros!$B$2:$B$6000,$A3543,Registros!$K$2:$K$6000,"&lt;&gt;")&gt;0,1,0))</f>
        <v>0</v>
      </c>
      <c r="O3543" t="str">
        <f t="shared" si="275"/>
        <v>SOLO MÓVIL</v>
      </c>
      <c r="P3543" t="str">
        <f t="shared" si="276"/>
        <v>Ofrecer fijo + internet (FLBBTV)</v>
      </c>
      <c r="Q3543">
        <f t="shared" si="277"/>
        <v>15</v>
      </c>
      <c r="R3543">
        <f>IFERROR(VLOOKUP($A3543,Registros!$B$2:$G$6000,6,0),IFERROR(INDEX(Winback!$C$2:$C$300,MATCH($A3543,Winback!$K$2:$K$300,0)),""))</f>
        <v>0</v>
      </c>
      <c r="S3543" t="str">
        <f t="shared" si="278"/>
        <v>+MOV</v>
      </c>
      <c r="T3543">
        <f t="shared" si="279"/>
        <v>1</v>
      </c>
    </row>
    <row r="3544" spans="1:20" x14ac:dyDescent="0.35">
      <c r="A3544" t="s">
        <v>17464</v>
      </c>
      <c r="B3544" t="s">
        <v>17465</v>
      </c>
      <c r="C3544" t="s">
        <v>17466</v>
      </c>
      <c r="D3544" t="s">
        <v>17467</v>
      </c>
      <c r="E3544">
        <f>IF(COUNTIFS(Registros!$A$2:$A$6000,"NP",Registros!$B$2:$B$6000,$A3544)&gt;0,1,0)</f>
        <v>0</v>
      </c>
      <c r="F3544">
        <f>IF($E3544=1,SUMIFS(Registros!$F$2:$F$6000,Registros!$A$2:$A$6000,"NP",Registros!$B$2:$B$6000,$A3544),0)</f>
        <v>0</v>
      </c>
      <c r="G3544">
        <f>IF(COUNTIFS(Registros!$A$2:$A$6000,"MOV",Registros!$B$2:$B$6000,$A3544)&gt;0,1,0)</f>
        <v>1</v>
      </c>
      <c r="H3544">
        <f>IF($G3544=1,SUMIFS(Registros!$F$2:$F$6000,Registros!$A$2:$A$6000,"MOV",Registros!$B$2:$B$6000,$A3544),0)</f>
        <v>26.25</v>
      </c>
      <c r="I3544">
        <f>IF(COUNTIFS(Registros!$A$2:$A$6000,"CS",Registros!$B$2:$B$6000,$A3544)&gt;0,1,0)</f>
        <v>0</v>
      </c>
      <c r="J3544">
        <f>IF($I3544=1,SUMIFS(Registros!$I$2:$I$6000,Registros!$A$2:$A$6000,"CS",Registros!$B$2:$B$6000,$A3544),0)</f>
        <v>0</v>
      </c>
      <c r="K3544">
        <f>IF(COUNTIFS(Winback!$K$2:$K$300,$A3544)&gt;0,1,0)</f>
        <v>0</v>
      </c>
      <c r="L3544">
        <f>IF(AND($K3544=1,LEFT($A3544,3)="WB-"),SUMIFS(Winback!$D$2:$D$300,Winback!$K$2:$K$300,$A3544),0)</f>
        <v>0</v>
      </c>
      <c r="M3544">
        <f>IF(OR($E3544=1,$G3544=1,SUMIFS(Registros!$J$2:$J$6000,Registros!$B$2:$B$6000,$A3544)&gt;0),1,0)</f>
        <v>1</v>
      </c>
      <c r="N3544">
        <f>IF($J3544&gt;0,1,IF(COUNTIFS(Registros!$A$2:$A$6000,"CS",Registros!$B$2:$B$6000,$A3544,Registros!$K$2:$K$6000,"&lt;&gt;")&gt;0,1,0))</f>
        <v>0</v>
      </c>
      <c r="O3544" t="str">
        <f t="shared" si="275"/>
        <v>SOLO MÓVIL</v>
      </c>
      <c r="P3544" t="str">
        <f t="shared" si="276"/>
        <v>Ofrecer fijo + internet (FLBBTV)</v>
      </c>
      <c r="Q3544">
        <f t="shared" si="277"/>
        <v>26.25</v>
      </c>
      <c r="R3544">
        <f>IFERROR(VLOOKUP($A3544,Registros!$B$2:$G$6000,6,0),IFERROR(INDEX(Winback!$C$2:$C$300,MATCH($A3544,Winback!$K$2:$K$300,0)),""))</f>
        <v>0</v>
      </c>
      <c r="S3544" t="str">
        <f t="shared" si="278"/>
        <v>+MOV</v>
      </c>
      <c r="T3544">
        <f t="shared" si="279"/>
        <v>1</v>
      </c>
    </row>
    <row r="3545" spans="1:20" x14ac:dyDescent="0.35">
      <c r="A3545" t="s">
        <v>17469</v>
      </c>
      <c r="B3545" t="s">
        <v>17470</v>
      </c>
      <c r="C3545" t="s">
        <v>17471</v>
      </c>
      <c r="D3545" t="s">
        <v>17472</v>
      </c>
      <c r="E3545">
        <f>IF(COUNTIFS(Registros!$A$2:$A$6000,"NP",Registros!$B$2:$B$6000,$A3545)&gt;0,1,0)</f>
        <v>0</v>
      </c>
      <c r="F3545">
        <f>IF($E3545=1,SUMIFS(Registros!$F$2:$F$6000,Registros!$A$2:$A$6000,"NP",Registros!$B$2:$B$6000,$A3545),0)</f>
        <v>0</v>
      </c>
      <c r="G3545">
        <f>IF(COUNTIFS(Registros!$A$2:$A$6000,"MOV",Registros!$B$2:$B$6000,$A3545)&gt;0,1,0)</f>
        <v>1</v>
      </c>
      <c r="H3545">
        <f>IF($G3545=1,SUMIFS(Registros!$F$2:$F$6000,Registros!$A$2:$A$6000,"MOV",Registros!$B$2:$B$6000,$A3545),0)</f>
        <v>15</v>
      </c>
      <c r="I3545">
        <f>IF(COUNTIFS(Registros!$A$2:$A$6000,"CS",Registros!$B$2:$B$6000,$A3545)&gt;0,1,0)</f>
        <v>0</v>
      </c>
      <c r="J3545">
        <f>IF($I3545=1,SUMIFS(Registros!$I$2:$I$6000,Registros!$A$2:$A$6000,"CS",Registros!$B$2:$B$6000,$A3545),0)</f>
        <v>0</v>
      </c>
      <c r="K3545">
        <f>IF(COUNTIFS(Winback!$K$2:$K$300,$A3545)&gt;0,1,0)</f>
        <v>0</v>
      </c>
      <c r="L3545">
        <f>IF(AND($K3545=1,LEFT($A3545,3)="WB-"),SUMIFS(Winback!$D$2:$D$300,Winback!$K$2:$K$300,$A3545),0)</f>
        <v>0</v>
      </c>
      <c r="M3545">
        <f>IF(OR($E3545=1,$G3545=1,SUMIFS(Registros!$J$2:$J$6000,Registros!$B$2:$B$6000,$A3545)&gt;0),1,0)</f>
        <v>1</v>
      </c>
      <c r="N3545">
        <f>IF($J3545&gt;0,1,IF(COUNTIFS(Registros!$A$2:$A$6000,"CS",Registros!$B$2:$B$6000,$A3545,Registros!$K$2:$K$6000,"&lt;&gt;")&gt;0,1,0))</f>
        <v>0</v>
      </c>
      <c r="O3545" t="str">
        <f t="shared" si="275"/>
        <v>SOLO MÓVIL</v>
      </c>
      <c r="P3545" t="str">
        <f t="shared" si="276"/>
        <v>Ofrecer fijo + internet (FLBBTV)</v>
      </c>
      <c r="Q3545">
        <f t="shared" si="277"/>
        <v>15</v>
      </c>
      <c r="R3545">
        <f>IFERROR(VLOOKUP($A3545,Registros!$B$2:$G$6000,6,0),IFERROR(INDEX(Winback!$C$2:$C$300,MATCH($A3545,Winback!$K$2:$K$300,0)),""))</f>
        <v>0</v>
      </c>
      <c r="S3545" t="str">
        <f t="shared" si="278"/>
        <v>+MOV</v>
      </c>
      <c r="T3545">
        <f t="shared" si="279"/>
        <v>1</v>
      </c>
    </row>
    <row r="3546" spans="1:20" x14ac:dyDescent="0.35">
      <c r="A3546" t="s">
        <v>17474</v>
      </c>
      <c r="B3546" t="s">
        <v>17475</v>
      </c>
      <c r="C3546" t="s">
        <v>17476</v>
      </c>
      <c r="D3546" t="s">
        <v>17477</v>
      </c>
      <c r="E3546">
        <f>IF(COUNTIFS(Registros!$A$2:$A$6000,"NP",Registros!$B$2:$B$6000,$A3546)&gt;0,1,0)</f>
        <v>0</v>
      </c>
      <c r="F3546">
        <f>IF($E3546=1,SUMIFS(Registros!$F$2:$F$6000,Registros!$A$2:$A$6000,"NP",Registros!$B$2:$B$6000,$A3546),0)</f>
        <v>0</v>
      </c>
      <c r="G3546">
        <f>IF(COUNTIFS(Registros!$A$2:$A$6000,"MOV",Registros!$B$2:$B$6000,$A3546)&gt;0,1,0)</f>
        <v>1</v>
      </c>
      <c r="H3546">
        <f>IF($G3546=1,SUMIFS(Registros!$F$2:$F$6000,Registros!$A$2:$A$6000,"MOV",Registros!$B$2:$B$6000,$A3546),0)</f>
        <v>82.76</v>
      </c>
      <c r="I3546">
        <f>IF(COUNTIFS(Registros!$A$2:$A$6000,"CS",Registros!$B$2:$B$6000,$A3546)&gt;0,1,0)</f>
        <v>0</v>
      </c>
      <c r="J3546">
        <f>IF($I3546=1,SUMIFS(Registros!$I$2:$I$6000,Registros!$A$2:$A$6000,"CS",Registros!$B$2:$B$6000,$A3546),0)</f>
        <v>0</v>
      </c>
      <c r="K3546">
        <f>IF(COUNTIFS(Winback!$K$2:$K$300,$A3546)&gt;0,1,0)</f>
        <v>0</v>
      </c>
      <c r="L3546">
        <f>IF(AND($K3546=1,LEFT($A3546,3)="WB-"),SUMIFS(Winback!$D$2:$D$300,Winback!$K$2:$K$300,$A3546),0)</f>
        <v>0</v>
      </c>
      <c r="M3546">
        <f>IF(OR($E3546=1,$G3546=1,SUMIFS(Registros!$J$2:$J$6000,Registros!$B$2:$B$6000,$A3546)&gt;0),1,0)</f>
        <v>1</v>
      </c>
      <c r="N3546">
        <f>IF($J3546&gt;0,1,IF(COUNTIFS(Registros!$A$2:$A$6000,"CS",Registros!$B$2:$B$6000,$A3546,Registros!$K$2:$K$6000,"&lt;&gt;")&gt;0,1,0))</f>
        <v>0</v>
      </c>
      <c r="O3546" t="str">
        <f t="shared" si="275"/>
        <v>SOLO MÓVIL</v>
      </c>
      <c r="P3546" t="str">
        <f t="shared" si="276"/>
        <v>Ofrecer fijo + internet (FLBBTV)</v>
      </c>
      <c r="Q3546">
        <f t="shared" si="277"/>
        <v>82.76</v>
      </c>
      <c r="R3546">
        <f>IFERROR(VLOOKUP($A3546,Registros!$B$2:$G$6000,6,0),IFERROR(INDEX(Winback!$C$2:$C$300,MATCH($A3546,Winback!$K$2:$K$300,0)),""))</f>
        <v>0</v>
      </c>
      <c r="S3546" t="str">
        <f t="shared" si="278"/>
        <v>+MOV</v>
      </c>
      <c r="T3546">
        <f t="shared" si="279"/>
        <v>1</v>
      </c>
    </row>
    <row r="3547" spans="1:20" x14ac:dyDescent="0.35">
      <c r="A3547" t="s">
        <v>17479</v>
      </c>
      <c r="B3547" t="s">
        <v>17480</v>
      </c>
      <c r="C3547" t="s">
        <v>17481</v>
      </c>
      <c r="D3547" t="s">
        <v>17482</v>
      </c>
      <c r="E3547">
        <f>IF(COUNTIFS(Registros!$A$2:$A$6000,"NP",Registros!$B$2:$B$6000,$A3547)&gt;0,1,0)</f>
        <v>0</v>
      </c>
      <c r="F3547">
        <f>IF($E3547=1,SUMIFS(Registros!$F$2:$F$6000,Registros!$A$2:$A$6000,"NP",Registros!$B$2:$B$6000,$A3547),0)</f>
        <v>0</v>
      </c>
      <c r="G3547">
        <f>IF(COUNTIFS(Registros!$A$2:$A$6000,"MOV",Registros!$B$2:$B$6000,$A3547)&gt;0,1,0)</f>
        <v>1</v>
      </c>
      <c r="H3547">
        <f>IF($G3547=1,SUMIFS(Registros!$F$2:$F$6000,Registros!$A$2:$A$6000,"MOV",Registros!$B$2:$B$6000,$A3547),0)</f>
        <v>15</v>
      </c>
      <c r="I3547">
        <f>IF(COUNTIFS(Registros!$A$2:$A$6000,"CS",Registros!$B$2:$B$6000,$A3547)&gt;0,1,0)</f>
        <v>0</v>
      </c>
      <c r="J3547">
        <f>IF($I3547=1,SUMIFS(Registros!$I$2:$I$6000,Registros!$A$2:$A$6000,"CS",Registros!$B$2:$B$6000,$A3547),0)</f>
        <v>0</v>
      </c>
      <c r="K3547">
        <f>IF(COUNTIFS(Winback!$K$2:$K$300,$A3547)&gt;0,1,0)</f>
        <v>0</v>
      </c>
      <c r="L3547">
        <f>IF(AND($K3547=1,LEFT($A3547,3)="WB-"),SUMIFS(Winback!$D$2:$D$300,Winback!$K$2:$K$300,$A3547),0)</f>
        <v>0</v>
      </c>
      <c r="M3547">
        <f>IF(OR($E3547=1,$G3547=1,SUMIFS(Registros!$J$2:$J$6000,Registros!$B$2:$B$6000,$A3547)&gt;0),1,0)</f>
        <v>1</v>
      </c>
      <c r="N3547">
        <f>IF($J3547&gt;0,1,IF(COUNTIFS(Registros!$A$2:$A$6000,"CS",Registros!$B$2:$B$6000,$A3547,Registros!$K$2:$K$6000,"&lt;&gt;")&gt;0,1,0))</f>
        <v>0</v>
      </c>
      <c r="O3547" t="str">
        <f t="shared" si="275"/>
        <v>SOLO MÓVIL</v>
      </c>
      <c r="P3547" t="str">
        <f t="shared" si="276"/>
        <v>Ofrecer fijo + internet (FLBBTV)</v>
      </c>
      <c r="Q3547">
        <f t="shared" si="277"/>
        <v>15</v>
      </c>
      <c r="R3547">
        <f>IFERROR(VLOOKUP($A3547,Registros!$B$2:$G$6000,6,0),IFERROR(INDEX(Winback!$C$2:$C$300,MATCH($A3547,Winback!$K$2:$K$300,0)),""))</f>
        <v>0</v>
      </c>
      <c r="S3547" t="str">
        <f t="shared" si="278"/>
        <v>+MOV</v>
      </c>
      <c r="T3547">
        <f t="shared" si="279"/>
        <v>1</v>
      </c>
    </row>
    <row r="3548" spans="1:20" x14ac:dyDescent="0.35">
      <c r="A3548" t="s">
        <v>17484</v>
      </c>
      <c r="B3548" t="s">
        <v>17485</v>
      </c>
      <c r="C3548" t="s">
        <v>17486</v>
      </c>
      <c r="D3548" t="s">
        <v>17487</v>
      </c>
      <c r="E3548">
        <f>IF(COUNTIFS(Registros!$A$2:$A$6000,"NP",Registros!$B$2:$B$6000,$A3548)&gt;0,1,0)</f>
        <v>0</v>
      </c>
      <c r="F3548">
        <f>IF($E3548=1,SUMIFS(Registros!$F$2:$F$6000,Registros!$A$2:$A$6000,"NP",Registros!$B$2:$B$6000,$A3548),0)</f>
        <v>0</v>
      </c>
      <c r="G3548">
        <f>IF(COUNTIFS(Registros!$A$2:$A$6000,"MOV",Registros!$B$2:$B$6000,$A3548)&gt;0,1,0)</f>
        <v>1</v>
      </c>
      <c r="H3548">
        <f>IF($G3548=1,SUMIFS(Registros!$F$2:$F$6000,Registros!$A$2:$A$6000,"MOV",Registros!$B$2:$B$6000,$A3548),0)</f>
        <v>15</v>
      </c>
      <c r="I3548">
        <f>IF(COUNTIFS(Registros!$A$2:$A$6000,"CS",Registros!$B$2:$B$6000,$A3548)&gt;0,1,0)</f>
        <v>0</v>
      </c>
      <c r="J3548">
        <f>IF($I3548=1,SUMIFS(Registros!$I$2:$I$6000,Registros!$A$2:$A$6000,"CS",Registros!$B$2:$B$6000,$A3548),0)</f>
        <v>0</v>
      </c>
      <c r="K3548">
        <f>IF(COUNTIFS(Winback!$K$2:$K$300,$A3548)&gt;0,1,0)</f>
        <v>0</v>
      </c>
      <c r="L3548">
        <f>IF(AND($K3548=1,LEFT($A3548,3)="WB-"),SUMIFS(Winback!$D$2:$D$300,Winback!$K$2:$K$300,$A3548),0)</f>
        <v>0</v>
      </c>
      <c r="M3548">
        <f>IF(OR($E3548=1,$G3548=1,SUMIFS(Registros!$J$2:$J$6000,Registros!$B$2:$B$6000,$A3548)&gt;0),1,0)</f>
        <v>1</v>
      </c>
      <c r="N3548">
        <f>IF($J3548&gt;0,1,IF(COUNTIFS(Registros!$A$2:$A$6000,"CS",Registros!$B$2:$B$6000,$A3548,Registros!$K$2:$K$6000,"&lt;&gt;")&gt;0,1,0))</f>
        <v>0</v>
      </c>
      <c r="O3548" t="str">
        <f t="shared" si="275"/>
        <v>SOLO MÓVIL</v>
      </c>
      <c r="P3548" t="str">
        <f t="shared" si="276"/>
        <v>Ofrecer fijo + internet (FLBBTV)</v>
      </c>
      <c r="Q3548">
        <f t="shared" si="277"/>
        <v>15</v>
      </c>
      <c r="R3548">
        <f>IFERROR(VLOOKUP($A3548,Registros!$B$2:$G$6000,6,0),IFERROR(INDEX(Winback!$C$2:$C$300,MATCH($A3548,Winback!$K$2:$K$300,0)),""))</f>
        <v>0</v>
      </c>
      <c r="S3548" t="str">
        <f t="shared" si="278"/>
        <v>+MOV</v>
      </c>
      <c r="T3548">
        <f t="shared" si="279"/>
        <v>1</v>
      </c>
    </row>
    <row r="3549" spans="1:20" x14ac:dyDescent="0.35">
      <c r="A3549" t="s">
        <v>17489</v>
      </c>
      <c r="B3549" t="s">
        <v>17490</v>
      </c>
      <c r="C3549" t="s">
        <v>17491</v>
      </c>
      <c r="D3549" t="s">
        <v>17492</v>
      </c>
      <c r="E3549">
        <f>IF(COUNTIFS(Registros!$A$2:$A$6000,"NP",Registros!$B$2:$B$6000,$A3549)&gt;0,1,0)</f>
        <v>0</v>
      </c>
      <c r="F3549">
        <f>IF($E3549=1,SUMIFS(Registros!$F$2:$F$6000,Registros!$A$2:$A$6000,"NP",Registros!$B$2:$B$6000,$A3549),0)</f>
        <v>0</v>
      </c>
      <c r="G3549">
        <f>IF(COUNTIFS(Registros!$A$2:$A$6000,"MOV",Registros!$B$2:$B$6000,$A3549)&gt;0,1,0)</f>
        <v>1</v>
      </c>
      <c r="H3549">
        <f>IF($G3549=1,SUMIFS(Registros!$F$2:$F$6000,Registros!$A$2:$A$6000,"MOV",Registros!$B$2:$B$6000,$A3549),0)</f>
        <v>20</v>
      </c>
      <c r="I3549">
        <f>IF(COUNTIFS(Registros!$A$2:$A$6000,"CS",Registros!$B$2:$B$6000,$A3549)&gt;0,1,0)</f>
        <v>0</v>
      </c>
      <c r="J3549">
        <f>IF($I3549=1,SUMIFS(Registros!$I$2:$I$6000,Registros!$A$2:$A$6000,"CS",Registros!$B$2:$B$6000,$A3549),0)</f>
        <v>0</v>
      </c>
      <c r="K3549">
        <f>IF(COUNTIFS(Winback!$K$2:$K$300,$A3549)&gt;0,1,0)</f>
        <v>0</v>
      </c>
      <c r="L3549">
        <f>IF(AND($K3549=1,LEFT($A3549,3)="WB-"),SUMIFS(Winback!$D$2:$D$300,Winback!$K$2:$K$300,$A3549),0)</f>
        <v>0</v>
      </c>
      <c r="M3549">
        <f>IF(OR($E3549=1,$G3549=1,SUMIFS(Registros!$J$2:$J$6000,Registros!$B$2:$B$6000,$A3549)&gt;0),1,0)</f>
        <v>1</v>
      </c>
      <c r="N3549">
        <f>IF($J3549&gt;0,1,IF(COUNTIFS(Registros!$A$2:$A$6000,"CS",Registros!$B$2:$B$6000,$A3549,Registros!$K$2:$K$6000,"&lt;&gt;")&gt;0,1,0))</f>
        <v>0</v>
      </c>
      <c r="O3549" t="str">
        <f t="shared" si="275"/>
        <v>SOLO MÓVIL</v>
      </c>
      <c r="P3549" t="str">
        <f t="shared" si="276"/>
        <v>Ofrecer fijo + internet (FLBBTV)</v>
      </c>
      <c r="Q3549">
        <f t="shared" si="277"/>
        <v>20</v>
      </c>
      <c r="R3549">
        <f>IFERROR(VLOOKUP($A3549,Registros!$B$2:$G$6000,6,0),IFERROR(INDEX(Winback!$C$2:$C$300,MATCH($A3549,Winback!$K$2:$K$300,0)),""))</f>
        <v>0</v>
      </c>
      <c r="S3549" t="str">
        <f t="shared" si="278"/>
        <v>+MOV</v>
      </c>
      <c r="T3549">
        <f t="shared" si="279"/>
        <v>1</v>
      </c>
    </row>
    <row r="3550" spans="1:20" x14ac:dyDescent="0.35">
      <c r="A3550" t="s">
        <v>17494</v>
      </c>
      <c r="B3550" t="s">
        <v>17495</v>
      </c>
      <c r="C3550" t="s">
        <v>17496</v>
      </c>
      <c r="D3550" t="s">
        <v>17497</v>
      </c>
      <c r="E3550">
        <f>IF(COUNTIFS(Registros!$A$2:$A$6000,"NP",Registros!$B$2:$B$6000,$A3550)&gt;0,1,0)</f>
        <v>0</v>
      </c>
      <c r="F3550">
        <f>IF($E3550=1,SUMIFS(Registros!$F$2:$F$6000,Registros!$A$2:$A$6000,"NP",Registros!$B$2:$B$6000,$A3550),0)</f>
        <v>0</v>
      </c>
      <c r="G3550">
        <f>IF(COUNTIFS(Registros!$A$2:$A$6000,"MOV",Registros!$B$2:$B$6000,$A3550)&gt;0,1,0)</f>
        <v>1</v>
      </c>
      <c r="H3550">
        <f>IF($G3550=1,SUMIFS(Registros!$F$2:$F$6000,Registros!$A$2:$A$6000,"MOV",Registros!$B$2:$B$6000,$A3550),0)</f>
        <v>15</v>
      </c>
      <c r="I3550">
        <f>IF(COUNTIFS(Registros!$A$2:$A$6000,"CS",Registros!$B$2:$B$6000,$A3550)&gt;0,1,0)</f>
        <v>0</v>
      </c>
      <c r="J3550">
        <f>IF($I3550=1,SUMIFS(Registros!$I$2:$I$6000,Registros!$A$2:$A$6000,"CS",Registros!$B$2:$B$6000,$A3550),0)</f>
        <v>0</v>
      </c>
      <c r="K3550">
        <f>IF(COUNTIFS(Winback!$K$2:$K$300,$A3550)&gt;0,1,0)</f>
        <v>0</v>
      </c>
      <c r="L3550">
        <f>IF(AND($K3550=1,LEFT($A3550,3)="WB-"),SUMIFS(Winback!$D$2:$D$300,Winback!$K$2:$K$300,$A3550),0)</f>
        <v>0</v>
      </c>
      <c r="M3550">
        <f>IF(OR($E3550=1,$G3550=1,SUMIFS(Registros!$J$2:$J$6000,Registros!$B$2:$B$6000,$A3550)&gt;0),1,0)</f>
        <v>1</v>
      </c>
      <c r="N3550">
        <f>IF($J3550&gt;0,1,IF(COUNTIFS(Registros!$A$2:$A$6000,"CS",Registros!$B$2:$B$6000,$A3550,Registros!$K$2:$K$6000,"&lt;&gt;")&gt;0,1,0))</f>
        <v>0</v>
      </c>
      <c r="O3550" t="str">
        <f t="shared" si="275"/>
        <v>SOLO MÓVIL</v>
      </c>
      <c r="P3550" t="str">
        <f t="shared" si="276"/>
        <v>Ofrecer fijo + internet (FLBBTV)</v>
      </c>
      <c r="Q3550">
        <f t="shared" si="277"/>
        <v>15</v>
      </c>
      <c r="R3550">
        <f>IFERROR(VLOOKUP($A3550,Registros!$B$2:$G$6000,6,0),IFERROR(INDEX(Winback!$C$2:$C$300,MATCH($A3550,Winback!$K$2:$K$300,0)),""))</f>
        <v>0</v>
      </c>
      <c r="S3550" t="str">
        <f t="shared" si="278"/>
        <v>+MOV</v>
      </c>
      <c r="T3550">
        <f t="shared" si="279"/>
        <v>1</v>
      </c>
    </row>
    <row r="3551" spans="1:20" x14ac:dyDescent="0.35">
      <c r="A3551" t="s">
        <v>17499</v>
      </c>
      <c r="B3551" t="s">
        <v>17500</v>
      </c>
      <c r="C3551" t="s">
        <v>17501</v>
      </c>
      <c r="D3551" t="s">
        <v>17502</v>
      </c>
      <c r="E3551">
        <f>IF(COUNTIFS(Registros!$A$2:$A$6000,"NP",Registros!$B$2:$B$6000,$A3551)&gt;0,1,0)</f>
        <v>0</v>
      </c>
      <c r="F3551">
        <f>IF($E3551=1,SUMIFS(Registros!$F$2:$F$6000,Registros!$A$2:$A$6000,"NP",Registros!$B$2:$B$6000,$A3551),0)</f>
        <v>0</v>
      </c>
      <c r="G3551">
        <f>IF(COUNTIFS(Registros!$A$2:$A$6000,"MOV",Registros!$B$2:$B$6000,$A3551)&gt;0,1,0)</f>
        <v>1</v>
      </c>
      <c r="H3551">
        <f>IF($G3551=1,SUMIFS(Registros!$F$2:$F$6000,Registros!$A$2:$A$6000,"MOV",Registros!$B$2:$B$6000,$A3551),0)</f>
        <v>15</v>
      </c>
      <c r="I3551">
        <f>IF(COUNTIFS(Registros!$A$2:$A$6000,"CS",Registros!$B$2:$B$6000,$A3551)&gt;0,1,0)</f>
        <v>0</v>
      </c>
      <c r="J3551">
        <f>IF($I3551=1,SUMIFS(Registros!$I$2:$I$6000,Registros!$A$2:$A$6000,"CS",Registros!$B$2:$B$6000,$A3551),0)</f>
        <v>0</v>
      </c>
      <c r="K3551">
        <f>IF(COUNTIFS(Winback!$K$2:$K$300,$A3551)&gt;0,1,0)</f>
        <v>0</v>
      </c>
      <c r="L3551">
        <f>IF(AND($K3551=1,LEFT($A3551,3)="WB-"),SUMIFS(Winback!$D$2:$D$300,Winback!$K$2:$K$300,$A3551),0)</f>
        <v>0</v>
      </c>
      <c r="M3551">
        <f>IF(OR($E3551=1,$G3551=1,SUMIFS(Registros!$J$2:$J$6000,Registros!$B$2:$B$6000,$A3551)&gt;0),1,0)</f>
        <v>1</v>
      </c>
      <c r="N3551">
        <f>IF($J3551&gt;0,1,IF(COUNTIFS(Registros!$A$2:$A$6000,"CS",Registros!$B$2:$B$6000,$A3551,Registros!$K$2:$K$6000,"&lt;&gt;")&gt;0,1,0))</f>
        <v>0</v>
      </c>
      <c r="O3551" t="str">
        <f t="shared" si="275"/>
        <v>SOLO MÓVIL</v>
      </c>
      <c r="P3551" t="str">
        <f t="shared" si="276"/>
        <v>Ofrecer fijo + internet (FLBBTV)</v>
      </c>
      <c r="Q3551">
        <f t="shared" si="277"/>
        <v>15</v>
      </c>
      <c r="R3551">
        <f>IFERROR(VLOOKUP($A3551,Registros!$B$2:$G$6000,6,0),IFERROR(INDEX(Winback!$C$2:$C$300,MATCH($A3551,Winback!$K$2:$K$300,0)),""))</f>
        <v>0</v>
      </c>
      <c r="S3551" t="str">
        <f t="shared" si="278"/>
        <v>+MOV</v>
      </c>
      <c r="T3551">
        <f t="shared" si="279"/>
        <v>1</v>
      </c>
    </row>
    <row r="3552" spans="1:20" x14ac:dyDescent="0.35">
      <c r="A3552" t="s">
        <v>17504</v>
      </c>
      <c r="B3552" t="s">
        <v>17505</v>
      </c>
      <c r="C3552" t="s">
        <v>17506</v>
      </c>
      <c r="D3552" t="s">
        <v>17507</v>
      </c>
      <c r="E3552">
        <f>IF(COUNTIFS(Registros!$A$2:$A$6000,"NP",Registros!$B$2:$B$6000,$A3552)&gt;0,1,0)</f>
        <v>0</v>
      </c>
      <c r="F3552">
        <f>IF($E3552=1,SUMIFS(Registros!$F$2:$F$6000,Registros!$A$2:$A$6000,"NP",Registros!$B$2:$B$6000,$A3552),0)</f>
        <v>0</v>
      </c>
      <c r="G3552">
        <f>IF(COUNTIFS(Registros!$A$2:$A$6000,"MOV",Registros!$B$2:$B$6000,$A3552)&gt;0,1,0)</f>
        <v>1</v>
      </c>
      <c r="H3552">
        <f>IF($G3552=1,SUMIFS(Registros!$F$2:$F$6000,Registros!$A$2:$A$6000,"MOV",Registros!$B$2:$B$6000,$A3552),0)</f>
        <v>15</v>
      </c>
      <c r="I3552">
        <f>IF(COUNTIFS(Registros!$A$2:$A$6000,"CS",Registros!$B$2:$B$6000,$A3552)&gt;0,1,0)</f>
        <v>0</v>
      </c>
      <c r="J3552">
        <f>IF($I3552=1,SUMIFS(Registros!$I$2:$I$6000,Registros!$A$2:$A$6000,"CS",Registros!$B$2:$B$6000,$A3552),0)</f>
        <v>0</v>
      </c>
      <c r="K3552">
        <f>IF(COUNTIFS(Winback!$K$2:$K$300,$A3552)&gt;0,1,0)</f>
        <v>0</v>
      </c>
      <c r="L3552">
        <f>IF(AND($K3552=1,LEFT($A3552,3)="WB-"),SUMIFS(Winback!$D$2:$D$300,Winback!$K$2:$K$300,$A3552),0)</f>
        <v>0</v>
      </c>
      <c r="M3552">
        <f>IF(OR($E3552=1,$G3552=1,SUMIFS(Registros!$J$2:$J$6000,Registros!$B$2:$B$6000,$A3552)&gt;0),1,0)</f>
        <v>1</v>
      </c>
      <c r="N3552">
        <f>IF($J3552&gt;0,1,IF(COUNTIFS(Registros!$A$2:$A$6000,"CS",Registros!$B$2:$B$6000,$A3552,Registros!$K$2:$K$6000,"&lt;&gt;")&gt;0,1,0))</f>
        <v>0</v>
      </c>
      <c r="O3552" t="str">
        <f t="shared" si="275"/>
        <v>SOLO MÓVIL</v>
      </c>
      <c r="P3552" t="str">
        <f t="shared" si="276"/>
        <v>Ofrecer fijo + internet (FLBBTV)</v>
      </c>
      <c r="Q3552">
        <f t="shared" si="277"/>
        <v>15</v>
      </c>
      <c r="R3552">
        <f>IFERROR(VLOOKUP($A3552,Registros!$B$2:$G$6000,6,0),IFERROR(INDEX(Winback!$C$2:$C$300,MATCH($A3552,Winback!$K$2:$K$300,0)),""))</f>
        <v>0</v>
      </c>
      <c r="S3552" t="str">
        <f t="shared" si="278"/>
        <v>+MOV</v>
      </c>
      <c r="T3552">
        <f t="shared" si="279"/>
        <v>1</v>
      </c>
    </row>
    <row r="3553" spans="1:20" x14ac:dyDescent="0.35">
      <c r="A3553" t="s">
        <v>17509</v>
      </c>
      <c r="B3553" t="s">
        <v>17510</v>
      </c>
      <c r="C3553" t="s">
        <v>17511</v>
      </c>
      <c r="D3553" t="s">
        <v>17512</v>
      </c>
      <c r="E3553">
        <f>IF(COUNTIFS(Registros!$A$2:$A$6000,"NP",Registros!$B$2:$B$6000,$A3553)&gt;0,1,0)</f>
        <v>0</v>
      </c>
      <c r="F3553">
        <f>IF($E3553=1,SUMIFS(Registros!$F$2:$F$6000,Registros!$A$2:$A$6000,"NP",Registros!$B$2:$B$6000,$A3553),0)</f>
        <v>0</v>
      </c>
      <c r="G3553">
        <f>IF(COUNTIFS(Registros!$A$2:$A$6000,"MOV",Registros!$B$2:$B$6000,$A3553)&gt;0,1,0)</f>
        <v>1</v>
      </c>
      <c r="H3553">
        <f>IF($G3553=1,SUMIFS(Registros!$F$2:$F$6000,Registros!$A$2:$A$6000,"MOV",Registros!$B$2:$B$6000,$A3553),0)</f>
        <v>0</v>
      </c>
      <c r="I3553">
        <f>IF(COUNTIFS(Registros!$A$2:$A$6000,"CS",Registros!$B$2:$B$6000,$A3553)&gt;0,1,0)</f>
        <v>0</v>
      </c>
      <c r="J3553">
        <f>IF($I3553=1,SUMIFS(Registros!$I$2:$I$6000,Registros!$A$2:$A$6000,"CS",Registros!$B$2:$B$6000,$A3553),0)</f>
        <v>0</v>
      </c>
      <c r="K3553">
        <f>IF(COUNTIFS(Winback!$K$2:$K$300,$A3553)&gt;0,1,0)</f>
        <v>0</v>
      </c>
      <c r="L3553">
        <f>IF(AND($K3553=1,LEFT($A3553,3)="WB-"),SUMIFS(Winback!$D$2:$D$300,Winback!$K$2:$K$300,$A3553),0)</f>
        <v>0</v>
      </c>
      <c r="M3553">
        <f>IF(OR($E3553=1,$G3553=1,SUMIFS(Registros!$J$2:$J$6000,Registros!$B$2:$B$6000,$A3553)&gt;0),1,0)</f>
        <v>1</v>
      </c>
      <c r="N3553">
        <f>IF($J3553&gt;0,1,IF(COUNTIFS(Registros!$A$2:$A$6000,"CS",Registros!$B$2:$B$6000,$A3553,Registros!$K$2:$K$6000,"&lt;&gt;")&gt;0,1,0))</f>
        <v>0</v>
      </c>
      <c r="O3553" t="str">
        <f t="shared" si="275"/>
        <v>SOLO MÓVIL</v>
      </c>
      <c r="P3553" t="str">
        <f t="shared" si="276"/>
        <v>Ofrecer fijo + internet (FLBBTV)</v>
      </c>
      <c r="Q3553">
        <f t="shared" si="277"/>
        <v>0</v>
      </c>
      <c r="R3553">
        <f>IFERROR(VLOOKUP($A3553,Registros!$B$2:$G$6000,6,0),IFERROR(INDEX(Winback!$C$2:$C$300,MATCH($A3553,Winback!$K$2:$K$300,0)),""))</f>
        <v>0</v>
      </c>
      <c r="S3553" t="str">
        <f t="shared" si="278"/>
        <v>+MOV</v>
      </c>
      <c r="T3553">
        <f t="shared" si="279"/>
        <v>1</v>
      </c>
    </row>
    <row r="3554" spans="1:20" x14ac:dyDescent="0.35">
      <c r="A3554" t="s">
        <v>17513</v>
      </c>
      <c r="B3554" t="s">
        <v>17514</v>
      </c>
      <c r="C3554" t="s">
        <v>17515</v>
      </c>
      <c r="D3554" t="s">
        <v>17516</v>
      </c>
      <c r="E3554">
        <f>IF(COUNTIFS(Registros!$A$2:$A$6000,"NP",Registros!$B$2:$B$6000,$A3554)&gt;0,1,0)</f>
        <v>0</v>
      </c>
      <c r="F3554">
        <f>IF($E3554=1,SUMIFS(Registros!$F$2:$F$6000,Registros!$A$2:$A$6000,"NP",Registros!$B$2:$B$6000,$A3554),0)</f>
        <v>0</v>
      </c>
      <c r="G3554">
        <f>IF(COUNTIFS(Registros!$A$2:$A$6000,"MOV",Registros!$B$2:$B$6000,$A3554)&gt;0,1,0)</f>
        <v>1</v>
      </c>
      <c r="H3554">
        <f>IF($G3554=1,SUMIFS(Registros!$F$2:$F$6000,Registros!$A$2:$A$6000,"MOV",Registros!$B$2:$B$6000,$A3554),0)</f>
        <v>60</v>
      </c>
      <c r="I3554">
        <f>IF(COUNTIFS(Registros!$A$2:$A$6000,"CS",Registros!$B$2:$B$6000,$A3554)&gt;0,1,0)</f>
        <v>0</v>
      </c>
      <c r="J3554">
        <f>IF($I3554=1,SUMIFS(Registros!$I$2:$I$6000,Registros!$A$2:$A$6000,"CS",Registros!$B$2:$B$6000,$A3554),0)</f>
        <v>0</v>
      </c>
      <c r="K3554">
        <f>IF(COUNTIFS(Winback!$K$2:$K$300,$A3554)&gt;0,1,0)</f>
        <v>0</v>
      </c>
      <c r="L3554">
        <f>IF(AND($K3554=1,LEFT($A3554,3)="WB-"),SUMIFS(Winback!$D$2:$D$300,Winback!$K$2:$K$300,$A3554),0)</f>
        <v>0</v>
      </c>
      <c r="M3554">
        <f>IF(OR($E3554=1,$G3554=1,SUMIFS(Registros!$J$2:$J$6000,Registros!$B$2:$B$6000,$A3554)&gt;0),1,0)</f>
        <v>1</v>
      </c>
      <c r="N3554">
        <f>IF($J3554&gt;0,1,IF(COUNTIFS(Registros!$A$2:$A$6000,"CS",Registros!$B$2:$B$6000,$A3554,Registros!$K$2:$K$6000,"&lt;&gt;")&gt;0,1,0))</f>
        <v>0</v>
      </c>
      <c r="O3554" t="str">
        <f t="shared" si="275"/>
        <v>SOLO MÓVIL</v>
      </c>
      <c r="P3554" t="str">
        <f t="shared" si="276"/>
        <v>Ofrecer fijo + internet (FLBBTV)</v>
      </c>
      <c r="Q3554">
        <f t="shared" si="277"/>
        <v>60</v>
      </c>
      <c r="R3554">
        <f>IFERROR(VLOOKUP($A3554,Registros!$B$2:$G$6000,6,0),IFERROR(INDEX(Winback!$C$2:$C$300,MATCH($A3554,Winback!$K$2:$K$300,0)),""))</f>
        <v>0</v>
      </c>
      <c r="S3554" t="str">
        <f t="shared" si="278"/>
        <v>+MOV</v>
      </c>
      <c r="T3554">
        <f t="shared" si="279"/>
        <v>1</v>
      </c>
    </row>
    <row r="3555" spans="1:20" x14ac:dyDescent="0.35">
      <c r="A3555" t="s">
        <v>17518</v>
      </c>
      <c r="B3555" t="s">
        <v>17519</v>
      </c>
      <c r="C3555" t="s">
        <v>17520</v>
      </c>
      <c r="D3555" t="s">
        <v>17521</v>
      </c>
      <c r="E3555">
        <f>IF(COUNTIFS(Registros!$A$2:$A$6000,"NP",Registros!$B$2:$B$6000,$A3555)&gt;0,1,0)</f>
        <v>0</v>
      </c>
      <c r="F3555">
        <f>IF($E3555=1,SUMIFS(Registros!$F$2:$F$6000,Registros!$A$2:$A$6000,"NP",Registros!$B$2:$B$6000,$A3555),0)</f>
        <v>0</v>
      </c>
      <c r="G3555">
        <f>IF(COUNTIFS(Registros!$A$2:$A$6000,"MOV",Registros!$B$2:$B$6000,$A3555)&gt;0,1,0)</f>
        <v>1</v>
      </c>
      <c r="H3555">
        <f>IF($G3555=1,SUMIFS(Registros!$F$2:$F$6000,Registros!$A$2:$A$6000,"MOV",Registros!$B$2:$B$6000,$A3555),0)</f>
        <v>15</v>
      </c>
      <c r="I3555">
        <f>IF(COUNTIFS(Registros!$A$2:$A$6000,"CS",Registros!$B$2:$B$6000,$A3555)&gt;0,1,0)</f>
        <v>0</v>
      </c>
      <c r="J3555">
        <f>IF($I3555=1,SUMIFS(Registros!$I$2:$I$6000,Registros!$A$2:$A$6000,"CS",Registros!$B$2:$B$6000,$A3555),0)</f>
        <v>0</v>
      </c>
      <c r="K3555">
        <f>IF(COUNTIFS(Winback!$K$2:$K$300,$A3555)&gt;0,1,0)</f>
        <v>0</v>
      </c>
      <c r="L3555">
        <f>IF(AND($K3555=1,LEFT($A3555,3)="WB-"),SUMIFS(Winback!$D$2:$D$300,Winback!$K$2:$K$300,$A3555),0)</f>
        <v>0</v>
      </c>
      <c r="M3555">
        <f>IF(OR($E3555=1,$G3555=1,SUMIFS(Registros!$J$2:$J$6000,Registros!$B$2:$B$6000,$A3555)&gt;0),1,0)</f>
        <v>1</v>
      </c>
      <c r="N3555">
        <f>IF($J3555&gt;0,1,IF(COUNTIFS(Registros!$A$2:$A$6000,"CS",Registros!$B$2:$B$6000,$A3555,Registros!$K$2:$K$6000,"&lt;&gt;")&gt;0,1,0))</f>
        <v>0</v>
      </c>
      <c r="O3555" t="str">
        <f t="shared" si="275"/>
        <v>SOLO MÓVIL</v>
      </c>
      <c r="P3555" t="str">
        <f t="shared" si="276"/>
        <v>Ofrecer fijo + internet (FLBBTV)</v>
      </c>
      <c r="Q3555">
        <f t="shared" si="277"/>
        <v>15</v>
      </c>
      <c r="R3555">
        <f>IFERROR(VLOOKUP($A3555,Registros!$B$2:$G$6000,6,0),IFERROR(INDEX(Winback!$C$2:$C$300,MATCH($A3555,Winback!$K$2:$K$300,0)),""))</f>
        <v>0</v>
      </c>
      <c r="S3555" t="str">
        <f t="shared" si="278"/>
        <v>+MOV</v>
      </c>
      <c r="T3555">
        <f t="shared" si="279"/>
        <v>1</v>
      </c>
    </row>
    <row r="3556" spans="1:20" x14ac:dyDescent="0.35">
      <c r="A3556" t="s">
        <v>17523</v>
      </c>
      <c r="B3556" t="s">
        <v>17524</v>
      </c>
      <c r="C3556" t="s">
        <v>17525</v>
      </c>
      <c r="D3556" t="s">
        <v>17526</v>
      </c>
      <c r="E3556">
        <f>IF(COUNTIFS(Registros!$A$2:$A$6000,"NP",Registros!$B$2:$B$6000,$A3556)&gt;0,1,0)</f>
        <v>0</v>
      </c>
      <c r="F3556">
        <f>IF($E3556=1,SUMIFS(Registros!$F$2:$F$6000,Registros!$A$2:$A$6000,"NP",Registros!$B$2:$B$6000,$A3556),0)</f>
        <v>0</v>
      </c>
      <c r="G3556">
        <f>IF(COUNTIFS(Registros!$A$2:$A$6000,"MOV",Registros!$B$2:$B$6000,$A3556)&gt;0,1,0)</f>
        <v>1</v>
      </c>
      <c r="H3556">
        <f>IF($G3556=1,SUMIFS(Registros!$F$2:$F$6000,Registros!$A$2:$A$6000,"MOV",Registros!$B$2:$B$6000,$A3556),0)</f>
        <v>30</v>
      </c>
      <c r="I3556">
        <f>IF(COUNTIFS(Registros!$A$2:$A$6000,"CS",Registros!$B$2:$B$6000,$A3556)&gt;0,1,0)</f>
        <v>0</v>
      </c>
      <c r="J3556">
        <f>IF($I3556=1,SUMIFS(Registros!$I$2:$I$6000,Registros!$A$2:$A$6000,"CS",Registros!$B$2:$B$6000,$A3556),0)</f>
        <v>0</v>
      </c>
      <c r="K3556">
        <f>IF(COUNTIFS(Winback!$K$2:$K$300,$A3556)&gt;0,1,0)</f>
        <v>0</v>
      </c>
      <c r="L3556">
        <f>IF(AND($K3556=1,LEFT($A3556,3)="WB-"),SUMIFS(Winback!$D$2:$D$300,Winback!$K$2:$K$300,$A3556),0)</f>
        <v>0</v>
      </c>
      <c r="M3556">
        <f>IF(OR($E3556=1,$G3556=1,SUMIFS(Registros!$J$2:$J$6000,Registros!$B$2:$B$6000,$A3556)&gt;0),1,0)</f>
        <v>1</v>
      </c>
      <c r="N3556">
        <f>IF($J3556&gt;0,1,IF(COUNTIFS(Registros!$A$2:$A$6000,"CS",Registros!$B$2:$B$6000,$A3556,Registros!$K$2:$K$6000,"&lt;&gt;")&gt;0,1,0))</f>
        <v>0</v>
      </c>
      <c r="O3556" t="str">
        <f t="shared" si="275"/>
        <v>SOLO MÓVIL</v>
      </c>
      <c r="P3556" t="str">
        <f t="shared" si="276"/>
        <v>Ofrecer fijo + internet (FLBBTV)</v>
      </c>
      <c r="Q3556">
        <f t="shared" si="277"/>
        <v>30</v>
      </c>
      <c r="R3556">
        <f>IFERROR(VLOOKUP($A3556,Registros!$B$2:$G$6000,6,0),IFERROR(INDEX(Winback!$C$2:$C$300,MATCH($A3556,Winback!$K$2:$K$300,0)),""))</f>
        <v>0</v>
      </c>
      <c r="S3556" t="str">
        <f t="shared" si="278"/>
        <v>+MOV</v>
      </c>
      <c r="T3556">
        <f t="shared" si="279"/>
        <v>1</v>
      </c>
    </row>
    <row r="3557" spans="1:20" x14ac:dyDescent="0.35">
      <c r="A3557" t="s">
        <v>17528</v>
      </c>
      <c r="B3557" t="s">
        <v>17529</v>
      </c>
      <c r="C3557" t="s">
        <v>17530</v>
      </c>
      <c r="D3557" t="s">
        <v>17531</v>
      </c>
      <c r="E3557">
        <f>IF(COUNTIFS(Registros!$A$2:$A$6000,"NP",Registros!$B$2:$B$6000,$A3557)&gt;0,1,0)</f>
        <v>0</v>
      </c>
      <c r="F3557">
        <f>IF($E3557=1,SUMIFS(Registros!$F$2:$F$6000,Registros!$A$2:$A$6000,"NP",Registros!$B$2:$B$6000,$A3557),0)</f>
        <v>0</v>
      </c>
      <c r="G3557">
        <f>IF(COUNTIFS(Registros!$A$2:$A$6000,"MOV",Registros!$B$2:$B$6000,$A3557)&gt;0,1,0)</f>
        <v>1</v>
      </c>
      <c r="H3557">
        <f>IF($G3557=1,SUMIFS(Registros!$F$2:$F$6000,Registros!$A$2:$A$6000,"MOV",Registros!$B$2:$B$6000,$A3557),0)</f>
        <v>20</v>
      </c>
      <c r="I3557">
        <f>IF(COUNTIFS(Registros!$A$2:$A$6000,"CS",Registros!$B$2:$B$6000,$A3557)&gt;0,1,0)</f>
        <v>0</v>
      </c>
      <c r="J3557">
        <f>IF($I3557=1,SUMIFS(Registros!$I$2:$I$6000,Registros!$A$2:$A$6000,"CS",Registros!$B$2:$B$6000,$A3557),0)</f>
        <v>0</v>
      </c>
      <c r="K3557">
        <f>IF(COUNTIFS(Winback!$K$2:$K$300,$A3557)&gt;0,1,0)</f>
        <v>0</v>
      </c>
      <c r="L3557">
        <f>IF(AND($K3557=1,LEFT($A3557,3)="WB-"),SUMIFS(Winback!$D$2:$D$300,Winback!$K$2:$K$300,$A3557),0)</f>
        <v>0</v>
      </c>
      <c r="M3557">
        <f>IF(OR($E3557=1,$G3557=1,SUMIFS(Registros!$J$2:$J$6000,Registros!$B$2:$B$6000,$A3557)&gt;0),1,0)</f>
        <v>1</v>
      </c>
      <c r="N3557">
        <f>IF($J3557&gt;0,1,IF(COUNTIFS(Registros!$A$2:$A$6000,"CS",Registros!$B$2:$B$6000,$A3557,Registros!$K$2:$K$6000,"&lt;&gt;")&gt;0,1,0))</f>
        <v>0</v>
      </c>
      <c r="O3557" t="str">
        <f t="shared" si="275"/>
        <v>SOLO MÓVIL</v>
      </c>
      <c r="P3557" t="str">
        <f t="shared" si="276"/>
        <v>Ofrecer fijo + internet (FLBBTV)</v>
      </c>
      <c r="Q3557">
        <f t="shared" si="277"/>
        <v>20</v>
      </c>
      <c r="R3557">
        <f>IFERROR(VLOOKUP($A3557,Registros!$B$2:$G$6000,6,0),IFERROR(INDEX(Winback!$C$2:$C$300,MATCH($A3557,Winback!$K$2:$K$300,0)),""))</f>
        <v>0</v>
      </c>
      <c r="S3557" t="str">
        <f t="shared" si="278"/>
        <v>+MOV</v>
      </c>
      <c r="T3557">
        <f t="shared" si="279"/>
        <v>1</v>
      </c>
    </row>
    <row r="3558" spans="1:20" x14ac:dyDescent="0.35">
      <c r="A3558" t="s">
        <v>17533</v>
      </c>
      <c r="B3558" t="s">
        <v>17534</v>
      </c>
      <c r="C3558" t="s">
        <v>17535</v>
      </c>
      <c r="D3558" t="s">
        <v>17536</v>
      </c>
      <c r="E3558">
        <f>IF(COUNTIFS(Registros!$A$2:$A$6000,"NP",Registros!$B$2:$B$6000,$A3558)&gt;0,1,0)</f>
        <v>0</v>
      </c>
      <c r="F3558">
        <f>IF($E3558=1,SUMIFS(Registros!$F$2:$F$6000,Registros!$A$2:$A$6000,"NP",Registros!$B$2:$B$6000,$A3558),0)</f>
        <v>0</v>
      </c>
      <c r="G3558">
        <f>IF(COUNTIFS(Registros!$A$2:$A$6000,"MOV",Registros!$B$2:$B$6000,$A3558)&gt;0,1,0)</f>
        <v>1</v>
      </c>
      <c r="H3558">
        <f>IF($G3558=1,SUMIFS(Registros!$F$2:$F$6000,Registros!$A$2:$A$6000,"MOV",Registros!$B$2:$B$6000,$A3558),0)</f>
        <v>15</v>
      </c>
      <c r="I3558">
        <f>IF(COUNTIFS(Registros!$A$2:$A$6000,"CS",Registros!$B$2:$B$6000,$A3558)&gt;0,1,0)</f>
        <v>0</v>
      </c>
      <c r="J3558">
        <f>IF($I3558=1,SUMIFS(Registros!$I$2:$I$6000,Registros!$A$2:$A$6000,"CS",Registros!$B$2:$B$6000,$A3558),0)</f>
        <v>0</v>
      </c>
      <c r="K3558">
        <f>IF(COUNTIFS(Winback!$K$2:$K$300,$A3558)&gt;0,1,0)</f>
        <v>0</v>
      </c>
      <c r="L3558">
        <f>IF(AND($K3558=1,LEFT($A3558,3)="WB-"),SUMIFS(Winback!$D$2:$D$300,Winback!$K$2:$K$300,$A3558),0)</f>
        <v>0</v>
      </c>
      <c r="M3558">
        <f>IF(OR($E3558=1,$G3558=1,SUMIFS(Registros!$J$2:$J$6000,Registros!$B$2:$B$6000,$A3558)&gt;0),1,0)</f>
        <v>1</v>
      </c>
      <c r="N3558">
        <f>IF($J3558&gt;0,1,IF(COUNTIFS(Registros!$A$2:$A$6000,"CS",Registros!$B$2:$B$6000,$A3558,Registros!$K$2:$K$6000,"&lt;&gt;")&gt;0,1,0))</f>
        <v>0</v>
      </c>
      <c r="O3558" t="str">
        <f t="shared" si="275"/>
        <v>SOLO MÓVIL</v>
      </c>
      <c r="P3558" t="str">
        <f t="shared" si="276"/>
        <v>Ofrecer fijo + internet (FLBBTV)</v>
      </c>
      <c r="Q3558">
        <f t="shared" si="277"/>
        <v>15</v>
      </c>
      <c r="R3558">
        <f>IFERROR(VLOOKUP($A3558,Registros!$B$2:$G$6000,6,0),IFERROR(INDEX(Winback!$C$2:$C$300,MATCH($A3558,Winback!$K$2:$K$300,0)),""))</f>
        <v>0</v>
      </c>
      <c r="S3558" t="str">
        <f t="shared" si="278"/>
        <v>+MOV</v>
      </c>
      <c r="T3558">
        <f t="shared" si="279"/>
        <v>1</v>
      </c>
    </row>
    <row r="3559" spans="1:20" x14ac:dyDescent="0.35">
      <c r="A3559" t="s">
        <v>17538</v>
      </c>
      <c r="B3559" t="s">
        <v>17539</v>
      </c>
      <c r="C3559" t="s">
        <v>17540</v>
      </c>
      <c r="D3559" t="s">
        <v>17541</v>
      </c>
      <c r="E3559">
        <f>IF(COUNTIFS(Registros!$A$2:$A$6000,"NP",Registros!$B$2:$B$6000,$A3559)&gt;0,1,0)</f>
        <v>0</v>
      </c>
      <c r="F3559">
        <f>IF($E3559=1,SUMIFS(Registros!$F$2:$F$6000,Registros!$A$2:$A$6000,"NP",Registros!$B$2:$B$6000,$A3559),0)</f>
        <v>0</v>
      </c>
      <c r="G3559">
        <f>IF(COUNTIFS(Registros!$A$2:$A$6000,"MOV",Registros!$B$2:$B$6000,$A3559)&gt;0,1,0)</f>
        <v>1</v>
      </c>
      <c r="H3559">
        <f>IF($G3559=1,SUMIFS(Registros!$F$2:$F$6000,Registros!$A$2:$A$6000,"MOV",Registros!$B$2:$B$6000,$A3559),0)</f>
        <v>15</v>
      </c>
      <c r="I3559">
        <f>IF(COUNTIFS(Registros!$A$2:$A$6000,"CS",Registros!$B$2:$B$6000,$A3559)&gt;0,1,0)</f>
        <v>0</v>
      </c>
      <c r="J3559">
        <f>IF($I3559=1,SUMIFS(Registros!$I$2:$I$6000,Registros!$A$2:$A$6000,"CS",Registros!$B$2:$B$6000,$A3559),0)</f>
        <v>0</v>
      </c>
      <c r="K3559">
        <f>IF(COUNTIFS(Winback!$K$2:$K$300,$A3559)&gt;0,1,0)</f>
        <v>0</v>
      </c>
      <c r="L3559">
        <f>IF(AND($K3559=1,LEFT($A3559,3)="WB-"),SUMIFS(Winback!$D$2:$D$300,Winback!$K$2:$K$300,$A3559),0)</f>
        <v>0</v>
      </c>
      <c r="M3559">
        <f>IF(OR($E3559=1,$G3559=1,SUMIFS(Registros!$J$2:$J$6000,Registros!$B$2:$B$6000,$A3559)&gt;0),1,0)</f>
        <v>1</v>
      </c>
      <c r="N3559">
        <f>IF($J3559&gt;0,1,IF(COUNTIFS(Registros!$A$2:$A$6000,"CS",Registros!$B$2:$B$6000,$A3559,Registros!$K$2:$K$6000,"&lt;&gt;")&gt;0,1,0))</f>
        <v>0</v>
      </c>
      <c r="O3559" t="str">
        <f t="shared" si="275"/>
        <v>SOLO MÓVIL</v>
      </c>
      <c r="P3559" t="str">
        <f t="shared" si="276"/>
        <v>Ofrecer fijo + internet (FLBBTV)</v>
      </c>
      <c r="Q3559">
        <f t="shared" si="277"/>
        <v>15</v>
      </c>
      <c r="R3559">
        <f>IFERROR(VLOOKUP($A3559,Registros!$B$2:$G$6000,6,0),IFERROR(INDEX(Winback!$C$2:$C$300,MATCH($A3559,Winback!$K$2:$K$300,0)),""))</f>
        <v>0</v>
      </c>
      <c r="S3559" t="str">
        <f t="shared" si="278"/>
        <v>+MOV</v>
      </c>
      <c r="T3559">
        <f t="shared" si="279"/>
        <v>1</v>
      </c>
    </row>
    <row r="3560" spans="1:20" x14ac:dyDescent="0.35">
      <c r="A3560" t="s">
        <v>17543</v>
      </c>
      <c r="B3560" t="s">
        <v>17544</v>
      </c>
      <c r="C3560" t="s">
        <v>17545</v>
      </c>
      <c r="D3560" t="s">
        <v>17546</v>
      </c>
      <c r="E3560">
        <f>IF(COUNTIFS(Registros!$A$2:$A$6000,"NP",Registros!$B$2:$B$6000,$A3560)&gt;0,1,0)</f>
        <v>0</v>
      </c>
      <c r="F3560">
        <f>IF($E3560=1,SUMIFS(Registros!$F$2:$F$6000,Registros!$A$2:$A$6000,"NP",Registros!$B$2:$B$6000,$A3560),0)</f>
        <v>0</v>
      </c>
      <c r="G3560">
        <f>IF(COUNTIFS(Registros!$A$2:$A$6000,"MOV",Registros!$B$2:$B$6000,$A3560)&gt;0,1,0)</f>
        <v>1</v>
      </c>
      <c r="H3560">
        <f>IF($G3560=1,SUMIFS(Registros!$F$2:$F$6000,Registros!$A$2:$A$6000,"MOV",Registros!$B$2:$B$6000,$A3560),0)</f>
        <v>15</v>
      </c>
      <c r="I3560">
        <f>IF(COUNTIFS(Registros!$A$2:$A$6000,"CS",Registros!$B$2:$B$6000,$A3560)&gt;0,1,0)</f>
        <v>0</v>
      </c>
      <c r="J3560">
        <f>IF($I3560=1,SUMIFS(Registros!$I$2:$I$6000,Registros!$A$2:$A$6000,"CS",Registros!$B$2:$B$6000,$A3560),0)</f>
        <v>0</v>
      </c>
      <c r="K3560">
        <f>IF(COUNTIFS(Winback!$K$2:$K$300,$A3560)&gt;0,1,0)</f>
        <v>0</v>
      </c>
      <c r="L3560">
        <f>IF(AND($K3560=1,LEFT($A3560,3)="WB-"),SUMIFS(Winback!$D$2:$D$300,Winback!$K$2:$K$300,$A3560),0)</f>
        <v>0</v>
      </c>
      <c r="M3560">
        <f>IF(OR($E3560=1,$G3560=1,SUMIFS(Registros!$J$2:$J$6000,Registros!$B$2:$B$6000,$A3560)&gt;0),1,0)</f>
        <v>1</v>
      </c>
      <c r="N3560">
        <f>IF($J3560&gt;0,1,IF(COUNTIFS(Registros!$A$2:$A$6000,"CS",Registros!$B$2:$B$6000,$A3560,Registros!$K$2:$K$6000,"&lt;&gt;")&gt;0,1,0))</f>
        <v>0</v>
      </c>
      <c r="O3560" t="str">
        <f t="shared" si="275"/>
        <v>SOLO MÓVIL</v>
      </c>
      <c r="P3560" t="str">
        <f t="shared" si="276"/>
        <v>Ofrecer fijo + internet (FLBBTV)</v>
      </c>
      <c r="Q3560">
        <f t="shared" si="277"/>
        <v>15</v>
      </c>
      <c r="R3560">
        <f>IFERROR(VLOOKUP($A3560,Registros!$B$2:$G$6000,6,0),IFERROR(INDEX(Winback!$C$2:$C$300,MATCH($A3560,Winback!$K$2:$K$300,0)),""))</f>
        <v>0</v>
      </c>
      <c r="S3560" t="str">
        <f t="shared" si="278"/>
        <v>+MOV</v>
      </c>
      <c r="T3560">
        <f t="shared" si="279"/>
        <v>1</v>
      </c>
    </row>
    <row r="3561" spans="1:20" x14ac:dyDescent="0.35">
      <c r="A3561" t="s">
        <v>17548</v>
      </c>
      <c r="B3561" t="s">
        <v>17549</v>
      </c>
      <c r="C3561" t="s">
        <v>17550</v>
      </c>
      <c r="D3561" t="s">
        <v>17551</v>
      </c>
      <c r="E3561">
        <f>IF(COUNTIFS(Registros!$A$2:$A$6000,"NP",Registros!$B$2:$B$6000,$A3561)&gt;0,1,0)</f>
        <v>0</v>
      </c>
      <c r="F3561">
        <f>IF($E3561=1,SUMIFS(Registros!$F$2:$F$6000,Registros!$A$2:$A$6000,"NP",Registros!$B$2:$B$6000,$A3561),0)</f>
        <v>0</v>
      </c>
      <c r="G3561">
        <f>IF(COUNTIFS(Registros!$A$2:$A$6000,"MOV",Registros!$B$2:$B$6000,$A3561)&gt;0,1,0)</f>
        <v>1</v>
      </c>
      <c r="H3561">
        <f>IF($G3561=1,SUMIFS(Registros!$F$2:$F$6000,Registros!$A$2:$A$6000,"MOV",Registros!$B$2:$B$6000,$A3561),0)</f>
        <v>15</v>
      </c>
      <c r="I3561">
        <f>IF(COUNTIFS(Registros!$A$2:$A$6000,"CS",Registros!$B$2:$B$6000,$A3561)&gt;0,1,0)</f>
        <v>0</v>
      </c>
      <c r="J3561">
        <f>IF($I3561=1,SUMIFS(Registros!$I$2:$I$6000,Registros!$A$2:$A$6000,"CS",Registros!$B$2:$B$6000,$A3561),0)</f>
        <v>0</v>
      </c>
      <c r="K3561">
        <f>IF(COUNTIFS(Winback!$K$2:$K$300,$A3561)&gt;0,1,0)</f>
        <v>0</v>
      </c>
      <c r="L3561">
        <f>IF(AND($K3561=1,LEFT($A3561,3)="WB-"),SUMIFS(Winback!$D$2:$D$300,Winback!$K$2:$K$300,$A3561),0)</f>
        <v>0</v>
      </c>
      <c r="M3561">
        <f>IF(OR($E3561=1,$G3561=1,SUMIFS(Registros!$J$2:$J$6000,Registros!$B$2:$B$6000,$A3561)&gt;0),1,0)</f>
        <v>1</v>
      </c>
      <c r="N3561">
        <f>IF($J3561&gt;0,1,IF(COUNTIFS(Registros!$A$2:$A$6000,"CS",Registros!$B$2:$B$6000,$A3561,Registros!$K$2:$K$6000,"&lt;&gt;")&gt;0,1,0))</f>
        <v>0</v>
      </c>
      <c r="O3561" t="str">
        <f t="shared" si="275"/>
        <v>SOLO MÓVIL</v>
      </c>
      <c r="P3561" t="str">
        <f t="shared" si="276"/>
        <v>Ofrecer fijo + internet (FLBBTV)</v>
      </c>
      <c r="Q3561">
        <f t="shared" si="277"/>
        <v>15</v>
      </c>
      <c r="R3561">
        <f>IFERROR(VLOOKUP($A3561,Registros!$B$2:$G$6000,6,0),IFERROR(INDEX(Winback!$C$2:$C$300,MATCH($A3561,Winback!$K$2:$K$300,0)),""))</f>
        <v>0</v>
      </c>
      <c r="S3561" t="str">
        <f t="shared" si="278"/>
        <v>+MOV</v>
      </c>
      <c r="T3561">
        <f t="shared" si="279"/>
        <v>1</v>
      </c>
    </row>
    <row r="3562" spans="1:20" x14ac:dyDescent="0.35">
      <c r="A3562" t="s">
        <v>17553</v>
      </c>
      <c r="B3562" t="s">
        <v>17554</v>
      </c>
      <c r="C3562" t="s">
        <v>17555</v>
      </c>
      <c r="D3562" t="s">
        <v>17556</v>
      </c>
      <c r="E3562">
        <f>IF(COUNTIFS(Registros!$A$2:$A$6000,"NP",Registros!$B$2:$B$6000,$A3562)&gt;0,1,0)</f>
        <v>0</v>
      </c>
      <c r="F3562">
        <f>IF($E3562=1,SUMIFS(Registros!$F$2:$F$6000,Registros!$A$2:$A$6000,"NP",Registros!$B$2:$B$6000,$A3562),0)</f>
        <v>0</v>
      </c>
      <c r="G3562">
        <f>IF(COUNTIFS(Registros!$A$2:$A$6000,"MOV",Registros!$B$2:$B$6000,$A3562)&gt;0,1,0)</f>
        <v>1</v>
      </c>
      <c r="H3562">
        <f>IF($G3562=1,SUMIFS(Registros!$F$2:$F$6000,Registros!$A$2:$A$6000,"MOV",Registros!$B$2:$B$6000,$A3562),0)</f>
        <v>19.52</v>
      </c>
      <c r="I3562">
        <f>IF(COUNTIFS(Registros!$A$2:$A$6000,"CS",Registros!$B$2:$B$6000,$A3562)&gt;0,1,0)</f>
        <v>0</v>
      </c>
      <c r="J3562">
        <f>IF($I3562=1,SUMIFS(Registros!$I$2:$I$6000,Registros!$A$2:$A$6000,"CS",Registros!$B$2:$B$6000,$A3562),0)</f>
        <v>0</v>
      </c>
      <c r="K3562">
        <f>IF(COUNTIFS(Winback!$K$2:$K$300,$A3562)&gt;0,1,0)</f>
        <v>0</v>
      </c>
      <c r="L3562">
        <f>IF(AND($K3562=1,LEFT($A3562,3)="WB-"),SUMIFS(Winback!$D$2:$D$300,Winback!$K$2:$K$300,$A3562),0)</f>
        <v>0</v>
      </c>
      <c r="M3562">
        <f>IF(OR($E3562=1,$G3562=1,SUMIFS(Registros!$J$2:$J$6000,Registros!$B$2:$B$6000,$A3562)&gt;0),1,0)</f>
        <v>1</v>
      </c>
      <c r="N3562">
        <f>IF($J3562&gt;0,1,IF(COUNTIFS(Registros!$A$2:$A$6000,"CS",Registros!$B$2:$B$6000,$A3562,Registros!$K$2:$K$6000,"&lt;&gt;")&gt;0,1,0))</f>
        <v>0</v>
      </c>
      <c r="O3562" t="str">
        <f t="shared" si="275"/>
        <v>SOLO MÓVIL</v>
      </c>
      <c r="P3562" t="str">
        <f t="shared" si="276"/>
        <v>Ofrecer fijo + internet (FLBBTV)</v>
      </c>
      <c r="Q3562">
        <f t="shared" si="277"/>
        <v>19.52</v>
      </c>
      <c r="R3562">
        <f>IFERROR(VLOOKUP($A3562,Registros!$B$2:$G$6000,6,0),IFERROR(INDEX(Winback!$C$2:$C$300,MATCH($A3562,Winback!$K$2:$K$300,0)),""))</f>
        <v>0</v>
      </c>
      <c r="S3562" t="str">
        <f t="shared" si="278"/>
        <v>+MOV</v>
      </c>
      <c r="T3562">
        <f t="shared" si="279"/>
        <v>1</v>
      </c>
    </row>
    <row r="3563" spans="1:20" x14ac:dyDescent="0.35">
      <c r="A3563" t="s">
        <v>17557</v>
      </c>
      <c r="B3563" t="s">
        <v>17558</v>
      </c>
      <c r="C3563" t="s">
        <v>17559</v>
      </c>
      <c r="D3563" t="s">
        <v>17560</v>
      </c>
      <c r="E3563">
        <f>IF(COUNTIFS(Registros!$A$2:$A$6000,"NP",Registros!$B$2:$B$6000,$A3563)&gt;0,1,0)</f>
        <v>0</v>
      </c>
      <c r="F3563">
        <f>IF($E3563=1,SUMIFS(Registros!$F$2:$F$6000,Registros!$A$2:$A$6000,"NP",Registros!$B$2:$B$6000,$A3563),0)</f>
        <v>0</v>
      </c>
      <c r="G3563">
        <f>IF(COUNTIFS(Registros!$A$2:$A$6000,"MOV",Registros!$B$2:$B$6000,$A3563)&gt;0,1,0)</f>
        <v>1</v>
      </c>
      <c r="H3563">
        <f>IF($G3563=1,SUMIFS(Registros!$F$2:$F$6000,Registros!$A$2:$A$6000,"MOV",Registros!$B$2:$B$6000,$A3563),0)</f>
        <v>16.25</v>
      </c>
      <c r="I3563">
        <f>IF(COUNTIFS(Registros!$A$2:$A$6000,"CS",Registros!$B$2:$B$6000,$A3563)&gt;0,1,0)</f>
        <v>0</v>
      </c>
      <c r="J3563">
        <f>IF($I3563=1,SUMIFS(Registros!$I$2:$I$6000,Registros!$A$2:$A$6000,"CS",Registros!$B$2:$B$6000,$A3563),0)</f>
        <v>0</v>
      </c>
      <c r="K3563">
        <f>IF(COUNTIFS(Winback!$K$2:$K$300,$A3563)&gt;0,1,0)</f>
        <v>0</v>
      </c>
      <c r="L3563">
        <f>IF(AND($K3563=1,LEFT($A3563,3)="WB-"),SUMIFS(Winback!$D$2:$D$300,Winback!$K$2:$K$300,$A3563),0)</f>
        <v>0</v>
      </c>
      <c r="M3563">
        <f>IF(OR($E3563=1,$G3563=1,SUMIFS(Registros!$J$2:$J$6000,Registros!$B$2:$B$6000,$A3563)&gt;0),1,0)</f>
        <v>1</v>
      </c>
      <c r="N3563">
        <f>IF($J3563&gt;0,1,IF(COUNTIFS(Registros!$A$2:$A$6000,"CS",Registros!$B$2:$B$6000,$A3563,Registros!$K$2:$K$6000,"&lt;&gt;")&gt;0,1,0))</f>
        <v>0</v>
      </c>
      <c r="O3563" t="str">
        <f t="shared" si="275"/>
        <v>SOLO MÓVIL</v>
      </c>
      <c r="P3563" t="str">
        <f t="shared" si="276"/>
        <v>Ofrecer fijo + internet (FLBBTV)</v>
      </c>
      <c r="Q3563">
        <f t="shared" si="277"/>
        <v>16.25</v>
      </c>
      <c r="R3563">
        <f>IFERROR(VLOOKUP($A3563,Registros!$B$2:$G$6000,6,0),IFERROR(INDEX(Winback!$C$2:$C$300,MATCH($A3563,Winback!$K$2:$K$300,0)),""))</f>
        <v>0</v>
      </c>
      <c r="S3563" t="str">
        <f t="shared" si="278"/>
        <v>+MOV</v>
      </c>
      <c r="T3563">
        <f t="shared" si="279"/>
        <v>1</v>
      </c>
    </row>
    <row r="3564" spans="1:20" x14ac:dyDescent="0.35">
      <c r="A3564" t="s">
        <v>17562</v>
      </c>
      <c r="B3564" t="s">
        <v>17563</v>
      </c>
      <c r="C3564" t="s">
        <v>17564</v>
      </c>
      <c r="D3564" t="s">
        <v>17565</v>
      </c>
      <c r="E3564">
        <f>IF(COUNTIFS(Registros!$A$2:$A$6000,"NP",Registros!$B$2:$B$6000,$A3564)&gt;0,1,0)</f>
        <v>0</v>
      </c>
      <c r="F3564">
        <f>IF($E3564=1,SUMIFS(Registros!$F$2:$F$6000,Registros!$A$2:$A$6000,"NP",Registros!$B$2:$B$6000,$A3564),0)</f>
        <v>0</v>
      </c>
      <c r="G3564">
        <f>IF(COUNTIFS(Registros!$A$2:$A$6000,"MOV",Registros!$B$2:$B$6000,$A3564)&gt;0,1,0)</f>
        <v>1</v>
      </c>
      <c r="H3564">
        <f>IF($G3564=1,SUMIFS(Registros!$F$2:$F$6000,Registros!$A$2:$A$6000,"MOV",Registros!$B$2:$B$6000,$A3564),0)</f>
        <v>15</v>
      </c>
      <c r="I3564">
        <f>IF(COUNTIFS(Registros!$A$2:$A$6000,"CS",Registros!$B$2:$B$6000,$A3564)&gt;0,1,0)</f>
        <v>0</v>
      </c>
      <c r="J3564">
        <f>IF($I3564=1,SUMIFS(Registros!$I$2:$I$6000,Registros!$A$2:$A$6000,"CS",Registros!$B$2:$B$6000,$A3564),0)</f>
        <v>0</v>
      </c>
      <c r="K3564">
        <f>IF(COUNTIFS(Winback!$K$2:$K$300,$A3564)&gt;0,1,0)</f>
        <v>0</v>
      </c>
      <c r="L3564">
        <f>IF(AND($K3564=1,LEFT($A3564,3)="WB-"),SUMIFS(Winback!$D$2:$D$300,Winback!$K$2:$K$300,$A3564),0)</f>
        <v>0</v>
      </c>
      <c r="M3564">
        <f>IF(OR($E3564=1,$G3564=1,SUMIFS(Registros!$J$2:$J$6000,Registros!$B$2:$B$6000,$A3564)&gt;0),1,0)</f>
        <v>1</v>
      </c>
      <c r="N3564">
        <f>IF($J3564&gt;0,1,IF(COUNTIFS(Registros!$A$2:$A$6000,"CS",Registros!$B$2:$B$6000,$A3564,Registros!$K$2:$K$6000,"&lt;&gt;")&gt;0,1,0))</f>
        <v>0</v>
      </c>
      <c r="O3564" t="str">
        <f t="shared" si="275"/>
        <v>SOLO MÓVIL</v>
      </c>
      <c r="P3564" t="str">
        <f t="shared" si="276"/>
        <v>Ofrecer fijo + internet (FLBBTV)</v>
      </c>
      <c r="Q3564">
        <f t="shared" si="277"/>
        <v>15</v>
      </c>
      <c r="R3564">
        <f>IFERROR(VLOOKUP($A3564,Registros!$B$2:$G$6000,6,0),IFERROR(INDEX(Winback!$C$2:$C$300,MATCH($A3564,Winback!$K$2:$K$300,0)),""))</f>
        <v>0</v>
      </c>
      <c r="S3564" t="str">
        <f t="shared" si="278"/>
        <v>+MOV</v>
      </c>
      <c r="T3564">
        <f t="shared" si="279"/>
        <v>1</v>
      </c>
    </row>
    <row r="3565" spans="1:20" x14ac:dyDescent="0.35">
      <c r="A3565" t="s">
        <v>17567</v>
      </c>
      <c r="B3565" t="s">
        <v>17568</v>
      </c>
      <c r="C3565" t="s">
        <v>17564</v>
      </c>
      <c r="D3565" t="s">
        <v>17565</v>
      </c>
      <c r="E3565">
        <f>IF(COUNTIFS(Registros!$A$2:$A$6000,"NP",Registros!$B$2:$B$6000,$A3565)&gt;0,1,0)</f>
        <v>0</v>
      </c>
      <c r="F3565">
        <f>IF($E3565=1,SUMIFS(Registros!$F$2:$F$6000,Registros!$A$2:$A$6000,"NP",Registros!$B$2:$B$6000,$A3565),0)</f>
        <v>0</v>
      </c>
      <c r="G3565">
        <f>IF(COUNTIFS(Registros!$A$2:$A$6000,"MOV",Registros!$B$2:$B$6000,$A3565)&gt;0,1,0)</f>
        <v>1</v>
      </c>
      <c r="H3565">
        <f>IF($G3565=1,SUMIFS(Registros!$F$2:$F$6000,Registros!$A$2:$A$6000,"MOV",Registros!$B$2:$B$6000,$A3565),0)</f>
        <v>15</v>
      </c>
      <c r="I3565">
        <f>IF(COUNTIFS(Registros!$A$2:$A$6000,"CS",Registros!$B$2:$B$6000,$A3565)&gt;0,1,0)</f>
        <v>0</v>
      </c>
      <c r="J3565">
        <f>IF($I3565=1,SUMIFS(Registros!$I$2:$I$6000,Registros!$A$2:$A$6000,"CS",Registros!$B$2:$B$6000,$A3565),0)</f>
        <v>0</v>
      </c>
      <c r="K3565">
        <f>IF(COUNTIFS(Winback!$K$2:$K$300,$A3565)&gt;0,1,0)</f>
        <v>0</v>
      </c>
      <c r="L3565">
        <f>IF(AND($K3565=1,LEFT($A3565,3)="WB-"),SUMIFS(Winback!$D$2:$D$300,Winback!$K$2:$K$300,$A3565),0)</f>
        <v>0</v>
      </c>
      <c r="M3565">
        <f>IF(OR($E3565=1,$G3565=1,SUMIFS(Registros!$J$2:$J$6000,Registros!$B$2:$B$6000,$A3565)&gt;0),1,0)</f>
        <v>1</v>
      </c>
      <c r="N3565">
        <f>IF($J3565&gt;0,1,IF(COUNTIFS(Registros!$A$2:$A$6000,"CS",Registros!$B$2:$B$6000,$A3565,Registros!$K$2:$K$6000,"&lt;&gt;")&gt;0,1,0))</f>
        <v>0</v>
      </c>
      <c r="O3565" t="str">
        <f t="shared" si="275"/>
        <v>SOLO MÓVIL</v>
      </c>
      <c r="P3565" t="str">
        <f t="shared" si="276"/>
        <v>Ofrecer fijo + internet (FLBBTV)</v>
      </c>
      <c r="Q3565">
        <f t="shared" si="277"/>
        <v>15</v>
      </c>
      <c r="R3565">
        <f>IFERROR(VLOOKUP($A3565,Registros!$B$2:$G$6000,6,0),IFERROR(INDEX(Winback!$C$2:$C$300,MATCH($A3565,Winback!$K$2:$K$300,0)),""))</f>
        <v>0</v>
      </c>
      <c r="S3565" t="str">
        <f t="shared" si="278"/>
        <v>+MOV</v>
      </c>
      <c r="T3565">
        <f t="shared" si="279"/>
        <v>1</v>
      </c>
    </row>
    <row r="3566" spans="1:20" x14ac:dyDescent="0.35">
      <c r="A3566" t="s">
        <v>17570</v>
      </c>
      <c r="B3566" t="s">
        <v>17571</v>
      </c>
      <c r="C3566" t="s">
        <v>17572</v>
      </c>
      <c r="D3566" t="s">
        <v>17573</v>
      </c>
      <c r="E3566">
        <f>IF(COUNTIFS(Registros!$A$2:$A$6000,"NP",Registros!$B$2:$B$6000,$A3566)&gt;0,1,0)</f>
        <v>0</v>
      </c>
      <c r="F3566">
        <f>IF($E3566=1,SUMIFS(Registros!$F$2:$F$6000,Registros!$A$2:$A$6000,"NP",Registros!$B$2:$B$6000,$A3566),0)</f>
        <v>0</v>
      </c>
      <c r="G3566">
        <f>IF(COUNTIFS(Registros!$A$2:$A$6000,"MOV",Registros!$B$2:$B$6000,$A3566)&gt;0,1,0)</f>
        <v>1</v>
      </c>
      <c r="H3566">
        <f>IF($G3566=1,SUMIFS(Registros!$F$2:$F$6000,Registros!$A$2:$A$6000,"MOV",Registros!$B$2:$B$6000,$A3566),0)</f>
        <v>15</v>
      </c>
      <c r="I3566">
        <f>IF(COUNTIFS(Registros!$A$2:$A$6000,"CS",Registros!$B$2:$B$6000,$A3566)&gt;0,1,0)</f>
        <v>0</v>
      </c>
      <c r="J3566">
        <f>IF($I3566=1,SUMIFS(Registros!$I$2:$I$6000,Registros!$A$2:$A$6000,"CS",Registros!$B$2:$B$6000,$A3566),0)</f>
        <v>0</v>
      </c>
      <c r="K3566">
        <f>IF(COUNTIFS(Winback!$K$2:$K$300,$A3566)&gt;0,1,0)</f>
        <v>0</v>
      </c>
      <c r="L3566">
        <f>IF(AND($K3566=1,LEFT($A3566,3)="WB-"),SUMIFS(Winback!$D$2:$D$300,Winback!$K$2:$K$300,$A3566),0)</f>
        <v>0</v>
      </c>
      <c r="M3566">
        <f>IF(OR($E3566=1,$G3566=1,SUMIFS(Registros!$J$2:$J$6000,Registros!$B$2:$B$6000,$A3566)&gt;0),1,0)</f>
        <v>1</v>
      </c>
      <c r="N3566">
        <f>IF($J3566&gt;0,1,IF(COUNTIFS(Registros!$A$2:$A$6000,"CS",Registros!$B$2:$B$6000,$A3566,Registros!$K$2:$K$6000,"&lt;&gt;")&gt;0,1,0))</f>
        <v>0</v>
      </c>
      <c r="O3566" t="str">
        <f t="shared" si="275"/>
        <v>SOLO MÓVIL</v>
      </c>
      <c r="P3566" t="str">
        <f t="shared" si="276"/>
        <v>Ofrecer fijo + internet (FLBBTV)</v>
      </c>
      <c r="Q3566">
        <f t="shared" si="277"/>
        <v>15</v>
      </c>
      <c r="R3566">
        <f>IFERROR(VLOOKUP($A3566,Registros!$B$2:$G$6000,6,0),IFERROR(INDEX(Winback!$C$2:$C$300,MATCH($A3566,Winback!$K$2:$K$300,0)),""))</f>
        <v>0</v>
      </c>
      <c r="S3566" t="str">
        <f t="shared" si="278"/>
        <v>+MOV</v>
      </c>
      <c r="T3566">
        <f t="shared" si="279"/>
        <v>1</v>
      </c>
    </row>
    <row r="3567" spans="1:20" x14ac:dyDescent="0.35">
      <c r="A3567" t="s">
        <v>17575</v>
      </c>
      <c r="B3567" t="s">
        <v>17576</v>
      </c>
      <c r="C3567" t="s">
        <v>17577</v>
      </c>
      <c r="D3567" t="s">
        <v>17578</v>
      </c>
      <c r="E3567">
        <f>IF(COUNTIFS(Registros!$A$2:$A$6000,"NP",Registros!$B$2:$B$6000,$A3567)&gt;0,1,0)</f>
        <v>0</v>
      </c>
      <c r="F3567">
        <f>IF($E3567=1,SUMIFS(Registros!$F$2:$F$6000,Registros!$A$2:$A$6000,"NP",Registros!$B$2:$B$6000,$A3567),0)</f>
        <v>0</v>
      </c>
      <c r="G3567">
        <f>IF(COUNTIFS(Registros!$A$2:$A$6000,"MOV",Registros!$B$2:$B$6000,$A3567)&gt;0,1,0)</f>
        <v>1</v>
      </c>
      <c r="H3567">
        <f>IF($G3567=1,SUMIFS(Registros!$F$2:$F$6000,Registros!$A$2:$A$6000,"MOV",Registros!$B$2:$B$6000,$A3567),0)</f>
        <v>10</v>
      </c>
      <c r="I3567">
        <f>IF(COUNTIFS(Registros!$A$2:$A$6000,"CS",Registros!$B$2:$B$6000,$A3567)&gt;0,1,0)</f>
        <v>0</v>
      </c>
      <c r="J3567">
        <f>IF($I3567=1,SUMIFS(Registros!$I$2:$I$6000,Registros!$A$2:$A$6000,"CS",Registros!$B$2:$B$6000,$A3567),0)</f>
        <v>0</v>
      </c>
      <c r="K3567">
        <f>IF(COUNTIFS(Winback!$K$2:$K$300,$A3567)&gt;0,1,0)</f>
        <v>0</v>
      </c>
      <c r="L3567">
        <f>IF(AND($K3567=1,LEFT($A3567,3)="WB-"),SUMIFS(Winback!$D$2:$D$300,Winback!$K$2:$K$300,$A3567),0)</f>
        <v>0</v>
      </c>
      <c r="M3567">
        <f>IF(OR($E3567=1,$G3567=1,SUMIFS(Registros!$J$2:$J$6000,Registros!$B$2:$B$6000,$A3567)&gt;0),1,0)</f>
        <v>1</v>
      </c>
      <c r="N3567">
        <f>IF($J3567&gt;0,1,IF(COUNTIFS(Registros!$A$2:$A$6000,"CS",Registros!$B$2:$B$6000,$A3567,Registros!$K$2:$K$6000,"&lt;&gt;")&gt;0,1,0))</f>
        <v>0</v>
      </c>
      <c r="O3567" t="str">
        <f t="shared" si="275"/>
        <v>SOLO MÓVIL</v>
      </c>
      <c r="P3567" t="str">
        <f t="shared" si="276"/>
        <v>Ofrecer fijo + internet (FLBBTV)</v>
      </c>
      <c r="Q3567">
        <f t="shared" si="277"/>
        <v>10</v>
      </c>
      <c r="R3567">
        <f>IFERROR(VLOOKUP($A3567,Registros!$B$2:$G$6000,6,0),IFERROR(INDEX(Winback!$C$2:$C$300,MATCH($A3567,Winback!$K$2:$K$300,0)),""))</f>
        <v>0</v>
      </c>
      <c r="S3567" t="str">
        <f t="shared" si="278"/>
        <v>+MOV</v>
      </c>
      <c r="T3567">
        <f t="shared" si="279"/>
        <v>1</v>
      </c>
    </row>
    <row r="3568" spans="1:20" x14ac:dyDescent="0.35">
      <c r="A3568" t="s">
        <v>17580</v>
      </c>
      <c r="B3568" t="s">
        <v>17581</v>
      </c>
      <c r="C3568" t="s">
        <v>17582</v>
      </c>
      <c r="D3568" t="s">
        <v>17583</v>
      </c>
      <c r="E3568">
        <f>IF(COUNTIFS(Registros!$A$2:$A$6000,"NP",Registros!$B$2:$B$6000,$A3568)&gt;0,1,0)</f>
        <v>0</v>
      </c>
      <c r="F3568">
        <f>IF($E3568=1,SUMIFS(Registros!$F$2:$F$6000,Registros!$A$2:$A$6000,"NP",Registros!$B$2:$B$6000,$A3568),0)</f>
        <v>0</v>
      </c>
      <c r="G3568">
        <f>IF(COUNTIFS(Registros!$A$2:$A$6000,"MOV",Registros!$B$2:$B$6000,$A3568)&gt;0,1,0)</f>
        <v>1</v>
      </c>
      <c r="H3568">
        <f>IF($G3568=1,SUMIFS(Registros!$F$2:$F$6000,Registros!$A$2:$A$6000,"MOV",Registros!$B$2:$B$6000,$A3568),0)</f>
        <v>25.75</v>
      </c>
      <c r="I3568">
        <f>IF(COUNTIFS(Registros!$A$2:$A$6000,"CS",Registros!$B$2:$B$6000,$A3568)&gt;0,1,0)</f>
        <v>0</v>
      </c>
      <c r="J3568">
        <f>IF($I3568=1,SUMIFS(Registros!$I$2:$I$6000,Registros!$A$2:$A$6000,"CS",Registros!$B$2:$B$6000,$A3568),0)</f>
        <v>0</v>
      </c>
      <c r="K3568">
        <f>IF(COUNTIFS(Winback!$K$2:$K$300,$A3568)&gt;0,1,0)</f>
        <v>0</v>
      </c>
      <c r="L3568">
        <f>IF(AND($K3568=1,LEFT($A3568,3)="WB-"),SUMIFS(Winback!$D$2:$D$300,Winback!$K$2:$K$300,$A3568),0)</f>
        <v>0</v>
      </c>
      <c r="M3568">
        <f>IF(OR($E3568=1,$G3568=1,SUMIFS(Registros!$J$2:$J$6000,Registros!$B$2:$B$6000,$A3568)&gt;0),1,0)</f>
        <v>1</v>
      </c>
      <c r="N3568">
        <f>IF($J3568&gt;0,1,IF(COUNTIFS(Registros!$A$2:$A$6000,"CS",Registros!$B$2:$B$6000,$A3568,Registros!$K$2:$K$6000,"&lt;&gt;")&gt;0,1,0))</f>
        <v>0</v>
      </c>
      <c r="O3568" t="str">
        <f t="shared" si="275"/>
        <v>SOLO MÓVIL</v>
      </c>
      <c r="P3568" t="str">
        <f t="shared" si="276"/>
        <v>Ofrecer fijo + internet (FLBBTV)</v>
      </c>
      <c r="Q3568">
        <f t="shared" si="277"/>
        <v>25.75</v>
      </c>
      <c r="R3568">
        <f>IFERROR(VLOOKUP($A3568,Registros!$B$2:$G$6000,6,0),IFERROR(INDEX(Winback!$C$2:$C$300,MATCH($A3568,Winback!$K$2:$K$300,0)),""))</f>
        <v>0</v>
      </c>
      <c r="S3568" t="str">
        <f t="shared" si="278"/>
        <v>+MOV</v>
      </c>
      <c r="T3568">
        <f t="shared" si="279"/>
        <v>1</v>
      </c>
    </row>
    <row r="3569" spans="1:20" x14ac:dyDescent="0.35">
      <c r="A3569" t="s">
        <v>17585</v>
      </c>
      <c r="B3569" t="s">
        <v>17586</v>
      </c>
      <c r="C3569" t="s">
        <v>17587</v>
      </c>
      <c r="D3569" t="s">
        <v>17588</v>
      </c>
      <c r="E3569">
        <f>IF(COUNTIFS(Registros!$A$2:$A$6000,"NP",Registros!$B$2:$B$6000,$A3569)&gt;0,1,0)</f>
        <v>0</v>
      </c>
      <c r="F3569">
        <f>IF($E3569=1,SUMIFS(Registros!$F$2:$F$6000,Registros!$A$2:$A$6000,"NP",Registros!$B$2:$B$6000,$A3569),0)</f>
        <v>0</v>
      </c>
      <c r="G3569">
        <f>IF(COUNTIFS(Registros!$A$2:$A$6000,"MOV",Registros!$B$2:$B$6000,$A3569)&gt;0,1,0)</f>
        <v>1</v>
      </c>
      <c r="H3569">
        <f>IF($G3569=1,SUMIFS(Registros!$F$2:$F$6000,Registros!$A$2:$A$6000,"MOV",Registros!$B$2:$B$6000,$A3569),0)</f>
        <v>15</v>
      </c>
      <c r="I3569">
        <f>IF(COUNTIFS(Registros!$A$2:$A$6000,"CS",Registros!$B$2:$B$6000,$A3569)&gt;0,1,0)</f>
        <v>0</v>
      </c>
      <c r="J3569">
        <f>IF($I3569=1,SUMIFS(Registros!$I$2:$I$6000,Registros!$A$2:$A$6000,"CS",Registros!$B$2:$B$6000,$A3569),0)</f>
        <v>0</v>
      </c>
      <c r="K3569">
        <f>IF(COUNTIFS(Winback!$K$2:$K$300,$A3569)&gt;0,1,0)</f>
        <v>0</v>
      </c>
      <c r="L3569">
        <f>IF(AND($K3569=1,LEFT($A3569,3)="WB-"),SUMIFS(Winback!$D$2:$D$300,Winback!$K$2:$K$300,$A3569),0)</f>
        <v>0</v>
      </c>
      <c r="M3569">
        <f>IF(OR($E3569=1,$G3569=1,SUMIFS(Registros!$J$2:$J$6000,Registros!$B$2:$B$6000,$A3569)&gt;0),1,0)</f>
        <v>1</v>
      </c>
      <c r="N3569">
        <f>IF($J3569&gt;0,1,IF(COUNTIFS(Registros!$A$2:$A$6000,"CS",Registros!$B$2:$B$6000,$A3569,Registros!$K$2:$K$6000,"&lt;&gt;")&gt;0,1,0))</f>
        <v>0</v>
      </c>
      <c r="O3569" t="str">
        <f t="shared" si="275"/>
        <v>SOLO MÓVIL</v>
      </c>
      <c r="P3569" t="str">
        <f t="shared" si="276"/>
        <v>Ofrecer fijo + internet (FLBBTV)</v>
      </c>
      <c r="Q3569">
        <f t="shared" si="277"/>
        <v>15</v>
      </c>
      <c r="R3569">
        <f>IFERROR(VLOOKUP($A3569,Registros!$B$2:$G$6000,6,0),IFERROR(INDEX(Winback!$C$2:$C$300,MATCH($A3569,Winback!$K$2:$K$300,0)),""))</f>
        <v>0</v>
      </c>
      <c r="S3569" t="str">
        <f t="shared" si="278"/>
        <v>+MOV</v>
      </c>
      <c r="T3569">
        <f t="shared" si="279"/>
        <v>1</v>
      </c>
    </row>
    <row r="3570" spans="1:20" x14ac:dyDescent="0.35">
      <c r="A3570" t="s">
        <v>17590</v>
      </c>
      <c r="B3570" t="s">
        <v>17591</v>
      </c>
      <c r="C3570" t="s">
        <v>17592</v>
      </c>
      <c r="D3570" t="s">
        <v>17593</v>
      </c>
      <c r="E3570">
        <f>IF(COUNTIFS(Registros!$A$2:$A$6000,"NP",Registros!$B$2:$B$6000,$A3570)&gt;0,1,0)</f>
        <v>0</v>
      </c>
      <c r="F3570">
        <f>IF($E3570=1,SUMIFS(Registros!$F$2:$F$6000,Registros!$A$2:$A$6000,"NP",Registros!$B$2:$B$6000,$A3570),0)</f>
        <v>0</v>
      </c>
      <c r="G3570">
        <f>IF(COUNTIFS(Registros!$A$2:$A$6000,"MOV",Registros!$B$2:$B$6000,$A3570)&gt;0,1,0)</f>
        <v>1</v>
      </c>
      <c r="H3570">
        <f>IF($G3570=1,SUMIFS(Registros!$F$2:$F$6000,Registros!$A$2:$A$6000,"MOV",Registros!$B$2:$B$6000,$A3570),0)</f>
        <v>16.940000000000001</v>
      </c>
      <c r="I3570">
        <f>IF(COUNTIFS(Registros!$A$2:$A$6000,"CS",Registros!$B$2:$B$6000,$A3570)&gt;0,1,0)</f>
        <v>0</v>
      </c>
      <c r="J3570">
        <f>IF($I3570=1,SUMIFS(Registros!$I$2:$I$6000,Registros!$A$2:$A$6000,"CS",Registros!$B$2:$B$6000,$A3570),0)</f>
        <v>0</v>
      </c>
      <c r="K3570">
        <f>IF(COUNTIFS(Winback!$K$2:$K$300,$A3570)&gt;0,1,0)</f>
        <v>0</v>
      </c>
      <c r="L3570">
        <f>IF(AND($K3570=1,LEFT($A3570,3)="WB-"),SUMIFS(Winback!$D$2:$D$300,Winback!$K$2:$K$300,$A3570),0)</f>
        <v>0</v>
      </c>
      <c r="M3570">
        <f>IF(OR($E3570=1,$G3570=1,SUMIFS(Registros!$J$2:$J$6000,Registros!$B$2:$B$6000,$A3570)&gt;0),1,0)</f>
        <v>1</v>
      </c>
      <c r="N3570">
        <f>IF($J3570&gt;0,1,IF(COUNTIFS(Registros!$A$2:$A$6000,"CS",Registros!$B$2:$B$6000,$A3570,Registros!$K$2:$K$6000,"&lt;&gt;")&gt;0,1,0))</f>
        <v>0</v>
      </c>
      <c r="O3570" t="str">
        <f t="shared" si="275"/>
        <v>SOLO MÓVIL</v>
      </c>
      <c r="P3570" t="str">
        <f t="shared" si="276"/>
        <v>Ofrecer fijo + internet (FLBBTV)</v>
      </c>
      <c r="Q3570">
        <f t="shared" si="277"/>
        <v>16.940000000000001</v>
      </c>
      <c r="R3570">
        <f>IFERROR(VLOOKUP($A3570,Registros!$B$2:$G$6000,6,0),IFERROR(INDEX(Winback!$C$2:$C$300,MATCH($A3570,Winback!$K$2:$K$300,0)),""))</f>
        <v>0</v>
      </c>
      <c r="S3570" t="str">
        <f t="shared" si="278"/>
        <v>+MOV</v>
      </c>
      <c r="T3570">
        <f t="shared" si="279"/>
        <v>1</v>
      </c>
    </row>
    <row r="3571" spans="1:20" x14ac:dyDescent="0.35">
      <c r="A3571" t="s">
        <v>17594</v>
      </c>
      <c r="B3571" t="s">
        <v>17595</v>
      </c>
      <c r="C3571" t="s">
        <v>17596</v>
      </c>
      <c r="D3571" t="s">
        <v>17597</v>
      </c>
      <c r="E3571">
        <f>IF(COUNTIFS(Registros!$A$2:$A$6000,"NP",Registros!$B$2:$B$6000,$A3571)&gt;0,1,0)</f>
        <v>0</v>
      </c>
      <c r="F3571">
        <f>IF($E3571=1,SUMIFS(Registros!$F$2:$F$6000,Registros!$A$2:$A$6000,"NP",Registros!$B$2:$B$6000,$A3571),0)</f>
        <v>0</v>
      </c>
      <c r="G3571">
        <f>IF(COUNTIFS(Registros!$A$2:$A$6000,"MOV",Registros!$B$2:$B$6000,$A3571)&gt;0,1,0)</f>
        <v>1</v>
      </c>
      <c r="H3571">
        <f>IF($G3571=1,SUMIFS(Registros!$F$2:$F$6000,Registros!$A$2:$A$6000,"MOV",Registros!$B$2:$B$6000,$A3571),0)</f>
        <v>15</v>
      </c>
      <c r="I3571">
        <f>IF(COUNTIFS(Registros!$A$2:$A$6000,"CS",Registros!$B$2:$B$6000,$A3571)&gt;0,1,0)</f>
        <v>0</v>
      </c>
      <c r="J3571">
        <f>IF($I3571=1,SUMIFS(Registros!$I$2:$I$6000,Registros!$A$2:$A$6000,"CS",Registros!$B$2:$B$6000,$A3571),0)</f>
        <v>0</v>
      </c>
      <c r="K3571">
        <f>IF(COUNTIFS(Winback!$K$2:$K$300,$A3571)&gt;0,1,0)</f>
        <v>0</v>
      </c>
      <c r="L3571">
        <f>IF(AND($K3571=1,LEFT($A3571,3)="WB-"),SUMIFS(Winback!$D$2:$D$300,Winback!$K$2:$K$300,$A3571),0)</f>
        <v>0</v>
      </c>
      <c r="M3571">
        <f>IF(OR($E3571=1,$G3571=1,SUMIFS(Registros!$J$2:$J$6000,Registros!$B$2:$B$6000,$A3571)&gt;0),1,0)</f>
        <v>1</v>
      </c>
      <c r="N3571">
        <f>IF($J3571&gt;0,1,IF(COUNTIFS(Registros!$A$2:$A$6000,"CS",Registros!$B$2:$B$6000,$A3571,Registros!$K$2:$K$6000,"&lt;&gt;")&gt;0,1,0))</f>
        <v>0</v>
      </c>
      <c r="O3571" t="str">
        <f t="shared" si="275"/>
        <v>SOLO MÓVIL</v>
      </c>
      <c r="P3571" t="str">
        <f t="shared" si="276"/>
        <v>Ofrecer fijo + internet (FLBBTV)</v>
      </c>
      <c r="Q3571">
        <f t="shared" si="277"/>
        <v>15</v>
      </c>
      <c r="R3571">
        <f>IFERROR(VLOOKUP($A3571,Registros!$B$2:$G$6000,6,0),IFERROR(INDEX(Winback!$C$2:$C$300,MATCH($A3571,Winback!$K$2:$K$300,0)),""))</f>
        <v>0</v>
      </c>
      <c r="S3571" t="str">
        <f t="shared" si="278"/>
        <v>+MOV</v>
      </c>
      <c r="T3571">
        <f t="shared" si="279"/>
        <v>1</v>
      </c>
    </row>
    <row r="3572" spans="1:20" x14ac:dyDescent="0.35">
      <c r="A3572" t="s">
        <v>17599</v>
      </c>
      <c r="B3572" t="s">
        <v>17600</v>
      </c>
      <c r="C3572" t="s">
        <v>17601</v>
      </c>
      <c r="D3572" t="s">
        <v>17602</v>
      </c>
      <c r="E3572">
        <f>IF(COUNTIFS(Registros!$A$2:$A$6000,"NP",Registros!$B$2:$B$6000,$A3572)&gt;0,1,0)</f>
        <v>0</v>
      </c>
      <c r="F3572">
        <f>IF($E3572=1,SUMIFS(Registros!$F$2:$F$6000,Registros!$A$2:$A$6000,"NP",Registros!$B$2:$B$6000,$A3572),0)</f>
        <v>0</v>
      </c>
      <c r="G3572">
        <f>IF(COUNTIFS(Registros!$A$2:$A$6000,"MOV",Registros!$B$2:$B$6000,$A3572)&gt;0,1,0)</f>
        <v>1</v>
      </c>
      <c r="H3572">
        <f>IF($G3572=1,SUMIFS(Registros!$F$2:$F$6000,Registros!$A$2:$A$6000,"MOV",Registros!$B$2:$B$6000,$A3572),0)</f>
        <v>15</v>
      </c>
      <c r="I3572">
        <f>IF(COUNTIFS(Registros!$A$2:$A$6000,"CS",Registros!$B$2:$B$6000,$A3572)&gt;0,1,0)</f>
        <v>0</v>
      </c>
      <c r="J3572">
        <f>IF($I3572=1,SUMIFS(Registros!$I$2:$I$6000,Registros!$A$2:$A$6000,"CS",Registros!$B$2:$B$6000,$A3572),0)</f>
        <v>0</v>
      </c>
      <c r="K3572">
        <f>IF(COUNTIFS(Winback!$K$2:$K$300,$A3572)&gt;0,1,0)</f>
        <v>0</v>
      </c>
      <c r="L3572">
        <f>IF(AND($K3572=1,LEFT($A3572,3)="WB-"),SUMIFS(Winback!$D$2:$D$300,Winback!$K$2:$K$300,$A3572),0)</f>
        <v>0</v>
      </c>
      <c r="M3572">
        <f>IF(OR($E3572=1,$G3572=1,SUMIFS(Registros!$J$2:$J$6000,Registros!$B$2:$B$6000,$A3572)&gt;0),1,0)</f>
        <v>1</v>
      </c>
      <c r="N3572">
        <f>IF($J3572&gt;0,1,IF(COUNTIFS(Registros!$A$2:$A$6000,"CS",Registros!$B$2:$B$6000,$A3572,Registros!$K$2:$K$6000,"&lt;&gt;")&gt;0,1,0))</f>
        <v>0</v>
      </c>
      <c r="O3572" t="str">
        <f t="shared" si="275"/>
        <v>SOLO MÓVIL</v>
      </c>
      <c r="P3572" t="str">
        <f t="shared" si="276"/>
        <v>Ofrecer fijo + internet (FLBBTV)</v>
      </c>
      <c r="Q3572">
        <f t="shared" si="277"/>
        <v>15</v>
      </c>
      <c r="R3572">
        <f>IFERROR(VLOOKUP($A3572,Registros!$B$2:$G$6000,6,0),IFERROR(INDEX(Winback!$C$2:$C$300,MATCH($A3572,Winback!$K$2:$K$300,0)),""))</f>
        <v>0</v>
      </c>
      <c r="S3572" t="str">
        <f t="shared" si="278"/>
        <v>+MOV</v>
      </c>
      <c r="T3572">
        <f t="shared" si="279"/>
        <v>1</v>
      </c>
    </row>
    <row r="3573" spans="1:20" x14ac:dyDescent="0.35">
      <c r="A3573" t="s">
        <v>17604</v>
      </c>
      <c r="B3573" t="s">
        <v>17605</v>
      </c>
      <c r="C3573" t="s">
        <v>17606</v>
      </c>
      <c r="D3573" t="s">
        <v>17607</v>
      </c>
      <c r="E3573">
        <f>IF(COUNTIFS(Registros!$A$2:$A$6000,"NP",Registros!$B$2:$B$6000,$A3573)&gt;0,1,0)</f>
        <v>0</v>
      </c>
      <c r="F3573">
        <f>IF($E3573=1,SUMIFS(Registros!$F$2:$F$6000,Registros!$A$2:$A$6000,"NP",Registros!$B$2:$B$6000,$A3573),0)</f>
        <v>0</v>
      </c>
      <c r="G3573">
        <f>IF(COUNTIFS(Registros!$A$2:$A$6000,"MOV",Registros!$B$2:$B$6000,$A3573)&gt;0,1,0)</f>
        <v>1</v>
      </c>
      <c r="H3573">
        <f>IF($G3573=1,SUMIFS(Registros!$F$2:$F$6000,Registros!$A$2:$A$6000,"MOV",Registros!$B$2:$B$6000,$A3573),0)</f>
        <v>16.25</v>
      </c>
      <c r="I3573">
        <f>IF(COUNTIFS(Registros!$A$2:$A$6000,"CS",Registros!$B$2:$B$6000,$A3573)&gt;0,1,0)</f>
        <v>0</v>
      </c>
      <c r="J3573">
        <f>IF($I3573=1,SUMIFS(Registros!$I$2:$I$6000,Registros!$A$2:$A$6000,"CS",Registros!$B$2:$B$6000,$A3573),0)</f>
        <v>0</v>
      </c>
      <c r="K3573">
        <f>IF(COUNTIFS(Winback!$K$2:$K$300,$A3573)&gt;0,1,0)</f>
        <v>0</v>
      </c>
      <c r="L3573">
        <f>IF(AND($K3573=1,LEFT($A3573,3)="WB-"),SUMIFS(Winback!$D$2:$D$300,Winback!$K$2:$K$300,$A3573),0)</f>
        <v>0</v>
      </c>
      <c r="M3573">
        <f>IF(OR($E3573=1,$G3573=1,SUMIFS(Registros!$J$2:$J$6000,Registros!$B$2:$B$6000,$A3573)&gt;0),1,0)</f>
        <v>1</v>
      </c>
      <c r="N3573">
        <f>IF($J3573&gt;0,1,IF(COUNTIFS(Registros!$A$2:$A$6000,"CS",Registros!$B$2:$B$6000,$A3573,Registros!$K$2:$K$6000,"&lt;&gt;")&gt;0,1,0))</f>
        <v>0</v>
      </c>
      <c r="O3573" t="str">
        <f t="shared" si="275"/>
        <v>SOLO MÓVIL</v>
      </c>
      <c r="P3573" t="str">
        <f t="shared" si="276"/>
        <v>Ofrecer fijo + internet (FLBBTV)</v>
      </c>
      <c r="Q3573">
        <f t="shared" si="277"/>
        <v>16.25</v>
      </c>
      <c r="R3573">
        <f>IFERROR(VLOOKUP($A3573,Registros!$B$2:$G$6000,6,0),IFERROR(INDEX(Winback!$C$2:$C$300,MATCH($A3573,Winback!$K$2:$K$300,0)),""))</f>
        <v>0</v>
      </c>
      <c r="S3573" t="str">
        <f t="shared" si="278"/>
        <v>+MOV</v>
      </c>
      <c r="T3573">
        <f t="shared" si="279"/>
        <v>1</v>
      </c>
    </row>
    <row r="3574" spans="1:20" x14ac:dyDescent="0.35">
      <c r="A3574" t="s">
        <v>17609</v>
      </c>
      <c r="B3574" t="s">
        <v>17610</v>
      </c>
      <c r="C3574" t="s">
        <v>17611</v>
      </c>
      <c r="D3574" t="s">
        <v>17612</v>
      </c>
      <c r="E3574">
        <f>IF(COUNTIFS(Registros!$A$2:$A$6000,"NP",Registros!$B$2:$B$6000,$A3574)&gt;0,1,0)</f>
        <v>0</v>
      </c>
      <c r="F3574">
        <f>IF($E3574=1,SUMIFS(Registros!$F$2:$F$6000,Registros!$A$2:$A$6000,"NP",Registros!$B$2:$B$6000,$A3574),0)</f>
        <v>0</v>
      </c>
      <c r="G3574">
        <f>IF(COUNTIFS(Registros!$A$2:$A$6000,"MOV",Registros!$B$2:$B$6000,$A3574)&gt;0,1,0)</f>
        <v>1</v>
      </c>
      <c r="H3574">
        <f>IF($G3574=1,SUMIFS(Registros!$F$2:$F$6000,Registros!$A$2:$A$6000,"MOV",Registros!$B$2:$B$6000,$A3574),0)</f>
        <v>15</v>
      </c>
      <c r="I3574">
        <f>IF(COUNTIFS(Registros!$A$2:$A$6000,"CS",Registros!$B$2:$B$6000,$A3574)&gt;0,1,0)</f>
        <v>0</v>
      </c>
      <c r="J3574">
        <f>IF($I3574=1,SUMIFS(Registros!$I$2:$I$6000,Registros!$A$2:$A$6000,"CS",Registros!$B$2:$B$6000,$A3574),0)</f>
        <v>0</v>
      </c>
      <c r="K3574">
        <f>IF(COUNTIFS(Winback!$K$2:$K$300,$A3574)&gt;0,1,0)</f>
        <v>0</v>
      </c>
      <c r="L3574">
        <f>IF(AND($K3574=1,LEFT($A3574,3)="WB-"),SUMIFS(Winback!$D$2:$D$300,Winback!$K$2:$K$300,$A3574),0)</f>
        <v>0</v>
      </c>
      <c r="M3574">
        <f>IF(OR($E3574=1,$G3574=1,SUMIFS(Registros!$J$2:$J$6000,Registros!$B$2:$B$6000,$A3574)&gt;0),1,0)</f>
        <v>1</v>
      </c>
      <c r="N3574">
        <f>IF($J3574&gt;0,1,IF(COUNTIFS(Registros!$A$2:$A$6000,"CS",Registros!$B$2:$B$6000,$A3574,Registros!$K$2:$K$6000,"&lt;&gt;")&gt;0,1,0))</f>
        <v>0</v>
      </c>
      <c r="O3574" t="str">
        <f t="shared" si="275"/>
        <v>SOLO MÓVIL</v>
      </c>
      <c r="P3574" t="str">
        <f t="shared" si="276"/>
        <v>Ofrecer fijo + internet (FLBBTV)</v>
      </c>
      <c r="Q3574">
        <f t="shared" si="277"/>
        <v>15</v>
      </c>
      <c r="R3574">
        <f>IFERROR(VLOOKUP($A3574,Registros!$B$2:$G$6000,6,0),IFERROR(INDEX(Winback!$C$2:$C$300,MATCH($A3574,Winback!$K$2:$K$300,0)),""))</f>
        <v>0</v>
      </c>
      <c r="S3574" t="str">
        <f t="shared" si="278"/>
        <v>+MOV</v>
      </c>
      <c r="T3574">
        <f t="shared" si="279"/>
        <v>1</v>
      </c>
    </row>
    <row r="3575" spans="1:20" x14ac:dyDescent="0.35">
      <c r="A3575" t="s">
        <v>17614</v>
      </c>
      <c r="B3575" t="s">
        <v>17615</v>
      </c>
      <c r="C3575" t="s">
        <v>17616</v>
      </c>
      <c r="D3575" t="s">
        <v>17617</v>
      </c>
      <c r="E3575">
        <f>IF(COUNTIFS(Registros!$A$2:$A$6000,"NP",Registros!$B$2:$B$6000,$A3575)&gt;0,1,0)</f>
        <v>0</v>
      </c>
      <c r="F3575">
        <f>IF($E3575=1,SUMIFS(Registros!$F$2:$F$6000,Registros!$A$2:$A$6000,"NP",Registros!$B$2:$B$6000,$A3575),0)</f>
        <v>0</v>
      </c>
      <c r="G3575">
        <f>IF(COUNTIFS(Registros!$A$2:$A$6000,"MOV",Registros!$B$2:$B$6000,$A3575)&gt;0,1,0)</f>
        <v>1</v>
      </c>
      <c r="H3575">
        <f>IF($G3575=1,SUMIFS(Registros!$F$2:$F$6000,Registros!$A$2:$A$6000,"MOV",Registros!$B$2:$B$6000,$A3575),0)</f>
        <v>16.25</v>
      </c>
      <c r="I3575">
        <f>IF(COUNTIFS(Registros!$A$2:$A$6000,"CS",Registros!$B$2:$B$6000,$A3575)&gt;0,1,0)</f>
        <v>0</v>
      </c>
      <c r="J3575">
        <f>IF($I3575=1,SUMIFS(Registros!$I$2:$I$6000,Registros!$A$2:$A$6000,"CS",Registros!$B$2:$B$6000,$A3575),0)</f>
        <v>0</v>
      </c>
      <c r="K3575">
        <f>IF(COUNTIFS(Winback!$K$2:$K$300,$A3575)&gt;0,1,0)</f>
        <v>0</v>
      </c>
      <c r="L3575">
        <f>IF(AND($K3575=1,LEFT($A3575,3)="WB-"),SUMIFS(Winback!$D$2:$D$300,Winback!$K$2:$K$300,$A3575),0)</f>
        <v>0</v>
      </c>
      <c r="M3575">
        <f>IF(OR($E3575=1,$G3575=1,SUMIFS(Registros!$J$2:$J$6000,Registros!$B$2:$B$6000,$A3575)&gt;0),1,0)</f>
        <v>1</v>
      </c>
      <c r="N3575">
        <f>IF($J3575&gt;0,1,IF(COUNTIFS(Registros!$A$2:$A$6000,"CS",Registros!$B$2:$B$6000,$A3575,Registros!$K$2:$K$6000,"&lt;&gt;")&gt;0,1,0))</f>
        <v>0</v>
      </c>
      <c r="O3575" t="str">
        <f t="shared" si="275"/>
        <v>SOLO MÓVIL</v>
      </c>
      <c r="P3575" t="str">
        <f t="shared" si="276"/>
        <v>Ofrecer fijo + internet (FLBBTV)</v>
      </c>
      <c r="Q3575">
        <f t="shared" si="277"/>
        <v>16.25</v>
      </c>
      <c r="R3575">
        <f>IFERROR(VLOOKUP($A3575,Registros!$B$2:$G$6000,6,0),IFERROR(INDEX(Winback!$C$2:$C$300,MATCH($A3575,Winback!$K$2:$K$300,0)),""))</f>
        <v>0</v>
      </c>
      <c r="S3575" t="str">
        <f t="shared" si="278"/>
        <v>+MOV</v>
      </c>
      <c r="T3575">
        <f t="shared" si="279"/>
        <v>1</v>
      </c>
    </row>
    <row r="3576" spans="1:20" x14ac:dyDescent="0.35">
      <c r="A3576" t="s">
        <v>17619</v>
      </c>
      <c r="B3576" t="s">
        <v>17620</v>
      </c>
      <c r="C3576" t="s">
        <v>17621</v>
      </c>
      <c r="D3576" t="s">
        <v>17622</v>
      </c>
      <c r="E3576">
        <f>IF(COUNTIFS(Registros!$A$2:$A$6000,"NP",Registros!$B$2:$B$6000,$A3576)&gt;0,1,0)</f>
        <v>0</v>
      </c>
      <c r="F3576">
        <f>IF($E3576=1,SUMIFS(Registros!$F$2:$F$6000,Registros!$A$2:$A$6000,"NP",Registros!$B$2:$B$6000,$A3576),0)</f>
        <v>0</v>
      </c>
      <c r="G3576">
        <f>IF(COUNTIFS(Registros!$A$2:$A$6000,"MOV",Registros!$B$2:$B$6000,$A3576)&gt;0,1,0)</f>
        <v>1</v>
      </c>
      <c r="H3576">
        <f>IF($G3576=1,SUMIFS(Registros!$F$2:$F$6000,Registros!$A$2:$A$6000,"MOV",Registros!$B$2:$B$6000,$A3576),0)</f>
        <v>15</v>
      </c>
      <c r="I3576">
        <f>IF(COUNTIFS(Registros!$A$2:$A$6000,"CS",Registros!$B$2:$B$6000,$A3576)&gt;0,1,0)</f>
        <v>0</v>
      </c>
      <c r="J3576">
        <f>IF($I3576=1,SUMIFS(Registros!$I$2:$I$6000,Registros!$A$2:$A$6000,"CS",Registros!$B$2:$B$6000,$A3576),0)</f>
        <v>0</v>
      </c>
      <c r="K3576">
        <f>IF(COUNTIFS(Winback!$K$2:$K$300,$A3576)&gt;0,1,0)</f>
        <v>0</v>
      </c>
      <c r="L3576">
        <f>IF(AND($K3576=1,LEFT($A3576,3)="WB-"),SUMIFS(Winback!$D$2:$D$300,Winback!$K$2:$K$300,$A3576),0)</f>
        <v>0</v>
      </c>
      <c r="M3576">
        <f>IF(OR($E3576=1,$G3576=1,SUMIFS(Registros!$J$2:$J$6000,Registros!$B$2:$B$6000,$A3576)&gt;0),1,0)</f>
        <v>1</v>
      </c>
      <c r="N3576">
        <f>IF($J3576&gt;0,1,IF(COUNTIFS(Registros!$A$2:$A$6000,"CS",Registros!$B$2:$B$6000,$A3576,Registros!$K$2:$K$6000,"&lt;&gt;")&gt;0,1,0))</f>
        <v>0</v>
      </c>
      <c r="O3576" t="str">
        <f t="shared" si="275"/>
        <v>SOLO MÓVIL</v>
      </c>
      <c r="P3576" t="str">
        <f t="shared" si="276"/>
        <v>Ofrecer fijo + internet (FLBBTV)</v>
      </c>
      <c r="Q3576">
        <f t="shared" si="277"/>
        <v>15</v>
      </c>
      <c r="R3576">
        <f>IFERROR(VLOOKUP($A3576,Registros!$B$2:$G$6000,6,0),IFERROR(INDEX(Winback!$C$2:$C$300,MATCH($A3576,Winback!$K$2:$K$300,0)),""))</f>
        <v>0</v>
      </c>
      <c r="S3576" t="str">
        <f t="shared" si="278"/>
        <v>+MOV</v>
      </c>
      <c r="T3576">
        <f t="shared" si="279"/>
        <v>1</v>
      </c>
    </row>
    <row r="3577" spans="1:20" x14ac:dyDescent="0.35">
      <c r="A3577" t="s">
        <v>17624</v>
      </c>
      <c r="B3577" t="s">
        <v>17625</v>
      </c>
      <c r="C3577" t="s">
        <v>17626</v>
      </c>
      <c r="D3577" t="s">
        <v>17627</v>
      </c>
      <c r="E3577">
        <f>IF(COUNTIFS(Registros!$A$2:$A$6000,"NP",Registros!$B$2:$B$6000,$A3577)&gt;0,1,0)</f>
        <v>0</v>
      </c>
      <c r="F3577">
        <f>IF($E3577=1,SUMIFS(Registros!$F$2:$F$6000,Registros!$A$2:$A$6000,"NP",Registros!$B$2:$B$6000,$A3577),0)</f>
        <v>0</v>
      </c>
      <c r="G3577">
        <f>IF(COUNTIFS(Registros!$A$2:$A$6000,"MOV",Registros!$B$2:$B$6000,$A3577)&gt;0,1,0)</f>
        <v>1</v>
      </c>
      <c r="H3577">
        <f>IF($G3577=1,SUMIFS(Registros!$F$2:$F$6000,Registros!$A$2:$A$6000,"MOV",Registros!$B$2:$B$6000,$A3577),0)</f>
        <v>15</v>
      </c>
      <c r="I3577">
        <f>IF(COUNTIFS(Registros!$A$2:$A$6000,"CS",Registros!$B$2:$B$6000,$A3577)&gt;0,1,0)</f>
        <v>0</v>
      </c>
      <c r="J3577">
        <f>IF($I3577=1,SUMIFS(Registros!$I$2:$I$6000,Registros!$A$2:$A$6000,"CS",Registros!$B$2:$B$6000,$A3577),0)</f>
        <v>0</v>
      </c>
      <c r="K3577">
        <f>IF(COUNTIFS(Winback!$K$2:$K$300,$A3577)&gt;0,1,0)</f>
        <v>0</v>
      </c>
      <c r="L3577">
        <f>IF(AND($K3577=1,LEFT($A3577,3)="WB-"),SUMIFS(Winback!$D$2:$D$300,Winback!$K$2:$K$300,$A3577),0)</f>
        <v>0</v>
      </c>
      <c r="M3577">
        <f>IF(OR($E3577=1,$G3577=1,SUMIFS(Registros!$J$2:$J$6000,Registros!$B$2:$B$6000,$A3577)&gt;0),1,0)</f>
        <v>1</v>
      </c>
      <c r="N3577">
        <f>IF($J3577&gt;0,1,IF(COUNTIFS(Registros!$A$2:$A$6000,"CS",Registros!$B$2:$B$6000,$A3577,Registros!$K$2:$K$6000,"&lt;&gt;")&gt;0,1,0))</f>
        <v>0</v>
      </c>
      <c r="O3577" t="str">
        <f t="shared" si="275"/>
        <v>SOLO MÓVIL</v>
      </c>
      <c r="P3577" t="str">
        <f t="shared" si="276"/>
        <v>Ofrecer fijo + internet (FLBBTV)</v>
      </c>
      <c r="Q3577">
        <f t="shared" si="277"/>
        <v>15</v>
      </c>
      <c r="R3577">
        <f>IFERROR(VLOOKUP($A3577,Registros!$B$2:$G$6000,6,0),IFERROR(INDEX(Winback!$C$2:$C$300,MATCH($A3577,Winback!$K$2:$K$300,0)),""))</f>
        <v>0</v>
      </c>
      <c r="S3577" t="str">
        <f t="shared" si="278"/>
        <v>+MOV</v>
      </c>
      <c r="T3577">
        <f t="shared" si="279"/>
        <v>1</v>
      </c>
    </row>
    <row r="3578" spans="1:20" x14ac:dyDescent="0.35">
      <c r="A3578" t="s">
        <v>17629</v>
      </c>
      <c r="B3578" t="s">
        <v>17630</v>
      </c>
      <c r="C3578" t="s">
        <v>17631</v>
      </c>
      <c r="D3578" t="s">
        <v>17632</v>
      </c>
      <c r="E3578">
        <f>IF(COUNTIFS(Registros!$A$2:$A$6000,"NP",Registros!$B$2:$B$6000,$A3578)&gt;0,1,0)</f>
        <v>0</v>
      </c>
      <c r="F3578">
        <f>IF($E3578=1,SUMIFS(Registros!$F$2:$F$6000,Registros!$A$2:$A$6000,"NP",Registros!$B$2:$B$6000,$A3578),0)</f>
        <v>0</v>
      </c>
      <c r="G3578">
        <f>IF(COUNTIFS(Registros!$A$2:$A$6000,"MOV",Registros!$B$2:$B$6000,$A3578)&gt;0,1,0)</f>
        <v>1</v>
      </c>
      <c r="H3578">
        <f>IF($G3578=1,SUMIFS(Registros!$F$2:$F$6000,Registros!$A$2:$A$6000,"MOV",Registros!$B$2:$B$6000,$A3578),0)</f>
        <v>19.52</v>
      </c>
      <c r="I3578">
        <f>IF(COUNTIFS(Registros!$A$2:$A$6000,"CS",Registros!$B$2:$B$6000,$A3578)&gt;0,1,0)</f>
        <v>0</v>
      </c>
      <c r="J3578">
        <f>IF($I3578=1,SUMIFS(Registros!$I$2:$I$6000,Registros!$A$2:$A$6000,"CS",Registros!$B$2:$B$6000,$A3578),0)</f>
        <v>0</v>
      </c>
      <c r="K3578">
        <f>IF(COUNTIFS(Winback!$K$2:$K$300,$A3578)&gt;0,1,0)</f>
        <v>0</v>
      </c>
      <c r="L3578">
        <f>IF(AND($K3578=1,LEFT($A3578,3)="WB-"),SUMIFS(Winback!$D$2:$D$300,Winback!$K$2:$K$300,$A3578),0)</f>
        <v>0</v>
      </c>
      <c r="M3578">
        <f>IF(OR($E3578=1,$G3578=1,SUMIFS(Registros!$J$2:$J$6000,Registros!$B$2:$B$6000,$A3578)&gt;0),1,0)</f>
        <v>1</v>
      </c>
      <c r="N3578">
        <f>IF($J3578&gt;0,1,IF(COUNTIFS(Registros!$A$2:$A$6000,"CS",Registros!$B$2:$B$6000,$A3578,Registros!$K$2:$K$6000,"&lt;&gt;")&gt;0,1,0))</f>
        <v>0</v>
      </c>
      <c r="O3578" t="str">
        <f t="shared" si="275"/>
        <v>SOLO MÓVIL</v>
      </c>
      <c r="P3578" t="str">
        <f t="shared" si="276"/>
        <v>Ofrecer fijo + internet (FLBBTV)</v>
      </c>
      <c r="Q3578">
        <f t="shared" si="277"/>
        <v>19.52</v>
      </c>
      <c r="R3578">
        <f>IFERROR(VLOOKUP($A3578,Registros!$B$2:$G$6000,6,0),IFERROR(INDEX(Winback!$C$2:$C$300,MATCH($A3578,Winback!$K$2:$K$300,0)),""))</f>
        <v>0</v>
      </c>
      <c r="S3578" t="str">
        <f t="shared" si="278"/>
        <v>+MOV</v>
      </c>
      <c r="T3578">
        <f t="shared" si="279"/>
        <v>1</v>
      </c>
    </row>
    <row r="3579" spans="1:20" x14ac:dyDescent="0.35">
      <c r="A3579" t="s">
        <v>17634</v>
      </c>
      <c r="B3579" t="s">
        <v>17635</v>
      </c>
      <c r="C3579" t="s">
        <v>17636</v>
      </c>
      <c r="D3579" t="s">
        <v>17637</v>
      </c>
      <c r="E3579">
        <f>IF(COUNTIFS(Registros!$A$2:$A$6000,"NP",Registros!$B$2:$B$6000,$A3579)&gt;0,1,0)</f>
        <v>0</v>
      </c>
      <c r="F3579">
        <f>IF($E3579=1,SUMIFS(Registros!$F$2:$F$6000,Registros!$A$2:$A$6000,"NP",Registros!$B$2:$B$6000,$A3579),0)</f>
        <v>0</v>
      </c>
      <c r="G3579">
        <f>IF(COUNTIFS(Registros!$A$2:$A$6000,"MOV",Registros!$B$2:$B$6000,$A3579)&gt;0,1,0)</f>
        <v>1</v>
      </c>
      <c r="H3579">
        <f>IF($G3579=1,SUMIFS(Registros!$F$2:$F$6000,Registros!$A$2:$A$6000,"MOV",Registros!$B$2:$B$6000,$A3579),0)</f>
        <v>18</v>
      </c>
      <c r="I3579">
        <f>IF(COUNTIFS(Registros!$A$2:$A$6000,"CS",Registros!$B$2:$B$6000,$A3579)&gt;0,1,0)</f>
        <v>0</v>
      </c>
      <c r="J3579">
        <f>IF($I3579=1,SUMIFS(Registros!$I$2:$I$6000,Registros!$A$2:$A$6000,"CS",Registros!$B$2:$B$6000,$A3579),0)</f>
        <v>0</v>
      </c>
      <c r="K3579">
        <f>IF(COUNTIFS(Winback!$K$2:$K$300,$A3579)&gt;0,1,0)</f>
        <v>0</v>
      </c>
      <c r="L3579">
        <f>IF(AND($K3579=1,LEFT($A3579,3)="WB-"),SUMIFS(Winback!$D$2:$D$300,Winback!$K$2:$K$300,$A3579),0)</f>
        <v>0</v>
      </c>
      <c r="M3579">
        <f>IF(OR($E3579=1,$G3579=1,SUMIFS(Registros!$J$2:$J$6000,Registros!$B$2:$B$6000,$A3579)&gt;0),1,0)</f>
        <v>1</v>
      </c>
      <c r="N3579">
        <f>IF($J3579&gt;0,1,IF(COUNTIFS(Registros!$A$2:$A$6000,"CS",Registros!$B$2:$B$6000,$A3579,Registros!$K$2:$K$6000,"&lt;&gt;")&gt;0,1,0))</f>
        <v>0</v>
      </c>
      <c r="O3579" t="str">
        <f t="shared" si="275"/>
        <v>SOLO MÓVIL</v>
      </c>
      <c r="P3579" t="str">
        <f t="shared" si="276"/>
        <v>Ofrecer fijo + internet (FLBBTV)</v>
      </c>
      <c r="Q3579">
        <f t="shared" si="277"/>
        <v>18</v>
      </c>
      <c r="R3579">
        <f>IFERROR(VLOOKUP($A3579,Registros!$B$2:$G$6000,6,0),IFERROR(INDEX(Winback!$C$2:$C$300,MATCH($A3579,Winback!$K$2:$K$300,0)),""))</f>
        <v>0</v>
      </c>
      <c r="S3579" t="str">
        <f t="shared" si="278"/>
        <v>+MOV</v>
      </c>
      <c r="T3579">
        <f t="shared" si="279"/>
        <v>1</v>
      </c>
    </row>
    <row r="3580" spans="1:20" x14ac:dyDescent="0.35">
      <c r="A3580" t="s">
        <v>17639</v>
      </c>
      <c r="B3580" t="s">
        <v>17640</v>
      </c>
      <c r="C3580" t="s">
        <v>17641</v>
      </c>
      <c r="D3580" t="s">
        <v>17642</v>
      </c>
      <c r="E3580">
        <f>IF(COUNTIFS(Registros!$A$2:$A$6000,"NP",Registros!$B$2:$B$6000,$A3580)&gt;0,1,0)</f>
        <v>0</v>
      </c>
      <c r="F3580">
        <f>IF($E3580=1,SUMIFS(Registros!$F$2:$F$6000,Registros!$A$2:$A$6000,"NP",Registros!$B$2:$B$6000,$A3580),0)</f>
        <v>0</v>
      </c>
      <c r="G3580">
        <f>IF(COUNTIFS(Registros!$A$2:$A$6000,"MOV",Registros!$B$2:$B$6000,$A3580)&gt;0,1,0)</f>
        <v>1</v>
      </c>
      <c r="H3580">
        <f>IF($G3580=1,SUMIFS(Registros!$F$2:$F$6000,Registros!$A$2:$A$6000,"MOV",Registros!$B$2:$B$6000,$A3580),0)</f>
        <v>12</v>
      </c>
      <c r="I3580">
        <f>IF(COUNTIFS(Registros!$A$2:$A$6000,"CS",Registros!$B$2:$B$6000,$A3580)&gt;0,1,0)</f>
        <v>0</v>
      </c>
      <c r="J3580">
        <f>IF($I3580=1,SUMIFS(Registros!$I$2:$I$6000,Registros!$A$2:$A$6000,"CS",Registros!$B$2:$B$6000,$A3580),0)</f>
        <v>0</v>
      </c>
      <c r="K3580">
        <f>IF(COUNTIFS(Winback!$K$2:$K$300,$A3580)&gt;0,1,0)</f>
        <v>0</v>
      </c>
      <c r="L3580">
        <f>IF(AND($K3580=1,LEFT($A3580,3)="WB-"),SUMIFS(Winback!$D$2:$D$300,Winback!$K$2:$K$300,$A3580),0)</f>
        <v>0</v>
      </c>
      <c r="M3580">
        <f>IF(OR($E3580=1,$G3580=1,SUMIFS(Registros!$J$2:$J$6000,Registros!$B$2:$B$6000,$A3580)&gt;0),1,0)</f>
        <v>1</v>
      </c>
      <c r="N3580">
        <f>IF($J3580&gt;0,1,IF(COUNTIFS(Registros!$A$2:$A$6000,"CS",Registros!$B$2:$B$6000,$A3580,Registros!$K$2:$K$6000,"&lt;&gt;")&gt;0,1,0))</f>
        <v>0</v>
      </c>
      <c r="O3580" t="str">
        <f t="shared" si="275"/>
        <v>SOLO MÓVIL</v>
      </c>
      <c r="P3580" t="str">
        <f t="shared" si="276"/>
        <v>Ofrecer fijo + internet (FLBBTV)</v>
      </c>
      <c r="Q3580">
        <f t="shared" si="277"/>
        <v>12</v>
      </c>
      <c r="R3580">
        <f>IFERROR(VLOOKUP($A3580,Registros!$B$2:$G$6000,6,0),IFERROR(INDEX(Winback!$C$2:$C$300,MATCH($A3580,Winback!$K$2:$K$300,0)),""))</f>
        <v>0</v>
      </c>
      <c r="S3580" t="str">
        <f t="shared" si="278"/>
        <v>+MOV</v>
      </c>
      <c r="T3580">
        <f t="shared" si="279"/>
        <v>1</v>
      </c>
    </row>
    <row r="3581" spans="1:20" x14ac:dyDescent="0.35">
      <c r="A3581" t="s">
        <v>17644</v>
      </c>
      <c r="B3581" t="s">
        <v>17645</v>
      </c>
      <c r="C3581" t="s">
        <v>17646</v>
      </c>
      <c r="D3581" t="s">
        <v>17647</v>
      </c>
      <c r="E3581">
        <f>IF(COUNTIFS(Registros!$A$2:$A$6000,"NP",Registros!$B$2:$B$6000,$A3581)&gt;0,1,0)</f>
        <v>0</v>
      </c>
      <c r="F3581">
        <f>IF($E3581=1,SUMIFS(Registros!$F$2:$F$6000,Registros!$A$2:$A$6000,"NP",Registros!$B$2:$B$6000,$A3581),0)</f>
        <v>0</v>
      </c>
      <c r="G3581">
        <f>IF(COUNTIFS(Registros!$A$2:$A$6000,"MOV",Registros!$B$2:$B$6000,$A3581)&gt;0,1,0)</f>
        <v>1</v>
      </c>
      <c r="H3581">
        <f>IF($G3581=1,SUMIFS(Registros!$F$2:$F$6000,Registros!$A$2:$A$6000,"MOV",Registros!$B$2:$B$6000,$A3581),0)</f>
        <v>15</v>
      </c>
      <c r="I3581">
        <f>IF(COUNTIFS(Registros!$A$2:$A$6000,"CS",Registros!$B$2:$B$6000,$A3581)&gt;0,1,0)</f>
        <v>0</v>
      </c>
      <c r="J3581">
        <f>IF($I3581=1,SUMIFS(Registros!$I$2:$I$6000,Registros!$A$2:$A$6000,"CS",Registros!$B$2:$B$6000,$A3581),0)</f>
        <v>0</v>
      </c>
      <c r="K3581">
        <f>IF(COUNTIFS(Winback!$K$2:$K$300,$A3581)&gt;0,1,0)</f>
        <v>0</v>
      </c>
      <c r="L3581">
        <f>IF(AND($K3581=1,LEFT($A3581,3)="WB-"),SUMIFS(Winback!$D$2:$D$300,Winback!$K$2:$K$300,$A3581),0)</f>
        <v>0</v>
      </c>
      <c r="M3581">
        <f>IF(OR($E3581=1,$G3581=1,SUMIFS(Registros!$J$2:$J$6000,Registros!$B$2:$B$6000,$A3581)&gt;0),1,0)</f>
        <v>1</v>
      </c>
      <c r="N3581">
        <f>IF($J3581&gt;0,1,IF(COUNTIFS(Registros!$A$2:$A$6000,"CS",Registros!$B$2:$B$6000,$A3581,Registros!$K$2:$K$6000,"&lt;&gt;")&gt;0,1,0))</f>
        <v>0</v>
      </c>
      <c r="O3581" t="str">
        <f t="shared" si="275"/>
        <v>SOLO MÓVIL</v>
      </c>
      <c r="P3581" t="str">
        <f t="shared" si="276"/>
        <v>Ofrecer fijo + internet (FLBBTV)</v>
      </c>
      <c r="Q3581">
        <f t="shared" si="277"/>
        <v>15</v>
      </c>
      <c r="R3581">
        <f>IFERROR(VLOOKUP($A3581,Registros!$B$2:$G$6000,6,0),IFERROR(INDEX(Winback!$C$2:$C$300,MATCH($A3581,Winback!$K$2:$K$300,0)),""))</f>
        <v>0</v>
      </c>
      <c r="S3581" t="str">
        <f t="shared" si="278"/>
        <v>+MOV</v>
      </c>
      <c r="T3581">
        <f t="shared" si="279"/>
        <v>1</v>
      </c>
    </row>
    <row r="3582" spans="1:20" x14ac:dyDescent="0.35">
      <c r="A3582" t="s">
        <v>17649</v>
      </c>
      <c r="B3582" t="s">
        <v>17650</v>
      </c>
      <c r="C3582" t="s">
        <v>17651</v>
      </c>
      <c r="D3582" t="s">
        <v>17652</v>
      </c>
      <c r="E3582">
        <f>IF(COUNTIFS(Registros!$A$2:$A$6000,"NP",Registros!$B$2:$B$6000,$A3582)&gt;0,1,0)</f>
        <v>0</v>
      </c>
      <c r="F3582">
        <f>IF($E3582=1,SUMIFS(Registros!$F$2:$F$6000,Registros!$A$2:$A$6000,"NP",Registros!$B$2:$B$6000,$A3582),0)</f>
        <v>0</v>
      </c>
      <c r="G3582">
        <f>IF(COUNTIFS(Registros!$A$2:$A$6000,"MOV",Registros!$B$2:$B$6000,$A3582)&gt;0,1,0)</f>
        <v>1</v>
      </c>
      <c r="H3582">
        <f>IF($G3582=1,SUMIFS(Registros!$F$2:$F$6000,Registros!$A$2:$A$6000,"MOV",Registros!$B$2:$B$6000,$A3582),0)</f>
        <v>80</v>
      </c>
      <c r="I3582">
        <f>IF(COUNTIFS(Registros!$A$2:$A$6000,"CS",Registros!$B$2:$B$6000,$A3582)&gt;0,1,0)</f>
        <v>0</v>
      </c>
      <c r="J3582">
        <f>IF($I3582=1,SUMIFS(Registros!$I$2:$I$6000,Registros!$A$2:$A$6000,"CS",Registros!$B$2:$B$6000,$A3582),0)</f>
        <v>0</v>
      </c>
      <c r="K3582">
        <f>IF(COUNTIFS(Winback!$K$2:$K$300,$A3582)&gt;0,1,0)</f>
        <v>0</v>
      </c>
      <c r="L3582">
        <f>IF(AND($K3582=1,LEFT($A3582,3)="WB-"),SUMIFS(Winback!$D$2:$D$300,Winback!$K$2:$K$300,$A3582),0)</f>
        <v>0</v>
      </c>
      <c r="M3582">
        <f>IF(OR($E3582=1,$G3582=1,SUMIFS(Registros!$J$2:$J$6000,Registros!$B$2:$B$6000,$A3582)&gt;0),1,0)</f>
        <v>1</v>
      </c>
      <c r="N3582">
        <f>IF($J3582&gt;0,1,IF(COUNTIFS(Registros!$A$2:$A$6000,"CS",Registros!$B$2:$B$6000,$A3582,Registros!$K$2:$K$6000,"&lt;&gt;")&gt;0,1,0))</f>
        <v>0</v>
      </c>
      <c r="O3582" t="str">
        <f t="shared" si="275"/>
        <v>SOLO MÓVIL</v>
      </c>
      <c r="P3582" t="str">
        <f t="shared" si="276"/>
        <v>Ofrecer fijo + internet (FLBBTV)</v>
      </c>
      <c r="Q3582">
        <f t="shared" si="277"/>
        <v>80</v>
      </c>
      <c r="R3582">
        <f>IFERROR(VLOOKUP($A3582,Registros!$B$2:$G$6000,6,0),IFERROR(INDEX(Winback!$C$2:$C$300,MATCH($A3582,Winback!$K$2:$K$300,0)),""))</f>
        <v>0</v>
      </c>
      <c r="S3582" t="str">
        <f t="shared" si="278"/>
        <v>+MOV</v>
      </c>
      <c r="T3582">
        <f t="shared" si="279"/>
        <v>1</v>
      </c>
    </row>
    <row r="3583" spans="1:20" x14ac:dyDescent="0.35">
      <c r="A3583" t="s">
        <v>17654</v>
      </c>
      <c r="B3583" t="s">
        <v>17655</v>
      </c>
      <c r="C3583" t="s">
        <v>17656</v>
      </c>
      <c r="D3583" t="s">
        <v>17657</v>
      </c>
      <c r="E3583">
        <f>IF(COUNTIFS(Registros!$A$2:$A$6000,"NP",Registros!$B$2:$B$6000,$A3583)&gt;0,1,0)</f>
        <v>0</v>
      </c>
      <c r="F3583">
        <f>IF($E3583=1,SUMIFS(Registros!$F$2:$F$6000,Registros!$A$2:$A$6000,"NP",Registros!$B$2:$B$6000,$A3583),0)</f>
        <v>0</v>
      </c>
      <c r="G3583">
        <f>IF(COUNTIFS(Registros!$A$2:$A$6000,"MOV",Registros!$B$2:$B$6000,$A3583)&gt;0,1,0)</f>
        <v>1</v>
      </c>
      <c r="H3583">
        <f>IF($G3583=1,SUMIFS(Registros!$F$2:$F$6000,Registros!$A$2:$A$6000,"MOV",Registros!$B$2:$B$6000,$A3583),0)</f>
        <v>15</v>
      </c>
      <c r="I3583">
        <f>IF(COUNTIFS(Registros!$A$2:$A$6000,"CS",Registros!$B$2:$B$6000,$A3583)&gt;0,1,0)</f>
        <v>0</v>
      </c>
      <c r="J3583">
        <f>IF($I3583=1,SUMIFS(Registros!$I$2:$I$6000,Registros!$A$2:$A$6000,"CS",Registros!$B$2:$B$6000,$A3583),0)</f>
        <v>0</v>
      </c>
      <c r="K3583">
        <f>IF(COUNTIFS(Winback!$K$2:$K$300,$A3583)&gt;0,1,0)</f>
        <v>0</v>
      </c>
      <c r="L3583">
        <f>IF(AND($K3583=1,LEFT($A3583,3)="WB-"),SUMIFS(Winback!$D$2:$D$300,Winback!$K$2:$K$300,$A3583),0)</f>
        <v>0</v>
      </c>
      <c r="M3583">
        <f>IF(OR($E3583=1,$G3583=1,SUMIFS(Registros!$J$2:$J$6000,Registros!$B$2:$B$6000,$A3583)&gt;0),1,0)</f>
        <v>1</v>
      </c>
      <c r="N3583">
        <f>IF($J3583&gt;0,1,IF(COUNTIFS(Registros!$A$2:$A$6000,"CS",Registros!$B$2:$B$6000,$A3583,Registros!$K$2:$K$6000,"&lt;&gt;")&gt;0,1,0))</f>
        <v>0</v>
      </c>
      <c r="O3583" t="str">
        <f t="shared" si="275"/>
        <v>SOLO MÓVIL</v>
      </c>
      <c r="P3583" t="str">
        <f t="shared" si="276"/>
        <v>Ofrecer fijo + internet (FLBBTV)</v>
      </c>
      <c r="Q3583">
        <f t="shared" si="277"/>
        <v>15</v>
      </c>
      <c r="R3583">
        <f>IFERROR(VLOOKUP($A3583,Registros!$B$2:$G$6000,6,0),IFERROR(INDEX(Winback!$C$2:$C$300,MATCH($A3583,Winback!$K$2:$K$300,0)),""))</f>
        <v>0</v>
      </c>
      <c r="S3583" t="str">
        <f t="shared" si="278"/>
        <v>+MOV</v>
      </c>
      <c r="T3583">
        <f t="shared" si="279"/>
        <v>1</v>
      </c>
    </row>
    <row r="3584" spans="1:20" x14ac:dyDescent="0.35">
      <c r="A3584" t="s">
        <v>17659</v>
      </c>
      <c r="B3584" t="s">
        <v>17660</v>
      </c>
      <c r="C3584" t="s">
        <v>17661</v>
      </c>
      <c r="D3584" t="s">
        <v>17662</v>
      </c>
      <c r="E3584">
        <f>IF(COUNTIFS(Registros!$A$2:$A$6000,"NP",Registros!$B$2:$B$6000,$A3584)&gt;0,1,0)</f>
        <v>0</v>
      </c>
      <c r="F3584">
        <f>IF($E3584=1,SUMIFS(Registros!$F$2:$F$6000,Registros!$A$2:$A$6000,"NP",Registros!$B$2:$B$6000,$A3584),0)</f>
        <v>0</v>
      </c>
      <c r="G3584">
        <f>IF(COUNTIFS(Registros!$A$2:$A$6000,"MOV",Registros!$B$2:$B$6000,$A3584)&gt;0,1,0)</f>
        <v>1</v>
      </c>
      <c r="H3584">
        <f>IF($G3584=1,SUMIFS(Registros!$F$2:$F$6000,Registros!$A$2:$A$6000,"MOV",Registros!$B$2:$B$6000,$A3584),0)</f>
        <v>16.29</v>
      </c>
      <c r="I3584">
        <f>IF(COUNTIFS(Registros!$A$2:$A$6000,"CS",Registros!$B$2:$B$6000,$A3584)&gt;0,1,0)</f>
        <v>0</v>
      </c>
      <c r="J3584">
        <f>IF($I3584=1,SUMIFS(Registros!$I$2:$I$6000,Registros!$A$2:$A$6000,"CS",Registros!$B$2:$B$6000,$A3584),0)</f>
        <v>0</v>
      </c>
      <c r="K3584">
        <f>IF(COUNTIFS(Winback!$K$2:$K$300,$A3584)&gt;0,1,0)</f>
        <v>0</v>
      </c>
      <c r="L3584">
        <f>IF(AND($K3584=1,LEFT($A3584,3)="WB-"),SUMIFS(Winback!$D$2:$D$300,Winback!$K$2:$K$300,$A3584),0)</f>
        <v>0</v>
      </c>
      <c r="M3584">
        <f>IF(OR($E3584=1,$G3584=1,SUMIFS(Registros!$J$2:$J$6000,Registros!$B$2:$B$6000,$A3584)&gt;0),1,0)</f>
        <v>1</v>
      </c>
      <c r="N3584">
        <f>IF($J3584&gt;0,1,IF(COUNTIFS(Registros!$A$2:$A$6000,"CS",Registros!$B$2:$B$6000,$A3584,Registros!$K$2:$K$6000,"&lt;&gt;")&gt;0,1,0))</f>
        <v>0</v>
      </c>
      <c r="O3584" t="str">
        <f t="shared" si="275"/>
        <v>SOLO MÓVIL</v>
      </c>
      <c r="P3584" t="str">
        <f t="shared" si="276"/>
        <v>Ofrecer fijo + internet (FLBBTV)</v>
      </c>
      <c r="Q3584">
        <f t="shared" si="277"/>
        <v>16.29</v>
      </c>
      <c r="R3584">
        <f>IFERROR(VLOOKUP($A3584,Registros!$B$2:$G$6000,6,0),IFERROR(INDEX(Winback!$C$2:$C$300,MATCH($A3584,Winback!$K$2:$K$300,0)),""))</f>
        <v>0</v>
      </c>
      <c r="S3584" t="str">
        <f t="shared" si="278"/>
        <v>+MOV</v>
      </c>
      <c r="T3584">
        <f t="shared" si="279"/>
        <v>1</v>
      </c>
    </row>
    <row r="3585" spans="1:20" x14ac:dyDescent="0.35">
      <c r="A3585" t="s">
        <v>17663</v>
      </c>
      <c r="B3585" t="s">
        <v>17664</v>
      </c>
      <c r="C3585" t="s">
        <v>17665</v>
      </c>
      <c r="D3585" t="s">
        <v>17666</v>
      </c>
      <c r="E3585">
        <f>IF(COUNTIFS(Registros!$A$2:$A$6000,"NP",Registros!$B$2:$B$6000,$A3585)&gt;0,1,0)</f>
        <v>0</v>
      </c>
      <c r="F3585">
        <f>IF($E3585=1,SUMIFS(Registros!$F$2:$F$6000,Registros!$A$2:$A$6000,"NP",Registros!$B$2:$B$6000,$A3585),0)</f>
        <v>0</v>
      </c>
      <c r="G3585">
        <f>IF(COUNTIFS(Registros!$A$2:$A$6000,"MOV",Registros!$B$2:$B$6000,$A3585)&gt;0,1,0)</f>
        <v>1</v>
      </c>
      <c r="H3585">
        <f>IF($G3585=1,SUMIFS(Registros!$F$2:$F$6000,Registros!$A$2:$A$6000,"MOV",Registros!$B$2:$B$6000,$A3585),0)</f>
        <v>15</v>
      </c>
      <c r="I3585">
        <f>IF(COUNTIFS(Registros!$A$2:$A$6000,"CS",Registros!$B$2:$B$6000,$A3585)&gt;0,1,0)</f>
        <v>0</v>
      </c>
      <c r="J3585">
        <f>IF($I3585=1,SUMIFS(Registros!$I$2:$I$6000,Registros!$A$2:$A$6000,"CS",Registros!$B$2:$B$6000,$A3585),0)</f>
        <v>0</v>
      </c>
      <c r="K3585">
        <f>IF(COUNTIFS(Winback!$K$2:$K$300,$A3585)&gt;0,1,0)</f>
        <v>0</v>
      </c>
      <c r="L3585">
        <f>IF(AND($K3585=1,LEFT($A3585,3)="WB-"),SUMIFS(Winback!$D$2:$D$300,Winback!$K$2:$K$300,$A3585),0)</f>
        <v>0</v>
      </c>
      <c r="M3585">
        <f>IF(OR($E3585=1,$G3585=1,SUMIFS(Registros!$J$2:$J$6000,Registros!$B$2:$B$6000,$A3585)&gt;0),1,0)</f>
        <v>1</v>
      </c>
      <c r="N3585">
        <f>IF($J3585&gt;0,1,IF(COUNTIFS(Registros!$A$2:$A$6000,"CS",Registros!$B$2:$B$6000,$A3585,Registros!$K$2:$K$6000,"&lt;&gt;")&gt;0,1,0))</f>
        <v>0</v>
      </c>
      <c r="O3585" t="str">
        <f t="shared" si="275"/>
        <v>SOLO MÓVIL</v>
      </c>
      <c r="P3585" t="str">
        <f t="shared" si="276"/>
        <v>Ofrecer fijo + internet (FLBBTV)</v>
      </c>
      <c r="Q3585">
        <f t="shared" si="277"/>
        <v>15</v>
      </c>
      <c r="R3585">
        <f>IFERROR(VLOOKUP($A3585,Registros!$B$2:$G$6000,6,0),IFERROR(INDEX(Winback!$C$2:$C$300,MATCH($A3585,Winback!$K$2:$K$300,0)),""))</f>
        <v>0</v>
      </c>
      <c r="S3585" t="str">
        <f t="shared" si="278"/>
        <v>+MOV</v>
      </c>
      <c r="T3585">
        <f t="shared" si="279"/>
        <v>1</v>
      </c>
    </row>
    <row r="3586" spans="1:20" x14ac:dyDescent="0.35">
      <c r="A3586" t="s">
        <v>17668</v>
      </c>
      <c r="B3586" t="s">
        <v>17669</v>
      </c>
      <c r="C3586" t="s">
        <v>17665</v>
      </c>
      <c r="D3586" t="s">
        <v>17666</v>
      </c>
      <c r="E3586">
        <f>IF(COUNTIFS(Registros!$A$2:$A$6000,"NP",Registros!$B$2:$B$6000,$A3586)&gt;0,1,0)</f>
        <v>0</v>
      </c>
      <c r="F3586">
        <f>IF($E3586=1,SUMIFS(Registros!$F$2:$F$6000,Registros!$A$2:$A$6000,"NP",Registros!$B$2:$B$6000,$A3586),0)</f>
        <v>0</v>
      </c>
      <c r="G3586">
        <f>IF(COUNTIFS(Registros!$A$2:$A$6000,"MOV",Registros!$B$2:$B$6000,$A3586)&gt;0,1,0)</f>
        <v>1</v>
      </c>
      <c r="H3586">
        <f>IF($G3586=1,SUMIFS(Registros!$F$2:$F$6000,Registros!$A$2:$A$6000,"MOV",Registros!$B$2:$B$6000,$A3586),0)</f>
        <v>15</v>
      </c>
      <c r="I3586">
        <f>IF(COUNTIFS(Registros!$A$2:$A$6000,"CS",Registros!$B$2:$B$6000,$A3586)&gt;0,1,0)</f>
        <v>0</v>
      </c>
      <c r="J3586">
        <f>IF($I3586=1,SUMIFS(Registros!$I$2:$I$6000,Registros!$A$2:$A$6000,"CS",Registros!$B$2:$B$6000,$A3586),0)</f>
        <v>0</v>
      </c>
      <c r="K3586">
        <f>IF(COUNTIFS(Winback!$K$2:$K$300,$A3586)&gt;0,1,0)</f>
        <v>0</v>
      </c>
      <c r="L3586">
        <f>IF(AND($K3586=1,LEFT($A3586,3)="WB-"),SUMIFS(Winback!$D$2:$D$300,Winback!$K$2:$K$300,$A3586),0)</f>
        <v>0</v>
      </c>
      <c r="M3586">
        <f>IF(OR($E3586=1,$G3586=1,SUMIFS(Registros!$J$2:$J$6000,Registros!$B$2:$B$6000,$A3586)&gt;0),1,0)</f>
        <v>1</v>
      </c>
      <c r="N3586">
        <f>IF($J3586&gt;0,1,IF(COUNTIFS(Registros!$A$2:$A$6000,"CS",Registros!$B$2:$B$6000,$A3586,Registros!$K$2:$K$6000,"&lt;&gt;")&gt;0,1,0))</f>
        <v>0</v>
      </c>
      <c r="O3586" t="str">
        <f t="shared" ref="O3586:O3649" si="280">IF(AND($K3586=1,$E3586=0,$G3586=0,$I3586=0),"WINBACK",IF(AND($M3586=1,$N3586&gt;0),"CONVERGENTE",IF($M3586=1,"SOLO MÓVIL",IF($N3586&gt;0,"SOLO FIJO / INTERNET","SIN SERVICIOS"))))</f>
        <v>SOLO MÓVIL</v>
      </c>
      <c r="P3586" t="str">
        <f t="shared" ref="P3586:P3649" si="281">IF($O3586="WINBACK","Recuperar (winback)",IF($O3586="CONVERGENTE","Upgrade / más líneas",IF($O3586="SOLO MÓVIL","Ofrecer fijo + internet (FLBBTV)",IF($O3586="SOLO FIJO / INTERNET","Ofrecer línea móvil Nextphone","Oferta completa (móvil + fijo + internet)"))))</f>
        <v>Ofrecer fijo + internet (FLBBTV)</v>
      </c>
      <c r="Q3586">
        <f t="shared" ref="Q3586:Q3649" si="282">$F3586+$H3586+$L3586</f>
        <v>15</v>
      </c>
      <c r="R3586">
        <f>IFERROR(VLOOKUP($A3586,Registros!$B$2:$G$6000,6,0),IFERROR(INDEX(Winback!$C$2:$C$300,MATCH($A3586,Winback!$K$2:$K$300,0)),""))</f>
        <v>0</v>
      </c>
      <c r="S3586" t="str">
        <f t="shared" ref="S3586:S3649" si="283">IF($E3586=1,"NP","")&amp;IF($G3586=1,"+MOV","")&amp;IF($I3586=1,"+CS","")&amp;IF($K3586=1,"+WB","")</f>
        <v>+MOV</v>
      </c>
      <c r="T3586">
        <f t="shared" ref="T3586:T3649" si="284">$E3586+$G3586+$I3586+$K3586</f>
        <v>1</v>
      </c>
    </row>
    <row r="3587" spans="1:20" x14ac:dyDescent="0.35">
      <c r="A3587" t="s">
        <v>17674</v>
      </c>
      <c r="B3587" t="s">
        <v>17675</v>
      </c>
      <c r="C3587" t="s">
        <v>17676</v>
      </c>
      <c r="D3587" t="s">
        <v>17677</v>
      </c>
      <c r="E3587">
        <f>IF(COUNTIFS(Registros!$A$2:$A$6000,"NP",Registros!$B$2:$B$6000,$A3587)&gt;0,1,0)</f>
        <v>0</v>
      </c>
      <c r="F3587">
        <f>IF($E3587=1,SUMIFS(Registros!$F$2:$F$6000,Registros!$A$2:$A$6000,"NP",Registros!$B$2:$B$6000,$A3587),0)</f>
        <v>0</v>
      </c>
      <c r="G3587">
        <f>IF(COUNTIFS(Registros!$A$2:$A$6000,"MOV",Registros!$B$2:$B$6000,$A3587)&gt;0,1,0)</f>
        <v>1</v>
      </c>
      <c r="H3587">
        <f>IF($G3587=1,SUMIFS(Registros!$F$2:$F$6000,Registros!$A$2:$A$6000,"MOV",Registros!$B$2:$B$6000,$A3587),0)</f>
        <v>15</v>
      </c>
      <c r="I3587">
        <f>IF(COUNTIFS(Registros!$A$2:$A$6000,"CS",Registros!$B$2:$B$6000,$A3587)&gt;0,1,0)</f>
        <v>0</v>
      </c>
      <c r="J3587">
        <f>IF($I3587=1,SUMIFS(Registros!$I$2:$I$6000,Registros!$A$2:$A$6000,"CS",Registros!$B$2:$B$6000,$A3587),0)</f>
        <v>0</v>
      </c>
      <c r="K3587">
        <f>IF(COUNTIFS(Winback!$K$2:$K$300,$A3587)&gt;0,1,0)</f>
        <v>0</v>
      </c>
      <c r="L3587">
        <f>IF(AND($K3587=1,LEFT($A3587,3)="WB-"),SUMIFS(Winback!$D$2:$D$300,Winback!$K$2:$K$300,$A3587),0)</f>
        <v>0</v>
      </c>
      <c r="M3587">
        <f>IF(OR($E3587=1,$G3587=1,SUMIFS(Registros!$J$2:$J$6000,Registros!$B$2:$B$6000,$A3587)&gt;0),1,0)</f>
        <v>1</v>
      </c>
      <c r="N3587">
        <f>IF($J3587&gt;0,1,IF(COUNTIFS(Registros!$A$2:$A$6000,"CS",Registros!$B$2:$B$6000,$A3587,Registros!$K$2:$K$6000,"&lt;&gt;")&gt;0,1,0))</f>
        <v>0</v>
      </c>
      <c r="O3587" t="str">
        <f t="shared" si="280"/>
        <v>SOLO MÓVIL</v>
      </c>
      <c r="P3587" t="str">
        <f t="shared" si="281"/>
        <v>Ofrecer fijo + internet (FLBBTV)</v>
      </c>
      <c r="Q3587">
        <f t="shared" si="282"/>
        <v>15</v>
      </c>
      <c r="R3587">
        <f>IFERROR(VLOOKUP($A3587,Registros!$B$2:$G$6000,6,0),IFERROR(INDEX(Winback!$C$2:$C$300,MATCH($A3587,Winback!$K$2:$K$300,0)),""))</f>
        <v>0</v>
      </c>
      <c r="S3587" t="str">
        <f t="shared" si="283"/>
        <v>+MOV</v>
      </c>
      <c r="T3587">
        <f t="shared" si="284"/>
        <v>1</v>
      </c>
    </row>
    <row r="3588" spans="1:20" x14ac:dyDescent="0.35">
      <c r="A3588" t="s">
        <v>17679</v>
      </c>
      <c r="B3588" t="s">
        <v>17680</v>
      </c>
      <c r="C3588" t="s">
        <v>17681</v>
      </c>
      <c r="D3588" t="s">
        <v>17682</v>
      </c>
      <c r="E3588">
        <f>IF(COUNTIFS(Registros!$A$2:$A$6000,"NP",Registros!$B$2:$B$6000,$A3588)&gt;0,1,0)</f>
        <v>0</v>
      </c>
      <c r="F3588">
        <f>IF($E3588=1,SUMIFS(Registros!$F$2:$F$6000,Registros!$A$2:$A$6000,"NP",Registros!$B$2:$B$6000,$A3588),0)</f>
        <v>0</v>
      </c>
      <c r="G3588">
        <f>IF(COUNTIFS(Registros!$A$2:$A$6000,"MOV",Registros!$B$2:$B$6000,$A3588)&gt;0,1,0)</f>
        <v>1</v>
      </c>
      <c r="H3588">
        <f>IF($G3588=1,SUMIFS(Registros!$F$2:$F$6000,Registros!$A$2:$A$6000,"MOV",Registros!$B$2:$B$6000,$A3588),0)</f>
        <v>15</v>
      </c>
      <c r="I3588">
        <f>IF(COUNTIFS(Registros!$A$2:$A$6000,"CS",Registros!$B$2:$B$6000,$A3588)&gt;0,1,0)</f>
        <v>0</v>
      </c>
      <c r="J3588">
        <f>IF($I3588=1,SUMIFS(Registros!$I$2:$I$6000,Registros!$A$2:$A$6000,"CS",Registros!$B$2:$B$6000,$A3588),0)</f>
        <v>0</v>
      </c>
      <c r="K3588">
        <f>IF(COUNTIFS(Winback!$K$2:$K$300,$A3588)&gt;0,1,0)</f>
        <v>0</v>
      </c>
      <c r="L3588">
        <f>IF(AND($K3588=1,LEFT($A3588,3)="WB-"),SUMIFS(Winback!$D$2:$D$300,Winback!$K$2:$K$300,$A3588),0)</f>
        <v>0</v>
      </c>
      <c r="M3588">
        <f>IF(OR($E3588=1,$G3588=1,SUMIFS(Registros!$J$2:$J$6000,Registros!$B$2:$B$6000,$A3588)&gt;0),1,0)</f>
        <v>1</v>
      </c>
      <c r="N3588">
        <f>IF($J3588&gt;0,1,IF(COUNTIFS(Registros!$A$2:$A$6000,"CS",Registros!$B$2:$B$6000,$A3588,Registros!$K$2:$K$6000,"&lt;&gt;")&gt;0,1,0))</f>
        <v>0</v>
      </c>
      <c r="O3588" t="str">
        <f t="shared" si="280"/>
        <v>SOLO MÓVIL</v>
      </c>
      <c r="P3588" t="str">
        <f t="shared" si="281"/>
        <v>Ofrecer fijo + internet (FLBBTV)</v>
      </c>
      <c r="Q3588">
        <f t="shared" si="282"/>
        <v>15</v>
      </c>
      <c r="R3588">
        <f>IFERROR(VLOOKUP($A3588,Registros!$B$2:$G$6000,6,0),IFERROR(INDEX(Winback!$C$2:$C$300,MATCH($A3588,Winback!$K$2:$K$300,0)),""))</f>
        <v>0</v>
      </c>
      <c r="S3588" t="str">
        <f t="shared" si="283"/>
        <v>+MOV</v>
      </c>
      <c r="T3588">
        <f t="shared" si="284"/>
        <v>1</v>
      </c>
    </row>
    <row r="3589" spans="1:20" x14ac:dyDescent="0.35">
      <c r="A3589" t="s">
        <v>17684</v>
      </c>
      <c r="B3589" t="s">
        <v>17685</v>
      </c>
      <c r="C3589" t="s">
        <v>17686</v>
      </c>
      <c r="D3589" t="s">
        <v>17687</v>
      </c>
      <c r="E3589">
        <f>IF(COUNTIFS(Registros!$A$2:$A$6000,"NP",Registros!$B$2:$B$6000,$A3589)&gt;0,1,0)</f>
        <v>0</v>
      </c>
      <c r="F3589">
        <f>IF($E3589=1,SUMIFS(Registros!$F$2:$F$6000,Registros!$A$2:$A$6000,"NP",Registros!$B$2:$B$6000,$A3589),0)</f>
        <v>0</v>
      </c>
      <c r="G3589">
        <f>IF(COUNTIFS(Registros!$A$2:$A$6000,"MOV",Registros!$B$2:$B$6000,$A3589)&gt;0,1,0)</f>
        <v>1</v>
      </c>
      <c r="H3589">
        <f>IF($G3589=1,SUMIFS(Registros!$F$2:$F$6000,Registros!$A$2:$A$6000,"MOV",Registros!$B$2:$B$6000,$A3589),0)</f>
        <v>15</v>
      </c>
      <c r="I3589">
        <f>IF(COUNTIFS(Registros!$A$2:$A$6000,"CS",Registros!$B$2:$B$6000,$A3589)&gt;0,1,0)</f>
        <v>0</v>
      </c>
      <c r="J3589">
        <f>IF($I3589=1,SUMIFS(Registros!$I$2:$I$6000,Registros!$A$2:$A$6000,"CS",Registros!$B$2:$B$6000,$A3589),0)</f>
        <v>0</v>
      </c>
      <c r="K3589">
        <f>IF(COUNTIFS(Winback!$K$2:$K$300,$A3589)&gt;0,1,0)</f>
        <v>0</v>
      </c>
      <c r="L3589">
        <f>IF(AND($K3589=1,LEFT($A3589,3)="WB-"),SUMIFS(Winback!$D$2:$D$300,Winback!$K$2:$K$300,$A3589),0)</f>
        <v>0</v>
      </c>
      <c r="M3589">
        <f>IF(OR($E3589=1,$G3589=1,SUMIFS(Registros!$J$2:$J$6000,Registros!$B$2:$B$6000,$A3589)&gt;0),1,0)</f>
        <v>1</v>
      </c>
      <c r="N3589">
        <f>IF($J3589&gt;0,1,IF(COUNTIFS(Registros!$A$2:$A$6000,"CS",Registros!$B$2:$B$6000,$A3589,Registros!$K$2:$K$6000,"&lt;&gt;")&gt;0,1,0))</f>
        <v>0</v>
      </c>
      <c r="O3589" t="str">
        <f t="shared" si="280"/>
        <v>SOLO MÓVIL</v>
      </c>
      <c r="P3589" t="str">
        <f t="shared" si="281"/>
        <v>Ofrecer fijo + internet (FLBBTV)</v>
      </c>
      <c r="Q3589">
        <f t="shared" si="282"/>
        <v>15</v>
      </c>
      <c r="R3589">
        <f>IFERROR(VLOOKUP($A3589,Registros!$B$2:$G$6000,6,0),IFERROR(INDEX(Winback!$C$2:$C$300,MATCH($A3589,Winback!$K$2:$K$300,0)),""))</f>
        <v>0</v>
      </c>
      <c r="S3589" t="str">
        <f t="shared" si="283"/>
        <v>+MOV</v>
      </c>
      <c r="T3589">
        <f t="shared" si="284"/>
        <v>1</v>
      </c>
    </row>
    <row r="3590" spans="1:20" x14ac:dyDescent="0.35">
      <c r="A3590" t="s">
        <v>17689</v>
      </c>
      <c r="B3590" t="s">
        <v>17690</v>
      </c>
      <c r="C3590" t="s">
        <v>17691</v>
      </c>
      <c r="D3590" t="s">
        <v>17692</v>
      </c>
      <c r="E3590">
        <f>IF(COUNTIFS(Registros!$A$2:$A$6000,"NP",Registros!$B$2:$B$6000,$A3590)&gt;0,1,0)</f>
        <v>0</v>
      </c>
      <c r="F3590">
        <f>IF($E3590=1,SUMIFS(Registros!$F$2:$F$6000,Registros!$A$2:$A$6000,"NP",Registros!$B$2:$B$6000,$A3590),0)</f>
        <v>0</v>
      </c>
      <c r="G3590">
        <f>IF(COUNTIFS(Registros!$A$2:$A$6000,"MOV",Registros!$B$2:$B$6000,$A3590)&gt;0,1,0)</f>
        <v>1</v>
      </c>
      <c r="H3590">
        <f>IF($G3590=1,SUMIFS(Registros!$F$2:$F$6000,Registros!$A$2:$A$6000,"MOV",Registros!$B$2:$B$6000,$A3590),0)</f>
        <v>15</v>
      </c>
      <c r="I3590">
        <f>IF(COUNTIFS(Registros!$A$2:$A$6000,"CS",Registros!$B$2:$B$6000,$A3590)&gt;0,1,0)</f>
        <v>0</v>
      </c>
      <c r="J3590">
        <f>IF($I3590=1,SUMIFS(Registros!$I$2:$I$6000,Registros!$A$2:$A$6000,"CS",Registros!$B$2:$B$6000,$A3590),0)</f>
        <v>0</v>
      </c>
      <c r="K3590">
        <f>IF(COUNTIFS(Winback!$K$2:$K$300,$A3590)&gt;0,1,0)</f>
        <v>0</v>
      </c>
      <c r="L3590">
        <f>IF(AND($K3590=1,LEFT($A3590,3)="WB-"),SUMIFS(Winback!$D$2:$D$300,Winback!$K$2:$K$300,$A3590),0)</f>
        <v>0</v>
      </c>
      <c r="M3590">
        <f>IF(OR($E3590=1,$G3590=1,SUMIFS(Registros!$J$2:$J$6000,Registros!$B$2:$B$6000,$A3590)&gt;0),1,0)</f>
        <v>1</v>
      </c>
      <c r="N3590">
        <f>IF($J3590&gt;0,1,IF(COUNTIFS(Registros!$A$2:$A$6000,"CS",Registros!$B$2:$B$6000,$A3590,Registros!$K$2:$K$6000,"&lt;&gt;")&gt;0,1,0))</f>
        <v>0</v>
      </c>
      <c r="O3590" t="str">
        <f t="shared" si="280"/>
        <v>SOLO MÓVIL</v>
      </c>
      <c r="P3590" t="str">
        <f t="shared" si="281"/>
        <v>Ofrecer fijo + internet (FLBBTV)</v>
      </c>
      <c r="Q3590">
        <f t="shared" si="282"/>
        <v>15</v>
      </c>
      <c r="R3590">
        <f>IFERROR(VLOOKUP($A3590,Registros!$B$2:$G$6000,6,0),IFERROR(INDEX(Winback!$C$2:$C$300,MATCH($A3590,Winback!$K$2:$K$300,0)),""))</f>
        <v>0</v>
      </c>
      <c r="S3590" t="str">
        <f t="shared" si="283"/>
        <v>+MOV</v>
      </c>
      <c r="T3590">
        <f t="shared" si="284"/>
        <v>1</v>
      </c>
    </row>
    <row r="3591" spans="1:20" x14ac:dyDescent="0.35">
      <c r="A3591" t="s">
        <v>17694</v>
      </c>
      <c r="B3591" t="s">
        <v>17695</v>
      </c>
      <c r="C3591" t="s">
        <v>17696</v>
      </c>
      <c r="D3591" t="s">
        <v>17697</v>
      </c>
      <c r="E3591">
        <f>IF(COUNTIFS(Registros!$A$2:$A$6000,"NP",Registros!$B$2:$B$6000,$A3591)&gt;0,1,0)</f>
        <v>0</v>
      </c>
      <c r="F3591">
        <f>IF($E3591=1,SUMIFS(Registros!$F$2:$F$6000,Registros!$A$2:$A$6000,"NP",Registros!$B$2:$B$6000,$A3591),0)</f>
        <v>0</v>
      </c>
      <c r="G3591">
        <f>IF(COUNTIFS(Registros!$A$2:$A$6000,"MOV",Registros!$B$2:$B$6000,$A3591)&gt;0,1,0)</f>
        <v>1</v>
      </c>
      <c r="H3591">
        <f>IF($G3591=1,SUMIFS(Registros!$F$2:$F$6000,Registros!$A$2:$A$6000,"MOV",Registros!$B$2:$B$6000,$A3591),0)</f>
        <v>15</v>
      </c>
      <c r="I3591">
        <f>IF(COUNTIFS(Registros!$A$2:$A$6000,"CS",Registros!$B$2:$B$6000,$A3591)&gt;0,1,0)</f>
        <v>0</v>
      </c>
      <c r="J3591">
        <f>IF($I3591=1,SUMIFS(Registros!$I$2:$I$6000,Registros!$A$2:$A$6000,"CS",Registros!$B$2:$B$6000,$A3591),0)</f>
        <v>0</v>
      </c>
      <c r="K3591">
        <f>IF(COUNTIFS(Winback!$K$2:$K$300,$A3591)&gt;0,1,0)</f>
        <v>0</v>
      </c>
      <c r="L3591">
        <f>IF(AND($K3591=1,LEFT($A3591,3)="WB-"),SUMIFS(Winback!$D$2:$D$300,Winback!$K$2:$K$300,$A3591),0)</f>
        <v>0</v>
      </c>
      <c r="M3591">
        <f>IF(OR($E3591=1,$G3591=1,SUMIFS(Registros!$J$2:$J$6000,Registros!$B$2:$B$6000,$A3591)&gt;0),1,0)</f>
        <v>1</v>
      </c>
      <c r="N3591">
        <f>IF($J3591&gt;0,1,IF(COUNTIFS(Registros!$A$2:$A$6000,"CS",Registros!$B$2:$B$6000,$A3591,Registros!$K$2:$K$6000,"&lt;&gt;")&gt;0,1,0))</f>
        <v>0</v>
      </c>
      <c r="O3591" t="str">
        <f t="shared" si="280"/>
        <v>SOLO MÓVIL</v>
      </c>
      <c r="P3591" t="str">
        <f t="shared" si="281"/>
        <v>Ofrecer fijo + internet (FLBBTV)</v>
      </c>
      <c r="Q3591">
        <f t="shared" si="282"/>
        <v>15</v>
      </c>
      <c r="R3591">
        <f>IFERROR(VLOOKUP($A3591,Registros!$B$2:$G$6000,6,0),IFERROR(INDEX(Winback!$C$2:$C$300,MATCH($A3591,Winback!$K$2:$K$300,0)),""))</f>
        <v>0</v>
      </c>
      <c r="S3591" t="str">
        <f t="shared" si="283"/>
        <v>+MOV</v>
      </c>
      <c r="T3591">
        <f t="shared" si="284"/>
        <v>1</v>
      </c>
    </row>
    <row r="3592" spans="1:20" x14ac:dyDescent="0.35">
      <c r="A3592" t="s">
        <v>17699</v>
      </c>
      <c r="B3592" t="s">
        <v>17700</v>
      </c>
      <c r="C3592" t="s">
        <v>17701</v>
      </c>
      <c r="D3592" t="s">
        <v>17702</v>
      </c>
      <c r="E3592">
        <f>IF(COUNTIFS(Registros!$A$2:$A$6000,"NP",Registros!$B$2:$B$6000,$A3592)&gt;0,1,0)</f>
        <v>0</v>
      </c>
      <c r="F3592">
        <f>IF($E3592=1,SUMIFS(Registros!$F$2:$F$6000,Registros!$A$2:$A$6000,"NP",Registros!$B$2:$B$6000,$A3592),0)</f>
        <v>0</v>
      </c>
      <c r="G3592">
        <f>IF(COUNTIFS(Registros!$A$2:$A$6000,"MOV",Registros!$B$2:$B$6000,$A3592)&gt;0,1,0)</f>
        <v>1</v>
      </c>
      <c r="H3592">
        <f>IF($G3592=1,SUMIFS(Registros!$F$2:$F$6000,Registros!$A$2:$A$6000,"MOV",Registros!$B$2:$B$6000,$A3592),0)</f>
        <v>15</v>
      </c>
      <c r="I3592">
        <f>IF(COUNTIFS(Registros!$A$2:$A$6000,"CS",Registros!$B$2:$B$6000,$A3592)&gt;0,1,0)</f>
        <v>0</v>
      </c>
      <c r="J3592">
        <f>IF($I3592=1,SUMIFS(Registros!$I$2:$I$6000,Registros!$A$2:$A$6000,"CS",Registros!$B$2:$B$6000,$A3592),0)</f>
        <v>0</v>
      </c>
      <c r="K3592">
        <f>IF(COUNTIFS(Winback!$K$2:$K$300,$A3592)&gt;0,1,0)</f>
        <v>0</v>
      </c>
      <c r="L3592">
        <f>IF(AND($K3592=1,LEFT($A3592,3)="WB-"),SUMIFS(Winback!$D$2:$D$300,Winback!$K$2:$K$300,$A3592),0)</f>
        <v>0</v>
      </c>
      <c r="M3592">
        <f>IF(OR($E3592=1,$G3592=1,SUMIFS(Registros!$J$2:$J$6000,Registros!$B$2:$B$6000,$A3592)&gt;0),1,0)</f>
        <v>1</v>
      </c>
      <c r="N3592">
        <f>IF($J3592&gt;0,1,IF(COUNTIFS(Registros!$A$2:$A$6000,"CS",Registros!$B$2:$B$6000,$A3592,Registros!$K$2:$K$6000,"&lt;&gt;")&gt;0,1,0))</f>
        <v>0</v>
      </c>
      <c r="O3592" t="str">
        <f t="shared" si="280"/>
        <v>SOLO MÓVIL</v>
      </c>
      <c r="P3592" t="str">
        <f t="shared" si="281"/>
        <v>Ofrecer fijo + internet (FLBBTV)</v>
      </c>
      <c r="Q3592">
        <f t="shared" si="282"/>
        <v>15</v>
      </c>
      <c r="R3592">
        <f>IFERROR(VLOOKUP($A3592,Registros!$B$2:$G$6000,6,0),IFERROR(INDEX(Winback!$C$2:$C$300,MATCH($A3592,Winback!$K$2:$K$300,0)),""))</f>
        <v>0</v>
      </c>
      <c r="S3592" t="str">
        <f t="shared" si="283"/>
        <v>+MOV</v>
      </c>
      <c r="T3592">
        <f t="shared" si="284"/>
        <v>1</v>
      </c>
    </row>
    <row r="3593" spans="1:20" x14ac:dyDescent="0.35">
      <c r="A3593" t="s">
        <v>17704</v>
      </c>
      <c r="B3593" t="s">
        <v>17705</v>
      </c>
      <c r="C3593" t="s">
        <v>17706</v>
      </c>
      <c r="D3593" t="s">
        <v>17707</v>
      </c>
      <c r="E3593">
        <f>IF(COUNTIFS(Registros!$A$2:$A$6000,"NP",Registros!$B$2:$B$6000,$A3593)&gt;0,1,0)</f>
        <v>0</v>
      </c>
      <c r="F3593">
        <f>IF($E3593=1,SUMIFS(Registros!$F$2:$F$6000,Registros!$A$2:$A$6000,"NP",Registros!$B$2:$B$6000,$A3593),0)</f>
        <v>0</v>
      </c>
      <c r="G3593">
        <f>IF(COUNTIFS(Registros!$A$2:$A$6000,"MOV",Registros!$B$2:$B$6000,$A3593)&gt;0,1,0)</f>
        <v>1</v>
      </c>
      <c r="H3593">
        <f>IF($G3593=1,SUMIFS(Registros!$F$2:$F$6000,Registros!$A$2:$A$6000,"MOV",Registros!$B$2:$B$6000,$A3593),0)</f>
        <v>17.579999999999998</v>
      </c>
      <c r="I3593">
        <f>IF(COUNTIFS(Registros!$A$2:$A$6000,"CS",Registros!$B$2:$B$6000,$A3593)&gt;0,1,0)</f>
        <v>0</v>
      </c>
      <c r="J3593">
        <f>IF($I3593=1,SUMIFS(Registros!$I$2:$I$6000,Registros!$A$2:$A$6000,"CS",Registros!$B$2:$B$6000,$A3593),0)</f>
        <v>0</v>
      </c>
      <c r="K3593">
        <f>IF(COUNTIFS(Winback!$K$2:$K$300,$A3593)&gt;0,1,0)</f>
        <v>0</v>
      </c>
      <c r="L3593">
        <f>IF(AND($K3593=1,LEFT($A3593,3)="WB-"),SUMIFS(Winback!$D$2:$D$300,Winback!$K$2:$K$300,$A3593),0)</f>
        <v>0</v>
      </c>
      <c r="M3593">
        <f>IF(OR($E3593=1,$G3593=1,SUMIFS(Registros!$J$2:$J$6000,Registros!$B$2:$B$6000,$A3593)&gt;0),1,0)</f>
        <v>1</v>
      </c>
      <c r="N3593">
        <f>IF($J3593&gt;0,1,IF(COUNTIFS(Registros!$A$2:$A$6000,"CS",Registros!$B$2:$B$6000,$A3593,Registros!$K$2:$K$6000,"&lt;&gt;")&gt;0,1,0))</f>
        <v>0</v>
      </c>
      <c r="O3593" t="str">
        <f t="shared" si="280"/>
        <v>SOLO MÓVIL</v>
      </c>
      <c r="P3593" t="str">
        <f t="shared" si="281"/>
        <v>Ofrecer fijo + internet (FLBBTV)</v>
      </c>
      <c r="Q3593">
        <f t="shared" si="282"/>
        <v>17.579999999999998</v>
      </c>
      <c r="R3593">
        <f>IFERROR(VLOOKUP($A3593,Registros!$B$2:$G$6000,6,0),IFERROR(INDEX(Winback!$C$2:$C$300,MATCH($A3593,Winback!$K$2:$K$300,0)),""))</f>
        <v>0</v>
      </c>
      <c r="S3593" t="str">
        <f t="shared" si="283"/>
        <v>+MOV</v>
      </c>
      <c r="T3593">
        <f t="shared" si="284"/>
        <v>1</v>
      </c>
    </row>
    <row r="3594" spans="1:20" x14ac:dyDescent="0.35">
      <c r="A3594" t="s">
        <v>17708</v>
      </c>
      <c r="B3594" t="s">
        <v>17709</v>
      </c>
      <c r="C3594" t="s">
        <v>17710</v>
      </c>
      <c r="D3594" t="s">
        <v>17711</v>
      </c>
      <c r="E3594">
        <f>IF(COUNTIFS(Registros!$A$2:$A$6000,"NP",Registros!$B$2:$B$6000,$A3594)&gt;0,1,0)</f>
        <v>0</v>
      </c>
      <c r="F3594">
        <f>IF($E3594=1,SUMIFS(Registros!$F$2:$F$6000,Registros!$A$2:$A$6000,"NP",Registros!$B$2:$B$6000,$A3594),0)</f>
        <v>0</v>
      </c>
      <c r="G3594">
        <f>IF(COUNTIFS(Registros!$A$2:$A$6000,"MOV",Registros!$B$2:$B$6000,$A3594)&gt;0,1,0)</f>
        <v>1</v>
      </c>
      <c r="H3594">
        <f>IF($G3594=1,SUMIFS(Registros!$F$2:$F$6000,Registros!$A$2:$A$6000,"MOV",Registros!$B$2:$B$6000,$A3594),0)</f>
        <v>15</v>
      </c>
      <c r="I3594">
        <f>IF(COUNTIFS(Registros!$A$2:$A$6000,"CS",Registros!$B$2:$B$6000,$A3594)&gt;0,1,0)</f>
        <v>0</v>
      </c>
      <c r="J3594">
        <f>IF($I3594=1,SUMIFS(Registros!$I$2:$I$6000,Registros!$A$2:$A$6000,"CS",Registros!$B$2:$B$6000,$A3594),0)</f>
        <v>0</v>
      </c>
      <c r="K3594">
        <f>IF(COUNTIFS(Winback!$K$2:$K$300,$A3594)&gt;0,1,0)</f>
        <v>0</v>
      </c>
      <c r="L3594">
        <f>IF(AND($K3594=1,LEFT($A3594,3)="WB-"),SUMIFS(Winback!$D$2:$D$300,Winback!$K$2:$K$300,$A3594),0)</f>
        <v>0</v>
      </c>
      <c r="M3594">
        <f>IF(OR($E3594=1,$G3594=1,SUMIFS(Registros!$J$2:$J$6000,Registros!$B$2:$B$6000,$A3594)&gt;0),1,0)</f>
        <v>1</v>
      </c>
      <c r="N3594">
        <f>IF($J3594&gt;0,1,IF(COUNTIFS(Registros!$A$2:$A$6000,"CS",Registros!$B$2:$B$6000,$A3594,Registros!$K$2:$K$6000,"&lt;&gt;")&gt;0,1,0))</f>
        <v>0</v>
      </c>
      <c r="O3594" t="str">
        <f t="shared" si="280"/>
        <v>SOLO MÓVIL</v>
      </c>
      <c r="P3594" t="str">
        <f t="shared" si="281"/>
        <v>Ofrecer fijo + internet (FLBBTV)</v>
      </c>
      <c r="Q3594">
        <f t="shared" si="282"/>
        <v>15</v>
      </c>
      <c r="R3594">
        <f>IFERROR(VLOOKUP($A3594,Registros!$B$2:$G$6000,6,0),IFERROR(INDEX(Winback!$C$2:$C$300,MATCH($A3594,Winback!$K$2:$K$300,0)),""))</f>
        <v>0</v>
      </c>
      <c r="S3594" t="str">
        <f t="shared" si="283"/>
        <v>+MOV</v>
      </c>
      <c r="T3594">
        <f t="shared" si="284"/>
        <v>1</v>
      </c>
    </row>
    <row r="3595" spans="1:20" x14ac:dyDescent="0.35">
      <c r="A3595" t="s">
        <v>17713</v>
      </c>
      <c r="B3595" t="s">
        <v>17714</v>
      </c>
      <c r="C3595" t="s">
        <v>17715</v>
      </c>
      <c r="D3595" t="s">
        <v>17716</v>
      </c>
      <c r="E3595">
        <f>IF(COUNTIFS(Registros!$A$2:$A$6000,"NP",Registros!$B$2:$B$6000,$A3595)&gt;0,1,0)</f>
        <v>0</v>
      </c>
      <c r="F3595">
        <f>IF($E3595=1,SUMIFS(Registros!$F$2:$F$6000,Registros!$A$2:$A$6000,"NP",Registros!$B$2:$B$6000,$A3595),0)</f>
        <v>0</v>
      </c>
      <c r="G3595">
        <f>IF(COUNTIFS(Registros!$A$2:$A$6000,"MOV",Registros!$B$2:$B$6000,$A3595)&gt;0,1,0)</f>
        <v>1</v>
      </c>
      <c r="H3595">
        <f>IF($G3595=1,SUMIFS(Registros!$F$2:$F$6000,Registros!$A$2:$A$6000,"MOV",Registros!$B$2:$B$6000,$A3595),0)</f>
        <v>15</v>
      </c>
      <c r="I3595">
        <f>IF(COUNTIFS(Registros!$A$2:$A$6000,"CS",Registros!$B$2:$B$6000,$A3595)&gt;0,1,0)</f>
        <v>0</v>
      </c>
      <c r="J3595">
        <f>IF($I3595=1,SUMIFS(Registros!$I$2:$I$6000,Registros!$A$2:$A$6000,"CS",Registros!$B$2:$B$6000,$A3595),0)</f>
        <v>0</v>
      </c>
      <c r="K3595">
        <f>IF(COUNTIFS(Winback!$K$2:$K$300,$A3595)&gt;0,1,0)</f>
        <v>0</v>
      </c>
      <c r="L3595">
        <f>IF(AND($K3595=1,LEFT($A3595,3)="WB-"),SUMIFS(Winback!$D$2:$D$300,Winback!$K$2:$K$300,$A3595),0)</f>
        <v>0</v>
      </c>
      <c r="M3595">
        <f>IF(OR($E3595=1,$G3595=1,SUMIFS(Registros!$J$2:$J$6000,Registros!$B$2:$B$6000,$A3595)&gt;0),1,0)</f>
        <v>1</v>
      </c>
      <c r="N3595">
        <f>IF($J3595&gt;0,1,IF(COUNTIFS(Registros!$A$2:$A$6000,"CS",Registros!$B$2:$B$6000,$A3595,Registros!$K$2:$K$6000,"&lt;&gt;")&gt;0,1,0))</f>
        <v>0</v>
      </c>
      <c r="O3595" t="str">
        <f t="shared" si="280"/>
        <v>SOLO MÓVIL</v>
      </c>
      <c r="P3595" t="str">
        <f t="shared" si="281"/>
        <v>Ofrecer fijo + internet (FLBBTV)</v>
      </c>
      <c r="Q3595">
        <f t="shared" si="282"/>
        <v>15</v>
      </c>
      <c r="R3595">
        <f>IFERROR(VLOOKUP($A3595,Registros!$B$2:$G$6000,6,0),IFERROR(INDEX(Winback!$C$2:$C$300,MATCH($A3595,Winback!$K$2:$K$300,0)),""))</f>
        <v>0</v>
      </c>
      <c r="S3595" t="str">
        <f t="shared" si="283"/>
        <v>+MOV</v>
      </c>
      <c r="T3595">
        <f t="shared" si="284"/>
        <v>1</v>
      </c>
    </row>
    <row r="3596" spans="1:20" x14ac:dyDescent="0.35">
      <c r="A3596" t="s">
        <v>17718</v>
      </c>
      <c r="B3596" t="s">
        <v>17719</v>
      </c>
      <c r="C3596" t="s">
        <v>17720</v>
      </c>
      <c r="D3596" t="s">
        <v>17721</v>
      </c>
      <c r="E3596">
        <f>IF(COUNTIFS(Registros!$A$2:$A$6000,"NP",Registros!$B$2:$B$6000,$A3596)&gt;0,1,0)</f>
        <v>0</v>
      </c>
      <c r="F3596">
        <f>IF($E3596=1,SUMIFS(Registros!$F$2:$F$6000,Registros!$A$2:$A$6000,"NP",Registros!$B$2:$B$6000,$A3596),0)</f>
        <v>0</v>
      </c>
      <c r="G3596">
        <f>IF(COUNTIFS(Registros!$A$2:$A$6000,"MOV",Registros!$B$2:$B$6000,$A3596)&gt;0,1,0)</f>
        <v>1</v>
      </c>
      <c r="H3596">
        <f>IF($G3596=1,SUMIFS(Registros!$F$2:$F$6000,Registros!$A$2:$A$6000,"MOV",Registros!$B$2:$B$6000,$A3596),0)</f>
        <v>15</v>
      </c>
      <c r="I3596">
        <f>IF(COUNTIFS(Registros!$A$2:$A$6000,"CS",Registros!$B$2:$B$6000,$A3596)&gt;0,1,0)</f>
        <v>0</v>
      </c>
      <c r="J3596">
        <f>IF($I3596=1,SUMIFS(Registros!$I$2:$I$6000,Registros!$A$2:$A$6000,"CS",Registros!$B$2:$B$6000,$A3596),0)</f>
        <v>0</v>
      </c>
      <c r="K3596">
        <f>IF(COUNTIFS(Winback!$K$2:$K$300,$A3596)&gt;0,1,0)</f>
        <v>0</v>
      </c>
      <c r="L3596">
        <f>IF(AND($K3596=1,LEFT($A3596,3)="WB-"),SUMIFS(Winback!$D$2:$D$300,Winback!$K$2:$K$300,$A3596),0)</f>
        <v>0</v>
      </c>
      <c r="M3596">
        <f>IF(OR($E3596=1,$G3596=1,SUMIFS(Registros!$J$2:$J$6000,Registros!$B$2:$B$6000,$A3596)&gt;0),1,0)</f>
        <v>1</v>
      </c>
      <c r="N3596">
        <f>IF($J3596&gt;0,1,IF(COUNTIFS(Registros!$A$2:$A$6000,"CS",Registros!$B$2:$B$6000,$A3596,Registros!$K$2:$K$6000,"&lt;&gt;")&gt;0,1,0))</f>
        <v>0</v>
      </c>
      <c r="O3596" t="str">
        <f t="shared" si="280"/>
        <v>SOLO MÓVIL</v>
      </c>
      <c r="P3596" t="str">
        <f t="shared" si="281"/>
        <v>Ofrecer fijo + internet (FLBBTV)</v>
      </c>
      <c r="Q3596">
        <f t="shared" si="282"/>
        <v>15</v>
      </c>
      <c r="R3596">
        <f>IFERROR(VLOOKUP($A3596,Registros!$B$2:$G$6000,6,0),IFERROR(INDEX(Winback!$C$2:$C$300,MATCH($A3596,Winback!$K$2:$K$300,0)),""))</f>
        <v>0</v>
      </c>
      <c r="S3596" t="str">
        <f t="shared" si="283"/>
        <v>+MOV</v>
      </c>
      <c r="T3596">
        <f t="shared" si="284"/>
        <v>1</v>
      </c>
    </row>
    <row r="3597" spans="1:20" x14ac:dyDescent="0.35">
      <c r="A3597" t="s">
        <v>17723</v>
      </c>
      <c r="B3597" t="s">
        <v>17724</v>
      </c>
      <c r="C3597" t="s">
        <v>17720</v>
      </c>
      <c r="D3597" t="s">
        <v>17721</v>
      </c>
      <c r="E3597">
        <f>IF(COUNTIFS(Registros!$A$2:$A$6000,"NP",Registros!$B$2:$B$6000,$A3597)&gt;0,1,0)</f>
        <v>0</v>
      </c>
      <c r="F3597">
        <f>IF($E3597=1,SUMIFS(Registros!$F$2:$F$6000,Registros!$A$2:$A$6000,"NP",Registros!$B$2:$B$6000,$A3597),0)</f>
        <v>0</v>
      </c>
      <c r="G3597">
        <f>IF(COUNTIFS(Registros!$A$2:$A$6000,"MOV",Registros!$B$2:$B$6000,$A3597)&gt;0,1,0)</f>
        <v>1</v>
      </c>
      <c r="H3597">
        <f>IF($G3597=1,SUMIFS(Registros!$F$2:$F$6000,Registros!$A$2:$A$6000,"MOV",Registros!$B$2:$B$6000,$A3597),0)</f>
        <v>15</v>
      </c>
      <c r="I3597">
        <f>IF(COUNTIFS(Registros!$A$2:$A$6000,"CS",Registros!$B$2:$B$6000,$A3597)&gt;0,1,0)</f>
        <v>0</v>
      </c>
      <c r="J3597">
        <f>IF($I3597=1,SUMIFS(Registros!$I$2:$I$6000,Registros!$A$2:$A$6000,"CS",Registros!$B$2:$B$6000,$A3597),0)</f>
        <v>0</v>
      </c>
      <c r="K3597">
        <f>IF(COUNTIFS(Winback!$K$2:$K$300,$A3597)&gt;0,1,0)</f>
        <v>0</v>
      </c>
      <c r="L3597">
        <f>IF(AND($K3597=1,LEFT($A3597,3)="WB-"),SUMIFS(Winback!$D$2:$D$300,Winback!$K$2:$K$300,$A3597),0)</f>
        <v>0</v>
      </c>
      <c r="M3597">
        <f>IF(OR($E3597=1,$G3597=1,SUMIFS(Registros!$J$2:$J$6000,Registros!$B$2:$B$6000,$A3597)&gt;0),1,0)</f>
        <v>1</v>
      </c>
      <c r="N3597">
        <f>IF($J3597&gt;0,1,IF(COUNTIFS(Registros!$A$2:$A$6000,"CS",Registros!$B$2:$B$6000,$A3597,Registros!$K$2:$K$6000,"&lt;&gt;")&gt;0,1,0))</f>
        <v>0</v>
      </c>
      <c r="O3597" t="str">
        <f t="shared" si="280"/>
        <v>SOLO MÓVIL</v>
      </c>
      <c r="P3597" t="str">
        <f t="shared" si="281"/>
        <v>Ofrecer fijo + internet (FLBBTV)</v>
      </c>
      <c r="Q3597">
        <f t="shared" si="282"/>
        <v>15</v>
      </c>
      <c r="R3597">
        <f>IFERROR(VLOOKUP($A3597,Registros!$B$2:$G$6000,6,0),IFERROR(INDEX(Winback!$C$2:$C$300,MATCH($A3597,Winback!$K$2:$K$300,0)),""))</f>
        <v>0</v>
      </c>
      <c r="S3597" t="str">
        <f t="shared" si="283"/>
        <v>+MOV</v>
      </c>
      <c r="T3597">
        <f t="shared" si="284"/>
        <v>1</v>
      </c>
    </row>
    <row r="3598" spans="1:20" x14ac:dyDescent="0.35">
      <c r="A3598" t="s">
        <v>17726</v>
      </c>
      <c r="B3598" t="s">
        <v>17727</v>
      </c>
      <c r="C3598" t="s">
        <v>17728</v>
      </c>
      <c r="D3598" t="s">
        <v>17729</v>
      </c>
      <c r="E3598">
        <f>IF(COUNTIFS(Registros!$A$2:$A$6000,"NP",Registros!$B$2:$B$6000,$A3598)&gt;0,1,0)</f>
        <v>0</v>
      </c>
      <c r="F3598">
        <f>IF($E3598=1,SUMIFS(Registros!$F$2:$F$6000,Registros!$A$2:$A$6000,"NP",Registros!$B$2:$B$6000,$A3598),0)</f>
        <v>0</v>
      </c>
      <c r="G3598">
        <f>IF(COUNTIFS(Registros!$A$2:$A$6000,"MOV",Registros!$B$2:$B$6000,$A3598)&gt;0,1,0)</f>
        <v>1</v>
      </c>
      <c r="H3598">
        <f>IF($G3598=1,SUMIFS(Registros!$F$2:$F$6000,Registros!$A$2:$A$6000,"MOV",Registros!$B$2:$B$6000,$A3598),0)</f>
        <v>15</v>
      </c>
      <c r="I3598">
        <f>IF(COUNTIFS(Registros!$A$2:$A$6000,"CS",Registros!$B$2:$B$6000,$A3598)&gt;0,1,0)</f>
        <v>0</v>
      </c>
      <c r="J3598">
        <f>IF($I3598=1,SUMIFS(Registros!$I$2:$I$6000,Registros!$A$2:$A$6000,"CS",Registros!$B$2:$B$6000,$A3598),0)</f>
        <v>0</v>
      </c>
      <c r="K3598">
        <f>IF(COUNTIFS(Winback!$K$2:$K$300,$A3598)&gt;0,1,0)</f>
        <v>0</v>
      </c>
      <c r="L3598">
        <f>IF(AND($K3598=1,LEFT($A3598,3)="WB-"),SUMIFS(Winback!$D$2:$D$300,Winback!$K$2:$K$300,$A3598),0)</f>
        <v>0</v>
      </c>
      <c r="M3598">
        <f>IF(OR($E3598=1,$G3598=1,SUMIFS(Registros!$J$2:$J$6000,Registros!$B$2:$B$6000,$A3598)&gt;0),1,0)</f>
        <v>1</v>
      </c>
      <c r="N3598">
        <f>IF($J3598&gt;0,1,IF(COUNTIFS(Registros!$A$2:$A$6000,"CS",Registros!$B$2:$B$6000,$A3598,Registros!$K$2:$K$6000,"&lt;&gt;")&gt;0,1,0))</f>
        <v>0</v>
      </c>
      <c r="O3598" t="str">
        <f t="shared" si="280"/>
        <v>SOLO MÓVIL</v>
      </c>
      <c r="P3598" t="str">
        <f t="shared" si="281"/>
        <v>Ofrecer fijo + internet (FLBBTV)</v>
      </c>
      <c r="Q3598">
        <f t="shared" si="282"/>
        <v>15</v>
      </c>
      <c r="R3598">
        <f>IFERROR(VLOOKUP($A3598,Registros!$B$2:$G$6000,6,0),IFERROR(INDEX(Winback!$C$2:$C$300,MATCH($A3598,Winback!$K$2:$K$300,0)),""))</f>
        <v>0</v>
      </c>
      <c r="S3598" t="str">
        <f t="shared" si="283"/>
        <v>+MOV</v>
      </c>
      <c r="T3598">
        <f t="shared" si="284"/>
        <v>1</v>
      </c>
    </row>
    <row r="3599" spans="1:20" x14ac:dyDescent="0.35">
      <c r="A3599" t="s">
        <v>17731</v>
      </c>
      <c r="B3599" t="s">
        <v>17732</v>
      </c>
      <c r="C3599" t="s">
        <v>17733</v>
      </c>
      <c r="D3599" t="s">
        <v>17734</v>
      </c>
      <c r="E3599">
        <f>IF(COUNTIFS(Registros!$A$2:$A$6000,"NP",Registros!$B$2:$B$6000,$A3599)&gt;0,1,0)</f>
        <v>0</v>
      </c>
      <c r="F3599">
        <f>IF($E3599=1,SUMIFS(Registros!$F$2:$F$6000,Registros!$A$2:$A$6000,"NP",Registros!$B$2:$B$6000,$A3599),0)</f>
        <v>0</v>
      </c>
      <c r="G3599">
        <f>IF(COUNTIFS(Registros!$A$2:$A$6000,"MOV",Registros!$B$2:$B$6000,$A3599)&gt;0,1,0)</f>
        <v>1</v>
      </c>
      <c r="H3599">
        <f>IF($G3599=1,SUMIFS(Registros!$F$2:$F$6000,Registros!$A$2:$A$6000,"MOV",Registros!$B$2:$B$6000,$A3599),0)</f>
        <v>15</v>
      </c>
      <c r="I3599">
        <f>IF(COUNTIFS(Registros!$A$2:$A$6000,"CS",Registros!$B$2:$B$6000,$A3599)&gt;0,1,0)</f>
        <v>0</v>
      </c>
      <c r="J3599">
        <f>IF($I3599=1,SUMIFS(Registros!$I$2:$I$6000,Registros!$A$2:$A$6000,"CS",Registros!$B$2:$B$6000,$A3599),0)</f>
        <v>0</v>
      </c>
      <c r="K3599">
        <f>IF(COUNTIFS(Winback!$K$2:$K$300,$A3599)&gt;0,1,0)</f>
        <v>0</v>
      </c>
      <c r="L3599">
        <f>IF(AND($K3599=1,LEFT($A3599,3)="WB-"),SUMIFS(Winback!$D$2:$D$300,Winback!$K$2:$K$300,$A3599),0)</f>
        <v>0</v>
      </c>
      <c r="M3599">
        <f>IF(OR($E3599=1,$G3599=1,SUMIFS(Registros!$J$2:$J$6000,Registros!$B$2:$B$6000,$A3599)&gt;0),1,0)</f>
        <v>1</v>
      </c>
      <c r="N3599">
        <f>IF($J3599&gt;0,1,IF(COUNTIFS(Registros!$A$2:$A$6000,"CS",Registros!$B$2:$B$6000,$A3599,Registros!$K$2:$K$6000,"&lt;&gt;")&gt;0,1,0))</f>
        <v>0</v>
      </c>
      <c r="O3599" t="str">
        <f t="shared" si="280"/>
        <v>SOLO MÓVIL</v>
      </c>
      <c r="P3599" t="str">
        <f t="shared" si="281"/>
        <v>Ofrecer fijo + internet (FLBBTV)</v>
      </c>
      <c r="Q3599">
        <f t="shared" si="282"/>
        <v>15</v>
      </c>
      <c r="R3599">
        <f>IFERROR(VLOOKUP($A3599,Registros!$B$2:$G$6000,6,0),IFERROR(INDEX(Winback!$C$2:$C$300,MATCH($A3599,Winback!$K$2:$K$300,0)),""))</f>
        <v>0</v>
      </c>
      <c r="S3599" t="str">
        <f t="shared" si="283"/>
        <v>+MOV</v>
      </c>
      <c r="T3599">
        <f t="shared" si="284"/>
        <v>1</v>
      </c>
    </row>
    <row r="3600" spans="1:20" x14ac:dyDescent="0.35">
      <c r="A3600" t="s">
        <v>17736</v>
      </c>
      <c r="B3600" t="s">
        <v>17737</v>
      </c>
      <c r="C3600" t="s">
        <v>17738</v>
      </c>
      <c r="D3600" t="s">
        <v>17739</v>
      </c>
      <c r="E3600">
        <f>IF(COUNTIFS(Registros!$A$2:$A$6000,"NP",Registros!$B$2:$B$6000,$A3600)&gt;0,1,0)</f>
        <v>0</v>
      </c>
      <c r="F3600">
        <f>IF($E3600=1,SUMIFS(Registros!$F$2:$F$6000,Registros!$A$2:$A$6000,"NP",Registros!$B$2:$B$6000,$A3600),0)</f>
        <v>0</v>
      </c>
      <c r="G3600">
        <f>IF(COUNTIFS(Registros!$A$2:$A$6000,"MOV",Registros!$B$2:$B$6000,$A3600)&gt;0,1,0)</f>
        <v>1</v>
      </c>
      <c r="H3600">
        <f>IF($G3600=1,SUMIFS(Registros!$F$2:$F$6000,Registros!$A$2:$A$6000,"MOV",Registros!$B$2:$B$6000,$A3600),0)</f>
        <v>16.25</v>
      </c>
      <c r="I3600">
        <f>IF(COUNTIFS(Registros!$A$2:$A$6000,"CS",Registros!$B$2:$B$6000,$A3600)&gt;0,1,0)</f>
        <v>0</v>
      </c>
      <c r="J3600">
        <f>IF($I3600=1,SUMIFS(Registros!$I$2:$I$6000,Registros!$A$2:$A$6000,"CS",Registros!$B$2:$B$6000,$A3600),0)</f>
        <v>0</v>
      </c>
      <c r="K3600">
        <f>IF(COUNTIFS(Winback!$K$2:$K$300,$A3600)&gt;0,1,0)</f>
        <v>0</v>
      </c>
      <c r="L3600">
        <f>IF(AND($K3600=1,LEFT($A3600,3)="WB-"),SUMIFS(Winback!$D$2:$D$300,Winback!$K$2:$K$300,$A3600),0)</f>
        <v>0</v>
      </c>
      <c r="M3600">
        <f>IF(OR($E3600=1,$G3600=1,SUMIFS(Registros!$J$2:$J$6000,Registros!$B$2:$B$6000,$A3600)&gt;0),1,0)</f>
        <v>1</v>
      </c>
      <c r="N3600">
        <f>IF($J3600&gt;0,1,IF(COUNTIFS(Registros!$A$2:$A$6000,"CS",Registros!$B$2:$B$6000,$A3600,Registros!$K$2:$K$6000,"&lt;&gt;")&gt;0,1,0))</f>
        <v>0</v>
      </c>
      <c r="O3600" t="str">
        <f t="shared" si="280"/>
        <v>SOLO MÓVIL</v>
      </c>
      <c r="P3600" t="str">
        <f t="shared" si="281"/>
        <v>Ofrecer fijo + internet (FLBBTV)</v>
      </c>
      <c r="Q3600">
        <f t="shared" si="282"/>
        <v>16.25</v>
      </c>
      <c r="R3600">
        <f>IFERROR(VLOOKUP($A3600,Registros!$B$2:$G$6000,6,0),IFERROR(INDEX(Winback!$C$2:$C$300,MATCH($A3600,Winback!$K$2:$K$300,0)),""))</f>
        <v>0</v>
      </c>
      <c r="S3600" t="str">
        <f t="shared" si="283"/>
        <v>+MOV</v>
      </c>
      <c r="T3600">
        <f t="shared" si="284"/>
        <v>1</v>
      </c>
    </row>
    <row r="3601" spans="1:20" x14ac:dyDescent="0.35">
      <c r="A3601" t="s">
        <v>17741</v>
      </c>
      <c r="B3601" t="s">
        <v>17742</v>
      </c>
      <c r="C3601" t="s">
        <v>17743</v>
      </c>
      <c r="D3601" t="s">
        <v>17744</v>
      </c>
      <c r="E3601">
        <f>IF(COUNTIFS(Registros!$A$2:$A$6000,"NP",Registros!$B$2:$B$6000,$A3601)&gt;0,1,0)</f>
        <v>0</v>
      </c>
      <c r="F3601">
        <f>IF($E3601=1,SUMIFS(Registros!$F$2:$F$6000,Registros!$A$2:$A$6000,"NP",Registros!$B$2:$B$6000,$A3601),0)</f>
        <v>0</v>
      </c>
      <c r="G3601">
        <f>IF(COUNTIFS(Registros!$A$2:$A$6000,"MOV",Registros!$B$2:$B$6000,$A3601)&gt;0,1,0)</f>
        <v>1</v>
      </c>
      <c r="H3601">
        <f>IF($G3601=1,SUMIFS(Registros!$F$2:$F$6000,Registros!$A$2:$A$6000,"MOV",Registros!$B$2:$B$6000,$A3601),0)</f>
        <v>15</v>
      </c>
      <c r="I3601">
        <f>IF(COUNTIFS(Registros!$A$2:$A$6000,"CS",Registros!$B$2:$B$6000,$A3601)&gt;0,1,0)</f>
        <v>0</v>
      </c>
      <c r="J3601">
        <f>IF($I3601=1,SUMIFS(Registros!$I$2:$I$6000,Registros!$A$2:$A$6000,"CS",Registros!$B$2:$B$6000,$A3601),0)</f>
        <v>0</v>
      </c>
      <c r="K3601">
        <f>IF(COUNTIFS(Winback!$K$2:$K$300,$A3601)&gt;0,1,0)</f>
        <v>0</v>
      </c>
      <c r="L3601">
        <f>IF(AND($K3601=1,LEFT($A3601,3)="WB-"),SUMIFS(Winback!$D$2:$D$300,Winback!$K$2:$K$300,$A3601),0)</f>
        <v>0</v>
      </c>
      <c r="M3601">
        <f>IF(OR($E3601=1,$G3601=1,SUMIFS(Registros!$J$2:$J$6000,Registros!$B$2:$B$6000,$A3601)&gt;0),1,0)</f>
        <v>1</v>
      </c>
      <c r="N3601">
        <f>IF($J3601&gt;0,1,IF(COUNTIFS(Registros!$A$2:$A$6000,"CS",Registros!$B$2:$B$6000,$A3601,Registros!$K$2:$K$6000,"&lt;&gt;")&gt;0,1,0))</f>
        <v>0</v>
      </c>
      <c r="O3601" t="str">
        <f t="shared" si="280"/>
        <v>SOLO MÓVIL</v>
      </c>
      <c r="P3601" t="str">
        <f t="shared" si="281"/>
        <v>Ofrecer fijo + internet (FLBBTV)</v>
      </c>
      <c r="Q3601">
        <f t="shared" si="282"/>
        <v>15</v>
      </c>
      <c r="R3601">
        <f>IFERROR(VLOOKUP($A3601,Registros!$B$2:$G$6000,6,0),IFERROR(INDEX(Winback!$C$2:$C$300,MATCH($A3601,Winback!$K$2:$K$300,0)),""))</f>
        <v>0</v>
      </c>
      <c r="S3601" t="str">
        <f t="shared" si="283"/>
        <v>+MOV</v>
      </c>
      <c r="T3601">
        <f t="shared" si="284"/>
        <v>1</v>
      </c>
    </row>
    <row r="3602" spans="1:20" x14ac:dyDescent="0.35">
      <c r="A3602" t="s">
        <v>17746</v>
      </c>
      <c r="B3602" t="s">
        <v>17747</v>
      </c>
      <c r="C3602" t="s">
        <v>17748</v>
      </c>
      <c r="D3602" t="s">
        <v>17749</v>
      </c>
      <c r="E3602">
        <f>IF(COUNTIFS(Registros!$A$2:$A$6000,"NP",Registros!$B$2:$B$6000,$A3602)&gt;0,1,0)</f>
        <v>0</v>
      </c>
      <c r="F3602">
        <f>IF($E3602=1,SUMIFS(Registros!$F$2:$F$6000,Registros!$A$2:$A$6000,"NP",Registros!$B$2:$B$6000,$A3602),0)</f>
        <v>0</v>
      </c>
      <c r="G3602">
        <f>IF(COUNTIFS(Registros!$A$2:$A$6000,"MOV",Registros!$B$2:$B$6000,$A3602)&gt;0,1,0)</f>
        <v>1</v>
      </c>
      <c r="H3602">
        <f>IF($G3602=1,SUMIFS(Registros!$F$2:$F$6000,Registros!$A$2:$A$6000,"MOV",Registros!$B$2:$B$6000,$A3602),0)</f>
        <v>15</v>
      </c>
      <c r="I3602">
        <f>IF(COUNTIFS(Registros!$A$2:$A$6000,"CS",Registros!$B$2:$B$6000,$A3602)&gt;0,1,0)</f>
        <v>0</v>
      </c>
      <c r="J3602">
        <f>IF($I3602=1,SUMIFS(Registros!$I$2:$I$6000,Registros!$A$2:$A$6000,"CS",Registros!$B$2:$B$6000,$A3602),0)</f>
        <v>0</v>
      </c>
      <c r="K3602">
        <f>IF(COUNTIFS(Winback!$K$2:$K$300,$A3602)&gt;0,1,0)</f>
        <v>0</v>
      </c>
      <c r="L3602">
        <f>IF(AND($K3602=1,LEFT($A3602,3)="WB-"),SUMIFS(Winback!$D$2:$D$300,Winback!$K$2:$K$300,$A3602),0)</f>
        <v>0</v>
      </c>
      <c r="M3602">
        <f>IF(OR($E3602=1,$G3602=1,SUMIFS(Registros!$J$2:$J$6000,Registros!$B$2:$B$6000,$A3602)&gt;0),1,0)</f>
        <v>1</v>
      </c>
      <c r="N3602">
        <f>IF($J3602&gt;0,1,IF(COUNTIFS(Registros!$A$2:$A$6000,"CS",Registros!$B$2:$B$6000,$A3602,Registros!$K$2:$K$6000,"&lt;&gt;")&gt;0,1,0))</f>
        <v>0</v>
      </c>
      <c r="O3602" t="str">
        <f t="shared" si="280"/>
        <v>SOLO MÓVIL</v>
      </c>
      <c r="P3602" t="str">
        <f t="shared" si="281"/>
        <v>Ofrecer fijo + internet (FLBBTV)</v>
      </c>
      <c r="Q3602">
        <f t="shared" si="282"/>
        <v>15</v>
      </c>
      <c r="R3602">
        <f>IFERROR(VLOOKUP($A3602,Registros!$B$2:$G$6000,6,0),IFERROR(INDEX(Winback!$C$2:$C$300,MATCH($A3602,Winback!$K$2:$K$300,0)),""))</f>
        <v>0</v>
      </c>
      <c r="S3602" t="str">
        <f t="shared" si="283"/>
        <v>+MOV</v>
      </c>
      <c r="T3602">
        <f t="shared" si="284"/>
        <v>1</v>
      </c>
    </row>
    <row r="3603" spans="1:20" x14ac:dyDescent="0.35">
      <c r="A3603" t="s">
        <v>17751</v>
      </c>
      <c r="B3603" t="s">
        <v>17752</v>
      </c>
      <c r="C3603" t="s">
        <v>17753</v>
      </c>
      <c r="D3603" t="s">
        <v>17754</v>
      </c>
      <c r="E3603">
        <f>IF(COUNTIFS(Registros!$A$2:$A$6000,"NP",Registros!$B$2:$B$6000,$A3603)&gt;0,1,0)</f>
        <v>0</v>
      </c>
      <c r="F3603">
        <f>IF($E3603=1,SUMIFS(Registros!$F$2:$F$6000,Registros!$A$2:$A$6000,"NP",Registros!$B$2:$B$6000,$A3603),0)</f>
        <v>0</v>
      </c>
      <c r="G3603">
        <f>IF(COUNTIFS(Registros!$A$2:$A$6000,"MOV",Registros!$B$2:$B$6000,$A3603)&gt;0,1,0)</f>
        <v>1</v>
      </c>
      <c r="H3603">
        <f>IF($G3603=1,SUMIFS(Registros!$F$2:$F$6000,Registros!$A$2:$A$6000,"MOV",Registros!$B$2:$B$6000,$A3603),0)</f>
        <v>15</v>
      </c>
      <c r="I3603">
        <f>IF(COUNTIFS(Registros!$A$2:$A$6000,"CS",Registros!$B$2:$B$6000,$A3603)&gt;0,1,0)</f>
        <v>0</v>
      </c>
      <c r="J3603">
        <f>IF($I3603=1,SUMIFS(Registros!$I$2:$I$6000,Registros!$A$2:$A$6000,"CS",Registros!$B$2:$B$6000,$A3603),0)</f>
        <v>0</v>
      </c>
      <c r="K3603">
        <f>IF(COUNTIFS(Winback!$K$2:$K$300,$A3603)&gt;0,1,0)</f>
        <v>0</v>
      </c>
      <c r="L3603">
        <f>IF(AND($K3603=1,LEFT($A3603,3)="WB-"),SUMIFS(Winback!$D$2:$D$300,Winback!$K$2:$K$300,$A3603),0)</f>
        <v>0</v>
      </c>
      <c r="M3603">
        <f>IF(OR($E3603=1,$G3603=1,SUMIFS(Registros!$J$2:$J$6000,Registros!$B$2:$B$6000,$A3603)&gt;0),1,0)</f>
        <v>1</v>
      </c>
      <c r="N3603">
        <f>IF($J3603&gt;0,1,IF(COUNTIFS(Registros!$A$2:$A$6000,"CS",Registros!$B$2:$B$6000,$A3603,Registros!$K$2:$K$6000,"&lt;&gt;")&gt;0,1,0))</f>
        <v>0</v>
      </c>
      <c r="O3603" t="str">
        <f t="shared" si="280"/>
        <v>SOLO MÓVIL</v>
      </c>
      <c r="P3603" t="str">
        <f t="shared" si="281"/>
        <v>Ofrecer fijo + internet (FLBBTV)</v>
      </c>
      <c r="Q3603">
        <f t="shared" si="282"/>
        <v>15</v>
      </c>
      <c r="R3603">
        <f>IFERROR(VLOOKUP($A3603,Registros!$B$2:$G$6000,6,0),IFERROR(INDEX(Winback!$C$2:$C$300,MATCH($A3603,Winback!$K$2:$K$300,0)),""))</f>
        <v>0</v>
      </c>
      <c r="S3603" t="str">
        <f t="shared" si="283"/>
        <v>+MOV</v>
      </c>
      <c r="T3603">
        <f t="shared" si="284"/>
        <v>1</v>
      </c>
    </row>
    <row r="3604" spans="1:20" x14ac:dyDescent="0.35">
      <c r="A3604" t="s">
        <v>17756</v>
      </c>
      <c r="B3604" t="s">
        <v>17757</v>
      </c>
      <c r="C3604" t="s">
        <v>17758</v>
      </c>
      <c r="D3604" t="s">
        <v>17759</v>
      </c>
      <c r="E3604">
        <f>IF(COUNTIFS(Registros!$A$2:$A$6000,"NP",Registros!$B$2:$B$6000,$A3604)&gt;0,1,0)</f>
        <v>0</v>
      </c>
      <c r="F3604">
        <f>IF($E3604=1,SUMIFS(Registros!$F$2:$F$6000,Registros!$A$2:$A$6000,"NP",Registros!$B$2:$B$6000,$A3604),0)</f>
        <v>0</v>
      </c>
      <c r="G3604">
        <f>IF(COUNTIFS(Registros!$A$2:$A$6000,"MOV",Registros!$B$2:$B$6000,$A3604)&gt;0,1,0)</f>
        <v>1</v>
      </c>
      <c r="H3604">
        <f>IF($G3604=1,SUMIFS(Registros!$F$2:$F$6000,Registros!$A$2:$A$6000,"MOV",Registros!$B$2:$B$6000,$A3604),0)</f>
        <v>15</v>
      </c>
      <c r="I3604">
        <f>IF(COUNTIFS(Registros!$A$2:$A$6000,"CS",Registros!$B$2:$B$6000,$A3604)&gt;0,1,0)</f>
        <v>0</v>
      </c>
      <c r="J3604">
        <f>IF($I3604=1,SUMIFS(Registros!$I$2:$I$6000,Registros!$A$2:$A$6000,"CS",Registros!$B$2:$B$6000,$A3604),0)</f>
        <v>0</v>
      </c>
      <c r="K3604">
        <f>IF(COUNTIFS(Winback!$K$2:$K$300,$A3604)&gt;0,1,0)</f>
        <v>0</v>
      </c>
      <c r="L3604">
        <f>IF(AND($K3604=1,LEFT($A3604,3)="WB-"),SUMIFS(Winback!$D$2:$D$300,Winback!$K$2:$K$300,$A3604),0)</f>
        <v>0</v>
      </c>
      <c r="M3604">
        <f>IF(OR($E3604=1,$G3604=1,SUMIFS(Registros!$J$2:$J$6000,Registros!$B$2:$B$6000,$A3604)&gt;0),1,0)</f>
        <v>1</v>
      </c>
      <c r="N3604">
        <f>IF($J3604&gt;0,1,IF(COUNTIFS(Registros!$A$2:$A$6000,"CS",Registros!$B$2:$B$6000,$A3604,Registros!$K$2:$K$6000,"&lt;&gt;")&gt;0,1,0))</f>
        <v>0</v>
      </c>
      <c r="O3604" t="str">
        <f t="shared" si="280"/>
        <v>SOLO MÓVIL</v>
      </c>
      <c r="P3604" t="str">
        <f t="shared" si="281"/>
        <v>Ofrecer fijo + internet (FLBBTV)</v>
      </c>
      <c r="Q3604">
        <f t="shared" si="282"/>
        <v>15</v>
      </c>
      <c r="R3604">
        <f>IFERROR(VLOOKUP($A3604,Registros!$B$2:$G$6000,6,0),IFERROR(INDEX(Winback!$C$2:$C$300,MATCH($A3604,Winback!$K$2:$K$300,0)),""))</f>
        <v>0</v>
      </c>
      <c r="S3604" t="str">
        <f t="shared" si="283"/>
        <v>+MOV</v>
      </c>
      <c r="T3604">
        <f t="shared" si="284"/>
        <v>1</v>
      </c>
    </row>
    <row r="3605" spans="1:20" x14ac:dyDescent="0.35">
      <c r="A3605" t="s">
        <v>17761</v>
      </c>
      <c r="B3605" t="s">
        <v>17762</v>
      </c>
      <c r="C3605" t="s">
        <v>17763</v>
      </c>
      <c r="D3605" t="s">
        <v>17764</v>
      </c>
      <c r="E3605">
        <f>IF(COUNTIFS(Registros!$A$2:$A$6000,"NP",Registros!$B$2:$B$6000,$A3605)&gt;0,1,0)</f>
        <v>0</v>
      </c>
      <c r="F3605">
        <f>IF($E3605=1,SUMIFS(Registros!$F$2:$F$6000,Registros!$A$2:$A$6000,"NP",Registros!$B$2:$B$6000,$A3605),0)</f>
        <v>0</v>
      </c>
      <c r="G3605">
        <f>IF(COUNTIFS(Registros!$A$2:$A$6000,"MOV",Registros!$B$2:$B$6000,$A3605)&gt;0,1,0)</f>
        <v>1</v>
      </c>
      <c r="H3605">
        <f>IF($G3605=1,SUMIFS(Registros!$F$2:$F$6000,Registros!$A$2:$A$6000,"MOV",Registros!$B$2:$B$6000,$A3605),0)</f>
        <v>15</v>
      </c>
      <c r="I3605">
        <f>IF(COUNTIFS(Registros!$A$2:$A$6000,"CS",Registros!$B$2:$B$6000,$A3605)&gt;0,1,0)</f>
        <v>0</v>
      </c>
      <c r="J3605">
        <f>IF($I3605=1,SUMIFS(Registros!$I$2:$I$6000,Registros!$A$2:$A$6000,"CS",Registros!$B$2:$B$6000,$A3605),0)</f>
        <v>0</v>
      </c>
      <c r="K3605">
        <f>IF(COUNTIFS(Winback!$K$2:$K$300,$A3605)&gt;0,1,0)</f>
        <v>0</v>
      </c>
      <c r="L3605">
        <f>IF(AND($K3605=1,LEFT($A3605,3)="WB-"),SUMIFS(Winback!$D$2:$D$300,Winback!$K$2:$K$300,$A3605),0)</f>
        <v>0</v>
      </c>
      <c r="M3605">
        <f>IF(OR($E3605=1,$G3605=1,SUMIFS(Registros!$J$2:$J$6000,Registros!$B$2:$B$6000,$A3605)&gt;0),1,0)</f>
        <v>1</v>
      </c>
      <c r="N3605">
        <f>IF($J3605&gt;0,1,IF(COUNTIFS(Registros!$A$2:$A$6000,"CS",Registros!$B$2:$B$6000,$A3605,Registros!$K$2:$K$6000,"&lt;&gt;")&gt;0,1,0))</f>
        <v>0</v>
      </c>
      <c r="O3605" t="str">
        <f t="shared" si="280"/>
        <v>SOLO MÓVIL</v>
      </c>
      <c r="P3605" t="str">
        <f t="shared" si="281"/>
        <v>Ofrecer fijo + internet (FLBBTV)</v>
      </c>
      <c r="Q3605">
        <f t="shared" si="282"/>
        <v>15</v>
      </c>
      <c r="R3605">
        <f>IFERROR(VLOOKUP($A3605,Registros!$B$2:$G$6000,6,0),IFERROR(INDEX(Winback!$C$2:$C$300,MATCH($A3605,Winback!$K$2:$K$300,0)),""))</f>
        <v>0</v>
      </c>
      <c r="S3605" t="str">
        <f t="shared" si="283"/>
        <v>+MOV</v>
      </c>
      <c r="T3605">
        <f t="shared" si="284"/>
        <v>1</v>
      </c>
    </row>
    <row r="3606" spans="1:20" x14ac:dyDescent="0.35">
      <c r="A3606" t="s">
        <v>17766</v>
      </c>
      <c r="B3606" t="s">
        <v>17767</v>
      </c>
      <c r="C3606" t="s">
        <v>17768</v>
      </c>
      <c r="D3606" t="s">
        <v>17769</v>
      </c>
      <c r="E3606">
        <f>IF(COUNTIFS(Registros!$A$2:$A$6000,"NP",Registros!$B$2:$B$6000,$A3606)&gt;0,1,0)</f>
        <v>0</v>
      </c>
      <c r="F3606">
        <f>IF($E3606=1,SUMIFS(Registros!$F$2:$F$6000,Registros!$A$2:$A$6000,"NP",Registros!$B$2:$B$6000,$A3606),0)</f>
        <v>0</v>
      </c>
      <c r="G3606">
        <f>IF(COUNTIFS(Registros!$A$2:$A$6000,"MOV",Registros!$B$2:$B$6000,$A3606)&gt;0,1,0)</f>
        <v>1</v>
      </c>
      <c r="H3606">
        <f>IF($G3606=1,SUMIFS(Registros!$F$2:$F$6000,Registros!$A$2:$A$6000,"MOV",Registros!$B$2:$B$6000,$A3606),0)</f>
        <v>17.95</v>
      </c>
      <c r="I3606">
        <f>IF(COUNTIFS(Registros!$A$2:$A$6000,"CS",Registros!$B$2:$B$6000,$A3606)&gt;0,1,0)</f>
        <v>0</v>
      </c>
      <c r="J3606">
        <f>IF($I3606=1,SUMIFS(Registros!$I$2:$I$6000,Registros!$A$2:$A$6000,"CS",Registros!$B$2:$B$6000,$A3606),0)</f>
        <v>0</v>
      </c>
      <c r="K3606">
        <f>IF(COUNTIFS(Winback!$K$2:$K$300,$A3606)&gt;0,1,0)</f>
        <v>0</v>
      </c>
      <c r="L3606">
        <f>IF(AND($K3606=1,LEFT($A3606,3)="WB-"),SUMIFS(Winback!$D$2:$D$300,Winback!$K$2:$K$300,$A3606),0)</f>
        <v>0</v>
      </c>
      <c r="M3606">
        <f>IF(OR($E3606=1,$G3606=1,SUMIFS(Registros!$J$2:$J$6000,Registros!$B$2:$B$6000,$A3606)&gt;0),1,0)</f>
        <v>1</v>
      </c>
      <c r="N3606">
        <f>IF($J3606&gt;0,1,IF(COUNTIFS(Registros!$A$2:$A$6000,"CS",Registros!$B$2:$B$6000,$A3606,Registros!$K$2:$K$6000,"&lt;&gt;")&gt;0,1,0))</f>
        <v>0</v>
      </c>
      <c r="O3606" t="str">
        <f t="shared" si="280"/>
        <v>SOLO MÓVIL</v>
      </c>
      <c r="P3606" t="str">
        <f t="shared" si="281"/>
        <v>Ofrecer fijo + internet (FLBBTV)</v>
      </c>
      <c r="Q3606">
        <f t="shared" si="282"/>
        <v>17.95</v>
      </c>
      <c r="R3606">
        <f>IFERROR(VLOOKUP($A3606,Registros!$B$2:$G$6000,6,0),IFERROR(INDEX(Winback!$C$2:$C$300,MATCH($A3606,Winback!$K$2:$K$300,0)),""))</f>
        <v>0</v>
      </c>
      <c r="S3606" t="str">
        <f t="shared" si="283"/>
        <v>+MOV</v>
      </c>
      <c r="T3606">
        <f t="shared" si="284"/>
        <v>1</v>
      </c>
    </row>
    <row r="3607" spans="1:20" x14ac:dyDescent="0.35">
      <c r="A3607" t="s">
        <v>17771</v>
      </c>
      <c r="B3607" t="s">
        <v>17772</v>
      </c>
      <c r="C3607" t="s">
        <v>17773</v>
      </c>
      <c r="D3607" t="s">
        <v>17774</v>
      </c>
      <c r="E3607">
        <f>IF(COUNTIFS(Registros!$A$2:$A$6000,"NP",Registros!$B$2:$B$6000,$A3607)&gt;0,1,0)</f>
        <v>0</v>
      </c>
      <c r="F3607">
        <f>IF($E3607=1,SUMIFS(Registros!$F$2:$F$6000,Registros!$A$2:$A$6000,"NP",Registros!$B$2:$B$6000,$A3607),0)</f>
        <v>0</v>
      </c>
      <c r="G3607">
        <f>IF(COUNTIFS(Registros!$A$2:$A$6000,"MOV",Registros!$B$2:$B$6000,$A3607)&gt;0,1,0)</f>
        <v>1</v>
      </c>
      <c r="H3607">
        <f>IF($G3607=1,SUMIFS(Registros!$F$2:$F$6000,Registros!$A$2:$A$6000,"MOV",Registros!$B$2:$B$6000,$A3607),0)</f>
        <v>18</v>
      </c>
      <c r="I3607">
        <f>IF(COUNTIFS(Registros!$A$2:$A$6000,"CS",Registros!$B$2:$B$6000,$A3607)&gt;0,1,0)</f>
        <v>0</v>
      </c>
      <c r="J3607">
        <f>IF($I3607=1,SUMIFS(Registros!$I$2:$I$6000,Registros!$A$2:$A$6000,"CS",Registros!$B$2:$B$6000,$A3607),0)</f>
        <v>0</v>
      </c>
      <c r="K3607">
        <f>IF(COUNTIFS(Winback!$K$2:$K$300,$A3607)&gt;0,1,0)</f>
        <v>0</v>
      </c>
      <c r="L3607">
        <f>IF(AND($K3607=1,LEFT($A3607,3)="WB-"),SUMIFS(Winback!$D$2:$D$300,Winback!$K$2:$K$300,$A3607),0)</f>
        <v>0</v>
      </c>
      <c r="M3607">
        <f>IF(OR($E3607=1,$G3607=1,SUMIFS(Registros!$J$2:$J$6000,Registros!$B$2:$B$6000,$A3607)&gt;0),1,0)</f>
        <v>1</v>
      </c>
      <c r="N3607">
        <f>IF($J3607&gt;0,1,IF(COUNTIFS(Registros!$A$2:$A$6000,"CS",Registros!$B$2:$B$6000,$A3607,Registros!$K$2:$K$6000,"&lt;&gt;")&gt;0,1,0))</f>
        <v>0</v>
      </c>
      <c r="O3607" t="str">
        <f t="shared" si="280"/>
        <v>SOLO MÓVIL</v>
      </c>
      <c r="P3607" t="str">
        <f t="shared" si="281"/>
        <v>Ofrecer fijo + internet (FLBBTV)</v>
      </c>
      <c r="Q3607">
        <f t="shared" si="282"/>
        <v>18</v>
      </c>
      <c r="R3607">
        <f>IFERROR(VLOOKUP($A3607,Registros!$B$2:$G$6000,6,0),IFERROR(INDEX(Winback!$C$2:$C$300,MATCH($A3607,Winback!$K$2:$K$300,0)),""))</f>
        <v>0</v>
      </c>
      <c r="S3607" t="str">
        <f t="shared" si="283"/>
        <v>+MOV</v>
      </c>
      <c r="T3607">
        <f t="shared" si="284"/>
        <v>1</v>
      </c>
    </row>
    <row r="3608" spans="1:20" x14ac:dyDescent="0.35">
      <c r="A3608" t="s">
        <v>17776</v>
      </c>
      <c r="B3608" t="s">
        <v>17777</v>
      </c>
      <c r="C3608" t="s">
        <v>17778</v>
      </c>
      <c r="D3608" t="s">
        <v>17779</v>
      </c>
      <c r="E3608">
        <f>IF(COUNTIFS(Registros!$A$2:$A$6000,"NP",Registros!$B$2:$B$6000,$A3608)&gt;0,1,0)</f>
        <v>0</v>
      </c>
      <c r="F3608">
        <f>IF($E3608=1,SUMIFS(Registros!$F$2:$F$6000,Registros!$A$2:$A$6000,"NP",Registros!$B$2:$B$6000,$A3608),0)</f>
        <v>0</v>
      </c>
      <c r="G3608">
        <f>IF(COUNTIFS(Registros!$A$2:$A$6000,"MOV",Registros!$B$2:$B$6000,$A3608)&gt;0,1,0)</f>
        <v>1</v>
      </c>
      <c r="H3608">
        <f>IF($G3608=1,SUMIFS(Registros!$F$2:$F$6000,Registros!$A$2:$A$6000,"MOV",Registros!$B$2:$B$6000,$A3608),0)</f>
        <v>15</v>
      </c>
      <c r="I3608">
        <f>IF(COUNTIFS(Registros!$A$2:$A$6000,"CS",Registros!$B$2:$B$6000,$A3608)&gt;0,1,0)</f>
        <v>0</v>
      </c>
      <c r="J3608">
        <f>IF($I3608=1,SUMIFS(Registros!$I$2:$I$6000,Registros!$A$2:$A$6000,"CS",Registros!$B$2:$B$6000,$A3608),0)</f>
        <v>0</v>
      </c>
      <c r="K3608">
        <f>IF(COUNTIFS(Winback!$K$2:$K$300,$A3608)&gt;0,1,0)</f>
        <v>0</v>
      </c>
      <c r="L3608">
        <f>IF(AND($K3608=1,LEFT($A3608,3)="WB-"),SUMIFS(Winback!$D$2:$D$300,Winback!$K$2:$K$300,$A3608),0)</f>
        <v>0</v>
      </c>
      <c r="M3608">
        <f>IF(OR($E3608=1,$G3608=1,SUMIFS(Registros!$J$2:$J$6000,Registros!$B$2:$B$6000,$A3608)&gt;0),1,0)</f>
        <v>1</v>
      </c>
      <c r="N3608">
        <f>IF($J3608&gt;0,1,IF(COUNTIFS(Registros!$A$2:$A$6000,"CS",Registros!$B$2:$B$6000,$A3608,Registros!$K$2:$K$6000,"&lt;&gt;")&gt;0,1,0))</f>
        <v>0</v>
      </c>
      <c r="O3608" t="str">
        <f t="shared" si="280"/>
        <v>SOLO MÓVIL</v>
      </c>
      <c r="P3608" t="str">
        <f t="shared" si="281"/>
        <v>Ofrecer fijo + internet (FLBBTV)</v>
      </c>
      <c r="Q3608">
        <f t="shared" si="282"/>
        <v>15</v>
      </c>
      <c r="R3608">
        <f>IFERROR(VLOOKUP($A3608,Registros!$B$2:$G$6000,6,0),IFERROR(INDEX(Winback!$C$2:$C$300,MATCH($A3608,Winback!$K$2:$K$300,0)),""))</f>
        <v>0</v>
      </c>
      <c r="S3608" t="str">
        <f t="shared" si="283"/>
        <v>+MOV</v>
      </c>
      <c r="T3608">
        <f t="shared" si="284"/>
        <v>1</v>
      </c>
    </row>
    <row r="3609" spans="1:20" x14ac:dyDescent="0.35">
      <c r="A3609" t="s">
        <v>17781</v>
      </c>
      <c r="B3609" t="s">
        <v>17782</v>
      </c>
      <c r="C3609" t="s">
        <v>17783</v>
      </c>
      <c r="D3609" t="s">
        <v>17784</v>
      </c>
      <c r="E3609">
        <f>IF(COUNTIFS(Registros!$A$2:$A$6000,"NP",Registros!$B$2:$B$6000,$A3609)&gt;0,1,0)</f>
        <v>0</v>
      </c>
      <c r="F3609">
        <f>IF($E3609=1,SUMIFS(Registros!$F$2:$F$6000,Registros!$A$2:$A$6000,"NP",Registros!$B$2:$B$6000,$A3609),0)</f>
        <v>0</v>
      </c>
      <c r="G3609">
        <f>IF(COUNTIFS(Registros!$A$2:$A$6000,"MOV",Registros!$B$2:$B$6000,$A3609)&gt;0,1,0)</f>
        <v>1</v>
      </c>
      <c r="H3609">
        <f>IF($G3609=1,SUMIFS(Registros!$F$2:$F$6000,Registros!$A$2:$A$6000,"MOV",Registros!$B$2:$B$6000,$A3609),0)</f>
        <v>15</v>
      </c>
      <c r="I3609">
        <f>IF(COUNTIFS(Registros!$A$2:$A$6000,"CS",Registros!$B$2:$B$6000,$A3609)&gt;0,1,0)</f>
        <v>0</v>
      </c>
      <c r="J3609">
        <f>IF($I3609=1,SUMIFS(Registros!$I$2:$I$6000,Registros!$A$2:$A$6000,"CS",Registros!$B$2:$B$6000,$A3609),0)</f>
        <v>0</v>
      </c>
      <c r="K3609">
        <f>IF(COUNTIFS(Winback!$K$2:$K$300,$A3609)&gt;0,1,0)</f>
        <v>0</v>
      </c>
      <c r="L3609">
        <f>IF(AND($K3609=1,LEFT($A3609,3)="WB-"),SUMIFS(Winback!$D$2:$D$300,Winback!$K$2:$K$300,$A3609),0)</f>
        <v>0</v>
      </c>
      <c r="M3609">
        <f>IF(OR($E3609=1,$G3609=1,SUMIFS(Registros!$J$2:$J$6000,Registros!$B$2:$B$6000,$A3609)&gt;0),1,0)</f>
        <v>1</v>
      </c>
      <c r="N3609">
        <f>IF($J3609&gt;0,1,IF(COUNTIFS(Registros!$A$2:$A$6000,"CS",Registros!$B$2:$B$6000,$A3609,Registros!$K$2:$K$6000,"&lt;&gt;")&gt;0,1,0))</f>
        <v>0</v>
      </c>
      <c r="O3609" t="str">
        <f t="shared" si="280"/>
        <v>SOLO MÓVIL</v>
      </c>
      <c r="P3609" t="str">
        <f t="shared" si="281"/>
        <v>Ofrecer fijo + internet (FLBBTV)</v>
      </c>
      <c r="Q3609">
        <f t="shared" si="282"/>
        <v>15</v>
      </c>
      <c r="R3609">
        <f>IFERROR(VLOOKUP($A3609,Registros!$B$2:$G$6000,6,0),IFERROR(INDEX(Winback!$C$2:$C$300,MATCH($A3609,Winback!$K$2:$K$300,0)),""))</f>
        <v>0</v>
      </c>
      <c r="S3609" t="str">
        <f t="shared" si="283"/>
        <v>+MOV</v>
      </c>
      <c r="T3609">
        <f t="shared" si="284"/>
        <v>1</v>
      </c>
    </row>
    <row r="3610" spans="1:20" x14ac:dyDescent="0.35">
      <c r="A3610" t="s">
        <v>17786</v>
      </c>
      <c r="B3610" t="s">
        <v>17787</v>
      </c>
      <c r="C3610" t="s">
        <v>17788</v>
      </c>
      <c r="D3610" t="s">
        <v>17789</v>
      </c>
      <c r="E3610">
        <f>IF(COUNTIFS(Registros!$A$2:$A$6000,"NP",Registros!$B$2:$B$6000,$A3610)&gt;0,1,0)</f>
        <v>0</v>
      </c>
      <c r="F3610">
        <f>IF($E3610=1,SUMIFS(Registros!$F$2:$F$6000,Registros!$A$2:$A$6000,"NP",Registros!$B$2:$B$6000,$A3610),0)</f>
        <v>0</v>
      </c>
      <c r="G3610">
        <f>IF(COUNTIFS(Registros!$A$2:$A$6000,"MOV",Registros!$B$2:$B$6000,$A3610)&gt;0,1,0)</f>
        <v>1</v>
      </c>
      <c r="H3610">
        <f>IF($G3610=1,SUMIFS(Registros!$F$2:$F$6000,Registros!$A$2:$A$6000,"MOV",Registros!$B$2:$B$6000,$A3610),0)</f>
        <v>15</v>
      </c>
      <c r="I3610">
        <f>IF(COUNTIFS(Registros!$A$2:$A$6000,"CS",Registros!$B$2:$B$6000,$A3610)&gt;0,1,0)</f>
        <v>0</v>
      </c>
      <c r="J3610">
        <f>IF($I3610=1,SUMIFS(Registros!$I$2:$I$6000,Registros!$A$2:$A$6000,"CS",Registros!$B$2:$B$6000,$A3610),0)</f>
        <v>0</v>
      </c>
      <c r="K3610">
        <f>IF(COUNTIFS(Winback!$K$2:$K$300,$A3610)&gt;0,1,0)</f>
        <v>0</v>
      </c>
      <c r="L3610">
        <f>IF(AND($K3610=1,LEFT($A3610,3)="WB-"),SUMIFS(Winback!$D$2:$D$300,Winback!$K$2:$K$300,$A3610),0)</f>
        <v>0</v>
      </c>
      <c r="M3610">
        <f>IF(OR($E3610=1,$G3610=1,SUMIFS(Registros!$J$2:$J$6000,Registros!$B$2:$B$6000,$A3610)&gt;0),1,0)</f>
        <v>1</v>
      </c>
      <c r="N3610">
        <f>IF($J3610&gt;0,1,IF(COUNTIFS(Registros!$A$2:$A$6000,"CS",Registros!$B$2:$B$6000,$A3610,Registros!$K$2:$K$6000,"&lt;&gt;")&gt;0,1,0))</f>
        <v>0</v>
      </c>
      <c r="O3610" t="str">
        <f t="shared" si="280"/>
        <v>SOLO MÓVIL</v>
      </c>
      <c r="P3610" t="str">
        <f t="shared" si="281"/>
        <v>Ofrecer fijo + internet (FLBBTV)</v>
      </c>
      <c r="Q3610">
        <f t="shared" si="282"/>
        <v>15</v>
      </c>
      <c r="R3610">
        <f>IFERROR(VLOOKUP($A3610,Registros!$B$2:$G$6000,6,0),IFERROR(INDEX(Winback!$C$2:$C$300,MATCH($A3610,Winback!$K$2:$K$300,0)),""))</f>
        <v>0</v>
      </c>
      <c r="S3610" t="str">
        <f t="shared" si="283"/>
        <v>+MOV</v>
      </c>
      <c r="T3610">
        <f t="shared" si="284"/>
        <v>1</v>
      </c>
    </row>
    <row r="3611" spans="1:20" x14ac:dyDescent="0.35">
      <c r="A3611" t="s">
        <v>17791</v>
      </c>
      <c r="B3611" t="s">
        <v>17792</v>
      </c>
      <c r="C3611" t="s">
        <v>17793</v>
      </c>
      <c r="D3611" t="s">
        <v>17794</v>
      </c>
      <c r="E3611">
        <f>IF(COUNTIFS(Registros!$A$2:$A$6000,"NP",Registros!$B$2:$B$6000,$A3611)&gt;0,1,0)</f>
        <v>0</v>
      </c>
      <c r="F3611">
        <f>IF($E3611=1,SUMIFS(Registros!$F$2:$F$6000,Registros!$A$2:$A$6000,"NP",Registros!$B$2:$B$6000,$A3611),0)</f>
        <v>0</v>
      </c>
      <c r="G3611">
        <f>IF(COUNTIFS(Registros!$A$2:$A$6000,"MOV",Registros!$B$2:$B$6000,$A3611)&gt;0,1,0)</f>
        <v>1</v>
      </c>
      <c r="H3611">
        <f>IF($G3611=1,SUMIFS(Registros!$F$2:$F$6000,Registros!$A$2:$A$6000,"MOV",Registros!$B$2:$B$6000,$A3611),0)</f>
        <v>18</v>
      </c>
      <c r="I3611">
        <f>IF(COUNTIFS(Registros!$A$2:$A$6000,"CS",Registros!$B$2:$B$6000,$A3611)&gt;0,1,0)</f>
        <v>0</v>
      </c>
      <c r="J3611">
        <f>IF($I3611=1,SUMIFS(Registros!$I$2:$I$6000,Registros!$A$2:$A$6000,"CS",Registros!$B$2:$B$6000,$A3611),0)</f>
        <v>0</v>
      </c>
      <c r="K3611">
        <f>IF(COUNTIFS(Winback!$K$2:$K$300,$A3611)&gt;0,1,0)</f>
        <v>0</v>
      </c>
      <c r="L3611">
        <f>IF(AND($K3611=1,LEFT($A3611,3)="WB-"),SUMIFS(Winback!$D$2:$D$300,Winback!$K$2:$K$300,$A3611),0)</f>
        <v>0</v>
      </c>
      <c r="M3611">
        <f>IF(OR($E3611=1,$G3611=1,SUMIFS(Registros!$J$2:$J$6000,Registros!$B$2:$B$6000,$A3611)&gt;0),1,0)</f>
        <v>1</v>
      </c>
      <c r="N3611">
        <f>IF($J3611&gt;0,1,IF(COUNTIFS(Registros!$A$2:$A$6000,"CS",Registros!$B$2:$B$6000,$A3611,Registros!$K$2:$K$6000,"&lt;&gt;")&gt;0,1,0))</f>
        <v>0</v>
      </c>
      <c r="O3611" t="str">
        <f t="shared" si="280"/>
        <v>SOLO MÓVIL</v>
      </c>
      <c r="P3611" t="str">
        <f t="shared" si="281"/>
        <v>Ofrecer fijo + internet (FLBBTV)</v>
      </c>
      <c r="Q3611">
        <f t="shared" si="282"/>
        <v>18</v>
      </c>
      <c r="R3611">
        <f>IFERROR(VLOOKUP($A3611,Registros!$B$2:$G$6000,6,0),IFERROR(INDEX(Winback!$C$2:$C$300,MATCH($A3611,Winback!$K$2:$K$300,0)),""))</f>
        <v>0</v>
      </c>
      <c r="S3611" t="str">
        <f t="shared" si="283"/>
        <v>+MOV</v>
      </c>
      <c r="T3611">
        <f t="shared" si="284"/>
        <v>1</v>
      </c>
    </row>
    <row r="3612" spans="1:20" x14ac:dyDescent="0.35">
      <c r="A3612" t="s">
        <v>17796</v>
      </c>
      <c r="B3612" t="s">
        <v>17797</v>
      </c>
      <c r="C3612" t="s">
        <v>17798</v>
      </c>
      <c r="D3612" t="s">
        <v>17799</v>
      </c>
      <c r="E3612">
        <f>IF(COUNTIFS(Registros!$A$2:$A$6000,"NP",Registros!$B$2:$B$6000,$A3612)&gt;0,1,0)</f>
        <v>0</v>
      </c>
      <c r="F3612">
        <f>IF($E3612=1,SUMIFS(Registros!$F$2:$F$6000,Registros!$A$2:$A$6000,"NP",Registros!$B$2:$B$6000,$A3612),0)</f>
        <v>0</v>
      </c>
      <c r="G3612">
        <f>IF(COUNTIFS(Registros!$A$2:$A$6000,"MOV",Registros!$B$2:$B$6000,$A3612)&gt;0,1,0)</f>
        <v>1</v>
      </c>
      <c r="H3612">
        <f>IF($G3612=1,SUMIFS(Registros!$F$2:$F$6000,Registros!$A$2:$A$6000,"MOV",Registros!$B$2:$B$6000,$A3612),0)</f>
        <v>0</v>
      </c>
      <c r="I3612">
        <f>IF(COUNTIFS(Registros!$A$2:$A$6000,"CS",Registros!$B$2:$B$6000,$A3612)&gt;0,1,0)</f>
        <v>0</v>
      </c>
      <c r="J3612">
        <f>IF($I3612=1,SUMIFS(Registros!$I$2:$I$6000,Registros!$A$2:$A$6000,"CS",Registros!$B$2:$B$6000,$A3612),0)</f>
        <v>0</v>
      </c>
      <c r="K3612">
        <f>IF(COUNTIFS(Winback!$K$2:$K$300,$A3612)&gt;0,1,0)</f>
        <v>0</v>
      </c>
      <c r="L3612">
        <f>IF(AND($K3612=1,LEFT($A3612,3)="WB-"),SUMIFS(Winback!$D$2:$D$300,Winback!$K$2:$K$300,$A3612),0)</f>
        <v>0</v>
      </c>
      <c r="M3612">
        <f>IF(OR($E3612=1,$G3612=1,SUMIFS(Registros!$J$2:$J$6000,Registros!$B$2:$B$6000,$A3612)&gt;0),1,0)</f>
        <v>1</v>
      </c>
      <c r="N3612">
        <f>IF($J3612&gt;0,1,IF(COUNTIFS(Registros!$A$2:$A$6000,"CS",Registros!$B$2:$B$6000,$A3612,Registros!$K$2:$K$6000,"&lt;&gt;")&gt;0,1,0))</f>
        <v>0</v>
      </c>
      <c r="O3612" t="str">
        <f t="shared" si="280"/>
        <v>SOLO MÓVIL</v>
      </c>
      <c r="P3612" t="str">
        <f t="shared" si="281"/>
        <v>Ofrecer fijo + internet (FLBBTV)</v>
      </c>
      <c r="Q3612">
        <f t="shared" si="282"/>
        <v>0</v>
      </c>
      <c r="R3612">
        <f>IFERROR(VLOOKUP($A3612,Registros!$B$2:$G$6000,6,0),IFERROR(INDEX(Winback!$C$2:$C$300,MATCH($A3612,Winback!$K$2:$K$300,0)),""))</f>
        <v>0</v>
      </c>
      <c r="S3612" t="str">
        <f t="shared" si="283"/>
        <v>+MOV</v>
      </c>
      <c r="T3612">
        <f t="shared" si="284"/>
        <v>1</v>
      </c>
    </row>
    <row r="3613" spans="1:20" x14ac:dyDescent="0.35">
      <c r="A3613" t="s">
        <v>17800</v>
      </c>
      <c r="B3613" t="s">
        <v>17801</v>
      </c>
      <c r="C3613" t="s">
        <v>17802</v>
      </c>
      <c r="D3613" t="s">
        <v>17803</v>
      </c>
      <c r="E3613">
        <f>IF(COUNTIFS(Registros!$A$2:$A$6000,"NP",Registros!$B$2:$B$6000,$A3613)&gt;0,1,0)</f>
        <v>0</v>
      </c>
      <c r="F3613">
        <f>IF($E3613=1,SUMIFS(Registros!$F$2:$F$6000,Registros!$A$2:$A$6000,"NP",Registros!$B$2:$B$6000,$A3613),0)</f>
        <v>0</v>
      </c>
      <c r="G3613">
        <f>IF(COUNTIFS(Registros!$A$2:$A$6000,"MOV",Registros!$B$2:$B$6000,$A3613)&gt;0,1,0)</f>
        <v>1</v>
      </c>
      <c r="H3613">
        <f>IF($G3613=1,SUMIFS(Registros!$F$2:$F$6000,Registros!$A$2:$A$6000,"MOV",Registros!$B$2:$B$6000,$A3613),0)</f>
        <v>15</v>
      </c>
      <c r="I3613">
        <f>IF(COUNTIFS(Registros!$A$2:$A$6000,"CS",Registros!$B$2:$B$6000,$A3613)&gt;0,1,0)</f>
        <v>0</v>
      </c>
      <c r="J3613">
        <f>IF($I3613=1,SUMIFS(Registros!$I$2:$I$6000,Registros!$A$2:$A$6000,"CS",Registros!$B$2:$B$6000,$A3613),0)</f>
        <v>0</v>
      </c>
      <c r="K3613">
        <f>IF(COUNTIFS(Winback!$K$2:$K$300,$A3613)&gt;0,1,0)</f>
        <v>0</v>
      </c>
      <c r="L3613">
        <f>IF(AND($K3613=1,LEFT($A3613,3)="WB-"),SUMIFS(Winback!$D$2:$D$300,Winback!$K$2:$K$300,$A3613),0)</f>
        <v>0</v>
      </c>
      <c r="M3613">
        <f>IF(OR($E3613=1,$G3613=1,SUMIFS(Registros!$J$2:$J$6000,Registros!$B$2:$B$6000,$A3613)&gt;0),1,0)</f>
        <v>1</v>
      </c>
      <c r="N3613">
        <f>IF($J3613&gt;0,1,IF(COUNTIFS(Registros!$A$2:$A$6000,"CS",Registros!$B$2:$B$6000,$A3613,Registros!$K$2:$K$6000,"&lt;&gt;")&gt;0,1,0))</f>
        <v>0</v>
      </c>
      <c r="O3613" t="str">
        <f t="shared" si="280"/>
        <v>SOLO MÓVIL</v>
      </c>
      <c r="P3613" t="str">
        <f t="shared" si="281"/>
        <v>Ofrecer fijo + internet (FLBBTV)</v>
      </c>
      <c r="Q3613">
        <f t="shared" si="282"/>
        <v>15</v>
      </c>
      <c r="R3613">
        <f>IFERROR(VLOOKUP($A3613,Registros!$B$2:$G$6000,6,0),IFERROR(INDEX(Winback!$C$2:$C$300,MATCH($A3613,Winback!$K$2:$K$300,0)),""))</f>
        <v>0</v>
      </c>
      <c r="S3613" t="str">
        <f t="shared" si="283"/>
        <v>+MOV</v>
      </c>
      <c r="T3613">
        <f t="shared" si="284"/>
        <v>1</v>
      </c>
    </row>
    <row r="3614" spans="1:20" x14ac:dyDescent="0.35">
      <c r="A3614" t="s">
        <v>17805</v>
      </c>
      <c r="B3614" t="s">
        <v>17806</v>
      </c>
      <c r="C3614" t="s">
        <v>17807</v>
      </c>
      <c r="D3614" t="s">
        <v>17808</v>
      </c>
      <c r="E3614">
        <f>IF(COUNTIFS(Registros!$A$2:$A$6000,"NP",Registros!$B$2:$B$6000,$A3614)&gt;0,1,0)</f>
        <v>0</v>
      </c>
      <c r="F3614">
        <f>IF($E3614=1,SUMIFS(Registros!$F$2:$F$6000,Registros!$A$2:$A$6000,"NP",Registros!$B$2:$B$6000,$A3614),0)</f>
        <v>0</v>
      </c>
      <c r="G3614">
        <f>IF(COUNTIFS(Registros!$A$2:$A$6000,"MOV",Registros!$B$2:$B$6000,$A3614)&gt;0,1,0)</f>
        <v>1</v>
      </c>
      <c r="H3614">
        <f>IF($G3614=1,SUMIFS(Registros!$F$2:$F$6000,Registros!$A$2:$A$6000,"MOV",Registros!$B$2:$B$6000,$A3614),0)</f>
        <v>195</v>
      </c>
      <c r="I3614">
        <f>IF(COUNTIFS(Registros!$A$2:$A$6000,"CS",Registros!$B$2:$B$6000,$A3614)&gt;0,1,0)</f>
        <v>0</v>
      </c>
      <c r="J3614">
        <f>IF($I3614=1,SUMIFS(Registros!$I$2:$I$6000,Registros!$A$2:$A$6000,"CS",Registros!$B$2:$B$6000,$A3614),0)</f>
        <v>0</v>
      </c>
      <c r="K3614">
        <f>IF(COUNTIFS(Winback!$K$2:$K$300,$A3614)&gt;0,1,0)</f>
        <v>0</v>
      </c>
      <c r="L3614">
        <f>IF(AND($K3614=1,LEFT($A3614,3)="WB-"),SUMIFS(Winback!$D$2:$D$300,Winback!$K$2:$K$300,$A3614),0)</f>
        <v>0</v>
      </c>
      <c r="M3614">
        <f>IF(OR($E3614=1,$G3614=1,SUMIFS(Registros!$J$2:$J$6000,Registros!$B$2:$B$6000,$A3614)&gt;0),1,0)</f>
        <v>1</v>
      </c>
      <c r="N3614">
        <f>IF($J3614&gt;0,1,IF(COUNTIFS(Registros!$A$2:$A$6000,"CS",Registros!$B$2:$B$6000,$A3614,Registros!$K$2:$K$6000,"&lt;&gt;")&gt;0,1,0))</f>
        <v>0</v>
      </c>
      <c r="O3614" t="str">
        <f t="shared" si="280"/>
        <v>SOLO MÓVIL</v>
      </c>
      <c r="P3614" t="str">
        <f t="shared" si="281"/>
        <v>Ofrecer fijo + internet (FLBBTV)</v>
      </c>
      <c r="Q3614">
        <f t="shared" si="282"/>
        <v>195</v>
      </c>
      <c r="R3614">
        <f>IFERROR(VLOOKUP($A3614,Registros!$B$2:$G$6000,6,0),IFERROR(INDEX(Winback!$C$2:$C$300,MATCH($A3614,Winback!$K$2:$K$300,0)),""))</f>
        <v>0</v>
      </c>
      <c r="S3614" t="str">
        <f t="shared" si="283"/>
        <v>+MOV</v>
      </c>
      <c r="T3614">
        <f t="shared" si="284"/>
        <v>1</v>
      </c>
    </row>
    <row r="3615" spans="1:20" x14ac:dyDescent="0.35">
      <c r="A3615" t="s">
        <v>17810</v>
      </c>
      <c r="B3615" t="s">
        <v>17811</v>
      </c>
      <c r="C3615" t="s">
        <v>17812</v>
      </c>
      <c r="D3615" t="s">
        <v>17813</v>
      </c>
      <c r="E3615">
        <f>IF(COUNTIFS(Registros!$A$2:$A$6000,"NP",Registros!$B$2:$B$6000,$A3615)&gt;0,1,0)</f>
        <v>0</v>
      </c>
      <c r="F3615">
        <f>IF($E3615=1,SUMIFS(Registros!$F$2:$F$6000,Registros!$A$2:$A$6000,"NP",Registros!$B$2:$B$6000,$A3615),0)</f>
        <v>0</v>
      </c>
      <c r="G3615">
        <f>IF(COUNTIFS(Registros!$A$2:$A$6000,"MOV",Registros!$B$2:$B$6000,$A3615)&gt;0,1,0)</f>
        <v>1</v>
      </c>
      <c r="H3615">
        <f>IF($G3615=1,SUMIFS(Registros!$F$2:$F$6000,Registros!$A$2:$A$6000,"MOV",Registros!$B$2:$B$6000,$A3615),0)</f>
        <v>19.25</v>
      </c>
      <c r="I3615">
        <f>IF(COUNTIFS(Registros!$A$2:$A$6000,"CS",Registros!$B$2:$B$6000,$A3615)&gt;0,1,0)</f>
        <v>0</v>
      </c>
      <c r="J3615">
        <f>IF($I3615=1,SUMIFS(Registros!$I$2:$I$6000,Registros!$A$2:$A$6000,"CS",Registros!$B$2:$B$6000,$A3615),0)</f>
        <v>0</v>
      </c>
      <c r="K3615">
        <f>IF(COUNTIFS(Winback!$K$2:$K$300,$A3615)&gt;0,1,0)</f>
        <v>0</v>
      </c>
      <c r="L3615">
        <f>IF(AND($K3615=1,LEFT($A3615,3)="WB-"),SUMIFS(Winback!$D$2:$D$300,Winback!$K$2:$K$300,$A3615),0)</f>
        <v>0</v>
      </c>
      <c r="M3615">
        <f>IF(OR($E3615=1,$G3615=1,SUMIFS(Registros!$J$2:$J$6000,Registros!$B$2:$B$6000,$A3615)&gt;0),1,0)</f>
        <v>1</v>
      </c>
      <c r="N3615">
        <f>IF($J3615&gt;0,1,IF(COUNTIFS(Registros!$A$2:$A$6000,"CS",Registros!$B$2:$B$6000,$A3615,Registros!$K$2:$K$6000,"&lt;&gt;")&gt;0,1,0))</f>
        <v>0</v>
      </c>
      <c r="O3615" t="str">
        <f t="shared" si="280"/>
        <v>SOLO MÓVIL</v>
      </c>
      <c r="P3615" t="str">
        <f t="shared" si="281"/>
        <v>Ofrecer fijo + internet (FLBBTV)</v>
      </c>
      <c r="Q3615">
        <f t="shared" si="282"/>
        <v>19.25</v>
      </c>
      <c r="R3615">
        <f>IFERROR(VLOOKUP($A3615,Registros!$B$2:$G$6000,6,0),IFERROR(INDEX(Winback!$C$2:$C$300,MATCH($A3615,Winback!$K$2:$K$300,0)),""))</f>
        <v>0</v>
      </c>
      <c r="S3615" t="str">
        <f t="shared" si="283"/>
        <v>+MOV</v>
      </c>
      <c r="T3615">
        <f t="shared" si="284"/>
        <v>1</v>
      </c>
    </row>
    <row r="3616" spans="1:20" x14ac:dyDescent="0.35">
      <c r="A3616" t="s">
        <v>17815</v>
      </c>
      <c r="B3616" t="s">
        <v>17816</v>
      </c>
      <c r="C3616" t="s">
        <v>17817</v>
      </c>
      <c r="D3616" t="s">
        <v>17818</v>
      </c>
      <c r="E3616">
        <f>IF(COUNTIFS(Registros!$A$2:$A$6000,"NP",Registros!$B$2:$B$6000,$A3616)&gt;0,1,0)</f>
        <v>0</v>
      </c>
      <c r="F3616">
        <f>IF($E3616=1,SUMIFS(Registros!$F$2:$F$6000,Registros!$A$2:$A$6000,"NP",Registros!$B$2:$B$6000,$A3616),0)</f>
        <v>0</v>
      </c>
      <c r="G3616">
        <f>IF(COUNTIFS(Registros!$A$2:$A$6000,"MOV",Registros!$B$2:$B$6000,$A3616)&gt;0,1,0)</f>
        <v>1</v>
      </c>
      <c r="H3616">
        <f>IF($G3616=1,SUMIFS(Registros!$F$2:$F$6000,Registros!$A$2:$A$6000,"MOV",Registros!$B$2:$B$6000,$A3616),0)</f>
        <v>20</v>
      </c>
      <c r="I3616">
        <f>IF(COUNTIFS(Registros!$A$2:$A$6000,"CS",Registros!$B$2:$B$6000,$A3616)&gt;0,1,0)</f>
        <v>0</v>
      </c>
      <c r="J3616">
        <f>IF($I3616=1,SUMIFS(Registros!$I$2:$I$6000,Registros!$A$2:$A$6000,"CS",Registros!$B$2:$B$6000,$A3616),0)</f>
        <v>0</v>
      </c>
      <c r="K3616">
        <f>IF(COUNTIFS(Winback!$K$2:$K$300,$A3616)&gt;0,1,0)</f>
        <v>0</v>
      </c>
      <c r="L3616">
        <f>IF(AND($K3616=1,LEFT($A3616,3)="WB-"),SUMIFS(Winback!$D$2:$D$300,Winback!$K$2:$K$300,$A3616),0)</f>
        <v>0</v>
      </c>
      <c r="M3616">
        <f>IF(OR($E3616=1,$G3616=1,SUMIFS(Registros!$J$2:$J$6000,Registros!$B$2:$B$6000,$A3616)&gt;0),1,0)</f>
        <v>1</v>
      </c>
      <c r="N3616">
        <f>IF($J3616&gt;0,1,IF(COUNTIFS(Registros!$A$2:$A$6000,"CS",Registros!$B$2:$B$6000,$A3616,Registros!$K$2:$K$6000,"&lt;&gt;")&gt;0,1,0))</f>
        <v>0</v>
      </c>
      <c r="O3616" t="str">
        <f t="shared" si="280"/>
        <v>SOLO MÓVIL</v>
      </c>
      <c r="P3616" t="str">
        <f t="shared" si="281"/>
        <v>Ofrecer fijo + internet (FLBBTV)</v>
      </c>
      <c r="Q3616">
        <f t="shared" si="282"/>
        <v>20</v>
      </c>
      <c r="R3616">
        <f>IFERROR(VLOOKUP($A3616,Registros!$B$2:$G$6000,6,0),IFERROR(INDEX(Winback!$C$2:$C$300,MATCH($A3616,Winback!$K$2:$K$300,0)),""))</f>
        <v>0</v>
      </c>
      <c r="S3616" t="str">
        <f t="shared" si="283"/>
        <v>+MOV</v>
      </c>
      <c r="T3616">
        <f t="shared" si="284"/>
        <v>1</v>
      </c>
    </row>
    <row r="3617" spans="1:20" x14ac:dyDescent="0.35">
      <c r="A3617" t="s">
        <v>17820</v>
      </c>
      <c r="B3617" t="s">
        <v>17821</v>
      </c>
      <c r="C3617" t="s">
        <v>17822</v>
      </c>
      <c r="D3617" t="s">
        <v>17823</v>
      </c>
      <c r="E3617">
        <f>IF(COUNTIFS(Registros!$A$2:$A$6000,"NP",Registros!$B$2:$B$6000,$A3617)&gt;0,1,0)</f>
        <v>0</v>
      </c>
      <c r="F3617">
        <f>IF($E3617=1,SUMIFS(Registros!$F$2:$F$6000,Registros!$A$2:$A$6000,"NP",Registros!$B$2:$B$6000,$A3617),0)</f>
        <v>0</v>
      </c>
      <c r="G3617">
        <f>IF(COUNTIFS(Registros!$A$2:$A$6000,"MOV",Registros!$B$2:$B$6000,$A3617)&gt;0,1,0)</f>
        <v>1</v>
      </c>
      <c r="H3617">
        <f>IF($G3617=1,SUMIFS(Registros!$F$2:$F$6000,Registros!$A$2:$A$6000,"MOV",Registros!$B$2:$B$6000,$A3617),0)</f>
        <v>15</v>
      </c>
      <c r="I3617">
        <f>IF(COUNTIFS(Registros!$A$2:$A$6000,"CS",Registros!$B$2:$B$6000,$A3617)&gt;0,1,0)</f>
        <v>0</v>
      </c>
      <c r="J3617">
        <f>IF($I3617=1,SUMIFS(Registros!$I$2:$I$6000,Registros!$A$2:$A$6000,"CS",Registros!$B$2:$B$6000,$A3617),0)</f>
        <v>0</v>
      </c>
      <c r="K3617">
        <f>IF(COUNTIFS(Winback!$K$2:$K$300,$A3617)&gt;0,1,0)</f>
        <v>0</v>
      </c>
      <c r="L3617">
        <f>IF(AND($K3617=1,LEFT($A3617,3)="WB-"),SUMIFS(Winback!$D$2:$D$300,Winback!$K$2:$K$300,$A3617),0)</f>
        <v>0</v>
      </c>
      <c r="M3617">
        <f>IF(OR($E3617=1,$G3617=1,SUMIFS(Registros!$J$2:$J$6000,Registros!$B$2:$B$6000,$A3617)&gt;0),1,0)</f>
        <v>1</v>
      </c>
      <c r="N3617">
        <f>IF($J3617&gt;0,1,IF(COUNTIFS(Registros!$A$2:$A$6000,"CS",Registros!$B$2:$B$6000,$A3617,Registros!$K$2:$K$6000,"&lt;&gt;")&gt;0,1,0))</f>
        <v>0</v>
      </c>
      <c r="O3617" t="str">
        <f t="shared" si="280"/>
        <v>SOLO MÓVIL</v>
      </c>
      <c r="P3617" t="str">
        <f t="shared" si="281"/>
        <v>Ofrecer fijo + internet (FLBBTV)</v>
      </c>
      <c r="Q3617">
        <f t="shared" si="282"/>
        <v>15</v>
      </c>
      <c r="R3617">
        <f>IFERROR(VLOOKUP($A3617,Registros!$B$2:$G$6000,6,0),IFERROR(INDEX(Winback!$C$2:$C$300,MATCH($A3617,Winback!$K$2:$K$300,0)),""))</f>
        <v>0</v>
      </c>
      <c r="S3617" t="str">
        <f t="shared" si="283"/>
        <v>+MOV</v>
      </c>
      <c r="T3617">
        <f t="shared" si="284"/>
        <v>1</v>
      </c>
    </row>
    <row r="3618" spans="1:20" x14ac:dyDescent="0.35">
      <c r="A3618" t="s">
        <v>17825</v>
      </c>
      <c r="B3618" t="s">
        <v>17826</v>
      </c>
      <c r="C3618" t="s">
        <v>17827</v>
      </c>
      <c r="D3618" t="s">
        <v>17828</v>
      </c>
      <c r="E3618">
        <f>IF(COUNTIFS(Registros!$A$2:$A$6000,"NP",Registros!$B$2:$B$6000,$A3618)&gt;0,1,0)</f>
        <v>0</v>
      </c>
      <c r="F3618">
        <f>IF($E3618=1,SUMIFS(Registros!$F$2:$F$6000,Registros!$A$2:$A$6000,"NP",Registros!$B$2:$B$6000,$A3618),0)</f>
        <v>0</v>
      </c>
      <c r="G3618">
        <f>IF(COUNTIFS(Registros!$A$2:$A$6000,"MOV",Registros!$B$2:$B$6000,$A3618)&gt;0,1,0)</f>
        <v>1</v>
      </c>
      <c r="H3618">
        <f>IF($G3618=1,SUMIFS(Registros!$F$2:$F$6000,Registros!$A$2:$A$6000,"MOV",Registros!$B$2:$B$6000,$A3618),0)</f>
        <v>15</v>
      </c>
      <c r="I3618">
        <f>IF(COUNTIFS(Registros!$A$2:$A$6000,"CS",Registros!$B$2:$B$6000,$A3618)&gt;0,1,0)</f>
        <v>0</v>
      </c>
      <c r="J3618">
        <f>IF($I3618=1,SUMIFS(Registros!$I$2:$I$6000,Registros!$A$2:$A$6000,"CS",Registros!$B$2:$B$6000,$A3618),0)</f>
        <v>0</v>
      </c>
      <c r="K3618">
        <f>IF(COUNTIFS(Winback!$K$2:$K$300,$A3618)&gt;0,1,0)</f>
        <v>0</v>
      </c>
      <c r="L3618">
        <f>IF(AND($K3618=1,LEFT($A3618,3)="WB-"),SUMIFS(Winback!$D$2:$D$300,Winback!$K$2:$K$300,$A3618),0)</f>
        <v>0</v>
      </c>
      <c r="M3618">
        <f>IF(OR($E3618=1,$G3618=1,SUMIFS(Registros!$J$2:$J$6000,Registros!$B$2:$B$6000,$A3618)&gt;0),1,0)</f>
        <v>1</v>
      </c>
      <c r="N3618">
        <f>IF($J3618&gt;0,1,IF(COUNTIFS(Registros!$A$2:$A$6000,"CS",Registros!$B$2:$B$6000,$A3618,Registros!$K$2:$K$6000,"&lt;&gt;")&gt;0,1,0))</f>
        <v>0</v>
      </c>
      <c r="O3618" t="str">
        <f t="shared" si="280"/>
        <v>SOLO MÓVIL</v>
      </c>
      <c r="P3618" t="str">
        <f t="shared" si="281"/>
        <v>Ofrecer fijo + internet (FLBBTV)</v>
      </c>
      <c r="Q3618">
        <f t="shared" si="282"/>
        <v>15</v>
      </c>
      <c r="R3618">
        <f>IFERROR(VLOOKUP($A3618,Registros!$B$2:$G$6000,6,0),IFERROR(INDEX(Winback!$C$2:$C$300,MATCH($A3618,Winback!$K$2:$K$300,0)),""))</f>
        <v>0</v>
      </c>
      <c r="S3618" t="str">
        <f t="shared" si="283"/>
        <v>+MOV</v>
      </c>
      <c r="T3618">
        <f t="shared" si="284"/>
        <v>1</v>
      </c>
    </row>
    <row r="3619" spans="1:20" x14ac:dyDescent="0.35">
      <c r="A3619" t="s">
        <v>17830</v>
      </c>
      <c r="B3619" t="s">
        <v>17831</v>
      </c>
      <c r="C3619" t="s">
        <v>17832</v>
      </c>
      <c r="D3619" t="s">
        <v>17833</v>
      </c>
      <c r="E3619">
        <f>IF(COUNTIFS(Registros!$A$2:$A$6000,"NP",Registros!$B$2:$B$6000,$A3619)&gt;0,1,0)</f>
        <v>0</v>
      </c>
      <c r="F3619">
        <f>IF($E3619=1,SUMIFS(Registros!$F$2:$F$6000,Registros!$A$2:$A$6000,"NP",Registros!$B$2:$B$6000,$A3619),0)</f>
        <v>0</v>
      </c>
      <c r="G3619">
        <f>IF(COUNTIFS(Registros!$A$2:$A$6000,"MOV",Registros!$B$2:$B$6000,$A3619)&gt;0,1,0)</f>
        <v>1</v>
      </c>
      <c r="H3619">
        <f>IF($G3619=1,SUMIFS(Registros!$F$2:$F$6000,Registros!$A$2:$A$6000,"MOV",Registros!$B$2:$B$6000,$A3619),0)</f>
        <v>15</v>
      </c>
      <c r="I3619">
        <f>IF(COUNTIFS(Registros!$A$2:$A$6000,"CS",Registros!$B$2:$B$6000,$A3619)&gt;0,1,0)</f>
        <v>0</v>
      </c>
      <c r="J3619">
        <f>IF($I3619=1,SUMIFS(Registros!$I$2:$I$6000,Registros!$A$2:$A$6000,"CS",Registros!$B$2:$B$6000,$A3619),0)</f>
        <v>0</v>
      </c>
      <c r="K3619">
        <f>IF(COUNTIFS(Winback!$K$2:$K$300,$A3619)&gt;0,1,0)</f>
        <v>0</v>
      </c>
      <c r="L3619">
        <f>IF(AND($K3619=1,LEFT($A3619,3)="WB-"),SUMIFS(Winback!$D$2:$D$300,Winback!$K$2:$K$300,$A3619),0)</f>
        <v>0</v>
      </c>
      <c r="M3619">
        <f>IF(OR($E3619=1,$G3619=1,SUMIFS(Registros!$J$2:$J$6000,Registros!$B$2:$B$6000,$A3619)&gt;0),1,0)</f>
        <v>1</v>
      </c>
      <c r="N3619">
        <f>IF($J3619&gt;0,1,IF(COUNTIFS(Registros!$A$2:$A$6000,"CS",Registros!$B$2:$B$6000,$A3619,Registros!$K$2:$K$6000,"&lt;&gt;")&gt;0,1,0))</f>
        <v>0</v>
      </c>
      <c r="O3619" t="str">
        <f t="shared" si="280"/>
        <v>SOLO MÓVIL</v>
      </c>
      <c r="P3619" t="str">
        <f t="shared" si="281"/>
        <v>Ofrecer fijo + internet (FLBBTV)</v>
      </c>
      <c r="Q3619">
        <f t="shared" si="282"/>
        <v>15</v>
      </c>
      <c r="R3619">
        <f>IFERROR(VLOOKUP($A3619,Registros!$B$2:$G$6000,6,0),IFERROR(INDEX(Winback!$C$2:$C$300,MATCH($A3619,Winback!$K$2:$K$300,0)),""))</f>
        <v>0</v>
      </c>
      <c r="S3619" t="str">
        <f t="shared" si="283"/>
        <v>+MOV</v>
      </c>
      <c r="T3619">
        <f t="shared" si="284"/>
        <v>1</v>
      </c>
    </row>
    <row r="3620" spans="1:20" x14ac:dyDescent="0.35">
      <c r="A3620" t="s">
        <v>17835</v>
      </c>
      <c r="B3620" t="s">
        <v>17836</v>
      </c>
      <c r="C3620" t="s">
        <v>17837</v>
      </c>
      <c r="D3620" t="s">
        <v>17838</v>
      </c>
      <c r="E3620">
        <f>IF(COUNTIFS(Registros!$A$2:$A$6000,"NP",Registros!$B$2:$B$6000,$A3620)&gt;0,1,0)</f>
        <v>0</v>
      </c>
      <c r="F3620">
        <f>IF($E3620=1,SUMIFS(Registros!$F$2:$F$6000,Registros!$A$2:$A$6000,"NP",Registros!$B$2:$B$6000,$A3620),0)</f>
        <v>0</v>
      </c>
      <c r="G3620">
        <f>IF(COUNTIFS(Registros!$A$2:$A$6000,"MOV",Registros!$B$2:$B$6000,$A3620)&gt;0,1,0)</f>
        <v>1</v>
      </c>
      <c r="H3620">
        <f>IF($G3620=1,SUMIFS(Registros!$F$2:$F$6000,Registros!$A$2:$A$6000,"MOV",Registros!$B$2:$B$6000,$A3620),0)</f>
        <v>15</v>
      </c>
      <c r="I3620">
        <f>IF(COUNTIFS(Registros!$A$2:$A$6000,"CS",Registros!$B$2:$B$6000,$A3620)&gt;0,1,0)</f>
        <v>0</v>
      </c>
      <c r="J3620">
        <f>IF($I3620=1,SUMIFS(Registros!$I$2:$I$6000,Registros!$A$2:$A$6000,"CS",Registros!$B$2:$B$6000,$A3620),0)</f>
        <v>0</v>
      </c>
      <c r="K3620">
        <f>IF(COUNTIFS(Winback!$K$2:$K$300,$A3620)&gt;0,1,0)</f>
        <v>0</v>
      </c>
      <c r="L3620">
        <f>IF(AND($K3620=1,LEFT($A3620,3)="WB-"),SUMIFS(Winback!$D$2:$D$300,Winback!$K$2:$K$300,$A3620),0)</f>
        <v>0</v>
      </c>
      <c r="M3620">
        <f>IF(OR($E3620=1,$G3620=1,SUMIFS(Registros!$J$2:$J$6000,Registros!$B$2:$B$6000,$A3620)&gt;0),1,0)</f>
        <v>1</v>
      </c>
      <c r="N3620">
        <f>IF($J3620&gt;0,1,IF(COUNTIFS(Registros!$A$2:$A$6000,"CS",Registros!$B$2:$B$6000,$A3620,Registros!$K$2:$K$6000,"&lt;&gt;")&gt;0,1,0))</f>
        <v>0</v>
      </c>
      <c r="O3620" t="str">
        <f t="shared" si="280"/>
        <v>SOLO MÓVIL</v>
      </c>
      <c r="P3620" t="str">
        <f t="shared" si="281"/>
        <v>Ofrecer fijo + internet (FLBBTV)</v>
      </c>
      <c r="Q3620">
        <f t="shared" si="282"/>
        <v>15</v>
      </c>
      <c r="R3620">
        <f>IFERROR(VLOOKUP($A3620,Registros!$B$2:$G$6000,6,0),IFERROR(INDEX(Winback!$C$2:$C$300,MATCH($A3620,Winback!$K$2:$K$300,0)),""))</f>
        <v>0</v>
      </c>
      <c r="S3620" t="str">
        <f t="shared" si="283"/>
        <v>+MOV</v>
      </c>
      <c r="T3620">
        <f t="shared" si="284"/>
        <v>1</v>
      </c>
    </row>
    <row r="3621" spans="1:20" x14ac:dyDescent="0.35">
      <c r="A3621" t="s">
        <v>17840</v>
      </c>
      <c r="B3621" t="s">
        <v>17841</v>
      </c>
      <c r="C3621" t="s">
        <v>17842</v>
      </c>
      <c r="D3621" t="s">
        <v>17843</v>
      </c>
      <c r="E3621">
        <f>IF(COUNTIFS(Registros!$A$2:$A$6000,"NP",Registros!$B$2:$B$6000,$A3621)&gt;0,1,0)</f>
        <v>0</v>
      </c>
      <c r="F3621">
        <f>IF($E3621=1,SUMIFS(Registros!$F$2:$F$6000,Registros!$A$2:$A$6000,"NP",Registros!$B$2:$B$6000,$A3621),0)</f>
        <v>0</v>
      </c>
      <c r="G3621">
        <f>IF(COUNTIFS(Registros!$A$2:$A$6000,"MOV",Registros!$B$2:$B$6000,$A3621)&gt;0,1,0)</f>
        <v>1</v>
      </c>
      <c r="H3621">
        <f>IF($G3621=1,SUMIFS(Registros!$F$2:$F$6000,Registros!$A$2:$A$6000,"MOV",Registros!$B$2:$B$6000,$A3621),0)</f>
        <v>45</v>
      </c>
      <c r="I3621">
        <f>IF(COUNTIFS(Registros!$A$2:$A$6000,"CS",Registros!$B$2:$B$6000,$A3621)&gt;0,1,0)</f>
        <v>0</v>
      </c>
      <c r="J3621">
        <f>IF($I3621=1,SUMIFS(Registros!$I$2:$I$6000,Registros!$A$2:$A$6000,"CS",Registros!$B$2:$B$6000,$A3621),0)</f>
        <v>0</v>
      </c>
      <c r="K3621">
        <f>IF(COUNTIFS(Winback!$K$2:$K$300,$A3621)&gt;0,1,0)</f>
        <v>0</v>
      </c>
      <c r="L3621">
        <f>IF(AND($K3621=1,LEFT($A3621,3)="WB-"),SUMIFS(Winback!$D$2:$D$300,Winback!$K$2:$K$300,$A3621),0)</f>
        <v>0</v>
      </c>
      <c r="M3621">
        <f>IF(OR($E3621=1,$G3621=1,SUMIFS(Registros!$J$2:$J$6000,Registros!$B$2:$B$6000,$A3621)&gt;0),1,0)</f>
        <v>1</v>
      </c>
      <c r="N3621">
        <f>IF($J3621&gt;0,1,IF(COUNTIFS(Registros!$A$2:$A$6000,"CS",Registros!$B$2:$B$6000,$A3621,Registros!$K$2:$K$6000,"&lt;&gt;")&gt;0,1,0))</f>
        <v>0</v>
      </c>
      <c r="O3621" t="str">
        <f t="shared" si="280"/>
        <v>SOLO MÓVIL</v>
      </c>
      <c r="P3621" t="str">
        <f t="shared" si="281"/>
        <v>Ofrecer fijo + internet (FLBBTV)</v>
      </c>
      <c r="Q3621">
        <f t="shared" si="282"/>
        <v>45</v>
      </c>
      <c r="R3621">
        <f>IFERROR(VLOOKUP($A3621,Registros!$B$2:$G$6000,6,0),IFERROR(INDEX(Winback!$C$2:$C$300,MATCH($A3621,Winback!$K$2:$K$300,0)),""))</f>
        <v>0</v>
      </c>
      <c r="S3621" t="str">
        <f t="shared" si="283"/>
        <v>+MOV</v>
      </c>
      <c r="T3621">
        <f t="shared" si="284"/>
        <v>1</v>
      </c>
    </row>
    <row r="3622" spans="1:20" x14ac:dyDescent="0.35">
      <c r="A3622" t="s">
        <v>17845</v>
      </c>
      <c r="B3622" t="s">
        <v>17846</v>
      </c>
      <c r="C3622" t="s">
        <v>17847</v>
      </c>
      <c r="D3622" t="s">
        <v>17848</v>
      </c>
      <c r="E3622">
        <f>IF(COUNTIFS(Registros!$A$2:$A$6000,"NP",Registros!$B$2:$B$6000,$A3622)&gt;0,1,0)</f>
        <v>0</v>
      </c>
      <c r="F3622">
        <f>IF($E3622=1,SUMIFS(Registros!$F$2:$F$6000,Registros!$A$2:$A$6000,"NP",Registros!$B$2:$B$6000,$A3622),0)</f>
        <v>0</v>
      </c>
      <c r="G3622">
        <f>IF(COUNTIFS(Registros!$A$2:$A$6000,"MOV",Registros!$B$2:$B$6000,$A3622)&gt;0,1,0)</f>
        <v>1</v>
      </c>
      <c r="H3622">
        <f>IF($G3622=1,SUMIFS(Registros!$F$2:$F$6000,Registros!$A$2:$A$6000,"MOV",Registros!$B$2:$B$6000,$A3622),0)</f>
        <v>18</v>
      </c>
      <c r="I3622">
        <f>IF(COUNTIFS(Registros!$A$2:$A$6000,"CS",Registros!$B$2:$B$6000,$A3622)&gt;0,1,0)</f>
        <v>0</v>
      </c>
      <c r="J3622">
        <f>IF($I3622=1,SUMIFS(Registros!$I$2:$I$6000,Registros!$A$2:$A$6000,"CS",Registros!$B$2:$B$6000,$A3622),0)</f>
        <v>0</v>
      </c>
      <c r="K3622">
        <f>IF(COUNTIFS(Winback!$K$2:$K$300,$A3622)&gt;0,1,0)</f>
        <v>0</v>
      </c>
      <c r="L3622">
        <f>IF(AND($K3622=1,LEFT($A3622,3)="WB-"),SUMIFS(Winback!$D$2:$D$300,Winback!$K$2:$K$300,$A3622),0)</f>
        <v>0</v>
      </c>
      <c r="M3622">
        <f>IF(OR($E3622=1,$G3622=1,SUMIFS(Registros!$J$2:$J$6000,Registros!$B$2:$B$6000,$A3622)&gt;0),1,0)</f>
        <v>1</v>
      </c>
      <c r="N3622">
        <f>IF($J3622&gt;0,1,IF(COUNTIFS(Registros!$A$2:$A$6000,"CS",Registros!$B$2:$B$6000,$A3622,Registros!$K$2:$K$6000,"&lt;&gt;")&gt;0,1,0))</f>
        <v>0</v>
      </c>
      <c r="O3622" t="str">
        <f t="shared" si="280"/>
        <v>SOLO MÓVIL</v>
      </c>
      <c r="P3622" t="str">
        <f t="shared" si="281"/>
        <v>Ofrecer fijo + internet (FLBBTV)</v>
      </c>
      <c r="Q3622">
        <f t="shared" si="282"/>
        <v>18</v>
      </c>
      <c r="R3622">
        <f>IFERROR(VLOOKUP($A3622,Registros!$B$2:$G$6000,6,0),IFERROR(INDEX(Winback!$C$2:$C$300,MATCH($A3622,Winback!$K$2:$K$300,0)),""))</f>
        <v>0</v>
      </c>
      <c r="S3622" t="str">
        <f t="shared" si="283"/>
        <v>+MOV</v>
      </c>
      <c r="T3622">
        <f t="shared" si="284"/>
        <v>1</v>
      </c>
    </row>
    <row r="3623" spans="1:20" x14ac:dyDescent="0.35">
      <c r="A3623" t="s">
        <v>17850</v>
      </c>
      <c r="B3623" t="s">
        <v>17851</v>
      </c>
      <c r="C3623" t="s">
        <v>17852</v>
      </c>
      <c r="D3623" t="s">
        <v>17853</v>
      </c>
      <c r="E3623">
        <f>IF(COUNTIFS(Registros!$A$2:$A$6000,"NP",Registros!$B$2:$B$6000,$A3623)&gt;0,1,0)</f>
        <v>0</v>
      </c>
      <c r="F3623">
        <f>IF($E3623=1,SUMIFS(Registros!$F$2:$F$6000,Registros!$A$2:$A$6000,"NP",Registros!$B$2:$B$6000,$A3623),0)</f>
        <v>0</v>
      </c>
      <c r="G3623">
        <f>IF(COUNTIFS(Registros!$A$2:$A$6000,"MOV",Registros!$B$2:$B$6000,$A3623)&gt;0,1,0)</f>
        <v>1</v>
      </c>
      <c r="H3623">
        <f>IF($G3623=1,SUMIFS(Registros!$F$2:$F$6000,Registros!$A$2:$A$6000,"MOV",Registros!$B$2:$B$6000,$A3623),0)</f>
        <v>16.940000000000001</v>
      </c>
      <c r="I3623">
        <f>IF(COUNTIFS(Registros!$A$2:$A$6000,"CS",Registros!$B$2:$B$6000,$A3623)&gt;0,1,0)</f>
        <v>0</v>
      </c>
      <c r="J3623">
        <f>IF($I3623=1,SUMIFS(Registros!$I$2:$I$6000,Registros!$A$2:$A$6000,"CS",Registros!$B$2:$B$6000,$A3623),0)</f>
        <v>0</v>
      </c>
      <c r="K3623">
        <f>IF(COUNTIFS(Winback!$K$2:$K$300,$A3623)&gt;0,1,0)</f>
        <v>0</v>
      </c>
      <c r="L3623">
        <f>IF(AND($K3623=1,LEFT($A3623,3)="WB-"),SUMIFS(Winback!$D$2:$D$300,Winback!$K$2:$K$300,$A3623),0)</f>
        <v>0</v>
      </c>
      <c r="M3623">
        <f>IF(OR($E3623=1,$G3623=1,SUMIFS(Registros!$J$2:$J$6000,Registros!$B$2:$B$6000,$A3623)&gt;0),1,0)</f>
        <v>1</v>
      </c>
      <c r="N3623">
        <f>IF($J3623&gt;0,1,IF(COUNTIFS(Registros!$A$2:$A$6000,"CS",Registros!$B$2:$B$6000,$A3623,Registros!$K$2:$K$6000,"&lt;&gt;")&gt;0,1,0))</f>
        <v>0</v>
      </c>
      <c r="O3623" t="str">
        <f t="shared" si="280"/>
        <v>SOLO MÓVIL</v>
      </c>
      <c r="P3623" t="str">
        <f t="shared" si="281"/>
        <v>Ofrecer fijo + internet (FLBBTV)</v>
      </c>
      <c r="Q3623">
        <f t="shared" si="282"/>
        <v>16.940000000000001</v>
      </c>
      <c r="R3623">
        <f>IFERROR(VLOOKUP($A3623,Registros!$B$2:$G$6000,6,0),IFERROR(INDEX(Winback!$C$2:$C$300,MATCH($A3623,Winback!$K$2:$K$300,0)),""))</f>
        <v>0</v>
      </c>
      <c r="S3623" t="str">
        <f t="shared" si="283"/>
        <v>+MOV</v>
      </c>
      <c r="T3623">
        <f t="shared" si="284"/>
        <v>1</v>
      </c>
    </row>
    <row r="3624" spans="1:20" x14ac:dyDescent="0.35">
      <c r="A3624" t="s">
        <v>17854</v>
      </c>
      <c r="B3624" t="s">
        <v>17855</v>
      </c>
      <c r="C3624" t="s">
        <v>17856</v>
      </c>
      <c r="D3624" t="s">
        <v>17857</v>
      </c>
      <c r="E3624">
        <f>IF(COUNTIFS(Registros!$A$2:$A$6000,"NP",Registros!$B$2:$B$6000,$A3624)&gt;0,1,0)</f>
        <v>0</v>
      </c>
      <c r="F3624">
        <f>IF($E3624=1,SUMIFS(Registros!$F$2:$F$6000,Registros!$A$2:$A$6000,"NP",Registros!$B$2:$B$6000,$A3624),0)</f>
        <v>0</v>
      </c>
      <c r="G3624">
        <f>IF(COUNTIFS(Registros!$A$2:$A$6000,"MOV",Registros!$B$2:$B$6000,$A3624)&gt;0,1,0)</f>
        <v>1</v>
      </c>
      <c r="H3624">
        <f>IF($G3624=1,SUMIFS(Registros!$F$2:$F$6000,Registros!$A$2:$A$6000,"MOV",Registros!$B$2:$B$6000,$A3624),0)</f>
        <v>15</v>
      </c>
      <c r="I3624">
        <f>IF(COUNTIFS(Registros!$A$2:$A$6000,"CS",Registros!$B$2:$B$6000,$A3624)&gt;0,1,0)</f>
        <v>0</v>
      </c>
      <c r="J3624">
        <f>IF($I3624=1,SUMIFS(Registros!$I$2:$I$6000,Registros!$A$2:$A$6000,"CS",Registros!$B$2:$B$6000,$A3624),0)</f>
        <v>0</v>
      </c>
      <c r="K3624">
        <f>IF(COUNTIFS(Winback!$K$2:$K$300,$A3624)&gt;0,1,0)</f>
        <v>0</v>
      </c>
      <c r="L3624">
        <f>IF(AND($K3624=1,LEFT($A3624,3)="WB-"),SUMIFS(Winback!$D$2:$D$300,Winback!$K$2:$K$300,$A3624),0)</f>
        <v>0</v>
      </c>
      <c r="M3624">
        <f>IF(OR($E3624=1,$G3624=1,SUMIFS(Registros!$J$2:$J$6000,Registros!$B$2:$B$6000,$A3624)&gt;0),1,0)</f>
        <v>1</v>
      </c>
      <c r="N3624">
        <f>IF($J3624&gt;0,1,IF(COUNTIFS(Registros!$A$2:$A$6000,"CS",Registros!$B$2:$B$6000,$A3624,Registros!$K$2:$K$6000,"&lt;&gt;")&gt;0,1,0))</f>
        <v>0</v>
      </c>
      <c r="O3624" t="str">
        <f t="shared" si="280"/>
        <v>SOLO MÓVIL</v>
      </c>
      <c r="P3624" t="str">
        <f t="shared" si="281"/>
        <v>Ofrecer fijo + internet (FLBBTV)</v>
      </c>
      <c r="Q3624">
        <f t="shared" si="282"/>
        <v>15</v>
      </c>
      <c r="R3624">
        <f>IFERROR(VLOOKUP($A3624,Registros!$B$2:$G$6000,6,0),IFERROR(INDEX(Winback!$C$2:$C$300,MATCH($A3624,Winback!$K$2:$K$300,0)),""))</f>
        <v>0</v>
      </c>
      <c r="S3624" t="str">
        <f t="shared" si="283"/>
        <v>+MOV</v>
      </c>
      <c r="T3624">
        <f t="shared" si="284"/>
        <v>1</v>
      </c>
    </row>
    <row r="3625" spans="1:20" x14ac:dyDescent="0.35">
      <c r="A3625" t="s">
        <v>17859</v>
      </c>
      <c r="B3625" t="s">
        <v>17860</v>
      </c>
      <c r="C3625" t="s">
        <v>17861</v>
      </c>
      <c r="D3625" t="s">
        <v>17862</v>
      </c>
      <c r="E3625">
        <f>IF(COUNTIFS(Registros!$A$2:$A$6000,"NP",Registros!$B$2:$B$6000,$A3625)&gt;0,1,0)</f>
        <v>0</v>
      </c>
      <c r="F3625">
        <f>IF($E3625=1,SUMIFS(Registros!$F$2:$F$6000,Registros!$A$2:$A$6000,"NP",Registros!$B$2:$B$6000,$A3625),0)</f>
        <v>0</v>
      </c>
      <c r="G3625">
        <f>IF(COUNTIFS(Registros!$A$2:$A$6000,"MOV",Registros!$B$2:$B$6000,$A3625)&gt;0,1,0)</f>
        <v>1</v>
      </c>
      <c r="H3625">
        <f>IF($G3625=1,SUMIFS(Registros!$F$2:$F$6000,Registros!$A$2:$A$6000,"MOV",Registros!$B$2:$B$6000,$A3625),0)</f>
        <v>0</v>
      </c>
      <c r="I3625">
        <f>IF(COUNTIFS(Registros!$A$2:$A$6000,"CS",Registros!$B$2:$B$6000,$A3625)&gt;0,1,0)</f>
        <v>0</v>
      </c>
      <c r="J3625">
        <f>IF($I3625=1,SUMIFS(Registros!$I$2:$I$6000,Registros!$A$2:$A$6000,"CS",Registros!$B$2:$B$6000,$A3625),0)</f>
        <v>0</v>
      </c>
      <c r="K3625">
        <f>IF(COUNTIFS(Winback!$K$2:$K$300,$A3625)&gt;0,1,0)</f>
        <v>0</v>
      </c>
      <c r="L3625">
        <f>IF(AND($K3625=1,LEFT($A3625,3)="WB-"),SUMIFS(Winback!$D$2:$D$300,Winback!$K$2:$K$300,$A3625),0)</f>
        <v>0</v>
      </c>
      <c r="M3625">
        <f>IF(OR($E3625=1,$G3625=1,SUMIFS(Registros!$J$2:$J$6000,Registros!$B$2:$B$6000,$A3625)&gt;0),1,0)</f>
        <v>1</v>
      </c>
      <c r="N3625">
        <f>IF($J3625&gt;0,1,IF(COUNTIFS(Registros!$A$2:$A$6000,"CS",Registros!$B$2:$B$6000,$A3625,Registros!$K$2:$K$6000,"&lt;&gt;")&gt;0,1,0))</f>
        <v>0</v>
      </c>
      <c r="O3625" t="str">
        <f t="shared" si="280"/>
        <v>SOLO MÓVIL</v>
      </c>
      <c r="P3625" t="str">
        <f t="shared" si="281"/>
        <v>Ofrecer fijo + internet (FLBBTV)</v>
      </c>
      <c r="Q3625">
        <f t="shared" si="282"/>
        <v>0</v>
      </c>
      <c r="R3625">
        <f>IFERROR(VLOOKUP($A3625,Registros!$B$2:$G$6000,6,0),IFERROR(INDEX(Winback!$C$2:$C$300,MATCH($A3625,Winback!$K$2:$K$300,0)),""))</f>
        <v>0</v>
      </c>
      <c r="S3625" t="str">
        <f t="shared" si="283"/>
        <v>+MOV</v>
      </c>
      <c r="T3625">
        <f t="shared" si="284"/>
        <v>1</v>
      </c>
    </row>
    <row r="3626" spans="1:20" x14ac:dyDescent="0.35">
      <c r="A3626" t="s">
        <v>17863</v>
      </c>
      <c r="B3626" t="s">
        <v>17864</v>
      </c>
      <c r="C3626" t="s">
        <v>17865</v>
      </c>
      <c r="D3626" t="s">
        <v>17866</v>
      </c>
      <c r="E3626">
        <f>IF(COUNTIFS(Registros!$A$2:$A$6000,"NP",Registros!$B$2:$B$6000,$A3626)&gt;0,1,0)</f>
        <v>0</v>
      </c>
      <c r="F3626">
        <f>IF($E3626=1,SUMIFS(Registros!$F$2:$F$6000,Registros!$A$2:$A$6000,"NP",Registros!$B$2:$B$6000,$A3626),0)</f>
        <v>0</v>
      </c>
      <c r="G3626">
        <f>IF(COUNTIFS(Registros!$A$2:$A$6000,"MOV",Registros!$B$2:$B$6000,$A3626)&gt;0,1,0)</f>
        <v>1</v>
      </c>
      <c r="H3626">
        <f>IF($G3626=1,SUMIFS(Registros!$F$2:$F$6000,Registros!$A$2:$A$6000,"MOV",Registros!$B$2:$B$6000,$A3626),0)</f>
        <v>15</v>
      </c>
      <c r="I3626">
        <f>IF(COUNTIFS(Registros!$A$2:$A$6000,"CS",Registros!$B$2:$B$6000,$A3626)&gt;0,1,0)</f>
        <v>0</v>
      </c>
      <c r="J3626">
        <f>IF($I3626=1,SUMIFS(Registros!$I$2:$I$6000,Registros!$A$2:$A$6000,"CS",Registros!$B$2:$B$6000,$A3626),0)</f>
        <v>0</v>
      </c>
      <c r="K3626">
        <f>IF(COUNTIFS(Winback!$K$2:$K$300,$A3626)&gt;0,1,0)</f>
        <v>0</v>
      </c>
      <c r="L3626">
        <f>IF(AND($K3626=1,LEFT($A3626,3)="WB-"),SUMIFS(Winback!$D$2:$D$300,Winback!$K$2:$K$300,$A3626),0)</f>
        <v>0</v>
      </c>
      <c r="M3626">
        <f>IF(OR($E3626=1,$G3626=1,SUMIFS(Registros!$J$2:$J$6000,Registros!$B$2:$B$6000,$A3626)&gt;0),1,0)</f>
        <v>1</v>
      </c>
      <c r="N3626">
        <f>IF($J3626&gt;0,1,IF(COUNTIFS(Registros!$A$2:$A$6000,"CS",Registros!$B$2:$B$6000,$A3626,Registros!$K$2:$K$6000,"&lt;&gt;")&gt;0,1,0))</f>
        <v>0</v>
      </c>
      <c r="O3626" t="str">
        <f t="shared" si="280"/>
        <v>SOLO MÓVIL</v>
      </c>
      <c r="P3626" t="str">
        <f t="shared" si="281"/>
        <v>Ofrecer fijo + internet (FLBBTV)</v>
      </c>
      <c r="Q3626">
        <f t="shared" si="282"/>
        <v>15</v>
      </c>
      <c r="R3626">
        <f>IFERROR(VLOOKUP($A3626,Registros!$B$2:$G$6000,6,0),IFERROR(INDEX(Winback!$C$2:$C$300,MATCH($A3626,Winback!$K$2:$K$300,0)),""))</f>
        <v>0</v>
      </c>
      <c r="S3626" t="str">
        <f t="shared" si="283"/>
        <v>+MOV</v>
      </c>
      <c r="T3626">
        <f t="shared" si="284"/>
        <v>1</v>
      </c>
    </row>
    <row r="3627" spans="1:20" x14ac:dyDescent="0.35">
      <c r="A3627" t="s">
        <v>17868</v>
      </c>
      <c r="B3627" t="s">
        <v>17869</v>
      </c>
      <c r="C3627" t="s">
        <v>17870</v>
      </c>
      <c r="D3627" t="s">
        <v>17871</v>
      </c>
      <c r="E3627">
        <f>IF(COUNTIFS(Registros!$A$2:$A$6000,"NP",Registros!$B$2:$B$6000,$A3627)&gt;0,1,0)</f>
        <v>0</v>
      </c>
      <c r="F3627">
        <f>IF($E3627=1,SUMIFS(Registros!$F$2:$F$6000,Registros!$A$2:$A$6000,"NP",Registros!$B$2:$B$6000,$A3627),0)</f>
        <v>0</v>
      </c>
      <c r="G3627">
        <f>IF(COUNTIFS(Registros!$A$2:$A$6000,"MOV",Registros!$B$2:$B$6000,$A3627)&gt;0,1,0)</f>
        <v>1</v>
      </c>
      <c r="H3627">
        <f>IF($G3627=1,SUMIFS(Registros!$F$2:$F$6000,Registros!$A$2:$A$6000,"MOV",Registros!$B$2:$B$6000,$A3627),0)</f>
        <v>15</v>
      </c>
      <c r="I3627">
        <f>IF(COUNTIFS(Registros!$A$2:$A$6000,"CS",Registros!$B$2:$B$6000,$A3627)&gt;0,1,0)</f>
        <v>0</v>
      </c>
      <c r="J3627">
        <f>IF($I3627=1,SUMIFS(Registros!$I$2:$I$6000,Registros!$A$2:$A$6000,"CS",Registros!$B$2:$B$6000,$A3627),0)</f>
        <v>0</v>
      </c>
      <c r="K3627">
        <f>IF(COUNTIFS(Winback!$K$2:$K$300,$A3627)&gt;0,1,0)</f>
        <v>0</v>
      </c>
      <c r="L3627">
        <f>IF(AND($K3627=1,LEFT($A3627,3)="WB-"),SUMIFS(Winback!$D$2:$D$300,Winback!$K$2:$K$300,$A3627),0)</f>
        <v>0</v>
      </c>
      <c r="M3627">
        <f>IF(OR($E3627=1,$G3627=1,SUMIFS(Registros!$J$2:$J$6000,Registros!$B$2:$B$6000,$A3627)&gt;0),1,0)</f>
        <v>1</v>
      </c>
      <c r="N3627">
        <f>IF($J3627&gt;0,1,IF(COUNTIFS(Registros!$A$2:$A$6000,"CS",Registros!$B$2:$B$6000,$A3627,Registros!$K$2:$K$6000,"&lt;&gt;")&gt;0,1,0))</f>
        <v>0</v>
      </c>
      <c r="O3627" t="str">
        <f t="shared" si="280"/>
        <v>SOLO MÓVIL</v>
      </c>
      <c r="P3627" t="str">
        <f t="shared" si="281"/>
        <v>Ofrecer fijo + internet (FLBBTV)</v>
      </c>
      <c r="Q3627">
        <f t="shared" si="282"/>
        <v>15</v>
      </c>
      <c r="R3627">
        <f>IFERROR(VLOOKUP($A3627,Registros!$B$2:$G$6000,6,0),IFERROR(INDEX(Winback!$C$2:$C$300,MATCH($A3627,Winback!$K$2:$K$300,0)),""))</f>
        <v>0</v>
      </c>
      <c r="S3627" t="str">
        <f t="shared" si="283"/>
        <v>+MOV</v>
      </c>
      <c r="T3627">
        <f t="shared" si="284"/>
        <v>1</v>
      </c>
    </row>
    <row r="3628" spans="1:20" x14ac:dyDescent="0.35">
      <c r="A3628" t="s">
        <v>17876</v>
      </c>
      <c r="B3628" t="s">
        <v>17877</v>
      </c>
      <c r="C3628" t="s">
        <v>17878</v>
      </c>
      <c r="D3628" t="s">
        <v>17879</v>
      </c>
      <c r="E3628">
        <f>IF(COUNTIFS(Registros!$A$2:$A$6000,"NP",Registros!$B$2:$B$6000,$A3628)&gt;0,1,0)</f>
        <v>0</v>
      </c>
      <c r="F3628">
        <f>IF($E3628=1,SUMIFS(Registros!$F$2:$F$6000,Registros!$A$2:$A$6000,"NP",Registros!$B$2:$B$6000,$A3628),0)</f>
        <v>0</v>
      </c>
      <c r="G3628">
        <f>IF(COUNTIFS(Registros!$A$2:$A$6000,"MOV",Registros!$B$2:$B$6000,$A3628)&gt;0,1,0)</f>
        <v>1</v>
      </c>
      <c r="H3628">
        <f>IF($G3628=1,SUMIFS(Registros!$F$2:$F$6000,Registros!$A$2:$A$6000,"MOV",Registros!$B$2:$B$6000,$A3628),0)</f>
        <v>15</v>
      </c>
      <c r="I3628">
        <f>IF(COUNTIFS(Registros!$A$2:$A$6000,"CS",Registros!$B$2:$B$6000,$A3628)&gt;0,1,0)</f>
        <v>0</v>
      </c>
      <c r="J3628">
        <f>IF($I3628=1,SUMIFS(Registros!$I$2:$I$6000,Registros!$A$2:$A$6000,"CS",Registros!$B$2:$B$6000,$A3628),0)</f>
        <v>0</v>
      </c>
      <c r="K3628">
        <f>IF(COUNTIFS(Winback!$K$2:$K$300,$A3628)&gt;0,1,0)</f>
        <v>0</v>
      </c>
      <c r="L3628">
        <f>IF(AND($K3628=1,LEFT($A3628,3)="WB-"),SUMIFS(Winback!$D$2:$D$300,Winback!$K$2:$K$300,$A3628),0)</f>
        <v>0</v>
      </c>
      <c r="M3628">
        <f>IF(OR($E3628=1,$G3628=1,SUMIFS(Registros!$J$2:$J$6000,Registros!$B$2:$B$6000,$A3628)&gt;0),1,0)</f>
        <v>1</v>
      </c>
      <c r="N3628">
        <f>IF($J3628&gt;0,1,IF(COUNTIFS(Registros!$A$2:$A$6000,"CS",Registros!$B$2:$B$6000,$A3628,Registros!$K$2:$K$6000,"&lt;&gt;")&gt;0,1,0))</f>
        <v>0</v>
      </c>
      <c r="O3628" t="str">
        <f t="shared" si="280"/>
        <v>SOLO MÓVIL</v>
      </c>
      <c r="P3628" t="str">
        <f t="shared" si="281"/>
        <v>Ofrecer fijo + internet (FLBBTV)</v>
      </c>
      <c r="Q3628">
        <f t="shared" si="282"/>
        <v>15</v>
      </c>
      <c r="R3628">
        <f>IFERROR(VLOOKUP($A3628,Registros!$B$2:$G$6000,6,0),IFERROR(INDEX(Winback!$C$2:$C$300,MATCH($A3628,Winback!$K$2:$K$300,0)),""))</f>
        <v>0</v>
      </c>
      <c r="S3628" t="str">
        <f t="shared" si="283"/>
        <v>+MOV</v>
      </c>
      <c r="T3628">
        <f t="shared" si="284"/>
        <v>1</v>
      </c>
    </row>
    <row r="3629" spans="1:20" x14ac:dyDescent="0.35">
      <c r="A3629" t="s">
        <v>17881</v>
      </c>
      <c r="B3629" t="s">
        <v>17882</v>
      </c>
      <c r="C3629" t="s">
        <v>17883</v>
      </c>
      <c r="D3629" t="s">
        <v>17884</v>
      </c>
      <c r="E3629">
        <f>IF(COUNTIFS(Registros!$A$2:$A$6000,"NP",Registros!$B$2:$B$6000,$A3629)&gt;0,1,0)</f>
        <v>0</v>
      </c>
      <c r="F3629">
        <f>IF($E3629=1,SUMIFS(Registros!$F$2:$F$6000,Registros!$A$2:$A$6000,"NP",Registros!$B$2:$B$6000,$A3629),0)</f>
        <v>0</v>
      </c>
      <c r="G3629">
        <f>IF(COUNTIFS(Registros!$A$2:$A$6000,"MOV",Registros!$B$2:$B$6000,$A3629)&gt;0,1,0)</f>
        <v>1</v>
      </c>
      <c r="H3629">
        <f>IF($G3629=1,SUMIFS(Registros!$F$2:$F$6000,Registros!$A$2:$A$6000,"MOV",Registros!$B$2:$B$6000,$A3629),0)</f>
        <v>15</v>
      </c>
      <c r="I3629">
        <f>IF(COUNTIFS(Registros!$A$2:$A$6000,"CS",Registros!$B$2:$B$6000,$A3629)&gt;0,1,0)</f>
        <v>0</v>
      </c>
      <c r="J3629">
        <f>IF($I3629=1,SUMIFS(Registros!$I$2:$I$6000,Registros!$A$2:$A$6000,"CS",Registros!$B$2:$B$6000,$A3629),0)</f>
        <v>0</v>
      </c>
      <c r="K3629">
        <f>IF(COUNTIFS(Winback!$K$2:$K$300,$A3629)&gt;0,1,0)</f>
        <v>0</v>
      </c>
      <c r="L3629">
        <f>IF(AND($K3629=1,LEFT($A3629,3)="WB-"),SUMIFS(Winback!$D$2:$D$300,Winback!$K$2:$K$300,$A3629),0)</f>
        <v>0</v>
      </c>
      <c r="M3629">
        <f>IF(OR($E3629=1,$G3629=1,SUMIFS(Registros!$J$2:$J$6000,Registros!$B$2:$B$6000,$A3629)&gt;0),1,0)</f>
        <v>1</v>
      </c>
      <c r="N3629">
        <f>IF($J3629&gt;0,1,IF(COUNTIFS(Registros!$A$2:$A$6000,"CS",Registros!$B$2:$B$6000,$A3629,Registros!$K$2:$K$6000,"&lt;&gt;")&gt;0,1,0))</f>
        <v>0</v>
      </c>
      <c r="O3629" t="str">
        <f t="shared" si="280"/>
        <v>SOLO MÓVIL</v>
      </c>
      <c r="P3629" t="str">
        <f t="shared" si="281"/>
        <v>Ofrecer fijo + internet (FLBBTV)</v>
      </c>
      <c r="Q3629">
        <f t="shared" si="282"/>
        <v>15</v>
      </c>
      <c r="R3629">
        <f>IFERROR(VLOOKUP($A3629,Registros!$B$2:$G$6000,6,0),IFERROR(INDEX(Winback!$C$2:$C$300,MATCH($A3629,Winback!$K$2:$K$300,0)),""))</f>
        <v>0</v>
      </c>
      <c r="S3629" t="str">
        <f t="shared" si="283"/>
        <v>+MOV</v>
      </c>
      <c r="T3629">
        <f t="shared" si="284"/>
        <v>1</v>
      </c>
    </row>
    <row r="3630" spans="1:20" x14ac:dyDescent="0.35">
      <c r="A3630" t="s">
        <v>17886</v>
      </c>
      <c r="B3630" t="s">
        <v>17887</v>
      </c>
      <c r="C3630" t="s">
        <v>17888</v>
      </c>
      <c r="D3630" t="s">
        <v>17889</v>
      </c>
      <c r="E3630">
        <f>IF(COUNTIFS(Registros!$A$2:$A$6000,"NP",Registros!$B$2:$B$6000,$A3630)&gt;0,1,0)</f>
        <v>0</v>
      </c>
      <c r="F3630">
        <f>IF($E3630=1,SUMIFS(Registros!$F$2:$F$6000,Registros!$A$2:$A$6000,"NP",Registros!$B$2:$B$6000,$A3630),0)</f>
        <v>0</v>
      </c>
      <c r="G3630">
        <f>IF(COUNTIFS(Registros!$A$2:$A$6000,"MOV",Registros!$B$2:$B$6000,$A3630)&gt;0,1,0)</f>
        <v>1</v>
      </c>
      <c r="H3630">
        <f>IF($G3630=1,SUMIFS(Registros!$F$2:$F$6000,Registros!$A$2:$A$6000,"MOV",Registros!$B$2:$B$6000,$A3630),0)</f>
        <v>31.25</v>
      </c>
      <c r="I3630">
        <f>IF(COUNTIFS(Registros!$A$2:$A$6000,"CS",Registros!$B$2:$B$6000,$A3630)&gt;0,1,0)</f>
        <v>0</v>
      </c>
      <c r="J3630">
        <f>IF($I3630=1,SUMIFS(Registros!$I$2:$I$6000,Registros!$A$2:$A$6000,"CS",Registros!$B$2:$B$6000,$A3630),0)</f>
        <v>0</v>
      </c>
      <c r="K3630">
        <f>IF(COUNTIFS(Winback!$K$2:$K$300,$A3630)&gt;0,1,0)</f>
        <v>0</v>
      </c>
      <c r="L3630">
        <f>IF(AND($K3630=1,LEFT($A3630,3)="WB-"),SUMIFS(Winback!$D$2:$D$300,Winback!$K$2:$K$300,$A3630),0)</f>
        <v>0</v>
      </c>
      <c r="M3630">
        <f>IF(OR($E3630=1,$G3630=1,SUMIFS(Registros!$J$2:$J$6000,Registros!$B$2:$B$6000,$A3630)&gt;0),1,0)</f>
        <v>1</v>
      </c>
      <c r="N3630">
        <f>IF($J3630&gt;0,1,IF(COUNTIFS(Registros!$A$2:$A$6000,"CS",Registros!$B$2:$B$6000,$A3630,Registros!$K$2:$K$6000,"&lt;&gt;")&gt;0,1,0))</f>
        <v>0</v>
      </c>
      <c r="O3630" t="str">
        <f t="shared" si="280"/>
        <v>SOLO MÓVIL</v>
      </c>
      <c r="P3630" t="str">
        <f t="shared" si="281"/>
        <v>Ofrecer fijo + internet (FLBBTV)</v>
      </c>
      <c r="Q3630">
        <f t="shared" si="282"/>
        <v>31.25</v>
      </c>
      <c r="R3630">
        <f>IFERROR(VLOOKUP($A3630,Registros!$B$2:$G$6000,6,0),IFERROR(INDEX(Winback!$C$2:$C$300,MATCH($A3630,Winback!$K$2:$K$300,0)),""))</f>
        <v>0</v>
      </c>
      <c r="S3630" t="str">
        <f t="shared" si="283"/>
        <v>+MOV</v>
      </c>
      <c r="T3630">
        <f t="shared" si="284"/>
        <v>1</v>
      </c>
    </row>
    <row r="3631" spans="1:20" x14ac:dyDescent="0.35">
      <c r="A3631" t="s">
        <v>17891</v>
      </c>
      <c r="B3631" t="s">
        <v>17892</v>
      </c>
      <c r="C3631" t="s">
        <v>17893</v>
      </c>
      <c r="D3631" t="s">
        <v>17894</v>
      </c>
      <c r="E3631">
        <f>IF(COUNTIFS(Registros!$A$2:$A$6000,"NP",Registros!$B$2:$B$6000,$A3631)&gt;0,1,0)</f>
        <v>0</v>
      </c>
      <c r="F3631">
        <f>IF($E3631=1,SUMIFS(Registros!$F$2:$F$6000,Registros!$A$2:$A$6000,"NP",Registros!$B$2:$B$6000,$A3631),0)</f>
        <v>0</v>
      </c>
      <c r="G3631">
        <f>IF(COUNTIFS(Registros!$A$2:$A$6000,"MOV",Registros!$B$2:$B$6000,$A3631)&gt;0,1,0)</f>
        <v>1</v>
      </c>
      <c r="H3631">
        <f>IF($G3631=1,SUMIFS(Registros!$F$2:$F$6000,Registros!$A$2:$A$6000,"MOV",Registros!$B$2:$B$6000,$A3631),0)</f>
        <v>15</v>
      </c>
      <c r="I3631">
        <f>IF(COUNTIFS(Registros!$A$2:$A$6000,"CS",Registros!$B$2:$B$6000,$A3631)&gt;0,1,0)</f>
        <v>0</v>
      </c>
      <c r="J3631">
        <f>IF($I3631=1,SUMIFS(Registros!$I$2:$I$6000,Registros!$A$2:$A$6000,"CS",Registros!$B$2:$B$6000,$A3631),0)</f>
        <v>0</v>
      </c>
      <c r="K3631">
        <f>IF(COUNTIFS(Winback!$K$2:$K$300,$A3631)&gt;0,1,0)</f>
        <v>0</v>
      </c>
      <c r="L3631">
        <f>IF(AND($K3631=1,LEFT($A3631,3)="WB-"),SUMIFS(Winback!$D$2:$D$300,Winback!$K$2:$K$300,$A3631),0)</f>
        <v>0</v>
      </c>
      <c r="M3631">
        <f>IF(OR($E3631=1,$G3631=1,SUMIFS(Registros!$J$2:$J$6000,Registros!$B$2:$B$6000,$A3631)&gt;0),1,0)</f>
        <v>1</v>
      </c>
      <c r="N3631">
        <f>IF($J3631&gt;0,1,IF(COUNTIFS(Registros!$A$2:$A$6000,"CS",Registros!$B$2:$B$6000,$A3631,Registros!$K$2:$K$6000,"&lt;&gt;")&gt;0,1,0))</f>
        <v>0</v>
      </c>
      <c r="O3631" t="str">
        <f t="shared" si="280"/>
        <v>SOLO MÓVIL</v>
      </c>
      <c r="P3631" t="str">
        <f t="shared" si="281"/>
        <v>Ofrecer fijo + internet (FLBBTV)</v>
      </c>
      <c r="Q3631">
        <f t="shared" si="282"/>
        <v>15</v>
      </c>
      <c r="R3631">
        <f>IFERROR(VLOOKUP($A3631,Registros!$B$2:$G$6000,6,0),IFERROR(INDEX(Winback!$C$2:$C$300,MATCH($A3631,Winback!$K$2:$K$300,0)),""))</f>
        <v>0</v>
      </c>
      <c r="S3631" t="str">
        <f t="shared" si="283"/>
        <v>+MOV</v>
      </c>
      <c r="T3631">
        <f t="shared" si="284"/>
        <v>1</v>
      </c>
    </row>
    <row r="3632" spans="1:20" x14ac:dyDescent="0.35">
      <c r="A3632" t="s">
        <v>17896</v>
      </c>
      <c r="B3632" t="s">
        <v>17897</v>
      </c>
      <c r="C3632" t="s">
        <v>17898</v>
      </c>
      <c r="D3632" t="s">
        <v>17899</v>
      </c>
      <c r="E3632">
        <f>IF(COUNTIFS(Registros!$A$2:$A$6000,"NP",Registros!$B$2:$B$6000,$A3632)&gt;0,1,0)</f>
        <v>0</v>
      </c>
      <c r="F3632">
        <f>IF($E3632=1,SUMIFS(Registros!$F$2:$F$6000,Registros!$A$2:$A$6000,"NP",Registros!$B$2:$B$6000,$A3632),0)</f>
        <v>0</v>
      </c>
      <c r="G3632">
        <f>IF(COUNTIFS(Registros!$A$2:$A$6000,"MOV",Registros!$B$2:$B$6000,$A3632)&gt;0,1,0)</f>
        <v>1</v>
      </c>
      <c r="H3632">
        <f>IF($G3632=1,SUMIFS(Registros!$F$2:$F$6000,Registros!$A$2:$A$6000,"MOV",Registros!$B$2:$B$6000,$A3632),0)</f>
        <v>15</v>
      </c>
      <c r="I3632">
        <f>IF(COUNTIFS(Registros!$A$2:$A$6000,"CS",Registros!$B$2:$B$6000,$A3632)&gt;0,1,0)</f>
        <v>0</v>
      </c>
      <c r="J3632">
        <f>IF($I3632=1,SUMIFS(Registros!$I$2:$I$6000,Registros!$A$2:$A$6000,"CS",Registros!$B$2:$B$6000,$A3632),0)</f>
        <v>0</v>
      </c>
      <c r="K3632">
        <f>IF(COUNTIFS(Winback!$K$2:$K$300,$A3632)&gt;0,1,0)</f>
        <v>0</v>
      </c>
      <c r="L3632">
        <f>IF(AND($K3632=1,LEFT($A3632,3)="WB-"),SUMIFS(Winback!$D$2:$D$300,Winback!$K$2:$K$300,$A3632),0)</f>
        <v>0</v>
      </c>
      <c r="M3632">
        <f>IF(OR($E3632=1,$G3632=1,SUMIFS(Registros!$J$2:$J$6000,Registros!$B$2:$B$6000,$A3632)&gt;0),1,0)</f>
        <v>1</v>
      </c>
      <c r="N3632">
        <f>IF($J3632&gt;0,1,IF(COUNTIFS(Registros!$A$2:$A$6000,"CS",Registros!$B$2:$B$6000,$A3632,Registros!$K$2:$K$6000,"&lt;&gt;")&gt;0,1,0))</f>
        <v>0</v>
      </c>
      <c r="O3632" t="str">
        <f t="shared" si="280"/>
        <v>SOLO MÓVIL</v>
      </c>
      <c r="P3632" t="str">
        <f t="shared" si="281"/>
        <v>Ofrecer fijo + internet (FLBBTV)</v>
      </c>
      <c r="Q3632">
        <f t="shared" si="282"/>
        <v>15</v>
      </c>
      <c r="R3632">
        <f>IFERROR(VLOOKUP($A3632,Registros!$B$2:$G$6000,6,0),IFERROR(INDEX(Winback!$C$2:$C$300,MATCH($A3632,Winback!$K$2:$K$300,0)),""))</f>
        <v>0</v>
      </c>
      <c r="S3632" t="str">
        <f t="shared" si="283"/>
        <v>+MOV</v>
      </c>
      <c r="T3632">
        <f t="shared" si="284"/>
        <v>1</v>
      </c>
    </row>
    <row r="3633" spans="1:20" x14ac:dyDescent="0.35">
      <c r="A3633" t="s">
        <v>17901</v>
      </c>
      <c r="B3633" t="s">
        <v>17902</v>
      </c>
      <c r="C3633" t="s">
        <v>17903</v>
      </c>
      <c r="D3633" t="s">
        <v>17904</v>
      </c>
      <c r="E3633">
        <f>IF(COUNTIFS(Registros!$A$2:$A$6000,"NP",Registros!$B$2:$B$6000,$A3633)&gt;0,1,0)</f>
        <v>0</v>
      </c>
      <c r="F3633">
        <f>IF($E3633=1,SUMIFS(Registros!$F$2:$F$6000,Registros!$A$2:$A$6000,"NP",Registros!$B$2:$B$6000,$A3633),0)</f>
        <v>0</v>
      </c>
      <c r="G3633">
        <f>IF(COUNTIFS(Registros!$A$2:$A$6000,"MOV",Registros!$B$2:$B$6000,$A3633)&gt;0,1,0)</f>
        <v>1</v>
      </c>
      <c r="H3633">
        <f>IF($G3633=1,SUMIFS(Registros!$F$2:$F$6000,Registros!$A$2:$A$6000,"MOV",Registros!$B$2:$B$6000,$A3633),0)</f>
        <v>15</v>
      </c>
      <c r="I3633">
        <f>IF(COUNTIFS(Registros!$A$2:$A$6000,"CS",Registros!$B$2:$B$6000,$A3633)&gt;0,1,0)</f>
        <v>0</v>
      </c>
      <c r="J3633">
        <f>IF($I3633=1,SUMIFS(Registros!$I$2:$I$6000,Registros!$A$2:$A$6000,"CS",Registros!$B$2:$B$6000,$A3633),0)</f>
        <v>0</v>
      </c>
      <c r="K3633">
        <f>IF(COUNTIFS(Winback!$K$2:$K$300,$A3633)&gt;0,1,0)</f>
        <v>0</v>
      </c>
      <c r="L3633">
        <f>IF(AND($K3633=1,LEFT($A3633,3)="WB-"),SUMIFS(Winback!$D$2:$D$300,Winback!$K$2:$K$300,$A3633),0)</f>
        <v>0</v>
      </c>
      <c r="M3633">
        <f>IF(OR($E3633=1,$G3633=1,SUMIFS(Registros!$J$2:$J$6000,Registros!$B$2:$B$6000,$A3633)&gt;0),1,0)</f>
        <v>1</v>
      </c>
      <c r="N3633">
        <f>IF($J3633&gt;0,1,IF(COUNTIFS(Registros!$A$2:$A$6000,"CS",Registros!$B$2:$B$6000,$A3633,Registros!$K$2:$K$6000,"&lt;&gt;")&gt;0,1,0))</f>
        <v>0</v>
      </c>
      <c r="O3633" t="str">
        <f t="shared" si="280"/>
        <v>SOLO MÓVIL</v>
      </c>
      <c r="P3633" t="str">
        <f t="shared" si="281"/>
        <v>Ofrecer fijo + internet (FLBBTV)</v>
      </c>
      <c r="Q3633">
        <f t="shared" si="282"/>
        <v>15</v>
      </c>
      <c r="R3633">
        <f>IFERROR(VLOOKUP($A3633,Registros!$B$2:$G$6000,6,0),IFERROR(INDEX(Winback!$C$2:$C$300,MATCH($A3633,Winback!$K$2:$K$300,0)),""))</f>
        <v>0</v>
      </c>
      <c r="S3633" t="str">
        <f t="shared" si="283"/>
        <v>+MOV</v>
      </c>
      <c r="T3633">
        <f t="shared" si="284"/>
        <v>1</v>
      </c>
    </row>
    <row r="3634" spans="1:20" x14ac:dyDescent="0.35">
      <c r="A3634" t="s">
        <v>17906</v>
      </c>
      <c r="B3634" t="s">
        <v>17907</v>
      </c>
      <c r="C3634" t="s">
        <v>17908</v>
      </c>
      <c r="D3634" t="s">
        <v>17909</v>
      </c>
      <c r="E3634">
        <f>IF(COUNTIFS(Registros!$A$2:$A$6000,"NP",Registros!$B$2:$B$6000,$A3634)&gt;0,1,0)</f>
        <v>0</v>
      </c>
      <c r="F3634">
        <f>IF($E3634=1,SUMIFS(Registros!$F$2:$F$6000,Registros!$A$2:$A$6000,"NP",Registros!$B$2:$B$6000,$A3634),0)</f>
        <v>0</v>
      </c>
      <c r="G3634">
        <f>IF(COUNTIFS(Registros!$A$2:$A$6000,"MOV",Registros!$B$2:$B$6000,$A3634)&gt;0,1,0)</f>
        <v>1</v>
      </c>
      <c r="H3634">
        <f>IF($G3634=1,SUMIFS(Registros!$F$2:$F$6000,Registros!$A$2:$A$6000,"MOV",Registros!$B$2:$B$6000,$A3634),0)</f>
        <v>15</v>
      </c>
      <c r="I3634">
        <f>IF(COUNTIFS(Registros!$A$2:$A$6000,"CS",Registros!$B$2:$B$6000,$A3634)&gt;0,1,0)</f>
        <v>0</v>
      </c>
      <c r="J3634">
        <f>IF($I3634=1,SUMIFS(Registros!$I$2:$I$6000,Registros!$A$2:$A$6000,"CS",Registros!$B$2:$B$6000,$A3634),0)</f>
        <v>0</v>
      </c>
      <c r="K3634">
        <f>IF(COUNTIFS(Winback!$K$2:$K$300,$A3634)&gt;0,1,0)</f>
        <v>0</v>
      </c>
      <c r="L3634">
        <f>IF(AND($K3634=1,LEFT($A3634,3)="WB-"),SUMIFS(Winback!$D$2:$D$300,Winback!$K$2:$K$300,$A3634),0)</f>
        <v>0</v>
      </c>
      <c r="M3634">
        <f>IF(OR($E3634=1,$G3634=1,SUMIFS(Registros!$J$2:$J$6000,Registros!$B$2:$B$6000,$A3634)&gt;0),1,0)</f>
        <v>1</v>
      </c>
      <c r="N3634">
        <f>IF($J3634&gt;0,1,IF(COUNTIFS(Registros!$A$2:$A$6000,"CS",Registros!$B$2:$B$6000,$A3634,Registros!$K$2:$K$6000,"&lt;&gt;")&gt;0,1,0))</f>
        <v>0</v>
      </c>
      <c r="O3634" t="str">
        <f t="shared" si="280"/>
        <v>SOLO MÓVIL</v>
      </c>
      <c r="P3634" t="str">
        <f t="shared" si="281"/>
        <v>Ofrecer fijo + internet (FLBBTV)</v>
      </c>
      <c r="Q3634">
        <f t="shared" si="282"/>
        <v>15</v>
      </c>
      <c r="R3634">
        <f>IFERROR(VLOOKUP($A3634,Registros!$B$2:$G$6000,6,0),IFERROR(INDEX(Winback!$C$2:$C$300,MATCH($A3634,Winback!$K$2:$K$300,0)),""))</f>
        <v>0</v>
      </c>
      <c r="S3634" t="str">
        <f t="shared" si="283"/>
        <v>+MOV</v>
      </c>
      <c r="T3634">
        <f t="shared" si="284"/>
        <v>1</v>
      </c>
    </row>
    <row r="3635" spans="1:20" x14ac:dyDescent="0.35">
      <c r="A3635" t="s">
        <v>17911</v>
      </c>
      <c r="B3635" t="s">
        <v>17912</v>
      </c>
      <c r="C3635" t="s">
        <v>17913</v>
      </c>
      <c r="D3635" t="s">
        <v>17914</v>
      </c>
      <c r="E3635">
        <f>IF(COUNTIFS(Registros!$A$2:$A$6000,"NP",Registros!$B$2:$B$6000,$A3635)&gt;0,1,0)</f>
        <v>0</v>
      </c>
      <c r="F3635">
        <f>IF($E3635=1,SUMIFS(Registros!$F$2:$F$6000,Registros!$A$2:$A$6000,"NP",Registros!$B$2:$B$6000,$A3635),0)</f>
        <v>0</v>
      </c>
      <c r="G3635">
        <f>IF(COUNTIFS(Registros!$A$2:$A$6000,"MOV",Registros!$B$2:$B$6000,$A3635)&gt;0,1,0)</f>
        <v>1</v>
      </c>
      <c r="H3635">
        <f>IF($G3635=1,SUMIFS(Registros!$F$2:$F$6000,Registros!$A$2:$A$6000,"MOV",Registros!$B$2:$B$6000,$A3635),0)</f>
        <v>15</v>
      </c>
      <c r="I3635">
        <f>IF(COUNTIFS(Registros!$A$2:$A$6000,"CS",Registros!$B$2:$B$6000,$A3635)&gt;0,1,0)</f>
        <v>0</v>
      </c>
      <c r="J3635">
        <f>IF($I3635=1,SUMIFS(Registros!$I$2:$I$6000,Registros!$A$2:$A$6000,"CS",Registros!$B$2:$B$6000,$A3635),0)</f>
        <v>0</v>
      </c>
      <c r="K3635">
        <f>IF(COUNTIFS(Winback!$K$2:$K$300,$A3635)&gt;0,1,0)</f>
        <v>0</v>
      </c>
      <c r="L3635">
        <f>IF(AND($K3635=1,LEFT($A3635,3)="WB-"),SUMIFS(Winback!$D$2:$D$300,Winback!$K$2:$K$300,$A3635),0)</f>
        <v>0</v>
      </c>
      <c r="M3635">
        <f>IF(OR($E3635=1,$G3635=1,SUMIFS(Registros!$J$2:$J$6000,Registros!$B$2:$B$6000,$A3635)&gt;0),1,0)</f>
        <v>1</v>
      </c>
      <c r="N3635">
        <f>IF($J3635&gt;0,1,IF(COUNTIFS(Registros!$A$2:$A$6000,"CS",Registros!$B$2:$B$6000,$A3635,Registros!$K$2:$K$6000,"&lt;&gt;")&gt;0,1,0))</f>
        <v>0</v>
      </c>
      <c r="O3635" t="str">
        <f t="shared" si="280"/>
        <v>SOLO MÓVIL</v>
      </c>
      <c r="P3635" t="str">
        <f t="shared" si="281"/>
        <v>Ofrecer fijo + internet (FLBBTV)</v>
      </c>
      <c r="Q3635">
        <f t="shared" si="282"/>
        <v>15</v>
      </c>
      <c r="R3635">
        <f>IFERROR(VLOOKUP($A3635,Registros!$B$2:$G$6000,6,0),IFERROR(INDEX(Winback!$C$2:$C$300,MATCH($A3635,Winback!$K$2:$K$300,0)),""))</f>
        <v>0</v>
      </c>
      <c r="S3635" t="str">
        <f t="shared" si="283"/>
        <v>+MOV</v>
      </c>
      <c r="T3635">
        <f t="shared" si="284"/>
        <v>1</v>
      </c>
    </row>
    <row r="3636" spans="1:20" x14ac:dyDescent="0.35">
      <c r="A3636" t="s">
        <v>17916</v>
      </c>
      <c r="B3636" t="s">
        <v>17917</v>
      </c>
      <c r="C3636" t="s">
        <v>17918</v>
      </c>
      <c r="D3636" t="s">
        <v>17919</v>
      </c>
      <c r="E3636">
        <f>IF(COUNTIFS(Registros!$A$2:$A$6000,"NP",Registros!$B$2:$B$6000,$A3636)&gt;0,1,0)</f>
        <v>0</v>
      </c>
      <c r="F3636">
        <f>IF($E3636=1,SUMIFS(Registros!$F$2:$F$6000,Registros!$A$2:$A$6000,"NP",Registros!$B$2:$B$6000,$A3636),0)</f>
        <v>0</v>
      </c>
      <c r="G3636">
        <f>IF(COUNTIFS(Registros!$A$2:$A$6000,"MOV",Registros!$B$2:$B$6000,$A3636)&gt;0,1,0)</f>
        <v>1</v>
      </c>
      <c r="H3636">
        <f>IF($G3636=1,SUMIFS(Registros!$F$2:$F$6000,Registros!$A$2:$A$6000,"MOV",Registros!$B$2:$B$6000,$A3636),0)</f>
        <v>15</v>
      </c>
      <c r="I3636">
        <f>IF(COUNTIFS(Registros!$A$2:$A$6000,"CS",Registros!$B$2:$B$6000,$A3636)&gt;0,1,0)</f>
        <v>0</v>
      </c>
      <c r="J3636">
        <f>IF($I3636=1,SUMIFS(Registros!$I$2:$I$6000,Registros!$A$2:$A$6000,"CS",Registros!$B$2:$B$6000,$A3636),0)</f>
        <v>0</v>
      </c>
      <c r="K3636">
        <f>IF(COUNTIFS(Winback!$K$2:$K$300,$A3636)&gt;0,1,0)</f>
        <v>0</v>
      </c>
      <c r="L3636">
        <f>IF(AND($K3636=1,LEFT($A3636,3)="WB-"),SUMIFS(Winback!$D$2:$D$300,Winback!$K$2:$K$300,$A3636),0)</f>
        <v>0</v>
      </c>
      <c r="M3636">
        <f>IF(OR($E3636=1,$G3636=1,SUMIFS(Registros!$J$2:$J$6000,Registros!$B$2:$B$6000,$A3636)&gt;0),1,0)</f>
        <v>1</v>
      </c>
      <c r="N3636">
        <f>IF($J3636&gt;0,1,IF(COUNTIFS(Registros!$A$2:$A$6000,"CS",Registros!$B$2:$B$6000,$A3636,Registros!$K$2:$K$6000,"&lt;&gt;")&gt;0,1,0))</f>
        <v>0</v>
      </c>
      <c r="O3636" t="str">
        <f t="shared" si="280"/>
        <v>SOLO MÓVIL</v>
      </c>
      <c r="P3636" t="str">
        <f t="shared" si="281"/>
        <v>Ofrecer fijo + internet (FLBBTV)</v>
      </c>
      <c r="Q3636">
        <f t="shared" si="282"/>
        <v>15</v>
      </c>
      <c r="R3636">
        <f>IFERROR(VLOOKUP($A3636,Registros!$B$2:$G$6000,6,0),IFERROR(INDEX(Winback!$C$2:$C$300,MATCH($A3636,Winback!$K$2:$K$300,0)),""))</f>
        <v>0</v>
      </c>
      <c r="S3636" t="str">
        <f t="shared" si="283"/>
        <v>+MOV</v>
      </c>
      <c r="T3636">
        <f t="shared" si="284"/>
        <v>1</v>
      </c>
    </row>
    <row r="3637" spans="1:20" x14ac:dyDescent="0.35">
      <c r="A3637" t="s">
        <v>17921</v>
      </c>
      <c r="B3637" t="s">
        <v>17922</v>
      </c>
      <c r="C3637" t="s">
        <v>17923</v>
      </c>
      <c r="D3637" t="s">
        <v>17924</v>
      </c>
      <c r="E3637">
        <f>IF(COUNTIFS(Registros!$A$2:$A$6000,"NP",Registros!$B$2:$B$6000,$A3637)&gt;0,1,0)</f>
        <v>0</v>
      </c>
      <c r="F3637">
        <f>IF($E3637=1,SUMIFS(Registros!$F$2:$F$6000,Registros!$A$2:$A$6000,"NP",Registros!$B$2:$B$6000,$A3637),0)</f>
        <v>0</v>
      </c>
      <c r="G3637">
        <f>IF(COUNTIFS(Registros!$A$2:$A$6000,"MOV",Registros!$B$2:$B$6000,$A3637)&gt;0,1,0)</f>
        <v>1</v>
      </c>
      <c r="H3637">
        <f>IF($G3637=1,SUMIFS(Registros!$F$2:$F$6000,Registros!$A$2:$A$6000,"MOV",Registros!$B$2:$B$6000,$A3637),0)</f>
        <v>15</v>
      </c>
      <c r="I3637">
        <f>IF(COUNTIFS(Registros!$A$2:$A$6000,"CS",Registros!$B$2:$B$6000,$A3637)&gt;0,1,0)</f>
        <v>0</v>
      </c>
      <c r="J3637">
        <f>IF($I3637=1,SUMIFS(Registros!$I$2:$I$6000,Registros!$A$2:$A$6000,"CS",Registros!$B$2:$B$6000,$A3637),0)</f>
        <v>0</v>
      </c>
      <c r="K3637">
        <f>IF(COUNTIFS(Winback!$K$2:$K$300,$A3637)&gt;0,1,0)</f>
        <v>0</v>
      </c>
      <c r="L3637">
        <f>IF(AND($K3637=1,LEFT($A3637,3)="WB-"),SUMIFS(Winback!$D$2:$D$300,Winback!$K$2:$K$300,$A3637),0)</f>
        <v>0</v>
      </c>
      <c r="M3637">
        <f>IF(OR($E3637=1,$G3637=1,SUMIFS(Registros!$J$2:$J$6000,Registros!$B$2:$B$6000,$A3637)&gt;0),1,0)</f>
        <v>1</v>
      </c>
      <c r="N3637">
        <f>IF($J3637&gt;0,1,IF(COUNTIFS(Registros!$A$2:$A$6000,"CS",Registros!$B$2:$B$6000,$A3637,Registros!$K$2:$K$6000,"&lt;&gt;")&gt;0,1,0))</f>
        <v>0</v>
      </c>
      <c r="O3637" t="str">
        <f t="shared" si="280"/>
        <v>SOLO MÓVIL</v>
      </c>
      <c r="P3637" t="str">
        <f t="shared" si="281"/>
        <v>Ofrecer fijo + internet (FLBBTV)</v>
      </c>
      <c r="Q3637">
        <f t="shared" si="282"/>
        <v>15</v>
      </c>
      <c r="R3637">
        <f>IFERROR(VLOOKUP($A3637,Registros!$B$2:$G$6000,6,0),IFERROR(INDEX(Winback!$C$2:$C$300,MATCH($A3637,Winback!$K$2:$K$300,0)),""))</f>
        <v>0</v>
      </c>
      <c r="S3637" t="str">
        <f t="shared" si="283"/>
        <v>+MOV</v>
      </c>
      <c r="T3637">
        <f t="shared" si="284"/>
        <v>1</v>
      </c>
    </row>
    <row r="3638" spans="1:20" x14ac:dyDescent="0.35">
      <c r="A3638" t="s">
        <v>17926</v>
      </c>
      <c r="B3638" t="s">
        <v>17927</v>
      </c>
      <c r="C3638" t="s">
        <v>17923</v>
      </c>
      <c r="D3638" t="s">
        <v>17924</v>
      </c>
      <c r="E3638">
        <f>IF(COUNTIFS(Registros!$A$2:$A$6000,"NP",Registros!$B$2:$B$6000,$A3638)&gt;0,1,0)</f>
        <v>0</v>
      </c>
      <c r="F3638">
        <f>IF($E3638=1,SUMIFS(Registros!$F$2:$F$6000,Registros!$A$2:$A$6000,"NP",Registros!$B$2:$B$6000,$A3638),0)</f>
        <v>0</v>
      </c>
      <c r="G3638">
        <f>IF(COUNTIFS(Registros!$A$2:$A$6000,"MOV",Registros!$B$2:$B$6000,$A3638)&gt;0,1,0)</f>
        <v>1</v>
      </c>
      <c r="H3638">
        <f>IF($G3638=1,SUMIFS(Registros!$F$2:$F$6000,Registros!$A$2:$A$6000,"MOV",Registros!$B$2:$B$6000,$A3638),0)</f>
        <v>25</v>
      </c>
      <c r="I3638">
        <f>IF(COUNTIFS(Registros!$A$2:$A$6000,"CS",Registros!$B$2:$B$6000,$A3638)&gt;0,1,0)</f>
        <v>0</v>
      </c>
      <c r="J3638">
        <f>IF($I3638=1,SUMIFS(Registros!$I$2:$I$6000,Registros!$A$2:$A$6000,"CS",Registros!$B$2:$B$6000,$A3638),0)</f>
        <v>0</v>
      </c>
      <c r="K3638">
        <f>IF(COUNTIFS(Winback!$K$2:$K$300,$A3638)&gt;0,1,0)</f>
        <v>0</v>
      </c>
      <c r="L3638">
        <f>IF(AND($K3638=1,LEFT($A3638,3)="WB-"),SUMIFS(Winback!$D$2:$D$300,Winback!$K$2:$K$300,$A3638),0)</f>
        <v>0</v>
      </c>
      <c r="M3638">
        <f>IF(OR($E3638=1,$G3638=1,SUMIFS(Registros!$J$2:$J$6000,Registros!$B$2:$B$6000,$A3638)&gt;0),1,0)</f>
        <v>1</v>
      </c>
      <c r="N3638">
        <f>IF($J3638&gt;0,1,IF(COUNTIFS(Registros!$A$2:$A$6000,"CS",Registros!$B$2:$B$6000,$A3638,Registros!$K$2:$K$6000,"&lt;&gt;")&gt;0,1,0))</f>
        <v>0</v>
      </c>
      <c r="O3638" t="str">
        <f t="shared" si="280"/>
        <v>SOLO MÓVIL</v>
      </c>
      <c r="P3638" t="str">
        <f t="shared" si="281"/>
        <v>Ofrecer fijo + internet (FLBBTV)</v>
      </c>
      <c r="Q3638">
        <f t="shared" si="282"/>
        <v>25</v>
      </c>
      <c r="R3638">
        <f>IFERROR(VLOOKUP($A3638,Registros!$B$2:$G$6000,6,0),IFERROR(INDEX(Winback!$C$2:$C$300,MATCH($A3638,Winback!$K$2:$K$300,0)),""))</f>
        <v>0</v>
      </c>
      <c r="S3638" t="str">
        <f t="shared" si="283"/>
        <v>+MOV</v>
      </c>
      <c r="T3638">
        <f t="shared" si="284"/>
        <v>1</v>
      </c>
    </row>
    <row r="3639" spans="1:20" x14ac:dyDescent="0.35">
      <c r="A3639" t="s">
        <v>17929</v>
      </c>
      <c r="B3639" t="s">
        <v>17930</v>
      </c>
      <c r="C3639" t="s">
        <v>17931</v>
      </c>
      <c r="D3639" t="s">
        <v>17932</v>
      </c>
      <c r="E3639">
        <f>IF(COUNTIFS(Registros!$A$2:$A$6000,"NP",Registros!$B$2:$B$6000,$A3639)&gt;0,1,0)</f>
        <v>0</v>
      </c>
      <c r="F3639">
        <f>IF($E3639=1,SUMIFS(Registros!$F$2:$F$6000,Registros!$A$2:$A$6000,"NP",Registros!$B$2:$B$6000,$A3639),0)</f>
        <v>0</v>
      </c>
      <c r="G3639">
        <f>IF(COUNTIFS(Registros!$A$2:$A$6000,"MOV",Registros!$B$2:$B$6000,$A3639)&gt;0,1,0)</f>
        <v>1</v>
      </c>
      <c r="H3639">
        <f>IF($G3639=1,SUMIFS(Registros!$F$2:$F$6000,Registros!$A$2:$A$6000,"MOV",Registros!$B$2:$B$6000,$A3639),0)</f>
        <v>30</v>
      </c>
      <c r="I3639">
        <f>IF(COUNTIFS(Registros!$A$2:$A$6000,"CS",Registros!$B$2:$B$6000,$A3639)&gt;0,1,0)</f>
        <v>0</v>
      </c>
      <c r="J3639">
        <f>IF($I3639=1,SUMIFS(Registros!$I$2:$I$6000,Registros!$A$2:$A$6000,"CS",Registros!$B$2:$B$6000,$A3639),0)</f>
        <v>0</v>
      </c>
      <c r="K3639">
        <f>IF(COUNTIFS(Winback!$K$2:$K$300,$A3639)&gt;0,1,0)</f>
        <v>0</v>
      </c>
      <c r="L3639">
        <f>IF(AND($K3639=1,LEFT($A3639,3)="WB-"),SUMIFS(Winback!$D$2:$D$300,Winback!$K$2:$K$300,$A3639),0)</f>
        <v>0</v>
      </c>
      <c r="M3639">
        <f>IF(OR($E3639=1,$G3639=1,SUMIFS(Registros!$J$2:$J$6000,Registros!$B$2:$B$6000,$A3639)&gt;0),1,0)</f>
        <v>1</v>
      </c>
      <c r="N3639">
        <f>IF($J3639&gt;0,1,IF(COUNTIFS(Registros!$A$2:$A$6000,"CS",Registros!$B$2:$B$6000,$A3639,Registros!$K$2:$K$6000,"&lt;&gt;")&gt;0,1,0))</f>
        <v>0</v>
      </c>
      <c r="O3639" t="str">
        <f t="shared" si="280"/>
        <v>SOLO MÓVIL</v>
      </c>
      <c r="P3639" t="str">
        <f t="shared" si="281"/>
        <v>Ofrecer fijo + internet (FLBBTV)</v>
      </c>
      <c r="Q3639">
        <f t="shared" si="282"/>
        <v>30</v>
      </c>
      <c r="R3639">
        <f>IFERROR(VLOOKUP($A3639,Registros!$B$2:$G$6000,6,0),IFERROR(INDEX(Winback!$C$2:$C$300,MATCH($A3639,Winback!$K$2:$K$300,0)),""))</f>
        <v>0</v>
      </c>
      <c r="S3639" t="str">
        <f t="shared" si="283"/>
        <v>+MOV</v>
      </c>
      <c r="T3639">
        <f t="shared" si="284"/>
        <v>1</v>
      </c>
    </row>
    <row r="3640" spans="1:20" x14ac:dyDescent="0.35">
      <c r="A3640" t="s">
        <v>17934</v>
      </c>
      <c r="B3640" t="s">
        <v>17935</v>
      </c>
      <c r="C3640" t="s">
        <v>17936</v>
      </c>
      <c r="D3640" t="s">
        <v>17937</v>
      </c>
      <c r="E3640">
        <f>IF(COUNTIFS(Registros!$A$2:$A$6000,"NP",Registros!$B$2:$B$6000,$A3640)&gt;0,1,0)</f>
        <v>0</v>
      </c>
      <c r="F3640">
        <f>IF($E3640=1,SUMIFS(Registros!$F$2:$F$6000,Registros!$A$2:$A$6000,"NP",Registros!$B$2:$B$6000,$A3640),0)</f>
        <v>0</v>
      </c>
      <c r="G3640">
        <f>IF(COUNTIFS(Registros!$A$2:$A$6000,"MOV",Registros!$B$2:$B$6000,$A3640)&gt;0,1,0)</f>
        <v>1</v>
      </c>
      <c r="H3640">
        <f>IF($G3640=1,SUMIFS(Registros!$F$2:$F$6000,Registros!$A$2:$A$6000,"MOV",Registros!$B$2:$B$6000,$A3640),0)</f>
        <v>18</v>
      </c>
      <c r="I3640">
        <f>IF(COUNTIFS(Registros!$A$2:$A$6000,"CS",Registros!$B$2:$B$6000,$A3640)&gt;0,1,0)</f>
        <v>0</v>
      </c>
      <c r="J3640">
        <f>IF($I3640=1,SUMIFS(Registros!$I$2:$I$6000,Registros!$A$2:$A$6000,"CS",Registros!$B$2:$B$6000,$A3640),0)</f>
        <v>0</v>
      </c>
      <c r="K3640">
        <f>IF(COUNTIFS(Winback!$K$2:$K$300,$A3640)&gt;0,1,0)</f>
        <v>0</v>
      </c>
      <c r="L3640">
        <f>IF(AND($K3640=1,LEFT($A3640,3)="WB-"),SUMIFS(Winback!$D$2:$D$300,Winback!$K$2:$K$300,$A3640),0)</f>
        <v>0</v>
      </c>
      <c r="M3640">
        <f>IF(OR($E3640=1,$G3640=1,SUMIFS(Registros!$J$2:$J$6000,Registros!$B$2:$B$6000,$A3640)&gt;0),1,0)</f>
        <v>1</v>
      </c>
      <c r="N3640">
        <f>IF($J3640&gt;0,1,IF(COUNTIFS(Registros!$A$2:$A$6000,"CS",Registros!$B$2:$B$6000,$A3640,Registros!$K$2:$K$6000,"&lt;&gt;")&gt;0,1,0))</f>
        <v>0</v>
      </c>
      <c r="O3640" t="str">
        <f t="shared" si="280"/>
        <v>SOLO MÓVIL</v>
      </c>
      <c r="P3640" t="str">
        <f t="shared" si="281"/>
        <v>Ofrecer fijo + internet (FLBBTV)</v>
      </c>
      <c r="Q3640">
        <f t="shared" si="282"/>
        <v>18</v>
      </c>
      <c r="R3640">
        <f>IFERROR(VLOOKUP($A3640,Registros!$B$2:$G$6000,6,0),IFERROR(INDEX(Winback!$C$2:$C$300,MATCH($A3640,Winback!$K$2:$K$300,0)),""))</f>
        <v>0</v>
      </c>
      <c r="S3640" t="str">
        <f t="shared" si="283"/>
        <v>+MOV</v>
      </c>
      <c r="T3640">
        <f t="shared" si="284"/>
        <v>1</v>
      </c>
    </row>
    <row r="3641" spans="1:20" x14ac:dyDescent="0.35">
      <c r="A3641" t="s">
        <v>17939</v>
      </c>
      <c r="B3641" t="s">
        <v>17940</v>
      </c>
      <c r="C3641" t="s">
        <v>17941</v>
      </c>
      <c r="D3641" t="s">
        <v>17942</v>
      </c>
      <c r="E3641">
        <f>IF(COUNTIFS(Registros!$A$2:$A$6000,"NP",Registros!$B$2:$B$6000,$A3641)&gt;0,1,0)</f>
        <v>0</v>
      </c>
      <c r="F3641">
        <f>IF($E3641=1,SUMIFS(Registros!$F$2:$F$6000,Registros!$A$2:$A$6000,"NP",Registros!$B$2:$B$6000,$A3641),0)</f>
        <v>0</v>
      </c>
      <c r="G3641">
        <f>IF(COUNTIFS(Registros!$A$2:$A$6000,"MOV",Registros!$B$2:$B$6000,$A3641)&gt;0,1,0)</f>
        <v>1</v>
      </c>
      <c r="H3641">
        <f>IF($G3641=1,SUMIFS(Registros!$F$2:$F$6000,Registros!$A$2:$A$6000,"MOV",Registros!$B$2:$B$6000,$A3641),0)</f>
        <v>16.25</v>
      </c>
      <c r="I3641">
        <f>IF(COUNTIFS(Registros!$A$2:$A$6000,"CS",Registros!$B$2:$B$6000,$A3641)&gt;0,1,0)</f>
        <v>0</v>
      </c>
      <c r="J3641">
        <f>IF($I3641=1,SUMIFS(Registros!$I$2:$I$6000,Registros!$A$2:$A$6000,"CS",Registros!$B$2:$B$6000,$A3641),0)</f>
        <v>0</v>
      </c>
      <c r="K3641">
        <f>IF(COUNTIFS(Winback!$K$2:$K$300,$A3641)&gt;0,1,0)</f>
        <v>0</v>
      </c>
      <c r="L3641">
        <f>IF(AND($K3641=1,LEFT($A3641,3)="WB-"),SUMIFS(Winback!$D$2:$D$300,Winback!$K$2:$K$300,$A3641),0)</f>
        <v>0</v>
      </c>
      <c r="M3641">
        <f>IF(OR($E3641=1,$G3641=1,SUMIFS(Registros!$J$2:$J$6000,Registros!$B$2:$B$6000,$A3641)&gt;0),1,0)</f>
        <v>1</v>
      </c>
      <c r="N3641">
        <f>IF($J3641&gt;0,1,IF(COUNTIFS(Registros!$A$2:$A$6000,"CS",Registros!$B$2:$B$6000,$A3641,Registros!$K$2:$K$6000,"&lt;&gt;")&gt;0,1,0))</f>
        <v>0</v>
      </c>
      <c r="O3641" t="str">
        <f t="shared" si="280"/>
        <v>SOLO MÓVIL</v>
      </c>
      <c r="P3641" t="str">
        <f t="shared" si="281"/>
        <v>Ofrecer fijo + internet (FLBBTV)</v>
      </c>
      <c r="Q3641">
        <f t="shared" si="282"/>
        <v>16.25</v>
      </c>
      <c r="R3641">
        <f>IFERROR(VLOOKUP($A3641,Registros!$B$2:$G$6000,6,0),IFERROR(INDEX(Winback!$C$2:$C$300,MATCH($A3641,Winback!$K$2:$K$300,0)),""))</f>
        <v>0</v>
      </c>
      <c r="S3641" t="str">
        <f t="shared" si="283"/>
        <v>+MOV</v>
      </c>
      <c r="T3641">
        <f t="shared" si="284"/>
        <v>1</v>
      </c>
    </row>
    <row r="3642" spans="1:20" x14ac:dyDescent="0.35">
      <c r="A3642" t="s">
        <v>17944</v>
      </c>
      <c r="B3642" t="s">
        <v>17945</v>
      </c>
      <c r="C3642" t="s">
        <v>17946</v>
      </c>
      <c r="D3642" t="s">
        <v>17947</v>
      </c>
      <c r="E3642">
        <f>IF(COUNTIFS(Registros!$A$2:$A$6000,"NP",Registros!$B$2:$B$6000,$A3642)&gt;0,1,0)</f>
        <v>0</v>
      </c>
      <c r="F3642">
        <f>IF($E3642=1,SUMIFS(Registros!$F$2:$F$6000,Registros!$A$2:$A$6000,"NP",Registros!$B$2:$B$6000,$A3642),0)</f>
        <v>0</v>
      </c>
      <c r="G3642">
        <f>IF(COUNTIFS(Registros!$A$2:$A$6000,"MOV",Registros!$B$2:$B$6000,$A3642)&gt;0,1,0)</f>
        <v>1</v>
      </c>
      <c r="H3642">
        <f>IF($G3642=1,SUMIFS(Registros!$F$2:$F$6000,Registros!$A$2:$A$6000,"MOV",Registros!$B$2:$B$6000,$A3642),0)</f>
        <v>15</v>
      </c>
      <c r="I3642">
        <f>IF(COUNTIFS(Registros!$A$2:$A$6000,"CS",Registros!$B$2:$B$6000,$A3642)&gt;0,1,0)</f>
        <v>0</v>
      </c>
      <c r="J3642">
        <f>IF($I3642=1,SUMIFS(Registros!$I$2:$I$6000,Registros!$A$2:$A$6000,"CS",Registros!$B$2:$B$6000,$A3642),0)</f>
        <v>0</v>
      </c>
      <c r="K3642">
        <f>IF(COUNTIFS(Winback!$K$2:$K$300,$A3642)&gt;0,1,0)</f>
        <v>0</v>
      </c>
      <c r="L3642">
        <f>IF(AND($K3642=1,LEFT($A3642,3)="WB-"),SUMIFS(Winback!$D$2:$D$300,Winback!$K$2:$K$300,$A3642),0)</f>
        <v>0</v>
      </c>
      <c r="M3642">
        <f>IF(OR($E3642=1,$G3642=1,SUMIFS(Registros!$J$2:$J$6000,Registros!$B$2:$B$6000,$A3642)&gt;0),1,0)</f>
        <v>1</v>
      </c>
      <c r="N3642">
        <f>IF($J3642&gt;0,1,IF(COUNTIFS(Registros!$A$2:$A$6000,"CS",Registros!$B$2:$B$6000,$A3642,Registros!$K$2:$K$6000,"&lt;&gt;")&gt;0,1,0))</f>
        <v>0</v>
      </c>
      <c r="O3642" t="str">
        <f t="shared" si="280"/>
        <v>SOLO MÓVIL</v>
      </c>
      <c r="P3642" t="str">
        <f t="shared" si="281"/>
        <v>Ofrecer fijo + internet (FLBBTV)</v>
      </c>
      <c r="Q3642">
        <f t="shared" si="282"/>
        <v>15</v>
      </c>
      <c r="R3642">
        <f>IFERROR(VLOOKUP($A3642,Registros!$B$2:$G$6000,6,0),IFERROR(INDEX(Winback!$C$2:$C$300,MATCH($A3642,Winback!$K$2:$K$300,0)),""))</f>
        <v>0</v>
      </c>
      <c r="S3642" t="str">
        <f t="shared" si="283"/>
        <v>+MOV</v>
      </c>
      <c r="T3642">
        <f t="shared" si="284"/>
        <v>1</v>
      </c>
    </row>
    <row r="3643" spans="1:20" x14ac:dyDescent="0.35">
      <c r="A3643" t="s">
        <v>17949</v>
      </c>
      <c r="B3643" t="s">
        <v>17950</v>
      </c>
      <c r="C3643" t="s">
        <v>17951</v>
      </c>
      <c r="D3643" t="s">
        <v>17952</v>
      </c>
      <c r="E3643">
        <f>IF(COUNTIFS(Registros!$A$2:$A$6000,"NP",Registros!$B$2:$B$6000,$A3643)&gt;0,1,0)</f>
        <v>0</v>
      </c>
      <c r="F3643">
        <f>IF($E3643=1,SUMIFS(Registros!$F$2:$F$6000,Registros!$A$2:$A$6000,"NP",Registros!$B$2:$B$6000,$A3643),0)</f>
        <v>0</v>
      </c>
      <c r="G3643">
        <f>IF(COUNTIFS(Registros!$A$2:$A$6000,"MOV",Registros!$B$2:$B$6000,$A3643)&gt;0,1,0)</f>
        <v>1</v>
      </c>
      <c r="H3643">
        <f>IF($G3643=1,SUMIFS(Registros!$F$2:$F$6000,Registros!$A$2:$A$6000,"MOV",Registros!$B$2:$B$6000,$A3643),0)</f>
        <v>17.579999999999998</v>
      </c>
      <c r="I3643">
        <f>IF(COUNTIFS(Registros!$A$2:$A$6000,"CS",Registros!$B$2:$B$6000,$A3643)&gt;0,1,0)</f>
        <v>0</v>
      </c>
      <c r="J3643">
        <f>IF($I3643=1,SUMIFS(Registros!$I$2:$I$6000,Registros!$A$2:$A$6000,"CS",Registros!$B$2:$B$6000,$A3643),0)</f>
        <v>0</v>
      </c>
      <c r="K3643">
        <f>IF(COUNTIFS(Winback!$K$2:$K$300,$A3643)&gt;0,1,0)</f>
        <v>0</v>
      </c>
      <c r="L3643">
        <f>IF(AND($K3643=1,LEFT($A3643,3)="WB-"),SUMIFS(Winback!$D$2:$D$300,Winback!$K$2:$K$300,$A3643),0)</f>
        <v>0</v>
      </c>
      <c r="M3643">
        <f>IF(OR($E3643=1,$G3643=1,SUMIFS(Registros!$J$2:$J$6000,Registros!$B$2:$B$6000,$A3643)&gt;0),1,0)</f>
        <v>1</v>
      </c>
      <c r="N3643">
        <f>IF($J3643&gt;0,1,IF(COUNTIFS(Registros!$A$2:$A$6000,"CS",Registros!$B$2:$B$6000,$A3643,Registros!$K$2:$K$6000,"&lt;&gt;")&gt;0,1,0))</f>
        <v>0</v>
      </c>
      <c r="O3643" t="str">
        <f t="shared" si="280"/>
        <v>SOLO MÓVIL</v>
      </c>
      <c r="P3643" t="str">
        <f t="shared" si="281"/>
        <v>Ofrecer fijo + internet (FLBBTV)</v>
      </c>
      <c r="Q3643">
        <f t="shared" si="282"/>
        <v>17.579999999999998</v>
      </c>
      <c r="R3643">
        <f>IFERROR(VLOOKUP($A3643,Registros!$B$2:$G$6000,6,0),IFERROR(INDEX(Winback!$C$2:$C$300,MATCH($A3643,Winback!$K$2:$K$300,0)),""))</f>
        <v>0</v>
      </c>
      <c r="S3643" t="str">
        <f t="shared" si="283"/>
        <v>+MOV</v>
      </c>
      <c r="T3643">
        <f t="shared" si="284"/>
        <v>1</v>
      </c>
    </row>
    <row r="3644" spans="1:20" x14ac:dyDescent="0.35">
      <c r="A3644" t="s">
        <v>17954</v>
      </c>
      <c r="B3644" t="s">
        <v>17955</v>
      </c>
      <c r="C3644" t="s">
        <v>17956</v>
      </c>
      <c r="D3644" t="s">
        <v>17957</v>
      </c>
      <c r="E3644">
        <f>IF(COUNTIFS(Registros!$A$2:$A$6000,"NP",Registros!$B$2:$B$6000,$A3644)&gt;0,1,0)</f>
        <v>0</v>
      </c>
      <c r="F3644">
        <f>IF($E3644=1,SUMIFS(Registros!$F$2:$F$6000,Registros!$A$2:$A$6000,"NP",Registros!$B$2:$B$6000,$A3644),0)</f>
        <v>0</v>
      </c>
      <c r="G3644">
        <f>IF(COUNTIFS(Registros!$A$2:$A$6000,"MOV",Registros!$B$2:$B$6000,$A3644)&gt;0,1,0)</f>
        <v>1</v>
      </c>
      <c r="H3644">
        <f>IF($G3644=1,SUMIFS(Registros!$F$2:$F$6000,Registros!$A$2:$A$6000,"MOV",Registros!$B$2:$B$6000,$A3644),0)</f>
        <v>15</v>
      </c>
      <c r="I3644">
        <f>IF(COUNTIFS(Registros!$A$2:$A$6000,"CS",Registros!$B$2:$B$6000,$A3644)&gt;0,1,0)</f>
        <v>0</v>
      </c>
      <c r="J3644">
        <f>IF($I3644=1,SUMIFS(Registros!$I$2:$I$6000,Registros!$A$2:$A$6000,"CS",Registros!$B$2:$B$6000,$A3644),0)</f>
        <v>0</v>
      </c>
      <c r="K3644">
        <f>IF(COUNTIFS(Winback!$K$2:$K$300,$A3644)&gt;0,1,0)</f>
        <v>0</v>
      </c>
      <c r="L3644">
        <f>IF(AND($K3644=1,LEFT($A3644,3)="WB-"),SUMIFS(Winback!$D$2:$D$300,Winback!$K$2:$K$300,$A3644),0)</f>
        <v>0</v>
      </c>
      <c r="M3644">
        <f>IF(OR($E3644=1,$G3644=1,SUMIFS(Registros!$J$2:$J$6000,Registros!$B$2:$B$6000,$A3644)&gt;0),1,0)</f>
        <v>1</v>
      </c>
      <c r="N3644">
        <f>IF($J3644&gt;0,1,IF(COUNTIFS(Registros!$A$2:$A$6000,"CS",Registros!$B$2:$B$6000,$A3644,Registros!$K$2:$K$6000,"&lt;&gt;")&gt;0,1,0))</f>
        <v>0</v>
      </c>
      <c r="O3644" t="str">
        <f t="shared" si="280"/>
        <v>SOLO MÓVIL</v>
      </c>
      <c r="P3644" t="str">
        <f t="shared" si="281"/>
        <v>Ofrecer fijo + internet (FLBBTV)</v>
      </c>
      <c r="Q3644">
        <f t="shared" si="282"/>
        <v>15</v>
      </c>
      <c r="R3644">
        <f>IFERROR(VLOOKUP($A3644,Registros!$B$2:$G$6000,6,0),IFERROR(INDEX(Winback!$C$2:$C$300,MATCH($A3644,Winback!$K$2:$K$300,0)),""))</f>
        <v>0</v>
      </c>
      <c r="S3644" t="str">
        <f t="shared" si="283"/>
        <v>+MOV</v>
      </c>
      <c r="T3644">
        <f t="shared" si="284"/>
        <v>1</v>
      </c>
    </row>
    <row r="3645" spans="1:20" x14ac:dyDescent="0.35">
      <c r="A3645" t="s">
        <v>17959</v>
      </c>
      <c r="B3645" t="s">
        <v>17960</v>
      </c>
      <c r="C3645" t="s">
        <v>17961</v>
      </c>
      <c r="D3645" t="s">
        <v>17962</v>
      </c>
      <c r="E3645">
        <f>IF(COUNTIFS(Registros!$A$2:$A$6000,"NP",Registros!$B$2:$B$6000,$A3645)&gt;0,1,0)</f>
        <v>0</v>
      </c>
      <c r="F3645">
        <f>IF($E3645=1,SUMIFS(Registros!$F$2:$F$6000,Registros!$A$2:$A$6000,"NP",Registros!$B$2:$B$6000,$A3645),0)</f>
        <v>0</v>
      </c>
      <c r="G3645">
        <f>IF(COUNTIFS(Registros!$A$2:$A$6000,"MOV",Registros!$B$2:$B$6000,$A3645)&gt;0,1,0)</f>
        <v>1</v>
      </c>
      <c r="H3645">
        <f>IF($G3645=1,SUMIFS(Registros!$F$2:$F$6000,Registros!$A$2:$A$6000,"MOV",Registros!$B$2:$B$6000,$A3645),0)</f>
        <v>61.25</v>
      </c>
      <c r="I3645">
        <f>IF(COUNTIFS(Registros!$A$2:$A$6000,"CS",Registros!$B$2:$B$6000,$A3645)&gt;0,1,0)</f>
        <v>0</v>
      </c>
      <c r="J3645">
        <f>IF($I3645=1,SUMIFS(Registros!$I$2:$I$6000,Registros!$A$2:$A$6000,"CS",Registros!$B$2:$B$6000,$A3645),0)</f>
        <v>0</v>
      </c>
      <c r="K3645">
        <f>IF(COUNTIFS(Winback!$K$2:$K$300,$A3645)&gt;0,1,0)</f>
        <v>0</v>
      </c>
      <c r="L3645">
        <f>IF(AND($K3645=1,LEFT($A3645,3)="WB-"),SUMIFS(Winback!$D$2:$D$300,Winback!$K$2:$K$300,$A3645),0)</f>
        <v>0</v>
      </c>
      <c r="M3645">
        <f>IF(OR($E3645=1,$G3645=1,SUMIFS(Registros!$J$2:$J$6000,Registros!$B$2:$B$6000,$A3645)&gt;0),1,0)</f>
        <v>1</v>
      </c>
      <c r="N3645">
        <f>IF($J3645&gt;0,1,IF(COUNTIFS(Registros!$A$2:$A$6000,"CS",Registros!$B$2:$B$6000,$A3645,Registros!$K$2:$K$6000,"&lt;&gt;")&gt;0,1,0))</f>
        <v>0</v>
      </c>
      <c r="O3645" t="str">
        <f t="shared" si="280"/>
        <v>SOLO MÓVIL</v>
      </c>
      <c r="P3645" t="str">
        <f t="shared" si="281"/>
        <v>Ofrecer fijo + internet (FLBBTV)</v>
      </c>
      <c r="Q3645">
        <f t="shared" si="282"/>
        <v>61.25</v>
      </c>
      <c r="R3645">
        <f>IFERROR(VLOOKUP($A3645,Registros!$B$2:$G$6000,6,0),IFERROR(INDEX(Winback!$C$2:$C$300,MATCH($A3645,Winback!$K$2:$K$300,0)),""))</f>
        <v>0</v>
      </c>
      <c r="S3645" t="str">
        <f t="shared" si="283"/>
        <v>+MOV</v>
      </c>
      <c r="T3645">
        <f t="shared" si="284"/>
        <v>1</v>
      </c>
    </row>
    <row r="3646" spans="1:20" x14ac:dyDescent="0.35">
      <c r="A3646" t="s">
        <v>17964</v>
      </c>
      <c r="B3646" t="s">
        <v>17965</v>
      </c>
      <c r="C3646" t="s">
        <v>17966</v>
      </c>
      <c r="D3646" t="s">
        <v>17967</v>
      </c>
      <c r="E3646">
        <f>IF(COUNTIFS(Registros!$A$2:$A$6000,"NP",Registros!$B$2:$B$6000,$A3646)&gt;0,1,0)</f>
        <v>0</v>
      </c>
      <c r="F3646">
        <f>IF($E3646=1,SUMIFS(Registros!$F$2:$F$6000,Registros!$A$2:$A$6000,"NP",Registros!$B$2:$B$6000,$A3646),0)</f>
        <v>0</v>
      </c>
      <c r="G3646">
        <f>IF(COUNTIFS(Registros!$A$2:$A$6000,"MOV",Registros!$B$2:$B$6000,$A3646)&gt;0,1,0)</f>
        <v>1</v>
      </c>
      <c r="H3646">
        <f>IF($G3646=1,SUMIFS(Registros!$F$2:$F$6000,Registros!$A$2:$A$6000,"MOV",Registros!$B$2:$B$6000,$A3646),0)</f>
        <v>15</v>
      </c>
      <c r="I3646">
        <f>IF(COUNTIFS(Registros!$A$2:$A$6000,"CS",Registros!$B$2:$B$6000,$A3646)&gt;0,1,0)</f>
        <v>0</v>
      </c>
      <c r="J3646">
        <f>IF($I3646=1,SUMIFS(Registros!$I$2:$I$6000,Registros!$A$2:$A$6000,"CS",Registros!$B$2:$B$6000,$A3646),0)</f>
        <v>0</v>
      </c>
      <c r="K3646">
        <f>IF(COUNTIFS(Winback!$K$2:$K$300,$A3646)&gt;0,1,0)</f>
        <v>0</v>
      </c>
      <c r="L3646">
        <f>IF(AND($K3646=1,LEFT($A3646,3)="WB-"),SUMIFS(Winback!$D$2:$D$300,Winback!$K$2:$K$300,$A3646),0)</f>
        <v>0</v>
      </c>
      <c r="M3646">
        <f>IF(OR($E3646=1,$G3646=1,SUMIFS(Registros!$J$2:$J$6000,Registros!$B$2:$B$6000,$A3646)&gt;0),1,0)</f>
        <v>1</v>
      </c>
      <c r="N3646">
        <f>IF($J3646&gt;0,1,IF(COUNTIFS(Registros!$A$2:$A$6000,"CS",Registros!$B$2:$B$6000,$A3646,Registros!$K$2:$K$6000,"&lt;&gt;")&gt;0,1,0))</f>
        <v>0</v>
      </c>
      <c r="O3646" t="str">
        <f t="shared" si="280"/>
        <v>SOLO MÓVIL</v>
      </c>
      <c r="P3646" t="str">
        <f t="shared" si="281"/>
        <v>Ofrecer fijo + internet (FLBBTV)</v>
      </c>
      <c r="Q3646">
        <f t="shared" si="282"/>
        <v>15</v>
      </c>
      <c r="R3646">
        <f>IFERROR(VLOOKUP($A3646,Registros!$B$2:$G$6000,6,0),IFERROR(INDEX(Winback!$C$2:$C$300,MATCH($A3646,Winback!$K$2:$K$300,0)),""))</f>
        <v>0</v>
      </c>
      <c r="S3646" t="str">
        <f t="shared" si="283"/>
        <v>+MOV</v>
      </c>
      <c r="T3646">
        <f t="shared" si="284"/>
        <v>1</v>
      </c>
    </row>
    <row r="3647" spans="1:20" x14ac:dyDescent="0.35">
      <c r="A3647" t="s">
        <v>17969</v>
      </c>
      <c r="B3647" t="s">
        <v>17970</v>
      </c>
      <c r="C3647" t="s">
        <v>17971</v>
      </c>
      <c r="D3647" t="s">
        <v>17971</v>
      </c>
      <c r="E3647">
        <f>IF(COUNTIFS(Registros!$A$2:$A$6000,"NP",Registros!$B$2:$B$6000,$A3647)&gt;0,1,0)</f>
        <v>0</v>
      </c>
      <c r="F3647">
        <f>IF($E3647=1,SUMIFS(Registros!$F$2:$F$6000,Registros!$A$2:$A$6000,"NP",Registros!$B$2:$B$6000,$A3647),0)</f>
        <v>0</v>
      </c>
      <c r="G3647">
        <f>IF(COUNTIFS(Registros!$A$2:$A$6000,"MOV",Registros!$B$2:$B$6000,$A3647)&gt;0,1,0)</f>
        <v>1</v>
      </c>
      <c r="H3647">
        <f>IF($G3647=1,SUMIFS(Registros!$F$2:$F$6000,Registros!$A$2:$A$6000,"MOV",Registros!$B$2:$B$6000,$A3647),0)</f>
        <v>15</v>
      </c>
      <c r="I3647">
        <f>IF(COUNTIFS(Registros!$A$2:$A$6000,"CS",Registros!$B$2:$B$6000,$A3647)&gt;0,1,0)</f>
        <v>0</v>
      </c>
      <c r="J3647">
        <f>IF($I3647=1,SUMIFS(Registros!$I$2:$I$6000,Registros!$A$2:$A$6000,"CS",Registros!$B$2:$B$6000,$A3647),0)</f>
        <v>0</v>
      </c>
      <c r="K3647">
        <f>IF(COUNTIFS(Winback!$K$2:$K$300,$A3647)&gt;0,1,0)</f>
        <v>0</v>
      </c>
      <c r="L3647">
        <f>IF(AND($K3647=1,LEFT($A3647,3)="WB-"),SUMIFS(Winback!$D$2:$D$300,Winback!$K$2:$K$300,$A3647),0)</f>
        <v>0</v>
      </c>
      <c r="M3647">
        <f>IF(OR($E3647=1,$G3647=1,SUMIFS(Registros!$J$2:$J$6000,Registros!$B$2:$B$6000,$A3647)&gt;0),1,0)</f>
        <v>1</v>
      </c>
      <c r="N3647">
        <f>IF($J3647&gt;0,1,IF(COUNTIFS(Registros!$A$2:$A$6000,"CS",Registros!$B$2:$B$6000,$A3647,Registros!$K$2:$K$6000,"&lt;&gt;")&gt;0,1,0))</f>
        <v>0</v>
      </c>
      <c r="O3647" t="str">
        <f t="shared" si="280"/>
        <v>SOLO MÓVIL</v>
      </c>
      <c r="P3647" t="str">
        <f t="shared" si="281"/>
        <v>Ofrecer fijo + internet (FLBBTV)</v>
      </c>
      <c r="Q3647">
        <f t="shared" si="282"/>
        <v>15</v>
      </c>
      <c r="R3647">
        <f>IFERROR(VLOOKUP($A3647,Registros!$B$2:$G$6000,6,0),IFERROR(INDEX(Winback!$C$2:$C$300,MATCH($A3647,Winback!$K$2:$K$300,0)),""))</f>
        <v>0</v>
      </c>
      <c r="S3647" t="str">
        <f t="shared" si="283"/>
        <v>+MOV</v>
      </c>
      <c r="T3647">
        <f t="shared" si="284"/>
        <v>1</v>
      </c>
    </row>
    <row r="3648" spans="1:20" x14ac:dyDescent="0.35">
      <c r="A3648" t="s">
        <v>17973</v>
      </c>
      <c r="B3648" t="s">
        <v>17974</v>
      </c>
      <c r="C3648" t="s">
        <v>17975</v>
      </c>
      <c r="D3648" t="s">
        <v>17976</v>
      </c>
      <c r="E3648">
        <f>IF(COUNTIFS(Registros!$A$2:$A$6000,"NP",Registros!$B$2:$B$6000,$A3648)&gt;0,1,0)</f>
        <v>0</v>
      </c>
      <c r="F3648">
        <f>IF($E3648=1,SUMIFS(Registros!$F$2:$F$6000,Registros!$A$2:$A$6000,"NP",Registros!$B$2:$B$6000,$A3648),0)</f>
        <v>0</v>
      </c>
      <c r="G3648">
        <f>IF(COUNTIFS(Registros!$A$2:$A$6000,"MOV",Registros!$B$2:$B$6000,$A3648)&gt;0,1,0)</f>
        <v>1</v>
      </c>
      <c r="H3648">
        <f>IF($G3648=1,SUMIFS(Registros!$F$2:$F$6000,Registros!$A$2:$A$6000,"MOV",Registros!$B$2:$B$6000,$A3648),0)</f>
        <v>50.82</v>
      </c>
      <c r="I3648">
        <f>IF(COUNTIFS(Registros!$A$2:$A$6000,"CS",Registros!$B$2:$B$6000,$A3648)&gt;0,1,0)</f>
        <v>0</v>
      </c>
      <c r="J3648">
        <f>IF($I3648=1,SUMIFS(Registros!$I$2:$I$6000,Registros!$A$2:$A$6000,"CS",Registros!$B$2:$B$6000,$A3648),0)</f>
        <v>0</v>
      </c>
      <c r="K3648">
        <f>IF(COUNTIFS(Winback!$K$2:$K$300,$A3648)&gt;0,1,0)</f>
        <v>0</v>
      </c>
      <c r="L3648">
        <f>IF(AND($K3648=1,LEFT($A3648,3)="WB-"),SUMIFS(Winback!$D$2:$D$300,Winback!$K$2:$K$300,$A3648),0)</f>
        <v>0</v>
      </c>
      <c r="M3648">
        <f>IF(OR($E3648=1,$G3648=1,SUMIFS(Registros!$J$2:$J$6000,Registros!$B$2:$B$6000,$A3648)&gt;0),1,0)</f>
        <v>1</v>
      </c>
      <c r="N3648">
        <f>IF($J3648&gt;0,1,IF(COUNTIFS(Registros!$A$2:$A$6000,"CS",Registros!$B$2:$B$6000,$A3648,Registros!$K$2:$K$6000,"&lt;&gt;")&gt;0,1,0))</f>
        <v>0</v>
      </c>
      <c r="O3648" t="str">
        <f t="shared" si="280"/>
        <v>SOLO MÓVIL</v>
      </c>
      <c r="P3648" t="str">
        <f t="shared" si="281"/>
        <v>Ofrecer fijo + internet (FLBBTV)</v>
      </c>
      <c r="Q3648">
        <f t="shared" si="282"/>
        <v>50.82</v>
      </c>
      <c r="R3648">
        <f>IFERROR(VLOOKUP($A3648,Registros!$B$2:$G$6000,6,0),IFERROR(INDEX(Winback!$C$2:$C$300,MATCH($A3648,Winback!$K$2:$K$300,0)),""))</f>
        <v>0</v>
      </c>
      <c r="S3648" t="str">
        <f t="shared" si="283"/>
        <v>+MOV</v>
      </c>
      <c r="T3648">
        <f t="shared" si="284"/>
        <v>1</v>
      </c>
    </row>
    <row r="3649" spans="1:20" x14ac:dyDescent="0.35">
      <c r="A3649" t="s">
        <v>17977</v>
      </c>
      <c r="B3649" t="s">
        <v>17978</v>
      </c>
      <c r="C3649" t="s">
        <v>17979</v>
      </c>
      <c r="D3649" t="s">
        <v>17980</v>
      </c>
      <c r="E3649">
        <f>IF(COUNTIFS(Registros!$A$2:$A$6000,"NP",Registros!$B$2:$B$6000,$A3649)&gt;0,1,0)</f>
        <v>0</v>
      </c>
      <c r="F3649">
        <f>IF($E3649=1,SUMIFS(Registros!$F$2:$F$6000,Registros!$A$2:$A$6000,"NP",Registros!$B$2:$B$6000,$A3649),0)</f>
        <v>0</v>
      </c>
      <c r="G3649">
        <f>IF(COUNTIFS(Registros!$A$2:$A$6000,"MOV",Registros!$B$2:$B$6000,$A3649)&gt;0,1,0)</f>
        <v>1</v>
      </c>
      <c r="H3649">
        <f>IF($G3649=1,SUMIFS(Registros!$F$2:$F$6000,Registros!$A$2:$A$6000,"MOV",Registros!$B$2:$B$6000,$A3649),0)</f>
        <v>15</v>
      </c>
      <c r="I3649">
        <f>IF(COUNTIFS(Registros!$A$2:$A$6000,"CS",Registros!$B$2:$B$6000,$A3649)&gt;0,1,0)</f>
        <v>0</v>
      </c>
      <c r="J3649">
        <f>IF($I3649=1,SUMIFS(Registros!$I$2:$I$6000,Registros!$A$2:$A$6000,"CS",Registros!$B$2:$B$6000,$A3649),0)</f>
        <v>0</v>
      </c>
      <c r="K3649">
        <f>IF(COUNTIFS(Winback!$K$2:$K$300,$A3649)&gt;0,1,0)</f>
        <v>0</v>
      </c>
      <c r="L3649">
        <f>IF(AND($K3649=1,LEFT($A3649,3)="WB-"),SUMIFS(Winback!$D$2:$D$300,Winback!$K$2:$K$300,$A3649),0)</f>
        <v>0</v>
      </c>
      <c r="M3649">
        <f>IF(OR($E3649=1,$G3649=1,SUMIFS(Registros!$J$2:$J$6000,Registros!$B$2:$B$6000,$A3649)&gt;0),1,0)</f>
        <v>1</v>
      </c>
      <c r="N3649">
        <f>IF($J3649&gt;0,1,IF(COUNTIFS(Registros!$A$2:$A$6000,"CS",Registros!$B$2:$B$6000,$A3649,Registros!$K$2:$K$6000,"&lt;&gt;")&gt;0,1,0))</f>
        <v>0</v>
      </c>
      <c r="O3649" t="str">
        <f t="shared" si="280"/>
        <v>SOLO MÓVIL</v>
      </c>
      <c r="P3649" t="str">
        <f t="shared" si="281"/>
        <v>Ofrecer fijo + internet (FLBBTV)</v>
      </c>
      <c r="Q3649">
        <f t="shared" si="282"/>
        <v>15</v>
      </c>
      <c r="R3649">
        <f>IFERROR(VLOOKUP($A3649,Registros!$B$2:$G$6000,6,0),IFERROR(INDEX(Winback!$C$2:$C$300,MATCH($A3649,Winback!$K$2:$K$300,0)),""))</f>
        <v>0</v>
      </c>
      <c r="S3649" t="str">
        <f t="shared" si="283"/>
        <v>+MOV</v>
      </c>
      <c r="T3649">
        <f t="shared" si="284"/>
        <v>1</v>
      </c>
    </row>
    <row r="3650" spans="1:20" x14ac:dyDescent="0.35">
      <c r="A3650" t="s">
        <v>17982</v>
      </c>
      <c r="B3650" t="s">
        <v>17983</v>
      </c>
      <c r="C3650" t="s">
        <v>17984</v>
      </c>
      <c r="D3650" t="s">
        <v>17985</v>
      </c>
      <c r="E3650">
        <f>IF(COUNTIFS(Registros!$A$2:$A$6000,"NP",Registros!$B$2:$B$6000,$A3650)&gt;0,1,0)</f>
        <v>0</v>
      </c>
      <c r="F3650">
        <f>IF($E3650=1,SUMIFS(Registros!$F$2:$F$6000,Registros!$A$2:$A$6000,"NP",Registros!$B$2:$B$6000,$A3650),0)</f>
        <v>0</v>
      </c>
      <c r="G3650">
        <f>IF(COUNTIFS(Registros!$A$2:$A$6000,"MOV",Registros!$B$2:$B$6000,$A3650)&gt;0,1,0)</f>
        <v>1</v>
      </c>
      <c r="H3650">
        <f>IF($G3650=1,SUMIFS(Registros!$F$2:$F$6000,Registros!$A$2:$A$6000,"MOV",Registros!$B$2:$B$6000,$A3650),0)</f>
        <v>16.25</v>
      </c>
      <c r="I3650">
        <f>IF(COUNTIFS(Registros!$A$2:$A$6000,"CS",Registros!$B$2:$B$6000,$A3650)&gt;0,1,0)</f>
        <v>0</v>
      </c>
      <c r="J3650">
        <f>IF($I3650=1,SUMIFS(Registros!$I$2:$I$6000,Registros!$A$2:$A$6000,"CS",Registros!$B$2:$B$6000,$A3650),0)</f>
        <v>0</v>
      </c>
      <c r="K3650">
        <f>IF(COUNTIFS(Winback!$K$2:$K$300,$A3650)&gt;0,1,0)</f>
        <v>0</v>
      </c>
      <c r="L3650">
        <f>IF(AND($K3650=1,LEFT($A3650,3)="WB-"),SUMIFS(Winback!$D$2:$D$300,Winback!$K$2:$K$300,$A3650),0)</f>
        <v>0</v>
      </c>
      <c r="M3650">
        <f>IF(OR($E3650=1,$G3650=1,SUMIFS(Registros!$J$2:$J$6000,Registros!$B$2:$B$6000,$A3650)&gt;0),1,0)</f>
        <v>1</v>
      </c>
      <c r="N3650">
        <f>IF($J3650&gt;0,1,IF(COUNTIFS(Registros!$A$2:$A$6000,"CS",Registros!$B$2:$B$6000,$A3650,Registros!$K$2:$K$6000,"&lt;&gt;")&gt;0,1,0))</f>
        <v>0</v>
      </c>
      <c r="O3650" t="str">
        <f t="shared" ref="O3650:O3713" si="285">IF(AND($K3650=1,$E3650=0,$G3650=0,$I3650=0),"WINBACK",IF(AND($M3650=1,$N3650&gt;0),"CONVERGENTE",IF($M3650=1,"SOLO MÓVIL",IF($N3650&gt;0,"SOLO FIJO / INTERNET","SIN SERVICIOS"))))</f>
        <v>SOLO MÓVIL</v>
      </c>
      <c r="P3650" t="str">
        <f t="shared" ref="P3650:P3713" si="286">IF($O3650="WINBACK","Recuperar (winback)",IF($O3650="CONVERGENTE","Upgrade / más líneas",IF($O3650="SOLO MÓVIL","Ofrecer fijo + internet (FLBBTV)",IF($O3650="SOLO FIJO / INTERNET","Ofrecer línea móvil Nextphone","Oferta completa (móvil + fijo + internet)"))))</f>
        <v>Ofrecer fijo + internet (FLBBTV)</v>
      </c>
      <c r="Q3650">
        <f t="shared" ref="Q3650:Q3713" si="287">$F3650+$H3650+$L3650</f>
        <v>16.25</v>
      </c>
      <c r="R3650">
        <f>IFERROR(VLOOKUP($A3650,Registros!$B$2:$G$6000,6,0),IFERROR(INDEX(Winback!$C$2:$C$300,MATCH($A3650,Winback!$K$2:$K$300,0)),""))</f>
        <v>0</v>
      </c>
      <c r="S3650" t="str">
        <f t="shared" ref="S3650:S3713" si="288">IF($E3650=1,"NP","")&amp;IF($G3650=1,"+MOV","")&amp;IF($I3650=1,"+CS","")&amp;IF($K3650=1,"+WB","")</f>
        <v>+MOV</v>
      </c>
      <c r="T3650">
        <f t="shared" ref="T3650:T3713" si="289">$E3650+$G3650+$I3650+$K3650</f>
        <v>1</v>
      </c>
    </row>
    <row r="3651" spans="1:20" x14ac:dyDescent="0.35">
      <c r="A3651" t="s">
        <v>17987</v>
      </c>
      <c r="B3651" t="s">
        <v>17988</v>
      </c>
      <c r="C3651" t="s">
        <v>17989</v>
      </c>
      <c r="D3651" t="s">
        <v>17990</v>
      </c>
      <c r="E3651">
        <f>IF(COUNTIFS(Registros!$A$2:$A$6000,"NP",Registros!$B$2:$B$6000,$A3651)&gt;0,1,0)</f>
        <v>0</v>
      </c>
      <c r="F3651">
        <f>IF($E3651=1,SUMIFS(Registros!$F$2:$F$6000,Registros!$A$2:$A$6000,"NP",Registros!$B$2:$B$6000,$A3651),0)</f>
        <v>0</v>
      </c>
      <c r="G3651">
        <f>IF(COUNTIFS(Registros!$A$2:$A$6000,"MOV",Registros!$B$2:$B$6000,$A3651)&gt;0,1,0)</f>
        <v>1</v>
      </c>
      <c r="H3651">
        <f>IF($G3651=1,SUMIFS(Registros!$F$2:$F$6000,Registros!$A$2:$A$6000,"MOV",Registros!$B$2:$B$6000,$A3651),0)</f>
        <v>15</v>
      </c>
      <c r="I3651">
        <f>IF(COUNTIFS(Registros!$A$2:$A$6000,"CS",Registros!$B$2:$B$6000,$A3651)&gt;0,1,0)</f>
        <v>0</v>
      </c>
      <c r="J3651">
        <f>IF($I3651=1,SUMIFS(Registros!$I$2:$I$6000,Registros!$A$2:$A$6000,"CS",Registros!$B$2:$B$6000,$A3651),0)</f>
        <v>0</v>
      </c>
      <c r="K3651">
        <f>IF(COUNTIFS(Winback!$K$2:$K$300,$A3651)&gt;0,1,0)</f>
        <v>0</v>
      </c>
      <c r="L3651">
        <f>IF(AND($K3651=1,LEFT($A3651,3)="WB-"),SUMIFS(Winback!$D$2:$D$300,Winback!$K$2:$K$300,$A3651),0)</f>
        <v>0</v>
      </c>
      <c r="M3651">
        <f>IF(OR($E3651=1,$G3651=1,SUMIFS(Registros!$J$2:$J$6000,Registros!$B$2:$B$6000,$A3651)&gt;0),1,0)</f>
        <v>1</v>
      </c>
      <c r="N3651">
        <f>IF($J3651&gt;0,1,IF(COUNTIFS(Registros!$A$2:$A$6000,"CS",Registros!$B$2:$B$6000,$A3651,Registros!$K$2:$K$6000,"&lt;&gt;")&gt;0,1,0))</f>
        <v>0</v>
      </c>
      <c r="O3651" t="str">
        <f t="shared" si="285"/>
        <v>SOLO MÓVIL</v>
      </c>
      <c r="P3651" t="str">
        <f t="shared" si="286"/>
        <v>Ofrecer fijo + internet (FLBBTV)</v>
      </c>
      <c r="Q3651">
        <f t="shared" si="287"/>
        <v>15</v>
      </c>
      <c r="R3651">
        <f>IFERROR(VLOOKUP($A3651,Registros!$B$2:$G$6000,6,0),IFERROR(INDEX(Winback!$C$2:$C$300,MATCH($A3651,Winback!$K$2:$K$300,0)),""))</f>
        <v>0</v>
      </c>
      <c r="S3651" t="str">
        <f t="shared" si="288"/>
        <v>+MOV</v>
      </c>
      <c r="T3651">
        <f t="shared" si="289"/>
        <v>1</v>
      </c>
    </row>
    <row r="3652" spans="1:20" x14ac:dyDescent="0.35">
      <c r="A3652" t="s">
        <v>17992</v>
      </c>
      <c r="B3652" t="s">
        <v>17993</v>
      </c>
      <c r="C3652" t="s">
        <v>17994</v>
      </c>
      <c r="D3652" t="s">
        <v>17995</v>
      </c>
      <c r="E3652">
        <f>IF(COUNTIFS(Registros!$A$2:$A$6000,"NP",Registros!$B$2:$B$6000,$A3652)&gt;0,1,0)</f>
        <v>0</v>
      </c>
      <c r="F3652">
        <f>IF($E3652=1,SUMIFS(Registros!$F$2:$F$6000,Registros!$A$2:$A$6000,"NP",Registros!$B$2:$B$6000,$A3652),0)</f>
        <v>0</v>
      </c>
      <c r="G3652">
        <f>IF(COUNTIFS(Registros!$A$2:$A$6000,"MOV",Registros!$B$2:$B$6000,$A3652)&gt;0,1,0)</f>
        <v>1</v>
      </c>
      <c r="H3652">
        <f>IF($G3652=1,SUMIFS(Registros!$F$2:$F$6000,Registros!$A$2:$A$6000,"MOV",Registros!$B$2:$B$6000,$A3652),0)</f>
        <v>15</v>
      </c>
      <c r="I3652">
        <f>IF(COUNTIFS(Registros!$A$2:$A$6000,"CS",Registros!$B$2:$B$6000,$A3652)&gt;0,1,0)</f>
        <v>0</v>
      </c>
      <c r="J3652">
        <f>IF($I3652=1,SUMIFS(Registros!$I$2:$I$6000,Registros!$A$2:$A$6000,"CS",Registros!$B$2:$B$6000,$A3652),0)</f>
        <v>0</v>
      </c>
      <c r="K3652">
        <f>IF(COUNTIFS(Winback!$K$2:$K$300,$A3652)&gt;0,1,0)</f>
        <v>0</v>
      </c>
      <c r="L3652">
        <f>IF(AND($K3652=1,LEFT($A3652,3)="WB-"),SUMIFS(Winback!$D$2:$D$300,Winback!$K$2:$K$300,$A3652),0)</f>
        <v>0</v>
      </c>
      <c r="M3652">
        <f>IF(OR($E3652=1,$G3652=1,SUMIFS(Registros!$J$2:$J$6000,Registros!$B$2:$B$6000,$A3652)&gt;0),1,0)</f>
        <v>1</v>
      </c>
      <c r="N3652">
        <f>IF($J3652&gt;0,1,IF(COUNTIFS(Registros!$A$2:$A$6000,"CS",Registros!$B$2:$B$6000,$A3652,Registros!$K$2:$K$6000,"&lt;&gt;")&gt;0,1,0))</f>
        <v>0</v>
      </c>
      <c r="O3652" t="str">
        <f t="shared" si="285"/>
        <v>SOLO MÓVIL</v>
      </c>
      <c r="P3652" t="str">
        <f t="shared" si="286"/>
        <v>Ofrecer fijo + internet (FLBBTV)</v>
      </c>
      <c r="Q3652">
        <f t="shared" si="287"/>
        <v>15</v>
      </c>
      <c r="R3652">
        <f>IFERROR(VLOOKUP($A3652,Registros!$B$2:$G$6000,6,0),IFERROR(INDEX(Winback!$C$2:$C$300,MATCH($A3652,Winback!$K$2:$K$300,0)),""))</f>
        <v>0</v>
      </c>
      <c r="S3652" t="str">
        <f t="shared" si="288"/>
        <v>+MOV</v>
      </c>
      <c r="T3652">
        <f t="shared" si="289"/>
        <v>1</v>
      </c>
    </row>
    <row r="3653" spans="1:20" x14ac:dyDescent="0.35">
      <c r="A3653" t="s">
        <v>17997</v>
      </c>
      <c r="B3653" t="s">
        <v>17998</v>
      </c>
      <c r="C3653" t="s">
        <v>17999</v>
      </c>
      <c r="D3653" t="s">
        <v>18000</v>
      </c>
      <c r="E3653">
        <f>IF(COUNTIFS(Registros!$A$2:$A$6000,"NP",Registros!$B$2:$B$6000,$A3653)&gt;0,1,0)</f>
        <v>0</v>
      </c>
      <c r="F3653">
        <f>IF($E3653=1,SUMIFS(Registros!$F$2:$F$6000,Registros!$A$2:$A$6000,"NP",Registros!$B$2:$B$6000,$A3653),0)</f>
        <v>0</v>
      </c>
      <c r="G3653">
        <f>IF(COUNTIFS(Registros!$A$2:$A$6000,"MOV",Registros!$B$2:$B$6000,$A3653)&gt;0,1,0)</f>
        <v>1</v>
      </c>
      <c r="H3653">
        <f>IF($G3653=1,SUMIFS(Registros!$F$2:$F$6000,Registros!$A$2:$A$6000,"MOV",Registros!$B$2:$B$6000,$A3653),0)</f>
        <v>15</v>
      </c>
      <c r="I3653">
        <f>IF(COUNTIFS(Registros!$A$2:$A$6000,"CS",Registros!$B$2:$B$6000,$A3653)&gt;0,1,0)</f>
        <v>0</v>
      </c>
      <c r="J3653">
        <f>IF($I3653=1,SUMIFS(Registros!$I$2:$I$6000,Registros!$A$2:$A$6000,"CS",Registros!$B$2:$B$6000,$A3653),0)</f>
        <v>0</v>
      </c>
      <c r="K3653">
        <f>IF(COUNTIFS(Winback!$K$2:$K$300,$A3653)&gt;0,1,0)</f>
        <v>0</v>
      </c>
      <c r="L3653">
        <f>IF(AND($K3653=1,LEFT($A3653,3)="WB-"),SUMIFS(Winback!$D$2:$D$300,Winback!$K$2:$K$300,$A3653),0)</f>
        <v>0</v>
      </c>
      <c r="M3653">
        <f>IF(OR($E3653=1,$G3653=1,SUMIFS(Registros!$J$2:$J$6000,Registros!$B$2:$B$6000,$A3653)&gt;0),1,0)</f>
        <v>1</v>
      </c>
      <c r="N3653">
        <f>IF($J3653&gt;0,1,IF(COUNTIFS(Registros!$A$2:$A$6000,"CS",Registros!$B$2:$B$6000,$A3653,Registros!$K$2:$K$6000,"&lt;&gt;")&gt;0,1,0))</f>
        <v>0</v>
      </c>
      <c r="O3653" t="str">
        <f t="shared" si="285"/>
        <v>SOLO MÓVIL</v>
      </c>
      <c r="P3653" t="str">
        <f t="shared" si="286"/>
        <v>Ofrecer fijo + internet (FLBBTV)</v>
      </c>
      <c r="Q3653">
        <f t="shared" si="287"/>
        <v>15</v>
      </c>
      <c r="R3653">
        <f>IFERROR(VLOOKUP($A3653,Registros!$B$2:$G$6000,6,0),IFERROR(INDEX(Winback!$C$2:$C$300,MATCH($A3653,Winback!$K$2:$K$300,0)),""))</f>
        <v>0</v>
      </c>
      <c r="S3653" t="str">
        <f t="shared" si="288"/>
        <v>+MOV</v>
      </c>
      <c r="T3653">
        <f t="shared" si="289"/>
        <v>1</v>
      </c>
    </row>
    <row r="3654" spans="1:20" x14ac:dyDescent="0.35">
      <c r="A3654" t="s">
        <v>18002</v>
      </c>
      <c r="B3654" t="s">
        <v>18003</v>
      </c>
      <c r="C3654" t="s">
        <v>17999</v>
      </c>
      <c r="D3654" t="s">
        <v>18000</v>
      </c>
      <c r="E3654">
        <f>IF(COUNTIFS(Registros!$A$2:$A$6000,"NP",Registros!$B$2:$B$6000,$A3654)&gt;0,1,0)</f>
        <v>0</v>
      </c>
      <c r="F3654">
        <f>IF($E3654=1,SUMIFS(Registros!$F$2:$F$6000,Registros!$A$2:$A$6000,"NP",Registros!$B$2:$B$6000,$A3654),0)</f>
        <v>0</v>
      </c>
      <c r="G3654">
        <f>IF(COUNTIFS(Registros!$A$2:$A$6000,"MOV",Registros!$B$2:$B$6000,$A3654)&gt;0,1,0)</f>
        <v>1</v>
      </c>
      <c r="H3654">
        <f>IF($G3654=1,SUMIFS(Registros!$F$2:$F$6000,Registros!$A$2:$A$6000,"MOV",Registros!$B$2:$B$6000,$A3654),0)</f>
        <v>15</v>
      </c>
      <c r="I3654">
        <f>IF(COUNTIFS(Registros!$A$2:$A$6000,"CS",Registros!$B$2:$B$6000,$A3654)&gt;0,1,0)</f>
        <v>0</v>
      </c>
      <c r="J3654">
        <f>IF($I3654=1,SUMIFS(Registros!$I$2:$I$6000,Registros!$A$2:$A$6000,"CS",Registros!$B$2:$B$6000,$A3654),0)</f>
        <v>0</v>
      </c>
      <c r="K3654">
        <f>IF(COUNTIFS(Winback!$K$2:$K$300,$A3654)&gt;0,1,0)</f>
        <v>0</v>
      </c>
      <c r="L3654">
        <f>IF(AND($K3654=1,LEFT($A3654,3)="WB-"),SUMIFS(Winback!$D$2:$D$300,Winback!$K$2:$K$300,$A3654),0)</f>
        <v>0</v>
      </c>
      <c r="M3654">
        <f>IF(OR($E3654=1,$G3654=1,SUMIFS(Registros!$J$2:$J$6000,Registros!$B$2:$B$6000,$A3654)&gt;0),1,0)</f>
        <v>1</v>
      </c>
      <c r="N3654">
        <f>IF($J3654&gt;0,1,IF(COUNTIFS(Registros!$A$2:$A$6000,"CS",Registros!$B$2:$B$6000,$A3654,Registros!$K$2:$K$6000,"&lt;&gt;")&gt;0,1,0))</f>
        <v>0</v>
      </c>
      <c r="O3654" t="str">
        <f t="shared" si="285"/>
        <v>SOLO MÓVIL</v>
      </c>
      <c r="P3654" t="str">
        <f t="shared" si="286"/>
        <v>Ofrecer fijo + internet (FLBBTV)</v>
      </c>
      <c r="Q3654">
        <f t="shared" si="287"/>
        <v>15</v>
      </c>
      <c r="R3654">
        <f>IFERROR(VLOOKUP($A3654,Registros!$B$2:$G$6000,6,0),IFERROR(INDEX(Winback!$C$2:$C$300,MATCH($A3654,Winback!$K$2:$K$300,0)),""))</f>
        <v>0</v>
      </c>
      <c r="S3654" t="str">
        <f t="shared" si="288"/>
        <v>+MOV</v>
      </c>
      <c r="T3654">
        <f t="shared" si="289"/>
        <v>1</v>
      </c>
    </row>
    <row r="3655" spans="1:20" x14ac:dyDescent="0.35">
      <c r="A3655" t="s">
        <v>18005</v>
      </c>
      <c r="B3655" t="s">
        <v>18006</v>
      </c>
      <c r="C3655" t="s">
        <v>18007</v>
      </c>
      <c r="D3655" t="s">
        <v>18008</v>
      </c>
      <c r="E3655">
        <f>IF(COUNTIFS(Registros!$A$2:$A$6000,"NP",Registros!$B$2:$B$6000,$A3655)&gt;0,1,0)</f>
        <v>0</v>
      </c>
      <c r="F3655">
        <f>IF($E3655=1,SUMIFS(Registros!$F$2:$F$6000,Registros!$A$2:$A$6000,"NP",Registros!$B$2:$B$6000,$A3655),0)</f>
        <v>0</v>
      </c>
      <c r="G3655">
        <f>IF(COUNTIFS(Registros!$A$2:$A$6000,"MOV",Registros!$B$2:$B$6000,$A3655)&gt;0,1,0)</f>
        <v>1</v>
      </c>
      <c r="H3655">
        <f>IF($G3655=1,SUMIFS(Registros!$F$2:$F$6000,Registros!$A$2:$A$6000,"MOV",Registros!$B$2:$B$6000,$A3655),0)</f>
        <v>15</v>
      </c>
      <c r="I3655">
        <f>IF(COUNTIFS(Registros!$A$2:$A$6000,"CS",Registros!$B$2:$B$6000,$A3655)&gt;0,1,0)</f>
        <v>0</v>
      </c>
      <c r="J3655">
        <f>IF($I3655=1,SUMIFS(Registros!$I$2:$I$6000,Registros!$A$2:$A$6000,"CS",Registros!$B$2:$B$6000,$A3655),0)</f>
        <v>0</v>
      </c>
      <c r="K3655">
        <f>IF(COUNTIFS(Winback!$K$2:$K$300,$A3655)&gt;0,1,0)</f>
        <v>0</v>
      </c>
      <c r="L3655">
        <f>IF(AND($K3655=1,LEFT($A3655,3)="WB-"),SUMIFS(Winback!$D$2:$D$300,Winback!$K$2:$K$300,$A3655),0)</f>
        <v>0</v>
      </c>
      <c r="M3655">
        <f>IF(OR($E3655=1,$G3655=1,SUMIFS(Registros!$J$2:$J$6000,Registros!$B$2:$B$6000,$A3655)&gt;0),1,0)</f>
        <v>1</v>
      </c>
      <c r="N3655">
        <f>IF($J3655&gt;0,1,IF(COUNTIFS(Registros!$A$2:$A$6000,"CS",Registros!$B$2:$B$6000,$A3655,Registros!$K$2:$K$6000,"&lt;&gt;")&gt;0,1,0))</f>
        <v>0</v>
      </c>
      <c r="O3655" t="str">
        <f t="shared" si="285"/>
        <v>SOLO MÓVIL</v>
      </c>
      <c r="P3655" t="str">
        <f t="shared" si="286"/>
        <v>Ofrecer fijo + internet (FLBBTV)</v>
      </c>
      <c r="Q3655">
        <f t="shared" si="287"/>
        <v>15</v>
      </c>
      <c r="R3655">
        <f>IFERROR(VLOOKUP($A3655,Registros!$B$2:$G$6000,6,0),IFERROR(INDEX(Winback!$C$2:$C$300,MATCH($A3655,Winback!$K$2:$K$300,0)),""))</f>
        <v>0</v>
      </c>
      <c r="S3655" t="str">
        <f t="shared" si="288"/>
        <v>+MOV</v>
      </c>
      <c r="T3655">
        <f t="shared" si="289"/>
        <v>1</v>
      </c>
    </row>
    <row r="3656" spans="1:20" x14ac:dyDescent="0.35">
      <c r="A3656" t="s">
        <v>18010</v>
      </c>
      <c r="B3656" t="s">
        <v>18011</v>
      </c>
      <c r="C3656" t="s">
        <v>18012</v>
      </c>
      <c r="D3656" t="s">
        <v>18013</v>
      </c>
      <c r="E3656">
        <f>IF(COUNTIFS(Registros!$A$2:$A$6000,"NP",Registros!$B$2:$B$6000,$A3656)&gt;0,1,0)</f>
        <v>0</v>
      </c>
      <c r="F3656">
        <f>IF($E3656=1,SUMIFS(Registros!$F$2:$F$6000,Registros!$A$2:$A$6000,"NP",Registros!$B$2:$B$6000,$A3656),0)</f>
        <v>0</v>
      </c>
      <c r="G3656">
        <f>IF(COUNTIFS(Registros!$A$2:$A$6000,"MOV",Registros!$B$2:$B$6000,$A3656)&gt;0,1,0)</f>
        <v>1</v>
      </c>
      <c r="H3656">
        <f>IF($G3656=1,SUMIFS(Registros!$F$2:$F$6000,Registros!$A$2:$A$6000,"MOV",Registros!$B$2:$B$6000,$A3656),0)</f>
        <v>15</v>
      </c>
      <c r="I3656">
        <f>IF(COUNTIFS(Registros!$A$2:$A$6000,"CS",Registros!$B$2:$B$6000,$A3656)&gt;0,1,0)</f>
        <v>0</v>
      </c>
      <c r="J3656">
        <f>IF($I3656=1,SUMIFS(Registros!$I$2:$I$6000,Registros!$A$2:$A$6000,"CS",Registros!$B$2:$B$6000,$A3656),0)</f>
        <v>0</v>
      </c>
      <c r="K3656">
        <f>IF(COUNTIFS(Winback!$K$2:$K$300,$A3656)&gt;0,1,0)</f>
        <v>0</v>
      </c>
      <c r="L3656">
        <f>IF(AND($K3656=1,LEFT($A3656,3)="WB-"),SUMIFS(Winback!$D$2:$D$300,Winback!$K$2:$K$300,$A3656),0)</f>
        <v>0</v>
      </c>
      <c r="M3656">
        <f>IF(OR($E3656=1,$G3656=1,SUMIFS(Registros!$J$2:$J$6000,Registros!$B$2:$B$6000,$A3656)&gt;0),1,0)</f>
        <v>1</v>
      </c>
      <c r="N3656">
        <f>IF($J3656&gt;0,1,IF(COUNTIFS(Registros!$A$2:$A$6000,"CS",Registros!$B$2:$B$6000,$A3656,Registros!$K$2:$K$6000,"&lt;&gt;")&gt;0,1,0))</f>
        <v>0</v>
      </c>
      <c r="O3656" t="str">
        <f t="shared" si="285"/>
        <v>SOLO MÓVIL</v>
      </c>
      <c r="P3656" t="str">
        <f t="shared" si="286"/>
        <v>Ofrecer fijo + internet (FLBBTV)</v>
      </c>
      <c r="Q3656">
        <f t="shared" si="287"/>
        <v>15</v>
      </c>
      <c r="R3656">
        <f>IFERROR(VLOOKUP($A3656,Registros!$B$2:$G$6000,6,0),IFERROR(INDEX(Winback!$C$2:$C$300,MATCH($A3656,Winback!$K$2:$K$300,0)),""))</f>
        <v>0</v>
      </c>
      <c r="S3656" t="str">
        <f t="shared" si="288"/>
        <v>+MOV</v>
      </c>
      <c r="T3656">
        <f t="shared" si="289"/>
        <v>1</v>
      </c>
    </row>
    <row r="3657" spans="1:20" x14ac:dyDescent="0.35">
      <c r="A3657" t="s">
        <v>18015</v>
      </c>
      <c r="B3657" t="s">
        <v>18016</v>
      </c>
      <c r="C3657" t="s">
        <v>18017</v>
      </c>
      <c r="D3657" t="s">
        <v>18018</v>
      </c>
      <c r="E3657">
        <f>IF(COUNTIFS(Registros!$A$2:$A$6000,"NP",Registros!$B$2:$B$6000,$A3657)&gt;0,1,0)</f>
        <v>0</v>
      </c>
      <c r="F3657">
        <f>IF($E3657=1,SUMIFS(Registros!$F$2:$F$6000,Registros!$A$2:$A$6000,"NP",Registros!$B$2:$B$6000,$A3657),0)</f>
        <v>0</v>
      </c>
      <c r="G3657">
        <f>IF(COUNTIFS(Registros!$A$2:$A$6000,"MOV",Registros!$B$2:$B$6000,$A3657)&gt;0,1,0)</f>
        <v>1</v>
      </c>
      <c r="H3657">
        <f>IF($G3657=1,SUMIFS(Registros!$F$2:$F$6000,Registros!$A$2:$A$6000,"MOV",Registros!$B$2:$B$6000,$A3657),0)</f>
        <v>15</v>
      </c>
      <c r="I3657">
        <f>IF(COUNTIFS(Registros!$A$2:$A$6000,"CS",Registros!$B$2:$B$6000,$A3657)&gt;0,1,0)</f>
        <v>0</v>
      </c>
      <c r="J3657">
        <f>IF($I3657=1,SUMIFS(Registros!$I$2:$I$6000,Registros!$A$2:$A$6000,"CS",Registros!$B$2:$B$6000,$A3657),0)</f>
        <v>0</v>
      </c>
      <c r="K3657">
        <f>IF(COUNTIFS(Winback!$K$2:$K$300,$A3657)&gt;0,1,0)</f>
        <v>0</v>
      </c>
      <c r="L3657">
        <f>IF(AND($K3657=1,LEFT($A3657,3)="WB-"),SUMIFS(Winback!$D$2:$D$300,Winback!$K$2:$K$300,$A3657),0)</f>
        <v>0</v>
      </c>
      <c r="M3657">
        <f>IF(OR($E3657=1,$G3657=1,SUMIFS(Registros!$J$2:$J$6000,Registros!$B$2:$B$6000,$A3657)&gt;0),1,0)</f>
        <v>1</v>
      </c>
      <c r="N3657">
        <f>IF($J3657&gt;0,1,IF(COUNTIFS(Registros!$A$2:$A$6000,"CS",Registros!$B$2:$B$6000,$A3657,Registros!$K$2:$K$6000,"&lt;&gt;")&gt;0,1,0))</f>
        <v>0</v>
      </c>
      <c r="O3657" t="str">
        <f t="shared" si="285"/>
        <v>SOLO MÓVIL</v>
      </c>
      <c r="P3657" t="str">
        <f t="shared" si="286"/>
        <v>Ofrecer fijo + internet (FLBBTV)</v>
      </c>
      <c r="Q3657">
        <f t="shared" si="287"/>
        <v>15</v>
      </c>
      <c r="R3657">
        <f>IFERROR(VLOOKUP($A3657,Registros!$B$2:$G$6000,6,0),IFERROR(INDEX(Winback!$C$2:$C$300,MATCH($A3657,Winback!$K$2:$K$300,0)),""))</f>
        <v>0</v>
      </c>
      <c r="S3657" t="str">
        <f t="shared" si="288"/>
        <v>+MOV</v>
      </c>
      <c r="T3657">
        <f t="shared" si="289"/>
        <v>1</v>
      </c>
    </row>
    <row r="3658" spans="1:20" x14ac:dyDescent="0.35">
      <c r="A3658" t="s">
        <v>18020</v>
      </c>
      <c r="B3658" t="s">
        <v>18021</v>
      </c>
      <c r="C3658" t="s">
        <v>18022</v>
      </c>
      <c r="D3658" t="s">
        <v>18023</v>
      </c>
      <c r="E3658">
        <f>IF(COUNTIFS(Registros!$A$2:$A$6000,"NP",Registros!$B$2:$B$6000,$A3658)&gt;0,1,0)</f>
        <v>0</v>
      </c>
      <c r="F3658">
        <f>IF($E3658=1,SUMIFS(Registros!$F$2:$F$6000,Registros!$A$2:$A$6000,"NP",Registros!$B$2:$B$6000,$A3658),0)</f>
        <v>0</v>
      </c>
      <c r="G3658">
        <f>IF(COUNTIFS(Registros!$A$2:$A$6000,"MOV",Registros!$B$2:$B$6000,$A3658)&gt;0,1,0)</f>
        <v>1</v>
      </c>
      <c r="H3658">
        <f>IF($G3658=1,SUMIFS(Registros!$F$2:$F$6000,Registros!$A$2:$A$6000,"MOV",Registros!$B$2:$B$6000,$A3658),0)</f>
        <v>30</v>
      </c>
      <c r="I3658">
        <f>IF(COUNTIFS(Registros!$A$2:$A$6000,"CS",Registros!$B$2:$B$6000,$A3658)&gt;0,1,0)</f>
        <v>0</v>
      </c>
      <c r="J3658">
        <f>IF($I3658=1,SUMIFS(Registros!$I$2:$I$6000,Registros!$A$2:$A$6000,"CS",Registros!$B$2:$B$6000,$A3658),0)</f>
        <v>0</v>
      </c>
      <c r="K3658">
        <f>IF(COUNTIFS(Winback!$K$2:$K$300,$A3658)&gt;0,1,0)</f>
        <v>0</v>
      </c>
      <c r="L3658">
        <f>IF(AND($K3658=1,LEFT($A3658,3)="WB-"),SUMIFS(Winback!$D$2:$D$300,Winback!$K$2:$K$300,$A3658),0)</f>
        <v>0</v>
      </c>
      <c r="M3658">
        <f>IF(OR($E3658=1,$G3658=1,SUMIFS(Registros!$J$2:$J$6000,Registros!$B$2:$B$6000,$A3658)&gt;0),1,0)</f>
        <v>1</v>
      </c>
      <c r="N3658">
        <f>IF($J3658&gt;0,1,IF(COUNTIFS(Registros!$A$2:$A$6000,"CS",Registros!$B$2:$B$6000,$A3658,Registros!$K$2:$K$6000,"&lt;&gt;")&gt;0,1,0))</f>
        <v>0</v>
      </c>
      <c r="O3658" t="str">
        <f t="shared" si="285"/>
        <v>SOLO MÓVIL</v>
      </c>
      <c r="P3658" t="str">
        <f t="shared" si="286"/>
        <v>Ofrecer fijo + internet (FLBBTV)</v>
      </c>
      <c r="Q3658">
        <f t="shared" si="287"/>
        <v>30</v>
      </c>
      <c r="R3658">
        <f>IFERROR(VLOOKUP($A3658,Registros!$B$2:$G$6000,6,0),IFERROR(INDEX(Winback!$C$2:$C$300,MATCH($A3658,Winback!$K$2:$K$300,0)),""))</f>
        <v>0</v>
      </c>
      <c r="S3658" t="str">
        <f t="shared" si="288"/>
        <v>+MOV</v>
      </c>
      <c r="T3658">
        <f t="shared" si="289"/>
        <v>1</v>
      </c>
    </row>
    <row r="3659" spans="1:20" x14ac:dyDescent="0.35">
      <c r="A3659" t="s">
        <v>18025</v>
      </c>
      <c r="B3659" t="s">
        <v>18026</v>
      </c>
      <c r="C3659" t="s">
        <v>18027</v>
      </c>
      <c r="D3659" t="s">
        <v>18028</v>
      </c>
      <c r="E3659">
        <f>IF(COUNTIFS(Registros!$A$2:$A$6000,"NP",Registros!$B$2:$B$6000,$A3659)&gt;0,1,0)</f>
        <v>0</v>
      </c>
      <c r="F3659">
        <f>IF($E3659=1,SUMIFS(Registros!$F$2:$F$6000,Registros!$A$2:$A$6000,"NP",Registros!$B$2:$B$6000,$A3659),0)</f>
        <v>0</v>
      </c>
      <c r="G3659">
        <f>IF(COUNTIFS(Registros!$A$2:$A$6000,"MOV",Registros!$B$2:$B$6000,$A3659)&gt;0,1,0)</f>
        <v>1</v>
      </c>
      <c r="H3659">
        <f>IF($G3659=1,SUMIFS(Registros!$F$2:$F$6000,Registros!$A$2:$A$6000,"MOV",Registros!$B$2:$B$6000,$A3659),0)</f>
        <v>15</v>
      </c>
      <c r="I3659">
        <f>IF(COUNTIFS(Registros!$A$2:$A$6000,"CS",Registros!$B$2:$B$6000,$A3659)&gt;0,1,0)</f>
        <v>0</v>
      </c>
      <c r="J3659">
        <f>IF($I3659=1,SUMIFS(Registros!$I$2:$I$6000,Registros!$A$2:$A$6000,"CS",Registros!$B$2:$B$6000,$A3659),0)</f>
        <v>0</v>
      </c>
      <c r="K3659">
        <f>IF(COUNTIFS(Winback!$K$2:$K$300,$A3659)&gt;0,1,0)</f>
        <v>0</v>
      </c>
      <c r="L3659">
        <f>IF(AND($K3659=1,LEFT($A3659,3)="WB-"),SUMIFS(Winback!$D$2:$D$300,Winback!$K$2:$K$300,$A3659),0)</f>
        <v>0</v>
      </c>
      <c r="M3659">
        <f>IF(OR($E3659=1,$G3659=1,SUMIFS(Registros!$J$2:$J$6000,Registros!$B$2:$B$6000,$A3659)&gt;0),1,0)</f>
        <v>1</v>
      </c>
      <c r="N3659">
        <f>IF($J3659&gt;0,1,IF(COUNTIFS(Registros!$A$2:$A$6000,"CS",Registros!$B$2:$B$6000,$A3659,Registros!$K$2:$K$6000,"&lt;&gt;")&gt;0,1,0))</f>
        <v>0</v>
      </c>
      <c r="O3659" t="str">
        <f t="shared" si="285"/>
        <v>SOLO MÓVIL</v>
      </c>
      <c r="P3659" t="str">
        <f t="shared" si="286"/>
        <v>Ofrecer fijo + internet (FLBBTV)</v>
      </c>
      <c r="Q3659">
        <f t="shared" si="287"/>
        <v>15</v>
      </c>
      <c r="R3659">
        <f>IFERROR(VLOOKUP($A3659,Registros!$B$2:$G$6000,6,0),IFERROR(INDEX(Winback!$C$2:$C$300,MATCH($A3659,Winback!$K$2:$K$300,0)),""))</f>
        <v>0</v>
      </c>
      <c r="S3659" t="str">
        <f t="shared" si="288"/>
        <v>+MOV</v>
      </c>
      <c r="T3659">
        <f t="shared" si="289"/>
        <v>1</v>
      </c>
    </row>
    <row r="3660" spans="1:20" x14ac:dyDescent="0.35">
      <c r="A3660" t="s">
        <v>18030</v>
      </c>
      <c r="B3660" t="s">
        <v>18031</v>
      </c>
      <c r="C3660" t="s">
        <v>18032</v>
      </c>
      <c r="D3660" t="s">
        <v>18033</v>
      </c>
      <c r="E3660">
        <f>IF(COUNTIFS(Registros!$A$2:$A$6000,"NP",Registros!$B$2:$B$6000,$A3660)&gt;0,1,0)</f>
        <v>0</v>
      </c>
      <c r="F3660">
        <f>IF($E3660=1,SUMIFS(Registros!$F$2:$F$6000,Registros!$A$2:$A$6000,"NP",Registros!$B$2:$B$6000,$A3660),0)</f>
        <v>0</v>
      </c>
      <c r="G3660">
        <f>IF(COUNTIFS(Registros!$A$2:$A$6000,"MOV",Registros!$B$2:$B$6000,$A3660)&gt;0,1,0)</f>
        <v>1</v>
      </c>
      <c r="H3660">
        <f>IF($G3660=1,SUMIFS(Registros!$F$2:$F$6000,Registros!$A$2:$A$6000,"MOV",Registros!$B$2:$B$6000,$A3660),0)</f>
        <v>15</v>
      </c>
      <c r="I3660">
        <f>IF(COUNTIFS(Registros!$A$2:$A$6000,"CS",Registros!$B$2:$B$6000,$A3660)&gt;0,1,0)</f>
        <v>0</v>
      </c>
      <c r="J3660">
        <f>IF($I3660=1,SUMIFS(Registros!$I$2:$I$6000,Registros!$A$2:$A$6000,"CS",Registros!$B$2:$B$6000,$A3660),0)</f>
        <v>0</v>
      </c>
      <c r="K3660">
        <f>IF(COUNTIFS(Winback!$K$2:$K$300,$A3660)&gt;0,1,0)</f>
        <v>0</v>
      </c>
      <c r="L3660">
        <f>IF(AND($K3660=1,LEFT($A3660,3)="WB-"),SUMIFS(Winback!$D$2:$D$300,Winback!$K$2:$K$300,$A3660),0)</f>
        <v>0</v>
      </c>
      <c r="M3660">
        <f>IF(OR($E3660=1,$G3660=1,SUMIFS(Registros!$J$2:$J$6000,Registros!$B$2:$B$6000,$A3660)&gt;0),1,0)</f>
        <v>1</v>
      </c>
      <c r="N3660">
        <f>IF($J3660&gt;0,1,IF(COUNTIFS(Registros!$A$2:$A$6000,"CS",Registros!$B$2:$B$6000,$A3660,Registros!$K$2:$K$6000,"&lt;&gt;")&gt;0,1,0))</f>
        <v>0</v>
      </c>
      <c r="O3660" t="str">
        <f t="shared" si="285"/>
        <v>SOLO MÓVIL</v>
      </c>
      <c r="P3660" t="str">
        <f t="shared" si="286"/>
        <v>Ofrecer fijo + internet (FLBBTV)</v>
      </c>
      <c r="Q3660">
        <f t="shared" si="287"/>
        <v>15</v>
      </c>
      <c r="R3660">
        <f>IFERROR(VLOOKUP($A3660,Registros!$B$2:$G$6000,6,0),IFERROR(INDEX(Winback!$C$2:$C$300,MATCH($A3660,Winback!$K$2:$K$300,0)),""))</f>
        <v>0</v>
      </c>
      <c r="S3660" t="str">
        <f t="shared" si="288"/>
        <v>+MOV</v>
      </c>
      <c r="T3660">
        <f t="shared" si="289"/>
        <v>1</v>
      </c>
    </row>
    <row r="3661" spans="1:20" x14ac:dyDescent="0.35">
      <c r="A3661" t="s">
        <v>18035</v>
      </c>
      <c r="B3661" t="s">
        <v>18036</v>
      </c>
      <c r="C3661" t="s">
        <v>18037</v>
      </c>
      <c r="D3661" t="s">
        <v>18038</v>
      </c>
      <c r="E3661">
        <f>IF(COUNTIFS(Registros!$A$2:$A$6000,"NP",Registros!$B$2:$B$6000,$A3661)&gt;0,1,0)</f>
        <v>0</v>
      </c>
      <c r="F3661">
        <f>IF($E3661=1,SUMIFS(Registros!$F$2:$F$6000,Registros!$A$2:$A$6000,"NP",Registros!$B$2:$B$6000,$A3661),0)</f>
        <v>0</v>
      </c>
      <c r="G3661">
        <f>IF(COUNTIFS(Registros!$A$2:$A$6000,"MOV",Registros!$B$2:$B$6000,$A3661)&gt;0,1,0)</f>
        <v>1</v>
      </c>
      <c r="H3661">
        <f>IF($G3661=1,SUMIFS(Registros!$F$2:$F$6000,Registros!$A$2:$A$6000,"MOV",Registros!$B$2:$B$6000,$A3661),0)</f>
        <v>15</v>
      </c>
      <c r="I3661">
        <f>IF(COUNTIFS(Registros!$A$2:$A$6000,"CS",Registros!$B$2:$B$6000,$A3661)&gt;0,1,0)</f>
        <v>0</v>
      </c>
      <c r="J3661">
        <f>IF($I3661=1,SUMIFS(Registros!$I$2:$I$6000,Registros!$A$2:$A$6000,"CS",Registros!$B$2:$B$6000,$A3661),0)</f>
        <v>0</v>
      </c>
      <c r="K3661">
        <f>IF(COUNTIFS(Winback!$K$2:$K$300,$A3661)&gt;0,1,0)</f>
        <v>0</v>
      </c>
      <c r="L3661">
        <f>IF(AND($K3661=1,LEFT($A3661,3)="WB-"),SUMIFS(Winback!$D$2:$D$300,Winback!$K$2:$K$300,$A3661),0)</f>
        <v>0</v>
      </c>
      <c r="M3661">
        <f>IF(OR($E3661=1,$G3661=1,SUMIFS(Registros!$J$2:$J$6000,Registros!$B$2:$B$6000,$A3661)&gt;0),1,0)</f>
        <v>1</v>
      </c>
      <c r="N3661">
        <f>IF($J3661&gt;0,1,IF(COUNTIFS(Registros!$A$2:$A$6000,"CS",Registros!$B$2:$B$6000,$A3661,Registros!$K$2:$K$6000,"&lt;&gt;")&gt;0,1,0))</f>
        <v>0</v>
      </c>
      <c r="O3661" t="str">
        <f t="shared" si="285"/>
        <v>SOLO MÓVIL</v>
      </c>
      <c r="P3661" t="str">
        <f t="shared" si="286"/>
        <v>Ofrecer fijo + internet (FLBBTV)</v>
      </c>
      <c r="Q3661">
        <f t="shared" si="287"/>
        <v>15</v>
      </c>
      <c r="R3661">
        <f>IFERROR(VLOOKUP($A3661,Registros!$B$2:$G$6000,6,0),IFERROR(INDEX(Winback!$C$2:$C$300,MATCH($A3661,Winback!$K$2:$K$300,0)),""))</f>
        <v>0</v>
      </c>
      <c r="S3661" t="str">
        <f t="shared" si="288"/>
        <v>+MOV</v>
      </c>
      <c r="T3661">
        <f t="shared" si="289"/>
        <v>1</v>
      </c>
    </row>
    <row r="3662" spans="1:20" x14ac:dyDescent="0.35">
      <c r="A3662" t="s">
        <v>18040</v>
      </c>
      <c r="B3662" t="s">
        <v>18041</v>
      </c>
      <c r="C3662" t="s">
        <v>18042</v>
      </c>
      <c r="D3662" t="s">
        <v>18043</v>
      </c>
      <c r="E3662">
        <f>IF(COUNTIFS(Registros!$A$2:$A$6000,"NP",Registros!$B$2:$B$6000,$A3662)&gt;0,1,0)</f>
        <v>0</v>
      </c>
      <c r="F3662">
        <f>IF($E3662=1,SUMIFS(Registros!$F$2:$F$6000,Registros!$A$2:$A$6000,"NP",Registros!$B$2:$B$6000,$A3662),0)</f>
        <v>0</v>
      </c>
      <c r="G3662">
        <f>IF(COUNTIFS(Registros!$A$2:$A$6000,"MOV",Registros!$B$2:$B$6000,$A3662)&gt;0,1,0)</f>
        <v>1</v>
      </c>
      <c r="H3662">
        <f>IF($G3662=1,SUMIFS(Registros!$F$2:$F$6000,Registros!$A$2:$A$6000,"MOV",Registros!$B$2:$B$6000,$A3662),0)</f>
        <v>15</v>
      </c>
      <c r="I3662">
        <f>IF(COUNTIFS(Registros!$A$2:$A$6000,"CS",Registros!$B$2:$B$6000,$A3662)&gt;0,1,0)</f>
        <v>0</v>
      </c>
      <c r="J3662">
        <f>IF($I3662=1,SUMIFS(Registros!$I$2:$I$6000,Registros!$A$2:$A$6000,"CS",Registros!$B$2:$B$6000,$A3662),0)</f>
        <v>0</v>
      </c>
      <c r="K3662">
        <f>IF(COUNTIFS(Winback!$K$2:$K$300,$A3662)&gt;0,1,0)</f>
        <v>0</v>
      </c>
      <c r="L3662">
        <f>IF(AND($K3662=1,LEFT($A3662,3)="WB-"),SUMIFS(Winback!$D$2:$D$300,Winback!$K$2:$K$300,$A3662),0)</f>
        <v>0</v>
      </c>
      <c r="M3662">
        <f>IF(OR($E3662=1,$G3662=1,SUMIFS(Registros!$J$2:$J$6000,Registros!$B$2:$B$6000,$A3662)&gt;0),1,0)</f>
        <v>1</v>
      </c>
      <c r="N3662">
        <f>IF($J3662&gt;0,1,IF(COUNTIFS(Registros!$A$2:$A$6000,"CS",Registros!$B$2:$B$6000,$A3662,Registros!$K$2:$K$6000,"&lt;&gt;")&gt;0,1,0))</f>
        <v>0</v>
      </c>
      <c r="O3662" t="str">
        <f t="shared" si="285"/>
        <v>SOLO MÓVIL</v>
      </c>
      <c r="P3662" t="str">
        <f t="shared" si="286"/>
        <v>Ofrecer fijo + internet (FLBBTV)</v>
      </c>
      <c r="Q3662">
        <f t="shared" si="287"/>
        <v>15</v>
      </c>
      <c r="R3662">
        <f>IFERROR(VLOOKUP($A3662,Registros!$B$2:$G$6000,6,0),IFERROR(INDEX(Winback!$C$2:$C$300,MATCH($A3662,Winback!$K$2:$K$300,0)),""))</f>
        <v>0</v>
      </c>
      <c r="S3662" t="str">
        <f t="shared" si="288"/>
        <v>+MOV</v>
      </c>
      <c r="T3662">
        <f t="shared" si="289"/>
        <v>1</v>
      </c>
    </row>
    <row r="3663" spans="1:20" x14ac:dyDescent="0.35">
      <c r="A3663" t="s">
        <v>18045</v>
      </c>
      <c r="B3663" t="s">
        <v>18046</v>
      </c>
      <c r="C3663" t="s">
        <v>18047</v>
      </c>
      <c r="D3663" t="s">
        <v>18048</v>
      </c>
      <c r="E3663">
        <f>IF(COUNTIFS(Registros!$A$2:$A$6000,"NP",Registros!$B$2:$B$6000,$A3663)&gt;0,1,0)</f>
        <v>0</v>
      </c>
      <c r="F3663">
        <f>IF($E3663=1,SUMIFS(Registros!$F$2:$F$6000,Registros!$A$2:$A$6000,"NP",Registros!$B$2:$B$6000,$A3663),0)</f>
        <v>0</v>
      </c>
      <c r="G3663">
        <f>IF(COUNTIFS(Registros!$A$2:$A$6000,"MOV",Registros!$B$2:$B$6000,$A3663)&gt;0,1,0)</f>
        <v>1</v>
      </c>
      <c r="H3663">
        <f>IF($G3663=1,SUMIFS(Registros!$F$2:$F$6000,Registros!$A$2:$A$6000,"MOV",Registros!$B$2:$B$6000,$A3663),0)</f>
        <v>15</v>
      </c>
      <c r="I3663">
        <f>IF(COUNTIFS(Registros!$A$2:$A$6000,"CS",Registros!$B$2:$B$6000,$A3663)&gt;0,1,0)</f>
        <v>0</v>
      </c>
      <c r="J3663">
        <f>IF($I3663=1,SUMIFS(Registros!$I$2:$I$6000,Registros!$A$2:$A$6000,"CS",Registros!$B$2:$B$6000,$A3663),0)</f>
        <v>0</v>
      </c>
      <c r="K3663">
        <f>IF(COUNTIFS(Winback!$K$2:$K$300,$A3663)&gt;0,1,0)</f>
        <v>0</v>
      </c>
      <c r="L3663">
        <f>IF(AND($K3663=1,LEFT($A3663,3)="WB-"),SUMIFS(Winback!$D$2:$D$300,Winback!$K$2:$K$300,$A3663),0)</f>
        <v>0</v>
      </c>
      <c r="M3663">
        <f>IF(OR($E3663=1,$G3663=1,SUMIFS(Registros!$J$2:$J$6000,Registros!$B$2:$B$6000,$A3663)&gt;0),1,0)</f>
        <v>1</v>
      </c>
      <c r="N3663">
        <f>IF($J3663&gt;0,1,IF(COUNTIFS(Registros!$A$2:$A$6000,"CS",Registros!$B$2:$B$6000,$A3663,Registros!$K$2:$K$6000,"&lt;&gt;")&gt;0,1,0))</f>
        <v>0</v>
      </c>
      <c r="O3663" t="str">
        <f t="shared" si="285"/>
        <v>SOLO MÓVIL</v>
      </c>
      <c r="P3663" t="str">
        <f t="shared" si="286"/>
        <v>Ofrecer fijo + internet (FLBBTV)</v>
      </c>
      <c r="Q3663">
        <f t="shared" si="287"/>
        <v>15</v>
      </c>
      <c r="R3663">
        <f>IFERROR(VLOOKUP($A3663,Registros!$B$2:$G$6000,6,0),IFERROR(INDEX(Winback!$C$2:$C$300,MATCH($A3663,Winback!$K$2:$K$300,0)),""))</f>
        <v>0</v>
      </c>
      <c r="S3663" t="str">
        <f t="shared" si="288"/>
        <v>+MOV</v>
      </c>
      <c r="T3663">
        <f t="shared" si="289"/>
        <v>1</v>
      </c>
    </row>
    <row r="3664" spans="1:20" x14ac:dyDescent="0.35">
      <c r="A3664" t="s">
        <v>18050</v>
      </c>
      <c r="B3664" t="s">
        <v>18051</v>
      </c>
      <c r="C3664" t="s">
        <v>18052</v>
      </c>
      <c r="D3664" t="s">
        <v>18053</v>
      </c>
      <c r="E3664">
        <f>IF(COUNTIFS(Registros!$A$2:$A$6000,"NP",Registros!$B$2:$B$6000,$A3664)&gt;0,1,0)</f>
        <v>0</v>
      </c>
      <c r="F3664">
        <f>IF($E3664=1,SUMIFS(Registros!$F$2:$F$6000,Registros!$A$2:$A$6000,"NP",Registros!$B$2:$B$6000,$A3664),0)</f>
        <v>0</v>
      </c>
      <c r="G3664">
        <f>IF(COUNTIFS(Registros!$A$2:$A$6000,"MOV",Registros!$B$2:$B$6000,$A3664)&gt;0,1,0)</f>
        <v>1</v>
      </c>
      <c r="H3664">
        <f>IF($G3664=1,SUMIFS(Registros!$F$2:$F$6000,Registros!$A$2:$A$6000,"MOV",Registros!$B$2:$B$6000,$A3664),0)</f>
        <v>15</v>
      </c>
      <c r="I3664">
        <f>IF(COUNTIFS(Registros!$A$2:$A$6000,"CS",Registros!$B$2:$B$6000,$A3664)&gt;0,1,0)</f>
        <v>0</v>
      </c>
      <c r="J3664">
        <f>IF($I3664=1,SUMIFS(Registros!$I$2:$I$6000,Registros!$A$2:$A$6000,"CS",Registros!$B$2:$B$6000,$A3664),0)</f>
        <v>0</v>
      </c>
      <c r="K3664">
        <f>IF(COUNTIFS(Winback!$K$2:$K$300,$A3664)&gt;0,1,0)</f>
        <v>0</v>
      </c>
      <c r="L3664">
        <f>IF(AND($K3664=1,LEFT($A3664,3)="WB-"),SUMIFS(Winback!$D$2:$D$300,Winback!$K$2:$K$300,$A3664),0)</f>
        <v>0</v>
      </c>
      <c r="M3664">
        <f>IF(OR($E3664=1,$G3664=1,SUMIFS(Registros!$J$2:$J$6000,Registros!$B$2:$B$6000,$A3664)&gt;0),1,0)</f>
        <v>1</v>
      </c>
      <c r="N3664">
        <f>IF($J3664&gt;0,1,IF(COUNTIFS(Registros!$A$2:$A$6000,"CS",Registros!$B$2:$B$6000,$A3664,Registros!$K$2:$K$6000,"&lt;&gt;")&gt;0,1,0))</f>
        <v>0</v>
      </c>
      <c r="O3664" t="str">
        <f t="shared" si="285"/>
        <v>SOLO MÓVIL</v>
      </c>
      <c r="P3664" t="str">
        <f t="shared" si="286"/>
        <v>Ofrecer fijo + internet (FLBBTV)</v>
      </c>
      <c r="Q3664">
        <f t="shared" si="287"/>
        <v>15</v>
      </c>
      <c r="R3664">
        <f>IFERROR(VLOOKUP($A3664,Registros!$B$2:$G$6000,6,0),IFERROR(INDEX(Winback!$C$2:$C$300,MATCH($A3664,Winback!$K$2:$K$300,0)),""))</f>
        <v>0</v>
      </c>
      <c r="S3664" t="str">
        <f t="shared" si="288"/>
        <v>+MOV</v>
      </c>
      <c r="T3664">
        <f t="shared" si="289"/>
        <v>1</v>
      </c>
    </row>
    <row r="3665" spans="1:20" x14ac:dyDescent="0.35">
      <c r="A3665" t="s">
        <v>18055</v>
      </c>
      <c r="B3665" t="s">
        <v>18056</v>
      </c>
      <c r="C3665" t="s">
        <v>18057</v>
      </c>
      <c r="D3665" t="s">
        <v>18058</v>
      </c>
      <c r="E3665">
        <f>IF(COUNTIFS(Registros!$A$2:$A$6000,"NP",Registros!$B$2:$B$6000,$A3665)&gt;0,1,0)</f>
        <v>0</v>
      </c>
      <c r="F3665">
        <f>IF($E3665=1,SUMIFS(Registros!$F$2:$F$6000,Registros!$A$2:$A$6000,"NP",Registros!$B$2:$B$6000,$A3665),0)</f>
        <v>0</v>
      </c>
      <c r="G3665">
        <f>IF(COUNTIFS(Registros!$A$2:$A$6000,"MOV",Registros!$B$2:$B$6000,$A3665)&gt;0,1,0)</f>
        <v>1</v>
      </c>
      <c r="H3665">
        <f>IF($G3665=1,SUMIFS(Registros!$F$2:$F$6000,Registros!$A$2:$A$6000,"MOV",Registros!$B$2:$B$6000,$A3665),0)</f>
        <v>15</v>
      </c>
      <c r="I3665">
        <f>IF(COUNTIFS(Registros!$A$2:$A$6000,"CS",Registros!$B$2:$B$6000,$A3665)&gt;0,1,0)</f>
        <v>0</v>
      </c>
      <c r="J3665">
        <f>IF($I3665=1,SUMIFS(Registros!$I$2:$I$6000,Registros!$A$2:$A$6000,"CS",Registros!$B$2:$B$6000,$A3665),0)</f>
        <v>0</v>
      </c>
      <c r="K3665">
        <f>IF(COUNTIFS(Winback!$K$2:$K$300,$A3665)&gt;0,1,0)</f>
        <v>0</v>
      </c>
      <c r="L3665">
        <f>IF(AND($K3665=1,LEFT($A3665,3)="WB-"),SUMIFS(Winback!$D$2:$D$300,Winback!$K$2:$K$300,$A3665),0)</f>
        <v>0</v>
      </c>
      <c r="M3665">
        <f>IF(OR($E3665=1,$G3665=1,SUMIFS(Registros!$J$2:$J$6000,Registros!$B$2:$B$6000,$A3665)&gt;0),1,0)</f>
        <v>1</v>
      </c>
      <c r="N3665">
        <f>IF($J3665&gt;0,1,IF(COUNTIFS(Registros!$A$2:$A$6000,"CS",Registros!$B$2:$B$6000,$A3665,Registros!$K$2:$K$6000,"&lt;&gt;")&gt;0,1,0))</f>
        <v>0</v>
      </c>
      <c r="O3665" t="str">
        <f t="shared" si="285"/>
        <v>SOLO MÓVIL</v>
      </c>
      <c r="P3665" t="str">
        <f t="shared" si="286"/>
        <v>Ofrecer fijo + internet (FLBBTV)</v>
      </c>
      <c r="Q3665">
        <f t="shared" si="287"/>
        <v>15</v>
      </c>
      <c r="R3665">
        <f>IFERROR(VLOOKUP($A3665,Registros!$B$2:$G$6000,6,0),IFERROR(INDEX(Winback!$C$2:$C$300,MATCH($A3665,Winback!$K$2:$K$300,0)),""))</f>
        <v>0</v>
      </c>
      <c r="S3665" t="str">
        <f t="shared" si="288"/>
        <v>+MOV</v>
      </c>
      <c r="T3665">
        <f t="shared" si="289"/>
        <v>1</v>
      </c>
    </row>
    <row r="3666" spans="1:20" x14ac:dyDescent="0.35">
      <c r="A3666" t="s">
        <v>18060</v>
      </c>
      <c r="B3666" t="s">
        <v>18061</v>
      </c>
      <c r="C3666" t="s">
        <v>18062</v>
      </c>
      <c r="D3666" t="s">
        <v>18063</v>
      </c>
      <c r="E3666">
        <f>IF(COUNTIFS(Registros!$A$2:$A$6000,"NP",Registros!$B$2:$B$6000,$A3666)&gt;0,1,0)</f>
        <v>0</v>
      </c>
      <c r="F3666">
        <f>IF($E3666=1,SUMIFS(Registros!$F$2:$F$6000,Registros!$A$2:$A$6000,"NP",Registros!$B$2:$B$6000,$A3666),0)</f>
        <v>0</v>
      </c>
      <c r="G3666">
        <f>IF(COUNTIFS(Registros!$A$2:$A$6000,"MOV",Registros!$B$2:$B$6000,$A3666)&gt;0,1,0)</f>
        <v>1</v>
      </c>
      <c r="H3666">
        <f>IF($G3666=1,SUMIFS(Registros!$F$2:$F$6000,Registros!$A$2:$A$6000,"MOV",Registros!$B$2:$B$6000,$A3666),0)</f>
        <v>15</v>
      </c>
      <c r="I3666">
        <f>IF(COUNTIFS(Registros!$A$2:$A$6000,"CS",Registros!$B$2:$B$6000,$A3666)&gt;0,1,0)</f>
        <v>0</v>
      </c>
      <c r="J3666">
        <f>IF($I3666=1,SUMIFS(Registros!$I$2:$I$6000,Registros!$A$2:$A$6000,"CS",Registros!$B$2:$B$6000,$A3666),0)</f>
        <v>0</v>
      </c>
      <c r="K3666">
        <f>IF(COUNTIFS(Winback!$K$2:$K$300,$A3666)&gt;0,1,0)</f>
        <v>0</v>
      </c>
      <c r="L3666">
        <f>IF(AND($K3666=1,LEFT($A3666,3)="WB-"),SUMIFS(Winback!$D$2:$D$300,Winback!$K$2:$K$300,$A3666),0)</f>
        <v>0</v>
      </c>
      <c r="M3666">
        <f>IF(OR($E3666=1,$G3666=1,SUMIFS(Registros!$J$2:$J$6000,Registros!$B$2:$B$6000,$A3666)&gt;0),1,0)</f>
        <v>1</v>
      </c>
      <c r="N3666">
        <f>IF($J3666&gt;0,1,IF(COUNTIFS(Registros!$A$2:$A$6000,"CS",Registros!$B$2:$B$6000,$A3666,Registros!$K$2:$K$6000,"&lt;&gt;")&gt;0,1,0))</f>
        <v>0</v>
      </c>
      <c r="O3666" t="str">
        <f t="shared" si="285"/>
        <v>SOLO MÓVIL</v>
      </c>
      <c r="P3666" t="str">
        <f t="shared" si="286"/>
        <v>Ofrecer fijo + internet (FLBBTV)</v>
      </c>
      <c r="Q3666">
        <f t="shared" si="287"/>
        <v>15</v>
      </c>
      <c r="R3666">
        <f>IFERROR(VLOOKUP($A3666,Registros!$B$2:$G$6000,6,0),IFERROR(INDEX(Winback!$C$2:$C$300,MATCH($A3666,Winback!$K$2:$K$300,0)),""))</f>
        <v>0</v>
      </c>
      <c r="S3666" t="str">
        <f t="shared" si="288"/>
        <v>+MOV</v>
      </c>
      <c r="T3666">
        <f t="shared" si="289"/>
        <v>1</v>
      </c>
    </row>
    <row r="3667" spans="1:20" x14ac:dyDescent="0.35">
      <c r="A3667" t="s">
        <v>18065</v>
      </c>
      <c r="B3667" t="s">
        <v>18066</v>
      </c>
      <c r="C3667" t="s">
        <v>18067</v>
      </c>
      <c r="D3667" t="s">
        <v>18068</v>
      </c>
      <c r="E3667">
        <f>IF(COUNTIFS(Registros!$A$2:$A$6000,"NP",Registros!$B$2:$B$6000,$A3667)&gt;0,1,0)</f>
        <v>0</v>
      </c>
      <c r="F3667">
        <f>IF($E3667=1,SUMIFS(Registros!$F$2:$F$6000,Registros!$A$2:$A$6000,"NP",Registros!$B$2:$B$6000,$A3667),0)</f>
        <v>0</v>
      </c>
      <c r="G3667">
        <f>IF(COUNTIFS(Registros!$A$2:$A$6000,"MOV",Registros!$B$2:$B$6000,$A3667)&gt;0,1,0)</f>
        <v>1</v>
      </c>
      <c r="H3667">
        <f>IF($G3667=1,SUMIFS(Registros!$F$2:$F$6000,Registros!$A$2:$A$6000,"MOV",Registros!$B$2:$B$6000,$A3667),0)</f>
        <v>15</v>
      </c>
      <c r="I3667">
        <f>IF(COUNTIFS(Registros!$A$2:$A$6000,"CS",Registros!$B$2:$B$6000,$A3667)&gt;0,1,0)</f>
        <v>0</v>
      </c>
      <c r="J3667">
        <f>IF($I3667=1,SUMIFS(Registros!$I$2:$I$6000,Registros!$A$2:$A$6000,"CS",Registros!$B$2:$B$6000,$A3667),0)</f>
        <v>0</v>
      </c>
      <c r="K3667">
        <f>IF(COUNTIFS(Winback!$K$2:$K$300,$A3667)&gt;0,1,0)</f>
        <v>0</v>
      </c>
      <c r="L3667">
        <f>IF(AND($K3667=1,LEFT($A3667,3)="WB-"),SUMIFS(Winback!$D$2:$D$300,Winback!$K$2:$K$300,$A3667),0)</f>
        <v>0</v>
      </c>
      <c r="M3667">
        <f>IF(OR($E3667=1,$G3667=1,SUMIFS(Registros!$J$2:$J$6000,Registros!$B$2:$B$6000,$A3667)&gt;0),1,0)</f>
        <v>1</v>
      </c>
      <c r="N3667">
        <f>IF($J3667&gt;0,1,IF(COUNTIFS(Registros!$A$2:$A$6000,"CS",Registros!$B$2:$B$6000,$A3667,Registros!$K$2:$K$6000,"&lt;&gt;")&gt;0,1,0))</f>
        <v>0</v>
      </c>
      <c r="O3667" t="str">
        <f t="shared" si="285"/>
        <v>SOLO MÓVIL</v>
      </c>
      <c r="P3667" t="str">
        <f t="shared" si="286"/>
        <v>Ofrecer fijo + internet (FLBBTV)</v>
      </c>
      <c r="Q3667">
        <f t="shared" si="287"/>
        <v>15</v>
      </c>
      <c r="R3667">
        <f>IFERROR(VLOOKUP($A3667,Registros!$B$2:$G$6000,6,0),IFERROR(INDEX(Winback!$C$2:$C$300,MATCH($A3667,Winback!$K$2:$K$300,0)),""))</f>
        <v>0</v>
      </c>
      <c r="S3667" t="str">
        <f t="shared" si="288"/>
        <v>+MOV</v>
      </c>
      <c r="T3667">
        <f t="shared" si="289"/>
        <v>1</v>
      </c>
    </row>
    <row r="3668" spans="1:20" x14ac:dyDescent="0.35">
      <c r="A3668" t="s">
        <v>18070</v>
      </c>
      <c r="B3668" t="s">
        <v>18071</v>
      </c>
      <c r="C3668" t="s">
        <v>18072</v>
      </c>
      <c r="D3668" t="s">
        <v>18073</v>
      </c>
      <c r="E3668">
        <f>IF(COUNTIFS(Registros!$A$2:$A$6000,"NP",Registros!$B$2:$B$6000,$A3668)&gt;0,1,0)</f>
        <v>0</v>
      </c>
      <c r="F3668">
        <f>IF($E3668=1,SUMIFS(Registros!$F$2:$F$6000,Registros!$A$2:$A$6000,"NP",Registros!$B$2:$B$6000,$A3668),0)</f>
        <v>0</v>
      </c>
      <c r="G3668">
        <f>IF(COUNTIFS(Registros!$A$2:$A$6000,"MOV",Registros!$B$2:$B$6000,$A3668)&gt;0,1,0)</f>
        <v>1</v>
      </c>
      <c r="H3668">
        <f>IF($G3668=1,SUMIFS(Registros!$F$2:$F$6000,Registros!$A$2:$A$6000,"MOV",Registros!$B$2:$B$6000,$A3668),0)</f>
        <v>30</v>
      </c>
      <c r="I3668">
        <f>IF(COUNTIFS(Registros!$A$2:$A$6000,"CS",Registros!$B$2:$B$6000,$A3668)&gt;0,1,0)</f>
        <v>0</v>
      </c>
      <c r="J3668">
        <f>IF($I3668=1,SUMIFS(Registros!$I$2:$I$6000,Registros!$A$2:$A$6000,"CS",Registros!$B$2:$B$6000,$A3668),0)</f>
        <v>0</v>
      </c>
      <c r="K3668">
        <f>IF(COUNTIFS(Winback!$K$2:$K$300,$A3668)&gt;0,1,0)</f>
        <v>0</v>
      </c>
      <c r="L3668">
        <f>IF(AND($K3668=1,LEFT($A3668,3)="WB-"),SUMIFS(Winback!$D$2:$D$300,Winback!$K$2:$K$300,$A3668),0)</f>
        <v>0</v>
      </c>
      <c r="M3668">
        <f>IF(OR($E3668=1,$G3668=1,SUMIFS(Registros!$J$2:$J$6000,Registros!$B$2:$B$6000,$A3668)&gt;0),1,0)</f>
        <v>1</v>
      </c>
      <c r="N3668">
        <f>IF($J3668&gt;0,1,IF(COUNTIFS(Registros!$A$2:$A$6000,"CS",Registros!$B$2:$B$6000,$A3668,Registros!$K$2:$K$6000,"&lt;&gt;")&gt;0,1,0))</f>
        <v>0</v>
      </c>
      <c r="O3668" t="str">
        <f t="shared" si="285"/>
        <v>SOLO MÓVIL</v>
      </c>
      <c r="P3668" t="str">
        <f t="shared" si="286"/>
        <v>Ofrecer fijo + internet (FLBBTV)</v>
      </c>
      <c r="Q3668">
        <f t="shared" si="287"/>
        <v>30</v>
      </c>
      <c r="R3668">
        <f>IFERROR(VLOOKUP($A3668,Registros!$B$2:$G$6000,6,0),IFERROR(INDEX(Winback!$C$2:$C$300,MATCH($A3668,Winback!$K$2:$K$300,0)),""))</f>
        <v>0</v>
      </c>
      <c r="S3668" t="str">
        <f t="shared" si="288"/>
        <v>+MOV</v>
      </c>
      <c r="T3668">
        <f t="shared" si="289"/>
        <v>1</v>
      </c>
    </row>
    <row r="3669" spans="1:20" x14ac:dyDescent="0.35">
      <c r="A3669" t="s">
        <v>18075</v>
      </c>
      <c r="B3669" t="s">
        <v>18076</v>
      </c>
      <c r="C3669" t="s">
        <v>18077</v>
      </c>
      <c r="D3669" t="s">
        <v>18078</v>
      </c>
      <c r="E3669">
        <f>IF(COUNTIFS(Registros!$A$2:$A$6000,"NP",Registros!$B$2:$B$6000,$A3669)&gt;0,1,0)</f>
        <v>0</v>
      </c>
      <c r="F3669">
        <f>IF($E3669=1,SUMIFS(Registros!$F$2:$F$6000,Registros!$A$2:$A$6000,"NP",Registros!$B$2:$B$6000,$A3669),0)</f>
        <v>0</v>
      </c>
      <c r="G3669">
        <f>IF(COUNTIFS(Registros!$A$2:$A$6000,"MOV",Registros!$B$2:$B$6000,$A3669)&gt;0,1,0)</f>
        <v>1</v>
      </c>
      <c r="H3669">
        <f>IF($G3669=1,SUMIFS(Registros!$F$2:$F$6000,Registros!$A$2:$A$6000,"MOV",Registros!$B$2:$B$6000,$A3669),0)</f>
        <v>5.81</v>
      </c>
      <c r="I3669">
        <f>IF(COUNTIFS(Registros!$A$2:$A$6000,"CS",Registros!$B$2:$B$6000,$A3669)&gt;0,1,0)</f>
        <v>0</v>
      </c>
      <c r="J3669">
        <f>IF($I3669=1,SUMIFS(Registros!$I$2:$I$6000,Registros!$A$2:$A$6000,"CS",Registros!$B$2:$B$6000,$A3669),0)</f>
        <v>0</v>
      </c>
      <c r="K3669">
        <f>IF(COUNTIFS(Winback!$K$2:$K$300,$A3669)&gt;0,1,0)</f>
        <v>0</v>
      </c>
      <c r="L3669">
        <f>IF(AND($K3669=1,LEFT($A3669,3)="WB-"),SUMIFS(Winback!$D$2:$D$300,Winback!$K$2:$K$300,$A3669),0)</f>
        <v>0</v>
      </c>
      <c r="M3669">
        <f>IF(OR($E3669=1,$G3669=1,SUMIFS(Registros!$J$2:$J$6000,Registros!$B$2:$B$6000,$A3669)&gt;0),1,0)</f>
        <v>1</v>
      </c>
      <c r="N3669">
        <f>IF($J3669&gt;0,1,IF(COUNTIFS(Registros!$A$2:$A$6000,"CS",Registros!$B$2:$B$6000,$A3669,Registros!$K$2:$K$6000,"&lt;&gt;")&gt;0,1,0))</f>
        <v>0</v>
      </c>
      <c r="O3669" t="str">
        <f t="shared" si="285"/>
        <v>SOLO MÓVIL</v>
      </c>
      <c r="P3669" t="str">
        <f t="shared" si="286"/>
        <v>Ofrecer fijo + internet (FLBBTV)</v>
      </c>
      <c r="Q3669">
        <f t="shared" si="287"/>
        <v>5.81</v>
      </c>
      <c r="R3669">
        <f>IFERROR(VLOOKUP($A3669,Registros!$B$2:$G$6000,6,0),IFERROR(INDEX(Winback!$C$2:$C$300,MATCH($A3669,Winback!$K$2:$K$300,0)),""))</f>
        <v>0</v>
      </c>
      <c r="S3669" t="str">
        <f t="shared" si="288"/>
        <v>+MOV</v>
      </c>
      <c r="T3669">
        <f t="shared" si="289"/>
        <v>1</v>
      </c>
    </row>
    <row r="3670" spans="1:20" x14ac:dyDescent="0.35">
      <c r="A3670" t="s">
        <v>18080</v>
      </c>
      <c r="B3670" t="s">
        <v>18081</v>
      </c>
      <c r="C3670" t="s">
        <v>18082</v>
      </c>
      <c r="D3670" t="s">
        <v>18083</v>
      </c>
      <c r="E3670">
        <f>IF(COUNTIFS(Registros!$A$2:$A$6000,"NP",Registros!$B$2:$B$6000,$A3670)&gt;0,1,0)</f>
        <v>0</v>
      </c>
      <c r="F3670">
        <f>IF($E3670=1,SUMIFS(Registros!$F$2:$F$6000,Registros!$A$2:$A$6000,"NP",Registros!$B$2:$B$6000,$A3670),0)</f>
        <v>0</v>
      </c>
      <c r="G3670">
        <f>IF(COUNTIFS(Registros!$A$2:$A$6000,"MOV",Registros!$B$2:$B$6000,$A3670)&gt;0,1,0)</f>
        <v>1</v>
      </c>
      <c r="H3670">
        <f>IF($G3670=1,SUMIFS(Registros!$F$2:$F$6000,Registros!$A$2:$A$6000,"MOV",Registros!$B$2:$B$6000,$A3670),0)</f>
        <v>15</v>
      </c>
      <c r="I3670">
        <f>IF(COUNTIFS(Registros!$A$2:$A$6000,"CS",Registros!$B$2:$B$6000,$A3670)&gt;0,1,0)</f>
        <v>0</v>
      </c>
      <c r="J3670">
        <f>IF($I3670=1,SUMIFS(Registros!$I$2:$I$6000,Registros!$A$2:$A$6000,"CS",Registros!$B$2:$B$6000,$A3670),0)</f>
        <v>0</v>
      </c>
      <c r="K3670">
        <f>IF(COUNTIFS(Winback!$K$2:$K$300,$A3670)&gt;0,1,0)</f>
        <v>0</v>
      </c>
      <c r="L3670">
        <f>IF(AND($K3670=1,LEFT($A3670,3)="WB-"),SUMIFS(Winback!$D$2:$D$300,Winback!$K$2:$K$300,$A3670),0)</f>
        <v>0</v>
      </c>
      <c r="M3670">
        <f>IF(OR($E3670=1,$G3670=1,SUMIFS(Registros!$J$2:$J$6000,Registros!$B$2:$B$6000,$A3670)&gt;0),1,0)</f>
        <v>1</v>
      </c>
      <c r="N3670">
        <f>IF($J3670&gt;0,1,IF(COUNTIFS(Registros!$A$2:$A$6000,"CS",Registros!$B$2:$B$6000,$A3670,Registros!$K$2:$K$6000,"&lt;&gt;")&gt;0,1,0))</f>
        <v>0</v>
      </c>
      <c r="O3670" t="str">
        <f t="shared" si="285"/>
        <v>SOLO MÓVIL</v>
      </c>
      <c r="P3670" t="str">
        <f t="shared" si="286"/>
        <v>Ofrecer fijo + internet (FLBBTV)</v>
      </c>
      <c r="Q3670">
        <f t="shared" si="287"/>
        <v>15</v>
      </c>
      <c r="R3670">
        <f>IFERROR(VLOOKUP($A3670,Registros!$B$2:$G$6000,6,0),IFERROR(INDEX(Winback!$C$2:$C$300,MATCH($A3670,Winback!$K$2:$K$300,0)),""))</f>
        <v>0</v>
      </c>
      <c r="S3670" t="str">
        <f t="shared" si="288"/>
        <v>+MOV</v>
      </c>
      <c r="T3670">
        <f t="shared" si="289"/>
        <v>1</v>
      </c>
    </row>
    <row r="3671" spans="1:20" x14ac:dyDescent="0.35">
      <c r="A3671" t="s">
        <v>18085</v>
      </c>
      <c r="B3671" t="s">
        <v>18086</v>
      </c>
      <c r="C3671" t="s">
        <v>18087</v>
      </c>
      <c r="D3671" t="s">
        <v>18088</v>
      </c>
      <c r="E3671">
        <f>IF(COUNTIFS(Registros!$A$2:$A$6000,"NP",Registros!$B$2:$B$6000,$A3671)&gt;0,1,0)</f>
        <v>0</v>
      </c>
      <c r="F3671">
        <f>IF($E3671=1,SUMIFS(Registros!$F$2:$F$6000,Registros!$A$2:$A$6000,"NP",Registros!$B$2:$B$6000,$A3671),0)</f>
        <v>0</v>
      </c>
      <c r="G3671">
        <f>IF(COUNTIFS(Registros!$A$2:$A$6000,"MOV",Registros!$B$2:$B$6000,$A3671)&gt;0,1,0)</f>
        <v>1</v>
      </c>
      <c r="H3671">
        <f>IF($G3671=1,SUMIFS(Registros!$F$2:$F$6000,Registros!$A$2:$A$6000,"MOV",Registros!$B$2:$B$6000,$A3671),0)</f>
        <v>15</v>
      </c>
      <c r="I3671">
        <f>IF(COUNTIFS(Registros!$A$2:$A$6000,"CS",Registros!$B$2:$B$6000,$A3671)&gt;0,1,0)</f>
        <v>0</v>
      </c>
      <c r="J3671">
        <f>IF($I3671=1,SUMIFS(Registros!$I$2:$I$6000,Registros!$A$2:$A$6000,"CS",Registros!$B$2:$B$6000,$A3671),0)</f>
        <v>0</v>
      </c>
      <c r="K3671">
        <f>IF(COUNTIFS(Winback!$K$2:$K$300,$A3671)&gt;0,1,0)</f>
        <v>0</v>
      </c>
      <c r="L3671">
        <f>IF(AND($K3671=1,LEFT($A3671,3)="WB-"),SUMIFS(Winback!$D$2:$D$300,Winback!$K$2:$K$300,$A3671),0)</f>
        <v>0</v>
      </c>
      <c r="M3671">
        <f>IF(OR($E3671=1,$G3671=1,SUMIFS(Registros!$J$2:$J$6000,Registros!$B$2:$B$6000,$A3671)&gt;0),1,0)</f>
        <v>1</v>
      </c>
      <c r="N3671">
        <f>IF($J3671&gt;0,1,IF(COUNTIFS(Registros!$A$2:$A$6000,"CS",Registros!$B$2:$B$6000,$A3671,Registros!$K$2:$K$6000,"&lt;&gt;")&gt;0,1,0))</f>
        <v>0</v>
      </c>
      <c r="O3671" t="str">
        <f t="shared" si="285"/>
        <v>SOLO MÓVIL</v>
      </c>
      <c r="P3671" t="str">
        <f t="shared" si="286"/>
        <v>Ofrecer fijo + internet (FLBBTV)</v>
      </c>
      <c r="Q3671">
        <f t="shared" si="287"/>
        <v>15</v>
      </c>
      <c r="R3671">
        <f>IFERROR(VLOOKUP($A3671,Registros!$B$2:$G$6000,6,0),IFERROR(INDEX(Winback!$C$2:$C$300,MATCH($A3671,Winback!$K$2:$K$300,0)),""))</f>
        <v>0</v>
      </c>
      <c r="S3671" t="str">
        <f t="shared" si="288"/>
        <v>+MOV</v>
      </c>
      <c r="T3671">
        <f t="shared" si="289"/>
        <v>1</v>
      </c>
    </row>
    <row r="3672" spans="1:20" x14ac:dyDescent="0.35">
      <c r="A3672" t="s">
        <v>18090</v>
      </c>
      <c r="B3672" t="s">
        <v>18091</v>
      </c>
      <c r="C3672" t="s">
        <v>18092</v>
      </c>
      <c r="D3672" t="s">
        <v>18093</v>
      </c>
      <c r="E3672">
        <f>IF(COUNTIFS(Registros!$A$2:$A$6000,"NP",Registros!$B$2:$B$6000,$A3672)&gt;0,1,0)</f>
        <v>0</v>
      </c>
      <c r="F3672">
        <f>IF($E3672=1,SUMIFS(Registros!$F$2:$F$6000,Registros!$A$2:$A$6000,"NP",Registros!$B$2:$B$6000,$A3672),0)</f>
        <v>0</v>
      </c>
      <c r="G3672">
        <f>IF(COUNTIFS(Registros!$A$2:$A$6000,"MOV",Registros!$B$2:$B$6000,$A3672)&gt;0,1,0)</f>
        <v>1</v>
      </c>
      <c r="H3672">
        <f>IF($G3672=1,SUMIFS(Registros!$F$2:$F$6000,Registros!$A$2:$A$6000,"MOV",Registros!$B$2:$B$6000,$A3672),0)</f>
        <v>15</v>
      </c>
      <c r="I3672">
        <f>IF(COUNTIFS(Registros!$A$2:$A$6000,"CS",Registros!$B$2:$B$6000,$A3672)&gt;0,1,0)</f>
        <v>0</v>
      </c>
      <c r="J3672">
        <f>IF($I3672=1,SUMIFS(Registros!$I$2:$I$6000,Registros!$A$2:$A$6000,"CS",Registros!$B$2:$B$6000,$A3672),0)</f>
        <v>0</v>
      </c>
      <c r="K3672">
        <f>IF(COUNTIFS(Winback!$K$2:$K$300,$A3672)&gt;0,1,0)</f>
        <v>0</v>
      </c>
      <c r="L3672">
        <f>IF(AND($K3672=1,LEFT($A3672,3)="WB-"),SUMIFS(Winback!$D$2:$D$300,Winback!$K$2:$K$300,$A3672),0)</f>
        <v>0</v>
      </c>
      <c r="M3672">
        <f>IF(OR($E3672=1,$G3672=1,SUMIFS(Registros!$J$2:$J$6000,Registros!$B$2:$B$6000,$A3672)&gt;0),1,0)</f>
        <v>1</v>
      </c>
      <c r="N3672">
        <f>IF($J3672&gt;0,1,IF(COUNTIFS(Registros!$A$2:$A$6000,"CS",Registros!$B$2:$B$6000,$A3672,Registros!$K$2:$K$6000,"&lt;&gt;")&gt;0,1,0))</f>
        <v>0</v>
      </c>
      <c r="O3672" t="str">
        <f t="shared" si="285"/>
        <v>SOLO MÓVIL</v>
      </c>
      <c r="P3672" t="str">
        <f t="shared" si="286"/>
        <v>Ofrecer fijo + internet (FLBBTV)</v>
      </c>
      <c r="Q3672">
        <f t="shared" si="287"/>
        <v>15</v>
      </c>
      <c r="R3672">
        <f>IFERROR(VLOOKUP($A3672,Registros!$B$2:$G$6000,6,0),IFERROR(INDEX(Winback!$C$2:$C$300,MATCH($A3672,Winback!$K$2:$K$300,0)),""))</f>
        <v>0</v>
      </c>
      <c r="S3672" t="str">
        <f t="shared" si="288"/>
        <v>+MOV</v>
      </c>
      <c r="T3672">
        <f t="shared" si="289"/>
        <v>1</v>
      </c>
    </row>
    <row r="3673" spans="1:20" x14ac:dyDescent="0.35">
      <c r="A3673" t="s">
        <v>18095</v>
      </c>
      <c r="B3673" t="s">
        <v>18096</v>
      </c>
      <c r="C3673" t="s">
        <v>18097</v>
      </c>
      <c r="D3673" t="s">
        <v>18098</v>
      </c>
      <c r="E3673">
        <f>IF(COUNTIFS(Registros!$A$2:$A$6000,"NP",Registros!$B$2:$B$6000,$A3673)&gt;0,1,0)</f>
        <v>0</v>
      </c>
      <c r="F3673">
        <f>IF($E3673=1,SUMIFS(Registros!$F$2:$F$6000,Registros!$A$2:$A$6000,"NP",Registros!$B$2:$B$6000,$A3673),0)</f>
        <v>0</v>
      </c>
      <c r="G3673">
        <f>IF(COUNTIFS(Registros!$A$2:$A$6000,"MOV",Registros!$B$2:$B$6000,$A3673)&gt;0,1,0)</f>
        <v>1</v>
      </c>
      <c r="H3673">
        <f>IF($G3673=1,SUMIFS(Registros!$F$2:$F$6000,Registros!$A$2:$A$6000,"MOV",Registros!$B$2:$B$6000,$A3673),0)</f>
        <v>15</v>
      </c>
      <c r="I3673">
        <f>IF(COUNTIFS(Registros!$A$2:$A$6000,"CS",Registros!$B$2:$B$6000,$A3673)&gt;0,1,0)</f>
        <v>0</v>
      </c>
      <c r="J3673">
        <f>IF($I3673=1,SUMIFS(Registros!$I$2:$I$6000,Registros!$A$2:$A$6000,"CS",Registros!$B$2:$B$6000,$A3673),0)</f>
        <v>0</v>
      </c>
      <c r="K3673">
        <f>IF(COUNTIFS(Winback!$K$2:$K$300,$A3673)&gt;0,1,0)</f>
        <v>0</v>
      </c>
      <c r="L3673">
        <f>IF(AND($K3673=1,LEFT($A3673,3)="WB-"),SUMIFS(Winback!$D$2:$D$300,Winback!$K$2:$K$300,$A3673),0)</f>
        <v>0</v>
      </c>
      <c r="M3673">
        <f>IF(OR($E3673=1,$G3673=1,SUMIFS(Registros!$J$2:$J$6000,Registros!$B$2:$B$6000,$A3673)&gt;0),1,0)</f>
        <v>1</v>
      </c>
      <c r="N3673">
        <f>IF($J3673&gt;0,1,IF(COUNTIFS(Registros!$A$2:$A$6000,"CS",Registros!$B$2:$B$6000,$A3673,Registros!$K$2:$K$6000,"&lt;&gt;")&gt;0,1,0))</f>
        <v>0</v>
      </c>
      <c r="O3673" t="str">
        <f t="shared" si="285"/>
        <v>SOLO MÓVIL</v>
      </c>
      <c r="P3673" t="str">
        <f t="shared" si="286"/>
        <v>Ofrecer fijo + internet (FLBBTV)</v>
      </c>
      <c r="Q3673">
        <f t="shared" si="287"/>
        <v>15</v>
      </c>
      <c r="R3673">
        <f>IFERROR(VLOOKUP($A3673,Registros!$B$2:$G$6000,6,0),IFERROR(INDEX(Winback!$C$2:$C$300,MATCH($A3673,Winback!$K$2:$K$300,0)),""))</f>
        <v>0</v>
      </c>
      <c r="S3673" t="str">
        <f t="shared" si="288"/>
        <v>+MOV</v>
      </c>
      <c r="T3673">
        <f t="shared" si="289"/>
        <v>1</v>
      </c>
    </row>
    <row r="3674" spans="1:20" x14ac:dyDescent="0.35">
      <c r="A3674" t="s">
        <v>18100</v>
      </c>
      <c r="B3674" t="s">
        <v>18101</v>
      </c>
      <c r="C3674" t="s">
        <v>18102</v>
      </c>
      <c r="D3674" t="s">
        <v>18103</v>
      </c>
      <c r="E3674">
        <f>IF(COUNTIFS(Registros!$A$2:$A$6000,"NP",Registros!$B$2:$B$6000,$A3674)&gt;0,1,0)</f>
        <v>0</v>
      </c>
      <c r="F3674">
        <f>IF($E3674=1,SUMIFS(Registros!$F$2:$F$6000,Registros!$A$2:$A$6000,"NP",Registros!$B$2:$B$6000,$A3674),0)</f>
        <v>0</v>
      </c>
      <c r="G3674">
        <f>IF(COUNTIFS(Registros!$A$2:$A$6000,"MOV",Registros!$B$2:$B$6000,$A3674)&gt;0,1,0)</f>
        <v>1</v>
      </c>
      <c r="H3674">
        <f>IF($G3674=1,SUMIFS(Registros!$F$2:$F$6000,Registros!$A$2:$A$6000,"MOV",Registros!$B$2:$B$6000,$A3674),0)</f>
        <v>12</v>
      </c>
      <c r="I3674">
        <f>IF(COUNTIFS(Registros!$A$2:$A$6000,"CS",Registros!$B$2:$B$6000,$A3674)&gt;0,1,0)</f>
        <v>0</v>
      </c>
      <c r="J3674">
        <f>IF($I3674=1,SUMIFS(Registros!$I$2:$I$6000,Registros!$A$2:$A$6000,"CS",Registros!$B$2:$B$6000,$A3674),0)</f>
        <v>0</v>
      </c>
      <c r="K3674">
        <f>IF(COUNTIFS(Winback!$K$2:$K$300,$A3674)&gt;0,1,0)</f>
        <v>0</v>
      </c>
      <c r="L3674">
        <f>IF(AND($K3674=1,LEFT($A3674,3)="WB-"),SUMIFS(Winback!$D$2:$D$300,Winback!$K$2:$K$300,$A3674),0)</f>
        <v>0</v>
      </c>
      <c r="M3674">
        <f>IF(OR($E3674=1,$G3674=1,SUMIFS(Registros!$J$2:$J$6000,Registros!$B$2:$B$6000,$A3674)&gt;0),1,0)</f>
        <v>1</v>
      </c>
      <c r="N3674">
        <f>IF($J3674&gt;0,1,IF(COUNTIFS(Registros!$A$2:$A$6000,"CS",Registros!$B$2:$B$6000,$A3674,Registros!$K$2:$K$6000,"&lt;&gt;")&gt;0,1,0))</f>
        <v>0</v>
      </c>
      <c r="O3674" t="str">
        <f t="shared" si="285"/>
        <v>SOLO MÓVIL</v>
      </c>
      <c r="P3674" t="str">
        <f t="shared" si="286"/>
        <v>Ofrecer fijo + internet (FLBBTV)</v>
      </c>
      <c r="Q3674">
        <f t="shared" si="287"/>
        <v>12</v>
      </c>
      <c r="R3674">
        <f>IFERROR(VLOOKUP($A3674,Registros!$B$2:$G$6000,6,0),IFERROR(INDEX(Winback!$C$2:$C$300,MATCH($A3674,Winback!$K$2:$K$300,0)),""))</f>
        <v>0</v>
      </c>
      <c r="S3674" t="str">
        <f t="shared" si="288"/>
        <v>+MOV</v>
      </c>
      <c r="T3674">
        <f t="shared" si="289"/>
        <v>1</v>
      </c>
    </row>
    <row r="3675" spans="1:20" x14ac:dyDescent="0.35">
      <c r="A3675" t="s">
        <v>18105</v>
      </c>
      <c r="B3675" t="s">
        <v>18106</v>
      </c>
      <c r="C3675" t="s">
        <v>18107</v>
      </c>
      <c r="D3675" t="s">
        <v>18108</v>
      </c>
      <c r="E3675">
        <f>IF(COUNTIFS(Registros!$A$2:$A$6000,"NP",Registros!$B$2:$B$6000,$A3675)&gt;0,1,0)</f>
        <v>0</v>
      </c>
      <c r="F3675">
        <f>IF($E3675=1,SUMIFS(Registros!$F$2:$F$6000,Registros!$A$2:$A$6000,"NP",Registros!$B$2:$B$6000,$A3675),0)</f>
        <v>0</v>
      </c>
      <c r="G3675">
        <f>IF(COUNTIFS(Registros!$A$2:$A$6000,"MOV",Registros!$B$2:$B$6000,$A3675)&gt;0,1,0)</f>
        <v>1</v>
      </c>
      <c r="H3675">
        <f>IF($G3675=1,SUMIFS(Registros!$F$2:$F$6000,Registros!$A$2:$A$6000,"MOV",Registros!$B$2:$B$6000,$A3675),0)</f>
        <v>31.25</v>
      </c>
      <c r="I3675">
        <f>IF(COUNTIFS(Registros!$A$2:$A$6000,"CS",Registros!$B$2:$B$6000,$A3675)&gt;0,1,0)</f>
        <v>0</v>
      </c>
      <c r="J3675">
        <f>IF($I3675=1,SUMIFS(Registros!$I$2:$I$6000,Registros!$A$2:$A$6000,"CS",Registros!$B$2:$B$6000,$A3675),0)</f>
        <v>0</v>
      </c>
      <c r="K3675">
        <f>IF(COUNTIFS(Winback!$K$2:$K$300,$A3675)&gt;0,1,0)</f>
        <v>0</v>
      </c>
      <c r="L3675">
        <f>IF(AND($K3675=1,LEFT($A3675,3)="WB-"),SUMIFS(Winback!$D$2:$D$300,Winback!$K$2:$K$300,$A3675),0)</f>
        <v>0</v>
      </c>
      <c r="M3675">
        <f>IF(OR($E3675=1,$G3675=1,SUMIFS(Registros!$J$2:$J$6000,Registros!$B$2:$B$6000,$A3675)&gt;0),1,0)</f>
        <v>1</v>
      </c>
      <c r="N3675">
        <f>IF($J3675&gt;0,1,IF(COUNTIFS(Registros!$A$2:$A$6000,"CS",Registros!$B$2:$B$6000,$A3675,Registros!$K$2:$K$6000,"&lt;&gt;")&gt;0,1,0))</f>
        <v>0</v>
      </c>
      <c r="O3675" t="str">
        <f t="shared" si="285"/>
        <v>SOLO MÓVIL</v>
      </c>
      <c r="P3675" t="str">
        <f t="shared" si="286"/>
        <v>Ofrecer fijo + internet (FLBBTV)</v>
      </c>
      <c r="Q3675">
        <f t="shared" si="287"/>
        <v>31.25</v>
      </c>
      <c r="R3675">
        <f>IFERROR(VLOOKUP($A3675,Registros!$B$2:$G$6000,6,0),IFERROR(INDEX(Winback!$C$2:$C$300,MATCH($A3675,Winback!$K$2:$K$300,0)),""))</f>
        <v>0</v>
      </c>
      <c r="S3675" t="str">
        <f t="shared" si="288"/>
        <v>+MOV</v>
      </c>
      <c r="T3675">
        <f t="shared" si="289"/>
        <v>1</v>
      </c>
    </row>
    <row r="3676" spans="1:20" x14ac:dyDescent="0.35">
      <c r="A3676" t="s">
        <v>18110</v>
      </c>
      <c r="B3676" t="s">
        <v>18111</v>
      </c>
      <c r="C3676" t="s">
        <v>18112</v>
      </c>
      <c r="D3676" t="s">
        <v>18113</v>
      </c>
      <c r="E3676">
        <f>IF(COUNTIFS(Registros!$A$2:$A$6000,"NP",Registros!$B$2:$B$6000,$A3676)&gt;0,1,0)</f>
        <v>0</v>
      </c>
      <c r="F3676">
        <f>IF($E3676=1,SUMIFS(Registros!$F$2:$F$6000,Registros!$A$2:$A$6000,"NP",Registros!$B$2:$B$6000,$A3676),0)</f>
        <v>0</v>
      </c>
      <c r="G3676">
        <f>IF(COUNTIFS(Registros!$A$2:$A$6000,"MOV",Registros!$B$2:$B$6000,$A3676)&gt;0,1,0)</f>
        <v>1</v>
      </c>
      <c r="H3676">
        <f>IF($G3676=1,SUMIFS(Registros!$F$2:$F$6000,Registros!$A$2:$A$6000,"MOV",Registros!$B$2:$B$6000,$A3676),0)</f>
        <v>15</v>
      </c>
      <c r="I3676">
        <f>IF(COUNTIFS(Registros!$A$2:$A$6000,"CS",Registros!$B$2:$B$6000,$A3676)&gt;0,1,0)</f>
        <v>0</v>
      </c>
      <c r="J3676">
        <f>IF($I3676=1,SUMIFS(Registros!$I$2:$I$6000,Registros!$A$2:$A$6000,"CS",Registros!$B$2:$B$6000,$A3676),0)</f>
        <v>0</v>
      </c>
      <c r="K3676">
        <f>IF(COUNTIFS(Winback!$K$2:$K$300,$A3676)&gt;0,1,0)</f>
        <v>0</v>
      </c>
      <c r="L3676">
        <f>IF(AND($K3676=1,LEFT($A3676,3)="WB-"),SUMIFS(Winback!$D$2:$D$300,Winback!$K$2:$K$300,$A3676),0)</f>
        <v>0</v>
      </c>
      <c r="M3676">
        <f>IF(OR($E3676=1,$G3676=1,SUMIFS(Registros!$J$2:$J$6000,Registros!$B$2:$B$6000,$A3676)&gt;0),1,0)</f>
        <v>1</v>
      </c>
      <c r="N3676">
        <f>IF($J3676&gt;0,1,IF(COUNTIFS(Registros!$A$2:$A$6000,"CS",Registros!$B$2:$B$6000,$A3676,Registros!$K$2:$K$6000,"&lt;&gt;")&gt;0,1,0))</f>
        <v>0</v>
      </c>
      <c r="O3676" t="str">
        <f t="shared" si="285"/>
        <v>SOLO MÓVIL</v>
      </c>
      <c r="P3676" t="str">
        <f t="shared" si="286"/>
        <v>Ofrecer fijo + internet (FLBBTV)</v>
      </c>
      <c r="Q3676">
        <f t="shared" si="287"/>
        <v>15</v>
      </c>
      <c r="R3676">
        <f>IFERROR(VLOOKUP($A3676,Registros!$B$2:$G$6000,6,0),IFERROR(INDEX(Winback!$C$2:$C$300,MATCH($A3676,Winback!$K$2:$K$300,0)),""))</f>
        <v>0</v>
      </c>
      <c r="S3676" t="str">
        <f t="shared" si="288"/>
        <v>+MOV</v>
      </c>
      <c r="T3676">
        <f t="shared" si="289"/>
        <v>1</v>
      </c>
    </row>
    <row r="3677" spans="1:20" x14ac:dyDescent="0.35">
      <c r="A3677" t="s">
        <v>18115</v>
      </c>
      <c r="B3677" t="s">
        <v>18116</v>
      </c>
      <c r="C3677" t="s">
        <v>18117</v>
      </c>
      <c r="D3677" t="s">
        <v>18118</v>
      </c>
      <c r="E3677">
        <f>IF(COUNTIFS(Registros!$A$2:$A$6000,"NP",Registros!$B$2:$B$6000,$A3677)&gt;0,1,0)</f>
        <v>0</v>
      </c>
      <c r="F3677">
        <f>IF($E3677=1,SUMIFS(Registros!$F$2:$F$6000,Registros!$A$2:$A$6000,"NP",Registros!$B$2:$B$6000,$A3677),0)</f>
        <v>0</v>
      </c>
      <c r="G3677">
        <f>IF(COUNTIFS(Registros!$A$2:$A$6000,"MOV",Registros!$B$2:$B$6000,$A3677)&gt;0,1,0)</f>
        <v>1</v>
      </c>
      <c r="H3677">
        <f>IF($G3677=1,SUMIFS(Registros!$F$2:$F$6000,Registros!$A$2:$A$6000,"MOV",Registros!$B$2:$B$6000,$A3677),0)</f>
        <v>15</v>
      </c>
      <c r="I3677">
        <f>IF(COUNTIFS(Registros!$A$2:$A$6000,"CS",Registros!$B$2:$B$6000,$A3677)&gt;0,1,0)</f>
        <v>0</v>
      </c>
      <c r="J3677">
        <f>IF($I3677=1,SUMIFS(Registros!$I$2:$I$6000,Registros!$A$2:$A$6000,"CS",Registros!$B$2:$B$6000,$A3677),0)</f>
        <v>0</v>
      </c>
      <c r="K3677">
        <f>IF(COUNTIFS(Winback!$K$2:$K$300,$A3677)&gt;0,1,0)</f>
        <v>0</v>
      </c>
      <c r="L3677">
        <f>IF(AND($K3677=1,LEFT($A3677,3)="WB-"),SUMIFS(Winback!$D$2:$D$300,Winback!$K$2:$K$300,$A3677),0)</f>
        <v>0</v>
      </c>
      <c r="M3677">
        <f>IF(OR($E3677=1,$G3677=1,SUMIFS(Registros!$J$2:$J$6000,Registros!$B$2:$B$6000,$A3677)&gt;0),1,0)</f>
        <v>1</v>
      </c>
      <c r="N3677">
        <f>IF($J3677&gt;0,1,IF(COUNTIFS(Registros!$A$2:$A$6000,"CS",Registros!$B$2:$B$6000,$A3677,Registros!$K$2:$K$6000,"&lt;&gt;")&gt;0,1,0))</f>
        <v>0</v>
      </c>
      <c r="O3677" t="str">
        <f t="shared" si="285"/>
        <v>SOLO MÓVIL</v>
      </c>
      <c r="P3677" t="str">
        <f t="shared" si="286"/>
        <v>Ofrecer fijo + internet (FLBBTV)</v>
      </c>
      <c r="Q3677">
        <f t="shared" si="287"/>
        <v>15</v>
      </c>
      <c r="R3677">
        <f>IFERROR(VLOOKUP($A3677,Registros!$B$2:$G$6000,6,0),IFERROR(INDEX(Winback!$C$2:$C$300,MATCH($A3677,Winback!$K$2:$K$300,0)),""))</f>
        <v>0</v>
      </c>
      <c r="S3677" t="str">
        <f t="shared" si="288"/>
        <v>+MOV</v>
      </c>
      <c r="T3677">
        <f t="shared" si="289"/>
        <v>1</v>
      </c>
    </row>
    <row r="3678" spans="1:20" x14ac:dyDescent="0.35">
      <c r="A3678" t="s">
        <v>18120</v>
      </c>
      <c r="B3678" t="s">
        <v>18121</v>
      </c>
      <c r="C3678" t="s">
        <v>18122</v>
      </c>
      <c r="D3678" t="s">
        <v>18123</v>
      </c>
      <c r="E3678">
        <f>IF(COUNTIFS(Registros!$A$2:$A$6000,"NP",Registros!$B$2:$B$6000,$A3678)&gt;0,1,0)</f>
        <v>0</v>
      </c>
      <c r="F3678">
        <f>IF($E3678=1,SUMIFS(Registros!$F$2:$F$6000,Registros!$A$2:$A$6000,"NP",Registros!$B$2:$B$6000,$A3678),0)</f>
        <v>0</v>
      </c>
      <c r="G3678">
        <f>IF(COUNTIFS(Registros!$A$2:$A$6000,"MOV",Registros!$B$2:$B$6000,$A3678)&gt;0,1,0)</f>
        <v>1</v>
      </c>
      <c r="H3678">
        <f>IF($G3678=1,SUMIFS(Registros!$F$2:$F$6000,Registros!$A$2:$A$6000,"MOV",Registros!$B$2:$B$6000,$A3678),0)</f>
        <v>15</v>
      </c>
      <c r="I3678">
        <f>IF(COUNTIFS(Registros!$A$2:$A$6000,"CS",Registros!$B$2:$B$6000,$A3678)&gt;0,1,0)</f>
        <v>0</v>
      </c>
      <c r="J3678">
        <f>IF($I3678=1,SUMIFS(Registros!$I$2:$I$6000,Registros!$A$2:$A$6000,"CS",Registros!$B$2:$B$6000,$A3678),0)</f>
        <v>0</v>
      </c>
      <c r="K3678">
        <f>IF(COUNTIFS(Winback!$K$2:$K$300,$A3678)&gt;0,1,0)</f>
        <v>0</v>
      </c>
      <c r="L3678">
        <f>IF(AND($K3678=1,LEFT($A3678,3)="WB-"),SUMIFS(Winback!$D$2:$D$300,Winback!$K$2:$K$300,$A3678),0)</f>
        <v>0</v>
      </c>
      <c r="M3678">
        <f>IF(OR($E3678=1,$G3678=1,SUMIFS(Registros!$J$2:$J$6000,Registros!$B$2:$B$6000,$A3678)&gt;0),1,0)</f>
        <v>1</v>
      </c>
      <c r="N3678">
        <f>IF($J3678&gt;0,1,IF(COUNTIFS(Registros!$A$2:$A$6000,"CS",Registros!$B$2:$B$6000,$A3678,Registros!$K$2:$K$6000,"&lt;&gt;")&gt;0,1,0))</f>
        <v>0</v>
      </c>
      <c r="O3678" t="str">
        <f t="shared" si="285"/>
        <v>SOLO MÓVIL</v>
      </c>
      <c r="P3678" t="str">
        <f t="shared" si="286"/>
        <v>Ofrecer fijo + internet (FLBBTV)</v>
      </c>
      <c r="Q3678">
        <f t="shared" si="287"/>
        <v>15</v>
      </c>
      <c r="R3678">
        <f>IFERROR(VLOOKUP($A3678,Registros!$B$2:$G$6000,6,0),IFERROR(INDEX(Winback!$C$2:$C$300,MATCH($A3678,Winback!$K$2:$K$300,0)),""))</f>
        <v>0</v>
      </c>
      <c r="S3678" t="str">
        <f t="shared" si="288"/>
        <v>+MOV</v>
      </c>
      <c r="T3678">
        <f t="shared" si="289"/>
        <v>1</v>
      </c>
    </row>
    <row r="3679" spans="1:20" x14ac:dyDescent="0.35">
      <c r="A3679" t="s">
        <v>18125</v>
      </c>
      <c r="B3679" t="s">
        <v>18126</v>
      </c>
      <c r="C3679" t="s">
        <v>18127</v>
      </c>
      <c r="D3679" t="s">
        <v>18128</v>
      </c>
      <c r="E3679">
        <f>IF(COUNTIFS(Registros!$A$2:$A$6000,"NP",Registros!$B$2:$B$6000,$A3679)&gt;0,1,0)</f>
        <v>0</v>
      </c>
      <c r="F3679">
        <f>IF($E3679=1,SUMIFS(Registros!$F$2:$F$6000,Registros!$A$2:$A$6000,"NP",Registros!$B$2:$B$6000,$A3679),0)</f>
        <v>0</v>
      </c>
      <c r="G3679">
        <f>IF(COUNTIFS(Registros!$A$2:$A$6000,"MOV",Registros!$B$2:$B$6000,$A3679)&gt;0,1,0)</f>
        <v>1</v>
      </c>
      <c r="H3679">
        <f>IF($G3679=1,SUMIFS(Registros!$F$2:$F$6000,Registros!$A$2:$A$6000,"MOV",Registros!$B$2:$B$6000,$A3679),0)</f>
        <v>15</v>
      </c>
      <c r="I3679">
        <f>IF(COUNTIFS(Registros!$A$2:$A$6000,"CS",Registros!$B$2:$B$6000,$A3679)&gt;0,1,0)</f>
        <v>0</v>
      </c>
      <c r="J3679">
        <f>IF($I3679=1,SUMIFS(Registros!$I$2:$I$6000,Registros!$A$2:$A$6000,"CS",Registros!$B$2:$B$6000,$A3679),0)</f>
        <v>0</v>
      </c>
      <c r="K3679">
        <f>IF(COUNTIFS(Winback!$K$2:$K$300,$A3679)&gt;0,1,0)</f>
        <v>0</v>
      </c>
      <c r="L3679">
        <f>IF(AND($K3679=1,LEFT($A3679,3)="WB-"),SUMIFS(Winback!$D$2:$D$300,Winback!$K$2:$K$300,$A3679),0)</f>
        <v>0</v>
      </c>
      <c r="M3679">
        <f>IF(OR($E3679=1,$G3679=1,SUMIFS(Registros!$J$2:$J$6000,Registros!$B$2:$B$6000,$A3679)&gt;0),1,0)</f>
        <v>1</v>
      </c>
      <c r="N3679">
        <f>IF($J3679&gt;0,1,IF(COUNTIFS(Registros!$A$2:$A$6000,"CS",Registros!$B$2:$B$6000,$A3679,Registros!$K$2:$K$6000,"&lt;&gt;")&gt;0,1,0))</f>
        <v>0</v>
      </c>
      <c r="O3679" t="str">
        <f t="shared" si="285"/>
        <v>SOLO MÓVIL</v>
      </c>
      <c r="P3679" t="str">
        <f t="shared" si="286"/>
        <v>Ofrecer fijo + internet (FLBBTV)</v>
      </c>
      <c r="Q3679">
        <f t="shared" si="287"/>
        <v>15</v>
      </c>
      <c r="R3679">
        <f>IFERROR(VLOOKUP($A3679,Registros!$B$2:$G$6000,6,0),IFERROR(INDEX(Winback!$C$2:$C$300,MATCH($A3679,Winback!$K$2:$K$300,0)),""))</f>
        <v>0</v>
      </c>
      <c r="S3679" t="str">
        <f t="shared" si="288"/>
        <v>+MOV</v>
      </c>
      <c r="T3679">
        <f t="shared" si="289"/>
        <v>1</v>
      </c>
    </row>
    <row r="3680" spans="1:20" x14ac:dyDescent="0.35">
      <c r="A3680" t="s">
        <v>18130</v>
      </c>
      <c r="B3680" t="s">
        <v>18131</v>
      </c>
      <c r="C3680" t="s">
        <v>18132</v>
      </c>
      <c r="D3680" t="s">
        <v>18133</v>
      </c>
      <c r="E3680">
        <f>IF(COUNTIFS(Registros!$A$2:$A$6000,"NP",Registros!$B$2:$B$6000,$A3680)&gt;0,1,0)</f>
        <v>0</v>
      </c>
      <c r="F3680">
        <f>IF($E3680=1,SUMIFS(Registros!$F$2:$F$6000,Registros!$A$2:$A$6000,"NP",Registros!$B$2:$B$6000,$A3680),0)</f>
        <v>0</v>
      </c>
      <c r="G3680">
        <f>IF(COUNTIFS(Registros!$A$2:$A$6000,"MOV",Registros!$B$2:$B$6000,$A3680)&gt;0,1,0)</f>
        <v>1</v>
      </c>
      <c r="H3680">
        <f>IF($G3680=1,SUMIFS(Registros!$F$2:$F$6000,Registros!$A$2:$A$6000,"MOV",Registros!$B$2:$B$6000,$A3680),0)</f>
        <v>15</v>
      </c>
      <c r="I3680">
        <f>IF(COUNTIFS(Registros!$A$2:$A$6000,"CS",Registros!$B$2:$B$6000,$A3680)&gt;0,1,0)</f>
        <v>0</v>
      </c>
      <c r="J3680">
        <f>IF($I3680=1,SUMIFS(Registros!$I$2:$I$6000,Registros!$A$2:$A$6000,"CS",Registros!$B$2:$B$6000,$A3680),0)</f>
        <v>0</v>
      </c>
      <c r="K3680">
        <f>IF(COUNTIFS(Winback!$K$2:$K$300,$A3680)&gt;0,1,0)</f>
        <v>0</v>
      </c>
      <c r="L3680">
        <f>IF(AND($K3680=1,LEFT($A3680,3)="WB-"),SUMIFS(Winback!$D$2:$D$300,Winback!$K$2:$K$300,$A3680),0)</f>
        <v>0</v>
      </c>
      <c r="M3680">
        <f>IF(OR($E3680=1,$G3680=1,SUMIFS(Registros!$J$2:$J$6000,Registros!$B$2:$B$6000,$A3680)&gt;0),1,0)</f>
        <v>1</v>
      </c>
      <c r="N3680">
        <f>IF($J3680&gt;0,1,IF(COUNTIFS(Registros!$A$2:$A$6000,"CS",Registros!$B$2:$B$6000,$A3680,Registros!$K$2:$K$6000,"&lt;&gt;")&gt;0,1,0))</f>
        <v>0</v>
      </c>
      <c r="O3680" t="str">
        <f t="shared" si="285"/>
        <v>SOLO MÓVIL</v>
      </c>
      <c r="P3680" t="str">
        <f t="shared" si="286"/>
        <v>Ofrecer fijo + internet (FLBBTV)</v>
      </c>
      <c r="Q3680">
        <f t="shared" si="287"/>
        <v>15</v>
      </c>
      <c r="R3680">
        <f>IFERROR(VLOOKUP($A3680,Registros!$B$2:$G$6000,6,0),IFERROR(INDEX(Winback!$C$2:$C$300,MATCH($A3680,Winback!$K$2:$K$300,0)),""))</f>
        <v>0</v>
      </c>
      <c r="S3680" t="str">
        <f t="shared" si="288"/>
        <v>+MOV</v>
      </c>
      <c r="T3680">
        <f t="shared" si="289"/>
        <v>1</v>
      </c>
    </row>
    <row r="3681" spans="1:20" x14ac:dyDescent="0.35">
      <c r="A3681" t="s">
        <v>18135</v>
      </c>
      <c r="B3681" t="s">
        <v>18136</v>
      </c>
      <c r="C3681" t="s">
        <v>18137</v>
      </c>
      <c r="D3681" t="s">
        <v>18138</v>
      </c>
      <c r="E3681">
        <f>IF(COUNTIFS(Registros!$A$2:$A$6000,"NP",Registros!$B$2:$B$6000,$A3681)&gt;0,1,0)</f>
        <v>0</v>
      </c>
      <c r="F3681">
        <f>IF($E3681=1,SUMIFS(Registros!$F$2:$F$6000,Registros!$A$2:$A$6000,"NP",Registros!$B$2:$B$6000,$A3681),0)</f>
        <v>0</v>
      </c>
      <c r="G3681">
        <f>IF(COUNTIFS(Registros!$A$2:$A$6000,"MOV",Registros!$B$2:$B$6000,$A3681)&gt;0,1,0)</f>
        <v>1</v>
      </c>
      <c r="H3681">
        <f>IF($G3681=1,SUMIFS(Registros!$F$2:$F$6000,Registros!$A$2:$A$6000,"MOV",Registros!$B$2:$B$6000,$A3681),0)</f>
        <v>15</v>
      </c>
      <c r="I3681">
        <f>IF(COUNTIFS(Registros!$A$2:$A$6000,"CS",Registros!$B$2:$B$6000,$A3681)&gt;0,1,0)</f>
        <v>0</v>
      </c>
      <c r="J3681">
        <f>IF($I3681=1,SUMIFS(Registros!$I$2:$I$6000,Registros!$A$2:$A$6000,"CS",Registros!$B$2:$B$6000,$A3681),0)</f>
        <v>0</v>
      </c>
      <c r="K3681">
        <f>IF(COUNTIFS(Winback!$K$2:$K$300,$A3681)&gt;0,1,0)</f>
        <v>0</v>
      </c>
      <c r="L3681">
        <f>IF(AND($K3681=1,LEFT($A3681,3)="WB-"),SUMIFS(Winback!$D$2:$D$300,Winback!$K$2:$K$300,$A3681),0)</f>
        <v>0</v>
      </c>
      <c r="M3681">
        <f>IF(OR($E3681=1,$G3681=1,SUMIFS(Registros!$J$2:$J$6000,Registros!$B$2:$B$6000,$A3681)&gt;0),1,0)</f>
        <v>1</v>
      </c>
      <c r="N3681">
        <f>IF($J3681&gt;0,1,IF(COUNTIFS(Registros!$A$2:$A$6000,"CS",Registros!$B$2:$B$6000,$A3681,Registros!$K$2:$K$6000,"&lt;&gt;")&gt;0,1,0))</f>
        <v>0</v>
      </c>
      <c r="O3681" t="str">
        <f t="shared" si="285"/>
        <v>SOLO MÓVIL</v>
      </c>
      <c r="P3681" t="str">
        <f t="shared" si="286"/>
        <v>Ofrecer fijo + internet (FLBBTV)</v>
      </c>
      <c r="Q3681">
        <f t="shared" si="287"/>
        <v>15</v>
      </c>
      <c r="R3681">
        <f>IFERROR(VLOOKUP($A3681,Registros!$B$2:$G$6000,6,0),IFERROR(INDEX(Winback!$C$2:$C$300,MATCH($A3681,Winback!$K$2:$K$300,0)),""))</f>
        <v>0</v>
      </c>
      <c r="S3681" t="str">
        <f t="shared" si="288"/>
        <v>+MOV</v>
      </c>
      <c r="T3681">
        <f t="shared" si="289"/>
        <v>1</v>
      </c>
    </row>
    <row r="3682" spans="1:20" x14ac:dyDescent="0.35">
      <c r="A3682" t="s">
        <v>18140</v>
      </c>
      <c r="B3682" t="s">
        <v>18141</v>
      </c>
      <c r="C3682" t="s">
        <v>18142</v>
      </c>
      <c r="D3682" t="s">
        <v>18143</v>
      </c>
      <c r="E3682">
        <f>IF(COUNTIFS(Registros!$A$2:$A$6000,"NP",Registros!$B$2:$B$6000,$A3682)&gt;0,1,0)</f>
        <v>0</v>
      </c>
      <c r="F3682">
        <f>IF($E3682=1,SUMIFS(Registros!$F$2:$F$6000,Registros!$A$2:$A$6000,"NP",Registros!$B$2:$B$6000,$A3682),0)</f>
        <v>0</v>
      </c>
      <c r="G3682">
        <f>IF(COUNTIFS(Registros!$A$2:$A$6000,"MOV",Registros!$B$2:$B$6000,$A3682)&gt;0,1,0)</f>
        <v>1</v>
      </c>
      <c r="H3682">
        <f>IF($G3682=1,SUMIFS(Registros!$F$2:$F$6000,Registros!$A$2:$A$6000,"MOV",Registros!$B$2:$B$6000,$A3682),0)</f>
        <v>15</v>
      </c>
      <c r="I3682">
        <f>IF(COUNTIFS(Registros!$A$2:$A$6000,"CS",Registros!$B$2:$B$6000,$A3682)&gt;0,1,0)</f>
        <v>0</v>
      </c>
      <c r="J3682">
        <f>IF($I3682=1,SUMIFS(Registros!$I$2:$I$6000,Registros!$A$2:$A$6000,"CS",Registros!$B$2:$B$6000,$A3682),0)</f>
        <v>0</v>
      </c>
      <c r="K3682">
        <f>IF(COUNTIFS(Winback!$K$2:$K$300,$A3682)&gt;0,1,0)</f>
        <v>0</v>
      </c>
      <c r="L3682">
        <f>IF(AND($K3682=1,LEFT($A3682,3)="WB-"),SUMIFS(Winback!$D$2:$D$300,Winback!$K$2:$K$300,$A3682),0)</f>
        <v>0</v>
      </c>
      <c r="M3682">
        <f>IF(OR($E3682=1,$G3682=1,SUMIFS(Registros!$J$2:$J$6000,Registros!$B$2:$B$6000,$A3682)&gt;0),1,0)</f>
        <v>1</v>
      </c>
      <c r="N3682">
        <f>IF($J3682&gt;0,1,IF(COUNTIFS(Registros!$A$2:$A$6000,"CS",Registros!$B$2:$B$6000,$A3682,Registros!$K$2:$K$6000,"&lt;&gt;")&gt;0,1,0))</f>
        <v>0</v>
      </c>
      <c r="O3682" t="str">
        <f t="shared" si="285"/>
        <v>SOLO MÓVIL</v>
      </c>
      <c r="P3682" t="str">
        <f t="shared" si="286"/>
        <v>Ofrecer fijo + internet (FLBBTV)</v>
      </c>
      <c r="Q3682">
        <f t="shared" si="287"/>
        <v>15</v>
      </c>
      <c r="R3682">
        <f>IFERROR(VLOOKUP($A3682,Registros!$B$2:$G$6000,6,0),IFERROR(INDEX(Winback!$C$2:$C$300,MATCH($A3682,Winback!$K$2:$K$300,0)),""))</f>
        <v>0</v>
      </c>
      <c r="S3682" t="str">
        <f t="shared" si="288"/>
        <v>+MOV</v>
      </c>
      <c r="T3682">
        <f t="shared" si="289"/>
        <v>1</v>
      </c>
    </row>
    <row r="3683" spans="1:20" x14ac:dyDescent="0.35">
      <c r="A3683" t="s">
        <v>18145</v>
      </c>
      <c r="B3683" t="s">
        <v>18146</v>
      </c>
      <c r="C3683" t="s">
        <v>18147</v>
      </c>
      <c r="D3683" t="s">
        <v>18148</v>
      </c>
      <c r="E3683">
        <f>IF(COUNTIFS(Registros!$A$2:$A$6000,"NP",Registros!$B$2:$B$6000,$A3683)&gt;0,1,0)</f>
        <v>0</v>
      </c>
      <c r="F3683">
        <f>IF($E3683=1,SUMIFS(Registros!$F$2:$F$6000,Registros!$A$2:$A$6000,"NP",Registros!$B$2:$B$6000,$A3683),0)</f>
        <v>0</v>
      </c>
      <c r="G3683">
        <f>IF(COUNTIFS(Registros!$A$2:$A$6000,"MOV",Registros!$B$2:$B$6000,$A3683)&gt;0,1,0)</f>
        <v>1</v>
      </c>
      <c r="H3683">
        <f>IF($G3683=1,SUMIFS(Registros!$F$2:$F$6000,Registros!$A$2:$A$6000,"MOV",Registros!$B$2:$B$6000,$A3683),0)</f>
        <v>3.61</v>
      </c>
      <c r="I3683">
        <f>IF(COUNTIFS(Registros!$A$2:$A$6000,"CS",Registros!$B$2:$B$6000,$A3683)&gt;0,1,0)</f>
        <v>0</v>
      </c>
      <c r="J3683">
        <f>IF($I3683=1,SUMIFS(Registros!$I$2:$I$6000,Registros!$A$2:$A$6000,"CS",Registros!$B$2:$B$6000,$A3683),0)</f>
        <v>0</v>
      </c>
      <c r="K3683">
        <f>IF(COUNTIFS(Winback!$K$2:$K$300,$A3683)&gt;0,1,0)</f>
        <v>0</v>
      </c>
      <c r="L3683">
        <f>IF(AND($K3683=1,LEFT($A3683,3)="WB-"),SUMIFS(Winback!$D$2:$D$300,Winback!$K$2:$K$300,$A3683),0)</f>
        <v>0</v>
      </c>
      <c r="M3683">
        <f>IF(OR($E3683=1,$G3683=1,SUMIFS(Registros!$J$2:$J$6000,Registros!$B$2:$B$6000,$A3683)&gt;0),1,0)</f>
        <v>1</v>
      </c>
      <c r="N3683">
        <f>IF($J3683&gt;0,1,IF(COUNTIFS(Registros!$A$2:$A$6000,"CS",Registros!$B$2:$B$6000,$A3683,Registros!$K$2:$K$6000,"&lt;&gt;")&gt;0,1,0))</f>
        <v>0</v>
      </c>
      <c r="O3683" t="str">
        <f t="shared" si="285"/>
        <v>SOLO MÓVIL</v>
      </c>
      <c r="P3683" t="str">
        <f t="shared" si="286"/>
        <v>Ofrecer fijo + internet (FLBBTV)</v>
      </c>
      <c r="Q3683">
        <f t="shared" si="287"/>
        <v>3.61</v>
      </c>
      <c r="R3683">
        <f>IFERROR(VLOOKUP($A3683,Registros!$B$2:$G$6000,6,0),IFERROR(INDEX(Winback!$C$2:$C$300,MATCH($A3683,Winback!$K$2:$K$300,0)),""))</f>
        <v>0</v>
      </c>
      <c r="S3683" t="str">
        <f t="shared" si="288"/>
        <v>+MOV</v>
      </c>
      <c r="T3683">
        <f t="shared" si="289"/>
        <v>1</v>
      </c>
    </row>
    <row r="3684" spans="1:20" x14ac:dyDescent="0.35">
      <c r="A3684" t="s">
        <v>18150</v>
      </c>
      <c r="B3684" t="s">
        <v>18151</v>
      </c>
      <c r="C3684" t="s">
        <v>18152</v>
      </c>
      <c r="D3684" t="s">
        <v>18153</v>
      </c>
      <c r="E3684">
        <f>IF(COUNTIFS(Registros!$A$2:$A$6000,"NP",Registros!$B$2:$B$6000,$A3684)&gt;0,1,0)</f>
        <v>0</v>
      </c>
      <c r="F3684">
        <f>IF($E3684=1,SUMIFS(Registros!$F$2:$F$6000,Registros!$A$2:$A$6000,"NP",Registros!$B$2:$B$6000,$A3684),0)</f>
        <v>0</v>
      </c>
      <c r="G3684">
        <f>IF(COUNTIFS(Registros!$A$2:$A$6000,"MOV",Registros!$B$2:$B$6000,$A3684)&gt;0,1,0)</f>
        <v>1</v>
      </c>
      <c r="H3684">
        <f>IF($G3684=1,SUMIFS(Registros!$F$2:$F$6000,Registros!$A$2:$A$6000,"MOV",Registros!$B$2:$B$6000,$A3684),0)</f>
        <v>40</v>
      </c>
      <c r="I3684">
        <f>IF(COUNTIFS(Registros!$A$2:$A$6000,"CS",Registros!$B$2:$B$6000,$A3684)&gt;0,1,0)</f>
        <v>0</v>
      </c>
      <c r="J3684">
        <f>IF($I3684=1,SUMIFS(Registros!$I$2:$I$6000,Registros!$A$2:$A$6000,"CS",Registros!$B$2:$B$6000,$A3684),0)</f>
        <v>0</v>
      </c>
      <c r="K3684">
        <f>IF(COUNTIFS(Winback!$K$2:$K$300,$A3684)&gt;0,1,0)</f>
        <v>0</v>
      </c>
      <c r="L3684">
        <f>IF(AND($K3684=1,LEFT($A3684,3)="WB-"),SUMIFS(Winback!$D$2:$D$300,Winback!$K$2:$K$300,$A3684),0)</f>
        <v>0</v>
      </c>
      <c r="M3684">
        <f>IF(OR($E3684=1,$G3684=1,SUMIFS(Registros!$J$2:$J$6000,Registros!$B$2:$B$6000,$A3684)&gt;0),1,0)</f>
        <v>1</v>
      </c>
      <c r="N3684">
        <f>IF($J3684&gt;0,1,IF(COUNTIFS(Registros!$A$2:$A$6000,"CS",Registros!$B$2:$B$6000,$A3684,Registros!$K$2:$K$6000,"&lt;&gt;")&gt;0,1,0))</f>
        <v>0</v>
      </c>
      <c r="O3684" t="str">
        <f t="shared" si="285"/>
        <v>SOLO MÓVIL</v>
      </c>
      <c r="P3684" t="str">
        <f t="shared" si="286"/>
        <v>Ofrecer fijo + internet (FLBBTV)</v>
      </c>
      <c r="Q3684">
        <f t="shared" si="287"/>
        <v>40</v>
      </c>
      <c r="R3684">
        <f>IFERROR(VLOOKUP($A3684,Registros!$B$2:$G$6000,6,0),IFERROR(INDEX(Winback!$C$2:$C$300,MATCH($A3684,Winback!$K$2:$K$300,0)),""))</f>
        <v>0</v>
      </c>
      <c r="S3684" t="str">
        <f t="shared" si="288"/>
        <v>+MOV</v>
      </c>
      <c r="T3684">
        <f t="shared" si="289"/>
        <v>1</v>
      </c>
    </row>
    <row r="3685" spans="1:20" x14ac:dyDescent="0.35">
      <c r="A3685" t="s">
        <v>18155</v>
      </c>
      <c r="B3685" t="s">
        <v>18156</v>
      </c>
      <c r="C3685" t="s">
        <v>18157</v>
      </c>
      <c r="D3685" t="s">
        <v>18158</v>
      </c>
      <c r="E3685">
        <f>IF(COUNTIFS(Registros!$A$2:$A$6000,"NP",Registros!$B$2:$B$6000,$A3685)&gt;0,1,0)</f>
        <v>0</v>
      </c>
      <c r="F3685">
        <f>IF($E3685=1,SUMIFS(Registros!$F$2:$F$6000,Registros!$A$2:$A$6000,"NP",Registros!$B$2:$B$6000,$A3685),0)</f>
        <v>0</v>
      </c>
      <c r="G3685">
        <f>IF(COUNTIFS(Registros!$A$2:$A$6000,"MOV",Registros!$B$2:$B$6000,$A3685)&gt;0,1,0)</f>
        <v>1</v>
      </c>
      <c r="H3685">
        <f>IF($G3685=1,SUMIFS(Registros!$F$2:$F$6000,Registros!$A$2:$A$6000,"MOV",Registros!$B$2:$B$6000,$A3685),0)</f>
        <v>15</v>
      </c>
      <c r="I3685">
        <f>IF(COUNTIFS(Registros!$A$2:$A$6000,"CS",Registros!$B$2:$B$6000,$A3685)&gt;0,1,0)</f>
        <v>0</v>
      </c>
      <c r="J3685">
        <f>IF($I3685=1,SUMIFS(Registros!$I$2:$I$6000,Registros!$A$2:$A$6000,"CS",Registros!$B$2:$B$6000,$A3685),0)</f>
        <v>0</v>
      </c>
      <c r="K3685">
        <f>IF(COUNTIFS(Winback!$K$2:$K$300,$A3685)&gt;0,1,0)</f>
        <v>0</v>
      </c>
      <c r="L3685">
        <f>IF(AND($K3685=1,LEFT($A3685,3)="WB-"),SUMIFS(Winback!$D$2:$D$300,Winback!$K$2:$K$300,$A3685),0)</f>
        <v>0</v>
      </c>
      <c r="M3685">
        <f>IF(OR($E3685=1,$G3685=1,SUMIFS(Registros!$J$2:$J$6000,Registros!$B$2:$B$6000,$A3685)&gt;0),1,0)</f>
        <v>1</v>
      </c>
      <c r="N3685">
        <f>IF($J3685&gt;0,1,IF(COUNTIFS(Registros!$A$2:$A$6000,"CS",Registros!$B$2:$B$6000,$A3685,Registros!$K$2:$K$6000,"&lt;&gt;")&gt;0,1,0))</f>
        <v>0</v>
      </c>
      <c r="O3685" t="str">
        <f t="shared" si="285"/>
        <v>SOLO MÓVIL</v>
      </c>
      <c r="P3685" t="str">
        <f t="shared" si="286"/>
        <v>Ofrecer fijo + internet (FLBBTV)</v>
      </c>
      <c r="Q3685">
        <f t="shared" si="287"/>
        <v>15</v>
      </c>
      <c r="R3685">
        <f>IFERROR(VLOOKUP($A3685,Registros!$B$2:$G$6000,6,0),IFERROR(INDEX(Winback!$C$2:$C$300,MATCH($A3685,Winback!$K$2:$K$300,0)),""))</f>
        <v>0</v>
      </c>
      <c r="S3685" t="str">
        <f t="shared" si="288"/>
        <v>+MOV</v>
      </c>
      <c r="T3685">
        <f t="shared" si="289"/>
        <v>1</v>
      </c>
    </row>
    <row r="3686" spans="1:20" x14ac:dyDescent="0.35">
      <c r="A3686" t="s">
        <v>18160</v>
      </c>
      <c r="B3686" t="s">
        <v>18161</v>
      </c>
      <c r="C3686" t="s">
        <v>18162</v>
      </c>
      <c r="D3686" t="s">
        <v>18163</v>
      </c>
      <c r="E3686">
        <f>IF(COUNTIFS(Registros!$A$2:$A$6000,"NP",Registros!$B$2:$B$6000,$A3686)&gt;0,1,0)</f>
        <v>0</v>
      </c>
      <c r="F3686">
        <f>IF($E3686=1,SUMIFS(Registros!$F$2:$F$6000,Registros!$A$2:$A$6000,"NP",Registros!$B$2:$B$6000,$A3686),0)</f>
        <v>0</v>
      </c>
      <c r="G3686">
        <f>IF(COUNTIFS(Registros!$A$2:$A$6000,"MOV",Registros!$B$2:$B$6000,$A3686)&gt;0,1,0)</f>
        <v>1</v>
      </c>
      <c r="H3686">
        <f>IF($G3686=1,SUMIFS(Registros!$F$2:$F$6000,Registros!$A$2:$A$6000,"MOV",Registros!$B$2:$B$6000,$A3686),0)</f>
        <v>15</v>
      </c>
      <c r="I3686">
        <f>IF(COUNTIFS(Registros!$A$2:$A$6000,"CS",Registros!$B$2:$B$6000,$A3686)&gt;0,1,0)</f>
        <v>0</v>
      </c>
      <c r="J3686">
        <f>IF($I3686=1,SUMIFS(Registros!$I$2:$I$6000,Registros!$A$2:$A$6000,"CS",Registros!$B$2:$B$6000,$A3686),0)</f>
        <v>0</v>
      </c>
      <c r="K3686">
        <f>IF(COUNTIFS(Winback!$K$2:$K$300,$A3686)&gt;0,1,0)</f>
        <v>0</v>
      </c>
      <c r="L3686">
        <f>IF(AND($K3686=1,LEFT($A3686,3)="WB-"),SUMIFS(Winback!$D$2:$D$300,Winback!$K$2:$K$300,$A3686),0)</f>
        <v>0</v>
      </c>
      <c r="M3686">
        <f>IF(OR($E3686=1,$G3686=1,SUMIFS(Registros!$J$2:$J$6000,Registros!$B$2:$B$6000,$A3686)&gt;0),1,0)</f>
        <v>1</v>
      </c>
      <c r="N3686">
        <f>IF($J3686&gt;0,1,IF(COUNTIFS(Registros!$A$2:$A$6000,"CS",Registros!$B$2:$B$6000,$A3686,Registros!$K$2:$K$6000,"&lt;&gt;")&gt;0,1,0))</f>
        <v>0</v>
      </c>
      <c r="O3686" t="str">
        <f t="shared" si="285"/>
        <v>SOLO MÓVIL</v>
      </c>
      <c r="P3686" t="str">
        <f t="shared" si="286"/>
        <v>Ofrecer fijo + internet (FLBBTV)</v>
      </c>
      <c r="Q3686">
        <f t="shared" si="287"/>
        <v>15</v>
      </c>
      <c r="R3686">
        <f>IFERROR(VLOOKUP($A3686,Registros!$B$2:$G$6000,6,0),IFERROR(INDEX(Winback!$C$2:$C$300,MATCH($A3686,Winback!$K$2:$K$300,0)),""))</f>
        <v>0</v>
      </c>
      <c r="S3686" t="str">
        <f t="shared" si="288"/>
        <v>+MOV</v>
      </c>
      <c r="T3686">
        <f t="shared" si="289"/>
        <v>1</v>
      </c>
    </row>
    <row r="3687" spans="1:20" x14ac:dyDescent="0.35">
      <c r="A3687" t="s">
        <v>18165</v>
      </c>
      <c r="B3687" t="s">
        <v>18166</v>
      </c>
      <c r="C3687" t="s">
        <v>18167</v>
      </c>
      <c r="D3687" t="s">
        <v>18168</v>
      </c>
      <c r="E3687">
        <f>IF(COUNTIFS(Registros!$A$2:$A$6000,"NP",Registros!$B$2:$B$6000,$A3687)&gt;0,1,0)</f>
        <v>0</v>
      </c>
      <c r="F3687">
        <f>IF($E3687=1,SUMIFS(Registros!$F$2:$F$6000,Registros!$A$2:$A$6000,"NP",Registros!$B$2:$B$6000,$A3687),0)</f>
        <v>0</v>
      </c>
      <c r="G3687">
        <f>IF(COUNTIFS(Registros!$A$2:$A$6000,"MOV",Registros!$B$2:$B$6000,$A3687)&gt;0,1,0)</f>
        <v>1</v>
      </c>
      <c r="H3687">
        <f>IF($G3687=1,SUMIFS(Registros!$F$2:$F$6000,Registros!$A$2:$A$6000,"MOV",Registros!$B$2:$B$6000,$A3687),0)</f>
        <v>15</v>
      </c>
      <c r="I3687">
        <f>IF(COUNTIFS(Registros!$A$2:$A$6000,"CS",Registros!$B$2:$B$6000,$A3687)&gt;0,1,0)</f>
        <v>0</v>
      </c>
      <c r="J3687">
        <f>IF($I3687=1,SUMIFS(Registros!$I$2:$I$6000,Registros!$A$2:$A$6000,"CS",Registros!$B$2:$B$6000,$A3687),0)</f>
        <v>0</v>
      </c>
      <c r="K3687">
        <f>IF(COUNTIFS(Winback!$K$2:$K$300,$A3687)&gt;0,1,0)</f>
        <v>0</v>
      </c>
      <c r="L3687">
        <f>IF(AND($K3687=1,LEFT($A3687,3)="WB-"),SUMIFS(Winback!$D$2:$D$300,Winback!$K$2:$K$300,$A3687),0)</f>
        <v>0</v>
      </c>
      <c r="M3687">
        <f>IF(OR($E3687=1,$G3687=1,SUMIFS(Registros!$J$2:$J$6000,Registros!$B$2:$B$6000,$A3687)&gt;0),1,0)</f>
        <v>1</v>
      </c>
      <c r="N3687">
        <f>IF($J3687&gt;0,1,IF(COUNTIFS(Registros!$A$2:$A$6000,"CS",Registros!$B$2:$B$6000,$A3687,Registros!$K$2:$K$6000,"&lt;&gt;")&gt;0,1,0))</f>
        <v>0</v>
      </c>
      <c r="O3687" t="str">
        <f t="shared" si="285"/>
        <v>SOLO MÓVIL</v>
      </c>
      <c r="P3687" t="str">
        <f t="shared" si="286"/>
        <v>Ofrecer fijo + internet (FLBBTV)</v>
      </c>
      <c r="Q3687">
        <f t="shared" si="287"/>
        <v>15</v>
      </c>
      <c r="R3687">
        <f>IFERROR(VLOOKUP($A3687,Registros!$B$2:$G$6000,6,0),IFERROR(INDEX(Winback!$C$2:$C$300,MATCH($A3687,Winback!$K$2:$K$300,0)),""))</f>
        <v>0</v>
      </c>
      <c r="S3687" t="str">
        <f t="shared" si="288"/>
        <v>+MOV</v>
      </c>
      <c r="T3687">
        <f t="shared" si="289"/>
        <v>1</v>
      </c>
    </row>
    <row r="3688" spans="1:20" x14ac:dyDescent="0.35">
      <c r="A3688" t="s">
        <v>18170</v>
      </c>
      <c r="B3688" t="s">
        <v>18171</v>
      </c>
      <c r="C3688" t="s">
        <v>18172</v>
      </c>
      <c r="D3688" t="s">
        <v>18173</v>
      </c>
      <c r="E3688">
        <f>IF(COUNTIFS(Registros!$A$2:$A$6000,"NP",Registros!$B$2:$B$6000,$A3688)&gt;0,1,0)</f>
        <v>0</v>
      </c>
      <c r="F3688">
        <f>IF($E3688=1,SUMIFS(Registros!$F$2:$F$6000,Registros!$A$2:$A$6000,"NP",Registros!$B$2:$B$6000,$A3688),0)</f>
        <v>0</v>
      </c>
      <c r="G3688">
        <f>IF(COUNTIFS(Registros!$A$2:$A$6000,"MOV",Registros!$B$2:$B$6000,$A3688)&gt;0,1,0)</f>
        <v>1</v>
      </c>
      <c r="H3688">
        <f>IF($G3688=1,SUMIFS(Registros!$F$2:$F$6000,Registros!$A$2:$A$6000,"MOV",Registros!$B$2:$B$6000,$A3688),0)</f>
        <v>30</v>
      </c>
      <c r="I3688">
        <f>IF(COUNTIFS(Registros!$A$2:$A$6000,"CS",Registros!$B$2:$B$6000,$A3688)&gt;0,1,0)</f>
        <v>0</v>
      </c>
      <c r="J3688">
        <f>IF($I3688=1,SUMIFS(Registros!$I$2:$I$6000,Registros!$A$2:$A$6000,"CS",Registros!$B$2:$B$6000,$A3688),0)</f>
        <v>0</v>
      </c>
      <c r="K3688">
        <f>IF(COUNTIFS(Winback!$K$2:$K$300,$A3688)&gt;0,1,0)</f>
        <v>0</v>
      </c>
      <c r="L3688">
        <f>IF(AND($K3688=1,LEFT($A3688,3)="WB-"),SUMIFS(Winback!$D$2:$D$300,Winback!$K$2:$K$300,$A3688),0)</f>
        <v>0</v>
      </c>
      <c r="M3688">
        <f>IF(OR($E3688=1,$G3688=1,SUMIFS(Registros!$J$2:$J$6000,Registros!$B$2:$B$6000,$A3688)&gt;0),1,0)</f>
        <v>1</v>
      </c>
      <c r="N3688">
        <f>IF($J3688&gt;0,1,IF(COUNTIFS(Registros!$A$2:$A$6000,"CS",Registros!$B$2:$B$6000,$A3688,Registros!$K$2:$K$6000,"&lt;&gt;")&gt;0,1,0))</f>
        <v>0</v>
      </c>
      <c r="O3688" t="str">
        <f t="shared" si="285"/>
        <v>SOLO MÓVIL</v>
      </c>
      <c r="P3688" t="str">
        <f t="shared" si="286"/>
        <v>Ofrecer fijo + internet (FLBBTV)</v>
      </c>
      <c r="Q3688">
        <f t="shared" si="287"/>
        <v>30</v>
      </c>
      <c r="R3688">
        <f>IFERROR(VLOOKUP($A3688,Registros!$B$2:$G$6000,6,0),IFERROR(INDEX(Winback!$C$2:$C$300,MATCH($A3688,Winback!$K$2:$K$300,0)),""))</f>
        <v>0</v>
      </c>
      <c r="S3688" t="str">
        <f t="shared" si="288"/>
        <v>+MOV</v>
      </c>
      <c r="T3688">
        <f t="shared" si="289"/>
        <v>1</v>
      </c>
    </row>
    <row r="3689" spans="1:20" x14ac:dyDescent="0.35">
      <c r="A3689" t="s">
        <v>18175</v>
      </c>
      <c r="B3689" t="s">
        <v>18176</v>
      </c>
      <c r="C3689" t="s">
        <v>18177</v>
      </c>
      <c r="D3689" t="s">
        <v>18178</v>
      </c>
      <c r="E3689">
        <f>IF(COUNTIFS(Registros!$A$2:$A$6000,"NP",Registros!$B$2:$B$6000,$A3689)&gt;0,1,0)</f>
        <v>0</v>
      </c>
      <c r="F3689">
        <f>IF($E3689=1,SUMIFS(Registros!$F$2:$F$6000,Registros!$A$2:$A$6000,"NP",Registros!$B$2:$B$6000,$A3689),0)</f>
        <v>0</v>
      </c>
      <c r="G3689">
        <f>IF(COUNTIFS(Registros!$A$2:$A$6000,"MOV",Registros!$B$2:$B$6000,$A3689)&gt;0,1,0)</f>
        <v>1</v>
      </c>
      <c r="H3689">
        <f>IF($G3689=1,SUMIFS(Registros!$F$2:$F$6000,Registros!$A$2:$A$6000,"MOV",Registros!$B$2:$B$6000,$A3689),0)</f>
        <v>15</v>
      </c>
      <c r="I3689">
        <f>IF(COUNTIFS(Registros!$A$2:$A$6000,"CS",Registros!$B$2:$B$6000,$A3689)&gt;0,1,0)</f>
        <v>0</v>
      </c>
      <c r="J3689">
        <f>IF($I3689=1,SUMIFS(Registros!$I$2:$I$6000,Registros!$A$2:$A$6000,"CS",Registros!$B$2:$B$6000,$A3689),0)</f>
        <v>0</v>
      </c>
      <c r="K3689">
        <f>IF(COUNTIFS(Winback!$K$2:$K$300,$A3689)&gt;0,1,0)</f>
        <v>0</v>
      </c>
      <c r="L3689">
        <f>IF(AND($K3689=1,LEFT($A3689,3)="WB-"),SUMIFS(Winback!$D$2:$D$300,Winback!$K$2:$K$300,$A3689),0)</f>
        <v>0</v>
      </c>
      <c r="M3689">
        <f>IF(OR($E3689=1,$G3689=1,SUMIFS(Registros!$J$2:$J$6000,Registros!$B$2:$B$6000,$A3689)&gt;0),1,0)</f>
        <v>1</v>
      </c>
      <c r="N3689">
        <f>IF($J3689&gt;0,1,IF(COUNTIFS(Registros!$A$2:$A$6000,"CS",Registros!$B$2:$B$6000,$A3689,Registros!$K$2:$K$6000,"&lt;&gt;")&gt;0,1,0))</f>
        <v>0</v>
      </c>
      <c r="O3689" t="str">
        <f t="shared" si="285"/>
        <v>SOLO MÓVIL</v>
      </c>
      <c r="P3689" t="str">
        <f t="shared" si="286"/>
        <v>Ofrecer fijo + internet (FLBBTV)</v>
      </c>
      <c r="Q3689">
        <f t="shared" si="287"/>
        <v>15</v>
      </c>
      <c r="R3689">
        <f>IFERROR(VLOOKUP($A3689,Registros!$B$2:$G$6000,6,0),IFERROR(INDEX(Winback!$C$2:$C$300,MATCH($A3689,Winback!$K$2:$K$300,0)),""))</f>
        <v>0</v>
      </c>
      <c r="S3689" t="str">
        <f t="shared" si="288"/>
        <v>+MOV</v>
      </c>
      <c r="T3689">
        <f t="shared" si="289"/>
        <v>1</v>
      </c>
    </row>
    <row r="3690" spans="1:20" x14ac:dyDescent="0.35">
      <c r="A3690" t="s">
        <v>18180</v>
      </c>
      <c r="B3690" t="s">
        <v>18181</v>
      </c>
      <c r="C3690" t="s">
        <v>18182</v>
      </c>
      <c r="D3690" t="s">
        <v>18183</v>
      </c>
      <c r="E3690">
        <f>IF(COUNTIFS(Registros!$A$2:$A$6000,"NP",Registros!$B$2:$B$6000,$A3690)&gt;0,1,0)</f>
        <v>0</v>
      </c>
      <c r="F3690">
        <f>IF($E3690=1,SUMIFS(Registros!$F$2:$F$6000,Registros!$A$2:$A$6000,"NP",Registros!$B$2:$B$6000,$A3690),0)</f>
        <v>0</v>
      </c>
      <c r="G3690">
        <f>IF(COUNTIFS(Registros!$A$2:$A$6000,"MOV",Registros!$B$2:$B$6000,$A3690)&gt;0,1,0)</f>
        <v>1</v>
      </c>
      <c r="H3690">
        <f>IF($G3690=1,SUMIFS(Registros!$F$2:$F$6000,Registros!$A$2:$A$6000,"MOV",Registros!$B$2:$B$6000,$A3690),0)</f>
        <v>15</v>
      </c>
      <c r="I3690">
        <f>IF(COUNTIFS(Registros!$A$2:$A$6000,"CS",Registros!$B$2:$B$6000,$A3690)&gt;0,1,0)</f>
        <v>0</v>
      </c>
      <c r="J3690">
        <f>IF($I3690=1,SUMIFS(Registros!$I$2:$I$6000,Registros!$A$2:$A$6000,"CS",Registros!$B$2:$B$6000,$A3690),0)</f>
        <v>0</v>
      </c>
      <c r="K3690">
        <f>IF(COUNTIFS(Winback!$K$2:$K$300,$A3690)&gt;0,1,0)</f>
        <v>0</v>
      </c>
      <c r="L3690">
        <f>IF(AND($K3690=1,LEFT($A3690,3)="WB-"),SUMIFS(Winback!$D$2:$D$300,Winback!$K$2:$K$300,$A3690),0)</f>
        <v>0</v>
      </c>
      <c r="M3690">
        <f>IF(OR($E3690=1,$G3690=1,SUMIFS(Registros!$J$2:$J$6000,Registros!$B$2:$B$6000,$A3690)&gt;0),1,0)</f>
        <v>1</v>
      </c>
      <c r="N3690">
        <f>IF($J3690&gt;0,1,IF(COUNTIFS(Registros!$A$2:$A$6000,"CS",Registros!$B$2:$B$6000,$A3690,Registros!$K$2:$K$6000,"&lt;&gt;")&gt;0,1,0))</f>
        <v>0</v>
      </c>
      <c r="O3690" t="str">
        <f t="shared" si="285"/>
        <v>SOLO MÓVIL</v>
      </c>
      <c r="P3690" t="str">
        <f t="shared" si="286"/>
        <v>Ofrecer fijo + internet (FLBBTV)</v>
      </c>
      <c r="Q3690">
        <f t="shared" si="287"/>
        <v>15</v>
      </c>
      <c r="R3690">
        <f>IFERROR(VLOOKUP($A3690,Registros!$B$2:$G$6000,6,0),IFERROR(INDEX(Winback!$C$2:$C$300,MATCH($A3690,Winback!$K$2:$K$300,0)),""))</f>
        <v>0</v>
      </c>
      <c r="S3690" t="str">
        <f t="shared" si="288"/>
        <v>+MOV</v>
      </c>
      <c r="T3690">
        <f t="shared" si="289"/>
        <v>1</v>
      </c>
    </row>
    <row r="3691" spans="1:20" x14ac:dyDescent="0.35">
      <c r="A3691" t="s">
        <v>18185</v>
      </c>
      <c r="B3691" t="s">
        <v>18186</v>
      </c>
      <c r="C3691" t="s">
        <v>18187</v>
      </c>
      <c r="D3691" t="s">
        <v>18188</v>
      </c>
      <c r="E3691">
        <f>IF(COUNTIFS(Registros!$A$2:$A$6000,"NP",Registros!$B$2:$B$6000,$A3691)&gt;0,1,0)</f>
        <v>0</v>
      </c>
      <c r="F3691">
        <f>IF($E3691=1,SUMIFS(Registros!$F$2:$F$6000,Registros!$A$2:$A$6000,"NP",Registros!$B$2:$B$6000,$A3691),0)</f>
        <v>0</v>
      </c>
      <c r="G3691">
        <f>IF(COUNTIFS(Registros!$A$2:$A$6000,"MOV",Registros!$B$2:$B$6000,$A3691)&gt;0,1,0)</f>
        <v>1</v>
      </c>
      <c r="H3691">
        <f>IF($G3691=1,SUMIFS(Registros!$F$2:$F$6000,Registros!$A$2:$A$6000,"MOV",Registros!$B$2:$B$6000,$A3691),0)</f>
        <v>15</v>
      </c>
      <c r="I3691">
        <f>IF(COUNTIFS(Registros!$A$2:$A$6000,"CS",Registros!$B$2:$B$6000,$A3691)&gt;0,1,0)</f>
        <v>0</v>
      </c>
      <c r="J3691">
        <f>IF($I3691=1,SUMIFS(Registros!$I$2:$I$6000,Registros!$A$2:$A$6000,"CS",Registros!$B$2:$B$6000,$A3691),0)</f>
        <v>0</v>
      </c>
      <c r="K3691">
        <f>IF(COUNTIFS(Winback!$K$2:$K$300,$A3691)&gt;0,1,0)</f>
        <v>0</v>
      </c>
      <c r="L3691">
        <f>IF(AND($K3691=1,LEFT($A3691,3)="WB-"),SUMIFS(Winback!$D$2:$D$300,Winback!$K$2:$K$300,$A3691),0)</f>
        <v>0</v>
      </c>
      <c r="M3691">
        <f>IF(OR($E3691=1,$G3691=1,SUMIFS(Registros!$J$2:$J$6000,Registros!$B$2:$B$6000,$A3691)&gt;0),1,0)</f>
        <v>1</v>
      </c>
      <c r="N3691">
        <f>IF($J3691&gt;0,1,IF(COUNTIFS(Registros!$A$2:$A$6000,"CS",Registros!$B$2:$B$6000,$A3691,Registros!$K$2:$K$6000,"&lt;&gt;")&gt;0,1,0))</f>
        <v>0</v>
      </c>
      <c r="O3691" t="str">
        <f t="shared" si="285"/>
        <v>SOLO MÓVIL</v>
      </c>
      <c r="P3691" t="str">
        <f t="shared" si="286"/>
        <v>Ofrecer fijo + internet (FLBBTV)</v>
      </c>
      <c r="Q3691">
        <f t="shared" si="287"/>
        <v>15</v>
      </c>
      <c r="R3691">
        <f>IFERROR(VLOOKUP($A3691,Registros!$B$2:$G$6000,6,0),IFERROR(INDEX(Winback!$C$2:$C$300,MATCH($A3691,Winback!$K$2:$K$300,0)),""))</f>
        <v>0</v>
      </c>
      <c r="S3691" t="str">
        <f t="shared" si="288"/>
        <v>+MOV</v>
      </c>
      <c r="T3691">
        <f t="shared" si="289"/>
        <v>1</v>
      </c>
    </row>
    <row r="3692" spans="1:20" x14ac:dyDescent="0.35">
      <c r="A3692" t="s">
        <v>18190</v>
      </c>
      <c r="B3692" t="s">
        <v>18191</v>
      </c>
      <c r="C3692" t="s">
        <v>18187</v>
      </c>
      <c r="D3692" t="s">
        <v>18188</v>
      </c>
      <c r="E3692">
        <f>IF(COUNTIFS(Registros!$A$2:$A$6000,"NP",Registros!$B$2:$B$6000,$A3692)&gt;0,1,0)</f>
        <v>0</v>
      </c>
      <c r="F3692">
        <f>IF($E3692=1,SUMIFS(Registros!$F$2:$F$6000,Registros!$A$2:$A$6000,"NP",Registros!$B$2:$B$6000,$A3692),0)</f>
        <v>0</v>
      </c>
      <c r="G3692">
        <f>IF(COUNTIFS(Registros!$A$2:$A$6000,"MOV",Registros!$B$2:$B$6000,$A3692)&gt;0,1,0)</f>
        <v>1</v>
      </c>
      <c r="H3692">
        <f>IF($G3692=1,SUMIFS(Registros!$F$2:$F$6000,Registros!$A$2:$A$6000,"MOV",Registros!$B$2:$B$6000,$A3692),0)</f>
        <v>15</v>
      </c>
      <c r="I3692">
        <f>IF(COUNTIFS(Registros!$A$2:$A$6000,"CS",Registros!$B$2:$B$6000,$A3692)&gt;0,1,0)</f>
        <v>0</v>
      </c>
      <c r="J3692">
        <f>IF($I3692=1,SUMIFS(Registros!$I$2:$I$6000,Registros!$A$2:$A$6000,"CS",Registros!$B$2:$B$6000,$A3692),0)</f>
        <v>0</v>
      </c>
      <c r="K3692">
        <f>IF(COUNTIFS(Winback!$K$2:$K$300,$A3692)&gt;0,1,0)</f>
        <v>0</v>
      </c>
      <c r="L3692">
        <f>IF(AND($K3692=1,LEFT($A3692,3)="WB-"),SUMIFS(Winback!$D$2:$D$300,Winback!$K$2:$K$300,$A3692),0)</f>
        <v>0</v>
      </c>
      <c r="M3692">
        <f>IF(OR($E3692=1,$G3692=1,SUMIFS(Registros!$J$2:$J$6000,Registros!$B$2:$B$6000,$A3692)&gt;0),1,0)</f>
        <v>1</v>
      </c>
      <c r="N3692">
        <f>IF($J3692&gt;0,1,IF(COUNTIFS(Registros!$A$2:$A$6000,"CS",Registros!$B$2:$B$6000,$A3692,Registros!$K$2:$K$6000,"&lt;&gt;")&gt;0,1,0))</f>
        <v>0</v>
      </c>
      <c r="O3692" t="str">
        <f t="shared" si="285"/>
        <v>SOLO MÓVIL</v>
      </c>
      <c r="P3692" t="str">
        <f t="shared" si="286"/>
        <v>Ofrecer fijo + internet (FLBBTV)</v>
      </c>
      <c r="Q3692">
        <f t="shared" si="287"/>
        <v>15</v>
      </c>
      <c r="R3692">
        <f>IFERROR(VLOOKUP($A3692,Registros!$B$2:$G$6000,6,0),IFERROR(INDEX(Winback!$C$2:$C$300,MATCH($A3692,Winback!$K$2:$K$300,0)),""))</f>
        <v>0</v>
      </c>
      <c r="S3692" t="str">
        <f t="shared" si="288"/>
        <v>+MOV</v>
      </c>
      <c r="T3692">
        <f t="shared" si="289"/>
        <v>1</v>
      </c>
    </row>
    <row r="3693" spans="1:20" x14ac:dyDescent="0.35">
      <c r="A3693" t="s">
        <v>18193</v>
      </c>
      <c r="B3693" t="s">
        <v>18194</v>
      </c>
      <c r="C3693" t="s">
        <v>18195</v>
      </c>
      <c r="D3693" t="s">
        <v>18196</v>
      </c>
      <c r="E3693">
        <f>IF(COUNTIFS(Registros!$A$2:$A$6000,"NP",Registros!$B$2:$B$6000,$A3693)&gt;0,1,0)</f>
        <v>0</v>
      </c>
      <c r="F3693">
        <f>IF($E3693=1,SUMIFS(Registros!$F$2:$F$6000,Registros!$A$2:$A$6000,"NP",Registros!$B$2:$B$6000,$A3693),0)</f>
        <v>0</v>
      </c>
      <c r="G3693">
        <f>IF(COUNTIFS(Registros!$A$2:$A$6000,"MOV",Registros!$B$2:$B$6000,$A3693)&gt;0,1,0)</f>
        <v>1</v>
      </c>
      <c r="H3693">
        <f>IF($G3693=1,SUMIFS(Registros!$F$2:$F$6000,Registros!$A$2:$A$6000,"MOV",Registros!$B$2:$B$6000,$A3693),0)</f>
        <v>12</v>
      </c>
      <c r="I3693">
        <f>IF(COUNTIFS(Registros!$A$2:$A$6000,"CS",Registros!$B$2:$B$6000,$A3693)&gt;0,1,0)</f>
        <v>0</v>
      </c>
      <c r="J3693">
        <f>IF($I3693=1,SUMIFS(Registros!$I$2:$I$6000,Registros!$A$2:$A$6000,"CS",Registros!$B$2:$B$6000,$A3693),0)</f>
        <v>0</v>
      </c>
      <c r="K3693">
        <f>IF(COUNTIFS(Winback!$K$2:$K$300,$A3693)&gt;0,1,0)</f>
        <v>0</v>
      </c>
      <c r="L3693">
        <f>IF(AND($K3693=1,LEFT($A3693,3)="WB-"),SUMIFS(Winback!$D$2:$D$300,Winback!$K$2:$K$300,$A3693),0)</f>
        <v>0</v>
      </c>
      <c r="M3693">
        <f>IF(OR($E3693=1,$G3693=1,SUMIFS(Registros!$J$2:$J$6000,Registros!$B$2:$B$6000,$A3693)&gt;0),1,0)</f>
        <v>1</v>
      </c>
      <c r="N3693">
        <f>IF($J3693&gt;0,1,IF(COUNTIFS(Registros!$A$2:$A$6000,"CS",Registros!$B$2:$B$6000,$A3693,Registros!$K$2:$K$6000,"&lt;&gt;")&gt;0,1,0))</f>
        <v>0</v>
      </c>
      <c r="O3693" t="str">
        <f t="shared" si="285"/>
        <v>SOLO MÓVIL</v>
      </c>
      <c r="P3693" t="str">
        <f t="shared" si="286"/>
        <v>Ofrecer fijo + internet (FLBBTV)</v>
      </c>
      <c r="Q3693">
        <f t="shared" si="287"/>
        <v>12</v>
      </c>
      <c r="R3693">
        <f>IFERROR(VLOOKUP($A3693,Registros!$B$2:$G$6000,6,0),IFERROR(INDEX(Winback!$C$2:$C$300,MATCH($A3693,Winback!$K$2:$K$300,0)),""))</f>
        <v>0</v>
      </c>
      <c r="S3693" t="str">
        <f t="shared" si="288"/>
        <v>+MOV</v>
      </c>
      <c r="T3693">
        <f t="shared" si="289"/>
        <v>1</v>
      </c>
    </row>
    <row r="3694" spans="1:20" x14ac:dyDescent="0.35">
      <c r="A3694" t="s">
        <v>18198</v>
      </c>
      <c r="B3694" t="s">
        <v>18199</v>
      </c>
      <c r="C3694" t="s">
        <v>18200</v>
      </c>
      <c r="D3694" t="s">
        <v>18201</v>
      </c>
      <c r="E3694">
        <f>IF(COUNTIFS(Registros!$A$2:$A$6000,"NP",Registros!$B$2:$B$6000,$A3694)&gt;0,1,0)</f>
        <v>0</v>
      </c>
      <c r="F3694">
        <f>IF($E3694=1,SUMIFS(Registros!$F$2:$F$6000,Registros!$A$2:$A$6000,"NP",Registros!$B$2:$B$6000,$A3694),0)</f>
        <v>0</v>
      </c>
      <c r="G3694">
        <f>IF(COUNTIFS(Registros!$A$2:$A$6000,"MOV",Registros!$B$2:$B$6000,$A3694)&gt;0,1,0)</f>
        <v>1</v>
      </c>
      <c r="H3694">
        <f>IF($G3694=1,SUMIFS(Registros!$F$2:$F$6000,Registros!$A$2:$A$6000,"MOV",Registros!$B$2:$B$6000,$A3694),0)</f>
        <v>15</v>
      </c>
      <c r="I3694">
        <f>IF(COUNTIFS(Registros!$A$2:$A$6000,"CS",Registros!$B$2:$B$6000,$A3694)&gt;0,1,0)</f>
        <v>0</v>
      </c>
      <c r="J3694">
        <f>IF($I3694=1,SUMIFS(Registros!$I$2:$I$6000,Registros!$A$2:$A$6000,"CS",Registros!$B$2:$B$6000,$A3694),0)</f>
        <v>0</v>
      </c>
      <c r="K3694">
        <f>IF(COUNTIFS(Winback!$K$2:$K$300,$A3694)&gt;0,1,0)</f>
        <v>0</v>
      </c>
      <c r="L3694">
        <f>IF(AND($K3694=1,LEFT($A3694,3)="WB-"),SUMIFS(Winback!$D$2:$D$300,Winback!$K$2:$K$300,$A3694),0)</f>
        <v>0</v>
      </c>
      <c r="M3694">
        <f>IF(OR($E3694=1,$G3694=1,SUMIFS(Registros!$J$2:$J$6000,Registros!$B$2:$B$6000,$A3694)&gt;0),1,0)</f>
        <v>1</v>
      </c>
      <c r="N3694">
        <f>IF($J3694&gt;0,1,IF(COUNTIFS(Registros!$A$2:$A$6000,"CS",Registros!$B$2:$B$6000,$A3694,Registros!$K$2:$K$6000,"&lt;&gt;")&gt;0,1,0))</f>
        <v>0</v>
      </c>
      <c r="O3694" t="str">
        <f t="shared" si="285"/>
        <v>SOLO MÓVIL</v>
      </c>
      <c r="P3694" t="str">
        <f t="shared" si="286"/>
        <v>Ofrecer fijo + internet (FLBBTV)</v>
      </c>
      <c r="Q3694">
        <f t="shared" si="287"/>
        <v>15</v>
      </c>
      <c r="R3694">
        <f>IFERROR(VLOOKUP($A3694,Registros!$B$2:$G$6000,6,0),IFERROR(INDEX(Winback!$C$2:$C$300,MATCH($A3694,Winback!$K$2:$K$300,0)),""))</f>
        <v>0</v>
      </c>
      <c r="S3694" t="str">
        <f t="shared" si="288"/>
        <v>+MOV</v>
      </c>
      <c r="T3694">
        <f t="shared" si="289"/>
        <v>1</v>
      </c>
    </row>
    <row r="3695" spans="1:20" x14ac:dyDescent="0.35">
      <c r="A3695" t="s">
        <v>18203</v>
      </c>
      <c r="B3695" t="s">
        <v>18204</v>
      </c>
      <c r="C3695" t="s">
        <v>18205</v>
      </c>
      <c r="D3695" t="s">
        <v>18206</v>
      </c>
      <c r="E3695">
        <f>IF(COUNTIFS(Registros!$A$2:$A$6000,"NP",Registros!$B$2:$B$6000,$A3695)&gt;0,1,0)</f>
        <v>0</v>
      </c>
      <c r="F3695">
        <f>IF($E3695=1,SUMIFS(Registros!$F$2:$F$6000,Registros!$A$2:$A$6000,"NP",Registros!$B$2:$B$6000,$A3695),0)</f>
        <v>0</v>
      </c>
      <c r="G3695">
        <f>IF(COUNTIFS(Registros!$A$2:$A$6000,"MOV",Registros!$B$2:$B$6000,$A3695)&gt;0,1,0)</f>
        <v>1</v>
      </c>
      <c r="H3695">
        <f>IF($G3695=1,SUMIFS(Registros!$F$2:$F$6000,Registros!$A$2:$A$6000,"MOV",Registros!$B$2:$B$6000,$A3695),0)</f>
        <v>16.940000000000001</v>
      </c>
      <c r="I3695">
        <f>IF(COUNTIFS(Registros!$A$2:$A$6000,"CS",Registros!$B$2:$B$6000,$A3695)&gt;0,1,0)</f>
        <v>0</v>
      </c>
      <c r="J3695">
        <f>IF($I3695=1,SUMIFS(Registros!$I$2:$I$6000,Registros!$A$2:$A$6000,"CS",Registros!$B$2:$B$6000,$A3695),0)</f>
        <v>0</v>
      </c>
      <c r="K3695">
        <f>IF(COUNTIFS(Winback!$K$2:$K$300,$A3695)&gt;0,1,0)</f>
        <v>0</v>
      </c>
      <c r="L3695">
        <f>IF(AND($K3695=1,LEFT($A3695,3)="WB-"),SUMIFS(Winback!$D$2:$D$300,Winback!$K$2:$K$300,$A3695),0)</f>
        <v>0</v>
      </c>
      <c r="M3695">
        <f>IF(OR($E3695=1,$G3695=1,SUMIFS(Registros!$J$2:$J$6000,Registros!$B$2:$B$6000,$A3695)&gt;0),1,0)</f>
        <v>1</v>
      </c>
      <c r="N3695">
        <f>IF($J3695&gt;0,1,IF(COUNTIFS(Registros!$A$2:$A$6000,"CS",Registros!$B$2:$B$6000,$A3695,Registros!$K$2:$K$6000,"&lt;&gt;")&gt;0,1,0))</f>
        <v>0</v>
      </c>
      <c r="O3695" t="str">
        <f t="shared" si="285"/>
        <v>SOLO MÓVIL</v>
      </c>
      <c r="P3695" t="str">
        <f t="shared" si="286"/>
        <v>Ofrecer fijo + internet (FLBBTV)</v>
      </c>
      <c r="Q3695">
        <f t="shared" si="287"/>
        <v>16.940000000000001</v>
      </c>
      <c r="R3695">
        <f>IFERROR(VLOOKUP($A3695,Registros!$B$2:$G$6000,6,0),IFERROR(INDEX(Winback!$C$2:$C$300,MATCH($A3695,Winback!$K$2:$K$300,0)),""))</f>
        <v>0</v>
      </c>
      <c r="S3695" t="str">
        <f t="shared" si="288"/>
        <v>+MOV</v>
      </c>
      <c r="T3695">
        <f t="shared" si="289"/>
        <v>1</v>
      </c>
    </row>
    <row r="3696" spans="1:20" x14ac:dyDescent="0.35">
      <c r="A3696" t="s">
        <v>18207</v>
      </c>
      <c r="B3696" t="s">
        <v>18208</v>
      </c>
      <c r="C3696" t="s">
        <v>18209</v>
      </c>
      <c r="D3696" t="s">
        <v>18210</v>
      </c>
      <c r="E3696">
        <f>IF(COUNTIFS(Registros!$A$2:$A$6000,"NP",Registros!$B$2:$B$6000,$A3696)&gt;0,1,0)</f>
        <v>0</v>
      </c>
      <c r="F3696">
        <f>IF($E3696=1,SUMIFS(Registros!$F$2:$F$6000,Registros!$A$2:$A$6000,"NP",Registros!$B$2:$B$6000,$A3696),0)</f>
        <v>0</v>
      </c>
      <c r="G3696">
        <f>IF(COUNTIFS(Registros!$A$2:$A$6000,"MOV",Registros!$B$2:$B$6000,$A3696)&gt;0,1,0)</f>
        <v>1</v>
      </c>
      <c r="H3696">
        <f>IF($G3696=1,SUMIFS(Registros!$F$2:$F$6000,Registros!$A$2:$A$6000,"MOV",Registros!$B$2:$B$6000,$A3696),0)</f>
        <v>15</v>
      </c>
      <c r="I3696">
        <f>IF(COUNTIFS(Registros!$A$2:$A$6000,"CS",Registros!$B$2:$B$6000,$A3696)&gt;0,1,0)</f>
        <v>0</v>
      </c>
      <c r="J3696">
        <f>IF($I3696=1,SUMIFS(Registros!$I$2:$I$6000,Registros!$A$2:$A$6000,"CS",Registros!$B$2:$B$6000,$A3696),0)</f>
        <v>0</v>
      </c>
      <c r="K3696">
        <f>IF(COUNTIFS(Winback!$K$2:$K$300,$A3696)&gt;0,1,0)</f>
        <v>0</v>
      </c>
      <c r="L3696">
        <f>IF(AND($K3696=1,LEFT($A3696,3)="WB-"),SUMIFS(Winback!$D$2:$D$300,Winback!$K$2:$K$300,$A3696),0)</f>
        <v>0</v>
      </c>
      <c r="M3696">
        <f>IF(OR($E3696=1,$G3696=1,SUMIFS(Registros!$J$2:$J$6000,Registros!$B$2:$B$6000,$A3696)&gt;0),1,0)</f>
        <v>1</v>
      </c>
      <c r="N3696">
        <f>IF($J3696&gt;0,1,IF(COUNTIFS(Registros!$A$2:$A$6000,"CS",Registros!$B$2:$B$6000,$A3696,Registros!$K$2:$K$6000,"&lt;&gt;")&gt;0,1,0))</f>
        <v>0</v>
      </c>
      <c r="O3696" t="str">
        <f t="shared" si="285"/>
        <v>SOLO MÓVIL</v>
      </c>
      <c r="P3696" t="str">
        <f t="shared" si="286"/>
        <v>Ofrecer fijo + internet (FLBBTV)</v>
      </c>
      <c r="Q3696">
        <f t="shared" si="287"/>
        <v>15</v>
      </c>
      <c r="R3696">
        <f>IFERROR(VLOOKUP($A3696,Registros!$B$2:$G$6000,6,0),IFERROR(INDEX(Winback!$C$2:$C$300,MATCH($A3696,Winback!$K$2:$K$300,0)),""))</f>
        <v>0</v>
      </c>
      <c r="S3696" t="str">
        <f t="shared" si="288"/>
        <v>+MOV</v>
      </c>
      <c r="T3696">
        <f t="shared" si="289"/>
        <v>1</v>
      </c>
    </row>
    <row r="3697" spans="1:20" x14ac:dyDescent="0.35">
      <c r="A3697" t="s">
        <v>18212</v>
      </c>
      <c r="B3697" t="s">
        <v>18213</v>
      </c>
      <c r="C3697" t="s">
        <v>18214</v>
      </c>
      <c r="D3697" t="s">
        <v>18215</v>
      </c>
      <c r="E3697">
        <f>IF(COUNTIFS(Registros!$A$2:$A$6000,"NP",Registros!$B$2:$B$6000,$A3697)&gt;0,1,0)</f>
        <v>0</v>
      </c>
      <c r="F3697">
        <f>IF($E3697=1,SUMIFS(Registros!$F$2:$F$6000,Registros!$A$2:$A$6000,"NP",Registros!$B$2:$B$6000,$A3697),0)</f>
        <v>0</v>
      </c>
      <c r="G3697">
        <f>IF(COUNTIFS(Registros!$A$2:$A$6000,"MOV",Registros!$B$2:$B$6000,$A3697)&gt;0,1,0)</f>
        <v>1</v>
      </c>
      <c r="H3697">
        <f>IF($G3697=1,SUMIFS(Registros!$F$2:$F$6000,Registros!$A$2:$A$6000,"MOV",Registros!$B$2:$B$6000,$A3697),0)</f>
        <v>20</v>
      </c>
      <c r="I3697">
        <f>IF(COUNTIFS(Registros!$A$2:$A$6000,"CS",Registros!$B$2:$B$6000,$A3697)&gt;0,1,0)</f>
        <v>0</v>
      </c>
      <c r="J3697">
        <f>IF($I3697=1,SUMIFS(Registros!$I$2:$I$6000,Registros!$A$2:$A$6000,"CS",Registros!$B$2:$B$6000,$A3697),0)</f>
        <v>0</v>
      </c>
      <c r="K3697">
        <f>IF(COUNTIFS(Winback!$K$2:$K$300,$A3697)&gt;0,1,0)</f>
        <v>0</v>
      </c>
      <c r="L3697">
        <f>IF(AND($K3697=1,LEFT($A3697,3)="WB-"),SUMIFS(Winback!$D$2:$D$300,Winback!$K$2:$K$300,$A3697),0)</f>
        <v>0</v>
      </c>
      <c r="M3697">
        <f>IF(OR($E3697=1,$G3697=1,SUMIFS(Registros!$J$2:$J$6000,Registros!$B$2:$B$6000,$A3697)&gt;0),1,0)</f>
        <v>1</v>
      </c>
      <c r="N3697">
        <f>IF($J3697&gt;0,1,IF(COUNTIFS(Registros!$A$2:$A$6000,"CS",Registros!$B$2:$B$6000,$A3697,Registros!$K$2:$K$6000,"&lt;&gt;")&gt;0,1,0))</f>
        <v>0</v>
      </c>
      <c r="O3697" t="str">
        <f t="shared" si="285"/>
        <v>SOLO MÓVIL</v>
      </c>
      <c r="P3697" t="str">
        <f t="shared" si="286"/>
        <v>Ofrecer fijo + internet (FLBBTV)</v>
      </c>
      <c r="Q3697">
        <f t="shared" si="287"/>
        <v>20</v>
      </c>
      <c r="R3697">
        <f>IFERROR(VLOOKUP($A3697,Registros!$B$2:$G$6000,6,0),IFERROR(INDEX(Winback!$C$2:$C$300,MATCH($A3697,Winback!$K$2:$K$300,0)),""))</f>
        <v>0</v>
      </c>
      <c r="S3697" t="str">
        <f t="shared" si="288"/>
        <v>+MOV</v>
      </c>
      <c r="T3697">
        <f t="shared" si="289"/>
        <v>1</v>
      </c>
    </row>
    <row r="3698" spans="1:20" x14ac:dyDescent="0.35">
      <c r="A3698" t="s">
        <v>18217</v>
      </c>
      <c r="B3698" t="s">
        <v>18218</v>
      </c>
      <c r="C3698" t="s">
        <v>18219</v>
      </c>
      <c r="D3698" t="s">
        <v>18220</v>
      </c>
      <c r="E3698">
        <f>IF(COUNTIFS(Registros!$A$2:$A$6000,"NP",Registros!$B$2:$B$6000,$A3698)&gt;0,1,0)</f>
        <v>0</v>
      </c>
      <c r="F3698">
        <f>IF($E3698=1,SUMIFS(Registros!$F$2:$F$6000,Registros!$A$2:$A$6000,"NP",Registros!$B$2:$B$6000,$A3698),0)</f>
        <v>0</v>
      </c>
      <c r="G3698">
        <f>IF(COUNTIFS(Registros!$A$2:$A$6000,"MOV",Registros!$B$2:$B$6000,$A3698)&gt;0,1,0)</f>
        <v>1</v>
      </c>
      <c r="H3698">
        <f>IF($G3698=1,SUMIFS(Registros!$F$2:$F$6000,Registros!$A$2:$A$6000,"MOV",Registros!$B$2:$B$6000,$A3698),0)</f>
        <v>15</v>
      </c>
      <c r="I3698">
        <f>IF(COUNTIFS(Registros!$A$2:$A$6000,"CS",Registros!$B$2:$B$6000,$A3698)&gt;0,1,0)</f>
        <v>0</v>
      </c>
      <c r="J3698">
        <f>IF($I3698=1,SUMIFS(Registros!$I$2:$I$6000,Registros!$A$2:$A$6000,"CS",Registros!$B$2:$B$6000,$A3698),0)</f>
        <v>0</v>
      </c>
      <c r="K3698">
        <f>IF(COUNTIFS(Winback!$K$2:$K$300,$A3698)&gt;0,1,0)</f>
        <v>0</v>
      </c>
      <c r="L3698">
        <f>IF(AND($K3698=1,LEFT($A3698,3)="WB-"),SUMIFS(Winback!$D$2:$D$300,Winback!$K$2:$K$300,$A3698),0)</f>
        <v>0</v>
      </c>
      <c r="M3698">
        <f>IF(OR($E3698=1,$G3698=1,SUMIFS(Registros!$J$2:$J$6000,Registros!$B$2:$B$6000,$A3698)&gt;0),1,0)</f>
        <v>1</v>
      </c>
      <c r="N3698">
        <f>IF($J3698&gt;0,1,IF(COUNTIFS(Registros!$A$2:$A$6000,"CS",Registros!$B$2:$B$6000,$A3698,Registros!$K$2:$K$6000,"&lt;&gt;")&gt;0,1,0))</f>
        <v>0</v>
      </c>
      <c r="O3698" t="str">
        <f t="shared" si="285"/>
        <v>SOLO MÓVIL</v>
      </c>
      <c r="P3698" t="str">
        <f t="shared" si="286"/>
        <v>Ofrecer fijo + internet (FLBBTV)</v>
      </c>
      <c r="Q3698">
        <f t="shared" si="287"/>
        <v>15</v>
      </c>
      <c r="R3698">
        <f>IFERROR(VLOOKUP($A3698,Registros!$B$2:$G$6000,6,0),IFERROR(INDEX(Winback!$C$2:$C$300,MATCH($A3698,Winback!$K$2:$K$300,0)),""))</f>
        <v>0</v>
      </c>
      <c r="S3698" t="str">
        <f t="shared" si="288"/>
        <v>+MOV</v>
      </c>
      <c r="T3698">
        <f t="shared" si="289"/>
        <v>1</v>
      </c>
    </row>
    <row r="3699" spans="1:20" x14ac:dyDescent="0.35">
      <c r="A3699" t="s">
        <v>18222</v>
      </c>
      <c r="B3699" t="s">
        <v>18223</v>
      </c>
      <c r="C3699" t="s">
        <v>18224</v>
      </c>
      <c r="D3699" t="s">
        <v>18225</v>
      </c>
      <c r="E3699">
        <f>IF(COUNTIFS(Registros!$A$2:$A$6000,"NP",Registros!$B$2:$B$6000,$A3699)&gt;0,1,0)</f>
        <v>0</v>
      </c>
      <c r="F3699">
        <f>IF($E3699=1,SUMIFS(Registros!$F$2:$F$6000,Registros!$A$2:$A$6000,"NP",Registros!$B$2:$B$6000,$A3699),0)</f>
        <v>0</v>
      </c>
      <c r="G3699">
        <f>IF(COUNTIFS(Registros!$A$2:$A$6000,"MOV",Registros!$B$2:$B$6000,$A3699)&gt;0,1,0)</f>
        <v>1</v>
      </c>
      <c r="H3699">
        <f>IF($G3699=1,SUMIFS(Registros!$F$2:$F$6000,Registros!$A$2:$A$6000,"MOV",Registros!$B$2:$B$6000,$A3699),0)</f>
        <v>30</v>
      </c>
      <c r="I3699">
        <f>IF(COUNTIFS(Registros!$A$2:$A$6000,"CS",Registros!$B$2:$B$6000,$A3699)&gt;0,1,0)</f>
        <v>0</v>
      </c>
      <c r="J3699">
        <f>IF($I3699=1,SUMIFS(Registros!$I$2:$I$6000,Registros!$A$2:$A$6000,"CS",Registros!$B$2:$B$6000,$A3699),0)</f>
        <v>0</v>
      </c>
      <c r="K3699">
        <f>IF(COUNTIFS(Winback!$K$2:$K$300,$A3699)&gt;0,1,0)</f>
        <v>0</v>
      </c>
      <c r="L3699">
        <f>IF(AND($K3699=1,LEFT($A3699,3)="WB-"),SUMIFS(Winback!$D$2:$D$300,Winback!$K$2:$K$300,$A3699),0)</f>
        <v>0</v>
      </c>
      <c r="M3699">
        <f>IF(OR($E3699=1,$G3699=1,SUMIFS(Registros!$J$2:$J$6000,Registros!$B$2:$B$6000,$A3699)&gt;0),1,0)</f>
        <v>1</v>
      </c>
      <c r="N3699">
        <f>IF($J3699&gt;0,1,IF(COUNTIFS(Registros!$A$2:$A$6000,"CS",Registros!$B$2:$B$6000,$A3699,Registros!$K$2:$K$6000,"&lt;&gt;")&gt;0,1,0))</f>
        <v>0</v>
      </c>
      <c r="O3699" t="str">
        <f t="shared" si="285"/>
        <v>SOLO MÓVIL</v>
      </c>
      <c r="P3699" t="str">
        <f t="shared" si="286"/>
        <v>Ofrecer fijo + internet (FLBBTV)</v>
      </c>
      <c r="Q3699">
        <f t="shared" si="287"/>
        <v>30</v>
      </c>
      <c r="R3699">
        <f>IFERROR(VLOOKUP($A3699,Registros!$B$2:$G$6000,6,0),IFERROR(INDEX(Winback!$C$2:$C$300,MATCH($A3699,Winback!$K$2:$K$300,0)),""))</f>
        <v>0</v>
      </c>
      <c r="S3699" t="str">
        <f t="shared" si="288"/>
        <v>+MOV</v>
      </c>
      <c r="T3699">
        <f t="shared" si="289"/>
        <v>1</v>
      </c>
    </row>
    <row r="3700" spans="1:20" x14ac:dyDescent="0.35">
      <c r="A3700" t="s">
        <v>18227</v>
      </c>
      <c r="B3700" t="s">
        <v>18228</v>
      </c>
      <c r="C3700" t="s">
        <v>18229</v>
      </c>
      <c r="D3700" t="s">
        <v>18230</v>
      </c>
      <c r="E3700">
        <f>IF(COUNTIFS(Registros!$A$2:$A$6000,"NP",Registros!$B$2:$B$6000,$A3700)&gt;0,1,0)</f>
        <v>0</v>
      </c>
      <c r="F3700">
        <f>IF($E3700=1,SUMIFS(Registros!$F$2:$F$6000,Registros!$A$2:$A$6000,"NP",Registros!$B$2:$B$6000,$A3700),0)</f>
        <v>0</v>
      </c>
      <c r="G3700">
        <f>IF(COUNTIFS(Registros!$A$2:$A$6000,"MOV",Registros!$B$2:$B$6000,$A3700)&gt;0,1,0)</f>
        <v>1</v>
      </c>
      <c r="H3700">
        <f>IF($G3700=1,SUMIFS(Registros!$F$2:$F$6000,Registros!$A$2:$A$6000,"MOV",Registros!$B$2:$B$6000,$A3700),0)</f>
        <v>15</v>
      </c>
      <c r="I3700">
        <f>IF(COUNTIFS(Registros!$A$2:$A$6000,"CS",Registros!$B$2:$B$6000,$A3700)&gt;0,1,0)</f>
        <v>0</v>
      </c>
      <c r="J3700">
        <f>IF($I3700=1,SUMIFS(Registros!$I$2:$I$6000,Registros!$A$2:$A$6000,"CS",Registros!$B$2:$B$6000,$A3700),0)</f>
        <v>0</v>
      </c>
      <c r="K3700">
        <f>IF(COUNTIFS(Winback!$K$2:$K$300,$A3700)&gt;0,1,0)</f>
        <v>0</v>
      </c>
      <c r="L3700">
        <f>IF(AND($K3700=1,LEFT($A3700,3)="WB-"),SUMIFS(Winback!$D$2:$D$300,Winback!$K$2:$K$300,$A3700),0)</f>
        <v>0</v>
      </c>
      <c r="M3700">
        <f>IF(OR($E3700=1,$G3700=1,SUMIFS(Registros!$J$2:$J$6000,Registros!$B$2:$B$6000,$A3700)&gt;0),1,0)</f>
        <v>1</v>
      </c>
      <c r="N3700">
        <f>IF($J3700&gt;0,1,IF(COUNTIFS(Registros!$A$2:$A$6000,"CS",Registros!$B$2:$B$6000,$A3700,Registros!$K$2:$K$6000,"&lt;&gt;")&gt;0,1,0))</f>
        <v>0</v>
      </c>
      <c r="O3700" t="str">
        <f t="shared" si="285"/>
        <v>SOLO MÓVIL</v>
      </c>
      <c r="P3700" t="str">
        <f t="shared" si="286"/>
        <v>Ofrecer fijo + internet (FLBBTV)</v>
      </c>
      <c r="Q3700">
        <f t="shared" si="287"/>
        <v>15</v>
      </c>
      <c r="R3700">
        <f>IFERROR(VLOOKUP($A3700,Registros!$B$2:$G$6000,6,0),IFERROR(INDEX(Winback!$C$2:$C$300,MATCH($A3700,Winback!$K$2:$K$300,0)),""))</f>
        <v>0</v>
      </c>
      <c r="S3700" t="str">
        <f t="shared" si="288"/>
        <v>+MOV</v>
      </c>
      <c r="T3700">
        <f t="shared" si="289"/>
        <v>1</v>
      </c>
    </row>
    <row r="3701" spans="1:20" x14ac:dyDescent="0.35">
      <c r="A3701" t="s">
        <v>18232</v>
      </c>
      <c r="B3701" t="s">
        <v>18233</v>
      </c>
      <c r="C3701" t="s">
        <v>18234</v>
      </c>
      <c r="D3701" t="s">
        <v>18235</v>
      </c>
      <c r="E3701">
        <f>IF(COUNTIFS(Registros!$A$2:$A$6000,"NP",Registros!$B$2:$B$6000,$A3701)&gt;0,1,0)</f>
        <v>0</v>
      </c>
      <c r="F3701">
        <f>IF($E3701=1,SUMIFS(Registros!$F$2:$F$6000,Registros!$A$2:$A$6000,"NP",Registros!$B$2:$B$6000,$A3701),0)</f>
        <v>0</v>
      </c>
      <c r="G3701">
        <f>IF(COUNTIFS(Registros!$A$2:$A$6000,"MOV",Registros!$B$2:$B$6000,$A3701)&gt;0,1,0)</f>
        <v>1</v>
      </c>
      <c r="H3701">
        <f>IF($G3701=1,SUMIFS(Registros!$F$2:$F$6000,Registros!$A$2:$A$6000,"MOV",Registros!$B$2:$B$6000,$A3701),0)</f>
        <v>32.5</v>
      </c>
      <c r="I3701">
        <f>IF(COUNTIFS(Registros!$A$2:$A$6000,"CS",Registros!$B$2:$B$6000,$A3701)&gt;0,1,0)</f>
        <v>0</v>
      </c>
      <c r="J3701">
        <f>IF($I3701=1,SUMIFS(Registros!$I$2:$I$6000,Registros!$A$2:$A$6000,"CS",Registros!$B$2:$B$6000,$A3701),0)</f>
        <v>0</v>
      </c>
      <c r="K3701">
        <f>IF(COUNTIFS(Winback!$K$2:$K$300,$A3701)&gt;0,1,0)</f>
        <v>0</v>
      </c>
      <c r="L3701">
        <f>IF(AND($K3701=1,LEFT($A3701,3)="WB-"),SUMIFS(Winback!$D$2:$D$300,Winback!$K$2:$K$300,$A3701),0)</f>
        <v>0</v>
      </c>
      <c r="M3701">
        <f>IF(OR($E3701=1,$G3701=1,SUMIFS(Registros!$J$2:$J$6000,Registros!$B$2:$B$6000,$A3701)&gt;0),1,0)</f>
        <v>1</v>
      </c>
      <c r="N3701">
        <f>IF($J3701&gt;0,1,IF(COUNTIFS(Registros!$A$2:$A$6000,"CS",Registros!$B$2:$B$6000,$A3701,Registros!$K$2:$K$6000,"&lt;&gt;")&gt;0,1,0))</f>
        <v>0</v>
      </c>
      <c r="O3701" t="str">
        <f t="shared" si="285"/>
        <v>SOLO MÓVIL</v>
      </c>
      <c r="P3701" t="str">
        <f t="shared" si="286"/>
        <v>Ofrecer fijo + internet (FLBBTV)</v>
      </c>
      <c r="Q3701">
        <f t="shared" si="287"/>
        <v>32.5</v>
      </c>
      <c r="R3701">
        <f>IFERROR(VLOOKUP($A3701,Registros!$B$2:$G$6000,6,0),IFERROR(INDEX(Winback!$C$2:$C$300,MATCH($A3701,Winback!$K$2:$K$300,0)),""))</f>
        <v>0</v>
      </c>
      <c r="S3701" t="str">
        <f t="shared" si="288"/>
        <v>+MOV</v>
      </c>
      <c r="T3701">
        <f t="shared" si="289"/>
        <v>1</v>
      </c>
    </row>
    <row r="3702" spans="1:20" x14ac:dyDescent="0.35">
      <c r="A3702" t="s">
        <v>18237</v>
      </c>
      <c r="B3702" t="s">
        <v>18238</v>
      </c>
      <c r="C3702" t="s">
        <v>18239</v>
      </c>
      <c r="D3702" t="s">
        <v>18240</v>
      </c>
      <c r="E3702">
        <f>IF(COUNTIFS(Registros!$A$2:$A$6000,"NP",Registros!$B$2:$B$6000,$A3702)&gt;0,1,0)</f>
        <v>0</v>
      </c>
      <c r="F3702">
        <f>IF($E3702=1,SUMIFS(Registros!$F$2:$F$6000,Registros!$A$2:$A$6000,"NP",Registros!$B$2:$B$6000,$A3702),0)</f>
        <v>0</v>
      </c>
      <c r="G3702">
        <f>IF(COUNTIFS(Registros!$A$2:$A$6000,"MOV",Registros!$B$2:$B$6000,$A3702)&gt;0,1,0)</f>
        <v>1</v>
      </c>
      <c r="H3702">
        <f>IF($G3702=1,SUMIFS(Registros!$F$2:$F$6000,Registros!$A$2:$A$6000,"MOV",Registros!$B$2:$B$6000,$A3702),0)</f>
        <v>15</v>
      </c>
      <c r="I3702">
        <f>IF(COUNTIFS(Registros!$A$2:$A$6000,"CS",Registros!$B$2:$B$6000,$A3702)&gt;0,1,0)</f>
        <v>0</v>
      </c>
      <c r="J3702">
        <f>IF($I3702=1,SUMIFS(Registros!$I$2:$I$6000,Registros!$A$2:$A$6000,"CS",Registros!$B$2:$B$6000,$A3702),0)</f>
        <v>0</v>
      </c>
      <c r="K3702">
        <f>IF(COUNTIFS(Winback!$K$2:$K$300,$A3702)&gt;0,1,0)</f>
        <v>0</v>
      </c>
      <c r="L3702">
        <f>IF(AND($K3702=1,LEFT($A3702,3)="WB-"),SUMIFS(Winback!$D$2:$D$300,Winback!$K$2:$K$300,$A3702),0)</f>
        <v>0</v>
      </c>
      <c r="M3702">
        <f>IF(OR($E3702=1,$G3702=1,SUMIFS(Registros!$J$2:$J$6000,Registros!$B$2:$B$6000,$A3702)&gt;0),1,0)</f>
        <v>1</v>
      </c>
      <c r="N3702">
        <f>IF($J3702&gt;0,1,IF(COUNTIFS(Registros!$A$2:$A$6000,"CS",Registros!$B$2:$B$6000,$A3702,Registros!$K$2:$K$6000,"&lt;&gt;")&gt;0,1,0))</f>
        <v>0</v>
      </c>
      <c r="O3702" t="str">
        <f t="shared" si="285"/>
        <v>SOLO MÓVIL</v>
      </c>
      <c r="P3702" t="str">
        <f t="shared" si="286"/>
        <v>Ofrecer fijo + internet (FLBBTV)</v>
      </c>
      <c r="Q3702">
        <f t="shared" si="287"/>
        <v>15</v>
      </c>
      <c r="R3702">
        <f>IFERROR(VLOOKUP($A3702,Registros!$B$2:$G$6000,6,0),IFERROR(INDEX(Winback!$C$2:$C$300,MATCH($A3702,Winback!$K$2:$K$300,0)),""))</f>
        <v>0</v>
      </c>
      <c r="S3702" t="str">
        <f t="shared" si="288"/>
        <v>+MOV</v>
      </c>
      <c r="T3702">
        <f t="shared" si="289"/>
        <v>1</v>
      </c>
    </row>
    <row r="3703" spans="1:20" x14ac:dyDescent="0.35">
      <c r="A3703" t="s">
        <v>18242</v>
      </c>
      <c r="B3703" t="s">
        <v>18243</v>
      </c>
      <c r="C3703" t="s">
        <v>18244</v>
      </c>
      <c r="D3703" t="s">
        <v>18245</v>
      </c>
      <c r="E3703">
        <f>IF(COUNTIFS(Registros!$A$2:$A$6000,"NP",Registros!$B$2:$B$6000,$A3703)&gt;0,1,0)</f>
        <v>0</v>
      </c>
      <c r="F3703">
        <f>IF($E3703=1,SUMIFS(Registros!$F$2:$F$6000,Registros!$A$2:$A$6000,"NP",Registros!$B$2:$B$6000,$A3703),0)</f>
        <v>0</v>
      </c>
      <c r="G3703">
        <f>IF(COUNTIFS(Registros!$A$2:$A$6000,"MOV",Registros!$B$2:$B$6000,$A3703)&gt;0,1,0)</f>
        <v>1</v>
      </c>
      <c r="H3703">
        <f>IF($G3703=1,SUMIFS(Registros!$F$2:$F$6000,Registros!$A$2:$A$6000,"MOV",Registros!$B$2:$B$6000,$A3703),0)</f>
        <v>15</v>
      </c>
      <c r="I3703">
        <f>IF(COUNTIFS(Registros!$A$2:$A$6000,"CS",Registros!$B$2:$B$6000,$A3703)&gt;0,1,0)</f>
        <v>0</v>
      </c>
      <c r="J3703">
        <f>IF($I3703=1,SUMIFS(Registros!$I$2:$I$6000,Registros!$A$2:$A$6000,"CS",Registros!$B$2:$B$6000,$A3703),0)</f>
        <v>0</v>
      </c>
      <c r="K3703">
        <f>IF(COUNTIFS(Winback!$K$2:$K$300,$A3703)&gt;0,1,0)</f>
        <v>0</v>
      </c>
      <c r="L3703">
        <f>IF(AND($K3703=1,LEFT($A3703,3)="WB-"),SUMIFS(Winback!$D$2:$D$300,Winback!$K$2:$K$300,$A3703),0)</f>
        <v>0</v>
      </c>
      <c r="M3703">
        <f>IF(OR($E3703=1,$G3703=1,SUMIFS(Registros!$J$2:$J$6000,Registros!$B$2:$B$6000,$A3703)&gt;0),1,0)</f>
        <v>1</v>
      </c>
      <c r="N3703">
        <f>IF($J3703&gt;0,1,IF(COUNTIFS(Registros!$A$2:$A$6000,"CS",Registros!$B$2:$B$6000,$A3703,Registros!$K$2:$K$6000,"&lt;&gt;")&gt;0,1,0))</f>
        <v>0</v>
      </c>
      <c r="O3703" t="str">
        <f t="shared" si="285"/>
        <v>SOLO MÓVIL</v>
      </c>
      <c r="P3703" t="str">
        <f t="shared" si="286"/>
        <v>Ofrecer fijo + internet (FLBBTV)</v>
      </c>
      <c r="Q3703">
        <f t="shared" si="287"/>
        <v>15</v>
      </c>
      <c r="R3703">
        <f>IFERROR(VLOOKUP($A3703,Registros!$B$2:$G$6000,6,0),IFERROR(INDEX(Winback!$C$2:$C$300,MATCH($A3703,Winback!$K$2:$K$300,0)),""))</f>
        <v>0</v>
      </c>
      <c r="S3703" t="str">
        <f t="shared" si="288"/>
        <v>+MOV</v>
      </c>
      <c r="T3703">
        <f t="shared" si="289"/>
        <v>1</v>
      </c>
    </row>
    <row r="3704" spans="1:20" x14ac:dyDescent="0.35">
      <c r="A3704" t="s">
        <v>18247</v>
      </c>
      <c r="B3704" t="s">
        <v>18248</v>
      </c>
      <c r="C3704" t="s">
        <v>18249</v>
      </c>
      <c r="D3704" t="s">
        <v>18250</v>
      </c>
      <c r="E3704">
        <f>IF(COUNTIFS(Registros!$A$2:$A$6000,"NP",Registros!$B$2:$B$6000,$A3704)&gt;0,1,0)</f>
        <v>0</v>
      </c>
      <c r="F3704">
        <f>IF($E3704=1,SUMIFS(Registros!$F$2:$F$6000,Registros!$A$2:$A$6000,"NP",Registros!$B$2:$B$6000,$A3704),0)</f>
        <v>0</v>
      </c>
      <c r="G3704">
        <f>IF(COUNTIFS(Registros!$A$2:$A$6000,"MOV",Registros!$B$2:$B$6000,$A3704)&gt;0,1,0)</f>
        <v>1</v>
      </c>
      <c r="H3704">
        <f>IF($G3704=1,SUMIFS(Registros!$F$2:$F$6000,Registros!$A$2:$A$6000,"MOV",Registros!$B$2:$B$6000,$A3704),0)</f>
        <v>15</v>
      </c>
      <c r="I3704">
        <f>IF(COUNTIFS(Registros!$A$2:$A$6000,"CS",Registros!$B$2:$B$6000,$A3704)&gt;0,1,0)</f>
        <v>0</v>
      </c>
      <c r="J3704">
        <f>IF($I3704=1,SUMIFS(Registros!$I$2:$I$6000,Registros!$A$2:$A$6000,"CS",Registros!$B$2:$B$6000,$A3704),0)</f>
        <v>0</v>
      </c>
      <c r="K3704">
        <f>IF(COUNTIFS(Winback!$K$2:$K$300,$A3704)&gt;0,1,0)</f>
        <v>0</v>
      </c>
      <c r="L3704">
        <f>IF(AND($K3704=1,LEFT($A3704,3)="WB-"),SUMIFS(Winback!$D$2:$D$300,Winback!$K$2:$K$300,$A3704),0)</f>
        <v>0</v>
      </c>
      <c r="M3704">
        <f>IF(OR($E3704=1,$G3704=1,SUMIFS(Registros!$J$2:$J$6000,Registros!$B$2:$B$6000,$A3704)&gt;0),1,0)</f>
        <v>1</v>
      </c>
      <c r="N3704">
        <f>IF($J3704&gt;0,1,IF(COUNTIFS(Registros!$A$2:$A$6000,"CS",Registros!$B$2:$B$6000,$A3704,Registros!$K$2:$K$6000,"&lt;&gt;")&gt;0,1,0))</f>
        <v>0</v>
      </c>
      <c r="O3704" t="str">
        <f t="shared" si="285"/>
        <v>SOLO MÓVIL</v>
      </c>
      <c r="P3704" t="str">
        <f t="shared" si="286"/>
        <v>Ofrecer fijo + internet (FLBBTV)</v>
      </c>
      <c r="Q3704">
        <f t="shared" si="287"/>
        <v>15</v>
      </c>
      <c r="R3704">
        <f>IFERROR(VLOOKUP($A3704,Registros!$B$2:$G$6000,6,0),IFERROR(INDEX(Winback!$C$2:$C$300,MATCH($A3704,Winback!$K$2:$K$300,0)),""))</f>
        <v>0</v>
      </c>
      <c r="S3704" t="str">
        <f t="shared" si="288"/>
        <v>+MOV</v>
      </c>
      <c r="T3704">
        <f t="shared" si="289"/>
        <v>1</v>
      </c>
    </row>
    <row r="3705" spans="1:20" x14ac:dyDescent="0.35">
      <c r="A3705" t="s">
        <v>18252</v>
      </c>
      <c r="B3705" t="s">
        <v>18253</v>
      </c>
      <c r="C3705" t="s">
        <v>18254</v>
      </c>
      <c r="D3705" t="s">
        <v>18255</v>
      </c>
      <c r="E3705">
        <f>IF(COUNTIFS(Registros!$A$2:$A$6000,"NP",Registros!$B$2:$B$6000,$A3705)&gt;0,1,0)</f>
        <v>0</v>
      </c>
      <c r="F3705">
        <f>IF($E3705=1,SUMIFS(Registros!$F$2:$F$6000,Registros!$A$2:$A$6000,"NP",Registros!$B$2:$B$6000,$A3705),0)</f>
        <v>0</v>
      </c>
      <c r="G3705">
        <f>IF(COUNTIFS(Registros!$A$2:$A$6000,"MOV",Registros!$B$2:$B$6000,$A3705)&gt;0,1,0)</f>
        <v>1</v>
      </c>
      <c r="H3705">
        <f>IF($G3705=1,SUMIFS(Registros!$F$2:$F$6000,Registros!$A$2:$A$6000,"MOV",Registros!$B$2:$B$6000,$A3705),0)</f>
        <v>42</v>
      </c>
      <c r="I3705">
        <f>IF(COUNTIFS(Registros!$A$2:$A$6000,"CS",Registros!$B$2:$B$6000,$A3705)&gt;0,1,0)</f>
        <v>0</v>
      </c>
      <c r="J3705">
        <f>IF($I3705=1,SUMIFS(Registros!$I$2:$I$6000,Registros!$A$2:$A$6000,"CS",Registros!$B$2:$B$6000,$A3705),0)</f>
        <v>0</v>
      </c>
      <c r="K3705">
        <f>IF(COUNTIFS(Winback!$K$2:$K$300,$A3705)&gt;0,1,0)</f>
        <v>0</v>
      </c>
      <c r="L3705">
        <f>IF(AND($K3705=1,LEFT($A3705,3)="WB-"),SUMIFS(Winback!$D$2:$D$300,Winback!$K$2:$K$300,$A3705),0)</f>
        <v>0</v>
      </c>
      <c r="M3705">
        <f>IF(OR($E3705=1,$G3705=1,SUMIFS(Registros!$J$2:$J$6000,Registros!$B$2:$B$6000,$A3705)&gt;0),1,0)</f>
        <v>1</v>
      </c>
      <c r="N3705">
        <f>IF($J3705&gt;0,1,IF(COUNTIFS(Registros!$A$2:$A$6000,"CS",Registros!$B$2:$B$6000,$A3705,Registros!$K$2:$K$6000,"&lt;&gt;")&gt;0,1,0))</f>
        <v>0</v>
      </c>
      <c r="O3705" t="str">
        <f t="shared" si="285"/>
        <v>SOLO MÓVIL</v>
      </c>
      <c r="P3705" t="str">
        <f t="shared" si="286"/>
        <v>Ofrecer fijo + internet (FLBBTV)</v>
      </c>
      <c r="Q3705">
        <f t="shared" si="287"/>
        <v>42</v>
      </c>
      <c r="R3705">
        <f>IFERROR(VLOOKUP($A3705,Registros!$B$2:$G$6000,6,0),IFERROR(INDEX(Winback!$C$2:$C$300,MATCH($A3705,Winback!$K$2:$K$300,0)),""))</f>
        <v>0</v>
      </c>
      <c r="S3705" t="str">
        <f t="shared" si="288"/>
        <v>+MOV</v>
      </c>
      <c r="T3705">
        <f t="shared" si="289"/>
        <v>1</v>
      </c>
    </row>
    <row r="3706" spans="1:20" x14ac:dyDescent="0.35">
      <c r="A3706" t="s">
        <v>18257</v>
      </c>
      <c r="B3706" t="s">
        <v>18258</v>
      </c>
      <c r="C3706" t="s">
        <v>18259</v>
      </c>
      <c r="D3706" t="s">
        <v>18260</v>
      </c>
      <c r="E3706">
        <f>IF(COUNTIFS(Registros!$A$2:$A$6000,"NP",Registros!$B$2:$B$6000,$A3706)&gt;0,1,0)</f>
        <v>0</v>
      </c>
      <c r="F3706">
        <f>IF($E3706=1,SUMIFS(Registros!$F$2:$F$6000,Registros!$A$2:$A$6000,"NP",Registros!$B$2:$B$6000,$A3706),0)</f>
        <v>0</v>
      </c>
      <c r="G3706">
        <f>IF(COUNTIFS(Registros!$A$2:$A$6000,"MOV",Registros!$B$2:$B$6000,$A3706)&gt;0,1,0)</f>
        <v>1</v>
      </c>
      <c r="H3706">
        <f>IF($G3706=1,SUMIFS(Registros!$F$2:$F$6000,Registros!$A$2:$A$6000,"MOV",Registros!$B$2:$B$6000,$A3706),0)</f>
        <v>16</v>
      </c>
      <c r="I3706">
        <f>IF(COUNTIFS(Registros!$A$2:$A$6000,"CS",Registros!$B$2:$B$6000,$A3706)&gt;0,1,0)</f>
        <v>0</v>
      </c>
      <c r="J3706">
        <f>IF($I3706=1,SUMIFS(Registros!$I$2:$I$6000,Registros!$A$2:$A$6000,"CS",Registros!$B$2:$B$6000,$A3706),0)</f>
        <v>0</v>
      </c>
      <c r="K3706">
        <f>IF(COUNTIFS(Winback!$K$2:$K$300,$A3706)&gt;0,1,0)</f>
        <v>0</v>
      </c>
      <c r="L3706">
        <f>IF(AND($K3706=1,LEFT($A3706,3)="WB-"),SUMIFS(Winback!$D$2:$D$300,Winback!$K$2:$K$300,$A3706),0)</f>
        <v>0</v>
      </c>
      <c r="M3706">
        <f>IF(OR($E3706=1,$G3706=1,SUMIFS(Registros!$J$2:$J$6000,Registros!$B$2:$B$6000,$A3706)&gt;0),1,0)</f>
        <v>1</v>
      </c>
      <c r="N3706">
        <f>IF($J3706&gt;0,1,IF(COUNTIFS(Registros!$A$2:$A$6000,"CS",Registros!$B$2:$B$6000,$A3706,Registros!$K$2:$K$6000,"&lt;&gt;")&gt;0,1,0))</f>
        <v>0</v>
      </c>
      <c r="O3706" t="str">
        <f t="shared" si="285"/>
        <v>SOLO MÓVIL</v>
      </c>
      <c r="P3706" t="str">
        <f t="shared" si="286"/>
        <v>Ofrecer fijo + internet (FLBBTV)</v>
      </c>
      <c r="Q3706">
        <f t="shared" si="287"/>
        <v>16</v>
      </c>
      <c r="R3706">
        <f>IFERROR(VLOOKUP($A3706,Registros!$B$2:$G$6000,6,0),IFERROR(INDEX(Winback!$C$2:$C$300,MATCH($A3706,Winback!$K$2:$K$300,0)),""))</f>
        <v>0</v>
      </c>
      <c r="S3706" t="str">
        <f t="shared" si="288"/>
        <v>+MOV</v>
      </c>
      <c r="T3706">
        <f t="shared" si="289"/>
        <v>1</v>
      </c>
    </row>
    <row r="3707" spans="1:20" x14ac:dyDescent="0.35">
      <c r="A3707" t="s">
        <v>18262</v>
      </c>
      <c r="B3707" t="s">
        <v>18263</v>
      </c>
      <c r="C3707" t="s">
        <v>18264</v>
      </c>
      <c r="D3707" t="s">
        <v>18265</v>
      </c>
      <c r="E3707">
        <f>IF(COUNTIFS(Registros!$A$2:$A$6000,"NP",Registros!$B$2:$B$6000,$A3707)&gt;0,1,0)</f>
        <v>0</v>
      </c>
      <c r="F3707">
        <f>IF($E3707=1,SUMIFS(Registros!$F$2:$F$6000,Registros!$A$2:$A$6000,"NP",Registros!$B$2:$B$6000,$A3707),0)</f>
        <v>0</v>
      </c>
      <c r="G3707">
        <f>IF(COUNTIFS(Registros!$A$2:$A$6000,"MOV",Registros!$B$2:$B$6000,$A3707)&gt;0,1,0)</f>
        <v>1</v>
      </c>
      <c r="H3707">
        <f>IF($G3707=1,SUMIFS(Registros!$F$2:$F$6000,Registros!$A$2:$A$6000,"MOV",Registros!$B$2:$B$6000,$A3707),0)</f>
        <v>15</v>
      </c>
      <c r="I3707">
        <f>IF(COUNTIFS(Registros!$A$2:$A$6000,"CS",Registros!$B$2:$B$6000,$A3707)&gt;0,1,0)</f>
        <v>0</v>
      </c>
      <c r="J3707">
        <f>IF($I3707=1,SUMIFS(Registros!$I$2:$I$6000,Registros!$A$2:$A$6000,"CS",Registros!$B$2:$B$6000,$A3707),0)</f>
        <v>0</v>
      </c>
      <c r="K3707">
        <f>IF(COUNTIFS(Winback!$K$2:$K$300,$A3707)&gt;0,1,0)</f>
        <v>0</v>
      </c>
      <c r="L3707">
        <f>IF(AND($K3707=1,LEFT($A3707,3)="WB-"),SUMIFS(Winback!$D$2:$D$300,Winback!$K$2:$K$300,$A3707),0)</f>
        <v>0</v>
      </c>
      <c r="M3707">
        <f>IF(OR($E3707=1,$G3707=1,SUMIFS(Registros!$J$2:$J$6000,Registros!$B$2:$B$6000,$A3707)&gt;0),1,0)</f>
        <v>1</v>
      </c>
      <c r="N3707">
        <f>IF($J3707&gt;0,1,IF(COUNTIFS(Registros!$A$2:$A$6000,"CS",Registros!$B$2:$B$6000,$A3707,Registros!$K$2:$K$6000,"&lt;&gt;")&gt;0,1,0))</f>
        <v>0</v>
      </c>
      <c r="O3707" t="str">
        <f t="shared" si="285"/>
        <v>SOLO MÓVIL</v>
      </c>
      <c r="P3707" t="str">
        <f t="shared" si="286"/>
        <v>Ofrecer fijo + internet (FLBBTV)</v>
      </c>
      <c r="Q3707">
        <f t="shared" si="287"/>
        <v>15</v>
      </c>
      <c r="R3707">
        <f>IFERROR(VLOOKUP($A3707,Registros!$B$2:$G$6000,6,0),IFERROR(INDEX(Winback!$C$2:$C$300,MATCH($A3707,Winback!$K$2:$K$300,0)),""))</f>
        <v>0</v>
      </c>
      <c r="S3707" t="str">
        <f t="shared" si="288"/>
        <v>+MOV</v>
      </c>
      <c r="T3707">
        <f t="shared" si="289"/>
        <v>1</v>
      </c>
    </row>
    <row r="3708" spans="1:20" x14ac:dyDescent="0.35">
      <c r="A3708" t="s">
        <v>18267</v>
      </c>
      <c r="B3708" t="s">
        <v>18268</v>
      </c>
      <c r="C3708" t="s">
        <v>18269</v>
      </c>
      <c r="D3708" t="s">
        <v>18270</v>
      </c>
      <c r="E3708">
        <f>IF(COUNTIFS(Registros!$A$2:$A$6000,"NP",Registros!$B$2:$B$6000,$A3708)&gt;0,1,0)</f>
        <v>0</v>
      </c>
      <c r="F3708">
        <f>IF($E3708=1,SUMIFS(Registros!$F$2:$F$6000,Registros!$A$2:$A$6000,"NP",Registros!$B$2:$B$6000,$A3708),0)</f>
        <v>0</v>
      </c>
      <c r="G3708">
        <f>IF(COUNTIFS(Registros!$A$2:$A$6000,"MOV",Registros!$B$2:$B$6000,$A3708)&gt;0,1,0)</f>
        <v>1</v>
      </c>
      <c r="H3708">
        <f>IF($G3708=1,SUMIFS(Registros!$F$2:$F$6000,Registros!$A$2:$A$6000,"MOV",Registros!$B$2:$B$6000,$A3708),0)</f>
        <v>15</v>
      </c>
      <c r="I3708">
        <f>IF(COUNTIFS(Registros!$A$2:$A$6000,"CS",Registros!$B$2:$B$6000,$A3708)&gt;0,1,0)</f>
        <v>0</v>
      </c>
      <c r="J3708">
        <f>IF($I3708=1,SUMIFS(Registros!$I$2:$I$6000,Registros!$A$2:$A$6000,"CS",Registros!$B$2:$B$6000,$A3708),0)</f>
        <v>0</v>
      </c>
      <c r="K3708">
        <f>IF(COUNTIFS(Winback!$K$2:$K$300,$A3708)&gt;0,1,0)</f>
        <v>0</v>
      </c>
      <c r="L3708">
        <f>IF(AND($K3708=1,LEFT($A3708,3)="WB-"),SUMIFS(Winback!$D$2:$D$300,Winback!$K$2:$K$300,$A3708),0)</f>
        <v>0</v>
      </c>
      <c r="M3708">
        <f>IF(OR($E3708=1,$G3708=1,SUMIFS(Registros!$J$2:$J$6000,Registros!$B$2:$B$6000,$A3708)&gt;0),1,0)</f>
        <v>1</v>
      </c>
      <c r="N3708">
        <f>IF($J3708&gt;0,1,IF(COUNTIFS(Registros!$A$2:$A$6000,"CS",Registros!$B$2:$B$6000,$A3708,Registros!$K$2:$K$6000,"&lt;&gt;")&gt;0,1,0))</f>
        <v>0</v>
      </c>
      <c r="O3708" t="str">
        <f t="shared" si="285"/>
        <v>SOLO MÓVIL</v>
      </c>
      <c r="P3708" t="str">
        <f t="shared" si="286"/>
        <v>Ofrecer fijo + internet (FLBBTV)</v>
      </c>
      <c r="Q3708">
        <f t="shared" si="287"/>
        <v>15</v>
      </c>
      <c r="R3708">
        <f>IFERROR(VLOOKUP($A3708,Registros!$B$2:$G$6000,6,0),IFERROR(INDEX(Winback!$C$2:$C$300,MATCH($A3708,Winback!$K$2:$K$300,0)),""))</f>
        <v>0</v>
      </c>
      <c r="S3708" t="str">
        <f t="shared" si="288"/>
        <v>+MOV</v>
      </c>
      <c r="T3708">
        <f t="shared" si="289"/>
        <v>1</v>
      </c>
    </row>
    <row r="3709" spans="1:20" x14ac:dyDescent="0.35">
      <c r="A3709" t="s">
        <v>18272</v>
      </c>
      <c r="B3709" t="s">
        <v>18273</v>
      </c>
      <c r="C3709" t="s">
        <v>18274</v>
      </c>
      <c r="D3709" t="s">
        <v>18275</v>
      </c>
      <c r="E3709">
        <f>IF(COUNTIFS(Registros!$A$2:$A$6000,"NP",Registros!$B$2:$B$6000,$A3709)&gt;0,1,0)</f>
        <v>0</v>
      </c>
      <c r="F3709">
        <f>IF($E3709=1,SUMIFS(Registros!$F$2:$F$6000,Registros!$A$2:$A$6000,"NP",Registros!$B$2:$B$6000,$A3709),0)</f>
        <v>0</v>
      </c>
      <c r="G3709">
        <f>IF(COUNTIFS(Registros!$A$2:$A$6000,"MOV",Registros!$B$2:$B$6000,$A3709)&gt;0,1,0)</f>
        <v>1</v>
      </c>
      <c r="H3709">
        <f>IF($G3709=1,SUMIFS(Registros!$F$2:$F$6000,Registros!$A$2:$A$6000,"MOV",Registros!$B$2:$B$6000,$A3709),0)</f>
        <v>15</v>
      </c>
      <c r="I3709">
        <f>IF(COUNTIFS(Registros!$A$2:$A$6000,"CS",Registros!$B$2:$B$6000,$A3709)&gt;0,1,0)</f>
        <v>0</v>
      </c>
      <c r="J3709">
        <f>IF($I3709=1,SUMIFS(Registros!$I$2:$I$6000,Registros!$A$2:$A$6000,"CS",Registros!$B$2:$B$6000,$A3709),0)</f>
        <v>0</v>
      </c>
      <c r="K3709">
        <f>IF(COUNTIFS(Winback!$K$2:$K$300,$A3709)&gt;0,1,0)</f>
        <v>0</v>
      </c>
      <c r="L3709">
        <f>IF(AND($K3709=1,LEFT($A3709,3)="WB-"),SUMIFS(Winback!$D$2:$D$300,Winback!$K$2:$K$300,$A3709),0)</f>
        <v>0</v>
      </c>
      <c r="M3709">
        <f>IF(OR($E3709=1,$G3709=1,SUMIFS(Registros!$J$2:$J$6000,Registros!$B$2:$B$6000,$A3709)&gt;0),1,0)</f>
        <v>1</v>
      </c>
      <c r="N3709">
        <f>IF($J3709&gt;0,1,IF(COUNTIFS(Registros!$A$2:$A$6000,"CS",Registros!$B$2:$B$6000,$A3709,Registros!$K$2:$K$6000,"&lt;&gt;")&gt;0,1,0))</f>
        <v>0</v>
      </c>
      <c r="O3709" t="str">
        <f t="shared" si="285"/>
        <v>SOLO MÓVIL</v>
      </c>
      <c r="P3709" t="str">
        <f t="shared" si="286"/>
        <v>Ofrecer fijo + internet (FLBBTV)</v>
      </c>
      <c r="Q3709">
        <f t="shared" si="287"/>
        <v>15</v>
      </c>
      <c r="R3709">
        <f>IFERROR(VLOOKUP($A3709,Registros!$B$2:$G$6000,6,0),IFERROR(INDEX(Winback!$C$2:$C$300,MATCH($A3709,Winback!$K$2:$K$300,0)),""))</f>
        <v>0</v>
      </c>
      <c r="S3709" t="str">
        <f t="shared" si="288"/>
        <v>+MOV</v>
      </c>
      <c r="T3709">
        <f t="shared" si="289"/>
        <v>1</v>
      </c>
    </row>
    <row r="3710" spans="1:20" x14ac:dyDescent="0.35">
      <c r="A3710" t="s">
        <v>18277</v>
      </c>
      <c r="B3710" t="s">
        <v>18278</v>
      </c>
      <c r="C3710" t="s">
        <v>18279</v>
      </c>
      <c r="D3710" t="s">
        <v>18280</v>
      </c>
      <c r="E3710">
        <f>IF(COUNTIFS(Registros!$A$2:$A$6000,"NP",Registros!$B$2:$B$6000,$A3710)&gt;0,1,0)</f>
        <v>0</v>
      </c>
      <c r="F3710">
        <f>IF($E3710=1,SUMIFS(Registros!$F$2:$F$6000,Registros!$A$2:$A$6000,"NP",Registros!$B$2:$B$6000,$A3710),0)</f>
        <v>0</v>
      </c>
      <c r="G3710">
        <f>IF(COUNTIFS(Registros!$A$2:$A$6000,"MOV",Registros!$B$2:$B$6000,$A3710)&gt;0,1,0)</f>
        <v>1</v>
      </c>
      <c r="H3710">
        <f>IF($G3710=1,SUMIFS(Registros!$F$2:$F$6000,Registros!$A$2:$A$6000,"MOV",Registros!$B$2:$B$6000,$A3710),0)</f>
        <v>15</v>
      </c>
      <c r="I3710">
        <f>IF(COUNTIFS(Registros!$A$2:$A$6000,"CS",Registros!$B$2:$B$6000,$A3710)&gt;0,1,0)</f>
        <v>0</v>
      </c>
      <c r="J3710">
        <f>IF($I3710=1,SUMIFS(Registros!$I$2:$I$6000,Registros!$A$2:$A$6000,"CS",Registros!$B$2:$B$6000,$A3710),0)</f>
        <v>0</v>
      </c>
      <c r="K3710">
        <f>IF(COUNTIFS(Winback!$K$2:$K$300,$A3710)&gt;0,1,0)</f>
        <v>0</v>
      </c>
      <c r="L3710">
        <f>IF(AND($K3710=1,LEFT($A3710,3)="WB-"),SUMIFS(Winback!$D$2:$D$300,Winback!$K$2:$K$300,$A3710),0)</f>
        <v>0</v>
      </c>
      <c r="M3710">
        <f>IF(OR($E3710=1,$G3710=1,SUMIFS(Registros!$J$2:$J$6000,Registros!$B$2:$B$6000,$A3710)&gt;0),1,0)</f>
        <v>1</v>
      </c>
      <c r="N3710">
        <f>IF($J3710&gt;0,1,IF(COUNTIFS(Registros!$A$2:$A$6000,"CS",Registros!$B$2:$B$6000,$A3710,Registros!$K$2:$K$6000,"&lt;&gt;")&gt;0,1,0))</f>
        <v>0</v>
      </c>
      <c r="O3710" t="str">
        <f t="shared" si="285"/>
        <v>SOLO MÓVIL</v>
      </c>
      <c r="P3710" t="str">
        <f t="shared" si="286"/>
        <v>Ofrecer fijo + internet (FLBBTV)</v>
      </c>
      <c r="Q3710">
        <f t="shared" si="287"/>
        <v>15</v>
      </c>
      <c r="R3710">
        <f>IFERROR(VLOOKUP($A3710,Registros!$B$2:$G$6000,6,0),IFERROR(INDEX(Winback!$C$2:$C$300,MATCH($A3710,Winback!$K$2:$K$300,0)),""))</f>
        <v>0</v>
      </c>
      <c r="S3710" t="str">
        <f t="shared" si="288"/>
        <v>+MOV</v>
      </c>
      <c r="T3710">
        <f t="shared" si="289"/>
        <v>1</v>
      </c>
    </row>
    <row r="3711" spans="1:20" x14ac:dyDescent="0.35">
      <c r="A3711" t="s">
        <v>18282</v>
      </c>
      <c r="B3711" t="s">
        <v>18283</v>
      </c>
      <c r="C3711" t="s">
        <v>18284</v>
      </c>
      <c r="D3711" t="s">
        <v>18285</v>
      </c>
      <c r="E3711">
        <f>IF(COUNTIFS(Registros!$A$2:$A$6000,"NP",Registros!$B$2:$B$6000,$A3711)&gt;0,1,0)</f>
        <v>0</v>
      </c>
      <c r="F3711">
        <f>IF($E3711=1,SUMIFS(Registros!$F$2:$F$6000,Registros!$A$2:$A$6000,"NP",Registros!$B$2:$B$6000,$A3711),0)</f>
        <v>0</v>
      </c>
      <c r="G3711">
        <f>IF(COUNTIFS(Registros!$A$2:$A$6000,"MOV",Registros!$B$2:$B$6000,$A3711)&gt;0,1,0)</f>
        <v>1</v>
      </c>
      <c r="H3711">
        <f>IF($G3711=1,SUMIFS(Registros!$F$2:$F$6000,Registros!$A$2:$A$6000,"MOV",Registros!$B$2:$B$6000,$A3711),0)</f>
        <v>15</v>
      </c>
      <c r="I3711">
        <f>IF(COUNTIFS(Registros!$A$2:$A$6000,"CS",Registros!$B$2:$B$6000,$A3711)&gt;0,1,0)</f>
        <v>0</v>
      </c>
      <c r="J3711">
        <f>IF($I3711=1,SUMIFS(Registros!$I$2:$I$6000,Registros!$A$2:$A$6000,"CS",Registros!$B$2:$B$6000,$A3711),0)</f>
        <v>0</v>
      </c>
      <c r="K3711">
        <f>IF(COUNTIFS(Winback!$K$2:$K$300,$A3711)&gt;0,1,0)</f>
        <v>0</v>
      </c>
      <c r="L3711">
        <f>IF(AND($K3711=1,LEFT($A3711,3)="WB-"),SUMIFS(Winback!$D$2:$D$300,Winback!$K$2:$K$300,$A3711),0)</f>
        <v>0</v>
      </c>
      <c r="M3711">
        <f>IF(OR($E3711=1,$G3711=1,SUMIFS(Registros!$J$2:$J$6000,Registros!$B$2:$B$6000,$A3711)&gt;0),1,0)</f>
        <v>1</v>
      </c>
      <c r="N3711">
        <f>IF($J3711&gt;0,1,IF(COUNTIFS(Registros!$A$2:$A$6000,"CS",Registros!$B$2:$B$6000,$A3711,Registros!$K$2:$K$6000,"&lt;&gt;")&gt;0,1,0))</f>
        <v>0</v>
      </c>
      <c r="O3711" t="str">
        <f t="shared" si="285"/>
        <v>SOLO MÓVIL</v>
      </c>
      <c r="P3711" t="str">
        <f t="shared" si="286"/>
        <v>Ofrecer fijo + internet (FLBBTV)</v>
      </c>
      <c r="Q3711">
        <f t="shared" si="287"/>
        <v>15</v>
      </c>
      <c r="R3711">
        <f>IFERROR(VLOOKUP($A3711,Registros!$B$2:$G$6000,6,0),IFERROR(INDEX(Winback!$C$2:$C$300,MATCH($A3711,Winback!$K$2:$K$300,0)),""))</f>
        <v>0</v>
      </c>
      <c r="S3711" t="str">
        <f t="shared" si="288"/>
        <v>+MOV</v>
      </c>
      <c r="T3711">
        <f t="shared" si="289"/>
        <v>1</v>
      </c>
    </row>
    <row r="3712" spans="1:20" x14ac:dyDescent="0.35">
      <c r="A3712" t="s">
        <v>18287</v>
      </c>
      <c r="B3712" t="s">
        <v>18288</v>
      </c>
      <c r="C3712" t="s">
        <v>18289</v>
      </c>
      <c r="D3712" t="s">
        <v>18290</v>
      </c>
      <c r="E3712">
        <f>IF(COUNTIFS(Registros!$A$2:$A$6000,"NP",Registros!$B$2:$B$6000,$A3712)&gt;0,1,0)</f>
        <v>0</v>
      </c>
      <c r="F3712">
        <f>IF($E3712=1,SUMIFS(Registros!$F$2:$F$6000,Registros!$A$2:$A$6000,"NP",Registros!$B$2:$B$6000,$A3712),0)</f>
        <v>0</v>
      </c>
      <c r="G3712">
        <f>IF(COUNTIFS(Registros!$A$2:$A$6000,"MOV",Registros!$B$2:$B$6000,$A3712)&gt;0,1,0)</f>
        <v>1</v>
      </c>
      <c r="H3712">
        <f>IF($G3712=1,SUMIFS(Registros!$F$2:$F$6000,Registros!$A$2:$A$6000,"MOV",Registros!$B$2:$B$6000,$A3712),0)</f>
        <v>30</v>
      </c>
      <c r="I3712">
        <f>IF(COUNTIFS(Registros!$A$2:$A$6000,"CS",Registros!$B$2:$B$6000,$A3712)&gt;0,1,0)</f>
        <v>0</v>
      </c>
      <c r="J3712">
        <f>IF($I3712=1,SUMIFS(Registros!$I$2:$I$6000,Registros!$A$2:$A$6000,"CS",Registros!$B$2:$B$6000,$A3712),0)</f>
        <v>0</v>
      </c>
      <c r="K3712">
        <f>IF(COUNTIFS(Winback!$K$2:$K$300,$A3712)&gt;0,1,0)</f>
        <v>0</v>
      </c>
      <c r="L3712">
        <f>IF(AND($K3712=1,LEFT($A3712,3)="WB-"),SUMIFS(Winback!$D$2:$D$300,Winback!$K$2:$K$300,$A3712),0)</f>
        <v>0</v>
      </c>
      <c r="M3712">
        <f>IF(OR($E3712=1,$G3712=1,SUMIFS(Registros!$J$2:$J$6000,Registros!$B$2:$B$6000,$A3712)&gt;0),1,0)</f>
        <v>1</v>
      </c>
      <c r="N3712">
        <f>IF($J3712&gt;0,1,IF(COUNTIFS(Registros!$A$2:$A$6000,"CS",Registros!$B$2:$B$6000,$A3712,Registros!$K$2:$K$6000,"&lt;&gt;")&gt;0,1,0))</f>
        <v>0</v>
      </c>
      <c r="O3712" t="str">
        <f t="shared" si="285"/>
        <v>SOLO MÓVIL</v>
      </c>
      <c r="P3712" t="str">
        <f t="shared" si="286"/>
        <v>Ofrecer fijo + internet (FLBBTV)</v>
      </c>
      <c r="Q3712">
        <f t="shared" si="287"/>
        <v>30</v>
      </c>
      <c r="R3712">
        <f>IFERROR(VLOOKUP($A3712,Registros!$B$2:$G$6000,6,0),IFERROR(INDEX(Winback!$C$2:$C$300,MATCH($A3712,Winback!$K$2:$K$300,0)),""))</f>
        <v>0</v>
      </c>
      <c r="S3712" t="str">
        <f t="shared" si="288"/>
        <v>+MOV</v>
      </c>
      <c r="T3712">
        <f t="shared" si="289"/>
        <v>1</v>
      </c>
    </row>
    <row r="3713" spans="1:20" x14ac:dyDescent="0.35">
      <c r="A3713" t="s">
        <v>18292</v>
      </c>
      <c r="B3713" t="s">
        <v>18293</v>
      </c>
      <c r="C3713" t="s">
        <v>18294</v>
      </c>
      <c r="D3713" t="s">
        <v>18295</v>
      </c>
      <c r="E3713">
        <f>IF(COUNTIFS(Registros!$A$2:$A$6000,"NP",Registros!$B$2:$B$6000,$A3713)&gt;0,1,0)</f>
        <v>0</v>
      </c>
      <c r="F3713">
        <f>IF($E3713=1,SUMIFS(Registros!$F$2:$F$6000,Registros!$A$2:$A$6000,"NP",Registros!$B$2:$B$6000,$A3713),0)</f>
        <v>0</v>
      </c>
      <c r="G3713">
        <f>IF(COUNTIFS(Registros!$A$2:$A$6000,"MOV",Registros!$B$2:$B$6000,$A3713)&gt;0,1,0)</f>
        <v>1</v>
      </c>
      <c r="H3713">
        <f>IF($G3713=1,SUMIFS(Registros!$F$2:$F$6000,Registros!$A$2:$A$6000,"MOV",Registros!$B$2:$B$6000,$A3713),0)</f>
        <v>15</v>
      </c>
      <c r="I3713">
        <f>IF(COUNTIFS(Registros!$A$2:$A$6000,"CS",Registros!$B$2:$B$6000,$A3713)&gt;0,1,0)</f>
        <v>0</v>
      </c>
      <c r="J3713">
        <f>IF($I3713=1,SUMIFS(Registros!$I$2:$I$6000,Registros!$A$2:$A$6000,"CS",Registros!$B$2:$B$6000,$A3713),0)</f>
        <v>0</v>
      </c>
      <c r="K3713">
        <f>IF(COUNTIFS(Winback!$K$2:$K$300,$A3713)&gt;0,1,0)</f>
        <v>0</v>
      </c>
      <c r="L3713">
        <f>IF(AND($K3713=1,LEFT($A3713,3)="WB-"),SUMIFS(Winback!$D$2:$D$300,Winback!$K$2:$K$300,$A3713),0)</f>
        <v>0</v>
      </c>
      <c r="M3713">
        <f>IF(OR($E3713=1,$G3713=1,SUMIFS(Registros!$J$2:$J$6000,Registros!$B$2:$B$6000,$A3713)&gt;0),1,0)</f>
        <v>1</v>
      </c>
      <c r="N3713">
        <f>IF($J3713&gt;0,1,IF(COUNTIFS(Registros!$A$2:$A$6000,"CS",Registros!$B$2:$B$6000,$A3713,Registros!$K$2:$K$6000,"&lt;&gt;")&gt;0,1,0))</f>
        <v>0</v>
      </c>
      <c r="O3713" t="str">
        <f t="shared" si="285"/>
        <v>SOLO MÓVIL</v>
      </c>
      <c r="P3713" t="str">
        <f t="shared" si="286"/>
        <v>Ofrecer fijo + internet (FLBBTV)</v>
      </c>
      <c r="Q3713">
        <f t="shared" si="287"/>
        <v>15</v>
      </c>
      <c r="R3713">
        <f>IFERROR(VLOOKUP($A3713,Registros!$B$2:$G$6000,6,0),IFERROR(INDEX(Winback!$C$2:$C$300,MATCH($A3713,Winback!$K$2:$K$300,0)),""))</f>
        <v>0</v>
      </c>
      <c r="S3713" t="str">
        <f t="shared" si="288"/>
        <v>+MOV</v>
      </c>
      <c r="T3713">
        <f t="shared" si="289"/>
        <v>1</v>
      </c>
    </row>
    <row r="3714" spans="1:20" x14ac:dyDescent="0.35">
      <c r="A3714" t="s">
        <v>18297</v>
      </c>
      <c r="B3714" t="s">
        <v>18298</v>
      </c>
      <c r="C3714" t="s">
        <v>18299</v>
      </c>
      <c r="D3714" t="s">
        <v>18300</v>
      </c>
      <c r="E3714">
        <f>IF(COUNTIFS(Registros!$A$2:$A$6000,"NP",Registros!$B$2:$B$6000,$A3714)&gt;0,1,0)</f>
        <v>0</v>
      </c>
      <c r="F3714">
        <f>IF($E3714=1,SUMIFS(Registros!$F$2:$F$6000,Registros!$A$2:$A$6000,"NP",Registros!$B$2:$B$6000,$A3714),0)</f>
        <v>0</v>
      </c>
      <c r="G3714">
        <f>IF(COUNTIFS(Registros!$A$2:$A$6000,"MOV",Registros!$B$2:$B$6000,$A3714)&gt;0,1,0)</f>
        <v>1</v>
      </c>
      <c r="H3714">
        <f>IF($G3714=1,SUMIFS(Registros!$F$2:$F$6000,Registros!$A$2:$A$6000,"MOV",Registros!$B$2:$B$6000,$A3714),0)</f>
        <v>61.77</v>
      </c>
      <c r="I3714">
        <f>IF(COUNTIFS(Registros!$A$2:$A$6000,"CS",Registros!$B$2:$B$6000,$A3714)&gt;0,1,0)</f>
        <v>0</v>
      </c>
      <c r="J3714">
        <f>IF($I3714=1,SUMIFS(Registros!$I$2:$I$6000,Registros!$A$2:$A$6000,"CS",Registros!$B$2:$B$6000,$A3714),0)</f>
        <v>0</v>
      </c>
      <c r="K3714">
        <f>IF(COUNTIFS(Winback!$K$2:$K$300,$A3714)&gt;0,1,0)</f>
        <v>0</v>
      </c>
      <c r="L3714">
        <f>IF(AND($K3714=1,LEFT($A3714,3)="WB-"),SUMIFS(Winback!$D$2:$D$300,Winback!$K$2:$K$300,$A3714),0)</f>
        <v>0</v>
      </c>
      <c r="M3714">
        <f>IF(OR($E3714=1,$G3714=1,SUMIFS(Registros!$J$2:$J$6000,Registros!$B$2:$B$6000,$A3714)&gt;0),1,0)</f>
        <v>1</v>
      </c>
      <c r="N3714">
        <f>IF($J3714&gt;0,1,IF(COUNTIFS(Registros!$A$2:$A$6000,"CS",Registros!$B$2:$B$6000,$A3714,Registros!$K$2:$K$6000,"&lt;&gt;")&gt;0,1,0))</f>
        <v>0</v>
      </c>
      <c r="O3714" t="str">
        <f t="shared" ref="O3714:O3777" si="290">IF(AND($K3714=1,$E3714=0,$G3714=0,$I3714=0),"WINBACK",IF(AND($M3714=1,$N3714&gt;0),"CONVERGENTE",IF($M3714=1,"SOLO MÓVIL",IF($N3714&gt;0,"SOLO FIJO / INTERNET","SIN SERVICIOS"))))</f>
        <v>SOLO MÓVIL</v>
      </c>
      <c r="P3714" t="str">
        <f t="shared" ref="P3714:P3777" si="291">IF($O3714="WINBACK","Recuperar (winback)",IF($O3714="CONVERGENTE","Upgrade / más líneas",IF($O3714="SOLO MÓVIL","Ofrecer fijo + internet (FLBBTV)",IF($O3714="SOLO FIJO / INTERNET","Ofrecer línea móvil Nextphone","Oferta completa (móvil + fijo + internet)"))))</f>
        <v>Ofrecer fijo + internet (FLBBTV)</v>
      </c>
      <c r="Q3714">
        <f t="shared" ref="Q3714:Q3777" si="292">$F3714+$H3714+$L3714</f>
        <v>61.77</v>
      </c>
      <c r="R3714">
        <f>IFERROR(VLOOKUP($A3714,Registros!$B$2:$G$6000,6,0),IFERROR(INDEX(Winback!$C$2:$C$300,MATCH($A3714,Winback!$K$2:$K$300,0)),""))</f>
        <v>0</v>
      </c>
      <c r="S3714" t="str">
        <f t="shared" ref="S3714:S3777" si="293">IF($E3714=1,"NP","")&amp;IF($G3714=1,"+MOV","")&amp;IF($I3714=1,"+CS","")&amp;IF($K3714=1,"+WB","")</f>
        <v>+MOV</v>
      </c>
      <c r="T3714">
        <f t="shared" ref="T3714:T3777" si="294">$E3714+$G3714+$I3714+$K3714</f>
        <v>1</v>
      </c>
    </row>
    <row r="3715" spans="1:20" x14ac:dyDescent="0.35">
      <c r="A3715" t="s">
        <v>18302</v>
      </c>
      <c r="B3715" t="s">
        <v>18303</v>
      </c>
      <c r="C3715" t="s">
        <v>18304</v>
      </c>
      <c r="D3715" t="s">
        <v>18305</v>
      </c>
      <c r="E3715">
        <f>IF(COUNTIFS(Registros!$A$2:$A$6000,"NP",Registros!$B$2:$B$6000,$A3715)&gt;0,1,0)</f>
        <v>0</v>
      </c>
      <c r="F3715">
        <f>IF($E3715=1,SUMIFS(Registros!$F$2:$F$6000,Registros!$A$2:$A$6000,"NP",Registros!$B$2:$B$6000,$A3715),0)</f>
        <v>0</v>
      </c>
      <c r="G3715">
        <f>IF(COUNTIFS(Registros!$A$2:$A$6000,"MOV",Registros!$B$2:$B$6000,$A3715)&gt;0,1,0)</f>
        <v>1</v>
      </c>
      <c r="H3715">
        <f>IF($G3715=1,SUMIFS(Registros!$F$2:$F$6000,Registros!$A$2:$A$6000,"MOV",Registros!$B$2:$B$6000,$A3715),0)</f>
        <v>30</v>
      </c>
      <c r="I3715">
        <f>IF(COUNTIFS(Registros!$A$2:$A$6000,"CS",Registros!$B$2:$B$6000,$A3715)&gt;0,1,0)</f>
        <v>0</v>
      </c>
      <c r="J3715">
        <f>IF($I3715=1,SUMIFS(Registros!$I$2:$I$6000,Registros!$A$2:$A$6000,"CS",Registros!$B$2:$B$6000,$A3715),0)</f>
        <v>0</v>
      </c>
      <c r="K3715">
        <f>IF(COUNTIFS(Winback!$K$2:$K$300,$A3715)&gt;0,1,0)</f>
        <v>0</v>
      </c>
      <c r="L3715">
        <f>IF(AND($K3715=1,LEFT($A3715,3)="WB-"),SUMIFS(Winback!$D$2:$D$300,Winback!$K$2:$K$300,$A3715),0)</f>
        <v>0</v>
      </c>
      <c r="M3715">
        <f>IF(OR($E3715=1,$G3715=1,SUMIFS(Registros!$J$2:$J$6000,Registros!$B$2:$B$6000,$A3715)&gt;0),1,0)</f>
        <v>1</v>
      </c>
      <c r="N3715">
        <f>IF($J3715&gt;0,1,IF(COUNTIFS(Registros!$A$2:$A$6000,"CS",Registros!$B$2:$B$6000,$A3715,Registros!$K$2:$K$6000,"&lt;&gt;")&gt;0,1,0))</f>
        <v>0</v>
      </c>
      <c r="O3715" t="str">
        <f t="shared" si="290"/>
        <v>SOLO MÓVIL</v>
      </c>
      <c r="P3715" t="str">
        <f t="shared" si="291"/>
        <v>Ofrecer fijo + internet (FLBBTV)</v>
      </c>
      <c r="Q3715">
        <f t="shared" si="292"/>
        <v>30</v>
      </c>
      <c r="R3715">
        <f>IFERROR(VLOOKUP($A3715,Registros!$B$2:$G$6000,6,0),IFERROR(INDEX(Winback!$C$2:$C$300,MATCH($A3715,Winback!$K$2:$K$300,0)),""))</f>
        <v>0</v>
      </c>
      <c r="S3715" t="str">
        <f t="shared" si="293"/>
        <v>+MOV</v>
      </c>
      <c r="T3715">
        <f t="shared" si="294"/>
        <v>1</v>
      </c>
    </row>
    <row r="3716" spans="1:20" x14ac:dyDescent="0.35">
      <c r="A3716" t="s">
        <v>18307</v>
      </c>
      <c r="B3716" t="s">
        <v>18308</v>
      </c>
      <c r="C3716" t="s">
        <v>18309</v>
      </c>
      <c r="D3716" t="s">
        <v>18310</v>
      </c>
      <c r="E3716">
        <f>IF(COUNTIFS(Registros!$A$2:$A$6000,"NP",Registros!$B$2:$B$6000,$A3716)&gt;0,1,0)</f>
        <v>0</v>
      </c>
      <c r="F3716">
        <f>IF($E3716=1,SUMIFS(Registros!$F$2:$F$6000,Registros!$A$2:$A$6000,"NP",Registros!$B$2:$B$6000,$A3716),0)</f>
        <v>0</v>
      </c>
      <c r="G3716">
        <f>IF(COUNTIFS(Registros!$A$2:$A$6000,"MOV",Registros!$B$2:$B$6000,$A3716)&gt;0,1,0)</f>
        <v>1</v>
      </c>
      <c r="H3716">
        <f>IF($G3716=1,SUMIFS(Registros!$F$2:$F$6000,Registros!$A$2:$A$6000,"MOV",Registros!$B$2:$B$6000,$A3716),0)</f>
        <v>15</v>
      </c>
      <c r="I3716">
        <f>IF(COUNTIFS(Registros!$A$2:$A$6000,"CS",Registros!$B$2:$B$6000,$A3716)&gt;0,1,0)</f>
        <v>0</v>
      </c>
      <c r="J3716">
        <f>IF($I3716=1,SUMIFS(Registros!$I$2:$I$6000,Registros!$A$2:$A$6000,"CS",Registros!$B$2:$B$6000,$A3716),0)</f>
        <v>0</v>
      </c>
      <c r="K3716">
        <f>IF(COUNTIFS(Winback!$K$2:$K$300,$A3716)&gt;0,1,0)</f>
        <v>0</v>
      </c>
      <c r="L3716">
        <f>IF(AND($K3716=1,LEFT($A3716,3)="WB-"),SUMIFS(Winback!$D$2:$D$300,Winback!$K$2:$K$300,$A3716),0)</f>
        <v>0</v>
      </c>
      <c r="M3716">
        <f>IF(OR($E3716=1,$G3716=1,SUMIFS(Registros!$J$2:$J$6000,Registros!$B$2:$B$6000,$A3716)&gt;0),1,0)</f>
        <v>1</v>
      </c>
      <c r="N3716">
        <f>IF($J3716&gt;0,1,IF(COUNTIFS(Registros!$A$2:$A$6000,"CS",Registros!$B$2:$B$6000,$A3716,Registros!$K$2:$K$6000,"&lt;&gt;")&gt;0,1,0))</f>
        <v>0</v>
      </c>
      <c r="O3716" t="str">
        <f t="shared" si="290"/>
        <v>SOLO MÓVIL</v>
      </c>
      <c r="P3716" t="str">
        <f t="shared" si="291"/>
        <v>Ofrecer fijo + internet (FLBBTV)</v>
      </c>
      <c r="Q3716">
        <f t="shared" si="292"/>
        <v>15</v>
      </c>
      <c r="R3716">
        <f>IFERROR(VLOOKUP($A3716,Registros!$B$2:$G$6000,6,0),IFERROR(INDEX(Winback!$C$2:$C$300,MATCH($A3716,Winback!$K$2:$K$300,0)),""))</f>
        <v>0</v>
      </c>
      <c r="S3716" t="str">
        <f t="shared" si="293"/>
        <v>+MOV</v>
      </c>
      <c r="T3716">
        <f t="shared" si="294"/>
        <v>1</v>
      </c>
    </row>
    <row r="3717" spans="1:20" x14ac:dyDescent="0.35">
      <c r="A3717" t="s">
        <v>18312</v>
      </c>
      <c r="B3717" t="s">
        <v>18313</v>
      </c>
      <c r="C3717" t="s">
        <v>18314</v>
      </c>
      <c r="D3717" t="s">
        <v>18315</v>
      </c>
      <c r="E3717">
        <f>IF(COUNTIFS(Registros!$A$2:$A$6000,"NP",Registros!$B$2:$B$6000,$A3717)&gt;0,1,0)</f>
        <v>0</v>
      </c>
      <c r="F3717">
        <f>IF($E3717=1,SUMIFS(Registros!$F$2:$F$6000,Registros!$A$2:$A$6000,"NP",Registros!$B$2:$B$6000,$A3717),0)</f>
        <v>0</v>
      </c>
      <c r="G3717">
        <f>IF(COUNTIFS(Registros!$A$2:$A$6000,"MOV",Registros!$B$2:$B$6000,$A3717)&gt;0,1,0)</f>
        <v>1</v>
      </c>
      <c r="H3717">
        <f>IF($G3717=1,SUMIFS(Registros!$F$2:$F$6000,Registros!$A$2:$A$6000,"MOV",Registros!$B$2:$B$6000,$A3717),0)</f>
        <v>15</v>
      </c>
      <c r="I3717">
        <f>IF(COUNTIFS(Registros!$A$2:$A$6000,"CS",Registros!$B$2:$B$6000,$A3717)&gt;0,1,0)</f>
        <v>0</v>
      </c>
      <c r="J3717">
        <f>IF($I3717=1,SUMIFS(Registros!$I$2:$I$6000,Registros!$A$2:$A$6000,"CS",Registros!$B$2:$B$6000,$A3717),0)</f>
        <v>0</v>
      </c>
      <c r="K3717">
        <f>IF(COUNTIFS(Winback!$K$2:$K$300,$A3717)&gt;0,1,0)</f>
        <v>0</v>
      </c>
      <c r="L3717">
        <f>IF(AND($K3717=1,LEFT($A3717,3)="WB-"),SUMIFS(Winback!$D$2:$D$300,Winback!$K$2:$K$300,$A3717),0)</f>
        <v>0</v>
      </c>
      <c r="M3717">
        <f>IF(OR($E3717=1,$G3717=1,SUMIFS(Registros!$J$2:$J$6000,Registros!$B$2:$B$6000,$A3717)&gt;0),1,0)</f>
        <v>1</v>
      </c>
      <c r="N3717">
        <f>IF($J3717&gt;0,1,IF(COUNTIFS(Registros!$A$2:$A$6000,"CS",Registros!$B$2:$B$6000,$A3717,Registros!$K$2:$K$6000,"&lt;&gt;")&gt;0,1,0))</f>
        <v>0</v>
      </c>
      <c r="O3717" t="str">
        <f t="shared" si="290"/>
        <v>SOLO MÓVIL</v>
      </c>
      <c r="P3717" t="str">
        <f t="shared" si="291"/>
        <v>Ofrecer fijo + internet (FLBBTV)</v>
      </c>
      <c r="Q3717">
        <f t="shared" si="292"/>
        <v>15</v>
      </c>
      <c r="R3717">
        <f>IFERROR(VLOOKUP($A3717,Registros!$B$2:$G$6000,6,0),IFERROR(INDEX(Winback!$C$2:$C$300,MATCH($A3717,Winback!$K$2:$K$300,0)),""))</f>
        <v>0</v>
      </c>
      <c r="S3717" t="str">
        <f t="shared" si="293"/>
        <v>+MOV</v>
      </c>
      <c r="T3717">
        <f t="shared" si="294"/>
        <v>1</v>
      </c>
    </row>
    <row r="3718" spans="1:20" x14ac:dyDescent="0.35">
      <c r="A3718" t="s">
        <v>18317</v>
      </c>
      <c r="B3718" t="s">
        <v>18318</v>
      </c>
      <c r="C3718" t="s">
        <v>18319</v>
      </c>
      <c r="D3718" t="s">
        <v>18320</v>
      </c>
      <c r="E3718">
        <f>IF(COUNTIFS(Registros!$A$2:$A$6000,"NP",Registros!$B$2:$B$6000,$A3718)&gt;0,1,0)</f>
        <v>0</v>
      </c>
      <c r="F3718">
        <f>IF($E3718=1,SUMIFS(Registros!$F$2:$F$6000,Registros!$A$2:$A$6000,"NP",Registros!$B$2:$B$6000,$A3718),0)</f>
        <v>0</v>
      </c>
      <c r="G3718">
        <f>IF(COUNTIFS(Registros!$A$2:$A$6000,"MOV",Registros!$B$2:$B$6000,$A3718)&gt;0,1,0)</f>
        <v>1</v>
      </c>
      <c r="H3718">
        <f>IF($G3718=1,SUMIFS(Registros!$F$2:$F$6000,Registros!$A$2:$A$6000,"MOV",Registros!$B$2:$B$6000,$A3718),0)</f>
        <v>19.52</v>
      </c>
      <c r="I3718">
        <f>IF(COUNTIFS(Registros!$A$2:$A$6000,"CS",Registros!$B$2:$B$6000,$A3718)&gt;0,1,0)</f>
        <v>0</v>
      </c>
      <c r="J3718">
        <f>IF($I3718=1,SUMIFS(Registros!$I$2:$I$6000,Registros!$A$2:$A$6000,"CS",Registros!$B$2:$B$6000,$A3718),0)</f>
        <v>0</v>
      </c>
      <c r="K3718">
        <f>IF(COUNTIFS(Winback!$K$2:$K$300,$A3718)&gt;0,1,0)</f>
        <v>0</v>
      </c>
      <c r="L3718">
        <f>IF(AND($K3718=1,LEFT($A3718,3)="WB-"),SUMIFS(Winback!$D$2:$D$300,Winback!$K$2:$K$300,$A3718),0)</f>
        <v>0</v>
      </c>
      <c r="M3718">
        <f>IF(OR($E3718=1,$G3718=1,SUMIFS(Registros!$J$2:$J$6000,Registros!$B$2:$B$6000,$A3718)&gt;0),1,0)</f>
        <v>1</v>
      </c>
      <c r="N3718">
        <f>IF($J3718&gt;0,1,IF(COUNTIFS(Registros!$A$2:$A$6000,"CS",Registros!$B$2:$B$6000,$A3718,Registros!$K$2:$K$6000,"&lt;&gt;")&gt;0,1,0))</f>
        <v>0</v>
      </c>
      <c r="O3718" t="str">
        <f t="shared" si="290"/>
        <v>SOLO MÓVIL</v>
      </c>
      <c r="P3718" t="str">
        <f t="shared" si="291"/>
        <v>Ofrecer fijo + internet (FLBBTV)</v>
      </c>
      <c r="Q3718">
        <f t="shared" si="292"/>
        <v>19.52</v>
      </c>
      <c r="R3718">
        <f>IFERROR(VLOOKUP($A3718,Registros!$B$2:$G$6000,6,0),IFERROR(INDEX(Winback!$C$2:$C$300,MATCH($A3718,Winback!$K$2:$K$300,0)),""))</f>
        <v>0</v>
      </c>
      <c r="S3718" t="str">
        <f t="shared" si="293"/>
        <v>+MOV</v>
      </c>
      <c r="T3718">
        <f t="shared" si="294"/>
        <v>1</v>
      </c>
    </row>
    <row r="3719" spans="1:20" x14ac:dyDescent="0.35">
      <c r="A3719" t="s">
        <v>18322</v>
      </c>
      <c r="B3719" t="s">
        <v>18323</v>
      </c>
      <c r="C3719" t="s">
        <v>18324</v>
      </c>
      <c r="D3719" t="s">
        <v>18325</v>
      </c>
      <c r="E3719">
        <f>IF(COUNTIFS(Registros!$A$2:$A$6000,"NP",Registros!$B$2:$B$6000,$A3719)&gt;0,1,0)</f>
        <v>0</v>
      </c>
      <c r="F3719">
        <f>IF($E3719=1,SUMIFS(Registros!$F$2:$F$6000,Registros!$A$2:$A$6000,"NP",Registros!$B$2:$B$6000,$A3719),0)</f>
        <v>0</v>
      </c>
      <c r="G3719">
        <f>IF(COUNTIFS(Registros!$A$2:$A$6000,"MOV",Registros!$B$2:$B$6000,$A3719)&gt;0,1,0)</f>
        <v>1</v>
      </c>
      <c r="H3719">
        <f>IF($G3719=1,SUMIFS(Registros!$F$2:$F$6000,Registros!$A$2:$A$6000,"MOV",Registros!$B$2:$B$6000,$A3719),0)</f>
        <v>15</v>
      </c>
      <c r="I3719">
        <f>IF(COUNTIFS(Registros!$A$2:$A$6000,"CS",Registros!$B$2:$B$6000,$A3719)&gt;0,1,0)</f>
        <v>0</v>
      </c>
      <c r="J3719">
        <f>IF($I3719=1,SUMIFS(Registros!$I$2:$I$6000,Registros!$A$2:$A$6000,"CS",Registros!$B$2:$B$6000,$A3719),0)</f>
        <v>0</v>
      </c>
      <c r="K3719">
        <f>IF(COUNTIFS(Winback!$K$2:$K$300,$A3719)&gt;0,1,0)</f>
        <v>0</v>
      </c>
      <c r="L3719">
        <f>IF(AND($K3719=1,LEFT($A3719,3)="WB-"),SUMIFS(Winback!$D$2:$D$300,Winback!$K$2:$K$300,$A3719),0)</f>
        <v>0</v>
      </c>
      <c r="M3719">
        <f>IF(OR($E3719=1,$G3719=1,SUMIFS(Registros!$J$2:$J$6000,Registros!$B$2:$B$6000,$A3719)&gt;0),1,0)</f>
        <v>1</v>
      </c>
      <c r="N3719">
        <f>IF($J3719&gt;0,1,IF(COUNTIFS(Registros!$A$2:$A$6000,"CS",Registros!$B$2:$B$6000,$A3719,Registros!$K$2:$K$6000,"&lt;&gt;")&gt;0,1,0))</f>
        <v>0</v>
      </c>
      <c r="O3719" t="str">
        <f t="shared" si="290"/>
        <v>SOLO MÓVIL</v>
      </c>
      <c r="P3719" t="str">
        <f t="shared" si="291"/>
        <v>Ofrecer fijo + internet (FLBBTV)</v>
      </c>
      <c r="Q3719">
        <f t="shared" si="292"/>
        <v>15</v>
      </c>
      <c r="R3719">
        <f>IFERROR(VLOOKUP($A3719,Registros!$B$2:$G$6000,6,0),IFERROR(INDEX(Winback!$C$2:$C$300,MATCH($A3719,Winback!$K$2:$K$300,0)),""))</f>
        <v>0</v>
      </c>
      <c r="S3719" t="str">
        <f t="shared" si="293"/>
        <v>+MOV</v>
      </c>
      <c r="T3719">
        <f t="shared" si="294"/>
        <v>1</v>
      </c>
    </row>
    <row r="3720" spans="1:20" x14ac:dyDescent="0.35">
      <c r="A3720" t="s">
        <v>18327</v>
      </c>
      <c r="B3720" t="s">
        <v>18328</v>
      </c>
      <c r="C3720" t="s">
        <v>18329</v>
      </c>
      <c r="D3720" t="s">
        <v>18330</v>
      </c>
      <c r="E3720">
        <f>IF(COUNTIFS(Registros!$A$2:$A$6000,"NP",Registros!$B$2:$B$6000,$A3720)&gt;0,1,0)</f>
        <v>0</v>
      </c>
      <c r="F3720">
        <f>IF($E3720=1,SUMIFS(Registros!$F$2:$F$6000,Registros!$A$2:$A$6000,"NP",Registros!$B$2:$B$6000,$A3720),0)</f>
        <v>0</v>
      </c>
      <c r="G3720">
        <f>IF(COUNTIFS(Registros!$A$2:$A$6000,"MOV",Registros!$B$2:$B$6000,$A3720)&gt;0,1,0)</f>
        <v>1</v>
      </c>
      <c r="H3720">
        <f>IF($G3720=1,SUMIFS(Registros!$F$2:$F$6000,Registros!$A$2:$A$6000,"MOV",Registros!$B$2:$B$6000,$A3720),0)</f>
        <v>15</v>
      </c>
      <c r="I3720">
        <f>IF(COUNTIFS(Registros!$A$2:$A$6000,"CS",Registros!$B$2:$B$6000,$A3720)&gt;0,1,0)</f>
        <v>0</v>
      </c>
      <c r="J3720">
        <f>IF($I3720=1,SUMIFS(Registros!$I$2:$I$6000,Registros!$A$2:$A$6000,"CS",Registros!$B$2:$B$6000,$A3720),0)</f>
        <v>0</v>
      </c>
      <c r="K3720">
        <f>IF(COUNTIFS(Winback!$K$2:$K$300,$A3720)&gt;0,1,0)</f>
        <v>0</v>
      </c>
      <c r="L3720">
        <f>IF(AND($K3720=1,LEFT($A3720,3)="WB-"),SUMIFS(Winback!$D$2:$D$300,Winback!$K$2:$K$300,$A3720),0)</f>
        <v>0</v>
      </c>
      <c r="M3720">
        <f>IF(OR($E3720=1,$G3720=1,SUMIFS(Registros!$J$2:$J$6000,Registros!$B$2:$B$6000,$A3720)&gt;0),1,0)</f>
        <v>1</v>
      </c>
      <c r="N3720">
        <f>IF($J3720&gt;0,1,IF(COUNTIFS(Registros!$A$2:$A$6000,"CS",Registros!$B$2:$B$6000,$A3720,Registros!$K$2:$K$6000,"&lt;&gt;")&gt;0,1,0))</f>
        <v>0</v>
      </c>
      <c r="O3720" t="str">
        <f t="shared" si="290"/>
        <v>SOLO MÓVIL</v>
      </c>
      <c r="P3720" t="str">
        <f t="shared" si="291"/>
        <v>Ofrecer fijo + internet (FLBBTV)</v>
      </c>
      <c r="Q3720">
        <f t="shared" si="292"/>
        <v>15</v>
      </c>
      <c r="R3720">
        <f>IFERROR(VLOOKUP($A3720,Registros!$B$2:$G$6000,6,0),IFERROR(INDEX(Winback!$C$2:$C$300,MATCH($A3720,Winback!$K$2:$K$300,0)),""))</f>
        <v>0</v>
      </c>
      <c r="S3720" t="str">
        <f t="shared" si="293"/>
        <v>+MOV</v>
      </c>
      <c r="T3720">
        <f t="shared" si="294"/>
        <v>1</v>
      </c>
    </row>
    <row r="3721" spans="1:20" x14ac:dyDescent="0.35">
      <c r="A3721" t="s">
        <v>18332</v>
      </c>
      <c r="B3721" t="s">
        <v>18333</v>
      </c>
      <c r="C3721" t="s">
        <v>18334</v>
      </c>
      <c r="D3721" t="s">
        <v>18335</v>
      </c>
      <c r="E3721">
        <f>IF(COUNTIFS(Registros!$A$2:$A$6000,"NP",Registros!$B$2:$B$6000,$A3721)&gt;0,1,0)</f>
        <v>0</v>
      </c>
      <c r="F3721">
        <f>IF($E3721=1,SUMIFS(Registros!$F$2:$F$6000,Registros!$A$2:$A$6000,"NP",Registros!$B$2:$B$6000,$A3721),0)</f>
        <v>0</v>
      </c>
      <c r="G3721">
        <f>IF(COUNTIFS(Registros!$A$2:$A$6000,"MOV",Registros!$B$2:$B$6000,$A3721)&gt;0,1,0)</f>
        <v>1</v>
      </c>
      <c r="H3721">
        <f>IF($G3721=1,SUMIFS(Registros!$F$2:$F$6000,Registros!$A$2:$A$6000,"MOV",Registros!$B$2:$B$6000,$A3721),0)</f>
        <v>15</v>
      </c>
      <c r="I3721">
        <f>IF(COUNTIFS(Registros!$A$2:$A$6000,"CS",Registros!$B$2:$B$6000,$A3721)&gt;0,1,0)</f>
        <v>0</v>
      </c>
      <c r="J3721">
        <f>IF($I3721=1,SUMIFS(Registros!$I$2:$I$6000,Registros!$A$2:$A$6000,"CS",Registros!$B$2:$B$6000,$A3721),0)</f>
        <v>0</v>
      </c>
      <c r="K3721">
        <f>IF(COUNTIFS(Winback!$K$2:$K$300,$A3721)&gt;0,1,0)</f>
        <v>0</v>
      </c>
      <c r="L3721">
        <f>IF(AND($K3721=1,LEFT($A3721,3)="WB-"),SUMIFS(Winback!$D$2:$D$300,Winback!$K$2:$K$300,$A3721),0)</f>
        <v>0</v>
      </c>
      <c r="M3721">
        <f>IF(OR($E3721=1,$G3721=1,SUMIFS(Registros!$J$2:$J$6000,Registros!$B$2:$B$6000,$A3721)&gt;0),1,0)</f>
        <v>1</v>
      </c>
      <c r="N3721">
        <f>IF($J3721&gt;0,1,IF(COUNTIFS(Registros!$A$2:$A$6000,"CS",Registros!$B$2:$B$6000,$A3721,Registros!$K$2:$K$6000,"&lt;&gt;")&gt;0,1,0))</f>
        <v>0</v>
      </c>
      <c r="O3721" t="str">
        <f t="shared" si="290"/>
        <v>SOLO MÓVIL</v>
      </c>
      <c r="P3721" t="str">
        <f t="shared" si="291"/>
        <v>Ofrecer fijo + internet (FLBBTV)</v>
      </c>
      <c r="Q3721">
        <f t="shared" si="292"/>
        <v>15</v>
      </c>
      <c r="R3721">
        <f>IFERROR(VLOOKUP($A3721,Registros!$B$2:$G$6000,6,0),IFERROR(INDEX(Winback!$C$2:$C$300,MATCH($A3721,Winback!$K$2:$K$300,0)),""))</f>
        <v>0</v>
      </c>
      <c r="S3721" t="str">
        <f t="shared" si="293"/>
        <v>+MOV</v>
      </c>
      <c r="T3721">
        <f t="shared" si="294"/>
        <v>1</v>
      </c>
    </row>
    <row r="3722" spans="1:20" x14ac:dyDescent="0.35">
      <c r="A3722" t="s">
        <v>18337</v>
      </c>
      <c r="B3722" t="s">
        <v>18338</v>
      </c>
      <c r="C3722" t="s">
        <v>18339</v>
      </c>
      <c r="D3722" t="s">
        <v>18340</v>
      </c>
      <c r="E3722">
        <f>IF(COUNTIFS(Registros!$A$2:$A$6000,"NP",Registros!$B$2:$B$6000,$A3722)&gt;0,1,0)</f>
        <v>0</v>
      </c>
      <c r="F3722">
        <f>IF($E3722=1,SUMIFS(Registros!$F$2:$F$6000,Registros!$A$2:$A$6000,"NP",Registros!$B$2:$B$6000,$A3722),0)</f>
        <v>0</v>
      </c>
      <c r="G3722">
        <f>IF(COUNTIFS(Registros!$A$2:$A$6000,"MOV",Registros!$B$2:$B$6000,$A3722)&gt;0,1,0)</f>
        <v>1</v>
      </c>
      <c r="H3722">
        <f>IF($G3722=1,SUMIFS(Registros!$F$2:$F$6000,Registros!$A$2:$A$6000,"MOV",Registros!$B$2:$B$6000,$A3722),0)</f>
        <v>15</v>
      </c>
      <c r="I3722">
        <f>IF(COUNTIFS(Registros!$A$2:$A$6000,"CS",Registros!$B$2:$B$6000,$A3722)&gt;0,1,0)</f>
        <v>0</v>
      </c>
      <c r="J3722">
        <f>IF($I3722=1,SUMIFS(Registros!$I$2:$I$6000,Registros!$A$2:$A$6000,"CS",Registros!$B$2:$B$6000,$A3722),0)</f>
        <v>0</v>
      </c>
      <c r="K3722">
        <f>IF(COUNTIFS(Winback!$K$2:$K$300,$A3722)&gt;0,1,0)</f>
        <v>0</v>
      </c>
      <c r="L3722">
        <f>IF(AND($K3722=1,LEFT($A3722,3)="WB-"),SUMIFS(Winback!$D$2:$D$300,Winback!$K$2:$K$300,$A3722),0)</f>
        <v>0</v>
      </c>
      <c r="M3722">
        <f>IF(OR($E3722=1,$G3722=1,SUMIFS(Registros!$J$2:$J$6000,Registros!$B$2:$B$6000,$A3722)&gt;0),1,0)</f>
        <v>1</v>
      </c>
      <c r="N3722">
        <f>IF($J3722&gt;0,1,IF(COUNTIFS(Registros!$A$2:$A$6000,"CS",Registros!$B$2:$B$6000,$A3722,Registros!$K$2:$K$6000,"&lt;&gt;")&gt;0,1,0))</f>
        <v>0</v>
      </c>
      <c r="O3722" t="str">
        <f t="shared" si="290"/>
        <v>SOLO MÓVIL</v>
      </c>
      <c r="P3722" t="str">
        <f t="shared" si="291"/>
        <v>Ofrecer fijo + internet (FLBBTV)</v>
      </c>
      <c r="Q3722">
        <f t="shared" si="292"/>
        <v>15</v>
      </c>
      <c r="R3722">
        <f>IFERROR(VLOOKUP($A3722,Registros!$B$2:$G$6000,6,0),IFERROR(INDEX(Winback!$C$2:$C$300,MATCH($A3722,Winback!$K$2:$K$300,0)),""))</f>
        <v>0</v>
      </c>
      <c r="S3722" t="str">
        <f t="shared" si="293"/>
        <v>+MOV</v>
      </c>
      <c r="T3722">
        <f t="shared" si="294"/>
        <v>1</v>
      </c>
    </row>
    <row r="3723" spans="1:20" x14ac:dyDescent="0.35">
      <c r="A3723" t="s">
        <v>18342</v>
      </c>
      <c r="B3723" t="s">
        <v>18343</v>
      </c>
      <c r="C3723" t="s">
        <v>18344</v>
      </c>
      <c r="D3723" t="s">
        <v>18345</v>
      </c>
      <c r="E3723">
        <f>IF(COUNTIFS(Registros!$A$2:$A$6000,"NP",Registros!$B$2:$B$6000,$A3723)&gt;0,1,0)</f>
        <v>0</v>
      </c>
      <c r="F3723">
        <f>IF($E3723=1,SUMIFS(Registros!$F$2:$F$6000,Registros!$A$2:$A$6000,"NP",Registros!$B$2:$B$6000,$A3723),0)</f>
        <v>0</v>
      </c>
      <c r="G3723">
        <f>IF(COUNTIFS(Registros!$A$2:$A$6000,"MOV",Registros!$B$2:$B$6000,$A3723)&gt;0,1,0)</f>
        <v>1</v>
      </c>
      <c r="H3723">
        <f>IF($G3723=1,SUMIFS(Registros!$F$2:$F$6000,Registros!$A$2:$A$6000,"MOV",Registros!$B$2:$B$6000,$A3723),0)</f>
        <v>15</v>
      </c>
      <c r="I3723">
        <f>IF(COUNTIFS(Registros!$A$2:$A$6000,"CS",Registros!$B$2:$B$6000,$A3723)&gt;0,1,0)</f>
        <v>0</v>
      </c>
      <c r="J3723">
        <f>IF($I3723=1,SUMIFS(Registros!$I$2:$I$6000,Registros!$A$2:$A$6000,"CS",Registros!$B$2:$B$6000,$A3723),0)</f>
        <v>0</v>
      </c>
      <c r="K3723">
        <f>IF(COUNTIFS(Winback!$K$2:$K$300,$A3723)&gt;0,1,0)</f>
        <v>0</v>
      </c>
      <c r="L3723">
        <f>IF(AND($K3723=1,LEFT($A3723,3)="WB-"),SUMIFS(Winback!$D$2:$D$300,Winback!$K$2:$K$300,$A3723),0)</f>
        <v>0</v>
      </c>
      <c r="M3723">
        <f>IF(OR($E3723=1,$G3723=1,SUMIFS(Registros!$J$2:$J$6000,Registros!$B$2:$B$6000,$A3723)&gt;0),1,0)</f>
        <v>1</v>
      </c>
      <c r="N3723">
        <f>IF($J3723&gt;0,1,IF(COUNTIFS(Registros!$A$2:$A$6000,"CS",Registros!$B$2:$B$6000,$A3723,Registros!$K$2:$K$6000,"&lt;&gt;")&gt;0,1,0))</f>
        <v>0</v>
      </c>
      <c r="O3723" t="str">
        <f t="shared" si="290"/>
        <v>SOLO MÓVIL</v>
      </c>
      <c r="P3723" t="str">
        <f t="shared" si="291"/>
        <v>Ofrecer fijo + internet (FLBBTV)</v>
      </c>
      <c r="Q3723">
        <f t="shared" si="292"/>
        <v>15</v>
      </c>
      <c r="R3723">
        <f>IFERROR(VLOOKUP($A3723,Registros!$B$2:$G$6000,6,0),IFERROR(INDEX(Winback!$C$2:$C$300,MATCH($A3723,Winback!$K$2:$K$300,0)),""))</f>
        <v>0</v>
      </c>
      <c r="S3723" t="str">
        <f t="shared" si="293"/>
        <v>+MOV</v>
      </c>
      <c r="T3723">
        <f t="shared" si="294"/>
        <v>1</v>
      </c>
    </row>
    <row r="3724" spans="1:20" x14ac:dyDescent="0.35">
      <c r="A3724" t="s">
        <v>18347</v>
      </c>
      <c r="B3724" t="s">
        <v>18348</v>
      </c>
      <c r="C3724" t="s">
        <v>18349</v>
      </c>
      <c r="D3724" t="s">
        <v>18350</v>
      </c>
      <c r="E3724">
        <f>IF(COUNTIFS(Registros!$A$2:$A$6000,"NP",Registros!$B$2:$B$6000,$A3724)&gt;0,1,0)</f>
        <v>0</v>
      </c>
      <c r="F3724">
        <f>IF($E3724=1,SUMIFS(Registros!$F$2:$F$6000,Registros!$A$2:$A$6000,"NP",Registros!$B$2:$B$6000,$A3724),0)</f>
        <v>0</v>
      </c>
      <c r="G3724">
        <f>IF(COUNTIFS(Registros!$A$2:$A$6000,"MOV",Registros!$B$2:$B$6000,$A3724)&gt;0,1,0)</f>
        <v>1</v>
      </c>
      <c r="H3724">
        <f>IF($G3724=1,SUMIFS(Registros!$F$2:$F$6000,Registros!$A$2:$A$6000,"MOV",Registros!$B$2:$B$6000,$A3724),0)</f>
        <v>18.23</v>
      </c>
      <c r="I3724">
        <f>IF(COUNTIFS(Registros!$A$2:$A$6000,"CS",Registros!$B$2:$B$6000,$A3724)&gt;0,1,0)</f>
        <v>0</v>
      </c>
      <c r="J3724">
        <f>IF($I3724=1,SUMIFS(Registros!$I$2:$I$6000,Registros!$A$2:$A$6000,"CS",Registros!$B$2:$B$6000,$A3724),0)</f>
        <v>0</v>
      </c>
      <c r="K3724">
        <f>IF(COUNTIFS(Winback!$K$2:$K$300,$A3724)&gt;0,1,0)</f>
        <v>0</v>
      </c>
      <c r="L3724">
        <f>IF(AND($K3724=1,LEFT($A3724,3)="WB-"),SUMIFS(Winback!$D$2:$D$300,Winback!$K$2:$K$300,$A3724),0)</f>
        <v>0</v>
      </c>
      <c r="M3724">
        <f>IF(OR($E3724=1,$G3724=1,SUMIFS(Registros!$J$2:$J$6000,Registros!$B$2:$B$6000,$A3724)&gt;0),1,0)</f>
        <v>1</v>
      </c>
      <c r="N3724">
        <f>IF($J3724&gt;0,1,IF(COUNTIFS(Registros!$A$2:$A$6000,"CS",Registros!$B$2:$B$6000,$A3724,Registros!$K$2:$K$6000,"&lt;&gt;")&gt;0,1,0))</f>
        <v>0</v>
      </c>
      <c r="O3724" t="str">
        <f t="shared" si="290"/>
        <v>SOLO MÓVIL</v>
      </c>
      <c r="P3724" t="str">
        <f t="shared" si="291"/>
        <v>Ofrecer fijo + internet (FLBBTV)</v>
      </c>
      <c r="Q3724">
        <f t="shared" si="292"/>
        <v>18.23</v>
      </c>
      <c r="R3724">
        <f>IFERROR(VLOOKUP($A3724,Registros!$B$2:$G$6000,6,0),IFERROR(INDEX(Winback!$C$2:$C$300,MATCH($A3724,Winback!$K$2:$K$300,0)),""))</f>
        <v>0</v>
      </c>
      <c r="S3724" t="str">
        <f t="shared" si="293"/>
        <v>+MOV</v>
      </c>
      <c r="T3724">
        <f t="shared" si="294"/>
        <v>1</v>
      </c>
    </row>
    <row r="3725" spans="1:20" x14ac:dyDescent="0.35">
      <c r="A3725" t="s">
        <v>18352</v>
      </c>
      <c r="B3725" t="s">
        <v>18353</v>
      </c>
      <c r="C3725" t="s">
        <v>18354</v>
      </c>
      <c r="D3725" t="s">
        <v>18355</v>
      </c>
      <c r="E3725">
        <f>IF(COUNTIFS(Registros!$A$2:$A$6000,"NP",Registros!$B$2:$B$6000,$A3725)&gt;0,1,0)</f>
        <v>0</v>
      </c>
      <c r="F3725">
        <f>IF($E3725=1,SUMIFS(Registros!$F$2:$F$6000,Registros!$A$2:$A$6000,"NP",Registros!$B$2:$B$6000,$A3725),0)</f>
        <v>0</v>
      </c>
      <c r="G3725">
        <f>IF(COUNTIFS(Registros!$A$2:$A$6000,"MOV",Registros!$B$2:$B$6000,$A3725)&gt;0,1,0)</f>
        <v>1</v>
      </c>
      <c r="H3725">
        <f>IF($G3725=1,SUMIFS(Registros!$F$2:$F$6000,Registros!$A$2:$A$6000,"MOV",Registros!$B$2:$B$6000,$A3725),0)</f>
        <v>32.58</v>
      </c>
      <c r="I3725">
        <f>IF(COUNTIFS(Registros!$A$2:$A$6000,"CS",Registros!$B$2:$B$6000,$A3725)&gt;0,1,0)</f>
        <v>0</v>
      </c>
      <c r="J3725">
        <f>IF($I3725=1,SUMIFS(Registros!$I$2:$I$6000,Registros!$A$2:$A$6000,"CS",Registros!$B$2:$B$6000,$A3725),0)</f>
        <v>0</v>
      </c>
      <c r="K3725">
        <f>IF(COUNTIFS(Winback!$K$2:$K$300,$A3725)&gt;0,1,0)</f>
        <v>0</v>
      </c>
      <c r="L3725">
        <f>IF(AND($K3725=1,LEFT($A3725,3)="WB-"),SUMIFS(Winback!$D$2:$D$300,Winback!$K$2:$K$300,$A3725),0)</f>
        <v>0</v>
      </c>
      <c r="M3725">
        <f>IF(OR($E3725=1,$G3725=1,SUMIFS(Registros!$J$2:$J$6000,Registros!$B$2:$B$6000,$A3725)&gt;0),1,0)</f>
        <v>1</v>
      </c>
      <c r="N3725">
        <f>IF($J3725&gt;0,1,IF(COUNTIFS(Registros!$A$2:$A$6000,"CS",Registros!$B$2:$B$6000,$A3725,Registros!$K$2:$K$6000,"&lt;&gt;")&gt;0,1,0))</f>
        <v>0</v>
      </c>
      <c r="O3725" t="str">
        <f t="shared" si="290"/>
        <v>SOLO MÓVIL</v>
      </c>
      <c r="P3725" t="str">
        <f t="shared" si="291"/>
        <v>Ofrecer fijo + internet (FLBBTV)</v>
      </c>
      <c r="Q3725">
        <f t="shared" si="292"/>
        <v>32.58</v>
      </c>
      <c r="R3725">
        <f>IFERROR(VLOOKUP($A3725,Registros!$B$2:$G$6000,6,0),IFERROR(INDEX(Winback!$C$2:$C$300,MATCH($A3725,Winback!$K$2:$K$300,0)),""))</f>
        <v>0</v>
      </c>
      <c r="S3725" t="str">
        <f t="shared" si="293"/>
        <v>+MOV</v>
      </c>
      <c r="T3725">
        <f t="shared" si="294"/>
        <v>1</v>
      </c>
    </row>
    <row r="3726" spans="1:20" x14ac:dyDescent="0.35">
      <c r="A3726" t="s">
        <v>18356</v>
      </c>
      <c r="B3726" t="s">
        <v>18357</v>
      </c>
      <c r="C3726" t="s">
        <v>18358</v>
      </c>
      <c r="D3726" t="s">
        <v>18359</v>
      </c>
      <c r="E3726">
        <f>IF(COUNTIFS(Registros!$A$2:$A$6000,"NP",Registros!$B$2:$B$6000,$A3726)&gt;0,1,0)</f>
        <v>0</v>
      </c>
      <c r="F3726">
        <f>IF($E3726=1,SUMIFS(Registros!$F$2:$F$6000,Registros!$A$2:$A$6000,"NP",Registros!$B$2:$B$6000,$A3726),0)</f>
        <v>0</v>
      </c>
      <c r="G3726">
        <f>IF(COUNTIFS(Registros!$A$2:$A$6000,"MOV",Registros!$B$2:$B$6000,$A3726)&gt;0,1,0)</f>
        <v>1</v>
      </c>
      <c r="H3726">
        <f>IF($G3726=1,SUMIFS(Registros!$F$2:$F$6000,Registros!$A$2:$A$6000,"MOV",Registros!$B$2:$B$6000,$A3726),0)</f>
        <v>15</v>
      </c>
      <c r="I3726">
        <f>IF(COUNTIFS(Registros!$A$2:$A$6000,"CS",Registros!$B$2:$B$6000,$A3726)&gt;0,1,0)</f>
        <v>0</v>
      </c>
      <c r="J3726">
        <f>IF($I3726=1,SUMIFS(Registros!$I$2:$I$6000,Registros!$A$2:$A$6000,"CS",Registros!$B$2:$B$6000,$A3726),0)</f>
        <v>0</v>
      </c>
      <c r="K3726">
        <f>IF(COUNTIFS(Winback!$K$2:$K$300,$A3726)&gt;0,1,0)</f>
        <v>0</v>
      </c>
      <c r="L3726">
        <f>IF(AND($K3726=1,LEFT($A3726,3)="WB-"),SUMIFS(Winback!$D$2:$D$300,Winback!$K$2:$K$300,$A3726),0)</f>
        <v>0</v>
      </c>
      <c r="M3726">
        <f>IF(OR($E3726=1,$G3726=1,SUMIFS(Registros!$J$2:$J$6000,Registros!$B$2:$B$6000,$A3726)&gt;0),1,0)</f>
        <v>1</v>
      </c>
      <c r="N3726">
        <f>IF($J3726&gt;0,1,IF(COUNTIFS(Registros!$A$2:$A$6000,"CS",Registros!$B$2:$B$6000,$A3726,Registros!$K$2:$K$6000,"&lt;&gt;")&gt;0,1,0))</f>
        <v>0</v>
      </c>
      <c r="O3726" t="str">
        <f t="shared" si="290"/>
        <v>SOLO MÓVIL</v>
      </c>
      <c r="P3726" t="str">
        <f t="shared" si="291"/>
        <v>Ofrecer fijo + internet (FLBBTV)</v>
      </c>
      <c r="Q3726">
        <f t="shared" si="292"/>
        <v>15</v>
      </c>
      <c r="R3726">
        <f>IFERROR(VLOOKUP($A3726,Registros!$B$2:$G$6000,6,0),IFERROR(INDEX(Winback!$C$2:$C$300,MATCH($A3726,Winback!$K$2:$K$300,0)),""))</f>
        <v>0</v>
      </c>
      <c r="S3726" t="str">
        <f t="shared" si="293"/>
        <v>+MOV</v>
      </c>
      <c r="T3726">
        <f t="shared" si="294"/>
        <v>1</v>
      </c>
    </row>
    <row r="3727" spans="1:20" x14ac:dyDescent="0.35">
      <c r="A3727" t="s">
        <v>18361</v>
      </c>
      <c r="B3727" t="s">
        <v>18362</v>
      </c>
      <c r="C3727" t="s">
        <v>18363</v>
      </c>
      <c r="D3727" t="s">
        <v>18364</v>
      </c>
      <c r="E3727">
        <f>IF(COUNTIFS(Registros!$A$2:$A$6000,"NP",Registros!$B$2:$B$6000,$A3727)&gt;0,1,0)</f>
        <v>0</v>
      </c>
      <c r="F3727">
        <f>IF($E3727=1,SUMIFS(Registros!$F$2:$F$6000,Registros!$A$2:$A$6000,"NP",Registros!$B$2:$B$6000,$A3727),0)</f>
        <v>0</v>
      </c>
      <c r="G3727">
        <f>IF(COUNTIFS(Registros!$A$2:$A$6000,"MOV",Registros!$B$2:$B$6000,$A3727)&gt;0,1,0)</f>
        <v>1</v>
      </c>
      <c r="H3727">
        <f>IF($G3727=1,SUMIFS(Registros!$F$2:$F$6000,Registros!$A$2:$A$6000,"MOV",Registros!$B$2:$B$6000,$A3727),0)</f>
        <v>15</v>
      </c>
      <c r="I3727">
        <f>IF(COUNTIFS(Registros!$A$2:$A$6000,"CS",Registros!$B$2:$B$6000,$A3727)&gt;0,1,0)</f>
        <v>0</v>
      </c>
      <c r="J3727">
        <f>IF($I3727=1,SUMIFS(Registros!$I$2:$I$6000,Registros!$A$2:$A$6000,"CS",Registros!$B$2:$B$6000,$A3727),0)</f>
        <v>0</v>
      </c>
      <c r="K3727">
        <f>IF(COUNTIFS(Winback!$K$2:$K$300,$A3727)&gt;0,1,0)</f>
        <v>0</v>
      </c>
      <c r="L3727">
        <f>IF(AND($K3727=1,LEFT($A3727,3)="WB-"),SUMIFS(Winback!$D$2:$D$300,Winback!$K$2:$K$300,$A3727),0)</f>
        <v>0</v>
      </c>
      <c r="M3727">
        <f>IF(OR($E3727=1,$G3727=1,SUMIFS(Registros!$J$2:$J$6000,Registros!$B$2:$B$6000,$A3727)&gt;0),1,0)</f>
        <v>1</v>
      </c>
      <c r="N3727">
        <f>IF($J3727&gt;0,1,IF(COUNTIFS(Registros!$A$2:$A$6000,"CS",Registros!$B$2:$B$6000,$A3727,Registros!$K$2:$K$6000,"&lt;&gt;")&gt;0,1,0))</f>
        <v>0</v>
      </c>
      <c r="O3727" t="str">
        <f t="shared" si="290"/>
        <v>SOLO MÓVIL</v>
      </c>
      <c r="P3727" t="str">
        <f t="shared" si="291"/>
        <v>Ofrecer fijo + internet (FLBBTV)</v>
      </c>
      <c r="Q3727">
        <f t="shared" si="292"/>
        <v>15</v>
      </c>
      <c r="R3727">
        <f>IFERROR(VLOOKUP($A3727,Registros!$B$2:$G$6000,6,0),IFERROR(INDEX(Winback!$C$2:$C$300,MATCH($A3727,Winback!$K$2:$K$300,0)),""))</f>
        <v>0</v>
      </c>
      <c r="S3727" t="str">
        <f t="shared" si="293"/>
        <v>+MOV</v>
      </c>
      <c r="T3727">
        <f t="shared" si="294"/>
        <v>1</v>
      </c>
    </row>
    <row r="3728" spans="1:20" x14ac:dyDescent="0.35">
      <c r="A3728" t="s">
        <v>18366</v>
      </c>
      <c r="B3728" t="s">
        <v>18367</v>
      </c>
      <c r="C3728" t="s">
        <v>18368</v>
      </c>
      <c r="D3728" t="s">
        <v>18369</v>
      </c>
      <c r="E3728">
        <f>IF(COUNTIFS(Registros!$A$2:$A$6000,"NP",Registros!$B$2:$B$6000,$A3728)&gt;0,1,0)</f>
        <v>0</v>
      </c>
      <c r="F3728">
        <f>IF($E3728=1,SUMIFS(Registros!$F$2:$F$6000,Registros!$A$2:$A$6000,"NP",Registros!$B$2:$B$6000,$A3728),0)</f>
        <v>0</v>
      </c>
      <c r="G3728">
        <f>IF(COUNTIFS(Registros!$A$2:$A$6000,"MOV",Registros!$B$2:$B$6000,$A3728)&gt;0,1,0)</f>
        <v>1</v>
      </c>
      <c r="H3728">
        <f>IF($G3728=1,SUMIFS(Registros!$F$2:$F$6000,Registros!$A$2:$A$6000,"MOV",Registros!$B$2:$B$6000,$A3728),0)</f>
        <v>15</v>
      </c>
      <c r="I3728">
        <f>IF(COUNTIFS(Registros!$A$2:$A$6000,"CS",Registros!$B$2:$B$6000,$A3728)&gt;0,1,0)</f>
        <v>0</v>
      </c>
      <c r="J3728">
        <f>IF($I3728=1,SUMIFS(Registros!$I$2:$I$6000,Registros!$A$2:$A$6000,"CS",Registros!$B$2:$B$6000,$A3728),0)</f>
        <v>0</v>
      </c>
      <c r="K3728">
        <f>IF(COUNTIFS(Winback!$K$2:$K$300,$A3728)&gt;0,1,0)</f>
        <v>0</v>
      </c>
      <c r="L3728">
        <f>IF(AND($K3728=1,LEFT($A3728,3)="WB-"),SUMIFS(Winback!$D$2:$D$300,Winback!$K$2:$K$300,$A3728),0)</f>
        <v>0</v>
      </c>
      <c r="M3728">
        <f>IF(OR($E3728=1,$G3728=1,SUMIFS(Registros!$J$2:$J$6000,Registros!$B$2:$B$6000,$A3728)&gt;0),1,0)</f>
        <v>1</v>
      </c>
      <c r="N3728">
        <f>IF($J3728&gt;0,1,IF(COUNTIFS(Registros!$A$2:$A$6000,"CS",Registros!$B$2:$B$6000,$A3728,Registros!$K$2:$K$6000,"&lt;&gt;")&gt;0,1,0))</f>
        <v>0</v>
      </c>
      <c r="O3728" t="str">
        <f t="shared" si="290"/>
        <v>SOLO MÓVIL</v>
      </c>
      <c r="P3728" t="str">
        <f t="shared" si="291"/>
        <v>Ofrecer fijo + internet (FLBBTV)</v>
      </c>
      <c r="Q3728">
        <f t="shared" si="292"/>
        <v>15</v>
      </c>
      <c r="R3728">
        <f>IFERROR(VLOOKUP($A3728,Registros!$B$2:$G$6000,6,0),IFERROR(INDEX(Winback!$C$2:$C$300,MATCH($A3728,Winback!$K$2:$K$300,0)),""))</f>
        <v>0</v>
      </c>
      <c r="S3728" t="str">
        <f t="shared" si="293"/>
        <v>+MOV</v>
      </c>
      <c r="T3728">
        <f t="shared" si="294"/>
        <v>1</v>
      </c>
    </row>
    <row r="3729" spans="1:20" x14ac:dyDescent="0.35">
      <c r="A3729" t="s">
        <v>18371</v>
      </c>
      <c r="B3729" t="s">
        <v>18372</v>
      </c>
      <c r="C3729" t="s">
        <v>18373</v>
      </c>
      <c r="D3729" t="s">
        <v>18374</v>
      </c>
      <c r="E3729">
        <f>IF(COUNTIFS(Registros!$A$2:$A$6000,"NP",Registros!$B$2:$B$6000,$A3729)&gt;0,1,0)</f>
        <v>0</v>
      </c>
      <c r="F3729">
        <f>IF($E3729=1,SUMIFS(Registros!$F$2:$F$6000,Registros!$A$2:$A$6000,"NP",Registros!$B$2:$B$6000,$A3729),0)</f>
        <v>0</v>
      </c>
      <c r="G3729">
        <f>IF(COUNTIFS(Registros!$A$2:$A$6000,"MOV",Registros!$B$2:$B$6000,$A3729)&gt;0,1,0)</f>
        <v>1</v>
      </c>
      <c r="H3729">
        <f>IF($G3729=1,SUMIFS(Registros!$F$2:$F$6000,Registros!$A$2:$A$6000,"MOV",Registros!$B$2:$B$6000,$A3729),0)</f>
        <v>15</v>
      </c>
      <c r="I3729">
        <f>IF(COUNTIFS(Registros!$A$2:$A$6000,"CS",Registros!$B$2:$B$6000,$A3729)&gt;0,1,0)</f>
        <v>0</v>
      </c>
      <c r="J3729">
        <f>IF($I3729=1,SUMIFS(Registros!$I$2:$I$6000,Registros!$A$2:$A$6000,"CS",Registros!$B$2:$B$6000,$A3729),0)</f>
        <v>0</v>
      </c>
      <c r="K3729">
        <f>IF(COUNTIFS(Winback!$K$2:$K$300,$A3729)&gt;0,1,0)</f>
        <v>0</v>
      </c>
      <c r="L3729">
        <f>IF(AND($K3729=1,LEFT($A3729,3)="WB-"),SUMIFS(Winback!$D$2:$D$300,Winback!$K$2:$K$300,$A3729),0)</f>
        <v>0</v>
      </c>
      <c r="M3729">
        <f>IF(OR($E3729=1,$G3729=1,SUMIFS(Registros!$J$2:$J$6000,Registros!$B$2:$B$6000,$A3729)&gt;0),1,0)</f>
        <v>1</v>
      </c>
      <c r="N3729">
        <f>IF($J3729&gt;0,1,IF(COUNTIFS(Registros!$A$2:$A$6000,"CS",Registros!$B$2:$B$6000,$A3729,Registros!$K$2:$K$6000,"&lt;&gt;")&gt;0,1,0))</f>
        <v>0</v>
      </c>
      <c r="O3729" t="str">
        <f t="shared" si="290"/>
        <v>SOLO MÓVIL</v>
      </c>
      <c r="P3729" t="str">
        <f t="shared" si="291"/>
        <v>Ofrecer fijo + internet (FLBBTV)</v>
      </c>
      <c r="Q3729">
        <f t="shared" si="292"/>
        <v>15</v>
      </c>
      <c r="R3729">
        <f>IFERROR(VLOOKUP($A3729,Registros!$B$2:$G$6000,6,0),IFERROR(INDEX(Winback!$C$2:$C$300,MATCH($A3729,Winback!$K$2:$K$300,0)),""))</f>
        <v>0</v>
      </c>
      <c r="S3729" t="str">
        <f t="shared" si="293"/>
        <v>+MOV</v>
      </c>
      <c r="T3729">
        <f t="shared" si="294"/>
        <v>1</v>
      </c>
    </row>
    <row r="3730" spans="1:20" x14ac:dyDescent="0.35">
      <c r="A3730" t="s">
        <v>18376</v>
      </c>
      <c r="B3730" t="s">
        <v>18377</v>
      </c>
      <c r="C3730" t="s">
        <v>18378</v>
      </c>
      <c r="D3730" t="s">
        <v>18379</v>
      </c>
      <c r="E3730">
        <f>IF(COUNTIFS(Registros!$A$2:$A$6000,"NP",Registros!$B$2:$B$6000,$A3730)&gt;0,1,0)</f>
        <v>0</v>
      </c>
      <c r="F3730">
        <f>IF($E3730=1,SUMIFS(Registros!$F$2:$F$6000,Registros!$A$2:$A$6000,"NP",Registros!$B$2:$B$6000,$A3730),0)</f>
        <v>0</v>
      </c>
      <c r="G3730">
        <f>IF(COUNTIFS(Registros!$A$2:$A$6000,"MOV",Registros!$B$2:$B$6000,$A3730)&gt;0,1,0)</f>
        <v>1</v>
      </c>
      <c r="H3730">
        <f>IF($G3730=1,SUMIFS(Registros!$F$2:$F$6000,Registros!$A$2:$A$6000,"MOV",Registros!$B$2:$B$6000,$A3730),0)</f>
        <v>15</v>
      </c>
      <c r="I3730">
        <f>IF(COUNTIFS(Registros!$A$2:$A$6000,"CS",Registros!$B$2:$B$6000,$A3730)&gt;0,1,0)</f>
        <v>0</v>
      </c>
      <c r="J3730">
        <f>IF($I3730=1,SUMIFS(Registros!$I$2:$I$6000,Registros!$A$2:$A$6000,"CS",Registros!$B$2:$B$6000,$A3730),0)</f>
        <v>0</v>
      </c>
      <c r="K3730">
        <f>IF(COUNTIFS(Winback!$K$2:$K$300,$A3730)&gt;0,1,0)</f>
        <v>0</v>
      </c>
      <c r="L3730">
        <f>IF(AND($K3730=1,LEFT($A3730,3)="WB-"),SUMIFS(Winback!$D$2:$D$300,Winback!$K$2:$K$300,$A3730),0)</f>
        <v>0</v>
      </c>
      <c r="M3730">
        <f>IF(OR($E3730=1,$G3730=1,SUMIFS(Registros!$J$2:$J$6000,Registros!$B$2:$B$6000,$A3730)&gt;0),1,0)</f>
        <v>1</v>
      </c>
      <c r="N3730">
        <f>IF($J3730&gt;0,1,IF(COUNTIFS(Registros!$A$2:$A$6000,"CS",Registros!$B$2:$B$6000,$A3730,Registros!$K$2:$K$6000,"&lt;&gt;")&gt;0,1,0))</f>
        <v>0</v>
      </c>
      <c r="O3730" t="str">
        <f t="shared" si="290"/>
        <v>SOLO MÓVIL</v>
      </c>
      <c r="P3730" t="str">
        <f t="shared" si="291"/>
        <v>Ofrecer fijo + internet (FLBBTV)</v>
      </c>
      <c r="Q3730">
        <f t="shared" si="292"/>
        <v>15</v>
      </c>
      <c r="R3730">
        <f>IFERROR(VLOOKUP($A3730,Registros!$B$2:$G$6000,6,0),IFERROR(INDEX(Winback!$C$2:$C$300,MATCH($A3730,Winback!$K$2:$K$300,0)),""))</f>
        <v>0</v>
      </c>
      <c r="S3730" t="str">
        <f t="shared" si="293"/>
        <v>+MOV</v>
      </c>
      <c r="T3730">
        <f t="shared" si="294"/>
        <v>1</v>
      </c>
    </row>
    <row r="3731" spans="1:20" x14ac:dyDescent="0.35">
      <c r="A3731" t="s">
        <v>18381</v>
      </c>
      <c r="B3731" t="s">
        <v>18382</v>
      </c>
      <c r="C3731" t="s">
        <v>18383</v>
      </c>
      <c r="D3731" t="s">
        <v>18384</v>
      </c>
      <c r="E3731">
        <f>IF(COUNTIFS(Registros!$A$2:$A$6000,"NP",Registros!$B$2:$B$6000,$A3731)&gt;0,1,0)</f>
        <v>0</v>
      </c>
      <c r="F3731">
        <f>IF($E3731=1,SUMIFS(Registros!$F$2:$F$6000,Registros!$A$2:$A$6000,"NP",Registros!$B$2:$B$6000,$A3731),0)</f>
        <v>0</v>
      </c>
      <c r="G3731">
        <f>IF(COUNTIFS(Registros!$A$2:$A$6000,"MOV",Registros!$B$2:$B$6000,$A3731)&gt;0,1,0)</f>
        <v>1</v>
      </c>
      <c r="H3731">
        <f>IF($G3731=1,SUMIFS(Registros!$F$2:$F$6000,Registros!$A$2:$A$6000,"MOV",Registros!$B$2:$B$6000,$A3731),0)</f>
        <v>15</v>
      </c>
      <c r="I3731">
        <f>IF(COUNTIFS(Registros!$A$2:$A$6000,"CS",Registros!$B$2:$B$6000,$A3731)&gt;0,1,0)</f>
        <v>0</v>
      </c>
      <c r="J3731">
        <f>IF($I3731=1,SUMIFS(Registros!$I$2:$I$6000,Registros!$A$2:$A$6000,"CS",Registros!$B$2:$B$6000,$A3731),0)</f>
        <v>0</v>
      </c>
      <c r="K3731">
        <f>IF(COUNTIFS(Winback!$K$2:$K$300,$A3731)&gt;0,1,0)</f>
        <v>0</v>
      </c>
      <c r="L3731">
        <f>IF(AND($K3731=1,LEFT($A3731,3)="WB-"),SUMIFS(Winback!$D$2:$D$300,Winback!$K$2:$K$300,$A3731),0)</f>
        <v>0</v>
      </c>
      <c r="M3731">
        <f>IF(OR($E3731=1,$G3731=1,SUMIFS(Registros!$J$2:$J$6000,Registros!$B$2:$B$6000,$A3731)&gt;0),1,0)</f>
        <v>1</v>
      </c>
      <c r="N3731">
        <f>IF($J3731&gt;0,1,IF(COUNTIFS(Registros!$A$2:$A$6000,"CS",Registros!$B$2:$B$6000,$A3731,Registros!$K$2:$K$6000,"&lt;&gt;")&gt;0,1,0))</f>
        <v>0</v>
      </c>
      <c r="O3731" t="str">
        <f t="shared" si="290"/>
        <v>SOLO MÓVIL</v>
      </c>
      <c r="P3731" t="str">
        <f t="shared" si="291"/>
        <v>Ofrecer fijo + internet (FLBBTV)</v>
      </c>
      <c r="Q3731">
        <f t="shared" si="292"/>
        <v>15</v>
      </c>
      <c r="R3731">
        <f>IFERROR(VLOOKUP($A3731,Registros!$B$2:$G$6000,6,0),IFERROR(INDEX(Winback!$C$2:$C$300,MATCH($A3731,Winback!$K$2:$K$300,0)),""))</f>
        <v>0</v>
      </c>
      <c r="S3731" t="str">
        <f t="shared" si="293"/>
        <v>+MOV</v>
      </c>
      <c r="T3731">
        <f t="shared" si="294"/>
        <v>1</v>
      </c>
    </row>
    <row r="3732" spans="1:20" x14ac:dyDescent="0.35">
      <c r="A3732" t="s">
        <v>18386</v>
      </c>
      <c r="B3732" t="s">
        <v>18387</v>
      </c>
      <c r="C3732" t="s">
        <v>18388</v>
      </c>
      <c r="D3732" t="s">
        <v>18389</v>
      </c>
      <c r="E3732">
        <f>IF(COUNTIFS(Registros!$A$2:$A$6000,"NP",Registros!$B$2:$B$6000,$A3732)&gt;0,1,0)</f>
        <v>0</v>
      </c>
      <c r="F3732">
        <f>IF($E3732=1,SUMIFS(Registros!$F$2:$F$6000,Registros!$A$2:$A$6000,"NP",Registros!$B$2:$B$6000,$A3732),0)</f>
        <v>0</v>
      </c>
      <c r="G3732">
        <f>IF(COUNTIFS(Registros!$A$2:$A$6000,"MOV",Registros!$B$2:$B$6000,$A3732)&gt;0,1,0)</f>
        <v>1</v>
      </c>
      <c r="H3732">
        <f>IF($G3732=1,SUMIFS(Registros!$F$2:$F$6000,Registros!$A$2:$A$6000,"MOV",Registros!$B$2:$B$6000,$A3732),0)</f>
        <v>272.5</v>
      </c>
      <c r="I3732">
        <f>IF(COUNTIFS(Registros!$A$2:$A$6000,"CS",Registros!$B$2:$B$6000,$A3732)&gt;0,1,0)</f>
        <v>0</v>
      </c>
      <c r="J3732">
        <f>IF($I3732=1,SUMIFS(Registros!$I$2:$I$6000,Registros!$A$2:$A$6000,"CS",Registros!$B$2:$B$6000,$A3732),0)</f>
        <v>0</v>
      </c>
      <c r="K3732">
        <f>IF(COUNTIFS(Winback!$K$2:$K$300,$A3732)&gt;0,1,0)</f>
        <v>0</v>
      </c>
      <c r="L3732">
        <f>IF(AND($K3732=1,LEFT($A3732,3)="WB-"),SUMIFS(Winback!$D$2:$D$300,Winback!$K$2:$K$300,$A3732),0)</f>
        <v>0</v>
      </c>
      <c r="M3732">
        <f>IF(OR($E3732=1,$G3732=1,SUMIFS(Registros!$J$2:$J$6000,Registros!$B$2:$B$6000,$A3732)&gt;0),1,0)</f>
        <v>1</v>
      </c>
      <c r="N3732">
        <f>IF($J3732&gt;0,1,IF(COUNTIFS(Registros!$A$2:$A$6000,"CS",Registros!$B$2:$B$6000,$A3732,Registros!$K$2:$K$6000,"&lt;&gt;")&gt;0,1,0))</f>
        <v>0</v>
      </c>
      <c r="O3732" t="str">
        <f t="shared" si="290"/>
        <v>SOLO MÓVIL</v>
      </c>
      <c r="P3732" t="str">
        <f t="shared" si="291"/>
        <v>Ofrecer fijo + internet (FLBBTV)</v>
      </c>
      <c r="Q3732">
        <f t="shared" si="292"/>
        <v>272.5</v>
      </c>
      <c r="R3732">
        <f>IFERROR(VLOOKUP($A3732,Registros!$B$2:$G$6000,6,0),IFERROR(INDEX(Winback!$C$2:$C$300,MATCH($A3732,Winback!$K$2:$K$300,0)),""))</f>
        <v>0</v>
      </c>
      <c r="S3732" t="str">
        <f t="shared" si="293"/>
        <v>+MOV</v>
      </c>
      <c r="T3732">
        <f t="shared" si="294"/>
        <v>1</v>
      </c>
    </row>
    <row r="3733" spans="1:20" x14ac:dyDescent="0.35">
      <c r="A3733" t="s">
        <v>18391</v>
      </c>
      <c r="B3733" t="s">
        <v>18392</v>
      </c>
      <c r="C3733" t="s">
        <v>18393</v>
      </c>
      <c r="D3733" t="s">
        <v>18394</v>
      </c>
      <c r="E3733">
        <f>IF(COUNTIFS(Registros!$A$2:$A$6000,"NP",Registros!$B$2:$B$6000,$A3733)&gt;0,1,0)</f>
        <v>0</v>
      </c>
      <c r="F3733">
        <f>IF($E3733=1,SUMIFS(Registros!$F$2:$F$6000,Registros!$A$2:$A$6000,"NP",Registros!$B$2:$B$6000,$A3733),0)</f>
        <v>0</v>
      </c>
      <c r="G3733">
        <f>IF(COUNTIFS(Registros!$A$2:$A$6000,"MOV",Registros!$B$2:$B$6000,$A3733)&gt;0,1,0)</f>
        <v>1</v>
      </c>
      <c r="H3733">
        <f>IF($G3733=1,SUMIFS(Registros!$F$2:$F$6000,Registros!$A$2:$A$6000,"MOV",Registros!$B$2:$B$6000,$A3733),0)</f>
        <v>15</v>
      </c>
      <c r="I3733">
        <f>IF(COUNTIFS(Registros!$A$2:$A$6000,"CS",Registros!$B$2:$B$6000,$A3733)&gt;0,1,0)</f>
        <v>0</v>
      </c>
      <c r="J3733">
        <f>IF($I3733=1,SUMIFS(Registros!$I$2:$I$6000,Registros!$A$2:$A$6000,"CS",Registros!$B$2:$B$6000,$A3733),0)</f>
        <v>0</v>
      </c>
      <c r="K3733">
        <f>IF(COUNTIFS(Winback!$K$2:$K$300,$A3733)&gt;0,1,0)</f>
        <v>0</v>
      </c>
      <c r="L3733">
        <f>IF(AND($K3733=1,LEFT($A3733,3)="WB-"),SUMIFS(Winback!$D$2:$D$300,Winback!$K$2:$K$300,$A3733),0)</f>
        <v>0</v>
      </c>
      <c r="M3733">
        <f>IF(OR($E3733=1,$G3733=1,SUMIFS(Registros!$J$2:$J$6000,Registros!$B$2:$B$6000,$A3733)&gt;0),1,0)</f>
        <v>1</v>
      </c>
      <c r="N3733">
        <f>IF($J3733&gt;0,1,IF(COUNTIFS(Registros!$A$2:$A$6000,"CS",Registros!$B$2:$B$6000,$A3733,Registros!$K$2:$K$6000,"&lt;&gt;")&gt;0,1,0))</f>
        <v>0</v>
      </c>
      <c r="O3733" t="str">
        <f t="shared" si="290"/>
        <v>SOLO MÓVIL</v>
      </c>
      <c r="P3733" t="str">
        <f t="shared" si="291"/>
        <v>Ofrecer fijo + internet (FLBBTV)</v>
      </c>
      <c r="Q3733">
        <f t="shared" si="292"/>
        <v>15</v>
      </c>
      <c r="R3733">
        <f>IFERROR(VLOOKUP($A3733,Registros!$B$2:$G$6000,6,0),IFERROR(INDEX(Winback!$C$2:$C$300,MATCH($A3733,Winback!$K$2:$K$300,0)),""))</f>
        <v>0</v>
      </c>
      <c r="S3733" t="str">
        <f t="shared" si="293"/>
        <v>+MOV</v>
      </c>
      <c r="T3733">
        <f t="shared" si="294"/>
        <v>1</v>
      </c>
    </row>
    <row r="3734" spans="1:20" x14ac:dyDescent="0.35">
      <c r="A3734" t="s">
        <v>18396</v>
      </c>
      <c r="B3734" t="s">
        <v>18397</v>
      </c>
      <c r="C3734" t="s">
        <v>18398</v>
      </c>
      <c r="D3734" t="s">
        <v>18399</v>
      </c>
      <c r="E3734">
        <f>IF(COUNTIFS(Registros!$A$2:$A$6000,"NP",Registros!$B$2:$B$6000,$A3734)&gt;0,1,0)</f>
        <v>0</v>
      </c>
      <c r="F3734">
        <f>IF($E3734=1,SUMIFS(Registros!$F$2:$F$6000,Registros!$A$2:$A$6000,"NP",Registros!$B$2:$B$6000,$A3734),0)</f>
        <v>0</v>
      </c>
      <c r="G3734">
        <f>IF(COUNTIFS(Registros!$A$2:$A$6000,"MOV",Registros!$B$2:$B$6000,$A3734)&gt;0,1,0)</f>
        <v>1</v>
      </c>
      <c r="H3734">
        <f>IF($G3734=1,SUMIFS(Registros!$F$2:$F$6000,Registros!$A$2:$A$6000,"MOV",Registros!$B$2:$B$6000,$A3734),0)</f>
        <v>15</v>
      </c>
      <c r="I3734">
        <f>IF(COUNTIFS(Registros!$A$2:$A$6000,"CS",Registros!$B$2:$B$6000,$A3734)&gt;0,1,0)</f>
        <v>0</v>
      </c>
      <c r="J3734">
        <f>IF($I3734=1,SUMIFS(Registros!$I$2:$I$6000,Registros!$A$2:$A$6000,"CS",Registros!$B$2:$B$6000,$A3734),0)</f>
        <v>0</v>
      </c>
      <c r="K3734">
        <f>IF(COUNTIFS(Winback!$K$2:$K$300,$A3734)&gt;0,1,0)</f>
        <v>0</v>
      </c>
      <c r="L3734">
        <f>IF(AND($K3734=1,LEFT($A3734,3)="WB-"),SUMIFS(Winback!$D$2:$D$300,Winback!$K$2:$K$300,$A3734),0)</f>
        <v>0</v>
      </c>
      <c r="M3734">
        <f>IF(OR($E3734=1,$G3734=1,SUMIFS(Registros!$J$2:$J$6000,Registros!$B$2:$B$6000,$A3734)&gt;0),1,0)</f>
        <v>1</v>
      </c>
      <c r="N3734">
        <f>IF($J3734&gt;0,1,IF(COUNTIFS(Registros!$A$2:$A$6000,"CS",Registros!$B$2:$B$6000,$A3734,Registros!$K$2:$K$6000,"&lt;&gt;")&gt;0,1,0))</f>
        <v>0</v>
      </c>
      <c r="O3734" t="str">
        <f t="shared" si="290"/>
        <v>SOLO MÓVIL</v>
      </c>
      <c r="P3734" t="str">
        <f t="shared" si="291"/>
        <v>Ofrecer fijo + internet (FLBBTV)</v>
      </c>
      <c r="Q3734">
        <f t="shared" si="292"/>
        <v>15</v>
      </c>
      <c r="R3734">
        <f>IFERROR(VLOOKUP($A3734,Registros!$B$2:$G$6000,6,0),IFERROR(INDEX(Winback!$C$2:$C$300,MATCH($A3734,Winback!$K$2:$K$300,0)),""))</f>
        <v>0</v>
      </c>
      <c r="S3734" t="str">
        <f t="shared" si="293"/>
        <v>+MOV</v>
      </c>
      <c r="T3734">
        <f t="shared" si="294"/>
        <v>1</v>
      </c>
    </row>
    <row r="3735" spans="1:20" x14ac:dyDescent="0.35">
      <c r="A3735" t="s">
        <v>18401</v>
      </c>
      <c r="B3735" t="s">
        <v>18402</v>
      </c>
      <c r="C3735" t="s">
        <v>18403</v>
      </c>
      <c r="D3735" t="s">
        <v>18404</v>
      </c>
      <c r="E3735">
        <f>IF(COUNTIFS(Registros!$A$2:$A$6000,"NP",Registros!$B$2:$B$6000,$A3735)&gt;0,1,0)</f>
        <v>0</v>
      </c>
      <c r="F3735">
        <f>IF($E3735=1,SUMIFS(Registros!$F$2:$F$6000,Registros!$A$2:$A$6000,"NP",Registros!$B$2:$B$6000,$A3735),0)</f>
        <v>0</v>
      </c>
      <c r="G3735">
        <f>IF(COUNTIFS(Registros!$A$2:$A$6000,"MOV",Registros!$B$2:$B$6000,$A3735)&gt;0,1,0)</f>
        <v>1</v>
      </c>
      <c r="H3735">
        <f>IF($G3735=1,SUMIFS(Registros!$F$2:$F$6000,Registros!$A$2:$A$6000,"MOV",Registros!$B$2:$B$6000,$A3735),0)</f>
        <v>15</v>
      </c>
      <c r="I3735">
        <f>IF(COUNTIFS(Registros!$A$2:$A$6000,"CS",Registros!$B$2:$B$6000,$A3735)&gt;0,1,0)</f>
        <v>0</v>
      </c>
      <c r="J3735">
        <f>IF($I3735=1,SUMIFS(Registros!$I$2:$I$6000,Registros!$A$2:$A$6000,"CS",Registros!$B$2:$B$6000,$A3735),0)</f>
        <v>0</v>
      </c>
      <c r="K3735">
        <f>IF(COUNTIFS(Winback!$K$2:$K$300,$A3735)&gt;0,1,0)</f>
        <v>0</v>
      </c>
      <c r="L3735">
        <f>IF(AND($K3735=1,LEFT($A3735,3)="WB-"),SUMIFS(Winback!$D$2:$D$300,Winback!$K$2:$K$300,$A3735),0)</f>
        <v>0</v>
      </c>
      <c r="M3735">
        <f>IF(OR($E3735=1,$G3735=1,SUMIFS(Registros!$J$2:$J$6000,Registros!$B$2:$B$6000,$A3735)&gt;0),1,0)</f>
        <v>1</v>
      </c>
      <c r="N3735">
        <f>IF($J3735&gt;0,1,IF(COUNTIFS(Registros!$A$2:$A$6000,"CS",Registros!$B$2:$B$6000,$A3735,Registros!$K$2:$K$6000,"&lt;&gt;")&gt;0,1,0))</f>
        <v>0</v>
      </c>
      <c r="O3735" t="str">
        <f t="shared" si="290"/>
        <v>SOLO MÓVIL</v>
      </c>
      <c r="P3735" t="str">
        <f t="shared" si="291"/>
        <v>Ofrecer fijo + internet (FLBBTV)</v>
      </c>
      <c r="Q3735">
        <f t="shared" si="292"/>
        <v>15</v>
      </c>
      <c r="R3735">
        <f>IFERROR(VLOOKUP($A3735,Registros!$B$2:$G$6000,6,0),IFERROR(INDEX(Winback!$C$2:$C$300,MATCH($A3735,Winback!$K$2:$K$300,0)),""))</f>
        <v>0</v>
      </c>
      <c r="S3735" t="str">
        <f t="shared" si="293"/>
        <v>+MOV</v>
      </c>
      <c r="T3735">
        <f t="shared" si="294"/>
        <v>1</v>
      </c>
    </row>
    <row r="3736" spans="1:20" x14ac:dyDescent="0.35">
      <c r="A3736" t="s">
        <v>18406</v>
      </c>
      <c r="B3736" t="s">
        <v>18407</v>
      </c>
      <c r="C3736" t="s">
        <v>18408</v>
      </c>
      <c r="D3736" t="s">
        <v>18409</v>
      </c>
      <c r="E3736">
        <f>IF(COUNTIFS(Registros!$A$2:$A$6000,"NP",Registros!$B$2:$B$6000,$A3736)&gt;0,1,0)</f>
        <v>0</v>
      </c>
      <c r="F3736">
        <f>IF($E3736=1,SUMIFS(Registros!$F$2:$F$6000,Registros!$A$2:$A$6000,"NP",Registros!$B$2:$B$6000,$A3736),0)</f>
        <v>0</v>
      </c>
      <c r="G3736">
        <f>IF(COUNTIFS(Registros!$A$2:$A$6000,"MOV",Registros!$B$2:$B$6000,$A3736)&gt;0,1,0)</f>
        <v>1</v>
      </c>
      <c r="H3736">
        <f>IF($G3736=1,SUMIFS(Registros!$F$2:$F$6000,Registros!$A$2:$A$6000,"MOV",Registros!$B$2:$B$6000,$A3736),0)</f>
        <v>45</v>
      </c>
      <c r="I3736">
        <f>IF(COUNTIFS(Registros!$A$2:$A$6000,"CS",Registros!$B$2:$B$6000,$A3736)&gt;0,1,0)</f>
        <v>0</v>
      </c>
      <c r="J3736">
        <f>IF($I3736=1,SUMIFS(Registros!$I$2:$I$6000,Registros!$A$2:$A$6000,"CS",Registros!$B$2:$B$6000,$A3736),0)</f>
        <v>0</v>
      </c>
      <c r="K3736">
        <f>IF(COUNTIFS(Winback!$K$2:$K$300,$A3736)&gt;0,1,0)</f>
        <v>0</v>
      </c>
      <c r="L3736">
        <f>IF(AND($K3736=1,LEFT($A3736,3)="WB-"),SUMIFS(Winback!$D$2:$D$300,Winback!$K$2:$K$300,$A3736),0)</f>
        <v>0</v>
      </c>
      <c r="M3736">
        <f>IF(OR($E3736=1,$G3736=1,SUMIFS(Registros!$J$2:$J$6000,Registros!$B$2:$B$6000,$A3736)&gt;0),1,0)</f>
        <v>1</v>
      </c>
      <c r="N3736">
        <f>IF($J3736&gt;0,1,IF(COUNTIFS(Registros!$A$2:$A$6000,"CS",Registros!$B$2:$B$6000,$A3736,Registros!$K$2:$K$6000,"&lt;&gt;")&gt;0,1,0))</f>
        <v>0</v>
      </c>
      <c r="O3736" t="str">
        <f t="shared" si="290"/>
        <v>SOLO MÓVIL</v>
      </c>
      <c r="P3736" t="str">
        <f t="shared" si="291"/>
        <v>Ofrecer fijo + internet (FLBBTV)</v>
      </c>
      <c r="Q3736">
        <f t="shared" si="292"/>
        <v>45</v>
      </c>
      <c r="R3736">
        <f>IFERROR(VLOOKUP($A3736,Registros!$B$2:$G$6000,6,0),IFERROR(INDEX(Winback!$C$2:$C$300,MATCH($A3736,Winback!$K$2:$K$300,0)),""))</f>
        <v>0</v>
      </c>
      <c r="S3736" t="str">
        <f t="shared" si="293"/>
        <v>+MOV</v>
      </c>
      <c r="T3736">
        <f t="shared" si="294"/>
        <v>1</v>
      </c>
    </row>
    <row r="3737" spans="1:20" x14ac:dyDescent="0.35">
      <c r="A3737" t="s">
        <v>18411</v>
      </c>
      <c r="B3737" t="s">
        <v>18412</v>
      </c>
      <c r="C3737" t="s">
        <v>18413</v>
      </c>
      <c r="D3737" t="s">
        <v>18414</v>
      </c>
      <c r="E3737">
        <f>IF(COUNTIFS(Registros!$A$2:$A$6000,"NP",Registros!$B$2:$B$6000,$A3737)&gt;0,1,0)</f>
        <v>0</v>
      </c>
      <c r="F3737">
        <f>IF($E3737=1,SUMIFS(Registros!$F$2:$F$6000,Registros!$A$2:$A$6000,"NP",Registros!$B$2:$B$6000,$A3737),0)</f>
        <v>0</v>
      </c>
      <c r="G3737">
        <f>IF(COUNTIFS(Registros!$A$2:$A$6000,"MOV",Registros!$B$2:$B$6000,$A3737)&gt;0,1,0)</f>
        <v>1</v>
      </c>
      <c r="H3737">
        <f>IF($G3737=1,SUMIFS(Registros!$F$2:$F$6000,Registros!$A$2:$A$6000,"MOV",Registros!$B$2:$B$6000,$A3737),0)</f>
        <v>17.579999999999998</v>
      </c>
      <c r="I3737">
        <f>IF(COUNTIFS(Registros!$A$2:$A$6000,"CS",Registros!$B$2:$B$6000,$A3737)&gt;0,1,0)</f>
        <v>0</v>
      </c>
      <c r="J3737">
        <f>IF($I3737=1,SUMIFS(Registros!$I$2:$I$6000,Registros!$A$2:$A$6000,"CS",Registros!$B$2:$B$6000,$A3737),0)</f>
        <v>0</v>
      </c>
      <c r="K3737">
        <f>IF(COUNTIFS(Winback!$K$2:$K$300,$A3737)&gt;0,1,0)</f>
        <v>0</v>
      </c>
      <c r="L3737">
        <f>IF(AND($K3737=1,LEFT($A3737,3)="WB-"),SUMIFS(Winback!$D$2:$D$300,Winback!$K$2:$K$300,$A3737),0)</f>
        <v>0</v>
      </c>
      <c r="M3737">
        <f>IF(OR($E3737=1,$G3737=1,SUMIFS(Registros!$J$2:$J$6000,Registros!$B$2:$B$6000,$A3737)&gt;0),1,0)</f>
        <v>1</v>
      </c>
      <c r="N3737">
        <f>IF($J3737&gt;0,1,IF(COUNTIFS(Registros!$A$2:$A$6000,"CS",Registros!$B$2:$B$6000,$A3737,Registros!$K$2:$K$6000,"&lt;&gt;")&gt;0,1,0))</f>
        <v>0</v>
      </c>
      <c r="O3737" t="str">
        <f t="shared" si="290"/>
        <v>SOLO MÓVIL</v>
      </c>
      <c r="P3737" t="str">
        <f t="shared" si="291"/>
        <v>Ofrecer fijo + internet (FLBBTV)</v>
      </c>
      <c r="Q3737">
        <f t="shared" si="292"/>
        <v>17.579999999999998</v>
      </c>
      <c r="R3737">
        <f>IFERROR(VLOOKUP($A3737,Registros!$B$2:$G$6000,6,0),IFERROR(INDEX(Winback!$C$2:$C$300,MATCH($A3737,Winback!$K$2:$K$300,0)),""))</f>
        <v>0</v>
      </c>
      <c r="S3737" t="str">
        <f t="shared" si="293"/>
        <v>+MOV</v>
      </c>
      <c r="T3737">
        <f t="shared" si="294"/>
        <v>1</v>
      </c>
    </row>
    <row r="3738" spans="1:20" x14ac:dyDescent="0.35">
      <c r="A3738" t="s">
        <v>18415</v>
      </c>
      <c r="B3738" t="s">
        <v>18416</v>
      </c>
      <c r="C3738" t="s">
        <v>18417</v>
      </c>
      <c r="D3738" t="s">
        <v>18418</v>
      </c>
      <c r="E3738">
        <f>IF(COUNTIFS(Registros!$A$2:$A$6000,"NP",Registros!$B$2:$B$6000,$A3738)&gt;0,1,0)</f>
        <v>0</v>
      </c>
      <c r="F3738">
        <f>IF($E3738=1,SUMIFS(Registros!$F$2:$F$6000,Registros!$A$2:$A$6000,"NP",Registros!$B$2:$B$6000,$A3738),0)</f>
        <v>0</v>
      </c>
      <c r="G3738">
        <f>IF(COUNTIFS(Registros!$A$2:$A$6000,"MOV",Registros!$B$2:$B$6000,$A3738)&gt;0,1,0)</f>
        <v>1</v>
      </c>
      <c r="H3738">
        <f>IF($G3738=1,SUMIFS(Registros!$F$2:$F$6000,Registros!$A$2:$A$6000,"MOV",Registros!$B$2:$B$6000,$A3738),0)</f>
        <v>16.29</v>
      </c>
      <c r="I3738">
        <f>IF(COUNTIFS(Registros!$A$2:$A$6000,"CS",Registros!$B$2:$B$6000,$A3738)&gt;0,1,0)</f>
        <v>0</v>
      </c>
      <c r="J3738">
        <f>IF($I3738=1,SUMIFS(Registros!$I$2:$I$6000,Registros!$A$2:$A$6000,"CS",Registros!$B$2:$B$6000,$A3738),0)</f>
        <v>0</v>
      </c>
      <c r="K3738">
        <f>IF(COUNTIFS(Winback!$K$2:$K$300,$A3738)&gt;0,1,0)</f>
        <v>0</v>
      </c>
      <c r="L3738">
        <f>IF(AND($K3738=1,LEFT($A3738,3)="WB-"),SUMIFS(Winback!$D$2:$D$300,Winback!$K$2:$K$300,$A3738),0)</f>
        <v>0</v>
      </c>
      <c r="M3738">
        <f>IF(OR($E3738=1,$G3738=1,SUMIFS(Registros!$J$2:$J$6000,Registros!$B$2:$B$6000,$A3738)&gt;0),1,0)</f>
        <v>1</v>
      </c>
      <c r="N3738">
        <f>IF($J3738&gt;0,1,IF(COUNTIFS(Registros!$A$2:$A$6000,"CS",Registros!$B$2:$B$6000,$A3738,Registros!$K$2:$K$6000,"&lt;&gt;")&gt;0,1,0))</f>
        <v>0</v>
      </c>
      <c r="O3738" t="str">
        <f t="shared" si="290"/>
        <v>SOLO MÓVIL</v>
      </c>
      <c r="P3738" t="str">
        <f t="shared" si="291"/>
        <v>Ofrecer fijo + internet (FLBBTV)</v>
      </c>
      <c r="Q3738">
        <f t="shared" si="292"/>
        <v>16.29</v>
      </c>
      <c r="R3738">
        <f>IFERROR(VLOOKUP($A3738,Registros!$B$2:$G$6000,6,0),IFERROR(INDEX(Winback!$C$2:$C$300,MATCH($A3738,Winback!$K$2:$K$300,0)),""))</f>
        <v>0</v>
      </c>
      <c r="S3738" t="str">
        <f t="shared" si="293"/>
        <v>+MOV</v>
      </c>
      <c r="T3738">
        <f t="shared" si="294"/>
        <v>1</v>
      </c>
    </row>
    <row r="3739" spans="1:20" x14ac:dyDescent="0.35">
      <c r="A3739" t="s">
        <v>18419</v>
      </c>
      <c r="B3739" t="s">
        <v>18420</v>
      </c>
      <c r="C3739" t="s">
        <v>18421</v>
      </c>
      <c r="D3739" t="s">
        <v>18422</v>
      </c>
      <c r="E3739">
        <f>IF(COUNTIFS(Registros!$A$2:$A$6000,"NP",Registros!$B$2:$B$6000,$A3739)&gt;0,1,0)</f>
        <v>0</v>
      </c>
      <c r="F3739">
        <f>IF($E3739=1,SUMIFS(Registros!$F$2:$F$6000,Registros!$A$2:$A$6000,"NP",Registros!$B$2:$B$6000,$A3739),0)</f>
        <v>0</v>
      </c>
      <c r="G3739">
        <f>IF(COUNTIFS(Registros!$A$2:$A$6000,"MOV",Registros!$B$2:$B$6000,$A3739)&gt;0,1,0)</f>
        <v>1</v>
      </c>
      <c r="H3739">
        <f>IF($G3739=1,SUMIFS(Registros!$F$2:$F$6000,Registros!$A$2:$A$6000,"MOV",Registros!$B$2:$B$6000,$A3739),0)</f>
        <v>15</v>
      </c>
      <c r="I3739">
        <f>IF(COUNTIFS(Registros!$A$2:$A$6000,"CS",Registros!$B$2:$B$6000,$A3739)&gt;0,1,0)</f>
        <v>0</v>
      </c>
      <c r="J3739">
        <f>IF($I3739=1,SUMIFS(Registros!$I$2:$I$6000,Registros!$A$2:$A$6000,"CS",Registros!$B$2:$B$6000,$A3739),0)</f>
        <v>0</v>
      </c>
      <c r="K3739">
        <f>IF(COUNTIFS(Winback!$K$2:$K$300,$A3739)&gt;0,1,0)</f>
        <v>0</v>
      </c>
      <c r="L3739">
        <f>IF(AND($K3739=1,LEFT($A3739,3)="WB-"),SUMIFS(Winback!$D$2:$D$300,Winback!$K$2:$K$300,$A3739),0)</f>
        <v>0</v>
      </c>
      <c r="M3739">
        <f>IF(OR($E3739=1,$G3739=1,SUMIFS(Registros!$J$2:$J$6000,Registros!$B$2:$B$6000,$A3739)&gt;0),1,0)</f>
        <v>1</v>
      </c>
      <c r="N3739">
        <f>IF($J3739&gt;0,1,IF(COUNTIFS(Registros!$A$2:$A$6000,"CS",Registros!$B$2:$B$6000,$A3739,Registros!$K$2:$K$6000,"&lt;&gt;")&gt;0,1,0))</f>
        <v>0</v>
      </c>
      <c r="O3739" t="str">
        <f t="shared" si="290"/>
        <v>SOLO MÓVIL</v>
      </c>
      <c r="P3739" t="str">
        <f t="shared" si="291"/>
        <v>Ofrecer fijo + internet (FLBBTV)</v>
      </c>
      <c r="Q3739">
        <f t="shared" si="292"/>
        <v>15</v>
      </c>
      <c r="R3739">
        <f>IFERROR(VLOOKUP($A3739,Registros!$B$2:$G$6000,6,0),IFERROR(INDEX(Winback!$C$2:$C$300,MATCH($A3739,Winback!$K$2:$K$300,0)),""))</f>
        <v>0</v>
      </c>
      <c r="S3739" t="str">
        <f t="shared" si="293"/>
        <v>+MOV</v>
      </c>
      <c r="T3739">
        <f t="shared" si="294"/>
        <v>1</v>
      </c>
    </row>
    <row r="3740" spans="1:20" x14ac:dyDescent="0.35">
      <c r="A3740" t="s">
        <v>18424</v>
      </c>
      <c r="B3740" t="s">
        <v>18425</v>
      </c>
      <c r="C3740" t="s">
        <v>18426</v>
      </c>
      <c r="D3740" t="s">
        <v>18427</v>
      </c>
      <c r="E3740">
        <f>IF(COUNTIFS(Registros!$A$2:$A$6000,"NP",Registros!$B$2:$B$6000,$A3740)&gt;0,1,0)</f>
        <v>0</v>
      </c>
      <c r="F3740">
        <f>IF($E3740=1,SUMIFS(Registros!$F$2:$F$6000,Registros!$A$2:$A$6000,"NP",Registros!$B$2:$B$6000,$A3740),0)</f>
        <v>0</v>
      </c>
      <c r="G3740">
        <f>IF(COUNTIFS(Registros!$A$2:$A$6000,"MOV",Registros!$B$2:$B$6000,$A3740)&gt;0,1,0)</f>
        <v>1</v>
      </c>
      <c r="H3740">
        <f>IF($G3740=1,SUMIFS(Registros!$F$2:$F$6000,Registros!$A$2:$A$6000,"MOV",Registros!$B$2:$B$6000,$A3740),0)</f>
        <v>15</v>
      </c>
      <c r="I3740">
        <f>IF(COUNTIFS(Registros!$A$2:$A$6000,"CS",Registros!$B$2:$B$6000,$A3740)&gt;0,1,0)</f>
        <v>0</v>
      </c>
      <c r="J3740">
        <f>IF($I3740=1,SUMIFS(Registros!$I$2:$I$6000,Registros!$A$2:$A$6000,"CS",Registros!$B$2:$B$6000,$A3740),0)</f>
        <v>0</v>
      </c>
      <c r="K3740">
        <f>IF(COUNTIFS(Winback!$K$2:$K$300,$A3740)&gt;0,1,0)</f>
        <v>0</v>
      </c>
      <c r="L3740">
        <f>IF(AND($K3740=1,LEFT($A3740,3)="WB-"),SUMIFS(Winback!$D$2:$D$300,Winback!$K$2:$K$300,$A3740),0)</f>
        <v>0</v>
      </c>
      <c r="M3740">
        <f>IF(OR($E3740=1,$G3740=1,SUMIFS(Registros!$J$2:$J$6000,Registros!$B$2:$B$6000,$A3740)&gt;0),1,0)</f>
        <v>1</v>
      </c>
      <c r="N3740">
        <f>IF($J3740&gt;0,1,IF(COUNTIFS(Registros!$A$2:$A$6000,"CS",Registros!$B$2:$B$6000,$A3740,Registros!$K$2:$K$6000,"&lt;&gt;")&gt;0,1,0))</f>
        <v>0</v>
      </c>
      <c r="O3740" t="str">
        <f t="shared" si="290"/>
        <v>SOLO MÓVIL</v>
      </c>
      <c r="P3740" t="str">
        <f t="shared" si="291"/>
        <v>Ofrecer fijo + internet (FLBBTV)</v>
      </c>
      <c r="Q3740">
        <f t="shared" si="292"/>
        <v>15</v>
      </c>
      <c r="R3740">
        <f>IFERROR(VLOOKUP($A3740,Registros!$B$2:$G$6000,6,0),IFERROR(INDEX(Winback!$C$2:$C$300,MATCH($A3740,Winback!$K$2:$K$300,0)),""))</f>
        <v>0</v>
      </c>
      <c r="S3740" t="str">
        <f t="shared" si="293"/>
        <v>+MOV</v>
      </c>
      <c r="T3740">
        <f t="shared" si="294"/>
        <v>1</v>
      </c>
    </row>
    <row r="3741" spans="1:20" x14ac:dyDescent="0.35">
      <c r="A3741" t="s">
        <v>18429</v>
      </c>
      <c r="B3741" t="s">
        <v>18430</v>
      </c>
      <c r="C3741" t="s">
        <v>18431</v>
      </c>
      <c r="D3741" t="s">
        <v>18432</v>
      </c>
      <c r="E3741">
        <f>IF(COUNTIFS(Registros!$A$2:$A$6000,"NP",Registros!$B$2:$B$6000,$A3741)&gt;0,1,0)</f>
        <v>0</v>
      </c>
      <c r="F3741">
        <f>IF($E3741=1,SUMIFS(Registros!$F$2:$F$6000,Registros!$A$2:$A$6000,"NP",Registros!$B$2:$B$6000,$A3741),0)</f>
        <v>0</v>
      </c>
      <c r="G3741">
        <f>IF(COUNTIFS(Registros!$A$2:$A$6000,"MOV",Registros!$B$2:$B$6000,$A3741)&gt;0,1,0)</f>
        <v>1</v>
      </c>
      <c r="H3741">
        <f>IF($G3741=1,SUMIFS(Registros!$F$2:$F$6000,Registros!$A$2:$A$6000,"MOV",Registros!$B$2:$B$6000,$A3741),0)</f>
        <v>16.25</v>
      </c>
      <c r="I3741">
        <f>IF(COUNTIFS(Registros!$A$2:$A$6000,"CS",Registros!$B$2:$B$6000,$A3741)&gt;0,1,0)</f>
        <v>0</v>
      </c>
      <c r="J3741">
        <f>IF($I3741=1,SUMIFS(Registros!$I$2:$I$6000,Registros!$A$2:$A$6000,"CS",Registros!$B$2:$B$6000,$A3741),0)</f>
        <v>0</v>
      </c>
      <c r="K3741">
        <f>IF(COUNTIFS(Winback!$K$2:$K$300,$A3741)&gt;0,1,0)</f>
        <v>0</v>
      </c>
      <c r="L3741">
        <f>IF(AND($K3741=1,LEFT($A3741,3)="WB-"),SUMIFS(Winback!$D$2:$D$300,Winback!$K$2:$K$300,$A3741),0)</f>
        <v>0</v>
      </c>
      <c r="M3741">
        <f>IF(OR($E3741=1,$G3741=1,SUMIFS(Registros!$J$2:$J$6000,Registros!$B$2:$B$6000,$A3741)&gt;0),1,0)</f>
        <v>1</v>
      </c>
      <c r="N3741">
        <f>IF($J3741&gt;0,1,IF(COUNTIFS(Registros!$A$2:$A$6000,"CS",Registros!$B$2:$B$6000,$A3741,Registros!$K$2:$K$6000,"&lt;&gt;")&gt;0,1,0))</f>
        <v>0</v>
      </c>
      <c r="O3741" t="str">
        <f t="shared" si="290"/>
        <v>SOLO MÓVIL</v>
      </c>
      <c r="P3741" t="str">
        <f t="shared" si="291"/>
        <v>Ofrecer fijo + internet (FLBBTV)</v>
      </c>
      <c r="Q3741">
        <f t="shared" si="292"/>
        <v>16.25</v>
      </c>
      <c r="R3741">
        <f>IFERROR(VLOOKUP($A3741,Registros!$B$2:$G$6000,6,0),IFERROR(INDEX(Winback!$C$2:$C$300,MATCH($A3741,Winback!$K$2:$K$300,0)),""))</f>
        <v>0</v>
      </c>
      <c r="S3741" t="str">
        <f t="shared" si="293"/>
        <v>+MOV</v>
      </c>
      <c r="T3741">
        <f t="shared" si="294"/>
        <v>1</v>
      </c>
    </row>
    <row r="3742" spans="1:20" x14ac:dyDescent="0.35">
      <c r="A3742" t="s">
        <v>18434</v>
      </c>
      <c r="B3742" t="s">
        <v>18435</v>
      </c>
      <c r="C3742" t="s">
        <v>18436</v>
      </c>
      <c r="D3742" t="s">
        <v>18437</v>
      </c>
      <c r="E3742">
        <f>IF(COUNTIFS(Registros!$A$2:$A$6000,"NP",Registros!$B$2:$B$6000,$A3742)&gt;0,1,0)</f>
        <v>0</v>
      </c>
      <c r="F3742">
        <f>IF($E3742=1,SUMIFS(Registros!$F$2:$F$6000,Registros!$A$2:$A$6000,"NP",Registros!$B$2:$B$6000,$A3742),0)</f>
        <v>0</v>
      </c>
      <c r="G3742">
        <f>IF(COUNTIFS(Registros!$A$2:$A$6000,"MOV",Registros!$B$2:$B$6000,$A3742)&gt;0,1,0)</f>
        <v>1</v>
      </c>
      <c r="H3742">
        <f>IF($G3742=1,SUMIFS(Registros!$F$2:$F$6000,Registros!$A$2:$A$6000,"MOV",Registros!$B$2:$B$6000,$A3742),0)</f>
        <v>0</v>
      </c>
      <c r="I3742">
        <f>IF(COUNTIFS(Registros!$A$2:$A$6000,"CS",Registros!$B$2:$B$6000,$A3742)&gt;0,1,0)</f>
        <v>0</v>
      </c>
      <c r="J3742">
        <f>IF($I3742=1,SUMIFS(Registros!$I$2:$I$6000,Registros!$A$2:$A$6000,"CS",Registros!$B$2:$B$6000,$A3742),0)</f>
        <v>0</v>
      </c>
      <c r="K3742">
        <f>IF(COUNTIFS(Winback!$K$2:$K$300,$A3742)&gt;0,1,0)</f>
        <v>0</v>
      </c>
      <c r="L3742">
        <f>IF(AND($K3742=1,LEFT($A3742,3)="WB-"),SUMIFS(Winback!$D$2:$D$300,Winback!$K$2:$K$300,$A3742),0)</f>
        <v>0</v>
      </c>
      <c r="M3742">
        <f>IF(OR($E3742=1,$G3742=1,SUMIFS(Registros!$J$2:$J$6000,Registros!$B$2:$B$6000,$A3742)&gt;0),1,0)</f>
        <v>1</v>
      </c>
      <c r="N3742">
        <f>IF($J3742&gt;0,1,IF(COUNTIFS(Registros!$A$2:$A$6000,"CS",Registros!$B$2:$B$6000,$A3742,Registros!$K$2:$K$6000,"&lt;&gt;")&gt;0,1,0))</f>
        <v>0</v>
      </c>
      <c r="O3742" t="str">
        <f t="shared" si="290"/>
        <v>SOLO MÓVIL</v>
      </c>
      <c r="P3742" t="str">
        <f t="shared" si="291"/>
        <v>Ofrecer fijo + internet (FLBBTV)</v>
      </c>
      <c r="Q3742">
        <f t="shared" si="292"/>
        <v>0</v>
      </c>
      <c r="R3742">
        <f>IFERROR(VLOOKUP($A3742,Registros!$B$2:$G$6000,6,0),IFERROR(INDEX(Winback!$C$2:$C$300,MATCH($A3742,Winback!$K$2:$K$300,0)),""))</f>
        <v>0</v>
      </c>
      <c r="S3742" t="str">
        <f t="shared" si="293"/>
        <v>+MOV</v>
      </c>
      <c r="T3742">
        <f t="shared" si="294"/>
        <v>1</v>
      </c>
    </row>
    <row r="3743" spans="1:20" x14ac:dyDescent="0.35">
      <c r="A3743" t="s">
        <v>18438</v>
      </c>
      <c r="B3743" t="s">
        <v>18439</v>
      </c>
      <c r="C3743" t="s">
        <v>18440</v>
      </c>
      <c r="D3743" t="s">
        <v>18441</v>
      </c>
      <c r="E3743">
        <f>IF(COUNTIFS(Registros!$A$2:$A$6000,"NP",Registros!$B$2:$B$6000,$A3743)&gt;0,1,0)</f>
        <v>0</v>
      </c>
      <c r="F3743">
        <f>IF($E3743=1,SUMIFS(Registros!$F$2:$F$6000,Registros!$A$2:$A$6000,"NP",Registros!$B$2:$B$6000,$A3743),0)</f>
        <v>0</v>
      </c>
      <c r="G3743">
        <f>IF(COUNTIFS(Registros!$A$2:$A$6000,"MOV",Registros!$B$2:$B$6000,$A3743)&gt;0,1,0)</f>
        <v>1</v>
      </c>
      <c r="H3743">
        <f>IF($G3743=1,SUMIFS(Registros!$F$2:$F$6000,Registros!$A$2:$A$6000,"MOV",Registros!$B$2:$B$6000,$A3743),0)</f>
        <v>16.940000000000001</v>
      </c>
      <c r="I3743">
        <f>IF(COUNTIFS(Registros!$A$2:$A$6000,"CS",Registros!$B$2:$B$6000,$A3743)&gt;0,1,0)</f>
        <v>0</v>
      </c>
      <c r="J3743">
        <f>IF($I3743=1,SUMIFS(Registros!$I$2:$I$6000,Registros!$A$2:$A$6000,"CS",Registros!$B$2:$B$6000,$A3743),0)</f>
        <v>0</v>
      </c>
      <c r="K3743">
        <f>IF(COUNTIFS(Winback!$K$2:$K$300,$A3743)&gt;0,1,0)</f>
        <v>0</v>
      </c>
      <c r="L3743">
        <f>IF(AND($K3743=1,LEFT($A3743,3)="WB-"),SUMIFS(Winback!$D$2:$D$300,Winback!$K$2:$K$300,$A3743),0)</f>
        <v>0</v>
      </c>
      <c r="M3743">
        <f>IF(OR($E3743=1,$G3743=1,SUMIFS(Registros!$J$2:$J$6000,Registros!$B$2:$B$6000,$A3743)&gt;0),1,0)</f>
        <v>1</v>
      </c>
      <c r="N3743">
        <f>IF($J3743&gt;0,1,IF(COUNTIFS(Registros!$A$2:$A$6000,"CS",Registros!$B$2:$B$6000,$A3743,Registros!$K$2:$K$6000,"&lt;&gt;")&gt;0,1,0))</f>
        <v>0</v>
      </c>
      <c r="O3743" t="str">
        <f t="shared" si="290"/>
        <v>SOLO MÓVIL</v>
      </c>
      <c r="P3743" t="str">
        <f t="shared" si="291"/>
        <v>Ofrecer fijo + internet (FLBBTV)</v>
      </c>
      <c r="Q3743">
        <f t="shared" si="292"/>
        <v>16.940000000000001</v>
      </c>
      <c r="R3743">
        <f>IFERROR(VLOOKUP($A3743,Registros!$B$2:$G$6000,6,0),IFERROR(INDEX(Winback!$C$2:$C$300,MATCH($A3743,Winback!$K$2:$K$300,0)),""))</f>
        <v>0</v>
      </c>
      <c r="S3743" t="str">
        <f t="shared" si="293"/>
        <v>+MOV</v>
      </c>
      <c r="T3743">
        <f t="shared" si="294"/>
        <v>1</v>
      </c>
    </row>
    <row r="3744" spans="1:20" x14ac:dyDescent="0.35">
      <c r="A3744" t="s">
        <v>18442</v>
      </c>
      <c r="B3744" t="s">
        <v>18443</v>
      </c>
      <c r="C3744" t="s">
        <v>18444</v>
      </c>
      <c r="D3744" t="s">
        <v>18445</v>
      </c>
      <c r="E3744">
        <f>IF(COUNTIFS(Registros!$A$2:$A$6000,"NP",Registros!$B$2:$B$6000,$A3744)&gt;0,1,0)</f>
        <v>0</v>
      </c>
      <c r="F3744">
        <f>IF($E3744=1,SUMIFS(Registros!$F$2:$F$6000,Registros!$A$2:$A$6000,"NP",Registros!$B$2:$B$6000,$A3744),0)</f>
        <v>0</v>
      </c>
      <c r="G3744">
        <f>IF(COUNTIFS(Registros!$A$2:$A$6000,"MOV",Registros!$B$2:$B$6000,$A3744)&gt;0,1,0)</f>
        <v>1</v>
      </c>
      <c r="H3744">
        <f>IF($G3744=1,SUMIFS(Registros!$F$2:$F$6000,Registros!$A$2:$A$6000,"MOV",Registros!$B$2:$B$6000,$A3744),0)</f>
        <v>15</v>
      </c>
      <c r="I3744">
        <f>IF(COUNTIFS(Registros!$A$2:$A$6000,"CS",Registros!$B$2:$B$6000,$A3744)&gt;0,1,0)</f>
        <v>0</v>
      </c>
      <c r="J3744">
        <f>IF($I3744=1,SUMIFS(Registros!$I$2:$I$6000,Registros!$A$2:$A$6000,"CS",Registros!$B$2:$B$6000,$A3744),0)</f>
        <v>0</v>
      </c>
      <c r="K3744">
        <f>IF(COUNTIFS(Winback!$K$2:$K$300,$A3744)&gt;0,1,0)</f>
        <v>0</v>
      </c>
      <c r="L3744">
        <f>IF(AND($K3744=1,LEFT($A3744,3)="WB-"),SUMIFS(Winback!$D$2:$D$300,Winback!$K$2:$K$300,$A3744),0)</f>
        <v>0</v>
      </c>
      <c r="M3744">
        <f>IF(OR($E3744=1,$G3744=1,SUMIFS(Registros!$J$2:$J$6000,Registros!$B$2:$B$6000,$A3744)&gt;0),1,0)</f>
        <v>1</v>
      </c>
      <c r="N3744">
        <f>IF($J3744&gt;0,1,IF(COUNTIFS(Registros!$A$2:$A$6000,"CS",Registros!$B$2:$B$6000,$A3744,Registros!$K$2:$K$6000,"&lt;&gt;")&gt;0,1,0))</f>
        <v>0</v>
      </c>
      <c r="O3744" t="str">
        <f t="shared" si="290"/>
        <v>SOLO MÓVIL</v>
      </c>
      <c r="P3744" t="str">
        <f t="shared" si="291"/>
        <v>Ofrecer fijo + internet (FLBBTV)</v>
      </c>
      <c r="Q3744">
        <f t="shared" si="292"/>
        <v>15</v>
      </c>
      <c r="R3744">
        <f>IFERROR(VLOOKUP($A3744,Registros!$B$2:$G$6000,6,0),IFERROR(INDEX(Winback!$C$2:$C$300,MATCH($A3744,Winback!$K$2:$K$300,0)),""))</f>
        <v>0</v>
      </c>
      <c r="S3744" t="str">
        <f t="shared" si="293"/>
        <v>+MOV</v>
      </c>
      <c r="T3744">
        <f t="shared" si="294"/>
        <v>1</v>
      </c>
    </row>
    <row r="3745" spans="1:20" x14ac:dyDescent="0.35">
      <c r="A3745" t="s">
        <v>18447</v>
      </c>
      <c r="B3745" t="s">
        <v>18448</v>
      </c>
      <c r="C3745" t="s">
        <v>18449</v>
      </c>
      <c r="D3745" t="s">
        <v>18450</v>
      </c>
      <c r="E3745">
        <f>IF(COUNTIFS(Registros!$A$2:$A$6000,"NP",Registros!$B$2:$B$6000,$A3745)&gt;0,1,0)</f>
        <v>0</v>
      </c>
      <c r="F3745">
        <f>IF($E3745=1,SUMIFS(Registros!$F$2:$F$6000,Registros!$A$2:$A$6000,"NP",Registros!$B$2:$B$6000,$A3745),0)</f>
        <v>0</v>
      </c>
      <c r="G3745">
        <f>IF(COUNTIFS(Registros!$A$2:$A$6000,"MOV",Registros!$B$2:$B$6000,$A3745)&gt;0,1,0)</f>
        <v>1</v>
      </c>
      <c r="H3745">
        <f>IF($G3745=1,SUMIFS(Registros!$F$2:$F$6000,Registros!$A$2:$A$6000,"MOV",Registros!$B$2:$B$6000,$A3745),0)</f>
        <v>15</v>
      </c>
      <c r="I3745">
        <f>IF(COUNTIFS(Registros!$A$2:$A$6000,"CS",Registros!$B$2:$B$6000,$A3745)&gt;0,1,0)</f>
        <v>0</v>
      </c>
      <c r="J3745">
        <f>IF($I3745=1,SUMIFS(Registros!$I$2:$I$6000,Registros!$A$2:$A$6000,"CS",Registros!$B$2:$B$6000,$A3745),0)</f>
        <v>0</v>
      </c>
      <c r="K3745">
        <f>IF(COUNTIFS(Winback!$K$2:$K$300,$A3745)&gt;0,1,0)</f>
        <v>0</v>
      </c>
      <c r="L3745">
        <f>IF(AND($K3745=1,LEFT($A3745,3)="WB-"),SUMIFS(Winback!$D$2:$D$300,Winback!$K$2:$K$300,$A3745),0)</f>
        <v>0</v>
      </c>
      <c r="M3745">
        <f>IF(OR($E3745=1,$G3745=1,SUMIFS(Registros!$J$2:$J$6000,Registros!$B$2:$B$6000,$A3745)&gt;0),1,0)</f>
        <v>1</v>
      </c>
      <c r="N3745">
        <f>IF($J3745&gt;0,1,IF(COUNTIFS(Registros!$A$2:$A$6000,"CS",Registros!$B$2:$B$6000,$A3745,Registros!$K$2:$K$6000,"&lt;&gt;")&gt;0,1,0))</f>
        <v>0</v>
      </c>
      <c r="O3745" t="str">
        <f t="shared" si="290"/>
        <v>SOLO MÓVIL</v>
      </c>
      <c r="P3745" t="str">
        <f t="shared" si="291"/>
        <v>Ofrecer fijo + internet (FLBBTV)</v>
      </c>
      <c r="Q3745">
        <f t="shared" si="292"/>
        <v>15</v>
      </c>
      <c r="R3745">
        <f>IFERROR(VLOOKUP($A3745,Registros!$B$2:$G$6000,6,0),IFERROR(INDEX(Winback!$C$2:$C$300,MATCH($A3745,Winback!$K$2:$K$300,0)),""))</f>
        <v>0</v>
      </c>
      <c r="S3745" t="str">
        <f t="shared" si="293"/>
        <v>+MOV</v>
      </c>
      <c r="T3745">
        <f t="shared" si="294"/>
        <v>1</v>
      </c>
    </row>
    <row r="3746" spans="1:20" x14ac:dyDescent="0.35">
      <c r="A3746" t="s">
        <v>18452</v>
      </c>
      <c r="B3746" t="s">
        <v>18453</v>
      </c>
      <c r="C3746" t="s">
        <v>18454</v>
      </c>
      <c r="D3746" t="s">
        <v>18455</v>
      </c>
      <c r="E3746">
        <f>IF(COUNTIFS(Registros!$A$2:$A$6000,"NP",Registros!$B$2:$B$6000,$A3746)&gt;0,1,0)</f>
        <v>0</v>
      </c>
      <c r="F3746">
        <f>IF($E3746=1,SUMIFS(Registros!$F$2:$F$6000,Registros!$A$2:$A$6000,"NP",Registros!$B$2:$B$6000,$A3746),0)</f>
        <v>0</v>
      </c>
      <c r="G3746">
        <f>IF(COUNTIFS(Registros!$A$2:$A$6000,"MOV",Registros!$B$2:$B$6000,$A3746)&gt;0,1,0)</f>
        <v>1</v>
      </c>
      <c r="H3746">
        <f>IF($G3746=1,SUMIFS(Registros!$F$2:$F$6000,Registros!$A$2:$A$6000,"MOV",Registros!$B$2:$B$6000,$A3746),0)</f>
        <v>16.25</v>
      </c>
      <c r="I3746">
        <f>IF(COUNTIFS(Registros!$A$2:$A$6000,"CS",Registros!$B$2:$B$6000,$A3746)&gt;0,1,0)</f>
        <v>0</v>
      </c>
      <c r="J3746">
        <f>IF($I3746=1,SUMIFS(Registros!$I$2:$I$6000,Registros!$A$2:$A$6000,"CS",Registros!$B$2:$B$6000,$A3746),0)</f>
        <v>0</v>
      </c>
      <c r="K3746">
        <f>IF(COUNTIFS(Winback!$K$2:$K$300,$A3746)&gt;0,1,0)</f>
        <v>0</v>
      </c>
      <c r="L3746">
        <f>IF(AND($K3746=1,LEFT($A3746,3)="WB-"),SUMIFS(Winback!$D$2:$D$300,Winback!$K$2:$K$300,$A3746),0)</f>
        <v>0</v>
      </c>
      <c r="M3746">
        <f>IF(OR($E3746=1,$G3746=1,SUMIFS(Registros!$J$2:$J$6000,Registros!$B$2:$B$6000,$A3746)&gt;0),1,0)</f>
        <v>1</v>
      </c>
      <c r="N3746">
        <f>IF($J3746&gt;0,1,IF(COUNTIFS(Registros!$A$2:$A$6000,"CS",Registros!$B$2:$B$6000,$A3746,Registros!$K$2:$K$6000,"&lt;&gt;")&gt;0,1,0))</f>
        <v>0</v>
      </c>
      <c r="O3746" t="str">
        <f t="shared" si="290"/>
        <v>SOLO MÓVIL</v>
      </c>
      <c r="P3746" t="str">
        <f t="shared" si="291"/>
        <v>Ofrecer fijo + internet (FLBBTV)</v>
      </c>
      <c r="Q3746">
        <f t="shared" si="292"/>
        <v>16.25</v>
      </c>
      <c r="R3746">
        <f>IFERROR(VLOOKUP($A3746,Registros!$B$2:$G$6000,6,0),IFERROR(INDEX(Winback!$C$2:$C$300,MATCH($A3746,Winback!$K$2:$K$300,0)),""))</f>
        <v>0</v>
      </c>
      <c r="S3746" t="str">
        <f t="shared" si="293"/>
        <v>+MOV</v>
      </c>
      <c r="T3746">
        <f t="shared" si="294"/>
        <v>1</v>
      </c>
    </row>
    <row r="3747" spans="1:20" x14ac:dyDescent="0.35">
      <c r="A3747" t="s">
        <v>18457</v>
      </c>
      <c r="B3747" t="s">
        <v>18458</v>
      </c>
      <c r="C3747" t="s">
        <v>18459</v>
      </c>
      <c r="D3747" t="s">
        <v>18460</v>
      </c>
      <c r="E3747">
        <f>IF(COUNTIFS(Registros!$A$2:$A$6000,"NP",Registros!$B$2:$B$6000,$A3747)&gt;0,1,0)</f>
        <v>0</v>
      </c>
      <c r="F3747">
        <f>IF($E3747=1,SUMIFS(Registros!$F$2:$F$6000,Registros!$A$2:$A$6000,"NP",Registros!$B$2:$B$6000,$A3747),0)</f>
        <v>0</v>
      </c>
      <c r="G3747">
        <f>IF(COUNTIFS(Registros!$A$2:$A$6000,"MOV",Registros!$B$2:$B$6000,$A3747)&gt;0,1,0)</f>
        <v>1</v>
      </c>
      <c r="H3747">
        <f>IF($G3747=1,SUMIFS(Registros!$F$2:$F$6000,Registros!$A$2:$A$6000,"MOV",Registros!$B$2:$B$6000,$A3747),0)</f>
        <v>15</v>
      </c>
      <c r="I3747">
        <f>IF(COUNTIFS(Registros!$A$2:$A$6000,"CS",Registros!$B$2:$B$6000,$A3747)&gt;0,1,0)</f>
        <v>0</v>
      </c>
      <c r="J3747">
        <f>IF($I3747=1,SUMIFS(Registros!$I$2:$I$6000,Registros!$A$2:$A$6000,"CS",Registros!$B$2:$B$6000,$A3747),0)</f>
        <v>0</v>
      </c>
      <c r="K3747">
        <f>IF(COUNTIFS(Winback!$K$2:$K$300,$A3747)&gt;0,1,0)</f>
        <v>0</v>
      </c>
      <c r="L3747">
        <f>IF(AND($K3747=1,LEFT($A3747,3)="WB-"),SUMIFS(Winback!$D$2:$D$300,Winback!$K$2:$K$300,$A3747),0)</f>
        <v>0</v>
      </c>
      <c r="M3747">
        <f>IF(OR($E3747=1,$G3747=1,SUMIFS(Registros!$J$2:$J$6000,Registros!$B$2:$B$6000,$A3747)&gt;0),1,0)</f>
        <v>1</v>
      </c>
      <c r="N3747">
        <f>IF($J3747&gt;0,1,IF(COUNTIFS(Registros!$A$2:$A$6000,"CS",Registros!$B$2:$B$6000,$A3747,Registros!$K$2:$K$6000,"&lt;&gt;")&gt;0,1,0))</f>
        <v>0</v>
      </c>
      <c r="O3747" t="str">
        <f t="shared" si="290"/>
        <v>SOLO MÓVIL</v>
      </c>
      <c r="P3747" t="str">
        <f t="shared" si="291"/>
        <v>Ofrecer fijo + internet (FLBBTV)</v>
      </c>
      <c r="Q3747">
        <f t="shared" si="292"/>
        <v>15</v>
      </c>
      <c r="R3747">
        <f>IFERROR(VLOOKUP($A3747,Registros!$B$2:$G$6000,6,0),IFERROR(INDEX(Winback!$C$2:$C$300,MATCH($A3747,Winback!$K$2:$K$300,0)),""))</f>
        <v>0</v>
      </c>
      <c r="S3747" t="str">
        <f t="shared" si="293"/>
        <v>+MOV</v>
      </c>
      <c r="T3747">
        <f t="shared" si="294"/>
        <v>1</v>
      </c>
    </row>
    <row r="3748" spans="1:20" x14ac:dyDescent="0.35">
      <c r="A3748" t="s">
        <v>18462</v>
      </c>
      <c r="B3748" t="s">
        <v>18463</v>
      </c>
      <c r="C3748" t="s">
        <v>18464</v>
      </c>
      <c r="D3748" t="s">
        <v>18465</v>
      </c>
      <c r="E3748">
        <f>IF(COUNTIFS(Registros!$A$2:$A$6000,"NP",Registros!$B$2:$B$6000,$A3748)&gt;0,1,0)</f>
        <v>0</v>
      </c>
      <c r="F3748">
        <f>IF($E3748=1,SUMIFS(Registros!$F$2:$F$6000,Registros!$A$2:$A$6000,"NP",Registros!$B$2:$B$6000,$A3748),0)</f>
        <v>0</v>
      </c>
      <c r="G3748">
        <f>IF(COUNTIFS(Registros!$A$2:$A$6000,"MOV",Registros!$B$2:$B$6000,$A3748)&gt;0,1,0)</f>
        <v>1</v>
      </c>
      <c r="H3748">
        <f>IF($G3748=1,SUMIFS(Registros!$F$2:$F$6000,Registros!$A$2:$A$6000,"MOV",Registros!$B$2:$B$6000,$A3748),0)</f>
        <v>30</v>
      </c>
      <c r="I3748">
        <f>IF(COUNTIFS(Registros!$A$2:$A$6000,"CS",Registros!$B$2:$B$6000,$A3748)&gt;0,1,0)</f>
        <v>0</v>
      </c>
      <c r="J3748">
        <f>IF($I3748=1,SUMIFS(Registros!$I$2:$I$6000,Registros!$A$2:$A$6000,"CS",Registros!$B$2:$B$6000,$A3748),0)</f>
        <v>0</v>
      </c>
      <c r="K3748">
        <f>IF(COUNTIFS(Winback!$K$2:$K$300,$A3748)&gt;0,1,0)</f>
        <v>0</v>
      </c>
      <c r="L3748">
        <f>IF(AND($K3748=1,LEFT($A3748,3)="WB-"),SUMIFS(Winback!$D$2:$D$300,Winback!$K$2:$K$300,$A3748),0)</f>
        <v>0</v>
      </c>
      <c r="M3748">
        <f>IF(OR($E3748=1,$G3748=1,SUMIFS(Registros!$J$2:$J$6000,Registros!$B$2:$B$6000,$A3748)&gt;0),1,0)</f>
        <v>1</v>
      </c>
      <c r="N3748">
        <f>IF($J3748&gt;0,1,IF(COUNTIFS(Registros!$A$2:$A$6000,"CS",Registros!$B$2:$B$6000,$A3748,Registros!$K$2:$K$6000,"&lt;&gt;")&gt;0,1,0))</f>
        <v>0</v>
      </c>
      <c r="O3748" t="str">
        <f t="shared" si="290"/>
        <v>SOLO MÓVIL</v>
      </c>
      <c r="P3748" t="str">
        <f t="shared" si="291"/>
        <v>Ofrecer fijo + internet (FLBBTV)</v>
      </c>
      <c r="Q3748">
        <f t="shared" si="292"/>
        <v>30</v>
      </c>
      <c r="R3748">
        <f>IFERROR(VLOOKUP($A3748,Registros!$B$2:$G$6000,6,0),IFERROR(INDEX(Winback!$C$2:$C$300,MATCH($A3748,Winback!$K$2:$K$300,0)),""))</f>
        <v>0</v>
      </c>
      <c r="S3748" t="str">
        <f t="shared" si="293"/>
        <v>+MOV</v>
      </c>
      <c r="T3748">
        <f t="shared" si="294"/>
        <v>1</v>
      </c>
    </row>
    <row r="3749" spans="1:20" x14ac:dyDescent="0.35">
      <c r="A3749" t="s">
        <v>18467</v>
      </c>
      <c r="B3749" t="s">
        <v>18468</v>
      </c>
      <c r="C3749" t="s">
        <v>18469</v>
      </c>
      <c r="D3749" t="s">
        <v>18470</v>
      </c>
      <c r="E3749">
        <f>IF(COUNTIFS(Registros!$A$2:$A$6000,"NP",Registros!$B$2:$B$6000,$A3749)&gt;0,1,0)</f>
        <v>0</v>
      </c>
      <c r="F3749">
        <f>IF($E3749=1,SUMIFS(Registros!$F$2:$F$6000,Registros!$A$2:$A$6000,"NP",Registros!$B$2:$B$6000,$A3749),0)</f>
        <v>0</v>
      </c>
      <c r="G3749">
        <f>IF(COUNTIFS(Registros!$A$2:$A$6000,"MOV",Registros!$B$2:$B$6000,$A3749)&gt;0,1,0)</f>
        <v>1</v>
      </c>
      <c r="H3749">
        <f>IF($G3749=1,SUMIFS(Registros!$F$2:$F$6000,Registros!$A$2:$A$6000,"MOV",Registros!$B$2:$B$6000,$A3749),0)</f>
        <v>30</v>
      </c>
      <c r="I3749">
        <f>IF(COUNTIFS(Registros!$A$2:$A$6000,"CS",Registros!$B$2:$B$6000,$A3749)&gt;0,1,0)</f>
        <v>0</v>
      </c>
      <c r="J3749">
        <f>IF($I3749=1,SUMIFS(Registros!$I$2:$I$6000,Registros!$A$2:$A$6000,"CS",Registros!$B$2:$B$6000,$A3749),0)</f>
        <v>0</v>
      </c>
      <c r="K3749">
        <f>IF(COUNTIFS(Winback!$K$2:$K$300,$A3749)&gt;0,1,0)</f>
        <v>0</v>
      </c>
      <c r="L3749">
        <f>IF(AND($K3749=1,LEFT($A3749,3)="WB-"),SUMIFS(Winback!$D$2:$D$300,Winback!$K$2:$K$300,$A3749),0)</f>
        <v>0</v>
      </c>
      <c r="M3749">
        <f>IF(OR($E3749=1,$G3749=1,SUMIFS(Registros!$J$2:$J$6000,Registros!$B$2:$B$6000,$A3749)&gt;0),1,0)</f>
        <v>1</v>
      </c>
      <c r="N3749">
        <f>IF($J3749&gt;0,1,IF(COUNTIFS(Registros!$A$2:$A$6000,"CS",Registros!$B$2:$B$6000,$A3749,Registros!$K$2:$K$6000,"&lt;&gt;")&gt;0,1,0))</f>
        <v>0</v>
      </c>
      <c r="O3749" t="str">
        <f t="shared" si="290"/>
        <v>SOLO MÓVIL</v>
      </c>
      <c r="P3749" t="str">
        <f t="shared" si="291"/>
        <v>Ofrecer fijo + internet (FLBBTV)</v>
      </c>
      <c r="Q3749">
        <f t="shared" si="292"/>
        <v>30</v>
      </c>
      <c r="R3749">
        <f>IFERROR(VLOOKUP($A3749,Registros!$B$2:$G$6000,6,0),IFERROR(INDEX(Winback!$C$2:$C$300,MATCH($A3749,Winback!$K$2:$K$300,0)),""))</f>
        <v>0</v>
      </c>
      <c r="S3749" t="str">
        <f t="shared" si="293"/>
        <v>+MOV</v>
      </c>
      <c r="T3749">
        <f t="shared" si="294"/>
        <v>1</v>
      </c>
    </row>
    <row r="3750" spans="1:20" x14ac:dyDescent="0.35">
      <c r="A3750" t="s">
        <v>18472</v>
      </c>
      <c r="B3750" t="s">
        <v>18473</v>
      </c>
      <c r="C3750" t="s">
        <v>18474</v>
      </c>
      <c r="D3750" t="s">
        <v>18475</v>
      </c>
      <c r="E3750">
        <f>IF(COUNTIFS(Registros!$A$2:$A$6000,"NP",Registros!$B$2:$B$6000,$A3750)&gt;0,1,0)</f>
        <v>0</v>
      </c>
      <c r="F3750">
        <f>IF($E3750=1,SUMIFS(Registros!$F$2:$F$6000,Registros!$A$2:$A$6000,"NP",Registros!$B$2:$B$6000,$A3750),0)</f>
        <v>0</v>
      </c>
      <c r="G3750">
        <f>IF(COUNTIFS(Registros!$A$2:$A$6000,"MOV",Registros!$B$2:$B$6000,$A3750)&gt;0,1,0)</f>
        <v>1</v>
      </c>
      <c r="H3750">
        <f>IF($G3750=1,SUMIFS(Registros!$F$2:$F$6000,Registros!$A$2:$A$6000,"MOV",Registros!$B$2:$B$6000,$A3750),0)</f>
        <v>17.579999999999998</v>
      </c>
      <c r="I3750">
        <f>IF(COUNTIFS(Registros!$A$2:$A$6000,"CS",Registros!$B$2:$B$6000,$A3750)&gt;0,1,0)</f>
        <v>0</v>
      </c>
      <c r="J3750">
        <f>IF($I3750=1,SUMIFS(Registros!$I$2:$I$6000,Registros!$A$2:$A$6000,"CS",Registros!$B$2:$B$6000,$A3750),0)</f>
        <v>0</v>
      </c>
      <c r="K3750">
        <f>IF(COUNTIFS(Winback!$K$2:$K$300,$A3750)&gt;0,1,0)</f>
        <v>0</v>
      </c>
      <c r="L3750">
        <f>IF(AND($K3750=1,LEFT($A3750,3)="WB-"),SUMIFS(Winback!$D$2:$D$300,Winback!$K$2:$K$300,$A3750),0)</f>
        <v>0</v>
      </c>
      <c r="M3750">
        <f>IF(OR($E3750=1,$G3750=1,SUMIFS(Registros!$J$2:$J$6000,Registros!$B$2:$B$6000,$A3750)&gt;0),1,0)</f>
        <v>1</v>
      </c>
      <c r="N3750">
        <f>IF($J3750&gt;0,1,IF(COUNTIFS(Registros!$A$2:$A$6000,"CS",Registros!$B$2:$B$6000,$A3750,Registros!$K$2:$K$6000,"&lt;&gt;")&gt;0,1,0))</f>
        <v>0</v>
      </c>
      <c r="O3750" t="str">
        <f t="shared" si="290"/>
        <v>SOLO MÓVIL</v>
      </c>
      <c r="P3750" t="str">
        <f t="shared" si="291"/>
        <v>Ofrecer fijo + internet (FLBBTV)</v>
      </c>
      <c r="Q3750">
        <f t="shared" si="292"/>
        <v>17.579999999999998</v>
      </c>
      <c r="R3750">
        <f>IFERROR(VLOOKUP($A3750,Registros!$B$2:$G$6000,6,0),IFERROR(INDEX(Winback!$C$2:$C$300,MATCH($A3750,Winback!$K$2:$K$300,0)),""))</f>
        <v>0</v>
      </c>
      <c r="S3750" t="str">
        <f t="shared" si="293"/>
        <v>+MOV</v>
      </c>
      <c r="T3750">
        <f t="shared" si="294"/>
        <v>1</v>
      </c>
    </row>
    <row r="3751" spans="1:20" x14ac:dyDescent="0.35">
      <c r="A3751" t="s">
        <v>18476</v>
      </c>
      <c r="B3751" t="s">
        <v>18477</v>
      </c>
      <c r="C3751" t="s">
        <v>18478</v>
      </c>
      <c r="D3751" t="s">
        <v>18479</v>
      </c>
      <c r="E3751">
        <f>IF(COUNTIFS(Registros!$A$2:$A$6000,"NP",Registros!$B$2:$B$6000,$A3751)&gt;0,1,0)</f>
        <v>0</v>
      </c>
      <c r="F3751">
        <f>IF($E3751=1,SUMIFS(Registros!$F$2:$F$6000,Registros!$A$2:$A$6000,"NP",Registros!$B$2:$B$6000,$A3751),0)</f>
        <v>0</v>
      </c>
      <c r="G3751">
        <f>IF(COUNTIFS(Registros!$A$2:$A$6000,"MOV",Registros!$B$2:$B$6000,$A3751)&gt;0,1,0)</f>
        <v>1</v>
      </c>
      <c r="H3751">
        <f>IF($G3751=1,SUMIFS(Registros!$F$2:$F$6000,Registros!$A$2:$A$6000,"MOV",Registros!$B$2:$B$6000,$A3751),0)</f>
        <v>15</v>
      </c>
      <c r="I3751">
        <f>IF(COUNTIFS(Registros!$A$2:$A$6000,"CS",Registros!$B$2:$B$6000,$A3751)&gt;0,1,0)</f>
        <v>0</v>
      </c>
      <c r="J3751">
        <f>IF($I3751=1,SUMIFS(Registros!$I$2:$I$6000,Registros!$A$2:$A$6000,"CS",Registros!$B$2:$B$6000,$A3751),0)</f>
        <v>0</v>
      </c>
      <c r="K3751">
        <f>IF(COUNTIFS(Winback!$K$2:$K$300,$A3751)&gt;0,1,0)</f>
        <v>0</v>
      </c>
      <c r="L3751">
        <f>IF(AND($K3751=1,LEFT($A3751,3)="WB-"),SUMIFS(Winback!$D$2:$D$300,Winback!$K$2:$K$300,$A3751),0)</f>
        <v>0</v>
      </c>
      <c r="M3751">
        <f>IF(OR($E3751=1,$G3751=1,SUMIFS(Registros!$J$2:$J$6000,Registros!$B$2:$B$6000,$A3751)&gt;0),1,0)</f>
        <v>1</v>
      </c>
      <c r="N3751">
        <f>IF($J3751&gt;0,1,IF(COUNTIFS(Registros!$A$2:$A$6000,"CS",Registros!$B$2:$B$6000,$A3751,Registros!$K$2:$K$6000,"&lt;&gt;")&gt;0,1,0))</f>
        <v>0</v>
      </c>
      <c r="O3751" t="str">
        <f t="shared" si="290"/>
        <v>SOLO MÓVIL</v>
      </c>
      <c r="P3751" t="str">
        <f t="shared" si="291"/>
        <v>Ofrecer fijo + internet (FLBBTV)</v>
      </c>
      <c r="Q3751">
        <f t="shared" si="292"/>
        <v>15</v>
      </c>
      <c r="R3751">
        <f>IFERROR(VLOOKUP($A3751,Registros!$B$2:$G$6000,6,0),IFERROR(INDEX(Winback!$C$2:$C$300,MATCH($A3751,Winback!$K$2:$K$300,0)),""))</f>
        <v>0</v>
      </c>
      <c r="S3751" t="str">
        <f t="shared" si="293"/>
        <v>+MOV</v>
      </c>
      <c r="T3751">
        <f t="shared" si="294"/>
        <v>1</v>
      </c>
    </row>
    <row r="3752" spans="1:20" x14ac:dyDescent="0.35">
      <c r="A3752" t="s">
        <v>18481</v>
      </c>
      <c r="B3752" t="s">
        <v>18482</v>
      </c>
      <c r="C3752" t="s">
        <v>18483</v>
      </c>
      <c r="D3752" t="s">
        <v>18484</v>
      </c>
      <c r="E3752">
        <f>IF(COUNTIFS(Registros!$A$2:$A$6000,"NP",Registros!$B$2:$B$6000,$A3752)&gt;0,1,0)</f>
        <v>0</v>
      </c>
      <c r="F3752">
        <f>IF($E3752=1,SUMIFS(Registros!$F$2:$F$6000,Registros!$A$2:$A$6000,"NP",Registros!$B$2:$B$6000,$A3752),0)</f>
        <v>0</v>
      </c>
      <c r="G3752">
        <f>IF(COUNTIFS(Registros!$A$2:$A$6000,"MOV",Registros!$B$2:$B$6000,$A3752)&gt;0,1,0)</f>
        <v>1</v>
      </c>
      <c r="H3752">
        <f>IF($G3752=1,SUMIFS(Registros!$F$2:$F$6000,Registros!$A$2:$A$6000,"MOV",Registros!$B$2:$B$6000,$A3752),0)</f>
        <v>49.83</v>
      </c>
      <c r="I3752">
        <f>IF(COUNTIFS(Registros!$A$2:$A$6000,"CS",Registros!$B$2:$B$6000,$A3752)&gt;0,1,0)</f>
        <v>0</v>
      </c>
      <c r="J3752">
        <f>IF($I3752=1,SUMIFS(Registros!$I$2:$I$6000,Registros!$A$2:$A$6000,"CS",Registros!$B$2:$B$6000,$A3752),0)</f>
        <v>0</v>
      </c>
      <c r="K3752">
        <f>IF(COUNTIFS(Winback!$K$2:$K$300,$A3752)&gt;0,1,0)</f>
        <v>0</v>
      </c>
      <c r="L3752">
        <f>IF(AND($K3752=1,LEFT($A3752,3)="WB-"),SUMIFS(Winback!$D$2:$D$300,Winback!$K$2:$K$300,$A3752),0)</f>
        <v>0</v>
      </c>
      <c r="M3752">
        <f>IF(OR($E3752=1,$G3752=1,SUMIFS(Registros!$J$2:$J$6000,Registros!$B$2:$B$6000,$A3752)&gt;0),1,0)</f>
        <v>1</v>
      </c>
      <c r="N3752">
        <f>IF($J3752&gt;0,1,IF(COUNTIFS(Registros!$A$2:$A$6000,"CS",Registros!$B$2:$B$6000,$A3752,Registros!$K$2:$K$6000,"&lt;&gt;")&gt;0,1,0))</f>
        <v>0</v>
      </c>
      <c r="O3752" t="str">
        <f t="shared" si="290"/>
        <v>SOLO MÓVIL</v>
      </c>
      <c r="P3752" t="str">
        <f t="shared" si="291"/>
        <v>Ofrecer fijo + internet (FLBBTV)</v>
      </c>
      <c r="Q3752">
        <f t="shared" si="292"/>
        <v>49.83</v>
      </c>
      <c r="R3752">
        <f>IFERROR(VLOOKUP($A3752,Registros!$B$2:$G$6000,6,0),IFERROR(INDEX(Winback!$C$2:$C$300,MATCH($A3752,Winback!$K$2:$K$300,0)),""))</f>
        <v>0</v>
      </c>
      <c r="S3752" t="str">
        <f t="shared" si="293"/>
        <v>+MOV</v>
      </c>
      <c r="T3752">
        <f t="shared" si="294"/>
        <v>1</v>
      </c>
    </row>
    <row r="3753" spans="1:20" x14ac:dyDescent="0.35">
      <c r="A3753" t="s">
        <v>18485</v>
      </c>
      <c r="B3753" t="s">
        <v>18486</v>
      </c>
      <c r="C3753" t="s">
        <v>18487</v>
      </c>
      <c r="D3753" t="s">
        <v>18488</v>
      </c>
      <c r="E3753">
        <f>IF(COUNTIFS(Registros!$A$2:$A$6000,"NP",Registros!$B$2:$B$6000,$A3753)&gt;0,1,0)</f>
        <v>0</v>
      </c>
      <c r="F3753">
        <f>IF($E3753=1,SUMIFS(Registros!$F$2:$F$6000,Registros!$A$2:$A$6000,"NP",Registros!$B$2:$B$6000,$A3753),0)</f>
        <v>0</v>
      </c>
      <c r="G3753">
        <f>IF(COUNTIFS(Registros!$A$2:$A$6000,"MOV",Registros!$B$2:$B$6000,$A3753)&gt;0,1,0)</f>
        <v>1</v>
      </c>
      <c r="H3753">
        <f>IF($G3753=1,SUMIFS(Registros!$F$2:$F$6000,Registros!$A$2:$A$6000,"MOV",Registros!$B$2:$B$6000,$A3753),0)</f>
        <v>15</v>
      </c>
      <c r="I3753">
        <f>IF(COUNTIFS(Registros!$A$2:$A$6000,"CS",Registros!$B$2:$B$6000,$A3753)&gt;0,1,0)</f>
        <v>0</v>
      </c>
      <c r="J3753">
        <f>IF($I3753=1,SUMIFS(Registros!$I$2:$I$6000,Registros!$A$2:$A$6000,"CS",Registros!$B$2:$B$6000,$A3753),0)</f>
        <v>0</v>
      </c>
      <c r="K3753">
        <f>IF(COUNTIFS(Winback!$K$2:$K$300,$A3753)&gt;0,1,0)</f>
        <v>0</v>
      </c>
      <c r="L3753">
        <f>IF(AND($K3753=1,LEFT($A3753,3)="WB-"),SUMIFS(Winback!$D$2:$D$300,Winback!$K$2:$K$300,$A3753),0)</f>
        <v>0</v>
      </c>
      <c r="M3753">
        <f>IF(OR($E3753=1,$G3753=1,SUMIFS(Registros!$J$2:$J$6000,Registros!$B$2:$B$6000,$A3753)&gt;0),1,0)</f>
        <v>1</v>
      </c>
      <c r="N3753">
        <f>IF($J3753&gt;0,1,IF(COUNTIFS(Registros!$A$2:$A$6000,"CS",Registros!$B$2:$B$6000,$A3753,Registros!$K$2:$K$6000,"&lt;&gt;")&gt;0,1,0))</f>
        <v>0</v>
      </c>
      <c r="O3753" t="str">
        <f t="shared" si="290"/>
        <v>SOLO MÓVIL</v>
      </c>
      <c r="P3753" t="str">
        <f t="shared" si="291"/>
        <v>Ofrecer fijo + internet (FLBBTV)</v>
      </c>
      <c r="Q3753">
        <f t="shared" si="292"/>
        <v>15</v>
      </c>
      <c r="R3753">
        <f>IFERROR(VLOOKUP($A3753,Registros!$B$2:$G$6000,6,0),IFERROR(INDEX(Winback!$C$2:$C$300,MATCH($A3753,Winback!$K$2:$K$300,0)),""))</f>
        <v>0</v>
      </c>
      <c r="S3753" t="str">
        <f t="shared" si="293"/>
        <v>+MOV</v>
      </c>
      <c r="T3753">
        <f t="shared" si="294"/>
        <v>1</v>
      </c>
    </row>
    <row r="3754" spans="1:20" x14ac:dyDescent="0.35">
      <c r="A3754" t="s">
        <v>18490</v>
      </c>
      <c r="B3754" t="s">
        <v>18491</v>
      </c>
      <c r="C3754" t="s">
        <v>18492</v>
      </c>
      <c r="D3754" t="s">
        <v>18493</v>
      </c>
      <c r="E3754">
        <f>IF(COUNTIFS(Registros!$A$2:$A$6000,"NP",Registros!$B$2:$B$6000,$A3754)&gt;0,1,0)</f>
        <v>0</v>
      </c>
      <c r="F3754">
        <f>IF($E3754=1,SUMIFS(Registros!$F$2:$F$6000,Registros!$A$2:$A$6000,"NP",Registros!$B$2:$B$6000,$A3754),0)</f>
        <v>0</v>
      </c>
      <c r="G3754">
        <f>IF(COUNTIFS(Registros!$A$2:$A$6000,"MOV",Registros!$B$2:$B$6000,$A3754)&gt;0,1,0)</f>
        <v>1</v>
      </c>
      <c r="H3754">
        <f>IF($G3754=1,SUMIFS(Registros!$F$2:$F$6000,Registros!$A$2:$A$6000,"MOV",Registros!$B$2:$B$6000,$A3754),0)</f>
        <v>18.87</v>
      </c>
      <c r="I3754">
        <f>IF(COUNTIFS(Registros!$A$2:$A$6000,"CS",Registros!$B$2:$B$6000,$A3754)&gt;0,1,0)</f>
        <v>0</v>
      </c>
      <c r="J3754">
        <f>IF($I3754=1,SUMIFS(Registros!$I$2:$I$6000,Registros!$A$2:$A$6000,"CS",Registros!$B$2:$B$6000,$A3754),0)</f>
        <v>0</v>
      </c>
      <c r="K3754">
        <f>IF(COUNTIFS(Winback!$K$2:$K$300,$A3754)&gt;0,1,0)</f>
        <v>0</v>
      </c>
      <c r="L3754">
        <f>IF(AND($K3754=1,LEFT($A3754,3)="WB-"),SUMIFS(Winback!$D$2:$D$300,Winback!$K$2:$K$300,$A3754),0)</f>
        <v>0</v>
      </c>
      <c r="M3754">
        <f>IF(OR($E3754=1,$G3754=1,SUMIFS(Registros!$J$2:$J$6000,Registros!$B$2:$B$6000,$A3754)&gt;0),1,0)</f>
        <v>1</v>
      </c>
      <c r="N3754">
        <f>IF($J3754&gt;0,1,IF(COUNTIFS(Registros!$A$2:$A$6000,"CS",Registros!$B$2:$B$6000,$A3754,Registros!$K$2:$K$6000,"&lt;&gt;")&gt;0,1,0))</f>
        <v>0</v>
      </c>
      <c r="O3754" t="str">
        <f t="shared" si="290"/>
        <v>SOLO MÓVIL</v>
      </c>
      <c r="P3754" t="str">
        <f t="shared" si="291"/>
        <v>Ofrecer fijo + internet (FLBBTV)</v>
      </c>
      <c r="Q3754">
        <f t="shared" si="292"/>
        <v>18.87</v>
      </c>
      <c r="R3754">
        <f>IFERROR(VLOOKUP($A3754,Registros!$B$2:$G$6000,6,0),IFERROR(INDEX(Winback!$C$2:$C$300,MATCH($A3754,Winback!$K$2:$K$300,0)),""))</f>
        <v>0</v>
      </c>
      <c r="S3754" t="str">
        <f t="shared" si="293"/>
        <v>+MOV</v>
      </c>
      <c r="T3754">
        <f t="shared" si="294"/>
        <v>1</v>
      </c>
    </row>
    <row r="3755" spans="1:20" x14ac:dyDescent="0.35">
      <c r="A3755" t="s">
        <v>18495</v>
      </c>
      <c r="B3755" t="s">
        <v>18496</v>
      </c>
      <c r="C3755" t="s">
        <v>18497</v>
      </c>
      <c r="D3755" t="s">
        <v>18498</v>
      </c>
      <c r="E3755">
        <f>IF(COUNTIFS(Registros!$A$2:$A$6000,"NP",Registros!$B$2:$B$6000,$A3755)&gt;0,1,0)</f>
        <v>0</v>
      </c>
      <c r="F3755">
        <f>IF($E3755=1,SUMIFS(Registros!$F$2:$F$6000,Registros!$A$2:$A$6000,"NP",Registros!$B$2:$B$6000,$A3755),0)</f>
        <v>0</v>
      </c>
      <c r="G3755">
        <f>IF(COUNTIFS(Registros!$A$2:$A$6000,"MOV",Registros!$B$2:$B$6000,$A3755)&gt;0,1,0)</f>
        <v>1</v>
      </c>
      <c r="H3755">
        <f>IF($G3755=1,SUMIFS(Registros!$F$2:$F$6000,Registros!$A$2:$A$6000,"MOV",Registros!$B$2:$B$6000,$A3755),0)</f>
        <v>60</v>
      </c>
      <c r="I3755">
        <f>IF(COUNTIFS(Registros!$A$2:$A$6000,"CS",Registros!$B$2:$B$6000,$A3755)&gt;0,1,0)</f>
        <v>0</v>
      </c>
      <c r="J3755">
        <f>IF($I3755=1,SUMIFS(Registros!$I$2:$I$6000,Registros!$A$2:$A$6000,"CS",Registros!$B$2:$B$6000,$A3755),0)</f>
        <v>0</v>
      </c>
      <c r="K3755">
        <f>IF(COUNTIFS(Winback!$K$2:$K$300,$A3755)&gt;0,1,0)</f>
        <v>0</v>
      </c>
      <c r="L3755">
        <f>IF(AND($K3755=1,LEFT($A3755,3)="WB-"),SUMIFS(Winback!$D$2:$D$300,Winback!$K$2:$K$300,$A3755),0)</f>
        <v>0</v>
      </c>
      <c r="M3755">
        <f>IF(OR($E3755=1,$G3755=1,SUMIFS(Registros!$J$2:$J$6000,Registros!$B$2:$B$6000,$A3755)&gt;0),1,0)</f>
        <v>1</v>
      </c>
      <c r="N3755">
        <f>IF($J3755&gt;0,1,IF(COUNTIFS(Registros!$A$2:$A$6000,"CS",Registros!$B$2:$B$6000,$A3755,Registros!$K$2:$K$6000,"&lt;&gt;")&gt;0,1,0))</f>
        <v>0</v>
      </c>
      <c r="O3755" t="str">
        <f t="shared" si="290"/>
        <v>SOLO MÓVIL</v>
      </c>
      <c r="P3755" t="str">
        <f t="shared" si="291"/>
        <v>Ofrecer fijo + internet (FLBBTV)</v>
      </c>
      <c r="Q3755">
        <f t="shared" si="292"/>
        <v>60</v>
      </c>
      <c r="R3755">
        <f>IFERROR(VLOOKUP($A3755,Registros!$B$2:$G$6000,6,0),IFERROR(INDEX(Winback!$C$2:$C$300,MATCH($A3755,Winback!$K$2:$K$300,0)),""))</f>
        <v>0</v>
      </c>
      <c r="S3755" t="str">
        <f t="shared" si="293"/>
        <v>+MOV</v>
      </c>
      <c r="T3755">
        <f t="shared" si="294"/>
        <v>1</v>
      </c>
    </row>
    <row r="3756" spans="1:20" x14ac:dyDescent="0.35">
      <c r="A3756" t="s">
        <v>18500</v>
      </c>
      <c r="B3756" t="s">
        <v>18501</v>
      </c>
      <c r="C3756" t="s">
        <v>18502</v>
      </c>
      <c r="D3756" t="s">
        <v>18503</v>
      </c>
      <c r="E3756">
        <f>IF(COUNTIFS(Registros!$A$2:$A$6000,"NP",Registros!$B$2:$B$6000,$A3756)&gt;0,1,0)</f>
        <v>0</v>
      </c>
      <c r="F3756">
        <f>IF($E3756=1,SUMIFS(Registros!$F$2:$F$6000,Registros!$A$2:$A$6000,"NP",Registros!$B$2:$B$6000,$A3756),0)</f>
        <v>0</v>
      </c>
      <c r="G3756">
        <f>IF(COUNTIFS(Registros!$A$2:$A$6000,"MOV",Registros!$B$2:$B$6000,$A3756)&gt;0,1,0)</f>
        <v>1</v>
      </c>
      <c r="H3756">
        <f>IF($G3756=1,SUMIFS(Registros!$F$2:$F$6000,Registros!$A$2:$A$6000,"MOV",Registros!$B$2:$B$6000,$A3756),0)</f>
        <v>15</v>
      </c>
      <c r="I3756">
        <f>IF(COUNTIFS(Registros!$A$2:$A$6000,"CS",Registros!$B$2:$B$6000,$A3756)&gt;0,1,0)</f>
        <v>0</v>
      </c>
      <c r="J3756">
        <f>IF($I3756=1,SUMIFS(Registros!$I$2:$I$6000,Registros!$A$2:$A$6000,"CS",Registros!$B$2:$B$6000,$A3756),0)</f>
        <v>0</v>
      </c>
      <c r="K3756">
        <f>IF(COUNTIFS(Winback!$K$2:$K$300,$A3756)&gt;0,1,0)</f>
        <v>0</v>
      </c>
      <c r="L3756">
        <f>IF(AND($K3756=1,LEFT($A3756,3)="WB-"),SUMIFS(Winback!$D$2:$D$300,Winback!$K$2:$K$300,$A3756),0)</f>
        <v>0</v>
      </c>
      <c r="M3756">
        <f>IF(OR($E3756=1,$G3756=1,SUMIFS(Registros!$J$2:$J$6000,Registros!$B$2:$B$6000,$A3756)&gt;0),1,0)</f>
        <v>1</v>
      </c>
      <c r="N3756">
        <f>IF($J3756&gt;0,1,IF(COUNTIFS(Registros!$A$2:$A$6000,"CS",Registros!$B$2:$B$6000,$A3756,Registros!$K$2:$K$6000,"&lt;&gt;")&gt;0,1,0))</f>
        <v>0</v>
      </c>
      <c r="O3756" t="str">
        <f t="shared" si="290"/>
        <v>SOLO MÓVIL</v>
      </c>
      <c r="P3756" t="str">
        <f t="shared" si="291"/>
        <v>Ofrecer fijo + internet (FLBBTV)</v>
      </c>
      <c r="Q3756">
        <f t="shared" si="292"/>
        <v>15</v>
      </c>
      <c r="R3756">
        <f>IFERROR(VLOOKUP($A3756,Registros!$B$2:$G$6000,6,0),IFERROR(INDEX(Winback!$C$2:$C$300,MATCH($A3756,Winback!$K$2:$K$300,0)),""))</f>
        <v>0</v>
      </c>
      <c r="S3756" t="str">
        <f t="shared" si="293"/>
        <v>+MOV</v>
      </c>
      <c r="T3756">
        <f t="shared" si="294"/>
        <v>1</v>
      </c>
    </row>
    <row r="3757" spans="1:20" x14ac:dyDescent="0.35">
      <c r="A3757" t="s">
        <v>18505</v>
      </c>
      <c r="B3757" t="s">
        <v>18506</v>
      </c>
      <c r="C3757" t="s">
        <v>18507</v>
      </c>
      <c r="D3757" t="s">
        <v>18508</v>
      </c>
      <c r="E3757">
        <f>IF(COUNTIFS(Registros!$A$2:$A$6000,"NP",Registros!$B$2:$B$6000,$A3757)&gt;0,1,0)</f>
        <v>0</v>
      </c>
      <c r="F3757">
        <f>IF($E3757=1,SUMIFS(Registros!$F$2:$F$6000,Registros!$A$2:$A$6000,"NP",Registros!$B$2:$B$6000,$A3757),0)</f>
        <v>0</v>
      </c>
      <c r="G3757">
        <f>IF(COUNTIFS(Registros!$A$2:$A$6000,"MOV",Registros!$B$2:$B$6000,$A3757)&gt;0,1,0)</f>
        <v>1</v>
      </c>
      <c r="H3757">
        <f>IF($G3757=1,SUMIFS(Registros!$F$2:$F$6000,Registros!$A$2:$A$6000,"MOV",Registros!$B$2:$B$6000,$A3757),0)</f>
        <v>15</v>
      </c>
      <c r="I3757">
        <f>IF(COUNTIFS(Registros!$A$2:$A$6000,"CS",Registros!$B$2:$B$6000,$A3757)&gt;0,1,0)</f>
        <v>0</v>
      </c>
      <c r="J3757">
        <f>IF($I3757=1,SUMIFS(Registros!$I$2:$I$6000,Registros!$A$2:$A$6000,"CS",Registros!$B$2:$B$6000,$A3757),0)</f>
        <v>0</v>
      </c>
      <c r="K3757">
        <f>IF(COUNTIFS(Winback!$K$2:$K$300,$A3757)&gt;0,1,0)</f>
        <v>0</v>
      </c>
      <c r="L3757">
        <f>IF(AND($K3757=1,LEFT($A3757,3)="WB-"),SUMIFS(Winback!$D$2:$D$300,Winback!$K$2:$K$300,$A3757),0)</f>
        <v>0</v>
      </c>
      <c r="M3757">
        <f>IF(OR($E3757=1,$G3757=1,SUMIFS(Registros!$J$2:$J$6000,Registros!$B$2:$B$6000,$A3757)&gt;0),1,0)</f>
        <v>1</v>
      </c>
      <c r="N3757">
        <f>IF($J3757&gt;0,1,IF(COUNTIFS(Registros!$A$2:$A$6000,"CS",Registros!$B$2:$B$6000,$A3757,Registros!$K$2:$K$6000,"&lt;&gt;")&gt;0,1,0))</f>
        <v>0</v>
      </c>
      <c r="O3757" t="str">
        <f t="shared" si="290"/>
        <v>SOLO MÓVIL</v>
      </c>
      <c r="P3757" t="str">
        <f t="shared" si="291"/>
        <v>Ofrecer fijo + internet (FLBBTV)</v>
      </c>
      <c r="Q3757">
        <f t="shared" si="292"/>
        <v>15</v>
      </c>
      <c r="R3757">
        <f>IFERROR(VLOOKUP($A3757,Registros!$B$2:$G$6000,6,0),IFERROR(INDEX(Winback!$C$2:$C$300,MATCH($A3757,Winback!$K$2:$K$300,0)),""))</f>
        <v>0</v>
      </c>
      <c r="S3757" t="str">
        <f t="shared" si="293"/>
        <v>+MOV</v>
      </c>
      <c r="T3757">
        <f t="shared" si="294"/>
        <v>1</v>
      </c>
    </row>
    <row r="3758" spans="1:20" x14ac:dyDescent="0.35">
      <c r="A3758" t="s">
        <v>18510</v>
      </c>
      <c r="B3758" t="s">
        <v>18511</v>
      </c>
      <c r="C3758" t="s">
        <v>18512</v>
      </c>
      <c r="D3758" t="s">
        <v>18513</v>
      </c>
      <c r="E3758">
        <f>IF(COUNTIFS(Registros!$A$2:$A$6000,"NP",Registros!$B$2:$B$6000,$A3758)&gt;0,1,0)</f>
        <v>0</v>
      </c>
      <c r="F3758">
        <f>IF($E3758=1,SUMIFS(Registros!$F$2:$F$6000,Registros!$A$2:$A$6000,"NP",Registros!$B$2:$B$6000,$A3758),0)</f>
        <v>0</v>
      </c>
      <c r="G3758">
        <f>IF(COUNTIFS(Registros!$A$2:$A$6000,"MOV",Registros!$B$2:$B$6000,$A3758)&gt;0,1,0)</f>
        <v>1</v>
      </c>
      <c r="H3758">
        <f>IF($G3758=1,SUMIFS(Registros!$F$2:$F$6000,Registros!$A$2:$A$6000,"MOV",Registros!$B$2:$B$6000,$A3758),0)</f>
        <v>15</v>
      </c>
      <c r="I3758">
        <f>IF(COUNTIFS(Registros!$A$2:$A$6000,"CS",Registros!$B$2:$B$6000,$A3758)&gt;0,1,0)</f>
        <v>0</v>
      </c>
      <c r="J3758">
        <f>IF($I3758=1,SUMIFS(Registros!$I$2:$I$6000,Registros!$A$2:$A$6000,"CS",Registros!$B$2:$B$6000,$A3758),0)</f>
        <v>0</v>
      </c>
      <c r="K3758">
        <f>IF(COUNTIFS(Winback!$K$2:$K$300,$A3758)&gt;0,1,0)</f>
        <v>0</v>
      </c>
      <c r="L3758">
        <f>IF(AND($K3758=1,LEFT($A3758,3)="WB-"),SUMIFS(Winback!$D$2:$D$300,Winback!$K$2:$K$300,$A3758),0)</f>
        <v>0</v>
      </c>
      <c r="M3758">
        <f>IF(OR($E3758=1,$G3758=1,SUMIFS(Registros!$J$2:$J$6000,Registros!$B$2:$B$6000,$A3758)&gt;0),1,0)</f>
        <v>1</v>
      </c>
      <c r="N3758">
        <f>IF($J3758&gt;0,1,IF(COUNTIFS(Registros!$A$2:$A$6000,"CS",Registros!$B$2:$B$6000,$A3758,Registros!$K$2:$K$6000,"&lt;&gt;")&gt;0,1,0))</f>
        <v>0</v>
      </c>
      <c r="O3758" t="str">
        <f t="shared" si="290"/>
        <v>SOLO MÓVIL</v>
      </c>
      <c r="P3758" t="str">
        <f t="shared" si="291"/>
        <v>Ofrecer fijo + internet (FLBBTV)</v>
      </c>
      <c r="Q3758">
        <f t="shared" si="292"/>
        <v>15</v>
      </c>
      <c r="R3758">
        <f>IFERROR(VLOOKUP($A3758,Registros!$B$2:$G$6000,6,0),IFERROR(INDEX(Winback!$C$2:$C$300,MATCH($A3758,Winback!$K$2:$K$300,0)),""))</f>
        <v>0</v>
      </c>
      <c r="S3758" t="str">
        <f t="shared" si="293"/>
        <v>+MOV</v>
      </c>
      <c r="T3758">
        <f t="shared" si="294"/>
        <v>1</v>
      </c>
    </row>
    <row r="3759" spans="1:20" x14ac:dyDescent="0.35">
      <c r="A3759" t="s">
        <v>18515</v>
      </c>
      <c r="B3759" t="s">
        <v>18516</v>
      </c>
      <c r="C3759" t="s">
        <v>18517</v>
      </c>
      <c r="D3759" t="s">
        <v>18518</v>
      </c>
      <c r="E3759">
        <f>IF(COUNTIFS(Registros!$A$2:$A$6000,"NP",Registros!$B$2:$B$6000,$A3759)&gt;0,1,0)</f>
        <v>0</v>
      </c>
      <c r="F3759">
        <f>IF($E3759=1,SUMIFS(Registros!$F$2:$F$6000,Registros!$A$2:$A$6000,"NP",Registros!$B$2:$B$6000,$A3759),0)</f>
        <v>0</v>
      </c>
      <c r="G3759">
        <f>IF(COUNTIFS(Registros!$A$2:$A$6000,"MOV",Registros!$B$2:$B$6000,$A3759)&gt;0,1,0)</f>
        <v>1</v>
      </c>
      <c r="H3759">
        <f>IF($G3759=1,SUMIFS(Registros!$F$2:$F$6000,Registros!$A$2:$A$6000,"MOV",Registros!$B$2:$B$6000,$A3759),0)</f>
        <v>15</v>
      </c>
      <c r="I3759">
        <f>IF(COUNTIFS(Registros!$A$2:$A$6000,"CS",Registros!$B$2:$B$6000,$A3759)&gt;0,1,0)</f>
        <v>0</v>
      </c>
      <c r="J3759">
        <f>IF($I3759=1,SUMIFS(Registros!$I$2:$I$6000,Registros!$A$2:$A$6000,"CS",Registros!$B$2:$B$6000,$A3759),0)</f>
        <v>0</v>
      </c>
      <c r="K3759">
        <f>IF(COUNTIFS(Winback!$K$2:$K$300,$A3759)&gt;0,1,0)</f>
        <v>0</v>
      </c>
      <c r="L3759">
        <f>IF(AND($K3759=1,LEFT($A3759,3)="WB-"),SUMIFS(Winback!$D$2:$D$300,Winback!$K$2:$K$300,$A3759),0)</f>
        <v>0</v>
      </c>
      <c r="M3759">
        <f>IF(OR($E3759=1,$G3759=1,SUMIFS(Registros!$J$2:$J$6000,Registros!$B$2:$B$6000,$A3759)&gt;0),1,0)</f>
        <v>1</v>
      </c>
      <c r="N3759">
        <f>IF($J3759&gt;0,1,IF(COUNTIFS(Registros!$A$2:$A$6000,"CS",Registros!$B$2:$B$6000,$A3759,Registros!$K$2:$K$6000,"&lt;&gt;")&gt;0,1,0))</f>
        <v>0</v>
      </c>
      <c r="O3759" t="str">
        <f t="shared" si="290"/>
        <v>SOLO MÓVIL</v>
      </c>
      <c r="P3759" t="str">
        <f t="shared" si="291"/>
        <v>Ofrecer fijo + internet (FLBBTV)</v>
      </c>
      <c r="Q3759">
        <f t="shared" si="292"/>
        <v>15</v>
      </c>
      <c r="R3759">
        <f>IFERROR(VLOOKUP($A3759,Registros!$B$2:$G$6000,6,0),IFERROR(INDEX(Winback!$C$2:$C$300,MATCH($A3759,Winback!$K$2:$K$300,0)),""))</f>
        <v>0</v>
      </c>
      <c r="S3759" t="str">
        <f t="shared" si="293"/>
        <v>+MOV</v>
      </c>
      <c r="T3759">
        <f t="shared" si="294"/>
        <v>1</v>
      </c>
    </row>
    <row r="3760" spans="1:20" x14ac:dyDescent="0.35">
      <c r="A3760" t="s">
        <v>18520</v>
      </c>
      <c r="B3760" t="s">
        <v>18521</v>
      </c>
      <c r="C3760" t="s">
        <v>18522</v>
      </c>
      <c r="D3760" t="s">
        <v>18523</v>
      </c>
      <c r="E3760">
        <f>IF(COUNTIFS(Registros!$A$2:$A$6000,"NP",Registros!$B$2:$B$6000,$A3760)&gt;0,1,0)</f>
        <v>0</v>
      </c>
      <c r="F3760">
        <f>IF($E3760=1,SUMIFS(Registros!$F$2:$F$6000,Registros!$A$2:$A$6000,"NP",Registros!$B$2:$B$6000,$A3760),0)</f>
        <v>0</v>
      </c>
      <c r="G3760">
        <f>IF(COUNTIFS(Registros!$A$2:$A$6000,"MOV",Registros!$B$2:$B$6000,$A3760)&gt;0,1,0)</f>
        <v>1</v>
      </c>
      <c r="H3760">
        <f>IF($G3760=1,SUMIFS(Registros!$F$2:$F$6000,Registros!$A$2:$A$6000,"MOV",Registros!$B$2:$B$6000,$A3760),0)</f>
        <v>17.579999999999998</v>
      </c>
      <c r="I3760">
        <f>IF(COUNTIFS(Registros!$A$2:$A$6000,"CS",Registros!$B$2:$B$6000,$A3760)&gt;0,1,0)</f>
        <v>0</v>
      </c>
      <c r="J3760">
        <f>IF($I3760=1,SUMIFS(Registros!$I$2:$I$6000,Registros!$A$2:$A$6000,"CS",Registros!$B$2:$B$6000,$A3760),0)</f>
        <v>0</v>
      </c>
      <c r="K3760">
        <f>IF(COUNTIFS(Winback!$K$2:$K$300,$A3760)&gt;0,1,0)</f>
        <v>0</v>
      </c>
      <c r="L3760">
        <f>IF(AND($K3760=1,LEFT($A3760,3)="WB-"),SUMIFS(Winback!$D$2:$D$300,Winback!$K$2:$K$300,$A3760),0)</f>
        <v>0</v>
      </c>
      <c r="M3760">
        <f>IF(OR($E3760=1,$G3760=1,SUMIFS(Registros!$J$2:$J$6000,Registros!$B$2:$B$6000,$A3760)&gt;0),1,0)</f>
        <v>1</v>
      </c>
      <c r="N3760">
        <f>IF($J3760&gt;0,1,IF(COUNTIFS(Registros!$A$2:$A$6000,"CS",Registros!$B$2:$B$6000,$A3760,Registros!$K$2:$K$6000,"&lt;&gt;")&gt;0,1,0))</f>
        <v>0</v>
      </c>
      <c r="O3760" t="str">
        <f t="shared" si="290"/>
        <v>SOLO MÓVIL</v>
      </c>
      <c r="P3760" t="str">
        <f t="shared" si="291"/>
        <v>Ofrecer fijo + internet (FLBBTV)</v>
      </c>
      <c r="Q3760">
        <f t="shared" si="292"/>
        <v>17.579999999999998</v>
      </c>
      <c r="R3760">
        <f>IFERROR(VLOOKUP($A3760,Registros!$B$2:$G$6000,6,0),IFERROR(INDEX(Winback!$C$2:$C$300,MATCH($A3760,Winback!$K$2:$K$300,0)),""))</f>
        <v>0</v>
      </c>
      <c r="S3760" t="str">
        <f t="shared" si="293"/>
        <v>+MOV</v>
      </c>
      <c r="T3760">
        <f t="shared" si="294"/>
        <v>1</v>
      </c>
    </row>
    <row r="3761" spans="1:20" x14ac:dyDescent="0.35">
      <c r="A3761" t="s">
        <v>18525</v>
      </c>
      <c r="B3761" t="s">
        <v>18526</v>
      </c>
      <c r="C3761" t="s">
        <v>18527</v>
      </c>
      <c r="D3761" t="s">
        <v>18528</v>
      </c>
      <c r="E3761">
        <f>IF(COUNTIFS(Registros!$A$2:$A$6000,"NP",Registros!$B$2:$B$6000,$A3761)&gt;0,1,0)</f>
        <v>0</v>
      </c>
      <c r="F3761">
        <f>IF($E3761=1,SUMIFS(Registros!$F$2:$F$6000,Registros!$A$2:$A$6000,"NP",Registros!$B$2:$B$6000,$A3761),0)</f>
        <v>0</v>
      </c>
      <c r="G3761">
        <f>IF(COUNTIFS(Registros!$A$2:$A$6000,"MOV",Registros!$B$2:$B$6000,$A3761)&gt;0,1,0)</f>
        <v>1</v>
      </c>
      <c r="H3761">
        <f>IF($G3761=1,SUMIFS(Registros!$F$2:$F$6000,Registros!$A$2:$A$6000,"MOV",Registros!$B$2:$B$6000,$A3761),0)</f>
        <v>15</v>
      </c>
      <c r="I3761">
        <f>IF(COUNTIFS(Registros!$A$2:$A$6000,"CS",Registros!$B$2:$B$6000,$A3761)&gt;0,1,0)</f>
        <v>0</v>
      </c>
      <c r="J3761">
        <f>IF($I3761=1,SUMIFS(Registros!$I$2:$I$6000,Registros!$A$2:$A$6000,"CS",Registros!$B$2:$B$6000,$A3761),0)</f>
        <v>0</v>
      </c>
      <c r="K3761">
        <f>IF(COUNTIFS(Winback!$K$2:$K$300,$A3761)&gt;0,1,0)</f>
        <v>0</v>
      </c>
      <c r="L3761">
        <f>IF(AND($K3761=1,LEFT($A3761,3)="WB-"),SUMIFS(Winback!$D$2:$D$300,Winback!$K$2:$K$300,$A3761),0)</f>
        <v>0</v>
      </c>
      <c r="M3761">
        <f>IF(OR($E3761=1,$G3761=1,SUMIFS(Registros!$J$2:$J$6000,Registros!$B$2:$B$6000,$A3761)&gt;0),1,0)</f>
        <v>1</v>
      </c>
      <c r="N3761">
        <f>IF($J3761&gt;0,1,IF(COUNTIFS(Registros!$A$2:$A$6000,"CS",Registros!$B$2:$B$6000,$A3761,Registros!$K$2:$K$6000,"&lt;&gt;")&gt;0,1,0))</f>
        <v>0</v>
      </c>
      <c r="O3761" t="str">
        <f t="shared" si="290"/>
        <v>SOLO MÓVIL</v>
      </c>
      <c r="P3761" t="str">
        <f t="shared" si="291"/>
        <v>Ofrecer fijo + internet (FLBBTV)</v>
      </c>
      <c r="Q3761">
        <f t="shared" si="292"/>
        <v>15</v>
      </c>
      <c r="R3761">
        <f>IFERROR(VLOOKUP($A3761,Registros!$B$2:$G$6000,6,0),IFERROR(INDEX(Winback!$C$2:$C$300,MATCH($A3761,Winback!$K$2:$K$300,0)),""))</f>
        <v>0</v>
      </c>
      <c r="S3761" t="str">
        <f t="shared" si="293"/>
        <v>+MOV</v>
      </c>
      <c r="T3761">
        <f t="shared" si="294"/>
        <v>1</v>
      </c>
    </row>
    <row r="3762" spans="1:20" x14ac:dyDescent="0.35">
      <c r="A3762" t="s">
        <v>18530</v>
      </c>
      <c r="B3762" t="s">
        <v>18531</v>
      </c>
      <c r="C3762" t="s">
        <v>18532</v>
      </c>
      <c r="D3762" t="s">
        <v>18533</v>
      </c>
      <c r="E3762">
        <f>IF(COUNTIFS(Registros!$A$2:$A$6000,"NP",Registros!$B$2:$B$6000,$A3762)&gt;0,1,0)</f>
        <v>0</v>
      </c>
      <c r="F3762">
        <f>IF($E3762=1,SUMIFS(Registros!$F$2:$F$6000,Registros!$A$2:$A$6000,"NP",Registros!$B$2:$B$6000,$A3762),0)</f>
        <v>0</v>
      </c>
      <c r="G3762">
        <f>IF(COUNTIFS(Registros!$A$2:$A$6000,"MOV",Registros!$B$2:$B$6000,$A3762)&gt;0,1,0)</f>
        <v>1</v>
      </c>
      <c r="H3762">
        <f>IF($G3762=1,SUMIFS(Registros!$F$2:$F$6000,Registros!$A$2:$A$6000,"MOV",Registros!$B$2:$B$6000,$A3762),0)</f>
        <v>15</v>
      </c>
      <c r="I3762">
        <f>IF(COUNTIFS(Registros!$A$2:$A$6000,"CS",Registros!$B$2:$B$6000,$A3762)&gt;0,1,0)</f>
        <v>0</v>
      </c>
      <c r="J3762">
        <f>IF($I3762=1,SUMIFS(Registros!$I$2:$I$6000,Registros!$A$2:$A$6000,"CS",Registros!$B$2:$B$6000,$A3762),0)</f>
        <v>0</v>
      </c>
      <c r="K3762">
        <f>IF(COUNTIFS(Winback!$K$2:$K$300,$A3762)&gt;0,1,0)</f>
        <v>0</v>
      </c>
      <c r="L3762">
        <f>IF(AND($K3762=1,LEFT($A3762,3)="WB-"),SUMIFS(Winback!$D$2:$D$300,Winback!$K$2:$K$300,$A3762),0)</f>
        <v>0</v>
      </c>
      <c r="M3762">
        <f>IF(OR($E3762=1,$G3762=1,SUMIFS(Registros!$J$2:$J$6000,Registros!$B$2:$B$6000,$A3762)&gt;0),1,0)</f>
        <v>1</v>
      </c>
      <c r="N3762">
        <f>IF($J3762&gt;0,1,IF(COUNTIFS(Registros!$A$2:$A$6000,"CS",Registros!$B$2:$B$6000,$A3762,Registros!$K$2:$K$6000,"&lt;&gt;")&gt;0,1,0))</f>
        <v>0</v>
      </c>
      <c r="O3762" t="str">
        <f t="shared" si="290"/>
        <v>SOLO MÓVIL</v>
      </c>
      <c r="P3762" t="str">
        <f t="shared" si="291"/>
        <v>Ofrecer fijo + internet (FLBBTV)</v>
      </c>
      <c r="Q3762">
        <f t="shared" si="292"/>
        <v>15</v>
      </c>
      <c r="R3762">
        <f>IFERROR(VLOOKUP($A3762,Registros!$B$2:$G$6000,6,0),IFERROR(INDEX(Winback!$C$2:$C$300,MATCH($A3762,Winback!$K$2:$K$300,0)),""))</f>
        <v>0</v>
      </c>
      <c r="S3762" t="str">
        <f t="shared" si="293"/>
        <v>+MOV</v>
      </c>
      <c r="T3762">
        <f t="shared" si="294"/>
        <v>1</v>
      </c>
    </row>
    <row r="3763" spans="1:20" x14ac:dyDescent="0.35">
      <c r="A3763" t="s">
        <v>18535</v>
      </c>
      <c r="B3763" t="s">
        <v>18536</v>
      </c>
      <c r="C3763" t="s">
        <v>18537</v>
      </c>
      <c r="D3763" t="s">
        <v>18538</v>
      </c>
      <c r="E3763">
        <f>IF(COUNTIFS(Registros!$A$2:$A$6000,"NP",Registros!$B$2:$B$6000,$A3763)&gt;0,1,0)</f>
        <v>0</v>
      </c>
      <c r="F3763">
        <f>IF($E3763=1,SUMIFS(Registros!$F$2:$F$6000,Registros!$A$2:$A$6000,"NP",Registros!$B$2:$B$6000,$A3763),0)</f>
        <v>0</v>
      </c>
      <c r="G3763">
        <f>IF(COUNTIFS(Registros!$A$2:$A$6000,"MOV",Registros!$B$2:$B$6000,$A3763)&gt;0,1,0)</f>
        <v>1</v>
      </c>
      <c r="H3763">
        <f>IF($G3763=1,SUMIFS(Registros!$F$2:$F$6000,Registros!$A$2:$A$6000,"MOV",Registros!$B$2:$B$6000,$A3763),0)</f>
        <v>16.940000000000001</v>
      </c>
      <c r="I3763">
        <f>IF(COUNTIFS(Registros!$A$2:$A$6000,"CS",Registros!$B$2:$B$6000,$A3763)&gt;0,1,0)</f>
        <v>0</v>
      </c>
      <c r="J3763">
        <f>IF($I3763=1,SUMIFS(Registros!$I$2:$I$6000,Registros!$A$2:$A$6000,"CS",Registros!$B$2:$B$6000,$A3763),0)</f>
        <v>0</v>
      </c>
      <c r="K3763">
        <f>IF(COUNTIFS(Winback!$K$2:$K$300,$A3763)&gt;0,1,0)</f>
        <v>0</v>
      </c>
      <c r="L3763">
        <f>IF(AND($K3763=1,LEFT($A3763,3)="WB-"),SUMIFS(Winback!$D$2:$D$300,Winback!$K$2:$K$300,$A3763),0)</f>
        <v>0</v>
      </c>
      <c r="M3763">
        <f>IF(OR($E3763=1,$G3763=1,SUMIFS(Registros!$J$2:$J$6000,Registros!$B$2:$B$6000,$A3763)&gt;0),1,0)</f>
        <v>1</v>
      </c>
      <c r="N3763">
        <f>IF($J3763&gt;0,1,IF(COUNTIFS(Registros!$A$2:$A$6000,"CS",Registros!$B$2:$B$6000,$A3763,Registros!$K$2:$K$6000,"&lt;&gt;")&gt;0,1,0))</f>
        <v>0</v>
      </c>
      <c r="O3763" t="str">
        <f t="shared" si="290"/>
        <v>SOLO MÓVIL</v>
      </c>
      <c r="P3763" t="str">
        <f t="shared" si="291"/>
        <v>Ofrecer fijo + internet (FLBBTV)</v>
      </c>
      <c r="Q3763">
        <f t="shared" si="292"/>
        <v>16.940000000000001</v>
      </c>
      <c r="R3763">
        <f>IFERROR(VLOOKUP($A3763,Registros!$B$2:$G$6000,6,0),IFERROR(INDEX(Winback!$C$2:$C$300,MATCH($A3763,Winback!$K$2:$K$300,0)),""))</f>
        <v>0</v>
      </c>
      <c r="S3763" t="str">
        <f t="shared" si="293"/>
        <v>+MOV</v>
      </c>
      <c r="T3763">
        <f t="shared" si="294"/>
        <v>1</v>
      </c>
    </row>
    <row r="3764" spans="1:20" x14ac:dyDescent="0.35">
      <c r="A3764" t="s">
        <v>18539</v>
      </c>
      <c r="B3764" t="s">
        <v>18540</v>
      </c>
      <c r="C3764" t="s">
        <v>18541</v>
      </c>
      <c r="D3764" t="s">
        <v>18542</v>
      </c>
      <c r="E3764">
        <f>IF(COUNTIFS(Registros!$A$2:$A$6000,"NP",Registros!$B$2:$B$6000,$A3764)&gt;0,1,0)</f>
        <v>0</v>
      </c>
      <c r="F3764">
        <f>IF($E3764=1,SUMIFS(Registros!$F$2:$F$6000,Registros!$A$2:$A$6000,"NP",Registros!$B$2:$B$6000,$A3764),0)</f>
        <v>0</v>
      </c>
      <c r="G3764">
        <f>IF(COUNTIFS(Registros!$A$2:$A$6000,"MOV",Registros!$B$2:$B$6000,$A3764)&gt;0,1,0)</f>
        <v>1</v>
      </c>
      <c r="H3764">
        <f>IF($G3764=1,SUMIFS(Registros!$F$2:$F$6000,Registros!$A$2:$A$6000,"MOV",Registros!$B$2:$B$6000,$A3764),0)</f>
        <v>15</v>
      </c>
      <c r="I3764">
        <f>IF(COUNTIFS(Registros!$A$2:$A$6000,"CS",Registros!$B$2:$B$6000,$A3764)&gt;0,1,0)</f>
        <v>0</v>
      </c>
      <c r="J3764">
        <f>IF($I3764=1,SUMIFS(Registros!$I$2:$I$6000,Registros!$A$2:$A$6000,"CS",Registros!$B$2:$B$6000,$A3764),0)</f>
        <v>0</v>
      </c>
      <c r="K3764">
        <f>IF(COUNTIFS(Winback!$K$2:$K$300,$A3764)&gt;0,1,0)</f>
        <v>0</v>
      </c>
      <c r="L3764">
        <f>IF(AND($K3764=1,LEFT($A3764,3)="WB-"),SUMIFS(Winback!$D$2:$D$300,Winback!$K$2:$K$300,$A3764),0)</f>
        <v>0</v>
      </c>
      <c r="M3764">
        <f>IF(OR($E3764=1,$G3764=1,SUMIFS(Registros!$J$2:$J$6000,Registros!$B$2:$B$6000,$A3764)&gt;0),1,0)</f>
        <v>1</v>
      </c>
      <c r="N3764">
        <f>IF($J3764&gt;0,1,IF(COUNTIFS(Registros!$A$2:$A$6000,"CS",Registros!$B$2:$B$6000,$A3764,Registros!$K$2:$K$6000,"&lt;&gt;")&gt;0,1,0))</f>
        <v>0</v>
      </c>
      <c r="O3764" t="str">
        <f t="shared" si="290"/>
        <v>SOLO MÓVIL</v>
      </c>
      <c r="P3764" t="str">
        <f t="shared" si="291"/>
        <v>Ofrecer fijo + internet (FLBBTV)</v>
      </c>
      <c r="Q3764">
        <f t="shared" si="292"/>
        <v>15</v>
      </c>
      <c r="R3764">
        <f>IFERROR(VLOOKUP($A3764,Registros!$B$2:$G$6000,6,0),IFERROR(INDEX(Winback!$C$2:$C$300,MATCH($A3764,Winback!$K$2:$K$300,0)),""))</f>
        <v>0</v>
      </c>
      <c r="S3764" t="str">
        <f t="shared" si="293"/>
        <v>+MOV</v>
      </c>
      <c r="T3764">
        <f t="shared" si="294"/>
        <v>1</v>
      </c>
    </row>
    <row r="3765" spans="1:20" x14ac:dyDescent="0.35">
      <c r="A3765" t="s">
        <v>18544</v>
      </c>
      <c r="B3765" t="s">
        <v>18545</v>
      </c>
      <c r="C3765" t="s">
        <v>18546</v>
      </c>
      <c r="D3765" t="s">
        <v>18547</v>
      </c>
      <c r="E3765">
        <f>IF(COUNTIFS(Registros!$A$2:$A$6000,"NP",Registros!$B$2:$B$6000,$A3765)&gt;0,1,0)</f>
        <v>0</v>
      </c>
      <c r="F3765">
        <f>IF($E3765=1,SUMIFS(Registros!$F$2:$F$6000,Registros!$A$2:$A$6000,"NP",Registros!$B$2:$B$6000,$A3765),0)</f>
        <v>0</v>
      </c>
      <c r="G3765">
        <f>IF(COUNTIFS(Registros!$A$2:$A$6000,"MOV",Registros!$B$2:$B$6000,$A3765)&gt;0,1,0)</f>
        <v>1</v>
      </c>
      <c r="H3765">
        <f>IF($G3765=1,SUMIFS(Registros!$F$2:$F$6000,Registros!$A$2:$A$6000,"MOV",Registros!$B$2:$B$6000,$A3765),0)</f>
        <v>15</v>
      </c>
      <c r="I3765">
        <f>IF(COUNTIFS(Registros!$A$2:$A$6000,"CS",Registros!$B$2:$B$6000,$A3765)&gt;0,1,0)</f>
        <v>0</v>
      </c>
      <c r="J3765">
        <f>IF($I3765=1,SUMIFS(Registros!$I$2:$I$6000,Registros!$A$2:$A$6000,"CS",Registros!$B$2:$B$6000,$A3765),0)</f>
        <v>0</v>
      </c>
      <c r="K3765">
        <f>IF(COUNTIFS(Winback!$K$2:$K$300,$A3765)&gt;0,1,0)</f>
        <v>0</v>
      </c>
      <c r="L3765">
        <f>IF(AND($K3765=1,LEFT($A3765,3)="WB-"),SUMIFS(Winback!$D$2:$D$300,Winback!$K$2:$K$300,$A3765),0)</f>
        <v>0</v>
      </c>
      <c r="M3765">
        <f>IF(OR($E3765=1,$G3765=1,SUMIFS(Registros!$J$2:$J$6000,Registros!$B$2:$B$6000,$A3765)&gt;0),1,0)</f>
        <v>1</v>
      </c>
      <c r="N3765">
        <f>IF($J3765&gt;0,1,IF(COUNTIFS(Registros!$A$2:$A$6000,"CS",Registros!$B$2:$B$6000,$A3765,Registros!$K$2:$K$6000,"&lt;&gt;")&gt;0,1,0))</f>
        <v>0</v>
      </c>
      <c r="O3765" t="str">
        <f t="shared" si="290"/>
        <v>SOLO MÓVIL</v>
      </c>
      <c r="P3765" t="str">
        <f t="shared" si="291"/>
        <v>Ofrecer fijo + internet (FLBBTV)</v>
      </c>
      <c r="Q3765">
        <f t="shared" si="292"/>
        <v>15</v>
      </c>
      <c r="R3765">
        <f>IFERROR(VLOOKUP($A3765,Registros!$B$2:$G$6000,6,0),IFERROR(INDEX(Winback!$C$2:$C$300,MATCH($A3765,Winback!$K$2:$K$300,0)),""))</f>
        <v>0</v>
      </c>
      <c r="S3765" t="str">
        <f t="shared" si="293"/>
        <v>+MOV</v>
      </c>
      <c r="T3765">
        <f t="shared" si="294"/>
        <v>1</v>
      </c>
    </row>
    <row r="3766" spans="1:20" x14ac:dyDescent="0.35">
      <c r="A3766" t="s">
        <v>18549</v>
      </c>
      <c r="B3766" t="s">
        <v>18550</v>
      </c>
      <c r="C3766" t="s">
        <v>18551</v>
      </c>
      <c r="D3766" t="s">
        <v>18552</v>
      </c>
      <c r="E3766">
        <f>IF(COUNTIFS(Registros!$A$2:$A$6000,"NP",Registros!$B$2:$B$6000,$A3766)&gt;0,1,0)</f>
        <v>0</v>
      </c>
      <c r="F3766">
        <f>IF($E3766=1,SUMIFS(Registros!$F$2:$F$6000,Registros!$A$2:$A$6000,"NP",Registros!$B$2:$B$6000,$A3766),0)</f>
        <v>0</v>
      </c>
      <c r="G3766">
        <f>IF(COUNTIFS(Registros!$A$2:$A$6000,"MOV",Registros!$B$2:$B$6000,$A3766)&gt;0,1,0)</f>
        <v>1</v>
      </c>
      <c r="H3766">
        <f>IF($G3766=1,SUMIFS(Registros!$F$2:$F$6000,Registros!$A$2:$A$6000,"MOV",Registros!$B$2:$B$6000,$A3766),0)</f>
        <v>17</v>
      </c>
      <c r="I3766">
        <f>IF(COUNTIFS(Registros!$A$2:$A$6000,"CS",Registros!$B$2:$B$6000,$A3766)&gt;0,1,0)</f>
        <v>0</v>
      </c>
      <c r="J3766">
        <f>IF($I3766=1,SUMIFS(Registros!$I$2:$I$6000,Registros!$A$2:$A$6000,"CS",Registros!$B$2:$B$6000,$A3766),0)</f>
        <v>0</v>
      </c>
      <c r="K3766">
        <f>IF(COUNTIFS(Winback!$K$2:$K$300,$A3766)&gt;0,1,0)</f>
        <v>0</v>
      </c>
      <c r="L3766">
        <f>IF(AND($K3766=1,LEFT($A3766,3)="WB-"),SUMIFS(Winback!$D$2:$D$300,Winback!$K$2:$K$300,$A3766),0)</f>
        <v>0</v>
      </c>
      <c r="M3766">
        <f>IF(OR($E3766=1,$G3766=1,SUMIFS(Registros!$J$2:$J$6000,Registros!$B$2:$B$6000,$A3766)&gt;0),1,0)</f>
        <v>1</v>
      </c>
      <c r="N3766">
        <f>IF($J3766&gt;0,1,IF(COUNTIFS(Registros!$A$2:$A$6000,"CS",Registros!$B$2:$B$6000,$A3766,Registros!$K$2:$K$6000,"&lt;&gt;")&gt;0,1,0))</f>
        <v>0</v>
      </c>
      <c r="O3766" t="str">
        <f t="shared" si="290"/>
        <v>SOLO MÓVIL</v>
      </c>
      <c r="P3766" t="str">
        <f t="shared" si="291"/>
        <v>Ofrecer fijo + internet (FLBBTV)</v>
      </c>
      <c r="Q3766">
        <f t="shared" si="292"/>
        <v>17</v>
      </c>
      <c r="R3766">
        <f>IFERROR(VLOOKUP($A3766,Registros!$B$2:$G$6000,6,0),IFERROR(INDEX(Winback!$C$2:$C$300,MATCH($A3766,Winback!$K$2:$K$300,0)),""))</f>
        <v>0</v>
      </c>
      <c r="S3766" t="str">
        <f t="shared" si="293"/>
        <v>+MOV</v>
      </c>
      <c r="T3766">
        <f t="shared" si="294"/>
        <v>1</v>
      </c>
    </row>
    <row r="3767" spans="1:20" x14ac:dyDescent="0.35">
      <c r="A3767" t="s">
        <v>18554</v>
      </c>
      <c r="B3767" t="s">
        <v>18555</v>
      </c>
      <c r="C3767" t="s">
        <v>18556</v>
      </c>
      <c r="D3767" t="s">
        <v>18557</v>
      </c>
      <c r="E3767">
        <f>IF(COUNTIFS(Registros!$A$2:$A$6000,"NP",Registros!$B$2:$B$6000,$A3767)&gt;0,1,0)</f>
        <v>0</v>
      </c>
      <c r="F3767">
        <f>IF($E3767=1,SUMIFS(Registros!$F$2:$F$6000,Registros!$A$2:$A$6000,"NP",Registros!$B$2:$B$6000,$A3767),0)</f>
        <v>0</v>
      </c>
      <c r="G3767">
        <f>IF(COUNTIFS(Registros!$A$2:$A$6000,"MOV",Registros!$B$2:$B$6000,$A3767)&gt;0,1,0)</f>
        <v>1</v>
      </c>
      <c r="H3767">
        <f>IF($G3767=1,SUMIFS(Registros!$F$2:$F$6000,Registros!$A$2:$A$6000,"MOV",Registros!$B$2:$B$6000,$A3767),0)</f>
        <v>15</v>
      </c>
      <c r="I3767">
        <f>IF(COUNTIFS(Registros!$A$2:$A$6000,"CS",Registros!$B$2:$B$6000,$A3767)&gt;0,1,0)</f>
        <v>0</v>
      </c>
      <c r="J3767">
        <f>IF($I3767=1,SUMIFS(Registros!$I$2:$I$6000,Registros!$A$2:$A$6000,"CS",Registros!$B$2:$B$6000,$A3767),0)</f>
        <v>0</v>
      </c>
      <c r="K3767">
        <f>IF(COUNTIFS(Winback!$K$2:$K$300,$A3767)&gt;0,1,0)</f>
        <v>0</v>
      </c>
      <c r="L3767">
        <f>IF(AND($K3767=1,LEFT($A3767,3)="WB-"),SUMIFS(Winback!$D$2:$D$300,Winback!$K$2:$K$300,$A3767),0)</f>
        <v>0</v>
      </c>
      <c r="M3767">
        <f>IF(OR($E3767=1,$G3767=1,SUMIFS(Registros!$J$2:$J$6000,Registros!$B$2:$B$6000,$A3767)&gt;0),1,0)</f>
        <v>1</v>
      </c>
      <c r="N3767">
        <f>IF($J3767&gt;0,1,IF(COUNTIFS(Registros!$A$2:$A$6000,"CS",Registros!$B$2:$B$6000,$A3767,Registros!$K$2:$K$6000,"&lt;&gt;")&gt;0,1,0))</f>
        <v>0</v>
      </c>
      <c r="O3767" t="str">
        <f t="shared" si="290"/>
        <v>SOLO MÓVIL</v>
      </c>
      <c r="P3767" t="str">
        <f t="shared" si="291"/>
        <v>Ofrecer fijo + internet (FLBBTV)</v>
      </c>
      <c r="Q3767">
        <f t="shared" si="292"/>
        <v>15</v>
      </c>
      <c r="R3767">
        <f>IFERROR(VLOOKUP($A3767,Registros!$B$2:$G$6000,6,0),IFERROR(INDEX(Winback!$C$2:$C$300,MATCH($A3767,Winback!$K$2:$K$300,0)),""))</f>
        <v>0</v>
      </c>
      <c r="S3767" t="str">
        <f t="shared" si="293"/>
        <v>+MOV</v>
      </c>
      <c r="T3767">
        <f t="shared" si="294"/>
        <v>1</v>
      </c>
    </row>
    <row r="3768" spans="1:20" x14ac:dyDescent="0.35">
      <c r="A3768" t="s">
        <v>18559</v>
      </c>
      <c r="B3768" t="s">
        <v>18560</v>
      </c>
      <c r="C3768" t="s">
        <v>18561</v>
      </c>
      <c r="D3768" t="s">
        <v>18562</v>
      </c>
      <c r="E3768">
        <f>IF(COUNTIFS(Registros!$A$2:$A$6000,"NP",Registros!$B$2:$B$6000,$A3768)&gt;0,1,0)</f>
        <v>0</v>
      </c>
      <c r="F3768">
        <f>IF($E3768=1,SUMIFS(Registros!$F$2:$F$6000,Registros!$A$2:$A$6000,"NP",Registros!$B$2:$B$6000,$A3768),0)</f>
        <v>0</v>
      </c>
      <c r="G3768">
        <f>IF(COUNTIFS(Registros!$A$2:$A$6000,"MOV",Registros!$B$2:$B$6000,$A3768)&gt;0,1,0)</f>
        <v>1</v>
      </c>
      <c r="H3768">
        <f>IF($G3768=1,SUMIFS(Registros!$F$2:$F$6000,Registros!$A$2:$A$6000,"MOV",Registros!$B$2:$B$6000,$A3768),0)</f>
        <v>15</v>
      </c>
      <c r="I3768">
        <f>IF(COUNTIFS(Registros!$A$2:$A$6000,"CS",Registros!$B$2:$B$6000,$A3768)&gt;0,1,0)</f>
        <v>0</v>
      </c>
      <c r="J3768">
        <f>IF($I3768=1,SUMIFS(Registros!$I$2:$I$6000,Registros!$A$2:$A$6000,"CS",Registros!$B$2:$B$6000,$A3768),0)</f>
        <v>0</v>
      </c>
      <c r="K3768">
        <f>IF(COUNTIFS(Winback!$K$2:$K$300,$A3768)&gt;0,1,0)</f>
        <v>0</v>
      </c>
      <c r="L3768">
        <f>IF(AND($K3768=1,LEFT($A3768,3)="WB-"),SUMIFS(Winback!$D$2:$D$300,Winback!$K$2:$K$300,$A3768),0)</f>
        <v>0</v>
      </c>
      <c r="M3768">
        <f>IF(OR($E3768=1,$G3768=1,SUMIFS(Registros!$J$2:$J$6000,Registros!$B$2:$B$6000,$A3768)&gt;0),1,0)</f>
        <v>1</v>
      </c>
      <c r="N3768">
        <f>IF($J3768&gt;0,1,IF(COUNTIFS(Registros!$A$2:$A$6000,"CS",Registros!$B$2:$B$6000,$A3768,Registros!$K$2:$K$6000,"&lt;&gt;")&gt;0,1,0))</f>
        <v>0</v>
      </c>
      <c r="O3768" t="str">
        <f t="shared" si="290"/>
        <v>SOLO MÓVIL</v>
      </c>
      <c r="P3768" t="str">
        <f t="shared" si="291"/>
        <v>Ofrecer fijo + internet (FLBBTV)</v>
      </c>
      <c r="Q3768">
        <f t="shared" si="292"/>
        <v>15</v>
      </c>
      <c r="R3768">
        <f>IFERROR(VLOOKUP($A3768,Registros!$B$2:$G$6000,6,0),IFERROR(INDEX(Winback!$C$2:$C$300,MATCH($A3768,Winback!$K$2:$K$300,0)),""))</f>
        <v>0</v>
      </c>
      <c r="S3768" t="str">
        <f t="shared" si="293"/>
        <v>+MOV</v>
      </c>
      <c r="T3768">
        <f t="shared" si="294"/>
        <v>1</v>
      </c>
    </row>
    <row r="3769" spans="1:20" x14ac:dyDescent="0.35">
      <c r="A3769" t="s">
        <v>18564</v>
      </c>
      <c r="B3769" t="s">
        <v>18565</v>
      </c>
      <c r="C3769" t="s">
        <v>18566</v>
      </c>
      <c r="D3769" t="s">
        <v>18567</v>
      </c>
      <c r="E3769">
        <f>IF(COUNTIFS(Registros!$A$2:$A$6000,"NP",Registros!$B$2:$B$6000,$A3769)&gt;0,1,0)</f>
        <v>0</v>
      </c>
      <c r="F3769">
        <f>IF($E3769=1,SUMIFS(Registros!$F$2:$F$6000,Registros!$A$2:$A$6000,"NP",Registros!$B$2:$B$6000,$A3769),0)</f>
        <v>0</v>
      </c>
      <c r="G3769">
        <f>IF(COUNTIFS(Registros!$A$2:$A$6000,"MOV",Registros!$B$2:$B$6000,$A3769)&gt;0,1,0)</f>
        <v>1</v>
      </c>
      <c r="H3769">
        <f>IF($G3769=1,SUMIFS(Registros!$F$2:$F$6000,Registros!$A$2:$A$6000,"MOV",Registros!$B$2:$B$6000,$A3769),0)</f>
        <v>15</v>
      </c>
      <c r="I3769">
        <f>IF(COUNTIFS(Registros!$A$2:$A$6000,"CS",Registros!$B$2:$B$6000,$A3769)&gt;0,1,0)</f>
        <v>0</v>
      </c>
      <c r="J3769">
        <f>IF($I3769=1,SUMIFS(Registros!$I$2:$I$6000,Registros!$A$2:$A$6000,"CS",Registros!$B$2:$B$6000,$A3769),0)</f>
        <v>0</v>
      </c>
      <c r="K3769">
        <f>IF(COUNTIFS(Winback!$K$2:$K$300,$A3769)&gt;0,1,0)</f>
        <v>0</v>
      </c>
      <c r="L3769">
        <f>IF(AND($K3769=1,LEFT($A3769,3)="WB-"),SUMIFS(Winback!$D$2:$D$300,Winback!$K$2:$K$300,$A3769),0)</f>
        <v>0</v>
      </c>
      <c r="M3769">
        <f>IF(OR($E3769=1,$G3769=1,SUMIFS(Registros!$J$2:$J$6000,Registros!$B$2:$B$6000,$A3769)&gt;0),1,0)</f>
        <v>1</v>
      </c>
      <c r="N3769">
        <f>IF($J3769&gt;0,1,IF(COUNTIFS(Registros!$A$2:$A$6000,"CS",Registros!$B$2:$B$6000,$A3769,Registros!$K$2:$K$6000,"&lt;&gt;")&gt;0,1,0))</f>
        <v>0</v>
      </c>
      <c r="O3769" t="str">
        <f t="shared" si="290"/>
        <v>SOLO MÓVIL</v>
      </c>
      <c r="P3769" t="str">
        <f t="shared" si="291"/>
        <v>Ofrecer fijo + internet (FLBBTV)</v>
      </c>
      <c r="Q3769">
        <f t="shared" si="292"/>
        <v>15</v>
      </c>
      <c r="R3769">
        <f>IFERROR(VLOOKUP($A3769,Registros!$B$2:$G$6000,6,0),IFERROR(INDEX(Winback!$C$2:$C$300,MATCH($A3769,Winback!$K$2:$K$300,0)),""))</f>
        <v>0</v>
      </c>
      <c r="S3769" t="str">
        <f t="shared" si="293"/>
        <v>+MOV</v>
      </c>
      <c r="T3769">
        <f t="shared" si="294"/>
        <v>1</v>
      </c>
    </row>
    <row r="3770" spans="1:20" x14ac:dyDescent="0.35">
      <c r="A3770" t="s">
        <v>18569</v>
      </c>
      <c r="B3770" t="s">
        <v>18570</v>
      </c>
      <c r="C3770" t="s">
        <v>18571</v>
      </c>
      <c r="D3770" t="s">
        <v>18572</v>
      </c>
      <c r="E3770">
        <f>IF(COUNTIFS(Registros!$A$2:$A$6000,"NP",Registros!$B$2:$B$6000,$A3770)&gt;0,1,0)</f>
        <v>0</v>
      </c>
      <c r="F3770">
        <f>IF($E3770=1,SUMIFS(Registros!$F$2:$F$6000,Registros!$A$2:$A$6000,"NP",Registros!$B$2:$B$6000,$A3770),0)</f>
        <v>0</v>
      </c>
      <c r="G3770">
        <f>IF(COUNTIFS(Registros!$A$2:$A$6000,"MOV",Registros!$B$2:$B$6000,$A3770)&gt;0,1,0)</f>
        <v>1</v>
      </c>
      <c r="H3770">
        <f>IF($G3770=1,SUMIFS(Registros!$F$2:$F$6000,Registros!$A$2:$A$6000,"MOV",Registros!$B$2:$B$6000,$A3770),0)</f>
        <v>75</v>
      </c>
      <c r="I3770">
        <f>IF(COUNTIFS(Registros!$A$2:$A$6000,"CS",Registros!$B$2:$B$6000,$A3770)&gt;0,1,0)</f>
        <v>0</v>
      </c>
      <c r="J3770">
        <f>IF($I3770=1,SUMIFS(Registros!$I$2:$I$6000,Registros!$A$2:$A$6000,"CS",Registros!$B$2:$B$6000,$A3770),0)</f>
        <v>0</v>
      </c>
      <c r="K3770">
        <f>IF(COUNTIFS(Winback!$K$2:$K$300,$A3770)&gt;0,1,0)</f>
        <v>0</v>
      </c>
      <c r="L3770">
        <f>IF(AND($K3770=1,LEFT($A3770,3)="WB-"),SUMIFS(Winback!$D$2:$D$300,Winback!$K$2:$K$300,$A3770),0)</f>
        <v>0</v>
      </c>
      <c r="M3770">
        <f>IF(OR($E3770=1,$G3770=1,SUMIFS(Registros!$J$2:$J$6000,Registros!$B$2:$B$6000,$A3770)&gt;0),1,0)</f>
        <v>1</v>
      </c>
      <c r="N3770">
        <f>IF($J3770&gt;0,1,IF(COUNTIFS(Registros!$A$2:$A$6000,"CS",Registros!$B$2:$B$6000,$A3770,Registros!$K$2:$K$6000,"&lt;&gt;")&gt;0,1,0))</f>
        <v>0</v>
      </c>
      <c r="O3770" t="str">
        <f t="shared" si="290"/>
        <v>SOLO MÓVIL</v>
      </c>
      <c r="P3770" t="str">
        <f t="shared" si="291"/>
        <v>Ofrecer fijo + internet (FLBBTV)</v>
      </c>
      <c r="Q3770">
        <f t="shared" si="292"/>
        <v>75</v>
      </c>
      <c r="R3770">
        <f>IFERROR(VLOOKUP($A3770,Registros!$B$2:$G$6000,6,0),IFERROR(INDEX(Winback!$C$2:$C$300,MATCH($A3770,Winback!$K$2:$K$300,0)),""))</f>
        <v>0</v>
      </c>
      <c r="S3770" t="str">
        <f t="shared" si="293"/>
        <v>+MOV</v>
      </c>
      <c r="T3770">
        <f t="shared" si="294"/>
        <v>1</v>
      </c>
    </row>
    <row r="3771" spans="1:20" x14ac:dyDescent="0.35">
      <c r="A3771" t="s">
        <v>18574</v>
      </c>
      <c r="B3771" t="s">
        <v>18575</v>
      </c>
      <c r="C3771" t="s">
        <v>18576</v>
      </c>
      <c r="D3771" t="s">
        <v>18577</v>
      </c>
      <c r="E3771">
        <f>IF(COUNTIFS(Registros!$A$2:$A$6000,"NP",Registros!$B$2:$B$6000,$A3771)&gt;0,1,0)</f>
        <v>0</v>
      </c>
      <c r="F3771">
        <f>IF($E3771=1,SUMIFS(Registros!$F$2:$F$6000,Registros!$A$2:$A$6000,"NP",Registros!$B$2:$B$6000,$A3771),0)</f>
        <v>0</v>
      </c>
      <c r="G3771">
        <f>IF(COUNTIFS(Registros!$A$2:$A$6000,"MOV",Registros!$B$2:$B$6000,$A3771)&gt;0,1,0)</f>
        <v>1</v>
      </c>
      <c r="H3771">
        <f>IF($G3771=1,SUMIFS(Registros!$F$2:$F$6000,Registros!$A$2:$A$6000,"MOV",Registros!$B$2:$B$6000,$A3771),0)</f>
        <v>15</v>
      </c>
      <c r="I3771">
        <f>IF(COUNTIFS(Registros!$A$2:$A$6000,"CS",Registros!$B$2:$B$6000,$A3771)&gt;0,1,0)</f>
        <v>0</v>
      </c>
      <c r="J3771">
        <f>IF($I3771=1,SUMIFS(Registros!$I$2:$I$6000,Registros!$A$2:$A$6000,"CS",Registros!$B$2:$B$6000,$A3771),0)</f>
        <v>0</v>
      </c>
      <c r="K3771">
        <f>IF(COUNTIFS(Winback!$K$2:$K$300,$A3771)&gt;0,1,0)</f>
        <v>0</v>
      </c>
      <c r="L3771">
        <f>IF(AND($K3771=1,LEFT($A3771,3)="WB-"),SUMIFS(Winback!$D$2:$D$300,Winback!$K$2:$K$300,$A3771),0)</f>
        <v>0</v>
      </c>
      <c r="M3771">
        <f>IF(OR($E3771=1,$G3771=1,SUMIFS(Registros!$J$2:$J$6000,Registros!$B$2:$B$6000,$A3771)&gt;0),1,0)</f>
        <v>1</v>
      </c>
      <c r="N3771">
        <f>IF($J3771&gt;0,1,IF(COUNTIFS(Registros!$A$2:$A$6000,"CS",Registros!$B$2:$B$6000,$A3771,Registros!$K$2:$K$6000,"&lt;&gt;")&gt;0,1,0))</f>
        <v>0</v>
      </c>
      <c r="O3771" t="str">
        <f t="shared" si="290"/>
        <v>SOLO MÓVIL</v>
      </c>
      <c r="P3771" t="str">
        <f t="shared" si="291"/>
        <v>Ofrecer fijo + internet (FLBBTV)</v>
      </c>
      <c r="Q3771">
        <f t="shared" si="292"/>
        <v>15</v>
      </c>
      <c r="R3771">
        <f>IFERROR(VLOOKUP($A3771,Registros!$B$2:$G$6000,6,0),IFERROR(INDEX(Winback!$C$2:$C$300,MATCH($A3771,Winback!$K$2:$K$300,0)),""))</f>
        <v>0</v>
      </c>
      <c r="S3771" t="str">
        <f t="shared" si="293"/>
        <v>+MOV</v>
      </c>
      <c r="T3771">
        <f t="shared" si="294"/>
        <v>1</v>
      </c>
    </row>
    <row r="3772" spans="1:20" x14ac:dyDescent="0.35">
      <c r="A3772" t="s">
        <v>18579</v>
      </c>
      <c r="B3772" t="s">
        <v>18580</v>
      </c>
      <c r="C3772" t="s">
        <v>18581</v>
      </c>
      <c r="D3772" t="s">
        <v>18582</v>
      </c>
      <c r="E3772">
        <f>IF(COUNTIFS(Registros!$A$2:$A$6000,"NP",Registros!$B$2:$B$6000,$A3772)&gt;0,1,0)</f>
        <v>0</v>
      </c>
      <c r="F3772">
        <f>IF($E3772=1,SUMIFS(Registros!$F$2:$F$6000,Registros!$A$2:$A$6000,"NP",Registros!$B$2:$B$6000,$A3772),0)</f>
        <v>0</v>
      </c>
      <c r="G3772">
        <f>IF(COUNTIFS(Registros!$A$2:$A$6000,"MOV",Registros!$B$2:$B$6000,$A3772)&gt;0,1,0)</f>
        <v>1</v>
      </c>
      <c r="H3772">
        <f>IF($G3772=1,SUMIFS(Registros!$F$2:$F$6000,Registros!$A$2:$A$6000,"MOV",Registros!$B$2:$B$6000,$A3772),0)</f>
        <v>15</v>
      </c>
      <c r="I3772">
        <f>IF(COUNTIFS(Registros!$A$2:$A$6000,"CS",Registros!$B$2:$B$6000,$A3772)&gt;0,1,0)</f>
        <v>0</v>
      </c>
      <c r="J3772">
        <f>IF($I3772=1,SUMIFS(Registros!$I$2:$I$6000,Registros!$A$2:$A$6000,"CS",Registros!$B$2:$B$6000,$A3772),0)</f>
        <v>0</v>
      </c>
      <c r="K3772">
        <f>IF(COUNTIFS(Winback!$K$2:$K$300,$A3772)&gt;0,1,0)</f>
        <v>0</v>
      </c>
      <c r="L3772">
        <f>IF(AND($K3772=1,LEFT($A3772,3)="WB-"),SUMIFS(Winback!$D$2:$D$300,Winback!$K$2:$K$300,$A3772),0)</f>
        <v>0</v>
      </c>
      <c r="M3772">
        <f>IF(OR($E3772=1,$G3772=1,SUMIFS(Registros!$J$2:$J$6000,Registros!$B$2:$B$6000,$A3772)&gt;0),1,0)</f>
        <v>1</v>
      </c>
      <c r="N3772">
        <f>IF($J3772&gt;0,1,IF(COUNTIFS(Registros!$A$2:$A$6000,"CS",Registros!$B$2:$B$6000,$A3772,Registros!$K$2:$K$6000,"&lt;&gt;")&gt;0,1,0))</f>
        <v>0</v>
      </c>
      <c r="O3772" t="str">
        <f t="shared" si="290"/>
        <v>SOLO MÓVIL</v>
      </c>
      <c r="P3772" t="str">
        <f t="shared" si="291"/>
        <v>Ofrecer fijo + internet (FLBBTV)</v>
      </c>
      <c r="Q3772">
        <f t="shared" si="292"/>
        <v>15</v>
      </c>
      <c r="R3772">
        <f>IFERROR(VLOOKUP($A3772,Registros!$B$2:$G$6000,6,0),IFERROR(INDEX(Winback!$C$2:$C$300,MATCH($A3772,Winback!$K$2:$K$300,0)),""))</f>
        <v>0</v>
      </c>
      <c r="S3772" t="str">
        <f t="shared" si="293"/>
        <v>+MOV</v>
      </c>
      <c r="T3772">
        <f t="shared" si="294"/>
        <v>1</v>
      </c>
    </row>
    <row r="3773" spans="1:20" x14ac:dyDescent="0.35">
      <c r="A3773" t="s">
        <v>18584</v>
      </c>
      <c r="B3773" t="s">
        <v>18585</v>
      </c>
      <c r="C3773" t="s">
        <v>18586</v>
      </c>
      <c r="D3773" t="s">
        <v>18587</v>
      </c>
      <c r="E3773">
        <f>IF(COUNTIFS(Registros!$A$2:$A$6000,"NP",Registros!$B$2:$B$6000,$A3773)&gt;0,1,0)</f>
        <v>0</v>
      </c>
      <c r="F3773">
        <f>IF($E3773=1,SUMIFS(Registros!$F$2:$F$6000,Registros!$A$2:$A$6000,"NP",Registros!$B$2:$B$6000,$A3773),0)</f>
        <v>0</v>
      </c>
      <c r="G3773">
        <f>IF(COUNTIFS(Registros!$A$2:$A$6000,"MOV",Registros!$B$2:$B$6000,$A3773)&gt;0,1,0)</f>
        <v>1</v>
      </c>
      <c r="H3773">
        <f>IF($G3773=1,SUMIFS(Registros!$F$2:$F$6000,Registros!$A$2:$A$6000,"MOV",Registros!$B$2:$B$6000,$A3773),0)</f>
        <v>15</v>
      </c>
      <c r="I3773">
        <f>IF(COUNTIFS(Registros!$A$2:$A$6000,"CS",Registros!$B$2:$B$6000,$A3773)&gt;0,1,0)</f>
        <v>0</v>
      </c>
      <c r="J3773">
        <f>IF($I3773=1,SUMIFS(Registros!$I$2:$I$6000,Registros!$A$2:$A$6000,"CS",Registros!$B$2:$B$6000,$A3773),0)</f>
        <v>0</v>
      </c>
      <c r="K3773">
        <f>IF(COUNTIFS(Winback!$K$2:$K$300,$A3773)&gt;0,1,0)</f>
        <v>0</v>
      </c>
      <c r="L3773">
        <f>IF(AND($K3773=1,LEFT($A3773,3)="WB-"),SUMIFS(Winback!$D$2:$D$300,Winback!$K$2:$K$300,$A3773),0)</f>
        <v>0</v>
      </c>
      <c r="M3773">
        <f>IF(OR($E3773=1,$G3773=1,SUMIFS(Registros!$J$2:$J$6000,Registros!$B$2:$B$6000,$A3773)&gt;0),1,0)</f>
        <v>1</v>
      </c>
      <c r="N3773">
        <f>IF($J3773&gt;0,1,IF(COUNTIFS(Registros!$A$2:$A$6000,"CS",Registros!$B$2:$B$6000,$A3773,Registros!$K$2:$K$6000,"&lt;&gt;")&gt;0,1,0))</f>
        <v>0</v>
      </c>
      <c r="O3773" t="str">
        <f t="shared" si="290"/>
        <v>SOLO MÓVIL</v>
      </c>
      <c r="P3773" t="str">
        <f t="shared" si="291"/>
        <v>Ofrecer fijo + internet (FLBBTV)</v>
      </c>
      <c r="Q3773">
        <f t="shared" si="292"/>
        <v>15</v>
      </c>
      <c r="R3773">
        <f>IFERROR(VLOOKUP($A3773,Registros!$B$2:$G$6000,6,0),IFERROR(INDEX(Winback!$C$2:$C$300,MATCH($A3773,Winback!$K$2:$K$300,0)),""))</f>
        <v>0</v>
      </c>
      <c r="S3773" t="str">
        <f t="shared" si="293"/>
        <v>+MOV</v>
      </c>
      <c r="T3773">
        <f t="shared" si="294"/>
        <v>1</v>
      </c>
    </row>
    <row r="3774" spans="1:20" x14ac:dyDescent="0.35">
      <c r="A3774" t="s">
        <v>18589</v>
      </c>
      <c r="B3774" t="s">
        <v>18590</v>
      </c>
      <c r="C3774" t="s">
        <v>18591</v>
      </c>
      <c r="D3774" t="s">
        <v>18592</v>
      </c>
      <c r="E3774">
        <f>IF(COUNTIFS(Registros!$A$2:$A$6000,"NP",Registros!$B$2:$B$6000,$A3774)&gt;0,1,0)</f>
        <v>0</v>
      </c>
      <c r="F3774">
        <f>IF($E3774=1,SUMIFS(Registros!$F$2:$F$6000,Registros!$A$2:$A$6000,"NP",Registros!$B$2:$B$6000,$A3774),0)</f>
        <v>0</v>
      </c>
      <c r="G3774">
        <f>IF(COUNTIFS(Registros!$A$2:$A$6000,"MOV",Registros!$B$2:$B$6000,$A3774)&gt;0,1,0)</f>
        <v>1</v>
      </c>
      <c r="H3774">
        <f>IF($G3774=1,SUMIFS(Registros!$F$2:$F$6000,Registros!$A$2:$A$6000,"MOV",Registros!$B$2:$B$6000,$A3774),0)</f>
        <v>15</v>
      </c>
      <c r="I3774">
        <f>IF(COUNTIFS(Registros!$A$2:$A$6000,"CS",Registros!$B$2:$B$6000,$A3774)&gt;0,1,0)</f>
        <v>0</v>
      </c>
      <c r="J3774">
        <f>IF($I3774=1,SUMIFS(Registros!$I$2:$I$6000,Registros!$A$2:$A$6000,"CS",Registros!$B$2:$B$6000,$A3774),0)</f>
        <v>0</v>
      </c>
      <c r="K3774">
        <f>IF(COUNTIFS(Winback!$K$2:$K$300,$A3774)&gt;0,1,0)</f>
        <v>0</v>
      </c>
      <c r="L3774">
        <f>IF(AND($K3774=1,LEFT($A3774,3)="WB-"),SUMIFS(Winback!$D$2:$D$300,Winback!$K$2:$K$300,$A3774),0)</f>
        <v>0</v>
      </c>
      <c r="M3774">
        <f>IF(OR($E3774=1,$G3774=1,SUMIFS(Registros!$J$2:$J$6000,Registros!$B$2:$B$6000,$A3774)&gt;0),1,0)</f>
        <v>1</v>
      </c>
      <c r="N3774">
        <f>IF($J3774&gt;0,1,IF(COUNTIFS(Registros!$A$2:$A$6000,"CS",Registros!$B$2:$B$6000,$A3774,Registros!$K$2:$K$6000,"&lt;&gt;")&gt;0,1,0))</f>
        <v>0</v>
      </c>
      <c r="O3774" t="str">
        <f t="shared" si="290"/>
        <v>SOLO MÓVIL</v>
      </c>
      <c r="P3774" t="str">
        <f t="shared" si="291"/>
        <v>Ofrecer fijo + internet (FLBBTV)</v>
      </c>
      <c r="Q3774">
        <f t="shared" si="292"/>
        <v>15</v>
      </c>
      <c r="R3774">
        <f>IFERROR(VLOOKUP($A3774,Registros!$B$2:$G$6000,6,0),IFERROR(INDEX(Winback!$C$2:$C$300,MATCH($A3774,Winback!$K$2:$K$300,0)),""))</f>
        <v>0</v>
      </c>
      <c r="S3774" t="str">
        <f t="shared" si="293"/>
        <v>+MOV</v>
      </c>
      <c r="T3774">
        <f t="shared" si="294"/>
        <v>1</v>
      </c>
    </row>
    <row r="3775" spans="1:20" x14ac:dyDescent="0.35">
      <c r="A3775" t="s">
        <v>18594</v>
      </c>
      <c r="B3775" t="s">
        <v>18595</v>
      </c>
      <c r="C3775" t="s">
        <v>18596</v>
      </c>
      <c r="D3775" t="s">
        <v>18597</v>
      </c>
      <c r="E3775">
        <f>IF(COUNTIFS(Registros!$A$2:$A$6000,"NP",Registros!$B$2:$B$6000,$A3775)&gt;0,1,0)</f>
        <v>0</v>
      </c>
      <c r="F3775">
        <f>IF($E3775=1,SUMIFS(Registros!$F$2:$F$6000,Registros!$A$2:$A$6000,"NP",Registros!$B$2:$B$6000,$A3775),0)</f>
        <v>0</v>
      </c>
      <c r="G3775">
        <f>IF(COUNTIFS(Registros!$A$2:$A$6000,"MOV",Registros!$B$2:$B$6000,$A3775)&gt;0,1,0)</f>
        <v>1</v>
      </c>
      <c r="H3775">
        <f>IF($G3775=1,SUMIFS(Registros!$F$2:$F$6000,Registros!$A$2:$A$6000,"MOV",Registros!$B$2:$B$6000,$A3775),0)</f>
        <v>20</v>
      </c>
      <c r="I3775">
        <f>IF(COUNTIFS(Registros!$A$2:$A$6000,"CS",Registros!$B$2:$B$6000,$A3775)&gt;0,1,0)</f>
        <v>0</v>
      </c>
      <c r="J3775">
        <f>IF($I3775=1,SUMIFS(Registros!$I$2:$I$6000,Registros!$A$2:$A$6000,"CS",Registros!$B$2:$B$6000,$A3775),0)</f>
        <v>0</v>
      </c>
      <c r="K3775">
        <f>IF(COUNTIFS(Winback!$K$2:$K$300,$A3775)&gt;0,1,0)</f>
        <v>0</v>
      </c>
      <c r="L3775">
        <f>IF(AND($K3775=1,LEFT($A3775,3)="WB-"),SUMIFS(Winback!$D$2:$D$300,Winback!$K$2:$K$300,$A3775),0)</f>
        <v>0</v>
      </c>
      <c r="M3775">
        <f>IF(OR($E3775=1,$G3775=1,SUMIFS(Registros!$J$2:$J$6000,Registros!$B$2:$B$6000,$A3775)&gt;0),1,0)</f>
        <v>1</v>
      </c>
      <c r="N3775">
        <f>IF($J3775&gt;0,1,IF(COUNTIFS(Registros!$A$2:$A$6000,"CS",Registros!$B$2:$B$6000,$A3775,Registros!$K$2:$K$6000,"&lt;&gt;")&gt;0,1,0))</f>
        <v>0</v>
      </c>
      <c r="O3775" t="str">
        <f t="shared" si="290"/>
        <v>SOLO MÓVIL</v>
      </c>
      <c r="P3775" t="str">
        <f t="shared" si="291"/>
        <v>Ofrecer fijo + internet (FLBBTV)</v>
      </c>
      <c r="Q3775">
        <f t="shared" si="292"/>
        <v>20</v>
      </c>
      <c r="R3775">
        <f>IFERROR(VLOOKUP($A3775,Registros!$B$2:$G$6000,6,0),IFERROR(INDEX(Winback!$C$2:$C$300,MATCH($A3775,Winback!$K$2:$K$300,0)),""))</f>
        <v>0</v>
      </c>
      <c r="S3775" t="str">
        <f t="shared" si="293"/>
        <v>+MOV</v>
      </c>
      <c r="T3775">
        <f t="shared" si="294"/>
        <v>1</v>
      </c>
    </row>
    <row r="3776" spans="1:20" x14ac:dyDescent="0.35">
      <c r="A3776" t="s">
        <v>18599</v>
      </c>
      <c r="B3776" t="s">
        <v>18600</v>
      </c>
      <c r="C3776" t="s">
        <v>18601</v>
      </c>
      <c r="D3776" t="s">
        <v>18602</v>
      </c>
      <c r="E3776">
        <f>IF(COUNTIFS(Registros!$A$2:$A$6000,"NP",Registros!$B$2:$B$6000,$A3776)&gt;0,1,0)</f>
        <v>0</v>
      </c>
      <c r="F3776">
        <f>IF($E3776=1,SUMIFS(Registros!$F$2:$F$6000,Registros!$A$2:$A$6000,"NP",Registros!$B$2:$B$6000,$A3776),0)</f>
        <v>0</v>
      </c>
      <c r="G3776">
        <f>IF(COUNTIFS(Registros!$A$2:$A$6000,"MOV",Registros!$B$2:$B$6000,$A3776)&gt;0,1,0)</f>
        <v>1</v>
      </c>
      <c r="H3776">
        <f>IF($G3776=1,SUMIFS(Registros!$F$2:$F$6000,Registros!$A$2:$A$6000,"MOV",Registros!$B$2:$B$6000,$A3776),0)</f>
        <v>15</v>
      </c>
      <c r="I3776">
        <f>IF(COUNTIFS(Registros!$A$2:$A$6000,"CS",Registros!$B$2:$B$6000,$A3776)&gt;0,1,0)</f>
        <v>0</v>
      </c>
      <c r="J3776">
        <f>IF($I3776=1,SUMIFS(Registros!$I$2:$I$6000,Registros!$A$2:$A$6000,"CS",Registros!$B$2:$B$6000,$A3776),0)</f>
        <v>0</v>
      </c>
      <c r="K3776">
        <f>IF(COUNTIFS(Winback!$K$2:$K$300,$A3776)&gt;0,1,0)</f>
        <v>0</v>
      </c>
      <c r="L3776">
        <f>IF(AND($K3776=1,LEFT($A3776,3)="WB-"),SUMIFS(Winback!$D$2:$D$300,Winback!$K$2:$K$300,$A3776),0)</f>
        <v>0</v>
      </c>
      <c r="M3776">
        <f>IF(OR($E3776=1,$G3776=1,SUMIFS(Registros!$J$2:$J$6000,Registros!$B$2:$B$6000,$A3776)&gt;0),1,0)</f>
        <v>1</v>
      </c>
      <c r="N3776">
        <f>IF($J3776&gt;0,1,IF(COUNTIFS(Registros!$A$2:$A$6000,"CS",Registros!$B$2:$B$6000,$A3776,Registros!$K$2:$K$6000,"&lt;&gt;")&gt;0,1,0))</f>
        <v>0</v>
      </c>
      <c r="O3776" t="str">
        <f t="shared" si="290"/>
        <v>SOLO MÓVIL</v>
      </c>
      <c r="P3776" t="str">
        <f t="shared" si="291"/>
        <v>Ofrecer fijo + internet (FLBBTV)</v>
      </c>
      <c r="Q3776">
        <f t="shared" si="292"/>
        <v>15</v>
      </c>
      <c r="R3776">
        <f>IFERROR(VLOOKUP($A3776,Registros!$B$2:$G$6000,6,0),IFERROR(INDEX(Winback!$C$2:$C$300,MATCH($A3776,Winback!$K$2:$K$300,0)),""))</f>
        <v>0</v>
      </c>
      <c r="S3776" t="str">
        <f t="shared" si="293"/>
        <v>+MOV</v>
      </c>
      <c r="T3776">
        <f t="shared" si="294"/>
        <v>1</v>
      </c>
    </row>
    <row r="3777" spans="1:20" x14ac:dyDescent="0.35">
      <c r="A3777" t="s">
        <v>18604</v>
      </c>
      <c r="B3777" t="s">
        <v>18605</v>
      </c>
      <c r="C3777" t="s">
        <v>18606</v>
      </c>
      <c r="D3777" t="s">
        <v>18607</v>
      </c>
      <c r="E3777">
        <f>IF(COUNTIFS(Registros!$A$2:$A$6000,"NP",Registros!$B$2:$B$6000,$A3777)&gt;0,1,0)</f>
        <v>0</v>
      </c>
      <c r="F3777">
        <f>IF($E3777=1,SUMIFS(Registros!$F$2:$F$6000,Registros!$A$2:$A$6000,"NP",Registros!$B$2:$B$6000,$A3777),0)</f>
        <v>0</v>
      </c>
      <c r="G3777">
        <f>IF(COUNTIFS(Registros!$A$2:$A$6000,"MOV",Registros!$B$2:$B$6000,$A3777)&gt;0,1,0)</f>
        <v>1</v>
      </c>
      <c r="H3777">
        <f>IF($G3777=1,SUMIFS(Registros!$F$2:$F$6000,Registros!$A$2:$A$6000,"MOV",Registros!$B$2:$B$6000,$A3777),0)</f>
        <v>15</v>
      </c>
      <c r="I3777">
        <f>IF(COUNTIFS(Registros!$A$2:$A$6000,"CS",Registros!$B$2:$B$6000,$A3777)&gt;0,1,0)</f>
        <v>0</v>
      </c>
      <c r="J3777">
        <f>IF($I3777=1,SUMIFS(Registros!$I$2:$I$6000,Registros!$A$2:$A$6000,"CS",Registros!$B$2:$B$6000,$A3777),0)</f>
        <v>0</v>
      </c>
      <c r="K3777">
        <f>IF(COUNTIFS(Winback!$K$2:$K$300,$A3777)&gt;0,1,0)</f>
        <v>0</v>
      </c>
      <c r="L3777">
        <f>IF(AND($K3777=1,LEFT($A3777,3)="WB-"),SUMIFS(Winback!$D$2:$D$300,Winback!$K$2:$K$300,$A3777),0)</f>
        <v>0</v>
      </c>
      <c r="M3777">
        <f>IF(OR($E3777=1,$G3777=1,SUMIFS(Registros!$J$2:$J$6000,Registros!$B$2:$B$6000,$A3777)&gt;0),1,0)</f>
        <v>1</v>
      </c>
      <c r="N3777">
        <f>IF($J3777&gt;0,1,IF(COUNTIFS(Registros!$A$2:$A$6000,"CS",Registros!$B$2:$B$6000,$A3777,Registros!$K$2:$K$6000,"&lt;&gt;")&gt;0,1,0))</f>
        <v>0</v>
      </c>
      <c r="O3777" t="str">
        <f t="shared" si="290"/>
        <v>SOLO MÓVIL</v>
      </c>
      <c r="P3777" t="str">
        <f t="shared" si="291"/>
        <v>Ofrecer fijo + internet (FLBBTV)</v>
      </c>
      <c r="Q3777">
        <f t="shared" si="292"/>
        <v>15</v>
      </c>
      <c r="R3777">
        <f>IFERROR(VLOOKUP($A3777,Registros!$B$2:$G$6000,6,0),IFERROR(INDEX(Winback!$C$2:$C$300,MATCH($A3777,Winback!$K$2:$K$300,0)),""))</f>
        <v>0</v>
      </c>
      <c r="S3777" t="str">
        <f t="shared" si="293"/>
        <v>+MOV</v>
      </c>
      <c r="T3777">
        <f t="shared" si="294"/>
        <v>1</v>
      </c>
    </row>
    <row r="3778" spans="1:20" x14ac:dyDescent="0.35">
      <c r="A3778" t="s">
        <v>18609</v>
      </c>
      <c r="B3778" t="s">
        <v>18610</v>
      </c>
      <c r="C3778" t="s">
        <v>18611</v>
      </c>
      <c r="D3778" t="s">
        <v>18612</v>
      </c>
      <c r="E3778">
        <f>IF(COUNTIFS(Registros!$A$2:$A$6000,"NP",Registros!$B$2:$B$6000,$A3778)&gt;0,1,0)</f>
        <v>0</v>
      </c>
      <c r="F3778">
        <f>IF($E3778=1,SUMIFS(Registros!$F$2:$F$6000,Registros!$A$2:$A$6000,"NP",Registros!$B$2:$B$6000,$A3778),0)</f>
        <v>0</v>
      </c>
      <c r="G3778">
        <f>IF(COUNTIFS(Registros!$A$2:$A$6000,"MOV",Registros!$B$2:$B$6000,$A3778)&gt;0,1,0)</f>
        <v>1</v>
      </c>
      <c r="H3778">
        <f>IF($G3778=1,SUMIFS(Registros!$F$2:$F$6000,Registros!$A$2:$A$6000,"MOV",Registros!$B$2:$B$6000,$A3778),0)</f>
        <v>16.940000000000001</v>
      </c>
      <c r="I3778">
        <f>IF(COUNTIFS(Registros!$A$2:$A$6000,"CS",Registros!$B$2:$B$6000,$A3778)&gt;0,1,0)</f>
        <v>0</v>
      </c>
      <c r="J3778">
        <f>IF($I3778=1,SUMIFS(Registros!$I$2:$I$6000,Registros!$A$2:$A$6000,"CS",Registros!$B$2:$B$6000,$A3778),0)</f>
        <v>0</v>
      </c>
      <c r="K3778">
        <f>IF(COUNTIFS(Winback!$K$2:$K$300,$A3778)&gt;0,1,0)</f>
        <v>0</v>
      </c>
      <c r="L3778">
        <f>IF(AND($K3778=1,LEFT($A3778,3)="WB-"),SUMIFS(Winback!$D$2:$D$300,Winback!$K$2:$K$300,$A3778),0)</f>
        <v>0</v>
      </c>
      <c r="M3778">
        <f>IF(OR($E3778=1,$G3778=1,SUMIFS(Registros!$J$2:$J$6000,Registros!$B$2:$B$6000,$A3778)&gt;0),1,0)</f>
        <v>1</v>
      </c>
      <c r="N3778">
        <f>IF($J3778&gt;0,1,IF(COUNTIFS(Registros!$A$2:$A$6000,"CS",Registros!$B$2:$B$6000,$A3778,Registros!$K$2:$K$6000,"&lt;&gt;")&gt;0,1,0))</f>
        <v>0</v>
      </c>
      <c r="O3778" t="str">
        <f t="shared" ref="O3778:O3841" si="295">IF(AND($K3778=1,$E3778=0,$G3778=0,$I3778=0),"WINBACK",IF(AND($M3778=1,$N3778&gt;0),"CONVERGENTE",IF($M3778=1,"SOLO MÓVIL",IF($N3778&gt;0,"SOLO FIJO / INTERNET","SIN SERVICIOS"))))</f>
        <v>SOLO MÓVIL</v>
      </c>
      <c r="P3778" t="str">
        <f t="shared" ref="P3778:P3841" si="296">IF($O3778="WINBACK","Recuperar (winback)",IF($O3778="CONVERGENTE","Upgrade / más líneas",IF($O3778="SOLO MÓVIL","Ofrecer fijo + internet (FLBBTV)",IF($O3778="SOLO FIJO / INTERNET","Ofrecer línea móvil Nextphone","Oferta completa (móvil + fijo + internet)"))))</f>
        <v>Ofrecer fijo + internet (FLBBTV)</v>
      </c>
      <c r="Q3778">
        <f t="shared" ref="Q3778:Q3841" si="297">$F3778+$H3778+$L3778</f>
        <v>16.940000000000001</v>
      </c>
      <c r="R3778">
        <f>IFERROR(VLOOKUP($A3778,Registros!$B$2:$G$6000,6,0),IFERROR(INDEX(Winback!$C$2:$C$300,MATCH($A3778,Winback!$K$2:$K$300,0)),""))</f>
        <v>0</v>
      </c>
      <c r="S3778" t="str">
        <f t="shared" ref="S3778:S3841" si="298">IF($E3778=1,"NP","")&amp;IF($G3778=1,"+MOV","")&amp;IF($I3778=1,"+CS","")&amp;IF($K3778=1,"+WB","")</f>
        <v>+MOV</v>
      </c>
      <c r="T3778">
        <f t="shared" ref="T3778:T3841" si="299">$E3778+$G3778+$I3778+$K3778</f>
        <v>1</v>
      </c>
    </row>
    <row r="3779" spans="1:20" x14ac:dyDescent="0.35">
      <c r="A3779" t="s">
        <v>18614</v>
      </c>
      <c r="B3779" t="s">
        <v>18615</v>
      </c>
      <c r="C3779" t="s">
        <v>18616</v>
      </c>
      <c r="D3779" t="s">
        <v>18617</v>
      </c>
      <c r="E3779">
        <f>IF(COUNTIFS(Registros!$A$2:$A$6000,"NP",Registros!$B$2:$B$6000,$A3779)&gt;0,1,0)</f>
        <v>0</v>
      </c>
      <c r="F3779">
        <f>IF($E3779=1,SUMIFS(Registros!$F$2:$F$6000,Registros!$A$2:$A$6000,"NP",Registros!$B$2:$B$6000,$A3779),0)</f>
        <v>0</v>
      </c>
      <c r="G3779">
        <f>IF(COUNTIFS(Registros!$A$2:$A$6000,"MOV",Registros!$B$2:$B$6000,$A3779)&gt;0,1,0)</f>
        <v>1</v>
      </c>
      <c r="H3779">
        <f>IF($G3779=1,SUMIFS(Registros!$F$2:$F$6000,Registros!$A$2:$A$6000,"MOV",Registros!$B$2:$B$6000,$A3779),0)</f>
        <v>15</v>
      </c>
      <c r="I3779">
        <f>IF(COUNTIFS(Registros!$A$2:$A$6000,"CS",Registros!$B$2:$B$6000,$A3779)&gt;0,1,0)</f>
        <v>0</v>
      </c>
      <c r="J3779">
        <f>IF($I3779=1,SUMIFS(Registros!$I$2:$I$6000,Registros!$A$2:$A$6000,"CS",Registros!$B$2:$B$6000,$A3779),0)</f>
        <v>0</v>
      </c>
      <c r="K3779">
        <f>IF(COUNTIFS(Winback!$K$2:$K$300,$A3779)&gt;0,1,0)</f>
        <v>0</v>
      </c>
      <c r="L3779">
        <f>IF(AND($K3779=1,LEFT($A3779,3)="WB-"),SUMIFS(Winback!$D$2:$D$300,Winback!$K$2:$K$300,$A3779),0)</f>
        <v>0</v>
      </c>
      <c r="M3779">
        <f>IF(OR($E3779=1,$G3779=1,SUMIFS(Registros!$J$2:$J$6000,Registros!$B$2:$B$6000,$A3779)&gt;0),1,0)</f>
        <v>1</v>
      </c>
      <c r="N3779">
        <f>IF($J3779&gt;0,1,IF(COUNTIFS(Registros!$A$2:$A$6000,"CS",Registros!$B$2:$B$6000,$A3779,Registros!$K$2:$K$6000,"&lt;&gt;")&gt;0,1,0))</f>
        <v>0</v>
      </c>
      <c r="O3779" t="str">
        <f t="shared" si="295"/>
        <v>SOLO MÓVIL</v>
      </c>
      <c r="P3779" t="str">
        <f t="shared" si="296"/>
        <v>Ofrecer fijo + internet (FLBBTV)</v>
      </c>
      <c r="Q3779">
        <f t="shared" si="297"/>
        <v>15</v>
      </c>
      <c r="R3779">
        <f>IFERROR(VLOOKUP($A3779,Registros!$B$2:$G$6000,6,0),IFERROR(INDEX(Winback!$C$2:$C$300,MATCH($A3779,Winback!$K$2:$K$300,0)),""))</f>
        <v>0</v>
      </c>
      <c r="S3779" t="str">
        <f t="shared" si="298"/>
        <v>+MOV</v>
      </c>
      <c r="T3779">
        <f t="shared" si="299"/>
        <v>1</v>
      </c>
    </row>
    <row r="3780" spans="1:20" x14ac:dyDescent="0.35">
      <c r="A3780" t="s">
        <v>18619</v>
      </c>
      <c r="B3780" t="s">
        <v>18620</v>
      </c>
      <c r="C3780" t="s">
        <v>18621</v>
      </c>
      <c r="D3780" t="s">
        <v>18622</v>
      </c>
      <c r="E3780">
        <f>IF(COUNTIFS(Registros!$A$2:$A$6000,"NP",Registros!$B$2:$B$6000,$A3780)&gt;0,1,0)</f>
        <v>0</v>
      </c>
      <c r="F3780">
        <f>IF($E3780=1,SUMIFS(Registros!$F$2:$F$6000,Registros!$A$2:$A$6000,"NP",Registros!$B$2:$B$6000,$A3780),0)</f>
        <v>0</v>
      </c>
      <c r="G3780">
        <f>IF(COUNTIFS(Registros!$A$2:$A$6000,"MOV",Registros!$B$2:$B$6000,$A3780)&gt;0,1,0)</f>
        <v>1</v>
      </c>
      <c r="H3780">
        <f>IF($G3780=1,SUMIFS(Registros!$F$2:$F$6000,Registros!$A$2:$A$6000,"MOV",Registros!$B$2:$B$6000,$A3780),0)</f>
        <v>15</v>
      </c>
      <c r="I3780">
        <f>IF(COUNTIFS(Registros!$A$2:$A$6000,"CS",Registros!$B$2:$B$6000,$A3780)&gt;0,1,0)</f>
        <v>0</v>
      </c>
      <c r="J3780">
        <f>IF($I3780=1,SUMIFS(Registros!$I$2:$I$6000,Registros!$A$2:$A$6000,"CS",Registros!$B$2:$B$6000,$A3780),0)</f>
        <v>0</v>
      </c>
      <c r="K3780">
        <f>IF(COUNTIFS(Winback!$K$2:$K$300,$A3780)&gt;0,1,0)</f>
        <v>0</v>
      </c>
      <c r="L3780">
        <f>IF(AND($K3780=1,LEFT($A3780,3)="WB-"),SUMIFS(Winback!$D$2:$D$300,Winback!$K$2:$K$300,$A3780),0)</f>
        <v>0</v>
      </c>
      <c r="M3780">
        <f>IF(OR($E3780=1,$G3780=1,SUMIFS(Registros!$J$2:$J$6000,Registros!$B$2:$B$6000,$A3780)&gt;0),1,0)</f>
        <v>1</v>
      </c>
      <c r="N3780">
        <f>IF($J3780&gt;0,1,IF(COUNTIFS(Registros!$A$2:$A$6000,"CS",Registros!$B$2:$B$6000,$A3780,Registros!$K$2:$K$6000,"&lt;&gt;")&gt;0,1,0))</f>
        <v>0</v>
      </c>
      <c r="O3780" t="str">
        <f t="shared" si="295"/>
        <v>SOLO MÓVIL</v>
      </c>
      <c r="P3780" t="str">
        <f t="shared" si="296"/>
        <v>Ofrecer fijo + internet (FLBBTV)</v>
      </c>
      <c r="Q3780">
        <f t="shared" si="297"/>
        <v>15</v>
      </c>
      <c r="R3780">
        <f>IFERROR(VLOOKUP($A3780,Registros!$B$2:$G$6000,6,0),IFERROR(INDEX(Winback!$C$2:$C$300,MATCH($A3780,Winback!$K$2:$K$300,0)),""))</f>
        <v>0</v>
      </c>
      <c r="S3780" t="str">
        <f t="shared" si="298"/>
        <v>+MOV</v>
      </c>
      <c r="T3780">
        <f t="shared" si="299"/>
        <v>1</v>
      </c>
    </row>
    <row r="3781" spans="1:20" x14ac:dyDescent="0.35">
      <c r="A3781" t="s">
        <v>18624</v>
      </c>
      <c r="B3781" t="s">
        <v>18625</v>
      </c>
      <c r="C3781" t="s">
        <v>18626</v>
      </c>
      <c r="D3781" t="s">
        <v>18627</v>
      </c>
      <c r="E3781">
        <f>IF(COUNTIFS(Registros!$A$2:$A$6000,"NP",Registros!$B$2:$B$6000,$A3781)&gt;0,1,0)</f>
        <v>0</v>
      </c>
      <c r="F3781">
        <f>IF($E3781=1,SUMIFS(Registros!$F$2:$F$6000,Registros!$A$2:$A$6000,"NP",Registros!$B$2:$B$6000,$A3781),0)</f>
        <v>0</v>
      </c>
      <c r="G3781">
        <f>IF(COUNTIFS(Registros!$A$2:$A$6000,"MOV",Registros!$B$2:$B$6000,$A3781)&gt;0,1,0)</f>
        <v>1</v>
      </c>
      <c r="H3781">
        <f>IF($G3781=1,SUMIFS(Registros!$F$2:$F$6000,Registros!$A$2:$A$6000,"MOV",Registros!$B$2:$B$6000,$A3781),0)</f>
        <v>15</v>
      </c>
      <c r="I3781">
        <f>IF(COUNTIFS(Registros!$A$2:$A$6000,"CS",Registros!$B$2:$B$6000,$A3781)&gt;0,1,0)</f>
        <v>0</v>
      </c>
      <c r="J3781">
        <f>IF($I3781=1,SUMIFS(Registros!$I$2:$I$6000,Registros!$A$2:$A$6000,"CS",Registros!$B$2:$B$6000,$A3781),0)</f>
        <v>0</v>
      </c>
      <c r="K3781">
        <f>IF(COUNTIFS(Winback!$K$2:$K$300,$A3781)&gt;0,1,0)</f>
        <v>0</v>
      </c>
      <c r="L3781">
        <f>IF(AND($K3781=1,LEFT($A3781,3)="WB-"),SUMIFS(Winback!$D$2:$D$300,Winback!$K$2:$K$300,$A3781),0)</f>
        <v>0</v>
      </c>
      <c r="M3781">
        <f>IF(OR($E3781=1,$G3781=1,SUMIFS(Registros!$J$2:$J$6000,Registros!$B$2:$B$6000,$A3781)&gt;0),1,0)</f>
        <v>1</v>
      </c>
      <c r="N3781">
        <f>IF($J3781&gt;0,1,IF(COUNTIFS(Registros!$A$2:$A$6000,"CS",Registros!$B$2:$B$6000,$A3781,Registros!$K$2:$K$6000,"&lt;&gt;")&gt;0,1,0))</f>
        <v>0</v>
      </c>
      <c r="O3781" t="str">
        <f t="shared" si="295"/>
        <v>SOLO MÓVIL</v>
      </c>
      <c r="P3781" t="str">
        <f t="shared" si="296"/>
        <v>Ofrecer fijo + internet (FLBBTV)</v>
      </c>
      <c r="Q3781">
        <f t="shared" si="297"/>
        <v>15</v>
      </c>
      <c r="R3781">
        <f>IFERROR(VLOOKUP($A3781,Registros!$B$2:$G$6000,6,0),IFERROR(INDEX(Winback!$C$2:$C$300,MATCH($A3781,Winback!$K$2:$K$300,0)),""))</f>
        <v>0</v>
      </c>
      <c r="S3781" t="str">
        <f t="shared" si="298"/>
        <v>+MOV</v>
      </c>
      <c r="T3781">
        <f t="shared" si="299"/>
        <v>1</v>
      </c>
    </row>
    <row r="3782" spans="1:20" x14ac:dyDescent="0.35">
      <c r="A3782" t="s">
        <v>18629</v>
      </c>
      <c r="B3782" t="s">
        <v>18630</v>
      </c>
      <c r="C3782" t="s">
        <v>18631</v>
      </c>
      <c r="D3782" t="s">
        <v>18632</v>
      </c>
      <c r="E3782">
        <f>IF(COUNTIFS(Registros!$A$2:$A$6000,"NP",Registros!$B$2:$B$6000,$A3782)&gt;0,1,0)</f>
        <v>0</v>
      </c>
      <c r="F3782">
        <f>IF($E3782=1,SUMIFS(Registros!$F$2:$F$6000,Registros!$A$2:$A$6000,"NP",Registros!$B$2:$B$6000,$A3782),0)</f>
        <v>0</v>
      </c>
      <c r="G3782">
        <f>IF(COUNTIFS(Registros!$A$2:$A$6000,"MOV",Registros!$B$2:$B$6000,$A3782)&gt;0,1,0)</f>
        <v>1</v>
      </c>
      <c r="H3782">
        <f>IF($G3782=1,SUMIFS(Registros!$F$2:$F$6000,Registros!$A$2:$A$6000,"MOV",Registros!$B$2:$B$6000,$A3782),0)</f>
        <v>15</v>
      </c>
      <c r="I3782">
        <f>IF(COUNTIFS(Registros!$A$2:$A$6000,"CS",Registros!$B$2:$B$6000,$A3782)&gt;0,1,0)</f>
        <v>0</v>
      </c>
      <c r="J3782">
        <f>IF($I3782=1,SUMIFS(Registros!$I$2:$I$6000,Registros!$A$2:$A$6000,"CS",Registros!$B$2:$B$6000,$A3782),0)</f>
        <v>0</v>
      </c>
      <c r="K3782">
        <f>IF(COUNTIFS(Winback!$K$2:$K$300,$A3782)&gt;0,1,0)</f>
        <v>0</v>
      </c>
      <c r="L3782">
        <f>IF(AND($K3782=1,LEFT($A3782,3)="WB-"),SUMIFS(Winback!$D$2:$D$300,Winback!$K$2:$K$300,$A3782),0)</f>
        <v>0</v>
      </c>
      <c r="M3782">
        <f>IF(OR($E3782=1,$G3782=1,SUMIFS(Registros!$J$2:$J$6000,Registros!$B$2:$B$6000,$A3782)&gt;0),1,0)</f>
        <v>1</v>
      </c>
      <c r="N3782">
        <f>IF($J3782&gt;0,1,IF(COUNTIFS(Registros!$A$2:$A$6000,"CS",Registros!$B$2:$B$6000,$A3782,Registros!$K$2:$K$6000,"&lt;&gt;")&gt;0,1,0))</f>
        <v>0</v>
      </c>
      <c r="O3782" t="str">
        <f t="shared" si="295"/>
        <v>SOLO MÓVIL</v>
      </c>
      <c r="P3782" t="str">
        <f t="shared" si="296"/>
        <v>Ofrecer fijo + internet (FLBBTV)</v>
      </c>
      <c r="Q3782">
        <f t="shared" si="297"/>
        <v>15</v>
      </c>
      <c r="R3782">
        <f>IFERROR(VLOOKUP($A3782,Registros!$B$2:$G$6000,6,0),IFERROR(INDEX(Winback!$C$2:$C$300,MATCH($A3782,Winback!$K$2:$K$300,0)),""))</f>
        <v>0</v>
      </c>
      <c r="S3782" t="str">
        <f t="shared" si="298"/>
        <v>+MOV</v>
      </c>
      <c r="T3782">
        <f t="shared" si="299"/>
        <v>1</v>
      </c>
    </row>
    <row r="3783" spans="1:20" x14ac:dyDescent="0.35">
      <c r="A3783" t="s">
        <v>18634</v>
      </c>
      <c r="B3783" t="s">
        <v>18635</v>
      </c>
      <c r="C3783" t="s">
        <v>18636</v>
      </c>
      <c r="D3783" t="s">
        <v>18637</v>
      </c>
      <c r="E3783">
        <f>IF(COUNTIFS(Registros!$A$2:$A$6000,"NP",Registros!$B$2:$B$6000,$A3783)&gt;0,1,0)</f>
        <v>0</v>
      </c>
      <c r="F3783">
        <f>IF($E3783=1,SUMIFS(Registros!$F$2:$F$6000,Registros!$A$2:$A$6000,"NP",Registros!$B$2:$B$6000,$A3783),0)</f>
        <v>0</v>
      </c>
      <c r="G3783">
        <f>IF(COUNTIFS(Registros!$A$2:$A$6000,"MOV",Registros!$B$2:$B$6000,$A3783)&gt;0,1,0)</f>
        <v>1</v>
      </c>
      <c r="H3783">
        <f>IF($G3783=1,SUMIFS(Registros!$F$2:$F$6000,Registros!$A$2:$A$6000,"MOV",Registros!$B$2:$B$6000,$A3783),0)</f>
        <v>15</v>
      </c>
      <c r="I3783">
        <f>IF(COUNTIFS(Registros!$A$2:$A$6000,"CS",Registros!$B$2:$B$6000,$A3783)&gt;0,1,0)</f>
        <v>0</v>
      </c>
      <c r="J3783">
        <f>IF($I3783=1,SUMIFS(Registros!$I$2:$I$6000,Registros!$A$2:$A$6000,"CS",Registros!$B$2:$B$6000,$A3783),0)</f>
        <v>0</v>
      </c>
      <c r="K3783">
        <f>IF(COUNTIFS(Winback!$K$2:$K$300,$A3783)&gt;0,1,0)</f>
        <v>0</v>
      </c>
      <c r="L3783">
        <f>IF(AND($K3783=1,LEFT($A3783,3)="WB-"),SUMIFS(Winback!$D$2:$D$300,Winback!$K$2:$K$300,$A3783),0)</f>
        <v>0</v>
      </c>
      <c r="M3783">
        <f>IF(OR($E3783=1,$G3783=1,SUMIFS(Registros!$J$2:$J$6000,Registros!$B$2:$B$6000,$A3783)&gt;0),1,0)</f>
        <v>1</v>
      </c>
      <c r="N3783">
        <f>IF($J3783&gt;0,1,IF(COUNTIFS(Registros!$A$2:$A$6000,"CS",Registros!$B$2:$B$6000,$A3783,Registros!$K$2:$K$6000,"&lt;&gt;")&gt;0,1,0))</f>
        <v>0</v>
      </c>
      <c r="O3783" t="str">
        <f t="shared" si="295"/>
        <v>SOLO MÓVIL</v>
      </c>
      <c r="P3783" t="str">
        <f t="shared" si="296"/>
        <v>Ofrecer fijo + internet (FLBBTV)</v>
      </c>
      <c r="Q3783">
        <f t="shared" si="297"/>
        <v>15</v>
      </c>
      <c r="R3783">
        <f>IFERROR(VLOOKUP($A3783,Registros!$B$2:$G$6000,6,0),IFERROR(INDEX(Winback!$C$2:$C$300,MATCH($A3783,Winback!$K$2:$K$300,0)),""))</f>
        <v>0</v>
      </c>
      <c r="S3783" t="str">
        <f t="shared" si="298"/>
        <v>+MOV</v>
      </c>
      <c r="T3783">
        <f t="shared" si="299"/>
        <v>1</v>
      </c>
    </row>
    <row r="3784" spans="1:20" x14ac:dyDescent="0.35">
      <c r="A3784" t="s">
        <v>18639</v>
      </c>
      <c r="B3784" t="s">
        <v>18640</v>
      </c>
      <c r="C3784" t="s">
        <v>18641</v>
      </c>
      <c r="D3784" t="s">
        <v>18642</v>
      </c>
      <c r="E3784">
        <f>IF(COUNTIFS(Registros!$A$2:$A$6000,"NP",Registros!$B$2:$B$6000,$A3784)&gt;0,1,0)</f>
        <v>0</v>
      </c>
      <c r="F3784">
        <f>IF($E3784=1,SUMIFS(Registros!$F$2:$F$6000,Registros!$A$2:$A$6000,"NP",Registros!$B$2:$B$6000,$A3784),0)</f>
        <v>0</v>
      </c>
      <c r="G3784">
        <f>IF(COUNTIFS(Registros!$A$2:$A$6000,"MOV",Registros!$B$2:$B$6000,$A3784)&gt;0,1,0)</f>
        <v>1</v>
      </c>
      <c r="H3784">
        <f>IF($G3784=1,SUMIFS(Registros!$F$2:$F$6000,Registros!$A$2:$A$6000,"MOV",Registros!$B$2:$B$6000,$A3784),0)</f>
        <v>15</v>
      </c>
      <c r="I3784">
        <f>IF(COUNTIFS(Registros!$A$2:$A$6000,"CS",Registros!$B$2:$B$6000,$A3784)&gt;0,1,0)</f>
        <v>0</v>
      </c>
      <c r="J3784">
        <f>IF($I3784=1,SUMIFS(Registros!$I$2:$I$6000,Registros!$A$2:$A$6000,"CS",Registros!$B$2:$B$6000,$A3784),0)</f>
        <v>0</v>
      </c>
      <c r="K3784">
        <f>IF(COUNTIFS(Winback!$K$2:$K$300,$A3784)&gt;0,1,0)</f>
        <v>0</v>
      </c>
      <c r="L3784">
        <f>IF(AND($K3784=1,LEFT($A3784,3)="WB-"),SUMIFS(Winback!$D$2:$D$300,Winback!$K$2:$K$300,$A3784),0)</f>
        <v>0</v>
      </c>
      <c r="M3784">
        <f>IF(OR($E3784=1,$G3784=1,SUMIFS(Registros!$J$2:$J$6000,Registros!$B$2:$B$6000,$A3784)&gt;0),1,0)</f>
        <v>1</v>
      </c>
      <c r="N3784">
        <f>IF($J3784&gt;0,1,IF(COUNTIFS(Registros!$A$2:$A$6000,"CS",Registros!$B$2:$B$6000,$A3784,Registros!$K$2:$K$6000,"&lt;&gt;")&gt;0,1,0))</f>
        <v>0</v>
      </c>
      <c r="O3784" t="str">
        <f t="shared" si="295"/>
        <v>SOLO MÓVIL</v>
      </c>
      <c r="P3784" t="str">
        <f t="shared" si="296"/>
        <v>Ofrecer fijo + internet (FLBBTV)</v>
      </c>
      <c r="Q3784">
        <f t="shared" si="297"/>
        <v>15</v>
      </c>
      <c r="R3784">
        <f>IFERROR(VLOOKUP($A3784,Registros!$B$2:$G$6000,6,0),IFERROR(INDEX(Winback!$C$2:$C$300,MATCH($A3784,Winback!$K$2:$K$300,0)),""))</f>
        <v>0</v>
      </c>
      <c r="S3784" t="str">
        <f t="shared" si="298"/>
        <v>+MOV</v>
      </c>
      <c r="T3784">
        <f t="shared" si="299"/>
        <v>1</v>
      </c>
    </row>
    <row r="3785" spans="1:20" x14ac:dyDescent="0.35">
      <c r="A3785" t="s">
        <v>18644</v>
      </c>
      <c r="B3785" t="s">
        <v>18645</v>
      </c>
      <c r="C3785" t="s">
        <v>18646</v>
      </c>
      <c r="D3785" t="s">
        <v>18647</v>
      </c>
      <c r="E3785">
        <f>IF(COUNTIFS(Registros!$A$2:$A$6000,"NP",Registros!$B$2:$B$6000,$A3785)&gt;0,1,0)</f>
        <v>0</v>
      </c>
      <c r="F3785">
        <f>IF($E3785=1,SUMIFS(Registros!$F$2:$F$6000,Registros!$A$2:$A$6000,"NP",Registros!$B$2:$B$6000,$A3785),0)</f>
        <v>0</v>
      </c>
      <c r="G3785">
        <f>IF(COUNTIFS(Registros!$A$2:$A$6000,"MOV",Registros!$B$2:$B$6000,$A3785)&gt;0,1,0)</f>
        <v>1</v>
      </c>
      <c r="H3785">
        <f>IF($G3785=1,SUMIFS(Registros!$F$2:$F$6000,Registros!$A$2:$A$6000,"MOV",Registros!$B$2:$B$6000,$A3785),0)</f>
        <v>15</v>
      </c>
      <c r="I3785">
        <f>IF(COUNTIFS(Registros!$A$2:$A$6000,"CS",Registros!$B$2:$B$6000,$A3785)&gt;0,1,0)</f>
        <v>0</v>
      </c>
      <c r="J3785">
        <f>IF($I3785=1,SUMIFS(Registros!$I$2:$I$6000,Registros!$A$2:$A$6000,"CS",Registros!$B$2:$B$6000,$A3785),0)</f>
        <v>0</v>
      </c>
      <c r="K3785">
        <f>IF(COUNTIFS(Winback!$K$2:$K$300,$A3785)&gt;0,1,0)</f>
        <v>0</v>
      </c>
      <c r="L3785">
        <f>IF(AND($K3785=1,LEFT($A3785,3)="WB-"),SUMIFS(Winback!$D$2:$D$300,Winback!$K$2:$K$300,$A3785),0)</f>
        <v>0</v>
      </c>
      <c r="M3785">
        <f>IF(OR($E3785=1,$G3785=1,SUMIFS(Registros!$J$2:$J$6000,Registros!$B$2:$B$6000,$A3785)&gt;0),1,0)</f>
        <v>1</v>
      </c>
      <c r="N3785">
        <f>IF($J3785&gt;0,1,IF(COUNTIFS(Registros!$A$2:$A$6000,"CS",Registros!$B$2:$B$6000,$A3785,Registros!$K$2:$K$6000,"&lt;&gt;")&gt;0,1,0))</f>
        <v>0</v>
      </c>
      <c r="O3785" t="str">
        <f t="shared" si="295"/>
        <v>SOLO MÓVIL</v>
      </c>
      <c r="P3785" t="str">
        <f t="shared" si="296"/>
        <v>Ofrecer fijo + internet (FLBBTV)</v>
      </c>
      <c r="Q3785">
        <f t="shared" si="297"/>
        <v>15</v>
      </c>
      <c r="R3785">
        <f>IFERROR(VLOOKUP($A3785,Registros!$B$2:$G$6000,6,0),IFERROR(INDEX(Winback!$C$2:$C$300,MATCH($A3785,Winback!$K$2:$K$300,0)),""))</f>
        <v>0</v>
      </c>
      <c r="S3785" t="str">
        <f t="shared" si="298"/>
        <v>+MOV</v>
      </c>
      <c r="T3785">
        <f t="shared" si="299"/>
        <v>1</v>
      </c>
    </row>
    <row r="3786" spans="1:20" x14ac:dyDescent="0.35">
      <c r="A3786" t="s">
        <v>18649</v>
      </c>
      <c r="B3786" t="s">
        <v>18650</v>
      </c>
      <c r="C3786" t="s">
        <v>18651</v>
      </c>
      <c r="D3786" t="s">
        <v>18652</v>
      </c>
      <c r="E3786">
        <f>IF(COUNTIFS(Registros!$A$2:$A$6000,"NP",Registros!$B$2:$B$6000,$A3786)&gt;0,1,0)</f>
        <v>0</v>
      </c>
      <c r="F3786">
        <f>IF($E3786=1,SUMIFS(Registros!$F$2:$F$6000,Registros!$A$2:$A$6000,"NP",Registros!$B$2:$B$6000,$A3786),0)</f>
        <v>0</v>
      </c>
      <c r="G3786">
        <f>IF(COUNTIFS(Registros!$A$2:$A$6000,"MOV",Registros!$B$2:$B$6000,$A3786)&gt;0,1,0)</f>
        <v>1</v>
      </c>
      <c r="H3786">
        <f>IF($G3786=1,SUMIFS(Registros!$F$2:$F$6000,Registros!$A$2:$A$6000,"MOV",Registros!$B$2:$B$6000,$A3786),0)</f>
        <v>15</v>
      </c>
      <c r="I3786">
        <f>IF(COUNTIFS(Registros!$A$2:$A$6000,"CS",Registros!$B$2:$B$6000,$A3786)&gt;0,1,0)</f>
        <v>0</v>
      </c>
      <c r="J3786">
        <f>IF($I3786=1,SUMIFS(Registros!$I$2:$I$6000,Registros!$A$2:$A$6000,"CS",Registros!$B$2:$B$6000,$A3786),0)</f>
        <v>0</v>
      </c>
      <c r="K3786">
        <f>IF(COUNTIFS(Winback!$K$2:$K$300,$A3786)&gt;0,1,0)</f>
        <v>0</v>
      </c>
      <c r="L3786">
        <f>IF(AND($K3786=1,LEFT($A3786,3)="WB-"),SUMIFS(Winback!$D$2:$D$300,Winback!$K$2:$K$300,$A3786),0)</f>
        <v>0</v>
      </c>
      <c r="M3786">
        <f>IF(OR($E3786=1,$G3786=1,SUMIFS(Registros!$J$2:$J$6000,Registros!$B$2:$B$6000,$A3786)&gt;0),1,0)</f>
        <v>1</v>
      </c>
      <c r="N3786">
        <f>IF($J3786&gt;0,1,IF(COUNTIFS(Registros!$A$2:$A$6000,"CS",Registros!$B$2:$B$6000,$A3786,Registros!$K$2:$K$6000,"&lt;&gt;")&gt;0,1,0))</f>
        <v>0</v>
      </c>
      <c r="O3786" t="str">
        <f t="shared" si="295"/>
        <v>SOLO MÓVIL</v>
      </c>
      <c r="P3786" t="str">
        <f t="shared" si="296"/>
        <v>Ofrecer fijo + internet (FLBBTV)</v>
      </c>
      <c r="Q3786">
        <f t="shared" si="297"/>
        <v>15</v>
      </c>
      <c r="R3786">
        <f>IFERROR(VLOOKUP($A3786,Registros!$B$2:$G$6000,6,0),IFERROR(INDEX(Winback!$C$2:$C$300,MATCH($A3786,Winback!$K$2:$K$300,0)),""))</f>
        <v>0</v>
      </c>
      <c r="S3786" t="str">
        <f t="shared" si="298"/>
        <v>+MOV</v>
      </c>
      <c r="T3786">
        <f t="shared" si="299"/>
        <v>1</v>
      </c>
    </row>
    <row r="3787" spans="1:20" x14ac:dyDescent="0.35">
      <c r="A3787" t="s">
        <v>18654</v>
      </c>
      <c r="B3787" t="s">
        <v>18655</v>
      </c>
      <c r="C3787" t="s">
        <v>18656</v>
      </c>
      <c r="D3787" t="s">
        <v>18657</v>
      </c>
      <c r="E3787">
        <f>IF(COUNTIFS(Registros!$A$2:$A$6000,"NP",Registros!$B$2:$B$6000,$A3787)&gt;0,1,0)</f>
        <v>0</v>
      </c>
      <c r="F3787">
        <f>IF($E3787=1,SUMIFS(Registros!$F$2:$F$6000,Registros!$A$2:$A$6000,"NP",Registros!$B$2:$B$6000,$A3787),0)</f>
        <v>0</v>
      </c>
      <c r="G3787">
        <f>IF(COUNTIFS(Registros!$A$2:$A$6000,"MOV",Registros!$B$2:$B$6000,$A3787)&gt;0,1,0)</f>
        <v>1</v>
      </c>
      <c r="H3787">
        <f>IF($G3787=1,SUMIFS(Registros!$F$2:$F$6000,Registros!$A$2:$A$6000,"MOV",Registros!$B$2:$B$6000,$A3787),0)</f>
        <v>30</v>
      </c>
      <c r="I3787">
        <f>IF(COUNTIFS(Registros!$A$2:$A$6000,"CS",Registros!$B$2:$B$6000,$A3787)&gt;0,1,0)</f>
        <v>0</v>
      </c>
      <c r="J3787">
        <f>IF($I3787=1,SUMIFS(Registros!$I$2:$I$6000,Registros!$A$2:$A$6000,"CS",Registros!$B$2:$B$6000,$A3787),0)</f>
        <v>0</v>
      </c>
      <c r="K3787">
        <f>IF(COUNTIFS(Winback!$K$2:$K$300,$A3787)&gt;0,1,0)</f>
        <v>0</v>
      </c>
      <c r="L3787">
        <f>IF(AND($K3787=1,LEFT($A3787,3)="WB-"),SUMIFS(Winback!$D$2:$D$300,Winback!$K$2:$K$300,$A3787),0)</f>
        <v>0</v>
      </c>
      <c r="M3787">
        <f>IF(OR($E3787=1,$G3787=1,SUMIFS(Registros!$J$2:$J$6000,Registros!$B$2:$B$6000,$A3787)&gt;0),1,0)</f>
        <v>1</v>
      </c>
      <c r="N3787">
        <f>IF($J3787&gt;0,1,IF(COUNTIFS(Registros!$A$2:$A$6000,"CS",Registros!$B$2:$B$6000,$A3787,Registros!$K$2:$K$6000,"&lt;&gt;")&gt;0,1,0))</f>
        <v>0</v>
      </c>
      <c r="O3787" t="str">
        <f t="shared" si="295"/>
        <v>SOLO MÓVIL</v>
      </c>
      <c r="P3787" t="str">
        <f t="shared" si="296"/>
        <v>Ofrecer fijo + internet (FLBBTV)</v>
      </c>
      <c r="Q3787">
        <f t="shared" si="297"/>
        <v>30</v>
      </c>
      <c r="R3787">
        <f>IFERROR(VLOOKUP($A3787,Registros!$B$2:$G$6000,6,0),IFERROR(INDEX(Winback!$C$2:$C$300,MATCH($A3787,Winback!$K$2:$K$300,0)),""))</f>
        <v>0</v>
      </c>
      <c r="S3787" t="str">
        <f t="shared" si="298"/>
        <v>+MOV</v>
      </c>
      <c r="T3787">
        <f t="shared" si="299"/>
        <v>1</v>
      </c>
    </row>
    <row r="3788" spans="1:20" x14ac:dyDescent="0.35">
      <c r="A3788" t="s">
        <v>18659</v>
      </c>
      <c r="B3788" t="s">
        <v>18660</v>
      </c>
      <c r="C3788" t="s">
        <v>18661</v>
      </c>
      <c r="D3788" t="s">
        <v>18662</v>
      </c>
      <c r="E3788">
        <f>IF(COUNTIFS(Registros!$A$2:$A$6000,"NP",Registros!$B$2:$B$6000,$A3788)&gt;0,1,0)</f>
        <v>0</v>
      </c>
      <c r="F3788">
        <f>IF($E3788=1,SUMIFS(Registros!$F$2:$F$6000,Registros!$A$2:$A$6000,"NP",Registros!$B$2:$B$6000,$A3788),0)</f>
        <v>0</v>
      </c>
      <c r="G3788">
        <f>IF(COUNTIFS(Registros!$A$2:$A$6000,"MOV",Registros!$B$2:$B$6000,$A3788)&gt;0,1,0)</f>
        <v>1</v>
      </c>
      <c r="H3788">
        <f>IF($G3788=1,SUMIFS(Registros!$F$2:$F$6000,Registros!$A$2:$A$6000,"MOV",Registros!$B$2:$B$6000,$A3788),0)</f>
        <v>15</v>
      </c>
      <c r="I3788">
        <f>IF(COUNTIFS(Registros!$A$2:$A$6000,"CS",Registros!$B$2:$B$6000,$A3788)&gt;0,1,0)</f>
        <v>0</v>
      </c>
      <c r="J3788">
        <f>IF($I3788=1,SUMIFS(Registros!$I$2:$I$6000,Registros!$A$2:$A$6000,"CS",Registros!$B$2:$B$6000,$A3788),0)</f>
        <v>0</v>
      </c>
      <c r="K3788">
        <f>IF(COUNTIFS(Winback!$K$2:$K$300,$A3788)&gt;0,1,0)</f>
        <v>0</v>
      </c>
      <c r="L3788">
        <f>IF(AND($K3788=1,LEFT($A3788,3)="WB-"),SUMIFS(Winback!$D$2:$D$300,Winback!$K$2:$K$300,$A3788),0)</f>
        <v>0</v>
      </c>
      <c r="M3788">
        <f>IF(OR($E3788=1,$G3788=1,SUMIFS(Registros!$J$2:$J$6000,Registros!$B$2:$B$6000,$A3788)&gt;0),1,0)</f>
        <v>1</v>
      </c>
      <c r="N3788">
        <f>IF($J3788&gt;0,1,IF(COUNTIFS(Registros!$A$2:$A$6000,"CS",Registros!$B$2:$B$6000,$A3788,Registros!$K$2:$K$6000,"&lt;&gt;")&gt;0,1,0))</f>
        <v>0</v>
      </c>
      <c r="O3788" t="str">
        <f t="shared" si="295"/>
        <v>SOLO MÓVIL</v>
      </c>
      <c r="P3788" t="str">
        <f t="shared" si="296"/>
        <v>Ofrecer fijo + internet (FLBBTV)</v>
      </c>
      <c r="Q3788">
        <f t="shared" si="297"/>
        <v>15</v>
      </c>
      <c r="R3788">
        <f>IFERROR(VLOOKUP($A3788,Registros!$B$2:$G$6000,6,0),IFERROR(INDEX(Winback!$C$2:$C$300,MATCH($A3788,Winback!$K$2:$K$300,0)),""))</f>
        <v>0</v>
      </c>
      <c r="S3788" t="str">
        <f t="shared" si="298"/>
        <v>+MOV</v>
      </c>
      <c r="T3788">
        <f t="shared" si="299"/>
        <v>1</v>
      </c>
    </row>
    <row r="3789" spans="1:20" x14ac:dyDescent="0.35">
      <c r="A3789" t="s">
        <v>18664</v>
      </c>
      <c r="B3789" t="s">
        <v>18665</v>
      </c>
      <c r="C3789" t="s">
        <v>18666</v>
      </c>
      <c r="D3789" t="s">
        <v>18667</v>
      </c>
      <c r="E3789">
        <f>IF(COUNTIFS(Registros!$A$2:$A$6000,"NP",Registros!$B$2:$B$6000,$A3789)&gt;0,1,0)</f>
        <v>0</v>
      </c>
      <c r="F3789">
        <f>IF($E3789=1,SUMIFS(Registros!$F$2:$F$6000,Registros!$A$2:$A$6000,"NP",Registros!$B$2:$B$6000,$A3789),0)</f>
        <v>0</v>
      </c>
      <c r="G3789">
        <f>IF(COUNTIFS(Registros!$A$2:$A$6000,"MOV",Registros!$B$2:$B$6000,$A3789)&gt;0,1,0)</f>
        <v>1</v>
      </c>
      <c r="H3789">
        <f>IF($G3789=1,SUMIFS(Registros!$F$2:$F$6000,Registros!$A$2:$A$6000,"MOV",Registros!$B$2:$B$6000,$A3789),0)</f>
        <v>60</v>
      </c>
      <c r="I3789">
        <f>IF(COUNTIFS(Registros!$A$2:$A$6000,"CS",Registros!$B$2:$B$6000,$A3789)&gt;0,1,0)</f>
        <v>0</v>
      </c>
      <c r="J3789">
        <f>IF($I3789=1,SUMIFS(Registros!$I$2:$I$6000,Registros!$A$2:$A$6000,"CS",Registros!$B$2:$B$6000,$A3789),0)</f>
        <v>0</v>
      </c>
      <c r="K3789">
        <f>IF(COUNTIFS(Winback!$K$2:$K$300,$A3789)&gt;0,1,0)</f>
        <v>0</v>
      </c>
      <c r="L3789">
        <f>IF(AND($K3789=1,LEFT($A3789,3)="WB-"),SUMIFS(Winback!$D$2:$D$300,Winback!$K$2:$K$300,$A3789),0)</f>
        <v>0</v>
      </c>
      <c r="M3789">
        <f>IF(OR($E3789=1,$G3789=1,SUMIFS(Registros!$J$2:$J$6000,Registros!$B$2:$B$6000,$A3789)&gt;0),1,0)</f>
        <v>1</v>
      </c>
      <c r="N3789">
        <f>IF($J3789&gt;0,1,IF(COUNTIFS(Registros!$A$2:$A$6000,"CS",Registros!$B$2:$B$6000,$A3789,Registros!$K$2:$K$6000,"&lt;&gt;")&gt;0,1,0))</f>
        <v>0</v>
      </c>
      <c r="O3789" t="str">
        <f t="shared" si="295"/>
        <v>SOLO MÓVIL</v>
      </c>
      <c r="P3789" t="str">
        <f t="shared" si="296"/>
        <v>Ofrecer fijo + internet (FLBBTV)</v>
      </c>
      <c r="Q3789">
        <f t="shared" si="297"/>
        <v>60</v>
      </c>
      <c r="R3789">
        <f>IFERROR(VLOOKUP($A3789,Registros!$B$2:$G$6000,6,0),IFERROR(INDEX(Winback!$C$2:$C$300,MATCH($A3789,Winback!$K$2:$K$300,0)),""))</f>
        <v>0</v>
      </c>
      <c r="S3789" t="str">
        <f t="shared" si="298"/>
        <v>+MOV</v>
      </c>
      <c r="T3789">
        <f t="shared" si="299"/>
        <v>1</v>
      </c>
    </row>
    <row r="3790" spans="1:20" x14ac:dyDescent="0.35">
      <c r="A3790" t="s">
        <v>18669</v>
      </c>
      <c r="B3790" t="s">
        <v>18670</v>
      </c>
      <c r="C3790" t="s">
        <v>18671</v>
      </c>
      <c r="D3790" t="s">
        <v>18672</v>
      </c>
      <c r="E3790">
        <f>IF(COUNTIFS(Registros!$A$2:$A$6000,"NP",Registros!$B$2:$B$6000,$A3790)&gt;0,1,0)</f>
        <v>0</v>
      </c>
      <c r="F3790">
        <f>IF($E3790=1,SUMIFS(Registros!$F$2:$F$6000,Registros!$A$2:$A$6000,"NP",Registros!$B$2:$B$6000,$A3790),0)</f>
        <v>0</v>
      </c>
      <c r="G3790">
        <f>IF(COUNTIFS(Registros!$A$2:$A$6000,"MOV",Registros!$B$2:$B$6000,$A3790)&gt;0,1,0)</f>
        <v>1</v>
      </c>
      <c r="H3790">
        <f>IF($G3790=1,SUMIFS(Registros!$F$2:$F$6000,Registros!$A$2:$A$6000,"MOV",Registros!$B$2:$B$6000,$A3790),0)</f>
        <v>15</v>
      </c>
      <c r="I3790">
        <f>IF(COUNTIFS(Registros!$A$2:$A$6000,"CS",Registros!$B$2:$B$6000,$A3790)&gt;0,1,0)</f>
        <v>0</v>
      </c>
      <c r="J3790">
        <f>IF($I3790=1,SUMIFS(Registros!$I$2:$I$6000,Registros!$A$2:$A$6000,"CS",Registros!$B$2:$B$6000,$A3790),0)</f>
        <v>0</v>
      </c>
      <c r="K3790">
        <f>IF(COUNTIFS(Winback!$K$2:$K$300,$A3790)&gt;0,1,0)</f>
        <v>0</v>
      </c>
      <c r="L3790">
        <f>IF(AND($K3790=1,LEFT($A3790,3)="WB-"),SUMIFS(Winback!$D$2:$D$300,Winback!$K$2:$K$300,$A3790),0)</f>
        <v>0</v>
      </c>
      <c r="M3790">
        <f>IF(OR($E3790=1,$G3790=1,SUMIFS(Registros!$J$2:$J$6000,Registros!$B$2:$B$6000,$A3790)&gt;0),1,0)</f>
        <v>1</v>
      </c>
      <c r="N3790">
        <f>IF($J3790&gt;0,1,IF(COUNTIFS(Registros!$A$2:$A$6000,"CS",Registros!$B$2:$B$6000,$A3790,Registros!$K$2:$K$6000,"&lt;&gt;")&gt;0,1,0))</f>
        <v>0</v>
      </c>
      <c r="O3790" t="str">
        <f t="shared" si="295"/>
        <v>SOLO MÓVIL</v>
      </c>
      <c r="P3790" t="str">
        <f t="shared" si="296"/>
        <v>Ofrecer fijo + internet (FLBBTV)</v>
      </c>
      <c r="Q3790">
        <f t="shared" si="297"/>
        <v>15</v>
      </c>
      <c r="R3790">
        <f>IFERROR(VLOOKUP($A3790,Registros!$B$2:$G$6000,6,0),IFERROR(INDEX(Winback!$C$2:$C$300,MATCH($A3790,Winback!$K$2:$K$300,0)),""))</f>
        <v>0</v>
      </c>
      <c r="S3790" t="str">
        <f t="shared" si="298"/>
        <v>+MOV</v>
      </c>
      <c r="T3790">
        <f t="shared" si="299"/>
        <v>1</v>
      </c>
    </row>
    <row r="3791" spans="1:20" x14ac:dyDescent="0.35">
      <c r="A3791" t="s">
        <v>18674</v>
      </c>
      <c r="B3791" t="s">
        <v>18675</v>
      </c>
      <c r="C3791" t="s">
        <v>18676</v>
      </c>
      <c r="D3791" t="s">
        <v>18677</v>
      </c>
      <c r="E3791">
        <f>IF(COUNTIFS(Registros!$A$2:$A$6000,"NP",Registros!$B$2:$B$6000,$A3791)&gt;0,1,0)</f>
        <v>0</v>
      </c>
      <c r="F3791">
        <f>IF($E3791=1,SUMIFS(Registros!$F$2:$F$6000,Registros!$A$2:$A$6000,"NP",Registros!$B$2:$B$6000,$A3791),0)</f>
        <v>0</v>
      </c>
      <c r="G3791">
        <f>IF(COUNTIFS(Registros!$A$2:$A$6000,"MOV",Registros!$B$2:$B$6000,$A3791)&gt;0,1,0)</f>
        <v>1</v>
      </c>
      <c r="H3791">
        <f>IF($G3791=1,SUMIFS(Registros!$F$2:$F$6000,Registros!$A$2:$A$6000,"MOV",Registros!$B$2:$B$6000,$A3791),0)</f>
        <v>15</v>
      </c>
      <c r="I3791">
        <f>IF(COUNTIFS(Registros!$A$2:$A$6000,"CS",Registros!$B$2:$B$6000,$A3791)&gt;0,1,0)</f>
        <v>0</v>
      </c>
      <c r="J3791">
        <f>IF($I3791=1,SUMIFS(Registros!$I$2:$I$6000,Registros!$A$2:$A$6000,"CS",Registros!$B$2:$B$6000,$A3791),0)</f>
        <v>0</v>
      </c>
      <c r="K3791">
        <f>IF(COUNTIFS(Winback!$K$2:$K$300,$A3791)&gt;0,1,0)</f>
        <v>0</v>
      </c>
      <c r="L3791">
        <f>IF(AND($K3791=1,LEFT($A3791,3)="WB-"),SUMIFS(Winback!$D$2:$D$300,Winback!$K$2:$K$300,$A3791),0)</f>
        <v>0</v>
      </c>
      <c r="M3791">
        <f>IF(OR($E3791=1,$G3791=1,SUMIFS(Registros!$J$2:$J$6000,Registros!$B$2:$B$6000,$A3791)&gt;0),1,0)</f>
        <v>1</v>
      </c>
      <c r="N3791">
        <f>IF($J3791&gt;0,1,IF(COUNTIFS(Registros!$A$2:$A$6000,"CS",Registros!$B$2:$B$6000,$A3791,Registros!$K$2:$K$6000,"&lt;&gt;")&gt;0,1,0))</f>
        <v>0</v>
      </c>
      <c r="O3791" t="str">
        <f t="shared" si="295"/>
        <v>SOLO MÓVIL</v>
      </c>
      <c r="P3791" t="str">
        <f t="shared" si="296"/>
        <v>Ofrecer fijo + internet (FLBBTV)</v>
      </c>
      <c r="Q3791">
        <f t="shared" si="297"/>
        <v>15</v>
      </c>
      <c r="R3791">
        <f>IFERROR(VLOOKUP($A3791,Registros!$B$2:$G$6000,6,0),IFERROR(INDEX(Winback!$C$2:$C$300,MATCH($A3791,Winback!$K$2:$K$300,0)),""))</f>
        <v>0</v>
      </c>
      <c r="S3791" t="str">
        <f t="shared" si="298"/>
        <v>+MOV</v>
      </c>
      <c r="T3791">
        <f t="shared" si="299"/>
        <v>1</v>
      </c>
    </row>
    <row r="3792" spans="1:20" x14ac:dyDescent="0.35">
      <c r="A3792" t="s">
        <v>18679</v>
      </c>
      <c r="B3792" t="s">
        <v>18680</v>
      </c>
      <c r="C3792" t="s">
        <v>18681</v>
      </c>
      <c r="D3792" t="s">
        <v>18682</v>
      </c>
      <c r="E3792">
        <f>IF(COUNTIFS(Registros!$A$2:$A$6000,"NP",Registros!$B$2:$B$6000,$A3792)&gt;0,1,0)</f>
        <v>0</v>
      </c>
      <c r="F3792">
        <f>IF($E3792=1,SUMIFS(Registros!$F$2:$F$6000,Registros!$A$2:$A$6000,"NP",Registros!$B$2:$B$6000,$A3792),0)</f>
        <v>0</v>
      </c>
      <c r="G3792">
        <f>IF(COUNTIFS(Registros!$A$2:$A$6000,"MOV",Registros!$B$2:$B$6000,$A3792)&gt;0,1,0)</f>
        <v>1</v>
      </c>
      <c r="H3792">
        <f>IF($G3792=1,SUMIFS(Registros!$F$2:$F$6000,Registros!$A$2:$A$6000,"MOV",Registros!$B$2:$B$6000,$A3792),0)</f>
        <v>15</v>
      </c>
      <c r="I3792">
        <f>IF(COUNTIFS(Registros!$A$2:$A$6000,"CS",Registros!$B$2:$B$6000,$A3792)&gt;0,1,0)</f>
        <v>0</v>
      </c>
      <c r="J3792">
        <f>IF($I3792=1,SUMIFS(Registros!$I$2:$I$6000,Registros!$A$2:$A$6000,"CS",Registros!$B$2:$B$6000,$A3792),0)</f>
        <v>0</v>
      </c>
      <c r="K3792">
        <f>IF(COUNTIFS(Winback!$K$2:$K$300,$A3792)&gt;0,1,0)</f>
        <v>0</v>
      </c>
      <c r="L3792">
        <f>IF(AND($K3792=1,LEFT($A3792,3)="WB-"),SUMIFS(Winback!$D$2:$D$300,Winback!$K$2:$K$300,$A3792),0)</f>
        <v>0</v>
      </c>
      <c r="M3792">
        <f>IF(OR($E3792=1,$G3792=1,SUMIFS(Registros!$J$2:$J$6000,Registros!$B$2:$B$6000,$A3792)&gt;0),1,0)</f>
        <v>1</v>
      </c>
      <c r="N3792">
        <f>IF($J3792&gt;0,1,IF(COUNTIFS(Registros!$A$2:$A$6000,"CS",Registros!$B$2:$B$6000,$A3792,Registros!$K$2:$K$6000,"&lt;&gt;")&gt;0,1,0))</f>
        <v>0</v>
      </c>
      <c r="O3792" t="str">
        <f t="shared" si="295"/>
        <v>SOLO MÓVIL</v>
      </c>
      <c r="P3792" t="str">
        <f t="shared" si="296"/>
        <v>Ofrecer fijo + internet (FLBBTV)</v>
      </c>
      <c r="Q3792">
        <f t="shared" si="297"/>
        <v>15</v>
      </c>
      <c r="R3792">
        <f>IFERROR(VLOOKUP($A3792,Registros!$B$2:$G$6000,6,0),IFERROR(INDEX(Winback!$C$2:$C$300,MATCH($A3792,Winback!$K$2:$K$300,0)),""))</f>
        <v>0</v>
      </c>
      <c r="S3792" t="str">
        <f t="shared" si="298"/>
        <v>+MOV</v>
      </c>
      <c r="T3792">
        <f t="shared" si="299"/>
        <v>1</v>
      </c>
    </row>
    <row r="3793" spans="1:20" x14ac:dyDescent="0.35">
      <c r="A3793" t="s">
        <v>18684</v>
      </c>
      <c r="B3793" t="s">
        <v>18685</v>
      </c>
      <c r="C3793" t="s">
        <v>18686</v>
      </c>
      <c r="D3793" t="s">
        <v>18687</v>
      </c>
      <c r="E3793">
        <f>IF(COUNTIFS(Registros!$A$2:$A$6000,"NP",Registros!$B$2:$B$6000,$A3793)&gt;0,1,0)</f>
        <v>0</v>
      </c>
      <c r="F3793">
        <f>IF($E3793=1,SUMIFS(Registros!$F$2:$F$6000,Registros!$A$2:$A$6000,"NP",Registros!$B$2:$B$6000,$A3793),0)</f>
        <v>0</v>
      </c>
      <c r="G3793">
        <f>IF(COUNTIFS(Registros!$A$2:$A$6000,"MOV",Registros!$B$2:$B$6000,$A3793)&gt;0,1,0)</f>
        <v>1</v>
      </c>
      <c r="H3793">
        <f>IF($G3793=1,SUMIFS(Registros!$F$2:$F$6000,Registros!$A$2:$A$6000,"MOV",Registros!$B$2:$B$6000,$A3793),0)</f>
        <v>18.23</v>
      </c>
      <c r="I3793">
        <f>IF(COUNTIFS(Registros!$A$2:$A$6000,"CS",Registros!$B$2:$B$6000,$A3793)&gt;0,1,0)</f>
        <v>0</v>
      </c>
      <c r="J3793">
        <f>IF($I3793=1,SUMIFS(Registros!$I$2:$I$6000,Registros!$A$2:$A$6000,"CS",Registros!$B$2:$B$6000,$A3793),0)</f>
        <v>0</v>
      </c>
      <c r="K3793">
        <f>IF(COUNTIFS(Winback!$K$2:$K$300,$A3793)&gt;0,1,0)</f>
        <v>0</v>
      </c>
      <c r="L3793">
        <f>IF(AND($K3793=1,LEFT($A3793,3)="WB-"),SUMIFS(Winback!$D$2:$D$300,Winback!$K$2:$K$300,$A3793),0)</f>
        <v>0</v>
      </c>
      <c r="M3793">
        <f>IF(OR($E3793=1,$G3793=1,SUMIFS(Registros!$J$2:$J$6000,Registros!$B$2:$B$6000,$A3793)&gt;0),1,0)</f>
        <v>1</v>
      </c>
      <c r="N3793">
        <f>IF($J3793&gt;0,1,IF(COUNTIFS(Registros!$A$2:$A$6000,"CS",Registros!$B$2:$B$6000,$A3793,Registros!$K$2:$K$6000,"&lt;&gt;")&gt;0,1,0))</f>
        <v>0</v>
      </c>
      <c r="O3793" t="str">
        <f t="shared" si="295"/>
        <v>SOLO MÓVIL</v>
      </c>
      <c r="P3793" t="str">
        <f t="shared" si="296"/>
        <v>Ofrecer fijo + internet (FLBBTV)</v>
      </c>
      <c r="Q3793">
        <f t="shared" si="297"/>
        <v>18.23</v>
      </c>
      <c r="R3793">
        <f>IFERROR(VLOOKUP($A3793,Registros!$B$2:$G$6000,6,0),IFERROR(INDEX(Winback!$C$2:$C$300,MATCH($A3793,Winback!$K$2:$K$300,0)),""))</f>
        <v>0</v>
      </c>
      <c r="S3793" t="str">
        <f t="shared" si="298"/>
        <v>+MOV</v>
      </c>
      <c r="T3793">
        <f t="shared" si="299"/>
        <v>1</v>
      </c>
    </row>
    <row r="3794" spans="1:20" x14ac:dyDescent="0.35">
      <c r="A3794" t="s">
        <v>18689</v>
      </c>
      <c r="B3794" t="s">
        <v>18690</v>
      </c>
      <c r="C3794" t="s">
        <v>18691</v>
      </c>
      <c r="D3794" t="s">
        <v>18692</v>
      </c>
      <c r="E3794">
        <f>IF(COUNTIFS(Registros!$A$2:$A$6000,"NP",Registros!$B$2:$B$6000,$A3794)&gt;0,1,0)</f>
        <v>0</v>
      </c>
      <c r="F3794">
        <f>IF($E3794=1,SUMIFS(Registros!$F$2:$F$6000,Registros!$A$2:$A$6000,"NP",Registros!$B$2:$B$6000,$A3794),0)</f>
        <v>0</v>
      </c>
      <c r="G3794">
        <f>IF(COUNTIFS(Registros!$A$2:$A$6000,"MOV",Registros!$B$2:$B$6000,$A3794)&gt;0,1,0)</f>
        <v>1</v>
      </c>
      <c r="H3794">
        <f>IF($G3794=1,SUMIFS(Registros!$F$2:$F$6000,Registros!$A$2:$A$6000,"MOV",Registros!$B$2:$B$6000,$A3794),0)</f>
        <v>15</v>
      </c>
      <c r="I3794">
        <f>IF(COUNTIFS(Registros!$A$2:$A$6000,"CS",Registros!$B$2:$B$6000,$A3794)&gt;0,1,0)</f>
        <v>0</v>
      </c>
      <c r="J3794">
        <f>IF($I3794=1,SUMIFS(Registros!$I$2:$I$6000,Registros!$A$2:$A$6000,"CS",Registros!$B$2:$B$6000,$A3794),0)</f>
        <v>0</v>
      </c>
      <c r="K3794">
        <f>IF(COUNTIFS(Winback!$K$2:$K$300,$A3794)&gt;0,1,0)</f>
        <v>0</v>
      </c>
      <c r="L3794">
        <f>IF(AND($K3794=1,LEFT($A3794,3)="WB-"),SUMIFS(Winback!$D$2:$D$300,Winback!$K$2:$K$300,$A3794),0)</f>
        <v>0</v>
      </c>
      <c r="M3794">
        <f>IF(OR($E3794=1,$G3794=1,SUMIFS(Registros!$J$2:$J$6000,Registros!$B$2:$B$6000,$A3794)&gt;0),1,0)</f>
        <v>1</v>
      </c>
      <c r="N3794">
        <f>IF($J3794&gt;0,1,IF(COUNTIFS(Registros!$A$2:$A$6000,"CS",Registros!$B$2:$B$6000,$A3794,Registros!$K$2:$K$6000,"&lt;&gt;")&gt;0,1,0))</f>
        <v>0</v>
      </c>
      <c r="O3794" t="str">
        <f t="shared" si="295"/>
        <v>SOLO MÓVIL</v>
      </c>
      <c r="P3794" t="str">
        <f t="shared" si="296"/>
        <v>Ofrecer fijo + internet (FLBBTV)</v>
      </c>
      <c r="Q3794">
        <f t="shared" si="297"/>
        <v>15</v>
      </c>
      <c r="R3794">
        <f>IFERROR(VLOOKUP($A3794,Registros!$B$2:$G$6000,6,0),IFERROR(INDEX(Winback!$C$2:$C$300,MATCH($A3794,Winback!$K$2:$K$300,0)),""))</f>
        <v>0</v>
      </c>
      <c r="S3794" t="str">
        <f t="shared" si="298"/>
        <v>+MOV</v>
      </c>
      <c r="T3794">
        <f t="shared" si="299"/>
        <v>1</v>
      </c>
    </row>
    <row r="3795" spans="1:20" x14ac:dyDescent="0.35">
      <c r="A3795" t="s">
        <v>18694</v>
      </c>
      <c r="B3795" t="s">
        <v>18695</v>
      </c>
      <c r="C3795" t="s">
        <v>18696</v>
      </c>
      <c r="D3795" t="s">
        <v>18697</v>
      </c>
      <c r="E3795">
        <f>IF(COUNTIFS(Registros!$A$2:$A$6000,"NP",Registros!$B$2:$B$6000,$A3795)&gt;0,1,0)</f>
        <v>0</v>
      </c>
      <c r="F3795">
        <f>IF($E3795=1,SUMIFS(Registros!$F$2:$F$6000,Registros!$A$2:$A$6000,"NP",Registros!$B$2:$B$6000,$A3795),0)</f>
        <v>0</v>
      </c>
      <c r="G3795">
        <f>IF(COUNTIFS(Registros!$A$2:$A$6000,"MOV",Registros!$B$2:$B$6000,$A3795)&gt;0,1,0)</f>
        <v>1</v>
      </c>
      <c r="H3795">
        <f>IF($G3795=1,SUMIFS(Registros!$F$2:$F$6000,Registros!$A$2:$A$6000,"MOV",Registros!$B$2:$B$6000,$A3795),0)</f>
        <v>15</v>
      </c>
      <c r="I3795">
        <f>IF(COUNTIFS(Registros!$A$2:$A$6000,"CS",Registros!$B$2:$B$6000,$A3795)&gt;0,1,0)</f>
        <v>0</v>
      </c>
      <c r="J3795">
        <f>IF($I3795=1,SUMIFS(Registros!$I$2:$I$6000,Registros!$A$2:$A$6000,"CS",Registros!$B$2:$B$6000,$A3795),0)</f>
        <v>0</v>
      </c>
      <c r="K3795">
        <f>IF(COUNTIFS(Winback!$K$2:$K$300,$A3795)&gt;0,1,0)</f>
        <v>0</v>
      </c>
      <c r="L3795">
        <f>IF(AND($K3795=1,LEFT($A3795,3)="WB-"),SUMIFS(Winback!$D$2:$D$300,Winback!$K$2:$K$300,$A3795),0)</f>
        <v>0</v>
      </c>
      <c r="M3795">
        <f>IF(OR($E3795=1,$G3795=1,SUMIFS(Registros!$J$2:$J$6000,Registros!$B$2:$B$6000,$A3795)&gt;0),1,0)</f>
        <v>1</v>
      </c>
      <c r="N3795">
        <f>IF($J3795&gt;0,1,IF(COUNTIFS(Registros!$A$2:$A$6000,"CS",Registros!$B$2:$B$6000,$A3795,Registros!$K$2:$K$6000,"&lt;&gt;")&gt;0,1,0))</f>
        <v>0</v>
      </c>
      <c r="O3795" t="str">
        <f t="shared" si="295"/>
        <v>SOLO MÓVIL</v>
      </c>
      <c r="P3795" t="str">
        <f t="shared" si="296"/>
        <v>Ofrecer fijo + internet (FLBBTV)</v>
      </c>
      <c r="Q3795">
        <f t="shared" si="297"/>
        <v>15</v>
      </c>
      <c r="R3795">
        <f>IFERROR(VLOOKUP($A3795,Registros!$B$2:$G$6000,6,0),IFERROR(INDEX(Winback!$C$2:$C$300,MATCH($A3795,Winback!$K$2:$K$300,0)),""))</f>
        <v>0</v>
      </c>
      <c r="S3795" t="str">
        <f t="shared" si="298"/>
        <v>+MOV</v>
      </c>
      <c r="T3795">
        <f t="shared" si="299"/>
        <v>1</v>
      </c>
    </row>
    <row r="3796" spans="1:20" x14ac:dyDescent="0.35">
      <c r="A3796" t="s">
        <v>18699</v>
      </c>
      <c r="B3796" t="s">
        <v>18700</v>
      </c>
      <c r="C3796" t="s">
        <v>18701</v>
      </c>
      <c r="D3796" t="s">
        <v>18702</v>
      </c>
      <c r="E3796">
        <f>IF(COUNTIFS(Registros!$A$2:$A$6000,"NP",Registros!$B$2:$B$6000,$A3796)&gt;0,1,0)</f>
        <v>0</v>
      </c>
      <c r="F3796">
        <f>IF($E3796=1,SUMIFS(Registros!$F$2:$F$6000,Registros!$A$2:$A$6000,"NP",Registros!$B$2:$B$6000,$A3796),0)</f>
        <v>0</v>
      </c>
      <c r="G3796">
        <f>IF(COUNTIFS(Registros!$A$2:$A$6000,"MOV",Registros!$B$2:$B$6000,$A3796)&gt;0,1,0)</f>
        <v>1</v>
      </c>
      <c r="H3796">
        <f>IF($G3796=1,SUMIFS(Registros!$F$2:$F$6000,Registros!$A$2:$A$6000,"MOV",Registros!$B$2:$B$6000,$A3796),0)</f>
        <v>15</v>
      </c>
      <c r="I3796">
        <f>IF(COUNTIFS(Registros!$A$2:$A$6000,"CS",Registros!$B$2:$B$6000,$A3796)&gt;0,1,0)</f>
        <v>0</v>
      </c>
      <c r="J3796">
        <f>IF($I3796=1,SUMIFS(Registros!$I$2:$I$6000,Registros!$A$2:$A$6000,"CS",Registros!$B$2:$B$6000,$A3796),0)</f>
        <v>0</v>
      </c>
      <c r="K3796">
        <f>IF(COUNTIFS(Winback!$K$2:$K$300,$A3796)&gt;0,1,0)</f>
        <v>0</v>
      </c>
      <c r="L3796">
        <f>IF(AND($K3796=1,LEFT($A3796,3)="WB-"),SUMIFS(Winback!$D$2:$D$300,Winback!$K$2:$K$300,$A3796),0)</f>
        <v>0</v>
      </c>
      <c r="M3796">
        <f>IF(OR($E3796=1,$G3796=1,SUMIFS(Registros!$J$2:$J$6000,Registros!$B$2:$B$6000,$A3796)&gt;0),1,0)</f>
        <v>1</v>
      </c>
      <c r="N3796">
        <f>IF($J3796&gt;0,1,IF(COUNTIFS(Registros!$A$2:$A$6000,"CS",Registros!$B$2:$B$6000,$A3796,Registros!$K$2:$K$6000,"&lt;&gt;")&gt;0,1,0))</f>
        <v>0</v>
      </c>
      <c r="O3796" t="str">
        <f t="shared" si="295"/>
        <v>SOLO MÓVIL</v>
      </c>
      <c r="P3796" t="str">
        <f t="shared" si="296"/>
        <v>Ofrecer fijo + internet (FLBBTV)</v>
      </c>
      <c r="Q3796">
        <f t="shared" si="297"/>
        <v>15</v>
      </c>
      <c r="R3796">
        <f>IFERROR(VLOOKUP($A3796,Registros!$B$2:$G$6000,6,0),IFERROR(INDEX(Winback!$C$2:$C$300,MATCH($A3796,Winback!$K$2:$K$300,0)),""))</f>
        <v>0</v>
      </c>
      <c r="S3796" t="str">
        <f t="shared" si="298"/>
        <v>+MOV</v>
      </c>
      <c r="T3796">
        <f t="shared" si="299"/>
        <v>1</v>
      </c>
    </row>
    <row r="3797" spans="1:20" x14ac:dyDescent="0.35">
      <c r="A3797" t="s">
        <v>18704</v>
      </c>
      <c r="B3797" t="s">
        <v>18705</v>
      </c>
      <c r="C3797" t="s">
        <v>18706</v>
      </c>
      <c r="D3797" t="s">
        <v>18707</v>
      </c>
      <c r="E3797">
        <f>IF(COUNTIFS(Registros!$A$2:$A$6000,"NP",Registros!$B$2:$B$6000,$A3797)&gt;0,1,0)</f>
        <v>0</v>
      </c>
      <c r="F3797">
        <f>IF($E3797=1,SUMIFS(Registros!$F$2:$F$6000,Registros!$A$2:$A$6000,"NP",Registros!$B$2:$B$6000,$A3797),0)</f>
        <v>0</v>
      </c>
      <c r="G3797">
        <f>IF(COUNTIFS(Registros!$A$2:$A$6000,"MOV",Registros!$B$2:$B$6000,$A3797)&gt;0,1,0)</f>
        <v>1</v>
      </c>
      <c r="H3797">
        <f>IF($G3797=1,SUMIFS(Registros!$F$2:$F$6000,Registros!$A$2:$A$6000,"MOV",Registros!$B$2:$B$6000,$A3797),0)</f>
        <v>15</v>
      </c>
      <c r="I3797">
        <f>IF(COUNTIFS(Registros!$A$2:$A$6000,"CS",Registros!$B$2:$B$6000,$A3797)&gt;0,1,0)</f>
        <v>0</v>
      </c>
      <c r="J3797">
        <f>IF($I3797=1,SUMIFS(Registros!$I$2:$I$6000,Registros!$A$2:$A$6000,"CS",Registros!$B$2:$B$6000,$A3797),0)</f>
        <v>0</v>
      </c>
      <c r="K3797">
        <f>IF(COUNTIFS(Winback!$K$2:$K$300,$A3797)&gt;0,1,0)</f>
        <v>0</v>
      </c>
      <c r="L3797">
        <f>IF(AND($K3797=1,LEFT($A3797,3)="WB-"),SUMIFS(Winback!$D$2:$D$300,Winback!$K$2:$K$300,$A3797),0)</f>
        <v>0</v>
      </c>
      <c r="M3797">
        <f>IF(OR($E3797=1,$G3797=1,SUMIFS(Registros!$J$2:$J$6000,Registros!$B$2:$B$6000,$A3797)&gt;0),1,0)</f>
        <v>1</v>
      </c>
      <c r="N3797">
        <f>IF($J3797&gt;0,1,IF(COUNTIFS(Registros!$A$2:$A$6000,"CS",Registros!$B$2:$B$6000,$A3797,Registros!$K$2:$K$6000,"&lt;&gt;")&gt;0,1,0))</f>
        <v>0</v>
      </c>
      <c r="O3797" t="str">
        <f t="shared" si="295"/>
        <v>SOLO MÓVIL</v>
      </c>
      <c r="P3797" t="str">
        <f t="shared" si="296"/>
        <v>Ofrecer fijo + internet (FLBBTV)</v>
      </c>
      <c r="Q3797">
        <f t="shared" si="297"/>
        <v>15</v>
      </c>
      <c r="R3797">
        <f>IFERROR(VLOOKUP($A3797,Registros!$B$2:$G$6000,6,0),IFERROR(INDEX(Winback!$C$2:$C$300,MATCH($A3797,Winback!$K$2:$K$300,0)),""))</f>
        <v>0</v>
      </c>
      <c r="S3797" t="str">
        <f t="shared" si="298"/>
        <v>+MOV</v>
      </c>
      <c r="T3797">
        <f t="shared" si="299"/>
        <v>1</v>
      </c>
    </row>
    <row r="3798" spans="1:20" x14ac:dyDescent="0.35">
      <c r="A3798" t="s">
        <v>18709</v>
      </c>
      <c r="B3798" t="s">
        <v>18710</v>
      </c>
      <c r="C3798" t="s">
        <v>18711</v>
      </c>
      <c r="D3798" t="s">
        <v>18712</v>
      </c>
      <c r="E3798">
        <f>IF(COUNTIFS(Registros!$A$2:$A$6000,"NP",Registros!$B$2:$B$6000,$A3798)&gt;0,1,0)</f>
        <v>0</v>
      </c>
      <c r="F3798">
        <f>IF($E3798=1,SUMIFS(Registros!$F$2:$F$6000,Registros!$A$2:$A$6000,"NP",Registros!$B$2:$B$6000,$A3798),0)</f>
        <v>0</v>
      </c>
      <c r="G3798">
        <f>IF(COUNTIFS(Registros!$A$2:$A$6000,"MOV",Registros!$B$2:$B$6000,$A3798)&gt;0,1,0)</f>
        <v>1</v>
      </c>
      <c r="H3798">
        <f>IF($G3798=1,SUMIFS(Registros!$F$2:$F$6000,Registros!$A$2:$A$6000,"MOV",Registros!$B$2:$B$6000,$A3798),0)</f>
        <v>15</v>
      </c>
      <c r="I3798">
        <f>IF(COUNTIFS(Registros!$A$2:$A$6000,"CS",Registros!$B$2:$B$6000,$A3798)&gt;0,1,0)</f>
        <v>0</v>
      </c>
      <c r="J3798">
        <f>IF($I3798=1,SUMIFS(Registros!$I$2:$I$6000,Registros!$A$2:$A$6000,"CS",Registros!$B$2:$B$6000,$A3798),0)</f>
        <v>0</v>
      </c>
      <c r="K3798">
        <f>IF(COUNTIFS(Winback!$K$2:$K$300,$A3798)&gt;0,1,0)</f>
        <v>0</v>
      </c>
      <c r="L3798">
        <f>IF(AND($K3798=1,LEFT($A3798,3)="WB-"),SUMIFS(Winback!$D$2:$D$300,Winback!$K$2:$K$300,$A3798),0)</f>
        <v>0</v>
      </c>
      <c r="M3798">
        <f>IF(OR($E3798=1,$G3798=1,SUMIFS(Registros!$J$2:$J$6000,Registros!$B$2:$B$6000,$A3798)&gt;0),1,0)</f>
        <v>1</v>
      </c>
      <c r="N3798">
        <f>IF($J3798&gt;0,1,IF(COUNTIFS(Registros!$A$2:$A$6000,"CS",Registros!$B$2:$B$6000,$A3798,Registros!$K$2:$K$6000,"&lt;&gt;")&gt;0,1,0))</f>
        <v>0</v>
      </c>
      <c r="O3798" t="str">
        <f t="shared" si="295"/>
        <v>SOLO MÓVIL</v>
      </c>
      <c r="P3798" t="str">
        <f t="shared" si="296"/>
        <v>Ofrecer fijo + internet (FLBBTV)</v>
      </c>
      <c r="Q3798">
        <f t="shared" si="297"/>
        <v>15</v>
      </c>
      <c r="R3798">
        <f>IFERROR(VLOOKUP($A3798,Registros!$B$2:$G$6000,6,0),IFERROR(INDEX(Winback!$C$2:$C$300,MATCH($A3798,Winback!$K$2:$K$300,0)),""))</f>
        <v>0</v>
      </c>
      <c r="S3798" t="str">
        <f t="shared" si="298"/>
        <v>+MOV</v>
      </c>
      <c r="T3798">
        <f t="shared" si="299"/>
        <v>1</v>
      </c>
    </row>
    <row r="3799" spans="1:20" x14ac:dyDescent="0.35">
      <c r="A3799" t="s">
        <v>18714</v>
      </c>
      <c r="B3799" t="s">
        <v>18715</v>
      </c>
      <c r="C3799" t="s">
        <v>18716</v>
      </c>
      <c r="D3799" t="s">
        <v>18717</v>
      </c>
      <c r="E3799">
        <f>IF(COUNTIFS(Registros!$A$2:$A$6000,"NP",Registros!$B$2:$B$6000,$A3799)&gt;0,1,0)</f>
        <v>0</v>
      </c>
      <c r="F3799">
        <f>IF($E3799=1,SUMIFS(Registros!$F$2:$F$6000,Registros!$A$2:$A$6000,"NP",Registros!$B$2:$B$6000,$A3799),0)</f>
        <v>0</v>
      </c>
      <c r="G3799">
        <f>IF(COUNTIFS(Registros!$A$2:$A$6000,"MOV",Registros!$B$2:$B$6000,$A3799)&gt;0,1,0)</f>
        <v>1</v>
      </c>
      <c r="H3799">
        <f>IF($G3799=1,SUMIFS(Registros!$F$2:$F$6000,Registros!$A$2:$A$6000,"MOV",Registros!$B$2:$B$6000,$A3799),0)</f>
        <v>15</v>
      </c>
      <c r="I3799">
        <f>IF(COUNTIFS(Registros!$A$2:$A$6000,"CS",Registros!$B$2:$B$6000,$A3799)&gt;0,1,0)</f>
        <v>0</v>
      </c>
      <c r="J3799">
        <f>IF($I3799=1,SUMIFS(Registros!$I$2:$I$6000,Registros!$A$2:$A$6000,"CS",Registros!$B$2:$B$6000,$A3799),0)</f>
        <v>0</v>
      </c>
      <c r="K3799">
        <f>IF(COUNTIFS(Winback!$K$2:$K$300,$A3799)&gt;0,1,0)</f>
        <v>0</v>
      </c>
      <c r="L3799">
        <f>IF(AND($K3799=1,LEFT($A3799,3)="WB-"),SUMIFS(Winback!$D$2:$D$300,Winback!$K$2:$K$300,$A3799),0)</f>
        <v>0</v>
      </c>
      <c r="M3799">
        <f>IF(OR($E3799=1,$G3799=1,SUMIFS(Registros!$J$2:$J$6000,Registros!$B$2:$B$6000,$A3799)&gt;0),1,0)</f>
        <v>1</v>
      </c>
      <c r="N3799">
        <f>IF($J3799&gt;0,1,IF(COUNTIFS(Registros!$A$2:$A$6000,"CS",Registros!$B$2:$B$6000,$A3799,Registros!$K$2:$K$6000,"&lt;&gt;")&gt;0,1,0))</f>
        <v>0</v>
      </c>
      <c r="O3799" t="str">
        <f t="shared" si="295"/>
        <v>SOLO MÓVIL</v>
      </c>
      <c r="P3799" t="str">
        <f t="shared" si="296"/>
        <v>Ofrecer fijo + internet (FLBBTV)</v>
      </c>
      <c r="Q3799">
        <f t="shared" si="297"/>
        <v>15</v>
      </c>
      <c r="R3799">
        <f>IFERROR(VLOOKUP($A3799,Registros!$B$2:$G$6000,6,0),IFERROR(INDEX(Winback!$C$2:$C$300,MATCH($A3799,Winback!$K$2:$K$300,0)),""))</f>
        <v>0</v>
      </c>
      <c r="S3799" t="str">
        <f t="shared" si="298"/>
        <v>+MOV</v>
      </c>
      <c r="T3799">
        <f t="shared" si="299"/>
        <v>1</v>
      </c>
    </row>
    <row r="3800" spans="1:20" x14ac:dyDescent="0.35">
      <c r="A3800" t="s">
        <v>18719</v>
      </c>
      <c r="B3800" t="s">
        <v>18720</v>
      </c>
      <c r="C3800" t="s">
        <v>18721</v>
      </c>
      <c r="D3800" t="s">
        <v>18722</v>
      </c>
      <c r="E3800">
        <f>IF(COUNTIFS(Registros!$A$2:$A$6000,"NP",Registros!$B$2:$B$6000,$A3800)&gt;0,1,0)</f>
        <v>0</v>
      </c>
      <c r="F3800">
        <f>IF($E3800=1,SUMIFS(Registros!$F$2:$F$6000,Registros!$A$2:$A$6000,"NP",Registros!$B$2:$B$6000,$A3800),0)</f>
        <v>0</v>
      </c>
      <c r="G3800">
        <f>IF(COUNTIFS(Registros!$A$2:$A$6000,"MOV",Registros!$B$2:$B$6000,$A3800)&gt;0,1,0)</f>
        <v>1</v>
      </c>
      <c r="H3800">
        <f>IF($G3800=1,SUMIFS(Registros!$F$2:$F$6000,Registros!$A$2:$A$6000,"MOV",Registros!$B$2:$B$6000,$A3800),0)</f>
        <v>15</v>
      </c>
      <c r="I3800">
        <f>IF(COUNTIFS(Registros!$A$2:$A$6000,"CS",Registros!$B$2:$B$6000,$A3800)&gt;0,1,0)</f>
        <v>0</v>
      </c>
      <c r="J3800">
        <f>IF($I3800=1,SUMIFS(Registros!$I$2:$I$6000,Registros!$A$2:$A$6000,"CS",Registros!$B$2:$B$6000,$A3800),0)</f>
        <v>0</v>
      </c>
      <c r="K3800">
        <f>IF(COUNTIFS(Winback!$K$2:$K$300,$A3800)&gt;0,1,0)</f>
        <v>0</v>
      </c>
      <c r="L3800">
        <f>IF(AND($K3800=1,LEFT($A3800,3)="WB-"),SUMIFS(Winback!$D$2:$D$300,Winback!$K$2:$K$300,$A3800),0)</f>
        <v>0</v>
      </c>
      <c r="M3800">
        <f>IF(OR($E3800=1,$G3800=1,SUMIFS(Registros!$J$2:$J$6000,Registros!$B$2:$B$6000,$A3800)&gt;0),1,0)</f>
        <v>1</v>
      </c>
      <c r="N3800">
        <f>IF($J3800&gt;0,1,IF(COUNTIFS(Registros!$A$2:$A$6000,"CS",Registros!$B$2:$B$6000,$A3800,Registros!$K$2:$K$6000,"&lt;&gt;")&gt;0,1,0))</f>
        <v>0</v>
      </c>
      <c r="O3800" t="str">
        <f t="shared" si="295"/>
        <v>SOLO MÓVIL</v>
      </c>
      <c r="P3800" t="str">
        <f t="shared" si="296"/>
        <v>Ofrecer fijo + internet (FLBBTV)</v>
      </c>
      <c r="Q3800">
        <f t="shared" si="297"/>
        <v>15</v>
      </c>
      <c r="R3800">
        <f>IFERROR(VLOOKUP($A3800,Registros!$B$2:$G$6000,6,0),IFERROR(INDEX(Winback!$C$2:$C$300,MATCH($A3800,Winback!$K$2:$K$300,0)),""))</f>
        <v>0</v>
      </c>
      <c r="S3800" t="str">
        <f t="shared" si="298"/>
        <v>+MOV</v>
      </c>
      <c r="T3800">
        <f t="shared" si="299"/>
        <v>1</v>
      </c>
    </row>
    <row r="3801" spans="1:20" x14ac:dyDescent="0.35">
      <c r="A3801" t="s">
        <v>18724</v>
      </c>
      <c r="B3801" t="s">
        <v>18725</v>
      </c>
      <c r="C3801" t="s">
        <v>18726</v>
      </c>
      <c r="D3801" t="s">
        <v>18727</v>
      </c>
      <c r="E3801">
        <f>IF(COUNTIFS(Registros!$A$2:$A$6000,"NP",Registros!$B$2:$B$6000,$A3801)&gt;0,1,0)</f>
        <v>0</v>
      </c>
      <c r="F3801">
        <f>IF($E3801=1,SUMIFS(Registros!$F$2:$F$6000,Registros!$A$2:$A$6000,"NP",Registros!$B$2:$B$6000,$A3801),0)</f>
        <v>0</v>
      </c>
      <c r="G3801">
        <f>IF(COUNTIFS(Registros!$A$2:$A$6000,"MOV",Registros!$B$2:$B$6000,$A3801)&gt;0,1,0)</f>
        <v>1</v>
      </c>
      <c r="H3801">
        <f>IF($G3801=1,SUMIFS(Registros!$F$2:$F$6000,Registros!$A$2:$A$6000,"MOV",Registros!$B$2:$B$6000,$A3801),0)</f>
        <v>30</v>
      </c>
      <c r="I3801">
        <f>IF(COUNTIFS(Registros!$A$2:$A$6000,"CS",Registros!$B$2:$B$6000,$A3801)&gt;0,1,0)</f>
        <v>0</v>
      </c>
      <c r="J3801">
        <f>IF($I3801=1,SUMIFS(Registros!$I$2:$I$6000,Registros!$A$2:$A$6000,"CS",Registros!$B$2:$B$6000,$A3801),0)</f>
        <v>0</v>
      </c>
      <c r="K3801">
        <f>IF(COUNTIFS(Winback!$K$2:$K$300,$A3801)&gt;0,1,0)</f>
        <v>0</v>
      </c>
      <c r="L3801">
        <f>IF(AND($K3801=1,LEFT($A3801,3)="WB-"),SUMIFS(Winback!$D$2:$D$300,Winback!$K$2:$K$300,$A3801),0)</f>
        <v>0</v>
      </c>
      <c r="M3801">
        <f>IF(OR($E3801=1,$G3801=1,SUMIFS(Registros!$J$2:$J$6000,Registros!$B$2:$B$6000,$A3801)&gt;0),1,0)</f>
        <v>1</v>
      </c>
      <c r="N3801">
        <f>IF($J3801&gt;0,1,IF(COUNTIFS(Registros!$A$2:$A$6000,"CS",Registros!$B$2:$B$6000,$A3801,Registros!$K$2:$K$6000,"&lt;&gt;")&gt;0,1,0))</f>
        <v>0</v>
      </c>
      <c r="O3801" t="str">
        <f t="shared" si="295"/>
        <v>SOLO MÓVIL</v>
      </c>
      <c r="P3801" t="str">
        <f t="shared" si="296"/>
        <v>Ofrecer fijo + internet (FLBBTV)</v>
      </c>
      <c r="Q3801">
        <f t="shared" si="297"/>
        <v>30</v>
      </c>
      <c r="R3801">
        <f>IFERROR(VLOOKUP($A3801,Registros!$B$2:$G$6000,6,0),IFERROR(INDEX(Winback!$C$2:$C$300,MATCH($A3801,Winback!$K$2:$K$300,0)),""))</f>
        <v>0</v>
      </c>
      <c r="S3801" t="str">
        <f t="shared" si="298"/>
        <v>+MOV</v>
      </c>
      <c r="T3801">
        <f t="shared" si="299"/>
        <v>1</v>
      </c>
    </row>
    <row r="3802" spans="1:20" x14ac:dyDescent="0.35">
      <c r="A3802" t="s">
        <v>18729</v>
      </c>
      <c r="B3802" t="s">
        <v>18730</v>
      </c>
      <c r="C3802" t="s">
        <v>18731</v>
      </c>
      <c r="D3802" t="s">
        <v>18732</v>
      </c>
      <c r="E3802">
        <f>IF(COUNTIFS(Registros!$A$2:$A$6000,"NP",Registros!$B$2:$B$6000,$A3802)&gt;0,1,0)</f>
        <v>0</v>
      </c>
      <c r="F3802">
        <f>IF($E3802=1,SUMIFS(Registros!$F$2:$F$6000,Registros!$A$2:$A$6000,"NP",Registros!$B$2:$B$6000,$A3802),0)</f>
        <v>0</v>
      </c>
      <c r="G3802">
        <f>IF(COUNTIFS(Registros!$A$2:$A$6000,"MOV",Registros!$B$2:$B$6000,$A3802)&gt;0,1,0)</f>
        <v>1</v>
      </c>
      <c r="H3802">
        <f>IF($G3802=1,SUMIFS(Registros!$F$2:$F$6000,Registros!$A$2:$A$6000,"MOV",Registros!$B$2:$B$6000,$A3802),0)</f>
        <v>17.579999999999998</v>
      </c>
      <c r="I3802">
        <f>IF(COUNTIFS(Registros!$A$2:$A$6000,"CS",Registros!$B$2:$B$6000,$A3802)&gt;0,1,0)</f>
        <v>0</v>
      </c>
      <c r="J3802">
        <f>IF($I3802=1,SUMIFS(Registros!$I$2:$I$6000,Registros!$A$2:$A$6000,"CS",Registros!$B$2:$B$6000,$A3802),0)</f>
        <v>0</v>
      </c>
      <c r="K3802">
        <f>IF(COUNTIFS(Winback!$K$2:$K$300,$A3802)&gt;0,1,0)</f>
        <v>0</v>
      </c>
      <c r="L3802">
        <f>IF(AND($K3802=1,LEFT($A3802,3)="WB-"),SUMIFS(Winback!$D$2:$D$300,Winback!$K$2:$K$300,$A3802),0)</f>
        <v>0</v>
      </c>
      <c r="M3802">
        <f>IF(OR($E3802=1,$G3802=1,SUMIFS(Registros!$J$2:$J$6000,Registros!$B$2:$B$6000,$A3802)&gt;0),1,0)</f>
        <v>1</v>
      </c>
      <c r="N3802">
        <f>IF($J3802&gt;0,1,IF(COUNTIFS(Registros!$A$2:$A$6000,"CS",Registros!$B$2:$B$6000,$A3802,Registros!$K$2:$K$6000,"&lt;&gt;")&gt;0,1,0))</f>
        <v>0</v>
      </c>
      <c r="O3802" t="str">
        <f t="shared" si="295"/>
        <v>SOLO MÓVIL</v>
      </c>
      <c r="P3802" t="str">
        <f t="shared" si="296"/>
        <v>Ofrecer fijo + internet (FLBBTV)</v>
      </c>
      <c r="Q3802">
        <f t="shared" si="297"/>
        <v>17.579999999999998</v>
      </c>
      <c r="R3802">
        <f>IFERROR(VLOOKUP($A3802,Registros!$B$2:$G$6000,6,0),IFERROR(INDEX(Winback!$C$2:$C$300,MATCH($A3802,Winback!$K$2:$K$300,0)),""))</f>
        <v>0</v>
      </c>
      <c r="S3802" t="str">
        <f t="shared" si="298"/>
        <v>+MOV</v>
      </c>
      <c r="T3802">
        <f t="shared" si="299"/>
        <v>1</v>
      </c>
    </row>
    <row r="3803" spans="1:20" x14ac:dyDescent="0.35">
      <c r="A3803" t="s">
        <v>18734</v>
      </c>
      <c r="B3803" t="s">
        <v>18735</v>
      </c>
      <c r="C3803" t="s">
        <v>18736</v>
      </c>
      <c r="D3803" t="s">
        <v>18737</v>
      </c>
      <c r="E3803">
        <f>IF(COUNTIFS(Registros!$A$2:$A$6000,"NP",Registros!$B$2:$B$6000,$A3803)&gt;0,1,0)</f>
        <v>0</v>
      </c>
      <c r="F3803">
        <f>IF($E3803=1,SUMIFS(Registros!$F$2:$F$6000,Registros!$A$2:$A$6000,"NP",Registros!$B$2:$B$6000,$A3803),0)</f>
        <v>0</v>
      </c>
      <c r="G3803">
        <f>IF(COUNTIFS(Registros!$A$2:$A$6000,"MOV",Registros!$B$2:$B$6000,$A3803)&gt;0,1,0)</f>
        <v>1</v>
      </c>
      <c r="H3803">
        <f>IF($G3803=1,SUMIFS(Registros!$F$2:$F$6000,Registros!$A$2:$A$6000,"MOV",Registros!$B$2:$B$6000,$A3803),0)</f>
        <v>45</v>
      </c>
      <c r="I3803">
        <f>IF(COUNTIFS(Registros!$A$2:$A$6000,"CS",Registros!$B$2:$B$6000,$A3803)&gt;0,1,0)</f>
        <v>0</v>
      </c>
      <c r="J3803">
        <f>IF($I3803=1,SUMIFS(Registros!$I$2:$I$6000,Registros!$A$2:$A$6000,"CS",Registros!$B$2:$B$6000,$A3803),0)</f>
        <v>0</v>
      </c>
      <c r="K3803">
        <f>IF(COUNTIFS(Winback!$K$2:$K$300,$A3803)&gt;0,1,0)</f>
        <v>0</v>
      </c>
      <c r="L3803">
        <f>IF(AND($K3803=1,LEFT($A3803,3)="WB-"),SUMIFS(Winback!$D$2:$D$300,Winback!$K$2:$K$300,$A3803),0)</f>
        <v>0</v>
      </c>
      <c r="M3803">
        <f>IF(OR($E3803=1,$G3803=1,SUMIFS(Registros!$J$2:$J$6000,Registros!$B$2:$B$6000,$A3803)&gt;0),1,0)</f>
        <v>1</v>
      </c>
      <c r="N3803">
        <f>IF($J3803&gt;0,1,IF(COUNTIFS(Registros!$A$2:$A$6000,"CS",Registros!$B$2:$B$6000,$A3803,Registros!$K$2:$K$6000,"&lt;&gt;")&gt;0,1,0))</f>
        <v>0</v>
      </c>
      <c r="O3803" t="str">
        <f t="shared" si="295"/>
        <v>SOLO MÓVIL</v>
      </c>
      <c r="P3803" t="str">
        <f t="shared" si="296"/>
        <v>Ofrecer fijo + internet (FLBBTV)</v>
      </c>
      <c r="Q3803">
        <f t="shared" si="297"/>
        <v>45</v>
      </c>
      <c r="R3803">
        <f>IFERROR(VLOOKUP($A3803,Registros!$B$2:$G$6000,6,0),IFERROR(INDEX(Winback!$C$2:$C$300,MATCH($A3803,Winback!$K$2:$K$300,0)),""))</f>
        <v>0</v>
      </c>
      <c r="S3803" t="str">
        <f t="shared" si="298"/>
        <v>+MOV</v>
      </c>
      <c r="T3803">
        <f t="shared" si="299"/>
        <v>1</v>
      </c>
    </row>
    <row r="3804" spans="1:20" x14ac:dyDescent="0.35">
      <c r="A3804" t="s">
        <v>18739</v>
      </c>
      <c r="B3804" t="s">
        <v>18740</v>
      </c>
      <c r="C3804" t="s">
        <v>18741</v>
      </c>
      <c r="D3804" t="s">
        <v>18742</v>
      </c>
      <c r="E3804">
        <f>IF(COUNTIFS(Registros!$A$2:$A$6000,"NP",Registros!$B$2:$B$6000,$A3804)&gt;0,1,0)</f>
        <v>0</v>
      </c>
      <c r="F3804">
        <f>IF($E3804=1,SUMIFS(Registros!$F$2:$F$6000,Registros!$A$2:$A$6000,"NP",Registros!$B$2:$B$6000,$A3804),0)</f>
        <v>0</v>
      </c>
      <c r="G3804">
        <f>IF(COUNTIFS(Registros!$A$2:$A$6000,"MOV",Registros!$B$2:$B$6000,$A3804)&gt;0,1,0)</f>
        <v>1</v>
      </c>
      <c r="H3804">
        <f>IF($G3804=1,SUMIFS(Registros!$F$2:$F$6000,Registros!$A$2:$A$6000,"MOV",Registros!$B$2:$B$6000,$A3804),0)</f>
        <v>16.940000000000001</v>
      </c>
      <c r="I3804">
        <f>IF(COUNTIFS(Registros!$A$2:$A$6000,"CS",Registros!$B$2:$B$6000,$A3804)&gt;0,1,0)</f>
        <v>0</v>
      </c>
      <c r="J3804">
        <f>IF($I3804=1,SUMIFS(Registros!$I$2:$I$6000,Registros!$A$2:$A$6000,"CS",Registros!$B$2:$B$6000,$A3804),0)</f>
        <v>0</v>
      </c>
      <c r="K3804">
        <f>IF(COUNTIFS(Winback!$K$2:$K$300,$A3804)&gt;0,1,0)</f>
        <v>0</v>
      </c>
      <c r="L3804">
        <f>IF(AND($K3804=1,LEFT($A3804,3)="WB-"),SUMIFS(Winback!$D$2:$D$300,Winback!$K$2:$K$300,$A3804),0)</f>
        <v>0</v>
      </c>
      <c r="M3804">
        <f>IF(OR($E3804=1,$G3804=1,SUMIFS(Registros!$J$2:$J$6000,Registros!$B$2:$B$6000,$A3804)&gt;0),1,0)</f>
        <v>1</v>
      </c>
      <c r="N3804">
        <f>IF($J3804&gt;0,1,IF(COUNTIFS(Registros!$A$2:$A$6000,"CS",Registros!$B$2:$B$6000,$A3804,Registros!$K$2:$K$6000,"&lt;&gt;")&gt;0,1,0))</f>
        <v>0</v>
      </c>
      <c r="O3804" t="str">
        <f t="shared" si="295"/>
        <v>SOLO MÓVIL</v>
      </c>
      <c r="P3804" t="str">
        <f t="shared" si="296"/>
        <v>Ofrecer fijo + internet (FLBBTV)</v>
      </c>
      <c r="Q3804">
        <f t="shared" si="297"/>
        <v>16.940000000000001</v>
      </c>
      <c r="R3804">
        <f>IFERROR(VLOOKUP($A3804,Registros!$B$2:$G$6000,6,0),IFERROR(INDEX(Winback!$C$2:$C$300,MATCH($A3804,Winback!$K$2:$K$300,0)),""))</f>
        <v>0</v>
      </c>
      <c r="S3804" t="str">
        <f t="shared" si="298"/>
        <v>+MOV</v>
      </c>
      <c r="T3804">
        <f t="shared" si="299"/>
        <v>1</v>
      </c>
    </row>
    <row r="3805" spans="1:20" x14ac:dyDescent="0.35">
      <c r="A3805" t="s">
        <v>18744</v>
      </c>
      <c r="B3805" t="s">
        <v>18745</v>
      </c>
      <c r="C3805" t="s">
        <v>18746</v>
      </c>
      <c r="D3805" t="s">
        <v>18747</v>
      </c>
      <c r="E3805">
        <f>IF(COUNTIFS(Registros!$A$2:$A$6000,"NP",Registros!$B$2:$B$6000,$A3805)&gt;0,1,0)</f>
        <v>0</v>
      </c>
      <c r="F3805">
        <f>IF($E3805=1,SUMIFS(Registros!$F$2:$F$6000,Registros!$A$2:$A$6000,"NP",Registros!$B$2:$B$6000,$A3805),0)</f>
        <v>0</v>
      </c>
      <c r="G3805">
        <f>IF(COUNTIFS(Registros!$A$2:$A$6000,"MOV",Registros!$B$2:$B$6000,$A3805)&gt;0,1,0)</f>
        <v>1</v>
      </c>
      <c r="H3805">
        <f>IF($G3805=1,SUMIFS(Registros!$F$2:$F$6000,Registros!$A$2:$A$6000,"MOV",Registros!$B$2:$B$6000,$A3805),0)</f>
        <v>15</v>
      </c>
      <c r="I3805">
        <f>IF(COUNTIFS(Registros!$A$2:$A$6000,"CS",Registros!$B$2:$B$6000,$A3805)&gt;0,1,0)</f>
        <v>0</v>
      </c>
      <c r="J3805">
        <f>IF($I3805=1,SUMIFS(Registros!$I$2:$I$6000,Registros!$A$2:$A$6000,"CS",Registros!$B$2:$B$6000,$A3805),0)</f>
        <v>0</v>
      </c>
      <c r="K3805">
        <f>IF(COUNTIFS(Winback!$K$2:$K$300,$A3805)&gt;0,1,0)</f>
        <v>0</v>
      </c>
      <c r="L3805">
        <f>IF(AND($K3805=1,LEFT($A3805,3)="WB-"),SUMIFS(Winback!$D$2:$D$300,Winback!$K$2:$K$300,$A3805),0)</f>
        <v>0</v>
      </c>
      <c r="M3805">
        <f>IF(OR($E3805=1,$G3805=1,SUMIFS(Registros!$J$2:$J$6000,Registros!$B$2:$B$6000,$A3805)&gt;0),1,0)</f>
        <v>1</v>
      </c>
      <c r="N3805">
        <f>IF($J3805&gt;0,1,IF(COUNTIFS(Registros!$A$2:$A$6000,"CS",Registros!$B$2:$B$6000,$A3805,Registros!$K$2:$K$6000,"&lt;&gt;")&gt;0,1,0))</f>
        <v>0</v>
      </c>
      <c r="O3805" t="str">
        <f t="shared" si="295"/>
        <v>SOLO MÓVIL</v>
      </c>
      <c r="P3805" t="str">
        <f t="shared" si="296"/>
        <v>Ofrecer fijo + internet (FLBBTV)</v>
      </c>
      <c r="Q3805">
        <f t="shared" si="297"/>
        <v>15</v>
      </c>
      <c r="R3805">
        <f>IFERROR(VLOOKUP($A3805,Registros!$B$2:$G$6000,6,0),IFERROR(INDEX(Winback!$C$2:$C$300,MATCH($A3805,Winback!$K$2:$K$300,0)),""))</f>
        <v>0</v>
      </c>
      <c r="S3805" t="str">
        <f t="shared" si="298"/>
        <v>+MOV</v>
      </c>
      <c r="T3805">
        <f t="shared" si="299"/>
        <v>1</v>
      </c>
    </row>
    <row r="3806" spans="1:20" x14ac:dyDescent="0.35">
      <c r="A3806" t="s">
        <v>18749</v>
      </c>
      <c r="B3806" t="s">
        <v>18750</v>
      </c>
      <c r="C3806" t="s">
        <v>18751</v>
      </c>
      <c r="D3806" t="s">
        <v>18752</v>
      </c>
      <c r="E3806">
        <f>IF(COUNTIFS(Registros!$A$2:$A$6000,"NP",Registros!$B$2:$B$6000,$A3806)&gt;0,1,0)</f>
        <v>0</v>
      </c>
      <c r="F3806">
        <f>IF($E3806=1,SUMIFS(Registros!$F$2:$F$6000,Registros!$A$2:$A$6000,"NP",Registros!$B$2:$B$6000,$A3806),0)</f>
        <v>0</v>
      </c>
      <c r="G3806">
        <f>IF(COUNTIFS(Registros!$A$2:$A$6000,"MOV",Registros!$B$2:$B$6000,$A3806)&gt;0,1,0)</f>
        <v>1</v>
      </c>
      <c r="H3806">
        <f>IF($G3806=1,SUMIFS(Registros!$F$2:$F$6000,Registros!$A$2:$A$6000,"MOV",Registros!$B$2:$B$6000,$A3806),0)</f>
        <v>15</v>
      </c>
      <c r="I3806">
        <f>IF(COUNTIFS(Registros!$A$2:$A$6000,"CS",Registros!$B$2:$B$6000,$A3806)&gt;0,1,0)</f>
        <v>0</v>
      </c>
      <c r="J3806">
        <f>IF($I3806=1,SUMIFS(Registros!$I$2:$I$6000,Registros!$A$2:$A$6000,"CS",Registros!$B$2:$B$6000,$A3806),0)</f>
        <v>0</v>
      </c>
      <c r="K3806">
        <f>IF(COUNTIFS(Winback!$K$2:$K$300,$A3806)&gt;0,1,0)</f>
        <v>0</v>
      </c>
      <c r="L3806">
        <f>IF(AND($K3806=1,LEFT($A3806,3)="WB-"),SUMIFS(Winback!$D$2:$D$300,Winback!$K$2:$K$300,$A3806),0)</f>
        <v>0</v>
      </c>
      <c r="M3806">
        <f>IF(OR($E3806=1,$G3806=1,SUMIFS(Registros!$J$2:$J$6000,Registros!$B$2:$B$6000,$A3806)&gt;0),1,0)</f>
        <v>1</v>
      </c>
      <c r="N3806">
        <f>IF($J3806&gt;0,1,IF(COUNTIFS(Registros!$A$2:$A$6000,"CS",Registros!$B$2:$B$6000,$A3806,Registros!$K$2:$K$6000,"&lt;&gt;")&gt;0,1,0))</f>
        <v>0</v>
      </c>
      <c r="O3806" t="str">
        <f t="shared" si="295"/>
        <v>SOLO MÓVIL</v>
      </c>
      <c r="P3806" t="str">
        <f t="shared" si="296"/>
        <v>Ofrecer fijo + internet (FLBBTV)</v>
      </c>
      <c r="Q3806">
        <f t="shared" si="297"/>
        <v>15</v>
      </c>
      <c r="R3806">
        <f>IFERROR(VLOOKUP($A3806,Registros!$B$2:$G$6000,6,0),IFERROR(INDEX(Winback!$C$2:$C$300,MATCH($A3806,Winback!$K$2:$K$300,0)),""))</f>
        <v>0</v>
      </c>
      <c r="S3806" t="str">
        <f t="shared" si="298"/>
        <v>+MOV</v>
      </c>
      <c r="T3806">
        <f t="shared" si="299"/>
        <v>1</v>
      </c>
    </row>
    <row r="3807" spans="1:20" x14ac:dyDescent="0.35">
      <c r="A3807" t="s">
        <v>18754</v>
      </c>
      <c r="B3807" t="s">
        <v>18755</v>
      </c>
      <c r="C3807" t="s">
        <v>18756</v>
      </c>
      <c r="D3807" t="s">
        <v>18757</v>
      </c>
      <c r="E3807">
        <f>IF(COUNTIFS(Registros!$A$2:$A$6000,"NP",Registros!$B$2:$B$6000,$A3807)&gt;0,1,0)</f>
        <v>0</v>
      </c>
      <c r="F3807">
        <f>IF($E3807=1,SUMIFS(Registros!$F$2:$F$6000,Registros!$A$2:$A$6000,"NP",Registros!$B$2:$B$6000,$A3807),0)</f>
        <v>0</v>
      </c>
      <c r="G3807">
        <f>IF(COUNTIFS(Registros!$A$2:$A$6000,"MOV",Registros!$B$2:$B$6000,$A3807)&gt;0,1,0)</f>
        <v>1</v>
      </c>
      <c r="H3807">
        <f>IF($G3807=1,SUMIFS(Registros!$F$2:$F$6000,Registros!$A$2:$A$6000,"MOV",Registros!$B$2:$B$6000,$A3807),0)</f>
        <v>18</v>
      </c>
      <c r="I3807">
        <f>IF(COUNTIFS(Registros!$A$2:$A$6000,"CS",Registros!$B$2:$B$6000,$A3807)&gt;0,1,0)</f>
        <v>0</v>
      </c>
      <c r="J3807">
        <f>IF($I3807=1,SUMIFS(Registros!$I$2:$I$6000,Registros!$A$2:$A$6000,"CS",Registros!$B$2:$B$6000,$A3807),0)</f>
        <v>0</v>
      </c>
      <c r="K3807">
        <f>IF(COUNTIFS(Winback!$K$2:$K$300,$A3807)&gt;0,1,0)</f>
        <v>0</v>
      </c>
      <c r="L3807">
        <f>IF(AND($K3807=1,LEFT($A3807,3)="WB-"),SUMIFS(Winback!$D$2:$D$300,Winback!$K$2:$K$300,$A3807),0)</f>
        <v>0</v>
      </c>
      <c r="M3807">
        <f>IF(OR($E3807=1,$G3807=1,SUMIFS(Registros!$J$2:$J$6000,Registros!$B$2:$B$6000,$A3807)&gt;0),1,0)</f>
        <v>1</v>
      </c>
      <c r="N3807">
        <f>IF($J3807&gt;0,1,IF(COUNTIFS(Registros!$A$2:$A$6000,"CS",Registros!$B$2:$B$6000,$A3807,Registros!$K$2:$K$6000,"&lt;&gt;")&gt;0,1,0))</f>
        <v>0</v>
      </c>
      <c r="O3807" t="str">
        <f t="shared" si="295"/>
        <v>SOLO MÓVIL</v>
      </c>
      <c r="P3807" t="str">
        <f t="shared" si="296"/>
        <v>Ofrecer fijo + internet (FLBBTV)</v>
      </c>
      <c r="Q3807">
        <f t="shared" si="297"/>
        <v>18</v>
      </c>
      <c r="R3807">
        <f>IFERROR(VLOOKUP($A3807,Registros!$B$2:$G$6000,6,0),IFERROR(INDEX(Winback!$C$2:$C$300,MATCH($A3807,Winback!$K$2:$K$300,0)),""))</f>
        <v>0</v>
      </c>
      <c r="S3807" t="str">
        <f t="shared" si="298"/>
        <v>+MOV</v>
      </c>
      <c r="T3807">
        <f t="shared" si="299"/>
        <v>1</v>
      </c>
    </row>
    <row r="3808" spans="1:20" x14ac:dyDescent="0.35">
      <c r="A3808" t="s">
        <v>18759</v>
      </c>
      <c r="B3808" t="s">
        <v>18760</v>
      </c>
      <c r="C3808" t="s">
        <v>18761</v>
      </c>
      <c r="D3808" t="s">
        <v>18762</v>
      </c>
      <c r="E3808">
        <f>IF(COUNTIFS(Registros!$A$2:$A$6000,"NP",Registros!$B$2:$B$6000,$A3808)&gt;0,1,0)</f>
        <v>0</v>
      </c>
      <c r="F3808">
        <f>IF($E3808=1,SUMIFS(Registros!$F$2:$F$6000,Registros!$A$2:$A$6000,"NP",Registros!$B$2:$B$6000,$A3808),0)</f>
        <v>0</v>
      </c>
      <c r="G3808">
        <f>IF(COUNTIFS(Registros!$A$2:$A$6000,"MOV",Registros!$B$2:$B$6000,$A3808)&gt;0,1,0)</f>
        <v>1</v>
      </c>
      <c r="H3808">
        <f>IF($G3808=1,SUMIFS(Registros!$F$2:$F$6000,Registros!$A$2:$A$6000,"MOV",Registros!$B$2:$B$6000,$A3808),0)</f>
        <v>18.87</v>
      </c>
      <c r="I3808">
        <f>IF(COUNTIFS(Registros!$A$2:$A$6000,"CS",Registros!$B$2:$B$6000,$A3808)&gt;0,1,0)</f>
        <v>0</v>
      </c>
      <c r="J3808">
        <f>IF($I3808=1,SUMIFS(Registros!$I$2:$I$6000,Registros!$A$2:$A$6000,"CS",Registros!$B$2:$B$6000,$A3808),0)</f>
        <v>0</v>
      </c>
      <c r="K3808">
        <f>IF(COUNTIFS(Winback!$K$2:$K$300,$A3808)&gt;0,1,0)</f>
        <v>0</v>
      </c>
      <c r="L3808">
        <f>IF(AND($K3808=1,LEFT($A3808,3)="WB-"),SUMIFS(Winback!$D$2:$D$300,Winback!$K$2:$K$300,$A3808),0)</f>
        <v>0</v>
      </c>
      <c r="M3808">
        <f>IF(OR($E3808=1,$G3808=1,SUMIFS(Registros!$J$2:$J$6000,Registros!$B$2:$B$6000,$A3808)&gt;0),1,0)</f>
        <v>1</v>
      </c>
      <c r="N3808">
        <f>IF($J3808&gt;0,1,IF(COUNTIFS(Registros!$A$2:$A$6000,"CS",Registros!$B$2:$B$6000,$A3808,Registros!$K$2:$K$6000,"&lt;&gt;")&gt;0,1,0))</f>
        <v>0</v>
      </c>
      <c r="O3808" t="str">
        <f t="shared" si="295"/>
        <v>SOLO MÓVIL</v>
      </c>
      <c r="P3808" t="str">
        <f t="shared" si="296"/>
        <v>Ofrecer fijo + internet (FLBBTV)</v>
      </c>
      <c r="Q3808">
        <f t="shared" si="297"/>
        <v>18.87</v>
      </c>
      <c r="R3808">
        <f>IFERROR(VLOOKUP($A3808,Registros!$B$2:$G$6000,6,0),IFERROR(INDEX(Winback!$C$2:$C$300,MATCH($A3808,Winback!$K$2:$K$300,0)),""))</f>
        <v>0</v>
      </c>
      <c r="S3808" t="str">
        <f t="shared" si="298"/>
        <v>+MOV</v>
      </c>
      <c r="T3808">
        <f t="shared" si="299"/>
        <v>1</v>
      </c>
    </row>
    <row r="3809" spans="1:20" x14ac:dyDescent="0.35">
      <c r="A3809" t="s">
        <v>18764</v>
      </c>
      <c r="B3809" t="s">
        <v>18765</v>
      </c>
      <c r="C3809" t="s">
        <v>18766</v>
      </c>
      <c r="D3809" t="s">
        <v>18767</v>
      </c>
      <c r="E3809">
        <f>IF(COUNTIFS(Registros!$A$2:$A$6000,"NP",Registros!$B$2:$B$6000,$A3809)&gt;0,1,0)</f>
        <v>0</v>
      </c>
      <c r="F3809">
        <f>IF($E3809=1,SUMIFS(Registros!$F$2:$F$6000,Registros!$A$2:$A$6000,"NP",Registros!$B$2:$B$6000,$A3809),0)</f>
        <v>0</v>
      </c>
      <c r="G3809">
        <f>IF(COUNTIFS(Registros!$A$2:$A$6000,"MOV",Registros!$B$2:$B$6000,$A3809)&gt;0,1,0)</f>
        <v>1</v>
      </c>
      <c r="H3809">
        <f>IF($G3809=1,SUMIFS(Registros!$F$2:$F$6000,Registros!$A$2:$A$6000,"MOV",Registros!$B$2:$B$6000,$A3809),0)</f>
        <v>15</v>
      </c>
      <c r="I3809">
        <f>IF(COUNTIFS(Registros!$A$2:$A$6000,"CS",Registros!$B$2:$B$6000,$A3809)&gt;0,1,0)</f>
        <v>0</v>
      </c>
      <c r="J3809">
        <f>IF($I3809=1,SUMIFS(Registros!$I$2:$I$6000,Registros!$A$2:$A$6000,"CS",Registros!$B$2:$B$6000,$A3809),0)</f>
        <v>0</v>
      </c>
      <c r="K3809">
        <f>IF(COUNTIFS(Winback!$K$2:$K$300,$A3809)&gt;0,1,0)</f>
        <v>0</v>
      </c>
      <c r="L3809">
        <f>IF(AND($K3809=1,LEFT($A3809,3)="WB-"),SUMIFS(Winback!$D$2:$D$300,Winback!$K$2:$K$300,$A3809),0)</f>
        <v>0</v>
      </c>
      <c r="M3809">
        <f>IF(OR($E3809=1,$G3809=1,SUMIFS(Registros!$J$2:$J$6000,Registros!$B$2:$B$6000,$A3809)&gt;0),1,0)</f>
        <v>1</v>
      </c>
      <c r="N3809">
        <f>IF($J3809&gt;0,1,IF(COUNTIFS(Registros!$A$2:$A$6000,"CS",Registros!$B$2:$B$6000,$A3809,Registros!$K$2:$K$6000,"&lt;&gt;")&gt;0,1,0))</f>
        <v>0</v>
      </c>
      <c r="O3809" t="str">
        <f t="shared" si="295"/>
        <v>SOLO MÓVIL</v>
      </c>
      <c r="P3809" t="str">
        <f t="shared" si="296"/>
        <v>Ofrecer fijo + internet (FLBBTV)</v>
      </c>
      <c r="Q3809">
        <f t="shared" si="297"/>
        <v>15</v>
      </c>
      <c r="R3809">
        <f>IFERROR(VLOOKUP($A3809,Registros!$B$2:$G$6000,6,0),IFERROR(INDEX(Winback!$C$2:$C$300,MATCH($A3809,Winback!$K$2:$K$300,0)),""))</f>
        <v>0</v>
      </c>
      <c r="S3809" t="str">
        <f t="shared" si="298"/>
        <v>+MOV</v>
      </c>
      <c r="T3809">
        <f t="shared" si="299"/>
        <v>1</v>
      </c>
    </row>
    <row r="3810" spans="1:20" x14ac:dyDescent="0.35">
      <c r="A3810" t="s">
        <v>18769</v>
      </c>
      <c r="B3810" t="s">
        <v>18770</v>
      </c>
      <c r="C3810" t="s">
        <v>18771</v>
      </c>
      <c r="D3810" t="s">
        <v>18772</v>
      </c>
      <c r="E3810">
        <f>IF(COUNTIFS(Registros!$A$2:$A$6000,"NP",Registros!$B$2:$B$6000,$A3810)&gt;0,1,0)</f>
        <v>0</v>
      </c>
      <c r="F3810">
        <f>IF($E3810=1,SUMIFS(Registros!$F$2:$F$6000,Registros!$A$2:$A$6000,"NP",Registros!$B$2:$B$6000,$A3810),0)</f>
        <v>0</v>
      </c>
      <c r="G3810">
        <f>IF(COUNTIFS(Registros!$A$2:$A$6000,"MOV",Registros!$B$2:$B$6000,$A3810)&gt;0,1,0)</f>
        <v>1</v>
      </c>
      <c r="H3810">
        <f>IF($G3810=1,SUMIFS(Registros!$F$2:$F$6000,Registros!$A$2:$A$6000,"MOV",Registros!$B$2:$B$6000,$A3810),0)</f>
        <v>16.25</v>
      </c>
      <c r="I3810">
        <f>IF(COUNTIFS(Registros!$A$2:$A$6000,"CS",Registros!$B$2:$B$6000,$A3810)&gt;0,1,0)</f>
        <v>0</v>
      </c>
      <c r="J3810">
        <f>IF($I3810=1,SUMIFS(Registros!$I$2:$I$6000,Registros!$A$2:$A$6000,"CS",Registros!$B$2:$B$6000,$A3810),0)</f>
        <v>0</v>
      </c>
      <c r="K3810">
        <f>IF(COUNTIFS(Winback!$K$2:$K$300,$A3810)&gt;0,1,0)</f>
        <v>0</v>
      </c>
      <c r="L3810">
        <f>IF(AND($K3810=1,LEFT($A3810,3)="WB-"),SUMIFS(Winback!$D$2:$D$300,Winback!$K$2:$K$300,$A3810),0)</f>
        <v>0</v>
      </c>
      <c r="M3810">
        <f>IF(OR($E3810=1,$G3810=1,SUMIFS(Registros!$J$2:$J$6000,Registros!$B$2:$B$6000,$A3810)&gt;0),1,0)</f>
        <v>1</v>
      </c>
      <c r="N3810">
        <f>IF($J3810&gt;0,1,IF(COUNTIFS(Registros!$A$2:$A$6000,"CS",Registros!$B$2:$B$6000,$A3810,Registros!$K$2:$K$6000,"&lt;&gt;")&gt;0,1,0))</f>
        <v>0</v>
      </c>
      <c r="O3810" t="str">
        <f t="shared" si="295"/>
        <v>SOLO MÓVIL</v>
      </c>
      <c r="P3810" t="str">
        <f t="shared" si="296"/>
        <v>Ofrecer fijo + internet (FLBBTV)</v>
      </c>
      <c r="Q3810">
        <f t="shared" si="297"/>
        <v>16.25</v>
      </c>
      <c r="R3810">
        <f>IFERROR(VLOOKUP($A3810,Registros!$B$2:$G$6000,6,0),IFERROR(INDEX(Winback!$C$2:$C$300,MATCH($A3810,Winback!$K$2:$K$300,0)),""))</f>
        <v>0</v>
      </c>
      <c r="S3810" t="str">
        <f t="shared" si="298"/>
        <v>+MOV</v>
      </c>
      <c r="T3810">
        <f t="shared" si="299"/>
        <v>1</v>
      </c>
    </row>
    <row r="3811" spans="1:20" x14ac:dyDescent="0.35">
      <c r="A3811" t="s">
        <v>18774</v>
      </c>
      <c r="B3811" t="s">
        <v>18775</v>
      </c>
      <c r="C3811" t="s">
        <v>18776</v>
      </c>
      <c r="D3811" t="s">
        <v>18777</v>
      </c>
      <c r="E3811">
        <f>IF(COUNTIFS(Registros!$A$2:$A$6000,"NP",Registros!$B$2:$B$6000,$A3811)&gt;0,1,0)</f>
        <v>0</v>
      </c>
      <c r="F3811">
        <f>IF($E3811=1,SUMIFS(Registros!$F$2:$F$6000,Registros!$A$2:$A$6000,"NP",Registros!$B$2:$B$6000,$A3811),0)</f>
        <v>0</v>
      </c>
      <c r="G3811">
        <f>IF(COUNTIFS(Registros!$A$2:$A$6000,"MOV",Registros!$B$2:$B$6000,$A3811)&gt;0,1,0)</f>
        <v>1</v>
      </c>
      <c r="H3811">
        <f>IF($G3811=1,SUMIFS(Registros!$F$2:$F$6000,Registros!$A$2:$A$6000,"MOV",Registros!$B$2:$B$6000,$A3811),0)</f>
        <v>15</v>
      </c>
      <c r="I3811">
        <f>IF(COUNTIFS(Registros!$A$2:$A$6000,"CS",Registros!$B$2:$B$6000,$A3811)&gt;0,1,0)</f>
        <v>0</v>
      </c>
      <c r="J3811">
        <f>IF($I3811=1,SUMIFS(Registros!$I$2:$I$6000,Registros!$A$2:$A$6000,"CS",Registros!$B$2:$B$6000,$A3811),0)</f>
        <v>0</v>
      </c>
      <c r="K3811">
        <f>IF(COUNTIFS(Winback!$K$2:$K$300,$A3811)&gt;0,1,0)</f>
        <v>0</v>
      </c>
      <c r="L3811">
        <f>IF(AND($K3811=1,LEFT($A3811,3)="WB-"),SUMIFS(Winback!$D$2:$D$300,Winback!$K$2:$K$300,$A3811),0)</f>
        <v>0</v>
      </c>
      <c r="M3811">
        <f>IF(OR($E3811=1,$G3811=1,SUMIFS(Registros!$J$2:$J$6000,Registros!$B$2:$B$6000,$A3811)&gt;0),1,0)</f>
        <v>1</v>
      </c>
      <c r="N3811">
        <f>IF($J3811&gt;0,1,IF(COUNTIFS(Registros!$A$2:$A$6000,"CS",Registros!$B$2:$B$6000,$A3811,Registros!$K$2:$K$6000,"&lt;&gt;")&gt;0,1,0))</f>
        <v>0</v>
      </c>
      <c r="O3811" t="str">
        <f t="shared" si="295"/>
        <v>SOLO MÓVIL</v>
      </c>
      <c r="P3811" t="str">
        <f t="shared" si="296"/>
        <v>Ofrecer fijo + internet (FLBBTV)</v>
      </c>
      <c r="Q3811">
        <f t="shared" si="297"/>
        <v>15</v>
      </c>
      <c r="R3811">
        <f>IFERROR(VLOOKUP($A3811,Registros!$B$2:$G$6000,6,0),IFERROR(INDEX(Winback!$C$2:$C$300,MATCH($A3811,Winback!$K$2:$K$300,0)),""))</f>
        <v>0</v>
      </c>
      <c r="S3811" t="str">
        <f t="shared" si="298"/>
        <v>+MOV</v>
      </c>
      <c r="T3811">
        <f t="shared" si="299"/>
        <v>1</v>
      </c>
    </row>
    <row r="3812" spans="1:20" x14ac:dyDescent="0.35">
      <c r="A3812" t="s">
        <v>18779</v>
      </c>
      <c r="B3812" t="s">
        <v>18780</v>
      </c>
      <c r="C3812" t="s">
        <v>18781</v>
      </c>
      <c r="D3812" t="s">
        <v>18782</v>
      </c>
      <c r="E3812">
        <f>IF(COUNTIFS(Registros!$A$2:$A$6000,"NP",Registros!$B$2:$B$6000,$A3812)&gt;0,1,0)</f>
        <v>0</v>
      </c>
      <c r="F3812">
        <f>IF($E3812=1,SUMIFS(Registros!$F$2:$F$6000,Registros!$A$2:$A$6000,"NP",Registros!$B$2:$B$6000,$A3812),0)</f>
        <v>0</v>
      </c>
      <c r="G3812">
        <f>IF(COUNTIFS(Registros!$A$2:$A$6000,"MOV",Registros!$B$2:$B$6000,$A3812)&gt;0,1,0)</f>
        <v>1</v>
      </c>
      <c r="H3812">
        <f>IF($G3812=1,SUMIFS(Registros!$F$2:$F$6000,Registros!$A$2:$A$6000,"MOV",Registros!$B$2:$B$6000,$A3812),0)</f>
        <v>12</v>
      </c>
      <c r="I3812">
        <f>IF(COUNTIFS(Registros!$A$2:$A$6000,"CS",Registros!$B$2:$B$6000,$A3812)&gt;0,1,0)</f>
        <v>0</v>
      </c>
      <c r="J3812">
        <f>IF($I3812=1,SUMIFS(Registros!$I$2:$I$6000,Registros!$A$2:$A$6000,"CS",Registros!$B$2:$B$6000,$A3812),0)</f>
        <v>0</v>
      </c>
      <c r="K3812">
        <f>IF(COUNTIFS(Winback!$K$2:$K$300,$A3812)&gt;0,1,0)</f>
        <v>0</v>
      </c>
      <c r="L3812">
        <f>IF(AND($K3812=1,LEFT($A3812,3)="WB-"),SUMIFS(Winback!$D$2:$D$300,Winback!$K$2:$K$300,$A3812),0)</f>
        <v>0</v>
      </c>
      <c r="M3812">
        <f>IF(OR($E3812=1,$G3812=1,SUMIFS(Registros!$J$2:$J$6000,Registros!$B$2:$B$6000,$A3812)&gt;0),1,0)</f>
        <v>1</v>
      </c>
      <c r="N3812">
        <f>IF($J3812&gt;0,1,IF(COUNTIFS(Registros!$A$2:$A$6000,"CS",Registros!$B$2:$B$6000,$A3812,Registros!$K$2:$K$6000,"&lt;&gt;")&gt;0,1,0))</f>
        <v>0</v>
      </c>
      <c r="O3812" t="str">
        <f t="shared" si="295"/>
        <v>SOLO MÓVIL</v>
      </c>
      <c r="P3812" t="str">
        <f t="shared" si="296"/>
        <v>Ofrecer fijo + internet (FLBBTV)</v>
      </c>
      <c r="Q3812">
        <f t="shared" si="297"/>
        <v>12</v>
      </c>
      <c r="R3812">
        <f>IFERROR(VLOOKUP($A3812,Registros!$B$2:$G$6000,6,0),IFERROR(INDEX(Winback!$C$2:$C$300,MATCH($A3812,Winback!$K$2:$K$300,0)),""))</f>
        <v>0</v>
      </c>
      <c r="S3812" t="str">
        <f t="shared" si="298"/>
        <v>+MOV</v>
      </c>
      <c r="T3812">
        <f t="shared" si="299"/>
        <v>1</v>
      </c>
    </row>
    <row r="3813" spans="1:20" x14ac:dyDescent="0.35">
      <c r="A3813" t="s">
        <v>18784</v>
      </c>
      <c r="B3813" t="s">
        <v>18785</v>
      </c>
      <c r="C3813" t="s">
        <v>18786</v>
      </c>
      <c r="D3813" t="s">
        <v>18787</v>
      </c>
      <c r="E3813">
        <f>IF(COUNTIFS(Registros!$A$2:$A$6000,"NP",Registros!$B$2:$B$6000,$A3813)&gt;0,1,0)</f>
        <v>0</v>
      </c>
      <c r="F3813">
        <f>IF($E3813=1,SUMIFS(Registros!$F$2:$F$6000,Registros!$A$2:$A$6000,"NP",Registros!$B$2:$B$6000,$A3813),0)</f>
        <v>0</v>
      </c>
      <c r="G3813">
        <f>IF(COUNTIFS(Registros!$A$2:$A$6000,"MOV",Registros!$B$2:$B$6000,$A3813)&gt;0,1,0)</f>
        <v>1</v>
      </c>
      <c r="H3813">
        <f>IF($G3813=1,SUMIFS(Registros!$F$2:$F$6000,Registros!$A$2:$A$6000,"MOV",Registros!$B$2:$B$6000,$A3813),0)</f>
        <v>15</v>
      </c>
      <c r="I3813">
        <f>IF(COUNTIFS(Registros!$A$2:$A$6000,"CS",Registros!$B$2:$B$6000,$A3813)&gt;0,1,0)</f>
        <v>0</v>
      </c>
      <c r="J3813">
        <f>IF($I3813=1,SUMIFS(Registros!$I$2:$I$6000,Registros!$A$2:$A$6000,"CS",Registros!$B$2:$B$6000,$A3813),0)</f>
        <v>0</v>
      </c>
      <c r="K3813">
        <f>IF(COUNTIFS(Winback!$K$2:$K$300,$A3813)&gt;0,1,0)</f>
        <v>0</v>
      </c>
      <c r="L3813">
        <f>IF(AND($K3813=1,LEFT($A3813,3)="WB-"),SUMIFS(Winback!$D$2:$D$300,Winback!$K$2:$K$300,$A3813),0)</f>
        <v>0</v>
      </c>
      <c r="M3813">
        <f>IF(OR($E3813=1,$G3813=1,SUMIFS(Registros!$J$2:$J$6000,Registros!$B$2:$B$6000,$A3813)&gt;0),1,0)</f>
        <v>1</v>
      </c>
      <c r="N3813">
        <f>IF($J3813&gt;0,1,IF(COUNTIFS(Registros!$A$2:$A$6000,"CS",Registros!$B$2:$B$6000,$A3813,Registros!$K$2:$K$6000,"&lt;&gt;")&gt;0,1,0))</f>
        <v>0</v>
      </c>
      <c r="O3813" t="str">
        <f t="shared" si="295"/>
        <v>SOLO MÓVIL</v>
      </c>
      <c r="P3813" t="str">
        <f t="shared" si="296"/>
        <v>Ofrecer fijo + internet (FLBBTV)</v>
      </c>
      <c r="Q3813">
        <f t="shared" si="297"/>
        <v>15</v>
      </c>
      <c r="R3813">
        <f>IFERROR(VLOOKUP($A3813,Registros!$B$2:$G$6000,6,0),IFERROR(INDEX(Winback!$C$2:$C$300,MATCH($A3813,Winback!$K$2:$K$300,0)),""))</f>
        <v>0</v>
      </c>
      <c r="S3813" t="str">
        <f t="shared" si="298"/>
        <v>+MOV</v>
      </c>
      <c r="T3813">
        <f t="shared" si="299"/>
        <v>1</v>
      </c>
    </row>
    <row r="3814" spans="1:20" x14ac:dyDescent="0.35">
      <c r="A3814" t="s">
        <v>18789</v>
      </c>
      <c r="B3814" t="s">
        <v>18790</v>
      </c>
      <c r="C3814" t="s">
        <v>18791</v>
      </c>
      <c r="D3814" t="s">
        <v>18791</v>
      </c>
      <c r="E3814">
        <f>IF(COUNTIFS(Registros!$A$2:$A$6000,"NP",Registros!$B$2:$B$6000,$A3814)&gt;0,1,0)</f>
        <v>0</v>
      </c>
      <c r="F3814">
        <f>IF($E3814=1,SUMIFS(Registros!$F$2:$F$6000,Registros!$A$2:$A$6000,"NP",Registros!$B$2:$B$6000,$A3814),0)</f>
        <v>0</v>
      </c>
      <c r="G3814">
        <f>IF(COUNTIFS(Registros!$A$2:$A$6000,"MOV",Registros!$B$2:$B$6000,$A3814)&gt;0,1,0)</f>
        <v>1</v>
      </c>
      <c r="H3814">
        <f>IF($G3814=1,SUMIFS(Registros!$F$2:$F$6000,Registros!$A$2:$A$6000,"MOV",Registros!$B$2:$B$6000,$A3814),0)</f>
        <v>15</v>
      </c>
      <c r="I3814">
        <f>IF(COUNTIFS(Registros!$A$2:$A$6000,"CS",Registros!$B$2:$B$6000,$A3814)&gt;0,1,0)</f>
        <v>0</v>
      </c>
      <c r="J3814">
        <f>IF($I3814=1,SUMIFS(Registros!$I$2:$I$6000,Registros!$A$2:$A$6000,"CS",Registros!$B$2:$B$6000,$A3814),0)</f>
        <v>0</v>
      </c>
      <c r="K3814">
        <f>IF(COUNTIFS(Winback!$K$2:$K$300,$A3814)&gt;0,1,0)</f>
        <v>0</v>
      </c>
      <c r="L3814">
        <f>IF(AND($K3814=1,LEFT($A3814,3)="WB-"),SUMIFS(Winback!$D$2:$D$300,Winback!$K$2:$K$300,$A3814),0)</f>
        <v>0</v>
      </c>
      <c r="M3814">
        <f>IF(OR($E3814=1,$G3814=1,SUMIFS(Registros!$J$2:$J$6000,Registros!$B$2:$B$6000,$A3814)&gt;0),1,0)</f>
        <v>1</v>
      </c>
      <c r="N3814">
        <f>IF($J3814&gt;0,1,IF(COUNTIFS(Registros!$A$2:$A$6000,"CS",Registros!$B$2:$B$6000,$A3814,Registros!$K$2:$K$6000,"&lt;&gt;")&gt;0,1,0))</f>
        <v>0</v>
      </c>
      <c r="O3814" t="str">
        <f t="shared" si="295"/>
        <v>SOLO MÓVIL</v>
      </c>
      <c r="P3814" t="str">
        <f t="shared" si="296"/>
        <v>Ofrecer fijo + internet (FLBBTV)</v>
      </c>
      <c r="Q3814">
        <f t="shared" si="297"/>
        <v>15</v>
      </c>
      <c r="R3814">
        <f>IFERROR(VLOOKUP($A3814,Registros!$B$2:$G$6000,6,0),IFERROR(INDEX(Winback!$C$2:$C$300,MATCH($A3814,Winback!$K$2:$K$300,0)),""))</f>
        <v>0</v>
      </c>
      <c r="S3814" t="str">
        <f t="shared" si="298"/>
        <v>+MOV</v>
      </c>
      <c r="T3814">
        <f t="shared" si="299"/>
        <v>1</v>
      </c>
    </row>
    <row r="3815" spans="1:20" x14ac:dyDescent="0.35">
      <c r="A3815" t="s">
        <v>18793</v>
      </c>
      <c r="B3815" t="s">
        <v>18794</v>
      </c>
      <c r="C3815" t="s">
        <v>18795</v>
      </c>
      <c r="D3815" t="s">
        <v>18796</v>
      </c>
      <c r="E3815">
        <f>IF(COUNTIFS(Registros!$A$2:$A$6000,"NP",Registros!$B$2:$B$6000,$A3815)&gt;0,1,0)</f>
        <v>0</v>
      </c>
      <c r="F3815">
        <f>IF($E3815=1,SUMIFS(Registros!$F$2:$F$6000,Registros!$A$2:$A$6000,"NP",Registros!$B$2:$B$6000,$A3815),0)</f>
        <v>0</v>
      </c>
      <c r="G3815">
        <f>IF(COUNTIFS(Registros!$A$2:$A$6000,"MOV",Registros!$B$2:$B$6000,$A3815)&gt;0,1,0)</f>
        <v>1</v>
      </c>
      <c r="H3815">
        <f>IF($G3815=1,SUMIFS(Registros!$F$2:$F$6000,Registros!$A$2:$A$6000,"MOV",Registros!$B$2:$B$6000,$A3815),0)</f>
        <v>12</v>
      </c>
      <c r="I3815">
        <f>IF(COUNTIFS(Registros!$A$2:$A$6000,"CS",Registros!$B$2:$B$6000,$A3815)&gt;0,1,0)</f>
        <v>0</v>
      </c>
      <c r="J3815">
        <f>IF($I3815=1,SUMIFS(Registros!$I$2:$I$6000,Registros!$A$2:$A$6000,"CS",Registros!$B$2:$B$6000,$A3815),0)</f>
        <v>0</v>
      </c>
      <c r="K3815">
        <f>IF(COUNTIFS(Winback!$K$2:$K$300,$A3815)&gt;0,1,0)</f>
        <v>0</v>
      </c>
      <c r="L3815">
        <f>IF(AND($K3815=1,LEFT($A3815,3)="WB-"),SUMIFS(Winback!$D$2:$D$300,Winback!$K$2:$K$300,$A3815),0)</f>
        <v>0</v>
      </c>
      <c r="M3815">
        <f>IF(OR($E3815=1,$G3815=1,SUMIFS(Registros!$J$2:$J$6000,Registros!$B$2:$B$6000,$A3815)&gt;0),1,0)</f>
        <v>1</v>
      </c>
      <c r="N3815">
        <f>IF($J3815&gt;0,1,IF(COUNTIFS(Registros!$A$2:$A$6000,"CS",Registros!$B$2:$B$6000,$A3815,Registros!$K$2:$K$6000,"&lt;&gt;")&gt;0,1,0))</f>
        <v>0</v>
      </c>
      <c r="O3815" t="str">
        <f t="shared" si="295"/>
        <v>SOLO MÓVIL</v>
      </c>
      <c r="P3815" t="str">
        <f t="shared" si="296"/>
        <v>Ofrecer fijo + internet (FLBBTV)</v>
      </c>
      <c r="Q3815">
        <f t="shared" si="297"/>
        <v>12</v>
      </c>
      <c r="R3815">
        <f>IFERROR(VLOOKUP($A3815,Registros!$B$2:$G$6000,6,0),IFERROR(INDEX(Winback!$C$2:$C$300,MATCH($A3815,Winback!$K$2:$K$300,0)),""))</f>
        <v>0</v>
      </c>
      <c r="S3815" t="str">
        <f t="shared" si="298"/>
        <v>+MOV</v>
      </c>
      <c r="T3815">
        <f t="shared" si="299"/>
        <v>1</v>
      </c>
    </row>
    <row r="3816" spans="1:20" x14ac:dyDescent="0.35">
      <c r="A3816" t="s">
        <v>18798</v>
      </c>
      <c r="B3816" t="s">
        <v>18799</v>
      </c>
      <c r="C3816" t="s">
        <v>18800</v>
      </c>
      <c r="D3816" t="s">
        <v>18801</v>
      </c>
      <c r="E3816">
        <f>IF(COUNTIFS(Registros!$A$2:$A$6000,"NP",Registros!$B$2:$B$6000,$A3816)&gt;0,1,0)</f>
        <v>0</v>
      </c>
      <c r="F3816">
        <f>IF($E3816=1,SUMIFS(Registros!$F$2:$F$6000,Registros!$A$2:$A$6000,"NP",Registros!$B$2:$B$6000,$A3816),0)</f>
        <v>0</v>
      </c>
      <c r="G3816">
        <f>IF(COUNTIFS(Registros!$A$2:$A$6000,"MOV",Registros!$B$2:$B$6000,$A3816)&gt;0,1,0)</f>
        <v>1</v>
      </c>
      <c r="H3816">
        <f>IF($G3816=1,SUMIFS(Registros!$F$2:$F$6000,Registros!$A$2:$A$6000,"MOV",Registros!$B$2:$B$6000,$A3816),0)</f>
        <v>15</v>
      </c>
      <c r="I3816">
        <f>IF(COUNTIFS(Registros!$A$2:$A$6000,"CS",Registros!$B$2:$B$6000,$A3816)&gt;0,1,0)</f>
        <v>0</v>
      </c>
      <c r="J3816">
        <f>IF($I3816=1,SUMIFS(Registros!$I$2:$I$6000,Registros!$A$2:$A$6000,"CS",Registros!$B$2:$B$6000,$A3816),0)</f>
        <v>0</v>
      </c>
      <c r="K3816">
        <f>IF(COUNTIFS(Winback!$K$2:$K$300,$A3816)&gt;0,1,0)</f>
        <v>0</v>
      </c>
      <c r="L3816">
        <f>IF(AND($K3816=1,LEFT($A3816,3)="WB-"),SUMIFS(Winback!$D$2:$D$300,Winback!$K$2:$K$300,$A3816),0)</f>
        <v>0</v>
      </c>
      <c r="M3816">
        <f>IF(OR($E3816=1,$G3816=1,SUMIFS(Registros!$J$2:$J$6000,Registros!$B$2:$B$6000,$A3816)&gt;0),1,0)</f>
        <v>1</v>
      </c>
      <c r="N3816">
        <f>IF($J3816&gt;0,1,IF(COUNTIFS(Registros!$A$2:$A$6000,"CS",Registros!$B$2:$B$6000,$A3816,Registros!$K$2:$K$6000,"&lt;&gt;")&gt;0,1,0))</f>
        <v>0</v>
      </c>
      <c r="O3816" t="str">
        <f t="shared" si="295"/>
        <v>SOLO MÓVIL</v>
      </c>
      <c r="P3816" t="str">
        <f t="shared" si="296"/>
        <v>Ofrecer fijo + internet (FLBBTV)</v>
      </c>
      <c r="Q3816">
        <f t="shared" si="297"/>
        <v>15</v>
      </c>
      <c r="R3816">
        <f>IFERROR(VLOOKUP($A3816,Registros!$B$2:$G$6000,6,0),IFERROR(INDEX(Winback!$C$2:$C$300,MATCH($A3816,Winback!$K$2:$K$300,0)),""))</f>
        <v>0</v>
      </c>
      <c r="S3816" t="str">
        <f t="shared" si="298"/>
        <v>+MOV</v>
      </c>
      <c r="T3816">
        <f t="shared" si="299"/>
        <v>1</v>
      </c>
    </row>
    <row r="3817" spans="1:20" x14ac:dyDescent="0.35">
      <c r="A3817" t="s">
        <v>18803</v>
      </c>
      <c r="B3817" t="s">
        <v>18804</v>
      </c>
      <c r="C3817" t="s">
        <v>18805</v>
      </c>
      <c r="D3817" t="s">
        <v>18806</v>
      </c>
      <c r="E3817">
        <f>IF(COUNTIFS(Registros!$A$2:$A$6000,"NP",Registros!$B$2:$B$6000,$A3817)&gt;0,1,0)</f>
        <v>0</v>
      </c>
      <c r="F3817">
        <f>IF($E3817=1,SUMIFS(Registros!$F$2:$F$6000,Registros!$A$2:$A$6000,"NP",Registros!$B$2:$B$6000,$A3817),0)</f>
        <v>0</v>
      </c>
      <c r="G3817">
        <f>IF(COUNTIFS(Registros!$A$2:$A$6000,"MOV",Registros!$B$2:$B$6000,$A3817)&gt;0,1,0)</f>
        <v>1</v>
      </c>
      <c r="H3817">
        <f>IF($G3817=1,SUMIFS(Registros!$F$2:$F$6000,Registros!$A$2:$A$6000,"MOV",Registros!$B$2:$B$6000,$A3817),0)</f>
        <v>15</v>
      </c>
      <c r="I3817">
        <f>IF(COUNTIFS(Registros!$A$2:$A$6000,"CS",Registros!$B$2:$B$6000,$A3817)&gt;0,1,0)</f>
        <v>0</v>
      </c>
      <c r="J3817">
        <f>IF($I3817=1,SUMIFS(Registros!$I$2:$I$6000,Registros!$A$2:$A$6000,"CS",Registros!$B$2:$B$6000,$A3817),0)</f>
        <v>0</v>
      </c>
      <c r="K3817">
        <f>IF(COUNTIFS(Winback!$K$2:$K$300,$A3817)&gt;0,1,0)</f>
        <v>0</v>
      </c>
      <c r="L3817">
        <f>IF(AND($K3817=1,LEFT($A3817,3)="WB-"),SUMIFS(Winback!$D$2:$D$300,Winback!$K$2:$K$300,$A3817),0)</f>
        <v>0</v>
      </c>
      <c r="M3817">
        <f>IF(OR($E3817=1,$G3817=1,SUMIFS(Registros!$J$2:$J$6000,Registros!$B$2:$B$6000,$A3817)&gt;0),1,0)</f>
        <v>1</v>
      </c>
      <c r="N3817">
        <f>IF($J3817&gt;0,1,IF(COUNTIFS(Registros!$A$2:$A$6000,"CS",Registros!$B$2:$B$6000,$A3817,Registros!$K$2:$K$6000,"&lt;&gt;")&gt;0,1,0))</f>
        <v>0</v>
      </c>
      <c r="O3817" t="str">
        <f t="shared" si="295"/>
        <v>SOLO MÓVIL</v>
      </c>
      <c r="P3817" t="str">
        <f t="shared" si="296"/>
        <v>Ofrecer fijo + internet (FLBBTV)</v>
      </c>
      <c r="Q3817">
        <f t="shared" si="297"/>
        <v>15</v>
      </c>
      <c r="R3817">
        <f>IFERROR(VLOOKUP($A3817,Registros!$B$2:$G$6000,6,0),IFERROR(INDEX(Winback!$C$2:$C$300,MATCH($A3817,Winback!$K$2:$K$300,0)),""))</f>
        <v>0</v>
      </c>
      <c r="S3817" t="str">
        <f t="shared" si="298"/>
        <v>+MOV</v>
      </c>
      <c r="T3817">
        <f t="shared" si="299"/>
        <v>1</v>
      </c>
    </row>
    <row r="3818" spans="1:20" x14ac:dyDescent="0.35">
      <c r="A3818" t="s">
        <v>18808</v>
      </c>
      <c r="B3818" t="s">
        <v>18809</v>
      </c>
      <c r="C3818" t="s">
        <v>18810</v>
      </c>
      <c r="D3818" t="s">
        <v>18811</v>
      </c>
      <c r="E3818">
        <f>IF(COUNTIFS(Registros!$A$2:$A$6000,"NP",Registros!$B$2:$B$6000,$A3818)&gt;0,1,0)</f>
        <v>0</v>
      </c>
      <c r="F3818">
        <f>IF($E3818=1,SUMIFS(Registros!$F$2:$F$6000,Registros!$A$2:$A$6000,"NP",Registros!$B$2:$B$6000,$A3818),0)</f>
        <v>0</v>
      </c>
      <c r="G3818">
        <f>IF(COUNTIFS(Registros!$A$2:$A$6000,"MOV",Registros!$B$2:$B$6000,$A3818)&gt;0,1,0)</f>
        <v>1</v>
      </c>
      <c r="H3818">
        <f>IF($G3818=1,SUMIFS(Registros!$F$2:$F$6000,Registros!$A$2:$A$6000,"MOV",Registros!$B$2:$B$6000,$A3818),0)</f>
        <v>15</v>
      </c>
      <c r="I3818">
        <f>IF(COUNTIFS(Registros!$A$2:$A$6000,"CS",Registros!$B$2:$B$6000,$A3818)&gt;0,1,0)</f>
        <v>0</v>
      </c>
      <c r="J3818">
        <f>IF($I3818=1,SUMIFS(Registros!$I$2:$I$6000,Registros!$A$2:$A$6000,"CS",Registros!$B$2:$B$6000,$A3818),0)</f>
        <v>0</v>
      </c>
      <c r="K3818">
        <f>IF(COUNTIFS(Winback!$K$2:$K$300,$A3818)&gt;0,1,0)</f>
        <v>0</v>
      </c>
      <c r="L3818">
        <f>IF(AND($K3818=1,LEFT($A3818,3)="WB-"),SUMIFS(Winback!$D$2:$D$300,Winback!$K$2:$K$300,$A3818),0)</f>
        <v>0</v>
      </c>
      <c r="M3818">
        <f>IF(OR($E3818=1,$G3818=1,SUMIFS(Registros!$J$2:$J$6000,Registros!$B$2:$B$6000,$A3818)&gt;0),1,0)</f>
        <v>1</v>
      </c>
      <c r="N3818">
        <f>IF($J3818&gt;0,1,IF(COUNTIFS(Registros!$A$2:$A$6000,"CS",Registros!$B$2:$B$6000,$A3818,Registros!$K$2:$K$6000,"&lt;&gt;")&gt;0,1,0))</f>
        <v>0</v>
      </c>
      <c r="O3818" t="str">
        <f t="shared" si="295"/>
        <v>SOLO MÓVIL</v>
      </c>
      <c r="P3818" t="str">
        <f t="shared" si="296"/>
        <v>Ofrecer fijo + internet (FLBBTV)</v>
      </c>
      <c r="Q3818">
        <f t="shared" si="297"/>
        <v>15</v>
      </c>
      <c r="R3818">
        <f>IFERROR(VLOOKUP($A3818,Registros!$B$2:$G$6000,6,0),IFERROR(INDEX(Winback!$C$2:$C$300,MATCH($A3818,Winback!$K$2:$K$300,0)),""))</f>
        <v>0</v>
      </c>
      <c r="S3818" t="str">
        <f t="shared" si="298"/>
        <v>+MOV</v>
      </c>
      <c r="T3818">
        <f t="shared" si="299"/>
        <v>1</v>
      </c>
    </row>
    <row r="3819" spans="1:20" x14ac:dyDescent="0.35">
      <c r="A3819" t="s">
        <v>18813</v>
      </c>
      <c r="B3819" t="s">
        <v>18814</v>
      </c>
      <c r="C3819" t="s">
        <v>18815</v>
      </c>
      <c r="D3819" t="s">
        <v>18816</v>
      </c>
      <c r="E3819">
        <f>IF(COUNTIFS(Registros!$A$2:$A$6000,"NP",Registros!$B$2:$B$6000,$A3819)&gt;0,1,0)</f>
        <v>0</v>
      </c>
      <c r="F3819">
        <f>IF($E3819=1,SUMIFS(Registros!$F$2:$F$6000,Registros!$A$2:$A$6000,"NP",Registros!$B$2:$B$6000,$A3819),0)</f>
        <v>0</v>
      </c>
      <c r="G3819">
        <f>IF(COUNTIFS(Registros!$A$2:$A$6000,"MOV",Registros!$B$2:$B$6000,$A3819)&gt;0,1,0)</f>
        <v>1</v>
      </c>
      <c r="H3819">
        <f>IF($G3819=1,SUMIFS(Registros!$F$2:$F$6000,Registros!$A$2:$A$6000,"MOV",Registros!$B$2:$B$6000,$A3819),0)</f>
        <v>18.87</v>
      </c>
      <c r="I3819">
        <f>IF(COUNTIFS(Registros!$A$2:$A$6000,"CS",Registros!$B$2:$B$6000,$A3819)&gt;0,1,0)</f>
        <v>0</v>
      </c>
      <c r="J3819">
        <f>IF($I3819=1,SUMIFS(Registros!$I$2:$I$6000,Registros!$A$2:$A$6000,"CS",Registros!$B$2:$B$6000,$A3819),0)</f>
        <v>0</v>
      </c>
      <c r="K3819">
        <f>IF(COUNTIFS(Winback!$K$2:$K$300,$A3819)&gt;0,1,0)</f>
        <v>0</v>
      </c>
      <c r="L3819">
        <f>IF(AND($K3819=1,LEFT($A3819,3)="WB-"),SUMIFS(Winback!$D$2:$D$300,Winback!$K$2:$K$300,$A3819),0)</f>
        <v>0</v>
      </c>
      <c r="M3819">
        <f>IF(OR($E3819=1,$G3819=1,SUMIFS(Registros!$J$2:$J$6000,Registros!$B$2:$B$6000,$A3819)&gt;0),1,0)</f>
        <v>1</v>
      </c>
      <c r="N3819">
        <f>IF($J3819&gt;0,1,IF(COUNTIFS(Registros!$A$2:$A$6000,"CS",Registros!$B$2:$B$6000,$A3819,Registros!$K$2:$K$6000,"&lt;&gt;")&gt;0,1,0))</f>
        <v>0</v>
      </c>
      <c r="O3819" t="str">
        <f t="shared" si="295"/>
        <v>SOLO MÓVIL</v>
      </c>
      <c r="P3819" t="str">
        <f t="shared" si="296"/>
        <v>Ofrecer fijo + internet (FLBBTV)</v>
      </c>
      <c r="Q3819">
        <f t="shared" si="297"/>
        <v>18.87</v>
      </c>
      <c r="R3819">
        <f>IFERROR(VLOOKUP($A3819,Registros!$B$2:$G$6000,6,0),IFERROR(INDEX(Winback!$C$2:$C$300,MATCH($A3819,Winback!$K$2:$K$300,0)),""))</f>
        <v>0</v>
      </c>
      <c r="S3819" t="str">
        <f t="shared" si="298"/>
        <v>+MOV</v>
      </c>
      <c r="T3819">
        <f t="shared" si="299"/>
        <v>1</v>
      </c>
    </row>
    <row r="3820" spans="1:20" x14ac:dyDescent="0.35">
      <c r="A3820" t="s">
        <v>18818</v>
      </c>
      <c r="B3820" t="s">
        <v>18819</v>
      </c>
      <c r="C3820" t="s">
        <v>18820</v>
      </c>
      <c r="D3820" t="s">
        <v>18821</v>
      </c>
      <c r="E3820">
        <f>IF(COUNTIFS(Registros!$A$2:$A$6000,"NP",Registros!$B$2:$B$6000,$A3820)&gt;0,1,0)</f>
        <v>0</v>
      </c>
      <c r="F3820">
        <f>IF($E3820=1,SUMIFS(Registros!$F$2:$F$6000,Registros!$A$2:$A$6000,"NP",Registros!$B$2:$B$6000,$A3820),0)</f>
        <v>0</v>
      </c>
      <c r="G3820">
        <f>IF(COUNTIFS(Registros!$A$2:$A$6000,"MOV",Registros!$B$2:$B$6000,$A3820)&gt;0,1,0)</f>
        <v>1</v>
      </c>
      <c r="H3820">
        <f>IF($G3820=1,SUMIFS(Registros!$F$2:$F$6000,Registros!$A$2:$A$6000,"MOV",Registros!$B$2:$B$6000,$A3820),0)</f>
        <v>15</v>
      </c>
      <c r="I3820">
        <f>IF(COUNTIFS(Registros!$A$2:$A$6000,"CS",Registros!$B$2:$B$6000,$A3820)&gt;0,1,0)</f>
        <v>0</v>
      </c>
      <c r="J3820">
        <f>IF($I3820=1,SUMIFS(Registros!$I$2:$I$6000,Registros!$A$2:$A$6000,"CS",Registros!$B$2:$B$6000,$A3820),0)</f>
        <v>0</v>
      </c>
      <c r="K3820">
        <f>IF(COUNTIFS(Winback!$K$2:$K$300,$A3820)&gt;0,1,0)</f>
        <v>0</v>
      </c>
      <c r="L3820">
        <f>IF(AND($K3820=1,LEFT($A3820,3)="WB-"),SUMIFS(Winback!$D$2:$D$300,Winback!$K$2:$K$300,$A3820),0)</f>
        <v>0</v>
      </c>
      <c r="M3820">
        <f>IF(OR($E3820=1,$G3820=1,SUMIFS(Registros!$J$2:$J$6000,Registros!$B$2:$B$6000,$A3820)&gt;0),1,0)</f>
        <v>1</v>
      </c>
      <c r="N3820">
        <f>IF($J3820&gt;0,1,IF(COUNTIFS(Registros!$A$2:$A$6000,"CS",Registros!$B$2:$B$6000,$A3820,Registros!$K$2:$K$6000,"&lt;&gt;")&gt;0,1,0))</f>
        <v>0</v>
      </c>
      <c r="O3820" t="str">
        <f t="shared" si="295"/>
        <v>SOLO MÓVIL</v>
      </c>
      <c r="P3820" t="str">
        <f t="shared" si="296"/>
        <v>Ofrecer fijo + internet (FLBBTV)</v>
      </c>
      <c r="Q3820">
        <f t="shared" si="297"/>
        <v>15</v>
      </c>
      <c r="R3820">
        <f>IFERROR(VLOOKUP($A3820,Registros!$B$2:$G$6000,6,0),IFERROR(INDEX(Winback!$C$2:$C$300,MATCH($A3820,Winback!$K$2:$K$300,0)),""))</f>
        <v>0</v>
      </c>
      <c r="S3820" t="str">
        <f t="shared" si="298"/>
        <v>+MOV</v>
      </c>
      <c r="T3820">
        <f t="shared" si="299"/>
        <v>1</v>
      </c>
    </row>
    <row r="3821" spans="1:20" x14ac:dyDescent="0.35">
      <c r="A3821" t="s">
        <v>18823</v>
      </c>
      <c r="B3821" t="s">
        <v>18824</v>
      </c>
      <c r="C3821" t="s">
        <v>18825</v>
      </c>
      <c r="D3821" t="s">
        <v>18826</v>
      </c>
      <c r="E3821">
        <f>IF(COUNTIFS(Registros!$A$2:$A$6000,"NP",Registros!$B$2:$B$6000,$A3821)&gt;0,1,0)</f>
        <v>0</v>
      </c>
      <c r="F3821">
        <f>IF($E3821=1,SUMIFS(Registros!$F$2:$F$6000,Registros!$A$2:$A$6000,"NP",Registros!$B$2:$B$6000,$A3821),0)</f>
        <v>0</v>
      </c>
      <c r="G3821">
        <f>IF(COUNTIFS(Registros!$A$2:$A$6000,"MOV",Registros!$B$2:$B$6000,$A3821)&gt;0,1,0)</f>
        <v>1</v>
      </c>
      <c r="H3821">
        <f>IF($G3821=1,SUMIFS(Registros!$F$2:$F$6000,Registros!$A$2:$A$6000,"MOV",Registros!$B$2:$B$6000,$A3821),0)</f>
        <v>18</v>
      </c>
      <c r="I3821">
        <f>IF(COUNTIFS(Registros!$A$2:$A$6000,"CS",Registros!$B$2:$B$6000,$A3821)&gt;0,1,0)</f>
        <v>0</v>
      </c>
      <c r="J3821">
        <f>IF($I3821=1,SUMIFS(Registros!$I$2:$I$6000,Registros!$A$2:$A$6000,"CS",Registros!$B$2:$B$6000,$A3821),0)</f>
        <v>0</v>
      </c>
      <c r="K3821">
        <f>IF(COUNTIFS(Winback!$K$2:$K$300,$A3821)&gt;0,1,0)</f>
        <v>0</v>
      </c>
      <c r="L3821">
        <f>IF(AND($K3821=1,LEFT($A3821,3)="WB-"),SUMIFS(Winback!$D$2:$D$300,Winback!$K$2:$K$300,$A3821),0)</f>
        <v>0</v>
      </c>
      <c r="M3821">
        <f>IF(OR($E3821=1,$G3821=1,SUMIFS(Registros!$J$2:$J$6000,Registros!$B$2:$B$6000,$A3821)&gt;0),1,0)</f>
        <v>1</v>
      </c>
      <c r="N3821">
        <f>IF($J3821&gt;0,1,IF(COUNTIFS(Registros!$A$2:$A$6000,"CS",Registros!$B$2:$B$6000,$A3821,Registros!$K$2:$K$6000,"&lt;&gt;")&gt;0,1,0))</f>
        <v>0</v>
      </c>
      <c r="O3821" t="str">
        <f t="shared" si="295"/>
        <v>SOLO MÓVIL</v>
      </c>
      <c r="P3821" t="str">
        <f t="shared" si="296"/>
        <v>Ofrecer fijo + internet (FLBBTV)</v>
      </c>
      <c r="Q3821">
        <f t="shared" si="297"/>
        <v>18</v>
      </c>
      <c r="R3821">
        <f>IFERROR(VLOOKUP($A3821,Registros!$B$2:$G$6000,6,0),IFERROR(INDEX(Winback!$C$2:$C$300,MATCH($A3821,Winback!$K$2:$K$300,0)),""))</f>
        <v>0</v>
      </c>
      <c r="S3821" t="str">
        <f t="shared" si="298"/>
        <v>+MOV</v>
      </c>
      <c r="T3821">
        <f t="shared" si="299"/>
        <v>1</v>
      </c>
    </row>
    <row r="3822" spans="1:20" x14ac:dyDescent="0.35">
      <c r="A3822" t="s">
        <v>18828</v>
      </c>
      <c r="B3822" t="s">
        <v>18829</v>
      </c>
      <c r="C3822" t="s">
        <v>18830</v>
      </c>
      <c r="D3822" t="s">
        <v>18831</v>
      </c>
      <c r="E3822">
        <f>IF(COUNTIFS(Registros!$A$2:$A$6000,"NP",Registros!$B$2:$B$6000,$A3822)&gt;0,1,0)</f>
        <v>0</v>
      </c>
      <c r="F3822">
        <f>IF($E3822=1,SUMIFS(Registros!$F$2:$F$6000,Registros!$A$2:$A$6000,"NP",Registros!$B$2:$B$6000,$A3822),0)</f>
        <v>0</v>
      </c>
      <c r="G3822">
        <f>IF(COUNTIFS(Registros!$A$2:$A$6000,"MOV",Registros!$B$2:$B$6000,$A3822)&gt;0,1,0)</f>
        <v>1</v>
      </c>
      <c r="H3822">
        <f>IF($G3822=1,SUMIFS(Registros!$F$2:$F$6000,Registros!$A$2:$A$6000,"MOV",Registros!$B$2:$B$6000,$A3822),0)</f>
        <v>15</v>
      </c>
      <c r="I3822">
        <f>IF(COUNTIFS(Registros!$A$2:$A$6000,"CS",Registros!$B$2:$B$6000,$A3822)&gt;0,1,0)</f>
        <v>0</v>
      </c>
      <c r="J3822">
        <f>IF($I3822=1,SUMIFS(Registros!$I$2:$I$6000,Registros!$A$2:$A$6000,"CS",Registros!$B$2:$B$6000,$A3822),0)</f>
        <v>0</v>
      </c>
      <c r="K3822">
        <f>IF(COUNTIFS(Winback!$K$2:$K$300,$A3822)&gt;0,1,0)</f>
        <v>0</v>
      </c>
      <c r="L3822">
        <f>IF(AND($K3822=1,LEFT($A3822,3)="WB-"),SUMIFS(Winback!$D$2:$D$300,Winback!$K$2:$K$300,$A3822),0)</f>
        <v>0</v>
      </c>
      <c r="M3822">
        <f>IF(OR($E3822=1,$G3822=1,SUMIFS(Registros!$J$2:$J$6000,Registros!$B$2:$B$6000,$A3822)&gt;0),1,0)</f>
        <v>1</v>
      </c>
      <c r="N3822">
        <f>IF($J3822&gt;0,1,IF(COUNTIFS(Registros!$A$2:$A$6000,"CS",Registros!$B$2:$B$6000,$A3822,Registros!$K$2:$K$6000,"&lt;&gt;")&gt;0,1,0))</f>
        <v>0</v>
      </c>
      <c r="O3822" t="str">
        <f t="shared" si="295"/>
        <v>SOLO MÓVIL</v>
      </c>
      <c r="P3822" t="str">
        <f t="shared" si="296"/>
        <v>Ofrecer fijo + internet (FLBBTV)</v>
      </c>
      <c r="Q3822">
        <f t="shared" si="297"/>
        <v>15</v>
      </c>
      <c r="R3822">
        <f>IFERROR(VLOOKUP($A3822,Registros!$B$2:$G$6000,6,0),IFERROR(INDEX(Winback!$C$2:$C$300,MATCH($A3822,Winback!$K$2:$K$300,0)),""))</f>
        <v>0</v>
      </c>
      <c r="S3822" t="str">
        <f t="shared" si="298"/>
        <v>+MOV</v>
      </c>
      <c r="T3822">
        <f t="shared" si="299"/>
        <v>1</v>
      </c>
    </row>
    <row r="3823" spans="1:20" x14ac:dyDescent="0.35">
      <c r="A3823" t="s">
        <v>18833</v>
      </c>
      <c r="B3823" t="s">
        <v>18834</v>
      </c>
      <c r="C3823" t="s">
        <v>18835</v>
      </c>
      <c r="D3823" t="s">
        <v>18836</v>
      </c>
      <c r="E3823">
        <f>IF(COUNTIFS(Registros!$A$2:$A$6000,"NP",Registros!$B$2:$B$6000,$A3823)&gt;0,1,0)</f>
        <v>0</v>
      </c>
      <c r="F3823">
        <f>IF($E3823=1,SUMIFS(Registros!$F$2:$F$6000,Registros!$A$2:$A$6000,"NP",Registros!$B$2:$B$6000,$A3823),0)</f>
        <v>0</v>
      </c>
      <c r="G3823">
        <f>IF(COUNTIFS(Registros!$A$2:$A$6000,"MOV",Registros!$B$2:$B$6000,$A3823)&gt;0,1,0)</f>
        <v>1</v>
      </c>
      <c r="H3823">
        <f>IF($G3823=1,SUMIFS(Registros!$F$2:$F$6000,Registros!$A$2:$A$6000,"MOV",Registros!$B$2:$B$6000,$A3823),0)</f>
        <v>15</v>
      </c>
      <c r="I3823">
        <f>IF(COUNTIFS(Registros!$A$2:$A$6000,"CS",Registros!$B$2:$B$6000,$A3823)&gt;0,1,0)</f>
        <v>0</v>
      </c>
      <c r="J3823">
        <f>IF($I3823=1,SUMIFS(Registros!$I$2:$I$6000,Registros!$A$2:$A$6000,"CS",Registros!$B$2:$B$6000,$A3823),0)</f>
        <v>0</v>
      </c>
      <c r="K3823">
        <f>IF(COUNTIFS(Winback!$K$2:$K$300,$A3823)&gt;0,1,0)</f>
        <v>0</v>
      </c>
      <c r="L3823">
        <f>IF(AND($K3823=1,LEFT($A3823,3)="WB-"),SUMIFS(Winback!$D$2:$D$300,Winback!$K$2:$K$300,$A3823),0)</f>
        <v>0</v>
      </c>
      <c r="M3823">
        <f>IF(OR($E3823=1,$G3823=1,SUMIFS(Registros!$J$2:$J$6000,Registros!$B$2:$B$6000,$A3823)&gt;0),1,0)</f>
        <v>1</v>
      </c>
      <c r="N3823">
        <f>IF($J3823&gt;0,1,IF(COUNTIFS(Registros!$A$2:$A$6000,"CS",Registros!$B$2:$B$6000,$A3823,Registros!$K$2:$K$6000,"&lt;&gt;")&gt;0,1,0))</f>
        <v>0</v>
      </c>
      <c r="O3823" t="str">
        <f t="shared" si="295"/>
        <v>SOLO MÓVIL</v>
      </c>
      <c r="P3823" t="str">
        <f t="shared" si="296"/>
        <v>Ofrecer fijo + internet (FLBBTV)</v>
      </c>
      <c r="Q3823">
        <f t="shared" si="297"/>
        <v>15</v>
      </c>
      <c r="R3823">
        <f>IFERROR(VLOOKUP($A3823,Registros!$B$2:$G$6000,6,0),IFERROR(INDEX(Winback!$C$2:$C$300,MATCH($A3823,Winback!$K$2:$K$300,0)),""))</f>
        <v>0</v>
      </c>
      <c r="S3823" t="str">
        <f t="shared" si="298"/>
        <v>+MOV</v>
      </c>
      <c r="T3823">
        <f t="shared" si="299"/>
        <v>1</v>
      </c>
    </row>
    <row r="3824" spans="1:20" x14ac:dyDescent="0.35">
      <c r="A3824" t="s">
        <v>18838</v>
      </c>
      <c r="B3824" t="s">
        <v>18839</v>
      </c>
      <c r="C3824" t="s">
        <v>18840</v>
      </c>
      <c r="D3824" t="s">
        <v>18841</v>
      </c>
      <c r="E3824">
        <f>IF(COUNTIFS(Registros!$A$2:$A$6000,"NP",Registros!$B$2:$B$6000,$A3824)&gt;0,1,0)</f>
        <v>0</v>
      </c>
      <c r="F3824">
        <f>IF($E3824=1,SUMIFS(Registros!$F$2:$F$6000,Registros!$A$2:$A$6000,"NP",Registros!$B$2:$B$6000,$A3824),0)</f>
        <v>0</v>
      </c>
      <c r="G3824">
        <f>IF(COUNTIFS(Registros!$A$2:$A$6000,"MOV",Registros!$B$2:$B$6000,$A3824)&gt;0,1,0)</f>
        <v>1</v>
      </c>
      <c r="H3824">
        <f>IF($G3824=1,SUMIFS(Registros!$F$2:$F$6000,Registros!$A$2:$A$6000,"MOV",Registros!$B$2:$B$6000,$A3824),0)</f>
        <v>15</v>
      </c>
      <c r="I3824">
        <f>IF(COUNTIFS(Registros!$A$2:$A$6000,"CS",Registros!$B$2:$B$6000,$A3824)&gt;0,1,0)</f>
        <v>0</v>
      </c>
      <c r="J3824">
        <f>IF($I3824=1,SUMIFS(Registros!$I$2:$I$6000,Registros!$A$2:$A$6000,"CS",Registros!$B$2:$B$6000,$A3824),0)</f>
        <v>0</v>
      </c>
      <c r="K3824">
        <f>IF(COUNTIFS(Winback!$K$2:$K$300,$A3824)&gt;0,1,0)</f>
        <v>0</v>
      </c>
      <c r="L3824">
        <f>IF(AND($K3824=1,LEFT($A3824,3)="WB-"),SUMIFS(Winback!$D$2:$D$300,Winback!$K$2:$K$300,$A3824),0)</f>
        <v>0</v>
      </c>
      <c r="M3824">
        <f>IF(OR($E3824=1,$G3824=1,SUMIFS(Registros!$J$2:$J$6000,Registros!$B$2:$B$6000,$A3824)&gt;0),1,0)</f>
        <v>1</v>
      </c>
      <c r="N3824">
        <f>IF($J3824&gt;0,1,IF(COUNTIFS(Registros!$A$2:$A$6000,"CS",Registros!$B$2:$B$6000,$A3824,Registros!$K$2:$K$6000,"&lt;&gt;")&gt;0,1,0))</f>
        <v>0</v>
      </c>
      <c r="O3824" t="str">
        <f t="shared" si="295"/>
        <v>SOLO MÓVIL</v>
      </c>
      <c r="P3824" t="str">
        <f t="shared" si="296"/>
        <v>Ofrecer fijo + internet (FLBBTV)</v>
      </c>
      <c r="Q3824">
        <f t="shared" si="297"/>
        <v>15</v>
      </c>
      <c r="R3824">
        <f>IFERROR(VLOOKUP($A3824,Registros!$B$2:$G$6000,6,0),IFERROR(INDEX(Winback!$C$2:$C$300,MATCH($A3824,Winback!$K$2:$K$300,0)),""))</f>
        <v>0</v>
      </c>
      <c r="S3824" t="str">
        <f t="shared" si="298"/>
        <v>+MOV</v>
      </c>
      <c r="T3824">
        <f t="shared" si="299"/>
        <v>1</v>
      </c>
    </row>
    <row r="3825" spans="1:20" x14ac:dyDescent="0.35">
      <c r="A3825" t="s">
        <v>18843</v>
      </c>
      <c r="B3825" t="s">
        <v>18844</v>
      </c>
      <c r="C3825" t="s">
        <v>18845</v>
      </c>
      <c r="D3825" t="s">
        <v>18846</v>
      </c>
      <c r="E3825">
        <f>IF(COUNTIFS(Registros!$A$2:$A$6000,"NP",Registros!$B$2:$B$6000,$A3825)&gt;0,1,0)</f>
        <v>0</v>
      </c>
      <c r="F3825">
        <f>IF($E3825=1,SUMIFS(Registros!$F$2:$F$6000,Registros!$A$2:$A$6000,"NP",Registros!$B$2:$B$6000,$A3825),0)</f>
        <v>0</v>
      </c>
      <c r="G3825">
        <f>IF(COUNTIFS(Registros!$A$2:$A$6000,"MOV",Registros!$B$2:$B$6000,$A3825)&gt;0,1,0)</f>
        <v>1</v>
      </c>
      <c r="H3825">
        <f>IF($G3825=1,SUMIFS(Registros!$F$2:$F$6000,Registros!$A$2:$A$6000,"MOV",Registros!$B$2:$B$6000,$A3825),0)</f>
        <v>15</v>
      </c>
      <c r="I3825">
        <f>IF(COUNTIFS(Registros!$A$2:$A$6000,"CS",Registros!$B$2:$B$6000,$A3825)&gt;0,1,0)</f>
        <v>0</v>
      </c>
      <c r="J3825">
        <f>IF($I3825=1,SUMIFS(Registros!$I$2:$I$6000,Registros!$A$2:$A$6000,"CS",Registros!$B$2:$B$6000,$A3825),0)</f>
        <v>0</v>
      </c>
      <c r="K3825">
        <f>IF(COUNTIFS(Winback!$K$2:$K$300,$A3825)&gt;0,1,0)</f>
        <v>0</v>
      </c>
      <c r="L3825">
        <f>IF(AND($K3825=1,LEFT($A3825,3)="WB-"),SUMIFS(Winback!$D$2:$D$300,Winback!$K$2:$K$300,$A3825),0)</f>
        <v>0</v>
      </c>
      <c r="M3825">
        <f>IF(OR($E3825=1,$G3825=1,SUMIFS(Registros!$J$2:$J$6000,Registros!$B$2:$B$6000,$A3825)&gt;0),1,0)</f>
        <v>1</v>
      </c>
      <c r="N3825">
        <f>IF($J3825&gt;0,1,IF(COUNTIFS(Registros!$A$2:$A$6000,"CS",Registros!$B$2:$B$6000,$A3825,Registros!$K$2:$K$6000,"&lt;&gt;")&gt;0,1,0))</f>
        <v>0</v>
      </c>
      <c r="O3825" t="str">
        <f t="shared" si="295"/>
        <v>SOLO MÓVIL</v>
      </c>
      <c r="P3825" t="str">
        <f t="shared" si="296"/>
        <v>Ofrecer fijo + internet (FLBBTV)</v>
      </c>
      <c r="Q3825">
        <f t="shared" si="297"/>
        <v>15</v>
      </c>
      <c r="R3825">
        <f>IFERROR(VLOOKUP($A3825,Registros!$B$2:$G$6000,6,0),IFERROR(INDEX(Winback!$C$2:$C$300,MATCH($A3825,Winback!$K$2:$K$300,0)),""))</f>
        <v>0</v>
      </c>
      <c r="S3825" t="str">
        <f t="shared" si="298"/>
        <v>+MOV</v>
      </c>
      <c r="T3825">
        <f t="shared" si="299"/>
        <v>1</v>
      </c>
    </row>
    <row r="3826" spans="1:20" x14ac:dyDescent="0.35">
      <c r="A3826" t="s">
        <v>18848</v>
      </c>
      <c r="B3826" t="s">
        <v>18849</v>
      </c>
      <c r="C3826" t="s">
        <v>18850</v>
      </c>
      <c r="D3826" t="s">
        <v>18851</v>
      </c>
      <c r="E3826">
        <f>IF(COUNTIFS(Registros!$A$2:$A$6000,"NP",Registros!$B$2:$B$6000,$A3826)&gt;0,1,0)</f>
        <v>0</v>
      </c>
      <c r="F3826">
        <f>IF($E3826=1,SUMIFS(Registros!$F$2:$F$6000,Registros!$A$2:$A$6000,"NP",Registros!$B$2:$B$6000,$A3826),0)</f>
        <v>0</v>
      </c>
      <c r="G3826">
        <f>IF(COUNTIFS(Registros!$A$2:$A$6000,"MOV",Registros!$B$2:$B$6000,$A3826)&gt;0,1,0)</f>
        <v>1</v>
      </c>
      <c r="H3826">
        <f>IF($G3826=1,SUMIFS(Registros!$F$2:$F$6000,Registros!$A$2:$A$6000,"MOV",Registros!$B$2:$B$6000,$A3826),0)</f>
        <v>15</v>
      </c>
      <c r="I3826">
        <f>IF(COUNTIFS(Registros!$A$2:$A$6000,"CS",Registros!$B$2:$B$6000,$A3826)&gt;0,1,0)</f>
        <v>0</v>
      </c>
      <c r="J3826">
        <f>IF($I3826=1,SUMIFS(Registros!$I$2:$I$6000,Registros!$A$2:$A$6000,"CS",Registros!$B$2:$B$6000,$A3826),0)</f>
        <v>0</v>
      </c>
      <c r="K3826">
        <f>IF(COUNTIFS(Winback!$K$2:$K$300,$A3826)&gt;0,1,0)</f>
        <v>0</v>
      </c>
      <c r="L3826">
        <f>IF(AND($K3826=1,LEFT($A3826,3)="WB-"),SUMIFS(Winback!$D$2:$D$300,Winback!$K$2:$K$300,$A3826),0)</f>
        <v>0</v>
      </c>
      <c r="M3826">
        <f>IF(OR($E3826=1,$G3826=1,SUMIFS(Registros!$J$2:$J$6000,Registros!$B$2:$B$6000,$A3826)&gt;0),1,0)</f>
        <v>1</v>
      </c>
      <c r="N3826">
        <f>IF($J3826&gt;0,1,IF(COUNTIFS(Registros!$A$2:$A$6000,"CS",Registros!$B$2:$B$6000,$A3826,Registros!$K$2:$K$6000,"&lt;&gt;")&gt;0,1,0))</f>
        <v>0</v>
      </c>
      <c r="O3826" t="str">
        <f t="shared" si="295"/>
        <v>SOLO MÓVIL</v>
      </c>
      <c r="P3826" t="str">
        <f t="shared" si="296"/>
        <v>Ofrecer fijo + internet (FLBBTV)</v>
      </c>
      <c r="Q3826">
        <f t="shared" si="297"/>
        <v>15</v>
      </c>
      <c r="R3826">
        <f>IFERROR(VLOOKUP($A3826,Registros!$B$2:$G$6000,6,0),IFERROR(INDEX(Winback!$C$2:$C$300,MATCH($A3826,Winback!$K$2:$K$300,0)),""))</f>
        <v>0</v>
      </c>
      <c r="S3826" t="str">
        <f t="shared" si="298"/>
        <v>+MOV</v>
      </c>
      <c r="T3826">
        <f t="shared" si="299"/>
        <v>1</v>
      </c>
    </row>
    <row r="3827" spans="1:20" x14ac:dyDescent="0.35">
      <c r="A3827" t="s">
        <v>18853</v>
      </c>
      <c r="B3827" t="s">
        <v>18854</v>
      </c>
      <c r="C3827" t="s">
        <v>18855</v>
      </c>
      <c r="D3827" t="s">
        <v>18856</v>
      </c>
      <c r="E3827">
        <f>IF(COUNTIFS(Registros!$A$2:$A$6000,"NP",Registros!$B$2:$B$6000,$A3827)&gt;0,1,0)</f>
        <v>0</v>
      </c>
      <c r="F3827">
        <f>IF($E3827=1,SUMIFS(Registros!$F$2:$F$6000,Registros!$A$2:$A$6000,"NP",Registros!$B$2:$B$6000,$A3827),0)</f>
        <v>0</v>
      </c>
      <c r="G3827">
        <f>IF(COUNTIFS(Registros!$A$2:$A$6000,"MOV",Registros!$B$2:$B$6000,$A3827)&gt;0,1,0)</f>
        <v>1</v>
      </c>
      <c r="H3827">
        <f>IF($G3827=1,SUMIFS(Registros!$F$2:$F$6000,Registros!$A$2:$A$6000,"MOV",Registros!$B$2:$B$6000,$A3827),0)</f>
        <v>15</v>
      </c>
      <c r="I3827">
        <f>IF(COUNTIFS(Registros!$A$2:$A$6000,"CS",Registros!$B$2:$B$6000,$A3827)&gt;0,1,0)</f>
        <v>0</v>
      </c>
      <c r="J3827">
        <f>IF($I3827=1,SUMIFS(Registros!$I$2:$I$6000,Registros!$A$2:$A$6000,"CS",Registros!$B$2:$B$6000,$A3827),0)</f>
        <v>0</v>
      </c>
      <c r="K3827">
        <f>IF(COUNTIFS(Winback!$K$2:$K$300,$A3827)&gt;0,1,0)</f>
        <v>0</v>
      </c>
      <c r="L3827">
        <f>IF(AND($K3827=1,LEFT($A3827,3)="WB-"),SUMIFS(Winback!$D$2:$D$300,Winback!$K$2:$K$300,$A3827),0)</f>
        <v>0</v>
      </c>
      <c r="M3827">
        <f>IF(OR($E3827=1,$G3827=1,SUMIFS(Registros!$J$2:$J$6000,Registros!$B$2:$B$6000,$A3827)&gt;0),1,0)</f>
        <v>1</v>
      </c>
      <c r="N3827">
        <f>IF($J3827&gt;0,1,IF(COUNTIFS(Registros!$A$2:$A$6000,"CS",Registros!$B$2:$B$6000,$A3827,Registros!$K$2:$K$6000,"&lt;&gt;")&gt;0,1,0))</f>
        <v>0</v>
      </c>
      <c r="O3827" t="str">
        <f t="shared" si="295"/>
        <v>SOLO MÓVIL</v>
      </c>
      <c r="P3827" t="str">
        <f t="shared" si="296"/>
        <v>Ofrecer fijo + internet (FLBBTV)</v>
      </c>
      <c r="Q3827">
        <f t="shared" si="297"/>
        <v>15</v>
      </c>
      <c r="R3827">
        <f>IFERROR(VLOOKUP($A3827,Registros!$B$2:$G$6000,6,0),IFERROR(INDEX(Winback!$C$2:$C$300,MATCH($A3827,Winback!$K$2:$K$300,0)),""))</f>
        <v>0</v>
      </c>
      <c r="S3827" t="str">
        <f t="shared" si="298"/>
        <v>+MOV</v>
      </c>
      <c r="T3827">
        <f t="shared" si="299"/>
        <v>1</v>
      </c>
    </row>
    <row r="3828" spans="1:20" x14ac:dyDescent="0.35">
      <c r="A3828" t="s">
        <v>18858</v>
      </c>
      <c r="B3828" t="s">
        <v>18859</v>
      </c>
      <c r="C3828" t="s">
        <v>18860</v>
      </c>
      <c r="D3828" t="s">
        <v>18861</v>
      </c>
      <c r="E3828">
        <f>IF(COUNTIFS(Registros!$A$2:$A$6000,"NP",Registros!$B$2:$B$6000,$A3828)&gt;0,1,0)</f>
        <v>0</v>
      </c>
      <c r="F3828">
        <f>IF($E3828=1,SUMIFS(Registros!$F$2:$F$6000,Registros!$A$2:$A$6000,"NP",Registros!$B$2:$B$6000,$A3828),0)</f>
        <v>0</v>
      </c>
      <c r="G3828">
        <f>IF(COUNTIFS(Registros!$A$2:$A$6000,"MOV",Registros!$B$2:$B$6000,$A3828)&gt;0,1,0)</f>
        <v>1</v>
      </c>
      <c r="H3828">
        <f>IF($G3828=1,SUMIFS(Registros!$F$2:$F$6000,Registros!$A$2:$A$6000,"MOV",Registros!$B$2:$B$6000,$A3828),0)</f>
        <v>18</v>
      </c>
      <c r="I3828">
        <f>IF(COUNTIFS(Registros!$A$2:$A$6000,"CS",Registros!$B$2:$B$6000,$A3828)&gt;0,1,0)</f>
        <v>0</v>
      </c>
      <c r="J3828">
        <f>IF($I3828=1,SUMIFS(Registros!$I$2:$I$6000,Registros!$A$2:$A$6000,"CS",Registros!$B$2:$B$6000,$A3828),0)</f>
        <v>0</v>
      </c>
      <c r="K3828">
        <f>IF(COUNTIFS(Winback!$K$2:$K$300,$A3828)&gt;0,1,0)</f>
        <v>0</v>
      </c>
      <c r="L3828">
        <f>IF(AND($K3828=1,LEFT($A3828,3)="WB-"),SUMIFS(Winback!$D$2:$D$300,Winback!$K$2:$K$300,$A3828),0)</f>
        <v>0</v>
      </c>
      <c r="M3828">
        <f>IF(OR($E3828=1,$G3828=1,SUMIFS(Registros!$J$2:$J$6000,Registros!$B$2:$B$6000,$A3828)&gt;0),1,0)</f>
        <v>1</v>
      </c>
      <c r="N3828">
        <f>IF($J3828&gt;0,1,IF(COUNTIFS(Registros!$A$2:$A$6000,"CS",Registros!$B$2:$B$6000,$A3828,Registros!$K$2:$K$6000,"&lt;&gt;")&gt;0,1,0))</f>
        <v>0</v>
      </c>
      <c r="O3828" t="str">
        <f t="shared" si="295"/>
        <v>SOLO MÓVIL</v>
      </c>
      <c r="P3828" t="str">
        <f t="shared" si="296"/>
        <v>Ofrecer fijo + internet (FLBBTV)</v>
      </c>
      <c r="Q3828">
        <f t="shared" si="297"/>
        <v>18</v>
      </c>
      <c r="R3828">
        <f>IFERROR(VLOOKUP($A3828,Registros!$B$2:$G$6000,6,0),IFERROR(INDEX(Winback!$C$2:$C$300,MATCH($A3828,Winback!$K$2:$K$300,0)),""))</f>
        <v>0</v>
      </c>
      <c r="S3828" t="str">
        <f t="shared" si="298"/>
        <v>+MOV</v>
      </c>
      <c r="T3828">
        <f t="shared" si="299"/>
        <v>1</v>
      </c>
    </row>
    <row r="3829" spans="1:20" x14ac:dyDescent="0.35">
      <c r="A3829" t="s">
        <v>18863</v>
      </c>
      <c r="B3829" t="s">
        <v>18864</v>
      </c>
      <c r="C3829" t="s">
        <v>18865</v>
      </c>
      <c r="D3829" t="s">
        <v>18866</v>
      </c>
      <c r="E3829">
        <f>IF(COUNTIFS(Registros!$A$2:$A$6000,"NP",Registros!$B$2:$B$6000,$A3829)&gt;0,1,0)</f>
        <v>0</v>
      </c>
      <c r="F3829">
        <f>IF($E3829=1,SUMIFS(Registros!$F$2:$F$6000,Registros!$A$2:$A$6000,"NP",Registros!$B$2:$B$6000,$A3829),0)</f>
        <v>0</v>
      </c>
      <c r="G3829">
        <f>IF(COUNTIFS(Registros!$A$2:$A$6000,"MOV",Registros!$B$2:$B$6000,$A3829)&gt;0,1,0)</f>
        <v>1</v>
      </c>
      <c r="H3829">
        <f>IF($G3829=1,SUMIFS(Registros!$F$2:$F$6000,Registros!$A$2:$A$6000,"MOV",Registros!$B$2:$B$6000,$A3829),0)</f>
        <v>15</v>
      </c>
      <c r="I3829">
        <f>IF(COUNTIFS(Registros!$A$2:$A$6000,"CS",Registros!$B$2:$B$6000,$A3829)&gt;0,1,0)</f>
        <v>0</v>
      </c>
      <c r="J3829">
        <f>IF($I3829=1,SUMIFS(Registros!$I$2:$I$6000,Registros!$A$2:$A$6000,"CS",Registros!$B$2:$B$6000,$A3829),0)</f>
        <v>0</v>
      </c>
      <c r="K3829">
        <f>IF(COUNTIFS(Winback!$K$2:$K$300,$A3829)&gt;0,1,0)</f>
        <v>0</v>
      </c>
      <c r="L3829">
        <f>IF(AND($K3829=1,LEFT($A3829,3)="WB-"),SUMIFS(Winback!$D$2:$D$300,Winback!$K$2:$K$300,$A3829),0)</f>
        <v>0</v>
      </c>
      <c r="M3829">
        <f>IF(OR($E3829=1,$G3829=1,SUMIFS(Registros!$J$2:$J$6000,Registros!$B$2:$B$6000,$A3829)&gt;0),1,0)</f>
        <v>1</v>
      </c>
      <c r="N3829">
        <f>IF($J3829&gt;0,1,IF(COUNTIFS(Registros!$A$2:$A$6000,"CS",Registros!$B$2:$B$6000,$A3829,Registros!$K$2:$K$6000,"&lt;&gt;")&gt;0,1,0))</f>
        <v>0</v>
      </c>
      <c r="O3829" t="str">
        <f t="shared" si="295"/>
        <v>SOLO MÓVIL</v>
      </c>
      <c r="P3829" t="str">
        <f t="shared" si="296"/>
        <v>Ofrecer fijo + internet (FLBBTV)</v>
      </c>
      <c r="Q3829">
        <f t="shared" si="297"/>
        <v>15</v>
      </c>
      <c r="R3829">
        <f>IFERROR(VLOOKUP($A3829,Registros!$B$2:$G$6000,6,0),IFERROR(INDEX(Winback!$C$2:$C$300,MATCH($A3829,Winback!$K$2:$K$300,0)),""))</f>
        <v>0</v>
      </c>
      <c r="S3829" t="str">
        <f t="shared" si="298"/>
        <v>+MOV</v>
      </c>
      <c r="T3829">
        <f t="shared" si="299"/>
        <v>1</v>
      </c>
    </row>
    <row r="3830" spans="1:20" x14ac:dyDescent="0.35">
      <c r="A3830" t="s">
        <v>18868</v>
      </c>
      <c r="B3830" t="s">
        <v>18869</v>
      </c>
      <c r="C3830" t="s">
        <v>18870</v>
      </c>
      <c r="D3830" t="s">
        <v>18871</v>
      </c>
      <c r="E3830">
        <f>IF(COUNTIFS(Registros!$A$2:$A$6000,"NP",Registros!$B$2:$B$6000,$A3830)&gt;0,1,0)</f>
        <v>0</v>
      </c>
      <c r="F3830">
        <f>IF($E3830=1,SUMIFS(Registros!$F$2:$F$6000,Registros!$A$2:$A$6000,"NP",Registros!$B$2:$B$6000,$A3830),0)</f>
        <v>0</v>
      </c>
      <c r="G3830">
        <f>IF(COUNTIFS(Registros!$A$2:$A$6000,"MOV",Registros!$B$2:$B$6000,$A3830)&gt;0,1,0)</f>
        <v>1</v>
      </c>
      <c r="H3830">
        <f>IF($G3830=1,SUMIFS(Registros!$F$2:$F$6000,Registros!$A$2:$A$6000,"MOV",Registros!$B$2:$B$6000,$A3830),0)</f>
        <v>15</v>
      </c>
      <c r="I3830">
        <f>IF(COUNTIFS(Registros!$A$2:$A$6000,"CS",Registros!$B$2:$B$6000,$A3830)&gt;0,1,0)</f>
        <v>0</v>
      </c>
      <c r="J3830">
        <f>IF($I3830=1,SUMIFS(Registros!$I$2:$I$6000,Registros!$A$2:$A$6000,"CS",Registros!$B$2:$B$6000,$A3830),0)</f>
        <v>0</v>
      </c>
      <c r="K3830">
        <f>IF(COUNTIFS(Winback!$K$2:$K$300,$A3830)&gt;0,1,0)</f>
        <v>0</v>
      </c>
      <c r="L3830">
        <f>IF(AND($K3830=1,LEFT($A3830,3)="WB-"),SUMIFS(Winback!$D$2:$D$300,Winback!$K$2:$K$300,$A3830),0)</f>
        <v>0</v>
      </c>
      <c r="M3830">
        <f>IF(OR($E3830=1,$G3830=1,SUMIFS(Registros!$J$2:$J$6000,Registros!$B$2:$B$6000,$A3830)&gt;0),1,0)</f>
        <v>1</v>
      </c>
      <c r="N3830">
        <f>IF($J3830&gt;0,1,IF(COUNTIFS(Registros!$A$2:$A$6000,"CS",Registros!$B$2:$B$6000,$A3830,Registros!$K$2:$K$6000,"&lt;&gt;")&gt;0,1,0))</f>
        <v>0</v>
      </c>
      <c r="O3830" t="str">
        <f t="shared" si="295"/>
        <v>SOLO MÓVIL</v>
      </c>
      <c r="P3830" t="str">
        <f t="shared" si="296"/>
        <v>Ofrecer fijo + internet (FLBBTV)</v>
      </c>
      <c r="Q3830">
        <f t="shared" si="297"/>
        <v>15</v>
      </c>
      <c r="R3830">
        <f>IFERROR(VLOOKUP($A3830,Registros!$B$2:$G$6000,6,0),IFERROR(INDEX(Winback!$C$2:$C$300,MATCH($A3830,Winback!$K$2:$K$300,0)),""))</f>
        <v>0</v>
      </c>
      <c r="S3830" t="str">
        <f t="shared" si="298"/>
        <v>+MOV</v>
      </c>
      <c r="T3830">
        <f t="shared" si="299"/>
        <v>1</v>
      </c>
    </row>
    <row r="3831" spans="1:20" x14ac:dyDescent="0.35">
      <c r="A3831" t="s">
        <v>18873</v>
      </c>
      <c r="B3831" t="s">
        <v>18874</v>
      </c>
      <c r="C3831" t="s">
        <v>18875</v>
      </c>
      <c r="D3831" t="s">
        <v>18876</v>
      </c>
      <c r="E3831">
        <f>IF(COUNTIFS(Registros!$A$2:$A$6000,"NP",Registros!$B$2:$B$6000,$A3831)&gt;0,1,0)</f>
        <v>0</v>
      </c>
      <c r="F3831">
        <f>IF($E3831=1,SUMIFS(Registros!$F$2:$F$6000,Registros!$A$2:$A$6000,"NP",Registros!$B$2:$B$6000,$A3831),0)</f>
        <v>0</v>
      </c>
      <c r="G3831">
        <f>IF(COUNTIFS(Registros!$A$2:$A$6000,"MOV",Registros!$B$2:$B$6000,$A3831)&gt;0,1,0)</f>
        <v>1</v>
      </c>
      <c r="H3831">
        <f>IF($G3831=1,SUMIFS(Registros!$F$2:$F$6000,Registros!$A$2:$A$6000,"MOV",Registros!$B$2:$B$6000,$A3831),0)</f>
        <v>16.29</v>
      </c>
      <c r="I3831">
        <f>IF(COUNTIFS(Registros!$A$2:$A$6000,"CS",Registros!$B$2:$B$6000,$A3831)&gt;0,1,0)</f>
        <v>0</v>
      </c>
      <c r="J3831">
        <f>IF($I3831=1,SUMIFS(Registros!$I$2:$I$6000,Registros!$A$2:$A$6000,"CS",Registros!$B$2:$B$6000,$A3831),0)</f>
        <v>0</v>
      </c>
      <c r="K3831">
        <f>IF(COUNTIFS(Winback!$K$2:$K$300,$A3831)&gt;0,1,0)</f>
        <v>0</v>
      </c>
      <c r="L3831">
        <f>IF(AND($K3831=1,LEFT($A3831,3)="WB-"),SUMIFS(Winback!$D$2:$D$300,Winback!$K$2:$K$300,$A3831),0)</f>
        <v>0</v>
      </c>
      <c r="M3831">
        <f>IF(OR($E3831=1,$G3831=1,SUMIFS(Registros!$J$2:$J$6000,Registros!$B$2:$B$6000,$A3831)&gt;0),1,0)</f>
        <v>1</v>
      </c>
      <c r="N3831">
        <f>IF($J3831&gt;0,1,IF(COUNTIFS(Registros!$A$2:$A$6000,"CS",Registros!$B$2:$B$6000,$A3831,Registros!$K$2:$K$6000,"&lt;&gt;")&gt;0,1,0))</f>
        <v>0</v>
      </c>
      <c r="O3831" t="str">
        <f t="shared" si="295"/>
        <v>SOLO MÓVIL</v>
      </c>
      <c r="P3831" t="str">
        <f t="shared" si="296"/>
        <v>Ofrecer fijo + internet (FLBBTV)</v>
      </c>
      <c r="Q3831">
        <f t="shared" si="297"/>
        <v>16.29</v>
      </c>
      <c r="R3831">
        <f>IFERROR(VLOOKUP($A3831,Registros!$B$2:$G$6000,6,0),IFERROR(INDEX(Winback!$C$2:$C$300,MATCH($A3831,Winback!$K$2:$K$300,0)),""))</f>
        <v>0</v>
      </c>
      <c r="S3831" t="str">
        <f t="shared" si="298"/>
        <v>+MOV</v>
      </c>
      <c r="T3831">
        <f t="shared" si="299"/>
        <v>1</v>
      </c>
    </row>
    <row r="3832" spans="1:20" x14ac:dyDescent="0.35">
      <c r="A3832" t="s">
        <v>18878</v>
      </c>
      <c r="B3832" t="s">
        <v>18879</v>
      </c>
      <c r="C3832" t="s">
        <v>18880</v>
      </c>
      <c r="D3832" t="s">
        <v>18881</v>
      </c>
      <c r="E3832">
        <f>IF(COUNTIFS(Registros!$A$2:$A$6000,"NP",Registros!$B$2:$B$6000,$A3832)&gt;0,1,0)</f>
        <v>0</v>
      </c>
      <c r="F3832">
        <f>IF($E3832=1,SUMIFS(Registros!$F$2:$F$6000,Registros!$A$2:$A$6000,"NP",Registros!$B$2:$B$6000,$A3832),0)</f>
        <v>0</v>
      </c>
      <c r="G3832">
        <f>IF(COUNTIFS(Registros!$A$2:$A$6000,"MOV",Registros!$B$2:$B$6000,$A3832)&gt;0,1,0)</f>
        <v>1</v>
      </c>
      <c r="H3832">
        <f>IF($G3832=1,SUMIFS(Registros!$F$2:$F$6000,Registros!$A$2:$A$6000,"MOV",Registros!$B$2:$B$6000,$A3832),0)</f>
        <v>15</v>
      </c>
      <c r="I3832">
        <f>IF(COUNTIFS(Registros!$A$2:$A$6000,"CS",Registros!$B$2:$B$6000,$A3832)&gt;0,1,0)</f>
        <v>0</v>
      </c>
      <c r="J3832">
        <f>IF($I3832=1,SUMIFS(Registros!$I$2:$I$6000,Registros!$A$2:$A$6000,"CS",Registros!$B$2:$B$6000,$A3832),0)</f>
        <v>0</v>
      </c>
      <c r="K3832">
        <f>IF(COUNTIFS(Winback!$K$2:$K$300,$A3832)&gt;0,1,0)</f>
        <v>0</v>
      </c>
      <c r="L3832">
        <f>IF(AND($K3832=1,LEFT($A3832,3)="WB-"),SUMIFS(Winback!$D$2:$D$300,Winback!$K$2:$K$300,$A3832),0)</f>
        <v>0</v>
      </c>
      <c r="M3832">
        <f>IF(OR($E3832=1,$G3832=1,SUMIFS(Registros!$J$2:$J$6000,Registros!$B$2:$B$6000,$A3832)&gt;0),1,0)</f>
        <v>1</v>
      </c>
      <c r="N3832">
        <f>IF($J3832&gt;0,1,IF(COUNTIFS(Registros!$A$2:$A$6000,"CS",Registros!$B$2:$B$6000,$A3832,Registros!$K$2:$K$6000,"&lt;&gt;")&gt;0,1,0))</f>
        <v>0</v>
      </c>
      <c r="O3832" t="str">
        <f t="shared" si="295"/>
        <v>SOLO MÓVIL</v>
      </c>
      <c r="P3832" t="str">
        <f t="shared" si="296"/>
        <v>Ofrecer fijo + internet (FLBBTV)</v>
      </c>
      <c r="Q3832">
        <f t="shared" si="297"/>
        <v>15</v>
      </c>
      <c r="R3832">
        <f>IFERROR(VLOOKUP($A3832,Registros!$B$2:$G$6000,6,0),IFERROR(INDEX(Winback!$C$2:$C$300,MATCH($A3832,Winback!$K$2:$K$300,0)),""))</f>
        <v>0</v>
      </c>
      <c r="S3832" t="str">
        <f t="shared" si="298"/>
        <v>+MOV</v>
      </c>
      <c r="T3832">
        <f t="shared" si="299"/>
        <v>1</v>
      </c>
    </row>
    <row r="3833" spans="1:20" x14ac:dyDescent="0.35">
      <c r="A3833" t="s">
        <v>18883</v>
      </c>
      <c r="B3833" t="s">
        <v>18884</v>
      </c>
      <c r="C3833" t="s">
        <v>18880</v>
      </c>
      <c r="D3833" t="s">
        <v>18881</v>
      </c>
      <c r="E3833">
        <f>IF(COUNTIFS(Registros!$A$2:$A$6000,"NP",Registros!$B$2:$B$6000,$A3833)&gt;0,1,0)</f>
        <v>0</v>
      </c>
      <c r="F3833">
        <f>IF($E3833=1,SUMIFS(Registros!$F$2:$F$6000,Registros!$A$2:$A$6000,"NP",Registros!$B$2:$B$6000,$A3833),0)</f>
        <v>0</v>
      </c>
      <c r="G3833">
        <f>IF(COUNTIFS(Registros!$A$2:$A$6000,"MOV",Registros!$B$2:$B$6000,$A3833)&gt;0,1,0)</f>
        <v>1</v>
      </c>
      <c r="H3833">
        <f>IF($G3833=1,SUMIFS(Registros!$F$2:$F$6000,Registros!$A$2:$A$6000,"MOV",Registros!$B$2:$B$6000,$A3833),0)</f>
        <v>15</v>
      </c>
      <c r="I3833">
        <f>IF(COUNTIFS(Registros!$A$2:$A$6000,"CS",Registros!$B$2:$B$6000,$A3833)&gt;0,1,0)</f>
        <v>0</v>
      </c>
      <c r="J3833">
        <f>IF($I3833=1,SUMIFS(Registros!$I$2:$I$6000,Registros!$A$2:$A$6000,"CS",Registros!$B$2:$B$6000,$A3833),0)</f>
        <v>0</v>
      </c>
      <c r="K3833">
        <f>IF(COUNTIFS(Winback!$K$2:$K$300,$A3833)&gt;0,1,0)</f>
        <v>0</v>
      </c>
      <c r="L3833">
        <f>IF(AND($K3833=1,LEFT($A3833,3)="WB-"),SUMIFS(Winback!$D$2:$D$300,Winback!$K$2:$K$300,$A3833),0)</f>
        <v>0</v>
      </c>
      <c r="M3833">
        <f>IF(OR($E3833=1,$G3833=1,SUMIFS(Registros!$J$2:$J$6000,Registros!$B$2:$B$6000,$A3833)&gt;0),1,0)</f>
        <v>1</v>
      </c>
      <c r="N3833">
        <f>IF($J3833&gt;0,1,IF(COUNTIFS(Registros!$A$2:$A$6000,"CS",Registros!$B$2:$B$6000,$A3833,Registros!$K$2:$K$6000,"&lt;&gt;")&gt;0,1,0))</f>
        <v>0</v>
      </c>
      <c r="O3833" t="str">
        <f t="shared" si="295"/>
        <v>SOLO MÓVIL</v>
      </c>
      <c r="P3833" t="str">
        <f t="shared" si="296"/>
        <v>Ofrecer fijo + internet (FLBBTV)</v>
      </c>
      <c r="Q3833">
        <f t="shared" si="297"/>
        <v>15</v>
      </c>
      <c r="R3833">
        <f>IFERROR(VLOOKUP($A3833,Registros!$B$2:$G$6000,6,0),IFERROR(INDEX(Winback!$C$2:$C$300,MATCH($A3833,Winback!$K$2:$K$300,0)),""))</f>
        <v>0</v>
      </c>
      <c r="S3833" t="str">
        <f t="shared" si="298"/>
        <v>+MOV</v>
      </c>
      <c r="T3833">
        <f t="shared" si="299"/>
        <v>1</v>
      </c>
    </row>
    <row r="3834" spans="1:20" x14ac:dyDescent="0.35">
      <c r="A3834" t="s">
        <v>18886</v>
      </c>
      <c r="B3834" t="s">
        <v>18887</v>
      </c>
      <c r="C3834" t="s">
        <v>18888</v>
      </c>
      <c r="D3834" t="s">
        <v>18889</v>
      </c>
      <c r="E3834">
        <f>IF(COUNTIFS(Registros!$A$2:$A$6000,"NP",Registros!$B$2:$B$6000,$A3834)&gt;0,1,0)</f>
        <v>0</v>
      </c>
      <c r="F3834">
        <f>IF($E3834=1,SUMIFS(Registros!$F$2:$F$6000,Registros!$A$2:$A$6000,"NP",Registros!$B$2:$B$6000,$A3834),0)</f>
        <v>0</v>
      </c>
      <c r="G3834">
        <f>IF(COUNTIFS(Registros!$A$2:$A$6000,"MOV",Registros!$B$2:$B$6000,$A3834)&gt;0,1,0)</f>
        <v>1</v>
      </c>
      <c r="H3834">
        <f>IF($G3834=1,SUMIFS(Registros!$F$2:$F$6000,Registros!$A$2:$A$6000,"MOV",Registros!$B$2:$B$6000,$A3834),0)</f>
        <v>16.940000000000001</v>
      </c>
      <c r="I3834">
        <f>IF(COUNTIFS(Registros!$A$2:$A$6000,"CS",Registros!$B$2:$B$6000,$A3834)&gt;0,1,0)</f>
        <v>0</v>
      </c>
      <c r="J3834">
        <f>IF($I3834=1,SUMIFS(Registros!$I$2:$I$6000,Registros!$A$2:$A$6000,"CS",Registros!$B$2:$B$6000,$A3834),0)</f>
        <v>0</v>
      </c>
      <c r="K3834">
        <f>IF(COUNTIFS(Winback!$K$2:$K$300,$A3834)&gt;0,1,0)</f>
        <v>0</v>
      </c>
      <c r="L3834">
        <f>IF(AND($K3834=1,LEFT($A3834,3)="WB-"),SUMIFS(Winback!$D$2:$D$300,Winback!$K$2:$K$300,$A3834),0)</f>
        <v>0</v>
      </c>
      <c r="M3834">
        <f>IF(OR($E3834=1,$G3834=1,SUMIFS(Registros!$J$2:$J$6000,Registros!$B$2:$B$6000,$A3834)&gt;0),1,0)</f>
        <v>1</v>
      </c>
      <c r="N3834">
        <f>IF($J3834&gt;0,1,IF(COUNTIFS(Registros!$A$2:$A$6000,"CS",Registros!$B$2:$B$6000,$A3834,Registros!$K$2:$K$6000,"&lt;&gt;")&gt;0,1,0))</f>
        <v>0</v>
      </c>
      <c r="O3834" t="str">
        <f t="shared" si="295"/>
        <v>SOLO MÓVIL</v>
      </c>
      <c r="P3834" t="str">
        <f t="shared" si="296"/>
        <v>Ofrecer fijo + internet (FLBBTV)</v>
      </c>
      <c r="Q3834">
        <f t="shared" si="297"/>
        <v>16.940000000000001</v>
      </c>
      <c r="R3834">
        <f>IFERROR(VLOOKUP($A3834,Registros!$B$2:$G$6000,6,0),IFERROR(INDEX(Winback!$C$2:$C$300,MATCH($A3834,Winback!$K$2:$K$300,0)),""))</f>
        <v>0</v>
      </c>
      <c r="S3834" t="str">
        <f t="shared" si="298"/>
        <v>+MOV</v>
      </c>
      <c r="T3834">
        <f t="shared" si="299"/>
        <v>1</v>
      </c>
    </row>
    <row r="3835" spans="1:20" x14ac:dyDescent="0.35">
      <c r="A3835" t="s">
        <v>18890</v>
      </c>
      <c r="B3835" t="s">
        <v>18891</v>
      </c>
      <c r="C3835" t="s">
        <v>18892</v>
      </c>
      <c r="D3835" t="s">
        <v>18893</v>
      </c>
      <c r="E3835">
        <f>IF(COUNTIFS(Registros!$A$2:$A$6000,"NP",Registros!$B$2:$B$6000,$A3835)&gt;0,1,0)</f>
        <v>0</v>
      </c>
      <c r="F3835">
        <f>IF($E3835=1,SUMIFS(Registros!$F$2:$F$6000,Registros!$A$2:$A$6000,"NP",Registros!$B$2:$B$6000,$A3835),0)</f>
        <v>0</v>
      </c>
      <c r="G3835">
        <f>IF(COUNTIFS(Registros!$A$2:$A$6000,"MOV",Registros!$B$2:$B$6000,$A3835)&gt;0,1,0)</f>
        <v>1</v>
      </c>
      <c r="H3835">
        <f>IF($G3835=1,SUMIFS(Registros!$F$2:$F$6000,Registros!$A$2:$A$6000,"MOV",Registros!$B$2:$B$6000,$A3835),0)</f>
        <v>15</v>
      </c>
      <c r="I3835">
        <f>IF(COUNTIFS(Registros!$A$2:$A$6000,"CS",Registros!$B$2:$B$6000,$A3835)&gt;0,1,0)</f>
        <v>0</v>
      </c>
      <c r="J3835">
        <f>IF($I3835=1,SUMIFS(Registros!$I$2:$I$6000,Registros!$A$2:$A$6000,"CS",Registros!$B$2:$B$6000,$A3835),0)</f>
        <v>0</v>
      </c>
      <c r="K3835">
        <f>IF(COUNTIFS(Winback!$K$2:$K$300,$A3835)&gt;0,1,0)</f>
        <v>0</v>
      </c>
      <c r="L3835">
        <f>IF(AND($K3835=1,LEFT($A3835,3)="WB-"),SUMIFS(Winback!$D$2:$D$300,Winback!$K$2:$K$300,$A3835),0)</f>
        <v>0</v>
      </c>
      <c r="M3835">
        <f>IF(OR($E3835=1,$G3835=1,SUMIFS(Registros!$J$2:$J$6000,Registros!$B$2:$B$6000,$A3835)&gt;0),1,0)</f>
        <v>1</v>
      </c>
      <c r="N3835">
        <f>IF($J3835&gt;0,1,IF(COUNTIFS(Registros!$A$2:$A$6000,"CS",Registros!$B$2:$B$6000,$A3835,Registros!$K$2:$K$6000,"&lt;&gt;")&gt;0,1,0))</f>
        <v>0</v>
      </c>
      <c r="O3835" t="str">
        <f t="shared" si="295"/>
        <v>SOLO MÓVIL</v>
      </c>
      <c r="P3835" t="str">
        <f t="shared" si="296"/>
        <v>Ofrecer fijo + internet (FLBBTV)</v>
      </c>
      <c r="Q3835">
        <f t="shared" si="297"/>
        <v>15</v>
      </c>
      <c r="R3835">
        <f>IFERROR(VLOOKUP($A3835,Registros!$B$2:$G$6000,6,0),IFERROR(INDEX(Winback!$C$2:$C$300,MATCH($A3835,Winback!$K$2:$K$300,0)),""))</f>
        <v>0</v>
      </c>
      <c r="S3835" t="str">
        <f t="shared" si="298"/>
        <v>+MOV</v>
      </c>
      <c r="T3835">
        <f t="shared" si="299"/>
        <v>1</v>
      </c>
    </row>
    <row r="3836" spans="1:20" x14ac:dyDescent="0.35">
      <c r="A3836" t="s">
        <v>18895</v>
      </c>
      <c r="B3836" t="s">
        <v>18896</v>
      </c>
      <c r="C3836" t="s">
        <v>18897</v>
      </c>
      <c r="D3836" t="s">
        <v>18898</v>
      </c>
      <c r="E3836">
        <f>IF(COUNTIFS(Registros!$A$2:$A$6000,"NP",Registros!$B$2:$B$6000,$A3836)&gt;0,1,0)</f>
        <v>0</v>
      </c>
      <c r="F3836">
        <f>IF($E3836=1,SUMIFS(Registros!$F$2:$F$6000,Registros!$A$2:$A$6000,"NP",Registros!$B$2:$B$6000,$A3836),0)</f>
        <v>0</v>
      </c>
      <c r="G3836">
        <f>IF(COUNTIFS(Registros!$A$2:$A$6000,"MOV",Registros!$B$2:$B$6000,$A3836)&gt;0,1,0)</f>
        <v>1</v>
      </c>
      <c r="H3836">
        <f>IF($G3836=1,SUMIFS(Registros!$F$2:$F$6000,Registros!$A$2:$A$6000,"MOV",Registros!$B$2:$B$6000,$A3836),0)</f>
        <v>16.29</v>
      </c>
      <c r="I3836">
        <f>IF(COUNTIFS(Registros!$A$2:$A$6000,"CS",Registros!$B$2:$B$6000,$A3836)&gt;0,1,0)</f>
        <v>0</v>
      </c>
      <c r="J3836">
        <f>IF($I3836=1,SUMIFS(Registros!$I$2:$I$6000,Registros!$A$2:$A$6000,"CS",Registros!$B$2:$B$6000,$A3836),0)</f>
        <v>0</v>
      </c>
      <c r="K3836">
        <f>IF(COUNTIFS(Winback!$K$2:$K$300,$A3836)&gt;0,1,0)</f>
        <v>0</v>
      </c>
      <c r="L3836">
        <f>IF(AND($K3836=1,LEFT($A3836,3)="WB-"),SUMIFS(Winback!$D$2:$D$300,Winback!$K$2:$K$300,$A3836),0)</f>
        <v>0</v>
      </c>
      <c r="M3836">
        <f>IF(OR($E3836=1,$G3836=1,SUMIFS(Registros!$J$2:$J$6000,Registros!$B$2:$B$6000,$A3836)&gt;0),1,0)</f>
        <v>1</v>
      </c>
      <c r="N3836">
        <f>IF($J3836&gt;0,1,IF(COUNTIFS(Registros!$A$2:$A$6000,"CS",Registros!$B$2:$B$6000,$A3836,Registros!$K$2:$K$6000,"&lt;&gt;")&gt;0,1,0))</f>
        <v>0</v>
      </c>
      <c r="O3836" t="str">
        <f t="shared" si="295"/>
        <v>SOLO MÓVIL</v>
      </c>
      <c r="P3836" t="str">
        <f t="shared" si="296"/>
        <v>Ofrecer fijo + internet (FLBBTV)</v>
      </c>
      <c r="Q3836">
        <f t="shared" si="297"/>
        <v>16.29</v>
      </c>
      <c r="R3836">
        <f>IFERROR(VLOOKUP($A3836,Registros!$B$2:$G$6000,6,0),IFERROR(INDEX(Winback!$C$2:$C$300,MATCH($A3836,Winback!$K$2:$K$300,0)),""))</f>
        <v>0</v>
      </c>
      <c r="S3836" t="str">
        <f t="shared" si="298"/>
        <v>+MOV</v>
      </c>
      <c r="T3836">
        <f t="shared" si="299"/>
        <v>1</v>
      </c>
    </row>
    <row r="3837" spans="1:20" x14ac:dyDescent="0.35">
      <c r="A3837" t="s">
        <v>18900</v>
      </c>
      <c r="B3837" t="s">
        <v>18901</v>
      </c>
      <c r="C3837" t="s">
        <v>18902</v>
      </c>
      <c r="D3837" t="s">
        <v>18903</v>
      </c>
      <c r="E3837">
        <f>IF(COUNTIFS(Registros!$A$2:$A$6000,"NP",Registros!$B$2:$B$6000,$A3837)&gt;0,1,0)</f>
        <v>0</v>
      </c>
      <c r="F3837">
        <f>IF($E3837=1,SUMIFS(Registros!$F$2:$F$6000,Registros!$A$2:$A$6000,"NP",Registros!$B$2:$B$6000,$A3837),0)</f>
        <v>0</v>
      </c>
      <c r="G3837">
        <f>IF(COUNTIFS(Registros!$A$2:$A$6000,"MOV",Registros!$B$2:$B$6000,$A3837)&gt;0,1,0)</f>
        <v>1</v>
      </c>
      <c r="H3837">
        <f>IF($G3837=1,SUMIFS(Registros!$F$2:$F$6000,Registros!$A$2:$A$6000,"MOV",Registros!$B$2:$B$6000,$A3837),0)</f>
        <v>15</v>
      </c>
      <c r="I3837">
        <f>IF(COUNTIFS(Registros!$A$2:$A$6000,"CS",Registros!$B$2:$B$6000,$A3837)&gt;0,1,0)</f>
        <v>0</v>
      </c>
      <c r="J3837">
        <f>IF($I3837=1,SUMIFS(Registros!$I$2:$I$6000,Registros!$A$2:$A$6000,"CS",Registros!$B$2:$B$6000,$A3837),0)</f>
        <v>0</v>
      </c>
      <c r="K3837">
        <f>IF(COUNTIFS(Winback!$K$2:$K$300,$A3837)&gt;0,1,0)</f>
        <v>0</v>
      </c>
      <c r="L3837">
        <f>IF(AND($K3837=1,LEFT($A3837,3)="WB-"),SUMIFS(Winback!$D$2:$D$300,Winback!$K$2:$K$300,$A3837),0)</f>
        <v>0</v>
      </c>
      <c r="M3837">
        <f>IF(OR($E3837=1,$G3837=1,SUMIFS(Registros!$J$2:$J$6000,Registros!$B$2:$B$6000,$A3837)&gt;0),1,0)</f>
        <v>1</v>
      </c>
      <c r="N3837">
        <f>IF($J3837&gt;0,1,IF(COUNTIFS(Registros!$A$2:$A$6000,"CS",Registros!$B$2:$B$6000,$A3837,Registros!$K$2:$K$6000,"&lt;&gt;")&gt;0,1,0))</f>
        <v>0</v>
      </c>
      <c r="O3837" t="str">
        <f t="shared" si="295"/>
        <v>SOLO MÓVIL</v>
      </c>
      <c r="P3837" t="str">
        <f t="shared" si="296"/>
        <v>Ofrecer fijo + internet (FLBBTV)</v>
      </c>
      <c r="Q3837">
        <f t="shared" si="297"/>
        <v>15</v>
      </c>
      <c r="R3837">
        <f>IFERROR(VLOOKUP($A3837,Registros!$B$2:$G$6000,6,0),IFERROR(INDEX(Winback!$C$2:$C$300,MATCH($A3837,Winback!$K$2:$K$300,0)),""))</f>
        <v>0</v>
      </c>
      <c r="S3837" t="str">
        <f t="shared" si="298"/>
        <v>+MOV</v>
      </c>
      <c r="T3837">
        <f t="shared" si="299"/>
        <v>1</v>
      </c>
    </row>
    <row r="3838" spans="1:20" x14ac:dyDescent="0.35">
      <c r="A3838" t="s">
        <v>18905</v>
      </c>
      <c r="B3838" t="s">
        <v>18906</v>
      </c>
      <c r="C3838" t="s">
        <v>18907</v>
      </c>
      <c r="D3838" t="s">
        <v>18908</v>
      </c>
      <c r="E3838">
        <f>IF(COUNTIFS(Registros!$A$2:$A$6000,"NP",Registros!$B$2:$B$6000,$A3838)&gt;0,1,0)</f>
        <v>0</v>
      </c>
      <c r="F3838">
        <f>IF($E3838=1,SUMIFS(Registros!$F$2:$F$6000,Registros!$A$2:$A$6000,"NP",Registros!$B$2:$B$6000,$A3838),0)</f>
        <v>0</v>
      </c>
      <c r="G3838">
        <f>IF(COUNTIFS(Registros!$A$2:$A$6000,"MOV",Registros!$B$2:$B$6000,$A3838)&gt;0,1,0)</f>
        <v>1</v>
      </c>
      <c r="H3838">
        <f>IF($G3838=1,SUMIFS(Registros!$F$2:$F$6000,Registros!$A$2:$A$6000,"MOV",Registros!$B$2:$B$6000,$A3838),0)</f>
        <v>16.25</v>
      </c>
      <c r="I3838">
        <f>IF(COUNTIFS(Registros!$A$2:$A$6000,"CS",Registros!$B$2:$B$6000,$A3838)&gt;0,1,0)</f>
        <v>0</v>
      </c>
      <c r="J3838">
        <f>IF($I3838=1,SUMIFS(Registros!$I$2:$I$6000,Registros!$A$2:$A$6000,"CS",Registros!$B$2:$B$6000,$A3838),0)</f>
        <v>0</v>
      </c>
      <c r="K3838">
        <f>IF(COUNTIFS(Winback!$K$2:$K$300,$A3838)&gt;0,1,0)</f>
        <v>0</v>
      </c>
      <c r="L3838">
        <f>IF(AND($K3838=1,LEFT($A3838,3)="WB-"),SUMIFS(Winback!$D$2:$D$300,Winback!$K$2:$K$300,$A3838),0)</f>
        <v>0</v>
      </c>
      <c r="M3838">
        <f>IF(OR($E3838=1,$G3838=1,SUMIFS(Registros!$J$2:$J$6000,Registros!$B$2:$B$6000,$A3838)&gt;0),1,0)</f>
        <v>1</v>
      </c>
      <c r="N3838">
        <f>IF($J3838&gt;0,1,IF(COUNTIFS(Registros!$A$2:$A$6000,"CS",Registros!$B$2:$B$6000,$A3838,Registros!$K$2:$K$6000,"&lt;&gt;")&gt;0,1,0))</f>
        <v>0</v>
      </c>
      <c r="O3838" t="str">
        <f t="shared" si="295"/>
        <v>SOLO MÓVIL</v>
      </c>
      <c r="P3838" t="str">
        <f t="shared" si="296"/>
        <v>Ofrecer fijo + internet (FLBBTV)</v>
      </c>
      <c r="Q3838">
        <f t="shared" si="297"/>
        <v>16.25</v>
      </c>
      <c r="R3838">
        <f>IFERROR(VLOOKUP($A3838,Registros!$B$2:$G$6000,6,0),IFERROR(INDEX(Winback!$C$2:$C$300,MATCH($A3838,Winback!$K$2:$K$300,0)),""))</f>
        <v>0</v>
      </c>
      <c r="S3838" t="str">
        <f t="shared" si="298"/>
        <v>+MOV</v>
      </c>
      <c r="T3838">
        <f t="shared" si="299"/>
        <v>1</v>
      </c>
    </row>
    <row r="3839" spans="1:20" x14ac:dyDescent="0.35">
      <c r="A3839" t="s">
        <v>18910</v>
      </c>
      <c r="B3839" t="s">
        <v>18911</v>
      </c>
      <c r="C3839" t="s">
        <v>18912</v>
      </c>
      <c r="D3839" t="s">
        <v>18913</v>
      </c>
      <c r="E3839">
        <f>IF(COUNTIFS(Registros!$A$2:$A$6000,"NP",Registros!$B$2:$B$6000,$A3839)&gt;0,1,0)</f>
        <v>0</v>
      </c>
      <c r="F3839">
        <f>IF($E3839=1,SUMIFS(Registros!$F$2:$F$6000,Registros!$A$2:$A$6000,"NP",Registros!$B$2:$B$6000,$A3839),0)</f>
        <v>0</v>
      </c>
      <c r="G3839">
        <f>IF(COUNTIFS(Registros!$A$2:$A$6000,"MOV",Registros!$B$2:$B$6000,$A3839)&gt;0,1,0)</f>
        <v>1</v>
      </c>
      <c r="H3839">
        <f>IF($G3839=1,SUMIFS(Registros!$F$2:$F$6000,Registros!$A$2:$A$6000,"MOV",Registros!$B$2:$B$6000,$A3839),0)</f>
        <v>15</v>
      </c>
      <c r="I3839">
        <f>IF(COUNTIFS(Registros!$A$2:$A$6000,"CS",Registros!$B$2:$B$6000,$A3839)&gt;0,1,0)</f>
        <v>0</v>
      </c>
      <c r="J3839">
        <f>IF($I3839=1,SUMIFS(Registros!$I$2:$I$6000,Registros!$A$2:$A$6000,"CS",Registros!$B$2:$B$6000,$A3839),0)</f>
        <v>0</v>
      </c>
      <c r="K3839">
        <f>IF(COUNTIFS(Winback!$K$2:$K$300,$A3839)&gt;0,1,0)</f>
        <v>0</v>
      </c>
      <c r="L3839">
        <f>IF(AND($K3839=1,LEFT($A3839,3)="WB-"),SUMIFS(Winback!$D$2:$D$300,Winback!$K$2:$K$300,$A3839),0)</f>
        <v>0</v>
      </c>
      <c r="M3839">
        <f>IF(OR($E3839=1,$G3839=1,SUMIFS(Registros!$J$2:$J$6000,Registros!$B$2:$B$6000,$A3839)&gt;0),1,0)</f>
        <v>1</v>
      </c>
      <c r="N3839">
        <f>IF($J3839&gt;0,1,IF(COUNTIFS(Registros!$A$2:$A$6000,"CS",Registros!$B$2:$B$6000,$A3839,Registros!$K$2:$K$6000,"&lt;&gt;")&gt;0,1,0))</f>
        <v>0</v>
      </c>
      <c r="O3839" t="str">
        <f t="shared" si="295"/>
        <v>SOLO MÓVIL</v>
      </c>
      <c r="P3839" t="str">
        <f t="shared" si="296"/>
        <v>Ofrecer fijo + internet (FLBBTV)</v>
      </c>
      <c r="Q3839">
        <f t="shared" si="297"/>
        <v>15</v>
      </c>
      <c r="R3839">
        <f>IFERROR(VLOOKUP($A3839,Registros!$B$2:$G$6000,6,0),IFERROR(INDEX(Winback!$C$2:$C$300,MATCH($A3839,Winback!$K$2:$K$300,0)),""))</f>
        <v>0</v>
      </c>
      <c r="S3839" t="str">
        <f t="shared" si="298"/>
        <v>+MOV</v>
      </c>
      <c r="T3839">
        <f t="shared" si="299"/>
        <v>1</v>
      </c>
    </row>
    <row r="3840" spans="1:20" x14ac:dyDescent="0.35">
      <c r="A3840" t="s">
        <v>18915</v>
      </c>
      <c r="B3840" t="s">
        <v>18916</v>
      </c>
      <c r="C3840" t="s">
        <v>18917</v>
      </c>
      <c r="D3840" t="s">
        <v>18918</v>
      </c>
      <c r="E3840">
        <f>IF(COUNTIFS(Registros!$A$2:$A$6000,"NP",Registros!$B$2:$B$6000,$A3840)&gt;0,1,0)</f>
        <v>0</v>
      </c>
      <c r="F3840">
        <f>IF($E3840=1,SUMIFS(Registros!$F$2:$F$6000,Registros!$A$2:$A$6000,"NP",Registros!$B$2:$B$6000,$A3840),0)</f>
        <v>0</v>
      </c>
      <c r="G3840">
        <f>IF(COUNTIFS(Registros!$A$2:$A$6000,"MOV",Registros!$B$2:$B$6000,$A3840)&gt;0,1,0)</f>
        <v>1</v>
      </c>
      <c r="H3840">
        <f>IF($G3840=1,SUMIFS(Registros!$F$2:$F$6000,Registros!$A$2:$A$6000,"MOV",Registros!$B$2:$B$6000,$A3840),0)</f>
        <v>15</v>
      </c>
      <c r="I3840">
        <f>IF(COUNTIFS(Registros!$A$2:$A$6000,"CS",Registros!$B$2:$B$6000,$A3840)&gt;0,1,0)</f>
        <v>0</v>
      </c>
      <c r="J3840">
        <f>IF($I3840=1,SUMIFS(Registros!$I$2:$I$6000,Registros!$A$2:$A$6000,"CS",Registros!$B$2:$B$6000,$A3840),0)</f>
        <v>0</v>
      </c>
      <c r="K3840">
        <f>IF(COUNTIFS(Winback!$K$2:$K$300,$A3840)&gt;0,1,0)</f>
        <v>0</v>
      </c>
      <c r="L3840">
        <f>IF(AND($K3840=1,LEFT($A3840,3)="WB-"),SUMIFS(Winback!$D$2:$D$300,Winback!$K$2:$K$300,$A3840),0)</f>
        <v>0</v>
      </c>
      <c r="M3840">
        <f>IF(OR($E3840=1,$G3840=1,SUMIFS(Registros!$J$2:$J$6000,Registros!$B$2:$B$6000,$A3840)&gt;0),1,0)</f>
        <v>1</v>
      </c>
      <c r="N3840">
        <f>IF($J3840&gt;0,1,IF(COUNTIFS(Registros!$A$2:$A$6000,"CS",Registros!$B$2:$B$6000,$A3840,Registros!$K$2:$K$6000,"&lt;&gt;")&gt;0,1,0))</f>
        <v>0</v>
      </c>
      <c r="O3840" t="str">
        <f t="shared" si="295"/>
        <v>SOLO MÓVIL</v>
      </c>
      <c r="P3840" t="str">
        <f t="shared" si="296"/>
        <v>Ofrecer fijo + internet (FLBBTV)</v>
      </c>
      <c r="Q3840">
        <f t="shared" si="297"/>
        <v>15</v>
      </c>
      <c r="R3840">
        <f>IFERROR(VLOOKUP($A3840,Registros!$B$2:$G$6000,6,0),IFERROR(INDEX(Winback!$C$2:$C$300,MATCH($A3840,Winback!$K$2:$K$300,0)),""))</f>
        <v>0</v>
      </c>
      <c r="S3840" t="str">
        <f t="shared" si="298"/>
        <v>+MOV</v>
      </c>
      <c r="T3840">
        <f t="shared" si="299"/>
        <v>1</v>
      </c>
    </row>
    <row r="3841" spans="1:20" x14ac:dyDescent="0.35">
      <c r="A3841" t="s">
        <v>18920</v>
      </c>
      <c r="B3841" t="s">
        <v>18921</v>
      </c>
      <c r="C3841" t="s">
        <v>18922</v>
      </c>
      <c r="D3841" t="s">
        <v>18923</v>
      </c>
      <c r="E3841">
        <f>IF(COUNTIFS(Registros!$A$2:$A$6000,"NP",Registros!$B$2:$B$6000,$A3841)&gt;0,1,0)</f>
        <v>0</v>
      </c>
      <c r="F3841">
        <f>IF($E3841=1,SUMIFS(Registros!$F$2:$F$6000,Registros!$A$2:$A$6000,"NP",Registros!$B$2:$B$6000,$A3841),0)</f>
        <v>0</v>
      </c>
      <c r="G3841">
        <f>IF(COUNTIFS(Registros!$A$2:$A$6000,"MOV",Registros!$B$2:$B$6000,$A3841)&gt;0,1,0)</f>
        <v>1</v>
      </c>
      <c r="H3841">
        <f>IF($G3841=1,SUMIFS(Registros!$F$2:$F$6000,Registros!$A$2:$A$6000,"MOV",Registros!$B$2:$B$6000,$A3841),0)</f>
        <v>15</v>
      </c>
      <c r="I3841">
        <f>IF(COUNTIFS(Registros!$A$2:$A$6000,"CS",Registros!$B$2:$B$6000,$A3841)&gt;0,1,0)</f>
        <v>0</v>
      </c>
      <c r="J3841">
        <f>IF($I3841=1,SUMIFS(Registros!$I$2:$I$6000,Registros!$A$2:$A$6000,"CS",Registros!$B$2:$B$6000,$A3841),0)</f>
        <v>0</v>
      </c>
      <c r="K3841">
        <f>IF(COUNTIFS(Winback!$K$2:$K$300,$A3841)&gt;0,1,0)</f>
        <v>0</v>
      </c>
      <c r="L3841">
        <f>IF(AND($K3841=1,LEFT($A3841,3)="WB-"),SUMIFS(Winback!$D$2:$D$300,Winback!$K$2:$K$300,$A3841),0)</f>
        <v>0</v>
      </c>
      <c r="M3841">
        <f>IF(OR($E3841=1,$G3841=1,SUMIFS(Registros!$J$2:$J$6000,Registros!$B$2:$B$6000,$A3841)&gt;0),1,0)</f>
        <v>1</v>
      </c>
      <c r="N3841">
        <f>IF($J3841&gt;0,1,IF(COUNTIFS(Registros!$A$2:$A$6000,"CS",Registros!$B$2:$B$6000,$A3841,Registros!$K$2:$K$6000,"&lt;&gt;")&gt;0,1,0))</f>
        <v>0</v>
      </c>
      <c r="O3841" t="str">
        <f t="shared" si="295"/>
        <v>SOLO MÓVIL</v>
      </c>
      <c r="P3841" t="str">
        <f t="shared" si="296"/>
        <v>Ofrecer fijo + internet (FLBBTV)</v>
      </c>
      <c r="Q3841">
        <f t="shared" si="297"/>
        <v>15</v>
      </c>
      <c r="R3841">
        <f>IFERROR(VLOOKUP($A3841,Registros!$B$2:$G$6000,6,0),IFERROR(INDEX(Winback!$C$2:$C$300,MATCH($A3841,Winback!$K$2:$K$300,0)),""))</f>
        <v>0</v>
      </c>
      <c r="S3841" t="str">
        <f t="shared" si="298"/>
        <v>+MOV</v>
      </c>
      <c r="T3841">
        <f t="shared" si="299"/>
        <v>1</v>
      </c>
    </row>
    <row r="3842" spans="1:20" x14ac:dyDescent="0.35">
      <c r="A3842" t="s">
        <v>18925</v>
      </c>
      <c r="B3842" t="s">
        <v>18926</v>
      </c>
      <c r="C3842" t="s">
        <v>18927</v>
      </c>
      <c r="D3842" t="s">
        <v>18928</v>
      </c>
      <c r="E3842">
        <f>IF(COUNTIFS(Registros!$A$2:$A$6000,"NP",Registros!$B$2:$B$6000,$A3842)&gt;0,1,0)</f>
        <v>0</v>
      </c>
      <c r="F3842">
        <f>IF($E3842=1,SUMIFS(Registros!$F$2:$F$6000,Registros!$A$2:$A$6000,"NP",Registros!$B$2:$B$6000,$A3842),0)</f>
        <v>0</v>
      </c>
      <c r="G3842">
        <f>IF(COUNTIFS(Registros!$A$2:$A$6000,"MOV",Registros!$B$2:$B$6000,$A3842)&gt;0,1,0)</f>
        <v>1</v>
      </c>
      <c r="H3842">
        <f>IF($G3842=1,SUMIFS(Registros!$F$2:$F$6000,Registros!$A$2:$A$6000,"MOV",Registros!$B$2:$B$6000,$A3842),0)</f>
        <v>15</v>
      </c>
      <c r="I3842">
        <f>IF(COUNTIFS(Registros!$A$2:$A$6000,"CS",Registros!$B$2:$B$6000,$A3842)&gt;0,1,0)</f>
        <v>0</v>
      </c>
      <c r="J3842">
        <f>IF($I3842=1,SUMIFS(Registros!$I$2:$I$6000,Registros!$A$2:$A$6000,"CS",Registros!$B$2:$B$6000,$A3842),0)</f>
        <v>0</v>
      </c>
      <c r="K3842">
        <f>IF(COUNTIFS(Winback!$K$2:$K$300,$A3842)&gt;0,1,0)</f>
        <v>0</v>
      </c>
      <c r="L3842">
        <f>IF(AND($K3842=1,LEFT($A3842,3)="WB-"),SUMIFS(Winback!$D$2:$D$300,Winback!$K$2:$K$300,$A3842),0)</f>
        <v>0</v>
      </c>
      <c r="M3842">
        <f>IF(OR($E3842=1,$G3842=1,SUMIFS(Registros!$J$2:$J$6000,Registros!$B$2:$B$6000,$A3842)&gt;0),1,0)</f>
        <v>1</v>
      </c>
      <c r="N3842">
        <f>IF($J3842&gt;0,1,IF(COUNTIFS(Registros!$A$2:$A$6000,"CS",Registros!$B$2:$B$6000,$A3842,Registros!$K$2:$K$6000,"&lt;&gt;")&gt;0,1,0))</f>
        <v>0</v>
      </c>
      <c r="O3842" t="str">
        <f t="shared" ref="O3842:O3905" si="300">IF(AND($K3842=1,$E3842=0,$G3842=0,$I3842=0),"WINBACK",IF(AND($M3842=1,$N3842&gt;0),"CONVERGENTE",IF($M3842=1,"SOLO MÓVIL",IF($N3842&gt;0,"SOLO FIJO / INTERNET","SIN SERVICIOS"))))</f>
        <v>SOLO MÓVIL</v>
      </c>
      <c r="P3842" t="str">
        <f t="shared" ref="P3842:P3905" si="301">IF($O3842="WINBACK","Recuperar (winback)",IF($O3842="CONVERGENTE","Upgrade / más líneas",IF($O3842="SOLO MÓVIL","Ofrecer fijo + internet (FLBBTV)",IF($O3842="SOLO FIJO / INTERNET","Ofrecer línea móvil Nextphone","Oferta completa (móvil + fijo + internet)"))))</f>
        <v>Ofrecer fijo + internet (FLBBTV)</v>
      </c>
      <c r="Q3842">
        <f t="shared" ref="Q3842:Q3905" si="302">$F3842+$H3842+$L3842</f>
        <v>15</v>
      </c>
      <c r="R3842">
        <f>IFERROR(VLOOKUP($A3842,Registros!$B$2:$G$6000,6,0),IFERROR(INDEX(Winback!$C$2:$C$300,MATCH($A3842,Winback!$K$2:$K$300,0)),""))</f>
        <v>0</v>
      </c>
      <c r="S3842" t="str">
        <f t="shared" ref="S3842:S3905" si="303">IF($E3842=1,"NP","")&amp;IF($G3842=1,"+MOV","")&amp;IF($I3842=1,"+CS","")&amp;IF($K3842=1,"+WB","")</f>
        <v>+MOV</v>
      </c>
      <c r="T3842">
        <f t="shared" ref="T3842:T3905" si="304">$E3842+$G3842+$I3842+$K3842</f>
        <v>1</v>
      </c>
    </row>
    <row r="3843" spans="1:20" x14ac:dyDescent="0.35">
      <c r="A3843" t="s">
        <v>18930</v>
      </c>
      <c r="B3843" t="s">
        <v>18931</v>
      </c>
      <c r="C3843" t="s">
        <v>18932</v>
      </c>
      <c r="D3843" t="s">
        <v>18933</v>
      </c>
      <c r="E3843">
        <f>IF(COUNTIFS(Registros!$A$2:$A$6000,"NP",Registros!$B$2:$B$6000,$A3843)&gt;0,1,0)</f>
        <v>0</v>
      </c>
      <c r="F3843">
        <f>IF($E3843=1,SUMIFS(Registros!$F$2:$F$6000,Registros!$A$2:$A$6000,"NP",Registros!$B$2:$B$6000,$A3843),0)</f>
        <v>0</v>
      </c>
      <c r="G3843">
        <f>IF(COUNTIFS(Registros!$A$2:$A$6000,"MOV",Registros!$B$2:$B$6000,$A3843)&gt;0,1,0)</f>
        <v>1</v>
      </c>
      <c r="H3843">
        <f>IF($G3843=1,SUMIFS(Registros!$F$2:$F$6000,Registros!$A$2:$A$6000,"MOV",Registros!$B$2:$B$6000,$A3843),0)</f>
        <v>15</v>
      </c>
      <c r="I3843">
        <f>IF(COUNTIFS(Registros!$A$2:$A$6000,"CS",Registros!$B$2:$B$6000,$A3843)&gt;0,1,0)</f>
        <v>0</v>
      </c>
      <c r="J3843">
        <f>IF($I3843=1,SUMIFS(Registros!$I$2:$I$6000,Registros!$A$2:$A$6000,"CS",Registros!$B$2:$B$6000,$A3843),0)</f>
        <v>0</v>
      </c>
      <c r="K3843">
        <f>IF(COUNTIFS(Winback!$K$2:$K$300,$A3843)&gt;0,1,0)</f>
        <v>0</v>
      </c>
      <c r="L3843">
        <f>IF(AND($K3843=1,LEFT($A3843,3)="WB-"),SUMIFS(Winback!$D$2:$D$300,Winback!$K$2:$K$300,$A3843),0)</f>
        <v>0</v>
      </c>
      <c r="M3843">
        <f>IF(OR($E3843=1,$G3843=1,SUMIFS(Registros!$J$2:$J$6000,Registros!$B$2:$B$6000,$A3843)&gt;0),1,0)</f>
        <v>1</v>
      </c>
      <c r="N3843">
        <f>IF($J3843&gt;0,1,IF(COUNTIFS(Registros!$A$2:$A$6000,"CS",Registros!$B$2:$B$6000,$A3843,Registros!$K$2:$K$6000,"&lt;&gt;")&gt;0,1,0))</f>
        <v>0</v>
      </c>
      <c r="O3843" t="str">
        <f t="shared" si="300"/>
        <v>SOLO MÓVIL</v>
      </c>
      <c r="P3843" t="str">
        <f t="shared" si="301"/>
        <v>Ofrecer fijo + internet (FLBBTV)</v>
      </c>
      <c r="Q3843">
        <f t="shared" si="302"/>
        <v>15</v>
      </c>
      <c r="R3843">
        <f>IFERROR(VLOOKUP($A3843,Registros!$B$2:$G$6000,6,0),IFERROR(INDEX(Winback!$C$2:$C$300,MATCH($A3843,Winback!$K$2:$K$300,0)),""))</f>
        <v>0</v>
      </c>
      <c r="S3843" t="str">
        <f t="shared" si="303"/>
        <v>+MOV</v>
      </c>
      <c r="T3843">
        <f t="shared" si="304"/>
        <v>1</v>
      </c>
    </row>
    <row r="3844" spans="1:20" x14ac:dyDescent="0.35">
      <c r="A3844" t="s">
        <v>18935</v>
      </c>
      <c r="B3844" t="s">
        <v>18936</v>
      </c>
      <c r="C3844" t="s">
        <v>18937</v>
      </c>
      <c r="D3844" t="s">
        <v>18938</v>
      </c>
      <c r="E3844">
        <f>IF(COUNTIFS(Registros!$A$2:$A$6000,"NP",Registros!$B$2:$B$6000,$A3844)&gt;0,1,0)</f>
        <v>0</v>
      </c>
      <c r="F3844">
        <f>IF($E3844=1,SUMIFS(Registros!$F$2:$F$6000,Registros!$A$2:$A$6000,"NP",Registros!$B$2:$B$6000,$A3844),0)</f>
        <v>0</v>
      </c>
      <c r="G3844">
        <f>IF(COUNTIFS(Registros!$A$2:$A$6000,"MOV",Registros!$B$2:$B$6000,$A3844)&gt;0,1,0)</f>
        <v>1</v>
      </c>
      <c r="H3844">
        <f>IF($G3844=1,SUMIFS(Registros!$F$2:$F$6000,Registros!$A$2:$A$6000,"MOV",Registros!$B$2:$B$6000,$A3844),0)</f>
        <v>15</v>
      </c>
      <c r="I3844">
        <f>IF(COUNTIFS(Registros!$A$2:$A$6000,"CS",Registros!$B$2:$B$6000,$A3844)&gt;0,1,0)</f>
        <v>0</v>
      </c>
      <c r="J3844">
        <f>IF($I3844=1,SUMIFS(Registros!$I$2:$I$6000,Registros!$A$2:$A$6000,"CS",Registros!$B$2:$B$6000,$A3844),0)</f>
        <v>0</v>
      </c>
      <c r="K3844">
        <f>IF(COUNTIFS(Winback!$K$2:$K$300,$A3844)&gt;0,1,0)</f>
        <v>0</v>
      </c>
      <c r="L3844">
        <f>IF(AND($K3844=1,LEFT($A3844,3)="WB-"),SUMIFS(Winback!$D$2:$D$300,Winback!$K$2:$K$300,$A3844),0)</f>
        <v>0</v>
      </c>
      <c r="M3844">
        <f>IF(OR($E3844=1,$G3844=1,SUMIFS(Registros!$J$2:$J$6000,Registros!$B$2:$B$6000,$A3844)&gt;0),1,0)</f>
        <v>1</v>
      </c>
      <c r="N3844">
        <f>IF($J3844&gt;0,1,IF(COUNTIFS(Registros!$A$2:$A$6000,"CS",Registros!$B$2:$B$6000,$A3844,Registros!$K$2:$K$6000,"&lt;&gt;")&gt;0,1,0))</f>
        <v>0</v>
      </c>
      <c r="O3844" t="str">
        <f t="shared" si="300"/>
        <v>SOLO MÓVIL</v>
      </c>
      <c r="P3844" t="str">
        <f t="shared" si="301"/>
        <v>Ofrecer fijo + internet (FLBBTV)</v>
      </c>
      <c r="Q3844">
        <f t="shared" si="302"/>
        <v>15</v>
      </c>
      <c r="R3844">
        <f>IFERROR(VLOOKUP($A3844,Registros!$B$2:$G$6000,6,0),IFERROR(INDEX(Winback!$C$2:$C$300,MATCH($A3844,Winback!$K$2:$K$300,0)),""))</f>
        <v>0</v>
      </c>
      <c r="S3844" t="str">
        <f t="shared" si="303"/>
        <v>+MOV</v>
      </c>
      <c r="T3844">
        <f t="shared" si="304"/>
        <v>1</v>
      </c>
    </row>
    <row r="3845" spans="1:20" x14ac:dyDescent="0.35">
      <c r="A3845" t="s">
        <v>18940</v>
      </c>
      <c r="B3845" t="s">
        <v>18941</v>
      </c>
      <c r="C3845" t="s">
        <v>18942</v>
      </c>
      <c r="D3845" t="s">
        <v>18943</v>
      </c>
      <c r="E3845">
        <f>IF(COUNTIFS(Registros!$A$2:$A$6000,"NP",Registros!$B$2:$B$6000,$A3845)&gt;0,1,0)</f>
        <v>0</v>
      </c>
      <c r="F3845">
        <f>IF($E3845=1,SUMIFS(Registros!$F$2:$F$6000,Registros!$A$2:$A$6000,"NP",Registros!$B$2:$B$6000,$A3845),0)</f>
        <v>0</v>
      </c>
      <c r="G3845">
        <f>IF(COUNTIFS(Registros!$A$2:$A$6000,"MOV",Registros!$B$2:$B$6000,$A3845)&gt;0,1,0)</f>
        <v>1</v>
      </c>
      <c r="H3845">
        <f>IF($G3845=1,SUMIFS(Registros!$F$2:$F$6000,Registros!$A$2:$A$6000,"MOV",Registros!$B$2:$B$6000,$A3845),0)</f>
        <v>0</v>
      </c>
      <c r="I3845">
        <f>IF(COUNTIFS(Registros!$A$2:$A$6000,"CS",Registros!$B$2:$B$6000,$A3845)&gt;0,1,0)</f>
        <v>0</v>
      </c>
      <c r="J3845">
        <f>IF($I3845=1,SUMIFS(Registros!$I$2:$I$6000,Registros!$A$2:$A$6000,"CS",Registros!$B$2:$B$6000,$A3845),0)</f>
        <v>0</v>
      </c>
      <c r="K3845">
        <f>IF(COUNTIFS(Winback!$K$2:$K$300,$A3845)&gt;0,1,0)</f>
        <v>0</v>
      </c>
      <c r="L3845">
        <f>IF(AND($K3845=1,LEFT($A3845,3)="WB-"),SUMIFS(Winback!$D$2:$D$300,Winback!$K$2:$K$300,$A3845),0)</f>
        <v>0</v>
      </c>
      <c r="M3845">
        <f>IF(OR($E3845=1,$G3845=1,SUMIFS(Registros!$J$2:$J$6000,Registros!$B$2:$B$6000,$A3845)&gt;0),1,0)</f>
        <v>1</v>
      </c>
      <c r="N3845">
        <f>IF($J3845&gt;0,1,IF(COUNTIFS(Registros!$A$2:$A$6000,"CS",Registros!$B$2:$B$6000,$A3845,Registros!$K$2:$K$6000,"&lt;&gt;")&gt;0,1,0))</f>
        <v>0</v>
      </c>
      <c r="O3845" t="str">
        <f t="shared" si="300"/>
        <v>SOLO MÓVIL</v>
      </c>
      <c r="P3845" t="str">
        <f t="shared" si="301"/>
        <v>Ofrecer fijo + internet (FLBBTV)</v>
      </c>
      <c r="Q3845">
        <f t="shared" si="302"/>
        <v>0</v>
      </c>
      <c r="R3845">
        <f>IFERROR(VLOOKUP($A3845,Registros!$B$2:$G$6000,6,0),IFERROR(INDEX(Winback!$C$2:$C$300,MATCH($A3845,Winback!$K$2:$K$300,0)),""))</f>
        <v>0</v>
      </c>
      <c r="S3845" t="str">
        <f t="shared" si="303"/>
        <v>+MOV</v>
      </c>
      <c r="T3845">
        <f t="shared" si="304"/>
        <v>1</v>
      </c>
    </row>
    <row r="3846" spans="1:20" x14ac:dyDescent="0.35">
      <c r="A3846" t="s">
        <v>18944</v>
      </c>
      <c r="B3846" t="s">
        <v>18945</v>
      </c>
      <c r="C3846" t="s">
        <v>18946</v>
      </c>
      <c r="D3846" t="s">
        <v>18947</v>
      </c>
      <c r="E3846">
        <f>IF(COUNTIFS(Registros!$A$2:$A$6000,"NP",Registros!$B$2:$B$6000,$A3846)&gt;0,1,0)</f>
        <v>0</v>
      </c>
      <c r="F3846">
        <f>IF($E3846=1,SUMIFS(Registros!$F$2:$F$6000,Registros!$A$2:$A$6000,"NP",Registros!$B$2:$B$6000,$A3846),0)</f>
        <v>0</v>
      </c>
      <c r="G3846">
        <f>IF(COUNTIFS(Registros!$A$2:$A$6000,"MOV",Registros!$B$2:$B$6000,$A3846)&gt;0,1,0)</f>
        <v>1</v>
      </c>
      <c r="H3846">
        <f>IF($G3846=1,SUMIFS(Registros!$F$2:$F$6000,Registros!$A$2:$A$6000,"MOV",Registros!$B$2:$B$6000,$A3846),0)</f>
        <v>0</v>
      </c>
      <c r="I3846">
        <f>IF(COUNTIFS(Registros!$A$2:$A$6000,"CS",Registros!$B$2:$B$6000,$A3846)&gt;0,1,0)</f>
        <v>0</v>
      </c>
      <c r="J3846">
        <f>IF($I3846=1,SUMIFS(Registros!$I$2:$I$6000,Registros!$A$2:$A$6000,"CS",Registros!$B$2:$B$6000,$A3846),0)</f>
        <v>0</v>
      </c>
      <c r="K3846">
        <f>IF(COUNTIFS(Winback!$K$2:$K$300,$A3846)&gt;0,1,0)</f>
        <v>0</v>
      </c>
      <c r="L3846">
        <f>IF(AND($K3846=1,LEFT($A3846,3)="WB-"),SUMIFS(Winback!$D$2:$D$300,Winback!$K$2:$K$300,$A3846),0)</f>
        <v>0</v>
      </c>
      <c r="M3846">
        <f>IF(OR($E3846=1,$G3846=1,SUMIFS(Registros!$J$2:$J$6000,Registros!$B$2:$B$6000,$A3846)&gt;0),1,0)</f>
        <v>1</v>
      </c>
      <c r="N3846">
        <f>IF($J3846&gt;0,1,IF(COUNTIFS(Registros!$A$2:$A$6000,"CS",Registros!$B$2:$B$6000,$A3846,Registros!$K$2:$K$6000,"&lt;&gt;")&gt;0,1,0))</f>
        <v>0</v>
      </c>
      <c r="O3846" t="str">
        <f t="shared" si="300"/>
        <v>SOLO MÓVIL</v>
      </c>
      <c r="P3846" t="str">
        <f t="shared" si="301"/>
        <v>Ofrecer fijo + internet (FLBBTV)</v>
      </c>
      <c r="Q3846">
        <f t="shared" si="302"/>
        <v>0</v>
      </c>
      <c r="R3846">
        <f>IFERROR(VLOOKUP($A3846,Registros!$B$2:$G$6000,6,0),IFERROR(INDEX(Winback!$C$2:$C$300,MATCH($A3846,Winback!$K$2:$K$300,0)),""))</f>
        <v>0</v>
      </c>
      <c r="S3846" t="str">
        <f t="shared" si="303"/>
        <v>+MOV</v>
      </c>
      <c r="T3846">
        <f t="shared" si="304"/>
        <v>1</v>
      </c>
    </row>
    <row r="3847" spans="1:20" x14ac:dyDescent="0.35">
      <c r="A3847" t="s">
        <v>18948</v>
      </c>
      <c r="B3847" t="s">
        <v>18949</v>
      </c>
      <c r="C3847" t="s">
        <v>18950</v>
      </c>
      <c r="D3847" t="s">
        <v>18951</v>
      </c>
      <c r="E3847">
        <f>IF(COUNTIFS(Registros!$A$2:$A$6000,"NP",Registros!$B$2:$B$6000,$A3847)&gt;0,1,0)</f>
        <v>0</v>
      </c>
      <c r="F3847">
        <f>IF($E3847=1,SUMIFS(Registros!$F$2:$F$6000,Registros!$A$2:$A$6000,"NP",Registros!$B$2:$B$6000,$A3847),0)</f>
        <v>0</v>
      </c>
      <c r="G3847">
        <f>IF(COUNTIFS(Registros!$A$2:$A$6000,"MOV",Registros!$B$2:$B$6000,$A3847)&gt;0,1,0)</f>
        <v>1</v>
      </c>
      <c r="H3847">
        <f>IF($G3847=1,SUMIFS(Registros!$F$2:$F$6000,Registros!$A$2:$A$6000,"MOV",Registros!$B$2:$B$6000,$A3847),0)</f>
        <v>15</v>
      </c>
      <c r="I3847">
        <f>IF(COUNTIFS(Registros!$A$2:$A$6000,"CS",Registros!$B$2:$B$6000,$A3847)&gt;0,1,0)</f>
        <v>0</v>
      </c>
      <c r="J3847">
        <f>IF($I3847=1,SUMIFS(Registros!$I$2:$I$6000,Registros!$A$2:$A$6000,"CS",Registros!$B$2:$B$6000,$A3847),0)</f>
        <v>0</v>
      </c>
      <c r="K3847">
        <f>IF(COUNTIFS(Winback!$K$2:$K$300,$A3847)&gt;0,1,0)</f>
        <v>0</v>
      </c>
      <c r="L3847">
        <f>IF(AND($K3847=1,LEFT($A3847,3)="WB-"),SUMIFS(Winback!$D$2:$D$300,Winback!$K$2:$K$300,$A3847),0)</f>
        <v>0</v>
      </c>
      <c r="M3847">
        <f>IF(OR($E3847=1,$G3847=1,SUMIFS(Registros!$J$2:$J$6000,Registros!$B$2:$B$6000,$A3847)&gt;0),1,0)</f>
        <v>1</v>
      </c>
      <c r="N3847">
        <f>IF($J3847&gt;0,1,IF(COUNTIFS(Registros!$A$2:$A$6000,"CS",Registros!$B$2:$B$6000,$A3847,Registros!$K$2:$K$6000,"&lt;&gt;")&gt;0,1,0))</f>
        <v>0</v>
      </c>
      <c r="O3847" t="str">
        <f t="shared" si="300"/>
        <v>SOLO MÓVIL</v>
      </c>
      <c r="P3847" t="str">
        <f t="shared" si="301"/>
        <v>Ofrecer fijo + internet (FLBBTV)</v>
      </c>
      <c r="Q3847">
        <f t="shared" si="302"/>
        <v>15</v>
      </c>
      <c r="R3847">
        <f>IFERROR(VLOOKUP($A3847,Registros!$B$2:$G$6000,6,0),IFERROR(INDEX(Winback!$C$2:$C$300,MATCH($A3847,Winback!$K$2:$K$300,0)),""))</f>
        <v>0</v>
      </c>
      <c r="S3847" t="str">
        <f t="shared" si="303"/>
        <v>+MOV</v>
      </c>
      <c r="T3847">
        <f t="shared" si="304"/>
        <v>1</v>
      </c>
    </row>
    <row r="3848" spans="1:20" x14ac:dyDescent="0.35">
      <c r="A3848" t="s">
        <v>18953</v>
      </c>
      <c r="B3848" t="s">
        <v>18954</v>
      </c>
      <c r="C3848" t="s">
        <v>18955</v>
      </c>
      <c r="D3848" t="s">
        <v>18956</v>
      </c>
      <c r="E3848">
        <f>IF(COUNTIFS(Registros!$A$2:$A$6000,"NP",Registros!$B$2:$B$6000,$A3848)&gt;0,1,0)</f>
        <v>0</v>
      </c>
      <c r="F3848">
        <f>IF($E3848=1,SUMIFS(Registros!$F$2:$F$6000,Registros!$A$2:$A$6000,"NP",Registros!$B$2:$B$6000,$A3848),0)</f>
        <v>0</v>
      </c>
      <c r="G3848">
        <f>IF(COUNTIFS(Registros!$A$2:$A$6000,"MOV",Registros!$B$2:$B$6000,$A3848)&gt;0,1,0)</f>
        <v>1</v>
      </c>
      <c r="H3848">
        <f>IF($G3848=1,SUMIFS(Registros!$F$2:$F$6000,Registros!$A$2:$A$6000,"MOV",Registros!$B$2:$B$6000,$A3848),0)</f>
        <v>16.940000000000001</v>
      </c>
      <c r="I3848">
        <f>IF(COUNTIFS(Registros!$A$2:$A$6000,"CS",Registros!$B$2:$B$6000,$A3848)&gt;0,1,0)</f>
        <v>0</v>
      </c>
      <c r="J3848">
        <f>IF($I3848=1,SUMIFS(Registros!$I$2:$I$6000,Registros!$A$2:$A$6000,"CS",Registros!$B$2:$B$6000,$A3848),0)</f>
        <v>0</v>
      </c>
      <c r="K3848">
        <f>IF(COUNTIFS(Winback!$K$2:$K$300,$A3848)&gt;0,1,0)</f>
        <v>0</v>
      </c>
      <c r="L3848">
        <f>IF(AND($K3848=1,LEFT($A3848,3)="WB-"),SUMIFS(Winback!$D$2:$D$300,Winback!$K$2:$K$300,$A3848),0)</f>
        <v>0</v>
      </c>
      <c r="M3848">
        <f>IF(OR($E3848=1,$G3848=1,SUMIFS(Registros!$J$2:$J$6000,Registros!$B$2:$B$6000,$A3848)&gt;0),1,0)</f>
        <v>1</v>
      </c>
      <c r="N3848">
        <f>IF($J3848&gt;0,1,IF(COUNTIFS(Registros!$A$2:$A$6000,"CS",Registros!$B$2:$B$6000,$A3848,Registros!$K$2:$K$6000,"&lt;&gt;")&gt;0,1,0))</f>
        <v>0</v>
      </c>
      <c r="O3848" t="str">
        <f t="shared" si="300"/>
        <v>SOLO MÓVIL</v>
      </c>
      <c r="P3848" t="str">
        <f t="shared" si="301"/>
        <v>Ofrecer fijo + internet (FLBBTV)</v>
      </c>
      <c r="Q3848">
        <f t="shared" si="302"/>
        <v>16.940000000000001</v>
      </c>
      <c r="R3848">
        <f>IFERROR(VLOOKUP($A3848,Registros!$B$2:$G$6000,6,0),IFERROR(INDEX(Winback!$C$2:$C$300,MATCH($A3848,Winback!$K$2:$K$300,0)),""))</f>
        <v>0</v>
      </c>
      <c r="S3848" t="str">
        <f t="shared" si="303"/>
        <v>+MOV</v>
      </c>
      <c r="T3848">
        <f t="shared" si="304"/>
        <v>1</v>
      </c>
    </row>
    <row r="3849" spans="1:20" x14ac:dyDescent="0.35">
      <c r="A3849" t="s">
        <v>18957</v>
      </c>
      <c r="B3849" t="s">
        <v>18958</v>
      </c>
      <c r="C3849" t="s">
        <v>18959</v>
      </c>
      <c r="D3849" t="s">
        <v>18960</v>
      </c>
      <c r="E3849">
        <f>IF(COUNTIFS(Registros!$A$2:$A$6000,"NP",Registros!$B$2:$B$6000,$A3849)&gt;0,1,0)</f>
        <v>0</v>
      </c>
      <c r="F3849">
        <f>IF($E3849=1,SUMIFS(Registros!$F$2:$F$6000,Registros!$A$2:$A$6000,"NP",Registros!$B$2:$B$6000,$A3849),0)</f>
        <v>0</v>
      </c>
      <c r="G3849">
        <f>IF(COUNTIFS(Registros!$A$2:$A$6000,"MOV",Registros!$B$2:$B$6000,$A3849)&gt;0,1,0)</f>
        <v>1</v>
      </c>
      <c r="H3849">
        <f>IF($G3849=1,SUMIFS(Registros!$F$2:$F$6000,Registros!$A$2:$A$6000,"MOV",Registros!$B$2:$B$6000,$A3849),0)</f>
        <v>17.579999999999998</v>
      </c>
      <c r="I3849">
        <f>IF(COUNTIFS(Registros!$A$2:$A$6000,"CS",Registros!$B$2:$B$6000,$A3849)&gt;0,1,0)</f>
        <v>0</v>
      </c>
      <c r="J3849">
        <f>IF($I3849=1,SUMIFS(Registros!$I$2:$I$6000,Registros!$A$2:$A$6000,"CS",Registros!$B$2:$B$6000,$A3849),0)</f>
        <v>0</v>
      </c>
      <c r="K3849">
        <f>IF(COUNTIFS(Winback!$K$2:$K$300,$A3849)&gt;0,1,0)</f>
        <v>0</v>
      </c>
      <c r="L3849">
        <f>IF(AND($K3849=1,LEFT($A3849,3)="WB-"),SUMIFS(Winback!$D$2:$D$300,Winback!$K$2:$K$300,$A3849),0)</f>
        <v>0</v>
      </c>
      <c r="M3849">
        <f>IF(OR($E3849=1,$G3849=1,SUMIFS(Registros!$J$2:$J$6000,Registros!$B$2:$B$6000,$A3849)&gt;0),1,0)</f>
        <v>1</v>
      </c>
      <c r="N3849">
        <f>IF($J3849&gt;0,1,IF(COUNTIFS(Registros!$A$2:$A$6000,"CS",Registros!$B$2:$B$6000,$A3849,Registros!$K$2:$K$6000,"&lt;&gt;")&gt;0,1,0))</f>
        <v>0</v>
      </c>
      <c r="O3849" t="str">
        <f t="shared" si="300"/>
        <v>SOLO MÓVIL</v>
      </c>
      <c r="P3849" t="str">
        <f t="shared" si="301"/>
        <v>Ofrecer fijo + internet (FLBBTV)</v>
      </c>
      <c r="Q3849">
        <f t="shared" si="302"/>
        <v>17.579999999999998</v>
      </c>
      <c r="R3849">
        <f>IFERROR(VLOOKUP($A3849,Registros!$B$2:$G$6000,6,0),IFERROR(INDEX(Winback!$C$2:$C$300,MATCH($A3849,Winback!$K$2:$K$300,0)),""))</f>
        <v>0</v>
      </c>
      <c r="S3849" t="str">
        <f t="shared" si="303"/>
        <v>+MOV</v>
      </c>
      <c r="T3849">
        <f t="shared" si="304"/>
        <v>1</v>
      </c>
    </row>
    <row r="3850" spans="1:20" x14ac:dyDescent="0.35">
      <c r="A3850" t="s">
        <v>18961</v>
      </c>
      <c r="B3850" t="s">
        <v>18962</v>
      </c>
      <c r="C3850" t="s">
        <v>18963</v>
      </c>
      <c r="D3850" t="s">
        <v>18964</v>
      </c>
      <c r="E3850">
        <f>IF(COUNTIFS(Registros!$A$2:$A$6000,"NP",Registros!$B$2:$B$6000,$A3850)&gt;0,1,0)</f>
        <v>0</v>
      </c>
      <c r="F3850">
        <f>IF($E3850=1,SUMIFS(Registros!$F$2:$F$6000,Registros!$A$2:$A$6000,"NP",Registros!$B$2:$B$6000,$A3850),0)</f>
        <v>0</v>
      </c>
      <c r="G3850">
        <f>IF(COUNTIFS(Registros!$A$2:$A$6000,"MOV",Registros!$B$2:$B$6000,$A3850)&gt;0,1,0)</f>
        <v>1</v>
      </c>
      <c r="H3850">
        <f>IF($G3850=1,SUMIFS(Registros!$F$2:$F$6000,Registros!$A$2:$A$6000,"MOV",Registros!$B$2:$B$6000,$A3850),0)</f>
        <v>20</v>
      </c>
      <c r="I3850">
        <f>IF(COUNTIFS(Registros!$A$2:$A$6000,"CS",Registros!$B$2:$B$6000,$A3850)&gt;0,1,0)</f>
        <v>0</v>
      </c>
      <c r="J3850">
        <f>IF($I3850=1,SUMIFS(Registros!$I$2:$I$6000,Registros!$A$2:$A$6000,"CS",Registros!$B$2:$B$6000,$A3850),0)</f>
        <v>0</v>
      </c>
      <c r="K3850">
        <f>IF(COUNTIFS(Winback!$K$2:$K$300,$A3850)&gt;0,1,0)</f>
        <v>0</v>
      </c>
      <c r="L3850">
        <f>IF(AND($K3850=1,LEFT($A3850,3)="WB-"),SUMIFS(Winback!$D$2:$D$300,Winback!$K$2:$K$300,$A3850),0)</f>
        <v>0</v>
      </c>
      <c r="M3850">
        <f>IF(OR($E3850=1,$G3850=1,SUMIFS(Registros!$J$2:$J$6000,Registros!$B$2:$B$6000,$A3850)&gt;0),1,0)</f>
        <v>1</v>
      </c>
      <c r="N3850">
        <f>IF($J3850&gt;0,1,IF(COUNTIFS(Registros!$A$2:$A$6000,"CS",Registros!$B$2:$B$6000,$A3850,Registros!$K$2:$K$6000,"&lt;&gt;")&gt;0,1,0))</f>
        <v>0</v>
      </c>
      <c r="O3850" t="str">
        <f t="shared" si="300"/>
        <v>SOLO MÓVIL</v>
      </c>
      <c r="P3850" t="str">
        <f t="shared" si="301"/>
        <v>Ofrecer fijo + internet (FLBBTV)</v>
      </c>
      <c r="Q3850">
        <f t="shared" si="302"/>
        <v>20</v>
      </c>
      <c r="R3850">
        <f>IFERROR(VLOOKUP($A3850,Registros!$B$2:$G$6000,6,0),IFERROR(INDEX(Winback!$C$2:$C$300,MATCH($A3850,Winback!$K$2:$K$300,0)),""))</f>
        <v>0</v>
      </c>
      <c r="S3850" t="str">
        <f t="shared" si="303"/>
        <v>+MOV</v>
      </c>
      <c r="T3850">
        <f t="shared" si="304"/>
        <v>1</v>
      </c>
    </row>
    <row r="3851" spans="1:20" x14ac:dyDescent="0.35">
      <c r="A3851" t="s">
        <v>18966</v>
      </c>
      <c r="B3851" t="s">
        <v>18967</v>
      </c>
      <c r="C3851" t="s">
        <v>18968</v>
      </c>
      <c r="D3851" t="s">
        <v>18969</v>
      </c>
      <c r="E3851">
        <f>IF(COUNTIFS(Registros!$A$2:$A$6000,"NP",Registros!$B$2:$B$6000,$A3851)&gt;0,1,0)</f>
        <v>0</v>
      </c>
      <c r="F3851">
        <f>IF($E3851=1,SUMIFS(Registros!$F$2:$F$6000,Registros!$A$2:$A$6000,"NP",Registros!$B$2:$B$6000,$A3851),0)</f>
        <v>0</v>
      </c>
      <c r="G3851">
        <f>IF(COUNTIFS(Registros!$A$2:$A$6000,"MOV",Registros!$B$2:$B$6000,$A3851)&gt;0,1,0)</f>
        <v>1</v>
      </c>
      <c r="H3851">
        <f>IF($G3851=1,SUMIFS(Registros!$F$2:$F$6000,Registros!$A$2:$A$6000,"MOV",Registros!$B$2:$B$6000,$A3851),0)</f>
        <v>16.29</v>
      </c>
      <c r="I3851">
        <f>IF(COUNTIFS(Registros!$A$2:$A$6000,"CS",Registros!$B$2:$B$6000,$A3851)&gt;0,1,0)</f>
        <v>0</v>
      </c>
      <c r="J3851">
        <f>IF($I3851=1,SUMIFS(Registros!$I$2:$I$6000,Registros!$A$2:$A$6000,"CS",Registros!$B$2:$B$6000,$A3851),0)</f>
        <v>0</v>
      </c>
      <c r="K3851">
        <f>IF(COUNTIFS(Winback!$K$2:$K$300,$A3851)&gt;0,1,0)</f>
        <v>0</v>
      </c>
      <c r="L3851">
        <f>IF(AND($K3851=1,LEFT($A3851,3)="WB-"),SUMIFS(Winback!$D$2:$D$300,Winback!$K$2:$K$300,$A3851),0)</f>
        <v>0</v>
      </c>
      <c r="M3851">
        <f>IF(OR($E3851=1,$G3851=1,SUMIFS(Registros!$J$2:$J$6000,Registros!$B$2:$B$6000,$A3851)&gt;0),1,0)</f>
        <v>1</v>
      </c>
      <c r="N3851">
        <f>IF($J3851&gt;0,1,IF(COUNTIFS(Registros!$A$2:$A$6000,"CS",Registros!$B$2:$B$6000,$A3851,Registros!$K$2:$K$6000,"&lt;&gt;")&gt;0,1,0))</f>
        <v>0</v>
      </c>
      <c r="O3851" t="str">
        <f t="shared" si="300"/>
        <v>SOLO MÓVIL</v>
      </c>
      <c r="P3851" t="str">
        <f t="shared" si="301"/>
        <v>Ofrecer fijo + internet (FLBBTV)</v>
      </c>
      <c r="Q3851">
        <f t="shared" si="302"/>
        <v>16.29</v>
      </c>
      <c r="R3851">
        <f>IFERROR(VLOOKUP($A3851,Registros!$B$2:$G$6000,6,0),IFERROR(INDEX(Winback!$C$2:$C$300,MATCH($A3851,Winback!$K$2:$K$300,0)),""))</f>
        <v>0</v>
      </c>
      <c r="S3851" t="str">
        <f t="shared" si="303"/>
        <v>+MOV</v>
      </c>
      <c r="T3851">
        <f t="shared" si="304"/>
        <v>1</v>
      </c>
    </row>
    <row r="3852" spans="1:20" x14ac:dyDescent="0.35">
      <c r="A3852" t="s">
        <v>18970</v>
      </c>
      <c r="B3852" t="s">
        <v>18971</v>
      </c>
      <c r="C3852" t="s">
        <v>18972</v>
      </c>
      <c r="D3852" t="s">
        <v>18973</v>
      </c>
      <c r="E3852">
        <f>IF(COUNTIFS(Registros!$A$2:$A$6000,"NP",Registros!$B$2:$B$6000,$A3852)&gt;0,1,0)</f>
        <v>0</v>
      </c>
      <c r="F3852">
        <f>IF($E3852=1,SUMIFS(Registros!$F$2:$F$6000,Registros!$A$2:$A$6000,"NP",Registros!$B$2:$B$6000,$A3852),0)</f>
        <v>0</v>
      </c>
      <c r="G3852">
        <f>IF(COUNTIFS(Registros!$A$2:$A$6000,"MOV",Registros!$B$2:$B$6000,$A3852)&gt;0,1,0)</f>
        <v>1</v>
      </c>
      <c r="H3852">
        <f>IF($G3852=1,SUMIFS(Registros!$F$2:$F$6000,Registros!$A$2:$A$6000,"MOV",Registros!$B$2:$B$6000,$A3852),0)</f>
        <v>16.29</v>
      </c>
      <c r="I3852">
        <f>IF(COUNTIFS(Registros!$A$2:$A$6000,"CS",Registros!$B$2:$B$6000,$A3852)&gt;0,1,0)</f>
        <v>0</v>
      </c>
      <c r="J3852">
        <f>IF($I3852=1,SUMIFS(Registros!$I$2:$I$6000,Registros!$A$2:$A$6000,"CS",Registros!$B$2:$B$6000,$A3852),0)</f>
        <v>0</v>
      </c>
      <c r="K3852">
        <f>IF(COUNTIFS(Winback!$K$2:$K$300,$A3852)&gt;0,1,0)</f>
        <v>0</v>
      </c>
      <c r="L3852">
        <f>IF(AND($K3852=1,LEFT($A3852,3)="WB-"),SUMIFS(Winback!$D$2:$D$300,Winback!$K$2:$K$300,$A3852),0)</f>
        <v>0</v>
      </c>
      <c r="M3852">
        <f>IF(OR($E3852=1,$G3852=1,SUMIFS(Registros!$J$2:$J$6000,Registros!$B$2:$B$6000,$A3852)&gt;0),1,0)</f>
        <v>1</v>
      </c>
      <c r="N3852">
        <f>IF($J3852&gt;0,1,IF(COUNTIFS(Registros!$A$2:$A$6000,"CS",Registros!$B$2:$B$6000,$A3852,Registros!$K$2:$K$6000,"&lt;&gt;")&gt;0,1,0))</f>
        <v>0</v>
      </c>
      <c r="O3852" t="str">
        <f t="shared" si="300"/>
        <v>SOLO MÓVIL</v>
      </c>
      <c r="P3852" t="str">
        <f t="shared" si="301"/>
        <v>Ofrecer fijo + internet (FLBBTV)</v>
      </c>
      <c r="Q3852">
        <f t="shared" si="302"/>
        <v>16.29</v>
      </c>
      <c r="R3852">
        <f>IFERROR(VLOOKUP($A3852,Registros!$B$2:$G$6000,6,0),IFERROR(INDEX(Winback!$C$2:$C$300,MATCH($A3852,Winback!$K$2:$K$300,0)),""))</f>
        <v>0</v>
      </c>
      <c r="S3852" t="str">
        <f t="shared" si="303"/>
        <v>+MOV</v>
      </c>
      <c r="T3852">
        <f t="shared" si="304"/>
        <v>1</v>
      </c>
    </row>
    <row r="3853" spans="1:20" x14ac:dyDescent="0.35">
      <c r="A3853" t="s">
        <v>18974</v>
      </c>
      <c r="B3853" t="s">
        <v>18975</v>
      </c>
      <c r="C3853" t="s">
        <v>18976</v>
      </c>
      <c r="D3853" t="s">
        <v>18977</v>
      </c>
      <c r="E3853">
        <f>IF(COUNTIFS(Registros!$A$2:$A$6000,"NP",Registros!$B$2:$B$6000,$A3853)&gt;0,1,0)</f>
        <v>0</v>
      </c>
      <c r="F3853">
        <f>IF($E3853=1,SUMIFS(Registros!$F$2:$F$6000,Registros!$A$2:$A$6000,"NP",Registros!$B$2:$B$6000,$A3853),0)</f>
        <v>0</v>
      </c>
      <c r="G3853">
        <f>IF(COUNTIFS(Registros!$A$2:$A$6000,"MOV",Registros!$B$2:$B$6000,$A3853)&gt;0,1,0)</f>
        <v>1</v>
      </c>
      <c r="H3853">
        <f>IF($G3853=1,SUMIFS(Registros!$F$2:$F$6000,Registros!$A$2:$A$6000,"MOV",Registros!$B$2:$B$6000,$A3853),0)</f>
        <v>15</v>
      </c>
      <c r="I3853">
        <f>IF(COUNTIFS(Registros!$A$2:$A$6000,"CS",Registros!$B$2:$B$6000,$A3853)&gt;0,1,0)</f>
        <v>0</v>
      </c>
      <c r="J3853">
        <f>IF($I3853=1,SUMIFS(Registros!$I$2:$I$6000,Registros!$A$2:$A$6000,"CS",Registros!$B$2:$B$6000,$A3853),0)</f>
        <v>0</v>
      </c>
      <c r="K3853">
        <f>IF(COUNTIFS(Winback!$K$2:$K$300,$A3853)&gt;0,1,0)</f>
        <v>0</v>
      </c>
      <c r="L3853">
        <f>IF(AND($K3853=1,LEFT($A3853,3)="WB-"),SUMIFS(Winback!$D$2:$D$300,Winback!$K$2:$K$300,$A3853),0)</f>
        <v>0</v>
      </c>
      <c r="M3853">
        <f>IF(OR($E3853=1,$G3853=1,SUMIFS(Registros!$J$2:$J$6000,Registros!$B$2:$B$6000,$A3853)&gt;0),1,0)</f>
        <v>1</v>
      </c>
      <c r="N3853">
        <f>IF($J3853&gt;0,1,IF(COUNTIFS(Registros!$A$2:$A$6000,"CS",Registros!$B$2:$B$6000,$A3853,Registros!$K$2:$K$6000,"&lt;&gt;")&gt;0,1,0))</f>
        <v>0</v>
      </c>
      <c r="O3853" t="str">
        <f t="shared" si="300"/>
        <v>SOLO MÓVIL</v>
      </c>
      <c r="P3853" t="str">
        <f t="shared" si="301"/>
        <v>Ofrecer fijo + internet (FLBBTV)</v>
      </c>
      <c r="Q3853">
        <f t="shared" si="302"/>
        <v>15</v>
      </c>
      <c r="R3853">
        <f>IFERROR(VLOOKUP($A3853,Registros!$B$2:$G$6000,6,0),IFERROR(INDEX(Winback!$C$2:$C$300,MATCH($A3853,Winback!$K$2:$K$300,0)),""))</f>
        <v>0</v>
      </c>
      <c r="S3853" t="str">
        <f t="shared" si="303"/>
        <v>+MOV</v>
      </c>
      <c r="T3853">
        <f t="shared" si="304"/>
        <v>1</v>
      </c>
    </row>
    <row r="3854" spans="1:20" x14ac:dyDescent="0.35">
      <c r="A3854" t="s">
        <v>18979</v>
      </c>
      <c r="B3854" t="s">
        <v>18980</v>
      </c>
      <c r="C3854" t="s">
        <v>18981</v>
      </c>
      <c r="D3854" t="s">
        <v>18982</v>
      </c>
      <c r="E3854">
        <f>IF(COUNTIFS(Registros!$A$2:$A$6000,"NP",Registros!$B$2:$B$6000,$A3854)&gt;0,1,0)</f>
        <v>0</v>
      </c>
      <c r="F3854">
        <f>IF($E3854=1,SUMIFS(Registros!$F$2:$F$6000,Registros!$A$2:$A$6000,"NP",Registros!$B$2:$B$6000,$A3854),0)</f>
        <v>0</v>
      </c>
      <c r="G3854">
        <f>IF(COUNTIFS(Registros!$A$2:$A$6000,"MOV",Registros!$B$2:$B$6000,$A3854)&gt;0,1,0)</f>
        <v>1</v>
      </c>
      <c r="H3854">
        <f>IF($G3854=1,SUMIFS(Registros!$F$2:$F$6000,Registros!$A$2:$A$6000,"MOV",Registros!$B$2:$B$6000,$A3854),0)</f>
        <v>15</v>
      </c>
      <c r="I3854">
        <f>IF(COUNTIFS(Registros!$A$2:$A$6000,"CS",Registros!$B$2:$B$6000,$A3854)&gt;0,1,0)</f>
        <v>0</v>
      </c>
      <c r="J3854">
        <f>IF($I3854=1,SUMIFS(Registros!$I$2:$I$6000,Registros!$A$2:$A$6000,"CS",Registros!$B$2:$B$6000,$A3854),0)</f>
        <v>0</v>
      </c>
      <c r="K3854">
        <f>IF(COUNTIFS(Winback!$K$2:$K$300,$A3854)&gt;0,1,0)</f>
        <v>0</v>
      </c>
      <c r="L3854">
        <f>IF(AND($K3854=1,LEFT($A3854,3)="WB-"),SUMIFS(Winback!$D$2:$D$300,Winback!$K$2:$K$300,$A3854),0)</f>
        <v>0</v>
      </c>
      <c r="M3854">
        <f>IF(OR($E3854=1,$G3854=1,SUMIFS(Registros!$J$2:$J$6000,Registros!$B$2:$B$6000,$A3854)&gt;0),1,0)</f>
        <v>1</v>
      </c>
      <c r="N3854">
        <f>IF($J3854&gt;0,1,IF(COUNTIFS(Registros!$A$2:$A$6000,"CS",Registros!$B$2:$B$6000,$A3854,Registros!$K$2:$K$6000,"&lt;&gt;")&gt;0,1,0))</f>
        <v>0</v>
      </c>
      <c r="O3854" t="str">
        <f t="shared" si="300"/>
        <v>SOLO MÓVIL</v>
      </c>
      <c r="P3854" t="str">
        <f t="shared" si="301"/>
        <v>Ofrecer fijo + internet (FLBBTV)</v>
      </c>
      <c r="Q3854">
        <f t="shared" si="302"/>
        <v>15</v>
      </c>
      <c r="R3854">
        <f>IFERROR(VLOOKUP($A3854,Registros!$B$2:$G$6000,6,0),IFERROR(INDEX(Winback!$C$2:$C$300,MATCH($A3854,Winback!$K$2:$K$300,0)),""))</f>
        <v>0</v>
      </c>
      <c r="S3854" t="str">
        <f t="shared" si="303"/>
        <v>+MOV</v>
      </c>
      <c r="T3854">
        <f t="shared" si="304"/>
        <v>1</v>
      </c>
    </row>
    <row r="3855" spans="1:20" x14ac:dyDescent="0.35">
      <c r="A3855" t="s">
        <v>18984</v>
      </c>
      <c r="B3855" t="s">
        <v>18985</v>
      </c>
      <c r="C3855" t="s">
        <v>18986</v>
      </c>
      <c r="D3855" t="s">
        <v>18987</v>
      </c>
      <c r="E3855">
        <f>IF(COUNTIFS(Registros!$A$2:$A$6000,"NP",Registros!$B$2:$B$6000,$A3855)&gt;0,1,0)</f>
        <v>0</v>
      </c>
      <c r="F3855">
        <f>IF($E3855=1,SUMIFS(Registros!$F$2:$F$6000,Registros!$A$2:$A$6000,"NP",Registros!$B$2:$B$6000,$A3855),0)</f>
        <v>0</v>
      </c>
      <c r="G3855">
        <f>IF(COUNTIFS(Registros!$A$2:$A$6000,"MOV",Registros!$B$2:$B$6000,$A3855)&gt;0,1,0)</f>
        <v>1</v>
      </c>
      <c r="H3855">
        <f>IF($G3855=1,SUMIFS(Registros!$F$2:$F$6000,Registros!$A$2:$A$6000,"MOV",Registros!$B$2:$B$6000,$A3855),0)</f>
        <v>15</v>
      </c>
      <c r="I3855">
        <f>IF(COUNTIFS(Registros!$A$2:$A$6000,"CS",Registros!$B$2:$B$6000,$A3855)&gt;0,1,0)</f>
        <v>0</v>
      </c>
      <c r="J3855">
        <f>IF($I3855=1,SUMIFS(Registros!$I$2:$I$6000,Registros!$A$2:$A$6000,"CS",Registros!$B$2:$B$6000,$A3855),0)</f>
        <v>0</v>
      </c>
      <c r="K3855">
        <f>IF(COUNTIFS(Winback!$K$2:$K$300,$A3855)&gt;0,1,0)</f>
        <v>0</v>
      </c>
      <c r="L3855">
        <f>IF(AND($K3855=1,LEFT($A3855,3)="WB-"),SUMIFS(Winback!$D$2:$D$300,Winback!$K$2:$K$300,$A3855),0)</f>
        <v>0</v>
      </c>
      <c r="M3855">
        <f>IF(OR($E3855=1,$G3855=1,SUMIFS(Registros!$J$2:$J$6000,Registros!$B$2:$B$6000,$A3855)&gt;0),1,0)</f>
        <v>1</v>
      </c>
      <c r="N3855">
        <f>IF($J3855&gt;0,1,IF(COUNTIFS(Registros!$A$2:$A$6000,"CS",Registros!$B$2:$B$6000,$A3855,Registros!$K$2:$K$6000,"&lt;&gt;")&gt;0,1,0))</f>
        <v>0</v>
      </c>
      <c r="O3855" t="str">
        <f t="shared" si="300"/>
        <v>SOLO MÓVIL</v>
      </c>
      <c r="P3855" t="str">
        <f t="shared" si="301"/>
        <v>Ofrecer fijo + internet (FLBBTV)</v>
      </c>
      <c r="Q3855">
        <f t="shared" si="302"/>
        <v>15</v>
      </c>
      <c r="R3855">
        <f>IFERROR(VLOOKUP($A3855,Registros!$B$2:$G$6000,6,0),IFERROR(INDEX(Winback!$C$2:$C$300,MATCH($A3855,Winback!$K$2:$K$300,0)),""))</f>
        <v>0</v>
      </c>
      <c r="S3855" t="str">
        <f t="shared" si="303"/>
        <v>+MOV</v>
      </c>
      <c r="T3855">
        <f t="shared" si="304"/>
        <v>1</v>
      </c>
    </row>
    <row r="3856" spans="1:20" x14ac:dyDescent="0.35">
      <c r="A3856" t="s">
        <v>18989</v>
      </c>
      <c r="B3856" t="s">
        <v>18990</v>
      </c>
      <c r="C3856" t="s">
        <v>18991</v>
      </c>
      <c r="D3856" t="s">
        <v>18992</v>
      </c>
      <c r="E3856">
        <f>IF(COUNTIFS(Registros!$A$2:$A$6000,"NP",Registros!$B$2:$B$6000,$A3856)&gt;0,1,0)</f>
        <v>0</v>
      </c>
      <c r="F3856">
        <f>IF($E3856=1,SUMIFS(Registros!$F$2:$F$6000,Registros!$A$2:$A$6000,"NP",Registros!$B$2:$B$6000,$A3856),0)</f>
        <v>0</v>
      </c>
      <c r="G3856">
        <f>IF(COUNTIFS(Registros!$A$2:$A$6000,"MOV",Registros!$B$2:$B$6000,$A3856)&gt;0,1,0)</f>
        <v>1</v>
      </c>
      <c r="H3856">
        <f>IF($G3856=1,SUMIFS(Registros!$F$2:$F$6000,Registros!$A$2:$A$6000,"MOV",Registros!$B$2:$B$6000,$A3856),0)</f>
        <v>15</v>
      </c>
      <c r="I3856">
        <f>IF(COUNTIFS(Registros!$A$2:$A$6000,"CS",Registros!$B$2:$B$6000,$A3856)&gt;0,1,0)</f>
        <v>0</v>
      </c>
      <c r="J3856">
        <f>IF($I3856=1,SUMIFS(Registros!$I$2:$I$6000,Registros!$A$2:$A$6000,"CS",Registros!$B$2:$B$6000,$A3856),0)</f>
        <v>0</v>
      </c>
      <c r="K3856">
        <f>IF(COUNTIFS(Winback!$K$2:$K$300,$A3856)&gt;0,1,0)</f>
        <v>0</v>
      </c>
      <c r="L3856">
        <f>IF(AND($K3856=1,LEFT($A3856,3)="WB-"),SUMIFS(Winback!$D$2:$D$300,Winback!$K$2:$K$300,$A3856),0)</f>
        <v>0</v>
      </c>
      <c r="M3856">
        <f>IF(OR($E3856=1,$G3856=1,SUMIFS(Registros!$J$2:$J$6000,Registros!$B$2:$B$6000,$A3856)&gt;0),1,0)</f>
        <v>1</v>
      </c>
      <c r="N3856">
        <f>IF($J3856&gt;0,1,IF(COUNTIFS(Registros!$A$2:$A$6000,"CS",Registros!$B$2:$B$6000,$A3856,Registros!$K$2:$K$6000,"&lt;&gt;")&gt;0,1,0))</f>
        <v>0</v>
      </c>
      <c r="O3856" t="str">
        <f t="shared" si="300"/>
        <v>SOLO MÓVIL</v>
      </c>
      <c r="P3856" t="str">
        <f t="shared" si="301"/>
        <v>Ofrecer fijo + internet (FLBBTV)</v>
      </c>
      <c r="Q3856">
        <f t="shared" si="302"/>
        <v>15</v>
      </c>
      <c r="R3856">
        <f>IFERROR(VLOOKUP($A3856,Registros!$B$2:$G$6000,6,0),IFERROR(INDEX(Winback!$C$2:$C$300,MATCH($A3856,Winback!$K$2:$K$300,0)),""))</f>
        <v>0</v>
      </c>
      <c r="S3856" t="str">
        <f t="shared" si="303"/>
        <v>+MOV</v>
      </c>
      <c r="T3856">
        <f t="shared" si="304"/>
        <v>1</v>
      </c>
    </row>
    <row r="3857" spans="1:20" x14ac:dyDescent="0.35">
      <c r="A3857" t="s">
        <v>18994</v>
      </c>
      <c r="B3857" t="s">
        <v>18995</v>
      </c>
      <c r="C3857" t="s">
        <v>18996</v>
      </c>
      <c r="D3857" t="s">
        <v>18997</v>
      </c>
      <c r="E3857">
        <f>IF(COUNTIFS(Registros!$A$2:$A$6000,"NP",Registros!$B$2:$B$6000,$A3857)&gt;0,1,0)</f>
        <v>0</v>
      </c>
      <c r="F3857">
        <f>IF($E3857=1,SUMIFS(Registros!$F$2:$F$6000,Registros!$A$2:$A$6000,"NP",Registros!$B$2:$B$6000,$A3857),0)</f>
        <v>0</v>
      </c>
      <c r="G3857">
        <f>IF(COUNTIFS(Registros!$A$2:$A$6000,"MOV",Registros!$B$2:$B$6000,$A3857)&gt;0,1,0)</f>
        <v>1</v>
      </c>
      <c r="H3857">
        <f>IF($G3857=1,SUMIFS(Registros!$F$2:$F$6000,Registros!$A$2:$A$6000,"MOV",Registros!$B$2:$B$6000,$A3857),0)</f>
        <v>15</v>
      </c>
      <c r="I3857">
        <f>IF(COUNTIFS(Registros!$A$2:$A$6000,"CS",Registros!$B$2:$B$6000,$A3857)&gt;0,1,0)</f>
        <v>0</v>
      </c>
      <c r="J3857">
        <f>IF($I3857=1,SUMIFS(Registros!$I$2:$I$6000,Registros!$A$2:$A$6000,"CS",Registros!$B$2:$B$6000,$A3857),0)</f>
        <v>0</v>
      </c>
      <c r="K3857">
        <f>IF(COUNTIFS(Winback!$K$2:$K$300,$A3857)&gt;0,1,0)</f>
        <v>0</v>
      </c>
      <c r="L3857">
        <f>IF(AND($K3857=1,LEFT($A3857,3)="WB-"),SUMIFS(Winback!$D$2:$D$300,Winback!$K$2:$K$300,$A3857),0)</f>
        <v>0</v>
      </c>
      <c r="M3857">
        <f>IF(OR($E3857=1,$G3857=1,SUMIFS(Registros!$J$2:$J$6000,Registros!$B$2:$B$6000,$A3857)&gt;0),1,0)</f>
        <v>1</v>
      </c>
      <c r="N3857">
        <f>IF($J3857&gt;0,1,IF(COUNTIFS(Registros!$A$2:$A$6000,"CS",Registros!$B$2:$B$6000,$A3857,Registros!$K$2:$K$6000,"&lt;&gt;")&gt;0,1,0))</f>
        <v>0</v>
      </c>
      <c r="O3857" t="str">
        <f t="shared" si="300"/>
        <v>SOLO MÓVIL</v>
      </c>
      <c r="P3857" t="str">
        <f t="shared" si="301"/>
        <v>Ofrecer fijo + internet (FLBBTV)</v>
      </c>
      <c r="Q3857">
        <f t="shared" si="302"/>
        <v>15</v>
      </c>
      <c r="R3857">
        <f>IFERROR(VLOOKUP($A3857,Registros!$B$2:$G$6000,6,0),IFERROR(INDEX(Winback!$C$2:$C$300,MATCH($A3857,Winback!$K$2:$K$300,0)),""))</f>
        <v>0</v>
      </c>
      <c r="S3857" t="str">
        <f t="shared" si="303"/>
        <v>+MOV</v>
      </c>
      <c r="T3857">
        <f t="shared" si="304"/>
        <v>1</v>
      </c>
    </row>
    <row r="3858" spans="1:20" x14ac:dyDescent="0.35">
      <c r="A3858" t="s">
        <v>18999</v>
      </c>
      <c r="B3858" t="s">
        <v>19000</v>
      </c>
      <c r="C3858" t="s">
        <v>19001</v>
      </c>
      <c r="D3858" t="s">
        <v>19002</v>
      </c>
      <c r="E3858">
        <f>IF(COUNTIFS(Registros!$A$2:$A$6000,"NP",Registros!$B$2:$B$6000,$A3858)&gt;0,1,0)</f>
        <v>0</v>
      </c>
      <c r="F3858">
        <f>IF($E3858=1,SUMIFS(Registros!$F$2:$F$6000,Registros!$A$2:$A$6000,"NP",Registros!$B$2:$B$6000,$A3858),0)</f>
        <v>0</v>
      </c>
      <c r="G3858">
        <f>IF(COUNTIFS(Registros!$A$2:$A$6000,"MOV",Registros!$B$2:$B$6000,$A3858)&gt;0,1,0)</f>
        <v>1</v>
      </c>
      <c r="H3858">
        <f>IF($G3858=1,SUMIFS(Registros!$F$2:$F$6000,Registros!$A$2:$A$6000,"MOV",Registros!$B$2:$B$6000,$A3858),0)</f>
        <v>15</v>
      </c>
      <c r="I3858">
        <f>IF(COUNTIFS(Registros!$A$2:$A$6000,"CS",Registros!$B$2:$B$6000,$A3858)&gt;0,1,0)</f>
        <v>0</v>
      </c>
      <c r="J3858">
        <f>IF($I3858=1,SUMIFS(Registros!$I$2:$I$6000,Registros!$A$2:$A$6000,"CS",Registros!$B$2:$B$6000,$A3858),0)</f>
        <v>0</v>
      </c>
      <c r="K3858">
        <f>IF(COUNTIFS(Winback!$K$2:$K$300,$A3858)&gt;0,1,0)</f>
        <v>0</v>
      </c>
      <c r="L3858">
        <f>IF(AND($K3858=1,LEFT($A3858,3)="WB-"),SUMIFS(Winback!$D$2:$D$300,Winback!$K$2:$K$300,$A3858),0)</f>
        <v>0</v>
      </c>
      <c r="M3858">
        <f>IF(OR($E3858=1,$G3858=1,SUMIFS(Registros!$J$2:$J$6000,Registros!$B$2:$B$6000,$A3858)&gt;0),1,0)</f>
        <v>1</v>
      </c>
      <c r="N3858">
        <f>IF($J3858&gt;0,1,IF(COUNTIFS(Registros!$A$2:$A$6000,"CS",Registros!$B$2:$B$6000,$A3858,Registros!$K$2:$K$6000,"&lt;&gt;")&gt;0,1,0))</f>
        <v>0</v>
      </c>
      <c r="O3858" t="str">
        <f t="shared" si="300"/>
        <v>SOLO MÓVIL</v>
      </c>
      <c r="P3858" t="str">
        <f t="shared" si="301"/>
        <v>Ofrecer fijo + internet (FLBBTV)</v>
      </c>
      <c r="Q3858">
        <f t="shared" si="302"/>
        <v>15</v>
      </c>
      <c r="R3858">
        <f>IFERROR(VLOOKUP($A3858,Registros!$B$2:$G$6000,6,0),IFERROR(INDEX(Winback!$C$2:$C$300,MATCH($A3858,Winback!$K$2:$K$300,0)),""))</f>
        <v>0</v>
      </c>
      <c r="S3858" t="str">
        <f t="shared" si="303"/>
        <v>+MOV</v>
      </c>
      <c r="T3858">
        <f t="shared" si="304"/>
        <v>1</v>
      </c>
    </row>
    <row r="3859" spans="1:20" x14ac:dyDescent="0.35">
      <c r="A3859" t="s">
        <v>19004</v>
      </c>
      <c r="B3859" t="s">
        <v>19005</v>
      </c>
      <c r="C3859" t="s">
        <v>19006</v>
      </c>
      <c r="D3859" t="s">
        <v>19007</v>
      </c>
      <c r="E3859">
        <f>IF(COUNTIFS(Registros!$A$2:$A$6000,"NP",Registros!$B$2:$B$6000,$A3859)&gt;0,1,0)</f>
        <v>0</v>
      </c>
      <c r="F3859">
        <f>IF($E3859=1,SUMIFS(Registros!$F$2:$F$6000,Registros!$A$2:$A$6000,"NP",Registros!$B$2:$B$6000,$A3859),0)</f>
        <v>0</v>
      </c>
      <c r="G3859">
        <f>IF(COUNTIFS(Registros!$A$2:$A$6000,"MOV",Registros!$B$2:$B$6000,$A3859)&gt;0,1,0)</f>
        <v>1</v>
      </c>
      <c r="H3859">
        <f>IF($G3859=1,SUMIFS(Registros!$F$2:$F$6000,Registros!$A$2:$A$6000,"MOV",Registros!$B$2:$B$6000,$A3859),0)</f>
        <v>119.75</v>
      </c>
      <c r="I3859">
        <f>IF(COUNTIFS(Registros!$A$2:$A$6000,"CS",Registros!$B$2:$B$6000,$A3859)&gt;0,1,0)</f>
        <v>0</v>
      </c>
      <c r="J3859">
        <f>IF($I3859=1,SUMIFS(Registros!$I$2:$I$6000,Registros!$A$2:$A$6000,"CS",Registros!$B$2:$B$6000,$A3859),0)</f>
        <v>0</v>
      </c>
      <c r="K3859">
        <f>IF(COUNTIFS(Winback!$K$2:$K$300,$A3859)&gt;0,1,0)</f>
        <v>0</v>
      </c>
      <c r="L3859">
        <f>IF(AND($K3859=1,LEFT($A3859,3)="WB-"),SUMIFS(Winback!$D$2:$D$300,Winback!$K$2:$K$300,$A3859),0)</f>
        <v>0</v>
      </c>
      <c r="M3859">
        <f>IF(OR($E3859=1,$G3859=1,SUMIFS(Registros!$J$2:$J$6000,Registros!$B$2:$B$6000,$A3859)&gt;0),1,0)</f>
        <v>1</v>
      </c>
      <c r="N3859">
        <f>IF($J3859&gt;0,1,IF(COUNTIFS(Registros!$A$2:$A$6000,"CS",Registros!$B$2:$B$6000,$A3859,Registros!$K$2:$K$6000,"&lt;&gt;")&gt;0,1,0))</f>
        <v>0</v>
      </c>
      <c r="O3859" t="str">
        <f t="shared" si="300"/>
        <v>SOLO MÓVIL</v>
      </c>
      <c r="P3859" t="str">
        <f t="shared" si="301"/>
        <v>Ofrecer fijo + internet (FLBBTV)</v>
      </c>
      <c r="Q3859">
        <f t="shared" si="302"/>
        <v>119.75</v>
      </c>
      <c r="R3859">
        <f>IFERROR(VLOOKUP($A3859,Registros!$B$2:$G$6000,6,0),IFERROR(INDEX(Winback!$C$2:$C$300,MATCH($A3859,Winback!$K$2:$K$300,0)),""))</f>
        <v>0</v>
      </c>
      <c r="S3859" t="str">
        <f t="shared" si="303"/>
        <v>+MOV</v>
      </c>
      <c r="T3859">
        <f t="shared" si="304"/>
        <v>1</v>
      </c>
    </row>
    <row r="3860" spans="1:20" x14ac:dyDescent="0.35">
      <c r="A3860" t="s">
        <v>19009</v>
      </c>
      <c r="B3860" t="s">
        <v>19010</v>
      </c>
      <c r="C3860" t="s">
        <v>19011</v>
      </c>
      <c r="D3860" t="s">
        <v>19012</v>
      </c>
      <c r="E3860">
        <f>IF(COUNTIFS(Registros!$A$2:$A$6000,"NP",Registros!$B$2:$B$6000,$A3860)&gt;0,1,0)</f>
        <v>0</v>
      </c>
      <c r="F3860">
        <f>IF($E3860=1,SUMIFS(Registros!$F$2:$F$6000,Registros!$A$2:$A$6000,"NP",Registros!$B$2:$B$6000,$A3860),0)</f>
        <v>0</v>
      </c>
      <c r="G3860">
        <f>IF(COUNTIFS(Registros!$A$2:$A$6000,"MOV",Registros!$B$2:$B$6000,$A3860)&gt;0,1,0)</f>
        <v>1</v>
      </c>
      <c r="H3860">
        <f>IF($G3860=1,SUMIFS(Registros!$F$2:$F$6000,Registros!$A$2:$A$6000,"MOV",Registros!$B$2:$B$6000,$A3860),0)</f>
        <v>30</v>
      </c>
      <c r="I3860">
        <f>IF(COUNTIFS(Registros!$A$2:$A$6000,"CS",Registros!$B$2:$B$6000,$A3860)&gt;0,1,0)</f>
        <v>0</v>
      </c>
      <c r="J3860">
        <f>IF($I3860=1,SUMIFS(Registros!$I$2:$I$6000,Registros!$A$2:$A$6000,"CS",Registros!$B$2:$B$6000,$A3860),0)</f>
        <v>0</v>
      </c>
      <c r="K3860">
        <f>IF(COUNTIFS(Winback!$K$2:$K$300,$A3860)&gt;0,1,0)</f>
        <v>0</v>
      </c>
      <c r="L3860">
        <f>IF(AND($K3860=1,LEFT($A3860,3)="WB-"),SUMIFS(Winback!$D$2:$D$300,Winback!$K$2:$K$300,$A3860),0)</f>
        <v>0</v>
      </c>
      <c r="M3860">
        <f>IF(OR($E3860=1,$G3860=1,SUMIFS(Registros!$J$2:$J$6000,Registros!$B$2:$B$6000,$A3860)&gt;0),1,0)</f>
        <v>1</v>
      </c>
      <c r="N3860">
        <f>IF($J3860&gt;0,1,IF(COUNTIFS(Registros!$A$2:$A$6000,"CS",Registros!$B$2:$B$6000,$A3860,Registros!$K$2:$K$6000,"&lt;&gt;")&gt;0,1,0))</f>
        <v>0</v>
      </c>
      <c r="O3860" t="str">
        <f t="shared" si="300"/>
        <v>SOLO MÓVIL</v>
      </c>
      <c r="P3860" t="str">
        <f t="shared" si="301"/>
        <v>Ofrecer fijo + internet (FLBBTV)</v>
      </c>
      <c r="Q3860">
        <f t="shared" si="302"/>
        <v>30</v>
      </c>
      <c r="R3860">
        <f>IFERROR(VLOOKUP($A3860,Registros!$B$2:$G$6000,6,0),IFERROR(INDEX(Winback!$C$2:$C$300,MATCH($A3860,Winback!$K$2:$K$300,0)),""))</f>
        <v>0</v>
      </c>
      <c r="S3860" t="str">
        <f t="shared" si="303"/>
        <v>+MOV</v>
      </c>
      <c r="T3860">
        <f t="shared" si="304"/>
        <v>1</v>
      </c>
    </row>
    <row r="3861" spans="1:20" x14ac:dyDescent="0.35">
      <c r="A3861" t="s">
        <v>19014</v>
      </c>
      <c r="B3861" t="s">
        <v>19015</v>
      </c>
      <c r="C3861" t="s">
        <v>19016</v>
      </c>
      <c r="D3861" t="s">
        <v>19017</v>
      </c>
      <c r="E3861">
        <f>IF(COUNTIFS(Registros!$A$2:$A$6000,"NP",Registros!$B$2:$B$6000,$A3861)&gt;0,1,0)</f>
        <v>0</v>
      </c>
      <c r="F3861">
        <f>IF($E3861=1,SUMIFS(Registros!$F$2:$F$6000,Registros!$A$2:$A$6000,"NP",Registros!$B$2:$B$6000,$A3861),0)</f>
        <v>0</v>
      </c>
      <c r="G3861">
        <f>IF(COUNTIFS(Registros!$A$2:$A$6000,"MOV",Registros!$B$2:$B$6000,$A3861)&gt;0,1,0)</f>
        <v>1</v>
      </c>
      <c r="H3861">
        <f>IF($G3861=1,SUMIFS(Registros!$F$2:$F$6000,Registros!$A$2:$A$6000,"MOV",Registros!$B$2:$B$6000,$A3861),0)</f>
        <v>19.52</v>
      </c>
      <c r="I3861">
        <f>IF(COUNTIFS(Registros!$A$2:$A$6000,"CS",Registros!$B$2:$B$6000,$A3861)&gt;0,1,0)</f>
        <v>0</v>
      </c>
      <c r="J3861">
        <f>IF($I3861=1,SUMIFS(Registros!$I$2:$I$6000,Registros!$A$2:$A$6000,"CS",Registros!$B$2:$B$6000,$A3861),0)</f>
        <v>0</v>
      </c>
      <c r="K3861">
        <f>IF(COUNTIFS(Winback!$K$2:$K$300,$A3861)&gt;0,1,0)</f>
        <v>0</v>
      </c>
      <c r="L3861">
        <f>IF(AND($K3861=1,LEFT($A3861,3)="WB-"),SUMIFS(Winback!$D$2:$D$300,Winback!$K$2:$K$300,$A3861),0)</f>
        <v>0</v>
      </c>
      <c r="M3861">
        <f>IF(OR($E3861=1,$G3861=1,SUMIFS(Registros!$J$2:$J$6000,Registros!$B$2:$B$6000,$A3861)&gt;0),1,0)</f>
        <v>1</v>
      </c>
      <c r="N3861">
        <f>IF($J3861&gt;0,1,IF(COUNTIFS(Registros!$A$2:$A$6000,"CS",Registros!$B$2:$B$6000,$A3861,Registros!$K$2:$K$6000,"&lt;&gt;")&gt;0,1,0))</f>
        <v>0</v>
      </c>
      <c r="O3861" t="str">
        <f t="shared" si="300"/>
        <v>SOLO MÓVIL</v>
      </c>
      <c r="P3861" t="str">
        <f t="shared" si="301"/>
        <v>Ofrecer fijo + internet (FLBBTV)</v>
      </c>
      <c r="Q3861">
        <f t="shared" si="302"/>
        <v>19.52</v>
      </c>
      <c r="R3861">
        <f>IFERROR(VLOOKUP($A3861,Registros!$B$2:$G$6000,6,0),IFERROR(INDEX(Winback!$C$2:$C$300,MATCH($A3861,Winback!$K$2:$K$300,0)),""))</f>
        <v>0</v>
      </c>
      <c r="S3861" t="str">
        <f t="shared" si="303"/>
        <v>+MOV</v>
      </c>
      <c r="T3861">
        <f t="shared" si="304"/>
        <v>1</v>
      </c>
    </row>
    <row r="3862" spans="1:20" x14ac:dyDescent="0.35">
      <c r="A3862" t="s">
        <v>19019</v>
      </c>
      <c r="B3862" t="s">
        <v>19020</v>
      </c>
      <c r="C3862" t="s">
        <v>19021</v>
      </c>
      <c r="D3862" t="s">
        <v>19022</v>
      </c>
      <c r="E3862">
        <f>IF(COUNTIFS(Registros!$A$2:$A$6000,"NP",Registros!$B$2:$B$6000,$A3862)&gt;0,1,0)</f>
        <v>0</v>
      </c>
      <c r="F3862">
        <f>IF($E3862=1,SUMIFS(Registros!$F$2:$F$6000,Registros!$A$2:$A$6000,"NP",Registros!$B$2:$B$6000,$A3862),0)</f>
        <v>0</v>
      </c>
      <c r="G3862">
        <f>IF(COUNTIFS(Registros!$A$2:$A$6000,"MOV",Registros!$B$2:$B$6000,$A3862)&gt;0,1,0)</f>
        <v>1</v>
      </c>
      <c r="H3862">
        <f>IF($G3862=1,SUMIFS(Registros!$F$2:$F$6000,Registros!$A$2:$A$6000,"MOV",Registros!$B$2:$B$6000,$A3862),0)</f>
        <v>15</v>
      </c>
      <c r="I3862">
        <f>IF(COUNTIFS(Registros!$A$2:$A$6000,"CS",Registros!$B$2:$B$6000,$A3862)&gt;0,1,0)</f>
        <v>0</v>
      </c>
      <c r="J3862">
        <f>IF($I3862=1,SUMIFS(Registros!$I$2:$I$6000,Registros!$A$2:$A$6000,"CS",Registros!$B$2:$B$6000,$A3862),0)</f>
        <v>0</v>
      </c>
      <c r="K3862">
        <f>IF(COUNTIFS(Winback!$K$2:$K$300,$A3862)&gt;0,1,0)</f>
        <v>0</v>
      </c>
      <c r="L3862">
        <f>IF(AND($K3862=1,LEFT($A3862,3)="WB-"),SUMIFS(Winback!$D$2:$D$300,Winback!$K$2:$K$300,$A3862),0)</f>
        <v>0</v>
      </c>
      <c r="M3862">
        <f>IF(OR($E3862=1,$G3862=1,SUMIFS(Registros!$J$2:$J$6000,Registros!$B$2:$B$6000,$A3862)&gt;0),1,0)</f>
        <v>1</v>
      </c>
      <c r="N3862">
        <f>IF($J3862&gt;0,1,IF(COUNTIFS(Registros!$A$2:$A$6000,"CS",Registros!$B$2:$B$6000,$A3862,Registros!$K$2:$K$6000,"&lt;&gt;")&gt;0,1,0))</f>
        <v>0</v>
      </c>
      <c r="O3862" t="str">
        <f t="shared" si="300"/>
        <v>SOLO MÓVIL</v>
      </c>
      <c r="P3862" t="str">
        <f t="shared" si="301"/>
        <v>Ofrecer fijo + internet (FLBBTV)</v>
      </c>
      <c r="Q3862">
        <f t="shared" si="302"/>
        <v>15</v>
      </c>
      <c r="R3862">
        <f>IFERROR(VLOOKUP($A3862,Registros!$B$2:$G$6000,6,0),IFERROR(INDEX(Winback!$C$2:$C$300,MATCH($A3862,Winback!$K$2:$K$300,0)),""))</f>
        <v>0</v>
      </c>
      <c r="S3862" t="str">
        <f t="shared" si="303"/>
        <v>+MOV</v>
      </c>
      <c r="T3862">
        <f t="shared" si="304"/>
        <v>1</v>
      </c>
    </row>
    <row r="3863" spans="1:20" x14ac:dyDescent="0.35">
      <c r="A3863" t="s">
        <v>19024</v>
      </c>
      <c r="B3863" t="s">
        <v>19025</v>
      </c>
      <c r="C3863" t="s">
        <v>19026</v>
      </c>
      <c r="D3863" t="s">
        <v>19027</v>
      </c>
      <c r="E3863">
        <f>IF(COUNTIFS(Registros!$A$2:$A$6000,"NP",Registros!$B$2:$B$6000,$A3863)&gt;0,1,0)</f>
        <v>0</v>
      </c>
      <c r="F3863">
        <f>IF($E3863=1,SUMIFS(Registros!$F$2:$F$6000,Registros!$A$2:$A$6000,"NP",Registros!$B$2:$B$6000,$A3863),0)</f>
        <v>0</v>
      </c>
      <c r="G3863">
        <f>IF(COUNTIFS(Registros!$A$2:$A$6000,"MOV",Registros!$B$2:$B$6000,$A3863)&gt;0,1,0)</f>
        <v>1</v>
      </c>
      <c r="H3863">
        <f>IF($G3863=1,SUMIFS(Registros!$F$2:$F$6000,Registros!$A$2:$A$6000,"MOV",Registros!$B$2:$B$6000,$A3863),0)</f>
        <v>445.63</v>
      </c>
      <c r="I3863">
        <f>IF(COUNTIFS(Registros!$A$2:$A$6000,"CS",Registros!$B$2:$B$6000,$A3863)&gt;0,1,0)</f>
        <v>0</v>
      </c>
      <c r="J3863">
        <f>IF($I3863=1,SUMIFS(Registros!$I$2:$I$6000,Registros!$A$2:$A$6000,"CS",Registros!$B$2:$B$6000,$A3863),0)</f>
        <v>0</v>
      </c>
      <c r="K3863">
        <f>IF(COUNTIFS(Winback!$K$2:$K$300,$A3863)&gt;0,1,0)</f>
        <v>0</v>
      </c>
      <c r="L3863">
        <f>IF(AND($K3863=1,LEFT($A3863,3)="WB-"),SUMIFS(Winback!$D$2:$D$300,Winback!$K$2:$K$300,$A3863),0)</f>
        <v>0</v>
      </c>
      <c r="M3863">
        <f>IF(OR($E3863=1,$G3863=1,SUMIFS(Registros!$J$2:$J$6000,Registros!$B$2:$B$6000,$A3863)&gt;0),1,0)</f>
        <v>1</v>
      </c>
      <c r="N3863">
        <f>IF($J3863&gt;0,1,IF(COUNTIFS(Registros!$A$2:$A$6000,"CS",Registros!$B$2:$B$6000,$A3863,Registros!$K$2:$K$6000,"&lt;&gt;")&gt;0,1,0))</f>
        <v>0</v>
      </c>
      <c r="O3863" t="str">
        <f t="shared" si="300"/>
        <v>SOLO MÓVIL</v>
      </c>
      <c r="P3863" t="str">
        <f t="shared" si="301"/>
        <v>Ofrecer fijo + internet (FLBBTV)</v>
      </c>
      <c r="Q3863">
        <f t="shared" si="302"/>
        <v>445.63</v>
      </c>
      <c r="R3863">
        <f>IFERROR(VLOOKUP($A3863,Registros!$B$2:$G$6000,6,0),IFERROR(INDEX(Winback!$C$2:$C$300,MATCH($A3863,Winback!$K$2:$K$300,0)),""))</f>
        <v>0</v>
      </c>
      <c r="S3863" t="str">
        <f t="shared" si="303"/>
        <v>+MOV</v>
      </c>
      <c r="T3863">
        <f t="shared" si="304"/>
        <v>1</v>
      </c>
    </row>
    <row r="3864" spans="1:20" x14ac:dyDescent="0.35">
      <c r="A3864" t="s">
        <v>19029</v>
      </c>
      <c r="B3864" t="s">
        <v>19030</v>
      </c>
      <c r="C3864" t="s">
        <v>19031</v>
      </c>
      <c r="D3864" t="s">
        <v>19032</v>
      </c>
      <c r="E3864">
        <f>IF(COUNTIFS(Registros!$A$2:$A$6000,"NP",Registros!$B$2:$B$6000,$A3864)&gt;0,1,0)</f>
        <v>0</v>
      </c>
      <c r="F3864">
        <f>IF($E3864=1,SUMIFS(Registros!$F$2:$F$6000,Registros!$A$2:$A$6000,"NP",Registros!$B$2:$B$6000,$A3864),0)</f>
        <v>0</v>
      </c>
      <c r="G3864">
        <f>IF(COUNTIFS(Registros!$A$2:$A$6000,"MOV",Registros!$B$2:$B$6000,$A3864)&gt;0,1,0)</f>
        <v>1</v>
      </c>
      <c r="H3864">
        <f>IF($G3864=1,SUMIFS(Registros!$F$2:$F$6000,Registros!$A$2:$A$6000,"MOV",Registros!$B$2:$B$6000,$A3864),0)</f>
        <v>291.75</v>
      </c>
      <c r="I3864">
        <f>IF(COUNTIFS(Registros!$A$2:$A$6000,"CS",Registros!$B$2:$B$6000,$A3864)&gt;0,1,0)</f>
        <v>0</v>
      </c>
      <c r="J3864">
        <f>IF($I3864=1,SUMIFS(Registros!$I$2:$I$6000,Registros!$A$2:$A$6000,"CS",Registros!$B$2:$B$6000,$A3864),0)</f>
        <v>0</v>
      </c>
      <c r="K3864">
        <f>IF(COUNTIFS(Winback!$K$2:$K$300,$A3864)&gt;0,1,0)</f>
        <v>0</v>
      </c>
      <c r="L3864">
        <f>IF(AND($K3864=1,LEFT($A3864,3)="WB-"),SUMIFS(Winback!$D$2:$D$300,Winback!$K$2:$K$300,$A3864),0)</f>
        <v>0</v>
      </c>
      <c r="M3864">
        <f>IF(OR($E3864=1,$G3864=1,SUMIFS(Registros!$J$2:$J$6000,Registros!$B$2:$B$6000,$A3864)&gt;0),1,0)</f>
        <v>1</v>
      </c>
      <c r="N3864">
        <f>IF($J3864&gt;0,1,IF(COUNTIFS(Registros!$A$2:$A$6000,"CS",Registros!$B$2:$B$6000,$A3864,Registros!$K$2:$K$6000,"&lt;&gt;")&gt;0,1,0))</f>
        <v>0</v>
      </c>
      <c r="O3864" t="str">
        <f t="shared" si="300"/>
        <v>SOLO MÓVIL</v>
      </c>
      <c r="P3864" t="str">
        <f t="shared" si="301"/>
        <v>Ofrecer fijo + internet (FLBBTV)</v>
      </c>
      <c r="Q3864">
        <f t="shared" si="302"/>
        <v>291.75</v>
      </c>
      <c r="R3864">
        <f>IFERROR(VLOOKUP($A3864,Registros!$B$2:$G$6000,6,0),IFERROR(INDEX(Winback!$C$2:$C$300,MATCH($A3864,Winback!$K$2:$K$300,0)),""))</f>
        <v>0</v>
      </c>
      <c r="S3864" t="str">
        <f t="shared" si="303"/>
        <v>+MOV</v>
      </c>
      <c r="T3864">
        <f t="shared" si="304"/>
        <v>1</v>
      </c>
    </row>
    <row r="3865" spans="1:20" x14ac:dyDescent="0.35">
      <c r="A3865" t="s">
        <v>19034</v>
      </c>
      <c r="B3865" t="s">
        <v>19035</v>
      </c>
      <c r="C3865" t="s">
        <v>19036</v>
      </c>
      <c r="D3865" t="s">
        <v>19037</v>
      </c>
      <c r="E3865">
        <f>IF(COUNTIFS(Registros!$A$2:$A$6000,"NP",Registros!$B$2:$B$6000,$A3865)&gt;0,1,0)</f>
        <v>0</v>
      </c>
      <c r="F3865">
        <f>IF($E3865=1,SUMIFS(Registros!$F$2:$F$6000,Registros!$A$2:$A$6000,"NP",Registros!$B$2:$B$6000,$A3865),0)</f>
        <v>0</v>
      </c>
      <c r="G3865">
        <f>IF(COUNTIFS(Registros!$A$2:$A$6000,"MOV",Registros!$B$2:$B$6000,$A3865)&gt;0,1,0)</f>
        <v>1</v>
      </c>
      <c r="H3865">
        <f>IF($G3865=1,SUMIFS(Registros!$F$2:$F$6000,Registros!$A$2:$A$6000,"MOV",Registros!$B$2:$B$6000,$A3865),0)</f>
        <v>161.24</v>
      </c>
      <c r="I3865">
        <f>IF(COUNTIFS(Registros!$A$2:$A$6000,"CS",Registros!$B$2:$B$6000,$A3865)&gt;0,1,0)</f>
        <v>0</v>
      </c>
      <c r="J3865">
        <f>IF($I3865=1,SUMIFS(Registros!$I$2:$I$6000,Registros!$A$2:$A$6000,"CS",Registros!$B$2:$B$6000,$A3865),0)</f>
        <v>0</v>
      </c>
      <c r="K3865">
        <f>IF(COUNTIFS(Winback!$K$2:$K$300,$A3865)&gt;0,1,0)</f>
        <v>0</v>
      </c>
      <c r="L3865">
        <f>IF(AND($K3865=1,LEFT($A3865,3)="WB-"),SUMIFS(Winback!$D$2:$D$300,Winback!$K$2:$K$300,$A3865),0)</f>
        <v>0</v>
      </c>
      <c r="M3865">
        <f>IF(OR($E3865=1,$G3865=1,SUMIFS(Registros!$J$2:$J$6000,Registros!$B$2:$B$6000,$A3865)&gt;0),1,0)</f>
        <v>1</v>
      </c>
      <c r="N3865">
        <f>IF($J3865&gt;0,1,IF(COUNTIFS(Registros!$A$2:$A$6000,"CS",Registros!$B$2:$B$6000,$A3865,Registros!$K$2:$K$6000,"&lt;&gt;")&gt;0,1,0))</f>
        <v>0</v>
      </c>
      <c r="O3865" t="str">
        <f t="shared" si="300"/>
        <v>SOLO MÓVIL</v>
      </c>
      <c r="P3865" t="str">
        <f t="shared" si="301"/>
        <v>Ofrecer fijo + internet (FLBBTV)</v>
      </c>
      <c r="Q3865">
        <f t="shared" si="302"/>
        <v>161.24</v>
      </c>
      <c r="R3865">
        <f>IFERROR(VLOOKUP($A3865,Registros!$B$2:$G$6000,6,0),IFERROR(INDEX(Winback!$C$2:$C$300,MATCH($A3865,Winback!$K$2:$K$300,0)),""))</f>
        <v>0</v>
      </c>
      <c r="S3865" t="str">
        <f t="shared" si="303"/>
        <v>+MOV</v>
      </c>
      <c r="T3865">
        <f t="shared" si="304"/>
        <v>1</v>
      </c>
    </row>
    <row r="3866" spans="1:20" x14ac:dyDescent="0.35">
      <c r="A3866" t="s">
        <v>19039</v>
      </c>
      <c r="B3866" t="s">
        <v>19040</v>
      </c>
      <c r="C3866" t="s">
        <v>19041</v>
      </c>
      <c r="D3866" t="s">
        <v>19042</v>
      </c>
      <c r="E3866">
        <f>IF(COUNTIFS(Registros!$A$2:$A$6000,"NP",Registros!$B$2:$B$6000,$A3866)&gt;0,1,0)</f>
        <v>0</v>
      </c>
      <c r="F3866">
        <f>IF($E3866=1,SUMIFS(Registros!$F$2:$F$6000,Registros!$A$2:$A$6000,"NP",Registros!$B$2:$B$6000,$A3866),0)</f>
        <v>0</v>
      </c>
      <c r="G3866">
        <f>IF(COUNTIFS(Registros!$A$2:$A$6000,"MOV",Registros!$B$2:$B$6000,$A3866)&gt;0,1,0)</f>
        <v>1</v>
      </c>
      <c r="H3866">
        <f>IF($G3866=1,SUMIFS(Registros!$F$2:$F$6000,Registros!$A$2:$A$6000,"MOV",Registros!$B$2:$B$6000,$A3866),0)</f>
        <v>18</v>
      </c>
      <c r="I3866">
        <f>IF(COUNTIFS(Registros!$A$2:$A$6000,"CS",Registros!$B$2:$B$6000,$A3866)&gt;0,1,0)</f>
        <v>0</v>
      </c>
      <c r="J3866">
        <f>IF($I3866=1,SUMIFS(Registros!$I$2:$I$6000,Registros!$A$2:$A$6000,"CS",Registros!$B$2:$B$6000,$A3866),0)</f>
        <v>0</v>
      </c>
      <c r="K3866">
        <f>IF(COUNTIFS(Winback!$K$2:$K$300,$A3866)&gt;0,1,0)</f>
        <v>0</v>
      </c>
      <c r="L3866">
        <f>IF(AND($K3866=1,LEFT($A3866,3)="WB-"),SUMIFS(Winback!$D$2:$D$300,Winback!$K$2:$K$300,$A3866),0)</f>
        <v>0</v>
      </c>
      <c r="M3866">
        <f>IF(OR($E3866=1,$G3866=1,SUMIFS(Registros!$J$2:$J$6000,Registros!$B$2:$B$6000,$A3866)&gt;0),1,0)</f>
        <v>1</v>
      </c>
      <c r="N3866">
        <f>IF($J3866&gt;0,1,IF(COUNTIFS(Registros!$A$2:$A$6000,"CS",Registros!$B$2:$B$6000,$A3866,Registros!$K$2:$K$6000,"&lt;&gt;")&gt;0,1,0))</f>
        <v>0</v>
      </c>
      <c r="O3866" t="str">
        <f t="shared" si="300"/>
        <v>SOLO MÓVIL</v>
      </c>
      <c r="P3866" t="str">
        <f t="shared" si="301"/>
        <v>Ofrecer fijo + internet (FLBBTV)</v>
      </c>
      <c r="Q3866">
        <f t="shared" si="302"/>
        <v>18</v>
      </c>
      <c r="R3866">
        <f>IFERROR(VLOOKUP($A3866,Registros!$B$2:$G$6000,6,0),IFERROR(INDEX(Winback!$C$2:$C$300,MATCH($A3866,Winback!$K$2:$K$300,0)),""))</f>
        <v>0</v>
      </c>
      <c r="S3866" t="str">
        <f t="shared" si="303"/>
        <v>+MOV</v>
      </c>
      <c r="T3866">
        <f t="shared" si="304"/>
        <v>1</v>
      </c>
    </row>
    <row r="3867" spans="1:20" x14ac:dyDescent="0.35">
      <c r="A3867" t="s">
        <v>19045</v>
      </c>
      <c r="B3867" t="s">
        <v>19046</v>
      </c>
      <c r="C3867" t="s">
        <v>19047</v>
      </c>
      <c r="D3867" t="s">
        <v>19048</v>
      </c>
      <c r="E3867">
        <f>IF(COUNTIFS(Registros!$A$2:$A$6000,"NP",Registros!$B$2:$B$6000,$A3867)&gt;0,1,0)</f>
        <v>0</v>
      </c>
      <c r="F3867">
        <f>IF($E3867=1,SUMIFS(Registros!$F$2:$F$6000,Registros!$A$2:$A$6000,"NP",Registros!$B$2:$B$6000,$A3867),0)</f>
        <v>0</v>
      </c>
      <c r="G3867">
        <f>IF(COUNTIFS(Registros!$A$2:$A$6000,"MOV",Registros!$B$2:$B$6000,$A3867)&gt;0,1,0)</f>
        <v>0</v>
      </c>
      <c r="H3867">
        <f>IF($G3867=1,SUMIFS(Registros!$F$2:$F$6000,Registros!$A$2:$A$6000,"MOV",Registros!$B$2:$B$6000,$A3867),0)</f>
        <v>0</v>
      </c>
      <c r="I3867">
        <f>IF(COUNTIFS(Registros!$A$2:$A$6000,"CS",Registros!$B$2:$B$6000,$A3867)&gt;0,1,0)</f>
        <v>1</v>
      </c>
      <c r="J3867">
        <f>IF($I3867=1,SUMIFS(Registros!$I$2:$I$6000,Registros!$A$2:$A$6000,"CS",Registros!$B$2:$B$6000,$A3867),0)</f>
        <v>0</v>
      </c>
      <c r="K3867">
        <f>IF(COUNTIFS(Winback!$K$2:$K$300,$A3867)&gt;0,1,0)</f>
        <v>0</v>
      </c>
      <c r="L3867">
        <f>IF(AND($K3867=1,LEFT($A3867,3)="WB-"),SUMIFS(Winback!$D$2:$D$300,Winback!$K$2:$K$300,$A3867),0)</f>
        <v>0</v>
      </c>
      <c r="M3867">
        <f>IF(OR($E3867=1,$G3867=1,SUMIFS(Registros!$J$2:$J$6000,Registros!$B$2:$B$6000,$A3867)&gt;0),1,0)</f>
        <v>0</v>
      </c>
      <c r="N3867">
        <f>IF($J3867&gt;0,1,IF(COUNTIFS(Registros!$A$2:$A$6000,"CS",Registros!$B$2:$B$6000,$A3867,Registros!$K$2:$K$6000,"&lt;&gt;")&gt;0,1,0))</f>
        <v>0</v>
      </c>
      <c r="O3867" t="str">
        <f t="shared" si="300"/>
        <v>SIN SERVICIOS</v>
      </c>
      <c r="P3867" t="str">
        <f t="shared" si="301"/>
        <v>Oferta completa (móvil + fijo + internet)</v>
      </c>
      <c r="Q3867">
        <f t="shared" si="302"/>
        <v>0</v>
      </c>
      <c r="R3867" t="str">
        <f>IFERROR(VLOOKUP($A3867,Registros!$B$2:$G$6000,6,0),IFERROR(INDEX(Winback!$C$2:$C$300,MATCH($A3867,Winback!$K$2:$K$300,0)),""))</f>
        <v>Nailyn Martinez Johnson</v>
      </c>
      <c r="S3867" t="str">
        <f t="shared" si="303"/>
        <v>+CS</v>
      </c>
      <c r="T3867">
        <f t="shared" si="304"/>
        <v>1</v>
      </c>
    </row>
    <row r="3868" spans="1:20" x14ac:dyDescent="0.35">
      <c r="A3868" t="s">
        <v>19050</v>
      </c>
      <c r="B3868" t="s">
        <v>19051</v>
      </c>
      <c r="C3868" t="s">
        <v>19052</v>
      </c>
      <c r="D3868" t="s">
        <v>19053</v>
      </c>
      <c r="E3868">
        <f>IF(COUNTIFS(Registros!$A$2:$A$6000,"NP",Registros!$B$2:$B$6000,$A3868)&gt;0,1,0)</f>
        <v>0</v>
      </c>
      <c r="F3868">
        <f>IF($E3868=1,SUMIFS(Registros!$F$2:$F$6000,Registros!$A$2:$A$6000,"NP",Registros!$B$2:$B$6000,$A3868),0)</f>
        <v>0</v>
      </c>
      <c r="G3868">
        <f>IF(COUNTIFS(Registros!$A$2:$A$6000,"MOV",Registros!$B$2:$B$6000,$A3868)&gt;0,1,0)</f>
        <v>0</v>
      </c>
      <c r="H3868">
        <f>IF($G3868=1,SUMIFS(Registros!$F$2:$F$6000,Registros!$A$2:$A$6000,"MOV",Registros!$B$2:$B$6000,$A3868),0)</f>
        <v>0</v>
      </c>
      <c r="I3868">
        <f>IF(COUNTIFS(Registros!$A$2:$A$6000,"CS",Registros!$B$2:$B$6000,$A3868)&gt;0,1,0)</f>
        <v>1</v>
      </c>
      <c r="J3868">
        <f>IF($I3868=1,SUMIFS(Registros!$I$2:$I$6000,Registros!$A$2:$A$6000,"CS",Registros!$B$2:$B$6000,$A3868),0)</f>
        <v>0</v>
      </c>
      <c r="K3868">
        <f>IF(COUNTIFS(Winback!$K$2:$K$300,$A3868)&gt;0,1,0)</f>
        <v>0</v>
      </c>
      <c r="L3868">
        <f>IF(AND($K3868=1,LEFT($A3868,3)="WB-"),SUMIFS(Winback!$D$2:$D$300,Winback!$K$2:$K$300,$A3868),0)</f>
        <v>0</v>
      </c>
      <c r="M3868">
        <f>IF(OR($E3868=1,$G3868=1,SUMIFS(Registros!$J$2:$J$6000,Registros!$B$2:$B$6000,$A3868)&gt;0),1,0)</f>
        <v>0</v>
      </c>
      <c r="N3868">
        <f>IF($J3868&gt;0,1,IF(COUNTIFS(Registros!$A$2:$A$6000,"CS",Registros!$B$2:$B$6000,$A3868,Registros!$K$2:$K$6000,"&lt;&gt;")&gt;0,1,0))</f>
        <v>0</v>
      </c>
      <c r="O3868" t="str">
        <f t="shared" si="300"/>
        <v>SIN SERVICIOS</v>
      </c>
      <c r="P3868" t="str">
        <f t="shared" si="301"/>
        <v>Oferta completa (móvil + fijo + internet)</v>
      </c>
      <c r="Q3868">
        <f t="shared" si="302"/>
        <v>0</v>
      </c>
      <c r="R3868" t="str">
        <f>IFERROR(VLOOKUP($A3868,Registros!$B$2:$G$6000,6,0),IFERROR(INDEX(Winback!$C$2:$C$300,MATCH($A3868,Winback!$K$2:$K$300,0)),""))</f>
        <v>Nailyn Martinez Johnson</v>
      </c>
      <c r="S3868" t="str">
        <f t="shared" si="303"/>
        <v>+CS</v>
      </c>
      <c r="T3868">
        <f t="shared" si="304"/>
        <v>1</v>
      </c>
    </row>
    <row r="3869" spans="1:20" x14ac:dyDescent="0.35">
      <c r="A3869" t="s">
        <v>19054</v>
      </c>
      <c r="B3869" t="s">
        <v>19055</v>
      </c>
      <c r="C3869" t="s">
        <v>19056</v>
      </c>
      <c r="D3869" t="s">
        <v>19057</v>
      </c>
      <c r="E3869">
        <f>IF(COUNTIFS(Registros!$A$2:$A$6000,"NP",Registros!$B$2:$B$6000,$A3869)&gt;0,1,0)</f>
        <v>0</v>
      </c>
      <c r="F3869">
        <f>IF($E3869=1,SUMIFS(Registros!$F$2:$F$6000,Registros!$A$2:$A$6000,"NP",Registros!$B$2:$B$6000,$A3869),0)</f>
        <v>0</v>
      </c>
      <c r="G3869">
        <f>IF(COUNTIFS(Registros!$A$2:$A$6000,"MOV",Registros!$B$2:$B$6000,$A3869)&gt;0,1,0)</f>
        <v>0</v>
      </c>
      <c r="H3869">
        <f>IF($G3869=1,SUMIFS(Registros!$F$2:$F$6000,Registros!$A$2:$A$6000,"MOV",Registros!$B$2:$B$6000,$A3869),0)</f>
        <v>0</v>
      </c>
      <c r="I3869">
        <f>IF(COUNTIFS(Registros!$A$2:$A$6000,"CS",Registros!$B$2:$B$6000,$A3869)&gt;0,1,0)</f>
        <v>1</v>
      </c>
      <c r="J3869">
        <f>IF($I3869=1,SUMIFS(Registros!$I$2:$I$6000,Registros!$A$2:$A$6000,"CS",Registros!$B$2:$B$6000,$A3869),0)</f>
        <v>0</v>
      </c>
      <c r="K3869">
        <f>IF(COUNTIFS(Winback!$K$2:$K$300,$A3869)&gt;0,1,0)</f>
        <v>0</v>
      </c>
      <c r="L3869">
        <f>IF(AND($K3869=1,LEFT($A3869,3)="WB-"),SUMIFS(Winback!$D$2:$D$300,Winback!$K$2:$K$300,$A3869),0)</f>
        <v>0</v>
      </c>
      <c r="M3869">
        <f>IF(OR($E3869=1,$G3869=1,SUMIFS(Registros!$J$2:$J$6000,Registros!$B$2:$B$6000,$A3869)&gt;0),1,0)</f>
        <v>0</v>
      </c>
      <c r="N3869">
        <f>IF($J3869&gt;0,1,IF(COUNTIFS(Registros!$A$2:$A$6000,"CS",Registros!$B$2:$B$6000,$A3869,Registros!$K$2:$K$6000,"&lt;&gt;")&gt;0,1,0))</f>
        <v>0</v>
      </c>
      <c r="O3869" t="str">
        <f t="shared" si="300"/>
        <v>SIN SERVICIOS</v>
      </c>
      <c r="P3869" t="str">
        <f t="shared" si="301"/>
        <v>Oferta completa (móvil + fijo + internet)</v>
      </c>
      <c r="Q3869">
        <f t="shared" si="302"/>
        <v>0</v>
      </c>
      <c r="R3869" t="str">
        <f>IFERROR(VLOOKUP($A3869,Registros!$B$2:$G$6000,6,0),IFERROR(INDEX(Winback!$C$2:$C$300,MATCH($A3869,Winback!$K$2:$K$300,0)),""))</f>
        <v>Keisy Vargas</v>
      </c>
      <c r="S3869" t="str">
        <f t="shared" si="303"/>
        <v>+CS</v>
      </c>
      <c r="T3869">
        <f t="shared" si="304"/>
        <v>1</v>
      </c>
    </row>
    <row r="3870" spans="1:20" x14ac:dyDescent="0.35">
      <c r="A3870" t="s">
        <v>19059</v>
      </c>
      <c r="B3870" t="s">
        <v>19060</v>
      </c>
      <c r="C3870" t="s">
        <v>19061</v>
      </c>
      <c r="D3870" t="s">
        <v>19062</v>
      </c>
      <c r="E3870">
        <f>IF(COUNTIFS(Registros!$A$2:$A$6000,"NP",Registros!$B$2:$B$6000,$A3870)&gt;0,1,0)</f>
        <v>0</v>
      </c>
      <c r="F3870">
        <f>IF($E3870=1,SUMIFS(Registros!$F$2:$F$6000,Registros!$A$2:$A$6000,"NP",Registros!$B$2:$B$6000,$A3870),0)</f>
        <v>0</v>
      </c>
      <c r="G3870">
        <f>IF(COUNTIFS(Registros!$A$2:$A$6000,"MOV",Registros!$B$2:$B$6000,$A3870)&gt;0,1,0)</f>
        <v>0</v>
      </c>
      <c r="H3870">
        <f>IF($G3870=1,SUMIFS(Registros!$F$2:$F$6000,Registros!$A$2:$A$6000,"MOV",Registros!$B$2:$B$6000,$A3870),0)</f>
        <v>0</v>
      </c>
      <c r="I3870">
        <f>IF(COUNTIFS(Registros!$A$2:$A$6000,"CS",Registros!$B$2:$B$6000,$A3870)&gt;0,1,0)</f>
        <v>1</v>
      </c>
      <c r="J3870">
        <f>IF($I3870=1,SUMIFS(Registros!$I$2:$I$6000,Registros!$A$2:$A$6000,"CS",Registros!$B$2:$B$6000,$A3870),0)</f>
        <v>0</v>
      </c>
      <c r="K3870">
        <f>IF(COUNTIFS(Winback!$K$2:$K$300,$A3870)&gt;0,1,0)</f>
        <v>0</v>
      </c>
      <c r="L3870">
        <f>IF(AND($K3870=1,LEFT($A3870,3)="WB-"),SUMIFS(Winback!$D$2:$D$300,Winback!$K$2:$K$300,$A3870),0)</f>
        <v>0</v>
      </c>
      <c r="M3870">
        <f>IF(OR($E3870=1,$G3870=1,SUMIFS(Registros!$J$2:$J$6000,Registros!$B$2:$B$6000,$A3870)&gt;0),1,0)</f>
        <v>0</v>
      </c>
      <c r="N3870">
        <f>IF($J3870&gt;0,1,IF(COUNTIFS(Registros!$A$2:$A$6000,"CS",Registros!$B$2:$B$6000,$A3870,Registros!$K$2:$K$6000,"&lt;&gt;")&gt;0,1,0))</f>
        <v>0</v>
      </c>
      <c r="O3870" t="str">
        <f t="shared" si="300"/>
        <v>SIN SERVICIOS</v>
      </c>
      <c r="P3870" t="str">
        <f t="shared" si="301"/>
        <v>Oferta completa (móvil + fijo + internet)</v>
      </c>
      <c r="Q3870">
        <f t="shared" si="302"/>
        <v>0</v>
      </c>
      <c r="R3870" t="str">
        <f>IFERROR(VLOOKUP($A3870,Registros!$B$2:$G$6000,6,0),IFERROR(INDEX(Winback!$C$2:$C$300,MATCH($A3870,Winback!$K$2:$K$300,0)),""))</f>
        <v>Karla Mc Intryre</v>
      </c>
      <c r="S3870" t="str">
        <f t="shared" si="303"/>
        <v>+CS</v>
      </c>
      <c r="T3870">
        <f t="shared" si="304"/>
        <v>1</v>
      </c>
    </row>
    <row r="3871" spans="1:20" x14ac:dyDescent="0.35">
      <c r="A3871" t="s">
        <v>19063</v>
      </c>
      <c r="B3871" t="s">
        <v>19064</v>
      </c>
      <c r="C3871" t="s">
        <v>19065</v>
      </c>
      <c r="D3871" t="s">
        <v>19066</v>
      </c>
      <c r="E3871">
        <f>IF(COUNTIFS(Registros!$A$2:$A$6000,"NP",Registros!$B$2:$B$6000,$A3871)&gt;0,1,0)</f>
        <v>0</v>
      </c>
      <c r="F3871">
        <f>IF($E3871=1,SUMIFS(Registros!$F$2:$F$6000,Registros!$A$2:$A$6000,"NP",Registros!$B$2:$B$6000,$A3871),0)</f>
        <v>0</v>
      </c>
      <c r="G3871">
        <f>IF(COUNTIFS(Registros!$A$2:$A$6000,"MOV",Registros!$B$2:$B$6000,$A3871)&gt;0,1,0)</f>
        <v>0</v>
      </c>
      <c r="H3871">
        <f>IF($G3871=1,SUMIFS(Registros!$F$2:$F$6000,Registros!$A$2:$A$6000,"MOV",Registros!$B$2:$B$6000,$A3871),0)</f>
        <v>0</v>
      </c>
      <c r="I3871">
        <f>IF(COUNTIFS(Registros!$A$2:$A$6000,"CS",Registros!$B$2:$B$6000,$A3871)&gt;0,1,0)</f>
        <v>1</v>
      </c>
      <c r="J3871">
        <f>IF($I3871=1,SUMIFS(Registros!$I$2:$I$6000,Registros!$A$2:$A$6000,"CS",Registros!$B$2:$B$6000,$A3871),0)</f>
        <v>0</v>
      </c>
      <c r="K3871">
        <f>IF(COUNTIFS(Winback!$K$2:$K$300,$A3871)&gt;0,1,0)</f>
        <v>0</v>
      </c>
      <c r="L3871">
        <f>IF(AND($K3871=1,LEFT($A3871,3)="WB-"),SUMIFS(Winback!$D$2:$D$300,Winback!$K$2:$K$300,$A3871),0)</f>
        <v>0</v>
      </c>
      <c r="M3871">
        <f>IF(OR($E3871=1,$G3871=1,SUMIFS(Registros!$J$2:$J$6000,Registros!$B$2:$B$6000,$A3871)&gt;0),1,0)</f>
        <v>0</v>
      </c>
      <c r="N3871">
        <f>IF($J3871&gt;0,1,IF(COUNTIFS(Registros!$A$2:$A$6000,"CS",Registros!$B$2:$B$6000,$A3871,Registros!$K$2:$K$6000,"&lt;&gt;")&gt;0,1,0))</f>
        <v>0</v>
      </c>
      <c r="O3871" t="str">
        <f t="shared" si="300"/>
        <v>SIN SERVICIOS</v>
      </c>
      <c r="P3871" t="str">
        <f t="shared" si="301"/>
        <v>Oferta completa (móvil + fijo + internet)</v>
      </c>
      <c r="Q3871">
        <f t="shared" si="302"/>
        <v>0</v>
      </c>
      <c r="R3871" t="str">
        <f>IFERROR(VLOOKUP($A3871,Registros!$B$2:$G$6000,6,0),IFERROR(INDEX(Winback!$C$2:$C$300,MATCH($A3871,Winback!$K$2:$K$300,0)),""))</f>
        <v>Maria Fernanda Rivas</v>
      </c>
      <c r="S3871" t="str">
        <f t="shared" si="303"/>
        <v>+CS</v>
      </c>
      <c r="T3871">
        <f t="shared" si="304"/>
        <v>1</v>
      </c>
    </row>
    <row r="3872" spans="1:20" x14ac:dyDescent="0.35">
      <c r="A3872" t="s">
        <v>19068</v>
      </c>
      <c r="B3872" t="s">
        <v>19069</v>
      </c>
      <c r="C3872" t="s">
        <v>19070</v>
      </c>
      <c r="D3872" t="s">
        <v>19071</v>
      </c>
      <c r="E3872">
        <f>IF(COUNTIFS(Registros!$A$2:$A$6000,"NP",Registros!$B$2:$B$6000,$A3872)&gt;0,1,0)</f>
        <v>0</v>
      </c>
      <c r="F3872">
        <f>IF($E3872=1,SUMIFS(Registros!$F$2:$F$6000,Registros!$A$2:$A$6000,"NP",Registros!$B$2:$B$6000,$A3872),0)</f>
        <v>0</v>
      </c>
      <c r="G3872">
        <f>IF(COUNTIFS(Registros!$A$2:$A$6000,"MOV",Registros!$B$2:$B$6000,$A3872)&gt;0,1,0)</f>
        <v>0</v>
      </c>
      <c r="H3872">
        <f>IF($G3872=1,SUMIFS(Registros!$F$2:$F$6000,Registros!$A$2:$A$6000,"MOV",Registros!$B$2:$B$6000,$A3872),0)</f>
        <v>0</v>
      </c>
      <c r="I3872">
        <f>IF(COUNTIFS(Registros!$A$2:$A$6000,"CS",Registros!$B$2:$B$6000,$A3872)&gt;0,1,0)</f>
        <v>1</v>
      </c>
      <c r="J3872">
        <f>IF($I3872=1,SUMIFS(Registros!$I$2:$I$6000,Registros!$A$2:$A$6000,"CS",Registros!$B$2:$B$6000,$A3872),0)</f>
        <v>0</v>
      </c>
      <c r="K3872">
        <f>IF(COUNTIFS(Winback!$K$2:$K$300,$A3872)&gt;0,1,0)</f>
        <v>0</v>
      </c>
      <c r="L3872">
        <f>IF(AND($K3872=1,LEFT($A3872,3)="WB-"),SUMIFS(Winback!$D$2:$D$300,Winback!$K$2:$K$300,$A3872),0)</f>
        <v>0</v>
      </c>
      <c r="M3872">
        <f>IF(OR($E3872=1,$G3872=1,SUMIFS(Registros!$J$2:$J$6000,Registros!$B$2:$B$6000,$A3872)&gt;0),1,0)</f>
        <v>0</v>
      </c>
      <c r="N3872">
        <f>IF($J3872&gt;0,1,IF(COUNTIFS(Registros!$A$2:$A$6000,"CS",Registros!$B$2:$B$6000,$A3872,Registros!$K$2:$K$6000,"&lt;&gt;")&gt;0,1,0))</f>
        <v>0</v>
      </c>
      <c r="O3872" t="str">
        <f t="shared" si="300"/>
        <v>SIN SERVICIOS</v>
      </c>
      <c r="P3872" t="str">
        <f t="shared" si="301"/>
        <v>Oferta completa (móvil + fijo + internet)</v>
      </c>
      <c r="Q3872">
        <f t="shared" si="302"/>
        <v>0</v>
      </c>
      <c r="R3872" t="str">
        <f>IFERROR(VLOOKUP($A3872,Registros!$B$2:$G$6000,6,0),IFERROR(INDEX(Winback!$C$2:$C$300,MATCH($A3872,Winback!$K$2:$K$300,0)),""))</f>
        <v>Abril Aparicio</v>
      </c>
      <c r="S3872" t="str">
        <f t="shared" si="303"/>
        <v>+CS</v>
      </c>
      <c r="T3872">
        <f t="shared" si="304"/>
        <v>1</v>
      </c>
    </row>
    <row r="3873" spans="1:20" x14ac:dyDescent="0.35">
      <c r="A3873" t="s">
        <v>19072</v>
      </c>
      <c r="B3873" t="s">
        <v>19073</v>
      </c>
      <c r="C3873" t="s">
        <v>19074</v>
      </c>
      <c r="D3873" t="s">
        <v>19075</v>
      </c>
      <c r="E3873">
        <f>IF(COUNTIFS(Registros!$A$2:$A$6000,"NP",Registros!$B$2:$B$6000,$A3873)&gt;0,1,0)</f>
        <v>0</v>
      </c>
      <c r="F3873">
        <f>IF($E3873=1,SUMIFS(Registros!$F$2:$F$6000,Registros!$A$2:$A$6000,"NP",Registros!$B$2:$B$6000,$A3873),0)</f>
        <v>0</v>
      </c>
      <c r="G3873">
        <f>IF(COUNTIFS(Registros!$A$2:$A$6000,"MOV",Registros!$B$2:$B$6000,$A3873)&gt;0,1,0)</f>
        <v>0</v>
      </c>
      <c r="H3873">
        <f>IF($G3873=1,SUMIFS(Registros!$F$2:$F$6000,Registros!$A$2:$A$6000,"MOV",Registros!$B$2:$B$6000,$A3873),0)</f>
        <v>0</v>
      </c>
      <c r="I3873">
        <f>IF(COUNTIFS(Registros!$A$2:$A$6000,"CS",Registros!$B$2:$B$6000,$A3873)&gt;0,1,0)</f>
        <v>1</v>
      </c>
      <c r="J3873">
        <f>IF($I3873=1,SUMIFS(Registros!$I$2:$I$6000,Registros!$A$2:$A$6000,"CS",Registros!$B$2:$B$6000,$A3873),0)</f>
        <v>0</v>
      </c>
      <c r="K3873">
        <f>IF(COUNTIFS(Winback!$K$2:$K$300,$A3873)&gt;0,1,0)</f>
        <v>0</v>
      </c>
      <c r="L3873">
        <f>IF(AND($K3873=1,LEFT($A3873,3)="WB-"),SUMIFS(Winback!$D$2:$D$300,Winback!$K$2:$K$300,$A3873),0)</f>
        <v>0</v>
      </c>
      <c r="M3873">
        <f>IF(OR($E3873=1,$G3873=1,SUMIFS(Registros!$J$2:$J$6000,Registros!$B$2:$B$6000,$A3873)&gt;0),1,0)</f>
        <v>0</v>
      </c>
      <c r="N3873">
        <f>IF($J3873&gt;0,1,IF(COUNTIFS(Registros!$A$2:$A$6000,"CS",Registros!$B$2:$B$6000,$A3873,Registros!$K$2:$K$6000,"&lt;&gt;")&gt;0,1,0))</f>
        <v>0</v>
      </c>
      <c r="O3873" t="str">
        <f t="shared" si="300"/>
        <v>SIN SERVICIOS</v>
      </c>
      <c r="P3873" t="str">
        <f t="shared" si="301"/>
        <v>Oferta completa (móvil + fijo + internet)</v>
      </c>
      <c r="Q3873">
        <f t="shared" si="302"/>
        <v>0</v>
      </c>
      <c r="R3873" t="str">
        <f>IFERROR(VLOOKUP($A3873,Registros!$B$2:$G$6000,6,0),IFERROR(INDEX(Winback!$C$2:$C$300,MATCH($A3873,Winback!$K$2:$K$300,0)),""))</f>
        <v>Nailyn Martinez Johnson</v>
      </c>
      <c r="S3873" t="str">
        <f t="shared" si="303"/>
        <v>+CS</v>
      </c>
      <c r="T3873">
        <f t="shared" si="304"/>
        <v>1</v>
      </c>
    </row>
    <row r="3874" spans="1:20" x14ac:dyDescent="0.35">
      <c r="A3874" t="s">
        <v>19076</v>
      </c>
      <c r="B3874" t="s">
        <v>19073</v>
      </c>
      <c r="C3874" t="s">
        <v>19077</v>
      </c>
      <c r="D3874" t="s">
        <v>19078</v>
      </c>
      <c r="E3874">
        <f>IF(COUNTIFS(Registros!$A$2:$A$6000,"NP",Registros!$B$2:$B$6000,$A3874)&gt;0,1,0)</f>
        <v>0</v>
      </c>
      <c r="F3874">
        <f>IF($E3874=1,SUMIFS(Registros!$F$2:$F$6000,Registros!$A$2:$A$6000,"NP",Registros!$B$2:$B$6000,$A3874),0)</f>
        <v>0</v>
      </c>
      <c r="G3874">
        <f>IF(COUNTIFS(Registros!$A$2:$A$6000,"MOV",Registros!$B$2:$B$6000,$A3874)&gt;0,1,0)</f>
        <v>0</v>
      </c>
      <c r="H3874">
        <f>IF($G3874=1,SUMIFS(Registros!$F$2:$F$6000,Registros!$A$2:$A$6000,"MOV",Registros!$B$2:$B$6000,$A3874),0)</f>
        <v>0</v>
      </c>
      <c r="I3874">
        <f>IF(COUNTIFS(Registros!$A$2:$A$6000,"CS",Registros!$B$2:$B$6000,$A3874)&gt;0,1,0)</f>
        <v>1</v>
      </c>
      <c r="J3874">
        <f>IF($I3874=1,SUMIFS(Registros!$I$2:$I$6000,Registros!$A$2:$A$6000,"CS",Registros!$B$2:$B$6000,$A3874),0)</f>
        <v>0</v>
      </c>
      <c r="K3874">
        <f>IF(COUNTIFS(Winback!$K$2:$K$300,$A3874)&gt;0,1,0)</f>
        <v>0</v>
      </c>
      <c r="L3874">
        <f>IF(AND($K3874=1,LEFT($A3874,3)="WB-"),SUMIFS(Winback!$D$2:$D$300,Winback!$K$2:$K$300,$A3874),0)</f>
        <v>0</v>
      </c>
      <c r="M3874">
        <f>IF(OR($E3874=1,$G3874=1,SUMIFS(Registros!$J$2:$J$6000,Registros!$B$2:$B$6000,$A3874)&gt;0),1,0)</f>
        <v>0</v>
      </c>
      <c r="N3874">
        <f>IF($J3874&gt;0,1,IF(COUNTIFS(Registros!$A$2:$A$6000,"CS",Registros!$B$2:$B$6000,$A3874,Registros!$K$2:$K$6000,"&lt;&gt;")&gt;0,1,0))</f>
        <v>0</v>
      </c>
      <c r="O3874" t="str">
        <f t="shared" si="300"/>
        <v>SIN SERVICIOS</v>
      </c>
      <c r="P3874" t="str">
        <f t="shared" si="301"/>
        <v>Oferta completa (móvil + fijo + internet)</v>
      </c>
      <c r="Q3874">
        <f t="shared" si="302"/>
        <v>0</v>
      </c>
      <c r="R3874" t="str">
        <f>IFERROR(VLOOKUP($A3874,Registros!$B$2:$G$6000,6,0),IFERROR(INDEX(Winback!$C$2:$C$300,MATCH($A3874,Winback!$K$2:$K$300,0)),""))</f>
        <v>Karla Mc Intryre</v>
      </c>
      <c r="S3874" t="str">
        <f t="shared" si="303"/>
        <v>+CS</v>
      </c>
      <c r="T3874">
        <f t="shared" si="304"/>
        <v>1</v>
      </c>
    </row>
    <row r="3875" spans="1:20" x14ac:dyDescent="0.35">
      <c r="A3875" t="s">
        <v>19079</v>
      </c>
      <c r="B3875" t="s">
        <v>19080</v>
      </c>
      <c r="C3875" t="s">
        <v>19081</v>
      </c>
      <c r="D3875" t="s">
        <v>19082</v>
      </c>
      <c r="E3875">
        <f>IF(COUNTIFS(Registros!$A$2:$A$6000,"NP",Registros!$B$2:$B$6000,$A3875)&gt;0,1,0)</f>
        <v>0</v>
      </c>
      <c r="F3875">
        <f>IF($E3875=1,SUMIFS(Registros!$F$2:$F$6000,Registros!$A$2:$A$6000,"NP",Registros!$B$2:$B$6000,$A3875),0)</f>
        <v>0</v>
      </c>
      <c r="G3875">
        <f>IF(COUNTIFS(Registros!$A$2:$A$6000,"MOV",Registros!$B$2:$B$6000,$A3875)&gt;0,1,0)</f>
        <v>0</v>
      </c>
      <c r="H3875">
        <f>IF($G3875=1,SUMIFS(Registros!$F$2:$F$6000,Registros!$A$2:$A$6000,"MOV",Registros!$B$2:$B$6000,$A3875),0)</f>
        <v>0</v>
      </c>
      <c r="I3875">
        <f>IF(COUNTIFS(Registros!$A$2:$A$6000,"CS",Registros!$B$2:$B$6000,$A3875)&gt;0,1,0)</f>
        <v>1</v>
      </c>
      <c r="J3875">
        <f>IF($I3875=1,SUMIFS(Registros!$I$2:$I$6000,Registros!$A$2:$A$6000,"CS",Registros!$B$2:$B$6000,$A3875),0)</f>
        <v>0</v>
      </c>
      <c r="K3875">
        <f>IF(COUNTIFS(Winback!$K$2:$K$300,$A3875)&gt;0,1,0)</f>
        <v>0</v>
      </c>
      <c r="L3875">
        <f>IF(AND($K3875=1,LEFT($A3875,3)="WB-"),SUMIFS(Winback!$D$2:$D$300,Winback!$K$2:$K$300,$A3875),0)</f>
        <v>0</v>
      </c>
      <c r="M3875">
        <f>IF(OR($E3875=1,$G3875=1,SUMIFS(Registros!$J$2:$J$6000,Registros!$B$2:$B$6000,$A3875)&gt;0),1,0)</f>
        <v>0</v>
      </c>
      <c r="N3875">
        <f>IF($J3875&gt;0,1,IF(COUNTIFS(Registros!$A$2:$A$6000,"CS",Registros!$B$2:$B$6000,$A3875,Registros!$K$2:$K$6000,"&lt;&gt;")&gt;0,1,0))</f>
        <v>0</v>
      </c>
      <c r="O3875" t="str">
        <f t="shared" si="300"/>
        <v>SIN SERVICIOS</v>
      </c>
      <c r="P3875" t="str">
        <f t="shared" si="301"/>
        <v>Oferta completa (móvil + fijo + internet)</v>
      </c>
      <c r="Q3875">
        <f t="shared" si="302"/>
        <v>0</v>
      </c>
      <c r="R3875" t="str">
        <f>IFERROR(VLOOKUP($A3875,Registros!$B$2:$G$6000,6,0),IFERROR(INDEX(Winback!$C$2:$C$300,MATCH($A3875,Winback!$K$2:$K$300,0)),""))</f>
        <v>Abril Aparicio</v>
      </c>
      <c r="S3875" t="str">
        <f t="shared" si="303"/>
        <v>+CS</v>
      </c>
      <c r="T3875">
        <f t="shared" si="304"/>
        <v>1</v>
      </c>
    </row>
    <row r="3876" spans="1:20" x14ac:dyDescent="0.35">
      <c r="A3876" t="s">
        <v>19083</v>
      </c>
      <c r="B3876" t="s">
        <v>19084</v>
      </c>
      <c r="C3876" t="s">
        <v>19085</v>
      </c>
      <c r="D3876" t="s">
        <v>19086</v>
      </c>
      <c r="E3876">
        <f>IF(COUNTIFS(Registros!$A$2:$A$6000,"NP",Registros!$B$2:$B$6000,$A3876)&gt;0,1,0)</f>
        <v>0</v>
      </c>
      <c r="F3876">
        <f>IF($E3876=1,SUMIFS(Registros!$F$2:$F$6000,Registros!$A$2:$A$6000,"NP",Registros!$B$2:$B$6000,$A3876),0)</f>
        <v>0</v>
      </c>
      <c r="G3876">
        <f>IF(COUNTIFS(Registros!$A$2:$A$6000,"MOV",Registros!$B$2:$B$6000,$A3876)&gt;0,1,0)</f>
        <v>0</v>
      </c>
      <c r="H3876">
        <f>IF($G3876=1,SUMIFS(Registros!$F$2:$F$6000,Registros!$A$2:$A$6000,"MOV",Registros!$B$2:$B$6000,$A3876),0)</f>
        <v>0</v>
      </c>
      <c r="I3876">
        <f>IF(COUNTIFS(Registros!$A$2:$A$6000,"CS",Registros!$B$2:$B$6000,$A3876)&gt;0,1,0)</f>
        <v>1</v>
      </c>
      <c r="J3876">
        <f>IF($I3876=1,SUMIFS(Registros!$I$2:$I$6000,Registros!$A$2:$A$6000,"CS",Registros!$B$2:$B$6000,$A3876),0)</f>
        <v>0</v>
      </c>
      <c r="K3876">
        <f>IF(COUNTIFS(Winback!$K$2:$K$300,$A3876)&gt;0,1,0)</f>
        <v>0</v>
      </c>
      <c r="L3876">
        <f>IF(AND($K3876=1,LEFT($A3876,3)="WB-"),SUMIFS(Winback!$D$2:$D$300,Winback!$K$2:$K$300,$A3876),0)</f>
        <v>0</v>
      </c>
      <c r="M3876">
        <f>IF(OR($E3876=1,$G3876=1,SUMIFS(Registros!$J$2:$J$6000,Registros!$B$2:$B$6000,$A3876)&gt;0),1,0)</f>
        <v>0</v>
      </c>
      <c r="N3876">
        <f>IF($J3876&gt;0,1,IF(COUNTIFS(Registros!$A$2:$A$6000,"CS",Registros!$B$2:$B$6000,$A3876,Registros!$K$2:$K$6000,"&lt;&gt;")&gt;0,1,0))</f>
        <v>0</v>
      </c>
      <c r="O3876" t="str">
        <f t="shared" si="300"/>
        <v>SIN SERVICIOS</v>
      </c>
      <c r="P3876" t="str">
        <f t="shared" si="301"/>
        <v>Oferta completa (móvil + fijo + internet)</v>
      </c>
      <c r="Q3876">
        <f t="shared" si="302"/>
        <v>0</v>
      </c>
      <c r="R3876" t="str">
        <f>IFERROR(VLOOKUP($A3876,Registros!$B$2:$G$6000,6,0),IFERROR(INDEX(Winback!$C$2:$C$300,MATCH($A3876,Winback!$K$2:$K$300,0)),""))</f>
        <v>Yariela Galarce</v>
      </c>
      <c r="S3876" t="str">
        <f t="shared" si="303"/>
        <v>+CS</v>
      </c>
      <c r="T3876">
        <f t="shared" si="304"/>
        <v>1</v>
      </c>
    </row>
    <row r="3877" spans="1:20" x14ac:dyDescent="0.35">
      <c r="A3877" t="s">
        <v>19087</v>
      </c>
      <c r="B3877" t="s">
        <v>19088</v>
      </c>
      <c r="C3877" t="s">
        <v>19089</v>
      </c>
      <c r="D3877" t="s">
        <v>19090</v>
      </c>
      <c r="E3877">
        <f>IF(COUNTIFS(Registros!$A$2:$A$6000,"NP",Registros!$B$2:$B$6000,$A3877)&gt;0,1,0)</f>
        <v>0</v>
      </c>
      <c r="F3877">
        <f>IF($E3877=1,SUMIFS(Registros!$F$2:$F$6000,Registros!$A$2:$A$6000,"NP",Registros!$B$2:$B$6000,$A3877),0)</f>
        <v>0</v>
      </c>
      <c r="G3877">
        <f>IF(COUNTIFS(Registros!$A$2:$A$6000,"MOV",Registros!$B$2:$B$6000,$A3877)&gt;0,1,0)</f>
        <v>0</v>
      </c>
      <c r="H3877">
        <f>IF($G3877=1,SUMIFS(Registros!$F$2:$F$6000,Registros!$A$2:$A$6000,"MOV",Registros!$B$2:$B$6000,$A3877),0)</f>
        <v>0</v>
      </c>
      <c r="I3877">
        <f>IF(COUNTIFS(Registros!$A$2:$A$6000,"CS",Registros!$B$2:$B$6000,$A3877)&gt;0,1,0)</f>
        <v>1</v>
      </c>
      <c r="J3877">
        <f>IF($I3877=1,SUMIFS(Registros!$I$2:$I$6000,Registros!$A$2:$A$6000,"CS",Registros!$B$2:$B$6000,$A3877),0)</f>
        <v>0</v>
      </c>
      <c r="K3877">
        <f>IF(COUNTIFS(Winback!$K$2:$K$300,$A3877)&gt;0,1,0)</f>
        <v>0</v>
      </c>
      <c r="L3877">
        <f>IF(AND($K3877=1,LEFT($A3877,3)="WB-"),SUMIFS(Winback!$D$2:$D$300,Winback!$K$2:$K$300,$A3877),0)</f>
        <v>0</v>
      </c>
      <c r="M3877">
        <f>IF(OR($E3877=1,$G3877=1,SUMIFS(Registros!$J$2:$J$6000,Registros!$B$2:$B$6000,$A3877)&gt;0),1,0)</f>
        <v>0</v>
      </c>
      <c r="N3877">
        <f>IF($J3877&gt;0,1,IF(COUNTIFS(Registros!$A$2:$A$6000,"CS",Registros!$B$2:$B$6000,$A3877,Registros!$K$2:$K$6000,"&lt;&gt;")&gt;0,1,0))</f>
        <v>0</v>
      </c>
      <c r="O3877" t="str">
        <f t="shared" si="300"/>
        <v>SIN SERVICIOS</v>
      </c>
      <c r="P3877" t="str">
        <f t="shared" si="301"/>
        <v>Oferta completa (móvil + fijo + internet)</v>
      </c>
      <c r="Q3877">
        <f t="shared" si="302"/>
        <v>0</v>
      </c>
      <c r="R3877" t="str">
        <f>IFERROR(VLOOKUP($A3877,Registros!$B$2:$G$6000,6,0),IFERROR(INDEX(Winback!$C$2:$C$300,MATCH($A3877,Winback!$K$2:$K$300,0)),""))</f>
        <v>Michelle Zambrano</v>
      </c>
      <c r="S3877" t="str">
        <f t="shared" si="303"/>
        <v>+CS</v>
      </c>
      <c r="T3877">
        <f t="shared" si="304"/>
        <v>1</v>
      </c>
    </row>
    <row r="3878" spans="1:20" x14ac:dyDescent="0.35">
      <c r="A3878" t="s">
        <v>19091</v>
      </c>
      <c r="B3878" t="s">
        <v>19092</v>
      </c>
      <c r="C3878" t="s">
        <v>19093</v>
      </c>
      <c r="D3878" t="s">
        <v>19094</v>
      </c>
      <c r="E3878">
        <f>IF(COUNTIFS(Registros!$A$2:$A$6000,"NP",Registros!$B$2:$B$6000,$A3878)&gt;0,1,0)</f>
        <v>0</v>
      </c>
      <c r="F3878">
        <f>IF($E3878=1,SUMIFS(Registros!$F$2:$F$6000,Registros!$A$2:$A$6000,"NP",Registros!$B$2:$B$6000,$A3878),0)</f>
        <v>0</v>
      </c>
      <c r="G3878">
        <f>IF(COUNTIFS(Registros!$A$2:$A$6000,"MOV",Registros!$B$2:$B$6000,$A3878)&gt;0,1,0)</f>
        <v>0</v>
      </c>
      <c r="H3878">
        <f>IF($G3878=1,SUMIFS(Registros!$F$2:$F$6000,Registros!$A$2:$A$6000,"MOV",Registros!$B$2:$B$6000,$A3878),0)</f>
        <v>0</v>
      </c>
      <c r="I3878">
        <f>IF(COUNTIFS(Registros!$A$2:$A$6000,"CS",Registros!$B$2:$B$6000,$A3878)&gt;0,1,0)</f>
        <v>1</v>
      </c>
      <c r="J3878">
        <f>IF($I3878=1,SUMIFS(Registros!$I$2:$I$6000,Registros!$A$2:$A$6000,"CS",Registros!$B$2:$B$6000,$A3878),0)</f>
        <v>0</v>
      </c>
      <c r="K3878">
        <f>IF(COUNTIFS(Winback!$K$2:$K$300,$A3878)&gt;0,1,0)</f>
        <v>0</v>
      </c>
      <c r="L3878">
        <f>IF(AND($K3878=1,LEFT($A3878,3)="WB-"),SUMIFS(Winback!$D$2:$D$300,Winback!$K$2:$K$300,$A3878),0)</f>
        <v>0</v>
      </c>
      <c r="M3878">
        <f>IF(OR($E3878=1,$G3878=1,SUMIFS(Registros!$J$2:$J$6000,Registros!$B$2:$B$6000,$A3878)&gt;0),1,0)</f>
        <v>0</v>
      </c>
      <c r="N3878">
        <f>IF($J3878&gt;0,1,IF(COUNTIFS(Registros!$A$2:$A$6000,"CS",Registros!$B$2:$B$6000,$A3878,Registros!$K$2:$K$6000,"&lt;&gt;")&gt;0,1,0))</f>
        <v>0</v>
      </c>
      <c r="O3878" t="str">
        <f t="shared" si="300"/>
        <v>SIN SERVICIOS</v>
      </c>
      <c r="P3878" t="str">
        <f t="shared" si="301"/>
        <v>Oferta completa (móvil + fijo + internet)</v>
      </c>
      <c r="Q3878">
        <f t="shared" si="302"/>
        <v>0</v>
      </c>
      <c r="R3878" t="str">
        <f>IFERROR(VLOOKUP($A3878,Registros!$B$2:$G$6000,6,0),IFERROR(INDEX(Winback!$C$2:$C$300,MATCH($A3878,Winback!$K$2:$K$300,0)),""))</f>
        <v>Maria Fernanda Rivas</v>
      </c>
      <c r="S3878" t="str">
        <f t="shared" si="303"/>
        <v>+CS</v>
      </c>
      <c r="T3878">
        <f t="shared" si="304"/>
        <v>1</v>
      </c>
    </row>
    <row r="3879" spans="1:20" x14ac:dyDescent="0.35">
      <c r="A3879" t="s">
        <v>19095</v>
      </c>
      <c r="B3879" t="s">
        <v>19096</v>
      </c>
      <c r="C3879" t="s">
        <v>19097</v>
      </c>
      <c r="D3879" t="s">
        <v>19098</v>
      </c>
      <c r="E3879">
        <f>IF(COUNTIFS(Registros!$A$2:$A$6000,"NP",Registros!$B$2:$B$6000,$A3879)&gt;0,1,0)</f>
        <v>0</v>
      </c>
      <c r="F3879">
        <f>IF($E3879=1,SUMIFS(Registros!$F$2:$F$6000,Registros!$A$2:$A$6000,"NP",Registros!$B$2:$B$6000,$A3879),0)</f>
        <v>0</v>
      </c>
      <c r="G3879">
        <f>IF(COUNTIFS(Registros!$A$2:$A$6000,"MOV",Registros!$B$2:$B$6000,$A3879)&gt;0,1,0)</f>
        <v>0</v>
      </c>
      <c r="H3879">
        <f>IF($G3879=1,SUMIFS(Registros!$F$2:$F$6000,Registros!$A$2:$A$6000,"MOV",Registros!$B$2:$B$6000,$A3879),0)</f>
        <v>0</v>
      </c>
      <c r="I3879">
        <f>IF(COUNTIFS(Registros!$A$2:$A$6000,"CS",Registros!$B$2:$B$6000,$A3879)&gt;0,1,0)</f>
        <v>1</v>
      </c>
      <c r="J3879">
        <f>IF($I3879=1,SUMIFS(Registros!$I$2:$I$6000,Registros!$A$2:$A$6000,"CS",Registros!$B$2:$B$6000,$A3879),0)</f>
        <v>0</v>
      </c>
      <c r="K3879">
        <f>IF(COUNTIFS(Winback!$K$2:$K$300,$A3879)&gt;0,1,0)</f>
        <v>0</v>
      </c>
      <c r="L3879">
        <f>IF(AND($K3879=1,LEFT($A3879,3)="WB-"),SUMIFS(Winback!$D$2:$D$300,Winback!$K$2:$K$300,$A3879),0)</f>
        <v>0</v>
      </c>
      <c r="M3879">
        <f>IF(OR($E3879=1,$G3879=1,SUMIFS(Registros!$J$2:$J$6000,Registros!$B$2:$B$6000,$A3879)&gt;0),1,0)</f>
        <v>0</v>
      </c>
      <c r="N3879">
        <f>IF($J3879&gt;0,1,IF(COUNTIFS(Registros!$A$2:$A$6000,"CS",Registros!$B$2:$B$6000,$A3879,Registros!$K$2:$K$6000,"&lt;&gt;")&gt;0,1,0))</f>
        <v>0</v>
      </c>
      <c r="O3879" t="str">
        <f t="shared" si="300"/>
        <v>SIN SERVICIOS</v>
      </c>
      <c r="P3879" t="str">
        <f t="shared" si="301"/>
        <v>Oferta completa (móvil + fijo + internet)</v>
      </c>
      <c r="Q3879">
        <f t="shared" si="302"/>
        <v>0</v>
      </c>
      <c r="R3879" t="str">
        <f>IFERROR(VLOOKUP($A3879,Registros!$B$2:$G$6000,6,0),IFERROR(INDEX(Winback!$C$2:$C$300,MATCH($A3879,Winback!$K$2:$K$300,0)),""))</f>
        <v>Keisy Vargas</v>
      </c>
      <c r="S3879" t="str">
        <f t="shared" si="303"/>
        <v>+CS</v>
      </c>
      <c r="T3879">
        <f t="shared" si="304"/>
        <v>1</v>
      </c>
    </row>
    <row r="3880" spans="1:20" x14ac:dyDescent="0.35">
      <c r="A3880" t="s">
        <v>19099</v>
      </c>
      <c r="B3880" t="s">
        <v>19100</v>
      </c>
      <c r="C3880" t="s">
        <v>19101</v>
      </c>
      <c r="D3880" t="s">
        <v>19102</v>
      </c>
      <c r="E3880">
        <f>IF(COUNTIFS(Registros!$A$2:$A$6000,"NP",Registros!$B$2:$B$6000,$A3880)&gt;0,1,0)</f>
        <v>0</v>
      </c>
      <c r="F3880">
        <f>IF($E3880=1,SUMIFS(Registros!$F$2:$F$6000,Registros!$A$2:$A$6000,"NP",Registros!$B$2:$B$6000,$A3880),0)</f>
        <v>0</v>
      </c>
      <c r="G3880">
        <f>IF(COUNTIFS(Registros!$A$2:$A$6000,"MOV",Registros!$B$2:$B$6000,$A3880)&gt;0,1,0)</f>
        <v>0</v>
      </c>
      <c r="H3880">
        <f>IF($G3880=1,SUMIFS(Registros!$F$2:$F$6000,Registros!$A$2:$A$6000,"MOV",Registros!$B$2:$B$6000,$A3880),0)</f>
        <v>0</v>
      </c>
      <c r="I3880">
        <f>IF(COUNTIFS(Registros!$A$2:$A$6000,"CS",Registros!$B$2:$B$6000,$A3880)&gt;0,1,0)</f>
        <v>1</v>
      </c>
      <c r="J3880">
        <f>IF($I3880=1,SUMIFS(Registros!$I$2:$I$6000,Registros!$A$2:$A$6000,"CS",Registros!$B$2:$B$6000,$A3880),0)</f>
        <v>0</v>
      </c>
      <c r="K3880">
        <f>IF(COUNTIFS(Winback!$K$2:$K$300,$A3880)&gt;0,1,0)</f>
        <v>0</v>
      </c>
      <c r="L3880">
        <f>IF(AND($K3880=1,LEFT($A3880,3)="WB-"),SUMIFS(Winback!$D$2:$D$300,Winback!$K$2:$K$300,$A3880),0)</f>
        <v>0</v>
      </c>
      <c r="M3880">
        <f>IF(OR($E3880=1,$G3880=1,SUMIFS(Registros!$J$2:$J$6000,Registros!$B$2:$B$6000,$A3880)&gt;0),1,0)</f>
        <v>0</v>
      </c>
      <c r="N3880">
        <f>IF($J3880&gt;0,1,IF(COUNTIFS(Registros!$A$2:$A$6000,"CS",Registros!$B$2:$B$6000,$A3880,Registros!$K$2:$K$6000,"&lt;&gt;")&gt;0,1,0))</f>
        <v>0</v>
      </c>
      <c r="O3880" t="str">
        <f t="shared" si="300"/>
        <v>SIN SERVICIOS</v>
      </c>
      <c r="P3880" t="str">
        <f t="shared" si="301"/>
        <v>Oferta completa (móvil + fijo + internet)</v>
      </c>
      <c r="Q3880">
        <f t="shared" si="302"/>
        <v>0</v>
      </c>
      <c r="R3880" t="str">
        <f>IFERROR(VLOOKUP($A3880,Registros!$B$2:$G$6000,6,0),IFERROR(INDEX(Winback!$C$2:$C$300,MATCH($A3880,Winback!$K$2:$K$300,0)),""))</f>
        <v>Yarelis Tulloch</v>
      </c>
      <c r="S3880" t="str">
        <f t="shared" si="303"/>
        <v>+CS</v>
      </c>
      <c r="T3880">
        <f t="shared" si="304"/>
        <v>1</v>
      </c>
    </row>
    <row r="3881" spans="1:20" x14ac:dyDescent="0.35">
      <c r="A3881" t="s">
        <v>19103</v>
      </c>
      <c r="B3881" t="s">
        <v>19104</v>
      </c>
      <c r="C3881" t="s">
        <v>19105</v>
      </c>
      <c r="D3881" t="s">
        <v>19106</v>
      </c>
      <c r="E3881">
        <f>IF(COUNTIFS(Registros!$A$2:$A$6000,"NP",Registros!$B$2:$B$6000,$A3881)&gt;0,1,0)</f>
        <v>0</v>
      </c>
      <c r="F3881">
        <f>IF($E3881=1,SUMIFS(Registros!$F$2:$F$6000,Registros!$A$2:$A$6000,"NP",Registros!$B$2:$B$6000,$A3881),0)</f>
        <v>0</v>
      </c>
      <c r="G3881">
        <f>IF(COUNTIFS(Registros!$A$2:$A$6000,"MOV",Registros!$B$2:$B$6000,$A3881)&gt;0,1,0)</f>
        <v>0</v>
      </c>
      <c r="H3881">
        <f>IF($G3881=1,SUMIFS(Registros!$F$2:$F$6000,Registros!$A$2:$A$6000,"MOV",Registros!$B$2:$B$6000,$A3881),0)</f>
        <v>0</v>
      </c>
      <c r="I3881">
        <f>IF(COUNTIFS(Registros!$A$2:$A$6000,"CS",Registros!$B$2:$B$6000,$A3881)&gt;0,1,0)</f>
        <v>1</v>
      </c>
      <c r="J3881">
        <f>IF($I3881=1,SUMIFS(Registros!$I$2:$I$6000,Registros!$A$2:$A$6000,"CS",Registros!$B$2:$B$6000,$A3881),0)</f>
        <v>0</v>
      </c>
      <c r="K3881">
        <f>IF(COUNTIFS(Winback!$K$2:$K$300,$A3881)&gt;0,1,0)</f>
        <v>0</v>
      </c>
      <c r="L3881">
        <f>IF(AND($K3881=1,LEFT($A3881,3)="WB-"),SUMIFS(Winback!$D$2:$D$300,Winback!$K$2:$K$300,$A3881),0)</f>
        <v>0</v>
      </c>
      <c r="M3881">
        <f>IF(OR($E3881=1,$G3881=1,SUMIFS(Registros!$J$2:$J$6000,Registros!$B$2:$B$6000,$A3881)&gt;0),1,0)</f>
        <v>0</v>
      </c>
      <c r="N3881">
        <f>IF($J3881&gt;0,1,IF(COUNTIFS(Registros!$A$2:$A$6000,"CS",Registros!$B$2:$B$6000,$A3881,Registros!$K$2:$K$6000,"&lt;&gt;")&gt;0,1,0))</f>
        <v>0</v>
      </c>
      <c r="O3881" t="str">
        <f t="shared" si="300"/>
        <v>SIN SERVICIOS</v>
      </c>
      <c r="P3881" t="str">
        <f t="shared" si="301"/>
        <v>Oferta completa (móvil + fijo + internet)</v>
      </c>
      <c r="Q3881">
        <f t="shared" si="302"/>
        <v>0</v>
      </c>
      <c r="R3881" t="str">
        <f>IFERROR(VLOOKUP($A3881,Registros!$B$2:$G$6000,6,0),IFERROR(INDEX(Winback!$C$2:$C$300,MATCH($A3881,Winback!$K$2:$K$300,0)),""))</f>
        <v>Michelle Zambrano</v>
      </c>
      <c r="S3881" t="str">
        <f t="shared" si="303"/>
        <v>+CS</v>
      </c>
      <c r="T3881">
        <f t="shared" si="304"/>
        <v>1</v>
      </c>
    </row>
    <row r="3882" spans="1:20" x14ac:dyDescent="0.35">
      <c r="A3882" t="s">
        <v>19107</v>
      </c>
      <c r="B3882" t="s">
        <v>19108</v>
      </c>
      <c r="C3882" t="s">
        <v>19109</v>
      </c>
      <c r="D3882" t="s">
        <v>19110</v>
      </c>
      <c r="E3882">
        <f>IF(COUNTIFS(Registros!$A$2:$A$6000,"NP",Registros!$B$2:$B$6000,$A3882)&gt;0,1,0)</f>
        <v>0</v>
      </c>
      <c r="F3882">
        <f>IF($E3882=1,SUMIFS(Registros!$F$2:$F$6000,Registros!$A$2:$A$6000,"NP",Registros!$B$2:$B$6000,$A3882),0)</f>
        <v>0</v>
      </c>
      <c r="G3882">
        <f>IF(COUNTIFS(Registros!$A$2:$A$6000,"MOV",Registros!$B$2:$B$6000,$A3882)&gt;0,1,0)</f>
        <v>0</v>
      </c>
      <c r="H3882">
        <f>IF($G3882=1,SUMIFS(Registros!$F$2:$F$6000,Registros!$A$2:$A$6000,"MOV",Registros!$B$2:$B$6000,$A3882),0)</f>
        <v>0</v>
      </c>
      <c r="I3882">
        <f>IF(COUNTIFS(Registros!$A$2:$A$6000,"CS",Registros!$B$2:$B$6000,$A3882)&gt;0,1,0)</f>
        <v>1</v>
      </c>
      <c r="J3882">
        <f>IF($I3882=1,SUMIFS(Registros!$I$2:$I$6000,Registros!$A$2:$A$6000,"CS",Registros!$B$2:$B$6000,$A3882),0)</f>
        <v>0</v>
      </c>
      <c r="K3882">
        <f>IF(COUNTIFS(Winback!$K$2:$K$300,$A3882)&gt;0,1,0)</f>
        <v>0</v>
      </c>
      <c r="L3882">
        <f>IF(AND($K3882=1,LEFT($A3882,3)="WB-"),SUMIFS(Winback!$D$2:$D$300,Winback!$K$2:$K$300,$A3882),0)</f>
        <v>0</v>
      </c>
      <c r="M3882">
        <f>IF(OR($E3882=1,$G3882=1,SUMIFS(Registros!$J$2:$J$6000,Registros!$B$2:$B$6000,$A3882)&gt;0),1,0)</f>
        <v>0</v>
      </c>
      <c r="N3882">
        <f>IF($J3882&gt;0,1,IF(COUNTIFS(Registros!$A$2:$A$6000,"CS",Registros!$B$2:$B$6000,$A3882,Registros!$K$2:$K$6000,"&lt;&gt;")&gt;0,1,0))</f>
        <v>0</v>
      </c>
      <c r="O3882" t="str">
        <f t="shared" si="300"/>
        <v>SIN SERVICIOS</v>
      </c>
      <c r="P3882" t="str">
        <f t="shared" si="301"/>
        <v>Oferta completa (móvil + fijo + internet)</v>
      </c>
      <c r="Q3882">
        <f t="shared" si="302"/>
        <v>0</v>
      </c>
      <c r="R3882" t="str">
        <f>IFERROR(VLOOKUP($A3882,Registros!$B$2:$G$6000,6,0),IFERROR(INDEX(Winback!$C$2:$C$300,MATCH($A3882,Winback!$K$2:$K$300,0)),""))</f>
        <v>Michelle Zambrano</v>
      </c>
      <c r="S3882" t="str">
        <f t="shared" si="303"/>
        <v>+CS</v>
      </c>
      <c r="T3882">
        <f t="shared" si="304"/>
        <v>1</v>
      </c>
    </row>
    <row r="3883" spans="1:20" x14ac:dyDescent="0.35">
      <c r="A3883" t="s">
        <v>19111</v>
      </c>
      <c r="B3883" t="s">
        <v>19112</v>
      </c>
      <c r="C3883" t="s">
        <v>19113</v>
      </c>
      <c r="D3883" t="s">
        <v>19114</v>
      </c>
      <c r="E3883">
        <f>IF(COUNTIFS(Registros!$A$2:$A$6000,"NP",Registros!$B$2:$B$6000,$A3883)&gt;0,1,0)</f>
        <v>0</v>
      </c>
      <c r="F3883">
        <f>IF($E3883=1,SUMIFS(Registros!$F$2:$F$6000,Registros!$A$2:$A$6000,"NP",Registros!$B$2:$B$6000,$A3883),0)</f>
        <v>0</v>
      </c>
      <c r="G3883">
        <f>IF(COUNTIFS(Registros!$A$2:$A$6000,"MOV",Registros!$B$2:$B$6000,$A3883)&gt;0,1,0)</f>
        <v>0</v>
      </c>
      <c r="H3883">
        <f>IF($G3883=1,SUMIFS(Registros!$F$2:$F$6000,Registros!$A$2:$A$6000,"MOV",Registros!$B$2:$B$6000,$A3883),0)</f>
        <v>0</v>
      </c>
      <c r="I3883">
        <f>IF(COUNTIFS(Registros!$A$2:$A$6000,"CS",Registros!$B$2:$B$6000,$A3883)&gt;0,1,0)</f>
        <v>1</v>
      </c>
      <c r="J3883">
        <f>IF($I3883=1,SUMIFS(Registros!$I$2:$I$6000,Registros!$A$2:$A$6000,"CS",Registros!$B$2:$B$6000,$A3883),0)</f>
        <v>0</v>
      </c>
      <c r="K3883">
        <f>IF(COUNTIFS(Winback!$K$2:$K$300,$A3883)&gt;0,1,0)</f>
        <v>0</v>
      </c>
      <c r="L3883">
        <f>IF(AND($K3883=1,LEFT($A3883,3)="WB-"),SUMIFS(Winback!$D$2:$D$300,Winback!$K$2:$K$300,$A3883),0)</f>
        <v>0</v>
      </c>
      <c r="M3883">
        <f>IF(OR($E3883=1,$G3883=1,SUMIFS(Registros!$J$2:$J$6000,Registros!$B$2:$B$6000,$A3883)&gt;0),1,0)</f>
        <v>0</v>
      </c>
      <c r="N3883">
        <f>IF($J3883&gt;0,1,IF(COUNTIFS(Registros!$A$2:$A$6000,"CS",Registros!$B$2:$B$6000,$A3883,Registros!$K$2:$K$6000,"&lt;&gt;")&gt;0,1,0))</f>
        <v>0</v>
      </c>
      <c r="O3883" t="str">
        <f t="shared" si="300"/>
        <v>SIN SERVICIOS</v>
      </c>
      <c r="P3883" t="str">
        <f t="shared" si="301"/>
        <v>Oferta completa (móvil + fijo + internet)</v>
      </c>
      <c r="Q3883">
        <f t="shared" si="302"/>
        <v>0</v>
      </c>
      <c r="R3883" t="str">
        <f>IFERROR(VLOOKUP($A3883,Registros!$B$2:$G$6000,6,0),IFERROR(INDEX(Winback!$C$2:$C$300,MATCH($A3883,Winback!$K$2:$K$300,0)),""))</f>
        <v>Abril Aparicio</v>
      </c>
      <c r="S3883" t="str">
        <f t="shared" si="303"/>
        <v>+CS</v>
      </c>
      <c r="T3883">
        <f t="shared" si="304"/>
        <v>1</v>
      </c>
    </row>
    <row r="3884" spans="1:20" x14ac:dyDescent="0.35">
      <c r="A3884" t="s">
        <v>19115</v>
      </c>
      <c r="B3884" t="s">
        <v>19116</v>
      </c>
      <c r="C3884" t="s">
        <v>19117</v>
      </c>
      <c r="D3884" t="s">
        <v>19118</v>
      </c>
      <c r="E3884">
        <f>IF(COUNTIFS(Registros!$A$2:$A$6000,"NP",Registros!$B$2:$B$6000,$A3884)&gt;0,1,0)</f>
        <v>0</v>
      </c>
      <c r="F3884">
        <f>IF($E3884=1,SUMIFS(Registros!$F$2:$F$6000,Registros!$A$2:$A$6000,"NP",Registros!$B$2:$B$6000,$A3884),0)</f>
        <v>0</v>
      </c>
      <c r="G3884">
        <f>IF(COUNTIFS(Registros!$A$2:$A$6000,"MOV",Registros!$B$2:$B$6000,$A3884)&gt;0,1,0)</f>
        <v>0</v>
      </c>
      <c r="H3884">
        <f>IF($G3884=1,SUMIFS(Registros!$F$2:$F$6000,Registros!$A$2:$A$6000,"MOV",Registros!$B$2:$B$6000,$A3884),0)</f>
        <v>0</v>
      </c>
      <c r="I3884">
        <f>IF(COUNTIFS(Registros!$A$2:$A$6000,"CS",Registros!$B$2:$B$6000,$A3884)&gt;0,1,0)</f>
        <v>1</v>
      </c>
      <c r="J3884">
        <f>IF($I3884=1,SUMIFS(Registros!$I$2:$I$6000,Registros!$A$2:$A$6000,"CS",Registros!$B$2:$B$6000,$A3884),0)</f>
        <v>0</v>
      </c>
      <c r="K3884">
        <f>IF(COUNTIFS(Winback!$K$2:$K$300,$A3884)&gt;0,1,0)</f>
        <v>0</v>
      </c>
      <c r="L3884">
        <f>IF(AND($K3884=1,LEFT($A3884,3)="WB-"),SUMIFS(Winback!$D$2:$D$300,Winback!$K$2:$K$300,$A3884),0)</f>
        <v>0</v>
      </c>
      <c r="M3884">
        <f>IF(OR($E3884=1,$G3884=1,SUMIFS(Registros!$J$2:$J$6000,Registros!$B$2:$B$6000,$A3884)&gt;0),1,0)</f>
        <v>0</v>
      </c>
      <c r="N3884">
        <f>IF($J3884&gt;0,1,IF(COUNTIFS(Registros!$A$2:$A$6000,"CS",Registros!$B$2:$B$6000,$A3884,Registros!$K$2:$K$6000,"&lt;&gt;")&gt;0,1,0))</f>
        <v>0</v>
      </c>
      <c r="O3884" t="str">
        <f t="shared" si="300"/>
        <v>SIN SERVICIOS</v>
      </c>
      <c r="P3884" t="str">
        <f t="shared" si="301"/>
        <v>Oferta completa (móvil + fijo + internet)</v>
      </c>
      <c r="Q3884">
        <f t="shared" si="302"/>
        <v>0</v>
      </c>
      <c r="R3884" t="str">
        <f>IFERROR(VLOOKUP($A3884,Registros!$B$2:$G$6000,6,0),IFERROR(INDEX(Winback!$C$2:$C$300,MATCH($A3884,Winback!$K$2:$K$300,0)),""))</f>
        <v>Karla Mc Intryre</v>
      </c>
      <c r="S3884" t="str">
        <f t="shared" si="303"/>
        <v>+CS</v>
      </c>
      <c r="T3884">
        <f t="shared" si="304"/>
        <v>1</v>
      </c>
    </row>
    <row r="3885" spans="1:20" x14ac:dyDescent="0.35">
      <c r="A3885" t="s">
        <v>19119</v>
      </c>
      <c r="B3885" t="s">
        <v>19120</v>
      </c>
      <c r="C3885" t="s">
        <v>19121</v>
      </c>
      <c r="D3885" t="s">
        <v>19122</v>
      </c>
      <c r="E3885">
        <f>IF(COUNTIFS(Registros!$A$2:$A$6000,"NP",Registros!$B$2:$B$6000,$A3885)&gt;0,1,0)</f>
        <v>0</v>
      </c>
      <c r="F3885">
        <f>IF($E3885=1,SUMIFS(Registros!$F$2:$F$6000,Registros!$A$2:$A$6000,"NP",Registros!$B$2:$B$6000,$A3885),0)</f>
        <v>0</v>
      </c>
      <c r="G3885">
        <f>IF(COUNTIFS(Registros!$A$2:$A$6000,"MOV",Registros!$B$2:$B$6000,$A3885)&gt;0,1,0)</f>
        <v>0</v>
      </c>
      <c r="H3885">
        <f>IF($G3885=1,SUMIFS(Registros!$F$2:$F$6000,Registros!$A$2:$A$6000,"MOV",Registros!$B$2:$B$6000,$A3885),0)</f>
        <v>0</v>
      </c>
      <c r="I3885">
        <f>IF(COUNTIFS(Registros!$A$2:$A$6000,"CS",Registros!$B$2:$B$6000,$A3885)&gt;0,1,0)</f>
        <v>1</v>
      </c>
      <c r="J3885">
        <f>IF($I3885=1,SUMIFS(Registros!$I$2:$I$6000,Registros!$A$2:$A$6000,"CS",Registros!$B$2:$B$6000,$A3885),0)</f>
        <v>0</v>
      </c>
      <c r="K3885">
        <f>IF(COUNTIFS(Winback!$K$2:$K$300,$A3885)&gt;0,1,0)</f>
        <v>0</v>
      </c>
      <c r="L3885">
        <f>IF(AND($K3885=1,LEFT($A3885,3)="WB-"),SUMIFS(Winback!$D$2:$D$300,Winback!$K$2:$K$300,$A3885),0)</f>
        <v>0</v>
      </c>
      <c r="M3885">
        <f>IF(OR($E3885=1,$G3885=1,SUMIFS(Registros!$J$2:$J$6000,Registros!$B$2:$B$6000,$A3885)&gt;0),1,0)</f>
        <v>0</v>
      </c>
      <c r="N3885">
        <f>IF($J3885&gt;0,1,IF(COUNTIFS(Registros!$A$2:$A$6000,"CS",Registros!$B$2:$B$6000,$A3885,Registros!$K$2:$K$6000,"&lt;&gt;")&gt;0,1,0))</f>
        <v>0</v>
      </c>
      <c r="O3885" t="str">
        <f t="shared" si="300"/>
        <v>SIN SERVICIOS</v>
      </c>
      <c r="P3885" t="str">
        <f t="shared" si="301"/>
        <v>Oferta completa (móvil + fijo + internet)</v>
      </c>
      <c r="Q3885">
        <f t="shared" si="302"/>
        <v>0</v>
      </c>
      <c r="R3885" t="str">
        <f>IFERROR(VLOOKUP($A3885,Registros!$B$2:$G$6000,6,0),IFERROR(INDEX(Winback!$C$2:$C$300,MATCH($A3885,Winback!$K$2:$K$300,0)),""))</f>
        <v>Karla Mc Intryre</v>
      </c>
      <c r="S3885" t="str">
        <f t="shared" si="303"/>
        <v>+CS</v>
      </c>
      <c r="T3885">
        <f t="shared" si="304"/>
        <v>1</v>
      </c>
    </row>
    <row r="3886" spans="1:20" x14ac:dyDescent="0.35">
      <c r="A3886" t="s">
        <v>19123</v>
      </c>
      <c r="B3886" t="s">
        <v>19124</v>
      </c>
      <c r="C3886" t="s">
        <v>19125</v>
      </c>
      <c r="D3886" t="s">
        <v>19126</v>
      </c>
      <c r="E3886">
        <f>IF(COUNTIFS(Registros!$A$2:$A$6000,"NP",Registros!$B$2:$B$6000,$A3886)&gt;0,1,0)</f>
        <v>0</v>
      </c>
      <c r="F3886">
        <f>IF($E3886=1,SUMIFS(Registros!$F$2:$F$6000,Registros!$A$2:$A$6000,"NP",Registros!$B$2:$B$6000,$A3886),0)</f>
        <v>0</v>
      </c>
      <c r="G3886">
        <f>IF(COUNTIFS(Registros!$A$2:$A$6000,"MOV",Registros!$B$2:$B$6000,$A3886)&gt;0,1,0)</f>
        <v>0</v>
      </c>
      <c r="H3886">
        <f>IF($G3886=1,SUMIFS(Registros!$F$2:$F$6000,Registros!$A$2:$A$6000,"MOV",Registros!$B$2:$B$6000,$A3886),0)</f>
        <v>0</v>
      </c>
      <c r="I3886">
        <f>IF(COUNTIFS(Registros!$A$2:$A$6000,"CS",Registros!$B$2:$B$6000,$A3886)&gt;0,1,0)</f>
        <v>1</v>
      </c>
      <c r="J3886">
        <f>IF($I3886=1,SUMIFS(Registros!$I$2:$I$6000,Registros!$A$2:$A$6000,"CS",Registros!$B$2:$B$6000,$A3886),0)</f>
        <v>0</v>
      </c>
      <c r="K3886">
        <f>IF(COUNTIFS(Winback!$K$2:$K$300,$A3886)&gt;0,1,0)</f>
        <v>0</v>
      </c>
      <c r="L3886">
        <f>IF(AND($K3886=1,LEFT($A3886,3)="WB-"),SUMIFS(Winback!$D$2:$D$300,Winback!$K$2:$K$300,$A3886),0)</f>
        <v>0</v>
      </c>
      <c r="M3886">
        <f>IF(OR($E3886=1,$G3886=1,SUMIFS(Registros!$J$2:$J$6000,Registros!$B$2:$B$6000,$A3886)&gt;0),1,0)</f>
        <v>0</v>
      </c>
      <c r="N3886">
        <f>IF($J3886&gt;0,1,IF(COUNTIFS(Registros!$A$2:$A$6000,"CS",Registros!$B$2:$B$6000,$A3886,Registros!$K$2:$K$6000,"&lt;&gt;")&gt;0,1,0))</f>
        <v>0</v>
      </c>
      <c r="O3886" t="str">
        <f t="shared" si="300"/>
        <v>SIN SERVICIOS</v>
      </c>
      <c r="P3886" t="str">
        <f t="shared" si="301"/>
        <v>Oferta completa (móvil + fijo + internet)</v>
      </c>
      <c r="Q3886">
        <f t="shared" si="302"/>
        <v>0</v>
      </c>
      <c r="R3886" t="str">
        <f>IFERROR(VLOOKUP($A3886,Registros!$B$2:$G$6000,6,0),IFERROR(INDEX(Winback!$C$2:$C$300,MATCH($A3886,Winback!$K$2:$K$300,0)),""))</f>
        <v>Solanye Acuña</v>
      </c>
      <c r="S3886" t="str">
        <f t="shared" si="303"/>
        <v>+CS</v>
      </c>
      <c r="T3886">
        <f t="shared" si="304"/>
        <v>1</v>
      </c>
    </row>
    <row r="3887" spans="1:20" x14ac:dyDescent="0.35">
      <c r="A3887" t="s">
        <v>19127</v>
      </c>
      <c r="B3887" t="s">
        <v>19128</v>
      </c>
      <c r="C3887" t="s">
        <v>19129</v>
      </c>
      <c r="D3887" t="s">
        <v>19130</v>
      </c>
      <c r="E3887">
        <f>IF(COUNTIFS(Registros!$A$2:$A$6000,"NP",Registros!$B$2:$B$6000,$A3887)&gt;0,1,0)</f>
        <v>0</v>
      </c>
      <c r="F3887">
        <f>IF($E3887=1,SUMIFS(Registros!$F$2:$F$6000,Registros!$A$2:$A$6000,"NP",Registros!$B$2:$B$6000,$A3887),0)</f>
        <v>0</v>
      </c>
      <c r="G3887">
        <f>IF(COUNTIFS(Registros!$A$2:$A$6000,"MOV",Registros!$B$2:$B$6000,$A3887)&gt;0,1,0)</f>
        <v>0</v>
      </c>
      <c r="H3887">
        <f>IF($G3887=1,SUMIFS(Registros!$F$2:$F$6000,Registros!$A$2:$A$6000,"MOV",Registros!$B$2:$B$6000,$A3887),0)</f>
        <v>0</v>
      </c>
      <c r="I3887">
        <f>IF(COUNTIFS(Registros!$A$2:$A$6000,"CS",Registros!$B$2:$B$6000,$A3887)&gt;0,1,0)</f>
        <v>1</v>
      </c>
      <c r="J3887">
        <f>IF($I3887=1,SUMIFS(Registros!$I$2:$I$6000,Registros!$A$2:$A$6000,"CS",Registros!$B$2:$B$6000,$A3887),0)</f>
        <v>0</v>
      </c>
      <c r="K3887">
        <f>IF(COUNTIFS(Winback!$K$2:$K$300,$A3887)&gt;0,1,0)</f>
        <v>0</v>
      </c>
      <c r="L3887">
        <f>IF(AND($K3887=1,LEFT($A3887,3)="WB-"),SUMIFS(Winback!$D$2:$D$300,Winback!$K$2:$K$300,$A3887),0)</f>
        <v>0</v>
      </c>
      <c r="M3887">
        <f>IF(OR($E3887=1,$G3887=1,SUMIFS(Registros!$J$2:$J$6000,Registros!$B$2:$B$6000,$A3887)&gt;0),1,0)</f>
        <v>0</v>
      </c>
      <c r="N3887">
        <f>IF($J3887&gt;0,1,IF(COUNTIFS(Registros!$A$2:$A$6000,"CS",Registros!$B$2:$B$6000,$A3887,Registros!$K$2:$K$6000,"&lt;&gt;")&gt;0,1,0))</f>
        <v>0</v>
      </c>
      <c r="O3887" t="str">
        <f t="shared" si="300"/>
        <v>SIN SERVICIOS</v>
      </c>
      <c r="P3887" t="str">
        <f t="shared" si="301"/>
        <v>Oferta completa (móvil + fijo + internet)</v>
      </c>
      <c r="Q3887">
        <f t="shared" si="302"/>
        <v>0</v>
      </c>
      <c r="R3887" t="str">
        <f>IFERROR(VLOOKUP($A3887,Registros!$B$2:$G$6000,6,0),IFERROR(INDEX(Winback!$C$2:$C$300,MATCH($A3887,Winback!$K$2:$K$300,0)),""))</f>
        <v>Michelle Zambrano</v>
      </c>
      <c r="S3887" t="str">
        <f t="shared" si="303"/>
        <v>+CS</v>
      </c>
      <c r="T3887">
        <f t="shared" si="304"/>
        <v>1</v>
      </c>
    </row>
    <row r="3888" spans="1:20" x14ac:dyDescent="0.35">
      <c r="A3888" t="s">
        <v>19131</v>
      </c>
      <c r="B3888" t="s">
        <v>19132</v>
      </c>
      <c r="C3888" t="s">
        <v>19133</v>
      </c>
      <c r="D3888" t="s">
        <v>19134</v>
      </c>
      <c r="E3888">
        <f>IF(COUNTIFS(Registros!$A$2:$A$6000,"NP",Registros!$B$2:$B$6000,$A3888)&gt;0,1,0)</f>
        <v>0</v>
      </c>
      <c r="F3888">
        <f>IF($E3888=1,SUMIFS(Registros!$F$2:$F$6000,Registros!$A$2:$A$6000,"NP",Registros!$B$2:$B$6000,$A3888),0)</f>
        <v>0</v>
      </c>
      <c r="G3888">
        <f>IF(COUNTIFS(Registros!$A$2:$A$6000,"MOV",Registros!$B$2:$B$6000,$A3888)&gt;0,1,0)</f>
        <v>0</v>
      </c>
      <c r="H3888">
        <f>IF($G3888=1,SUMIFS(Registros!$F$2:$F$6000,Registros!$A$2:$A$6000,"MOV",Registros!$B$2:$B$6000,$A3888),0)</f>
        <v>0</v>
      </c>
      <c r="I3888">
        <f>IF(COUNTIFS(Registros!$A$2:$A$6000,"CS",Registros!$B$2:$B$6000,$A3888)&gt;0,1,0)</f>
        <v>1</v>
      </c>
      <c r="J3888">
        <f>IF($I3888=1,SUMIFS(Registros!$I$2:$I$6000,Registros!$A$2:$A$6000,"CS",Registros!$B$2:$B$6000,$A3888),0)</f>
        <v>0</v>
      </c>
      <c r="K3888">
        <f>IF(COUNTIFS(Winback!$K$2:$K$300,$A3888)&gt;0,1,0)</f>
        <v>0</v>
      </c>
      <c r="L3888">
        <f>IF(AND($K3888=1,LEFT($A3888,3)="WB-"),SUMIFS(Winback!$D$2:$D$300,Winback!$K$2:$K$300,$A3888),0)</f>
        <v>0</v>
      </c>
      <c r="M3888">
        <f>IF(OR($E3888=1,$G3888=1,SUMIFS(Registros!$J$2:$J$6000,Registros!$B$2:$B$6000,$A3888)&gt;0),1,0)</f>
        <v>0</v>
      </c>
      <c r="N3888">
        <f>IF($J3888&gt;0,1,IF(COUNTIFS(Registros!$A$2:$A$6000,"CS",Registros!$B$2:$B$6000,$A3888,Registros!$K$2:$K$6000,"&lt;&gt;")&gt;0,1,0))</f>
        <v>0</v>
      </c>
      <c r="O3888" t="str">
        <f t="shared" si="300"/>
        <v>SIN SERVICIOS</v>
      </c>
      <c r="P3888" t="str">
        <f t="shared" si="301"/>
        <v>Oferta completa (móvil + fijo + internet)</v>
      </c>
      <c r="Q3888">
        <f t="shared" si="302"/>
        <v>0</v>
      </c>
      <c r="R3888" t="str">
        <f>IFERROR(VLOOKUP($A3888,Registros!$B$2:$G$6000,6,0),IFERROR(INDEX(Winback!$C$2:$C$300,MATCH($A3888,Winback!$K$2:$K$300,0)),""))</f>
        <v>Karla Mc Intryre</v>
      </c>
      <c r="S3888" t="str">
        <f t="shared" si="303"/>
        <v>+CS</v>
      </c>
      <c r="T3888">
        <f t="shared" si="304"/>
        <v>1</v>
      </c>
    </row>
    <row r="3889" spans="1:20" x14ac:dyDescent="0.35">
      <c r="A3889" t="s">
        <v>19135</v>
      </c>
      <c r="B3889" t="s">
        <v>19136</v>
      </c>
      <c r="C3889" t="s">
        <v>19137</v>
      </c>
      <c r="D3889" t="s">
        <v>19138</v>
      </c>
      <c r="E3889">
        <f>IF(COUNTIFS(Registros!$A$2:$A$6000,"NP",Registros!$B$2:$B$6000,$A3889)&gt;0,1,0)</f>
        <v>0</v>
      </c>
      <c r="F3889">
        <f>IF($E3889=1,SUMIFS(Registros!$F$2:$F$6000,Registros!$A$2:$A$6000,"NP",Registros!$B$2:$B$6000,$A3889),0)</f>
        <v>0</v>
      </c>
      <c r="G3889">
        <f>IF(COUNTIFS(Registros!$A$2:$A$6000,"MOV",Registros!$B$2:$B$6000,$A3889)&gt;0,1,0)</f>
        <v>0</v>
      </c>
      <c r="H3889">
        <f>IF($G3889=1,SUMIFS(Registros!$F$2:$F$6000,Registros!$A$2:$A$6000,"MOV",Registros!$B$2:$B$6000,$A3889),0)</f>
        <v>0</v>
      </c>
      <c r="I3889">
        <f>IF(COUNTIFS(Registros!$A$2:$A$6000,"CS",Registros!$B$2:$B$6000,$A3889)&gt;0,1,0)</f>
        <v>1</v>
      </c>
      <c r="J3889">
        <f>IF($I3889=1,SUMIFS(Registros!$I$2:$I$6000,Registros!$A$2:$A$6000,"CS",Registros!$B$2:$B$6000,$A3889),0)</f>
        <v>0</v>
      </c>
      <c r="K3889">
        <f>IF(COUNTIFS(Winback!$K$2:$K$300,$A3889)&gt;0,1,0)</f>
        <v>0</v>
      </c>
      <c r="L3889">
        <f>IF(AND($K3889=1,LEFT($A3889,3)="WB-"),SUMIFS(Winback!$D$2:$D$300,Winback!$K$2:$K$300,$A3889),0)</f>
        <v>0</v>
      </c>
      <c r="M3889">
        <f>IF(OR($E3889=1,$G3889=1,SUMIFS(Registros!$J$2:$J$6000,Registros!$B$2:$B$6000,$A3889)&gt;0),1,0)</f>
        <v>0</v>
      </c>
      <c r="N3889">
        <f>IF($J3889&gt;0,1,IF(COUNTIFS(Registros!$A$2:$A$6000,"CS",Registros!$B$2:$B$6000,$A3889,Registros!$K$2:$K$6000,"&lt;&gt;")&gt;0,1,0))</f>
        <v>0</v>
      </c>
      <c r="O3889" t="str">
        <f t="shared" si="300"/>
        <v>SIN SERVICIOS</v>
      </c>
      <c r="P3889" t="str">
        <f t="shared" si="301"/>
        <v>Oferta completa (móvil + fijo + internet)</v>
      </c>
      <c r="Q3889">
        <f t="shared" si="302"/>
        <v>0</v>
      </c>
      <c r="R3889" t="str">
        <f>IFERROR(VLOOKUP($A3889,Registros!$B$2:$G$6000,6,0),IFERROR(INDEX(Winback!$C$2:$C$300,MATCH($A3889,Winback!$K$2:$K$300,0)),""))</f>
        <v>Michelle Zambrano</v>
      </c>
      <c r="S3889" t="str">
        <f t="shared" si="303"/>
        <v>+CS</v>
      </c>
      <c r="T3889">
        <f t="shared" si="304"/>
        <v>1</v>
      </c>
    </row>
    <row r="3890" spans="1:20" x14ac:dyDescent="0.35">
      <c r="A3890" t="s">
        <v>19139</v>
      </c>
      <c r="B3890" t="s">
        <v>19140</v>
      </c>
      <c r="C3890" t="s">
        <v>19141</v>
      </c>
      <c r="D3890" t="s">
        <v>19141</v>
      </c>
      <c r="E3890">
        <f>IF(COUNTIFS(Registros!$A$2:$A$6000,"NP",Registros!$B$2:$B$6000,$A3890)&gt;0,1,0)</f>
        <v>0</v>
      </c>
      <c r="F3890">
        <f>IF($E3890=1,SUMIFS(Registros!$F$2:$F$6000,Registros!$A$2:$A$6000,"NP",Registros!$B$2:$B$6000,$A3890),0)</f>
        <v>0</v>
      </c>
      <c r="G3890">
        <f>IF(COUNTIFS(Registros!$A$2:$A$6000,"MOV",Registros!$B$2:$B$6000,$A3890)&gt;0,1,0)</f>
        <v>0</v>
      </c>
      <c r="H3890">
        <f>IF($G3890=1,SUMIFS(Registros!$F$2:$F$6000,Registros!$A$2:$A$6000,"MOV",Registros!$B$2:$B$6000,$A3890),0)</f>
        <v>0</v>
      </c>
      <c r="I3890">
        <f>IF(COUNTIFS(Registros!$A$2:$A$6000,"CS",Registros!$B$2:$B$6000,$A3890)&gt;0,1,0)</f>
        <v>1</v>
      </c>
      <c r="J3890">
        <f>IF($I3890=1,SUMIFS(Registros!$I$2:$I$6000,Registros!$A$2:$A$6000,"CS",Registros!$B$2:$B$6000,$A3890),0)</f>
        <v>0</v>
      </c>
      <c r="K3890">
        <f>IF(COUNTIFS(Winback!$K$2:$K$300,$A3890)&gt;0,1,0)</f>
        <v>0</v>
      </c>
      <c r="L3890">
        <f>IF(AND($K3890=1,LEFT($A3890,3)="WB-"),SUMIFS(Winback!$D$2:$D$300,Winback!$K$2:$K$300,$A3890),0)</f>
        <v>0</v>
      </c>
      <c r="M3890">
        <f>IF(OR($E3890=1,$G3890=1,SUMIFS(Registros!$J$2:$J$6000,Registros!$B$2:$B$6000,$A3890)&gt;0),1,0)</f>
        <v>0</v>
      </c>
      <c r="N3890">
        <f>IF($J3890&gt;0,1,IF(COUNTIFS(Registros!$A$2:$A$6000,"CS",Registros!$B$2:$B$6000,$A3890,Registros!$K$2:$K$6000,"&lt;&gt;")&gt;0,1,0))</f>
        <v>0</v>
      </c>
      <c r="O3890" t="str">
        <f t="shared" si="300"/>
        <v>SIN SERVICIOS</v>
      </c>
      <c r="P3890" t="str">
        <f t="shared" si="301"/>
        <v>Oferta completa (móvil + fijo + internet)</v>
      </c>
      <c r="Q3890">
        <f t="shared" si="302"/>
        <v>0</v>
      </c>
      <c r="R3890" t="str">
        <f>IFERROR(VLOOKUP($A3890,Registros!$B$2:$G$6000,6,0),IFERROR(INDEX(Winback!$C$2:$C$300,MATCH($A3890,Winback!$K$2:$K$300,0)),""))</f>
        <v>Karla Mc Intryre</v>
      </c>
      <c r="S3890" t="str">
        <f t="shared" si="303"/>
        <v>+CS</v>
      </c>
      <c r="T3890">
        <f t="shared" si="304"/>
        <v>1</v>
      </c>
    </row>
    <row r="3891" spans="1:20" x14ac:dyDescent="0.35">
      <c r="A3891" t="s">
        <v>19142</v>
      </c>
      <c r="B3891" t="s">
        <v>19143</v>
      </c>
      <c r="C3891" t="s">
        <v>19144</v>
      </c>
      <c r="D3891" t="s">
        <v>19145</v>
      </c>
      <c r="E3891">
        <f>IF(COUNTIFS(Registros!$A$2:$A$6000,"NP",Registros!$B$2:$B$6000,$A3891)&gt;0,1,0)</f>
        <v>0</v>
      </c>
      <c r="F3891">
        <f>IF($E3891=1,SUMIFS(Registros!$F$2:$F$6000,Registros!$A$2:$A$6000,"NP",Registros!$B$2:$B$6000,$A3891),0)</f>
        <v>0</v>
      </c>
      <c r="G3891">
        <f>IF(COUNTIFS(Registros!$A$2:$A$6000,"MOV",Registros!$B$2:$B$6000,$A3891)&gt;0,1,0)</f>
        <v>0</v>
      </c>
      <c r="H3891">
        <f>IF($G3891=1,SUMIFS(Registros!$F$2:$F$6000,Registros!$A$2:$A$6000,"MOV",Registros!$B$2:$B$6000,$A3891),0)</f>
        <v>0</v>
      </c>
      <c r="I3891">
        <f>IF(COUNTIFS(Registros!$A$2:$A$6000,"CS",Registros!$B$2:$B$6000,$A3891)&gt;0,1,0)</f>
        <v>1</v>
      </c>
      <c r="J3891">
        <f>IF($I3891=1,SUMIFS(Registros!$I$2:$I$6000,Registros!$A$2:$A$6000,"CS",Registros!$B$2:$B$6000,$A3891),0)</f>
        <v>0</v>
      </c>
      <c r="K3891">
        <f>IF(COUNTIFS(Winback!$K$2:$K$300,$A3891)&gt;0,1,0)</f>
        <v>0</v>
      </c>
      <c r="L3891">
        <f>IF(AND($K3891=1,LEFT($A3891,3)="WB-"),SUMIFS(Winback!$D$2:$D$300,Winback!$K$2:$K$300,$A3891),0)</f>
        <v>0</v>
      </c>
      <c r="M3891">
        <f>IF(OR($E3891=1,$G3891=1,SUMIFS(Registros!$J$2:$J$6000,Registros!$B$2:$B$6000,$A3891)&gt;0),1,0)</f>
        <v>0</v>
      </c>
      <c r="N3891">
        <f>IF($J3891&gt;0,1,IF(COUNTIFS(Registros!$A$2:$A$6000,"CS",Registros!$B$2:$B$6000,$A3891,Registros!$K$2:$K$6000,"&lt;&gt;")&gt;0,1,0))</f>
        <v>0</v>
      </c>
      <c r="O3891" t="str">
        <f t="shared" si="300"/>
        <v>SIN SERVICIOS</v>
      </c>
      <c r="P3891" t="str">
        <f t="shared" si="301"/>
        <v>Oferta completa (móvil + fijo + internet)</v>
      </c>
      <c r="Q3891">
        <f t="shared" si="302"/>
        <v>0</v>
      </c>
      <c r="R3891" t="str">
        <f>IFERROR(VLOOKUP($A3891,Registros!$B$2:$G$6000,6,0),IFERROR(INDEX(Winback!$C$2:$C$300,MATCH($A3891,Winback!$K$2:$K$300,0)),""))</f>
        <v>Yariela Galarce</v>
      </c>
      <c r="S3891" t="str">
        <f t="shared" si="303"/>
        <v>+CS</v>
      </c>
      <c r="T3891">
        <f t="shared" si="304"/>
        <v>1</v>
      </c>
    </row>
    <row r="3892" spans="1:20" x14ac:dyDescent="0.35">
      <c r="A3892" t="s">
        <v>19146</v>
      </c>
      <c r="B3892" t="s">
        <v>19073</v>
      </c>
      <c r="C3892" t="s">
        <v>19147</v>
      </c>
      <c r="D3892" t="s">
        <v>19148</v>
      </c>
      <c r="E3892">
        <f>IF(COUNTIFS(Registros!$A$2:$A$6000,"NP",Registros!$B$2:$B$6000,$A3892)&gt;0,1,0)</f>
        <v>0</v>
      </c>
      <c r="F3892">
        <f>IF($E3892=1,SUMIFS(Registros!$F$2:$F$6000,Registros!$A$2:$A$6000,"NP",Registros!$B$2:$B$6000,$A3892),0)</f>
        <v>0</v>
      </c>
      <c r="G3892">
        <f>IF(COUNTIFS(Registros!$A$2:$A$6000,"MOV",Registros!$B$2:$B$6000,$A3892)&gt;0,1,0)</f>
        <v>0</v>
      </c>
      <c r="H3892">
        <f>IF($G3892=1,SUMIFS(Registros!$F$2:$F$6000,Registros!$A$2:$A$6000,"MOV",Registros!$B$2:$B$6000,$A3892),0)</f>
        <v>0</v>
      </c>
      <c r="I3892">
        <f>IF(COUNTIFS(Registros!$A$2:$A$6000,"CS",Registros!$B$2:$B$6000,$A3892)&gt;0,1,0)</f>
        <v>1</v>
      </c>
      <c r="J3892">
        <f>IF($I3892=1,SUMIFS(Registros!$I$2:$I$6000,Registros!$A$2:$A$6000,"CS",Registros!$B$2:$B$6000,$A3892),0)</f>
        <v>0</v>
      </c>
      <c r="K3892">
        <f>IF(COUNTIFS(Winback!$K$2:$K$300,$A3892)&gt;0,1,0)</f>
        <v>0</v>
      </c>
      <c r="L3892">
        <f>IF(AND($K3892=1,LEFT($A3892,3)="WB-"),SUMIFS(Winback!$D$2:$D$300,Winback!$K$2:$K$300,$A3892),0)</f>
        <v>0</v>
      </c>
      <c r="M3892">
        <f>IF(OR($E3892=1,$G3892=1,SUMIFS(Registros!$J$2:$J$6000,Registros!$B$2:$B$6000,$A3892)&gt;0),1,0)</f>
        <v>0</v>
      </c>
      <c r="N3892">
        <f>IF($J3892&gt;0,1,IF(COUNTIFS(Registros!$A$2:$A$6000,"CS",Registros!$B$2:$B$6000,$A3892,Registros!$K$2:$K$6000,"&lt;&gt;")&gt;0,1,0))</f>
        <v>0</v>
      </c>
      <c r="O3892" t="str">
        <f t="shared" si="300"/>
        <v>SIN SERVICIOS</v>
      </c>
      <c r="P3892" t="str">
        <f t="shared" si="301"/>
        <v>Oferta completa (móvil + fijo + internet)</v>
      </c>
      <c r="Q3892">
        <f t="shared" si="302"/>
        <v>0</v>
      </c>
      <c r="R3892" t="str">
        <f>IFERROR(VLOOKUP($A3892,Registros!$B$2:$G$6000,6,0),IFERROR(INDEX(Winback!$C$2:$C$300,MATCH($A3892,Winback!$K$2:$K$300,0)),""))</f>
        <v>iongy Gordon Ward</v>
      </c>
      <c r="S3892" t="str">
        <f t="shared" si="303"/>
        <v>+CS</v>
      </c>
      <c r="T3892">
        <f t="shared" si="304"/>
        <v>1</v>
      </c>
    </row>
    <row r="3893" spans="1:20" x14ac:dyDescent="0.35">
      <c r="A3893" t="s">
        <v>19150</v>
      </c>
      <c r="B3893" t="s">
        <v>19073</v>
      </c>
      <c r="C3893" t="s">
        <v>19151</v>
      </c>
      <c r="D3893" t="s">
        <v>19152</v>
      </c>
      <c r="E3893">
        <f>IF(COUNTIFS(Registros!$A$2:$A$6000,"NP",Registros!$B$2:$B$6000,$A3893)&gt;0,1,0)</f>
        <v>0</v>
      </c>
      <c r="F3893">
        <f>IF($E3893=1,SUMIFS(Registros!$F$2:$F$6000,Registros!$A$2:$A$6000,"NP",Registros!$B$2:$B$6000,$A3893),0)</f>
        <v>0</v>
      </c>
      <c r="G3893">
        <f>IF(COUNTIFS(Registros!$A$2:$A$6000,"MOV",Registros!$B$2:$B$6000,$A3893)&gt;0,1,0)</f>
        <v>0</v>
      </c>
      <c r="H3893">
        <f>IF($G3893=1,SUMIFS(Registros!$F$2:$F$6000,Registros!$A$2:$A$6000,"MOV",Registros!$B$2:$B$6000,$A3893),0)</f>
        <v>0</v>
      </c>
      <c r="I3893">
        <f>IF(COUNTIFS(Registros!$A$2:$A$6000,"CS",Registros!$B$2:$B$6000,$A3893)&gt;0,1,0)</f>
        <v>1</v>
      </c>
      <c r="J3893">
        <f>IF($I3893=1,SUMIFS(Registros!$I$2:$I$6000,Registros!$A$2:$A$6000,"CS",Registros!$B$2:$B$6000,$A3893),0)</f>
        <v>0</v>
      </c>
      <c r="K3893">
        <f>IF(COUNTIFS(Winback!$K$2:$K$300,$A3893)&gt;0,1,0)</f>
        <v>0</v>
      </c>
      <c r="L3893">
        <f>IF(AND($K3893=1,LEFT($A3893,3)="WB-"),SUMIFS(Winback!$D$2:$D$300,Winback!$K$2:$K$300,$A3893),0)</f>
        <v>0</v>
      </c>
      <c r="M3893">
        <f>IF(OR($E3893=1,$G3893=1,SUMIFS(Registros!$J$2:$J$6000,Registros!$B$2:$B$6000,$A3893)&gt;0),1,0)</f>
        <v>0</v>
      </c>
      <c r="N3893">
        <f>IF($J3893&gt;0,1,IF(COUNTIFS(Registros!$A$2:$A$6000,"CS",Registros!$B$2:$B$6000,$A3893,Registros!$K$2:$K$6000,"&lt;&gt;")&gt;0,1,0))</f>
        <v>0</v>
      </c>
      <c r="O3893" t="str">
        <f t="shared" si="300"/>
        <v>SIN SERVICIOS</v>
      </c>
      <c r="P3893" t="str">
        <f t="shared" si="301"/>
        <v>Oferta completa (móvil + fijo + internet)</v>
      </c>
      <c r="Q3893">
        <f t="shared" si="302"/>
        <v>0</v>
      </c>
      <c r="R3893" t="str">
        <f>IFERROR(VLOOKUP($A3893,Registros!$B$2:$G$6000,6,0),IFERROR(INDEX(Winback!$C$2:$C$300,MATCH($A3893,Winback!$K$2:$K$300,0)),""))</f>
        <v>Solanye Acuña</v>
      </c>
      <c r="S3893" t="str">
        <f t="shared" si="303"/>
        <v>+CS</v>
      </c>
      <c r="T3893">
        <f t="shared" si="304"/>
        <v>1</v>
      </c>
    </row>
    <row r="3894" spans="1:20" x14ac:dyDescent="0.35">
      <c r="A3894" t="s">
        <v>19153</v>
      </c>
      <c r="B3894" t="s">
        <v>19154</v>
      </c>
      <c r="C3894" t="s">
        <v>19155</v>
      </c>
      <c r="D3894" t="s">
        <v>19156</v>
      </c>
      <c r="E3894">
        <f>IF(COUNTIFS(Registros!$A$2:$A$6000,"NP",Registros!$B$2:$B$6000,$A3894)&gt;0,1,0)</f>
        <v>0</v>
      </c>
      <c r="F3894">
        <f>IF($E3894=1,SUMIFS(Registros!$F$2:$F$6000,Registros!$A$2:$A$6000,"NP",Registros!$B$2:$B$6000,$A3894),0)</f>
        <v>0</v>
      </c>
      <c r="G3894">
        <f>IF(COUNTIFS(Registros!$A$2:$A$6000,"MOV",Registros!$B$2:$B$6000,$A3894)&gt;0,1,0)</f>
        <v>0</v>
      </c>
      <c r="H3894">
        <f>IF($G3894=1,SUMIFS(Registros!$F$2:$F$6000,Registros!$A$2:$A$6000,"MOV",Registros!$B$2:$B$6000,$A3894),0)</f>
        <v>0</v>
      </c>
      <c r="I3894">
        <f>IF(COUNTIFS(Registros!$A$2:$A$6000,"CS",Registros!$B$2:$B$6000,$A3894)&gt;0,1,0)</f>
        <v>1</v>
      </c>
      <c r="J3894">
        <f>IF($I3894=1,SUMIFS(Registros!$I$2:$I$6000,Registros!$A$2:$A$6000,"CS",Registros!$B$2:$B$6000,$A3894),0)</f>
        <v>0</v>
      </c>
      <c r="K3894">
        <f>IF(COUNTIFS(Winback!$K$2:$K$300,$A3894)&gt;0,1,0)</f>
        <v>0</v>
      </c>
      <c r="L3894">
        <f>IF(AND($K3894=1,LEFT($A3894,3)="WB-"),SUMIFS(Winback!$D$2:$D$300,Winback!$K$2:$K$300,$A3894),0)</f>
        <v>0</v>
      </c>
      <c r="M3894">
        <f>IF(OR($E3894=1,$G3894=1,SUMIFS(Registros!$J$2:$J$6000,Registros!$B$2:$B$6000,$A3894)&gt;0),1,0)</f>
        <v>0</v>
      </c>
      <c r="N3894">
        <f>IF($J3894&gt;0,1,IF(COUNTIFS(Registros!$A$2:$A$6000,"CS",Registros!$B$2:$B$6000,$A3894,Registros!$K$2:$K$6000,"&lt;&gt;")&gt;0,1,0))</f>
        <v>0</v>
      </c>
      <c r="O3894" t="str">
        <f t="shared" si="300"/>
        <v>SIN SERVICIOS</v>
      </c>
      <c r="P3894" t="str">
        <f t="shared" si="301"/>
        <v>Oferta completa (móvil + fijo + internet)</v>
      </c>
      <c r="Q3894">
        <f t="shared" si="302"/>
        <v>0</v>
      </c>
      <c r="R3894" t="str">
        <f>IFERROR(VLOOKUP($A3894,Registros!$B$2:$G$6000,6,0),IFERROR(INDEX(Winback!$C$2:$C$300,MATCH($A3894,Winback!$K$2:$K$300,0)),""))</f>
        <v>Yariela Galarce</v>
      </c>
      <c r="S3894" t="str">
        <f t="shared" si="303"/>
        <v>+CS</v>
      </c>
      <c r="T3894">
        <f t="shared" si="304"/>
        <v>1</v>
      </c>
    </row>
    <row r="3895" spans="1:20" x14ac:dyDescent="0.35">
      <c r="A3895" t="s">
        <v>19157</v>
      </c>
      <c r="B3895" t="s">
        <v>19158</v>
      </c>
      <c r="C3895" t="s">
        <v>19159</v>
      </c>
      <c r="D3895" t="s">
        <v>19160</v>
      </c>
      <c r="E3895">
        <f>IF(COUNTIFS(Registros!$A$2:$A$6000,"NP",Registros!$B$2:$B$6000,$A3895)&gt;0,1,0)</f>
        <v>0</v>
      </c>
      <c r="F3895">
        <f>IF($E3895=1,SUMIFS(Registros!$F$2:$F$6000,Registros!$A$2:$A$6000,"NP",Registros!$B$2:$B$6000,$A3895),0)</f>
        <v>0</v>
      </c>
      <c r="G3895">
        <f>IF(COUNTIFS(Registros!$A$2:$A$6000,"MOV",Registros!$B$2:$B$6000,$A3895)&gt;0,1,0)</f>
        <v>0</v>
      </c>
      <c r="H3895">
        <f>IF($G3895=1,SUMIFS(Registros!$F$2:$F$6000,Registros!$A$2:$A$6000,"MOV",Registros!$B$2:$B$6000,$A3895),0)</f>
        <v>0</v>
      </c>
      <c r="I3895">
        <f>IF(COUNTIFS(Registros!$A$2:$A$6000,"CS",Registros!$B$2:$B$6000,$A3895)&gt;0,1,0)</f>
        <v>1</v>
      </c>
      <c r="J3895">
        <f>IF($I3895=1,SUMIFS(Registros!$I$2:$I$6000,Registros!$A$2:$A$6000,"CS",Registros!$B$2:$B$6000,$A3895),0)</f>
        <v>0</v>
      </c>
      <c r="K3895">
        <f>IF(COUNTIFS(Winback!$K$2:$K$300,$A3895)&gt;0,1,0)</f>
        <v>0</v>
      </c>
      <c r="L3895">
        <f>IF(AND($K3895=1,LEFT($A3895,3)="WB-"),SUMIFS(Winback!$D$2:$D$300,Winback!$K$2:$K$300,$A3895),0)</f>
        <v>0</v>
      </c>
      <c r="M3895">
        <f>IF(OR($E3895=1,$G3895=1,SUMIFS(Registros!$J$2:$J$6000,Registros!$B$2:$B$6000,$A3895)&gt;0),1,0)</f>
        <v>0</v>
      </c>
      <c r="N3895">
        <f>IF($J3895&gt;0,1,IF(COUNTIFS(Registros!$A$2:$A$6000,"CS",Registros!$B$2:$B$6000,$A3895,Registros!$K$2:$K$6000,"&lt;&gt;")&gt;0,1,0))</f>
        <v>0</v>
      </c>
      <c r="O3895" t="str">
        <f t="shared" si="300"/>
        <v>SIN SERVICIOS</v>
      </c>
      <c r="P3895" t="str">
        <f t="shared" si="301"/>
        <v>Oferta completa (móvil + fijo + internet)</v>
      </c>
      <c r="Q3895">
        <f t="shared" si="302"/>
        <v>0</v>
      </c>
      <c r="R3895" t="str">
        <f>IFERROR(VLOOKUP($A3895,Registros!$B$2:$G$6000,6,0),IFERROR(INDEX(Winback!$C$2:$C$300,MATCH($A3895,Winback!$K$2:$K$300,0)),""))</f>
        <v>Keisy Vargas</v>
      </c>
      <c r="S3895" t="str">
        <f t="shared" si="303"/>
        <v>+CS</v>
      </c>
      <c r="T3895">
        <f t="shared" si="304"/>
        <v>1</v>
      </c>
    </row>
    <row r="3896" spans="1:20" x14ac:dyDescent="0.35">
      <c r="A3896" t="s">
        <v>19161</v>
      </c>
      <c r="B3896" t="s">
        <v>19162</v>
      </c>
      <c r="C3896" t="s">
        <v>19163</v>
      </c>
      <c r="D3896" t="s">
        <v>19164</v>
      </c>
      <c r="E3896">
        <f>IF(COUNTIFS(Registros!$A$2:$A$6000,"NP",Registros!$B$2:$B$6000,$A3896)&gt;0,1,0)</f>
        <v>0</v>
      </c>
      <c r="F3896">
        <f>IF($E3896=1,SUMIFS(Registros!$F$2:$F$6000,Registros!$A$2:$A$6000,"NP",Registros!$B$2:$B$6000,$A3896),0)</f>
        <v>0</v>
      </c>
      <c r="G3896">
        <f>IF(COUNTIFS(Registros!$A$2:$A$6000,"MOV",Registros!$B$2:$B$6000,$A3896)&gt;0,1,0)</f>
        <v>0</v>
      </c>
      <c r="H3896">
        <f>IF($G3896=1,SUMIFS(Registros!$F$2:$F$6000,Registros!$A$2:$A$6000,"MOV",Registros!$B$2:$B$6000,$A3896),0)</f>
        <v>0</v>
      </c>
      <c r="I3896">
        <f>IF(COUNTIFS(Registros!$A$2:$A$6000,"CS",Registros!$B$2:$B$6000,$A3896)&gt;0,1,0)</f>
        <v>1</v>
      </c>
      <c r="J3896">
        <f>IF($I3896=1,SUMIFS(Registros!$I$2:$I$6000,Registros!$A$2:$A$6000,"CS",Registros!$B$2:$B$6000,$A3896),0)</f>
        <v>0</v>
      </c>
      <c r="K3896">
        <f>IF(COUNTIFS(Winback!$K$2:$K$300,$A3896)&gt;0,1,0)</f>
        <v>0</v>
      </c>
      <c r="L3896">
        <f>IF(AND($K3896=1,LEFT($A3896,3)="WB-"),SUMIFS(Winback!$D$2:$D$300,Winback!$K$2:$K$300,$A3896),0)</f>
        <v>0</v>
      </c>
      <c r="M3896">
        <f>IF(OR($E3896=1,$G3896=1,SUMIFS(Registros!$J$2:$J$6000,Registros!$B$2:$B$6000,$A3896)&gt;0),1,0)</f>
        <v>0</v>
      </c>
      <c r="N3896">
        <f>IF($J3896&gt;0,1,IF(COUNTIFS(Registros!$A$2:$A$6000,"CS",Registros!$B$2:$B$6000,$A3896,Registros!$K$2:$K$6000,"&lt;&gt;")&gt;0,1,0))</f>
        <v>0</v>
      </c>
      <c r="O3896" t="str">
        <f t="shared" si="300"/>
        <v>SIN SERVICIOS</v>
      </c>
      <c r="P3896" t="str">
        <f t="shared" si="301"/>
        <v>Oferta completa (móvil + fijo + internet)</v>
      </c>
      <c r="Q3896">
        <f t="shared" si="302"/>
        <v>0</v>
      </c>
      <c r="R3896" t="str">
        <f>IFERROR(VLOOKUP($A3896,Registros!$B$2:$G$6000,6,0),IFERROR(INDEX(Winback!$C$2:$C$300,MATCH($A3896,Winback!$K$2:$K$300,0)),""))</f>
        <v>Keisy Vargas</v>
      </c>
      <c r="S3896" t="str">
        <f t="shared" si="303"/>
        <v>+CS</v>
      </c>
      <c r="T3896">
        <f t="shared" si="304"/>
        <v>1</v>
      </c>
    </row>
    <row r="3897" spans="1:20" x14ac:dyDescent="0.35">
      <c r="A3897" t="s">
        <v>19165</v>
      </c>
      <c r="B3897" t="s">
        <v>19166</v>
      </c>
      <c r="C3897" t="s">
        <v>19167</v>
      </c>
      <c r="D3897" t="s">
        <v>19168</v>
      </c>
      <c r="E3897">
        <f>IF(COUNTIFS(Registros!$A$2:$A$6000,"NP",Registros!$B$2:$B$6000,$A3897)&gt;0,1,0)</f>
        <v>0</v>
      </c>
      <c r="F3897">
        <f>IF($E3897=1,SUMIFS(Registros!$F$2:$F$6000,Registros!$A$2:$A$6000,"NP",Registros!$B$2:$B$6000,$A3897),0)</f>
        <v>0</v>
      </c>
      <c r="G3897">
        <f>IF(COUNTIFS(Registros!$A$2:$A$6000,"MOV",Registros!$B$2:$B$6000,$A3897)&gt;0,1,0)</f>
        <v>0</v>
      </c>
      <c r="H3897">
        <f>IF($G3897=1,SUMIFS(Registros!$F$2:$F$6000,Registros!$A$2:$A$6000,"MOV",Registros!$B$2:$B$6000,$A3897),0)</f>
        <v>0</v>
      </c>
      <c r="I3897">
        <f>IF(COUNTIFS(Registros!$A$2:$A$6000,"CS",Registros!$B$2:$B$6000,$A3897)&gt;0,1,0)</f>
        <v>1</v>
      </c>
      <c r="J3897">
        <f>IF($I3897=1,SUMIFS(Registros!$I$2:$I$6000,Registros!$A$2:$A$6000,"CS",Registros!$B$2:$B$6000,$A3897),0)</f>
        <v>0</v>
      </c>
      <c r="K3897">
        <f>IF(COUNTIFS(Winback!$K$2:$K$300,$A3897)&gt;0,1,0)</f>
        <v>0</v>
      </c>
      <c r="L3897">
        <f>IF(AND($K3897=1,LEFT($A3897,3)="WB-"),SUMIFS(Winback!$D$2:$D$300,Winback!$K$2:$K$300,$A3897),0)</f>
        <v>0</v>
      </c>
      <c r="M3897">
        <f>IF(OR($E3897=1,$G3897=1,SUMIFS(Registros!$J$2:$J$6000,Registros!$B$2:$B$6000,$A3897)&gt;0),1,0)</f>
        <v>0</v>
      </c>
      <c r="N3897">
        <f>IF($J3897&gt;0,1,IF(COUNTIFS(Registros!$A$2:$A$6000,"CS",Registros!$B$2:$B$6000,$A3897,Registros!$K$2:$K$6000,"&lt;&gt;")&gt;0,1,0))</f>
        <v>0</v>
      </c>
      <c r="O3897" t="str">
        <f t="shared" si="300"/>
        <v>SIN SERVICIOS</v>
      </c>
      <c r="P3897" t="str">
        <f t="shared" si="301"/>
        <v>Oferta completa (móvil + fijo + internet)</v>
      </c>
      <c r="Q3897">
        <f t="shared" si="302"/>
        <v>0</v>
      </c>
      <c r="R3897" t="str">
        <f>IFERROR(VLOOKUP($A3897,Registros!$B$2:$G$6000,6,0),IFERROR(INDEX(Winback!$C$2:$C$300,MATCH($A3897,Winback!$K$2:$K$300,0)),""))</f>
        <v>Yarelis Tulloch</v>
      </c>
      <c r="S3897" t="str">
        <f t="shared" si="303"/>
        <v>+CS</v>
      </c>
      <c r="T3897">
        <f t="shared" si="304"/>
        <v>1</v>
      </c>
    </row>
    <row r="3898" spans="1:20" x14ac:dyDescent="0.35">
      <c r="A3898" t="s">
        <v>19169</v>
      </c>
      <c r="B3898" t="s">
        <v>19170</v>
      </c>
      <c r="C3898" t="s">
        <v>19171</v>
      </c>
      <c r="D3898" t="s">
        <v>19172</v>
      </c>
      <c r="E3898">
        <f>IF(COUNTIFS(Registros!$A$2:$A$6000,"NP",Registros!$B$2:$B$6000,$A3898)&gt;0,1,0)</f>
        <v>0</v>
      </c>
      <c r="F3898">
        <f>IF($E3898=1,SUMIFS(Registros!$F$2:$F$6000,Registros!$A$2:$A$6000,"NP",Registros!$B$2:$B$6000,$A3898),0)</f>
        <v>0</v>
      </c>
      <c r="G3898">
        <f>IF(COUNTIFS(Registros!$A$2:$A$6000,"MOV",Registros!$B$2:$B$6000,$A3898)&gt;0,1,0)</f>
        <v>0</v>
      </c>
      <c r="H3898">
        <f>IF($G3898=1,SUMIFS(Registros!$F$2:$F$6000,Registros!$A$2:$A$6000,"MOV",Registros!$B$2:$B$6000,$A3898),0)</f>
        <v>0</v>
      </c>
      <c r="I3898">
        <f>IF(COUNTIFS(Registros!$A$2:$A$6000,"CS",Registros!$B$2:$B$6000,$A3898)&gt;0,1,0)</f>
        <v>1</v>
      </c>
      <c r="J3898">
        <f>IF($I3898=1,SUMIFS(Registros!$I$2:$I$6000,Registros!$A$2:$A$6000,"CS",Registros!$B$2:$B$6000,$A3898),0)</f>
        <v>0</v>
      </c>
      <c r="K3898">
        <f>IF(COUNTIFS(Winback!$K$2:$K$300,$A3898)&gt;0,1,0)</f>
        <v>0</v>
      </c>
      <c r="L3898">
        <f>IF(AND($K3898=1,LEFT($A3898,3)="WB-"),SUMIFS(Winback!$D$2:$D$300,Winback!$K$2:$K$300,$A3898),0)</f>
        <v>0</v>
      </c>
      <c r="M3898">
        <f>IF(OR($E3898=1,$G3898=1,SUMIFS(Registros!$J$2:$J$6000,Registros!$B$2:$B$6000,$A3898)&gt;0),1,0)</f>
        <v>0</v>
      </c>
      <c r="N3898">
        <f>IF($J3898&gt;0,1,IF(COUNTIFS(Registros!$A$2:$A$6000,"CS",Registros!$B$2:$B$6000,$A3898,Registros!$K$2:$K$6000,"&lt;&gt;")&gt;0,1,0))</f>
        <v>0</v>
      </c>
      <c r="O3898" t="str">
        <f t="shared" si="300"/>
        <v>SIN SERVICIOS</v>
      </c>
      <c r="P3898" t="str">
        <f t="shared" si="301"/>
        <v>Oferta completa (móvil + fijo + internet)</v>
      </c>
      <c r="Q3898">
        <f t="shared" si="302"/>
        <v>0</v>
      </c>
      <c r="R3898" t="str">
        <f>IFERROR(VLOOKUP($A3898,Registros!$B$2:$G$6000,6,0),IFERROR(INDEX(Winback!$C$2:$C$300,MATCH($A3898,Winback!$K$2:$K$300,0)),""))</f>
        <v>Karla Mc Intryre</v>
      </c>
      <c r="S3898" t="str">
        <f t="shared" si="303"/>
        <v>+CS</v>
      </c>
      <c r="T3898">
        <f t="shared" si="304"/>
        <v>1</v>
      </c>
    </row>
    <row r="3899" spans="1:20" x14ac:dyDescent="0.35">
      <c r="A3899" t="s">
        <v>19173</v>
      </c>
      <c r="B3899" t="s">
        <v>19174</v>
      </c>
      <c r="C3899" t="s">
        <v>19175</v>
      </c>
      <c r="D3899" t="s">
        <v>19176</v>
      </c>
      <c r="E3899">
        <f>IF(COUNTIFS(Registros!$A$2:$A$6000,"NP",Registros!$B$2:$B$6000,$A3899)&gt;0,1,0)</f>
        <v>0</v>
      </c>
      <c r="F3899">
        <f>IF($E3899=1,SUMIFS(Registros!$F$2:$F$6000,Registros!$A$2:$A$6000,"NP",Registros!$B$2:$B$6000,$A3899),0)</f>
        <v>0</v>
      </c>
      <c r="G3899">
        <f>IF(COUNTIFS(Registros!$A$2:$A$6000,"MOV",Registros!$B$2:$B$6000,$A3899)&gt;0,1,0)</f>
        <v>0</v>
      </c>
      <c r="H3899">
        <f>IF($G3899=1,SUMIFS(Registros!$F$2:$F$6000,Registros!$A$2:$A$6000,"MOV",Registros!$B$2:$B$6000,$A3899),0)</f>
        <v>0</v>
      </c>
      <c r="I3899">
        <f>IF(COUNTIFS(Registros!$A$2:$A$6000,"CS",Registros!$B$2:$B$6000,$A3899)&gt;0,1,0)</f>
        <v>1</v>
      </c>
      <c r="J3899">
        <f>IF($I3899=1,SUMIFS(Registros!$I$2:$I$6000,Registros!$A$2:$A$6000,"CS",Registros!$B$2:$B$6000,$A3899),0)</f>
        <v>0</v>
      </c>
      <c r="K3899">
        <f>IF(COUNTIFS(Winback!$K$2:$K$300,$A3899)&gt;0,1,0)</f>
        <v>0</v>
      </c>
      <c r="L3899">
        <f>IF(AND($K3899=1,LEFT($A3899,3)="WB-"),SUMIFS(Winback!$D$2:$D$300,Winback!$K$2:$K$300,$A3899),0)</f>
        <v>0</v>
      </c>
      <c r="M3899">
        <f>IF(OR($E3899=1,$G3899=1,SUMIFS(Registros!$J$2:$J$6000,Registros!$B$2:$B$6000,$A3899)&gt;0),1,0)</f>
        <v>0</v>
      </c>
      <c r="N3899">
        <f>IF($J3899&gt;0,1,IF(COUNTIFS(Registros!$A$2:$A$6000,"CS",Registros!$B$2:$B$6000,$A3899,Registros!$K$2:$K$6000,"&lt;&gt;")&gt;0,1,0))</f>
        <v>0</v>
      </c>
      <c r="O3899" t="str">
        <f t="shared" si="300"/>
        <v>SIN SERVICIOS</v>
      </c>
      <c r="P3899" t="str">
        <f t="shared" si="301"/>
        <v>Oferta completa (móvil + fijo + internet)</v>
      </c>
      <c r="Q3899">
        <f t="shared" si="302"/>
        <v>0</v>
      </c>
      <c r="R3899" t="str">
        <f>IFERROR(VLOOKUP($A3899,Registros!$B$2:$G$6000,6,0),IFERROR(INDEX(Winback!$C$2:$C$300,MATCH($A3899,Winback!$K$2:$K$300,0)),""))</f>
        <v>Michelle Zambrano</v>
      </c>
      <c r="S3899" t="str">
        <f t="shared" si="303"/>
        <v>+CS</v>
      </c>
      <c r="T3899">
        <f t="shared" si="304"/>
        <v>1</v>
      </c>
    </row>
    <row r="3900" spans="1:20" x14ac:dyDescent="0.35">
      <c r="A3900" t="s">
        <v>19177</v>
      </c>
      <c r="B3900" t="s">
        <v>19178</v>
      </c>
      <c r="C3900" t="s">
        <v>19179</v>
      </c>
      <c r="D3900" t="s">
        <v>19180</v>
      </c>
      <c r="E3900">
        <f>IF(COUNTIFS(Registros!$A$2:$A$6000,"NP",Registros!$B$2:$B$6000,$A3900)&gt;0,1,0)</f>
        <v>0</v>
      </c>
      <c r="F3900">
        <f>IF($E3900=1,SUMIFS(Registros!$F$2:$F$6000,Registros!$A$2:$A$6000,"NP",Registros!$B$2:$B$6000,$A3900),0)</f>
        <v>0</v>
      </c>
      <c r="G3900">
        <f>IF(COUNTIFS(Registros!$A$2:$A$6000,"MOV",Registros!$B$2:$B$6000,$A3900)&gt;0,1,0)</f>
        <v>0</v>
      </c>
      <c r="H3900">
        <f>IF($G3900=1,SUMIFS(Registros!$F$2:$F$6000,Registros!$A$2:$A$6000,"MOV",Registros!$B$2:$B$6000,$A3900),0)</f>
        <v>0</v>
      </c>
      <c r="I3900">
        <f>IF(COUNTIFS(Registros!$A$2:$A$6000,"CS",Registros!$B$2:$B$6000,$A3900)&gt;0,1,0)</f>
        <v>1</v>
      </c>
      <c r="J3900">
        <f>IF($I3900=1,SUMIFS(Registros!$I$2:$I$6000,Registros!$A$2:$A$6000,"CS",Registros!$B$2:$B$6000,$A3900),0)</f>
        <v>0</v>
      </c>
      <c r="K3900">
        <f>IF(COUNTIFS(Winback!$K$2:$K$300,$A3900)&gt;0,1,0)</f>
        <v>0</v>
      </c>
      <c r="L3900">
        <f>IF(AND($K3900=1,LEFT($A3900,3)="WB-"),SUMIFS(Winback!$D$2:$D$300,Winback!$K$2:$K$300,$A3900),0)</f>
        <v>0</v>
      </c>
      <c r="M3900">
        <f>IF(OR($E3900=1,$G3900=1,SUMIFS(Registros!$J$2:$J$6000,Registros!$B$2:$B$6000,$A3900)&gt;0),1,0)</f>
        <v>0</v>
      </c>
      <c r="N3900">
        <f>IF($J3900&gt;0,1,IF(COUNTIFS(Registros!$A$2:$A$6000,"CS",Registros!$B$2:$B$6000,$A3900,Registros!$K$2:$K$6000,"&lt;&gt;")&gt;0,1,0))</f>
        <v>0</v>
      </c>
      <c r="O3900" t="str">
        <f t="shared" si="300"/>
        <v>SIN SERVICIOS</v>
      </c>
      <c r="P3900" t="str">
        <f t="shared" si="301"/>
        <v>Oferta completa (móvil + fijo + internet)</v>
      </c>
      <c r="Q3900">
        <f t="shared" si="302"/>
        <v>0</v>
      </c>
      <c r="R3900" t="str">
        <f>IFERROR(VLOOKUP($A3900,Registros!$B$2:$G$6000,6,0),IFERROR(INDEX(Winback!$C$2:$C$300,MATCH($A3900,Winback!$K$2:$K$300,0)),""))</f>
        <v>Yarelis Tulloch</v>
      </c>
      <c r="S3900" t="str">
        <f t="shared" si="303"/>
        <v>+CS</v>
      </c>
      <c r="T3900">
        <f t="shared" si="304"/>
        <v>1</v>
      </c>
    </row>
    <row r="3901" spans="1:20" x14ac:dyDescent="0.35">
      <c r="A3901" t="s">
        <v>19181</v>
      </c>
      <c r="B3901" t="s">
        <v>19182</v>
      </c>
      <c r="C3901" t="s">
        <v>19183</v>
      </c>
      <c r="D3901" t="s">
        <v>19184</v>
      </c>
      <c r="E3901">
        <f>IF(COUNTIFS(Registros!$A$2:$A$6000,"NP",Registros!$B$2:$B$6000,$A3901)&gt;0,1,0)</f>
        <v>0</v>
      </c>
      <c r="F3901">
        <f>IF($E3901=1,SUMIFS(Registros!$F$2:$F$6000,Registros!$A$2:$A$6000,"NP",Registros!$B$2:$B$6000,$A3901),0)</f>
        <v>0</v>
      </c>
      <c r="G3901">
        <f>IF(COUNTIFS(Registros!$A$2:$A$6000,"MOV",Registros!$B$2:$B$6000,$A3901)&gt;0,1,0)</f>
        <v>0</v>
      </c>
      <c r="H3901">
        <f>IF($G3901=1,SUMIFS(Registros!$F$2:$F$6000,Registros!$A$2:$A$6000,"MOV",Registros!$B$2:$B$6000,$A3901),0)</f>
        <v>0</v>
      </c>
      <c r="I3901">
        <f>IF(COUNTIFS(Registros!$A$2:$A$6000,"CS",Registros!$B$2:$B$6000,$A3901)&gt;0,1,0)</f>
        <v>1</v>
      </c>
      <c r="J3901">
        <f>IF($I3901=1,SUMIFS(Registros!$I$2:$I$6000,Registros!$A$2:$A$6000,"CS",Registros!$B$2:$B$6000,$A3901),0)</f>
        <v>0</v>
      </c>
      <c r="K3901">
        <f>IF(COUNTIFS(Winback!$K$2:$K$300,$A3901)&gt;0,1,0)</f>
        <v>0</v>
      </c>
      <c r="L3901">
        <f>IF(AND($K3901=1,LEFT($A3901,3)="WB-"),SUMIFS(Winback!$D$2:$D$300,Winback!$K$2:$K$300,$A3901),0)</f>
        <v>0</v>
      </c>
      <c r="M3901">
        <f>IF(OR($E3901=1,$G3901=1,SUMIFS(Registros!$J$2:$J$6000,Registros!$B$2:$B$6000,$A3901)&gt;0),1,0)</f>
        <v>0</v>
      </c>
      <c r="N3901">
        <f>IF($J3901&gt;0,1,IF(COUNTIFS(Registros!$A$2:$A$6000,"CS",Registros!$B$2:$B$6000,$A3901,Registros!$K$2:$K$6000,"&lt;&gt;")&gt;0,1,0))</f>
        <v>0</v>
      </c>
      <c r="O3901" t="str">
        <f t="shared" si="300"/>
        <v>SIN SERVICIOS</v>
      </c>
      <c r="P3901" t="str">
        <f t="shared" si="301"/>
        <v>Oferta completa (móvil + fijo + internet)</v>
      </c>
      <c r="Q3901">
        <f t="shared" si="302"/>
        <v>0</v>
      </c>
      <c r="R3901" t="str">
        <f>IFERROR(VLOOKUP($A3901,Registros!$B$2:$G$6000,6,0),IFERROR(INDEX(Winback!$C$2:$C$300,MATCH($A3901,Winback!$K$2:$K$300,0)),""))</f>
        <v>Michelle Zambrano</v>
      </c>
      <c r="S3901" t="str">
        <f t="shared" si="303"/>
        <v>+CS</v>
      </c>
      <c r="T3901">
        <f t="shared" si="304"/>
        <v>1</v>
      </c>
    </row>
    <row r="3902" spans="1:20" x14ac:dyDescent="0.35">
      <c r="A3902" t="s">
        <v>19185</v>
      </c>
      <c r="B3902" t="s">
        <v>19186</v>
      </c>
      <c r="C3902" t="s">
        <v>19187</v>
      </c>
      <c r="D3902" t="s">
        <v>19188</v>
      </c>
      <c r="E3902">
        <f>IF(COUNTIFS(Registros!$A$2:$A$6000,"NP",Registros!$B$2:$B$6000,$A3902)&gt;0,1,0)</f>
        <v>0</v>
      </c>
      <c r="F3902">
        <f>IF($E3902=1,SUMIFS(Registros!$F$2:$F$6000,Registros!$A$2:$A$6000,"NP",Registros!$B$2:$B$6000,$A3902),0)</f>
        <v>0</v>
      </c>
      <c r="G3902">
        <f>IF(COUNTIFS(Registros!$A$2:$A$6000,"MOV",Registros!$B$2:$B$6000,$A3902)&gt;0,1,0)</f>
        <v>0</v>
      </c>
      <c r="H3902">
        <f>IF($G3902=1,SUMIFS(Registros!$F$2:$F$6000,Registros!$A$2:$A$6000,"MOV",Registros!$B$2:$B$6000,$A3902),0)</f>
        <v>0</v>
      </c>
      <c r="I3902">
        <f>IF(COUNTIFS(Registros!$A$2:$A$6000,"CS",Registros!$B$2:$B$6000,$A3902)&gt;0,1,0)</f>
        <v>1</v>
      </c>
      <c r="J3902">
        <f>IF($I3902=1,SUMIFS(Registros!$I$2:$I$6000,Registros!$A$2:$A$6000,"CS",Registros!$B$2:$B$6000,$A3902),0)</f>
        <v>35</v>
      </c>
      <c r="K3902">
        <f>IF(COUNTIFS(Winback!$K$2:$K$300,$A3902)&gt;0,1,0)</f>
        <v>0</v>
      </c>
      <c r="L3902">
        <f>IF(AND($K3902=1,LEFT($A3902,3)="WB-"),SUMIFS(Winback!$D$2:$D$300,Winback!$K$2:$K$300,$A3902),0)</f>
        <v>0</v>
      </c>
      <c r="M3902">
        <f>IF(OR($E3902=1,$G3902=1,SUMIFS(Registros!$J$2:$J$6000,Registros!$B$2:$B$6000,$A3902)&gt;0),1,0)</f>
        <v>0</v>
      </c>
      <c r="N3902">
        <f>IF($J3902&gt;0,1,IF(COUNTIFS(Registros!$A$2:$A$6000,"CS",Registros!$B$2:$B$6000,$A3902,Registros!$K$2:$K$6000,"&lt;&gt;")&gt;0,1,0))</f>
        <v>1</v>
      </c>
      <c r="O3902" t="str">
        <f t="shared" si="300"/>
        <v>SOLO FIJO / INTERNET</v>
      </c>
      <c r="P3902" t="str">
        <f t="shared" si="301"/>
        <v>Ofrecer línea móvil Nextphone</v>
      </c>
      <c r="Q3902">
        <f t="shared" si="302"/>
        <v>0</v>
      </c>
      <c r="R3902" t="str">
        <f>IFERROR(VLOOKUP($A3902,Registros!$B$2:$G$6000,6,0),IFERROR(INDEX(Winback!$C$2:$C$300,MATCH($A3902,Winback!$K$2:$K$300,0)),""))</f>
        <v>Keisy Vargas</v>
      </c>
      <c r="S3902" t="str">
        <f t="shared" si="303"/>
        <v>+CS</v>
      </c>
      <c r="T3902">
        <f t="shared" si="304"/>
        <v>1</v>
      </c>
    </row>
    <row r="3903" spans="1:20" x14ac:dyDescent="0.35">
      <c r="A3903" t="s">
        <v>19189</v>
      </c>
      <c r="B3903" t="s">
        <v>19190</v>
      </c>
      <c r="C3903" t="s">
        <v>19191</v>
      </c>
      <c r="D3903" t="s">
        <v>19192</v>
      </c>
      <c r="E3903">
        <f>IF(COUNTIFS(Registros!$A$2:$A$6000,"NP",Registros!$B$2:$B$6000,$A3903)&gt;0,1,0)</f>
        <v>0</v>
      </c>
      <c r="F3903">
        <f>IF($E3903=1,SUMIFS(Registros!$F$2:$F$6000,Registros!$A$2:$A$6000,"NP",Registros!$B$2:$B$6000,$A3903),0)</f>
        <v>0</v>
      </c>
      <c r="G3903">
        <f>IF(COUNTIFS(Registros!$A$2:$A$6000,"MOV",Registros!$B$2:$B$6000,$A3903)&gt;0,1,0)</f>
        <v>0</v>
      </c>
      <c r="H3903">
        <f>IF($G3903=1,SUMIFS(Registros!$F$2:$F$6000,Registros!$A$2:$A$6000,"MOV",Registros!$B$2:$B$6000,$A3903),0)</f>
        <v>0</v>
      </c>
      <c r="I3903">
        <f>IF(COUNTIFS(Registros!$A$2:$A$6000,"CS",Registros!$B$2:$B$6000,$A3903)&gt;0,1,0)</f>
        <v>1</v>
      </c>
      <c r="J3903">
        <f>IF($I3903=1,SUMIFS(Registros!$I$2:$I$6000,Registros!$A$2:$A$6000,"CS",Registros!$B$2:$B$6000,$A3903),0)</f>
        <v>0</v>
      </c>
      <c r="K3903">
        <f>IF(COUNTIFS(Winback!$K$2:$K$300,$A3903)&gt;0,1,0)</f>
        <v>0</v>
      </c>
      <c r="L3903">
        <f>IF(AND($K3903=1,LEFT($A3903,3)="WB-"),SUMIFS(Winback!$D$2:$D$300,Winback!$K$2:$K$300,$A3903),0)</f>
        <v>0</v>
      </c>
      <c r="M3903">
        <f>IF(OR($E3903=1,$G3903=1,SUMIFS(Registros!$J$2:$J$6000,Registros!$B$2:$B$6000,$A3903)&gt;0),1,0)</f>
        <v>0</v>
      </c>
      <c r="N3903">
        <f>IF($J3903&gt;0,1,IF(COUNTIFS(Registros!$A$2:$A$6000,"CS",Registros!$B$2:$B$6000,$A3903,Registros!$K$2:$K$6000,"&lt;&gt;")&gt;0,1,0))</f>
        <v>0</v>
      </c>
      <c r="O3903" t="str">
        <f t="shared" si="300"/>
        <v>SIN SERVICIOS</v>
      </c>
      <c r="P3903" t="str">
        <f t="shared" si="301"/>
        <v>Oferta completa (móvil + fijo + internet)</v>
      </c>
      <c r="Q3903">
        <f t="shared" si="302"/>
        <v>0</v>
      </c>
      <c r="R3903" t="str">
        <f>IFERROR(VLOOKUP($A3903,Registros!$B$2:$G$6000,6,0),IFERROR(INDEX(Winback!$C$2:$C$300,MATCH($A3903,Winback!$K$2:$K$300,0)),""))</f>
        <v>Yarelis Tulloch</v>
      </c>
      <c r="S3903" t="str">
        <f t="shared" si="303"/>
        <v>+CS</v>
      </c>
      <c r="T3903">
        <f t="shared" si="304"/>
        <v>1</v>
      </c>
    </row>
    <row r="3904" spans="1:20" x14ac:dyDescent="0.35">
      <c r="A3904" t="s">
        <v>19193</v>
      </c>
      <c r="B3904" t="s">
        <v>19194</v>
      </c>
      <c r="C3904" t="s">
        <v>19195</v>
      </c>
      <c r="D3904" t="s">
        <v>19196</v>
      </c>
      <c r="E3904">
        <f>IF(COUNTIFS(Registros!$A$2:$A$6000,"NP",Registros!$B$2:$B$6000,$A3904)&gt;0,1,0)</f>
        <v>0</v>
      </c>
      <c r="F3904">
        <f>IF($E3904=1,SUMIFS(Registros!$F$2:$F$6000,Registros!$A$2:$A$6000,"NP",Registros!$B$2:$B$6000,$A3904),0)</f>
        <v>0</v>
      </c>
      <c r="G3904">
        <f>IF(COUNTIFS(Registros!$A$2:$A$6000,"MOV",Registros!$B$2:$B$6000,$A3904)&gt;0,1,0)</f>
        <v>0</v>
      </c>
      <c r="H3904">
        <f>IF($G3904=1,SUMIFS(Registros!$F$2:$F$6000,Registros!$A$2:$A$6000,"MOV",Registros!$B$2:$B$6000,$A3904),0)</f>
        <v>0</v>
      </c>
      <c r="I3904">
        <f>IF(COUNTIFS(Registros!$A$2:$A$6000,"CS",Registros!$B$2:$B$6000,$A3904)&gt;0,1,0)</f>
        <v>1</v>
      </c>
      <c r="J3904">
        <f>IF($I3904=1,SUMIFS(Registros!$I$2:$I$6000,Registros!$A$2:$A$6000,"CS",Registros!$B$2:$B$6000,$A3904),0)</f>
        <v>0</v>
      </c>
      <c r="K3904">
        <f>IF(COUNTIFS(Winback!$K$2:$K$300,$A3904)&gt;0,1,0)</f>
        <v>0</v>
      </c>
      <c r="L3904">
        <f>IF(AND($K3904=1,LEFT($A3904,3)="WB-"),SUMIFS(Winback!$D$2:$D$300,Winback!$K$2:$K$300,$A3904),0)</f>
        <v>0</v>
      </c>
      <c r="M3904">
        <f>IF(OR($E3904=1,$G3904=1,SUMIFS(Registros!$J$2:$J$6000,Registros!$B$2:$B$6000,$A3904)&gt;0),1,0)</f>
        <v>0</v>
      </c>
      <c r="N3904">
        <f>IF($J3904&gt;0,1,IF(COUNTIFS(Registros!$A$2:$A$6000,"CS",Registros!$B$2:$B$6000,$A3904,Registros!$K$2:$K$6000,"&lt;&gt;")&gt;0,1,0))</f>
        <v>0</v>
      </c>
      <c r="O3904" t="str">
        <f t="shared" si="300"/>
        <v>SIN SERVICIOS</v>
      </c>
      <c r="P3904" t="str">
        <f t="shared" si="301"/>
        <v>Oferta completa (móvil + fijo + internet)</v>
      </c>
      <c r="Q3904">
        <f t="shared" si="302"/>
        <v>0</v>
      </c>
      <c r="R3904" t="str">
        <f>IFERROR(VLOOKUP($A3904,Registros!$B$2:$G$6000,6,0),IFERROR(INDEX(Winback!$C$2:$C$300,MATCH($A3904,Winback!$K$2:$K$300,0)),""))</f>
        <v>Yarelis Tulloch</v>
      </c>
      <c r="S3904" t="str">
        <f t="shared" si="303"/>
        <v>+CS</v>
      </c>
      <c r="T3904">
        <f t="shared" si="304"/>
        <v>1</v>
      </c>
    </row>
    <row r="3905" spans="1:20" x14ac:dyDescent="0.35">
      <c r="A3905" t="s">
        <v>19197</v>
      </c>
      <c r="B3905" t="s">
        <v>19124</v>
      </c>
      <c r="C3905" t="s">
        <v>19125</v>
      </c>
      <c r="D3905" t="s">
        <v>19126</v>
      </c>
      <c r="E3905">
        <f>IF(COUNTIFS(Registros!$A$2:$A$6000,"NP",Registros!$B$2:$B$6000,$A3905)&gt;0,1,0)</f>
        <v>0</v>
      </c>
      <c r="F3905">
        <f>IF($E3905=1,SUMIFS(Registros!$F$2:$F$6000,Registros!$A$2:$A$6000,"NP",Registros!$B$2:$B$6000,$A3905),0)</f>
        <v>0</v>
      </c>
      <c r="G3905">
        <f>IF(COUNTIFS(Registros!$A$2:$A$6000,"MOV",Registros!$B$2:$B$6000,$A3905)&gt;0,1,0)</f>
        <v>0</v>
      </c>
      <c r="H3905">
        <f>IF($G3905=1,SUMIFS(Registros!$F$2:$F$6000,Registros!$A$2:$A$6000,"MOV",Registros!$B$2:$B$6000,$A3905),0)</f>
        <v>0</v>
      </c>
      <c r="I3905">
        <f>IF(COUNTIFS(Registros!$A$2:$A$6000,"CS",Registros!$B$2:$B$6000,$A3905)&gt;0,1,0)</f>
        <v>1</v>
      </c>
      <c r="J3905">
        <f>IF($I3905=1,SUMIFS(Registros!$I$2:$I$6000,Registros!$A$2:$A$6000,"CS",Registros!$B$2:$B$6000,$A3905),0)</f>
        <v>0</v>
      </c>
      <c r="K3905">
        <f>IF(COUNTIFS(Winback!$K$2:$K$300,$A3905)&gt;0,1,0)</f>
        <v>0</v>
      </c>
      <c r="L3905">
        <f>IF(AND($K3905=1,LEFT($A3905,3)="WB-"),SUMIFS(Winback!$D$2:$D$300,Winback!$K$2:$K$300,$A3905),0)</f>
        <v>0</v>
      </c>
      <c r="M3905">
        <f>IF(OR($E3905=1,$G3905=1,SUMIFS(Registros!$J$2:$J$6000,Registros!$B$2:$B$6000,$A3905)&gt;0),1,0)</f>
        <v>0</v>
      </c>
      <c r="N3905">
        <f>IF($J3905&gt;0,1,IF(COUNTIFS(Registros!$A$2:$A$6000,"CS",Registros!$B$2:$B$6000,$A3905,Registros!$K$2:$K$6000,"&lt;&gt;")&gt;0,1,0))</f>
        <v>0</v>
      </c>
      <c r="O3905" t="str">
        <f t="shared" si="300"/>
        <v>SIN SERVICIOS</v>
      </c>
      <c r="P3905" t="str">
        <f t="shared" si="301"/>
        <v>Oferta completa (móvil + fijo + internet)</v>
      </c>
      <c r="Q3905">
        <f t="shared" si="302"/>
        <v>0</v>
      </c>
      <c r="R3905" t="str">
        <f>IFERROR(VLOOKUP($A3905,Registros!$B$2:$G$6000,6,0),IFERROR(INDEX(Winback!$C$2:$C$300,MATCH($A3905,Winback!$K$2:$K$300,0)),""))</f>
        <v>Michelle Zambrano</v>
      </c>
      <c r="S3905" t="str">
        <f t="shared" si="303"/>
        <v>+CS</v>
      </c>
      <c r="T3905">
        <f t="shared" si="304"/>
        <v>1</v>
      </c>
    </row>
    <row r="3906" spans="1:20" x14ac:dyDescent="0.35">
      <c r="A3906" t="s">
        <v>19198</v>
      </c>
      <c r="B3906" t="s">
        <v>19199</v>
      </c>
      <c r="C3906" t="s">
        <v>19200</v>
      </c>
      <c r="D3906" t="s">
        <v>19200</v>
      </c>
      <c r="E3906">
        <f>IF(COUNTIFS(Registros!$A$2:$A$6000,"NP",Registros!$B$2:$B$6000,$A3906)&gt;0,1,0)</f>
        <v>0</v>
      </c>
      <c r="F3906">
        <f>IF($E3906=1,SUMIFS(Registros!$F$2:$F$6000,Registros!$A$2:$A$6000,"NP",Registros!$B$2:$B$6000,$A3906),0)</f>
        <v>0</v>
      </c>
      <c r="G3906">
        <f>IF(COUNTIFS(Registros!$A$2:$A$6000,"MOV",Registros!$B$2:$B$6000,$A3906)&gt;0,1,0)</f>
        <v>0</v>
      </c>
      <c r="H3906">
        <f>IF($G3906=1,SUMIFS(Registros!$F$2:$F$6000,Registros!$A$2:$A$6000,"MOV",Registros!$B$2:$B$6000,$A3906),0)</f>
        <v>0</v>
      </c>
      <c r="I3906">
        <f>IF(COUNTIFS(Registros!$A$2:$A$6000,"CS",Registros!$B$2:$B$6000,$A3906)&gt;0,1,0)</f>
        <v>1</v>
      </c>
      <c r="J3906">
        <f>IF($I3906=1,SUMIFS(Registros!$I$2:$I$6000,Registros!$A$2:$A$6000,"CS",Registros!$B$2:$B$6000,$A3906),0)</f>
        <v>0</v>
      </c>
      <c r="K3906">
        <f>IF(COUNTIFS(Winback!$K$2:$K$300,$A3906)&gt;0,1,0)</f>
        <v>0</v>
      </c>
      <c r="L3906">
        <f>IF(AND($K3906=1,LEFT($A3906,3)="WB-"),SUMIFS(Winback!$D$2:$D$300,Winback!$K$2:$K$300,$A3906),0)</f>
        <v>0</v>
      </c>
      <c r="M3906">
        <f>IF(OR($E3906=1,$G3906=1,SUMIFS(Registros!$J$2:$J$6000,Registros!$B$2:$B$6000,$A3906)&gt;0),1,0)</f>
        <v>0</v>
      </c>
      <c r="N3906">
        <f>IF($J3906&gt;0,1,IF(COUNTIFS(Registros!$A$2:$A$6000,"CS",Registros!$B$2:$B$6000,$A3906,Registros!$K$2:$K$6000,"&lt;&gt;")&gt;0,1,0))</f>
        <v>0</v>
      </c>
      <c r="O3906" t="str">
        <f t="shared" ref="O3906:O3969" si="305">IF(AND($K3906=1,$E3906=0,$G3906=0,$I3906=0),"WINBACK",IF(AND($M3906=1,$N3906&gt;0),"CONVERGENTE",IF($M3906=1,"SOLO MÓVIL",IF($N3906&gt;0,"SOLO FIJO / INTERNET","SIN SERVICIOS"))))</f>
        <v>SIN SERVICIOS</v>
      </c>
      <c r="P3906" t="str">
        <f t="shared" ref="P3906:P3969" si="306">IF($O3906="WINBACK","Recuperar (winback)",IF($O3906="CONVERGENTE","Upgrade / más líneas",IF($O3906="SOLO MÓVIL","Ofrecer fijo + internet (FLBBTV)",IF($O3906="SOLO FIJO / INTERNET","Ofrecer línea móvil Nextphone","Oferta completa (móvil + fijo + internet)"))))</f>
        <v>Oferta completa (móvil + fijo + internet)</v>
      </c>
      <c r="Q3906">
        <f t="shared" ref="Q3906:Q3969" si="307">$F3906+$H3906+$L3906</f>
        <v>0</v>
      </c>
      <c r="R3906" t="str">
        <f>IFERROR(VLOOKUP($A3906,Registros!$B$2:$G$6000,6,0),IFERROR(INDEX(Winback!$C$2:$C$300,MATCH($A3906,Winback!$K$2:$K$300,0)),""))</f>
        <v>Maria Fernanda Rivas</v>
      </c>
      <c r="S3906" t="str">
        <f t="shared" ref="S3906:S3969" si="308">IF($E3906=1,"NP","")&amp;IF($G3906=1,"+MOV","")&amp;IF($I3906=1,"+CS","")&amp;IF($K3906=1,"+WB","")</f>
        <v>+CS</v>
      </c>
      <c r="T3906">
        <f t="shared" ref="T3906:T3969" si="309">$E3906+$G3906+$I3906+$K3906</f>
        <v>1</v>
      </c>
    </row>
    <row r="3907" spans="1:20" x14ac:dyDescent="0.35">
      <c r="A3907" t="s">
        <v>19201</v>
      </c>
      <c r="B3907" t="s">
        <v>19202</v>
      </c>
      <c r="C3907" t="s">
        <v>19203</v>
      </c>
      <c r="D3907" t="s">
        <v>19204</v>
      </c>
      <c r="E3907">
        <f>IF(COUNTIFS(Registros!$A$2:$A$6000,"NP",Registros!$B$2:$B$6000,$A3907)&gt;0,1,0)</f>
        <v>0</v>
      </c>
      <c r="F3907">
        <f>IF($E3907=1,SUMIFS(Registros!$F$2:$F$6000,Registros!$A$2:$A$6000,"NP",Registros!$B$2:$B$6000,$A3907),0)</f>
        <v>0</v>
      </c>
      <c r="G3907">
        <f>IF(COUNTIFS(Registros!$A$2:$A$6000,"MOV",Registros!$B$2:$B$6000,$A3907)&gt;0,1,0)</f>
        <v>0</v>
      </c>
      <c r="H3907">
        <f>IF($G3907=1,SUMIFS(Registros!$F$2:$F$6000,Registros!$A$2:$A$6000,"MOV",Registros!$B$2:$B$6000,$A3907),0)</f>
        <v>0</v>
      </c>
      <c r="I3907">
        <f>IF(COUNTIFS(Registros!$A$2:$A$6000,"CS",Registros!$B$2:$B$6000,$A3907)&gt;0,1,0)</f>
        <v>1</v>
      </c>
      <c r="J3907">
        <f>IF($I3907=1,SUMIFS(Registros!$I$2:$I$6000,Registros!$A$2:$A$6000,"CS",Registros!$B$2:$B$6000,$A3907),0)</f>
        <v>0</v>
      </c>
      <c r="K3907">
        <f>IF(COUNTIFS(Winback!$K$2:$K$300,$A3907)&gt;0,1,0)</f>
        <v>0</v>
      </c>
      <c r="L3907">
        <f>IF(AND($K3907=1,LEFT($A3907,3)="WB-"),SUMIFS(Winback!$D$2:$D$300,Winback!$K$2:$K$300,$A3907),0)</f>
        <v>0</v>
      </c>
      <c r="M3907">
        <f>IF(OR($E3907=1,$G3907=1,SUMIFS(Registros!$J$2:$J$6000,Registros!$B$2:$B$6000,$A3907)&gt;0),1,0)</f>
        <v>0</v>
      </c>
      <c r="N3907">
        <f>IF($J3907&gt;0,1,IF(COUNTIFS(Registros!$A$2:$A$6000,"CS",Registros!$B$2:$B$6000,$A3907,Registros!$K$2:$K$6000,"&lt;&gt;")&gt;0,1,0))</f>
        <v>0</v>
      </c>
      <c r="O3907" t="str">
        <f t="shared" si="305"/>
        <v>SIN SERVICIOS</v>
      </c>
      <c r="P3907" t="str">
        <f t="shared" si="306"/>
        <v>Oferta completa (móvil + fijo + internet)</v>
      </c>
      <c r="Q3907">
        <f t="shared" si="307"/>
        <v>0</v>
      </c>
      <c r="R3907" t="str">
        <f>IFERROR(VLOOKUP($A3907,Registros!$B$2:$G$6000,6,0),IFERROR(INDEX(Winback!$C$2:$C$300,MATCH($A3907,Winback!$K$2:$K$300,0)),""))</f>
        <v>Maria Fernanda Rivas</v>
      </c>
      <c r="S3907" t="str">
        <f t="shared" si="308"/>
        <v>+CS</v>
      </c>
      <c r="T3907">
        <f t="shared" si="309"/>
        <v>1</v>
      </c>
    </row>
    <row r="3908" spans="1:20" x14ac:dyDescent="0.35">
      <c r="A3908" t="s">
        <v>19205</v>
      </c>
      <c r="B3908" t="s">
        <v>19206</v>
      </c>
      <c r="C3908" t="s">
        <v>19207</v>
      </c>
      <c r="D3908" t="s">
        <v>19208</v>
      </c>
      <c r="E3908">
        <f>IF(COUNTIFS(Registros!$A$2:$A$6000,"NP",Registros!$B$2:$B$6000,$A3908)&gt;0,1,0)</f>
        <v>0</v>
      </c>
      <c r="F3908">
        <f>IF($E3908=1,SUMIFS(Registros!$F$2:$F$6000,Registros!$A$2:$A$6000,"NP",Registros!$B$2:$B$6000,$A3908),0)</f>
        <v>0</v>
      </c>
      <c r="G3908">
        <f>IF(COUNTIFS(Registros!$A$2:$A$6000,"MOV",Registros!$B$2:$B$6000,$A3908)&gt;0,1,0)</f>
        <v>0</v>
      </c>
      <c r="H3908">
        <f>IF($G3908=1,SUMIFS(Registros!$F$2:$F$6000,Registros!$A$2:$A$6000,"MOV",Registros!$B$2:$B$6000,$A3908),0)</f>
        <v>0</v>
      </c>
      <c r="I3908">
        <f>IF(COUNTIFS(Registros!$A$2:$A$6000,"CS",Registros!$B$2:$B$6000,$A3908)&gt;0,1,0)</f>
        <v>1</v>
      </c>
      <c r="J3908">
        <f>IF($I3908=1,SUMIFS(Registros!$I$2:$I$6000,Registros!$A$2:$A$6000,"CS",Registros!$B$2:$B$6000,$A3908),0)</f>
        <v>0</v>
      </c>
      <c r="K3908">
        <f>IF(COUNTIFS(Winback!$K$2:$K$300,$A3908)&gt;0,1,0)</f>
        <v>0</v>
      </c>
      <c r="L3908">
        <f>IF(AND($K3908=1,LEFT($A3908,3)="WB-"),SUMIFS(Winback!$D$2:$D$300,Winback!$K$2:$K$300,$A3908),0)</f>
        <v>0</v>
      </c>
      <c r="M3908">
        <f>IF(OR($E3908=1,$G3908=1,SUMIFS(Registros!$J$2:$J$6000,Registros!$B$2:$B$6000,$A3908)&gt;0),1,0)</f>
        <v>0</v>
      </c>
      <c r="N3908">
        <f>IF($J3908&gt;0,1,IF(COUNTIFS(Registros!$A$2:$A$6000,"CS",Registros!$B$2:$B$6000,$A3908,Registros!$K$2:$K$6000,"&lt;&gt;")&gt;0,1,0))</f>
        <v>0</v>
      </c>
      <c r="O3908" t="str">
        <f t="shared" si="305"/>
        <v>SIN SERVICIOS</v>
      </c>
      <c r="P3908" t="str">
        <f t="shared" si="306"/>
        <v>Oferta completa (móvil + fijo + internet)</v>
      </c>
      <c r="Q3908">
        <f t="shared" si="307"/>
        <v>0</v>
      </c>
      <c r="R3908" t="str">
        <f>IFERROR(VLOOKUP($A3908,Registros!$B$2:$G$6000,6,0),IFERROR(INDEX(Winback!$C$2:$C$300,MATCH($A3908,Winback!$K$2:$K$300,0)),""))</f>
        <v>Keisy Vargas</v>
      </c>
      <c r="S3908" t="str">
        <f t="shared" si="308"/>
        <v>+CS</v>
      </c>
      <c r="T3908">
        <f t="shared" si="309"/>
        <v>1</v>
      </c>
    </row>
    <row r="3909" spans="1:20" x14ac:dyDescent="0.35">
      <c r="A3909" t="s">
        <v>19209</v>
      </c>
      <c r="B3909" t="s">
        <v>19210</v>
      </c>
      <c r="C3909" t="s">
        <v>19211</v>
      </c>
      <c r="D3909" t="s">
        <v>19212</v>
      </c>
      <c r="E3909">
        <f>IF(COUNTIFS(Registros!$A$2:$A$6000,"NP",Registros!$B$2:$B$6000,$A3909)&gt;0,1,0)</f>
        <v>0</v>
      </c>
      <c r="F3909">
        <f>IF($E3909=1,SUMIFS(Registros!$F$2:$F$6000,Registros!$A$2:$A$6000,"NP",Registros!$B$2:$B$6000,$A3909),0)</f>
        <v>0</v>
      </c>
      <c r="G3909">
        <f>IF(COUNTIFS(Registros!$A$2:$A$6000,"MOV",Registros!$B$2:$B$6000,$A3909)&gt;0,1,0)</f>
        <v>0</v>
      </c>
      <c r="H3909">
        <f>IF($G3909=1,SUMIFS(Registros!$F$2:$F$6000,Registros!$A$2:$A$6000,"MOV",Registros!$B$2:$B$6000,$A3909),0)</f>
        <v>0</v>
      </c>
      <c r="I3909">
        <f>IF(COUNTIFS(Registros!$A$2:$A$6000,"CS",Registros!$B$2:$B$6000,$A3909)&gt;0,1,0)</f>
        <v>1</v>
      </c>
      <c r="J3909">
        <f>IF($I3909=1,SUMIFS(Registros!$I$2:$I$6000,Registros!$A$2:$A$6000,"CS",Registros!$B$2:$B$6000,$A3909),0)</f>
        <v>0</v>
      </c>
      <c r="K3909">
        <f>IF(COUNTIFS(Winback!$K$2:$K$300,$A3909)&gt;0,1,0)</f>
        <v>0</v>
      </c>
      <c r="L3909">
        <f>IF(AND($K3909=1,LEFT($A3909,3)="WB-"),SUMIFS(Winback!$D$2:$D$300,Winback!$K$2:$K$300,$A3909),0)</f>
        <v>0</v>
      </c>
      <c r="M3909">
        <f>IF(OR($E3909=1,$G3909=1,SUMIFS(Registros!$J$2:$J$6000,Registros!$B$2:$B$6000,$A3909)&gt;0),1,0)</f>
        <v>1</v>
      </c>
      <c r="N3909">
        <f>IF($J3909&gt;0,1,IF(COUNTIFS(Registros!$A$2:$A$6000,"CS",Registros!$B$2:$B$6000,$A3909,Registros!$K$2:$K$6000,"&lt;&gt;")&gt;0,1,0))</f>
        <v>0</v>
      </c>
      <c r="O3909" t="str">
        <f t="shared" si="305"/>
        <v>SOLO MÓVIL</v>
      </c>
      <c r="P3909" t="str">
        <f t="shared" si="306"/>
        <v>Ofrecer fijo + internet (FLBBTV)</v>
      </c>
      <c r="Q3909">
        <f t="shared" si="307"/>
        <v>0</v>
      </c>
      <c r="R3909" t="str">
        <f>IFERROR(VLOOKUP($A3909,Registros!$B$2:$G$6000,6,0),IFERROR(INDEX(Winback!$C$2:$C$300,MATCH($A3909,Winback!$K$2:$K$300,0)),""))</f>
        <v>Lizeth Milena Gonzalez</v>
      </c>
      <c r="S3909" t="str">
        <f t="shared" si="308"/>
        <v>+CS</v>
      </c>
      <c r="T3909">
        <f t="shared" si="309"/>
        <v>1</v>
      </c>
    </row>
    <row r="3910" spans="1:20" x14ac:dyDescent="0.35">
      <c r="A3910" t="s">
        <v>19215</v>
      </c>
      <c r="B3910" t="s">
        <v>19216</v>
      </c>
      <c r="C3910" t="s">
        <v>19217</v>
      </c>
      <c r="D3910" t="s">
        <v>19218</v>
      </c>
      <c r="E3910">
        <f>IF(COUNTIFS(Registros!$A$2:$A$6000,"NP",Registros!$B$2:$B$6000,$A3910)&gt;0,1,0)</f>
        <v>0</v>
      </c>
      <c r="F3910">
        <f>IF($E3910=1,SUMIFS(Registros!$F$2:$F$6000,Registros!$A$2:$A$6000,"NP",Registros!$B$2:$B$6000,$A3910),0)</f>
        <v>0</v>
      </c>
      <c r="G3910">
        <f>IF(COUNTIFS(Registros!$A$2:$A$6000,"MOV",Registros!$B$2:$B$6000,$A3910)&gt;0,1,0)</f>
        <v>0</v>
      </c>
      <c r="H3910">
        <f>IF($G3910=1,SUMIFS(Registros!$F$2:$F$6000,Registros!$A$2:$A$6000,"MOV",Registros!$B$2:$B$6000,$A3910),0)</f>
        <v>0</v>
      </c>
      <c r="I3910">
        <f>IF(COUNTIFS(Registros!$A$2:$A$6000,"CS",Registros!$B$2:$B$6000,$A3910)&gt;0,1,0)</f>
        <v>1</v>
      </c>
      <c r="J3910">
        <f>IF($I3910=1,SUMIFS(Registros!$I$2:$I$6000,Registros!$A$2:$A$6000,"CS",Registros!$B$2:$B$6000,$A3910),0)</f>
        <v>0</v>
      </c>
      <c r="K3910">
        <f>IF(COUNTIFS(Winback!$K$2:$K$300,$A3910)&gt;0,1,0)</f>
        <v>0</v>
      </c>
      <c r="L3910">
        <f>IF(AND($K3910=1,LEFT($A3910,3)="WB-"),SUMIFS(Winback!$D$2:$D$300,Winback!$K$2:$K$300,$A3910),0)</f>
        <v>0</v>
      </c>
      <c r="M3910">
        <f>IF(OR($E3910=1,$G3910=1,SUMIFS(Registros!$J$2:$J$6000,Registros!$B$2:$B$6000,$A3910)&gt;0),1,0)</f>
        <v>0</v>
      </c>
      <c r="N3910">
        <f>IF($J3910&gt;0,1,IF(COUNTIFS(Registros!$A$2:$A$6000,"CS",Registros!$B$2:$B$6000,$A3910,Registros!$K$2:$K$6000,"&lt;&gt;")&gt;0,1,0))</f>
        <v>0</v>
      </c>
      <c r="O3910" t="str">
        <f t="shared" si="305"/>
        <v>SIN SERVICIOS</v>
      </c>
      <c r="P3910" t="str">
        <f t="shared" si="306"/>
        <v>Oferta completa (móvil + fijo + internet)</v>
      </c>
      <c r="Q3910">
        <f t="shared" si="307"/>
        <v>0</v>
      </c>
      <c r="R3910" t="str">
        <f>IFERROR(VLOOKUP($A3910,Registros!$B$2:$G$6000,6,0),IFERROR(INDEX(Winback!$C$2:$C$300,MATCH($A3910,Winback!$K$2:$K$300,0)),""))</f>
        <v>Yariela Galarce</v>
      </c>
      <c r="S3910" t="str">
        <f t="shared" si="308"/>
        <v>+CS</v>
      </c>
      <c r="T3910">
        <f t="shared" si="309"/>
        <v>1</v>
      </c>
    </row>
    <row r="3911" spans="1:20" x14ac:dyDescent="0.35">
      <c r="A3911" t="s">
        <v>19219</v>
      </c>
      <c r="B3911" t="s">
        <v>19073</v>
      </c>
      <c r="C3911" t="s">
        <v>19220</v>
      </c>
      <c r="D3911" t="s">
        <v>19221</v>
      </c>
      <c r="E3911">
        <f>IF(COUNTIFS(Registros!$A$2:$A$6000,"NP",Registros!$B$2:$B$6000,$A3911)&gt;0,1,0)</f>
        <v>0</v>
      </c>
      <c r="F3911">
        <f>IF($E3911=1,SUMIFS(Registros!$F$2:$F$6000,Registros!$A$2:$A$6000,"NP",Registros!$B$2:$B$6000,$A3911),0)</f>
        <v>0</v>
      </c>
      <c r="G3911">
        <f>IF(COUNTIFS(Registros!$A$2:$A$6000,"MOV",Registros!$B$2:$B$6000,$A3911)&gt;0,1,0)</f>
        <v>0</v>
      </c>
      <c r="H3911">
        <f>IF($G3911=1,SUMIFS(Registros!$F$2:$F$6000,Registros!$A$2:$A$6000,"MOV",Registros!$B$2:$B$6000,$A3911),0)</f>
        <v>0</v>
      </c>
      <c r="I3911">
        <f>IF(COUNTIFS(Registros!$A$2:$A$6000,"CS",Registros!$B$2:$B$6000,$A3911)&gt;0,1,0)</f>
        <v>1</v>
      </c>
      <c r="J3911">
        <f>IF($I3911=1,SUMIFS(Registros!$I$2:$I$6000,Registros!$A$2:$A$6000,"CS",Registros!$B$2:$B$6000,$A3911),0)</f>
        <v>0</v>
      </c>
      <c r="K3911">
        <f>IF(COUNTIFS(Winback!$K$2:$K$300,$A3911)&gt;0,1,0)</f>
        <v>0</v>
      </c>
      <c r="L3911">
        <f>IF(AND($K3911=1,LEFT($A3911,3)="WB-"),SUMIFS(Winback!$D$2:$D$300,Winback!$K$2:$K$300,$A3911),0)</f>
        <v>0</v>
      </c>
      <c r="M3911">
        <f>IF(OR($E3911=1,$G3911=1,SUMIFS(Registros!$J$2:$J$6000,Registros!$B$2:$B$6000,$A3911)&gt;0),1,0)</f>
        <v>0</v>
      </c>
      <c r="N3911">
        <f>IF($J3911&gt;0,1,IF(COUNTIFS(Registros!$A$2:$A$6000,"CS",Registros!$B$2:$B$6000,$A3911,Registros!$K$2:$K$6000,"&lt;&gt;")&gt;0,1,0))</f>
        <v>0</v>
      </c>
      <c r="O3911" t="str">
        <f t="shared" si="305"/>
        <v>SIN SERVICIOS</v>
      </c>
      <c r="P3911" t="str">
        <f t="shared" si="306"/>
        <v>Oferta completa (móvil + fijo + internet)</v>
      </c>
      <c r="Q3911">
        <f t="shared" si="307"/>
        <v>0</v>
      </c>
      <c r="R3911" t="str">
        <f>IFERROR(VLOOKUP($A3911,Registros!$B$2:$G$6000,6,0),IFERROR(INDEX(Winback!$C$2:$C$300,MATCH($A3911,Winback!$K$2:$K$300,0)),""))</f>
        <v>Keisy Vargas</v>
      </c>
      <c r="S3911" t="str">
        <f t="shared" si="308"/>
        <v>+CS</v>
      </c>
      <c r="T3911">
        <f t="shared" si="309"/>
        <v>1</v>
      </c>
    </row>
    <row r="3912" spans="1:20" x14ac:dyDescent="0.35">
      <c r="A3912" t="s">
        <v>19222</v>
      </c>
      <c r="B3912" t="s">
        <v>19073</v>
      </c>
      <c r="C3912" t="s">
        <v>19223</v>
      </c>
      <c r="D3912" t="s">
        <v>19224</v>
      </c>
      <c r="E3912">
        <f>IF(COUNTIFS(Registros!$A$2:$A$6000,"NP",Registros!$B$2:$B$6000,$A3912)&gt;0,1,0)</f>
        <v>0</v>
      </c>
      <c r="F3912">
        <f>IF($E3912=1,SUMIFS(Registros!$F$2:$F$6000,Registros!$A$2:$A$6000,"NP",Registros!$B$2:$B$6000,$A3912),0)</f>
        <v>0</v>
      </c>
      <c r="G3912">
        <f>IF(COUNTIFS(Registros!$A$2:$A$6000,"MOV",Registros!$B$2:$B$6000,$A3912)&gt;0,1,0)</f>
        <v>0</v>
      </c>
      <c r="H3912">
        <f>IF($G3912=1,SUMIFS(Registros!$F$2:$F$6000,Registros!$A$2:$A$6000,"MOV",Registros!$B$2:$B$6000,$A3912),0)</f>
        <v>0</v>
      </c>
      <c r="I3912">
        <f>IF(COUNTIFS(Registros!$A$2:$A$6000,"CS",Registros!$B$2:$B$6000,$A3912)&gt;0,1,0)</f>
        <v>1</v>
      </c>
      <c r="J3912">
        <f>IF($I3912=1,SUMIFS(Registros!$I$2:$I$6000,Registros!$A$2:$A$6000,"CS",Registros!$B$2:$B$6000,$A3912),0)</f>
        <v>0</v>
      </c>
      <c r="K3912">
        <f>IF(COUNTIFS(Winback!$K$2:$K$300,$A3912)&gt;0,1,0)</f>
        <v>0</v>
      </c>
      <c r="L3912">
        <f>IF(AND($K3912=1,LEFT($A3912,3)="WB-"),SUMIFS(Winback!$D$2:$D$300,Winback!$K$2:$K$300,$A3912),0)</f>
        <v>0</v>
      </c>
      <c r="M3912">
        <f>IF(OR($E3912=1,$G3912=1,SUMIFS(Registros!$J$2:$J$6000,Registros!$B$2:$B$6000,$A3912)&gt;0),1,0)</f>
        <v>0</v>
      </c>
      <c r="N3912">
        <f>IF($J3912&gt;0,1,IF(COUNTIFS(Registros!$A$2:$A$6000,"CS",Registros!$B$2:$B$6000,$A3912,Registros!$K$2:$K$6000,"&lt;&gt;")&gt;0,1,0))</f>
        <v>0</v>
      </c>
      <c r="O3912" t="str">
        <f t="shared" si="305"/>
        <v>SIN SERVICIOS</v>
      </c>
      <c r="P3912" t="str">
        <f t="shared" si="306"/>
        <v>Oferta completa (móvil + fijo + internet)</v>
      </c>
      <c r="Q3912">
        <f t="shared" si="307"/>
        <v>0</v>
      </c>
      <c r="R3912" t="str">
        <f>IFERROR(VLOOKUP($A3912,Registros!$B$2:$G$6000,6,0),IFERROR(INDEX(Winback!$C$2:$C$300,MATCH($A3912,Winback!$K$2:$K$300,0)),""))</f>
        <v>Michelle Zambrano</v>
      </c>
      <c r="S3912" t="str">
        <f t="shared" si="308"/>
        <v>+CS</v>
      </c>
      <c r="T3912">
        <f t="shared" si="309"/>
        <v>1</v>
      </c>
    </row>
    <row r="3913" spans="1:20" x14ac:dyDescent="0.35">
      <c r="A3913" t="s">
        <v>19225</v>
      </c>
      <c r="B3913" t="s">
        <v>19226</v>
      </c>
      <c r="C3913" t="s">
        <v>19227</v>
      </c>
      <c r="D3913" t="s">
        <v>19228</v>
      </c>
      <c r="E3913">
        <f>IF(COUNTIFS(Registros!$A$2:$A$6000,"NP",Registros!$B$2:$B$6000,$A3913)&gt;0,1,0)</f>
        <v>0</v>
      </c>
      <c r="F3913">
        <f>IF($E3913=1,SUMIFS(Registros!$F$2:$F$6000,Registros!$A$2:$A$6000,"NP",Registros!$B$2:$B$6000,$A3913),0)</f>
        <v>0</v>
      </c>
      <c r="G3913">
        <f>IF(COUNTIFS(Registros!$A$2:$A$6000,"MOV",Registros!$B$2:$B$6000,$A3913)&gt;0,1,0)</f>
        <v>0</v>
      </c>
      <c r="H3913">
        <f>IF($G3913=1,SUMIFS(Registros!$F$2:$F$6000,Registros!$A$2:$A$6000,"MOV",Registros!$B$2:$B$6000,$A3913),0)</f>
        <v>0</v>
      </c>
      <c r="I3913">
        <f>IF(COUNTIFS(Registros!$A$2:$A$6000,"CS",Registros!$B$2:$B$6000,$A3913)&gt;0,1,0)</f>
        <v>1</v>
      </c>
      <c r="J3913">
        <f>IF($I3913=1,SUMIFS(Registros!$I$2:$I$6000,Registros!$A$2:$A$6000,"CS",Registros!$B$2:$B$6000,$A3913),0)</f>
        <v>0</v>
      </c>
      <c r="K3913">
        <f>IF(COUNTIFS(Winback!$K$2:$K$300,$A3913)&gt;0,1,0)</f>
        <v>0</v>
      </c>
      <c r="L3913">
        <f>IF(AND($K3913=1,LEFT($A3913,3)="WB-"),SUMIFS(Winback!$D$2:$D$300,Winback!$K$2:$K$300,$A3913),0)</f>
        <v>0</v>
      </c>
      <c r="M3913">
        <f>IF(OR($E3913=1,$G3913=1,SUMIFS(Registros!$J$2:$J$6000,Registros!$B$2:$B$6000,$A3913)&gt;0),1,0)</f>
        <v>0</v>
      </c>
      <c r="N3913">
        <f>IF($J3913&gt;0,1,IF(COUNTIFS(Registros!$A$2:$A$6000,"CS",Registros!$B$2:$B$6000,$A3913,Registros!$K$2:$K$6000,"&lt;&gt;")&gt;0,1,0))</f>
        <v>0</v>
      </c>
      <c r="O3913" t="str">
        <f t="shared" si="305"/>
        <v>SIN SERVICIOS</v>
      </c>
      <c r="P3913" t="str">
        <f t="shared" si="306"/>
        <v>Oferta completa (móvil + fijo + internet)</v>
      </c>
      <c r="Q3913">
        <f t="shared" si="307"/>
        <v>0</v>
      </c>
      <c r="R3913" t="str">
        <f>IFERROR(VLOOKUP($A3913,Registros!$B$2:$G$6000,6,0),IFERROR(INDEX(Winback!$C$2:$C$300,MATCH($A3913,Winback!$K$2:$K$300,0)),""))</f>
        <v>Yarelis Tulloch</v>
      </c>
      <c r="S3913" t="str">
        <f t="shared" si="308"/>
        <v>+CS</v>
      </c>
      <c r="T3913">
        <f t="shared" si="309"/>
        <v>1</v>
      </c>
    </row>
    <row r="3914" spans="1:20" x14ac:dyDescent="0.35">
      <c r="A3914" t="s">
        <v>19229</v>
      </c>
      <c r="B3914" t="s">
        <v>19230</v>
      </c>
      <c r="C3914" t="s">
        <v>19231</v>
      </c>
      <c r="D3914" t="s">
        <v>19232</v>
      </c>
      <c r="E3914">
        <f>IF(COUNTIFS(Registros!$A$2:$A$6000,"NP",Registros!$B$2:$B$6000,$A3914)&gt;0,1,0)</f>
        <v>0</v>
      </c>
      <c r="F3914">
        <f>IF($E3914=1,SUMIFS(Registros!$F$2:$F$6000,Registros!$A$2:$A$6000,"NP",Registros!$B$2:$B$6000,$A3914),0)</f>
        <v>0</v>
      </c>
      <c r="G3914">
        <f>IF(COUNTIFS(Registros!$A$2:$A$6000,"MOV",Registros!$B$2:$B$6000,$A3914)&gt;0,1,0)</f>
        <v>0</v>
      </c>
      <c r="H3914">
        <f>IF($G3914=1,SUMIFS(Registros!$F$2:$F$6000,Registros!$A$2:$A$6000,"MOV",Registros!$B$2:$B$6000,$A3914),0)</f>
        <v>0</v>
      </c>
      <c r="I3914">
        <f>IF(COUNTIFS(Registros!$A$2:$A$6000,"CS",Registros!$B$2:$B$6000,$A3914)&gt;0,1,0)</f>
        <v>1</v>
      </c>
      <c r="J3914">
        <f>IF($I3914=1,SUMIFS(Registros!$I$2:$I$6000,Registros!$A$2:$A$6000,"CS",Registros!$B$2:$B$6000,$A3914),0)</f>
        <v>0</v>
      </c>
      <c r="K3914">
        <f>IF(COUNTIFS(Winback!$K$2:$K$300,$A3914)&gt;0,1,0)</f>
        <v>0</v>
      </c>
      <c r="L3914">
        <f>IF(AND($K3914=1,LEFT($A3914,3)="WB-"),SUMIFS(Winback!$D$2:$D$300,Winback!$K$2:$K$300,$A3914),0)</f>
        <v>0</v>
      </c>
      <c r="M3914">
        <f>IF(OR($E3914=1,$G3914=1,SUMIFS(Registros!$J$2:$J$6000,Registros!$B$2:$B$6000,$A3914)&gt;0),1,0)</f>
        <v>0</v>
      </c>
      <c r="N3914">
        <f>IF($J3914&gt;0,1,IF(COUNTIFS(Registros!$A$2:$A$6000,"CS",Registros!$B$2:$B$6000,$A3914,Registros!$K$2:$K$6000,"&lt;&gt;")&gt;0,1,0))</f>
        <v>0</v>
      </c>
      <c r="O3914" t="str">
        <f t="shared" si="305"/>
        <v>SIN SERVICIOS</v>
      </c>
      <c r="P3914" t="str">
        <f t="shared" si="306"/>
        <v>Oferta completa (móvil + fijo + internet)</v>
      </c>
      <c r="Q3914">
        <f t="shared" si="307"/>
        <v>0</v>
      </c>
      <c r="R3914" t="str">
        <f>IFERROR(VLOOKUP($A3914,Registros!$B$2:$G$6000,6,0),IFERROR(INDEX(Winback!$C$2:$C$300,MATCH($A3914,Winback!$K$2:$K$300,0)),""))</f>
        <v>Maria Fernanda Rivas</v>
      </c>
      <c r="S3914" t="str">
        <f t="shared" si="308"/>
        <v>+CS</v>
      </c>
      <c r="T3914">
        <f t="shared" si="309"/>
        <v>1</v>
      </c>
    </row>
    <row r="3915" spans="1:20" x14ac:dyDescent="0.35">
      <c r="A3915" t="s">
        <v>19233</v>
      </c>
      <c r="B3915" t="s">
        <v>19234</v>
      </c>
      <c r="C3915" t="s">
        <v>19235</v>
      </c>
      <c r="D3915" t="s">
        <v>19235</v>
      </c>
      <c r="E3915">
        <f>IF(COUNTIFS(Registros!$A$2:$A$6000,"NP",Registros!$B$2:$B$6000,$A3915)&gt;0,1,0)</f>
        <v>0</v>
      </c>
      <c r="F3915">
        <f>IF($E3915=1,SUMIFS(Registros!$F$2:$F$6000,Registros!$A$2:$A$6000,"NP",Registros!$B$2:$B$6000,$A3915),0)</f>
        <v>0</v>
      </c>
      <c r="G3915">
        <f>IF(COUNTIFS(Registros!$A$2:$A$6000,"MOV",Registros!$B$2:$B$6000,$A3915)&gt;0,1,0)</f>
        <v>0</v>
      </c>
      <c r="H3915">
        <f>IF($G3915=1,SUMIFS(Registros!$F$2:$F$6000,Registros!$A$2:$A$6000,"MOV",Registros!$B$2:$B$6000,$A3915),0)</f>
        <v>0</v>
      </c>
      <c r="I3915">
        <f>IF(COUNTIFS(Registros!$A$2:$A$6000,"CS",Registros!$B$2:$B$6000,$A3915)&gt;0,1,0)</f>
        <v>1</v>
      </c>
      <c r="J3915">
        <f>IF($I3915=1,SUMIFS(Registros!$I$2:$I$6000,Registros!$A$2:$A$6000,"CS",Registros!$B$2:$B$6000,$A3915),0)</f>
        <v>60</v>
      </c>
      <c r="K3915">
        <f>IF(COUNTIFS(Winback!$K$2:$K$300,$A3915)&gt;0,1,0)</f>
        <v>0</v>
      </c>
      <c r="L3915">
        <f>IF(AND($K3915=1,LEFT($A3915,3)="WB-"),SUMIFS(Winback!$D$2:$D$300,Winback!$K$2:$K$300,$A3915),0)</f>
        <v>0</v>
      </c>
      <c r="M3915">
        <f>IF(OR($E3915=1,$G3915=1,SUMIFS(Registros!$J$2:$J$6000,Registros!$B$2:$B$6000,$A3915)&gt;0),1,0)</f>
        <v>0</v>
      </c>
      <c r="N3915">
        <f>IF($J3915&gt;0,1,IF(COUNTIFS(Registros!$A$2:$A$6000,"CS",Registros!$B$2:$B$6000,$A3915,Registros!$K$2:$K$6000,"&lt;&gt;")&gt;0,1,0))</f>
        <v>1</v>
      </c>
      <c r="O3915" t="str">
        <f t="shared" si="305"/>
        <v>SOLO FIJO / INTERNET</v>
      </c>
      <c r="P3915" t="str">
        <f t="shared" si="306"/>
        <v>Ofrecer línea móvil Nextphone</v>
      </c>
      <c r="Q3915">
        <f t="shared" si="307"/>
        <v>0</v>
      </c>
      <c r="R3915" t="str">
        <f>IFERROR(VLOOKUP($A3915,Registros!$B$2:$G$6000,6,0),IFERROR(INDEX(Winback!$C$2:$C$300,MATCH($A3915,Winback!$K$2:$K$300,0)),""))</f>
        <v>Lizeth Milena Gonzalez</v>
      </c>
      <c r="S3915" t="str">
        <f t="shared" si="308"/>
        <v>+CS</v>
      </c>
      <c r="T3915">
        <f t="shared" si="309"/>
        <v>1</v>
      </c>
    </row>
    <row r="3916" spans="1:20" x14ac:dyDescent="0.35">
      <c r="A3916" t="s">
        <v>19236</v>
      </c>
      <c r="B3916" t="s">
        <v>19237</v>
      </c>
      <c r="C3916" t="s">
        <v>19238</v>
      </c>
      <c r="D3916" t="s">
        <v>19239</v>
      </c>
      <c r="E3916">
        <f>IF(COUNTIFS(Registros!$A$2:$A$6000,"NP",Registros!$B$2:$B$6000,$A3916)&gt;0,1,0)</f>
        <v>0</v>
      </c>
      <c r="F3916">
        <f>IF($E3916=1,SUMIFS(Registros!$F$2:$F$6000,Registros!$A$2:$A$6000,"NP",Registros!$B$2:$B$6000,$A3916),0)</f>
        <v>0</v>
      </c>
      <c r="G3916">
        <f>IF(COUNTIFS(Registros!$A$2:$A$6000,"MOV",Registros!$B$2:$B$6000,$A3916)&gt;0,1,0)</f>
        <v>0</v>
      </c>
      <c r="H3916">
        <f>IF($G3916=1,SUMIFS(Registros!$F$2:$F$6000,Registros!$A$2:$A$6000,"MOV",Registros!$B$2:$B$6000,$A3916),0)</f>
        <v>0</v>
      </c>
      <c r="I3916">
        <f>IF(COUNTIFS(Registros!$A$2:$A$6000,"CS",Registros!$B$2:$B$6000,$A3916)&gt;0,1,0)</f>
        <v>1</v>
      </c>
      <c r="J3916">
        <f>IF($I3916=1,SUMIFS(Registros!$I$2:$I$6000,Registros!$A$2:$A$6000,"CS",Registros!$B$2:$B$6000,$A3916),0)</f>
        <v>0</v>
      </c>
      <c r="K3916">
        <f>IF(COUNTIFS(Winback!$K$2:$K$300,$A3916)&gt;0,1,0)</f>
        <v>0</v>
      </c>
      <c r="L3916">
        <f>IF(AND($K3916=1,LEFT($A3916,3)="WB-"),SUMIFS(Winback!$D$2:$D$300,Winback!$K$2:$K$300,$A3916),0)</f>
        <v>0</v>
      </c>
      <c r="M3916">
        <f>IF(OR($E3916=1,$G3916=1,SUMIFS(Registros!$J$2:$J$6000,Registros!$B$2:$B$6000,$A3916)&gt;0),1,0)</f>
        <v>0</v>
      </c>
      <c r="N3916">
        <f>IF($J3916&gt;0,1,IF(COUNTIFS(Registros!$A$2:$A$6000,"CS",Registros!$B$2:$B$6000,$A3916,Registros!$K$2:$K$6000,"&lt;&gt;")&gt;0,1,0))</f>
        <v>0</v>
      </c>
      <c r="O3916" t="str">
        <f t="shared" si="305"/>
        <v>SIN SERVICIOS</v>
      </c>
      <c r="P3916" t="str">
        <f t="shared" si="306"/>
        <v>Oferta completa (móvil + fijo + internet)</v>
      </c>
      <c r="Q3916">
        <f t="shared" si="307"/>
        <v>0</v>
      </c>
      <c r="R3916" t="str">
        <f>IFERROR(VLOOKUP($A3916,Registros!$B$2:$G$6000,6,0),IFERROR(INDEX(Winback!$C$2:$C$300,MATCH($A3916,Winback!$K$2:$K$300,0)),""))</f>
        <v>Yariela Galarce</v>
      </c>
      <c r="S3916" t="str">
        <f t="shared" si="308"/>
        <v>+CS</v>
      </c>
      <c r="T3916">
        <f t="shared" si="309"/>
        <v>1</v>
      </c>
    </row>
    <row r="3917" spans="1:20" x14ac:dyDescent="0.35">
      <c r="A3917" t="s">
        <v>19240</v>
      </c>
      <c r="B3917" t="s">
        <v>19241</v>
      </c>
      <c r="C3917" t="s">
        <v>19242</v>
      </c>
      <c r="D3917" t="s">
        <v>19243</v>
      </c>
      <c r="E3917">
        <f>IF(COUNTIFS(Registros!$A$2:$A$6000,"NP",Registros!$B$2:$B$6000,$A3917)&gt;0,1,0)</f>
        <v>0</v>
      </c>
      <c r="F3917">
        <f>IF($E3917=1,SUMIFS(Registros!$F$2:$F$6000,Registros!$A$2:$A$6000,"NP",Registros!$B$2:$B$6000,$A3917),0)</f>
        <v>0</v>
      </c>
      <c r="G3917">
        <f>IF(COUNTIFS(Registros!$A$2:$A$6000,"MOV",Registros!$B$2:$B$6000,$A3917)&gt;0,1,0)</f>
        <v>0</v>
      </c>
      <c r="H3917">
        <f>IF($G3917=1,SUMIFS(Registros!$F$2:$F$6000,Registros!$A$2:$A$6000,"MOV",Registros!$B$2:$B$6000,$A3917),0)</f>
        <v>0</v>
      </c>
      <c r="I3917">
        <f>IF(COUNTIFS(Registros!$A$2:$A$6000,"CS",Registros!$B$2:$B$6000,$A3917)&gt;0,1,0)</f>
        <v>1</v>
      </c>
      <c r="J3917">
        <f>IF($I3917=1,SUMIFS(Registros!$I$2:$I$6000,Registros!$A$2:$A$6000,"CS",Registros!$B$2:$B$6000,$A3917),0)</f>
        <v>0</v>
      </c>
      <c r="K3917">
        <f>IF(COUNTIFS(Winback!$K$2:$K$300,$A3917)&gt;0,1,0)</f>
        <v>0</v>
      </c>
      <c r="L3917">
        <f>IF(AND($K3917=1,LEFT($A3917,3)="WB-"),SUMIFS(Winback!$D$2:$D$300,Winback!$K$2:$K$300,$A3917),0)</f>
        <v>0</v>
      </c>
      <c r="M3917">
        <f>IF(OR($E3917=1,$G3917=1,SUMIFS(Registros!$J$2:$J$6000,Registros!$B$2:$B$6000,$A3917)&gt;0),1,0)</f>
        <v>0</v>
      </c>
      <c r="N3917">
        <f>IF($J3917&gt;0,1,IF(COUNTIFS(Registros!$A$2:$A$6000,"CS",Registros!$B$2:$B$6000,$A3917,Registros!$K$2:$K$6000,"&lt;&gt;")&gt;0,1,0))</f>
        <v>0</v>
      </c>
      <c r="O3917" t="str">
        <f t="shared" si="305"/>
        <v>SIN SERVICIOS</v>
      </c>
      <c r="P3917" t="str">
        <f t="shared" si="306"/>
        <v>Oferta completa (móvil + fijo + internet)</v>
      </c>
      <c r="Q3917">
        <f t="shared" si="307"/>
        <v>0</v>
      </c>
      <c r="R3917" t="str">
        <f>IFERROR(VLOOKUP($A3917,Registros!$B$2:$G$6000,6,0),IFERROR(INDEX(Winback!$C$2:$C$300,MATCH($A3917,Winback!$K$2:$K$300,0)),""))</f>
        <v>Nailyn Martinez Johnson</v>
      </c>
      <c r="S3917" t="str">
        <f t="shared" si="308"/>
        <v>+CS</v>
      </c>
      <c r="T3917">
        <f t="shared" si="309"/>
        <v>1</v>
      </c>
    </row>
    <row r="3918" spans="1:20" x14ac:dyDescent="0.35">
      <c r="A3918" t="s">
        <v>19244</v>
      </c>
      <c r="B3918" t="s">
        <v>19245</v>
      </c>
      <c r="C3918" t="s">
        <v>19246</v>
      </c>
      <c r="D3918" t="s">
        <v>19247</v>
      </c>
      <c r="E3918">
        <f>IF(COUNTIFS(Registros!$A$2:$A$6000,"NP",Registros!$B$2:$B$6000,$A3918)&gt;0,1,0)</f>
        <v>0</v>
      </c>
      <c r="F3918">
        <f>IF($E3918=1,SUMIFS(Registros!$F$2:$F$6000,Registros!$A$2:$A$6000,"NP",Registros!$B$2:$B$6000,$A3918),0)</f>
        <v>0</v>
      </c>
      <c r="G3918">
        <f>IF(COUNTIFS(Registros!$A$2:$A$6000,"MOV",Registros!$B$2:$B$6000,$A3918)&gt;0,1,0)</f>
        <v>0</v>
      </c>
      <c r="H3918">
        <f>IF($G3918=1,SUMIFS(Registros!$F$2:$F$6000,Registros!$A$2:$A$6000,"MOV",Registros!$B$2:$B$6000,$A3918),0)</f>
        <v>0</v>
      </c>
      <c r="I3918">
        <f>IF(COUNTIFS(Registros!$A$2:$A$6000,"CS",Registros!$B$2:$B$6000,$A3918)&gt;0,1,0)</f>
        <v>1</v>
      </c>
      <c r="J3918">
        <f>IF($I3918=1,SUMIFS(Registros!$I$2:$I$6000,Registros!$A$2:$A$6000,"CS",Registros!$B$2:$B$6000,$A3918),0)</f>
        <v>0</v>
      </c>
      <c r="K3918">
        <f>IF(COUNTIFS(Winback!$K$2:$K$300,$A3918)&gt;0,1,0)</f>
        <v>0</v>
      </c>
      <c r="L3918">
        <f>IF(AND($K3918=1,LEFT($A3918,3)="WB-"),SUMIFS(Winback!$D$2:$D$300,Winback!$K$2:$K$300,$A3918),0)</f>
        <v>0</v>
      </c>
      <c r="M3918">
        <f>IF(OR($E3918=1,$G3918=1,SUMIFS(Registros!$J$2:$J$6000,Registros!$B$2:$B$6000,$A3918)&gt;0),1,0)</f>
        <v>0</v>
      </c>
      <c r="N3918">
        <f>IF($J3918&gt;0,1,IF(COUNTIFS(Registros!$A$2:$A$6000,"CS",Registros!$B$2:$B$6000,$A3918,Registros!$K$2:$K$6000,"&lt;&gt;")&gt;0,1,0))</f>
        <v>0</v>
      </c>
      <c r="O3918" t="str">
        <f t="shared" si="305"/>
        <v>SIN SERVICIOS</v>
      </c>
      <c r="P3918" t="str">
        <f t="shared" si="306"/>
        <v>Oferta completa (móvil + fijo + internet)</v>
      </c>
      <c r="Q3918">
        <f t="shared" si="307"/>
        <v>0</v>
      </c>
      <c r="R3918" t="str">
        <f>IFERROR(VLOOKUP($A3918,Registros!$B$2:$G$6000,6,0),IFERROR(INDEX(Winback!$C$2:$C$300,MATCH($A3918,Winback!$K$2:$K$300,0)),""))</f>
        <v>Nailyn Martinez Johnson</v>
      </c>
      <c r="S3918" t="str">
        <f t="shared" si="308"/>
        <v>+CS</v>
      </c>
      <c r="T3918">
        <f t="shared" si="309"/>
        <v>1</v>
      </c>
    </row>
    <row r="3919" spans="1:20" x14ac:dyDescent="0.35">
      <c r="A3919" t="s">
        <v>19248</v>
      </c>
      <c r="B3919" t="s">
        <v>19249</v>
      </c>
      <c r="C3919" t="s">
        <v>19250</v>
      </c>
      <c r="D3919" t="s">
        <v>19251</v>
      </c>
      <c r="E3919">
        <f>IF(COUNTIFS(Registros!$A$2:$A$6000,"NP",Registros!$B$2:$B$6000,$A3919)&gt;0,1,0)</f>
        <v>0</v>
      </c>
      <c r="F3919">
        <f>IF($E3919=1,SUMIFS(Registros!$F$2:$F$6000,Registros!$A$2:$A$6000,"NP",Registros!$B$2:$B$6000,$A3919),0)</f>
        <v>0</v>
      </c>
      <c r="G3919">
        <f>IF(COUNTIFS(Registros!$A$2:$A$6000,"MOV",Registros!$B$2:$B$6000,$A3919)&gt;0,1,0)</f>
        <v>0</v>
      </c>
      <c r="H3919">
        <f>IF($G3919=1,SUMIFS(Registros!$F$2:$F$6000,Registros!$A$2:$A$6000,"MOV",Registros!$B$2:$B$6000,$A3919),0)</f>
        <v>0</v>
      </c>
      <c r="I3919">
        <f>IF(COUNTIFS(Registros!$A$2:$A$6000,"CS",Registros!$B$2:$B$6000,$A3919)&gt;0,1,0)</f>
        <v>1</v>
      </c>
      <c r="J3919">
        <f>IF($I3919=1,SUMIFS(Registros!$I$2:$I$6000,Registros!$A$2:$A$6000,"CS",Registros!$B$2:$B$6000,$A3919),0)</f>
        <v>0</v>
      </c>
      <c r="K3919">
        <f>IF(COUNTIFS(Winback!$K$2:$K$300,$A3919)&gt;0,1,0)</f>
        <v>0</v>
      </c>
      <c r="L3919">
        <f>IF(AND($K3919=1,LEFT($A3919,3)="WB-"),SUMIFS(Winback!$D$2:$D$300,Winback!$K$2:$K$300,$A3919),0)</f>
        <v>0</v>
      </c>
      <c r="M3919">
        <f>IF(OR($E3919=1,$G3919=1,SUMIFS(Registros!$J$2:$J$6000,Registros!$B$2:$B$6000,$A3919)&gt;0),1,0)</f>
        <v>0</v>
      </c>
      <c r="N3919">
        <f>IF($J3919&gt;0,1,IF(COUNTIFS(Registros!$A$2:$A$6000,"CS",Registros!$B$2:$B$6000,$A3919,Registros!$K$2:$K$6000,"&lt;&gt;")&gt;0,1,0))</f>
        <v>0</v>
      </c>
      <c r="O3919" t="str">
        <f t="shared" si="305"/>
        <v>SIN SERVICIOS</v>
      </c>
      <c r="P3919" t="str">
        <f t="shared" si="306"/>
        <v>Oferta completa (móvil + fijo + internet)</v>
      </c>
      <c r="Q3919">
        <f t="shared" si="307"/>
        <v>0</v>
      </c>
      <c r="R3919" t="str">
        <f>IFERROR(VLOOKUP($A3919,Registros!$B$2:$G$6000,6,0),IFERROR(INDEX(Winback!$C$2:$C$300,MATCH($A3919,Winback!$K$2:$K$300,0)),""))</f>
        <v>Nailyn Martinez Johnson</v>
      </c>
      <c r="S3919" t="str">
        <f t="shared" si="308"/>
        <v>+CS</v>
      </c>
      <c r="T3919">
        <f t="shared" si="309"/>
        <v>1</v>
      </c>
    </row>
    <row r="3920" spans="1:20" x14ac:dyDescent="0.35">
      <c r="A3920" t="s">
        <v>19252</v>
      </c>
      <c r="B3920" t="s">
        <v>19253</v>
      </c>
      <c r="C3920" t="s">
        <v>19254</v>
      </c>
      <c r="D3920" t="s">
        <v>19255</v>
      </c>
      <c r="E3920">
        <f>IF(COUNTIFS(Registros!$A$2:$A$6000,"NP",Registros!$B$2:$B$6000,$A3920)&gt;0,1,0)</f>
        <v>0</v>
      </c>
      <c r="F3920">
        <f>IF($E3920=1,SUMIFS(Registros!$F$2:$F$6000,Registros!$A$2:$A$6000,"NP",Registros!$B$2:$B$6000,$A3920),0)</f>
        <v>0</v>
      </c>
      <c r="G3920">
        <f>IF(COUNTIFS(Registros!$A$2:$A$6000,"MOV",Registros!$B$2:$B$6000,$A3920)&gt;0,1,0)</f>
        <v>0</v>
      </c>
      <c r="H3920">
        <f>IF($G3920=1,SUMIFS(Registros!$F$2:$F$6000,Registros!$A$2:$A$6000,"MOV",Registros!$B$2:$B$6000,$A3920),0)</f>
        <v>0</v>
      </c>
      <c r="I3920">
        <f>IF(COUNTIFS(Registros!$A$2:$A$6000,"CS",Registros!$B$2:$B$6000,$A3920)&gt;0,1,0)</f>
        <v>1</v>
      </c>
      <c r="J3920">
        <f>IF($I3920=1,SUMIFS(Registros!$I$2:$I$6000,Registros!$A$2:$A$6000,"CS",Registros!$B$2:$B$6000,$A3920),0)</f>
        <v>0</v>
      </c>
      <c r="K3920">
        <f>IF(COUNTIFS(Winback!$K$2:$K$300,$A3920)&gt;0,1,0)</f>
        <v>0</v>
      </c>
      <c r="L3920">
        <f>IF(AND($K3920=1,LEFT($A3920,3)="WB-"),SUMIFS(Winback!$D$2:$D$300,Winback!$K$2:$K$300,$A3920),0)</f>
        <v>0</v>
      </c>
      <c r="M3920">
        <f>IF(OR($E3920=1,$G3920=1,SUMIFS(Registros!$J$2:$J$6000,Registros!$B$2:$B$6000,$A3920)&gt;0),1,0)</f>
        <v>0</v>
      </c>
      <c r="N3920">
        <f>IF($J3920&gt;0,1,IF(COUNTIFS(Registros!$A$2:$A$6000,"CS",Registros!$B$2:$B$6000,$A3920,Registros!$K$2:$K$6000,"&lt;&gt;")&gt;0,1,0))</f>
        <v>0</v>
      </c>
      <c r="O3920" t="str">
        <f t="shared" si="305"/>
        <v>SIN SERVICIOS</v>
      </c>
      <c r="P3920" t="str">
        <f t="shared" si="306"/>
        <v>Oferta completa (móvil + fijo + internet)</v>
      </c>
      <c r="Q3920">
        <f t="shared" si="307"/>
        <v>0</v>
      </c>
      <c r="R3920" t="str">
        <f>IFERROR(VLOOKUP($A3920,Registros!$B$2:$G$6000,6,0),IFERROR(INDEX(Winback!$C$2:$C$300,MATCH($A3920,Winback!$K$2:$K$300,0)),""))</f>
        <v>Solanye Acuña</v>
      </c>
      <c r="S3920" t="str">
        <f t="shared" si="308"/>
        <v>+CS</v>
      </c>
      <c r="T3920">
        <f t="shared" si="309"/>
        <v>1</v>
      </c>
    </row>
    <row r="3921" spans="1:20" x14ac:dyDescent="0.35">
      <c r="A3921" t="s">
        <v>19256</v>
      </c>
      <c r="B3921" t="s">
        <v>19257</v>
      </c>
      <c r="C3921" t="s">
        <v>19258</v>
      </c>
      <c r="D3921" t="s">
        <v>19259</v>
      </c>
      <c r="E3921">
        <f>IF(COUNTIFS(Registros!$A$2:$A$6000,"NP",Registros!$B$2:$B$6000,$A3921)&gt;0,1,0)</f>
        <v>0</v>
      </c>
      <c r="F3921">
        <f>IF($E3921=1,SUMIFS(Registros!$F$2:$F$6000,Registros!$A$2:$A$6000,"NP",Registros!$B$2:$B$6000,$A3921),0)</f>
        <v>0</v>
      </c>
      <c r="G3921">
        <f>IF(COUNTIFS(Registros!$A$2:$A$6000,"MOV",Registros!$B$2:$B$6000,$A3921)&gt;0,1,0)</f>
        <v>0</v>
      </c>
      <c r="H3921">
        <f>IF($G3921=1,SUMIFS(Registros!$F$2:$F$6000,Registros!$A$2:$A$6000,"MOV",Registros!$B$2:$B$6000,$A3921),0)</f>
        <v>0</v>
      </c>
      <c r="I3921">
        <f>IF(COUNTIFS(Registros!$A$2:$A$6000,"CS",Registros!$B$2:$B$6000,$A3921)&gt;0,1,0)</f>
        <v>1</v>
      </c>
      <c r="J3921">
        <f>IF($I3921=1,SUMIFS(Registros!$I$2:$I$6000,Registros!$A$2:$A$6000,"CS",Registros!$B$2:$B$6000,$A3921),0)</f>
        <v>0</v>
      </c>
      <c r="K3921">
        <f>IF(COUNTIFS(Winback!$K$2:$K$300,$A3921)&gt;0,1,0)</f>
        <v>0</v>
      </c>
      <c r="L3921">
        <f>IF(AND($K3921=1,LEFT($A3921,3)="WB-"),SUMIFS(Winback!$D$2:$D$300,Winback!$K$2:$K$300,$A3921),0)</f>
        <v>0</v>
      </c>
      <c r="M3921">
        <f>IF(OR($E3921=1,$G3921=1,SUMIFS(Registros!$J$2:$J$6000,Registros!$B$2:$B$6000,$A3921)&gt;0),1,0)</f>
        <v>0</v>
      </c>
      <c r="N3921">
        <f>IF($J3921&gt;0,1,IF(COUNTIFS(Registros!$A$2:$A$6000,"CS",Registros!$B$2:$B$6000,$A3921,Registros!$K$2:$K$6000,"&lt;&gt;")&gt;0,1,0))</f>
        <v>0</v>
      </c>
      <c r="O3921" t="str">
        <f t="shared" si="305"/>
        <v>SIN SERVICIOS</v>
      </c>
      <c r="P3921" t="str">
        <f t="shared" si="306"/>
        <v>Oferta completa (móvil + fijo + internet)</v>
      </c>
      <c r="Q3921">
        <f t="shared" si="307"/>
        <v>0</v>
      </c>
      <c r="R3921" t="str">
        <f>IFERROR(VLOOKUP($A3921,Registros!$B$2:$G$6000,6,0),IFERROR(INDEX(Winback!$C$2:$C$300,MATCH($A3921,Winback!$K$2:$K$300,0)),""))</f>
        <v>Lizeth Milena Gonzalez</v>
      </c>
      <c r="S3921" t="str">
        <f t="shared" si="308"/>
        <v>+CS</v>
      </c>
      <c r="T3921">
        <f t="shared" si="309"/>
        <v>1</v>
      </c>
    </row>
    <row r="3922" spans="1:20" x14ac:dyDescent="0.35">
      <c r="A3922" t="s">
        <v>19260</v>
      </c>
      <c r="B3922" t="s">
        <v>19261</v>
      </c>
      <c r="C3922" t="s">
        <v>19262</v>
      </c>
      <c r="D3922" t="s">
        <v>19263</v>
      </c>
      <c r="E3922">
        <f>IF(COUNTIFS(Registros!$A$2:$A$6000,"NP",Registros!$B$2:$B$6000,$A3922)&gt;0,1,0)</f>
        <v>0</v>
      </c>
      <c r="F3922">
        <f>IF($E3922=1,SUMIFS(Registros!$F$2:$F$6000,Registros!$A$2:$A$6000,"NP",Registros!$B$2:$B$6000,$A3922),0)</f>
        <v>0</v>
      </c>
      <c r="G3922">
        <f>IF(COUNTIFS(Registros!$A$2:$A$6000,"MOV",Registros!$B$2:$B$6000,$A3922)&gt;0,1,0)</f>
        <v>0</v>
      </c>
      <c r="H3922">
        <f>IF($G3922=1,SUMIFS(Registros!$F$2:$F$6000,Registros!$A$2:$A$6000,"MOV",Registros!$B$2:$B$6000,$A3922),0)</f>
        <v>0</v>
      </c>
      <c r="I3922">
        <f>IF(COUNTIFS(Registros!$A$2:$A$6000,"CS",Registros!$B$2:$B$6000,$A3922)&gt;0,1,0)</f>
        <v>1</v>
      </c>
      <c r="J3922">
        <f>IF($I3922=1,SUMIFS(Registros!$I$2:$I$6000,Registros!$A$2:$A$6000,"CS",Registros!$B$2:$B$6000,$A3922),0)</f>
        <v>0</v>
      </c>
      <c r="K3922">
        <f>IF(COUNTIFS(Winback!$K$2:$K$300,$A3922)&gt;0,1,0)</f>
        <v>0</v>
      </c>
      <c r="L3922">
        <f>IF(AND($K3922=1,LEFT($A3922,3)="WB-"),SUMIFS(Winback!$D$2:$D$300,Winback!$K$2:$K$300,$A3922),0)</f>
        <v>0</v>
      </c>
      <c r="M3922">
        <f>IF(OR($E3922=1,$G3922=1,SUMIFS(Registros!$J$2:$J$6000,Registros!$B$2:$B$6000,$A3922)&gt;0),1,0)</f>
        <v>0</v>
      </c>
      <c r="N3922">
        <f>IF($J3922&gt;0,1,IF(COUNTIFS(Registros!$A$2:$A$6000,"CS",Registros!$B$2:$B$6000,$A3922,Registros!$K$2:$K$6000,"&lt;&gt;")&gt;0,1,0))</f>
        <v>0</v>
      </c>
      <c r="O3922" t="str">
        <f t="shared" si="305"/>
        <v>SIN SERVICIOS</v>
      </c>
      <c r="P3922" t="str">
        <f t="shared" si="306"/>
        <v>Oferta completa (móvil + fijo + internet)</v>
      </c>
      <c r="Q3922">
        <f t="shared" si="307"/>
        <v>0</v>
      </c>
      <c r="R3922" t="str">
        <f>IFERROR(VLOOKUP($A3922,Registros!$B$2:$G$6000,6,0),IFERROR(INDEX(Winback!$C$2:$C$300,MATCH($A3922,Winback!$K$2:$K$300,0)),""))</f>
        <v>Keisy Vargas</v>
      </c>
      <c r="S3922" t="str">
        <f t="shared" si="308"/>
        <v>+CS</v>
      </c>
      <c r="T3922">
        <f t="shared" si="309"/>
        <v>1</v>
      </c>
    </row>
    <row r="3923" spans="1:20" x14ac:dyDescent="0.35">
      <c r="A3923" t="s">
        <v>19264</v>
      </c>
      <c r="B3923" t="s">
        <v>19265</v>
      </c>
      <c r="C3923" t="s">
        <v>19266</v>
      </c>
      <c r="D3923" t="s">
        <v>19267</v>
      </c>
      <c r="E3923">
        <f>IF(COUNTIFS(Registros!$A$2:$A$6000,"NP",Registros!$B$2:$B$6000,$A3923)&gt;0,1,0)</f>
        <v>0</v>
      </c>
      <c r="F3923">
        <f>IF($E3923=1,SUMIFS(Registros!$F$2:$F$6000,Registros!$A$2:$A$6000,"NP",Registros!$B$2:$B$6000,$A3923),0)</f>
        <v>0</v>
      </c>
      <c r="G3923">
        <f>IF(COUNTIFS(Registros!$A$2:$A$6000,"MOV",Registros!$B$2:$B$6000,$A3923)&gt;0,1,0)</f>
        <v>0</v>
      </c>
      <c r="H3923">
        <f>IF($G3923=1,SUMIFS(Registros!$F$2:$F$6000,Registros!$A$2:$A$6000,"MOV",Registros!$B$2:$B$6000,$A3923),0)</f>
        <v>0</v>
      </c>
      <c r="I3923">
        <f>IF(COUNTIFS(Registros!$A$2:$A$6000,"CS",Registros!$B$2:$B$6000,$A3923)&gt;0,1,0)</f>
        <v>1</v>
      </c>
      <c r="J3923">
        <f>IF($I3923=1,SUMIFS(Registros!$I$2:$I$6000,Registros!$A$2:$A$6000,"CS",Registros!$B$2:$B$6000,$A3923),0)</f>
        <v>45</v>
      </c>
      <c r="K3923">
        <f>IF(COUNTIFS(Winback!$K$2:$K$300,$A3923)&gt;0,1,0)</f>
        <v>0</v>
      </c>
      <c r="L3923">
        <f>IF(AND($K3923=1,LEFT($A3923,3)="WB-"),SUMIFS(Winback!$D$2:$D$300,Winback!$K$2:$K$300,$A3923),0)</f>
        <v>0</v>
      </c>
      <c r="M3923">
        <f>IF(OR($E3923=1,$G3923=1,SUMIFS(Registros!$J$2:$J$6000,Registros!$B$2:$B$6000,$A3923)&gt;0),1,0)</f>
        <v>1</v>
      </c>
      <c r="N3923">
        <f>IF($J3923&gt;0,1,IF(COUNTIFS(Registros!$A$2:$A$6000,"CS",Registros!$B$2:$B$6000,$A3923,Registros!$K$2:$K$6000,"&lt;&gt;")&gt;0,1,0))</f>
        <v>1</v>
      </c>
      <c r="O3923" t="str">
        <f t="shared" si="305"/>
        <v>CONVERGENTE</v>
      </c>
      <c r="P3923" t="str">
        <f t="shared" si="306"/>
        <v>Upgrade / más líneas</v>
      </c>
      <c r="Q3923">
        <f t="shared" si="307"/>
        <v>0</v>
      </c>
      <c r="R3923" t="str">
        <f>IFERROR(VLOOKUP($A3923,Registros!$B$2:$G$6000,6,0),IFERROR(INDEX(Winback!$C$2:$C$300,MATCH($A3923,Winback!$K$2:$K$300,0)),""))</f>
        <v>Yariela Galarce</v>
      </c>
      <c r="S3923" t="str">
        <f t="shared" si="308"/>
        <v>+CS</v>
      </c>
      <c r="T3923">
        <f t="shared" si="309"/>
        <v>1</v>
      </c>
    </row>
    <row r="3924" spans="1:20" x14ac:dyDescent="0.35">
      <c r="A3924" t="s">
        <v>19270</v>
      </c>
      <c r="B3924" t="s">
        <v>19271</v>
      </c>
      <c r="C3924" t="s">
        <v>19272</v>
      </c>
      <c r="D3924" t="s">
        <v>19273</v>
      </c>
      <c r="E3924">
        <f>IF(COUNTIFS(Registros!$A$2:$A$6000,"NP",Registros!$B$2:$B$6000,$A3924)&gt;0,1,0)</f>
        <v>0</v>
      </c>
      <c r="F3924">
        <f>IF($E3924=1,SUMIFS(Registros!$F$2:$F$6000,Registros!$A$2:$A$6000,"NP",Registros!$B$2:$B$6000,$A3924),0)</f>
        <v>0</v>
      </c>
      <c r="G3924">
        <f>IF(COUNTIFS(Registros!$A$2:$A$6000,"MOV",Registros!$B$2:$B$6000,$A3924)&gt;0,1,0)</f>
        <v>0</v>
      </c>
      <c r="H3924">
        <f>IF($G3924=1,SUMIFS(Registros!$F$2:$F$6000,Registros!$A$2:$A$6000,"MOV",Registros!$B$2:$B$6000,$A3924),0)</f>
        <v>0</v>
      </c>
      <c r="I3924">
        <f>IF(COUNTIFS(Registros!$A$2:$A$6000,"CS",Registros!$B$2:$B$6000,$A3924)&gt;0,1,0)</f>
        <v>1</v>
      </c>
      <c r="J3924">
        <f>IF($I3924=1,SUMIFS(Registros!$I$2:$I$6000,Registros!$A$2:$A$6000,"CS",Registros!$B$2:$B$6000,$A3924),0)</f>
        <v>22</v>
      </c>
      <c r="K3924">
        <f>IF(COUNTIFS(Winback!$K$2:$K$300,$A3924)&gt;0,1,0)</f>
        <v>0</v>
      </c>
      <c r="L3924">
        <f>IF(AND($K3924=1,LEFT($A3924,3)="WB-"),SUMIFS(Winback!$D$2:$D$300,Winback!$K$2:$K$300,$A3924),0)</f>
        <v>0</v>
      </c>
      <c r="M3924">
        <f>IF(OR($E3924=1,$G3924=1,SUMIFS(Registros!$J$2:$J$6000,Registros!$B$2:$B$6000,$A3924)&gt;0),1,0)</f>
        <v>1</v>
      </c>
      <c r="N3924">
        <f>IF($J3924&gt;0,1,IF(COUNTIFS(Registros!$A$2:$A$6000,"CS",Registros!$B$2:$B$6000,$A3924,Registros!$K$2:$K$6000,"&lt;&gt;")&gt;0,1,0))</f>
        <v>1</v>
      </c>
      <c r="O3924" t="str">
        <f t="shared" si="305"/>
        <v>CONVERGENTE</v>
      </c>
      <c r="P3924" t="str">
        <f t="shared" si="306"/>
        <v>Upgrade / más líneas</v>
      </c>
      <c r="Q3924">
        <f t="shared" si="307"/>
        <v>0</v>
      </c>
      <c r="R3924" t="str">
        <f>IFERROR(VLOOKUP($A3924,Registros!$B$2:$G$6000,6,0),IFERROR(INDEX(Winback!$C$2:$C$300,MATCH($A3924,Winback!$K$2:$K$300,0)),""))</f>
        <v>iongy Gordon Ward</v>
      </c>
      <c r="S3924" t="str">
        <f t="shared" si="308"/>
        <v>+CS</v>
      </c>
      <c r="T3924">
        <f t="shared" si="309"/>
        <v>1</v>
      </c>
    </row>
    <row r="3925" spans="1:20" x14ac:dyDescent="0.35">
      <c r="A3925" t="s">
        <v>19276</v>
      </c>
      <c r="B3925" t="s">
        <v>19277</v>
      </c>
      <c r="C3925" t="s">
        <v>19278</v>
      </c>
      <c r="D3925" t="s">
        <v>19279</v>
      </c>
      <c r="E3925">
        <f>IF(COUNTIFS(Registros!$A$2:$A$6000,"NP",Registros!$B$2:$B$6000,$A3925)&gt;0,1,0)</f>
        <v>0</v>
      </c>
      <c r="F3925">
        <f>IF($E3925=1,SUMIFS(Registros!$F$2:$F$6000,Registros!$A$2:$A$6000,"NP",Registros!$B$2:$B$6000,$A3925),0)</f>
        <v>0</v>
      </c>
      <c r="G3925">
        <f>IF(COUNTIFS(Registros!$A$2:$A$6000,"MOV",Registros!$B$2:$B$6000,$A3925)&gt;0,1,0)</f>
        <v>0</v>
      </c>
      <c r="H3925">
        <f>IF($G3925=1,SUMIFS(Registros!$F$2:$F$6000,Registros!$A$2:$A$6000,"MOV",Registros!$B$2:$B$6000,$A3925),0)</f>
        <v>0</v>
      </c>
      <c r="I3925">
        <f>IF(COUNTIFS(Registros!$A$2:$A$6000,"CS",Registros!$B$2:$B$6000,$A3925)&gt;0,1,0)</f>
        <v>1</v>
      </c>
      <c r="J3925">
        <f>IF($I3925=1,SUMIFS(Registros!$I$2:$I$6000,Registros!$A$2:$A$6000,"CS",Registros!$B$2:$B$6000,$A3925),0)</f>
        <v>32</v>
      </c>
      <c r="K3925">
        <f>IF(COUNTIFS(Winback!$K$2:$K$300,$A3925)&gt;0,1,0)</f>
        <v>0</v>
      </c>
      <c r="L3925">
        <f>IF(AND($K3925=1,LEFT($A3925,3)="WB-"),SUMIFS(Winback!$D$2:$D$300,Winback!$K$2:$K$300,$A3925),0)</f>
        <v>0</v>
      </c>
      <c r="M3925">
        <f>IF(OR($E3925=1,$G3925=1,SUMIFS(Registros!$J$2:$J$6000,Registros!$B$2:$B$6000,$A3925)&gt;0),1,0)</f>
        <v>1</v>
      </c>
      <c r="N3925">
        <f>IF($J3925&gt;0,1,IF(COUNTIFS(Registros!$A$2:$A$6000,"CS",Registros!$B$2:$B$6000,$A3925,Registros!$K$2:$K$6000,"&lt;&gt;")&gt;0,1,0))</f>
        <v>1</v>
      </c>
      <c r="O3925" t="str">
        <f t="shared" si="305"/>
        <v>CONVERGENTE</v>
      </c>
      <c r="P3925" t="str">
        <f t="shared" si="306"/>
        <v>Upgrade / más líneas</v>
      </c>
      <c r="Q3925">
        <f t="shared" si="307"/>
        <v>0</v>
      </c>
      <c r="R3925" t="str">
        <f>IFERROR(VLOOKUP($A3925,Registros!$B$2:$G$6000,6,0),IFERROR(INDEX(Winback!$C$2:$C$300,MATCH($A3925,Winback!$K$2:$K$300,0)),""))</f>
        <v>Keisy Vargas</v>
      </c>
      <c r="S3925" t="str">
        <f t="shared" si="308"/>
        <v>+CS</v>
      </c>
      <c r="T3925">
        <f t="shared" si="309"/>
        <v>1</v>
      </c>
    </row>
    <row r="3926" spans="1:20" x14ac:dyDescent="0.35">
      <c r="A3926" t="s">
        <v>19282</v>
      </c>
      <c r="B3926" t="s">
        <v>19283</v>
      </c>
      <c r="C3926" t="s">
        <v>19284</v>
      </c>
      <c r="D3926" t="s">
        <v>19285</v>
      </c>
      <c r="E3926">
        <f>IF(COUNTIFS(Registros!$A$2:$A$6000,"NP",Registros!$B$2:$B$6000,$A3926)&gt;0,1,0)</f>
        <v>0</v>
      </c>
      <c r="F3926">
        <f>IF($E3926=1,SUMIFS(Registros!$F$2:$F$6000,Registros!$A$2:$A$6000,"NP",Registros!$B$2:$B$6000,$A3926),0)</f>
        <v>0</v>
      </c>
      <c r="G3926">
        <f>IF(COUNTIFS(Registros!$A$2:$A$6000,"MOV",Registros!$B$2:$B$6000,$A3926)&gt;0,1,0)</f>
        <v>0</v>
      </c>
      <c r="H3926">
        <f>IF($G3926=1,SUMIFS(Registros!$F$2:$F$6000,Registros!$A$2:$A$6000,"MOV",Registros!$B$2:$B$6000,$A3926),0)</f>
        <v>0</v>
      </c>
      <c r="I3926">
        <f>IF(COUNTIFS(Registros!$A$2:$A$6000,"CS",Registros!$B$2:$B$6000,$A3926)&gt;0,1,0)</f>
        <v>1</v>
      </c>
      <c r="J3926">
        <f>IF($I3926=1,SUMIFS(Registros!$I$2:$I$6000,Registros!$A$2:$A$6000,"CS",Registros!$B$2:$B$6000,$A3926),0)</f>
        <v>45</v>
      </c>
      <c r="K3926">
        <f>IF(COUNTIFS(Winback!$K$2:$K$300,$A3926)&gt;0,1,0)</f>
        <v>0</v>
      </c>
      <c r="L3926">
        <f>IF(AND($K3926=1,LEFT($A3926,3)="WB-"),SUMIFS(Winback!$D$2:$D$300,Winback!$K$2:$K$300,$A3926),0)</f>
        <v>0</v>
      </c>
      <c r="M3926">
        <f>IF(OR($E3926=1,$G3926=1,SUMIFS(Registros!$J$2:$J$6000,Registros!$B$2:$B$6000,$A3926)&gt;0),1,0)</f>
        <v>1</v>
      </c>
      <c r="N3926">
        <f>IF($J3926&gt;0,1,IF(COUNTIFS(Registros!$A$2:$A$6000,"CS",Registros!$B$2:$B$6000,$A3926,Registros!$K$2:$K$6000,"&lt;&gt;")&gt;0,1,0))</f>
        <v>1</v>
      </c>
      <c r="O3926" t="str">
        <f t="shared" si="305"/>
        <v>CONVERGENTE</v>
      </c>
      <c r="P3926" t="str">
        <f t="shared" si="306"/>
        <v>Upgrade / más líneas</v>
      </c>
      <c r="Q3926">
        <f t="shared" si="307"/>
        <v>0</v>
      </c>
      <c r="R3926" t="str">
        <f>IFERROR(VLOOKUP($A3926,Registros!$B$2:$G$6000,6,0),IFERROR(INDEX(Winback!$C$2:$C$300,MATCH($A3926,Winback!$K$2:$K$300,0)),""))</f>
        <v>Karla Mc Intryre</v>
      </c>
      <c r="S3926" t="str">
        <f t="shared" si="308"/>
        <v>+CS</v>
      </c>
      <c r="T3926">
        <f t="shared" si="309"/>
        <v>1</v>
      </c>
    </row>
    <row r="3927" spans="1:20" x14ac:dyDescent="0.35">
      <c r="A3927" t="s">
        <v>19287</v>
      </c>
      <c r="B3927" t="s">
        <v>19288</v>
      </c>
      <c r="C3927" t="s">
        <v>19289</v>
      </c>
      <c r="D3927" t="s">
        <v>19290</v>
      </c>
      <c r="E3927">
        <f>IF(COUNTIFS(Registros!$A$2:$A$6000,"NP",Registros!$B$2:$B$6000,$A3927)&gt;0,1,0)</f>
        <v>0</v>
      </c>
      <c r="F3927">
        <f>IF($E3927=1,SUMIFS(Registros!$F$2:$F$6000,Registros!$A$2:$A$6000,"NP",Registros!$B$2:$B$6000,$A3927),0)</f>
        <v>0</v>
      </c>
      <c r="G3927">
        <f>IF(COUNTIFS(Registros!$A$2:$A$6000,"MOV",Registros!$B$2:$B$6000,$A3927)&gt;0,1,0)</f>
        <v>0</v>
      </c>
      <c r="H3927">
        <f>IF($G3927=1,SUMIFS(Registros!$F$2:$F$6000,Registros!$A$2:$A$6000,"MOV",Registros!$B$2:$B$6000,$A3927),0)</f>
        <v>0</v>
      </c>
      <c r="I3927">
        <f>IF(COUNTIFS(Registros!$A$2:$A$6000,"CS",Registros!$B$2:$B$6000,$A3927)&gt;0,1,0)</f>
        <v>1</v>
      </c>
      <c r="J3927">
        <f>IF($I3927=1,SUMIFS(Registros!$I$2:$I$6000,Registros!$A$2:$A$6000,"CS",Registros!$B$2:$B$6000,$A3927),0)</f>
        <v>37</v>
      </c>
      <c r="K3927">
        <f>IF(COUNTIFS(Winback!$K$2:$K$300,$A3927)&gt;0,1,0)</f>
        <v>0</v>
      </c>
      <c r="L3927">
        <f>IF(AND($K3927=1,LEFT($A3927,3)="WB-"),SUMIFS(Winback!$D$2:$D$300,Winback!$K$2:$K$300,$A3927),0)</f>
        <v>0</v>
      </c>
      <c r="M3927">
        <f>IF(OR($E3927=1,$G3927=1,SUMIFS(Registros!$J$2:$J$6000,Registros!$B$2:$B$6000,$A3927)&gt;0),1,0)</f>
        <v>1</v>
      </c>
      <c r="N3927">
        <f>IF($J3927&gt;0,1,IF(COUNTIFS(Registros!$A$2:$A$6000,"CS",Registros!$B$2:$B$6000,$A3927,Registros!$K$2:$K$6000,"&lt;&gt;")&gt;0,1,0))</f>
        <v>1</v>
      </c>
      <c r="O3927" t="str">
        <f t="shared" si="305"/>
        <v>CONVERGENTE</v>
      </c>
      <c r="P3927" t="str">
        <f t="shared" si="306"/>
        <v>Upgrade / más líneas</v>
      </c>
      <c r="Q3927">
        <f t="shared" si="307"/>
        <v>0</v>
      </c>
      <c r="R3927" t="str">
        <f>IFERROR(VLOOKUP($A3927,Registros!$B$2:$G$6000,6,0),IFERROR(INDEX(Winback!$C$2:$C$300,MATCH($A3927,Winback!$K$2:$K$300,0)),""))</f>
        <v>Lizeth Milena Gonzalez</v>
      </c>
      <c r="S3927" t="str">
        <f t="shared" si="308"/>
        <v>+CS</v>
      </c>
      <c r="T3927">
        <f t="shared" si="309"/>
        <v>1</v>
      </c>
    </row>
    <row r="3928" spans="1:20" x14ac:dyDescent="0.35">
      <c r="A3928" t="s">
        <v>19292</v>
      </c>
      <c r="B3928" t="s">
        <v>19293</v>
      </c>
      <c r="C3928" t="s">
        <v>19294</v>
      </c>
      <c r="D3928" t="s">
        <v>19295</v>
      </c>
      <c r="E3928">
        <f>IF(COUNTIFS(Registros!$A$2:$A$6000,"NP",Registros!$B$2:$B$6000,$A3928)&gt;0,1,0)</f>
        <v>0</v>
      </c>
      <c r="F3928">
        <f>IF($E3928=1,SUMIFS(Registros!$F$2:$F$6000,Registros!$A$2:$A$6000,"NP",Registros!$B$2:$B$6000,$A3928),0)</f>
        <v>0</v>
      </c>
      <c r="G3928">
        <f>IF(COUNTIFS(Registros!$A$2:$A$6000,"MOV",Registros!$B$2:$B$6000,$A3928)&gt;0,1,0)</f>
        <v>0</v>
      </c>
      <c r="H3928">
        <f>IF($G3928=1,SUMIFS(Registros!$F$2:$F$6000,Registros!$A$2:$A$6000,"MOV",Registros!$B$2:$B$6000,$A3928),0)</f>
        <v>0</v>
      </c>
      <c r="I3928">
        <f>IF(COUNTIFS(Registros!$A$2:$A$6000,"CS",Registros!$B$2:$B$6000,$A3928)&gt;0,1,0)</f>
        <v>1</v>
      </c>
      <c r="J3928">
        <f>IF($I3928=1,SUMIFS(Registros!$I$2:$I$6000,Registros!$A$2:$A$6000,"CS",Registros!$B$2:$B$6000,$A3928),0)</f>
        <v>30</v>
      </c>
      <c r="K3928">
        <f>IF(COUNTIFS(Winback!$K$2:$K$300,$A3928)&gt;0,1,0)</f>
        <v>0</v>
      </c>
      <c r="L3928">
        <f>IF(AND($K3928=1,LEFT($A3928,3)="WB-"),SUMIFS(Winback!$D$2:$D$300,Winback!$K$2:$K$300,$A3928),0)</f>
        <v>0</v>
      </c>
      <c r="M3928">
        <f>IF(OR($E3928=1,$G3928=1,SUMIFS(Registros!$J$2:$J$6000,Registros!$B$2:$B$6000,$A3928)&gt;0),1,0)</f>
        <v>1</v>
      </c>
      <c r="N3928">
        <f>IF($J3928&gt;0,1,IF(COUNTIFS(Registros!$A$2:$A$6000,"CS",Registros!$B$2:$B$6000,$A3928,Registros!$K$2:$K$6000,"&lt;&gt;")&gt;0,1,0))</f>
        <v>1</v>
      </c>
      <c r="O3928" t="str">
        <f t="shared" si="305"/>
        <v>CONVERGENTE</v>
      </c>
      <c r="P3928" t="str">
        <f t="shared" si="306"/>
        <v>Upgrade / más líneas</v>
      </c>
      <c r="Q3928">
        <f t="shared" si="307"/>
        <v>0</v>
      </c>
      <c r="R3928" t="str">
        <f>IFERROR(VLOOKUP($A3928,Registros!$B$2:$G$6000,6,0),IFERROR(INDEX(Winback!$C$2:$C$300,MATCH($A3928,Winback!$K$2:$K$300,0)),""))</f>
        <v>Maria Fernanda Rivas</v>
      </c>
      <c r="S3928" t="str">
        <f t="shared" si="308"/>
        <v>+CS</v>
      </c>
      <c r="T3928">
        <f t="shared" si="309"/>
        <v>1</v>
      </c>
    </row>
    <row r="3929" spans="1:20" x14ac:dyDescent="0.35">
      <c r="A3929" t="s">
        <v>19297</v>
      </c>
      <c r="B3929" t="s">
        <v>19298</v>
      </c>
      <c r="C3929" t="s">
        <v>19299</v>
      </c>
      <c r="D3929" t="s">
        <v>19300</v>
      </c>
      <c r="E3929">
        <f>IF(COUNTIFS(Registros!$A$2:$A$6000,"NP",Registros!$B$2:$B$6000,$A3929)&gt;0,1,0)</f>
        <v>0</v>
      </c>
      <c r="F3929">
        <f>IF($E3929=1,SUMIFS(Registros!$F$2:$F$6000,Registros!$A$2:$A$6000,"NP",Registros!$B$2:$B$6000,$A3929),0)</f>
        <v>0</v>
      </c>
      <c r="G3929">
        <f>IF(COUNTIFS(Registros!$A$2:$A$6000,"MOV",Registros!$B$2:$B$6000,$A3929)&gt;0,1,0)</f>
        <v>0</v>
      </c>
      <c r="H3929">
        <f>IF($G3929=1,SUMIFS(Registros!$F$2:$F$6000,Registros!$A$2:$A$6000,"MOV",Registros!$B$2:$B$6000,$A3929),0)</f>
        <v>0</v>
      </c>
      <c r="I3929">
        <f>IF(COUNTIFS(Registros!$A$2:$A$6000,"CS",Registros!$B$2:$B$6000,$A3929)&gt;0,1,0)</f>
        <v>1</v>
      </c>
      <c r="J3929">
        <f>IF($I3929=1,SUMIFS(Registros!$I$2:$I$6000,Registros!$A$2:$A$6000,"CS",Registros!$B$2:$B$6000,$A3929),0)</f>
        <v>34</v>
      </c>
      <c r="K3929">
        <f>IF(COUNTIFS(Winback!$K$2:$K$300,$A3929)&gt;0,1,0)</f>
        <v>0</v>
      </c>
      <c r="L3929">
        <f>IF(AND($K3929=1,LEFT($A3929,3)="WB-"),SUMIFS(Winback!$D$2:$D$300,Winback!$K$2:$K$300,$A3929),0)</f>
        <v>0</v>
      </c>
      <c r="M3929">
        <f>IF(OR($E3929=1,$G3929=1,SUMIFS(Registros!$J$2:$J$6000,Registros!$B$2:$B$6000,$A3929)&gt;0),1,0)</f>
        <v>1</v>
      </c>
      <c r="N3929">
        <f>IF($J3929&gt;0,1,IF(COUNTIFS(Registros!$A$2:$A$6000,"CS",Registros!$B$2:$B$6000,$A3929,Registros!$K$2:$K$6000,"&lt;&gt;")&gt;0,1,0))</f>
        <v>1</v>
      </c>
      <c r="O3929" t="str">
        <f t="shared" si="305"/>
        <v>CONVERGENTE</v>
      </c>
      <c r="P3929" t="str">
        <f t="shared" si="306"/>
        <v>Upgrade / más líneas</v>
      </c>
      <c r="Q3929">
        <f t="shared" si="307"/>
        <v>0</v>
      </c>
      <c r="R3929" t="str">
        <f>IFERROR(VLOOKUP($A3929,Registros!$B$2:$G$6000,6,0),IFERROR(INDEX(Winback!$C$2:$C$300,MATCH($A3929,Winback!$K$2:$K$300,0)),""))</f>
        <v>Yarelis Tulloch</v>
      </c>
      <c r="S3929" t="str">
        <f t="shared" si="308"/>
        <v>+CS</v>
      </c>
      <c r="T3929">
        <f t="shared" si="309"/>
        <v>1</v>
      </c>
    </row>
    <row r="3930" spans="1:20" x14ac:dyDescent="0.35">
      <c r="A3930" t="s">
        <v>19302</v>
      </c>
      <c r="B3930" t="s">
        <v>19303</v>
      </c>
      <c r="C3930" t="s">
        <v>19304</v>
      </c>
      <c r="D3930" t="s">
        <v>19305</v>
      </c>
      <c r="E3930">
        <f>IF(COUNTIFS(Registros!$A$2:$A$6000,"NP",Registros!$B$2:$B$6000,$A3930)&gt;0,1,0)</f>
        <v>0</v>
      </c>
      <c r="F3930">
        <f>IF($E3930=1,SUMIFS(Registros!$F$2:$F$6000,Registros!$A$2:$A$6000,"NP",Registros!$B$2:$B$6000,$A3930),0)</f>
        <v>0</v>
      </c>
      <c r="G3930">
        <f>IF(COUNTIFS(Registros!$A$2:$A$6000,"MOV",Registros!$B$2:$B$6000,$A3930)&gt;0,1,0)</f>
        <v>0</v>
      </c>
      <c r="H3930">
        <f>IF($G3930=1,SUMIFS(Registros!$F$2:$F$6000,Registros!$A$2:$A$6000,"MOV",Registros!$B$2:$B$6000,$A3930),0)</f>
        <v>0</v>
      </c>
      <c r="I3930">
        <f>IF(COUNTIFS(Registros!$A$2:$A$6000,"CS",Registros!$B$2:$B$6000,$A3930)&gt;0,1,0)</f>
        <v>1</v>
      </c>
      <c r="J3930">
        <f>IF($I3930=1,SUMIFS(Registros!$I$2:$I$6000,Registros!$A$2:$A$6000,"CS",Registros!$B$2:$B$6000,$A3930),0)</f>
        <v>37</v>
      </c>
      <c r="K3930">
        <f>IF(COUNTIFS(Winback!$K$2:$K$300,$A3930)&gt;0,1,0)</f>
        <v>0</v>
      </c>
      <c r="L3930">
        <f>IF(AND($K3930=1,LEFT($A3930,3)="WB-"),SUMIFS(Winback!$D$2:$D$300,Winback!$K$2:$K$300,$A3930),0)</f>
        <v>0</v>
      </c>
      <c r="M3930">
        <f>IF(OR($E3930=1,$G3930=1,SUMIFS(Registros!$J$2:$J$6000,Registros!$B$2:$B$6000,$A3930)&gt;0),1,0)</f>
        <v>1</v>
      </c>
      <c r="N3930">
        <f>IF($J3930&gt;0,1,IF(COUNTIFS(Registros!$A$2:$A$6000,"CS",Registros!$B$2:$B$6000,$A3930,Registros!$K$2:$K$6000,"&lt;&gt;")&gt;0,1,0))</f>
        <v>1</v>
      </c>
      <c r="O3930" t="str">
        <f t="shared" si="305"/>
        <v>CONVERGENTE</v>
      </c>
      <c r="P3930" t="str">
        <f t="shared" si="306"/>
        <v>Upgrade / más líneas</v>
      </c>
      <c r="Q3930">
        <f t="shared" si="307"/>
        <v>0</v>
      </c>
      <c r="R3930" t="str">
        <f>IFERROR(VLOOKUP($A3930,Registros!$B$2:$G$6000,6,0),IFERROR(INDEX(Winback!$C$2:$C$300,MATCH($A3930,Winback!$K$2:$K$300,0)),""))</f>
        <v>Abril Aparicio</v>
      </c>
      <c r="S3930" t="str">
        <f t="shared" si="308"/>
        <v>+CS</v>
      </c>
      <c r="T3930">
        <f t="shared" si="309"/>
        <v>1</v>
      </c>
    </row>
    <row r="3931" spans="1:20" x14ac:dyDescent="0.35">
      <c r="A3931" t="s">
        <v>19307</v>
      </c>
      <c r="B3931" t="s">
        <v>19051</v>
      </c>
      <c r="C3931" t="s">
        <v>19052</v>
      </c>
      <c r="D3931" t="s">
        <v>19053</v>
      </c>
      <c r="E3931">
        <f>IF(COUNTIFS(Registros!$A$2:$A$6000,"NP",Registros!$B$2:$B$6000,$A3931)&gt;0,1,0)</f>
        <v>0</v>
      </c>
      <c r="F3931">
        <f>IF($E3931=1,SUMIFS(Registros!$F$2:$F$6000,Registros!$A$2:$A$6000,"NP",Registros!$B$2:$B$6000,$A3931),0)</f>
        <v>0</v>
      </c>
      <c r="G3931">
        <f>IF(COUNTIFS(Registros!$A$2:$A$6000,"MOV",Registros!$B$2:$B$6000,$A3931)&gt;0,1,0)</f>
        <v>0</v>
      </c>
      <c r="H3931">
        <f>IF($G3931=1,SUMIFS(Registros!$F$2:$F$6000,Registros!$A$2:$A$6000,"MOV",Registros!$B$2:$B$6000,$A3931),0)</f>
        <v>0</v>
      </c>
      <c r="I3931">
        <f>IF(COUNTIFS(Registros!$A$2:$A$6000,"CS",Registros!$B$2:$B$6000,$A3931)&gt;0,1,0)</f>
        <v>1</v>
      </c>
      <c r="J3931">
        <f>IF($I3931=1,SUMIFS(Registros!$I$2:$I$6000,Registros!$A$2:$A$6000,"CS",Registros!$B$2:$B$6000,$A3931),0)</f>
        <v>26</v>
      </c>
      <c r="K3931">
        <f>IF(COUNTIFS(Winback!$K$2:$K$300,$A3931)&gt;0,1,0)</f>
        <v>0</v>
      </c>
      <c r="L3931">
        <f>IF(AND($K3931=1,LEFT($A3931,3)="WB-"),SUMIFS(Winback!$D$2:$D$300,Winback!$K$2:$K$300,$A3931),0)</f>
        <v>0</v>
      </c>
      <c r="M3931">
        <f>IF(OR($E3931=1,$G3931=1,SUMIFS(Registros!$J$2:$J$6000,Registros!$B$2:$B$6000,$A3931)&gt;0),1,0)</f>
        <v>1</v>
      </c>
      <c r="N3931">
        <f>IF($J3931&gt;0,1,IF(COUNTIFS(Registros!$A$2:$A$6000,"CS",Registros!$B$2:$B$6000,$A3931,Registros!$K$2:$K$6000,"&lt;&gt;")&gt;0,1,0))</f>
        <v>1</v>
      </c>
      <c r="O3931" t="str">
        <f t="shared" si="305"/>
        <v>CONVERGENTE</v>
      </c>
      <c r="P3931" t="str">
        <f t="shared" si="306"/>
        <v>Upgrade / más líneas</v>
      </c>
      <c r="Q3931">
        <f t="shared" si="307"/>
        <v>0</v>
      </c>
      <c r="R3931" t="str">
        <f>IFERROR(VLOOKUP($A3931,Registros!$B$2:$G$6000,6,0),IFERROR(INDEX(Winback!$C$2:$C$300,MATCH($A3931,Winback!$K$2:$K$300,0)),""))</f>
        <v>Yariela Galarce</v>
      </c>
      <c r="S3931" t="str">
        <f t="shared" si="308"/>
        <v>+CS</v>
      </c>
      <c r="T3931">
        <f t="shared" si="309"/>
        <v>1</v>
      </c>
    </row>
    <row r="3932" spans="1:20" x14ac:dyDescent="0.35">
      <c r="A3932" t="s">
        <v>19310</v>
      </c>
      <c r="B3932" t="s">
        <v>19311</v>
      </c>
      <c r="C3932" t="s">
        <v>19312</v>
      </c>
      <c r="D3932" t="s">
        <v>19313</v>
      </c>
      <c r="E3932">
        <f>IF(COUNTIFS(Registros!$A$2:$A$6000,"NP",Registros!$B$2:$B$6000,$A3932)&gt;0,1,0)</f>
        <v>0</v>
      </c>
      <c r="F3932">
        <f>IF($E3932=1,SUMIFS(Registros!$F$2:$F$6000,Registros!$A$2:$A$6000,"NP",Registros!$B$2:$B$6000,$A3932),0)</f>
        <v>0</v>
      </c>
      <c r="G3932">
        <f>IF(COUNTIFS(Registros!$A$2:$A$6000,"MOV",Registros!$B$2:$B$6000,$A3932)&gt;0,1,0)</f>
        <v>0</v>
      </c>
      <c r="H3932">
        <f>IF($G3932=1,SUMIFS(Registros!$F$2:$F$6000,Registros!$A$2:$A$6000,"MOV",Registros!$B$2:$B$6000,$A3932),0)</f>
        <v>0</v>
      </c>
      <c r="I3932">
        <f>IF(COUNTIFS(Registros!$A$2:$A$6000,"CS",Registros!$B$2:$B$6000,$A3932)&gt;0,1,0)</f>
        <v>1</v>
      </c>
      <c r="J3932">
        <f>IF($I3932=1,SUMIFS(Registros!$I$2:$I$6000,Registros!$A$2:$A$6000,"CS",Registros!$B$2:$B$6000,$A3932),0)</f>
        <v>50</v>
      </c>
      <c r="K3932">
        <f>IF(COUNTIFS(Winback!$K$2:$K$300,$A3932)&gt;0,1,0)</f>
        <v>0</v>
      </c>
      <c r="L3932">
        <f>IF(AND($K3932=1,LEFT($A3932,3)="WB-"),SUMIFS(Winback!$D$2:$D$300,Winback!$K$2:$K$300,$A3932),0)</f>
        <v>0</v>
      </c>
      <c r="M3932">
        <f>IF(OR($E3932=1,$G3932=1,SUMIFS(Registros!$J$2:$J$6000,Registros!$B$2:$B$6000,$A3932)&gt;0),1,0)</f>
        <v>1</v>
      </c>
      <c r="N3932">
        <f>IF($J3932&gt;0,1,IF(COUNTIFS(Registros!$A$2:$A$6000,"CS",Registros!$B$2:$B$6000,$A3932,Registros!$K$2:$K$6000,"&lt;&gt;")&gt;0,1,0))</f>
        <v>1</v>
      </c>
      <c r="O3932" t="str">
        <f t="shared" si="305"/>
        <v>CONVERGENTE</v>
      </c>
      <c r="P3932" t="str">
        <f t="shared" si="306"/>
        <v>Upgrade / más líneas</v>
      </c>
      <c r="Q3932">
        <f t="shared" si="307"/>
        <v>0</v>
      </c>
      <c r="R3932" t="str">
        <f>IFERROR(VLOOKUP($A3932,Registros!$B$2:$G$6000,6,0),IFERROR(INDEX(Winback!$C$2:$C$300,MATCH($A3932,Winback!$K$2:$K$300,0)),""))</f>
        <v>iongy Gordon Ward</v>
      </c>
      <c r="S3932" t="str">
        <f t="shared" si="308"/>
        <v>+CS</v>
      </c>
      <c r="T3932">
        <f t="shared" si="309"/>
        <v>1</v>
      </c>
    </row>
    <row r="3933" spans="1:20" x14ac:dyDescent="0.35">
      <c r="A3933" t="s">
        <v>19315</v>
      </c>
      <c r="B3933" t="s">
        <v>19316</v>
      </c>
      <c r="C3933" t="s">
        <v>19317</v>
      </c>
      <c r="D3933" t="s">
        <v>19318</v>
      </c>
      <c r="E3933">
        <f>IF(COUNTIFS(Registros!$A$2:$A$6000,"NP",Registros!$B$2:$B$6000,$A3933)&gt;0,1,0)</f>
        <v>0</v>
      </c>
      <c r="F3933">
        <f>IF($E3933=1,SUMIFS(Registros!$F$2:$F$6000,Registros!$A$2:$A$6000,"NP",Registros!$B$2:$B$6000,$A3933),0)</f>
        <v>0</v>
      </c>
      <c r="G3933">
        <f>IF(COUNTIFS(Registros!$A$2:$A$6000,"MOV",Registros!$B$2:$B$6000,$A3933)&gt;0,1,0)</f>
        <v>0</v>
      </c>
      <c r="H3933">
        <f>IF($G3933=1,SUMIFS(Registros!$F$2:$F$6000,Registros!$A$2:$A$6000,"MOV",Registros!$B$2:$B$6000,$A3933),0)</f>
        <v>0</v>
      </c>
      <c r="I3933">
        <f>IF(COUNTIFS(Registros!$A$2:$A$6000,"CS",Registros!$B$2:$B$6000,$A3933)&gt;0,1,0)</f>
        <v>1</v>
      </c>
      <c r="J3933">
        <f>IF($I3933=1,SUMIFS(Registros!$I$2:$I$6000,Registros!$A$2:$A$6000,"CS",Registros!$B$2:$B$6000,$A3933),0)</f>
        <v>34</v>
      </c>
      <c r="K3933">
        <f>IF(COUNTIFS(Winback!$K$2:$K$300,$A3933)&gt;0,1,0)</f>
        <v>0</v>
      </c>
      <c r="L3933">
        <f>IF(AND($K3933=1,LEFT($A3933,3)="WB-"),SUMIFS(Winback!$D$2:$D$300,Winback!$K$2:$K$300,$A3933),0)</f>
        <v>0</v>
      </c>
      <c r="M3933">
        <f>IF(OR($E3933=1,$G3933=1,SUMIFS(Registros!$J$2:$J$6000,Registros!$B$2:$B$6000,$A3933)&gt;0),1,0)</f>
        <v>1</v>
      </c>
      <c r="N3933">
        <f>IF($J3933&gt;0,1,IF(COUNTIFS(Registros!$A$2:$A$6000,"CS",Registros!$B$2:$B$6000,$A3933,Registros!$K$2:$K$6000,"&lt;&gt;")&gt;0,1,0))</f>
        <v>1</v>
      </c>
      <c r="O3933" t="str">
        <f t="shared" si="305"/>
        <v>CONVERGENTE</v>
      </c>
      <c r="P3933" t="str">
        <f t="shared" si="306"/>
        <v>Upgrade / más líneas</v>
      </c>
      <c r="Q3933">
        <f t="shared" si="307"/>
        <v>0</v>
      </c>
      <c r="R3933" t="str">
        <f>IFERROR(VLOOKUP($A3933,Registros!$B$2:$G$6000,6,0),IFERROR(INDEX(Winback!$C$2:$C$300,MATCH($A3933,Winback!$K$2:$K$300,0)),""))</f>
        <v>Keisy Vargas</v>
      </c>
      <c r="S3933" t="str">
        <f t="shared" si="308"/>
        <v>+CS</v>
      </c>
      <c r="T3933">
        <f t="shared" si="309"/>
        <v>1</v>
      </c>
    </row>
    <row r="3934" spans="1:20" x14ac:dyDescent="0.35">
      <c r="A3934" t="s">
        <v>19320</v>
      </c>
      <c r="B3934" t="s">
        <v>19321</v>
      </c>
      <c r="C3934" t="s">
        <v>19322</v>
      </c>
      <c r="D3934" t="s">
        <v>19323</v>
      </c>
      <c r="E3934">
        <f>IF(COUNTIFS(Registros!$A$2:$A$6000,"NP",Registros!$B$2:$B$6000,$A3934)&gt;0,1,0)</f>
        <v>0</v>
      </c>
      <c r="F3934">
        <f>IF($E3934=1,SUMIFS(Registros!$F$2:$F$6000,Registros!$A$2:$A$6000,"NP",Registros!$B$2:$B$6000,$A3934),0)</f>
        <v>0</v>
      </c>
      <c r="G3934">
        <f>IF(COUNTIFS(Registros!$A$2:$A$6000,"MOV",Registros!$B$2:$B$6000,$A3934)&gt;0,1,0)</f>
        <v>0</v>
      </c>
      <c r="H3934">
        <f>IF($G3934=1,SUMIFS(Registros!$F$2:$F$6000,Registros!$A$2:$A$6000,"MOV",Registros!$B$2:$B$6000,$A3934),0)</f>
        <v>0</v>
      </c>
      <c r="I3934">
        <f>IF(COUNTIFS(Registros!$A$2:$A$6000,"CS",Registros!$B$2:$B$6000,$A3934)&gt;0,1,0)</f>
        <v>1</v>
      </c>
      <c r="J3934">
        <f>IF($I3934=1,SUMIFS(Registros!$I$2:$I$6000,Registros!$A$2:$A$6000,"CS",Registros!$B$2:$B$6000,$A3934),0)</f>
        <v>106</v>
      </c>
      <c r="K3934">
        <f>IF(COUNTIFS(Winback!$K$2:$K$300,$A3934)&gt;0,1,0)</f>
        <v>0</v>
      </c>
      <c r="L3934">
        <f>IF(AND($K3934=1,LEFT($A3934,3)="WB-"),SUMIFS(Winback!$D$2:$D$300,Winback!$K$2:$K$300,$A3934),0)</f>
        <v>0</v>
      </c>
      <c r="M3934">
        <f>IF(OR($E3934=1,$G3934=1,SUMIFS(Registros!$J$2:$J$6000,Registros!$B$2:$B$6000,$A3934)&gt;0),1,0)</f>
        <v>1</v>
      </c>
      <c r="N3934">
        <f>IF($J3934&gt;0,1,IF(COUNTIFS(Registros!$A$2:$A$6000,"CS",Registros!$B$2:$B$6000,$A3934,Registros!$K$2:$K$6000,"&lt;&gt;")&gt;0,1,0))</f>
        <v>1</v>
      </c>
      <c r="O3934" t="str">
        <f t="shared" si="305"/>
        <v>CONVERGENTE</v>
      </c>
      <c r="P3934" t="str">
        <f t="shared" si="306"/>
        <v>Upgrade / más líneas</v>
      </c>
      <c r="Q3934">
        <f t="shared" si="307"/>
        <v>0</v>
      </c>
      <c r="R3934" t="str">
        <f>IFERROR(VLOOKUP($A3934,Registros!$B$2:$G$6000,6,0),IFERROR(INDEX(Winback!$C$2:$C$300,MATCH($A3934,Winback!$K$2:$K$300,0)),""))</f>
        <v>Karla Mc Intryre</v>
      </c>
      <c r="S3934" t="str">
        <f t="shared" si="308"/>
        <v>+CS</v>
      </c>
      <c r="T3934">
        <f t="shared" si="309"/>
        <v>1</v>
      </c>
    </row>
    <row r="3935" spans="1:20" x14ac:dyDescent="0.35">
      <c r="A3935" t="s">
        <v>19325</v>
      </c>
      <c r="B3935" t="s">
        <v>19326</v>
      </c>
      <c r="C3935" t="s">
        <v>19327</v>
      </c>
      <c r="D3935" t="s">
        <v>19328</v>
      </c>
      <c r="E3935">
        <f>IF(COUNTIFS(Registros!$A$2:$A$6000,"NP",Registros!$B$2:$B$6000,$A3935)&gt;0,1,0)</f>
        <v>0</v>
      </c>
      <c r="F3935">
        <f>IF($E3935=1,SUMIFS(Registros!$F$2:$F$6000,Registros!$A$2:$A$6000,"NP",Registros!$B$2:$B$6000,$A3935),0)</f>
        <v>0</v>
      </c>
      <c r="G3935">
        <f>IF(COUNTIFS(Registros!$A$2:$A$6000,"MOV",Registros!$B$2:$B$6000,$A3935)&gt;0,1,0)</f>
        <v>0</v>
      </c>
      <c r="H3935">
        <f>IF($G3935=1,SUMIFS(Registros!$F$2:$F$6000,Registros!$A$2:$A$6000,"MOV",Registros!$B$2:$B$6000,$A3935),0)</f>
        <v>0</v>
      </c>
      <c r="I3935">
        <f>IF(COUNTIFS(Registros!$A$2:$A$6000,"CS",Registros!$B$2:$B$6000,$A3935)&gt;0,1,0)</f>
        <v>1</v>
      </c>
      <c r="J3935">
        <f>IF($I3935=1,SUMIFS(Registros!$I$2:$I$6000,Registros!$A$2:$A$6000,"CS",Registros!$B$2:$B$6000,$A3935),0)</f>
        <v>30</v>
      </c>
      <c r="K3935">
        <f>IF(COUNTIFS(Winback!$K$2:$K$300,$A3935)&gt;0,1,0)</f>
        <v>0</v>
      </c>
      <c r="L3935">
        <f>IF(AND($K3935=1,LEFT($A3935,3)="WB-"),SUMIFS(Winback!$D$2:$D$300,Winback!$K$2:$K$300,$A3935),0)</f>
        <v>0</v>
      </c>
      <c r="M3935">
        <f>IF(OR($E3935=1,$G3935=1,SUMIFS(Registros!$J$2:$J$6000,Registros!$B$2:$B$6000,$A3935)&gt;0),1,0)</f>
        <v>1</v>
      </c>
      <c r="N3935">
        <f>IF($J3935&gt;0,1,IF(COUNTIFS(Registros!$A$2:$A$6000,"CS",Registros!$B$2:$B$6000,$A3935,Registros!$K$2:$K$6000,"&lt;&gt;")&gt;0,1,0))</f>
        <v>1</v>
      </c>
      <c r="O3935" t="str">
        <f t="shared" si="305"/>
        <v>CONVERGENTE</v>
      </c>
      <c r="P3935" t="str">
        <f t="shared" si="306"/>
        <v>Upgrade / más líneas</v>
      </c>
      <c r="Q3935">
        <f t="shared" si="307"/>
        <v>0</v>
      </c>
      <c r="R3935" t="str">
        <f>IFERROR(VLOOKUP($A3935,Registros!$B$2:$G$6000,6,0),IFERROR(INDEX(Winback!$C$2:$C$300,MATCH($A3935,Winback!$K$2:$K$300,0)),""))</f>
        <v>Solanye Acuña</v>
      </c>
      <c r="S3935" t="str">
        <f t="shared" si="308"/>
        <v>+CS</v>
      </c>
      <c r="T3935">
        <f t="shared" si="309"/>
        <v>1</v>
      </c>
    </row>
    <row r="3936" spans="1:20" x14ac:dyDescent="0.35">
      <c r="A3936" t="s">
        <v>19330</v>
      </c>
      <c r="B3936" t="s">
        <v>19331</v>
      </c>
      <c r="C3936" t="s">
        <v>19332</v>
      </c>
      <c r="D3936" t="s">
        <v>19333</v>
      </c>
      <c r="E3936">
        <f>IF(COUNTIFS(Registros!$A$2:$A$6000,"NP",Registros!$B$2:$B$6000,$A3936)&gt;0,1,0)</f>
        <v>0</v>
      </c>
      <c r="F3936">
        <f>IF($E3936=1,SUMIFS(Registros!$F$2:$F$6000,Registros!$A$2:$A$6000,"NP",Registros!$B$2:$B$6000,$A3936),0)</f>
        <v>0</v>
      </c>
      <c r="G3936">
        <f>IF(COUNTIFS(Registros!$A$2:$A$6000,"MOV",Registros!$B$2:$B$6000,$A3936)&gt;0,1,0)</f>
        <v>0</v>
      </c>
      <c r="H3936">
        <f>IF($G3936=1,SUMIFS(Registros!$F$2:$F$6000,Registros!$A$2:$A$6000,"MOV",Registros!$B$2:$B$6000,$A3936),0)</f>
        <v>0</v>
      </c>
      <c r="I3936">
        <f>IF(COUNTIFS(Registros!$A$2:$A$6000,"CS",Registros!$B$2:$B$6000,$A3936)&gt;0,1,0)</f>
        <v>1</v>
      </c>
      <c r="J3936">
        <f>IF($I3936=1,SUMIFS(Registros!$I$2:$I$6000,Registros!$A$2:$A$6000,"CS",Registros!$B$2:$B$6000,$A3936),0)</f>
        <v>67</v>
      </c>
      <c r="K3936">
        <f>IF(COUNTIFS(Winback!$K$2:$K$300,$A3936)&gt;0,1,0)</f>
        <v>0</v>
      </c>
      <c r="L3936">
        <f>IF(AND($K3936=1,LEFT($A3936,3)="WB-"),SUMIFS(Winback!$D$2:$D$300,Winback!$K$2:$K$300,$A3936),0)</f>
        <v>0</v>
      </c>
      <c r="M3936">
        <f>IF(OR($E3936=1,$G3936=1,SUMIFS(Registros!$J$2:$J$6000,Registros!$B$2:$B$6000,$A3936)&gt;0),1,0)</f>
        <v>1</v>
      </c>
      <c r="N3936">
        <f>IF($J3936&gt;0,1,IF(COUNTIFS(Registros!$A$2:$A$6000,"CS",Registros!$B$2:$B$6000,$A3936,Registros!$K$2:$K$6000,"&lt;&gt;")&gt;0,1,0))</f>
        <v>1</v>
      </c>
      <c r="O3936" t="str">
        <f t="shared" si="305"/>
        <v>CONVERGENTE</v>
      </c>
      <c r="P3936" t="str">
        <f t="shared" si="306"/>
        <v>Upgrade / más líneas</v>
      </c>
      <c r="Q3936">
        <f t="shared" si="307"/>
        <v>0</v>
      </c>
      <c r="R3936" t="str">
        <f>IFERROR(VLOOKUP($A3936,Registros!$B$2:$G$6000,6,0),IFERROR(INDEX(Winback!$C$2:$C$300,MATCH($A3936,Winback!$K$2:$K$300,0)),""))</f>
        <v>Michelle Zambrano</v>
      </c>
      <c r="S3936" t="str">
        <f t="shared" si="308"/>
        <v>+CS</v>
      </c>
      <c r="T3936">
        <f t="shared" si="309"/>
        <v>1</v>
      </c>
    </row>
    <row r="3937" spans="1:20" x14ac:dyDescent="0.35">
      <c r="A3937" t="s">
        <v>19335</v>
      </c>
      <c r="B3937" t="s">
        <v>19331</v>
      </c>
      <c r="C3937" t="s">
        <v>19336</v>
      </c>
      <c r="D3937" t="s">
        <v>19333</v>
      </c>
      <c r="E3937">
        <f>IF(COUNTIFS(Registros!$A$2:$A$6000,"NP",Registros!$B$2:$B$6000,$A3937)&gt;0,1,0)</f>
        <v>0</v>
      </c>
      <c r="F3937">
        <f>IF($E3937=1,SUMIFS(Registros!$F$2:$F$6000,Registros!$A$2:$A$6000,"NP",Registros!$B$2:$B$6000,$A3937),0)</f>
        <v>0</v>
      </c>
      <c r="G3937">
        <f>IF(COUNTIFS(Registros!$A$2:$A$6000,"MOV",Registros!$B$2:$B$6000,$A3937)&gt;0,1,0)</f>
        <v>0</v>
      </c>
      <c r="H3937">
        <f>IF($G3937=1,SUMIFS(Registros!$F$2:$F$6000,Registros!$A$2:$A$6000,"MOV",Registros!$B$2:$B$6000,$A3937),0)</f>
        <v>0</v>
      </c>
      <c r="I3937">
        <f>IF(COUNTIFS(Registros!$A$2:$A$6000,"CS",Registros!$B$2:$B$6000,$A3937)&gt;0,1,0)</f>
        <v>1</v>
      </c>
      <c r="J3937">
        <f>IF($I3937=1,SUMIFS(Registros!$I$2:$I$6000,Registros!$A$2:$A$6000,"CS",Registros!$B$2:$B$6000,$A3937),0)</f>
        <v>41</v>
      </c>
      <c r="K3937">
        <f>IF(COUNTIFS(Winback!$K$2:$K$300,$A3937)&gt;0,1,0)</f>
        <v>0</v>
      </c>
      <c r="L3937">
        <f>IF(AND($K3937=1,LEFT($A3937,3)="WB-"),SUMIFS(Winback!$D$2:$D$300,Winback!$K$2:$K$300,$A3937),0)</f>
        <v>0</v>
      </c>
      <c r="M3937">
        <f>IF(OR($E3937=1,$G3937=1,SUMIFS(Registros!$J$2:$J$6000,Registros!$B$2:$B$6000,$A3937)&gt;0),1,0)</f>
        <v>1</v>
      </c>
      <c r="N3937">
        <f>IF($J3937&gt;0,1,IF(COUNTIFS(Registros!$A$2:$A$6000,"CS",Registros!$B$2:$B$6000,$A3937,Registros!$K$2:$K$6000,"&lt;&gt;")&gt;0,1,0))</f>
        <v>1</v>
      </c>
      <c r="O3937" t="str">
        <f t="shared" si="305"/>
        <v>CONVERGENTE</v>
      </c>
      <c r="P3937" t="str">
        <f t="shared" si="306"/>
        <v>Upgrade / más líneas</v>
      </c>
      <c r="Q3937">
        <f t="shared" si="307"/>
        <v>0</v>
      </c>
      <c r="R3937" t="str">
        <f>IFERROR(VLOOKUP($A3937,Registros!$B$2:$G$6000,6,0),IFERROR(INDEX(Winback!$C$2:$C$300,MATCH($A3937,Winback!$K$2:$K$300,0)),""))</f>
        <v>Lizeth Milena Gonzalez</v>
      </c>
      <c r="S3937" t="str">
        <f t="shared" si="308"/>
        <v>+CS</v>
      </c>
      <c r="T3937">
        <f t="shared" si="309"/>
        <v>1</v>
      </c>
    </row>
    <row r="3938" spans="1:20" x14ac:dyDescent="0.35">
      <c r="A3938" t="s">
        <v>19338</v>
      </c>
      <c r="B3938" t="s">
        <v>19339</v>
      </c>
      <c r="C3938" t="s">
        <v>19340</v>
      </c>
      <c r="D3938" t="s">
        <v>19341</v>
      </c>
      <c r="E3938">
        <f>IF(COUNTIFS(Registros!$A$2:$A$6000,"NP",Registros!$B$2:$B$6000,$A3938)&gt;0,1,0)</f>
        <v>0</v>
      </c>
      <c r="F3938">
        <f>IF($E3938=1,SUMIFS(Registros!$F$2:$F$6000,Registros!$A$2:$A$6000,"NP",Registros!$B$2:$B$6000,$A3938),0)</f>
        <v>0</v>
      </c>
      <c r="G3938">
        <f>IF(COUNTIFS(Registros!$A$2:$A$6000,"MOV",Registros!$B$2:$B$6000,$A3938)&gt;0,1,0)</f>
        <v>0</v>
      </c>
      <c r="H3938">
        <f>IF($G3938=1,SUMIFS(Registros!$F$2:$F$6000,Registros!$A$2:$A$6000,"MOV",Registros!$B$2:$B$6000,$A3938),0)</f>
        <v>0</v>
      </c>
      <c r="I3938">
        <f>IF(COUNTIFS(Registros!$A$2:$A$6000,"CS",Registros!$B$2:$B$6000,$A3938)&gt;0,1,0)</f>
        <v>1</v>
      </c>
      <c r="J3938">
        <f>IF($I3938=1,SUMIFS(Registros!$I$2:$I$6000,Registros!$A$2:$A$6000,"CS",Registros!$B$2:$B$6000,$A3938),0)</f>
        <v>38</v>
      </c>
      <c r="K3938">
        <f>IF(COUNTIFS(Winback!$K$2:$K$300,$A3938)&gt;0,1,0)</f>
        <v>0</v>
      </c>
      <c r="L3938">
        <f>IF(AND($K3938=1,LEFT($A3938,3)="WB-"),SUMIFS(Winback!$D$2:$D$300,Winback!$K$2:$K$300,$A3938),0)</f>
        <v>0</v>
      </c>
      <c r="M3938">
        <f>IF(OR($E3938=1,$G3938=1,SUMIFS(Registros!$J$2:$J$6000,Registros!$B$2:$B$6000,$A3938)&gt;0),1,0)</f>
        <v>1</v>
      </c>
      <c r="N3938">
        <f>IF($J3938&gt;0,1,IF(COUNTIFS(Registros!$A$2:$A$6000,"CS",Registros!$B$2:$B$6000,$A3938,Registros!$K$2:$K$6000,"&lt;&gt;")&gt;0,1,0))</f>
        <v>1</v>
      </c>
      <c r="O3938" t="str">
        <f t="shared" si="305"/>
        <v>CONVERGENTE</v>
      </c>
      <c r="P3938" t="str">
        <f t="shared" si="306"/>
        <v>Upgrade / más líneas</v>
      </c>
      <c r="Q3938">
        <f t="shared" si="307"/>
        <v>0</v>
      </c>
      <c r="R3938" t="str">
        <f>IFERROR(VLOOKUP($A3938,Registros!$B$2:$G$6000,6,0),IFERROR(INDEX(Winback!$C$2:$C$300,MATCH($A3938,Winback!$K$2:$K$300,0)),""))</f>
        <v>Maria Fernanda Rivas</v>
      </c>
      <c r="S3938" t="str">
        <f t="shared" si="308"/>
        <v>+CS</v>
      </c>
      <c r="T3938">
        <f t="shared" si="309"/>
        <v>1</v>
      </c>
    </row>
    <row r="3939" spans="1:20" x14ac:dyDescent="0.35">
      <c r="A3939" t="s">
        <v>19343</v>
      </c>
      <c r="B3939" t="s">
        <v>19344</v>
      </c>
      <c r="C3939" t="s">
        <v>19345</v>
      </c>
      <c r="D3939" t="s">
        <v>19346</v>
      </c>
      <c r="E3939">
        <f>IF(COUNTIFS(Registros!$A$2:$A$6000,"NP",Registros!$B$2:$B$6000,$A3939)&gt;0,1,0)</f>
        <v>0</v>
      </c>
      <c r="F3939">
        <f>IF($E3939=1,SUMIFS(Registros!$F$2:$F$6000,Registros!$A$2:$A$6000,"NP",Registros!$B$2:$B$6000,$A3939),0)</f>
        <v>0</v>
      </c>
      <c r="G3939">
        <f>IF(COUNTIFS(Registros!$A$2:$A$6000,"MOV",Registros!$B$2:$B$6000,$A3939)&gt;0,1,0)</f>
        <v>0</v>
      </c>
      <c r="H3939">
        <f>IF($G3939=1,SUMIFS(Registros!$F$2:$F$6000,Registros!$A$2:$A$6000,"MOV",Registros!$B$2:$B$6000,$A3939),0)</f>
        <v>0</v>
      </c>
      <c r="I3939">
        <f>IF(COUNTIFS(Registros!$A$2:$A$6000,"CS",Registros!$B$2:$B$6000,$A3939)&gt;0,1,0)</f>
        <v>1</v>
      </c>
      <c r="J3939">
        <f>IF($I3939=1,SUMIFS(Registros!$I$2:$I$6000,Registros!$A$2:$A$6000,"CS",Registros!$B$2:$B$6000,$A3939),0)</f>
        <v>58</v>
      </c>
      <c r="K3939">
        <f>IF(COUNTIFS(Winback!$K$2:$K$300,$A3939)&gt;0,1,0)</f>
        <v>0</v>
      </c>
      <c r="L3939">
        <f>IF(AND($K3939=1,LEFT($A3939,3)="WB-"),SUMIFS(Winback!$D$2:$D$300,Winback!$K$2:$K$300,$A3939),0)</f>
        <v>0</v>
      </c>
      <c r="M3939">
        <f>IF(OR($E3939=1,$G3939=1,SUMIFS(Registros!$J$2:$J$6000,Registros!$B$2:$B$6000,$A3939)&gt;0),1,0)</f>
        <v>1</v>
      </c>
      <c r="N3939">
        <f>IF($J3939&gt;0,1,IF(COUNTIFS(Registros!$A$2:$A$6000,"CS",Registros!$B$2:$B$6000,$A3939,Registros!$K$2:$K$6000,"&lt;&gt;")&gt;0,1,0))</f>
        <v>1</v>
      </c>
      <c r="O3939" t="str">
        <f t="shared" si="305"/>
        <v>CONVERGENTE</v>
      </c>
      <c r="P3939" t="str">
        <f t="shared" si="306"/>
        <v>Upgrade / más líneas</v>
      </c>
      <c r="Q3939">
        <f t="shared" si="307"/>
        <v>0</v>
      </c>
      <c r="R3939" t="str">
        <f>IFERROR(VLOOKUP($A3939,Registros!$B$2:$G$6000,6,0),IFERROR(INDEX(Winback!$C$2:$C$300,MATCH($A3939,Winback!$K$2:$K$300,0)),""))</f>
        <v>Yarelis Tulloch</v>
      </c>
      <c r="S3939" t="str">
        <f t="shared" si="308"/>
        <v>+CS</v>
      </c>
      <c r="T3939">
        <f t="shared" si="309"/>
        <v>1</v>
      </c>
    </row>
    <row r="3940" spans="1:20" x14ac:dyDescent="0.35">
      <c r="A3940" t="s">
        <v>19347</v>
      </c>
      <c r="B3940" t="s">
        <v>19348</v>
      </c>
      <c r="C3940" t="s">
        <v>19349</v>
      </c>
      <c r="D3940" t="s">
        <v>19350</v>
      </c>
      <c r="E3940">
        <f>IF(COUNTIFS(Registros!$A$2:$A$6000,"NP",Registros!$B$2:$B$6000,$A3940)&gt;0,1,0)</f>
        <v>0</v>
      </c>
      <c r="F3940">
        <f>IF($E3940=1,SUMIFS(Registros!$F$2:$F$6000,Registros!$A$2:$A$6000,"NP",Registros!$B$2:$B$6000,$A3940),0)</f>
        <v>0</v>
      </c>
      <c r="G3940">
        <f>IF(COUNTIFS(Registros!$A$2:$A$6000,"MOV",Registros!$B$2:$B$6000,$A3940)&gt;0,1,0)</f>
        <v>0</v>
      </c>
      <c r="H3940">
        <f>IF($G3940=1,SUMIFS(Registros!$F$2:$F$6000,Registros!$A$2:$A$6000,"MOV",Registros!$B$2:$B$6000,$A3940),0)</f>
        <v>0</v>
      </c>
      <c r="I3940">
        <f>IF(COUNTIFS(Registros!$A$2:$A$6000,"CS",Registros!$B$2:$B$6000,$A3940)&gt;0,1,0)</f>
        <v>1</v>
      </c>
      <c r="J3940">
        <f>IF($I3940=1,SUMIFS(Registros!$I$2:$I$6000,Registros!$A$2:$A$6000,"CS",Registros!$B$2:$B$6000,$A3940),0)</f>
        <v>0</v>
      </c>
      <c r="K3940">
        <f>IF(COUNTIFS(Winback!$K$2:$K$300,$A3940)&gt;0,1,0)</f>
        <v>0</v>
      </c>
      <c r="L3940">
        <f>IF(AND($K3940=1,LEFT($A3940,3)="WB-"),SUMIFS(Winback!$D$2:$D$300,Winback!$K$2:$K$300,$A3940),0)</f>
        <v>0</v>
      </c>
      <c r="M3940">
        <f>IF(OR($E3940=1,$G3940=1,SUMIFS(Registros!$J$2:$J$6000,Registros!$B$2:$B$6000,$A3940)&gt;0),1,0)</f>
        <v>1</v>
      </c>
      <c r="N3940">
        <f>IF($J3940&gt;0,1,IF(COUNTIFS(Registros!$A$2:$A$6000,"CS",Registros!$B$2:$B$6000,$A3940,Registros!$K$2:$K$6000,"&lt;&gt;")&gt;0,1,0))</f>
        <v>1</v>
      </c>
      <c r="O3940" t="str">
        <f t="shared" si="305"/>
        <v>CONVERGENTE</v>
      </c>
      <c r="P3940" t="str">
        <f t="shared" si="306"/>
        <v>Upgrade / más líneas</v>
      </c>
      <c r="Q3940">
        <f t="shared" si="307"/>
        <v>0</v>
      </c>
      <c r="R3940" t="str">
        <f>IFERROR(VLOOKUP($A3940,Registros!$B$2:$G$6000,6,0),IFERROR(INDEX(Winback!$C$2:$C$300,MATCH($A3940,Winback!$K$2:$K$300,0)),""))</f>
        <v>Abril Aparicio</v>
      </c>
      <c r="S3940" t="str">
        <f t="shared" si="308"/>
        <v>+CS</v>
      </c>
      <c r="T3940">
        <f t="shared" si="309"/>
        <v>1</v>
      </c>
    </row>
    <row r="3941" spans="1:20" x14ac:dyDescent="0.35">
      <c r="A3941" t="s">
        <v>19352</v>
      </c>
      <c r="B3941" t="s">
        <v>19353</v>
      </c>
      <c r="C3941" t="s">
        <v>19354</v>
      </c>
      <c r="D3941" t="s">
        <v>19355</v>
      </c>
      <c r="E3941">
        <f>IF(COUNTIFS(Registros!$A$2:$A$6000,"NP",Registros!$B$2:$B$6000,$A3941)&gt;0,1,0)</f>
        <v>0</v>
      </c>
      <c r="F3941">
        <f>IF($E3941=1,SUMIFS(Registros!$F$2:$F$6000,Registros!$A$2:$A$6000,"NP",Registros!$B$2:$B$6000,$A3941),0)</f>
        <v>0</v>
      </c>
      <c r="G3941">
        <f>IF(COUNTIFS(Registros!$A$2:$A$6000,"MOV",Registros!$B$2:$B$6000,$A3941)&gt;0,1,0)</f>
        <v>0</v>
      </c>
      <c r="H3941">
        <f>IF($G3941=1,SUMIFS(Registros!$F$2:$F$6000,Registros!$A$2:$A$6000,"MOV",Registros!$B$2:$B$6000,$A3941),0)</f>
        <v>0</v>
      </c>
      <c r="I3941">
        <f>IF(COUNTIFS(Registros!$A$2:$A$6000,"CS",Registros!$B$2:$B$6000,$A3941)&gt;0,1,0)</f>
        <v>1</v>
      </c>
      <c r="J3941">
        <f>IF($I3941=1,SUMIFS(Registros!$I$2:$I$6000,Registros!$A$2:$A$6000,"CS",Registros!$B$2:$B$6000,$A3941),0)</f>
        <v>32</v>
      </c>
      <c r="K3941">
        <f>IF(COUNTIFS(Winback!$K$2:$K$300,$A3941)&gt;0,1,0)</f>
        <v>0</v>
      </c>
      <c r="L3941">
        <f>IF(AND($K3941=1,LEFT($A3941,3)="WB-"),SUMIFS(Winback!$D$2:$D$300,Winback!$K$2:$K$300,$A3941),0)</f>
        <v>0</v>
      </c>
      <c r="M3941">
        <f>IF(OR($E3941=1,$G3941=1,SUMIFS(Registros!$J$2:$J$6000,Registros!$B$2:$B$6000,$A3941)&gt;0),1,0)</f>
        <v>1</v>
      </c>
      <c r="N3941">
        <f>IF($J3941&gt;0,1,IF(COUNTIFS(Registros!$A$2:$A$6000,"CS",Registros!$B$2:$B$6000,$A3941,Registros!$K$2:$K$6000,"&lt;&gt;")&gt;0,1,0))</f>
        <v>1</v>
      </c>
      <c r="O3941" t="str">
        <f t="shared" si="305"/>
        <v>CONVERGENTE</v>
      </c>
      <c r="P3941" t="str">
        <f t="shared" si="306"/>
        <v>Upgrade / más líneas</v>
      </c>
      <c r="Q3941">
        <f t="shared" si="307"/>
        <v>0</v>
      </c>
      <c r="R3941" t="str">
        <f>IFERROR(VLOOKUP($A3941,Registros!$B$2:$G$6000,6,0),IFERROR(INDEX(Winback!$C$2:$C$300,MATCH($A3941,Winback!$K$2:$K$300,0)),""))</f>
        <v>Yariela Galarce</v>
      </c>
      <c r="S3941" t="str">
        <f t="shared" si="308"/>
        <v>+CS</v>
      </c>
      <c r="T3941">
        <f t="shared" si="309"/>
        <v>1</v>
      </c>
    </row>
    <row r="3942" spans="1:20" x14ac:dyDescent="0.35">
      <c r="A3942" t="s">
        <v>19357</v>
      </c>
      <c r="B3942" t="s">
        <v>19353</v>
      </c>
      <c r="C3942" t="s">
        <v>19354</v>
      </c>
      <c r="D3942" t="s">
        <v>19355</v>
      </c>
      <c r="E3942">
        <f>IF(COUNTIFS(Registros!$A$2:$A$6000,"NP",Registros!$B$2:$B$6000,$A3942)&gt;0,1,0)</f>
        <v>0</v>
      </c>
      <c r="F3942">
        <f>IF($E3942=1,SUMIFS(Registros!$F$2:$F$6000,Registros!$A$2:$A$6000,"NP",Registros!$B$2:$B$6000,$A3942),0)</f>
        <v>0</v>
      </c>
      <c r="G3942">
        <f>IF(COUNTIFS(Registros!$A$2:$A$6000,"MOV",Registros!$B$2:$B$6000,$A3942)&gt;0,1,0)</f>
        <v>0</v>
      </c>
      <c r="H3942">
        <f>IF($G3942=1,SUMIFS(Registros!$F$2:$F$6000,Registros!$A$2:$A$6000,"MOV",Registros!$B$2:$B$6000,$A3942),0)</f>
        <v>0</v>
      </c>
      <c r="I3942">
        <f>IF(COUNTIFS(Registros!$A$2:$A$6000,"CS",Registros!$B$2:$B$6000,$A3942)&gt;0,1,0)</f>
        <v>1</v>
      </c>
      <c r="J3942">
        <f>IF($I3942=1,SUMIFS(Registros!$I$2:$I$6000,Registros!$A$2:$A$6000,"CS",Registros!$B$2:$B$6000,$A3942),0)</f>
        <v>32</v>
      </c>
      <c r="K3942">
        <f>IF(COUNTIFS(Winback!$K$2:$K$300,$A3942)&gt;0,1,0)</f>
        <v>0</v>
      </c>
      <c r="L3942">
        <f>IF(AND($K3942=1,LEFT($A3942,3)="WB-"),SUMIFS(Winback!$D$2:$D$300,Winback!$K$2:$K$300,$A3942),0)</f>
        <v>0</v>
      </c>
      <c r="M3942">
        <f>IF(OR($E3942=1,$G3942=1,SUMIFS(Registros!$J$2:$J$6000,Registros!$B$2:$B$6000,$A3942)&gt;0),1,0)</f>
        <v>1</v>
      </c>
      <c r="N3942">
        <f>IF($J3942&gt;0,1,IF(COUNTIFS(Registros!$A$2:$A$6000,"CS",Registros!$B$2:$B$6000,$A3942,Registros!$K$2:$K$6000,"&lt;&gt;")&gt;0,1,0))</f>
        <v>1</v>
      </c>
      <c r="O3942" t="str">
        <f t="shared" si="305"/>
        <v>CONVERGENTE</v>
      </c>
      <c r="P3942" t="str">
        <f t="shared" si="306"/>
        <v>Upgrade / más líneas</v>
      </c>
      <c r="Q3942">
        <f t="shared" si="307"/>
        <v>0</v>
      </c>
      <c r="R3942" t="str">
        <f>IFERROR(VLOOKUP($A3942,Registros!$B$2:$G$6000,6,0),IFERROR(INDEX(Winback!$C$2:$C$300,MATCH($A3942,Winback!$K$2:$K$300,0)),""))</f>
        <v>Nailyn Martinez Johnson</v>
      </c>
      <c r="S3942" t="str">
        <f t="shared" si="308"/>
        <v>+CS</v>
      </c>
      <c r="T3942">
        <f t="shared" si="309"/>
        <v>1</v>
      </c>
    </row>
    <row r="3943" spans="1:20" x14ac:dyDescent="0.35">
      <c r="A3943" t="s">
        <v>19358</v>
      </c>
      <c r="B3943" t="s">
        <v>19353</v>
      </c>
      <c r="C3943" t="s">
        <v>19354</v>
      </c>
      <c r="D3943" t="s">
        <v>19355</v>
      </c>
      <c r="E3943">
        <f>IF(COUNTIFS(Registros!$A$2:$A$6000,"NP",Registros!$B$2:$B$6000,$A3943)&gt;0,1,0)</f>
        <v>0</v>
      </c>
      <c r="F3943">
        <f>IF($E3943=1,SUMIFS(Registros!$F$2:$F$6000,Registros!$A$2:$A$6000,"NP",Registros!$B$2:$B$6000,$A3943),0)</f>
        <v>0</v>
      </c>
      <c r="G3943">
        <f>IF(COUNTIFS(Registros!$A$2:$A$6000,"MOV",Registros!$B$2:$B$6000,$A3943)&gt;0,1,0)</f>
        <v>0</v>
      </c>
      <c r="H3943">
        <f>IF($G3943=1,SUMIFS(Registros!$F$2:$F$6000,Registros!$A$2:$A$6000,"MOV",Registros!$B$2:$B$6000,$A3943),0)</f>
        <v>0</v>
      </c>
      <c r="I3943">
        <f>IF(COUNTIFS(Registros!$A$2:$A$6000,"CS",Registros!$B$2:$B$6000,$A3943)&gt;0,1,0)</f>
        <v>1</v>
      </c>
      <c r="J3943">
        <f>IF($I3943=1,SUMIFS(Registros!$I$2:$I$6000,Registros!$A$2:$A$6000,"CS",Registros!$B$2:$B$6000,$A3943),0)</f>
        <v>32</v>
      </c>
      <c r="K3943">
        <f>IF(COUNTIFS(Winback!$K$2:$K$300,$A3943)&gt;0,1,0)</f>
        <v>0</v>
      </c>
      <c r="L3943">
        <f>IF(AND($K3943=1,LEFT($A3943,3)="WB-"),SUMIFS(Winback!$D$2:$D$300,Winback!$K$2:$K$300,$A3943),0)</f>
        <v>0</v>
      </c>
      <c r="M3943">
        <f>IF(OR($E3943=1,$G3943=1,SUMIFS(Registros!$J$2:$J$6000,Registros!$B$2:$B$6000,$A3943)&gt;0),1,0)</f>
        <v>1</v>
      </c>
      <c r="N3943">
        <f>IF($J3943&gt;0,1,IF(COUNTIFS(Registros!$A$2:$A$6000,"CS",Registros!$B$2:$B$6000,$A3943,Registros!$K$2:$K$6000,"&lt;&gt;")&gt;0,1,0))</f>
        <v>1</v>
      </c>
      <c r="O3943" t="str">
        <f t="shared" si="305"/>
        <v>CONVERGENTE</v>
      </c>
      <c r="P3943" t="str">
        <f t="shared" si="306"/>
        <v>Upgrade / más líneas</v>
      </c>
      <c r="Q3943">
        <f t="shared" si="307"/>
        <v>0</v>
      </c>
      <c r="R3943" t="str">
        <f>IFERROR(VLOOKUP($A3943,Registros!$B$2:$G$6000,6,0),IFERROR(INDEX(Winback!$C$2:$C$300,MATCH($A3943,Winback!$K$2:$K$300,0)),""))</f>
        <v>iongy Gordon Ward</v>
      </c>
      <c r="S3943" t="str">
        <f t="shared" si="308"/>
        <v>+CS</v>
      </c>
      <c r="T3943">
        <f t="shared" si="309"/>
        <v>1</v>
      </c>
    </row>
    <row r="3944" spans="1:20" x14ac:dyDescent="0.35">
      <c r="A3944" t="s">
        <v>19359</v>
      </c>
      <c r="B3944" t="s">
        <v>19360</v>
      </c>
      <c r="C3944" t="s">
        <v>19361</v>
      </c>
      <c r="D3944" t="s">
        <v>19362</v>
      </c>
      <c r="E3944">
        <f>IF(COUNTIFS(Registros!$A$2:$A$6000,"NP",Registros!$B$2:$B$6000,$A3944)&gt;0,1,0)</f>
        <v>0</v>
      </c>
      <c r="F3944">
        <f>IF($E3944=1,SUMIFS(Registros!$F$2:$F$6000,Registros!$A$2:$A$6000,"NP",Registros!$B$2:$B$6000,$A3944),0)</f>
        <v>0</v>
      </c>
      <c r="G3944">
        <f>IF(COUNTIFS(Registros!$A$2:$A$6000,"MOV",Registros!$B$2:$B$6000,$A3944)&gt;0,1,0)</f>
        <v>0</v>
      </c>
      <c r="H3944">
        <f>IF($G3944=1,SUMIFS(Registros!$F$2:$F$6000,Registros!$A$2:$A$6000,"MOV",Registros!$B$2:$B$6000,$A3944),0)</f>
        <v>0</v>
      </c>
      <c r="I3944">
        <f>IF(COUNTIFS(Registros!$A$2:$A$6000,"CS",Registros!$B$2:$B$6000,$A3944)&gt;0,1,0)</f>
        <v>1</v>
      </c>
      <c r="J3944">
        <f>IF($I3944=1,SUMIFS(Registros!$I$2:$I$6000,Registros!$A$2:$A$6000,"CS",Registros!$B$2:$B$6000,$A3944),0)</f>
        <v>33</v>
      </c>
      <c r="K3944">
        <f>IF(COUNTIFS(Winback!$K$2:$K$300,$A3944)&gt;0,1,0)</f>
        <v>0</v>
      </c>
      <c r="L3944">
        <f>IF(AND($K3944=1,LEFT($A3944,3)="WB-"),SUMIFS(Winback!$D$2:$D$300,Winback!$K$2:$K$300,$A3944),0)</f>
        <v>0</v>
      </c>
      <c r="M3944">
        <f>IF(OR($E3944=1,$G3944=1,SUMIFS(Registros!$J$2:$J$6000,Registros!$B$2:$B$6000,$A3944)&gt;0),1,0)</f>
        <v>1</v>
      </c>
      <c r="N3944">
        <f>IF($J3944&gt;0,1,IF(COUNTIFS(Registros!$A$2:$A$6000,"CS",Registros!$B$2:$B$6000,$A3944,Registros!$K$2:$K$6000,"&lt;&gt;")&gt;0,1,0))</f>
        <v>1</v>
      </c>
      <c r="O3944" t="str">
        <f t="shared" si="305"/>
        <v>CONVERGENTE</v>
      </c>
      <c r="P3944" t="str">
        <f t="shared" si="306"/>
        <v>Upgrade / más líneas</v>
      </c>
      <c r="Q3944">
        <f t="shared" si="307"/>
        <v>0</v>
      </c>
      <c r="R3944" t="str">
        <f>IFERROR(VLOOKUP($A3944,Registros!$B$2:$G$6000,6,0),IFERROR(INDEX(Winback!$C$2:$C$300,MATCH($A3944,Winback!$K$2:$K$300,0)),""))</f>
        <v>Keisy Vargas</v>
      </c>
      <c r="S3944" t="str">
        <f t="shared" si="308"/>
        <v>+CS</v>
      </c>
      <c r="T3944">
        <f t="shared" si="309"/>
        <v>1</v>
      </c>
    </row>
    <row r="3945" spans="1:20" x14ac:dyDescent="0.35">
      <c r="A3945" t="s">
        <v>19364</v>
      </c>
      <c r="B3945" t="s">
        <v>19365</v>
      </c>
      <c r="C3945" t="s">
        <v>19366</v>
      </c>
      <c r="D3945" t="s">
        <v>19367</v>
      </c>
      <c r="E3945">
        <f>IF(COUNTIFS(Registros!$A$2:$A$6000,"NP",Registros!$B$2:$B$6000,$A3945)&gt;0,1,0)</f>
        <v>0</v>
      </c>
      <c r="F3945">
        <f>IF($E3945=1,SUMIFS(Registros!$F$2:$F$6000,Registros!$A$2:$A$6000,"NP",Registros!$B$2:$B$6000,$A3945),0)</f>
        <v>0</v>
      </c>
      <c r="G3945">
        <f>IF(COUNTIFS(Registros!$A$2:$A$6000,"MOV",Registros!$B$2:$B$6000,$A3945)&gt;0,1,0)</f>
        <v>0</v>
      </c>
      <c r="H3945">
        <f>IF($G3945=1,SUMIFS(Registros!$F$2:$F$6000,Registros!$A$2:$A$6000,"MOV",Registros!$B$2:$B$6000,$A3945),0)</f>
        <v>0</v>
      </c>
      <c r="I3945">
        <f>IF(COUNTIFS(Registros!$A$2:$A$6000,"CS",Registros!$B$2:$B$6000,$A3945)&gt;0,1,0)</f>
        <v>1</v>
      </c>
      <c r="J3945">
        <f>IF($I3945=1,SUMIFS(Registros!$I$2:$I$6000,Registros!$A$2:$A$6000,"CS",Registros!$B$2:$B$6000,$A3945),0)</f>
        <v>8</v>
      </c>
      <c r="K3945">
        <f>IF(COUNTIFS(Winback!$K$2:$K$300,$A3945)&gt;0,1,0)</f>
        <v>0</v>
      </c>
      <c r="L3945">
        <f>IF(AND($K3945=1,LEFT($A3945,3)="WB-"),SUMIFS(Winback!$D$2:$D$300,Winback!$K$2:$K$300,$A3945),0)</f>
        <v>0</v>
      </c>
      <c r="M3945">
        <f>IF(OR($E3945=1,$G3945=1,SUMIFS(Registros!$J$2:$J$6000,Registros!$B$2:$B$6000,$A3945)&gt;0),1,0)</f>
        <v>1</v>
      </c>
      <c r="N3945">
        <f>IF($J3945&gt;0,1,IF(COUNTIFS(Registros!$A$2:$A$6000,"CS",Registros!$B$2:$B$6000,$A3945,Registros!$K$2:$K$6000,"&lt;&gt;")&gt;0,1,0))</f>
        <v>1</v>
      </c>
      <c r="O3945" t="str">
        <f t="shared" si="305"/>
        <v>CONVERGENTE</v>
      </c>
      <c r="P3945" t="str">
        <f t="shared" si="306"/>
        <v>Upgrade / más líneas</v>
      </c>
      <c r="Q3945">
        <f t="shared" si="307"/>
        <v>0</v>
      </c>
      <c r="R3945" t="str">
        <f>IFERROR(VLOOKUP($A3945,Registros!$B$2:$G$6000,6,0),IFERROR(INDEX(Winback!$C$2:$C$300,MATCH($A3945,Winback!$K$2:$K$300,0)),""))</f>
        <v>Karla Mc Intryre</v>
      </c>
      <c r="S3945" t="str">
        <f t="shared" si="308"/>
        <v>+CS</v>
      </c>
      <c r="T3945">
        <f t="shared" si="309"/>
        <v>1</v>
      </c>
    </row>
    <row r="3946" spans="1:20" x14ac:dyDescent="0.35">
      <c r="A3946" t="s">
        <v>19369</v>
      </c>
      <c r="B3946" t="s">
        <v>19370</v>
      </c>
      <c r="C3946" t="s">
        <v>19371</v>
      </c>
      <c r="D3946" t="s">
        <v>19372</v>
      </c>
      <c r="E3946">
        <f>IF(COUNTIFS(Registros!$A$2:$A$6000,"NP",Registros!$B$2:$B$6000,$A3946)&gt;0,1,0)</f>
        <v>0</v>
      </c>
      <c r="F3946">
        <f>IF($E3946=1,SUMIFS(Registros!$F$2:$F$6000,Registros!$A$2:$A$6000,"NP",Registros!$B$2:$B$6000,$A3946),0)</f>
        <v>0</v>
      </c>
      <c r="G3946">
        <f>IF(COUNTIFS(Registros!$A$2:$A$6000,"MOV",Registros!$B$2:$B$6000,$A3946)&gt;0,1,0)</f>
        <v>0</v>
      </c>
      <c r="H3946">
        <f>IF($G3946=1,SUMIFS(Registros!$F$2:$F$6000,Registros!$A$2:$A$6000,"MOV",Registros!$B$2:$B$6000,$A3946),0)</f>
        <v>0</v>
      </c>
      <c r="I3946">
        <f>IF(COUNTIFS(Registros!$A$2:$A$6000,"CS",Registros!$B$2:$B$6000,$A3946)&gt;0,1,0)</f>
        <v>1</v>
      </c>
      <c r="J3946">
        <f>IF($I3946=1,SUMIFS(Registros!$I$2:$I$6000,Registros!$A$2:$A$6000,"CS",Registros!$B$2:$B$6000,$A3946),0)</f>
        <v>49</v>
      </c>
      <c r="K3946">
        <f>IF(COUNTIFS(Winback!$K$2:$K$300,$A3946)&gt;0,1,0)</f>
        <v>0</v>
      </c>
      <c r="L3946">
        <f>IF(AND($K3946=1,LEFT($A3946,3)="WB-"),SUMIFS(Winback!$D$2:$D$300,Winback!$K$2:$K$300,$A3946),0)</f>
        <v>0</v>
      </c>
      <c r="M3946">
        <f>IF(OR($E3946=1,$G3946=1,SUMIFS(Registros!$J$2:$J$6000,Registros!$B$2:$B$6000,$A3946)&gt;0),1,0)</f>
        <v>1</v>
      </c>
      <c r="N3946">
        <f>IF($J3946&gt;0,1,IF(COUNTIFS(Registros!$A$2:$A$6000,"CS",Registros!$B$2:$B$6000,$A3946,Registros!$K$2:$K$6000,"&lt;&gt;")&gt;0,1,0))</f>
        <v>1</v>
      </c>
      <c r="O3946" t="str">
        <f t="shared" si="305"/>
        <v>CONVERGENTE</v>
      </c>
      <c r="P3946" t="str">
        <f t="shared" si="306"/>
        <v>Upgrade / más líneas</v>
      </c>
      <c r="Q3946">
        <f t="shared" si="307"/>
        <v>0</v>
      </c>
      <c r="R3946" t="str">
        <f>IFERROR(VLOOKUP($A3946,Registros!$B$2:$G$6000,6,0),IFERROR(INDEX(Winback!$C$2:$C$300,MATCH($A3946,Winback!$K$2:$K$300,0)),""))</f>
        <v>Solanye Acuña</v>
      </c>
      <c r="S3946" t="str">
        <f t="shared" si="308"/>
        <v>+CS</v>
      </c>
      <c r="T3946">
        <f t="shared" si="309"/>
        <v>1</v>
      </c>
    </row>
    <row r="3947" spans="1:20" x14ac:dyDescent="0.35">
      <c r="A3947" t="s">
        <v>19374</v>
      </c>
      <c r="B3947" t="s">
        <v>19375</v>
      </c>
      <c r="C3947" t="s">
        <v>19376</v>
      </c>
      <c r="D3947" t="s">
        <v>19377</v>
      </c>
      <c r="E3947">
        <f>IF(COUNTIFS(Registros!$A$2:$A$6000,"NP",Registros!$B$2:$B$6000,$A3947)&gt;0,1,0)</f>
        <v>0</v>
      </c>
      <c r="F3947">
        <f>IF($E3947=1,SUMIFS(Registros!$F$2:$F$6000,Registros!$A$2:$A$6000,"NP",Registros!$B$2:$B$6000,$A3947),0)</f>
        <v>0</v>
      </c>
      <c r="G3947">
        <f>IF(COUNTIFS(Registros!$A$2:$A$6000,"MOV",Registros!$B$2:$B$6000,$A3947)&gt;0,1,0)</f>
        <v>0</v>
      </c>
      <c r="H3947">
        <f>IF($G3947=1,SUMIFS(Registros!$F$2:$F$6000,Registros!$A$2:$A$6000,"MOV",Registros!$B$2:$B$6000,$A3947),0)</f>
        <v>0</v>
      </c>
      <c r="I3947">
        <f>IF(COUNTIFS(Registros!$A$2:$A$6000,"CS",Registros!$B$2:$B$6000,$A3947)&gt;0,1,0)</f>
        <v>1</v>
      </c>
      <c r="J3947">
        <f>IF($I3947=1,SUMIFS(Registros!$I$2:$I$6000,Registros!$A$2:$A$6000,"CS",Registros!$B$2:$B$6000,$A3947),0)</f>
        <v>38</v>
      </c>
      <c r="K3947">
        <f>IF(COUNTIFS(Winback!$K$2:$K$300,$A3947)&gt;0,1,0)</f>
        <v>0</v>
      </c>
      <c r="L3947">
        <f>IF(AND($K3947=1,LEFT($A3947,3)="WB-"),SUMIFS(Winback!$D$2:$D$300,Winback!$K$2:$K$300,$A3947),0)</f>
        <v>0</v>
      </c>
      <c r="M3947">
        <f>IF(OR($E3947=1,$G3947=1,SUMIFS(Registros!$J$2:$J$6000,Registros!$B$2:$B$6000,$A3947)&gt;0),1,0)</f>
        <v>1</v>
      </c>
      <c r="N3947">
        <f>IF($J3947&gt;0,1,IF(COUNTIFS(Registros!$A$2:$A$6000,"CS",Registros!$B$2:$B$6000,$A3947,Registros!$K$2:$K$6000,"&lt;&gt;")&gt;0,1,0))</f>
        <v>1</v>
      </c>
      <c r="O3947" t="str">
        <f t="shared" si="305"/>
        <v>CONVERGENTE</v>
      </c>
      <c r="P3947" t="str">
        <f t="shared" si="306"/>
        <v>Upgrade / más líneas</v>
      </c>
      <c r="Q3947">
        <f t="shared" si="307"/>
        <v>0</v>
      </c>
      <c r="R3947" t="str">
        <f>IFERROR(VLOOKUP($A3947,Registros!$B$2:$G$6000,6,0),IFERROR(INDEX(Winback!$C$2:$C$300,MATCH($A3947,Winback!$K$2:$K$300,0)),""))</f>
        <v>Lizeth Milena Gonzalez</v>
      </c>
      <c r="S3947" t="str">
        <f t="shared" si="308"/>
        <v>+CS</v>
      </c>
      <c r="T3947">
        <f t="shared" si="309"/>
        <v>1</v>
      </c>
    </row>
    <row r="3948" spans="1:20" x14ac:dyDescent="0.35">
      <c r="A3948" t="s">
        <v>19380</v>
      </c>
      <c r="B3948" t="s">
        <v>19381</v>
      </c>
      <c r="C3948" t="s">
        <v>19382</v>
      </c>
      <c r="D3948" t="s">
        <v>19383</v>
      </c>
      <c r="E3948">
        <f>IF(COUNTIFS(Registros!$A$2:$A$6000,"NP",Registros!$B$2:$B$6000,$A3948)&gt;0,1,0)</f>
        <v>0</v>
      </c>
      <c r="F3948">
        <f>IF($E3948=1,SUMIFS(Registros!$F$2:$F$6000,Registros!$A$2:$A$6000,"NP",Registros!$B$2:$B$6000,$A3948),0)</f>
        <v>0</v>
      </c>
      <c r="G3948">
        <f>IF(COUNTIFS(Registros!$A$2:$A$6000,"MOV",Registros!$B$2:$B$6000,$A3948)&gt;0,1,0)</f>
        <v>0</v>
      </c>
      <c r="H3948">
        <f>IF($G3948=1,SUMIFS(Registros!$F$2:$F$6000,Registros!$A$2:$A$6000,"MOV",Registros!$B$2:$B$6000,$A3948),0)</f>
        <v>0</v>
      </c>
      <c r="I3948">
        <f>IF(COUNTIFS(Registros!$A$2:$A$6000,"CS",Registros!$B$2:$B$6000,$A3948)&gt;0,1,0)</f>
        <v>1</v>
      </c>
      <c r="J3948">
        <f>IF($I3948=1,SUMIFS(Registros!$I$2:$I$6000,Registros!$A$2:$A$6000,"CS",Registros!$B$2:$B$6000,$A3948),0)</f>
        <v>24</v>
      </c>
      <c r="K3948">
        <f>IF(COUNTIFS(Winback!$K$2:$K$300,$A3948)&gt;0,1,0)</f>
        <v>0</v>
      </c>
      <c r="L3948">
        <f>IF(AND($K3948=1,LEFT($A3948,3)="WB-"),SUMIFS(Winback!$D$2:$D$300,Winback!$K$2:$K$300,$A3948),0)</f>
        <v>0</v>
      </c>
      <c r="M3948">
        <f>IF(OR($E3948=1,$G3948=1,SUMIFS(Registros!$J$2:$J$6000,Registros!$B$2:$B$6000,$A3948)&gt;0),1,0)</f>
        <v>1</v>
      </c>
      <c r="N3948">
        <f>IF($J3948&gt;0,1,IF(COUNTIFS(Registros!$A$2:$A$6000,"CS",Registros!$B$2:$B$6000,$A3948,Registros!$K$2:$K$6000,"&lt;&gt;")&gt;0,1,0))</f>
        <v>1</v>
      </c>
      <c r="O3948" t="str">
        <f t="shared" si="305"/>
        <v>CONVERGENTE</v>
      </c>
      <c r="P3948" t="str">
        <f t="shared" si="306"/>
        <v>Upgrade / más líneas</v>
      </c>
      <c r="Q3948">
        <f t="shared" si="307"/>
        <v>0</v>
      </c>
      <c r="R3948" t="str">
        <f>IFERROR(VLOOKUP($A3948,Registros!$B$2:$G$6000,6,0),IFERROR(INDEX(Winback!$C$2:$C$300,MATCH($A3948,Winback!$K$2:$K$300,0)),""))</f>
        <v>Maria Fernanda Rivas</v>
      </c>
      <c r="S3948" t="str">
        <f t="shared" si="308"/>
        <v>+CS</v>
      </c>
      <c r="T3948">
        <f t="shared" si="309"/>
        <v>1</v>
      </c>
    </row>
    <row r="3949" spans="1:20" x14ac:dyDescent="0.35">
      <c r="A3949" t="s">
        <v>19385</v>
      </c>
      <c r="B3949" t="s">
        <v>19386</v>
      </c>
      <c r="C3949" t="s">
        <v>19387</v>
      </c>
      <c r="D3949" t="s">
        <v>19388</v>
      </c>
      <c r="E3949">
        <f>IF(COUNTIFS(Registros!$A$2:$A$6000,"NP",Registros!$B$2:$B$6000,$A3949)&gt;0,1,0)</f>
        <v>0</v>
      </c>
      <c r="F3949">
        <f>IF($E3949=1,SUMIFS(Registros!$F$2:$F$6000,Registros!$A$2:$A$6000,"NP",Registros!$B$2:$B$6000,$A3949),0)</f>
        <v>0</v>
      </c>
      <c r="G3949">
        <f>IF(COUNTIFS(Registros!$A$2:$A$6000,"MOV",Registros!$B$2:$B$6000,$A3949)&gt;0,1,0)</f>
        <v>0</v>
      </c>
      <c r="H3949">
        <f>IF($G3949=1,SUMIFS(Registros!$F$2:$F$6000,Registros!$A$2:$A$6000,"MOV",Registros!$B$2:$B$6000,$A3949),0)</f>
        <v>0</v>
      </c>
      <c r="I3949">
        <f>IF(COUNTIFS(Registros!$A$2:$A$6000,"CS",Registros!$B$2:$B$6000,$A3949)&gt;0,1,0)</f>
        <v>1</v>
      </c>
      <c r="J3949">
        <f>IF($I3949=1,SUMIFS(Registros!$I$2:$I$6000,Registros!$A$2:$A$6000,"CS",Registros!$B$2:$B$6000,$A3949),0)</f>
        <v>37</v>
      </c>
      <c r="K3949">
        <f>IF(COUNTIFS(Winback!$K$2:$K$300,$A3949)&gt;0,1,0)</f>
        <v>0</v>
      </c>
      <c r="L3949">
        <f>IF(AND($K3949=1,LEFT($A3949,3)="WB-"),SUMIFS(Winback!$D$2:$D$300,Winback!$K$2:$K$300,$A3949),0)</f>
        <v>0</v>
      </c>
      <c r="M3949">
        <f>IF(OR($E3949=1,$G3949=1,SUMIFS(Registros!$J$2:$J$6000,Registros!$B$2:$B$6000,$A3949)&gt;0),1,0)</f>
        <v>1</v>
      </c>
      <c r="N3949">
        <f>IF($J3949&gt;0,1,IF(COUNTIFS(Registros!$A$2:$A$6000,"CS",Registros!$B$2:$B$6000,$A3949,Registros!$K$2:$K$6000,"&lt;&gt;")&gt;0,1,0))</f>
        <v>1</v>
      </c>
      <c r="O3949" t="str">
        <f t="shared" si="305"/>
        <v>CONVERGENTE</v>
      </c>
      <c r="P3949" t="str">
        <f t="shared" si="306"/>
        <v>Upgrade / más líneas</v>
      </c>
      <c r="Q3949">
        <f t="shared" si="307"/>
        <v>0</v>
      </c>
      <c r="R3949" t="str">
        <f>IFERROR(VLOOKUP($A3949,Registros!$B$2:$G$6000,6,0),IFERROR(INDEX(Winback!$C$2:$C$300,MATCH($A3949,Winback!$K$2:$K$300,0)),""))</f>
        <v>Yarelis Tulloch</v>
      </c>
      <c r="S3949" t="str">
        <f t="shared" si="308"/>
        <v>+CS</v>
      </c>
      <c r="T3949">
        <f t="shared" si="309"/>
        <v>1</v>
      </c>
    </row>
    <row r="3950" spans="1:20" x14ac:dyDescent="0.35">
      <c r="A3950" t="s">
        <v>19390</v>
      </c>
      <c r="B3950" t="s">
        <v>19391</v>
      </c>
      <c r="C3950" t="s">
        <v>19392</v>
      </c>
      <c r="D3950" t="s">
        <v>19393</v>
      </c>
      <c r="E3950">
        <f>IF(COUNTIFS(Registros!$A$2:$A$6000,"NP",Registros!$B$2:$B$6000,$A3950)&gt;0,1,0)</f>
        <v>0</v>
      </c>
      <c r="F3950">
        <f>IF($E3950=1,SUMIFS(Registros!$F$2:$F$6000,Registros!$A$2:$A$6000,"NP",Registros!$B$2:$B$6000,$A3950),0)</f>
        <v>0</v>
      </c>
      <c r="G3950">
        <f>IF(COUNTIFS(Registros!$A$2:$A$6000,"MOV",Registros!$B$2:$B$6000,$A3950)&gt;0,1,0)</f>
        <v>0</v>
      </c>
      <c r="H3950">
        <f>IF($G3950=1,SUMIFS(Registros!$F$2:$F$6000,Registros!$A$2:$A$6000,"MOV",Registros!$B$2:$B$6000,$A3950),0)</f>
        <v>0</v>
      </c>
      <c r="I3950">
        <f>IF(COUNTIFS(Registros!$A$2:$A$6000,"CS",Registros!$B$2:$B$6000,$A3950)&gt;0,1,0)</f>
        <v>1</v>
      </c>
      <c r="J3950">
        <f>IF($I3950=1,SUMIFS(Registros!$I$2:$I$6000,Registros!$A$2:$A$6000,"CS",Registros!$B$2:$B$6000,$A3950),0)</f>
        <v>22</v>
      </c>
      <c r="K3950">
        <f>IF(COUNTIFS(Winback!$K$2:$K$300,$A3950)&gt;0,1,0)</f>
        <v>0</v>
      </c>
      <c r="L3950">
        <f>IF(AND($K3950=1,LEFT($A3950,3)="WB-"),SUMIFS(Winback!$D$2:$D$300,Winback!$K$2:$K$300,$A3950),0)</f>
        <v>0</v>
      </c>
      <c r="M3950">
        <f>IF(OR($E3950=1,$G3950=1,SUMIFS(Registros!$J$2:$J$6000,Registros!$B$2:$B$6000,$A3950)&gt;0),1,0)</f>
        <v>1</v>
      </c>
      <c r="N3950">
        <f>IF($J3950&gt;0,1,IF(COUNTIFS(Registros!$A$2:$A$6000,"CS",Registros!$B$2:$B$6000,$A3950,Registros!$K$2:$K$6000,"&lt;&gt;")&gt;0,1,0))</f>
        <v>1</v>
      </c>
      <c r="O3950" t="str">
        <f t="shared" si="305"/>
        <v>CONVERGENTE</v>
      </c>
      <c r="P3950" t="str">
        <f t="shared" si="306"/>
        <v>Upgrade / más líneas</v>
      </c>
      <c r="Q3950">
        <f t="shared" si="307"/>
        <v>0</v>
      </c>
      <c r="R3950" t="str">
        <f>IFERROR(VLOOKUP($A3950,Registros!$B$2:$G$6000,6,0),IFERROR(INDEX(Winback!$C$2:$C$300,MATCH($A3950,Winback!$K$2:$K$300,0)),""))</f>
        <v>Abril Aparicio</v>
      </c>
      <c r="S3950" t="str">
        <f t="shared" si="308"/>
        <v>+CS</v>
      </c>
      <c r="T3950">
        <f t="shared" si="309"/>
        <v>1</v>
      </c>
    </row>
    <row r="3951" spans="1:20" x14ac:dyDescent="0.35">
      <c r="A3951" t="s">
        <v>19395</v>
      </c>
      <c r="B3951" t="s">
        <v>19396</v>
      </c>
      <c r="C3951" t="s">
        <v>19397</v>
      </c>
      <c r="D3951" t="s">
        <v>19398</v>
      </c>
      <c r="E3951">
        <f>IF(COUNTIFS(Registros!$A$2:$A$6000,"NP",Registros!$B$2:$B$6000,$A3951)&gt;0,1,0)</f>
        <v>0</v>
      </c>
      <c r="F3951">
        <f>IF($E3951=1,SUMIFS(Registros!$F$2:$F$6000,Registros!$A$2:$A$6000,"NP",Registros!$B$2:$B$6000,$A3951),0)</f>
        <v>0</v>
      </c>
      <c r="G3951">
        <f>IF(COUNTIFS(Registros!$A$2:$A$6000,"MOV",Registros!$B$2:$B$6000,$A3951)&gt;0,1,0)</f>
        <v>0</v>
      </c>
      <c r="H3951">
        <f>IF($G3951=1,SUMIFS(Registros!$F$2:$F$6000,Registros!$A$2:$A$6000,"MOV",Registros!$B$2:$B$6000,$A3951),0)</f>
        <v>0</v>
      </c>
      <c r="I3951">
        <f>IF(COUNTIFS(Registros!$A$2:$A$6000,"CS",Registros!$B$2:$B$6000,$A3951)&gt;0,1,0)</f>
        <v>1</v>
      </c>
      <c r="J3951">
        <f>IF($I3951=1,SUMIFS(Registros!$I$2:$I$6000,Registros!$A$2:$A$6000,"CS",Registros!$B$2:$B$6000,$A3951),0)</f>
        <v>25</v>
      </c>
      <c r="K3951">
        <f>IF(COUNTIFS(Winback!$K$2:$K$300,$A3951)&gt;0,1,0)</f>
        <v>0</v>
      </c>
      <c r="L3951">
        <f>IF(AND($K3951=1,LEFT($A3951,3)="WB-"),SUMIFS(Winback!$D$2:$D$300,Winback!$K$2:$K$300,$A3951),0)</f>
        <v>0</v>
      </c>
      <c r="M3951">
        <f>IF(OR($E3951=1,$G3951=1,SUMIFS(Registros!$J$2:$J$6000,Registros!$B$2:$B$6000,$A3951)&gt;0),1,0)</f>
        <v>1</v>
      </c>
      <c r="N3951">
        <f>IF($J3951&gt;0,1,IF(COUNTIFS(Registros!$A$2:$A$6000,"CS",Registros!$B$2:$B$6000,$A3951,Registros!$K$2:$K$6000,"&lt;&gt;")&gt;0,1,0))</f>
        <v>1</v>
      </c>
      <c r="O3951" t="str">
        <f t="shared" si="305"/>
        <v>CONVERGENTE</v>
      </c>
      <c r="P3951" t="str">
        <f t="shared" si="306"/>
        <v>Upgrade / más líneas</v>
      </c>
      <c r="Q3951">
        <f t="shared" si="307"/>
        <v>0</v>
      </c>
      <c r="R3951" t="str">
        <f>IFERROR(VLOOKUP($A3951,Registros!$B$2:$G$6000,6,0),IFERROR(INDEX(Winback!$C$2:$C$300,MATCH($A3951,Winback!$K$2:$K$300,0)),""))</f>
        <v>Yariela Galarce</v>
      </c>
      <c r="S3951" t="str">
        <f t="shared" si="308"/>
        <v>+CS</v>
      </c>
      <c r="T3951">
        <f t="shared" si="309"/>
        <v>1</v>
      </c>
    </row>
    <row r="3952" spans="1:20" x14ac:dyDescent="0.35">
      <c r="A3952" t="s">
        <v>19400</v>
      </c>
      <c r="B3952" t="s">
        <v>19401</v>
      </c>
      <c r="C3952" t="s">
        <v>19402</v>
      </c>
      <c r="D3952" t="s">
        <v>19403</v>
      </c>
      <c r="E3952">
        <f>IF(COUNTIFS(Registros!$A$2:$A$6000,"NP",Registros!$B$2:$B$6000,$A3952)&gt;0,1,0)</f>
        <v>0</v>
      </c>
      <c r="F3952">
        <f>IF($E3952=1,SUMIFS(Registros!$F$2:$F$6000,Registros!$A$2:$A$6000,"NP",Registros!$B$2:$B$6000,$A3952),0)</f>
        <v>0</v>
      </c>
      <c r="G3952">
        <f>IF(COUNTIFS(Registros!$A$2:$A$6000,"MOV",Registros!$B$2:$B$6000,$A3952)&gt;0,1,0)</f>
        <v>0</v>
      </c>
      <c r="H3952">
        <f>IF($G3952=1,SUMIFS(Registros!$F$2:$F$6000,Registros!$A$2:$A$6000,"MOV",Registros!$B$2:$B$6000,$A3952),0)</f>
        <v>0</v>
      </c>
      <c r="I3952">
        <f>IF(COUNTIFS(Registros!$A$2:$A$6000,"CS",Registros!$B$2:$B$6000,$A3952)&gt;0,1,0)</f>
        <v>1</v>
      </c>
      <c r="J3952">
        <f>IF($I3952=1,SUMIFS(Registros!$I$2:$I$6000,Registros!$A$2:$A$6000,"CS",Registros!$B$2:$B$6000,$A3952),0)</f>
        <v>72</v>
      </c>
      <c r="K3952">
        <f>IF(COUNTIFS(Winback!$K$2:$K$300,$A3952)&gt;0,1,0)</f>
        <v>0</v>
      </c>
      <c r="L3952">
        <f>IF(AND($K3952=1,LEFT($A3952,3)="WB-"),SUMIFS(Winback!$D$2:$D$300,Winback!$K$2:$K$300,$A3952),0)</f>
        <v>0</v>
      </c>
      <c r="M3952">
        <f>IF(OR($E3952=1,$G3952=1,SUMIFS(Registros!$J$2:$J$6000,Registros!$B$2:$B$6000,$A3952)&gt;0),1,0)</f>
        <v>1</v>
      </c>
      <c r="N3952">
        <f>IF($J3952&gt;0,1,IF(COUNTIFS(Registros!$A$2:$A$6000,"CS",Registros!$B$2:$B$6000,$A3952,Registros!$K$2:$K$6000,"&lt;&gt;")&gt;0,1,0))</f>
        <v>1</v>
      </c>
      <c r="O3952" t="str">
        <f t="shared" si="305"/>
        <v>CONVERGENTE</v>
      </c>
      <c r="P3952" t="str">
        <f t="shared" si="306"/>
        <v>Upgrade / más líneas</v>
      </c>
      <c r="Q3952">
        <f t="shared" si="307"/>
        <v>0</v>
      </c>
      <c r="R3952" t="str">
        <f>IFERROR(VLOOKUP($A3952,Registros!$B$2:$G$6000,6,0),IFERROR(INDEX(Winback!$C$2:$C$300,MATCH($A3952,Winback!$K$2:$K$300,0)),""))</f>
        <v>Nailyn Martinez Johnson</v>
      </c>
      <c r="S3952" t="str">
        <f t="shared" si="308"/>
        <v>+CS</v>
      </c>
      <c r="T3952">
        <f t="shared" si="309"/>
        <v>1</v>
      </c>
    </row>
    <row r="3953" spans="1:20" x14ac:dyDescent="0.35">
      <c r="A3953" t="s">
        <v>19405</v>
      </c>
      <c r="B3953" t="s">
        <v>19406</v>
      </c>
      <c r="C3953" t="s">
        <v>19407</v>
      </c>
      <c r="D3953" t="s">
        <v>19408</v>
      </c>
      <c r="E3953">
        <f>IF(COUNTIFS(Registros!$A$2:$A$6000,"NP",Registros!$B$2:$B$6000,$A3953)&gt;0,1,0)</f>
        <v>0</v>
      </c>
      <c r="F3953">
        <f>IF($E3953=1,SUMIFS(Registros!$F$2:$F$6000,Registros!$A$2:$A$6000,"NP",Registros!$B$2:$B$6000,$A3953),0)</f>
        <v>0</v>
      </c>
      <c r="G3953">
        <f>IF(COUNTIFS(Registros!$A$2:$A$6000,"MOV",Registros!$B$2:$B$6000,$A3953)&gt;0,1,0)</f>
        <v>0</v>
      </c>
      <c r="H3953">
        <f>IF($G3953=1,SUMIFS(Registros!$F$2:$F$6000,Registros!$A$2:$A$6000,"MOV",Registros!$B$2:$B$6000,$A3953),0)</f>
        <v>0</v>
      </c>
      <c r="I3953">
        <f>IF(COUNTIFS(Registros!$A$2:$A$6000,"CS",Registros!$B$2:$B$6000,$A3953)&gt;0,1,0)</f>
        <v>1</v>
      </c>
      <c r="J3953">
        <f>IF($I3953=1,SUMIFS(Registros!$I$2:$I$6000,Registros!$A$2:$A$6000,"CS",Registros!$B$2:$B$6000,$A3953),0)</f>
        <v>68</v>
      </c>
      <c r="K3953">
        <f>IF(COUNTIFS(Winback!$K$2:$K$300,$A3953)&gt;0,1,0)</f>
        <v>0</v>
      </c>
      <c r="L3953">
        <f>IF(AND($K3953=1,LEFT($A3953,3)="WB-"),SUMIFS(Winback!$D$2:$D$300,Winback!$K$2:$K$300,$A3953),0)</f>
        <v>0</v>
      </c>
      <c r="M3953">
        <f>IF(OR($E3953=1,$G3953=1,SUMIFS(Registros!$J$2:$J$6000,Registros!$B$2:$B$6000,$A3953)&gt;0),1,0)</f>
        <v>1</v>
      </c>
      <c r="N3953">
        <f>IF($J3953&gt;0,1,IF(COUNTIFS(Registros!$A$2:$A$6000,"CS",Registros!$B$2:$B$6000,$A3953,Registros!$K$2:$K$6000,"&lt;&gt;")&gt;0,1,0))</f>
        <v>1</v>
      </c>
      <c r="O3953" t="str">
        <f t="shared" si="305"/>
        <v>CONVERGENTE</v>
      </c>
      <c r="P3953" t="str">
        <f t="shared" si="306"/>
        <v>Upgrade / más líneas</v>
      </c>
      <c r="Q3953">
        <f t="shared" si="307"/>
        <v>0</v>
      </c>
      <c r="R3953" t="str">
        <f>IFERROR(VLOOKUP($A3953,Registros!$B$2:$G$6000,6,0),IFERROR(INDEX(Winback!$C$2:$C$300,MATCH($A3953,Winback!$K$2:$K$300,0)),""))</f>
        <v>iongy Gordon Ward</v>
      </c>
      <c r="S3953" t="str">
        <f t="shared" si="308"/>
        <v>+CS</v>
      </c>
      <c r="T3953">
        <f t="shared" si="309"/>
        <v>1</v>
      </c>
    </row>
    <row r="3954" spans="1:20" x14ac:dyDescent="0.35">
      <c r="A3954" t="s">
        <v>19410</v>
      </c>
      <c r="B3954" t="s">
        <v>19411</v>
      </c>
      <c r="C3954" t="s">
        <v>19412</v>
      </c>
      <c r="D3954" t="s">
        <v>19413</v>
      </c>
      <c r="E3954">
        <f>IF(COUNTIFS(Registros!$A$2:$A$6000,"NP",Registros!$B$2:$B$6000,$A3954)&gt;0,1,0)</f>
        <v>0</v>
      </c>
      <c r="F3954">
        <f>IF($E3954=1,SUMIFS(Registros!$F$2:$F$6000,Registros!$A$2:$A$6000,"NP",Registros!$B$2:$B$6000,$A3954),0)</f>
        <v>0</v>
      </c>
      <c r="G3954">
        <f>IF(COUNTIFS(Registros!$A$2:$A$6000,"MOV",Registros!$B$2:$B$6000,$A3954)&gt;0,1,0)</f>
        <v>0</v>
      </c>
      <c r="H3954">
        <f>IF($G3954=1,SUMIFS(Registros!$F$2:$F$6000,Registros!$A$2:$A$6000,"MOV",Registros!$B$2:$B$6000,$A3954),0)</f>
        <v>0</v>
      </c>
      <c r="I3954">
        <f>IF(COUNTIFS(Registros!$A$2:$A$6000,"CS",Registros!$B$2:$B$6000,$A3954)&gt;0,1,0)</f>
        <v>1</v>
      </c>
      <c r="J3954">
        <f>IF($I3954=1,SUMIFS(Registros!$I$2:$I$6000,Registros!$A$2:$A$6000,"CS",Registros!$B$2:$B$6000,$A3954),0)</f>
        <v>48</v>
      </c>
      <c r="K3954">
        <f>IF(COUNTIFS(Winback!$K$2:$K$300,$A3954)&gt;0,1,0)</f>
        <v>0</v>
      </c>
      <c r="L3954">
        <f>IF(AND($K3954=1,LEFT($A3954,3)="WB-"),SUMIFS(Winback!$D$2:$D$300,Winback!$K$2:$K$300,$A3954),0)</f>
        <v>0</v>
      </c>
      <c r="M3954">
        <f>IF(OR($E3954=1,$G3954=1,SUMIFS(Registros!$J$2:$J$6000,Registros!$B$2:$B$6000,$A3954)&gt;0),1,0)</f>
        <v>1</v>
      </c>
      <c r="N3954">
        <f>IF($J3954&gt;0,1,IF(COUNTIFS(Registros!$A$2:$A$6000,"CS",Registros!$B$2:$B$6000,$A3954,Registros!$K$2:$K$6000,"&lt;&gt;")&gt;0,1,0))</f>
        <v>1</v>
      </c>
      <c r="O3954" t="str">
        <f t="shared" si="305"/>
        <v>CONVERGENTE</v>
      </c>
      <c r="P3954" t="str">
        <f t="shared" si="306"/>
        <v>Upgrade / más líneas</v>
      </c>
      <c r="Q3954">
        <f t="shared" si="307"/>
        <v>0</v>
      </c>
      <c r="R3954" t="str">
        <f>IFERROR(VLOOKUP($A3954,Registros!$B$2:$G$6000,6,0),IFERROR(INDEX(Winback!$C$2:$C$300,MATCH($A3954,Winback!$K$2:$K$300,0)),""))</f>
        <v>Keisy Vargas</v>
      </c>
      <c r="S3954" t="str">
        <f t="shared" si="308"/>
        <v>+CS</v>
      </c>
      <c r="T3954">
        <f t="shared" si="309"/>
        <v>1</v>
      </c>
    </row>
    <row r="3955" spans="1:20" x14ac:dyDescent="0.35">
      <c r="A3955" t="s">
        <v>19415</v>
      </c>
      <c r="B3955" t="s">
        <v>19416</v>
      </c>
      <c r="C3955" t="s">
        <v>19417</v>
      </c>
      <c r="D3955" t="s">
        <v>19418</v>
      </c>
      <c r="E3955">
        <f>IF(COUNTIFS(Registros!$A$2:$A$6000,"NP",Registros!$B$2:$B$6000,$A3955)&gt;0,1,0)</f>
        <v>0</v>
      </c>
      <c r="F3955">
        <f>IF($E3955=1,SUMIFS(Registros!$F$2:$F$6000,Registros!$A$2:$A$6000,"NP",Registros!$B$2:$B$6000,$A3955),0)</f>
        <v>0</v>
      </c>
      <c r="G3955">
        <f>IF(COUNTIFS(Registros!$A$2:$A$6000,"MOV",Registros!$B$2:$B$6000,$A3955)&gt;0,1,0)</f>
        <v>0</v>
      </c>
      <c r="H3955">
        <f>IF($G3955=1,SUMIFS(Registros!$F$2:$F$6000,Registros!$A$2:$A$6000,"MOV",Registros!$B$2:$B$6000,$A3955),0)</f>
        <v>0</v>
      </c>
      <c r="I3955">
        <f>IF(COUNTIFS(Registros!$A$2:$A$6000,"CS",Registros!$B$2:$B$6000,$A3955)&gt;0,1,0)</f>
        <v>1</v>
      </c>
      <c r="J3955">
        <f>IF($I3955=1,SUMIFS(Registros!$I$2:$I$6000,Registros!$A$2:$A$6000,"CS",Registros!$B$2:$B$6000,$A3955),0)</f>
        <v>22</v>
      </c>
      <c r="K3955">
        <f>IF(COUNTIFS(Winback!$K$2:$K$300,$A3955)&gt;0,1,0)</f>
        <v>0</v>
      </c>
      <c r="L3955">
        <f>IF(AND($K3955=1,LEFT($A3955,3)="WB-"),SUMIFS(Winback!$D$2:$D$300,Winback!$K$2:$K$300,$A3955),0)</f>
        <v>0</v>
      </c>
      <c r="M3955">
        <f>IF(OR($E3955=1,$G3955=1,SUMIFS(Registros!$J$2:$J$6000,Registros!$B$2:$B$6000,$A3955)&gt;0),1,0)</f>
        <v>1</v>
      </c>
      <c r="N3955">
        <f>IF($J3955&gt;0,1,IF(COUNTIFS(Registros!$A$2:$A$6000,"CS",Registros!$B$2:$B$6000,$A3955,Registros!$K$2:$K$6000,"&lt;&gt;")&gt;0,1,0))</f>
        <v>1</v>
      </c>
      <c r="O3955" t="str">
        <f t="shared" si="305"/>
        <v>CONVERGENTE</v>
      </c>
      <c r="P3955" t="str">
        <f t="shared" si="306"/>
        <v>Upgrade / más líneas</v>
      </c>
      <c r="Q3955">
        <f t="shared" si="307"/>
        <v>0</v>
      </c>
      <c r="R3955" t="str">
        <f>IFERROR(VLOOKUP($A3955,Registros!$B$2:$G$6000,6,0),IFERROR(INDEX(Winback!$C$2:$C$300,MATCH($A3955,Winback!$K$2:$K$300,0)),""))</f>
        <v>Karla Mc Intryre</v>
      </c>
      <c r="S3955" t="str">
        <f t="shared" si="308"/>
        <v>+CS</v>
      </c>
      <c r="T3955">
        <f t="shared" si="309"/>
        <v>1</v>
      </c>
    </row>
    <row r="3956" spans="1:20" x14ac:dyDescent="0.35">
      <c r="A3956" t="s">
        <v>19420</v>
      </c>
      <c r="B3956" t="s">
        <v>19421</v>
      </c>
      <c r="C3956" t="s">
        <v>19422</v>
      </c>
      <c r="D3956" t="s">
        <v>19423</v>
      </c>
      <c r="E3956">
        <f>IF(COUNTIFS(Registros!$A$2:$A$6000,"NP",Registros!$B$2:$B$6000,$A3956)&gt;0,1,0)</f>
        <v>0</v>
      </c>
      <c r="F3956">
        <f>IF($E3956=1,SUMIFS(Registros!$F$2:$F$6000,Registros!$A$2:$A$6000,"NP",Registros!$B$2:$B$6000,$A3956),0)</f>
        <v>0</v>
      </c>
      <c r="G3956">
        <f>IF(COUNTIFS(Registros!$A$2:$A$6000,"MOV",Registros!$B$2:$B$6000,$A3956)&gt;0,1,0)</f>
        <v>0</v>
      </c>
      <c r="H3956">
        <f>IF($G3956=1,SUMIFS(Registros!$F$2:$F$6000,Registros!$A$2:$A$6000,"MOV",Registros!$B$2:$B$6000,$A3956),0)</f>
        <v>0</v>
      </c>
      <c r="I3956">
        <f>IF(COUNTIFS(Registros!$A$2:$A$6000,"CS",Registros!$B$2:$B$6000,$A3956)&gt;0,1,0)</f>
        <v>1</v>
      </c>
      <c r="J3956">
        <f>IF($I3956=1,SUMIFS(Registros!$I$2:$I$6000,Registros!$A$2:$A$6000,"CS",Registros!$B$2:$B$6000,$A3956),0)</f>
        <v>29</v>
      </c>
      <c r="K3956">
        <f>IF(COUNTIFS(Winback!$K$2:$K$300,$A3956)&gt;0,1,0)</f>
        <v>0</v>
      </c>
      <c r="L3956">
        <f>IF(AND($K3956=1,LEFT($A3956,3)="WB-"),SUMIFS(Winback!$D$2:$D$300,Winback!$K$2:$K$300,$A3956),0)</f>
        <v>0</v>
      </c>
      <c r="M3956">
        <f>IF(OR($E3956=1,$G3956=1,SUMIFS(Registros!$J$2:$J$6000,Registros!$B$2:$B$6000,$A3956)&gt;0),1,0)</f>
        <v>1</v>
      </c>
      <c r="N3956">
        <f>IF($J3956&gt;0,1,IF(COUNTIFS(Registros!$A$2:$A$6000,"CS",Registros!$B$2:$B$6000,$A3956,Registros!$K$2:$K$6000,"&lt;&gt;")&gt;0,1,0))</f>
        <v>1</v>
      </c>
      <c r="O3956" t="str">
        <f t="shared" si="305"/>
        <v>CONVERGENTE</v>
      </c>
      <c r="P3956" t="str">
        <f t="shared" si="306"/>
        <v>Upgrade / más líneas</v>
      </c>
      <c r="Q3956">
        <f t="shared" si="307"/>
        <v>0</v>
      </c>
      <c r="R3956" t="str">
        <f>IFERROR(VLOOKUP($A3956,Registros!$B$2:$G$6000,6,0),IFERROR(INDEX(Winback!$C$2:$C$300,MATCH($A3956,Winback!$K$2:$K$300,0)),""))</f>
        <v>Solanye Acuña</v>
      </c>
      <c r="S3956" t="str">
        <f t="shared" si="308"/>
        <v>+CS</v>
      </c>
      <c r="T3956">
        <f t="shared" si="309"/>
        <v>1</v>
      </c>
    </row>
    <row r="3957" spans="1:20" x14ac:dyDescent="0.35">
      <c r="A3957" t="s">
        <v>19425</v>
      </c>
      <c r="B3957" t="s">
        <v>19426</v>
      </c>
      <c r="C3957" t="s">
        <v>19427</v>
      </c>
      <c r="D3957" t="s">
        <v>19428</v>
      </c>
      <c r="E3957">
        <f>IF(COUNTIFS(Registros!$A$2:$A$6000,"NP",Registros!$B$2:$B$6000,$A3957)&gt;0,1,0)</f>
        <v>0</v>
      </c>
      <c r="F3957">
        <f>IF($E3957=1,SUMIFS(Registros!$F$2:$F$6000,Registros!$A$2:$A$6000,"NP",Registros!$B$2:$B$6000,$A3957),0)</f>
        <v>0</v>
      </c>
      <c r="G3957">
        <f>IF(COUNTIFS(Registros!$A$2:$A$6000,"MOV",Registros!$B$2:$B$6000,$A3957)&gt;0,1,0)</f>
        <v>0</v>
      </c>
      <c r="H3957">
        <f>IF($G3957=1,SUMIFS(Registros!$F$2:$F$6000,Registros!$A$2:$A$6000,"MOV",Registros!$B$2:$B$6000,$A3957),0)</f>
        <v>0</v>
      </c>
      <c r="I3957">
        <f>IF(COUNTIFS(Registros!$A$2:$A$6000,"CS",Registros!$B$2:$B$6000,$A3957)&gt;0,1,0)</f>
        <v>1</v>
      </c>
      <c r="J3957">
        <f>IF($I3957=1,SUMIFS(Registros!$I$2:$I$6000,Registros!$A$2:$A$6000,"CS",Registros!$B$2:$B$6000,$A3957),0)</f>
        <v>57</v>
      </c>
      <c r="K3957">
        <f>IF(COUNTIFS(Winback!$K$2:$K$300,$A3957)&gt;0,1,0)</f>
        <v>0</v>
      </c>
      <c r="L3957">
        <f>IF(AND($K3957=1,LEFT($A3957,3)="WB-"),SUMIFS(Winback!$D$2:$D$300,Winback!$K$2:$K$300,$A3957),0)</f>
        <v>0</v>
      </c>
      <c r="M3957">
        <f>IF(OR($E3957=1,$G3957=1,SUMIFS(Registros!$J$2:$J$6000,Registros!$B$2:$B$6000,$A3957)&gt;0),1,0)</f>
        <v>1</v>
      </c>
      <c r="N3957">
        <f>IF($J3957&gt;0,1,IF(COUNTIFS(Registros!$A$2:$A$6000,"CS",Registros!$B$2:$B$6000,$A3957,Registros!$K$2:$K$6000,"&lt;&gt;")&gt;0,1,0))</f>
        <v>1</v>
      </c>
      <c r="O3957" t="str">
        <f t="shared" si="305"/>
        <v>CONVERGENTE</v>
      </c>
      <c r="P3957" t="str">
        <f t="shared" si="306"/>
        <v>Upgrade / más líneas</v>
      </c>
      <c r="Q3957">
        <f t="shared" si="307"/>
        <v>0</v>
      </c>
      <c r="R3957" t="str">
        <f>IFERROR(VLOOKUP($A3957,Registros!$B$2:$G$6000,6,0),IFERROR(INDEX(Winback!$C$2:$C$300,MATCH($A3957,Winback!$K$2:$K$300,0)),""))</f>
        <v>Michelle Zambrano</v>
      </c>
      <c r="S3957" t="str">
        <f t="shared" si="308"/>
        <v>+CS</v>
      </c>
      <c r="T3957">
        <f t="shared" si="309"/>
        <v>1</v>
      </c>
    </row>
    <row r="3958" spans="1:20" x14ac:dyDescent="0.35">
      <c r="A3958" t="s">
        <v>19430</v>
      </c>
      <c r="B3958" t="s">
        <v>19431</v>
      </c>
      <c r="C3958" t="s">
        <v>19427</v>
      </c>
      <c r="D3958" t="s">
        <v>19428</v>
      </c>
      <c r="E3958">
        <f>IF(COUNTIFS(Registros!$A$2:$A$6000,"NP",Registros!$B$2:$B$6000,$A3958)&gt;0,1,0)</f>
        <v>0</v>
      </c>
      <c r="F3958">
        <f>IF($E3958=1,SUMIFS(Registros!$F$2:$F$6000,Registros!$A$2:$A$6000,"NP",Registros!$B$2:$B$6000,$A3958),0)</f>
        <v>0</v>
      </c>
      <c r="G3958">
        <f>IF(COUNTIFS(Registros!$A$2:$A$6000,"MOV",Registros!$B$2:$B$6000,$A3958)&gt;0,1,0)</f>
        <v>0</v>
      </c>
      <c r="H3958">
        <f>IF($G3958=1,SUMIFS(Registros!$F$2:$F$6000,Registros!$A$2:$A$6000,"MOV",Registros!$B$2:$B$6000,$A3958),0)</f>
        <v>0</v>
      </c>
      <c r="I3958">
        <f>IF(COUNTIFS(Registros!$A$2:$A$6000,"CS",Registros!$B$2:$B$6000,$A3958)&gt;0,1,0)</f>
        <v>1</v>
      </c>
      <c r="J3958">
        <f>IF($I3958=1,SUMIFS(Registros!$I$2:$I$6000,Registros!$A$2:$A$6000,"CS",Registros!$B$2:$B$6000,$A3958),0)</f>
        <v>47</v>
      </c>
      <c r="K3958">
        <f>IF(COUNTIFS(Winback!$K$2:$K$300,$A3958)&gt;0,1,0)</f>
        <v>0</v>
      </c>
      <c r="L3958">
        <f>IF(AND($K3958=1,LEFT($A3958,3)="WB-"),SUMIFS(Winback!$D$2:$D$300,Winback!$K$2:$K$300,$A3958),0)</f>
        <v>0</v>
      </c>
      <c r="M3958">
        <f>IF(OR($E3958=1,$G3958=1,SUMIFS(Registros!$J$2:$J$6000,Registros!$B$2:$B$6000,$A3958)&gt;0),1,0)</f>
        <v>1</v>
      </c>
      <c r="N3958">
        <f>IF($J3958&gt;0,1,IF(COUNTIFS(Registros!$A$2:$A$6000,"CS",Registros!$B$2:$B$6000,$A3958,Registros!$K$2:$K$6000,"&lt;&gt;")&gt;0,1,0))</f>
        <v>1</v>
      </c>
      <c r="O3958" t="str">
        <f t="shared" si="305"/>
        <v>CONVERGENTE</v>
      </c>
      <c r="P3958" t="str">
        <f t="shared" si="306"/>
        <v>Upgrade / más líneas</v>
      </c>
      <c r="Q3958">
        <f t="shared" si="307"/>
        <v>0</v>
      </c>
      <c r="R3958" t="str">
        <f>IFERROR(VLOOKUP($A3958,Registros!$B$2:$G$6000,6,0),IFERROR(INDEX(Winback!$C$2:$C$300,MATCH($A3958,Winback!$K$2:$K$300,0)),""))</f>
        <v>Lizeth Milena Gonzalez</v>
      </c>
      <c r="S3958" t="str">
        <f t="shared" si="308"/>
        <v>+CS</v>
      </c>
      <c r="T3958">
        <f t="shared" si="309"/>
        <v>1</v>
      </c>
    </row>
    <row r="3959" spans="1:20" x14ac:dyDescent="0.35">
      <c r="A3959" t="s">
        <v>19433</v>
      </c>
      <c r="B3959" t="s">
        <v>19434</v>
      </c>
      <c r="C3959" t="s">
        <v>19435</v>
      </c>
      <c r="D3959" t="s">
        <v>19436</v>
      </c>
      <c r="E3959">
        <f>IF(COUNTIFS(Registros!$A$2:$A$6000,"NP",Registros!$B$2:$B$6000,$A3959)&gt;0,1,0)</f>
        <v>0</v>
      </c>
      <c r="F3959">
        <f>IF($E3959=1,SUMIFS(Registros!$F$2:$F$6000,Registros!$A$2:$A$6000,"NP",Registros!$B$2:$B$6000,$A3959),0)</f>
        <v>0</v>
      </c>
      <c r="G3959">
        <f>IF(COUNTIFS(Registros!$A$2:$A$6000,"MOV",Registros!$B$2:$B$6000,$A3959)&gt;0,1,0)</f>
        <v>0</v>
      </c>
      <c r="H3959">
        <f>IF($G3959=1,SUMIFS(Registros!$F$2:$F$6000,Registros!$A$2:$A$6000,"MOV",Registros!$B$2:$B$6000,$A3959),0)</f>
        <v>0</v>
      </c>
      <c r="I3959">
        <f>IF(COUNTIFS(Registros!$A$2:$A$6000,"CS",Registros!$B$2:$B$6000,$A3959)&gt;0,1,0)</f>
        <v>1</v>
      </c>
      <c r="J3959">
        <f>IF($I3959=1,SUMIFS(Registros!$I$2:$I$6000,Registros!$A$2:$A$6000,"CS",Registros!$B$2:$B$6000,$A3959),0)</f>
        <v>41</v>
      </c>
      <c r="K3959">
        <f>IF(COUNTIFS(Winback!$K$2:$K$300,$A3959)&gt;0,1,0)</f>
        <v>0</v>
      </c>
      <c r="L3959">
        <f>IF(AND($K3959=1,LEFT($A3959,3)="WB-"),SUMIFS(Winback!$D$2:$D$300,Winback!$K$2:$K$300,$A3959),0)</f>
        <v>0</v>
      </c>
      <c r="M3959">
        <f>IF(OR($E3959=1,$G3959=1,SUMIFS(Registros!$J$2:$J$6000,Registros!$B$2:$B$6000,$A3959)&gt;0),1,0)</f>
        <v>1</v>
      </c>
      <c r="N3959">
        <f>IF($J3959&gt;0,1,IF(COUNTIFS(Registros!$A$2:$A$6000,"CS",Registros!$B$2:$B$6000,$A3959,Registros!$K$2:$K$6000,"&lt;&gt;")&gt;0,1,0))</f>
        <v>1</v>
      </c>
      <c r="O3959" t="str">
        <f t="shared" si="305"/>
        <v>CONVERGENTE</v>
      </c>
      <c r="P3959" t="str">
        <f t="shared" si="306"/>
        <v>Upgrade / más líneas</v>
      </c>
      <c r="Q3959">
        <f t="shared" si="307"/>
        <v>0</v>
      </c>
      <c r="R3959" t="str">
        <f>IFERROR(VLOOKUP($A3959,Registros!$B$2:$G$6000,6,0),IFERROR(INDEX(Winback!$C$2:$C$300,MATCH($A3959,Winback!$K$2:$K$300,0)),""))</f>
        <v>Maria Fernanda Rivas</v>
      </c>
      <c r="S3959" t="str">
        <f t="shared" si="308"/>
        <v>+CS</v>
      </c>
      <c r="T3959">
        <f t="shared" si="309"/>
        <v>1</v>
      </c>
    </row>
    <row r="3960" spans="1:20" x14ac:dyDescent="0.35">
      <c r="A3960" t="s">
        <v>19438</v>
      </c>
      <c r="B3960" t="s">
        <v>19439</v>
      </c>
      <c r="C3960" t="s">
        <v>19440</v>
      </c>
      <c r="D3960" t="s">
        <v>19441</v>
      </c>
      <c r="E3960">
        <f>IF(COUNTIFS(Registros!$A$2:$A$6000,"NP",Registros!$B$2:$B$6000,$A3960)&gt;0,1,0)</f>
        <v>0</v>
      </c>
      <c r="F3960">
        <f>IF($E3960=1,SUMIFS(Registros!$F$2:$F$6000,Registros!$A$2:$A$6000,"NP",Registros!$B$2:$B$6000,$A3960),0)</f>
        <v>0</v>
      </c>
      <c r="G3960">
        <f>IF(COUNTIFS(Registros!$A$2:$A$6000,"MOV",Registros!$B$2:$B$6000,$A3960)&gt;0,1,0)</f>
        <v>0</v>
      </c>
      <c r="H3960">
        <f>IF($G3960=1,SUMIFS(Registros!$F$2:$F$6000,Registros!$A$2:$A$6000,"MOV",Registros!$B$2:$B$6000,$A3960),0)</f>
        <v>0</v>
      </c>
      <c r="I3960">
        <f>IF(COUNTIFS(Registros!$A$2:$A$6000,"CS",Registros!$B$2:$B$6000,$A3960)&gt;0,1,0)</f>
        <v>1</v>
      </c>
      <c r="J3960">
        <f>IF($I3960=1,SUMIFS(Registros!$I$2:$I$6000,Registros!$A$2:$A$6000,"CS",Registros!$B$2:$B$6000,$A3960),0)</f>
        <v>22</v>
      </c>
      <c r="K3960">
        <f>IF(COUNTIFS(Winback!$K$2:$K$300,$A3960)&gt;0,1,0)</f>
        <v>0</v>
      </c>
      <c r="L3960">
        <f>IF(AND($K3960=1,LEFT($A3960,3)="WB-"),SUMIFS(Winback!$D$2:$D$300,Winback!$K$2:$K$300,$A3960),0)</f>
        <v>0</v>
      </c>
      <c r="M3960">
        <f>IF(OR($E3960=1,$G3960=1,SUMIFS(Registros!$J$2:$J$6000,Registros!$B$2:$B$6000,$A3960)&gt;0),1,0)</f>
        <v>1</v>
      </c>
      <c r="N3960">
        <f>IF($J3960&gt;0,1,IF(COUNTIFS(Registros!$A$2:$A$6000,"CS",Registros!$B$2:$B$6000,$A3960,Registros!$K$2:$K$6000,"&lt;&gt;")&gt;0,1,0))</f>
        <v>1</v>
      </c>
      <c r="O3960" t="str">
        <f t="shared" si="305"/>
        <v>CONVERGENTE</v>
      </c>
      <c r="P3960" t="str">
        <f t="shared" si="306"/>
        <v>Upgrade / más líneas</v>
      </c>
      <c r="Q3960">
        <f t="shared" si="307"/>
        <v>0</v>
      </c>
      <c r="R3960" t="str">
        <f>IFERROR(VLOOKUP($A3960,Registros!$B$2:$G$6000,6,0),IFERROR(INDEX(Winback!$C$2:$C$300,MATCH($A3960,Winback!$K$2:$K$300,0)),""))</f>
        <v>Yarelis Tulloch</v>
      </c>
      <c r="S3960" t="str">
        <f t="shared" si="308"/>
        <v>+CS</v>
      </c>
      <c r="T3960">
        <f t="shared" si="309"/>
        <v>1</v>
      </c>
    </row>
    <row r="3961" spans="1:20" x14ac:dyDescent="0.35">
      <c r="A3961" t="s">
        <v>19443</v>
      </c>
      <c r="B3961" t="s">
        <v>19444</v>
      </c>
      <c r="C3961" t="s">
        <v>19445</v>
      </c>
      <c r="D3961" t="s">
        <v>19446</v>
      </c>
      <c r="E3961">
        <f>IF(COUNTIFS(Registros!$A$2:$A$6000,"NP",Registros!$B$2:$B$6000,$A3961)&gt;0,1,0)</f>
        <v>0</v>
      </c>
      <c r="F3961">
        <f>IF($E3961=1,SUMIFS(Registros!$F$2:$F$6000,Registros!$A$2:$A$6000,"NP",Registros!$B$2:$B$6000,$A3961),0)</f>
        <v>0</v>
      </c>
      <c r="G3961">
        <f>IF(COUNTIFS(Registros!$A$2:$A$6000,"MOV",Registros!$B$2:$B$6000,$A3961)&gt;0,1,0)</f>
        <v>0</v>
      </c>
      <c r="H3961">
        <f>IF($G3961=1,SUMIFS(Registros!$F$2:$F$6000,Registros!$A$2:$A$6000,"MOV",Registros!$B$2:$B$6000,$A3961),0)</f>
        <v>0</v>
      </c>
      <c r="I3961">
        <f>IF(COUNTIFS(Registros!$A$2:$A$6000,"CS",Registros!$B$2:$B$6000,$A3961)&gt;0,1,0)</f>
        <v>1</v>
      </c>
      <c r="J3961">
        <f>IF($I3961=1,SUMIFS(Registros!$I$2:$I$6000,Registros!$A$2:$A$6000,"CS",Registros!$B$2:$B$6000,$A3961),0)</f>
        <v>35</v>
      </c>
      <c r="K3961">
        <f>IF(COUNTIFS(Winback!$K$2:$K$300,$A3961)&gt;0,1,0)</f>
        <v>0</v>
      </c>
      <c r="L3961">
        <f>IF(AND($K3961=1,LEFT($A3961,3)="WB-"),SUMIFS(Winback!$D$2:$D$300,Winback!$K$2:$K$300,$A3961),0)</f>
        <v>0</v>
      </c>
      <c r="M3961">
        <f>IF(OR($E3961=1,$G3961=1,SUMIFS(Registros!$J$2:$J$6000,Registros!$B$2:$B$6000,$A3961)&gt;0),1,0)</f>
        <v>1</v>
      </c>
      <c r="N3961">
        <f>IF($J3961&gt;0,1,IF(COUNTIFS(Registros!$A$2:$A$6000,"CS",Registros!$B$2:$B$6000,$A3961,Registros!$K$2:$K$6000,"&lt;&gt;")&gt;0,1,0))</f>
        <v>1</v>
      </c>
      <c r="O3961" t="str">
        <f t="shared" si="305"/>
        <v>CONVERGENTE</v>
      </c>
      <c r="P3961" t="str">
        <f t="shared" si="306"/>
        <v>Upgrade / más líneas</v>
      </c>
      <c r="Q3961">
        <f t="shared" si="307"/>
        <v>0</v>
      </c>
      <c r="R3961" t="str">
        <f>IFERROR(VLOOKUP($A3961,Registros!$B$2:$G$6000,6,0),IFERROR(INDEX(Winback!$C$2:$C$300,MATCH($A3961,Winback!$K$2:$K$300,0)),""))</f>
        <v>Abril Aparicio</v>
      </c>
      <c r="S3961" t="str">
        <f t="shared" si="308"/>
        <v>+CS</v>
      </c>
      <c r="T3961">
        <f t="shared" si="309"/>
        <v>1</v>
      </c>
    </row>
    <row r="3962" spans="1:20" x14ac:dyDescent="0.35">
      <c r="A3962" t="s">
        <v>19448</v>
      </c>
      <c r="B3962" t="s">
        <v>19449</v>
      </c>
      <c r="C3962" t="s">
        <v>19450</v>
      </c>
      <c r="D3962" t="s">
        <v>19451</v>
      </c>
      <c r="E3962">
        <f>IF(COUNTIFS(Registros!$A$2:$A$6000,"NP",Registros!$B$2:$B$6000,$A3962)&gt;0,1,0)</f>
        <v>0</v>
      </c>
      <c r="F3962">
        <f>IF($E3962=1,SUMIFS(Registros!$F$2:$F$6000,Registros!$A$2:$A$6000,"NP",Registros!$B$2:$B$6000,$A3962),0)</f>
        <v>0</v>
      </c>
      <c r="G3962">
        <f>IF(COUNTIFS(Registros!$A$2:$A$6000,"MOV",Registros!$B$2:$B$6000,$A3962)&gt;0,1,0)</f>
        <v>0</v>
      </c>
      <c r="H3962">
        <f>IF($G3962=1,SUMIFS(Registros!$F$2:$F$6000,Registros!$A$2:$A$6000,"MOV",Registros!$B$2:$B$6000,$A3962),0)</f>
        <v>0</v>
      </c>
      <c r="I3962">
        <f>IF(COUNTIFS(Registros!$A$2:$A$6000,"CS",Registros!$B$2:$B$6000,$A3962)&gt;0,1,0)</f>
        <v>1</v>
      </c>
      <c r="J3962">
        <f>IF($I3962=1,SUMIFS(Registros!$I$2:$I$6000,Registros!$A$2:$A$6000,"CS",Registros!$B$2:$B$6000,$A3962),0)</f>
        <v>39</v>
      </c>
      <c r="K3962">
        <f>IF(COUNTIFS(Winback!$K$2:$K$300,$A3962)&gt;0,1,0)</f>
        <v>0</v>
      </c>
      <c r="L3962">
        <f>IF(AND($K3962=1,LEFT($A3962,3)="WB-"),SUMIFS(Winback!$D$2:$D$300,Winback!$K$2:$K$300,$A3962),0)</f>
        <v>0</v>
      </c>
      <c r="M3962">
        <f>IF(OR($E3962=1,$G3962=1,SUMIFS(Registros!$J$2:$J$6000,Registros!$B$2:$B$6000,$A3962)&gt;0),1,0)</f>
        <v>1</v>
      </c>
      <c r="N3962">
        <f>IF($J3962&gt;0,1,IF(COUNTIFS(Registros!$A$2:$A$6000,"CS",Registros!$B$2:$B$6000,$A3962,Registros!$K$2:$K$6000,"&lt;&gt;")&gt;0,1,0))</f>
        <v>1</v>
      </c>
      <c r="O3962" t="str">
        <f t="shared" si="305"/>
        <v>CONVERGENTE</v>
      </c>
      <c r="P3962" t="str">
        <f t="shared" si="306"/>
        <v>Upgrade / más líneas</v>
      </c>
      <c r="Q3962">
        <f t="shared" si="307"/>
        <v>0</v>
      </c>
      <c r="R3962" t="str">
        <f>IFERROR(VLOOKUP($A3962,Registros!$B$2:$G$6000,6,0),IFERROR(INDEX(Winback!$C$2:$C$300,MATCH($A3962,Winback!$K$2:$K$300,0)),""))</f>
        <v>Yariela Galarce</v>
      </c>
      <c r="S3962" t="str">
        <f t="shared" si="308"/>
        <v>+CS</v>
      </c>
      <c r="T3962">
        <f t="shared" si="309"/>
        <v>1</v>
      </c>
    </row>
    <row r="3963" spans="1:20" x14ac:dyDescent="0.35">
      <c r="A3963" t="s">
        <v>19453</v>
      </c>
      <c r="B3963" t="s">
        <v>19454</v>
      </c>
      <c r="C3963" t="s">
        <v>19455</v>
      </c>
      <c r="D3963" t="s">
        <v>19456</v>
      </c>
      <c r="E3963">
        <f>IF(COUNTIFS(Registros!$A$2:$A$6000,"NP",Registros!$B$2:$B$6000,$A3963)&gt;0,1,0)</f>
        <v>0</v>
      </c>
      <c r="F3963">
        <f>IF($E3963=1,SUMIFS(Registros!$F$2:$F$6000,Registros!$A$2:$A$6000,"NP",Registros!$B$2:$B$6000,$A3963),0)</f>
        <v>0</v>
      </c>
      <c r="G3963">
        <f>IF(COUNTIFS(Registros!$A$2:$A$6000,"MOV",Registros!$B$2:$B$6000,$A3963)&gt;0,1,0)</f>
        <v>0</v>
      </c>
      <c r="H3963">
        <f>IF($G3963=1,SUMIFS(Registros!$F$2:$F$6000,Registros!$A$2:$A$6000,"MOV",Registros!$B$2:$B$6000,$A3963),0)</f>
        <v>0</v>
      </c>
      <c r="I3963">
        <f>IF(COUNTIFS(Registros!$A$2:$A$6000,"CS",Registros!$B$2:$B$6000,$A3963)&gt;0,1,0)</f>
        <v>1</v>
      </c>
      <c r="J3963">
        <f>IF($I3963=1,SUMIFS(Registros!$I$2:$I$6000,Registros!$A$2:$A$6000,"CS",Registros!$B$2:$B$6000,$A3963),0)</f>
        <v>37</v>
      </c>
      <c r="K3963">
        <f>IF(COUNTIFS(Winback!$K$2:$K$300,$A3963)&gt;0,1,0)</f>
        <v>0</v>
      </c>
      <c r="L3963">
        <f>IF(AND($K3963=1,LEFT($A3963,3)="WB-"),SUMIFS(Winback!$D$2:$D$300,Winback!$K$2:$K$300,$A3963),0)</f>
        <v>0</v>
      </c>
      <c r="M3963">
        <f>IF(OR($E3963=1,$G3963=1,SUMIFS(Registros!$J$2:$J$6000,Registros!$B$2:$B$6000,$A3963)&gt;0),1,0)</f>
        <v>1</v>
      </c>
      <c r="N3963">
        <f>IF($J3963&gt;0,1,IF(COUNTIFS(Registros!$A$2:$A$6000,"CS",Registros!$B$2:$B$6000,$A3963,Registros!$K$2:$K$6000,"&lt;&gt;")&gt;0,1,0))</f>
        <v>1</v>
      </c>
      <c r="O3963" t="str">
        <f t="shared" si="305"/>
        <v>CONVERGENTE</v>
      </c>
      <c r="P3963" t="str">
        <f t="shared" si="306"/>
        <v>Upgrade / más líneas</v>
      </c>
      <c r="Q3963">
        <f t="shared" si="307"/>
        <v>0</v>
      </c>
      <c r="R3963" t="str">
        <f>IFERROR(VLOOKUP($A3963,Registros!$B$2:$G$6000,6,0),IFERROR(INDEX(Winback!$C$2:$C$300,MATCH($A3963,Winback!$K$2:$K$300,0)),""))</f>
        <v>Nailyn Martinez Johnson</v>
      </c>
      <c r="S3963" t="str">
        <f t="shared" si="308"/>
        <v>+CS</v>
      </c>
      <c r="T3963">
        <f t="shared" si="309"/>
        <v>1</v>
      </c>
    </row>
    <row r="3964" spans="1:20" x14ac:dyDescent="0.35">
      <c r="A3964" t="s">
        <v>19458</v>
      </c>
      <c r="B3964" t="s">
        <v>19459</v>
      </c>
      <c r="C3964" t="s">
        <v>19460</v>
      </c>
      <c r="D3964" t="s">
        <v>19461</v>
      </c>
      <c r="E3964">
        <f>IF(COUNTIFS(Registros!$A$2:$A$6000,"NP",Registros!$B$2:$B$6000,$A3964)&gt;0,1,0)</f>
        <v>0</v>
      </c>
      <c r="F3964">
        <f>IF($E3964=1,SUMIFS(Registros!$F$2:$F$6000,Registros!$A$2:$A$6000,"NP",Registros!$B$2:$B$6000,$A3964),0)</f>
        <v>0</v>
      </c>
      <c r="G3964">
        <f>IF(COUNTIFS(Registros!$A$2:$A$6000,"MOV",Registros!$B$2:$B$6000,$A3964)&gt;0,1,0)</f>
        <v>0</v>
      </c>
      <c r="H3964">
        <f>IF($G3964=1,SUMIFS(Registros!$F$2:$F$6000,Registros!$A$2:$A$6000,"MOV",Registros!$B$2:$B$6000,$A3964),0)</f>
        <v>0</v>
      </c>
      <c r="I3964">
        <f>IF(COUNTIFS(Registros!$A$2:$A$6000,"CS",Registros!$B$2:$B$6000,$A3964)&gt;0,1,0)</f>
        <v>1</v>
      </c>
      <c r="J3964">
        <f>IF($I3964=1,SUMIFS(Registros!$I$2:$I$6000,Registros!$A$2:$A$6000,"CS",Registros!$B$2:$B$6000,$A3964),0)</f>
        <v>38</v>
      </c>
      <c r="K3964">
        <f>IF(COUNTIFS(Winback!$K$2:$K$300,$A3964)&gt;0,1,0)</f>
        <v>0</v>
      </c>
      <c r="L3964">
        <f>IF(AND($K3964=1,LEFT($A3964,3)="WB-"),SUMIFS(Winback!$D$2:$D$300,Winback!$K$2:$K$300,$A3964),0)</f>
        <v>0</v>
      </c>
      <c r="M3964">
        <f>IF(OR($E3964=1,$G3964=1,SUMIFS(Registros!$J$2:$J$6000,Registros!$B$2:$B$6000,$A3964)&gt;0),1,0)</f>
        <v>1</v>
      </c>
      <c r="N3964">
        <f>IF($J3964&gt;0,1,IF(COUNTIFS(Registros!$A$2:$A$6000,"CS",Registros!$B$2:$B$6000,$A3964,Registros!$K$2:$K$6000,"&lt;&gt;")&gt;0,1,0))</f>
        <v>1</v>
      </c>
      <c r="O3964" t="str">
        <f t="shared" si="305"/>
        <v>CONVERGENTE</v>
      </c>
      <c r="P3964" t="str">
        <f t="shared" si="306"/>
        <v>Upgrade / más líneas</v>
      </c>
      <c r="Q3964">
        <f t="shared" si="307"/>
        <v>0</v>
      </c>
      <c r="R3964" t="str">
        <f>IFERROR(VLOOKUP($A3964,Registros!$B$2:$G$6000,6,0),IFERROR(INDEX(Winback!$C$2:$C$300,MATCH($A3964,Winback!$K$2:$K$300,0)),""))</f>
        <v>iongy Gordon Ward</v>
      </c>
      <c r="S3964" t="str">
        <f t="shared" si="308"/>
        <v>+CS</v>
      </c>
      <c r="T3964">
        <f t="shared" si="309"/>
        <v>1</v>
      </c>
    </row>
    <row r="3965" spans="1:20" x14ac:dyDescent="0.35">
      <c r="A3965" t="s">
        <v>19463</v>
      </c>
      <c r="B3965" t="s">
        <v>19464</v>
      </c>
      <c r="C3965" t="s">
        <v>19465</v>
      </c>
      <c r="D3965" t="s">
        <v>19466</v>
      </c>
      <c r="E3965">
        <f>IF(COUNTIFS(Registros!$A$2:$A$6000,"NP",Registros!$B$2:$B$6000,$A3965)&gt;0,1,0)</f>
        <v>0</v>
      </c>
      <c r="F3965">
        <f>IF($E3965=1,SUMIFS(Registros!$F$2:$F$6000,Registros!$A$2:$A$6000,"NP",Registros!$B$2:$B$6000,$A3965),0)</f>
        <v>0</v>
      </c>
      <c r="G3965">
        <f>IF(COUNTIFS(Registros!$A$2:$A$6000,"MOV",Registros!$B$2:$B$6000,$A3965)&gt;0,1,0)</f>
        <v>0</v>
      </c>
      <c r="H3965">
        <f>IF($G3965=1,SUMIFS(Registros!$F$2:$F$6000,Registros!$A$2:$A$6000,"MOV",Registros!$B$2:$B$6000,$A3965),0)</f>
        <v>0</v>
      </c>
      <c r="I3965">
        <f>IF(COUNTIFS(Registros!$A$2:$A$6000,"CS",Registros!$B$2:$B$6000,$A3965)&gt;0,1,0)</f>
        <v>1</v>
      </c>
      <c r="J3965">
        <f>IF($I3965=1,SUMIFS(Registros!$I$2:$I$6000,Registros!$A$2:$A$6000,"CS",Registros!$B$2:$B$6000,$A3965),0)</f>
        <v>21</v>
      </c>
      <c r="K3965">
        <f>IF(COUNTIFS(Winback!$K$2:$K$300,$A3965)&gt;0,1,0)</f>
        <v>0</v>
      </c>
      <c r="L3965">
        <f>IF(AND($K3965=1,LEFT($A3965,3)="WB-"),SUMIFS(Winback!$D$2:$D$300,Winback!$K$2:$K$300,$A3965),0)</f>
        <v>0</v>
      </c>
      <c r="M3965">
        <f>IF(OR($E3965=1,$G3965=1,SUMIFS(Registros!$J$2:$J$6000,Registros!$B$2:$B$6000,$A3965)&gt;0),1,0)</f>
        <v>1</v>
      </c>
      <c r="N3965">
        <f>IF($J3965&gt;0,1,IF(COUNTIFS(Registros!$A$2:$A$6000,"CS",Registros!$B$2:$B$6000,$A3965,Registros!$K$2:$K$6000,"&lt;&gt;")&gt;0,1,0))</f>
        <v>1</v>
      </c>
      <c r="O3965" t="str">
        <f t="shared" si="305"/>
        <v>CONVERGENTE</v>
      </c>
      <c r="P3965" t="str">
        <f t="shared" si="306"/>
        <v>Upgrade / más líneas</v>
      </c>
      <c r="Q3965">
        <f t="shared" si="307"/>
        <v>0</v>
      </c>
      <c r="R3965" t="str">
        <f>IFERROR(VLOOKUP($A3965,Registros!$B$2:$G$6000,6,0),IFERROR(INDEX(Winback!$C$2:$C$300,MATCH($A3965,Winback!$K$2:$K$300,0)),""))</f>
        <v>Keisy Vargas</v>
      </c>
      <c r="S3965" t="str">
        <f t="shared" si="308"/>
        <v>+CS</v>
      </c>
      <c r="T3965">
        <f t="shared" si="309"/>
        <v>1</v>
      </c>
    </row>
    <row r="3966" spans="1:20" x14ac:dyDescent="0.35">
      <c r="A3966" t="s">
        <v>19467</v>
      </c>
      <c r="B3966" t="s">
        <v>19468</v>
      </c>
      <c r="C3966" t="s">
        <v>19469</v>
      </c>
      <c r="D3966" t="s">
        <v>19470</v>
      </c>
      <c r="E3966">
        <f>IF(COUNTIFS(Registros!$A$2:$A$6000,"NP",Registros!$B$2:$B$6000,$A3966)&gt;0,1,0)</f>
        <v>0</v>
      </c>
      <c r="F3966">
        <f>IF($E3966=1,SUMIFS(Registros!$F$2:$F$6000,Registros!$A$2:$A$6000,"NP",Registros!$B$2:$B$6000,$A3966),0)</f>
        <v>0</v>
      </c>
      <c r="G3966">
        <f>IF(COUNTIFS(Registros!$A$2:$A$6000,"MOV",Registros!$B$2:$B$6000,$A3966)&gt;0,1,0)</f>
        <v>0</v>
      </c>
      <c r="H3966">
        <f>IF($G3966=1,SUMIFS(Registros!$F$2:$F$6000,Registros!$A$2:$A$6000,"MOV",Registros!$B$2:$B$6000,$A3966),0)</f>
        <v>0</v>
      </c>
      <c r="I3966">
        <f>IF(COUNTIFS(Registros!$A$2:$A$6000,"CS",Registros!$B$2:$B$6000,$A3966)&gt;0,1,0)</f>
        <v>1</v>
      </c>
      <c r="J3966">
        <f>IF($I3966=1,SUMIFS(Registros!$I$2:$I$6000,Registros!$A$2:$A$6000,"CS",Registros!$B$2:$B$6000,$A3966),0)</f>
        <v>39</v>
      </c>
      <c r="K3966">
        <f>IF(COUNTIFS(Winback!$K$2:$K$300,$A3966)&gt;0,1,0)</f>
        <v>0</v>
      </c>
      <c r="L3966">
        <f>IF(AND($K3966=1,LEFT($A3966,3)="WB-"),SUMIFS(Winback!$D$2:$D$300,Winback!$K$2:$K$300,$A3966),0)</f>
        <v>0</v>
      </c>
      <c r="M3966">
        <f>IF(OR($E3966=1,$G3966=1,SUMIFS(Registros!$J$2:$J$6000,Registros!$B$2:$B$6000,$A3966)&gt;0),1,0)</f>
        <v>1</v>
      </c>
      <c r="N3966">
        <f>IF($J3966&gt;0,1,IF(COUNTIFS(Registros!$A$2:$A$6000,"CS",Registros!$B$2:$B$6000,$A3966,Registros!$K$2:$K$6000,"&lt;&gt;")&gt;0,1,0))</f>
        <v>1</v>
      </c>
      <c r="O3966" t="str">
        <f t="shared" si="305"/>
        <v>CONVERGENTE</v>
      </c>
      <c r="P3966" t="str">
        <f t="shared" si="306"/>
        <v>Upgrade / más líneas</v>
      </c>
      <c r="Q3966">
        <f t="shared" si="307"/>
        <v>0</v>
      </c>
      <c r="R3966" t="str">
        <f>IFERROR(VLOOKUP($A3966,Registros!$B$2:$G$6000,6,0),IFERROR(INDEX(Winback!$C$2:$C$300,MATCH($A3966,Winback!$K$2:$K$300,0)),""))</f>
        <v>Karla Mc Intryre</v>
      </c>
      <c r="S3966" t="str">
        <f t="shared" si="308"/>
        <v>+CS</v>
      </c>
      <c r="T3966">
        <f t="shared" si="309"/>
        <v>1</v>
      </c>
    </row>
    <row r="3967" spans="1:20" x14ac:dyDescent="0.35">
      <c r="A3967" t="s">
        <v>19472</v>
      </c>
      <c r="B3967" t="s">
        <v>19473</v>
      </c>
      <c r="C3967" t="s">
        <v>19474</v>
      </c>
      <c r="D3967" t="s">
        <v>19475</v>
      </c>
      <c r="E3967">
        <f>IF(COUNTIFS(Registros!$A$2:$A$6000,"NP",Registros!$B$2:$B$6000,$A3967)&gt;0,1,0)</f>
        <v>0</v>
      </c>
      <c r="F3967">
        <f>IF($E3967=1,SUMIFS(Registros!$F$2:$F$6000,Registros!$A$2:$A$6000,"NP",Registros!$B$2:$B$6000,$A3967),0)</f>
        <v>0</v>
      </c>
      <c r="G3967">
        <f>IF(COUNTIFS(Registros!$A$2:$A$6000,"MOV",Registros!$B$2:$B$6000,$A3967)&gt;0,1,0)</f>
        <v>0</v>
      </c>
      <c r="H3967">
        <f>IF($G3967=1,SUMIFS(Registros!$F$2:$F$6000,Registros!$A$2:$A$6000,"MOV",Registros!$B$2:$B$6000,$A3967),0)</f>
        <v>0</v>
      </c>
      <c r="I3967">
        <f>IF(COUNTIFS(Registros!$A$2:$A$6000,"CS",Registros!$B$2:$B$6000,$A3967)&gt;0,1,0)</f>
        <v>1</v>
      </c>
      <c r="J3967">
        <f>IF($I3967=1,SUMIFS(Registros!$I$2:$I$6000,Registros!$A$2:$A$6000,"CS",Registros!$B$2:$B$6000,$A3967),0)</f>
        <v>88</v>
      </c>
      <c r="K3967">
        <f>IF(COUNTIFS(Winback!$K$2:$K$300,$A3967)&gt;0,1,0)</f>
        <v>0</v>
      </c>
      <c r="L3967">
        <f>IF(AND($K3967=1,LEFT($A3967,3)="WB-"),SUMIFS(Winback!$D$2:$D$300,Winback!$K$2:$K$300,$A3967),0)</f>
        <v>0</v>
      </c>
      <c r="M3967">
        <f>IF(OR($E3967=1,$G3967=1,SUMIFS(Registros!$J$2:$J$6000,Registros!$B$2:$B$6000,$A3967)&gt;0),1,0)</f>
        <v>1</v>
      </c>
      <c r="N3967">
        <f>IF($J3967&gt;0,1,IF(COUNTIFS(Registros!$A$2:$A$6000,"CS",Registros!$B$2:$B$6000,$A3967,Registros!$K$2:$K$6000,"&lt;&gt;")&gt;0,1,0))</f>
        <v>1</v>
      </c>
      <c r="O3967" t="str">
        <f t="shared" si="305"/>
        <v>CONVERGENTE</v>
      </c>
      <c r="P3967" t="str">
        <f t="shared" si="306"/>
        <v>Upgrade / más líneas</v>
      </c>
      <c r="Q3967">
        <f t="shared" si="307"/>
        <v>0</v>
      </c>
      <c r="R3967" t="str">
        <f>IFERROR(VLOOKUP($A3967,Registros!$B$2:$G$6000,6,0),IFERROR(INDEX(Winback!$C$2:$C$300,MATCH($A3967,Winback!$K$2:$K$300,0)),""))</f>
        <v>Solanye Acuña</v>
      </c>
      <c r="S3967" t="str">
        <f t="shared" si="308"/>
        <v>+CS</v>
      </c>
      <c r="T3967">
        <f t="shared" si="309"/>
        <v>1</v>
      </c>
    </row>
    <row r="3968" spans="1:20" x14ac:dyDescent="0.35">
      <c r="A3968" t="s">
        <v>19477</v>
      </c>
      <c r="B3968" t="s">
        <v>19478</v>
      </c>
      <c r="C3968" t="s">
        <v>19479</v>
      </c>
      <c r="D3968" t="s">
        <v>19480</v>
      </c>
      <c r="E3968">
        <f>IF(COUNTIFS(Registros!$A$2:$A$6000,"NP",Registros!$B$2:$B$6000,$A3968)&gt;0,1,0)</f>
        <v>0</v>
      </c>
      <c r="F3968">
        <f>IF($E3968=1,SUMIFS(Registros!$F$2:$F$6000,Registros!$A$2:$A$6000,"NP",Registros!$B$2:$B$6000,$A3968),0)</f>
        <v>0</v>
      </c>
      <c r="G3968">
        <f>IF(COUNTIFS(Registros!$A$2:$A$6000,"MOV",Registros!$B$2:$B$6000,$A3968)&gt;0,1,0)</f>
        <v>0</v>
      </c>
      <c r="H3968">
        <f>IF($G3968=1,SUMIFS(Registros!$F$2:$F$6000,Registros!$A$2:$A$6000,"MOV",Registros!$B$2:$B$6000,$A3968),0)</f>
        <v>0</v>
      </c>
      <c r="I3968">
        <f>IF(COUNTIFS(Registros!$A$2:$A$6000,"CS",Registros!$B$2:$B$6000,$A3968)&gt;0,1,0)</f>
        <v>1</v>
      </c>
      <c r="J3968">
        <f>IF($I3968=1,SUMIFS(Registros!$I$2:$I$6000,Registros!$A$2:$A$6000,"CS",Registros!$B$2:$B$6000,$A3968),0)</f>
        <v>42</v>
      </c>
      <c r="K3968">
        <f>IF(COUNTIFS(Winback!$K$2:$K$300,$A3968)&gt;0,1,0)</f>
        <v>0</v>
      </c>
      <c r="L3968">
        <f>IF(AND($K3968=1,LEFT($A3968,3)="WB-"),SUMIFS(Winback!$D$2:$D$300,Winback!$K$2:$K$300,$A3968),0)</f>
        <v>0</v>
      </c>
      <c r="M3968">
        <f>IF(OR($E3968=1,$G3968=1,SUMIFS(Registros!$J$2:$J$6000,Registros!$B$2:$B$6000,$A3968)&gt;0),1,0)</f>
        <v>1</v>
      </c>
      <c r="N3968">
        <f>IF($J3968&gt;0,1,IF(COUNTIFS(Registros!$A$2:$A$6000,"CS",Registros!$B$2:$B$6000,$A3968,Registros!$K$2:$K$6000,"&lt;&gt;")&gt;0,1,0))</f>
        <v>1</v>
      </c>
      <c r="O3968" t="str">
        <f t="shared" si="305"/>
        <v>CONVERGENTE</v>
      </c>
      <c r="P3968" t="str">
        <f t="shared" si="306"/>
        <v>Upgrade / más líneas</v>
      </c>
      <c r="Q3968">
        <f t="shared" si="307"/>
        <v>0</v>
      </c>
      <c r="R3968" t="str">
        <f>IFERROR(VLOOKUP($A3968,Registros!$B$2:$G$6000,6,0),IFERROR(INDEX(Winback!$C$2:$C$300,MATCH($A3968,Winback!$K$2:$K$300,0)),""))</f>
        <v>Michelle Zambrano</v>
      </c>
      <c r="S3968" t="str">
        <f t="shared" si="308"/>
        <v>+CS</v>
      </c>
      <c r="T3968">
        <f t="shared" si="309"/>
        <v>1</v>
      </c>
    </row>
    <row r="3969" spans="1:20" x14ac:dyDescent="0.35">
      <c r="A3969" t="s">
        <v>19482</v>
      </c>
      <c r="B3969" t="s">
        <v>19483</v>
      </c>
      <c r="C3969" t="s">
        <v>19484</v>
      </c>
      <c r="D3969" t="s">
        <v>19485</v>
      </c>
      <c r="E3969">
        <f>IF(COUNTIFS(Registros!$A$2:$A$6000,"NP",Registros!$B$2:$B$6000,$A3969)&gt;0,1,0)</f>
        <v>0</v>
      </c>
      <c r="F3969">
        <f>IF($E3969=1,SUMIFS(Registros!$F$2:$F$6000,Registros!$A$2:$A$6000,"NP",Registros!$B$2:$B$6000,$A3969),0)</f>
        <v>0</v>
      </c>
      <c r="G3969">
        <f>IF(COUNTIFS(Registros!$A$2:$A$6000,"MOV",Registros!$B$2:$B$6000,$A3969)&gt;0,1,0)</f>
        <v>0</v>
      </c>
      <c r="H3969">
        <f>IF($G3969=1,SUMIFS(Registros!$F$2:$F$6000,Registros!$A$2:$A$6000,"MOV",Registros!$B$2:$B$6000,$A3969),0)</f>
        <v>0</v>
      </c>
      <c r="I3969">
        <f>IF(COUNTIFS(Registros!$A$2:$A$6000,"CS",Registros!$B$2:$B$6000,$A3969)&gt;0,1,0)</f>
        <v>1</v>
      </c>
      <c r="J3969">
        <f>IF($I3969=1,SUMIFS(Registros!$I$2:$I$6000,Registros!$A$2:$A$6000,"CS",Registros!$B$2:$B$6000,$A3969),0)</f>
        <v>32</v>
      </c>
      <c r="K3969">
        <f>IF(COUNTIFS(Winback!$K$2:$K$300,$A3969)&gt;0,1,0)</f>
        <v>0</v>
      </c>
      <c r="L3969">
        <f>IF(AND($K3969=1,LEFT($A3969,3)="WB-"),SUMIFS(Winback!$D$2:$D$300,Winback!$K$2:$K$300,$A3969),0)</f>
        <v>0</v>
      </c>
      <c r="M3969">
        <f>IF(OR($E3969=1,$G3969=1,SUMIFS(Registros!$J$2:$J$6000,Registros!$B$2:$B$6000,$A3969)&gt;0),1,0)</f>
        <v>1</v>
      </c>
      <c r="N3969">
        <f>IF($J3969&gt;0,1,IF(COUNTIFS(Registros!$A$2:$A$6000,"CS",Registros!$B$2:$B$6000,$A3969,Registros!$K$2:$K$6000,"&lt;&gt;")&gt;0,1,0))</f>
        <v>1</v>
      </c>
      <c r="O3969" t="str">
        <f t="shared" si="305"/>
        <v>CONVERGENTE</v>
      </c>
      <c r="P3969" t="str">
        <f t="shared" si="306"/>
        <v>Upgrade / más líneas</v>
      </c>
      <c r="Q3969">
        <f t="shared" si="307"/>
        <v>0</v>
      </c>
      <c r="R3969" t="str">
        <f>IFERROR(VLOOKUP($A3969,Registros!$B$2:$G$6000,6,0),IFERROR(INDEX(Winback!$C$2:$C$300,MATCH($A3969,Winback!$K$2:$K$300,0)),""))</f>
        <v>Lizeth Milena Gonzalez</v>
      </c>
      <c r="S3969" t="str">
        <f t="shared" si="308"/>
        <v>+CS</v>
      </c>
      <c r="T3969">
        <f t="shared" si="309"/>
        <v>1</v>
      </c>
    </row>
    <row r="3970" spans="1:20" x14ac:dyDescent="0.35">
      <c r="A3970" t="s">
        <v>19487</v>
      </c>
      <c r="B3970" t="s">
        <v>19488</v>
      </c>
      <c r="C3970" t="s">
        <v>19489</v>
      </c>
      <c r="D3970" t="s">
        <v>19490</v>
      </c>
      <c r="E3970">
        <f>IF(COUNTIFS(Registros!$A$2:$A$6000,"NP",Registros!$B$2:$B$6000,$A3970)&gt;0,1,0)</f>
        <v>0</v>
      </c>
      <c r="F3970">
        <f>IF($E3970=1,SUMIFS(Registros!$F$2:$F$6000,Registros!$A$2:$A$6000,"NP",Registros!$B$2:$B$6000,$A3970),0)</f>
        <v>0</v>
      </c>
      <c r="G3970">
        <f>IF(COUNTIFS(Registros!$A$2:$A$6000,"MOV",Registros!$B$2:$B$6000,$A3970)&gt;0,1,0)</f>
        <v>0</v>
      </c>
      <c r="H3970">
        <f>IF($G3970=1,SUMIFS(Registros!$F$2:$F$6000,Registros!$A$2:$A$6000,"MOV",Registros!$B$2:$B$6000,$A3970),0)</f>
        <v>0</v>
      </c>
      <c r="I3970">
        <f>IF(COUNTIFS(Registros!$A$2:$A$6000,"CS",Registros!$B$2:$B$6000,$A3970)&gt;0,1,0)</f>
        <v>1</v>
      </c>
      <c r="J3970">
        <f>IF($I3970=1,SUMIFS(Registros!$I$2:$I$6000,Registros!$A$2:$A$6000,"CS",Registros!$B$2:$B$6000,$A3970),0)</f>
        <v>33</v>
      </c>
      <c r="K3970">
        <f>IF(COUNTIFS(Winback!$K$2:$K$300,$A3970)&gt;0,1,0)</f>
        <v>0</v>
      </c>
      <c r="L3970">
        <f>IF(AND($K3970=1,LEFT($A3970,3)="WB-"),SUMIFS(Winback!$D$2:$D$300,Winback!$K$2:$K$300,$A3970),0)</f>
        <v>0</v>
      </c>
      <c r="M3970">
        <f>IF(OR($E3970=1,$G3970=1,SUMIFS(Registros!$J$2:$J$6000,Registros!$B$2:$B$6000,$A3970)&gt;0),1,0)</f>
        <v>1</v>
      </c>
      <c r="N3970">
        <f>IF($J3970&gt;0,1,IF(COUNTIFS(Registros!$A$2:$A$6000,"CS",Registros!$B$2:$B$6000,$A3970,Registros!$K$2:$K$6000,"&lt;&gt;")&gt;0,1,0))</f>
        <v>1</v>
      </c>
      <c r="O3970" t="str">
        <f t="shared" ref="O3970:O4033" si="310">IF(AND($K3970=1,$E3970=0,$G3970=0,$I3970=0),"WINBACK",IF(AND($M3970=1,$N3970&gt;0),"CONVERGENTE",IF($M3970=1,"SOLO MÓVIL",IF($N3970&gt;0,"SOLO FIJO / INTERNET","SIN SERVICIOS"))))</f>
        <v>CONVERGENTE</v>
      </c>
      <c r="P3970" t="str">
        <f t="shared" ref="P3970:P4033" si="311">IF($O3970="WINBACK","Recuperar (winback)",IF($O3970="CONVERGENTE","Upgrade / más líneas",IF($O3970="SOLO MÓVIL","Ofrecer fijo + internet (FLBBTV)",IF($O3970="SOLO FIJO / INTERNET","Ofrecer línea móvil Nextphone","Oferta completa (móvil + fijo + internet)"))))</f>
        <v>Upgrade / más líneas</v>
      </c>
      <c r="Q3970">
        <f t="shared" ref="Q3970:Q4033" si="312">$F3970+$H3970+$L3970</f>
        <v>0</v>
      </c>
      <c r="R3970" t="str">
        <f>IFERROR(VLOOKUP($A3970,Registros!$B$2:$G$6000,6,0),IFERROR(INDEX(Winback!$C$2:$C$300,MATCH($A3970,Winback!$K$2:$K$300,0)),""))</f>
        <v>Maria Fernanda Rivas</v>
      </c>
      <c r="S3970" t="str">
        <f t="shared" ref="S3970:S4033" si="313">IF($E3970=1,"NP","")&amp;IF($G3970=1,"+MOV","")&amp;IF($I3970=1,"+CS","")&amp;IF($K3970=1,"+WB","")</f>
        <v>+CS</v>
      </c>
      <c r="T3970">
        <f t="shared" ref="T3970:T4033" si="314">$E3970+$G3970+$I3970+$K3970</f>
        <v>1</v>
      </c>
    </row>
    <row r="3971" spans="1:20" x14ac:dyDescent="0.35">
      <c r="A3971" t="s">
        <v>19492</v>
      </c>
      <c r="B3971" t="s">
        <v>19493</v>
      </c>
      <c r="C3971" t="s">
        <v>19494</v>
      </c>
      <c r="D3971" t="s">
        <v>19495</v>
      </c>
      <c r="E3971">
        <f>IF(COUNTIFS(Registros!$A$2:$A$6000,"NP",Registros!$B$2:$B$6000,$A3971)&gt;0,1,0)</f>
        <v>0</v>
      </c>
      <c r="F3971">
        <f>IF($E3971=1,SUMIFS(Registros!$F$2:$F$6000,Registros!$A$2:$A$6000,"NP",Registros!$B$2:$B$6000,$A3971),0)</f>
        <v>0</v>
      </c>
      <c r="G3971">
        <f>IF(COUNTIFS(Registros!$A$2:$A$6000,"MOV",Registros!$B$2:$B$6000,$A3971)&gt;0,1,0)</f>
        <v>0</v>
      </c>
      <c r="H3971">
        <f>IF($G3971=1,SUMIFS(Registros!$F$2:$F$6000,Registros!$A$2:$A$6000,"MOV",Registros!$B$2:$B$6000,$A3971),0)</f>
        <v>0</v>
      </c>
      <c r="I3971">
        <f>IF(COUNTIFS(Registros!$A$2:$A$6000,"CS",Registros!$B$2:$B$6000,$A3971)&gt;0,1,0)</f>
        <v>1</v>
      </c>
      <c r="J3971">
        <f>IF($I3971=1,SUMIFS(Registros!$I$2:$I$6000,Registros!$A$2:$A$6000,"CS",Registros!$B$2:$B$6000,$A3971),0)</f>
        <v>54</v>
      </c>
      <c r="K3971">
        <f>IF(COUNTIFS(Winback!$K$2:$K$300,$A3971)&gt;0,1,0)</f>
        <v>0</v>
      </c>
      <c r="L3971">
        <f>IF(AND($K3971=1,LEFT($A3971,3)="WB-"),SUMIFS(Winback!$D$2:$D$300,Winback!$K$2:$K$300,$A3971),0)</f>
        <v>0</v>
      </c>
      <c r="M3971">
        <f>IF(OR($E3971=1,$G3971=1,SUMIFS(Registros!$J$2:$J$6000,Registros!$B$2:$B$6000,$A3971)&gt;0),1,0)</f>
        <v>1</v>
      </c>
      <c r="N3971">
        <f>IF($J3971&gt;0,1,IF(COUNTIFS(Registros!$A$2:$A$6000,"CS",Registros!$B$2:$B$6000,$A3971,Registros!$K$2:$K$6000,"&lt;&gt;")&gt;0,1,0))</f>
        <v>1</v>
      </c>
      <c r="O3971" t="str">
        <f t="shared" si="310"/>
        <v>CONVERGENTE</v>
      </c>
      <c r="P3971" t="str">
        <f t="shared" si="311"/>
        <v>Upgrade / más líneas</v>
      </c>
      <c r="Q3971">
        <f t="shared" si="312"/>
        <v>0</v>
      </c>
      <c r="R3971" t="str">
        <f>IFERROR(VLOOKUP($A3971,Registros!$B$2:$G$6000,6,0),IFERROR(INDEX(Winback!$C$2:$C$300,MATCH($A3971,Winback!$K$2:$K$300,0)),""))</f>
        <v>Yarelis Tulloch</v>
      </c>
      <c r="S3971" t="str">
        <f t="shared" si="313"/>
        <v>+CS</v>
      </c>
      <c r="T3971">
        <f t="shared" si="314"/>
        <v>1</v>
      </c>
    </row>
    <row r="3972" spans="1:20" x14ac:dyDescent="0.35">
      <c r="A3972" t="s">
        <v>19497</v>
      </c>
      <c r="B3972" t="s">
        <v>19498</v>
      </c>
      <c r="C3972" t="s">
        <v>19499</v>
      </c>
      <c r="D3972" t="s">
        <v>19500</v>
      </c>
      <c r="E3972">
        <f>IF(COUNTIFS(Registros!$A$2:$A$6000,"NP",Registros!$B$2:$B$6000,$A3972)&gt;0,1,0)</f>
        <v>0</v>
      </c>
      <c r="F3972">
        <f>IF($E3972=1,SUMIFS(Registros!$F$2:$F$6000,Registros!$A$2:$A$6000,"NP",Registros!$B$2:$B$6000,$A3972),0)</f>
        <v>0</v>
      </c>
      <c r="G3972">
        <f>IF(COUNTIFS(Registros!$A$2:$A$6000,"MOV",Registros!$B$2:$B$6000,$A3972)&gt;0,1,0)</f>
        <v>0</v>
      </c>
      <c r="H3972">
        <f>IF($G3972=1,SUMIFS(Registros!$F$2:$F$6000,Registros!$A$2:$A$6000,"MOV",Registros!$B$2:$B$6000,$A3972),0)</f>
        <v>0</v>
      </c>
      <c r="I3972">
        <f>IF(COUNTIFS(Registros!$A$2:$A$6000,"CS",Registros!$B$2:$B$6000,$A3972)&gt;0,1,0)</f>
        <v>1</v>
      </c>
      <c r="J3972">
        <f>IF($I3972=1,SUMIFS(Registros!$I$2:$I$6000,Registros!$A$2:$A$6000,"CS",Registros!$B$2:$B$6000,$A3972),0)</f>
        <v>33</v>
      </c>
      <c r="K3972">
        <f>IF(COUNTIFS(Winback!$K$2:$K$300,$A3972)&gt;0,1,0)</f>
        <v>0</v>
      </c>
      <c r="L3972">
        <f>IF(AND($K3972=1,LEFT($A3972,3)="WB-"),SUMIFS(Winback!$D$2:$D$300,Winback!$K$2:$K$300,$A3972),0)</f>
        <v>0</v>
      </c>
      <c r="M3972">
        <f>IF(OR($E3972=1,$G3972=1,SUMIFS(Registros!$J$2:$J$6000,Registros!$B$2:$B$6000,$A3972)&gt;0),1,0)</f>
        <v>1</v>
      </c>
      <c r="N3972">
        <f>IF($J3972&gt;0,1,IF(COUNTIFS(Registros!$A$2:$A$6000,"CS",Registros!$B$2:$B$6000,$A3972,Registros!$K$2:$K$6000,"&lt;&gt;")&gt;0,1,0))</f>
        <v>1</v>
      </c>
      <c r="O3972" t="str">
        <f t="shared" si="310"/>
        <v>CONVERGENTE</v>
      </c>
      <c r="P3972" t="str">
        <f t="shared" si="311"/>
        <v>Upgrade / más líneas</v>
      </c>
      <c r="Q3972">
        <f t="shared" si="312"/>
        <v>0</v>
      </c>
      <c r="R3972" t="str">
        <f>IFERROR(VLOOKUP($A3972,Registros!$B$2:$G$6000,6,0),IFERROR(INDEX(Winback!$C$2:$C$300,MATCH($A3972,Winback!$K$2:$K$300,0)),""))</f>
        <v>Abril Aparicio</v>
      </c>
      <c r="S3972" t="str">
        <f t="shared" si="313"/>
        <v>+CS</v>
      </c>
      <c r="T3972">
        <f t="shared" si="314"/>
        <v>1</v>
      </c>
    </row>
    <row r="3973" spans="1:20" x14ac:dyDescent="0.35">
      <c r="A3973" t="s">
        <v>19502</v>
      </c>
      <c r="B3973" t="s">
        <v>19503</v>
      </c>
      <c r="C3973" t="s">
        <v>19504</v>
      </c>
      <c r="D3973" t="s">
        <v>19505</v>
      </c>
      <c r="E3973">
        <f>IF(COUNTIFS(Registros!$A$2:$A$6000,"NP",Registros!$B$2:$B$6000,$A3973)&gt;0,1,0)</f>
        <v>0</v>
      </c>
      <c r="F3973">
        <f>IF($E3973=1,SUMIFS(Registros!$F$2:$F$6000,Registros!$A$2:$A$6000,"NP",Registros!$B$2:$B$6000,$A3973),0)</f>
        <v>0</v>
      </c>
      <c r="G3973">
        <f>IF(COUNTIFS(Registros!$A$2:$A$6000,"MOV",Registros!$B$2:$B$6000,$A3973)&gt;0,1,0)</f>
        <v>0</v>
      </c>
      <c r="H3973">
        <f>IF($G3973=1,SUMIFS(Registros!$F$2:$F$6000,Registros!$A$2:$A$6000,"MOV",Registros!$B$2:$B$6000,$A3973),0)</f>
        <v>0</v>
      </c>
      <c r="I3973">
        <f>IF(COUNTIFS(Registros!$A$2:$A$6000,"CS",Registros!$B$2:$B$6000,$A3973)&gt;0,1,0)</f>
        <v>1</v>
      </c>
      <c r="J3973">
        <f>IF($I3973=1,SUMIFS(Registros!$I$2:$I$6000,Registros!$A$2:$A$6000,"CS",Registros!$B$2:$B$6000,$A3973),0)</f>
        <v>25</v>
      </c>
      <c r="K3973">
        <f>IF(COUNTIFS(Winback!$K$2:$K$300,$A3973)&gt;0,1,0)</f>
        <v>0</v>
      </c>
      <c r="L3973">
        <f>IF(AND($K3973=1,LEFT($A3973,3)="WB-"),SUMIFS(Winback!$D$2:$D$300,Winback!$K$2:$K$300,$A3973),0)</f>
        <v>0</v>
      </c>
      <c r="M3973">
        <f>IF(OR($E3973=1,$G3973=1,SUMIFS(Registros!$J$2:$J$6000,Registros!$B$2:$B$6000,$A3973)&gt;0),1,0)</f>
        <v>1</v>
      </c>
      <c r="N3973">
        <f>IF($J3973&gt;0,1,IF(COUNTIFS(Registros!$A$2:$A$6000,"CS",Registros!$B$2:$B$6000,$A3973,Registros!$K$2:$K$6000,"&lt;&gt;")&gt;0,1,0))</f>
        <v>1</v>
      </c>
      <c r="O3973" t="str">
        <f t="shared" si="310"/>
        <v>CONVERGENTE</v>
      </c>
      <c r="P3973" t="str">
        <f t="shared" si="311"/>
        <v>Upgrade / más líneas</v>
      </c>
      <c r="Q3973">
        <f t="shared" si="312"/>
        <v>0</v>
      </c>
      <c r="R3973" t="str">
        <f>IFERROR(VLOOKUP($A3973,Registros!$B$2:$G$6000,6,0),IFERROR(INDEX(Winback!$C$2:$C$300,MATCH($A3973,Winback!$K$2:$K$300,0)),""))</f>
        <v>Yariela Galarce</v>
      </c>
      <c r="S3973" t="str">
        <f t="shared" si="313"/>
        <v>+CS</v>
      </c>
      <c r="T3973">
        <f t="shared" si="314"/>
        <v>1</v>
      </c>
    </row>
    <row r="3974" spans="1:20" x14ac:dyDescent="0.35">
      <c r="A3974" t="s">
        <v>19507</v>
      </c>
      <c r="B3974" t="s">
        <v>19508</v>
      </c>
      <c r="C3974" t="s">
        <v>19509</v>
      </c>
      <c r="D3974" t="s">
        <v>19510</v>
      </c>
      <c r="E3974">
        <f>IF(COUNTIFS(Registros!$A$2:$A$6000,"NP",Registros!$B$2:$B$6000,$A3974)&gt;0,1,0)</f>
        <v>0</v>
      </c>
      <c r="F3974">
        <f>IF($E3974=1,SUMIFS(Registros!$F$2:$F$6000,Registros!$A$2:$A$6000,"NP",Registros!$B$2:$B$6000,$A3974),0)</f>
        <v>0</v>
      </c>
      <c r="G3974">
        <f>IF(COUNTIFS(Registros!$A$2:$A$6000,"MOV",Registros!$B$2:$B$6000,$A3974)&gt;0,1,0)</f>
        <v>0</v>
      </c>
      <c r="H3974">
        <f>IF($G3974=1,SUMIFS(Registros!$F$2:$F$6000,Registros!$A$2:$A$6000,"MOV",Registros!$B$2:$B$6000,$A3974),0)</f>
        <v>0</v>
      </c>
      <c r="I3974">
        <f>IF(COUNTIFS(Registros!$A$2:$A$6000,"CS",Registros!$B$2:$B$6000,$A3974)&gt;0,1,0)</f>
        <v>1</v>
      </c>
      <c r="J3974">
        <f>IF($I3974=1,SUMIFS(Registros!$I$2:$I$6000,Registros!$A$2:$A$6000,"CS",Registros!$B$2:$B$6000,$A3974),0)</f>
        <v>74</v>
      </c>
      <c r="K3974">
        <f>IF(COUNTIFS(Winback!$K$2:$K$300,$A3974)&gt;0,1,0)</f>
        <v>0</v>
      </c>
      <c r="L3974">
        <f>IF(AND($K3974=1,LEFT($A3974,3)="WB-"),SUMIFS(Winback!$D$2:$D$300,Winback!$K$2:$K$300,$A3974),0)</f>
        <v>0</v>
      </c>
      <c r="M3974">
        <f>IF(OR($E3974=1,$G3974=1,SUMIFS(Registros!$J$2:$J$6000,Registros!$B$2:$B$6000,$A3974)&gt;0),1,0)</f>
        <v>1</v>
      </c>
      <c r="N3974">
        <f>IF($J3974&gt;0,1,IF(COUNTIFS(Registros!$A$2:$A$6000,"CS",Registros!$B$2:$B$6000,$A3974,Registros!$K$2:$K$6000,"&lt;&gt;")&gt;0,1,0))</f>
        <v>1</v>
      </c>
      <c r="O3974" t="str">
        <f t="shared" si="310"/>
        <v>CONVERGENTE</v>
      </c>
      <c r="P3974" t="str">
        <f t="shared" si="311"/>
        <v>Upgrade / más líneas</v>
      </c>
      <c r="Q3974">
        <f t="shared" si="312"/>
        <v>0</v>
      </c>
      <c r="R3974" t="str">
        <f>IFERROR(VLOOKUP($A3974,Registros!$B$2:$G$6000,6,0),IFERROR(INDEX(Winback!$C$2:$C$300,MATCH($A3974,Winback!$K$2:$K$300,0)),""))</f>
        <v>Nailyn Martinez Johnson</v>
      </c>
      <c r="S3974" t="str">
        <f t="shared" si="313"/>
        <v>+CS</v>
      </c>
      <c r="T3974">
        <f t="shared" si="314"/>
        <v>1</v>
      </c>
    </row>
    <row r="3975" spans="1:20" x14ac:dyDescent="0.35">
      <c r="A3975" t="s">
        <v>19512</v>
      </c>
      <c r="B3975" t="s">
        <v>19513</v>
      </c>
      <c r="C3975" t="s">
        <v>19514</v>
      </c>
      <c r="D3975" t="s">
        <v>19515</v>
      </c>
      <c r="E3975">
        <f>IF(COUNTIFS(Registros!$A$2:$A$6000,"NP",Registros!$B$2:$B$6000,$A3975)&gt;0,1,0)</f>
        <v>0</v>
      </c>
      <c r="F3975">
        <f>IF($E3975=1,SUMIFS(Registros!$F$2:$F$6000,Registros!$A$2:$A$6000,"NP",Registros!$B$2:$B$6000,$A3975),0)</f>
        <v>0</v>
      </c>
      <c r="G3975">
        <f>IF(COUNTIFS(Registros!$A$2:$A$6000,"MOV",Registros!$B$2:$B$6000,$A3975)&gt;0,1,0)</f>
        <v>0</v>
      </c>
      <c r="H3975">
        <f>IF($G3975=1,SUMIFS(Registros!$F$2:$F$6000,Registros!$A$2:$A$6000,"MOV",Registros!$B$2:$B$6000,$A3975),0)</f>
        <v>0</v>
      </c>
      <c r="I3975">
        <f>IF(COUNTIFS(Registros!$A$2:$A$6000,"CS",Registros!$B$2:$B$6000,$A3975)&gt;0,1,0)</f>
        <v>1</v>
      </c>
      <c r="J3975">
        <f>IF($I3975=1,SUMIFS(Registros!$I$2:$I$6000,Registros!$A$2:$A$6000,"CS",Registros!$B$2:$B$6000,$A3975),0)</f>
        <v>17</v>
      </c>
      <c r="K3975">
        <f>IF(COUNTIFS(Winback!$K$2:$K$300,$A3975)&gt;0,1,0)</f>
        <v>0</v>
      </c>
      <c r="L3975">
        <f>IF(AND($K3975=1,LEFT($A3975,3)="WB-"),SUMIFS(Winback!$D$2:$D$300,Winback!$K$2:$K$300,$A3975),0)</f>
        <v>0</v>
      </c>
      <c r="M3975">
        <f>IF(OR($E3975=1,$G3975=1,SUMIFS(Registros!$J$2:$J$6000,Registros!$B$2:$B$6000,$A3975)&gt;0),1,0)</f>
        <v>1</v>
      </c>
      <c r="N3975">
        <f>IF($J3975&gt;0,1,IF(COUNTIFS(Registros!$A$2:$A$6000,"CS",Registros!$B$2:$B$6000,$A3975,Registros!$K$2:$K$6000,"&lt;&gt;")&gt;0,1,0))</f>
        <v>1</v>
      </c>
      <c r="O3975" t="str">
        <f t="shared" si="310"/>
        <v>CONVERGENTE</v>
      </c>
      <c r="P3975" t="str">
        <f t="shared" si="311"/>
        <v>Upgrade / más líneas</v>
      </c>
      <c r="Q3975">
        <f t="shared" si="312"/>
        <v>0</v>
      </c>
      <c r="R3975" t="str">
        <f>IFERROR(VLOOKUP($A3975,Registros!$B$2:$G$6000,6,0),IFERROR(INDEX(Winback!$C$2:$C$300,MATCH($A3975,Winback!$K$2:$K$300,0)),""))</f>
        <v>iongy Gordon Ward</v>
      </c>
      <c r="S3975" t="str">
        <f t="shared" si="313"/>
        <v>+CS</v>
      </c>
      <c r="T3975">
        <f t="shared" si="314"/>
        <v>1</v>
      </c>
    </row>
    <row r="3976" spans="1:20" x14ac:dyDescent="0.35">
      <c r="A3976" t="s">
        <v>19517</v>
      </c>
      <c r="B3976" t="s">
        <v>19518</v>
      </c>
      <c r="C3976" t="s">
        <v>19519</v>
      </c>
      <c r="D3976" t="s">
        <v>19520</v>
      </c>
      <c r="E3976">
        <f>IF(COUNTIFS(Registros!$A$2:$A$6000,"NP",Registros!$B$2:$B$6000,$A3976)&gt;0,1,0)</f>
        <v>0</v>
      </c>
      <c r="F3976">
        <f>IF($E3976=1,SUMIFS(Registros!$F$2:$F$6000,Registros!$A$2:$A$6000,"NP",Registros!$B$2:$B$6000,$A3976),0)</f>
        <v>0</v>
      </c>
      <c r="G3976">
        <f>IF(COUNTIFS(Registros!$A$2:$A$6000,"MOV",Registros!$B$2:$B$6000,$A3976)&gt;0,1,0)</f>
        <v>0</v>
      </c>
      <c r="H3976">
        <f>IF($G3976=1,SUMIFS(Registros!$F$2:$F$6000,Registros!$A$2:$A$6000,"MOV",Registros!$B$2:$B$6000,$A3976),0)</f>
        <v>0</v>
      </c>
      <c r="I3976">
        <f>IF(COUNTIFS(Registros!$A$2:$A$6000,"CS",Registros!$B$2:$B$6000,$A3976)&gt;0,1,0)</f>
        <v>1</v>
      </c>
      <c r="J3976">
        <f>IF($I3976=1,SUMIFS(Registros!$I$2:$I$6000,Registros!$A$2:$A$6000,"CS",Registros!$B$2:$B$6000,$A3976),0)</f>
        <v>35</v>
      </c>
      <c r="K3976">
        <f>IF(COUNTIFS(Winback!$K$2:$K$300,$A3976)&gt;0,1,0)</f>
        <v>0</v>
      </c>
      <c r="L3976">
        <f>IF(AND($K3976=1,LEFT($A3976,3)="WB-"),SUMIFS(Winback!$D$2:$D$300,Winback!$K$2:$K$300,$A3976),0)</f>
        <v>0</v>
      </c>
      <c r="M3976">
        <f>IF(OR($E3976=1,$G3976=1,SUMIFS(Registros!$J$2:$J$6000,Registros!$B$2:$B$6000,$A3976)&gt;0),1,0)</f>
        <v>1</v>
      </c>
      <c r="N3976">
        <f>IF($J3976&gt;0,1,IF(COUNTIFS(Registros!$A$2:$A$6000,"CS",Registros!$B$2:$B$6000,$A3976,Registros!$K$2:$K$6000,"&lt;&gt;")&gt;0,1,0))</f>
        <v>1</v>
      </c>
      <c r="O3976" t="str">
        <f t="shared" si="310"/>
        <v>CONVERGENTE</v>
      </c>
      <c r="P3976" t="str">
        <f t="shared" si="311"/>
        <v>Upgrade / más líneas</v>
      </c>
      <c r="Q3976">
        <f t="shared" si="312"/>
        <v>0</v>
      </c>
      <c r="R3976" t="str">
        <f>IFERROR(VLOOKUP($A3976,Registros!$B$2:$G$6000,6,0),IFERROR(INDEX(Winback!$C$2:$C$300,MATCH($A3976,Winback!$K$2:$K$300,0)),""))</f>
        <v>Keisy Vargas</v>
      </c>
      <c r="S3976" t="str">
        <f t="shared" si="313"/>
        <v>+CS</v>
      </c>
      <c r="T3976">
        <f t="shared" si="314"/>
        <v>1</v>
      </c>
    </row>
    <row r="3977" spans="1:20" x14ac:dyDescent="0.35">
      <c r="A3977" t="s">
        <v>19521</v>
      </c>
      <c r="B3977" t="s">
        <v>19522</v>
      </c>
      <c r="C3977" t="s">
        <v>19523</v>
      </c>
      <c r="D3977" t="s">
        <v>19524</v>
      </c>
      <c r="E3977">
        <f>IF(COUNTIFS(Registros!$A$2:$A$6000,"NP",Registros!$B$2:$B$6000,$A3977)&gt;0,1,0)</f>
        <v>0</v>
      </c>
      <c r="F3977">
        <f>IF($E3977=1,SUMIFS(Registros!$F$2:$F$6000,Registros!$A$2:$A$6000,"NP",Registros!$B$2:$B$6000,$A3977),0)</f>
        <v>0</v>
      </c>
      <c r="G3977">
        <f>IF(COUNTIFS(Registros!$A$2:$A$6000,"MOV",Registros!$B$2:$B$6000,$A3977)&gt;0,1,0)</f>
        <v>0</v>
      </c>
      <c r="H3977">
        <f>IF($G3977=1,SUMIFS(Registros!$F$2:$F$6000,Registros!$A$2:$A$6000,"MOV",Registros!$B$2:$B$6000,$A3977),0)</f>
        <v>0</v>
      </c>
      <c r="I3977">
        <f>IF(COUNTIFS(Registros!$A$2:$A$6000,"CS",Registros!$B$2:$B$6000,$A3977)&gt;0,1,0)</f>
        <v>1</v>
      </c>
      <c r="J3977">
        <f>IF($I3977=1,SUMIFS(Registros!$I$2:$I$6000,Registros!$A$2:$A$6000,"CS",Registros!$B$2:$B$6000,$A3977),0)</f>
        <v>24</v>
      </c>
      <c r="K3977">
        <f>IF(COUNTIFS(Winback!$K$2:$K$300,$A3977)&gt;0,1,0)</f>
        <v>0</v>
      </c>
      <c r="L3977">
        <f>IF(AND($K3977=1,LEFT($A3977,3)="WB-"),SUMIFS(Winback!$D$2:$D$300,Winback!$K$2:$K$300,$A3977),0)</f>
        <v>0</v>
      </c>
      <c r="M3977">
        <f>IF(OR($E3977=1,$G3977=1,SUMIFS(Registros!$J$2:$J$6000,Registros!$B$2:$B$6000,$A3977)&gt;0),1,0)</f>
        <v>1</v>
      </c>
      <c r="N3977">
        <f>IF($J3977&gt;0,1,IF(COUNTIFS(Registros!$A$2:$A$6000,"CS",Registros!$B$2:$B$6000,$A3977,Registros!$K$2:$K$6000,"&lt;&gt;")&gt;0,1,0))</f>
        <v>1</v>
      </c>
      <c r="O3977" t="str">
        <f t="shared" si="310"/>
        <v>CONVERGENTE</v>
      </c>
      <c r="P3977" t="str">
        <f t="shared" si="311"/>
        <v>Upgrade / más líneas</v>
      </c>
      <c r="Q3977">
        <f t="shared" si="312"/>
        <v>0</v>
      </c>
      <c r="R3977" t="str">
        <f>IFERROR(VLOOKUP($A3977,Registros!$B$2:$G$6000,6,0),IFERROR(INDEX(Winback!$C$2:$C$300,MATCH($A3977,Winback!$K$2:$K$300,0)),""))</f>
        <v>Karla Mc Intryre</v>
      </c>
      <c r="S3977" t="str">
        <f t="shared" si="313"/>
        <v>+CS</v>
      </c>
      <c r="T3977">
        <f t="shared" si="314"/>
        <v>1</v>
      </c>
    </row>
    <row r="3978" spans="1:20" x14ac:dyDescent="0.35">
      <c r="A3978" t="s">
        <v>19526</v>
      </c>
      <c r="B3978" t="s">
        <v>19527</v>
      </c>
      <c r="C3978" t="s">
        <v>19528</v>
      </c>
      <c r="D3978" t="s">
        <v>19529</v>
      </c>
      <c r="E3978">
        <f>IF(COUNTIFS(Registros!$A$2:$A$6000,"NP",Registros!$B$2:$B$6000,$A3978)&gt;0,1,0)</f>
        <v>0</v>
      </c>
      <c r="F3978">
        <f>IF($E3978=1,SUMIFS(Registros!$F$2:$F$6000,Registros!$A$2:$A$6000,"NP",Registros!$B$2:$B$6000,$A3978),0)</f>
        <v>0</v>
      </c>
      <c r="G3978">
        <f>IF(COUNTIFS(Registros!$A$2:$A$6000,"MOV",Registros!$B$2:$B$6000,$A3978)&gt;0,1,0)</f>
        <v>0</v>
      </c>
      <c r="H3978">
        <f>IF($G3978=1,SUMIFS(Registros!$F$2:$F$6000,Registros!$A$2:$A$6000,"MOV",Registros!$B$2:$B$6000,$A3978),0)</f>
        <v>0</v>
      </c>
      <c r="I3978">
        <f>IF(COUNTIFS(Registros!$A$2:$A$6000,"CS",Registros!$B$2:$B$6000,$A3978)&gt;0,1,0)</f>
        <v>1</v>
      </c>
      <c r="J3978">
        <f>IF($I3978=1,SUMIFS(Registros!$I$2:$I$6000,Registros!$A$2:$A$6000,"CS",Registros!$B$2:$B$6000,$A3978),0)</f>
        <v>36</v>
      </c>
      <c r="K3978">
        <f>IF(COUNTIFS(Winback!$K$2:$K$300,$A3978)&gt;0,1,0)</f>
        <v>0</v>
      </c>
      <c r="L3978">
        <f>IF(AND($K3978=1,LEFT($A3978,3)="WB-"),SUMIFS(Winback!$D$2:$D$300,Winback!$K$2:$K$300,$A3978),0)</f>
        <v>0</v>
      </c>
      <c r="M3978">
        <f>IF(OR($E3978=1,$G3978=1,SUMIFS(Registros!$J$2:$J$6000,Registros!$B$2:$B$6000,$A3978)&gt;0),1,0)</f>
        <v>1</v>
      </c>
      <c r="N3978">
        <f>IF($J3978&gt;0,1,IF(COUNTIFS(Registros!$A$2:$A$6000,"CS",Registros!$B$2:$B$6000,$A3978,Registros!$K$2:$K$6000,"&lt;&gt;")&gt;0,1,0))</f>
        <v>1</v>
      </c>
      <c r="O3978" t="str">
        <f t="shared" si="310"/>
        <v>CONVERGENTE</v>
      </c>
      <c r="P3978" t="str">
        <f t="shared" si="311"/>
        <v>Upgrade / más líneas</v>
      </c>
      <c r="Q3978">
        <f t="shared" si="312"/>
        <v>0</v>
      </c>
      <c r="R3978" t="str">
        <f>IFERROR(VLOOKUP($A3978,Registros!$B$2:$G$6000,6,0),IFERROR(INDEX(Winback!$C$2:$C$300,MATCH($A3978,Winback!$K$2:$K$300,0)),""))</f>
        <v>Solanye Acuña</v>
      </c>
      <c r="S3978" t="str">
        <f t="shared" si="313"/>
        <v>+CS</v>
      </c>
      <c r="T3978">
        <f t="shared" si="314"/>
        <v>1</v>
      </c>
    </row>
    <row r="3979" spans="1:20" x14ac:dyDescent="0.35">
      <c r="A3979" t="s">
        <v>19531</v>
      </c>
      <c r="B3979" t="s">
        <v>19532</v>
      </c>
      <c r="C3979" t="s">
        <v>19533</v>
      </c>
      <c r="D3979" t="s">
        <v>19534</v>
      </c>
      <c r="E3979">
        <f>IF(COUNTIFS(Registros!$A$2:$A$6000,"NP",Registros!$B$2:$B$6000,$A3979)&gt;0,1,0)</f>
        <v>0</v>
      </c>
      <c r="F3979">
        <f>IF($E3979=1,SUMIFS(Registros!$F$2:$F$6000,Registros!$A$2:$A$6000,"NP",Registros!$B$2:$B$6000,$A3979),0)</f>
        <v>0</v>
      </c>
      <c r="G3979">
        <f>IF(COUNTIFS(Registros!$A$2:$A$6000,"MOV",Registros!$B$2:$B$6000,$A3979)&gt;0,1,0)</f>
        <v>0</v>
      </c>
      <c r="H3979">
        <f>IF($G3979=1,SUMIFS(Registros!$F$2:$F$6000,Registros!$A$2:$A$6000,"MOV",Registros!$B$2:$B$6000,$A3979),0)</f>
        <v>0</v>
      </c>
      <c r="I3979">
        <f>IF(COUNTIFS(Registros!$A$2:$A$6000,"CS",Registros!$B$2:$B$6000,$A3979)&gt;0,1,0)</f>
        <v>1</v>
      </c>
      <c r="J3979">
        <f>IF($I3979=1,SUMIFS(Registros!$I$2:$I$6000,Registros!$A$2:$A$6000,"CS",Registros!$B$2:$B$6000,$A3979),0)</f>
        <v>50</v>
      </c>
      <c r="K3979">
        <f>IF(COUNTIFS(Winback!$K$2:$K$300,$A3979)&gt;0,1,0)</f>
        <v>0</v>
      </c>
      <c r="L3979">
        <f>IF(AND($K3979=1,LEFT($A3979,3)="WB-"),SUMIFS(Winback!$D$2:$D$300,Winback!$K$2:$K$300,$A3979),0)</f>
        <v>0</v>
      </c>
      <c r="M3979">
        <f>IF(OR($E3979=1,$G3979=1,SUMIFS(Registros!$J$2:$J$6000,Registros!$B$2:$B$6000,$A3979)&gt;0),1,0)</f>
        <v>1</v>
      </c>
      <c r="N3979">
        <f>IF($J3979&gt;0,1,IF(COUNTIFS(Registros!$A$2:$A$6000,"CS",Registros!$B$2:$B$6000,$A3979,Registros!$K$2:$K$6000,"&lt;&gt;")&gt;0,1,0))</f>
        <v>1</v>
      </c>
      <c r="O3979" t="str">
        <f t="shared" si="310"/>
        <v>CONVERGENTE</v>
      </c>
      <c r="P3979" t="str">
        <f t="shared" si="311"/>
        <v>Upgrade / más líneas</v>
      </c>
      <c r="Q3979">
        <f t="shared" si="312"/>
        <v>0</v>
      </c>
      <c r="R3979" t="str">
        <f>IFERROR(VLOOKUP($A3979,Registros!$B$2:$G$6000,6,0),IFERROR(INDEX(Winback!$C$2:$C$300,MATCH($A3979,Winback!$K$2:$K$300,0)),""))</f>
        <v>Michelle Zambrano</v>
      </c>
      <c r="S3979" t="str">
        <f t="shared" si="313"/>
        <v>+CS</v>
      </c>
      <c r="T3979">
        <f t="shared" si="314"/>
        <v>1</v>
      </c>
    </row>
    <row r="3980" spans="1:20" x14ac:dyDescent="0.35">
      <c r="A3980" t="s">
        <v>19536</v>
      </c>
      <c r="B3980" t="s">
        <v>19537</v>
      </c>
      <c r="C3980" t="s">
        <v>19538</v>
      </c>
      <c r="D3980" t="s">
        <v>19539</v>
      </c>
      <c r="E3980">
        <f>IF(COUNTIFS(Registros!$A$2:$A$6000,"NP",Registros!$B$2:$B$6000,$A3980)&gt;0,1,0)</f>
        <v>0</v>
      </c>
      <c r="F3980">
        <f>IF($E3980=1,SUMIFS(Registros!$F$2:$F$6000,Registros!$A$2:$A$6000,"NP",Registros!$B$2:$B$6000,$A3980),0)</f>
        <v>0</v>
      </c>
      <c r="G3980">
        <f>IF(COUNTIFS(Registros!$A$2:$A$6000,"MOV",Registros!$B$2:$B$6000,$A3980)&gt;0,1,0)</f>
        <v>0</v>
      </c>
      <c r="H3980">
        <f>IF($G3980=1,SUMIFS(Registros!$F$2:$F$6000,Registros!$A$2:$A$6000,"MOV",Registros!$B$2:$B$6000,$A3980),0)</f>
        <v>0</v>
      </c>
      <c r="I3980">
        <f>IF(COUNTIFS(Registros!$A$2:$A$6000,"CS",Registros!$B$2:$B$6000,$A3980)&gt;0,1,0)</f>
        <v>1</v>
      </c>
      <c r="J3980">
        <f>IF($I3980=1,SUMIFS(Registros!$I$2:$I$6000,Registros!$A$2:$A$6000,"CS",Registros!$B$2:$B$6000,$A3980),0)</f>
        <v>52</v>
      </c>
      <c r="K3980">
        <f>IF(COUNTIFS(Winback!$K$2:$K$300,$A3980)&gt;0,1,0)</f>
        <v>0</v>
      </c>
      <c r="L3980">
        <f>IF(AND($K3980=1,LEFT($A3980,3)="WB-"),SUMIFS(Winback!$D$2:$D$300,Winback!$K$2:$K$300,$A3980),0)</f>
        <v>0</v>
      </c>
      <c r="M3980">
        <f>IF(OR($E3980=1,$G3980=1,SUMIFS(Registros!$J$2:$J$6000,Registros!$B$2:$B$6000,$A3980)&gt;0),1,0)</f>
        <v>1</v>
      </c>
      <c r="N3980">
        <f>IF($J3980&gt;0,1,IF(COUNTIFS(Registros!$A$2:$A$6000,"CS",Registros!$B$2:$B$6000,$A3980,Registros!$K$2:$K$6000,"&lt;&gt;")&gt;0,1,0))</f>
        <v>1</v>
      </c>
      <c r="O3980" t="str">
        <f t="shared" si="310"/>
        <v>CONVERGENTE</v>
      </c>
      <c r="P3980" t="str">
        <f t="shared" si="311"/>
        <v>Upgrade / más líneas</v>
      </c>
      <c r="Q3980">
        <f t="shared" si="312"/>
        <v>0</v>
      </c>
      <c r="R3980" t="str">
        <f>IFERROR(VLOOKUP($A3980,Registros!$B$2:$G$6000,6,0),IFERROR(INDEX(Winback!$C$2:$C$300,MATCH($A3980,Winback!$K$2:$K$300,0)),""))</f>
        <v>Lizeth Milena Gonzalez</v>
      </c>
      <c r="S3980" t="str">
        <f t="shared" si="313"/>
        <v>+CS</v>
      </c>
      <c r="T3980">
        <f t="shared" si="314"/>
        <v>1</v>
      </c>
    </row>
    <row r="3981" spans="1:20" x14ac:dyDescent="0.35">
      <c r="A3981" t="s">
        <v>19541</v>
      </c>
      <c r="B3981" t="s">
        <v>19542</v>
      </c>
      <c r="C3981" t="s">
        <v>19543</v>
      </c>
      <c r="D3981" t="s">
        <v>19544</v>
      </c>
      <c r="E3981">
        <f>IF(COUNTIFS(Registros!$A$2:$A$6000,"NP",Registros!$B$2:$B$6000,$A3981)&gt;0,1,0)</f>
        <v>0</v>
      </c>
      <c r="F3981">
        <f>IF($E3981=1,SUMIFS(Registros!$F$2:$F$6000,Registros!$A$2:$A$6000,"NP",Registros!$B$2:$B$6000,$A3981),0)</f>
        <v>0</v>
      </c>
      <c r="G3981">
        <f>IF(COUNTIFS(Registros!$A$2:$A$6000,"MOV",Registros!$B$2:$B$6000,$A3981)&gt;0,1,0)</f>
        <v>0</v>
      </c>
      <c r="H3981">
        <f>IF($G3981=1,SUMIFS(Registros!$F$2:$F$6000,Registros!$A$2:$A$6000,"MOV",Registros!$B$2:$B$6000,$A3981),0)</f>
        <v>0</v>
      </c>
      <c r="I3981">
        <f>IF(COUNTIFS(Registros!$A$2:$A$6000,"CS",Registros!$B$2:$B$6000,$A3981)&gt;0,1,0)</f>
        <v>1</v>
      </c>
      <c r="J3981">
        <f>IF($I3981=1,SUMIFS(Registros!$I$2:$I$6000,Registros!$A$2:$A$6000,"CS",Registros!$B$2:$B$6000,$A3981),0)</f>
        <v>42</v>
      </c>
      <c r="K3981">
        <f>IF(COUNTIFS(Winback!$K$2:$K$300,$A3981)&gt;0,1,0)</f>
        <v>0</v>
      </c>
      <c r="L3981">
        <f>IF(AND($K3981=1,LEFT($A3981,3)="WB-"),SUMIFS(Winback!$D$2:$D$300,Winback!$K$2:$K$300,$A3981),0)</f>
        <v>0</v>
      </c>
      <c r="M3981">
        <f>IF(OR($E3981=1,$G3981=1,SUMIFS(Registros!$J$2:$J$6000,Registros!$B$2:$B$6000,$A3981)&gt;0),1,0)</f>
        <v>1</v>
      </c>
      <c r="N3981">
        <f>IF($J3981&gt;0,1,IF(COUNTIFS(Registros!$A$2:$A$6000,"CS",Registros!$B$2:$B$6000,$A3981,Registros!$K$2:$K$6000,"&lt;&gt;")&gt;0,1,0))</f>
        <v>1</v>
      </c>
      <c r="O3981" t="str">
        <f t="shared" si="310"/>
        <v>CONVERGENTE</v>
      </c>
      <c r="P3981" t="str">
        <f t="shared" si="311"/>
        <v>Upgrade / más líneas</v>
      </c>
      <c r="Q3981">
        <f t="shared" si="312"/>
        <v>0</v>
      </c>
      <c r="R3981" t="str">
        <f>IFERROR(VLOOKUP($A3981,Registros!$B$2:$G$6000,6,0),IFERROR(INDEX(Winback!$C$2:$C$300,MATCH($A3981,Winback!$K$2:$K$300,0)),""))</f>
        <v>Maria Fernanda Rivas</v>
      </c>
      <c r="S3981" t="str">
        <f t="shared" si="313"/>
        <v>+CS</v>
      </c>
      <c r="T3981">
        <f t="shared" si="314"/>
        <v>1</v>
      </c>
    </row>
    <row r="3982" spans="1:20" x14ac:dyDescent="0.35">
      <c r="A3982" t="s">
        <v>19546</v>
      </c>
      <c r="B3982" t="s">
        <v>19547</v>
      </c>
      <c r="C3982" t="s">
        <v>19548</v>
      </c>
      <c r="D3982" t="s">
        <v>19549</v>
      </c>
      <c r="E3982">
        <f>IF(COUNTIFS(Registros!$A$2:$A$6000,"NP",Registros!$B$2:$B$6000,$A3982)&gt;0,1,0)</f>
        <v>0</v>
      </c>
      <c r="F3982">
        <f>IF($E3982=1,SUMIFS(Registros!$F$2:$F$6000,Registros!$A$2:$A$6000,"NP",Registros!$B$2:$B$6000,$A3982),0)</f>
        <v>0</v>
      </c>
      <c r="G3982">
        <f>IF(COUNTIFS(Registros!$A$2:$A$6000,"MOV",Registros!$B$2:$B$6000,$A3982)&gt;0,1,0)</f>
        <v>0</v>
      </c>
      <c r="H3982">
        <f>IF($G3982=1,SUMIFS(Registros!$F$2:$F$6000,Registros!$A$2:$A$6000,"MOV",Registros!$B$2:$B$6000,$A3982),0)</f>
        <v>0</v>
      </c>
      <c r="I3982">
        <f>IF(COUNTIFS(Registros!$A$2:$A$6000,"CS",Registros!$B$2:$B$6000,$A3982)&gt;0,1,0)</f>
        <v>1</v>
      </c>
      <c r="J3982">
        <f>IF($I3982=1,SUMIFS(Registros!$I$2:$I$6000,Registros!$A$2:$A$6000,"CS",Registros!$B$2:$B$6000,$A3982),0)</f>
        <v>44</v>
      </c>
      <c r="K3982">
        <f>IF(COUNTIFS(Winback!$K$2:$K$300,$A3982)&gt;0,1,0)</f>
        <v>0</v>
      </c>
      <c r="L3982">
        <f>IF(AND($K3982=1,LEFT($A3982,3)="WB-"),SUMIFS(Winback!$D$2:$D$300,Winback!$K$2:$K$300,$A3982),0)</f>
        <v>0</v>
      </c>
      <c r="M3982">
        <f>IF(OR($E3982=1,$G3982=1,SUMIFS(Registros!$J$2:$J$6000,Registros!$B$2:$B$6000,$A3982)&gt;0),1,0)</f>
        <v>1</v>
      </c>
      <c r="N3982">
        <f>IF($J3982&gt;0,1,IF(COUNTIFS(Registros!$A$2:$A$6000,"CS",Registros!$B$2:$B$6000,$A3982,Registros!$K$2:$K$6000,"&lt;&gt;")&gt;0,1,0))</f>
        <v>1</v>
      </c>
      <c r="O3982" t="str">
        <f t="shared" si="310"/>
        <v>CONVERGENTE</v>
      </c>
      <c r="P3982" t="str">
        <f t="shared" si="311"/>
        <v>Upgrade / más líneas</v>
      </c>
      <c r="Q3982">
        <f t="shared" si="312"/>
        <v>0</v>
      </c>
      <c r="R3982" t="str">
        <f>IFERROR(VLOOKUP($A3982,Registros!$B$2:$G$6000,6,0),IFERROR(INDEX(Winback!$C$2:$C$300,MATCH($A3982,Winback!$K$2:$K$300,0)),""))</f>
        <v>Yarelis Tulloch</v>
      </c>
      <c r="S3982" t="str">
        <f t="shared" si="313"/>
        <v>+CS</v>
      </c>
      <c r="T3982">
        <f t="shared" si="314"/>
        <v>1</v>
      </c>
    </row>
    <row r="3983" spans="1:20" x14ac:dyDescent="0.35">
      <c r="A3983" t="s">
        <v>19551</v>
      </c>
      <c r="B3983" t="s">
        <v>19552</v>
      </c>
      <c r="C3983" t="s">
        <v>19553</v>
      </c>
      <c r="D3983" t="s">
        <v>19554</v>
      </c>
      <c r="E3983">
        <f>IF(COUNTIFS(Registros!$A$2:$A$6000,"NP",Registros!$B$2:$B$6000,$A3983)&gt;0,1,0)</f>
        <v>0</v>
      </c>
      <c r="F3983">
        <f>IF($E3983=1,SUMIFS(Registros!$F$2:$F$6000,Registros!$A$2:$A$6000,"NP",Registros!$B$2:$B$6000,$A3983),0)</f>
        <v>0</v>
      </c>
      <c r="G3983">
        <f>IF(COUNTIFS(Registros!$A$2:$A$6000,"MOV",Registros!$B$2:$B$6000,$A3983)&gt;0,1,0)</f>
        <v>0</v>
      </c>
      <c r="H3983">
        <f>IF($G3983=1,SUMIFS(Registros!$F$2:$F$6000,Registros!$A$2:$A$6000,"MOV",Registros!$B$2:$B$6000,$A3983),0)</f>
        <v>0</v>
      </c>
      <c r="I3983">
        <f>IF(COUNTIFS(Registros!$A$2:$A$6000,"CS",Registros!$B$2:$B$6000,$A3983)&gt;0,1,0)</f>
        <v>1</v>
      </c>
      <c r="J3983">
        <f>IF($I3983=1,SUMIFS(Registros!$I$2:$I$6000,Registros!$A$2:$A$6000,"CS",Registros!$B$2:$B$6000,$A3983),0)</f>
        <v>35</v>
      </c>
      <c r="K3983">
        <f>IF(COUNTIFS(Winback!$K$2:$K$300,$A3983)&gt;0,1,0)</f>
        <v>0</v>
      </c>
      <c r="L3983">
        <f>IF(AND($K3983=1,LEFT($A3983,3)="WB-"),SUMIFS(Winback!$D$2:$D$300,Winback!$K$2:$K$300,$A3983),0)</f>
        <v>0</v>
      </c>
      <c r="M3983">
        <f>IF(OR($E3983=1,$G3983=1,SUMIFS(Registros!$J$2:$J$6000,Registros!$B$2:$B$6000,$A3983)&gt;0),1,0)</f>
        <v>1</v>
      </c>
      <c r="N3983">
        <f>IF($J3983&gt;0,1,IF(COUNTIFS(Registros!$A$2:$A$6000,"CS",Registros!$B$2:$B$6000,$A3983,Registros!$K$2:$K$6000,"&lt;&gt;")&gt;0,1,0))</f>
        <v>1</v>
      </c>
      <c r="O3983" t="str">
        <f t="shared" si="310"/>
        <v>CONVERGENTE</v>
      </c>
      <c r="P3983" t="str">
        <f t="shared" si="311"/>
        <v>Upgrade / más líneas</v>
      </c>
      <c r="Q3983">
        <f t="shared" si="312"/>
        <v>0</v>
      </c>
      <c r="R3983" t="str">
        <f>IFERROR(VLOOKUP($A3983,Registros!$B$2:$G$6000,6,0),IFERROR(INDEX(Winback!$C$2:$C$300,MATCH($A3983,Winback!$K$2:$K$300,0)),""))</f>
        <v>Abril Aparicio</v>
      </c>
      <c r="S3983" t="str">
        <f t="shared" si="313"/>
        <v>+CS</v>
      </c>
      <c r="T3983">
        <f t="shared" si="314"/>
        <v>1</v>
      </c>
    </row>
    <row r="3984" spans="1:20" x14ac:dyDescent="0.35">
      <c r="A3984" t="s">
        <v>19556</v>
      </c>
      <c r="B3984" t="s">
        <v>19552</v>
      </c>
      <c r="C3984" t="s">
        <v>19553</v>
      </c>
      <c r="D3984" t="s">
        <v>19554</v>
      </c>
      <c r="E3984">
        <f>IF(COUNTIFS(Registros!$A$2:$A$6000,"NP",Registros!$B$2:$B$6000,$A3984)&gt;0,1,0)</f>
        <v>0</v>
      </c>
      <c r="F3984">
        <f>IF($E3984=1,SUMIFS(Registros!$F$2:$F$6000,Registros!$A$2:$A$6000,"NP",Registros!$B$2:$B$6000,$A3984),0)</f>
        <v>0</v>
      </c>
      <c r="G3984">
        <f>IF(COUNTIFS(Registros!$A$2:$A$6000,"MOV",Registros!$B$2:$B$6000,$A3984)&gt;0,1,0)</f>
        <v>0</v>
      </c>
      <c r="H3984">
        <f>IF($G3984=1,SUMIFS(Registros!$F$2:$F$6000,Registros!$A$2:$A$6000,"MOV",Registros!$B$2:$B$6000,$A3984),0)</f>
        <v>0</v>
      </c>
      <c r="I3984">
        <f>IF(COUNTIFS(Registros!$A$2:$A$6000,"CS",Registros!$B$2:$B$6000,$A3984)&gt;0,1,0)</f>
        <v>1</v>
      </c>
      <c r="J3984">
        <f>IF($I3984=1,SUMIFS(Registros!$I$2:$I$6000,Registros!$A$2:$A$6000,"CS",Registros!$B$2:$B$6000,$A3984),0)</f>
        <v>118</v>
      </c>
      <c r="K3984">
        <f>IF(COUNTIFS(Winback!$K$2:$K$300,$A3984)&gt;0,1,0)</f>
        <v>0</v>
      </c>
      <c r="L3984">
        <f>IF(AND($K3984=1,LEFT($A3984,3)="WB-"),SUMIFS(Winback!$D$2:$D$300,Winback!$K$2:$K$300,$A3984),0)</f>
        <v>0</v>
      </c>
      <c r="M3984">
        <f>IF(OR($E3984=1,$G3984=1,SUMIFS(Registros!$J$2:$J$6000,Registros!$B$2:$B$6000,$A3984)&gt;0),1,0)</f>
        <v>1</v>
      </c>
      <c r="N3984">
        <f>IF($J3984&gt;0,1,IF(COUNTIFS(Registros!$A$2:$A$6000,"CS",Registros!$B$2:$B$6000,$A3984,Registros!$K$2:$K$6000,"&lt;&gt;")&gt;0,1,0))</f>
        <v>1</v>
      </c>
      <c r="O3984" t="str">
        <f t="shared" si="310"/>
        <v>CONVERGENTE</v>
      </c>
      <c r="P3984" t="str">
        <f t="shared" si="311"/>
        <v>Upgrade / más líneas</v>
      </c>
      <c r="Q3984">
        <f t="shared" si="312"/>
        <v>0</v>
      </c>
      <c r="R3984" t="str">
        <f>IFERROR(VLOOKUP($A3984,Registros!$B$2:$G$6000,6,0),IFERROR(INDEX(Winback!$C$2:$C$300,MATCH($A3984,Winback!$K$2:$K$300,0)),""))</f>
        <v>Yariela Galarce</v>
      </c>
      <c r="S3984" t="str">
        <f t="shared" si="313"/>
        <v>+CS</v>
      </c>
      <c r="T3984">
        <f t="shared" si="314"/>
        <v>1</v>
      </c>
    </row>
    <row r="3985" spans="1:20" x14ac:dyDescent="0.35">
      <c r="A3985" t="s">
        <v>19557</v>
      </c>
      <c r="B3985" t="s">
        <v>19558</v>
      </c>
      <c r="C3985" t="s">
        <v>19559</v>
      </c>
      <c r="D3985" t="s">
        <v>19560</v>
      </c>
      <c r="E3985">
        <f>IF(COUNTIFS(Registros!$A$2:$A$6000,"NP",Registros!$B$2:$B$6000,$A3985)&gt;0,1,0)</f>
        <v>0</v>
      </c>
      <c r="F3985">
        <f>IF($E3985=1,SUMIFS(Registros!$F$2:$F$6000,Registros!$A$2:$A$6000,"NP",Registros!$B$2:$B$6000,$A3985),0)</f>
        <v>0</v>
      </c>
      <c r="G3985">
        <f>IF(COUNTIFS(Registros!$A$2:$A$6000,"MOV",Registros!$B$2:$B$6000,$A3985)&gt;0,1,0)</f>
        <v>0</v>
      </c>
      <c r="H3985">
        <f>IF($G3985=1,SUMIFS(Registros!$F$2:$F$6000,Registros!$A$2:$A$6000,"MOV",Registros!$B$2:$B$6000,$A3985),0)</f>
        <v>0</v>
      </c>
      <c r="I3985">
        <f>IF(COUNTIFS(Registros!$A$2:$A$6000,"CS",Registros!$B$2:$B$6000,$A3985)&gt;0,1,0)</f>
        <v>1</v>
      </c>
      <c r="J3985">
        <f>IF($I3985=1,SUMIFS(Registros!$I$2:$I$6000,Registros!$A$2:$A$6000,"CS",Registros!$B$2:$B$6000,$A3985),0)</f>
        <v>70</v>
      </c>
      <c r="K3985">
        <f>IF(COUNTIFS(Winback!$K$2:$K$300,$A3985)&gt;0,1,0)</f>
        <v>0</v>
      </c>
      <c r="L3985">
        <f>IF(AND($K3985=1,LEFT($A3985,3)="WB-"),SUMIFS(Winback!$D$2:$D$300,Winback!$K$2:$K$300,$A3985),0)</f>
        <v>0</v>
      </c>
      <c r="M3985">
        <f>IF(OR($E3985=1,$G3985=1,SUMIFS(Registros!$J$2:$J$6000,Registros!$B$2:$B$6000,$A3985)&gt;0),1,0)</f>
        <v>1</v>
      </c>
      <c r="N3985">
        <f>IF($J3985&gt;0,1,IF(COUNTIFS(Registros!$A$2:$A$6000,"CS",Registros!$B$2:$B$6000,$A3985,Registros!$K$2:$K$6000,"&lt;&gt;")&gt;0,1,0))</f>
        <v>1</v>
      </c>
      <c r="O3985" t="str">
        <f t="shared" si="310"/>
        <v>CONVERGENTE</v>
      </c>
      <c r="P3985" t="str">
        <f t="shared" si="311"/>
        <v>Upgrade / más líneas</v>
      </c>
      <c r="Q3985">
        <f t="shared" si="312"/>
        <v>0</v>
      </c>
      <c r="R3985" t="str">
        <f>IFERROR(VLOOKUP($A3985,Registros!$B$2:$G$6000,6,0),IFERROR(INDEX(Winback!$C$2:$C$300,MATCH($A3985,Winback!$K$2:$K$300,0)),""))</f>
        <v>Nailyn Martinez Johnson</v>
      </c>
      <c r="S3985" t="str">
        <f t="shared" si="313"/>
        <v>+CS</v>
      </c>
      <c r="T3985">
        <f t="shared" si="314"/>
        <v>1</v>
      </c>
    </row>
    <row r="3986" spans="1:20" x14ac:dyDescent="0.35">
      <c r="A3986" t="s">
        <v>19562</v>
      </c>
      <c r="B3986" t="s">
        <v>19563</v>
      </c>
      <c r="C3986" t="s">
        <v>19564</v>
      </c>
      <c r="D3986" t="s">
        <v>19565</v>
      </c>
      <c r="E3986">
        <f>IF(COUNTIFS(Registros!$A$2:$A$6000,"NP",Registros!$B$2:$B$6000,$A3986)&gt;0,1,0)</f>
        <v>0</v>
      </c>
      <c r="F3986">
        <f>IF($E3986=1,SUMIFS(Registros!$F$2:$F$6000,Registros!$A$2:$A$6000,"NP",Registros!$B$2:$B$6000,$A3986),0)</f>
        <v>0</v>
      </c>
      <c r="G3986">
        <f>IF(COUNTIFS(Registros!$A$2:$A$6000,"MOV",Registros!$B$2:$B$6000,$A3986)&gt;0,1,0)</f>
        <v>0</v>
      </c>
      <c r="H3986">
        <f>IF($G3986=1,SUMIFS(Registros!$F$2:$F$6000,Registros!$A$2:$A$6000,"MOV",Registros!$B$2:$B$6000,$A3986),0)</f>
        <v>0</v>
      </c>
      <c r="I3986">
        <f>IF(COUNTIFS(Registros!$A$2:$A$6000,"CS",Registros!$B$2:$B$6000,$A3986)&gt;0,1,0)</f>
        <v>1</v>
      </c>
      <c r="J3986">
        <f>IF($I3986=1,SUMIFS(Registros!$I$2:$I$6000,Registros!$A$2:$A$6000,"CS",Registros!$B$2:$B$6000,$A3986),0)</f>
        <v>82</v>
      </c>
      <c r="K3986">
        <f>IF(COUNTIFS(Winback!$K$2:$K$300,$A3986)&gt;0,1,0)</f>
        <v>0</v>
      </c>
      <c r="L3986">
        <f>IF(AND($K3986=1,LEFT($A3986,3)="WB-"),SUMIFS(Winback!$D$2:$D$300,Winback!$K$2:$K$300,$A3986),0)</f>
        <v>0</v>
      </c>
      <c r="M3986">
        <f>IF(OR($E3986=1,$G3986=1,SUMIFS(Registros!$J$2:$J$6000,Registros!$B$2:$B$6000,$A3986)&gt;0),1,0)</f>
        <v>1</v>
      </c>
      <c r="N3986">
        <f>IF($J3986&gt;0,1,IF(COUNTIFS(Registros!$A$2:$A$6000,"CS",Registros!$B$2:$B$6000,$A3986,Registros!$K$2:$K$6000,"&lt;&gt;")&gt;0,1,0))</f>
        <v>1</v>
      </c>
      <c r="O3986" t="str">
        <f t="shared" si="310"/>
        <v>CONVERGENTE</v>
      </c>
      <c r="P3986" t="str">
        <f t="shared" si="311"/>
        <v>Upgrade / más líneas</v>
      </c>
      <c r="Q3986">
        <f t="shared" si="312"/>
        <v>0</v>
      </c>
      <c r="R3986" t="str">
        <f>IFERROR(VLOOKUP($A3986,Registros!$B$2:$G$6000,6,0),IFERROR(INDEX(Winback!$C$2:$C$300,MATCH($A3986,Winback!$K$2:$K$300,0)),""))</f>
        <v>iongy Gordon Ward</v>
      </c>
      <c r="S3986" t="str">
        <f t="shared" si="313"/>
        <v>+CS</v>
      </c>
      <c r="T3986">
        <f t="shared" si="314"/>
        <v>1</v>
      </c>
    </row>
    <row r="3987" spans="1:20" x14ac:dyDescent="0.35">
      <c r="A3987" t="s">
        <v>19567</v>
      </c>
      <c r="B3987" t="s">
        <v>19568</v>
      </c>
      <c r="C3987" t="s">
        <v>19569</v>
      </c>
      <c r="D3987" t="s">
        <v>19570</v>
      </c>
      <c r="E3987">
        <f>IF(COUNTIFS(Registros!$A$2:$A$6000,"NP",Registros!$B$2:$B$6000,$A3987)&gt;0,1,0)</f>
        <v>0</v>
      </c>
      <c r="F3987">
        <f>IF($E3987=1,SUMIFS(Registros!$F$2:$F$6000,Registros!$A$2:$A$6000,"NP",Registros!$B$2:$B$6000,$A3987),0)</f>
        <v>0</v>
      </c>
      <c r="G3987">
        <f>IF(COUNTIFS(Registros!$A$2:$A$6000,"MOV",Registros!$B$2:$B$6000,$A3987)&gt;0,1,0)</f>
        <v>0</v>
      </c>
      <c r="H3987">
        <f>IF($G3987=1,SUMIFS(Registros!$F$2:$F$6000,Registros!$A$2:$A$6000,"MOV",Registros!$B$2:$B$6000,$A3987),0)</f>
        <v>0</v>
      </c>
      <c r="I3987">
        <f>IF(COUNTIFS(Registros!$A$2:$A$6000,"CS",Registros!$B$2:$B$6000,$A3987)&gt;0,1,0)</f>
        <v>1</v>
      </c>
      <c r="J3987">
        <f>IF($I3987=1,SUMIFS(Registros!$I$2:$I$6000,Registros!$A$2:$A$6000,"CS",Registros!$B$2:$B$6000,$A3987),0)</f>
        <v>19</v>
      </c>
      <c r="K3987">
        <f>IF(COUNTIFS(Winback!$K$2:$K$300,$A3987)&gt;0,1,0)</f>
        <v>0</v>
      </c>
      <c r="L3987">
        <f>IF(AND($K3987=1,LEFT($A3987,3)="WB-"),SUMIFS(Winback!$D$2:$D$300,Winback!$K$2:$K$300,$A3987),0)</f>
        <v>0</v>
      </c>
      <c r="M3987">
        <f>IF(OR($E3987=1,$G3987=1,SUMIFS(Registros!$J$2:$J$6000,Registros!$B$2:$B$6000,$A3987)&gt;0),1,0)</f>
        <v>1</v>
      </c>
      <c r="N3987">
        <f>IF($J3987&gt;0,1,IF(COUNTIFS(Registros!$A$2:$A$6000,"CS",Registros!$B$2:$B$6000,$A3987,Registros!$K$2:$K$6000,"&lt;&gt;")&gt;0,1,0))</f>
        <v>1</v>
      </c>
      <c r="O3987" t="str">
        <f t="shared" si="310"/>
        <v>CONVERGENTE</v>
      </c>
      <c r="P3987" t="str">
        <f t="shared" si="311"/>
        <v>Upgrade / más líneas</v>
      </c>
      <c r="Q3987">
        <f t="shared" si="312"/>
        <v>0</v>
      </c>
      <c r="R3987" t="str">
        <f>IFERROR(VLOOKUP($A3987,Registros!$B$2:$G$6000,6,0),IFERROR(INDEX(Winback!$C$2:$C$300,MATCH($A3987,Winback!$K$2:$K$300,0)),""))</f>
        <v>Keisy Vargas</v>
      </c>
      <c r="S3987" t="str">
        <f t="shared" si="313"/>
        <v>+CS</v>
      </c>
      <c r="T3987">
        <f t="shared" si="314"/>
        <v>1</v>
      </c>
    </row>
    <row r="3988" spans="1:20" x14ac:dyDescent="0.35">
      <c r="A3988" t="s">
        <v>19572</v>
      </c>
      <c r="B3988" t="s">
        <v>19573</v>
      </c>
      <c r="C3988" t="s">
        <v>19574</v>
      </c>
      <c r="D3988" t="s">
        <v>19575</v>
      </c>
      <c r="E3988">
        <f>IF(COUNTIFS(Registros!$A$2:$A$6000,"NP",Registros!$B$2:$B$6000,$A3988)&gt;0,1,0)</f>
        <v>0</v>
      </c>
      <c r="F3988">
        <f>IF($E3988=1,SUMIFS(Registros!$F$2:$F$6000,Registros!$A$2:$A$6000,"NP",Registros!$B$2:$B$6000,$A3988),0)</f>
        <v>0</v>
      </c>
      <c r="G3988">
        <f>IF(COUNTIFS(Registros!$A$2:$A$6000,"MOV",Registros!$B$2:$B$6000,$A3988)&gt;0,1,0)</f>
        <v>0</v>
      </c>
      <c r="H3988">
        <f>IF($G3988=1,SUMIFS(Registros!$F$2:$F$6000,Registros!$A$2:$A$6000,"MOV",Registros!$B$2:$B$6000,$A3988),0)</f>
        <v>0</v>
      </c>
      <c r="I3988">
        <f>IF(COUNTIFS(Registros!$A$2:$A$6000,"CS",Registros!$B$2:$B$6000,$A3988)&gt;0,1,0)</f>
        <v>1</v>
      </c>
      <c r="J3988">
        <f>IF($I3988=1,SUMIFS(Registros!$I$2:$I$6000,Registros!$A$2:$A$6000,"CS",Registros!$B$2:$B$6000,$A3988),0)</f>
        <v>82</v>
      </c>
      <c r="K3988">
        <f>IF(COUNTIFS(Winback!$K$2:$K$300,$A3988)&gt;0,1,0)</f>
        <v>0</v>
      </c>
      <c r="L3988">
        <f>IF(AND($K3988=1,LEFT($A3988,3)="WB-"),SUMIFS(Winback!$D$2:$D$300,Winback!$K$2:$K$300,$A3988),0)</f>
        <v>0</v>
      </c>
      <c r="M3988">
        <f>IF(OR($E3988=1,$G3988=1,SUMIFS(Registros!$J$2:$J$6000,Registros!$B$2:$B$6000,$A3988)&gt;0),1,0)</f>
        <v>1</v>
      </c>
      <c r="N3988">
        <f>IF($J3988&gt;0,1,IF(COUNTIFS(Registros!$A$2:$A$6000,"CS",Registros!$B$2:$B$6000,$A3988,Registros!$K$2:$K$6000,"&lt;&gt;")&gt;0,1,0))</f>
        <v>1</v>
      </c>
      <c r="O3988" t="str">
        <f t="shared" si="310"/>
        <v>CONVERGENTE</v>
      </c>
      <c r="P3988" t="str">
        <f t="shared" si="311"/>
        <v>Upgrade / más líneas</v>
      </c>
      <c r="Q3988">
        <f t="shared" si="312"/>
        <v>0</v>
      </c>
      <c r="R3988" t="str">
        <f>IFERROR(VLOOKUP($A3988,Registros!$B$2:$G$6000,6,0),IFERROR(INDEX(Winback!$C$2:$C$300,MATCH($A3988,Winback!$K$2:$K$300,0)),""))</f>
        <v>Karla Mc Intryre</v>
      </c>
      <c r="S3988" t="str">
        <f t="shared" si="313"/>
        <v>+CS</v>
      </c>
      <c r="T3988">
        <f t="shared" si="314"/>
        <v>1</v>
      </c>
    </row>
    <row r="3989" spans="1:20" x14ac:dyDescent="0.35">
      <c r="A3989" t="s">
        <v>19577</v>
      </c>
      <c r="B3989" t="s">
        <v>19578</v>
      </c>
      <c r="C3989" t="s">
        <v>19579</v>
      </c>
      <c r="D3989" t="s">
        <v>19580</v>
      </c>
      <c r="E3989">
        <f>IF(COUNTIFS(Registros!$A$2:$A$6000,"NP",Registros!$B$2:$B$6000,$A3989)&gt;0,1,0)</f>
        <v>0</v>
      </c>
      <c r="F3989">
        <f>IF($E3989=1,SUMIFS(Registros!$F$2:$F$6000,Registros!$A$2:$A$6000,"NP",Registros!$B$2:$B$6000,$A3989),0)</f>
        <v>0</v>
      </c>
      <c r="G3989">
        <f>IF(COUNTIFS(Registros!$A$2:$A$6000,"MOV",Registros!$B$2:$B$6000,$A3989)&gt;0,1,0)</f>
        <v>0</v>
      </c>
      <c r="H3989">
        <f>IF($G3989=1,SUMIFS(Registros!$F$2:$F$6000,Registros!$A$2:$A$6000,"MOV",Registros!$B$2:$B$6000,$A3989),0)</f>
        <v>0</v>
      </c>
      <c r="I3989">
        <f>IF(COUNTIFS(Registros!$A$2:$A$6000,"CS",Registros!$B$2:$B$6000,$A3989)&gt;0,1,0)</f>
        <v>1</v>
      </c>
      <c r="J3989">
        <f>IF($I3989=1,SUMIFS(Registros!$I$2:$I$6000,Registros!$A$2:$A$6000,"CS",Registros!$B$2:$B$6000,$A3989),0)</f>
        <v>22</v>
      </c>
      <c r="K3989">
        <f>IF(COUNTIFS(Winback!$K$2:$K$300,$A3989)&gt;0,1,0)</f>
        <v>0</v>
      </c>
      <c r="L3989">
        <f>IF(AND($K3989=1,LEFT($A3989,3)="WB-"),SUMIFS(Winback!$D$2:$D$300,Winback!$K$2:$K$300,$A3989),0)</f>
        <v>0</v>
      </c>
      <c r="M3989">
        <f>IF(OR($E3989=1,$G3989=1,SUMIFS(Registros!$J$2:$J$6000,Registros!$B$2:$B$6000,$A3989)&gt;0),1,0)</f>
        <v>1</v>
      </c>
      <c r="N3989">
        <f>IF($J3989&gt;0,1,IF(COUNTIFS(Registros!$A$2:$A$6000,"CS",Registros!$B$2:$B$6000,$A3989,Registros!$K$2:$K$6000,"&lt;&gt;")&gt;0,1,0))</f>
        <v>1</v>
      </c>
      <c r="O3989" t="str">
        <f t="shared" si="310"/>
        <v>CONVERGENTE</v>
      </c>
      <c r="P3989" t="str">
        <f t="shared" si="311"/>
        <v>Upgrade / más líneas</v>
      </c>
      <c r="Q3989">
        <f t="shared" si="312"/>
        <v>0</v>
      </c>
      <c r="R3989" t="str">
        <f>IFERROR(VLOOKUP($A3989,Registros!$B$2:$G$6000,6,0),IFERROR(INDEX(Winback!$C$2:$C$300,MATCH($A3989,Winback!$K$2:$K$300,0)),""))</f>
        <v>Solanye Acuña</v>
      </c>
      <c r="S3989" t="str">
        <f t="shared" si="313"/>
        <v>+CS</v>
      </c>
      <c r="T3989">
        <f t="shared" si="314"/>
        <v>1</v>
      </c>
    </row>
    <row r="3990" spans="1:20" x14ac:dyDescent="0.35">
      <c r="A3990" t="s">
        <v>19582</v>
      </c>
      <c r="B3990" t="s">
        <v>19583</v>
      </c>
      <c r="C3990" t="s">
        <v>19584</v>
      </c>
      <c r="D3990" t="s">
        <v>19585</v>
      </c>
      <c r="E3990">
        <f>IF(COUNTIFS(Registros!$A$2:$A$6000,"NP",Registros!$B$2:$B$6000,$A3990)&gt;0,1,0)</f>
        <v>0</v>
      </c>
      <c r="F3990">
        <f>IF($E3990=1,SUMIFS(Registros!$F$2:$F$6000,Registros!$A$2:$A$6000,"NP",Registros!$B$2:$B$6000,$A3990),0)</f>
        <v>0</v>
      </c>
      <c r="G3990">
        <f>IF(COUNTIFS(Registros!$A$2:$A$6000,"MOV",Registros!$B$2:$B$6000,$A3990)&gt;0,1,0)</f>
        <v>0</v>
      </c>
      <c r="H3990">
        <f>IF($G3990=1,SUMIFS(Registros!$F$2:$F$6000,Registros!$A$2:$A$6000,"MOV",Registros!$B$2:$B$6000,$A3990),0)</f>
        <v>0</v>
      </c>
      <c r="I3990">
        <f>IF(COUNTIFS(Registros!$A$2:$A$6000,"CS",Registros!$B$2:$B$6000,$A3990)&gt;0,1,0)</f>
        <v>1</v>
      </c>
      <c r="J3990">
        <f>IF($I3990=1,SUMIFS(Registros!$I$2:$I$6000,Registros!$A$2:$A$6000,"CS",Registros!$B$2:$B$6000,$A3990),0)</f>
        <v>47</v>
      </c>
      <c r="K3990">
        <f>IF(COUNTIFS(Winback!$K$2:$K$300,$A3990)&gt;0,1,0)</f>
        <v>0</v>
      </c>
      <c r="L3990">
        <f>IF(AND($K3990=1,LEFT($A3990,3)="WB-"),SUMIFS(Winback!$D$2:$D$300,Winback!$K$2:$K$300,$A3990),0)</f>
        <v>0</v>
      </c>
      <c r="M3990">
        <f>IF(OR($E3990=1,$G3990=1,SUMIFS(Registros!$J$2:$J$6000,Registros!$B$2:$B$6000,$A3990)&gt;0),1,0)</f>
        <v>1</v>
      </c>
      <c r="N3990">
        <f>IF($J3990&gt;0,1,IF(COUNTIFS(Registros!$A$2:$A$6000,"CS",Registros!$B$2:$B$6000,$A3990,Registros!$K$2:$K$6000,"&lt;&gt;")&gt;0,1,0))</f>
        <v>1</v>
      </c>
      <c r="O3990" t="str">
        <f t="shared" si="310"/>
        <v>CONVERGENTE</v>
      </c>
      <c r="P3990" t="str">
        <f t="shared" si="311"/>
        <v>Upgrade / más líneas</v>
      </c>
      <c r="Q3990">
        <f t="shared" si="312"/>
        <v>0</v>
      </c>
      <c r="R3990" t="str">
        <f>IFERROR(VLOOKUP($A3990,Registros!$B$2:$G$6000,6,0),IFERROR(INDEX(Winback!$C$2:$C$300,MATCH($A3990,Winback!$K$2:$K$300,0)),""))</f>
        <v>Michelle Zambrano</v>
      </c>
      <c r="S3990" t="str">
        <f t="shared" si="313"/>
        <v>+CS</v>
      </c>
      <c r="T3990">
        <f t="shared" si="314"/>
        <v>1</v>
      </c>
    </row>
    <row r="3991" spans="1:20" x14ac:dyDescent="0.35">
      <c r="A3991" t="s">
        <v>19587</v>
      </c>
      <c r="B3991" t="s">
        <v>19588</v>
      </c>
      <c r="C3991" t="s">
        <v>19589</v>
      </c>
      <c r="D3991" t="s">
        <v>19590</v>
      </c>
      <c r="E3991">
        <f>IF(COUNTIFS(Registros!$A$2:$A$6000,"NP",Registros!$B$2:$B$6000,$A3991)&gt;0,1,0)</f>
        <v>0</v>
      </c>
      <c r="F3991">
        <f>IF($E3991=1,SUMIFS(Registros!$F$2:$F$6000,Registros!$A$2:$A$6000,"NP",Registros!$B$2:$B$6000,$A3991),0)</f>
        <v>0</v>
      </c>
      <c r="G3991">
        <f>IF(COUNTIFS(Registros!$A$2:$A$6000,"MOV",Registros!$B$2:$B$6000,$A3991)&gt;0,1,0)</f>
        <v>0</v>
      </c>
      <c r="H3991">
        <f>IF($G3991=1,SUMIFS(Registros!$F$2:$F$6000,Registros!$A$2:$A$6000,"MOV",Registros!$B$2:$B$6000,$A3991),0)</f>
        <v>0</v>
      </c>
      <c r="I3991">
        <f>IF(COUNTIFS(Registros!$A$2:$A$6000,"CS",Registros!$B$2:$B$6000,$A3991)&gt;0,1,0)</f>
        <v>1</v>
      </c>
      <c r="J3991">
        <f>IF($I3991=1,SUMIFS(Registros!$I$2:$I$6000,Registros!$A$2:$A$6000,"CS",Registros!$B$2:$B$6000,$A3991),0)</f>
        <v>25</v>
      </c>
      <c r="K3991">
        <f>IF(COUNTIFS(Winback!$K$2:$K$300,$A3991)&gt;0,1,0)</f>
        <v>0</v>
      </c>
      <c r="L3991">
        <f>IF(AND($K3991=1,LEFT($A3991,3)="WB-"),SUMIFS(Winback!$D$2:$D$300,Winback!$K$2:$K$300,$A3991),0)</f>
        <v>0</v>
      </c>
      <c r="M3991">
        <f>IF(OR($E3991=1,$G3991=1,SUMIFS(Registros!$J$2:$J$6000,Registros!$B$2:$B$6000,$A3991)&gt;0),1,0)</f>
        <v>1</v>
      </c>
      <c r="N3991">
        <f>IF($J3991&gt;0,1,IF(COUNTIFS(Registros!$A$2:$A$6000,"CS",Registros!$B$2:$B$6000,$A3991,Registros!$K$2:$K$6000,"&lt;&gt;")&gt;0,1,0))</f>
        <v>1</v>
      </c>
      <c r="O3991" t="str">
        <f t="shared" si="310"/>
        <v>CONVERGENTE</v>
      </c>
      <c r="P3991" t="str">
        <f t="shared" si="311"/>
        <v>Upgrade / más líneas</v>
      </c>
      <c r="Q3991">
        <f t="shared" si="312"/>
        <v>0</v>
      </c>
      <c r="R3991" t="str">
        <f>IFERROR(VLOOKUP($A3991,Registros!$B$2:$G$6000,6,0),IFERROR(INDEX(Winback!$C$2:$C$300,MATCH($A3991,Winback!$K$2:$K$300,0)),""))</f>
        <v>Lizeth Milena Gonzalez</v>
      </c>
      <c r="S3991" t="str">
        <f t="shared" si="313"/>
        <v>+CS</v>
      </c>
      <c r="T3991">
        <f t="shared" si="314"/>
        <v>1</v>
      </c>
    </row>
    <row r="3992" spans="1:20" x14ac:dyDescent="0.35">
      <c r="A3992" t="s">
        <v>19592</v>
      </c>
      <c r="B3992" t="s">
        <v>19593</v>
      </c>
      <c r="C3992" t="s">
        <v>19594</v>
      </c>
      <c r="D3992" t="s">
        <v>19595</v>
      </c>
      <c r="E3992">
        <f>IF(COUNTIFS(Registros!$A$2:$A$6000,"NP",Registros!$B$2:$B$6000,$A3992)&gt;0,1,0)</f>
        <v>0</v>
      </c>
      <c r="F3992">
        <f>IF($E3992=1,SUMIFS(Registros!$F$2:$F$6000,Registros!$A$2:$A$6000,"NP",Registros!$B$2:$B$6000,$A3992),0)</f>
        <v>0</v>
      </c>
      <c r="G3992">
        <f>IF(COUNTIFS(Registros!$A$2:$A$6000,"MOV",Registros!$B$2:$B$6000,$A3992)&gt;0,1,0)</f>
        <v>0</v>
      </c>
      <c r="H3992">
        <f>IF($G3992=1,SUMIFS(Registros!$F$2:$F$6000,Registros!$A$2:$A$6000,"MOV",Registros!$B$2:$B$6000,$A3992),0)</f>
        <v>0</v>
      </c>
      <c r="I3992">
        <f>IF(COUNTIFS(Registros!$A$2:$A$6000,"CS",Registros!$B$2:$B$6000,$A3992)&gt;0,1,0)</f>
        <v>1</v>
      </c>
      <c r="J3992">
        <f>IF($I3992=1,SUMIFS(Registros!$I$2:$I$6000,Registros!$A$2:$A$6000,"CS",Registros!$B$2:$B$6000,$A3992),0)</f>
        <v>45</v>
      </c>
      <c r="K3992">
        <f>IF(COUNTIFS(Winback!$K$2:$K$300,$A3992)&gt;0,1,0)</f>
        <v>0</v>
      </c>
      <c r="L3992">
        <f>IF(AND($K3992=1,LEFT($A3992,3)="WB-"),SUMIFS(Winback!$D$2:$D$300,Winback!$K$2:$K$300,$A3992),0)</f>
        <v>0</v>
      </c>
      <c r="M3992">
        <f>IF(OR($E3992=1,$G3992=1,SUMIFS(Registros!$J$2:$J$6000,Registros!$B$2:$B$6000,$A3992)&gt;0),1,0)</f>
        <v>1</v>
      </c>
      <c r="N3992">
        <f>IF($J3992&gt;0,1,IF(COUNTIFS(Registros!$A$2:$A$6000,"CS",Registros!$B$2:$B$6000,$A3992,Registros!$K$2:$K$6000,"&lt;&gt;")&gt;0,1,0))</f>
        <v>1</v>
      </c>
      <c r="O3992" t="str">
        <f t="shared" si="310"/>
        <v>CONVERGENTE</v>
      </c>
      <c r="P3992" t="str">
        <f t="shared" si="311"/>
        <v>Upgrade / más líneas</v>
      </c>
      <c r="Q3992">
        <f t="shared" si="312"/>
        <v>0</v>
      </c>
      <c r="R3992" t="str">
        <f>IFERROR(VLOOKUP($A3992,Registros!$B$2:$G$6000,6,0),IFERROR(INDEX(Winback!$C$2:$C$300,MATCH($A3992,Winback!$K$2:$K$300,0)),""))</f>
        <v>Maria Fernanda Rivas</v>
      </c>
      <c r="S3992" t="str">
        <f t="shared" si="313"/>
        <v>+CS</v>
      </c>
      <c r="T3992">
        <f t="shared" si="314"/>
        <v>1</v>
      </c>
    </row>
    <row r="3993" spans="1:20" x14ac:dyDescent="0.35">
      <c r="A3993" t="s">
        <v>19597</v>
      </c>
      <c r="B3993" t="s">
        <v>19598</v>
      </c>
      <c r="C3993" t="s">
        <v>19599</v>
      </c>
      <c r="D3993" t="s">
        <v>19600</v>
      </c>
      <c r="E3993">
        <f>IF(COUNTIFS(Registros!$A$2:$A$6000,"NP",Registros!$B$2:$B$6000,$A3993)&gt;0,1,0)</f>
        <v>0</v>
      </c>
      <c r="F3993">
        <f>IF($E3993=1,SUMIFS(Registros!$F$2:$F$6000,Registros!$A$2:$A$6000,"NP",Registros!$B$2:$B$6000,$A3993),0)</f>
        <v>0</v>
      </c>
      <c r="G3993">
        <f>IF(COUNTIFS(Registros!$A$2:$A$6000,"MOV",Registros!$B$2:$B$6000,$A3993)&gt;0,1,0)</f>
        <v>0</v>
      </c>
      <c r="H3993">
        <f>IF($G3993=1,SUMIFS(Registros!$F$2:$F$6000,Registros!$A$2:$A$6000,"MOV",Registros!$B$2:$B$6000,$A3993),0)</f>
        <v>0</v>
      </c>
      <c r="I3993">
        <f>IF(COUNTIFS(Registros!$A$2:$A$6000,"CS",Registros!$B$2:$B$6000,$A3993)&gt;0,1,0)</f>
        <v>1</v>
      </c>
      <c r="J3993">
        <f>IF($I3993=1,SUMIFS(Registros!$I$2:$I$6000,Registros!$A$2:$A$6000,"CS",Registros!$B$2:$B$6000,$A3993),0)</f>
        <v>25</v>
      </c>
      <c r="K3993">
        <f>IF(COUNTIFS(Winback!$K$2:$K$300,$A3993)&gt;0,1,0)</f>
        <v>0</v>
      </c>
      <c r="L3993">
        <f>IF(AND($K3993=1,LEFT($A3993,3)="WB-"),SUMIFS(Winback!$D$2:$D$300,Winback!$K$2:$K$300,$A3993),0)</f>
        <v>0</v>
      </c>
      <c r="M3993">
        <f>IF(OR($E3993=1,$G3993=1,SUMIFS(Registros!$J$2:$J$6000,Registros!$B$2:$B$6000,$A3993)&gt;0),1,0)</f>
        <v>1</v>
      </c>
      <c r="N3993">
        <f>IF($J3993&gt;0,1,IF(COUNTIFS(Registros!$A$2:$A$6000,"CS",Registros!$B$2:$B$6000,$A3993,Registros!$K$2:$K$6000,"&lt;&gt;")&gt;0,1,0))</f>
        <v>1</v>
      </c>
      <c r="O3993" t="str">
        <f t="shared" si="310"/>
        <v>CONVERGENTE</v>
      </c>
      <c r="P3993" t="str">
        <f t="shared" si="311"/>
        <v>Upgrade / más líneas</v>
      </c>
      <c r="Q3993">
        <f t="shared" si="312"/>
        <v>0</v>
      </c>
      <c r="R3993" t="str">
        <f>IFERROR(VLOOKUP($A3993,Registros!$B$2:$G$6000,6,0),IFERROR(INDEX(Winback!$C$2:$C$300,MATCH($A3993,Winback!$K$2:$K$300,0)),""))</f>
        <v>Yarelis Tulloch</v>
      </c>
      <c r="S3993" t="str">
        <f t="shared" si="313"/>
        <v>+CS</v>
      </c>
      <c r="T3993">
        <f t="shared" si="314"/>
        <v>1</v>
      </c>
    </row>
    <row r="3994" spans="1:20" x14ac:dyDescent="0.35">
      <c r="A3994" t="s">
        <v>19602</v>
      </c>
      <c r="B3994" t="s">
        <v>19603</v>
      </c>
      <c r="C3994" t="s">
        <v>19604</v>
      </c>
      <c r="D3994" t="s">
        <v>19605</v>
      </c>
      <c r="E3994">
        <f>IF(COUNTIFS(Registros!$A$2:$A$6000,"NP",Registros!$B$2:$B$6000,$A3994)&gt;0,1,0)</f>
        <v>0</v>
      </c>
      <c r="F3994">
        <f>IF($E3994=1,SUMIFS(Registros!$F$2:$F$6000,Registros!$A$2:$A$6000,"NP",Registros!$B$2:$B$6000,$A3994),0)</f>
        <v>0</v>
      </c>
      <c r="G3994">
        <f>IF(COUNTIFS(Registros!$A$2:$A$6000,"MOV",Registros!$B$2:$B$6000,$A3994)&gt;0,1,0)</f>
        <v>0</v>
      </c>
      <c r="H3994">
        <f>IF($G3994=1,SUMIFS(Registros!$F$2:$F$6000,Registros!$A$2:$A$6000,"MOV",Registros!$B$2:$B$6000,$A3994),0)</f>
        <v>0</v>
      </c>
      <c r="I3994">
        <f>IF(COUNTIFS(Registros!$A$2:$A$6000,"CS",Registros!$B$2:$B$6000,$A3994)&gt;0,1,0)</f>
        <v>1</v>
      </c>
      <c r="J3994">
        <f>IF($I3994=1,SUMIFS(Registros!$I$2:$I$6000,Registros!$A$2:$A$6000,"CS",Registros!$B$2:$B$6000,$A3994),0)</f>
        <v>46</v>
      </c>
      <c r="K3994">
        <f>IF(COUNTIFS(Winback!$K$2:$K$300,$A3994)&gt;0,1,0)</f>
        <v>0</v>
      </c>
      <c r="L3994">
        <f>IF(AND($K3994=1,LEFT($A3994,3)="WB-"),SUMIFS(Winback!$D$2:$D$300,Winback!$K$2:$K$300,$A3994),0)</f>
        <v>0</v>
      </c>
      <c r="M3994">
        <f>IF(OR($E3994=1,$G3994=1,SUMIFS(Registros!$J$2:$J$6000,Registros!$B$2:$B$6000,$A3994)&gt;0),1,0)</f>
        <v>1</v>
      </c>
      <c r="N3994">
        <f>IF($J3994&gt;0,1,IF(COUNTIFS(Registros!$A$2:$A$6000,"CS",Registros!$B$2:$B$6000,$A3994,Registros!$K$2:$K$6000,"&lt;&gt;")&gt;0,1,0))</f>
        <v>1</v>
      </c>
      <c r="O3994" t="str">
        <f t="shared" si="310"/>
        <v>CONVERGENTE</v>
      </c>
      <c r="P3994" t="str">
        <f t="shared" si="311"/>
        <v>Upgrade / más líneas</v>
      </c>
      <c r="Q3994">
        <f t="shared" si="312"/>
        <v>0</v>
      </c>
      <c r="R3994" t="str">
        <f>IFERROR(VLOOKUP($A3994,Registros!$B$2:$G$6000,6,0),IFERROR(INDEX(Winback!$C$2:$C$300,MATCH($A3994,Winback!$K$2:$K$300,0)),""))</f>
        <v>Abril Aparicio</v>
      </c>
      <c r="S3994" t="str">
        <f t="shared" si="313"/>
        <v>+CS</v>
      </c>
      <c r="T3994">
        <f t="shared" si="314"/>
        <v>1</v>
      </c>
    </row>
    <row r="3995" spans="1:20" x14ac:dyDescent="0.35">
      <c r="A3995" t="s">
        <v>19607</v>
      </c>
      <c r="B3995" t="s">
        <v>19608</v>
      </c>
      <c r="C3995" t="s">
        <v>19609</v>
      </c>
      <c r="D3995" t="s">
        <v>19610</v>
      </c>
      <c r="E3995">
        <f>IF(COUNTIFS(Registros!$A$2:$A$6000,"NP",Registros!$B$2:$B$6000,$A3995)&gt;0,1,0)</f>
        <v>0</v>
      </c>
      <c r="F3995">
        <f>IF($E3995=1,SUMIFS(Registros!$F$2:$F$6000,Registros!$A$2:$A$6000,"NP",Registros!$B$2:$B$6000,$A3995),0)</f>
        <v>0</v>
      </c>
      <c r="G3995">
        <f>IF(COUNTIFS(Registros!$A$2:$A$6000,"MOV",Registros!$B$2:$B$6000,$A3995)&gt;0,1,0)</f>
        <v>0</v>
      </c>
      <c r="H3995">
        <f>IF($G3995=1,SUMIFS(Registros!$F$2:$F$6000,Registros!$A$2:$A$6000,"MOV",Registros!$B$2:$B$6000,$A3995),0)</f>
        <v>0</v>
      </c>
      <c r="I3995">
        <f>IF(COUNTIFS(Registros!$A$2:$A$6000,"CS",Registros!$B$2:$B$6000,$A3995)&gt;0,1,0)</f>
        <v>1</v>
      </c>
      <c r="J3995">
        <f>IF($I3995=1,SUMIFS(Registros!$I$2:$I$6000,Registros!$A$2:$A$6000,"CS",Registros!$B$2:$B$6000,$A3995),0)</f>
        <v>8</v>
      </c>
      <c r="K3995">
        <f>IF(COUNTIFS(Winback!$K$2:$K$300,$A3995)&gt;0,1,0)</f>
        <v>0</v>
      </c>
      <c r="L3995">
        <f>IF(AND($K3995=1,LEFT($A3995,3)="WB-"),SUMIFS(Winback!$D$2:$D$300,Winback!$K$2:$K$300,$A3995),0)</f>
        <v>0</v>
      </c>
      <c r="M3995">
        <f>IF(OR($E3995=1,$G3995=1,SUMIFS(Registros!$J$2:$J$6000,Registros!$B$2:$B$6000,$A3995)&gt;0),1,0)</f>
        <v>1</v>
      </c>
      <c r="N3995">
        <f>IF($J3995&gt;0,1,IF(COUNTIFS(Registros!$A$2:$A$6000,"CS",Registros!$B$2:$B$6000,$A3995,Registros!$K$2:$K$6000,"&lt;&gt;")&gt;0,1,0))</f>
        <v>1</v>
      </c>
      <c r="O3995" t="str">
        <f t="shared" si="310"/>
        <v>CONVERGENTE</v>
      </c>
      <c r="P3995" t="str">
        <f t="shared" si="311"/>
        <v>Upgrade / más líneas</v>
      </c>
      <c r="Q3995">
        <f t="shared" si="312"/>
        <v>0</v>
      </c>
      <c r="R3995" t="str">
        <f>IFERROR(VLOOKUP($A3995,Registros!$B$2:$G$6000,6,0),IFERROR(INDEX(Winback!$C$2:$C$300,MATCH($A3995,Winback!$K$2:$K$300,0)),""))</f>
        <v>Yariela Galarce</v>
      </c>
      <c r="S3995" t="str">
        <f t="shared" si="313"/>
        <v>+CS</v>
      </c>
      <c r="T3995">
        <f t="shared" si="314"/>
        <v>1</v>
      </c>
    </row>
    <row r="3996" spans="1:20" x14ac:dyDescent="0.35">
      <c r="A3996" t="s">
        <v>19612</v>
      </c>
      <c r="B3996" t="s">
        <v>19613</v>
      </c>
      <c r="C3996" t="s">
        <v>19614</v>
      </c>
      <c r="D3996" t="s">
        <v>19615</v>
      </c>
      <c r="E3996">
        <f>IF(COUNTIFS(Registros!$A$2:$A$6000,"NP",Registros!$B$2:$B$6000,$A3996)&gt;0,1,0)</f>
        <v>0</v>
      </c>
      <c r="F3996">
        <f>IF($E3996=1,SUMIFS(Registros!$F$2:$F$6000,Registros!$A$2:$A$6000,"NP",Registros!$B$2:$B$6000,$A3996),0)</f>
        <v>0</v>
      </c>
      <c r="G3996">
        <f>IF(COUNTIFS(Registros!$A$2:$A$6000,"MOV",Registros!$B$2:$B$6000,$A3996)&gt;0,1,0)</f>
        <v>0</v>
      </c>
      <c r="H3996">
        <f>IF($G3996=1,SUMIFS(Registros!$F$2:$F$6000,Registros!$A$2:$A$6000,"MOV",Registros!$B$2:$B$6000,$A3996),0)</f>
        <v>0</v>
      </c>
      <c r="I3996">
        <f>IF(COUNTIFS(Registros!$A$2:$A$6000,"CS",Registros!$B$2:$B$6000,$A3996)&gt;0,1,0)</f>
        <v>1</v>
      </c>
      <c r="J3996">
        <f>IF($I3996=1,SUMIFS(Registros!$I$2:$I$6000,Registros!$A$2:$A$6000,"CS",Registros!$B$2:$B$6000,$A3996),0)</f>
        <v>25</v>
      </c>
      <c r="K3996">
        <f>IF(COUNTIFS(Winback!$K$2:$K$300,$A3996)&gt;0,1,0)</f>
        <v>0</v>
      </c>
      <c r="L3996">
        <f>IF(AND($K3996=1,LEFT($A3996,3)="WB-"),SUMIFS(Winback!$D$2:$D$300,Winback!$K$2:$K$300,$A3996),0)</f>
        <v>0</v>
      </c>
      <c r="M3996">
        <f>IF(OR($E3996=1,$G3996=1,SUMIFS(Registros!$J$2:$J$6000,Registros!$B$2:$B$6000,$A3996)&gt;0),1,0)</f>
        <v>1</v>
      </c>
      <c r="N3996">
        <f>IF($J3996&gt;0,1,IF(COUNTIFS(Registros!$A$2:$A$6000,"CS",Registros!$B$2:$B$6000,$A3996,Registros!$K$2:$K$6000,"&lt;&gt;")&gt;0,1,0))</f>
        <v>1</v>
      </c>
      <c r="O3996" t="str">
        <f t="shared" si="310"/>
        <v>CONVERGENTE</v>
      </c>
      <c r="P3996" t="str">
        <f t="shared" si="311"/>
        <v>Upgrade / más líneas</v>
      </c>
      <c r="Q3996">
        <f t="shared" si="312"/>
        <v>0</v>
      </c>
      <c r="R3996" t="str">
        <f>IFERROR(VLOOKUP($A3996,Registros!$B$2:$G$6000,6,0),IFERROR(INDEX(Winback!$C$2:$C$300,MATCH($A3996,Winback!$K$2:$K$300,0)),""))</f>
        <v>Nailyn Martinez Johnson</v>
      </c>
      <c r="S3996" t="str">
        <f t="shared" si="313"/>
        <v>+CS</v>
      </c>
      <c r="T3996">
        <f t="shared" si="314"/>
        <v>1</v>
      </c>
    </row>
    <row r="3997" spans="1:20" x14ac:dyDescent="0.35">
      <c r="A3997" t="s">
        <v>19617</v>
      </c>
      <c r="B3997" t="s">
        <v>19618</v>
      </c>
      <c r="C3997" t="s">
        <v>19619</v>
      </c>
      <c r="D3997" t="s">
        <v>19620</v>
      </c>
      <c r="E3997">
        <f>IF(COUNTIFS(Registros!$A$2:$A$6000,"NP",Registros!$B$2:$B$6000,$A3997)&gt;0,1,0)</f>
        <v>0</v>
      </c>
      <c r="F3997">
        <f>IF($E3997=1,SUMIFS(Registros!$F$2:$F$6000,Registros!$A$2:$A$6000,"NP",Registros!$B$2:$B$6000,$A3997),0)</f>
        <v>0</v>
      </c>
      <c r="G3997">
        <f>IF(COUNTIFS(Registros!$A$2:$A$6000,"MOV",Registros!$B$2:$B$6000,$A3997)&gt;0,1,0)</f>
        <v>0</v>
      </c>
      <c r="H3997">
        <f>IF($G3997=1,SUMIFS(Registros!$F$2:$F$6000,Registros!$A$2:$A$6000,"MOV",Registros!$B$2:$B$6000,$A3997),0)</f>
        <v>0</v>
      </c>
      <c r="I3997">
        <f>IF(COUNTIFS(Registros!$A$2:$A$6000,"CS",Registros!$B$2:$B$6000,$A3997)&gt;0,1,0)</f>
        <v>1</v>
      </c>
      <c r="J3997">
        <f>IF($I3997=1,SUMIFS(Registros!$I$2:$I$6000,Registros!$A$2:$A$6000,"CS",Registros!$B$2:$B$6000,$A3997),0)</f>
        <v>28</v>
      </c>
      <c r="K3997">
        <f>IF(COUNTIFS(Winback!$K$2:$K$300,$A3997)&gt;0,1,0)</f>
        <v>0</v>
      </c>
      <c r="L3997">
        <f>IF(AND($K3997=1,LEFT($A3997,3)="WB-"),SUMIFS(Winback!$D$2:$D$300,Winback!$K$2:$K$300,$A3997),0)</f>
        <v>0</v>
      </c>
      <c r="M3997">
        <f>IF(OR($E3997=1,$G3997=1,SUMIFS(Registros!$J$2:$J$6000,Registros!$B$2:$B$6000,$A3997)&gt;0),1,0)</f>
        <v>1</v>
      </c>
      <c r="N3997">
        <f>IF($J3997&gt;0,1,IF(COUNTIFS(Registros!$A$2:$A$6000,"CS",Registros!$B$2:$B$6000,$A3997,Registros!$K$2:$K$6000,"&lt;&gt;")&gt;0,1,0))</f>
        <v>1</v>
      </c>
      <c r="O3997" t="str">
        <f t="shared" si="310"/>
        <v>CONVERGENTE</v>
      </c>
      <c r="P3997" t="str">
        <f t="shared" si="311"/>
        <v>Upgrade / más líneas</v>
      </c>
      <c r="Q3997">
        <f t="shared" si="312"/>
        <v>0</v>
      </c>
      <c r="R3997" t="str">
        <f>IFERROR(VLOOKUP($A3997,Registros!$B$2:$G$6000,6,0),IFERROR(INDEX(Winback!$C$2:$C$300,MATCH($A3997,Winback!$K$2:$K$300,0)),""))</f>
        <v>iongy Gordon Ward</v>
      </c>
      <c r="S3997" t="str">
        <f t="shared" si="313"/>
        <v>+CS</v>
      </c>
      <c r="T3997">
        <f t="shared" si="314"/>
        <v>1</v>
      </c>
    </row>
    <row r="3998" spans="1:20" x14ac:dyDescent="0.35">
      <c r="A3998" t="s">
        <v>19622</v>
      </c>
      <c r="B3998" t="s">
        <v>19623</v>
      </c>
      <c r="C3998" t="s">
        <v>19624</v>
      </c>
      <c r="D3998" t="s">
        <v>19625</v>
      </c>
      <c r="E3998">
        <f>IF(COUNTIFS(Registros!$A$2:$A$6000,"NP",Registros!$B$2:$B$6000,$A3998)&gt;0,1,0)</f>
        <v>0</v>
      </c>
      <c r="F3998">
        <f>IF($E3998=1,SUMIFS(Registros!$F$2:$F$6000,Registros!$A$2:$A$6000,"NP",Registros!$B$2:$B$6000,$A3998),0)</f>
        <v>0</v>
      </c>
      <c r="G3998">
        <f>IF(COUNTIFS(Registros!$A$2:$A$6000,"MOV",Registros!$B$2:$B$6000,$A3998)&gt;0,1,0)</f>
        <v>0</v>
      </c>
      <c r="H3998">
        <f>IF($G3998=1,SUMIFS(Registros!$F$2:$F$6000,Registros!$A$2:$A$6000,"MOV",Registros!$B$2:$B$6000,$A3998),0)</f>
        <v>0</v>
      </c>
      <c r="I3998">
        <f>IF(COUNTIFS(Registros!$A$2:$A$6000,"CS",Registros!$B$2:$B$6000,$A3998)&gt;0,1,0)</f>
        <v>1</v>
      </c>
      <c r="J3998">
        <f>IF($I3998=1,SUMIFS(Registros!$I$2:$I$6000,Registros!$A$2:$A$6000,"CS",Registros!$B$2:$B$6000,$A3998),0)</f>
        <v>29</v>
      </c>
      <c r="K3998">
        <f>IF(COUNTIFS(Winback!$K$2:$K$300,$A3998)&gt;0,1,0)</f>
        <v>0</v>
      </c>
      <c r="L3998">
        <f>IF(AND($K3998=1,LEFT($A3998,3)="WB-"),SUMIFS(Winback!$D$2:$D$300,Winback!$K$2:$K$300,$A3998),0)</f>
        <v>0</v>
      </c>
      <c r="M3998">
        <f>IF(OR($E3998=1,$G3998=1,SUMIFS(Registros!$J$2:$J$6000,Registros!$B$2:$B$6000,$A3998)&gt;0),1,0)</f>
        <v>1</v>
      </c>
      <c r="N3998">
        <f>IF($J3998&gt;0,1,IF(COUNTIFS(Registros!$A$2:$A$6000,"CS",Registros!$B$2:$B$6000,$A3998,Registros!$K$2:$K$6000,"&lt;&gt;")&gt;0,1,0))</f>
        <v>1</v>
      </c>
      <c r="O3998" t="str">
        <f t="shared" si="310"/>
        <v>CONVERGENTE</v>
      </c>
      <c r="P3998" t="str">
        <f t="shared" si="311"/>
        <v>Upgrade / más líneas</v>
      </c>
      <c r="Q3998">
        <f t="shared" si="312"/>
        <v>0</v>
      </c>
      <c r="R3998" t="str">
        <f>IFERROR(VLOOKUP($A3998,Registros!$B$2:$G$6000,6,0),IFERROR(INDEX(Winback!$C$2:$C$300,MATCH($A3998,Winback!$K$2:$K$300,0)),""))</f>
        <v>Keisy Vargas</v>
      </c>
      <c r="S3998" t="str">
        <f t="shared" si="313"/>
        <v>+CS</v>
      </c>
      <c r="T3998">
        <f t="shared" si="314"/>
        <v>1</v>
      </c>
    </row>
    <row r="3999" spans="1:20" x14ac:dyDescent="0.35">
      <c r="A3999" t="s">
        <v>19627</v>
      </c>
      <c r="B3999" t="s">
        <v>19628</v>
      </c>
      <c r="C3999" t="s">
        <v>19629</v>
      </c>
      <c r="D3999" t="s">
        <v>19630</v>
      </c>
      <c r="E3999">
        <f>IF(COUNTIFS(Registros!$A$2:$A$6000,"NP",Registros!$B$2:$B$6000,$A3999)&gt;0,1,0)</f>
        <v>0</v>
      </c>
      <c r="F3999">
        <f>IF($E3999=1,SUMIFS(Registros!$F$2:$F$6000,Registros!$A$2:$A$6000,"NP",Registros!$B$2:$B$6000,$A3999),0)</f>
        <v>0</v>
      </c>
      <c r="G3999">
        <f>IF(COUNTIFS(Registros!$A$2:$A$6000,"MOV",Registros!$B$2:$B$6000,$A3999)&gt;0,1,0)</f>
        <v>0</v>
      </c>
      <c r="H3999">
        <f>IF($G3999=1,SUMIFS(Registros!$F$2:$F$6000,Registros!$A$2:$A$6000,"MOV",Registros!$B$2:$B$6000,$A3999),0)</f>
        <v>0</v>
      </c>
      <c r="I3999">
        <f>IF(COUNTIFS(Registros!$A$2:$A$6000,"CS",Registros!$B$2:$B$6000,$A3999)&gt;0,1,0)</f>
        <v>1</v>
      </c>
      <c r="J3999">
        <f>IF($I3999=1,SUMIFS(Registros!$I$2:$I$6000,Registros!$A$2:$A$6000,"CS",Registros!$B$2:$B$6000,$A3999),0)</f>
        <v>20</v>
      </c>
      <c r="K3999">
        <f>IF(COUNTIFS(Winback!$K$2:$K$300,$A3999)&gt;0,1,0)</f>
        <v>0</v>
      </c>
      <c r="L3999">
        <f>IF(AND($K3999=1,LEFT($A3999,3)="WB-"),SUMIFS(Winback!$D$2:$D$300,Winback!$K$2:$K$300,$A3999),0)</f>
        <v>0</v>
      </c>
      <c r="M3999">
        <f>IF(OR($E3999=1,$G3999=1,SUMIFS(Registros!$J$2:$J$6000,Registros!$B$2:$B$6000,$A3999)&gt;0),1,0)</f>
        <v>1</v>
      </c>
      <c r="N3999">
        <f>IF($J3999&gt;0,1,IF(COUNTIFS(Registros!$A$2:$A$6000,"CS",Registros!$B$2:$B$6000,$A3999,Registros!$K$2:$K$6000,"&lt;&gt;")&gt;0,1,0))</f>
        <v>1</v>
      </c>
      <c r="O3999" t="str">
        <f t="shared" si="310"/>
        <v>CONVERGENTE</v>
      </c>
      <c r="P3999" t="str">
        <f t="shared" si="311"/>
        <v>Upgrade / más líneas</v>
      </c>
      <c r="Q3999">
        <f t="shared" si="312"/>
        <v>0</v>
      </c>
      <c r="R3999" t="str">
        <f>IFERROR(VLOOKUP($A3999,Registros!$B$2:$G$6000,6,0),IFERROR(INDEX(Winback!$C$2:$C$300,MATCH($A3999,Winback!$K$2:$K$300,0)),""))</f>
        <v>Karla Mc Intryre</v>
      </c>
      <c r="S3999" t="str">
        <f t="shared" si="313"/>
        <v>+CS</v>
      </c>
      <c r="T3999">
        <f t="shared" si="314"/>
        <v>1</v>
      </c>
    </row>
    <row r="4000" spans="1:20" x14ac:dyDescent="0.35">
      <c r="A4000" t="s">
        <v>19631</v>
      </c>
      <c r="B4000" t="s">
        <v>19632</v>
      </c>
      <c r="C4000" t="s">
        <v>19633</v>
      </c>
      <c r="D4000" t="s">
        <v>19634</v>
      </c>
      <c r="E4000">
        <f>IF(COUNTIFS(Registros!$A$2:$A$6000,"NP",Registros!$B$2:$B$6000,$A4000)&gt;0,1,0)</f>
        <v>0</v>
      </c>
      <c r="F4000">
        <f>IF($E4000=1,SUMIFS(Registros!$F$2:$F$6000,Registros!$A$2:$A$6000,"NP",Registros!$B$2:$B$6000,$A4000),0)</f>
        <v>0</v>
      </c>
      <c r="G4000">
        <f>IF(COUNTIFS(Registros!$A$2:$A$6000,"MOV",Registros!$B$2:$B$6000,$A4000)&gt;0,1,0)</f>
        <v>0</v>
      </c>
      <c r="H4000">
        <f>IF($G4000=1,SUMIFS(Registros!$F$2:$F$6000,Registros!$A$2:$A$6000,"MOV",Registros!$B$2:$B$6000,$A4000),0)</f>
        <v>0</v>
      </c>
      <c r="I4000">
        <f>IF(COUNTIFS(Registros!$A$2:$A$6000,"CS",Registros!$B$2:$B$6000,$A4000)&gt;0,1,0)</f>
        <v>1</v>
      </c>
      <c r="J4000">
        <f>IF($I4000=1,SUMIFS(Registros!$I$2:$I$6000,Registros!$A$2:$A$6000,"CS",Registros!$B$2:$B$6000,$A4000),0)</f>
        <v>28</v>
      </c>
      <c r="K4000">
        <f>IF(COUNTIFS(Winback!$K$2:$K$300,$A4000)&gt;0,1,0)</f>
        <v>0</v>
      </c>
      <c r="L4000">
        <f>IF(AND($K4000=1,LEFT($A4000,3)="WB-"),SUMIFS(Winback!$D$2:$D$300,Winback!$K$2:$K$300,$A4000),0)</f>
        <v>0</v>
      </c>
      <c r="M4000">
        <f>IF(OR($E4000=1,$G4000=1,SUMIFS(Registros!$J$2:$J$6000,Registros!$B$2:$B$6000,$A4000)&gt;0),1,0)</f>
        <v>1</v>
      </c>
      <c r="N4000">
        <f>IF($J4000&gt;0,1,IF(COUNTIFS(Registros!$A$2:$A$6000,"CS",Registros!$B$2:$B$6000,$A4000,Registros!$K$2:$K$6000,"&lt;&gt;")&gt;0,1,0))</f>
        <v>1</v>
      </c>
      <c r="O4000" t="str">
        <f t="shared" si="310"/>
        <v>CONVERGENTE</v>
      </c>
      <c r="P4000" t="str">
        <f t="shared" si="311"/>
        <v>Upgrade / más líneas</v>
      </c>
      <c r="Q4000">
        <f t="shared" si="312"/>
        <v>0</v>
      </c>
      <c r="R4000" t="str">
        <f>IFERROR(VLOOKUP($A4000,Registros!$B$2:$G$6000,6,0),IFERROR(INDEX(Winback!$C$2:$C$300,MATCH($A4000,Winback!$K$2:$K$300,0)),""))</f>
        <v>Solanye Acuña</v>
      </c>
      <c r="S4000" t="str">
        <f t="shared" si="313"/>
        <v>+CS</v>
      </c>
      <c r="T4000">
        <f t="shared" si="314"/>
        <v>1</v>
      </c>
    </row>
    <row r="4001" spans="1:20" x14ac:dyDescent="0.35">
      <c r="A4001" t="s">
        <v>19636</v>
      </c>
      <c r="B4001" t="s">
        <v>19637</v>
      </c>
      <c r="C4001" t="s">
        <v>19638</v>
      </c>
      <c r="D4001" t="s">
        <v>19639</v>
      </c>
      <c r="E4001">
        <f>IF(COUNTIFS(Registros!$A$2:$A$6000,"NP",Registros!$B$2:$B$6000,$A4001)&gt;0,1,0)</f>
        <v>0</v>
      </c>
      <c r="F4001">
        <f>IF($E4001=1,SUMIFS(Registros!$F$2:$F$6000,Registros!$A$2:$A$6000,"NP",Registros!$B$2:$B$6000,$A4001),0)</f>
        <v>0</v>
      </c>
      <c r="G4001">
        <f>IF(COUNTIFS(Registros!$A$2:$A$6000,"MOV",Registros!$B$2:$B$6000,$A4001)&gt;0,1,0)</f>
        <v>0</v>
      </c>
      <c r="H4001">
        <f>IF($G4001=1,SUMIFS(Registros!$F$2:$F$6000,Registros!$A$2:$A$6000,"MOV",Registros!$B$2:$B$6000,$A4001),0)</f>
        <v>0</v>
      </c>
      <c r="I4001">
        <f>IF(COUNTIFS(Registros!$A$2:$A$6000,"CS",Registros!$B$2:$B$6000,$A4001)&gt;0,1,0)</f>
        <v>1</v>
      </c>
      <c r="J4001">
        <f>IF($I4001=1,SUMIFS(Registros!$I$2:$I$6000,Registros!$A$2:$A$6000,"CS",Registros!$B$2:$B$6000,$A4001),0)</f>
        <v>25</v>
      </c>
      <c r="K4001">
        <f>IF(COUNTIFS(Winback!$K$2:$K$300,$A4001)&gt;0,1,0)</f>
        <v>0</v>
      </c>
      <c r="L4001">
        <f>IF(AND($K4001=1,LEFT($A4001,3)="WB-"),SUMIFS(Winback!$D$2:$D$300,Winback!$K$2:$K$300,$A4001),0)</f>
        <v>0</v>
      </c>
      <c r="M4001">
        <f>IF(OR($E4001=1,$G4001=1,SUMIFS(Registros!$J$2:$J$6000,Registros!$B$2:$B$6000,$A4001)&gt;0),1,0)</f>
        <v>1</v>
      </c>
      <c r="N4001">
        <f>IF($J4001&gt;0,1,IF(COUNTIFS(Registros!$A$2:$A$6000,"CS",Registros!$B$2:$B$6000,$A4001,Registros!$K$2:$K$6000,"&lt;&gt;")&gt;0,1,0))</f>
        <v>1</v>
      </c>
      <c r="O4001" t="str">
        <f t="shared" si="310"/>
        <v>CONVERGENTE</v>
      </c>
      <c r="P4001" t="str">
        <f t="shared" si="311"/>
        <v>Upgrade / más líneas</v>
      </c>
      <c r="Q4001">
        <f t="shared" si="312"/>
        <v>0</v>
      </c>
      <c r="R4001" t="str">
        <f>IFERROR(VLOOKUP($A4001,Registros!$B$2:$G$6000,6,0),IFERROR(INDEX(Winback!$C$2:$C$300,MATCH($A4001,Winback!$K$2:$K$300,0)),""))</f>
        <v>Michelle Zambrano</v>
      </c>
      <c r="S4001" t="str">
        <f t="shared" si="313"/>
        <v>+CS</v>
      </c>
      <c r="T4001">
        <f t="shared" si="314"/>
        <v>1</v>
      </c>
    </row>
    <row r="4002" spans="1:20" x14ac:dyDescent="0.35">
      <c r="A4002" t="s">
        <v>19641</v>
      </c>
      <c r="B4002" t="s">
        <v>19642</v>
      </c>
      <c r="C4002" t="s">
        <v>19643</v>
      </c>
      <c r="D4002" t="s">
        <v>19644</v>
      </c>
      <c r="E4002">
        <f>IF(COUNTIFS(Registros!$A$2:$A$6000,"NP",Registros!$B$2:$B$6000,$A4002)&gt;0,1,0)</f>
        <v>0</v>
      </c>
      <c r="F4002">
        <f>IF($E4002=1,SUMIFS(Registros!$F$2:$F$6000,Registros!$A$2:$A$6000,"NP",Registros!$B$2:$B$6000,$A4002),0)</f>
        <v>0</v>
      </c>
      <c r="G4002">
        <f>IF(COUNTIFS(Registros!$A$2:$A$6000,"MOV",Registros!$B$2:$B$6000,$A4002)&gt;0,1,0)</f>
        <v>0</v>
      </c>
      <c r="H4002">
        <f>IF($G4002=1,SUMIFS(Registros!$F$2:$F$6000,Registros!$A$2:$A$6000,"MOV",Registros!$B$2:$B$6000,$A4002),0)</f>
        <v>0</v>
      </c>
      <c r="I4002">
        <f>IF(COUNTIFS(Registros!$A$2:$A$6000,"CS",Registros!$B$2:$B$6000,$A4002)&gt;0,1,0)</f>
        <v>1</v>
      </c>
      <c r="J4002">
        <f>IF($I4002=1,SUMIFS(Registros!$I$2:$I$6000,Registros!$A$2:$A$6000,"CS",Registros!$B$2:$B$6000,$A4002),0)</f>
        <v>22</v>
      </c>
      <c r="K4002">
        <f>IF(COUNTIFS(Winback!$K$2:$K$300,$A4002)&gt;0,1,0)</f>
        <v>0</v>
      </c>
      <c r="L4002">
        <f>IF(AND($K4002=1,LEFT($A4002,3)="WB-"),SUMIFS(Winback!$D$2:$D$300,Winback!$K$2:$K$300,$A4002),0)</f>
        <v>0</v>
      </c>
      <c r="M4002">
        <f>IF(OR($E4002=1,$G4002=1,SUMIFS(Registros!$J$2:$J$6000,Registros!$B$2:$B$6000,$A4002)&gt;0),1,0)</f>
        <v>1</v>
      </c>
      <c r="N4002">
        <f>IF($J4002&gt;0,1,IF(COUNTIFS(Registros!$A$2:$A$6000,"CS",Registros!$B$2:$B$6000,$A4002,Registros!$K$2:$K$6000,"&lt;&gt;")&gt;0,1,0))</f>
        <v>1</v>
      </c>
      <c r="O4002" t="str">
        <f t="shared" si="310"/>
        <v>CONVERGENTE</v>
      </c>
      <c r="P4002" t="str">
        <f t="shared" si="311"/>
        <v>Upgrade / más líneas</v>
      </c>
      <c r="Q4002">
        <f t="shared" si="312"/>
        <v>0</v>
      </c>
      <c r="R4002" t="str">
        <f>IFERROR(VLOOKUP($A4002,Registros!$B$2:$G$6000,6,0),IFERROR(INDEX(Winback!$C$2:$C$300,MATCH($A4002,Winback!$K$2:$K$300,0)),""))</f>
        <v>Lizeth Milena Gonzalez</v>
      </c>
      <c r="S4002" t="str">
        <f t="shared" si="313"/>
        <v>+CS</v>
      </c>
      <c r="T4002">
        <f t="shared" si="314"/>
        <v>1</v>
      </c>
    </row>
    <row r="4003" spans="1:20" x14ac:dyDescent="0.35">
      <c r="A4003" t="s">
        <v>19646</v>
      </c>
      <c r="B4003" t="s">
        <v>19647</v>
      </c>
      <c r="C4003" t="s">
        <v>19648</v>
      </c>
      <c r="D4003" t="s">
        <v>19649</v>
      </c>
      <c r="E4003">
        <f>IF(COUNTIFS(Registros!$A$2:$A$6000,"NP",Registros!$B$2:$B$6000,$A4003)&gt;0,1,0)</f>
        <v>0</v>
      </c>
      <c r="F4003">
        <f>IF($E4003=1,SUMIFS(Registros!$F$2:$F$6000,Registros!$A$2:$A$6000,"NP",Registros!$B$2:$B$6000,$A4003),0)</f>
        <v>0</v>
      </c>
      <c r="G4003">
        <f>IF(COUNTIFS(Registros!$A$2:$A$6000,"MOV",Registros!$B$2:$B$6000,$A4003)&gt;0,1,0)</f>
        <v>0</v>
      </c>
      <c r="H4003">
        <f>IF($G4003=1,SUMIFS(Registros!$F$2:$F$6000,Registros!$A$2:$A$6000,"MOV",Registros!$B$2:$B$6000,$A4003),0)</f>
        <v>0</v>
      </c>
      <c r="I4003">
        <f>IF(COUNTIFS(Registros!$A$2:$A$6000,"CS",Registros!$B$2:$B$6000,$A4003)&gt;0,1,0)</f>
        <v>1</v>
      </c>
      <c r="J4003">
        <f>IF($I4003=1,SUMIFS(Registros!$I$2:$I$6000,Registros!$A$2:$A$6000,"CS",Registros!$B$2:$B$6000,$A4003),0)</f>
        <v>28</v>
      </c>
      <c r="K4003">
        <f>IF(COUNTIFS(Winback!$K$2:$K$300,$A4003)&gt;0,1,0)</f>
        <v>0</v>
      </c>
      <c r="L4003">
        <f>IF(AND($K4003=1,LEFT($A4003,3)="WB-"),SUMIFS(Winback!$D$2:$D$300,Winback!$K$2:$K$300,$A4003),0)</f>
        <v>0</v>
      </c>
      <c r="M4003">
        <f>IF(OR($E4003=1,$G4003=1,SUMIFS(Registros!$J$2:$J$6000,Registros!$B$2:$B$6000,$A4003)&gt;0),1,0)</f>
        <v>1</v>
      </c>
      <c r="N4003">
        <f>IF($J4003&gt;0,1,IF(COUNTIFS(Registros!$A$2:$A$6000,"CS",Registros!$B$2:$B$6000,$A4003,Registros!$K$2:$K$6000,"&lt;&gt;")&gt;0,1,0))</f>
        <v>1</v>
      </c>
      <c r="O4003" t="str">
        <f t="shared" si="310"/>
        <v>CONVERGENTE</v>
      </c>
      <c r="P4003" t="str">
        <f t="shared" si="311"/>
        <v>Upgrade / más líneas</v>
      </c>
      <c r="Q4003">
        <f t="shared" si="312"/>
        <v>0</v>
      </c>
      <c r="R4003" t="str">
        <f>IFERROR(VLOOKUP($A4003,Registros!$B$2:$G$6000,6,0),IFERROR(INDEX(Winback!$C$2:$C$300,MATCH($A4003,Winback!$K$2:$K$300,0)),""))</f>
        <v>Maria Fernanda Rivas</v>
      </c>
      <c r="S4003" t="str">
        <f t="shared" si="313"/>
        <v>+CS</v>
      </c>
      <c r="T4003">
        <f t="shared" si="314"/>
        <v>1</v>
      </c>
    </row>
    <row r="4004" spans="1:20" x14ac:dyDescent="0.35">
      <c r="A4004" t="s">
        <v>19651</v>
      </c>
      <c r="B4004" t="s">
        <v>19652</v>
      </c>
      <c r="C4004" t="s">
        <v>19653</v>
      </c>
      <c r="D4004" t="s">
        <v>19654</v>
      </c>
      <c r="E4004">
        <f>IF(COUNTIFS(Registros!$A$2:$A$6000,"NP",Registros!$B$2:$B$6000,$A4004)&gt;0,1,0)</f>
        <v>0</v>
      </c>
      <c r="F4004">
        <f>IF($E4004=1,SUMIFS(Registros!$F$2:$F$6000,Registros!$A$2:$A$6000,"NP",Registros!$B$2:$B$6000,$A4004),0)</f>
        <v>0</v>
      </c>
      <c r="G4004">
        <f>IF(COUNTIFS(Registros!$A$2:$A$6000,"MOV",Registros!$B$2:$B$6000,$A4004)&gt;0,1,0)</f>
        <v>0</v>
      </c>
      <c r="H4004">
        <f>IF($G4004=1,SUMIFS(Registros!$F$2:$F$6000,Registros!$A$2:$A$6000,"MOV",Registros!$B$2:$B$6000,$A4004),0)</f>
        <v>0</v>
      </c>
      <c r="I4004">
        <f>IF(COUNTIFS(Registros!$A$2:$A$6000,"CS",Registros!$B$2:$B$6000,$A4004)&gt;0,1,0)</f>
        <v>1</v>
      </c>
      <c r="J4004">
        <f>IF($I4004=1,SUMIFS(Registros!$I$2:$I$6000,Registros!$A$2:$A$6000,"CS",Registros!$B$2:$B$6000,$A4004),0)</f>
        <v>22</v>
      </c>
      <c r="K4004">
        <f>IF(COUNTIFS(Winback!$K$2:$K$300,$A4004)&gt;0,1,0)</f>
        <v>0</v>
      </c>
      <c r="L4004">
        <f>IF(AND($K4004=1,LEFT($A4004,3)="WB-"),SUMIFS(Winback!$D$2:$D$300,Winback!$K$2:$K$300,$A4004),0)</f>
        <v>0</v>
      </c>
      <c r="M4004">
        <f>IF(OR($E4004=1,$G4004=1,SUMIFS(Registros!$J$2:$J$6000,Registros!$B$2:$B$6000,$A4004)&gt;0),1,0)</f>
        <v>1</v>
      </c>
      <c r="N4004">
        <f>IF($J4004&gt;0,1,IF(COUNTIFS(Registros!$A$2:$A$6000,"CS",Registros!$B$2:$B$6000,$A4004,Registros!$K$2:$K$6000,"&lt;&gt;")&gt;0,1,0))</f>
        <v>1</v>
      </c>
      <c r="O4004" t="str">
        <f t="shared" si="310"/>
        <v>CONVERGENTE</v>
      </c>
      <c r="P4004" t="str">
        <f t="shared" si="311"/>
        <v>Upgrade / más líneas</v>
      </c>
      <c r="Q4004">
        <f t="shared" si="312"/>
        <v>0</v>
      </c>
      <c r="R4004" t="str">
        <f>IFERROR(VLOOKUP($A4004,Registros!$B$2:$G$6000,6,0),IFERROR(INDEX(Winback!$C$2:$C$300,MATCH($A4004,Winback!$K$2:$K$300,0)),""))</f>
        <v>Yarelis Tulloch</v>
      </c>
      <c r="S4004" t="str">
        <f t="shared" si="313"/>
        <v>+CS</v>
      </c>
      <c r="T4004">
        <f t="shared" si="314"/>
        <v>1</v>
      </c>
    </row>
    <row r="4005" spans="1:20" x14ac:dyDescent="0.35">
      <c r="A4005" t="s">
        <v>19656</v>
      </c>
      <c r="B4005" t="s">
        <v>19657</v>
      </c>
      <c r="C4005" t="s">
        <v>19658</v>
      </c>
      <c r="D4005" t="s">
        <v>19659</v>
      </c>
      <c r="E4005">
        <f>IF(COUNTIFS(Registros!$A$2:$A$6000,"NP",Registros!$B$2:$B$6000,$A4005)&gt;0,1,0)</f>
        <v>0</v>
      </c>
      <c r="F4005">
        <f>IF($E4005=1,SUMIFS(Registros!$F$2:$F$6000,Registros!$A$2:$A$6000,"NP",Registros!$B$2:$B$6000,$A4005),0)</f>
        <v>0</v>
      </c>
      <c r="G4005">
        <f>IF(COUNTIFS(Registros!$A$2:$A$6000,"MOV",Registros!$B$2:$B$6000,$A4005)&gt;0,1,0)</f>
        <v>0</v>
      </c>
      <c r="H4005">
        <f>IF($G4005=1,SUMIFS(Registros!$F$2:$F$6000,Registros!$A$2:$A$6000,"MOV",Registros!$B$2:$B$6000,$A4005),0)</f>
        <v>0</v>
      </c>
      <c r="I4005">
        <f>IF(COUNTIFS(Registros!$A$2:$A$6000,"CS",Registros!$B$2:$B$6000,$A4005)&gt;0,1,0)</f>
        <v>1</v>
      </c>
      <c r="J4005">
        <f>IF($I4005=1,SUMIFS(Registros!$I$2:$I$6000,Registros!$A$2:$A$6000,"CS",Registros!$B$2:$B$6000,$A4005),0)</f>
        <v>38</v>
      </c>
      <c r="K4005">
        <f>IF(COUNTIFS(Winback!$K$2:$K$300,$A4005)&gt;0,1,0)</f>
        <v>0</v>
      </c>
      <c r="L4005">
        <f>IF(AND($K4005=1,LEFT($A4005,3)="WB-"),SUMIFS(Winback!$D$2:$D$300,Winback!$K$2:$K$300,$A4005),0)</f>
        <v>0</v>
      </c>
      <c r="M4005">
        <f>IF(OR($E4005=1,$G4005=1,SUMIFS(Registros!$J$2:$J$6000,Registros!$B$2:$B$6000,$A4005)&gt;0),1,0)</f>
        <v>1</v>
      </c>
      <c r="N4005">
        <f>IF($J4005&gt;0,1,IF(COUNTIFS(Registros!$A$2:$A$6000,"CS",Registros!$B$2:$B$6000,$A4005,Registros!$K$2:$K$6000,"&lt;&gt;")&gt;0,1,0))</f>
        <v>1</v>
      </c>
      <c r="O4005" t="str">
        <f t="shared" si="310"/>
        <v>CONVERGENTE</v>
      </c>
      <c r="P4005" t="str">
        <f t="shared" si="311"/>
        <v>Upgrade / más líneas</v>
      </c>
      <c r="Q4005">
        <f t="shared" si="312"/>
        <v>0</v>
      </c>
      <c r="R4005" t="str">
        <f>IFERROR(VLOOKUP($A4005,Registros!$B$2:$G$6000,6,0),IFERROR(INDEX(Winback!$C$2:$C$300,MATCH($A4005,Winback!$K$2:$K$300,0)),""))</f>
        <v>Abril Aparicio</v>
      </c>
      <c r="S4005" t="str">
        <f t="shared" si="313"/>
        <v>+CS</v>
      </c>
      <c r="T4005">
        <f t="shared" si="314"/>
        <v>1</v>
      </c>
    </row>
    <row r="4006" spans="1:20" x14ac:dyDescent="0.35">
      <c r="A4006" t="s">
        <v>19661</v>
      </c>
      <c r="B4006" t="s">
        <v>19662</v>
      </c>
      <c r="C4006" t="s">
        <v>19663</v>
      </c>
      <c r="D4006" t="s">
        <v>19664</v>
      </c>
      <c r="E4006">
        <f>IF(COUNTIFS(Registros!$A$2:$A$6000,"NP",Registros!$B$2:$B$6000,$A4006)&gt;0,1,0)</f>
        <v>0</v>
      </c>
      <c r="F4006">
        <f>IF($E4006=1,SUMIFS(Registros!$F$2:$F$6000,Registros!$A$2:$A$6000,"NP",Registros!$B$2:$B$6000,$A4006),0)</f>
        <v>0</v>
      </c>
      <c r="G4006">
        <f>IF(COUNTIFS(Registros!$A$2:$A$6000,"MOV",Registros!$B$2:$B$6000,$A4006)&gt;0,1,0)</f>
        <v>0</v>
      </c>
      <c r="H4006">
        <f>IF($G4006=1,SUMIFS(Registros!$F$2:$F$6000,Registros!$A$2:$A$6000,"MOV",Registros!$B$2:$B$6000,$A4006),0)</f>
        <v>0</v>
      </c>
      <c r="I4006">
        <f>IF(COUNTIFS(Registros!$A$2:$A$6000,"CS",Registros!$B$2:$B$6000,$A4006)&gt;0,1,0)</f>
        <v>1</v>
      </c>
      <c r="J4006">
        <f>IF($I4006=1,SUMIFS(Registros!$I$2:$I$6000,Registros!$A$2:$A$6000,"CS",Registros!$B$2:$B$6000,$A4006),0)</f>
        <v>77</v>
      </c>
      <c r="K4006">
        <f>IF(COUNTIFS(Winback!$K$2:$K$300,$A4006)&gt;0,1,0)</f>
        <v>0</v>
      </c>
      <c r="L4006">
        <f>IF(AND($K4006=1,LEFT($A4006,3)="WB-"),SUMIFS(Winback!$D$2:$D$300,Winback!$K$2:$K$300,$A4006),0)</f>
        <v>0</v>
      </c>
      <c r="M4006">
        <f>IF(OR($E4006=1,$G4006=1,SUMIFS(Registros!$J$2:$J$6000,Registros!$B$2:$B$6000,$A4006)&gt;0),1,0)</f>
        <v>1</v>
      </c>
      <c r="N4006">
        <f>IF($J4006&gt;0,1,IF(COUNTIFS(Registros!$A$2:$A$6000,"CS",Registros!$B$2:$B$6000,$A4006,Registros!$K$2:$K$6000,"&lt;&gt;")&gt;0,1,0))</f>
        <v>1</v>
      </c>
      <c r="O4006" t="str">
        <f t="shared" si="310"/>
        <v>CONVERGENTE</v>
      </c>
      <c r="P4006" t="str">
        <f t="shared" si="311"/>
        <v>Upgrade / más líneas</v>
      </c>
      <c r="Q4006">
        <f t="shared" si="312"/>
        <v>0</v>
      </c>
      <c r="R4006" t="str">
        <f>IFERROR(VLOOKUP($A4006,Registros!$B$2:$G$6000,6,0),IFERROR(INDEX(Winback!$C$2:$C$300,MATCH($A4006,Winback!$K$2:$K$300,0)),""))</f>
        <v>Yariela Galarce</v>
      </c>
      <c r="S4006" t="str">
        <f t="shared" si="313"/>
        <v>+CS</v>
      </c>
      <c r="T4006">
        <f t="shared" si="314"/>
        <v>1</v>
      </c>
    </row>
    <row r="4007" spans="1:20" x14ac:dyDescent="0.35">
      <c r="A4007" t="s">
        <v>19666</v>
      </c>
      <c r="B4007" t="s">
        <v>19667</v>
      </c>
      <c r="C4007" t="s">
        <v>19668</v>
      </c>
      <c r="D4007" t="s">
        <v>19669</v>
      </c>
      <c r="E4007">
        <f>IF(COUNTIFS(Registros!$A$2:$A$6000,"NP",Registros!$B$2:$B$6000,$A4007)&gt;0,1,0)</f>
        <v>0</v>
      </c>
      <c r="F4007">
        <f>IF($E4007=1,SUMIFS(Registros!$F$2:$F$6000,Registros!$A$2:$A$6000,"NP",Registros!$B$2:$B$6000,$A4007),0)</f>
        <v>0</v>
      </c>
      <c r="G4007">
        <f>IF(COUNTIFS(Registros!$A$2:$A$6000,"MOV",Registros!$B$2:$B$6000,$A4007)&gt;0,1,0)</f>
        <v>0</v>
      </c>
      <c r="H4007">
        <f>IF($G4007=1,SUMIFS(Registros!$F$2:$F$6000,Registros!$A$2:$A$6000,"MOV",Registros!$B$2:$B$6000,$A4007),0)</f>
        <v>0</v>
      </c>
      <c r="I4007">
        <f>IF(COUNTIFS(Registros!$A$2:$A$6000,"CS",Registros!$B$2:$B$6000,$A4007)&gt;0,1,0)</f>
        <v>1</v>
      </c>
      <c r="J4007">
        <f>IF($I4007=1,SUMIFS(Registros!$I$2:$I$6000,Registros!$A$2:$A$6000,"CS",Registros!$B$2:$B$6000,$A4007),0)</f>
        <v>44</v>
      </c>
      <c r="K4007">
        <f>IF(COUNTIFS(Winback!$K$2:$K$300,$A4007)&gt;0,1,0)</f>
        <v>0</v>
      </c>
      <c r="L4007">
        <f>IF(AND($K4007=1,LEFT($A4007,3)="WB-"),SUMIFS(Winback!$D$2:$D$300,Winback!$K$2:$K$300,$A4007),0)</f>
        <v>0</v>
      </c>
      <c r="M4007">
        <f>IF(OR($E4007=1,$G4007=1,SUMIFS(Registros!$J$2:$J$6000,Registros!$B$2:$B$6000,$A4007)&gt;0),1,0)</f>
        <v>1</v>
      </c>
      <c r="N4007">
        <f>IF($J4007&gt;0,1,IF(COUNTIFS(Registros!$A$2:$A$6000,"CS",Registros!$B$2:$B$6000,$A4007,Registros!$K$2:$K$6000,"&lt;&gt;")&gt;0,1,0))</f>
        <v>1</v>
      </c>
      <c r="O4007" t="str">
        <f t="shared" si="310"/>
        <v>CONVERGENTE</v>
      </c>
      <c r="P4007" t="str">
        <f t="shared" si="311"/>
        <v>Upgrade / más líneas</v>
      </c>
      <c r="Q4007">
        <f t="shared" si="312"/>
        <v>0</v>
      </c>
      <c r="R4007" t="str">
        <f>IFERROR(VLOOKUP($A4007,Registros!$B$2:$G$6000,6,0),IFERROR(INDEX(Winback!$C$2:$C$300,MATCH($A4007,Winback!$K$2:$K$300,0)),""))</f>
        <v>Nailyn Martinez Johnson</v>
      </c>
      <c r="S4007" t="str">
        <f t="shared" si="313"/>
        <v>+CS</v>
      </c>
      <c r="T4007">
        <f t="shared" si="314"/>
        <v>1</v>
      </c>
    </row>
    <row r="4008" spans="1:20" x14ac:dyDescent="0.35">
      <c r="A4008" t="s">
        <v>19671</v>
      </c>
      <c r="B4008" t="s">
        <v>19672</v>
      </c>
      <c r="C4008" t="s">
        <v>19673</v>
      </c>
      <c r="D4008" t="s">
        <v>19674</v>
      </c>
      <c r="E4008">
        <f>IF(COUNTIFS(Registros!$A$2:$A$6000,"NP",Registros!$B$2:$B$6000,$A4008)&gt;0,1,0)</f>
        <v>0</v>
      </c>
      <c r="F4008">
        <f>IF($E4008=1,SUMIFS(Registros!$F$2:$F$6000,Registros!$A$2:$A$6000,"NP",Registros!$B$2:$B$6000,$A4008),0)</f>
        <v>0</v>
      </c>
      <c r="G4008">
        <f>IF(COUNTIFS(Registros!$A$2:$A$6000,"MOV",Registros!$B$2:$B$6000,$A4008)&gt;0,1,0)</f>
        <v>0</v>
      </c>
      <c r="H4008">
        <f>IF($G4008=1,SUMIFS(Registros!$F$2:$F$6000,Registros!$A$2:$A$6000,"MOV",Registros!$B$2:$B$6000,$A4008),0)</f>
        <v>0</v>
      </c>
      <c r="I4008">
        <f>IF(COUNTIFS(Registros!$A$2:$A$6000,"CS",Registros!$B$2:$B$6000,$A4008)&gt;0,1,0)</f>
        <v>1</v>
      </c>
      <c r="J4008">
        <f>IF($I4008=1,SUMIFS(Registros!$I$2:$I$6000,Registros!$A$2:$A$6000,"CS",Registros!$B$2:$B$6000,$A4008),0)</f>
        <v>36</v>
      </c>
      <c r="K4008">
        <f>IF(COUNTIFS(Winback!$K$2:$K$300,$A4008)&gt;0,1,0)</f>
        <v>0</v>
      </c>
      <c r="L4008">
        <f>IF(AND($K4008=1,LEFT($A4008,3)="WB-"),SUMIFS(Winback!$D$2:$D$300,Winback!$K$2:$K$300,$A4008),0)</f>
        <v>0</v>
      </c>
      <c r="M4008">
        <f>IF(OR($E4008=1,$G4008=1,SUMIFS(Registros!$J$2:$J$6000,Registros!$B$2:$B$6000,$A4008)&gt;0),1,0)</f>
        <v>1</v>
      </c>
      <c r="N4008">
        <f>IF($J4008&gt;0,1,IF(COUNTIFS(Registros!$A$2:$A$6000,"CS",Registros!$B$2:$B$6000,$A4008,Registros!$K$2:$K$6000,"&lt;&gt;")&gt;0,1,0))</f>
        <v>1</v>
      </c>
      <c r="O4008" t="str">
        <f t="shared" si="310"/>
        <v>CONVERGENTE</v>
      </c>
      <c r="P4008" t="str">
        <f t="shared" si="311"/>
        <v>Upgrade / más líneas</v>
      </c>
      <c r="Q4008">
        <f t="shared" si="312"/>
        <v>0</v>
      </c>
      <c r="R4008" t="str">
        <f>IFERROR(VLOOKUP($A4008,Registros!$B$2:$G$6000,6,0),IFERROR(INDEX(Winback!$C$2:$C$300,MATCH($A4008,Winback!$K$2:$K$300,0)),""))</f>
        <v>iongy Gordon Ward</v>
      </c>
      <c r="S4008" t="str">
        <f t="shared" si="313"/>
        <v>+CS</v>
      </c>
      <c r="T4008">
        <f t="shared" si="314"/>
        <v>1</v>
      </c>
    </row>
    <row r="4009" spans="1:20" x14ac:dyDescent="0.35">
      <c r="A4009" t="s">
        <v>19676</v>
      </c>
      <c r="B4009" t="s">
        <v>19677</v>
      </c>
      <c r="C4009" t="s">
        <v>19678</v>
      </c>
      <c r="D4009" t="s">
        <v>19679</v>
      </c>
      <c r="E4009">
        <f>IF(COUNTIFS(Registros!$A$2:$A$6000,"NP",Registros!$B$2:$B$6000,$A4009)&gt;0,1,0)</f>
        <v>0</v>
      </c>
      <c r="F4009">
        <f>IF($E4009=1,SUMIFS(Registros!$F$2:$F$6000,Registros!$A$2:$A$6000,"NP",Registros!$B$2:$B$6000,$A4009),0)</f>
        <v>0</v>
      </c>
      <c r="G4009">
        <f>IF(COUNTIFS(Registros!$A$2:$A$6000,"MOV",Registros!$B$2:$B$6000,$A4009)&gt;0,1,0)</f>
        <v>0</v>
      </c>
      <c r="H4009">
        <f>IF($G4009=1,SUMIFS(Registros!$F$2:$F$6000,Registros!$A$2:$A$6000,"MOV",Registros!$B$2:$B$6000,$A4009),0)</f>
        <v>0</v>
      </c>
      <c r="I4009">
        <f>IF(COUNTIFS(Registros!$A$2:$A$6000,"CS",Registros!$B$2:$B$6000,$A4009)&gt;0,1,0)</f>
        <v>1</v>
      </c>
      <c r="J4009">
        <f>IF($I4009=1,SUMIFS(Registros!$I$2:$I$6000,Registros!$A$2:$A$6000,"CS",Registros!$B$2:$B$6000,$A4009),0)</f>
        <v>50</v>
      </c>
      <c r="K4009">
        <f>IF(COUNTIFS(Winback!$K$2:$K$300,$A4009)&gt;0,1,0)</f>
        <v>0</v>
      </c>
      <c r="L4009">
        <f>IF(AND($K4009=1,LEFT($A4009,3)="WB-"),SUMIFS(Winback!$D$2:$D$300,Winback!$K$2:$K$300,$A4009),0)</f>
        <v>0</v>
      </c>
      <c r="M4009">
        <f>IF(OR($E4009=1,$G4009=1,SUMIFS(Registros!$J$2:$J$6000,Registros!$B$2:$B$6000,$A4009)&gt;0),1,0)</f>
        <v>1</v>
      </c>
      <c r="N4009">
        <f>IF($J4009&gt;0,1,IF(COUNTIFS(Registros!$A$2:$A$6000,"CS",Registros!$B$2:$B$6000,$A4009,Registros!$K$2:$K$6000,"&lt;&gt;")&gt;0,1,0))</f>
        <v>1</v>
      </c>
      <c r="O4009" t="str">
        <f t="shared" si="310"/>
        <v>CONVERGENTE</v>
      </c>
      <c r="P4009" t="str">
        <f t="shared" si="311"/>
        <v>Upgrade / más líneas</v>
      </c>
      <c r="Q4009">
        <f t="shared" si="312"/>
        <v>0</v>
      </c>
      <c r="R4009" t="str">
        <f>IFERROR(VLOOKUP($A4009,Registros!$B$2:$G$6000,6,0),IFERROR(INDEX(Winback!$C$2:$C$300,MATCH($A4009,Winback!$K$2:$K$300,0)),""))</f>
        <v>Keisy Vargas</v>
      </c>
      <c r="S4009" t="str">
        <f t="shared" si="313"/>
        <v>+CS</v>
      </c>
      <c r="T4009">
        <f t="shared" si="314"/>
        <v>1</v>
      </c>
    </row>
    <row r="4010" spans="1:20" x14ac:dyDescent="0.35">
      <c r="A4010" t="s">
        <v>19681</v>
      </c>
      <c r="B4010" t="s">
        <v>19682</v>
      </c>
      <c r="C4010" t="s">
        <v>19683</v>
      </c>
      <c r="D4010" t="s">
        <v>19684</v>
      </c>
      <c r="E4010">
        <f>IF(COUNTIFS(Registros!$A$2:$A$6000,"NP",Registros!$B$2:$B$6000,$A4010)&gt;0,1,0)</f>
        <v>0</v>
      </c>
      <c r="F4010">
        <f>IF($E4010=1,SUMIFS(Registros!$F$2:$F$6000,Registros!$A$2:$A$6000,"NP",Registros!$B$2:$B$6000,$A4010),0)</f>
        <v>0</v>
      </c>
      <c r="G4010">
        <f>IF(COUNTIFS(Registros!$A$2:$A$6000,"MOV",Registros!$B$2:$B$6000,$A4010)&gt;0,1,0)</f>
        <v>0</v>
      </c>
      <c r="H4010">
        <f>IF($G4010=1,SUMIFS(Registros!$F$2:$F$6000,Registros!$A$2:$A$6000,"MOV",Registros!$B$2:$B$6000,$A4010),0)</f>
        <v>0</v>
      </c>
      <c r="I4010">
        <f>IF(COUNTIFS(Registros!$A$2:$A$6000,"CS",Registros!$B$2:$B$6000,$A4010)&gt;0,1,0)</f>
        <v>1</v>
      </c>
      <c r="J4010">
        <f>IF($I4010=1,SUMIFS(Registros!$I$2:$I$6000,Registros!$A$2:$A$6000,"CS",Registros!$B$2:$B$6000,$A4010),0)</f>
        <v>160</v>
      </c>
      <c r="K4010">
        <f>IF(COUNTIFS(Winback!$K$2:$K$300,$A4010)&gt;0,1,0)</f>
        <v>0</v>
      </c>
      <c r="L4010">
        <f>IF(AND($K4010=1,LEFT($A4010,3)="WB-"),SUMIFS(Winback!$D$2:$D$300,Winback!$K$2:$K$300,$A4010),0)</f>
        <v>0</v>
      </c>
      <c r="M4010">
        <f>IF(OR($E4010=1,$G4010=1,SUMIFS(Registros!$J$2:$J$6000,Registros!$B$2:$B$6000,$A4010)&gt;0),1,0)</f>
        <v>1</v>
      </c>
      <c r="N4010">
        <f>IF($J4010&gt;0,1,IF(COUNTIFS(Registros!$A$2:$A$6000,"CS",Registros!$B$2:$B$6000,$A4010,Registros!$K$2:$K$6000,"&lt;&gt;")&gt;0,1,0))</f>
        <v>1</v>
      </c>
      <c r="O4010" t="str">
        <f t="shared" si="310"/>
        <v>CONVERGENTE</v>
      </c>
      <c r="P4010" t="str">
        <f t="shared" si="311"/>
        <v>Upgrade / más líneas</v>
      </c>
      <c r="Q4010">
        <f t="shared" si="312"/>
        <v>0</v>
      </c>
      <c r="R4010" t="str">
        <f>IFERROR(VLOOKUP($A4010,Registros!$B$2:$G$6000,6,0),IFERROR(INDEX(Winback!$C$2:$C$300,MATCH($A4010,Winback!$K$2:$K$300,0)),""))</f>
        <v>Karla Mc Intryre</v>
      </c>
      <c r="S4010" t="str">
        <f t="shared" si="313"/>
        <v>+CS</v>
      </c>
      <c r="T4010">
        <f t="shared" si="314"/>
        <v>1</v>
      </c>
    </row>
    <row r="4011" spans="1:20" x14ac:dyDescent="0.35">
      <c r="A4011" t="s">
        <v>19686</v>
      </c>
      <c r="B4011" t="s">
        <v>19687</v>
      </c>
      <c r="C4011" t="s">
        <v>19688</v>
      </c>
      <c r="D4011" t="s">
        <v>19689</v>
      </c>
      <c r="E4011">
        <f>IF(COUNTIFS(Registros!$A$2:$A$6000,"NP",Registros!$B$2:$B$6000,$A4011)&gt;0,1,0)</f>
        <v>0</v>
      </c>
      <c r="F4011">
        <f>IF($E4011=1,SUMIFS(Registros!$F$2:$F$6000,Registros!$A$2:$A$6000,"NP",Registros!$B$2:$B$6000,$A4011),0)</f>
        <v>0</v>
      </c>
      <c r="G4011">
        <f>IF(COUNTIFS(Registros!$A$2:$A$6000,"MOV",Registros!$B$2:$B$6000,$A4011)&gt;0,1,0)</f>
        <v>0</v>
      </c>
      <c r="H4011">
        <f>IF($G4011=1,SUMIFS(Registros!$F$2:$F$6000,Registros!$A$2:$A$6000,"MOV",Registros!$B$2:$B$6000,$A4011),0)</f>
        <v>0</v>
      </c>
      <c r="I4011">
        <f>IF(COUNTIFS(Registros!$A$2:$A$6000,"CS",Registros!$B$2:$B$6000,$A4011)&gt;0,1,0)</f>
        <v>1</v>
      </c>
      <c r="J4011">
        <f>IF($I4011=1,SUMIFS(Registros!$I$2:$I$6000,Registros!$A$2:$A$6000,"CS",Registros!$B$2:$B$6000,$A4011),0)</f>
        <v>37</v>
      </c>
      <c r="K4011">
        <f>IF(COUNTIFS(Winback!$K$2:$K$300,$A4011)&gt;0,1,0)</f>
        <v>0</v>
      </c>
      <c r="L4011">
        <f>IF(AND($K4011=1,LEFT($A4011,3)="WB-"),SUMIFS(Winback!$D$2:$D$300,Winback!$K$2:$K$300,$A4011),0)</f>
        <v>0</v>
      </c>
      <c r="M4011">
        <f>IF(OR($E4011=1,$G4011=1,SUMIFS(Registros!$J$2:$J$6000,Registros!$B$2:$B$6000,$A4011)&gt;0),1,0)</f>
        <v>1</v>
      </c>
      <c r="N4011">
        <f>IF($J4011&gt;0,1,IF(COUNTIFS(Registros!$A$2:$A$6000,"CS",Registros!$B$2:$B$6000,$A4011,Registros!$K$2:$K$6000,"&lt;&gt;")&gt;0,1,0))</f>
        <v>1</v>
      </c>
      <c r="O4011" t="str">
        <f t="shared" si="310"/>
        <v>CONVERGENTE</v>
      </c>
      <c r="P4011" t="str">
        <f t="shared" si="311"/>
        <v>Upgrade / más líneas</v>
      </c>
      <c r="Q4011">
        <f t="shared" si="312"/>
        <v>0</v>
      </c>
      <c r="R4011" t="str">
        <f>IFERROR(VLOOKUP($A4011,Registros!$B$2:$G$6000,6,0),IFERROR(INDEX(Winback!$C$2:$C$300,MATCH($A4011,Winback!$K$2:$K$300,0)),""))</f>
        <v>Solanye Acuña</v>
      </c>
      <c r="S4011" t="str">
        <f t="shared" si="313"/>
        <v>+CS</v>
      </c>
      <c r="T4011">
        <f t="shared" si="314"/>
        <v>1</v>
      </c>
    </row>
    <row r="4012" spans="1:20" x14ac:dyDescent="0.35">
      <c r="A4012" t="s">
        <v>19691</v>
      </c>
      <c r="B4012" t="s">
        <v>19692</v>
      </c>
      <c r="C4012" t="s">
        <v>19693</v>
      </c>
      <c r="D4012" t="s">
        <v>19694</v>
      </c>
      <c r="E4012">
        <f>IF(COUNTIFS(Registros!$A$2:$A$6000,"NP",Registros!$B$2:$B$6000,$A4012)&gt;0,1,0)</f>
        <v>0</v>
      </c>
      <c r="F4012">
        <f>IF($E4012=1,SUMIFS(Registros!$F$2:$F$6000,Registros!$A$2:$A$6000,"NP",Registros!$B$2:$B$6000,$A4012),0)</f>
        <v>0</v>
      </c>
      <c r="G4012">
        <f>IF(COUNTIFS(Registros!$A$2:$A$6000,"MOV",Registros!$B$2:$B$6000,$A4012)&gt;0,1,0)</f>
        <v>0</v>
      </c>
      <c r="H4012">
        <f>IF($G4012=1,SUMIFS(Registros!$F$2:$F$6000,Registros!$A$2:$A$6000,"MOV",Registros!$B$2:$B$6000,$A4012),0)</f>
        <v>0</v>
      </c>
      <c r="I4012">
        <f>IF(COUNTIFS(Registros!$A$2:$A$6000,"CS",Registros!$B$2:$B$6000,$A4012)&gt;0,1,0)</f>
        <v>1</v>
      </c>
      <c r="J4012">
        <f>IF($I4012=1,SUMIFS(Registros!$I$2:$I$6000,Registros!$A$2:$A$6000,"CS",Registros!$B$2:$B$6000,$A4012),0)</f>
        <v>54</v>
      </c>
      <c r="K4012">
        <f>IF(COUNTIFS(Winback!$K$2:$K$300,$A4012)&gt;0,1,0)</f>
        <v>0</v>
      </c>
      <c r="L4012">
        <f>IF(AND($K4012=1,LEFT($A4012,3)="WB-"),SUMIFS(Winback!$D$2:$D$300,Winback!$K$2:$K$300,$A4012),0)</f>
        <v>0</v>
      </c>
      <c r="M4012">
        <f>IF(OR($E4012=1,$G4012=1,SUMIFS(Registros!$J$2:$J$6000,Registros!$B$2:$B$6000,$A4012)&gt;0),1,0)</f>
        <v>1</v>
      </c>
      <c r="N4012">
        <f>IF($J4012&gt;0,1,IF(COUNTIFS(Registros!$A$2:$A$6000,"CS",Registros!$B$2:$B$6000,$A4012,Registros!$K$2:$K$6000,"&lt;&gt;")&gt;0,1,0))</f>
        <v>1</v>
      </c>
      <c r="O4012" t="str">
        <f t="shared" si="310"/>
        <v>CONVERGENTE</v>
      </c>
      <c r="P4012" t="str">
        <f t="shared" si="311"/>
        <v>Upgrade / más líneas</v>
      </c>
      <c r="Q4012">
        <f t="shared" si="312"/>
        <v>0</v>
      </c>
      <c r="R4012" t="str">
        <f>IFERROR(VLOOKUP($A4012,Registros!$B$2:$G$6000,6,0),IFERROR(INDEX(Winback!$C$2:$C$300,MATCH($A4012,Winback!$K$2:$K$300,0)),""))</f>
        <v>Michelle Zambrano</v>
      </c>
      <c r="S4012" t="str">
        <f t="shared" si="313"/>
        <v>+CS</v>
      </c>
      <c r="T4012">
        <f t="shared" si="314"/>
        <v>1</v>
      </c>
    </row>
    <row r="4013" spans="1:20" x14ac:dyDescent="0.35">
      <c r="A4013" t="s">
        <v>19696</v>
      </c>
      <c r="B4013" t="s">
        <v>19697</v>
      </c>
      <c r="C4013" t="s">
        <v>19698</v>
      </c>
      <c r="D4013" t="s">
        <v>19699</v>
      </c>
      <c r="E4013">
        <f>IF(COUNTIFS(Registros!$A$2:$A$6000,"NP",Registros!$B$2:$B$6000,$A4013)&gt;0,1,0)</f>
        <v>0</v>
      </c>
      <c r="F4013">
        <f>IF($E4013=1,SUMIFS(Registros!$F$2:$F$6000,Registros!$A$2:$A$6000,"NP",Registros!$B$2:$B$6000,$A4013),0)</f>
        <v>0</v>
      </c>
      <c r="G4013">
        <f>IF(COUNTIFS(Registros!$A$2:$A$6000,"MOV",Registros!$B$2:$B$6000,$A4013)&gt;0,1,0)</f>
        <v>0</v>
      </c>
      <c r="H4013">
        <f>IF($G4013=1,SUMIFS(Registros!$F$2:$F$6000,Registros!$A$2:$A$6000,"MOV",Registros!$B$2:$B$6000,$A4013),0)</f>
        <v>0</v>
      </c>
      <c r="I4013">
        <f>IF(COUNTIFS(Registros!$A$2:$A$6000,"CS",Registros!$B$2:$B$6000,$A4013)&gt;0,1,0)</f>
        <v>1</v>
      </c>
      <c r="J4013">
        <f>IF($I4013=1,SUMIFS(Registros!$I$2:$I$6000,Registros!$A$2:$A$6000,"CS",Registros!$B$2:$B$6000,$A4013),0)</f>
        <v>65</v>
      </c>
      <c r="K4013">
        <f>IF(COUNTIFS(Winback!$K$2:$K$300,$A4013)&gt;0,1,0)</f>
        <v>0</v>
      </c>
      <c r="L4013">
        <f>IF(AND($K4013=1,LEFT($A4013,3)="WB-"),SUMIFS(Winback!$D$2:$D$300,Winback!$K$2:$K$300,$A4013),0)</f>
        <v>0</v>
      </c>
      <c r="M4013">
        <f>IF(OR($E4013=1,$G4013=1,SUMIFS(Registros!$J$2:$J$6000,Registros!$B$2:$B$6000,$A4013)&gt;0),1,0)</f>
        <v>1</v>
      </c>
      <c r="N4013">
        <f>IF($J4013&gt;0,1,IF(COUNTIFS(Registros!$A$2:$A$6000,"CS",Registros!$B$2:$B$6000,$A4013,Registros!$K$2:$K$6000,"&lt;&gt;")&gt;0,1,0))</f>
        <v>1</v>
      </c>
      <c r="O4013" t="str">
        <f t="shared" si="310"/>
        <v>CONVERGENTE</v>
      </c>
      <c r="P4013" t="str">
        <f t="shared" si="311"/>
        <v>Upgrade / más líneas</v>
      </c>
      <c r="Q4013">
        <f t="shared" si="312"/>
        <v>0</v>
      </c>
      <c r="R4013" t="str">
        <f>IFERROR(VLOOKUP($A4013,Registros!$B$2:$G$6000,6,0),IFERROR(INDEX(Winback!$C$2:$C$300,MATCH($A4013,Winback!$K$2:$K$300,0)),""))</f>
        <v>Lizeth Milena Gonzalez</v>
      </c>
      <c r="S4013" t="str">
        <f t="shared" si="313"/>
        <v>+CS</v>
      </c>
      <c r="T4013">
        <f t="shared" si="314"/>
        <v>1</v>
      </c>
    </row>
    <row r="4014" spans="1:20" x14ac:dyDescent="0.35">
      <c r="A4014" t="s">
        <v>19701</v>
      </c>
      <c r="B4014" t="s">
        <v>19199</v>
      </c>
      <c r="C4014" t="s">
        <v>19200</v>
      </c>
      <c r="D4014" t="s">
        <v>19200</v>
      </c>
      <c r="E4014">
        <f>IF(COUNTIFS(Registros!$A$2:$A$6000,"NP",Registros!$B$2:$B$6000,$A4014)&gt;0,1,0)</f>
        <v>0</v>
      </c>
      <c r="F4014">
        <f>IF($E4014=1,SUMIFS(Registros!$F$2:$F$6000,Registros!$A$2:$A$6000,"NP",Registros!$B$2:$B$6000,$A4014),0)</f>
        <v>0</v>
      </c>
      <c r="G4014">
        <f>IF(COUNTIFS(Registros!$A$2:$A$6000,"MOV",Registros!$B$2:$B$6000,$A4014)&gt;0,1,0)</f>
        <v>0</v>
      </c>
      <c r="H4014">
        <f>IF($G4014=1,SUMIFS(Registros!$F$2:$F$6000,Registros!$A$2:$A$6000,"MOV",Registros!$B$2:$B$6000,$A4014),0)</f>
        <v>0</v>
      </c>
      <c r="I4014">
        <f>IF(COUNTIFS(Registros!$A$2:$A$6000,"CS",Registros!$B$2:$B$6000,$A4014)&gt;0,1,0)</f>
        <v>1</v>
      </c>
      <c r="J4014">
        <f>IF($I4014=1,SUMIFS(Registros!$I$2:$I$6000,Registros!$A$2:$A$6000,"CS",Registros!$B$2:$B$6000,$A4014),0)</f>
        <v>56</v>
      </c>
      <c r="K4014">
        <f>IF(COUNTIFS(Winback!$K$2:$K$300,$A4014)&gt;0,1,0)</f>
        <v>0</v>
      </c>
      <c r="L4014">
        <f>IF(AND($K4014=1,LEFT($A4014,3)="WB-"),SUMIFS(Winback!$D$2:$D$300,Winback!$K$2:$K$300,$A4014),0)</f>
        <v>0</v>
      </c>
      <c r="M4014">
        <f>IF(OR($E4014=1,$G4014=1,SUMIFS(Registros!$J$2:$J$6000,Registros!$B$2:$B$6000,$A4014)&gt;0),1,0)</f>
        <v>1</v>
      </c>
      <c r="N4014">
        <f>IF($J4014&gt;0,1,IF(COUNTIFS(Registros!$A$2:$A$6000,"CS",Registros!$B$2:$B$6000,$A4014,Registros!$K$2:$K$6000,"&lt;&gt;")&gt;0,1,0))</f>
        <v>1</v>
      </c>
      <c r="O4014" t="str">
        <f t="shared" si="310"/>
        <v>CONVERGENTE</v>
      </c>
      <c r="P4014" t="str">
        <f t="shared" si="311"/>
        <v>Upgrade / más líneas</v>
      </c>
      <c r="Q4014">
        <f t="shared" si="312"/>
        <v>0</v>
      </c>
      <c r="R4014" t="str">
        <f>IFERROR(VLOOKUP($A4014,Registros!$B$2:$G$6000,6,0),IFERROR(INDEX(Winback!$C$2:$C$300,MATCH($A4014,Winback!$K$2:$K$300,0)),""))</f>
        <v>Yarelis Tulloch</v>
      </c>
      <c r="S4014" t="str">
        <f t="shared" si="313"/>
        <v>+CS</v>
      </c>
      <c r="T4014">
        <f t="shared" si="314"/>
        <v>1</v>
      </c>
    </row>
    <row r="4015" spans="1:20" x14ac:dyDescent="0.35">
      <c r="A4015" t="s">
        <v>19702</v>
      </c>
      <c r="B4015" t="s">
        <v>19703</v>
      </c>
      <c r="C4015" t="s">
        <v>19704</v>
      </c>
      <c r="D4015" t="s">
        <v>19705</v>
      </c>
      <c r="E4015">
        <f>IF(COUNTIFS(Registros!$A$2:$A$6000,"NP",Registros!$B$2:$B$6000,$A4015)&gt;0,1,0)</f>
        <v>0</v>
      </c>
      <c r="F4015">
        <f>IF($E4015=1,SUMIFS(Registros!$F$2:$F$6000,Registros!$A$2:$A$6000,"NP",Registros!$B$2:$B$6000,$A4015),0)</f>
        <v>0</v>
      </c>
      <c r="G4015">
        <f>IF(COUNTIFS(Registros!$A$2:$A$6000,"MOV",Registros!$B$2:$B$6000,$A4015)&gt;0,1,0)</f>
        <v>0</v>
      </c>
      <c r="H4015">
        <f>IF($G4015=1,SUMIFS(Registros!$F$2:$F$6000,Registros!$A$2:$A$6000,"MOV",Registros!$B$2:$B$6000,$A4015),0)</f>
        <v>0</v>
      </c>
      <c r="I4015">
        <f>IF(COUNTIFS(Registros!$A$2:$A$6000,"CS",Registros!$B$2:$B$6000,$A4015)&gt;0,1,0)</f>
        <v>1</v>
      </c>
      <c r="J4015">
        <f>IF($I4015=1,SUMIFS(Registros!$I$2:$I$6000,Registros!$A$2:$A$6000,"CS",Registros!$B$2:$B$6000,$A4015),0)</f>
        <v>30</v>
      </c>
      <c r="K4015">
        <f>IF(COUNTIFS(Winback!$K$2:$K$300,$A4015)&gt;0,1,0)</f>
        <v>0</v>
      </c>
      <c r="L4015">
        <f>IF(AND($K4015=1,LEFT($A4015,3)="WB-"),SUMIFS(Winback!$D$2:$D$300,Winback!$K$2:$K$300,$A4015),0)</f>
        <v>0</v>
      </c>
      <c r="M4015">
        <f>IF(OR($E4015=1,$G4015=1,SUMIFS(Registros!$J$2:$J$6000,Registros!$B$2:$B$6000,$A4015)&gt;0),1,0)</f>
        <v>1</v>
      </c>
      <c r="N4015">
        <f>IF($J4015&gt;0,1,IF(COUNTIFS(Registros!$A$2:$A$6000,"CS",Registros!$B$2:$B$6000,$A4015,Registros!$K$2:$K$6000,"&lt;&gt;")&gt;0,1,0))</f>
        <v>1</v>
      </c>
      <c r="O4015" t="str">
        <f t="shared" si="310"/>
        <v>CONVERGENTE</v>
      </c>
      <c r="P4015" t="str">
        <f t="shared" si="311"/>
        <v>Upgrade / más líneas</v>
      </c>
      <c r="Q4015">
        <f t="shared" si="312"/>
        <v>0</v>
      </c>
      <c r="R4015" t="str">
        <f>IFERROR(VLOOKUP($A4015,Registros!$B$2:$G$6000,6,0),IFERROR(INDEX(Winback!$C$2:$C$300,MATCH($A4015,Winback!$K$2:$K$300,0)),""))</f>
        <v>Abril Aparicio</v>
      </c>
      <c r="S4015" t="str">
        <f t="shared" si="313"/>
        <v>+CS</v>
      </c>
      <c r="T4015">
        <f t="shared" si="314"/>
        <v>1</v>
      </c>
    </row>
    <row r="4016" spans="1:20" x14ac:dyDescent="0.35">
      <c r="A4016" t="s">
        <v>19707</v>
      </c>
      <c r="B4016" t="s">
        <v>19708</v>
      </c>
      <c r="C4016" t="s">
        <v>19709</v>
      </c>
      <c r="D4016" t="s">
        <v>19710</v>
      </c>
      <c r="E4016">
        <f>IF(COUNTIFS(Registros!$A$2:$A$6000,"NP",Registros!$B$2:$B$6000,$A4016)&gt;0,1,0)</f>
        <v>0</v>
      </c>
      <c r="F4016">
        <f>IF($E4016=1,SUMIFS(Registros!$F$2:$F$6000,Registros!$A$2:$A$6000,"NP",Registros!$B$2:$B$6000,$A4016),0)</f>
        <v>0</v>
      </c>
      <c r="G4016">
        <f>IF(COUNTIFS(Registros!$A$2:$A$6000,"MOV",Registros!$B$2:$B$6000,$A4016)&gt;0,1,0)</f>
        <v>0</v>
      </c>
      <c r="H4016">
        <f>IF($G4016=1,SUMIFS(Registros!$F$2:$F$6000,Registros!$A$2:$A$6000,"MOV",Registros!$B$2:$B$6000,$A4016),0)</f>
        <v>0</v>
      </c>
      <c r="I4016">
        <f>IF(COUNTIFS(Registros!$A$2:$A$6000,"CS",Registros!$B$2:$B$6000,$A4016)&gt;0,1,0)</f>
        <v>1</v>
      </c>
      <c r="J4016">
        <f>IF($I4016=1,SUMIFS(Registros!$I$2:$I$6000,Registros!$A$2:$A$6000,"CS",Registros!$B$2:$B$6000,$A4016),0)</f>
        <v>39</v>
      </c>
      <c r="K4016">
        <f>IF(COUNTIFS(Winback!$K$2:$K$300,$A4016)&gt;0,1,0)</f>
        <v>0</v>
      </c>
      <c r="L4016">
        <f>IF(AND($K4016=1,LEFT($A4016,3)="WB-"),SUMIFS(Winback!$D$2:$D$300,Winback!$K$2:$K$300,$A4016),0)</f>
        <v>0</v>
      </c>
      <c r="M4016">
        <f>IF(OR($E4016=1,$G4016=1,SUMIFS(Registros!$J$2:$J$6000,Registros!$B$2:$B$6000,$A4016)&gt;0),1,0)</f>
        <v>1</v>
      </c>
      <c r="N4016">
        <f>IF($J4016&gt;0,1,IF(COUNTIFS(Registros!$A$2:$A$6000,"CS",Registros!$B$2:$B$6000,$A4016,Registros!$K$2:$K$6000,"&lt;&gt;")&gt;0,1,0))</f>
        <v>1</v>
      </c>
      <c r="O4016" t="str">
        <f t="shared" si="310"/>
        <v>CONVERGENTE</v>
      </c>
      <c r="P4016" t="str">
        <f t="shared" si="311"/>
        <v>Upgrade / más líneas</v>
      </c>
      <c r="Q4016">
        <f t="shared" si="312"/>
        <v>0</v>
      </c>
      <c r="R4016" t="str">
        <f>IFERROR(VLOOKUP($A4016,Registros!$B$2:$G$6000,6,0),IFERROR(INDEX(Winback!$C$2:$C$300,MATCH($A4016,Winback!$K$2:$K$300,0)),""))</f>
        <v>Yariela Galarce</v>
      </c>
      <c r="S4016" t="str">
        <f t="shared" si="313"/>
        <v>+CS</v>
      </c>
      <c r="T4016">
        <f t="shared" si="314"/>
        <v>1</v>
      </c>
    </row>
    <row r="4017" spans="1:20" x14ac:dyDescent="0.35">
      <c r="A4017" t="s">
        <v>19712</v>
      </c>
      <c r="B4017" t="s">
        <v>19713</v>
      </c>
      <c r="C4017" t="s">
        <v>19714</v>
      </c>
      <c r="D4017" t="s">
        <v>19715</v>
      </c>
      <c r="E4017">
        <f>IF(COUNTIFS(Registros!$A$2:$A$6000,"NP",Registros!$B$2:$B$6000,$A4017)&gt;0,1,0)</f>
        <v>0</v>
      </c>
      <c r="F4017">
        <f>IF($E4017=1,SUMIFS(Registros!$F$2:$F$6000,Registros!$A$2:$A$6000,"NP",Registros!$B$2:$B$6000,$A4017),0)</f>
        <v>0</v>
      </c>
      <c r="G4017">
        <f>IF(COUNTIFS(Registros!$A$2:$A$6000,"MOV",Registros!$B$2:$B$6000,$A4017)&gt;0,1,0)</f>
        <v>0</v>
      </c>
      <c r="H4017">
        <f>IF($G4017=1,SUMIFS(Registros!$F$2:$F$6000,Registros!$A$2:$A$6000,"MOV",Registros!$B$2:$B$6000,$A4017),0)</f>
        <v>0</v>
      </c>
      <c r="I4017">
        <f>IF(COUNTIFS(Registros!$A$2:$A$6000,"CS",Registros!$B$2:$B$6000,$A4017)&gt;0,1,0)</f>
        <v>1</v>
      </c>
      <c r="J4017">
        <f>IF($I4017=1,SUMIFS(Registros!$I$2:$I$6000,Registros!$A$2:$A$6000,"CS",Registros!$B$2:$B$6000,$A4017),0)</f>
        <v>50</v>
      </c>
      <c r="K4017">
        <f>IF(COUNTIFS(Winback!$K$2:$K$300,$A4017)&gt;0,1,0)</f>
        <v>0</v>
      </c>
      <c r="L4017">
        <f>IF(AND($K4017=1,LEFT($A4017,3)="WB-"),SUMIFS(Winback!$D$2:$D$300,Winback!$K$2:$K$300,$A4017),0)</f>
        <v>0</v>
      </c>
      <c r="M4017">
        <f>IF(OR($E4017=1,$G4017=1,SUMIFS(Registros!$J$2:$J$6000,Registros!$B$2:$B$6000,$A4017)&gt;0),1,0)</f>
        <v>1</v>
      </c>
      <c r="N4017">
        <f>IF($J4017&gt;0,1,IF(COUNTIFS(Registros!$A$2:$A$6000,"CS",Registros!$B$2:$B$6000,$A4017,Registros!$K$2:$K$6000,"&lt;&gt;")&gt;0,1,0))</f>
        <v>1</v>
      </c>
      <c r="O4017" t="str">
        <f t="shared" si="310"/>
        <v>CONVERGENTE</v>
      </c>
      <c r="P4017" t="str">
        <f t="shared" si="311"/>
        <v>Upgrade / más líneas</v>
      </c>
      <c r="Q4017">
        <f t="shared" si="312"/>
        <v>0</v>
      </c>
      <c r="R4017" t="str">
        <f>IFERROR(VLOOKUP($A4017,Registros!$B$2:$G$6000,6,0),IFERROR(INDEX(Winback!$C$2:$C$300,MATCH($A4017,Winback!$K$2:$K$300,0)),""))</f>
        <v>Nailyn Martinez Johnson</v>
      </c>
      <c r="S4017" t="str">
        <f t="shared" si="313"/>
        <v>+CS</v>
      </c>
      <c r="T4017">
        <f t="shared" si="314"/>
        <v>1</v>
      </c>
    </row>
    <row r="4018" spans="1:20" x14ac:dyDescent="0.35">
      <c r="A4018" t="s">
        <v>19717</v>
      </c>
      <c r="B4018" t="s">
        <v>19718</v>
      </c>
      <c r="C4018" t="s">
        <v>19719</v>
      </c>
      <c r="D4018" t="s">
        <v>19720</v>
      </c>
      <c r="E4018">
        <f>IF(COUNTIFS(Registros!$A$2:$A$6000,"NP",Registros!$B$2:$B$6000,$A4018)&gt;0,1,0)</f>
        <v>0</v>
      </c>
      <c r="F4018">
        <f>IF($E4018=1,SUMIFS(Registros!$F$2:$F$6000,Registros!$A$2:$A$6000,"NP",Registros!$B$2:$B$6000,$A4018),0)</f>
        <v>0</v>
      </c>
      <c r="G4018">
        <f>IF(COUNTIFS(Registros!$A$2:$A$6000,"MOV",Registros!$B$2:$B$6000,$A4018)&gt;0,1,0)</f>
        <v>0</v>
      </c>
      <c r="H4018">
        <f>IF($G4018=1,SUMIFS(Registros!$F$2:$F$6000,Registros!$A$2:$A$6000,"MOV",Registros!$B$2:$B$6000,$A4018),0)</f>
        <v>0</v>
      </c>
      <c r="I4018">
        <f>IF(COUNTIFS(Registros!$A$2:$A$6000,"CS",Registros!$B$2:$B$6000,$A4018)&gt;0,1,0)</f>
        <v>1</v>
      </c>
      <c r="J4018">
        <f>IF($I4018=1,SUMIFS(Registros!$I$2:$I$6000,Registros!$A$2:$A$6000,"CS",Registros!$B$2:$B$6000,$A4018),0)</f>
        <v>55</v>
      </c>
      <c r="K4018">
        <f>IF(COUNTIFS(Winback!$K$2:$K$300,$A4018)&gt;0,1,0)</f>
        <v>0</v>
      </c>
      <c r="L4018">
        <f>IF(AND($K4018=1,LEFT($A4018,3)="WB-"),SUMIFS(Winback!$D$2:$D$300,Winback!$K$2:$K$300,$A4018),0)</f>
        <v>0</v>
      </c>
      <c r="M4018">
        <f>IF(OR($E4018=1,$G4018=1,SUMIFS(Registros!$J$2:$J$6000,Registros!$B$2:$B$6000,$A4018)&gt;0),1,0)</f>
        <v>1</v>
      </c>
      <c r="N4018">
        <f>IF($J4018&gt;0,1,IF(COUNTIFS(Registros!$A$2:$A$6000,"CS",Registros!$B$2:$B$6000,$A4018,Registros!$K$2:$K$6000,"&lt;&gt;")&gt;0,1,0))</f>
        <v>1</v>
      </c>
      <c r="O4018" t="str">
        <f t="shared" si="310"/>
        <v>CONVERGENTE</v>
      </c>
      <c r="P4018" t="str">
        <f t="shared" si="311"/>
        <v>Upgrade / más líneas</v>
      </c>
      <c r="Q4018">
        <f t="shared" si="312"/>
        <v>0</v>
      </c>
      <c r="R4018" t="str">
        <f>IFERROR(VLOOKUP($A4018,Registros!$B$2:$G$6000,6,0),IFERROR(INDEX(Winback!$C$2:$C$300,MATCH($A4018,Winback!$K$2:$K$300,0)),""))</f>
        <v>iongy Gordon Ward</v>
      </c>
      <c r="S4018" t="str">
        <f t="shared" si="313"/>
        <v>+CS</v>
      </c>
      <c r="T4018">
        <f t="shared" si="314"/>
        <v>1</v>
      </c>
    </row>
    <row r="4019" spans="1:20" x14ac:dyDescent="0.35">
      <c r="A4019" t="s">
        <v>19722</v>
      </c>
      <c r="B4019" t="s">
        <v>19723</v>
      </c>
      <c r="C4019" t="s">
        <v>19724</v>
      </c>
      <c r="D4019" t="s">
        <v>19725</v>
      </c>
      <c r="E4019">
        <f>IF(COUNTIFS(Registros!$A$2:$A$6000,"NP",Registros!$B$2:$B$6000,$A4019)&gt;0,1,0)</f>
        <v>0</v>
      </c>
      <c r="F4019">
        <f>IF($E4019=1,SUMIFS(Registros!$F$2:$F$6000,Registros!$A$2:$A$6000,"NP",Registros!$B$2:$B$6000,$A4019),0)</f>
        <v>0</v>
      </c>
      <c r="G4019">
        <f>IF(COUNTIFS(Registros!$A$2:$A$6000,"MOV",Registros!$B$2:$B$6000,$A4019)&gt;0,1,0)</f>
        <v>0</v>
      </c>
      <c r="H4019">
        <f>IF($G4019=1,SUMIFS(Registros!$F$2:$F$6000,Registros!$A$2:$A$6000,"MOV",Registros!$B$2:$B$6000,$A4019),0)</f>
        <v>0</v>
      </c>
      <c r="I4019">
        <f>IF(COUNTIFS(Registros!$A$2:$A$6000,"CS",Registros!$B$2:$B$6000,$A4019)&gt;0,1,0)</f>
        <v>1</v>
      </c>
      <c r="J4019">
        <f>IF($I4019=1,SUMIFS(Registros!$I$2:$I$6000,Registros!$A$2:$A$6000,"CS",Registros!$B$2:$B$6000,$A4019),0)</f>
        <v>63</v>
      </c>
      <c r="K4019">
        <f>IF(COUNTIFS(Winback!$K$2:$K$300,$A4019)&gt;0,1,0)</f>
        <v>0</v>
      </c>
      <c r="L4019">
        <f>IF(AND($K4019=1,LEFT($A4019,3)="WB-"),SUMIFS(Winback!$D$2:$D$300,Winback!$K$2:$K$300,$A4019),0)</f>
        <v>0</v>
      </c>
      <c r="M4019">
        <f>IF(OR($E4019=1,$G4019=1,SUMIFS(Registros!$J$2:$J$6000,Registros!$B$2:$B$6000,$A4019)&gt;0),1,0)</f>
        <v>1</v>
      </c>
      <c r="N4019">
        <f>IF($J4019&gt;0,1,IF(COUNTIFS(Registros!$A$2:$A$6000,"CS",Registros!$B$2:$B$6000,$A4019,Registros!$K$2:$K$6000,"&lt;&gt;")&gt;0,1,0))</f>
        <v>1</v>
      </c>
      <c r="O4019" t="str">
        <f t="shared" si="310"/>
        <v>CONVERGENTE</v>
      </c>
      <c r="P4019" t="str">
        <f t="shared" si="311"/>
        <v>Upgrade / más líneas</v>
      </c>
      <c r="Q4019">
        <f t="shared" si="312"/>
        <v>0</v>
      </c>
      <c r="R4019" t="str">
        <f>IFERROR(VLOOKUP($A4019,Registros!$B$2:$G$6000,6,0),IFERROR(INDEX(Winback!$C$2:$C$300,MATCH($A4019,Winback!$K$2:$K$300,0)),""))</f>
        <v>Solanye Acuña</v>
      </c>
      <c r="S4019" t="str">
        <f t="shared" si="313"/>
        <v>+CS</v>
      </c>
      <c r="T4019">
        <f t="shared" si="314"/>
        <v>1</v>
      </c>
    </row>
    <row r="4020" spans="1:20" x14ac:dyDescent="0.35">
      <c r="A4020" t="s">
        <v>19727</v>
      </c>
      <c r="B4020" t="s">
        <v>19728</v>
      </c>
      <c r="C4020" t="s">
        <v>19729</v>
      </c>
      <c r="D4020" t="s">
        <v>19730</v>
      </c>
      <c r="E4020">
        <f>IF(COUNTIFS(Registros!$A$2:$A$6000,"NP",Registros!$B$2:$B$6000,$A4020)&gt;0,1,0)</f>
        <v>0</v>
      </c>
      <c r="F4020">
        <f>IF($E4020=1,SUMIFS(Registros!$F$2:$F$6000,Registros!$A$2:$A$6000,"NP",Registros!$B$2:$B$6000,$A4020),0)</f>
        <v>0</v>
      </c>
      <c r="G4020">
        <f>IF(COUNTIFS(Registros!$A$2:$A$6000,"MOV",Registros!$B$2:$B$6000,$A4020)&gt;0,1,0)</f>
        <v>0</v>
      </c>
      <c r="H4020">
        <f>IF($G4020=1,SUMIFS(Registros!$F$2:$F$6000,Registros!$A$2:$A$6000,"MOV",Registros!$B$2:$B$6000,$A4020),0)</f>
        <v>0</v>
      </c>
      <c r="I4020">
        <f>IF(COUNTIFS(Registros!$A$2:$A$6000,"CS",Registros!$B$2:$B$6000,$A4020)&gt;0,1,0)</f>
        <v>1</v>
      </c>
      <c r="J4020">
        <f>IF($I4020=1,SUMIFS(Registros!$I$2:$I$6000,Registros!$A$2:$A$6000,"CS",Registros!$B$2:$B$6000,$A4020),0)</f>
        <v>30</v>
      </c>
      <c r="K4020">
        <f>IF(COUNTIFS(Winback!$K$2:$K$300,$A4020)&gt;0,1,0)</f>
        <v>0</v>
      </c>
      <c r="L4020">
        <f>IF(AND($K4020=1,LEFT($A4020,3)="WB-"),SUMIFS(Winback!$D$2:$D$300,Winback!$K$2:$K$300,$A4020),0)</f>
        <v>0</v>
      </c>
      <c r="M4020">
        <f>IF(OR($E4020=1,$G4020=1,SUMIFS(Registros!$J$2:$J$6000,Registros!$B$2:$B$6000,$A4020)&gt;0),1,0)</f>
        <v>1</v>
      </c>
      <c r="N4020">
        <f>IF($J4020&gt;0,1,IF(COUNTIFS(Registros!$A$2:$A$6000,"CS",Registros!$B$2:$B$6000,$A4020,Registros!$K$2:$K$6000,"&lt;&gt;")&gt;0,1,0))</f>
        <v>1</v>
      </c>
      <c r="O4020" t="str">
        <f t="shared" si="310"/>
        <v>CONVERGENTE</v>
      </c>
      <c r="P4020" t="str">
        <f t="shared" si="311"/>
        <v>Upgrade / más líneas</v>
      </c>
      <c r="Q4020">
        <f t="shared" si="312"/>
        <v>0</v>
      </c>
      <c r="R4020" t="str">
        <f>IFERROR(VLOOKUP($A4020,Registros!$B$2:$G$6000,6,0),IFERROR(INDEX(Winback!$C$2:$C$300,MATCH($A4020,Winback!$K$2:$K$300,0)),""))</f>
        <v>Michelle Zambrano</v>
      </c>
      <c r="S4020" t="str">
        <f t="shared" si="313"/>
        <v>+CS</v>
      </c>
      <c r="T4020">
        <f t="shared" si="314"/>
        <v>1</v>
      </c>
    </row>
    <row r="4021" spans="1:20" x14ac:dyDescent="0.35">
      <c r="A4021" t="s">
        <v>19732</v>
      </c>
      <c r="B4021" t="s">
        <v>19733</v>
      </c>
      <c r="C4021" t="s">
        <v>19734</v>
      </c>
      <c r="D4021" t="s">
        <v>19735</v>
      </c>
      <c r="E4021">
        <f>IF(COUNTIFS(Registros!$A$2:$A$6000,"NP",Registros!$B$2:$B$6000,$A4021)&gt;0,1,0)</f>
        <v>0</v>
      </c>
      <c r="F4021">
        <f>IF($E4021=1,SUMIFS(Registros!$F$2:$F$6000,Registros!$A$2:$A$6000,"NP",Registros!$B$2:$B$6000,$A4021),0)</f>
        <v>0</v>
      </c>
      <c r="G4021">
        <f>IF(COUNTIFS(Registros!$A$2:$A$6000,"MOV",Registros!$B$2:$B$6000,$A4021)&gt;0,1,0)</f>
        <v>0</v>
      </c>
      <c r="H4021">
        <f>IF($G4021=1,SUMIFS(Registros!$F$2:$F$6000,Registros!$A$2:$A$6000,"MOV",Registros!$B$2:$B$6000,$A4021),0)</f>
        <v>0</v>
      </c>
      <c r="I4021">
        <f>IF(COUNTIFS(Registros!$A$2:$A$6000,"CS",Registros!$B$2:$B$6000,$A4021)&gt;0,1,0)</f>
        <v>1</v>
      </c>
      <c r="J4021">
        <f>IF($I4021=1,SUMIFS(Registros!$I$2:$I$6000,Registros!$A$2:$A$6000,"CS",Registros!$B$2:$B$6000,$A4021),0)</f>
        <v>104</v>
      </c>
      <c r="K4021">
        <f>IF(COUNTIFS(Winback!$K$2:$K$300,$A4021)&gt;0,1,0)</f>
        <v>0</v>
      </c>
      <c r="L4021">
        <f>IF(AND($K4021=1,LEFT($A4021,3)="WB-"),SUMIFS(Winback!$D$2:$D$300,Winback!$K$2:$K$300,$A4021),0)</f>
        <v>0</v>
      </c>
      <c r="M4021">
        <f>IF(OR($E4021=1,$G4021=1,SUMIFS(Registros!$J$2:$J$6000,Registros!$B$2:$B$6000,$A4021)&gt;0),1,0)</f>
        <v>1</v>
      </c>
      <c r="N4021">
        <f>IF($J4021&gt;0,1,IF(COUNTIFS(Registros!$A$2:$A$6000,"CS",Registros!$B$2:$B$6000,$A4021,Registros!$K$2:$K$6000,"&lt;&gt;")&gt;0,1,0))</f>
        <v>1</v>
      </c>
      <c r="O4021" t="str">
        <f t="shared" si="310"/>
        <v>CONVERGENTE</v>
      </c>
      <c r="P4021" t="str">
        <f t="shared" si="311"/>
        <v>Upgrade / más líneas</v>
      </c>
      <c r="Q4021">
        <f t="shared" si="312"/>
        <v>0</v>
      </c>
      <c r="R4021" t="str">
        <f>IFERROR(VLOOKUP($A4021,Registros!$B$2:$G$6000,6,0),IFERROR(INDEX(Winback!$C$2:$C$300,MATCH($A4021,Winback!$K$2:$K$300,0)),""))</f>
        <v>Lizeth Milena Gonzalez</v>
      </c>
      <c r="S4021" t="str">
        <f t="shared" si="313"/>
        <v>+CS</v>
      </c>
      <c r="T4021">
        <f t="shared" si="314"/>
        <v>1</v>
      </c>
    </row>
    <row r="4022" spans="1:20" x14ac:dyDescent="0.35">
      <c r="A4022" t="s">
        <v>19738</v>
      </c>
      <c r="B4022" t="s">
        <v>19739</v>
      </c>
      <c r="C4022" t="s">
        <v>19740</v>
      </c>
      <c r="D4022" t="s">
        <v>19741</v>
      </c>
      <c r="E4022">
        <f>IF(COUNTIFS(Registros!$A$2:$A$6000,"NP",Registros!$B$2:$B$6000,$A4022)&gt;0,1,0)</f>
        <v>0</v>
      </c>
      <c r="F4022">
        <f>IF($E4022=1,SUMIFS(Registros!$F$2:$F$6000,Registros!$A$2:$A$6000,"NP",Registros!$B$2:$B$6000,$A4022),0)</f>
        <v>0</v>
      </c>
      <c r="G4022">
        <f>IF(COUNTIFS(Registros!$A$2:$A$6000,"MOV",Registros!$B$2:$B$6000,$A4022)&gt;0,1,0)</f>
        <v>0</v>
      </c>
      <c r="H4022">
        <f>IF($G4022=1,SUMIFS(Registros!$F$2:$F$6000,Registros!$A$2:$A$6000,"MOV",Registros!$B$2:$B$6000,$A4022),0)</f>
        <v>0</v>
      </c>
      <c r="I4022">
        <f>IF(COUNTIFS(Registros!$A$2:$A$6000,"CS",Registros!$B$2:$B$6000,$A4022)&gt;0,1,0)</f>
        <v>1</v>
      </c>
      <c r="J4022">
        <f>IF($I4022=1,SUMIFS(Registros!$I$2:$I$6000,Registros!$A$2:$A$6000,"CS",Registros!$B$2:$B$6000,$A4022),0)</f>
        <v>134</v>
      </c>
      <c r="K4022">
        <f>IF(COUNTIFS(Winback!$K$2:$K$300,$A4022)&gt;0,1,0)</f>
        <v>0</v>
      </c>
      <c r="L4022">
        <f>IF(AND($K4022=1,LEFT($A4022,3)="WB-"),SUMIFS(Winback!$D$2:$D$300,Winback!$K$2:$K$300,$A4022),0)</f>
        <v>0</v>
      </c>
      <c r="M4022">
        <f>IF(OR($E4022=1,$G4022=1,SUMIFS(Registros!$J$2:$J$6000,Registros!$B$2:$B$6000,$A4022)&gt;0),1,0)</f>
        <v>1</v>
      </c>
      <c r="N4022">
        <f>IF($J4022&gt;0,1,IF(COUNTIFS(Registros!$A$2:$A$6000,"CS",Registros!$B$2:$B$6000,$A4022,Registros!$K$2:$K$6000,"&lt;&gt;")&gt;0,1,0))</f>
        <v>1</v>
      </c>
      <c r="O4022" t="str">
        <f t="shared" si="310"/>
        <v>CONVERGENTE</v>
      </c>
      <c r="P4022" t="str">
        <f t="shared" si="311"/>
        <v>Upgrade / más líneas</v>
      </c>
      <c r="Q4022">
        <f t="shared" si="312"/>
        <v>0</v>
      </c>
      <c r="R4022" t="str">
        <f>IFERROR(VLOOKUP($A4022,Registros!$B$2:$G$6000,6,0),IFERROR(INDEX(Winback!$C$2:$C$300,MATCH($A4022,Winback!$K$2:$K$300,0)),""))</f>
        <v>Maria Fernanda Rivas</v>
      </c>
      <c r="S4022" t="str">
        <f t="shared" si="313"/>
        <v>+CS</v>
      </c>
      <c r="T4022">
        <f t="shared" si="314"/>
        <v>1</v>
      </c>
    </row>
    <row r="4023" spans="1:20" x14ac:dyDescent="0.35">
      <c r="A4023" t="s">
        <v>19743</v>
      </c>
      <c r="B4023" t="s">
        <v>19744</v>
      </c>
      <c r="C4023" t="s">
        <v>19745</v>
      </c>
      <c r="D4023" t="s">
        <v>19746</v>
      </c>
      <c r="E4023">
        <f>IF(COUNTIFS(Registros!$A$2:$A$6000,"NP",Registros!$B$2:$B$6000,$A4023)&gt;0,1,0)</f>
        <v>0</v>
      </c>
      <c r="F4023">
        <f>IF($E4023=1,SUMIFS(Registros!$F$2:$F$6000,Registros!$A$2:$A$6000,"NP",Registros!$B$2:$B$6000,$A4023),0)</f>
        <v>0</v>
      </c>
      <c r="G4023">
        <f>IF(COUNTIFS(Registros!$A$2:$A$6000,"MOV",Registros!$B$2:$B$6000,$A4023)&gt;0,1,0)</f>
        <v>0</v>
      </c>
      <c r="H4023">
        <f>IF($G4023=1,SUMIFS(Registros!$F$2:$F$6000,Registros!$A$2:$A$6000,"MOV",Registros!$B$2:$B$6000,$A4023),0)</f>
        <v>0</v>
      </c>
      <c r="I4023">
        <f>IF(COUNTIFS(Registros!$A$2:$A$6000,"CS",Registros!$B$2:$B$6000,$A4023)&gt;0,1,0)</f>
        <v>1</v>
      </c>
      <c r="J4023">
        <f>IF($I4023=1,SUMIFS(Registros!$I$2:$I$6000,Registros!$A$2:$A$6000,"CS",Registros!$B$2:$B$6000,$A4023),0)</f>
        <v>149</v>
      </c>
      <c r="K4023">
        <f>IF(COUNTIFS(Winback!$K$2:$K$300,$A4023)&gt;0,1,0)</f>
        <v>0</v>
      </c>
      <c r="L4023">
        <f>IF(AND($K4023=1,LEFT($A4023,3)="WB-"),SUMIFS(Winback!$D$2:$D$300,Winback!$K$2:$K$300,$A4023),0)</f>
        <v>0</v>
      </c>
      <c r="M4023">
        <f>IF(OR($E4023=1,$G4023=1,SUMIFS(Registros!$J$2:$J$6000,Registros!$B$2:$B$6000,$A4023)&gt;0),1,0)</f>
        <v>1</v>
      </c>
      <c r="N4023">
        <f>IF($J4023&gt;0,1,IF(COUNTIFS(Registros!$A$2:$A$6000,"CS",Registros!$B$2:$B$6000,$A4023,Registros!$K$2:$K$6000,"&lt;&gt;")&gt;0,1,0))</f>
        <v>1</v>
      </c>
      <c r="O4023" t="str">
        <f t="shared" si="310"/>
        <v>CONVERGENTE</v>
      </c>
      <c r="P4023" t="str">
        <f t="shared" si="311"/>
        <v>Upgrade / más líneas</v>
      </c>
      <c r="Q4023">
        <f t="shared" si="312"/>
        <v>0</v>
      </c>
      <c r="R4023" t="str">
        <f>IFERROR(VLOOKUP($A4023,Registros!$B$2:$G$6000,6,0),IFERROR(INDEX(Winback!$C$2:$C$300,MATCH($A4023,Winback!$K$2:$K$300,0)),""))</f>
        <v>Yarelis Tulloch</v>
      </c>
      <c r="S4023" t="str">
        <f t="shared" si="313"/>
        <v>+CS</v>
      </c>
      <c r="T4023">
        <f t="shared" si="314"/>
        <v>1</v>
      </c>
    </row>
    <row r="4024" spans="1:20" x14ac:dyDescent="0.35">
      <c r="A4024" t="s">
        <v>19748</v>
      </c>
      <c r="B4024" t="s">
        <v>19749</v>
      </c>
      <c r="C4024" t="s">
        <v>19750</v>
      </c>
      <c r="D4024" t="s">
        <v>19751</v>
      </c>
      <c r="E4024">
        <f>IF(COUNTIFS(Registros!$A$2:$A$6000,"NP",Registros!$B$2:$B$6000,$A4024)&gt;0,1,0)</f>
        <v>0</v>
      </c>
      <c r="F4024">
        <f>IF($E4024=1,SUMIFS(Registros!$F$2:$F$6000,Registros!$A$2:$A$6000,"NP",Registros!$B$2:$B$6000,$A4024),0)</f>
        <v>0</v>
      </c>
      <c r="G4024">
        <f>IF(COUNTIFS(Registros!$A$2:$A$6000,"MOV",Registros!$B$2:$B$6000,$A4024)&gt;0,1,0)</f>
        <v>0</v>
      </c>
      <c r="H4024">
        <f>IF($G4024=1,SUMIFS(Registros!$F$2:$F$6000,Registros!$A$2:$A$6000,"MOV",Registros!$B$2:$B$6000,$A4024),0)</f>
        <v>0</v>
      </c>
      <c r="I4024">
        <f>IF(COUNTIFS(Registros!$A$2:$A$6000,"CS",Registros!$B$2:$B$6000,$A4024)&gt;0,1,0)</f>
        <v>1</v>
      </c>
      <c r="J4024">
        <f>IF($I4024=1,SUMIFS(Registros!$I$2:$I$6000,Registros!$A$2:$A$6000,"CS",Registros!$B$2:$B$6000,$A4024),0)</f>
        <v>55</v>
      </c>
      <c r="K4024">
        <f>IF(COUNTIFS(Winback!$K$2:$K$300,$A4024)&gt;0,1,0)</f>
        <v>0</v>
      </c>
      <c r="L4024">
        <f>IF(AND($K4024=1,LEFT($A4024,3)="WB-"),SUMIFS(Winback!$D$2:$D$300,Winback!$K$2:$K$300,$A4024),0)</f>
        <v>0</v>
      </c>
      <c r="M4024">
        <f>IF(OR($E4024=1,$G4024=1,SUMIFS(Registros!$J$2:$J$6000,Registros!$B$2:$B$6000,$A4024)&gt;0),1,0)</f>
        <v>1</v>
      </c>
      <c r="N4024">
        <f>IF($J4024&gt;0,1,IF(COUNTIFS(Registros!$A$2:$A$6000,"CS",Registros!$B$2:$B$6000,$A4024,Registros!$K$2:$K$6000,"&lt;&gt;")&gt;0,1,0))</f>
        <v>1</v>
      </c>
      <c r="O4024" t="str">
        <f t="shared" si="310"/>
        <v>CONVERGENTE</v>
      </c>
      <c r="P4024" t="str">
        <f t="shared" si="311"/>
        <v>Upgrade / más líneas</v>
      </c>
      <c r="Q4024">
        <f t="shared" si="312"/>
        <v>0</v>
      </c>
      <c r="R4024" t="str">
        <f>IFERROR(VLOOKUP($A4024,Registros!$B$2:$G$6000,6,0),IFERROR(INDEX(Winback!$C$2:$C$300,MATCH($A4024,Winback!$K$2:$K$300,0)),""))</f>
        <v>Abril Aparicio</v>
      </c>
      <c r="S4024" t="str">
        <f t="shared" si="313"/>
        <v>+CS</v>
      </c>
      <c r="T4024">
        <f t="shared" si="314"/>
        <v>1</v>
      </c>
    </row>
    <row r="4025" spans="1:20" x14ac:dyDescent="0.35">
      <c r="A4025" t="s">
        <v>19753</v>
      </c>
      <c r="B4025" t="s">
        <v>19754</v>
      </c>
      <c r="C4025" t="s">
        <v>19755</v>
      </c>
      <c r="D4025" t="s">
        <v>19756</v>
      </c>
      <c r="E4025">
        <f>IF(COUNTIFS(Registros!$A$2:$A$6000,"NP",Registros!$B$2:$B$6000,$A4025)&gt;0,1,0)</f>
        <v>0</v>
      </c>
      <c r="F4025">
        <f>IF($E4025=1,SUMIFS(Registros!$F$2:$F$6000,Registros!$A$2:$A$6000,"NP",Registros!$B$2:$B$6000,$A4025),0)</f>
        <v>0</v>
      </c>
      <c r="G4025">
        <f>IF(COUNTIFS(Registros!$A$2:$A$6000,"MOV",Registros!$B$2:$B$6000,$A4025)&gt;0,1,0)</f>
        <v>0</v>
      </c>
      <c r="H4025">
        <f>IF($G4025=1,SUMIFS(Registros!$F$2:$F$6000,Registros!$A$2:$A$6000,"MOV",Registros!$B$2:$B$6000,$A4025),0)</f>
        <v>0</v>
      </c>
      <c r="I4025">
        <f>IF(COUNTIFS(Registros!$A$2:$A$6000,"CS",Registros!$B$2:$B$6000,$A4025)&gt;0,1,0)</f>
        <v>1</v>
      </c>
      <c r="J4025">
        <f>IF($I4025=1,SUMIFS(Registros!$I$2:$I$6000,Registros!$A$2:$A$6000,"CS",Registros!$B$2:$B$6000,$A4025),0)</f>
        <v>10</v>
      </c>
      <c r="K4025">
        <f>IF(COUNTIFS(Winback!$K$2:$K$300,$A4025)&gt;0,1,0)</f>
        <v>0</v>
      </c>
      <c r="L4025">
        <f>IF(AND($K4025=1,LEFT($A4025,3)="WB-"),SUMIFS(Winback!$D$2:$D$300,Winback!$K$2:$K$300,$A4025),0)</f>
        <v>0</v>
      </c>
      <c r="M4025">
        <f>IF(OR($E4025=1,$G4025=1,SUMIFS(Registros!$J$2:$J$6000,Registros!$B$2:$B$6000,$A4025)&gt;0),1,0)</f>
        <v>1</v>
      </c>
      <c r="N4025">
        <f>IF($J4025&gt;0,1,IF(COUNTIFS(Registros!$A$2:$A$6000,"CS",Registros!$B$2:$B$6000,$A4025,Registros!$K$2:$K$6000,"&lt;&gt;")&gt;0,1,0))</f>
        <v>1</v>
      </c>
      <c r="O4025" t="str">
        <f t="shared" si="310"/>
        <v>CONVERGENTE</v>
      </c>
      <c r="P4025" t="str">
        <f t="shared" si="311"/>
        <v>Upgrade / más líneas</v>
      </c>
      <c r="Q4025">
        <f t="shared" si="312"/>
        <v>0</v>
      </c>
      <c r="R4025" t="str">
        <f>IFERROR(VLOOKUP($A4025,Registros!$B$2:$G$6000,6,0),IFERROR(INDEX(Winback!$C$2:$C$300,MATCH($A4025,Winback!$K$2:$K$300,0)),""))</f>
        <v>Yariela Galarce</v>
      </c>
      <c r="S4025" t="str">
        <f t="shared" si="313"/>
        <v>+CS</v>
      </c>
      <c r="T4025">
        <f t="shared" si="314"/>
        <v>1</v>
      </c>
    </row>
    <row r="4026" spans="1:20" x14ac:dyDescent="0.35">
      <c r="A4026" t="s">
        <v>19757</v>
      </c>
      <c r="B4026" t="s">
        <v>19758</v>
      </c>
      <c r="C4026" t="s">
        <v>19759</v>
      </c>
      <c r="D4026" t="s">
        <v>19760</v>
      </c>
      <c r="E4026">
        <f>IF(COUNTIFS(Registros!$A$2:$A$6000,"NP",Registros!$B$2:$B$6000,$A4026)&gt;0,1,0)</f>
        <v>0</v>
      </c>
      <c r="F4026">
        <f>IF($E4026=1,SUMIFS(Registros!$F$2:$F$6000,Registros!$A$2:$A$6000,"NP",Registros!$B$2:$B$6000,$A4026),0)</f>
        <v>0</v>
      </c>
      <c r="G4026">
        <f>IF(COUNTIFS(Registros!$A$2:$A$6000,"MOV",Registros!$B$2:$B$6000,$A4026)&gt;0,1,0)</f>
        <v>0</v>
      </c>
      <c r="H4026">
        <f>IF($G4026=1,SUMIFS(Registros!$F$2:$F$6000,Registros!$A$2:$A$6000,"MOV",Registros!$B$2:$B$6000,$A4026),0)</f>
        <v>0</v>
      </c>
      <c r="I4026">
        <f>IF(COUNTIFS(Registros!$A$2:$A$6000,"CS",Registros!$B$2:$B$6000,$A4026)&gt;0,1,0)</f>
        <v>1</v>
      </c>
      <c r="J4026">
        <f>IF($I4026=1,SUMIFS(Registros!$I$2:$I$6000,Registros!$A$2:$A$6000,"CS",Registros!$B$2:$B$6000,$A4026),0)</f>
        <v>23</v>
      </c>
      <c r="K4026">
        <f>IF(COUNTIFS(Winback!$K$2:$K$300,$A4026)&gt;0,1,0)</f>
        <v>0</v>
      </c>
      <c r="L4026">
        <f>IF(AND($K4026=1,LEFT($A4026,3)="WB-"),SUMIFS(Winback!$D$2:$D$300,Winback!$K$2:$K$300,$A4026),0)</f>
        <v>0</v>
      </c>
      <c r="M4026">
        <f>IF(OR($E4026=1,$G4026=1,SUMIFS(Registros!$J$2:$J$6000,Registros!$B$2:$B$6000,$A4026)&gt;0),1,0)</f>
        <v>1</v>
      </c>
      <c r="N4026">
        <f>IF($J4026&gt;0,1,IF(COUNTIFS(Registros!$A$2:$A$6000,"CS",Registros!$B$2:$B$6000,$A4026,Registros!$K$2:$K$6000,"&lt;&gt;")&gt;0,1,0))</f>
        <v>1</v>
      </c>
      <c r="O4026" t="str">
        <f t="shared" si="310"/>
        <v>CONVERGENTE</v>
      </c>
      <c r="P4026" t="str">
        <f t="shared" si="311"/>
        <v>Upgrade / más líneas</v>
      </c>
      <c r="Q4026">
        <f t="shared" si="312"/>
        <v>0</v>
      </c>
      <c r="R4026" t="str">
        <f>IFERROR(VLOOKUP($A4026,Registros!$B$2:$G$6000,6,0),IFERROR(INDEX(Winback!$C$2:$C$300,MATCH($A4026,Winback!$K$2:$K$300,0)),""))</f>
        <v>Nailyn Martinez Johnson</v>
      </c>
      <c r="S4026" t="str">
        <f t="shared" si="313"/>
        <v>+CS</v>
      </c>
      <c r="T4026">
        <f t="shared" si="314"/>
        <v>1</v>
      </c>
    </row>
    <row r="4027" spans="1:20" x14ac:dyDescent="0.35">
      <c r="A4027" t="s">
        <v>19762</v>
      </c>
      <c r="B4027" t="s">
        <v>19763</v>
      </c>
      <c r="C4027" t="s">
        <v>19764</v>
      </c>
      <c r="D4027" t="s">
        <v>19765</v>
      </c>
      <c r="E4027">
        <f>IF(COUNTIFS(Registros!$A$2:$A$6000,"NP",Registros!$B$2:$B$6000,$A4027)&gt;0,1,0)</f>
        <v>0</v>
      </c>
      <c r="F4027">
        <f>IF($E4027=1,SUMIFS(Registros!$F$2:$F$6000,Registros!$A$2:$A$6000,"NP",Registros!$B$2:$B$6000,$A4027),0)</f>
        <v>0</v>
      </c>
      <c r="G4027">
        <f>IF(COUNTIFS(Registros!$A$2:$A$6000,"MOV",Registros!$B$2:$B$6000,$A4027)&gt;0,1,0)</f>
        <v>0</v>
      </c>
      <c r="H4027">
        <f>IF($G4027=1,SUMIFS(Registros!$F$2:$F$6000,Registros!$A$2:$A$6000,"MOV",Registros!$B$2:$B$6000,$A4027),0)</f>
        <v>0</v>
      </c>
      <c r="I4027">
        <f>IF(COUNTIFS(Registros!$A$2:$A$6000,"CS",Registros!$B$2:$B$6000,$A4027)&gt;0,1,0)</f>
        <v>1</v>
      </c>
      <c r="J4027">
        <f>IF($I4027=1,SUMIFS(Registros!$I$2:$I$6000,Registros!$A$2:$A$6000,"CS",Registros!$B$2:$B$6000,$A4027),0)</f>
        <v>49</v>
      </c>
      <c r="K4027">
        <f>IF(COUNTIFS(Winback!$K$2:$K$300,$A4027)&gt;0,1,0)</f>
        <v>0</v>
      </c>
      <c r="L4027">
        <f>IF(AND($K4027=1,LEFT($A4027,3)="WB-"),SUMIFS(Winback!$D$2:$D$300,Winback!$K$2:$K$300,$A4027),0)</f>
        <v>0</v>
      </c>
      <c r="M4027">
        <f>IF(OR($E4027=1,$G4027=1,SUMIFS(Registros!$J$2:$J$6000,Registros!$B$2:$B$6000,$A4027)&gt;0),1,0)</f>
        <v>1</v>
      </c>
      <c r="N4027">
        <f>IF($J4027&gt;0,1,IF(COUNTIFS(Registros!$A$2:$A$6000,"CS",Registros!$B$2:$B$6000,$A4027,Registros!$K$2:$K$6000,"&lt;&gt;")&gt;0,1,0))</f>
        <v>1</v>
      </c>
      <c r="O4027" t="str">
        <f t="shared" si="310"/>
        <v>CONVERGENTE</v>
      </c>
      <c r="P4027" t="str">
        <f t="shared" si="311"/>
        <v>Upgrade / más líneas</v>
      </c>
      <c r="Q4027">
        <f t="shared" si="312"/>
        <v>0</v>
      </c>
      <c r="R4027" t="str">
        <f>IFERROR(VLOOKUP($A4027,Registros!$B$2:$G$6000,6,0),IFERROR(INDEX(Winback!$C$2:$C$300,MATCH($A4027,Winback!$K$2:$K$300,0)),""))</f>
        <v>iongy Gordon Ward</v>
      </c>
      <c r="S4027" t="str">
        <f t="shared" si="313"/>
        <v>+CS</v>
      </c>
      <c r="T4027">
        <f t="shared" si="314"/>
        <v>1</v>
      </c>
    </row>
    <row r="4028" spans="1:20" x14ac:dyDescent="0.35">
      <c r="A4028" t="s">
        <v>19767</v>
      </c>
      <c r="B4028" t="s">
        <v>19768</v>
      </c>
      <c r="C4028" t="s">
        <v>19769</v>
      </c>
      <c r="D4028" t="s">
        <v>19770</v>
      </c>
      <c r="E4028">
        <f>IF(COUNTIFS(Registros!$A$2:$A$6000,"NP",Registros!$B$2:$B$6000,$A4028)&gt;0,1,0)</f>
        <v>0</v>
      </c>
      <c r="F4028">
        <f>IF($E4028=1,SUMIFS(Registros!$F$2:$F$6000,Registros!$A$2:$A$6000,"NP",Registros!$B$2:$B$6000,$A4028),0)</f>
        <v>0</v>
      </c>
      <c r="G4028">
        <f>IF(COUNTIFS(Registros!$A$2:$A$6000,"MOV",Registros!$B$2:$B$6000,$A4028)&gt;0,1,0)</f>
        <v>0</v>
      </c>
      <c r="H4028">
        <f>IF($G4028=1,SUMIFS(Registros!$F$2:$F$6000,Registros!$A$2:$A$6000,"MOV",Registros!$B$2:$B$6000,$A4028),0)</f>
        <v>0</v>
      </c>
      <c r="I4028">
        <f>IF(COUNTIFS(Registros!$A$2:$A$6000,"CS",Registros!$B$2:$B$6000,$A4028)&gt;0,1,0)</f>
        <v>1</v>
      </c>
      <c r="J4028">
        <f>IF($I4028=1,SUMIFS(Registros!$I$2:$I$6000,Registros!$A$2:$A$6000,"CS",Registros!$B$2:$B$6000,$A4028),0)</f>
        <v>77</v>
      </c>
      <c r="K4028">
        <f>IF(COUNTIFS(Winback!$K$2:$K$300,$A4028)&gt;0,1,0)</f>
        <v>0</v>
      </c>
      <c r="L4028">
        <f>IF(AND($K4028=1,LEFT($A4028,3)="WB-"),SUMIFS(Winback!$D$2:$D$300,Winback!$K$2:$K$300,$A4028),0)</f>
        <v>0</v>
      </c>
      <c r="M4028">
        <f>IF(OR($E4028=1,$G4028=1,SUMIFS(Registros!$J$2:$J$6000,Registros!$B$2:$B$6000,$A4028)&gt;0),1,0)</f>
        <v>1</v>
      </c>
      <c r="N4028">
        <f>IF($J4028&gt;0,1,IF(COUNTIFS(Registros!$A$2:$A$6000,"CS",Registros!$B$2:$B$6000,$A4028,Registros!$K$2:$K$6000,"&lt;&gt;")&gt;0,1,0))</f>
        <v>1</v>
      </c>
      <c r="O4028" t="str">
        <f t="shared" si="310"/>
        <v>CONVERGENTE</v>
      </c>
      <c r="P4028" t="str">
        <f t="shared" si="311"/>
        <v>Upgrade / más líneas</v>
      </c>
      <c r="Q4028">
        <f t="shared" si="312"/>
        <v>0</v>
      </c>
      <c r="R4028" t="str">
        <f>IFERROR(VLOOKUP($A4028,Registros!$B$2:$G$6000,6,0),IFERROR(INDEX(Winback!$C$2:$C$300,MATCH($A4028,Winback!$K$2:$K$300,0)),""))</f>
        <v>Keisy Vargas</v>
      </c>
      <c r="S4028" t="str">
        <f t="shared" si="313"/>
        <v>+CS</v>
      </c>
      <c r="T4028">
        <f t="shared" si="314"/>
        <v>1</v>
      </c>
    </row>
    <row r="4029" spans="1:20" x14ac:dyDescent="0.35">
      <c r="A4029" t="s">
        <v>19772</v>
      </c>
      <c r="B4029" t="s">
        <v>19768</v>
      </c>
      <c r="C4029" t="s">
        <v>19769</v>
      </c>
      <c r="D4029" t="s">
        <v>19770</v>
      </c>
      <c r="E4029">
        <f>IF(COUNTIFS(Registros!$A$2:$A$6000,"NP",Registros!$B$2:$B$6000,$A4029)&gt;0,1,0)</f>
        <v>0</v>
      </c>
      <c r="F4029">
        <f>IF($E4029=1,SUMIFS(Registros!$F$2:$F$6000,Registros!$A$2:$A$6000,"NP",Registros!$B$2:$B$6000,$A4029),0)</f>
        <v>0</v>
      </c>
      <c r="G4029">
        <f>IF(COUNTIFS(Registros!$A$2:$A$6000,"MOV",Registros!$B$2:$B$6000,$A4029)&gt;0,1,0)</f>
        <v>0</v>
      </c>
      <c r="H4029">
        <f>IF($G4029=1,SUMIFS(Registros!$F$2:$F$6000,Registros!$A$2:$A$6000,"MOV",Registros!$B$2:$B$6000,$A4029),0)</f>
        <v>0</v>
      </c>
      <c r="I4029">
        <f>IF(COUNTIFS(Registros!$A$2:$A$6000,"CS",Registros!$B$2:$B$6000,$A4029)&gt;0,1,0)</f>
        <v>1</v>
      </c>
      <c r="J4029">
        <f>IF($I4029=1,SUMIFS(Registros!$I$2:$I$6000,Registros!$A$2:$A$6000,"CS",Registros!$B$2:$B$6000,$A4029),0)</f>
        <v>38</v>
      </c>
      <c r="K4029">
        <f>IF(COUNTIFS(Winback!$K$2:$K$300,$A4029)&gt;0,1,0)</f>
        <v>0</v>
      </c>
      <c r="L4029">
        <f>IF(AND($K4029=1,LEFT($A4029,3)="WB-"),SUMIFS(Winback!$D$2:$D$300,Winback!$K$2:$K$300,$A4029),0)</f>
        <v>0</v>
      </c>
      <c r="M4029">
        <f>IF(OR($E4029=1,$G4029=1,SUMIFS(Registros!$J$2:$J$6000,Registros!$B$2:$B$6000,$A4029)&gt;0),1,0)</f>
        <v>1</v>
      </c>
      <c r="N4029">
        <f>IF($J4029&gt;0,1,IF(COUNTIFS(Registros!$A$2:$A$6000,"CS",Registros!$B$2:$B$6000,$A4029,Registros!$K$2:$K$6000,"&lt;&gt;")&gt;0,1,0))</f>
        <v>1</v>
      </c>
      <c r="O4029" t="str">
        <f t="shared" si="310"/>
        <v>CONVERGENTE</v>
      </c>
      <c r="P4029" t="str">
        <f t="shared" si="311"/>
        <v>Upgrade / más líneas</v>
      </c>
      <c r="Q4029">
        <f t="shared" si="312"/>
        <v>0</v>
      </c>
      <c r="R4029" t="str">
        <f>IFERROR(VLOOKUP($A4029,Registros!$B$2:$G$6000,6,0),IFERROR(INDEX(Winback!$C$2:$C$300,MATCH($A4029,Winback!$K$2:$K$300,0)),""))</f>
        <v>Karla Mc Intryre</v>
      </c>
      <c r="S4029" t="str">
        <f t="shared" si="313"/>
        <v>+CS</v>
      </c>
      <c r="T4029">
        <f t="shared" si="314"/>
        <v>1</v>
      </c>
    </row>
    <row r="4030" spans="1:20" x14ac:dyDescent="0.35">
      <c r="A4030" t="s">
        <v>19773</v>
      </c>
      <c r="B4030" t="s">
        <v>19774</v>
      </c>
      <c r="C4030" t="s">
        <v>19769</v>
      </c>
      <c r="D4030" t="s">
        <v>19770</v>
      </c>
      <c r="E4030">
        <f>IF(COUNTIFS(Registros!$A$2:$A$6000,"NP",Registros!$B$2:$B$6000,$A4030)&gt;0,1,0)</f>
        <v>0</v>
      </c>
      <c r="F4030">
        <f>IF($E4030=1,SUMIFS(Registros!$F$2:$F$6000,Registros!$A$2:$A$6000,"NP",Registros!$B$2:$B$6000,$A4030),0)</f>
        <v>0</v>
      </c>
      <c r="G4030">
        <f>IF(COUNTIFS(Registros!$A$2:$A$6000,"MOV",Registros!$B$2:$B$6000,$A4030)&gt;0,1,0)</f>
        <v>0</v>
      </c>
      <c r="H4030">
        <f>IF($G4030=1,SUMIFS(Registros!$F$2:$F$6000,Registros!$A$2:$A$6000,"MOV",Registros!$B$2:$B$6000,$A4030),0)</f>
        <v>0</v>
      </c>
      <c r="I4030">
        <f>IF(COUNTIFS(Registros!$A$2:$A$6000,"CS",Registros!$B$2:$B$6000,$A4030)&gt;0,1,0)</f>
        <v>1</v>
      </c>
      <c r="J4030">
        <f>IF($I4030=1,SUMIFS(Registros!$I$2:$I$6000,Registros!$A$2:$A$6000,"CS",Registros!$B$2:$B$6000,$A4030),0)</f>
        <v>25</v>
      </c>
      <c r="K4030">
        <f>IF(COUNTIFS(Winback!$K$2:$K$300,$A4030)&gt;0,1,0)</f>
        <v>0</v>
      </c>
      <c r="L4030">
        <f>IF(AND($K4030=1,LEFT($A4030,3)="WB-"),SUMIFS(Winback!$D$2:$D$300,Winback!$K$2:$K$300,$A4030),0)</f>
        <v>0</v>
      </c>
      <c r="M4030">
        <f>IF(OR($E4030=1,$G4030=1,SUMIFS(Registros!$J$2:$J$6000,Registros!$B$2:$B$6000,$A4030)&gt;0),1,0)</f>
        <v>1</v>
      </c>
      <c r="N4030">
        <f>IF($J4030&gt;0,1,IF(COUNTIFS(Registros!$A$2:$A$6000,"CS",Registros!$B$2:$B$6000,$A4030,Registros!$K$2:$K$6000,"&lt;&gt;")&gt;0,1,0))</f>
        <v>1</v>
      </c>
      <c r="O4030" t="str">
        <f t="shared" si="310"/>
        <v>CONVERGENTE</v>
      </c>
      <c r="P4030" t="str">
        <f t="shared" si="311"/>
        <v>Upgrade / más líneas</v>
      </c>
      <c r="Q4030">
        <f t="shared" si="312"/>
        <v>0</v>
      </c>
      <c r="R4030" t="str">
        <f>IFERROR(VLOOKUP($A4030,Registros!$B$2:$G$6000,6,0),IFERROR(INDEX(Winback!$C$2:$C$300,MATCH($A4030,Winback!$K$2:$K$300,0)),""))</f>
        <v>Solanye Acuña</v>
      </c>
      <c r="S4030" t="str">
        <f t="shared" si="313"/>
        <v>+CS</v>
      </c>
      <c r="T4030">
        <f t="shared" si="314"/>
        <v>1</v>
      </c>
    </row>
    <row r="4031" spans="1:20" x14ac:dyDescent="0.35">
      <c r="A4031" t="s">
        <v>19775</v>
      </c>
      <c r="B4031" t="s">
        <v>19776</v>
      </c>
      <c r="C4031" t="s">
        <v>19777</v>
      </c>
      <c r="D4031" t="s">
        <v>19778</v>
      </c>
      <c r="E4031">
        <f>IF(COUNTIFS(Registros!$A$2:$A$6000,"NP",Registros!$B$2:$B$6000,$A4031)&gt;0,1,0)</f>
        <v>0</v>
      </c>
      <c r="F4031">
        <f>IF($E4031=1,SUMIFS(Registros!$F$2:$F$6000,Registros!$A$2:$A$6000,"NP",Registros!$B$2:$B$6000,$A4031),0)</f>
        <v>0</v>
      </c>
      <c r="G4031">
        <f>IF(COUNTIFS(Registros!$A$2:$A$6000,"MOV",Registros!$B$2:$B$6000,$A4031)&gt;0,1,0)</f>
        <v>0</v>
      </c>
      <c r="H4031">
        <f>IF($G4031=1,SUMIFS(Registros!$F$2:$F$6000,Registros!$A$2:$A$6000,"MOV",Registros!$B$2:$B$6000,$A4031),0)</f>
        <v>0</v>
      </c>
      <c r="I4031">
        <f>IF(COUNTIFS(Registros!$A$2:$A$6000,"CS",Registros!$B$2:$B$6000,$A4031)&gt;0,1,0)</f>
        <v>1</v>
      </c>
      <c r="J4031">
        <f>IF($I4031=1,SUMIFS(Registros!$I$2:$I$6000,Registros!$A$2:$A$6000,"CS",Registros!$B$2:$B$6000,$A4031),0)</f>
        <v>57</v>
      </c>
      <c r="K4031">
        <f>IF(COUNTIFS(Winback!$K$2:$K$300,$A4031)&gt;0,1,0)</f>
        <v>0</v>
      </c>
      <c r="L4031">
        <f>IF(AND($K4031=1,LEFT($A4031,3)="WB-"),SUMIFS(Winback!$D$2:$D$300,Winback!$K$2:$K$300,$A4031),0)</f>
        <v>0</v>
      </c>
      <c r="M4031">
        <f>IF(OR($E4031=1,$G4031=1,SUMIFS(Registros!$J$2:$J$6000,Registros!$B$2:$B$6000,$A4031)&gt;0),1,0)</f>
        <v>1</v>
      </c>
      <c r="N4031">
        <f>IF($J4031&gt;0,1,IF(COUNTIFS(Registros!$A$2:$A$6000,"CS",Registros!$B$2:$B$6000,$A4031,Registros!$K$2:$K$6000,"&lt;&gt;")&gt;0,1,0))</f>
        <v>1</v>
      </c>
      <c r="O4031" t="str">
        <f t="shared" si="310"/>
        <v>CONVERGENTE</v>
      </c>
      <c r="P4031" t="str">
        <f t="shared" si="311"/>
        <v>Upgrade / más líneas</v>
      </c>
      <c r="Q4031">
        <f t="shared" si="312"/>
        <v>0</v>
      </c>
      <c r="R4031" t="str">
        <f>IFERROR(VLOOKUP($A4031,Registros!$B$2:$G$6000,6,0),IFERROR(INDEX(Winback!$C$2:$C$300,MATCH($A4031,Winback!$K$2:$K$300,0)),""))</f>
        <v>Michelle Zambrano</v>
      </c>
      <c r="S4031" t="str">
        <f t="shared" si="313"/>
        <v>+CS</v>
      </c>
      <c r="T4031">
        <f t="shared" si="314"/>
        <v>1</v>
      </c>
    </row>
    <row r="4032" spans="1:20" x14ac:dyDescent="0.35">
      <c r="A4032" t="s">
        <v>19780</v>
      </c>
      <c r="B4032" t="s">
        <v>19781</v>
      </c>
      <c r="C4032" t="s">
        <v>19782</v>
      </c>
      <c r="D4032" t="s">
        <v>19783</v>
      </c>
      <c r="E4032">
        <f>IF(COUNTIFS(Registros!$A$2:$A$6000,"NP",Registros!$B$2:$B$6000,$A4032)&gt;0,1,0)</f>
        <v>0</v>
      </c>
      <c r="F4032">
        <f>IF($E4032=1,SUMIFS(Registros!$F$2:$F$6000,Registros!$A$2:$A$6000,"NP",Registros!$B$2:$B$6000,$A4032),0)</f>
        <v>0</v>
      </c>
      <c r="G4032">
        <f>IF(COUNTIFS(Registros!$A$2:$A$6000,"MOV",Registros!$B$2:$B$6000,$A4032)&gt;0,1,0)</f>
        <v>0</v>
      </c>
      <c r="H4032">
        <f>IF($G4032=1,SUMIFS(Registros!$F$2:$F$6000,Registros!$A$2:$A$6000,"MOV",Registros!$B$2:$B$6000,$A4032),0)</f>
        <v>0</v>
      </c>
      <c r="I4032">
        <f>IF(COUNTIFS(Registros!$A$2:$A$6000,"CS",Registros!$B$2:$B$6000,$A4032)&gt;0,1,0)</f>
        <v>1</v>
      </c>
      <c r="J4032">
        <f>IF($I4032=1,SUMIFS(Registros!$I$2:$I$6000,Registros!$A$2:$A$6000,"CS",Registros!$B$2:$B$6000,$A4032),0)</f>
        <v>34</v>
      </c>
      <c r="K4032">
        <f>IF(COUNTIFS(Winback!$K$2:$K$300,$A4032)&gt;0,1,0)</f>
        <v>0</v>
      </c>
      <c r="L4032">
        <f>IF(AND($K4032=1,LEFT($A4032,3)="WB-"),SUMIFS(Winback!$D$2:$D$300,Winback!$K$2:$K$300,$A4032),0)</f>
        <v>0</v>
      </c>
      <c r="M4032">
        <f>IF(OR($E4032=1,$G4032=1,SUMIFS(Registros!$J$2:$J$6000,Registros!$B$2:$B$6000,$A4032)&gt;0),1,0)</f>
        <v>1</v>
      </c>
      <c r="N4032">
        <f>IF($J4032&gt;0,1,IF(COUNTIFS(Registros!$A$2:$A$6000,"CS",Registros!$B$2:$B$6000,$A4032,Registros!$K$2:$K$6000,"&lt;&gt;")&gt;0,1,0))</f>
        <v>1</v>
      </c>
      <c r="O4032" t="str">
        <f t="shared" si="310"/>
        <v>CONVERGENTE</v>
      </c>
      <c r="P4032" t="str">
        <f t="shared" si="311"/>
        <v>Upgrade / más líneas</v>
      </c>
      <c r="Q4032">
        <f t="shared" si="312"/>
        <v>0</v>
      </c>
      <c r="R4032" t="str">
        <f>IFERROR(VLOOKUP($A4032,Registros!$B$2:$G$6000,6,0),IFERROR(INDEX(Winback!$C$2:$C$300,MATCH($A4032,Winback!$K$2:$K$300,0)),""))</f>
        <v>Lizeth Milena Gonzalez</v>
      </c>
      <c r="S4032" t="str">
        <f t="shared" si="313"/>
        <v>+CS</v>
      </c>
      <c r="T4032">
        <f t="shared" si="314"/>
        <v>1</v>
      </c>
    </row>
    <row r="4033" spans="1:20" x14ac:dyDescent="0.35">
      <c r="A4033" t="s">
        <v>19785</v>
      </c>
      <c r="B4033" t="s">
        <v>19786</v>
      </c>
      <c r="C4033" t="s">
        <v>19787</v>
      </c>
      <c r="D4033" t="s">
        <v>19788</v>
      </c>
      <c r="E4033">
        <f>IF(COUNTIFS(Registros!$A$2:$A$6000,"NP",Registros!$B$2:$B$6000,$A4033)&gt;0,1,0)</f>
        <v>0</v>
      </c>
      <c r="F4033">
        <f>IF($E4033=1,SUMIFS(Registros!$F$2:$F$6000,Registros!$A$2:$A$6000,"NP",Registros!$B$2:$B$6000,$A4033),0)</f>
        <v>0</v>
      </c>
      <c r="G4033">
        <f>IF(COUNTIFS(Registros!$A$2:$A$6000,"MOV",Registros!$B$2:$B$6000,$A4033)&gt;0,1,0)</f>
        <v>0</v>
      </c>
      <c r="H4033">
        <f>IF($G4033=1,SUMIFS(Registros!$F$2:$F$6000,Registros!$A$2:$A$6000,"MOV",Registros!$B$2:$B$6000,$A4033),0)</f>
        <v>0</v>
      </c>
      <c r="I4033">
        <f>IF(COUNTIFS(Registros!$A$2:$A$6000,"CS",Registros!$B$2:$B$6000,$A4033)&gt;0,1,0)</f>
        <v>1</v>
      </c>
      <c r="J4033">
        <f>IF($I4033=1,SUMIFS(Registros!$I$2:$I$6000,Registros!$A$2:$A$6000,"CS",Registros!$B$2:$B$6000,$A4033),0)</f>
        <v>49</v>
      </c>
      <c r="K4033">
        <f>IF(COUNTIFS(Winback!$K$2:$K$300,$A4033)&gt;0,1,0)</f>
        <v>0</v>
      </c>
      <c r="L4033">
        <f>IF(AND($K4033=1,LEFT($A4033,3)="WB-"),SUMIFS(Winback!$D$2:$D$300,Winback!$K$2:$K$300,$A4033),0)</f>
        <v>0</v>
      </c>
      <c r="M4033">
        <f>IF(OR($E4033=1,$G4033=1,SUMIFS(Registros!$J$2:$J$6000,Registros!$B$2:$B$6000,$A4033)&gt;0),1,0)</f>
        <v>1</v>
      </c>
      <c r="N4033">
        <f>IF($J4033&gt;0,1,IF(COUNTIFS(Registros!$A$2:$A$6000,"CS",Registros!$B$2:$B$6000,$A4033,Registros!$K$2:$K$6000,"&lt;&gt;")&gt;0,1,0))</f>
        <v>1</v>
      </c>
      <c r="O4033" t="str">
        <f t="shared" si="310"/>
        <v>CONVERGENTE</v>
      </c>
      <c r="P4033" t="str">
        <f t="shared" si="311"/>
        <v>Upgrade / más líneas</v>
      </c>
      <c r="Q4033">
        <f t="shared" si="312"/>
        <v>0</v>
      </c>
      <c r="R4033" t="str">
        <f>IFERROR(VLOOKUP($A4033,Registros!$B$2:$G$6000,6,0),IFERROR(INDEX(Winback!$C$2:$C$300,MATCH($A4033,Winback!$K$2:$K$300,0)),""))</f>
        <v>Yarelis Tulloch</v>
      </c>
      <c r="S4033" t="str">
        <f t="shared" si="313"/>
        <v>+CS</v>
      </c>
      <c r="T4033">
        <f t="shared" si="314"/>
        <v>1</v>
      </c>
    </row>
    <row r="4034" spans="1:20" x14ac:dyDescent="0.35">
      <c r="A4034" t="s">
        <v>19790</v>
      </c>
      <c r="B4034" t="s">
        <v>19791</v>
      </c>
      <c r="C4034" t="s">
        <v>19792</v>
      </c>
      <c r="D4034" t="s">
        <v>19793</v>
      </c>
      <c r="E4034">
        <f>IF(COUNTIFS(Registros!$A$2:$A$6000,"NP",Registros!$B$2:$B$6000,$A4034)&gt;0,1,0)</f>
        <v>0</v>
      </c>
      <c r="F4034">
        <f>IF($E4034=1,SUMIFS(Registros!$F$2:$F$6000,Registros!$A$2:$A$6000,"NP",Registros!$B$2:$B$6000,$A4034),0)</f>
        <v>0</v>
      </c>
      <c r="G4034">
        <f>IF(COUNTIFS(Registros!$A$2:$A$6000,"MOV",Registros!$B$2:$B$6000,$A4034)&gt;0,1,0)</f>
        <v>0</v>
      </c>
      <c r="H4034">
        <f>IF($G4034=1,SUMIFS(Registros!$F$2:$F$6000,Registros!$A$2:$A$6000,"MOV",Registros!$B$2:$B$6000,$A4034),0)</f>
        <v>0</v>
      </c>
      <c r="I4034">
        <f>IF(COUNTIFS(Registros!$A$2:$A$6000,"CS",Registros!$B$2:$B$6000,$A4034)&gt;0,1,0)</f>
        <v>1</v>
      </c>
      <c r="J4034">
        <f>IF($I4034=1,SUMIFS(Registros!$I$2:$I$6000,Registros!$A$2:$A$6000,"CS",Registros!$B$2:$B$6000,$A4034),0)</f>
        <v>0</v>
      </c>
      <c r="K4034">
        <f>IF(COUNTIFS(Winback!$K$2:$K$300,$A4034)&gt;0,1,0)</f>
        <v>0</v>
      </c>
      <c r="L4034">
        <f>IF(AND($K4034=1,LEFT($A4034,3)="WB-"),SUMIFS(Winback!$D$2:$D$300,Winback!$K$2:$K$300,$A4034),0)</f>
        <v>0</v>
      </c>
      <c r="M4034">
        <f>IF(OR($E4034=1,$G4034=1,SUMIFS(Registros!$J$2:$J$6000,Registros!$B$2:$B$6000,$A4034)&gt;0),1,0)</f>
        <v>1</v>
      </c>
      <c r="N4034">
        <f>IF($J4034&gt;0,1,IF(COUNTIFS(Registros!$A$2:$A$6000,"CS",Registros!$B$2:$B$6000,$A4034,Registros!$K$2:$K$6000,"&lt;&gt;")&gt;0,1,0))</f>
        <v>1</v>
      </c>
      <c r="O4034" t="str">
        <f t="shared" ref="O4034:O4097" si="315">IF(AND($K4034=1,$E4034=0,$G4034=0,$I4034=0),"WINBACK",IF(AND($M4034=1,$N4034&gt;0),"CONVERGENTE",IF($M4034=1,"SOLO MÓVIL",IF($N4034&gt;0,"SOLO FIJO / INTERNET","SIN SERVICIOS"))))</f>
        <v>CONVERGENTE</v>
      </c>
      <c r="P4034" t="str">
        <f t="shared" ref="P4034:P4097" si="316">IF($O4034="WINBACK","Recuperar (winback)",IF($O4034="CONVERGENTE","Upgrade / más líneas",IF($O4034="SOLO MÓVIL","Ofrecer fijo + internet (FLBBTV)",IF($O4034="SOLO FIJO / INTERNET","Ofrecer línea móvil Nextphone","Oferta completa (móvil + fijo + internet)"))))</f>
        <v>Upgrade / más líneas</v>
      </c>
      <c r="Q4034">
        <f t="shared" ref="Q4034:Q4097" si="317">$F4034+$H4034+$L4034</f>
        <v>0</v>
      </c>
      <c r="R4034" t="str">
        <f>IFERROR(VLOOKUP($A4034,Registros!$B$2:$G$6000,6,0),IFERROR(INDEX(Winback!$C$2:$C$300,MATCH($A4034,Winback!$K$2:$K$300,0)),""))</f>
        <v>Abril Aparicio</v>
      </c>
      <c r="S4034" t="str">
        <f t="shared" ref="S4034:S4097" si="318">IF($E4034=1,"NP","")&amp;IF($G4034=1,"+MOV","")&amp;IF($I4034=1,"+CS","")&amp;IF($K4034=1,"+WB","")</f>
        <v>+CS</v>
      </c>
      <c r="T4034">
        <f t="shared" ref="T4034:T4097" si="319">$E4034+$G4034+$I4034+$K4034</f>
        <v>1</v>
      </c>
    </row>
    <row r="4035" spans="1:20" x14ac:dyDescent="0.35">
      <c r="A4035" t="s">
        <v>19795</v>
      </c>
      <c r="B4035" t="s">
        <v>19796</v>
      </c>
      <c r="C4035" t="s">
        <v>19797</v>
      </c>
      <c r="D4035" t="s">
        <v>19798</v>
      </c>
      <c r="E4035">
        <f>IF(COUNTIFS(Registros!$A$2:$A$6000,"NP",Registros!$B$2:$B$6000,$A4035)&gt;0,1,0)</f>
        <v>0</v>
      </c>
      <c r="F4035">
        <f>IF($E4035=1,SUMIFS(Registros!$F$2:$F$6000,Registros!$A$2:$A$6000,"NP",Registros!$B$2:$B$6000,$A4035),0)</f>
        <v>0</v>
      </c>
      <c r="G4035">
        <f>IF(COUNTIFS(Registros!$A$2:$A$6000,"MOV",Registros!$B$2:$B$6000,$A4035)&gt;0,1,0)</f>
        <v>0</v>
      </c>
      <c r="H4035">
        <f>IF($G4035=1,SUMIFS(Registros!$F$2:$F$6000,Registros!$A$2:$A$6000,"MOV",Registros!$B$2:$B$6000,$A4035),0)</f>
        <v>0</v>
      </c>
      <c r="I4035">
        <f>IF(COUNTIFS(Registros!$A$2:$A$6000,"CS",Registros!$B$2:$B$6000,$A4035)&gt;0,1,0)</f>
        <v>1</v>
      </c>
      <c r="J4035">
        <f>IF($I4035=1,SUMIFS(Registros!$I$2:$I$6000,Registros!$A$2:$A$6000,"CS",Registros!$B$2:$B$6000,$A4035),0)</f>
        <v>41</v>
      </c>
      <c r="K4035">
        <f>IF(COUNTIFS(Winback!$K$2:$K$300,$A4035)&gt;0,1,0)</f>
        <v>0</v>
      </c>
      <c r="L4035">
        <f>IF(AND($K4035=1,LEFT($A4035,3)="WB-"),SUMIFS(Winback!$D$2:$D$300,Winback!$K$2:$K$300,$A4035),0)</f>
        <v>0</v>
      </c>
      <c r="M4035">
        <f>IF(OR($E4035=1,$G4035=1,SUMIFS(Registros!$J$2:$J$6000,Registros!$B$2:$B$6000,$A4035)&gt;0),1,0)</f>
        <v>1</v>
      </c>
      <c r="N4035">
        <f>IF($J4035&gt;0,1,IF(COUNTIFS(Registros!$A$2:$A$6000,"CS",Registros!$B$2:$B$6000,$A4035,Registros!$K$2:$K$6000,"&lt;&gt;")&gt;0,1,0))</f>
        <v>1</v>
      </c>
      <c r="O4035" t="str">
        <f t="shared" si="315"/>
        <v>CONVERGENTE</v>
      </c>
      <c r="P4035" t="str">
        <f t="shared" si="316"/>
        <v>Upgrade / más líneas</v>
      </c>
      <c r="Q4035">
        <f t="shared" si="317"/>
        <v>0</v>
      </c>
      <c r="R4035" t="str">
        <f>IFERROR(VLOOKUP($A4035,Registros!$B$2:$G$6000,6,0),IFERROR(INDEX(Winback!$C$2:$C$300,MATCH($A4035,Winback!$K$2:$K$300,0)),""))</f>
        <v>Yariela Galarce</v>
      </c>
      <c r="S4035" t="str">
        <f t="shared" si="318"/>
        <v>+CS</v>
      </c>
      <c r="T4035">
        <f t="shared" si="319"/>
        <v>1</v>
      </c>
    </row>
    <row r="4036" spans="1:20" x14ac:dyDescent="0.35">
      <c r="A4036" t="s">
        <v>19800</v>
      </c>
      <c r="B4036" t="s">
        <v>19801</v>
      </c>
      <c r="C4036" t="s">
        <v>19802</v>
      </c>
      <c r="D4036" t="s">
        <v>19803</v>
      </c>
      <c r="E4036">
        <f>IF(COUNTIFS(Registros!$A$2:$A$6000,"NP",Registros!$B$2:$B$6000,$A4036)&gt;0,1,0)</f>
        <v>0</v>
      </c>
      <c r="F4036">
        <f>IF($E4036=1,SUMIFS(Registros!$F$2:$F$6000,Registros!$A$2:$A$6000,"NP",Registros!$B$2:$B$6000,$A4036),0)</f>
        <v>0</v>
      </c>
      <c r="G4036">
        <f>IF(COUNTIFS(Registros!$A$2:$A$6000,"MOV",Registros!$B$2:$B$6000,$A4036)&gt;0,1,0)</f>
        <v>0</v>
      </c>
      <c r="H4036">
        <f>IF($G4036=1,SUMIFS(Registros!$F$2:$F$6000,Registros!$A$2:$A$6000,"MOV",Registros!$B$2:$B$6000,$A4036),0)</f>
        <v>0</v>
      </c>
      <c r="I4036">
        <f>IF(COUNTIFS(Registros!$A$2:$A$6000,"CS",Registros!$B$2:$B$6000,$A4036)&gt;0,1,0)</f>
        <v>1</v>
      </c>
      <c r="J4036">
        <f>IF($I4036=1,SUMIFS(Registros!$I$2:$I$6000,Registros!$A$2:$A$6000,"CS",Registros!$B$2:$B$6000,$A4036),0)</f>
        <v>41</v>
      </c>
      <c r="K4036">
        <f>IF(COUNTIFS(Winback!$K$2:$K$300,$A4036)&gt;0,1,0)</f>
        <v>0</v>
      </c>
      <c r="L4036">
        <f>IF(AND($K4036=1,LEFT($A4036,3)="WB-"),SUMIFS(Winback!$D$2:$D$300,Winback!$K$2:$K$300,$A4036),0)</f>
        <v>0</v>
      </c>
      <c r="M4036">
        <f>IF(OR($E4036=1,$G4036=1,SUMIFS(Registros!$J$2:$J$6000,Registros!$B$2:$B$6000,$A4036)&gt;0),1,0)</f>
        <v>1</v>
      </c>
      <c r="N4036">
        <f>IF($J4036&gt;0,1,IF(COUNTIFS(Registros!$A$2:$A$6000,"CS",Registros!$B$2:$B$6000,$A4036,Registros!$K$2:$K$6000,"&lt;&gt;")&gt;0,1,0))</f>
        <v>1</v>
      </c>
      <c r="O4036" t="str">
        <f t="shared" si="315"/>
        <v>CONVERGENTE</v>
      </c>
      <c r="P4036" t="str">
        <f t="shared" si="316"/>
        <v>Upgrade / más líneas</v>
      </c>
      <c r="Q4036">
        <f t="shared" si="317"/>
        <v>0</v>
      </c>
      <c r="R4036" t="str">
        <f>IFERROR(VLOOKUP($A4036,Registros!$B$2:$G$6000,6,0),IFERROR(INDEX(Winback!$C$2:$C$300,MATCH($A4036,Winback!$K$2:$K$300,0)),""))</f>
        <v>Nailyn Martinez Johnson</v>
      </c>
      <c r="S4036" t="str">
        <f t="shared" si="318"/>
        <v>+CS</v>
      </c>
      <c r="T4036">
        <f t="shared" si="319"/>
        <v>1</v>
      </c>
    </row>
    <row r="4037" spans="1:20" x14ac:dyDescent="0.35">
      <c r="A4037" t="s">
        <v>19805</v>
      </c>
      <c r="B4037" t="s">
        <v>19806</v>
      </c>
      <c r="C4037" t="s">
        <v>19807</v>
      </c>
      <c r="D4037" t="s">
        <v>19808</v>
      </c>
      <c r="E4037">
        <f>IF(COUNTIFS(Registros!$A$2:$A$6000,"NP",Registros!$B$2:$B$6000,$A4037)&gt;0,1,0)</f>
        <v>0</v>
      </c>
      <c r="F4037">
        <f>IF($E4037=1,SUMIFS(Registros!$F$2:$F$6000,Registros!$A$2:$A$6000,"NP",Registros!$B$2:$B$6000,$A4037),0)</f>
        <v>0</v>
      </c>
      <c r="G4037">
        <f>IF(COUNTIFS(Registros!$A$2:$A$6000,"MOV",Registros!$B$2:$B$6000,$A4037)&gt;0,1,0)</f>
        <v>0</v>
      </c>
      <c r="H4037">
        <f>IF($G4037=1,SUMIFS(Registros!$F$2:$F$6000,Registros!$A$2:$A$6000,"MOV",Registros!$B$2:$B$6000,$A4037),0)</f>
        <v>0</v>
      </c>
      <c r="I4037">
        <f>IF(COUNTIFS(Registros!$A$2:$A$6000,"CS",Registros!$B$2:$B$6000,$A4037)&gt;0,1,0)</f>
        <v>1</v>
      </c>
      <c r="J4037">
        <f>IF($I4037=1,SUMIFS(Registros!$I$2:$I$6000,Registros!$A$2:$A$6000,"CS",Registros!$B$2:$B$6000,$A4037),0)</f>
        <v>38</v>
      </c>
      <c r="K4037">
        <f>IF(COUNTIFS(Winback!$K$2:$K$300,$A4037)&gt;0,1,0)</f>
        <v>0</v>
      </c>
      <c r="L4037">
        <f>IF(AND($K4037=1,LEFT($A4037,3)="WB-"),SUMIFS(Winback!$D$2:$D$300,Winback!$K$2:$K$300,$A4037),0)</f>
        <v>0</v>
      </c>
      <c r="M4037">
        <f>IF(OR($E4037=1,$G4037=1,SUMIFS(Registros!$J$2:$J$6000,Registros!$B$2:$B$6000,$A4037)&gt;0),1,0)</f>
        <v>1</v>
      </c>
      <c r="N4037">
        <f>IF($J4037&gt;0,1,IF(COUNTIFS(Registros!$A$2:$A$6000,"CS",Registros!$B$2:$B$6000,$A4037,Registros!$K$2:$K$6000,"&lt;&gt;")&gt;0,1,0))</f>
        <v>1</v>
      </c>
      <c r="O4037" t="str">
        <f t="shared" si="315"/>
        <v>CONVERGENTE</v>
      </c>
      <c r="P4037" t="str">
        <f t="shared" si="316"/>
        <v>Upgrade / más líneas</v>
      </c>
      <c r="Q4037">
        <f t="shared" si="317"/>
        <v>0</v>
      </c>
      <c r="R4037" t="str">
        <f>IFERROR(VLOOKUP($A4037,Registros!$B$2:$G$6000,6,0),IFERROR(INDEX(Winback!$C$2:$C$300,MATCH($A4037,Winback!$K$2:$K$300,0)),""))</f>
        <v>iongy Gordon Ward</v>
      </c>
      <c r="S4037" t="str">
        <f t="shared" si="318"/>
        <v>+CS</v>
      </c>
      <c r="T4037">
        <f t="shared" si="319"/>
        <v>1</v>
      </c>
    </row>
    <row r="4038" spans="1:20" x14ac:dyDescent="0.35">
      <c r="A4038" t="s">
        <v>19810</v>
      </c>
      <c r="B4038" t="s">
        <v>19811</v>
      </c>
      <c r="C4038" t="s">
        <v>19812</v>
      </c>
      <c r="D4038" t="s">
        <v>19813</v>
      </c>
      <c r="E4038">
        <f>IF(COUNTIFS(Registros!$A$2:$A$6000,"NP",Registros!$B$2:$B$6000,$A4038)&gt;0,1,0)</f>
        <v>0</v>
      </c>
      <c r="F4038">
        <f>IF($E4038=1,SUMIFS(Registros!$F$2:$F$6000,Registros!$A$2:$A$6000,"NP",Registros!$B$2:$B$6000,$A4038),0)</f>
        <v>0</v>
      </c>
      <c r="G4038">
        <f>IF(COUNTIFS(Registros!$A$2:$A$6000,"MOV",Registros!$B$2:$B$6000,$A4038)&gt;0,1,0)</f>
        <v>0</v>
      </c>
      <c r="H4038">
        <f>IF($G4038=1,SUMIFS(Registros!$F$2:$F$6000,Registros!$A$2:$A$6000,"MOV",Registros!$B$2:$B$6000,$A4038),0)</f>
        <v>0</v>
      </c>
      <c r="I4038">
        <f>IF(COUNTIFS(Registros!$A$2:$A$6000,"CS",Registros!$B$2:$B$6000,$A4038)&gt;0,1,0)</f>
        <v>1</v>
      </c>
      <c r="J4038">
        <f>IF($I4038=1,SUMIFS(Registros!$I$2:$I$6000,Registros!$A$2:$A$6000,"CS",Registros!$B$2:$B$6000,$A4038),0)</f>
        <v>33</v>
      </c>
      <c r="K4038">
        <f>IF(COUNTIFS(Winback!$K$2:$K$300,$A4038)&gt;0,1,0)</f>
        <v>0</v>
      </c>
      <c r="L4038">
        <f>IF(AND($K4038=1,LEFT($A4038,3)="WB-"),SUMIFS(Winback!$D$2:$D$300,Winback!$K$2:$K$300,$A4038),0)</f>
        <v>0</v>
      </c>
      <c r="M4038">
        <f>IF(OR($E4038=1,$G4038=1,SUMIFS(Registros!$J$2:$J$6000,Registros!$B$2:$B$6000,$A4038)&gt;0),1,0)</f>
        <v>1</v>
      </c>
      <c r="N4038">
        <f>IF($J4038&gt;0,1,IF(COUNTIFS(Registros!$A$2:$A$6000,"CS",Registros!$B$2:$B$6000,$A4038,Registros!$K$2:$K$6000,"&lt;&gt;")&gt;0,1,0))</f>
        <v>1</v>
      </c>
      <c r="O4038" t="str">
        <f t="shared" si="315"/>
        <v>CONVERGENTE</v>
      </c>
      <c r="P4038" t="str">
        <f t="shared" si="316"/>
        <v>Upgrade / más líneas</v>
      </c>
      <c r="Q4038">
        <f t="shared" si="317"/>
        <v>0</v>
      </c>
      <c r="R4038" t="str">
        <f>IFERROR(VLOOKUP($A4038,Registros!$B$2:$G$6000,6,0),IFERROR(INDEX(Winback!$C$2:$C$300,MATCH($A4038,Winback!$K$2:$K$300,0)),""))</f>
        <v>Keisy Vargas</v>
      </c>
      <c r="S4038" t="str">
        <f t="shared" si="318"/>
        <v>+CS</v>
      </c>
      <c r="T4038">
        <f t="shared" si="319"/>
        <v>1</v>
      </c>
    </row>
    <row r="4039" spans="1:20" x14ac:dyDescent="0.35">
      <c r="A4039" t="s">
        <v>19815</v>
      </c>
      <c r="B4039" t="s">
        <v>19816</v>
      </c>
      <c r="C4039" t="s">
        <v>19817</v>
      </c>
      <c r="D4039" t="s">
        <v>19818</v>
      </c>
      <c r="E4039">
        <f>IF(COUNTIFS(Registros!$A$2:$A$6000,"NP",Registros!$B$2:$B$6000,$A4039)&gt;0,1,0)</f>
        <v>0</v>
      </c>
      <c r="F4039">
        <f>IF($E4039=1,SUMIFS(Registros!$F$2:$F$6000,Registros!$A$2:$A$6000,"NP",Registros!$B$2:$B$6000,$A4039),0)</f>
        <v>0</v>
      </c>
      <c r="G4039">
        <f>IF(COUNTIFS(Registros!$A$2:$A$6000,"MOV",Registros!$B$2:$B$6000,$A4039)&gt;0,1,0)</f>
        <v>0</v>
      </c>
      <c r="H4039">
        <f>IF($G4039=1,SUMIFS(Registros!$F$2:$F$6000,Registros!$A$2:$A$6000,"MOV",Registros!$B$2:$B$6000,$A4039),0)</f>
        <v>0</v>
      </c>
      <c r="I4039">
        <f>IF(COUNTIFS(Registros!$A$2:$A$6000,"CS",Registros!$B$2:$B$6000,$A4039)&gt;0,1,0)</f>
        <v>1</v>
      </c>
      <c r="J4039">
        <f>IF($I4039=1,SUMIFS(Registros!$I$2:$I$6000,Registros!$A$2:$A$6000,"CS",Registros!$B$2:$B$6000,$A4039),0)</f>
        <v>30</v>
      </c>
      <c r="K4039">
        <f>IF(COUNTIFS(Winback!$K$2:$K$300,$A4039)&gt;0,1,0)</f>
        <v>0</v>
      </c>
      <c r="L4039">
        <f>IF(AND($K4039=1,LEFT($A4039,3)="WB-"),SUMIFS(Winback!$D$2:$D$300,Winback!$K$2:$K$300,$A4039),0)</f>
        <v>0</v>
      </c>
      <c r="M4039">
        <f>IF(OR($E4039=1,$G4039=1,SUMIFS(Registros!$J$2:$J$6000,Registros!$B$2:$B$6000,$A4039)&gt;0),1,0)</f>
        <v>1</v>
      </c>
      <c r="N4039">
        <f>IF($J4039&gt;0,1,IF(COUNTIFS(Registros!$A$2:$A$6000,"CS",Registros!$B$2:$B$6000,$A4039,Registros!$K$2:$K$6000,"&lt;&gt;")&gt;0,1,0))</f>
        <v>1</v>
      </c>
      <c r="O4039" t="str">
        <f t="shared" si="315"/>
        <v>CONVERGENTE</v>
      </c>
      <c r="P4039" t="str">
        <f t="shared" si="316"/>
        <v>Upgrade / más líneas</v>
      </c>
      <c r="Q4039">
        <f t="shared" si="317"/>
        <v>0</v>
      </c>
      <c r="R4039" t="str">
        <f>IFERROR(VLOOKUP($A4039,Registros!$B$2:$G$6000,6,0),IFERROR(INDEX(Winback!$C$2:$C$300,MATCH($A4039,Winback!$K$2:$K$300,0)),""))</f>
        <v>Karla Mc Intryre</v>
      </c>
      <c r="S4039" t="str">
        <f t="shared" si="318"/>
        <v>+CS</v>
      </c>
      <c r="T4039">
        <f t="shared" si="319"/>
        <v>1</v>
      </c>
    </row>
    <row r="4040" spans="1:20" x14ac:dyDescent="0.35">
      <c r="A4040" t="s">
        <v>19819</v>
      </c>
      <c r="B4040" t="s">
        <v>19820</v>
      </c>
      <c r="C4040" t="s">
        <v>19821</v>
      </c>
      <c r="D4040" t="s">
        <v>19822</v>
      </c>
      <c r="E4040">
        <f>IF(COUNTIFS(Registros!$A$2:$A$6000,"NP",Registros!$B$2:$B$6000,$A4040)&gt;0,1,0)</f>
        <v>0</v>
      </c>
      <c r="F4040">
        <f>IF($E4040=1,SUMIFS(Registros!$F$2:$F$6000,Registros!$A$2:$A$6000,"NP",Registros!$B$2:$B$6000,$A4040),0)</f>
        <v>0</v>
      </c>
      <c r="G4040">
        <f>IF(COUNTIFS(Registros!$A$2:$A$6000,"MOV",Registros!$B$2:$B$6000,$A4040)&gt;0,1,0)</f>
        <v>0</v>
      </c>
      <c r="H4040">
        <f>IF($G4040=1,SUMIFS(Registros!$F$2:$F$6000,Registros!$A$2:$A$6000,"MOV",Registros!$B$2:$B$6000,$A4040),0)</f>
        <v>0</v>
      </c>
      <c r="I4040">
        <f>IF(COUNTIFS(Registros!$A$2:$A$6000,"CS",Registros!$B$2:$B$6000,$A4040)&gt;0,1,0)</f>
        <v>1</v>
      </c>
      <c r="J4040">
        <f>IF($I4040=1,SUMIFS(Registros!$I$2:$I$6000,Registros!$A$2:$A$6000,"CS",Registros!$B$2:$B$6000,$A4040),0)</f>
        <v>52</v>
      </c>
      <c r="K4040">
        <f>IF(COUNTIFS(Winback!$K$2:$K$300,$A4040)&gt;0,1,0)</f>
        <v>0</v>
      </c>
      <c r="L4040">
        <f>IF(AND($K4040=1,LEFT($A4040,3)="WB-"),SUMIFS(Winback!$D$2:$D$300,Winback!$K$2:$K$300,$A4040),0)</f>
        <v>0</v>
      </c>
      <c r="M4040">
        <f>IF(OR($E4040=1,$G4040=1,SUMIFS(Registros!$J$2:$J$6000,Registros!$B$2:$B$6000,$A4040)&gt;0),1,0)</f>
        <v>1</v>
      </c>
      <c r="N4040">
        <f>IF($J4040&gt;0,1,IF(COUNTIFS(Registros!$A$2:$A$6000,"CS",Registros!$B$2:$B$6000,$A4040,Registros!$K$2:$K$6000,"&lt;&gt;")&gt;0,1,0))</f>
        <v>1</v>
      </c>
      <c r="O4040" t="str">
        <f t="shared" si="315"/>
        <v>CONVERGENTE</v>
      </c>
      <c r="P4040" t="str">
        <f t="shared" si="316"/>
        <v>Upgrade / más líneas</v>
      </c>
      <c r="Q4040">
        <f t="shared" si="317"/>
        <v>0</v>
      </c>
      <c r="R4040" t="str">
        <f>IFERROR(VLOOKUP($A4040,Registros!$B$2:$G$6000,6,0),IFERROR(INDEX(Winback!$C$2:$C$300,MATCH($A4040,Winback!$K$2:$K$300,0)),""))</f>
        <v>Solanye Acuña</v>
      </c>
      <c r="S4040" t="str">
        <f t="shared" si="318"/>
        <v>+CS</v>
      </c>
      <c r="T4040">
        <f t="shared" si="319"/>
        <v>1</v>
      </c>
    </row>
    <row r="4041" spans="1:20" x14ac:dyDescent="0.35">
      <c r="A4041" t="s">
        <v>19824</v>
      </c>
      <c r="B4041" t="s">
        <v>19825</v>
      </c>
      <c r="C4041" t="s">
        <v>19826</v>
      </c>
      <c r="D4041" t="s">
        <v>19827</v>
      </c>
      <c r="E4041">
        <f>IF(COUNTIFS(Registros!$A$2:$A$6000,"NP",Registros!$B$2:$B$6000,$A4041)&gt;0,1,0)</f>
        <v>0</v>
      </c>
      <c r="F4041">
        <f>IF($E4041=1,SUMIFS(Registros!$F$2:$F$6000,Registros!$A$2:$A$6000,"NP",Registros!$B$2:$B$6000,$A4041),0)</f>
        <v>0</v>
      </c>
      <c r="G4041">
        <f>IF(COUNTIFS(Registros!$A$2:$A$6000,"MOV",Registros!$B$2:$B$6000,$A4041)&gt;0,1,0)</f>
        <v>0</v>
      </c>
      <c r="H4041">
        <f>IF($G4041=1,SUMIFS(Registros!$F$2:$F$6000,Registros!$A$2:$A$6000,"MOV",Registros!$B$2:$B$6000,$A4041),0)</f>
        <v>0</v>
      </c>
      <c r="I4041">
        <f>IF(COUNTIFS(Registros!$A$2:$A$6000,"CS",Registros!$B$2:$B$6000,$A4041)&gt;0,1,0)</f>
        <v>1</v>
      </c>
      <c r="J4041">
        <f>IF($I4041=1,SUMIFS(Registros!$I$2:$I$6000,Registros!$A$2:$A$6000,"CS",Registros!$B$2:$B$6000,$A4041),0)</f>
        <v>66</v>
      </c>
      <c r="K4041">
        <f>IF(COUNTIFS(Winback!$K$2:$K$300,$A4041)&gt;0,1,0)</f>
        <v>0</v>
      </c>
      <c r="L4041">
        <f>IF(AND($K4041=1,LEFT($A4041,3)="WB-"),SUMIFS(Winback!$D$2:$D$300,Winback!$K$2:$K$300,$A4041),0)</f>
        <v>0</v>
      </c>
      <c r="M4041">
        <f>IF(OR($E4041=1,$G4041=1,SUMIFS(Registros!$J$2:$J$6000,Registros!$B$2:$B$6000,$A4041)&gt;0),1,0)</f>
        <v>1</v>
      </c>
      <c r="N4041">
        <f>IF($J4041&gt;0,1,IF(COUNTIFS(Registros!$A$2:$A$6000,"CS",Registros!$B$2:$B$6000,$A4041,Registros!$K$2:$K$6000,"&lt;&gt;")&gt;0,1,0))</f>
        <v>1</v>
      </c>
      <c r="O4041" t="str">
        <f t="shared" si="315"/>
        <v>CONVERGENTE</v>
      </c>
      <c r="P4041" t="str">
        <f t="shared" si="316"/>
        <v>Upgrade / más líneas</v>
      </c>
      <c r="Q4041">
        <f t="shared" si="317"/>
        <v>0</v>
      </c>
      <c r="R4041" t="str">
        <f>IFERROR(VLOOKUP($A4041,Registros!$B$2:$G$6000,6,0),IFERROR(INDEX(Winback!$C$2:$C$300,MATCH($A4041,Winback!$K$2:$K$300,0)),""))</f>
        <v>Michelle Zambrano</v>
      </c>
      <c r="S4041" t="str">
        <f t="shared" si="318"/>
        <v>+CS</v>
      </c>
      <c r="T4041">
        <f t="shared" si="319"/>
        <v>1</v>
      </c>
    </row>
    <row r="4042" spans="1:20" x14ac:dyDescent="0.35">
      <c r="A4042" t="s">
        <v>19829</v>
      </c>
      <c r="B4042" t="s">
        <v>19830</v>
      </c>
      <c r="C4042" t="s">
        <v>19831</v>
      </c>
      <c r="D4042" t="s">
        <v>19827</v>
      </c>
      <c r="E4042">
        <f>IF(COUNTIFS(Registros!$A$2:$A$6000,"NP",Registros!$B$2:$B$6000,$A4042)&gt;0,1,0)</f>
        <v>0</v>
      </c>
      <c r="F4042">
        <f>IF($E4042=1,SUMIFS(Registros!$F$2:$F$6000,Registros!$A$2:$A$6000,"NP",Registros!$B$2:$B$6000,$A4042),0)</f>
        <v>0</v>
      </c>
      <c r="G4042">
        <f>IF(COUNTIFS(Registros!$A$2:$A$6000,"MOV",Registros!$B$2:$B$6000,$A4042)&gt;0,1,0)</f>
        <v>0</v>
      </c>
      <c r="H4042">
        <f>IF($G4042=1,SUMIFS(Registros!$F$2:$F$6000,Registros!$A$2:$A$6000,"MOV",Registros!$B$2:$B$6000,$A4042),0)</f>
        <v>0</v>
      </c>
      <c r="I4042">
        <f>IF(COUNTIFS(Registros!$A$2:$A$6000,"CS",Registros!$B$2:$B$6000,$A4042)&gt;0,1,0)</f>
        <v>1</v>
      </c>
      <c r="J4042">
        <f>IF($I4042=1,SUMIFS(Registros!$I$2:$I$6000,Registros!$A$2:$A$6000,"CS",Registros!$B$2:$B$6000,$A4042),0)</f>
        <v>65</v>
      </c>
      <c r="K4042">
        <f>IF(COUNTIFS(Winback!$K$2:$K$300,$A4042)&gt;0,1,0)</f>
        <v>0</v>
      </c>
      <c r="L4042">
        <f>IF(AND($K4042=1,LEFT($A4042,3)="WB-"),SUMIFS(Winback!$D$2:$D$300,Winback!$K$2:$K$300,$A4042),0)</f>
        <v>0</v>
      </c>
      <c r="M4042">
        <f>IF(OR($E4042=1,$G4042=1,SUMIFS(Registros!$J$2:$J$6000,Registros!$B$2:$B$6000,$A4042)&gt;0),1,0)</f>
        <v>1</v>
      </c>
      <c r="N4042">
        <f>IF($J4042&gt;0,1,IF(COUNTIFS(Registros!$A$2:$A$6000,"CS",Registros!$B$2:$B$6000,$A4042,Registros!$K$2:$K$6000,"&lt;&gt;")&gt;0,1,0))</f>
        <v>1</v>
      </c>
      <c r="O4042" t="str">
        <f t="shared" si="315"/>
        <v>CONVERGENTE</v>
      </c>
      <c r="P4042" t="str">
        <f t="shared" si="316"/>
        <v>Upgrade / más líneas</v>
      </c>
      <c r="Q4042">
        <f t="shared" si="317"/>
        <v>0</v>
      </c>
      <c r="R4042" t="str">
        <f>IFERROR(VLOOKUP($A4042,Registros!$B$2:$G$6000,6,0),IFERROR(INDEX(Winback!$C$2:$C$300,MATCH($A4042,Winback!$K$2:$K$300,0)),""))</f>
        <v>Lizeth Milena Gonzalez</v>
      </c>
      <c r="S4042" t="str">
        <f t="shared" si="318"/>
        <v>+CS</v>
      </c>
      <c r="T4042">
        <f t="shared" si="319"/>
        <v>1</v>
      </c>
    </row>
    <row r="4043" spans="1:20" x14ac:dyDescent="0.35">
      <c r="A4043" t="s">
        <v>19833</v>
      </c>
      <c r="B4043" t="s">
        <v>19834</v>
      </c>
      <c r="C4043" t="s">
        <v>19835</v>
      </c>
      <c r="D4043" t="s">
        <v>19827</v>
      </c>
      <c r="E4043">
        <f>IF(COUNTIFS(Registros!$A$2:$A$6000,"NP",Registros!$B$2:$B$6000,$A4043)&gt;0,1,0)</f>
        <v>0</v>
      </c>
      <c r="F4043">
        <f>IF($E4043=1,SUMIFS(Registros!$F$2:$F$6000,Registros!$A$2:$A$6000,"NP",Registros!$B$2:$B$6000,$A4043),0)</f>
        <v>0</v>
      </c>
      <c r="G4043">
        <f>IF(COUNTIFS(Registros!$A$2:$A$6000,"MOV",Registros!$B$2:$B$6000,$A4043)&gt;0,1,0)</f>
        <v>0</v>
      </c>
      <c r="H4043">
        <f>IF($G4043=1,SUMIFS(Registros!$F$2:$F$6000,Registros!$A$2:$A$6000,"MOV",Registros!$B$2:$B$6000,$A4043),0)</f>
        <v>0</v>
      </c>
      <c r="I4043">
        <f>IF(COUNTIFS(Registros!$A$2:$A$6000,"CS",Registros!$B$2:$B$6000,$A4043)&gt;0,1,0)</f>
        <v>1</v>
      </c>
      <c r="J4043">
        <f>IF($I4043=1,SUMIFS(Registros!$I$2:$I$6000,Registros!$A$2:$A$6000,"CS",Registros!$B$2:$B$6000,$A4043),0)</f>
        <v>64</v>
      </c>
      <c r="K4043">
        <f>IF(COUNTIFS(Winback!$K$2:$K$300,$A4043)&gt;0,1,0)</f>
        <v>0</v>
      </c>
      <c r="L4043">
        <f>IF(AND($K4043=1,LEFT($A4043,3)="WB-"),SUMIFS(Winback!$D$2:$D$300,Winback!$K$2:$K$300,$A4043),0)</f>
        <v>0</v>
      </c>
      <c r="M4043">
        <f>IF(OR($E4043=1,$G4043=1,SUMIFS(Registros!$J$2:$J$6000,Registros!$B$2:$B$6000,$A4043)&gt;0),1,0)</f>
        <v>1</v>
      </c>
      <c r="N4043">
        <f>IF($J4043&gt;0,1,IF(COUNTIFS(Registros!$A$2:$A$6000,"CS",Registros!$B$2:$B$6000,$A4043,Registros!$K$2:$K$6000,"&lt;&gt;")&gt;0,1,0))</f>
        <v>1</v>
      </c>
      <c r="O4043" t="str">
        <f t="shared" si="315"/>
        <v>CONVERGENTE</v>
      </c>
      <c r="P4043" t="str">
        <f t="shared" si="316"/>
        <v>Upgrade / más líneas</v>
      </c>
      <c r="Q4043">
        <f t="shared" si="317"/>
        <v>0</v>
      </c>
      <c r="R4043" t="str">
        <f>IFERROR(VLOOKUP($A4043,Registros!$B$2:$G$6000,6,0),IFERROR(INDEX(Winback!$C$2:$C$300,MATCH($A4043,Winback!$K$2:$K$300,0)),""))</f>
        <v>Maria Fernanda Rivas</v>
      </c>
      <c r="S4043" t="str">
        <f t="shared" si="318"/>
        <v>+CS</v>
      </c>
      <c r="T4043">
        <f t="shared" si="319"/>
        <v>1</v>
      </c>
    </row>
    <row r="4044" spans="1:20" x14ac:dyDescent="0.35">
      <c r="A4044" t="s">
        <v>19837</v>
      </c>
      <c r="B4044" t="s">
        <v>19838</v>
      </c>
      <c r="C4044" t="s">
        <v>19839</v>
      </c>
      <c r="D4044" t="s">
        <v>19840</v>
      </c>
      <c r="E4044">
        <f>IF(COUNTIFS(Registros!$A$2:$A$6000,"NP",Registros!$B$2:$B$6000,$A4044)&gt;0,1,0)</f>
        <v>0</v>
      </c>
      <c r="F4044">
        <f>IF($E4044=1,SUMIFS(Registros!$F$2:$F$6000,Registros!$A$2:$A$6000,"NP",Registros!$B$2:$B$6000,$A4044),0)</f>
        <v>0</v>
      </c>
      <c r="G4044">
        <f>IF(COUNTIFS(Registros!$A$2:$A$6000,"MOV",Registros!$B$2:$B$6000,$A4044)&gt;0,1,0)</f>
        <v>0</v>
      </c>
      <c r="H4044">
        <f>IF($G4044=1,SUMIFS(Registros!$F$2:$F$6000,Registros!$A$2:$A$6000,"MOV",Registros!$B$2:$B$6000,$A4044),0)</f>
        <v>0</v>
      </c>
      <c r="I4044">
        <f>IF(COUNTIFS(Registros!$A$2:$A$6000,"CS",Registros!$B$2:$B$6000,$A4044)&gt;0,1,0)</f>
        <v>1</v>
      </c>
      <c r="J4044">
        <f>IF($I4044=1,SUMIFS(Registros!$I$2:$I$6000,Registros!$A$2:$A$6000,"CS",Registros!$B$2:$B$6000,$A4044),0)</f>
        <v>34</v>
      </c>
      <c r="K4044">
        <f>IF(COUNTIFS(Winback!$K$2:$K$300,$A4044)&gt;0,1,0)</f>
        <v>0</v>
      </c>
      <c r="L4044">
        <f>IF(AND($K4044=1,LEFT($A4044,3)="WB-"),SUMIFS(Winback!$D$2:$D$300,Winback!$K$2:$K$300,$A4044),0)</f>
        <v>0</v>
      </c>
      <c r="M4044">
        <f>IF(OR($E4044=1,$G4044=1,SUMIFS(Registros!$J$2:$J$6000,Registros!$B$2:$B$6000,$A4044)&gt;0),1,0)</f>
        <v>1</v>
      </c>
      <c r="N4044">
        <f>IF($J4044&gt;0,1,IF(COUNTIFS(Registros!$A$2:$A$6000,"CS",Registros!$B$2:$B$6000,$A4044,Registros!$K$2:$K$6000,"&lt;&gt;")&gt;0,1,0))</f>
        <v>1</v>
      </c>
      <c r="O4044" t="str">
        <f t="shared" si="315"/>
        <v>CONVERGENTE</v>
      </c>
      <c r="P4044" t="str">
        <f t="shared" si="316"/>
        <v>Upgrade / más líneas</v>
      </c>
      <c r="Q4044">
        <f t="shared" si="317"/>
        <v>0</v>
      </c>
      <c r="R4044" t="str">
        <f>IFERROR(VLOOKUP($A4044,Registros!$B$2:$G$6000,6,0),IFERROR(INDEX(Winback!$C$2:$C$300,MATCH($A4044,Winback!$K$2:$K$300,0)),""))</f>
        <v>Yarelis Tulloch</v>
      </c>
      <c r="S4044" t="str">
        <f t="shared" si="318"/>
        <v>+CS</v>
      </c>
      <c r="T4044">
        <f t="shared" si="319"/>
        <v>1</v>
      </c>
    </row>
    <row r="4045" spans="1:20" x14ac:dyDescent="0.35">
      <c r="A4045" t="s">
        <v>19842</v>
      </c>
      <c r="B4045" t="s">
        <v>19843</v>
      </c>
      <c r="C4045" t="s">
        <v>19844</v>
      </c>
      <c r="D4045" t="s">
        <v>19845</v>
      </c>
      <c r="E4045">
        <f>IF(COUNTIFS(Registros!$A$2:$A$6000,"NP",Registros!$B$2:$B$6000,$A4045)&gt;0,1,0)</f>
        <v>0</v>
      </c>
      <c r="F4045">
        <f>IF($E4045=1,SUMIFS(Registros!$F$2:$F$6000,Registros!$A$2:$A$6000,"NP",Registros!$B$2:$B$6000,$A4045),0)</f>
        <v>0</v>
      </c>
      <c r="G4045">
        <f>IF(COUNTIFS(Registros!$A$2:$A$6000,"MOV",Registros!$B$2:$B$6000,$A4045)&gt;0,1,0)</f>
        <v>0</v>
      </c>
      <c r="H4045">
        <f>IF($G4045=1,SUMIFS(Registros!$F$2:$F$6000,Registros!$A$2:$A$6000,"MOV",Registros!$B$2:$B$6000,$A4045),0)</f>
        <v>0</v>
      </c>
      <c r="I4045">
        <f>IF(COUNTIFS(Registros!$A$2:$A$6000,"CS",Registros!$B$2:$B$6000,$A4045)&gt;0,1,0)</f>
        <v>1</v>
      </c>
      <c r="J4045">
        <f>IF($I4045=1,SUMIFS(Registros!$I$2:$I$6000,Registros!$A$2:$A$6000,"CS",Registros!$B$2:$B$6000,$A4045),0)</f>
        <v>34</v>
      </c>
      <c r="K4045">
        <f>IF(COUNTIFS(Winback!$K$2:$K$300,$A4045)&gt;0,1,0)</f>
        <v>0</v>
      </c>
      <c r="L4045">
        <f>IF(AND($K4045=1,LEFT($A4045,3)="WB-"),SUMIFS(Winback!$D$2:$D$300,Winback!$K$2:$K$300,$A4045),0)</f>
        <v>0</v>
      </c>
      <c r="M4045">
        <f>IF(OR($E4045=1,$G4045=1,SUMIFS(Registros!$J$2:$J$6000,Registros!$B$2:$B$6000,$A4045)&gt;0),1,0)</f>
        <v>1</v>
      </c>
      <c r="N4045">
        <f>IF($J4045&gt;0,1,IF(COUNTIFS(Registros!$A$2:$A$6000,"CS",Registros!$B$2:$B$6000,$A4045,Registros!$K$2:$K$6000,"&lt;&gt;")&gt;0,1,0))</f>
        <v>1</v>
      </c>
      <c r="O4045" t="str">
        <f t="shared" si="315"/>
        <v>CONVERGENTE</v>
      </c>
      <c r="P4045" t="str">
        <f t="shared" si="316"/>
        <v>Upgrade / más líneas</v>
      </c>
      <c r="Q4045">
        <f t="shared" si="317"/>
        <v>0</v>
      </c>
      <c r="R4045" t="str">
        <f>IFERROR(VLOOKUP($A4045,Registros!$B$2:$G$6000,6,0),IFERROR(INDEX(Winback!$C$2:$C$300,MATCH($A4045,Winback!$K$2:$K$300,0)),""))</f>
        <v>Abril Aparicio</v>
      </c>
      <c r="S4045" t="str">
        <f t="shared" si="318"/>
        <v>+CS</v>
      </c>
      <c r="T4045">
        <f t="shared" si="319"/>
        <v>1</v>
      </c>
    </row>
    <row r="4046" spans="1:20" x14ac:dyDescent="0.35">
      <c r="A4046" t="s">
        <v>19847</v>
      </c>
      <c r="B4046" t="s">
        <v>19848</v>
      </c>
      <c r="C4046" t="s">
        <v>19844</v>
      </c>
      <c r="D4046" t="s">
        <v>19845</v>
      </c>
      <c r="E4046">
        <f>IF(COUNTIFS(Registros!$A$2:$A$6000,"NP",Registros!$B$2:$B$6000,$A4046)&gt;0,1,0)</f>
        <v>0</v>
      </c>
      <c r="F4046">
        <f>IF($E4046=1,SUMIFS(Registros!$F$2:$F$6000,Registros!$A$2:$A$6000,"NP",Registros!$B$2:$B$6000,$A4046),0)</f>
        <v>0</v>
      </c>
      <c r="G4046">
        <f>IF(COUNTIFS(Registros!$A$2:$A$6000,"MOV",Registros!$B$2:$B$6000,$A4046)&gt;0,1,0)</f>
        <v>0</v>
      </c>
      <c r="H4046">
        <f>IF($G4046=1,SUMIFS(Registros!$F$2:$F$6000,Registros!$A$2:$A$6000,"MOV",Registros!$B$2:$B$6000,$A4046),0)</f>
        <v>0</v>
      </c>
      <c r="I4046">
        <f>IF(COUNTIFS(Registros!$A$2:$A$6000,"CS",Registros!$B$2:$B$6000,$A4046)&gt;0,1,0)</f>
        <v>1</v>
      </c>
      <c r="J4046">
        <f>IF($I4046=1,SUMIFS(Registros!$I$2:$I$6000,Registros!$A$2:$A$6000,"CS",Registros!$B$2:$B$6000,$A4046),0)</f>
        <v>35</v>
      </c>
      <c r="K4046">
        <f>IF(COUNTIFS(Winback!$K$2:$K$300,$A4046)&gt;0,1,0)</f>
        <v>0</v>
      </c>
      <c r="L4046">
        <f>IF(AND($K4046=1,LEFT($A4046,3)="WB-"),SUMIFS(Winback!$D$2:$D$300,Winback!$K$2:$K$300,$A4046),0)</f>
        <v>0</v>
      </c>
      <c r="M4046">
        <f>IF(OR($E4046=1,$G4046=1,SUMIFS(Registros!$J$2:$J$6000,Registros!$B$2:$B$6000,$A4046)&gt;0),1,0)</f>
        <v>1</v>
      </c>
      <c r="N4046">
        <f>IF($J4046&gt;0,1,IF(COUNTIFS(Registros!$A$2:$A$6000,"CS",Registros!$B$2:$B$6000,$A4046,Registros!$K$2:$K$6000,"&lt;&gt;")&gt;0,1,0))</f>
        <v>1</v>
      </c>
      <c r="O4046" t="str">
        <f t="shared" si="315"/>
        <v>CONVERGENTE</v>
      </c>
      <c r="P4046" t="str">
        <f t="shared" si="316"/>
        <v>Upgrade / más líneas</v>
      </c>
      <c r="Q4046">
        <f t="shared" si="317"/>
        <v>0</v>
      </c>
      <c r="R4046" t="str">
        <f>IFERROR(VLOOKUP($A4046,Registros!$B$2:$G$6000,6,0),IFERROR(INDEX(Winback!$C$2:$C$300,MATCH($A4046,Winback!$K$2:$K$300,0)),""))</f>
        <v>Yariela Galarce</v>
      </c>
      <c r="S4046" t="str">
        <f t="shared" si="318"/>
        <v>+CS</v>
      </c>
      <c r="T4046">
        <f t="shared" si="319"/>
        <v>1</v>
      </c>
    </row>
    <row r="4047" spans="1:20" x14ac:dyDescent="0.35">
      <c r="A4047" t="s">
        <v>19849</v>
      </c>
      <c r="B4047" t="s">
        <v>19850</v>
      </c>
      <c r="C4047" t="s">
        <v>19851</v>
      </c>
      <c r="D4047" t="s">
        <v>19852</v>
      </c>
      <c r="E4047">
        <f>IF(COUNTIFS(Registros!$A$2:$A$6000,"NP",Registros!$B$2:$B$6000,$A4047)&gt;0,1,0)</f>
        <v>0</v>
      </c>
      <c r="F4047">
        <f>IF($E4047=1,SUMIFS(Registros!$F$2:$F$6000,Registros!$A$2:$A$6000,"NP",Registros!$B$2:$B$6000,$A4047),0)</f>
        <v>0</v>
      </c>
      <c r="G4047">
        <f>IF(COUNTIFS(Registros!$A$2:$A$6000,"MOV",Registros!$B$2:$B$6000,$A4047)&gt;0,1,0)</f>
        <v>0</v>
      </c>
      <c r="H4047">
        <f>IF($G4047=1,SUMIFS(Registros!$F$2:$F$6000,Registros!$A$2:$A$6000,"MOV",Registros!$B$2:$B$6000,$A4047),0)</f>
        <v>0</v>
      </c>
      <c r="I4047">
        <f>IF(COUNTIFS(Registros!$A$2:$A$6000,"CS",Registros!$B$2:$B$6000,$A4047)&gt;0,1,0)</f>
        <v>1</v>
      </c>
      <c r="J4047">
        <f>IF($I4047=1,SUMIFS(Registros!$I$2:$I$6000,Registros!$A$2:$A$6000,"CS",Registros!$B$2:$B$6000,$A4047),0)</f>
        <v>268</v>
      </c>
      <c r="K4047">
        <f>IF(COUNTIFS(Winback!$K$2:$K$300,$A4047)&gt;0,1,0)</f>
        <v>0</v>
      </c>
      <c r="L4047">
        <f>IF(AND($K4047=1,LEFT($A4047,3)="WB-"),SUMIFS(Winback!$D$2:$D$300,Winback!$K$2:$K$300,$A4047),0)</f>
        <v>0</v>
      </c>
      <c r="M4047">
        <f>IF(OR($E4047=1,$G4047=1,SUMIFS(Registros!$J$2:$J$6000,Registros!$B$2:$B$6000,$A4047)&gt;0),1,0)</f>
        <v>1</v>
      </c>
      <c r="N4047">
        <f>IF($J4047&gt;0,1,IF(COUNTIFS(Registros!$A$2:$A$6000,"CS",Registros!$B$2:$B$6000,$A4047,Registros!$K$2:$K$6000,"&lt;&gt;")&gt;0,1,0))</f>
        <v>1</v>
      </c>
      <c r="O4047" t="str">
        <f t="shared" si="315"/>
        <v>CONVERGENTE</v>
      </c>
      <c r="P4047" t="str">
        <f t="shared" si="316"/>
        <v>Upgrade / más líneas</v>
      </c>
      <c r="Q4047">
        <f t="shared" si="317"/>
        <v>0</v>
      </c>
      <c r="R4047" t="str">
        <f>IFERROR(VLOOKUP($A4047,Registros!$B$2:$G$6000,6,0),IFERROR(INDEX(Winback!$C$2:$C$300,MATCH($A4047,Winback!$K$2:$K$300,0)),""))</f>
        <v>Nailyn Martinez Johnson</v>
      </c>
      <c r="S4047" t="str">
        <f t="shared" si="318"/>
        <v>+CS</v>
      </c>
      <c r="T4047">
        <f t="shared" si="319"/>
        <v>1</v>
      </c>
    </row>
    <row r="4048" spans="1:20" x14ac:dyDescent="0.35">
      <c r="A4048" t="s">
        <v>19854</v>
      </c>
      <c r="B4048" t="s">
        <v>19855</v>
      </c>
      <c r="C4048" t="s">
        <v>19856</v>
      </c>
      <c r="D4048" t="s">
        <v>19857</v>
      </c>
      <c r="E4048">
        <f>IF(COUNTIFS(Registros!$A$2:$A$6000,"NP",Registros!$B$2:$B$6000,$A4048)&gt;0,1,0)</f>
        <v>0</v>
      </c>
      <c r="F4048">
        <f>IF($E4048=1,SUMIFS(Registros!$F$2:$F$6000,Registros!$A$2:$A$6000,"NP",Registros!$B$2:$B$6000,$A4048),0)</f>
        <v>0</v>
      </c>
      <c r="G4048">
        <f>IF(COUNTIFS(Registros!$A$2:$A$6000,"MOV",Registros!$B$2:$B$6000,$A4048)&gt;0,1,0)</f>
        <v>0</v>
      </c>
      <c r="H4048">
        <f>IF($G4048=1,SUMIFS(Registros!$F$2:$F$6000,Registros!$A$2:$A$6000,"MOV",Registros!$B$2:$B$6000,$A4048),0)</f>
        <v>0</v>
      </c>
      <c r="I4048">
        <f>IF(COUNTIFS(Registros!$A$2:$A$6000,"CS",Registros!$B$2:$B$6000,$A4048)&gt;0,1,0)</f>
        <v>1</v>
      </c>
      <c r="J4048">
        <f>IF($I4048=1,SUMIFS(Registros!$I$2:$I$6000,Registros!$A$2:$A$6000,"CS",Registros!$B$2:$B$6000,$A4048),0)</f>
        <v>25</v>
      </c>
      <c r="K4048">
        <f>IF(COUNTIFS(Winback!$K$2:$K$300,$A4048)&gt;0,1,0)</f>
        <v>0</v>
      </c>
      <c r="L4048">
        <f>IF(AND($K4048=1,LEFT($A4048,3)="WB-"),SUMIFS(Winback!$D$2:$D$300,Winback!$K$2:$K$300,$A4048),0)</f>
        <v>0</v>
      </c>
      <c r="M4048">
        <f>IF(OR($E4048=1,$G4048=1,SUMIFS(Registros!$J$2:$J$6000,Registros!$B$2:$B$6000,$A4048)&gt;0),1,0)</f>
        <v>1</v>
      </c>
      <c r="N4048">
        <f>IF($J4048&gt;0,1,IF(COUNTIFS(Registros!$A$2:$A$6000,"CS",Registros!$B$2:$B$6000,$A4048,Registros!$K$2:$K$6000,"&lt;&gt;")&gt;0,1,0))</f>
        <v>1</v>
      </c>
      <c r="O4048" t="str">
        <f t="shared" si="315"/>
        <v>CONVERGENTE</v>
      </c>
      <c r="P4048" t="str">
        <f t="shared" si="316"/>
        <v>Upgrade / más líneas</v>
      </c>
      <c r="Q4048">
        <f t="shared" si="317"/>
        <v>0</v>
      </c>
      <c r="R4048" t="str">
        <f>IFERROR(VLOOKUP($A4048,Registros!$B$2:$G$6000,6,0),IFERROR(INDEX(Winback!$C$2:$C$300,MATCH($A4048,Winback!$K$2:$K$300,0)),""))</f>
        <v>iongy Gordon Ward</v>
      </c>
      <c r="S4048" t="str">
        <f t="shared" si="318"/>
        <v>+CS</v>
      </c>
      <c r="T4048">
        <f t="shared" si="319"/>
        <v>1</v>
      </c>
    </row>
    <row r="4049" spans="1:20" x14ac:dyDescent="0.35">
      <c r="A4049" t="s">
        <v>19859</v>
      </c>
      <c r="B4049" t="s">
        <v>19860</v>
      </c>
      <c r="C4049" t="s">
        <v>19861</v>
      </c>
      <c r="D4049" t="s">
        <v>19062</v>
      </c>
      <c r="E4049">
        <f>IF(COUNTIFS(Registros!$A$2:$A$6000,"NP",Registros!$B$2:$B$6000,$A4049)&gt;0,1,0)</f>
        <v>0</v>
      </c>
      <c r="F4049">
        <f>IF($E4049=1,SUMIFS(Registros!$F$2:$F$6000,Registros!$A$2:$A$6000,"NP",Registros!$B$2:$B$6000,$A4049),0)</f>
        <v>0</v>
      </c>
      <c r="G4049">
        <f>IF(COUNTIFS(Registros!$A$2:$A$6000,"MOV",Registros!$B$2:$B$6000,$A4049)&gt;0,1,0)</f>
        <v>0</v>
      </c>
      <c r="H4049">
        <f>IF($G4049=1,SUMIFS(Registros!$F$2:$F$6000,Registros!$A$2:$A$6000,"MOV",Registros!$B$2:$B$6000,$A4049),0)</f>
        <v>0</v>
      </c>
      <c r="I4049">
        <f>IF(COUNTIFS(Registros!$A$2:$A$6000,"CS",Registros!$B$2:$B$6000,$A4049)&gt;0,1,0)</f>
        <v>1</v>
      </c>
      <c r="J4049">
        <f>IF($I4049=1,SUMIFS(Registros!$I$2:$I$6000,Registros!$A$2:$A$6000,"CS",Registros!$B$2:$B$6000,$A4049),0)</f>
        <v>26</v>
      </c>
      <c r="K4049">
        <f>IF(COUNTIFS(Winback!$K$2:$K$300,$A4049)&gt;0,1,0)</f>
        <v>0</v>
      </c>
      <c r="L4049">
        <f>IF(AND($K4049=1,LEFT($A4049,3)="WB-"),SUMIFS(Winback!$D$2:$D$300,Winback!$K$2:$K$300,$A4049),0)</f>
        <v>0</v>
      </c>
      <c r="M4049">
        <f>IF(OR($E4049=1,$G4049=1,SUMIFS(Registros!$J$2:$J$6000,Registros!$B$2:$B$6000,$A4049)&gt;0),1,0)</f>
        <v>1</v>
      </c>
      <c r="N4049">
        <f>IF($J4049&gt;0,1,IF(COUNTIFS(Registros!$A$2:$A$6000,"CS",Registros!$B$2:$B$6000,$A4049,Registros!$K$2:$K$6000,"&lt;&gt;")&gt;0,1,0))</f>
        <v>1</v>
      </c>
      <c r="O4049" t="str">
        <f t="shared" si="315"/>
        <v>CONVERGENTE</v>
      </c>
      <c r="P4049" t="str">
        <f t="shared" si="316"/>
        <v>Upgrade / más líneas</v>
      </c>
      <c r="Q4049">
        <f t="shared" si="317"/>
        <v>0</v>
      </c>
      <c r="R4049" t="str">
        <f>IFERROR(VLOOKUP($A4049,Registros!$B$2:$G$6000,6,0),IFERROR(INDEX(Winback!$C$2:$C$300,MATCH($A4049,Winback!$K$2:$K$300,0)),""))</f>
        <v>Keisy Vargas</v>
      </c>
      <c r="S4049" t="str">
        <f t="shared" si="318"/>
        <v>+CS</v>
      </c>
      <c r="T4049">
        <f t="shared" si="319"/>
        <v>1</v>
      </c>
    </row>
    <row r="4050" spans="1:20" x14ac:dyDescent="0.35">
      <c r="A4050" t="s">
        <v>19863</v>
      </c>
      <c r="B4050" t="s">
        <v>19864</v>
      </c>
      <c r="C4050" t="s">
        <v>19865</v>
      </c>
      <c r="D4050" t="s">
        <v>19866</v>
      </c>
      <c r="E4050">
        <f>IF(COUNTIFS(Registros!$A$2:$A$6000,"NP",Registros!$B$2:$B$6000,$A4050)&gt;0,1,0)</f>
        <v>0</v>
      </c>
      <c r="F4050">
        <f>IF($E4050=1,SUMIFS(Registros!$F$2:$F$6000,Registros!$A$2:$A$6000,"NP",Registros!$B$2:$B$6000,$A4050),0)</f>
        <v>0</v>
      </c>
      <c r="G4050">
        <f>IF(COUNTIFS(Registros!$A$2:$A$6000,"MOV",Registros!$B$2:$B$6000,$A4050)&gt;0,1,0)</f>
        <v>0</v>
      </c>
      <c r="H4050">
        <f>IF($G4050=1,SUMIFS(Registros!$F$2:$F$6000,Registros!$A$2:$A$6000,"MOV",Registros!$B$2:$B$6000,$A4050),0)</f>
        <v>0</v>
      </c>
      <c r="I4050">
        <f>IF(COUNTIFS(Registros!$A$2:$A$6000,"CS",Registros!$B$2:$B$6000,$A4050)&gt;0,1,0)</f>
        <v>1</v>
      </c>
      <c r="J4050">
        <f>IF($I4050=1,SUMIFS(Registros!$I$2:$I$6000,Registros!$A$2:$A$6000,"CS",Registros!$B$2:$B$6000,$A4050),0)</f>
        <v>54</v>
      </c>
      <c r="K4050">
        <f>IF(COUNTIFS(Winback!$K$2:$K$300,$A4050)&gt;0,1,0)</f>
        <v>0</v>
      </c>
      <c r="L4050">
        <f>IF(AND($K4050=1,LEFT($A4050,3)="WB-"),SUMIFS(Winback!$D$2:$D$300,Winback!$K$2:$K$300,$A4050),0)</f>
        <v>0</v>
      </c>
      <c r="M4050">
        <f>IF(OR($E4050=1,$G4050=1,SUMIFS(Registros!$J$2:$J$6000,Registros!$B$2:$B$6000,$A4050)&gt;0),1,0)</f>
        <v>1</v>
      </c>
      <c r="N4050">
        <f>IF($J4050&gt;0,1,IF(COUNTIFS(Registros!$A$2:$A$6000,"CS",Registros!$B$2:$B$6000,$A4050,Registros!$K$2:$K$6000,"&lt;&gt;")&gt;0,1,0))</f>
        <v>1</v>
      </c>
      <c r="O4050" t="str">
        <f t="shared" si="315"/>
        <v>CONVERGENTE</v>
      </c>
      <c r="P4050" t="str">
        <f t="shared" si="316"/>
        <v>Upgrade / más líneas</v>
      </c>
      <c r="Q4050">
        <f t="shared" si="317"/>
        <v>0</v>
      </c>
      <c r="R4050" t="str">
        <f>IFERROR(VLOOKUP($A4050,Registros!$B$2:$G$6000,6,0),IFERROR(INDEX(Winback!$C$2:$C$300,MATCH($A4050,Winback!$K$2:$K$300,0)),""))</f>
        <v>Solanye Acuña</v>
      </c>
      <c r="S4050" t="str">
        <f t="shared" si="318"/>
        <v>+CS</v>
      </c>
      <c r="T4050">
        <f t="shared" si="319"/>
        <v>1</v>
      </c>
    </row>
    <row r="4051" spans="1:20" x14ac:dyDescent="0.35">
      <c r="A4051" t="s">
        <v>19867</v>
      </c>
      <c r="B4051" t="s">
        <v>19136</v>
      </c>
      <c r="C4051" t="s">
        <v>19868</v>
      </c>
      <c r="D4051" t="s">
        <v>19869</v>
      </c>
      <c r="E4051">
        <f>IF(COUNTIFS(Registros!$A$2:$A$6000,"NP",Registros!$B$2:$B$6000,$A4051)&gt;0,1,0)</f>
        <v>0</v>
      </c>
      <c r="F4051">
        <f>IF($E4051=1,SUMIFS(Registros!$F$2:$F$6000,Registros!$A$2:$A$6000,"NP",Registros!$B$2:$B$6000,$A4051),0)</f>
        <v>0</v>
      </c>
      <c r="G4051">
        <f>IF(COUNTIFS(Registros!$A$2:$A$6000,"MOV",Registros!$B$2:$B$6000,$A4051)&gt;0,1,0)</f>
        <v>0</v>
      </c>
      <c r="H4051">
        <f>IF($G4051=1,SUMIFS(Registros!$F$2:$F$6000,Registros!$A$2:$A$6000,"MOV",Registros!$B$2:$B$6000,$A4051),0)</f>
        <v>0</v>
      </c>
      <c r="I4051">
        <f>IF(COUNTIFS(Registros!$A$2:$A$6000,"CS",Registros!$B$2:$B$6000,$A4051)&gt;0,1,0)</f>
        <v>1</v>
      </c>
      <c r="J4051">
        <f>IF($I4051=1,SUMIFS(Registros!$I$2:$I$6000,Registros!$A$2:$A$6000,"CS",Registros!$B$2:$B$6000,$A4051),0)</f>
        <v>46</v>
      </c>
      <c r="K4051">
        <f>IF(COUNTIFS(Winback!$K$2:$K$300,$A4051)&gt;0,1,0)</f>
        <v>0</v>
      </c>
      <c r="L4051">
        <f>IF(AND($K4051=1,LEFT($A4051,3)="WB-"),SUMIFS(Winback!$D$2:$D$300,Winback!$K$2:$K$300,$A4051),0)</f>
        <v>0</v>
      </c>
      <c r="M4051">
        <f>IF(OR($E4051=1,$G4051=1,SUMIFS(Registros!$J$2:$J$6000,Registros!$B$2:$B$6000,$A4051)&gt;0),1,0)</f>
        <v>1</v>
      </c>
      <c r="N4051">
        <f>IF($J4051&gt;0,1,IF(COUNTIFS(Registros!$A$2:$A$6000,"CS",Registros!$B$2:$B$6000,$A4051,Registros!$K$2:$K$6000,"&lt;&gt;")&gt;0,1,0))</f>
        <v>1</v>
      </c>
      <c r="O4051" t="str">
        <f t="shared" si="315"/>
        <v>CONVERGENTE</v>
      </c>
      <c r="P4051" t="str">
        <f t="shared" si="316"/>
        <v>Upgrade / más líneas</v>
      </c>
      <c r="Q4051">
        <f t="shared" si="317"/>
        <v>0</v>
      </c>
      <c r="R4051" t="str">
        <f>IFERROR(VLOOKUP($A4051,Registros!$B$2:$G$6000,6,0),IFERROR(INDEX(Winback!$C$2:$C$300,MATCH($A4051,Winback!$K$2:$K$300,0)),""))</f>
        <v>Lizeth Milena Gonzalez</v>
      </c>
      <c r="S4051" t="str">
        <f t="shared" si="318"/>
        <v>+CS</v>
      </c>
      <c r="T4051">
        <f t="shared" si="319"/>
        <v>1</v>
      </c>
    </row>
    <row r="4052" spans="1:20" x14ac:dyDescent="0.35">
      <c r="A4052" t="s">
        <v>19871</v>
      </c>
      <c r="B4052" t="s">
        <v>19872</v>
      </c>
      <c r="C4052" t="s">
        <v>19873</v>
      </c>
      <c r="D4052" t="s">
        <v>19874</v>
      </c>
      <c r="E4052">
        <f>IF(COUNTIFS(Registros!$A$2:$A$6000,"NP",Registros!$B$2:$B$6000,$A4052)&gt;0,1,0)</f>
        <v>0</v>
      </c>
      <c r="F4052">
        <f>IF($E4052=1,SUMIFS(Registros!$F$2:$F$6000,Registros!$A$2:$A$6000,"NP",Registros!$B$2:$B$6000,$A4052),0)</f>
        <v>0</v>
      </c>
      <c r="G4052">
        <f>IF(COUNTIFS(Registros!$A$2:$A$6000,"MOV",Registros!$B$2:$B$6000,$A4052)&gt;0,1,0)</f>
        <v>0</v>
      </c>
      <c r="H4052">
        <f>IF($G4052=1,SUMIFS(Registros!$F$2:$F$6000,Registros!$A$2:$A$6000,"MOV",Registros!$B$2:$B$6000,$A4052),0)</f>
        <v>0</v>
      </c>
      <c r="I4052">
        <f>IF(COUNTIFS(Registros!$A$2:$A$6000,"CS",Registros!$B$2:$B$6000,$A4052)&gt;0,1,0)</f>
        <v>1</v>
      </c>
      <c r="J4052">
        <f>IF($I4052=1,SUMIFS(Registros!$I$2:$I$6000,Registros!$A$2:$A$6000,"CS",Registros!$B$2:$B$6000,$A4052),0)</f>
        <v>41</v>
      </c>
      <c r="K4052">
        <f>IF(COUNTIFS(Winback!$K$2:$K$300,$A4052)&gt;0,1,0)</f>
        <v>0</v>
      </c>
      <c r="L4052">
        <f>IF(AND($K4052=1,LEFT($A4052,3)="WB-"),SUMIFS(Winback!$D$2:$D$300,Winback!$K$2:$K$300,$A4052),0)</f>
        <v>0</v>
      </c>
      <c r="M4052">
        <f>IF(OR($E4052=1,$G4052=1,SUMIFS(Registros!$J$2:$J$6000,Registros!$B$2:$B$6000,$A4052)&gt;0),1,0)</f>
        <v>1</v>
      </c>
      <c r="N4052">
        <f>IF($J4052&gt;0,1,IF(COUNTIFS(Registros!$A$2:$A$6000,"CS",Registros!$B$2:$B$6000,$A4052,Registros!$K$2:$K$6000,"&lt;&gt;")&gt;0,1,0))</f>
        <v>1</v>
      </c>
      <c r="O4052" t="str">
        <f t="shared" si="315"/>
        <v>CONVERGENTE</v>
      </c>
      <c r="P4052" t="str">
        <f t="shared" si="316"/>
        <v>Upgrade / más líneas</v>
      </c>
      <c r="Q4052">
        <f t="shared" si="317"/>
        <v>0</v>
      </c>
      <c r="R4052" t="str">
        <f>IFERROR(VLOOKUP($A4052,Registros!$B$2:$G$6000,6,0),IFERROR(INDEX(Winback!$C$2:$C$300,MATCH($A4052,Winback!$K$2:$K$300,0)),""))</f>
        <v>Maria Fernanda Rivas</v>
      </c>
      <c r="S4052" t="str">
        <f t="shared" si="318"/>
        <v>+CS</v>
      </c>
      <c r="T4052">
        <f t="shared" si="319"/>
        <v>1</v>
      </c>
    </row>
    <row r="4053" spans="1:20" x14ac:dyDescent="0.35">
      <c r="A4053" t="s">
        <v>19876</v>
      </c>
      <c r="B4053" t="s">
        <v>19877</v>
      </c>
      <c r="C4053" t="s">
        <v>19878</v>
      </c>
      <c r="D4053" t="s">
        <v>19879</v>
      </c>
      <c r="E4053">
        <f>IF(COUNTIFS(Registros!$A$2:$A$6000,"NP",Registros!$B$2:$B$6000,$A4053)&gt;0,1,0)</f>
        <v>0</v>
      </c>
      <c r="F4053">
        <f>IF($E4053=1,SUMIFS(Registros!$F$2:$F$6000,Registros!$A$2:$A$6000,"NP",Registros!$B$2:$B$6000,$A4053),0)</f>
        <v>0</v>
      </c>
      <c r="G4053">
        <f>IF(COUNTIFS(Registros!$A$2:$A$6000,"MOV",Registros!$B$2:$B$6000,$A4053)&gt;0,1,0)</f>
        <v>0</v>
      </c>
      <c r="H4053">
        <f>IF($G4053=1,SUMIFS(Registros!$F$2:$F$6000,Registros!$A$2:$A$6000,"MOV",Registros!$B$2:$B$6000,$A4053),0)</f>
        <v>0</v>
      </c>
      <c r="I4053">
        <f>IF(COUNTIFS(Registros!$A$2:$A$6000,"CS",Registros!$B$2:$B$6000,$A4053)&gt;0,1,0)</f>
        <v>1</v>
      </c>
      <c r="J4053">
        <f>IF($I4053=1,SUMIFS(Registros!$I$2:$I$6000,Registros!$A$2:$A$6000,"CS",Registros!$B$2:$B$6000,$A4053),0)</f>
        <v>22</v>
      </c>
      <c r="K4053">
        <f>IF(COUNTIFS(Winback!$K$2:$K$300,$A4053)&gt;0,1,0)</f>
        <v>0</v>
      </c>
      <c r="L4053">
        <f>IF(AND($K4053=1,LEFT($A4053,3)="WB-"),SUMIFS(Winback!$D$2:$D$300,Winback!$K$2:$K$300,$A4053),0)</f>
        <v>0</v>
      </c>
      <c r="M4053">
        <f>IF(OR($E4053=1,$G4053=1,SUMIFS(Registros!$J$2:$J$6000,Registros!$B$2:$B$6000,$A4053)&gt;0),1,0)</f>
        <v>1</v>
      </c>
      <c r="N4053">
        <f>IF($J4053&gt;0,1,IF(COUNTIFS(Registros!$A$2:$A$6000,"CS",Registros!$B$2:$B$6000,$A4053,Registros!$K$2:$K$6000,"&lt;&gt;")&gt;0,1,0))</f>
        <v>1</v>
      </c>
      <c r="O4053" t="str">
        <f t="shared" si="315"/>
        <v>CONVERGENTE</v>
      </c>
      <c r="P4053" t="str">
        <f t="shared" si="316"/>
        <v>Upgrade / más líneas</v>
      </c>
      <c r="Q4053">
        <f t="shared" si="317"/>
        <v>0</v>
      </c>
      <c r="R4053" t="str">
        <f>IFERROR(VLOOKUP($A4053,Registros!$B$2:$G$6000,6,0),IFERROR(INDEX(Winback!$C$2:$C$300,MATCH($A4053,Winback!$K$2:$K$300,0)),""))</f>
        <v>Yarelis Tulloch</v>
      </c>
      <c r="S4053" t="str">
        <f t="shared" si="318"/>
        <v>+CS</v>
      </c>
      <c r="T4053">
        <f t="shared" si="319"/>
        <v>1</v>
      </c>
    </row>
    <row r="4054" spans="1:20" x14ac:dyDescent="0.35">
      <c r="A4054" t="s">
        <v>19881</v>
      </c>
      <c r="B4054" t="s">
        <v>19882</v>
      </c>
      <c r="C4054" t="s">
        <v>19883</v>
      </c>
      <c r="D4054" t="s">
        <v>19884</v>
      </c>
      <c r="E4054">
        <f>IF(COUNTIFS(Registros!$A$2:$A$6000,"NP",Registros!$B$2:$B$6000,$A4054)&gt;0,1,0)</f>
        <v>0</v>
      </c>
      <c r="F4054">
        <f>IF($E4054=1,SUMIFS(Registros!$F$2:$F$6000,Registros!$A$2:$A$6000,"NP",Registros!$B$2:$B$6000,$A4054),0)</f>
        <v>0</v>
      </c>
      <c r="G4054">
        <f>IF(COUNTIFS(Registros!$A$2:$A$6000,"MOV",Registros!$B$2:$B$6000,$A4054)&gt;0,1,0)</f>
        <v>0</v>
      </c>
      <c r="H4054">
        <f>IF($G4054=1,SUMIFS(Registros!$F$2:$F$6000,Registros!$A$2:$A$6000,"MOV",Registros!$B$2:$B$6000,$A4054),0)</f>
        <v>0</v>
      </c>
      <c r="I4054">
        <f>IF(COUNTIFS(Registros!$A$2:$A$6000,"CS",Registros!$B$2:$B$6000,$A4054)&gt;0,1,0)</f>
        <v>1</v>
      </c>
      <c r="J4054">
        <f>IF($I4054=1,SUMIFS(Registros!$I$2:$I$6000,Registros!$A$2:$A$6000,"CS",Registros!$B$2:$B$6000,$A4054),0)</f>
        <v>48</v>
      </c>
      <c r="K4054">
        <f>IF(COUNTIFS(Winback!$K$2:$K$300,$A4054)&gt;0,1,0)</f>
        <v>0</v>
      </c>
      <c r="L4054">
        <f>IF(AND($K4054=1,LEFT($A4054,3)="WB-"),SUMIFS(Winback!$D$2:$D$300,Winback!$K$2:$K$300,$A4054),0)</f>
        <v>0</v>
      </c>
      <c r="M4054">
        <f>IF(OR($E4054=1,$G4054=1,SUMIFS(Registros!$J$2:$J$6000,Registros!$B$2:$B$6000,$A4054)&gt;0),1,0)</f>
        <v>1</v>
      </c>
      <c r="N4054">
        <f>IF($J4054&gt;0,1,IF(COUNTIFS(Registros!$A$2:$A$6000,"CS",Registros!$B$2:$B$6000,$A4054,Registros!$K$2:$K$6000,"&lt;&gt;")&gt;0,1,0))</f>
        <v>1</v>
      </c>
      <c r="O4054" t="str">
        <f t="shared" si="315"/>
        <v>CONVERGENTE</v>
      </c>
      <c r="P4054" t="str">
        <f t="shared" si="316"/>
        <v>Upgrade / más líneas</v>
      </c>
      <c r="Q4054">
        <f t="shared" si="317"/>
        <v>0</v>
      </c>
      <c r="R4054" t="str">
        <f>IFERROR(VLOOKUP($A4054,Registros!$B$2:$G$6000,6,0),IFERROR(INDEX(Winback!$C$2:$C$300,MATCH($A4054,Winback!$K$2:$K$300,0)),""))</f>
        <v>Abril Aparicio</v>
      </c>
      <c r="S4054" t="str">
        <f t="shared" si="318"/>
        <v>+CS</v>
      </c>
      <c r="T4054">
        <f t="shared" si="319"/>
        <v>1</v>
      </c>
    </row>
    <row r="4055" spans="1:20" x14ac:dyDescent="0.35">
      <c r="A4055" t="s">
        <v>19886</v>
      </c>
      <c r="B4055" t="s">
        <v>19887</v>
      </c>
      <c r="C4055" t="s">
        <v>19888</v>
      </c>
      <c r="D4055" t="s">
        <v>19889</v>
      </c>
      <c r="E4055">
        <f>IF(COUNTIFS(Registros!$A$2:$A$6000,"NP",Registros!$B$2:$B$6000,$A4055)&gt;0,1,0)</f>
        <v>0</v>
      </c>
      <c r="F4055">
        <f>IF($E4055=1,SUMIFS(Registros!$F$2:$F$6000,Registros!$A$2:$A$6000,"NP",Registros!$B$2:$B$6000,$A4055),0)</f>
        <v>0</v>
      </c>
      <c r="G4055">
        <f>IF(COUNTIFS(Registros!$A$2:$A$6000,"MOV",Registros!$B$2:$B$6000,$A4055)&gt;0,1,0)</f>
        <v>0</v>
      </c>
      <c r="H4055">
        <f>IF($G4055=1,SUMIFS(Registros!$F$2:$F$6000,Registros!$A$2:$A$6000,"MOV",Registros!$B$2:$B$6000,$A4055),0)</f>
        <v>0</v>
      </c>
      <c r="I4055">
        <f>IF(COUNTIFS(Registros!$A$2:$A$6000,"CS",Registros!$B$2:$B$6000,$A4055)&gt;0,1,0)</f>
        <v>1</v>
      </c>
      <c r="J4055">
        <f>IF($I4055=1,SUMIFS(Registros!$I$2:$I$6000,Registros!$A$2:$A$6000,"CS",Registros!$B$2:$B$6000,$A4055),0)</f>
        <v>38</v>
      </c>
      <c r="K4055">
        <f>IF(COUNTIFS(Winback!$K$2:$K$300,$A4055)&gt;0,1,0)</f>
        <v>0</v>
      </c>
      <c r="L4055">
        <f>IF(AND($K4055=1,LEFT($A4055,3)="WB-"),SUMIFS(Winback!$D$2:$D$300,Winback!$K$2:$K$300,$A4055),0)</f>
        <v>0</v>
      </c>
      <c r="M4055">
        <f>IF(OR($E4055=1,$G4055=1,SUMIFS(Registros!$J$2:$J$6000,Registros!$B$2:$B$6000,$A4055)&gt;0),1,0)</f>
        <v>1</v>
      </c>
      <c r="N4055">
        <f>IF($J4055&gt;0,1,IF(COUNTIFS(Registros!$A$2:$A$6000,"CS",Registros!$B$2:$B$6000,$A4055,Registros!$K$2:$K$6000,"&lt;&gt;")&gt;0,1,0))</f>
        <v>1</v>
      </c>
      <c r="O4055" t="str">
        <f t="shared" si="315"/>
        <v>CONVERGENTE</v>
      </c>
      <c r="P4055" t="str">
        <f t="shared" si="316"/>
        <v>Upgrade / más líneas</v>
      </c>
      <c r="Q4055">
        <f t="shared" si="317"/>
        <v>0</v>
      </c>
      <c r="R4055" t="str">
        <f>IFERROR(VLOOKUP($A4055,Registros!$B$2:$G$6000,6,0),IFERROR(INDEX(Winback!$C$2:$C$300,MATCH($A4055,Winback!$K$2:$K$300,0)),""))</f>
        <v>Yariela Galarce</v>
      </c>
      <c r="S4055" t="str">
        <f t="shared" si="318"/>
        <v>+CS</v>
      </c>
      <c r="T4055">
        <f t="shared" si="319"/>
        <v>1</v>
      </c>
    </row>
    <row r="4056" spans="1:20" x14ac:dyDescent="0.35">
      <c r="A4056" t="s">
        <v>19891</v>
      </c>
      <c r="B4056" t="s">
        <v>19892</v>
      </c>
      <c r="C4056" t="s">
        <v>19893</v>
      </c>
      <c r="D4056" t="s">
        <v>19894</v>
      </c>
      <c r="E4056">
        <f>IF(COUNTIFS(Registros!$A$2:$A$6000,"NP",Registros!$B$2:$B$6000,$A4056)&gt;0,1,0)</f>
        <v>0</v>
      </c>
      <c r="F4056">
        <f>IF($E4056=1,SUMIFS(Registros!$F$2:$F$6000,Registros!$A$2:$A$6000,"NP",Registros!$B$2:$B$6000,$A4056),0)</f>
        <v>0</v>
      </c>
      <c r="G4056">
        <f>IF(COUNTIFS(Registros!$A$2:$A$6000,"MOV",Registros!$B$2:$B$6000,$A4056)&gt;0,1,0)</f>
        <v>0</v>
      </c>
      <c r="H4056">
        <f>IF($G4056=1,SUMIFS(Registros!$F$2:$F$6000,Registros!$A$2:$A$6000,"MOV",Registros!$B$2:$B$6000,$A4056),0)</f>
        <v>0</v>
      </c>
      <c r="I4056">
        <f>IF(COUNTIFS(Registros!$A$2:$A$6000,"CS",Registros!$B$2:$B$6000,$A4056)&gt;0,1,0)</f>
        <v>1</v>
      </c>
      <c r="J4056">
        <f>IF($I4056=1,SUMIFS(Registros!$I$2:$I$6000,Registros!$A$2:$A$6000,"CS",Registros!$B$2:$B$6000,$A4056),0)</f>
        <v>39</v>
      </c>
      <c r="K4056">
        <f>IF(COUNTIFS(Winback!$K$2:$K$300,$A4056)&gt;0,1,0)</f>
        <v>0</v>
      </c>
      <c r="L4056">
        <f>IF(AND($K4056=1,LEFT($A4056,3)="WB-"),SUMIFS(Winback!$D$2:$D$300,Winback!$K$2:$K$300,$A4056),0)</f>
        <v>0</v>
      </c>
      <c r="M4056">
        <f>IF(OR($E4056=1,$G4056=1,SUMIFS(Registros!$J$2:$J$6000,Registros!$B$2:$B$6000,$A4056)&gt;0),1,0)</f>
        <v>1</v>
      </c>
      <c r="N4056">
        <f>IF($J4056&gt;0,1,IF(COUNTIFS(Registros!$A$2:$A$6000,"CS",Registros!$B$2:$B$6000,$A4056,Registros!$K$2:$K$6000,"&lt;&gt;")&gt;0,1,0))</f>
        <v>1</v>
      </c>
      <c r="O4056" t="str">
        <f t="shared" si="315"/>
        <v>CONVERGENTE</v>
      </c>
      <c r="P4056" t="str">
        <f t="shared" si="316"/>
        <v>Upgrade / más líneas</v>
      </c>
      <c r="Q4056">
        <f t="shared" si="317"/>
        <v>0</v>
      </c>
      <c r="R4056" t="str">
        <f>IFERROR(VLOOKUP($A4056,Registros!$B$2:$G$6000,6,0),IFERROR(INDEX(Winback!$C$2:$C$300,MATCH($A4056,Winback!$K$2:$K$300,0)),""))</f>
        <v>Nailyn Martinez Johnson</v>
      </c>
      <c r="S4056" t="str">
        <f t="shared" si="318"/>
        <v>+CS</v>
      </c>
      <c r="T4056">
        <f t="shared" si="319"/>
        <v>1</v>
      </c>
    </row>
    <row r="4057" spans="1:20" x14ac:dyDescent="0.35">
      <c r="A4057" t="s">
        <v>19896</v>
      </c>
      <c r="B4057" t="s">
        <v>19897</v>
      </c>
      <c r="C4057" t="s">
        <v>19898</v>
      </c>
      <c r="D4057" t="s">
        <v>19899</v>
      </c>
      <c r="E4057">
        <f>IF(COUNTIFS(Registros!$A$2:$A$6000,"NP",Registros!$B$2:$B$6000,$A4057)&gt;0,1,0)</f>
        <v>0</v>
      </c>
      <c r="F4057">
        <f>IF($E4057=1,SUMIFS(Registros!$F$2:$F$6000,Registros!$A$2:$A$6000,"NP",Registros!$B$2:$B$6000,$A4057),0)</f>
        <v>0</v>
      </c>
      <c r="G4057">
        <f>IF(COUNTIFS(Registros!$A$2:$A$6000,"MOV",Registros!$B$2:$B$6000,$A4057)&gt;0,1,0)</f>
        <v>0</v>
      </c>
      <c r="H4057">
        <f>IF($G4057=1,SUMIFS(Registros!$F$2:$F$6000,Registros!$A$2:$A$6000,"MOV",Registros!$B$2:$B$6000,$A4057),0)</f>
        <v>0</v>
      </c>
      <c r="I4057">
        <f>IF(COUNTIFS(Registros!$A$2:$A$6000,"CS",Registros!$B$2:$B$6000,$A4057)&gt;0,1,0)</f>
        <v>1</v>
      </c>
      <c r="J4057">
        <f>IF($I4057=1,SUMIFS(Registros!$I$2:$I$6000,Registros!$A$2:$A$6000,"CS",Registros!$B$2:$B$6000,$A4057),0)</f>
        <v>34</v>
      </c>
      <c r="K4057">
        <f>IF(COUNTIFS(Winback!$K$2:$K$300,$A4057)&gt;0,1,0)</f>
        <v>0</v>
      </c>
      <c r="L4057">
        <f>IF(AND($K4057=1,LEFT($A4057,3)="WB-"),SUMIFS(Winback!$D$2:$D$300,Winback!$K$2:$K$300,$A4057),0)</f>
        <v>0</v>
      </c>
      <c r="M4057">
        <f>IF(OR($E4057=1,$G4057=1,SUMIFS(Registros!$J$2:$J$6000,Registros!$B$2:$B$6000,$A4057)&gt;0),1,0)</f>
        <v>1</v>
      </c>
      <c r="N4057">
        <f>IF($J4057&gt;0,1,IF(COUNTIFS(Registros!$A$2:$A$6000,"CS",Registros!$B$2:$B$6000,$A4057,Registros!$K$2:$K$6000,"&lt;&gt;")&gt;0,1,0))</f>
        <v>1</v>
      </c>
      <c r="O4057" t="str">
        <f t="shared" si="315"/>
        <v>CONVERGENTE</v>
      </c>
      <c r="P4057" t="str">
        <f t="shared" si="316"/>
        <v>Upgrade / más líneas</v>
      </c>
      <c r="Q4057">
        <f t="shared" si="317"/>
        <v>0</v>
      </c>
      <c r="R4057" t="str">
        <f>IFERROR(VLOOKUP($A4057,Registros!$B$2:$G$6000,6,0),IFERROR(INDEX(Winback!$C$2:$C$300,MATCH($A4057,Winback!$K$2:$K$300,0)),""))</f>
        <v>iongy Gordon Ward</v>
      </c>
      <c r="S4057" t="str">
        <f t="shared" si="318"/>
        <v>+CS</v>
      </c>
      <c r="T4057">
        <f t="shared" si="319"/>
        <v>1</v>
      </c>
    </row>
    <row r="4058" spans="1:20" x14ac:dyDescent="0.35">
      <c r="A4058" t="s">
        <v>19901</v>
      </c>
      <c r="B4058" t="s">
        <v>19902</v>
      </c>
      <c r="C4058" t="s">
        <v>19903</v>
      </c>
      <c r="D4058" t="s">
        <v>19904</v>
      </c>
      <c r="E4058">
        <f>IF(COUNTIFS(Registros!$A$2:$A$6000,"NP",Registros!$B$2:$B$6000,$A4058)&gt;0,1,0)</f>
        <v>0</v>
      </c>
      <c r="F4058">
        <f>IF($E4058=1,SUMIFS(Registros!$F$2:$F$6000,Registros!$A$2:$A$6000,"NP",Registros!$B$2:$B$6000,$A4058),0)</f>
        <v>0</v>
      </c>
      <c r="G4058">
        <f>IF(COUNTIFS(Registros!$A$2:$A$6000,"MOV",Registros!$B$2:$B$6000,$A4058)&gt;0,1,0)</f>
        <v>0</v>
      </c>
      <c r="H4058">
        <f>IF($G4058=1,SUMIFS(Registros!$F$2:$F$6000,Registros!$A$2:$A$6000,"MOV",Registros!$B$2:$B$6000,$A4058),0)</f>
        <v>0</v>
      </c>
      <c r="I4058">
        <f>IF(COUNTIFS(Registros!$A$2:$A$6000,"CS",Registros!$B$2:$B$6000,$A4058)&gt;0,1,0)</f>
        <v>1</v>
      </c>
      <c r="J4058">
        <f>IF($I4058=1,SUMIFS(Registros!$I$2:$I$6000,Registros!$A$2:$A$6000,"CS",Registros!$B$2:$B$6000,$A4058),0)</f>
        <v>45</v>
      </c>
      <c r="K4058">
        <f>IF(COUNTIFS(Winback!$K$2:$K$300,$A4058)&gt;0,1,0)</f>
        <v>0</v>
      </c>
      <c r="L4058">
        <f>IF(AND($K4058=1,LEFT($A4058,3)="WB-"),SUMIFS(Winback!$D$2:$D$300,Winback!$K$2:$K$300,$A4058),0)</f>
        <v>0</v>
      </c>
      <c r="M4058">
        <f>IF(OR($E4058=1,$G4058=1,SUMIFS(Registros!$J$2:$J$6000,Registros!$B$2:$B$6000,$A4058)&gt;0),1,0)</f>
        <v>1</v>
      </c>
      <c r="N4058">
        <f>IF($J4058&gt;0,1,IF(COUNTIFS(Registros!$A$2:$A$6000,"CS",Registros!$B$2:$B$6000,$A4058,Registros!$K$2:$K$6000,"&lt;&gt;")&gt;0,1,0))</f>
        <v>1</v>
      </c>
      <c r="O4058" t="str">
        <f t="shared" si="315"/>
        <v>CONVERGENTE</v>
      </c>
      <c r="P4058" t="str">
        <f t="shared" si="316"/>
        <v>Upgrade / más líneas</v>
      </c>
      <c r="Q4058">
        <f t="shared" si="317"/>
        <v>0</v>
      </c>
      <c r="R4058" t="str">
        <f>IFERROR(VLOOKUP($A4058,Registros!$B$2:$G$6000,6,0),IFERROR(INDEX(Winback!$C$2:$C$300,MATCH($A4058,Winback!$K$2:$K$300,0)),""))</f>
        <v>Karla Mc Intryre</v>
      </c>
      <c r="S4058" t="str">
        <f t="shared" si="318"/>
        <v>+CS</v>
      </c>
      <c r="T4058">
        <f t="shared" si="319"/>
        <v>1</v>
      </c>
    </row>
    <row r="4059" spans="1:20" x14ac:dyDescent="0.35">
      <c r="A4059" t="s">
        <v>19906</v>
      </c>
      <c r="B4059" t="s">
        <v>19907</v>
      </c>
      <c r="C4059" t="s">
        <v>19908</v>
      </c>
      <c r="D4059" t="s">
        <v>19909</v>
      </c>
      <c r="E4059">
        <f>IF(COUNTIFS(Registros!$A$2:$A$6000,"NP",Registros!$B$2:$B$6000,$A4059)&gt;0,1,0)</f>
        <v>0</v>
      </c>
      <c r="F4059">
        <f>IF($E4059=1,SUMIFS(Registros!$F$2:$F$6000,Registros!$A$2:$A$6000,"NP",Registros!$B$2:$B$6000,$A4059),0)</f>
        <v>0</v>
      </c>
      <c r="G4059">
        <f>IF(COUNTIFS(Registros!$A$2:$A$6000,"MOV",Registros!$B$2:$B$6000,$A4059)&gt;0,1,0)</f>
        <v>0</v>
      </c>
      <c r="H4059">
        <f>IF($G4059=1,SUMIFS(Registros!$F$2:$F$6000,Registros!$A$2:$A$6000,"MOV",Registros!$B$2:$B$6000,$A4059),0)</f>
        <v>0</v>
      </c>
      <c r="I4059">
        <f>IF(COUNTIFS(Registros!$A$2:$A$6000,"CS",Registros!$B$2:$B$6000,$A4059)&gt;0,1,0)</f>
        <v>1</v>
      </c>
      <c r="J4059">
        <f>IF($I4059=1,SUMIFS(Registros!$I$2:$I$6000,Registros!$A$2:$A$6000,"CS",Registros!$B$2:$B$6000,$A4059),0)</f>
        <v>28</v>
      </c>
      <c r="K4059">
        <f>IF(COUNTIFS(Winback!$K$2:$K$300,$A4059)&gt;0,1,0)</f>
        <v>0</v>
      </c>
      <c r="L4059">
        <f>IF(AND($K4059=1,LEFT($A4059,3)="WB-"),SUMIFS(Winback!$D$2:$D$300,Winback!$K$2:$K$300,$A4059),0)</f>
        <v>0</v>
      </c>
      <c r="M4059">
        <f>IF(OR($E4059=1,$G4059=1,SUMIFS(Registros!$J$2:$J$6000,Registros!$B$2:$B$6000,$A4059)&gt;0),1,0)</f>
        <v>1</v>
      </c>
      <c r="N4059">
        <f>IF($J4059&gt;0,1,IF(COUNTIFS(Registros!$A$2:$A$6000,"CS",Registros!$B$2:$B$6000,$A4059,Registros!$K$2:$K$6000,"&lt;&gt;")&gt;0,1,0))</f>
        <v>1</v>
      </c>
      <c r="O4059" t="str">
        <f t="shared" si="315"/>
        <v>CONVERGENTE</v>
      </c>
      <c r="P4059" t="str">
        <f t="shared" si="316"/>
        <v>Upgrade / más líneas</v>
      </c>
      <c r="Q4059">
        <f t="shared" si="317"/>
        <v>0</v>
      </c>
      <c r="R4059" t="str">
        <f>IFERROR(VLOOKUP($A4059,Registros!$B$2:$G$6000,6,0),IFERROR(INDEX(Winback!$C$2:$C$300,MATCH($A4059,Winback!$K$2:$K$300,0)),""))</f>
        <v>Solanye Acuña</v>
      </c>
      <c r="S4059" t="str">
        <f t="shared" si="318"/>
        <v>+CS</v>
      </c>
      <c r="T4059">
        <f t="shared" si="319"/>
        <v>1</v>
      </c>
    </row>
    <row r="4060" spans="1:20" x14ac:dyDescent="0.35">
      <c r="A4060" t="s">
        <v>19911</v>
      </c>
      <c r="B4060" t="s">
        <v>19912</v>
      </c>
      <c r="C4060" t="s">
        <v>19913</v>
      </c>
      <c r="D4060" t="s">
        <v>19914</v>
      </c>
      <c r="E4060">
        <f>IF(COUNTIFS(Registros!$A$2:$A$6000,"NP",Registros!$B$2:$B$6000,$A4060)&gt;0,1,0)</f>
        <v>0</v>
      </c>
      <c r="F4060">
        <f>IF($E4060=1,SUMIFS(Registros!$F$2:$F$6000,Registros!$A$2:$A$6000,"NP",Registros!$B$2:$B$6000,$A4060),0)</f>
        <v>0</v>
      </c>
      <c r="G4060">
        <f>IF(COUNTIFS(Registros!$A$2:$A$6000,"MOV",Registros!$B$2:$B$6000,$A4060)&gt;0,1,0)</f>
        <v>0</v>
      </c>
      <c r="H4060">
        <f>IF($G4060=1,SUMIFS(Registros!$F$2:$F$6000,Registros!$A$2:$A$6000,"MOV",Registros!$B$2:$B$6000,$A4060),0)</f>
        <v>0</v>
      </c>
      <c r="I4060">
        <f>IF(COUNTIFS(Registros!$A$2:$A$6000,"CS",Registros!$B$2:$B$6000,$A4060)&gt;0,1,0)</f>
        <v>1</v>
      </c>
      <c r="J4060">
        <f>IF($I4060=1,SUMIFS(Registros!$I$2:$I$6000,Registros!$A$2:$A$6000,"CS",Registros!$B$2:$B$6000,$A4060),0)</f>
        <v>0</v>
      </c>
      <c r="K4060">
        <f>IF(COUNTIFS(Winback!$K$2:$K$300,$A4060)&gt;0,1,0)</f>
        <v>0</v>
      </c>
      <c r="L4060">
        <f>IF(AND($K4060=1,LEFT($A4060,3)="WB-"),SUMIFS(Winback!$D$2:$D$300,Winback!$K$2:$K$300,$A4060),0)</f>
        <v>0</v>
      </c>
      <c r="M4060">
        <f>IF(OR($E4060=1,$G4060=1,SUMIFS(Registros!$J$2:$J$6000,Registros!$B$2:$B$6000,$A4060)&gt;0),1,0)</f>
        <v>1</v>
      </c>
      <c r="N4060">
        <f>IF($J4060&gt;0,1,IF(COUNTIFS(Registros!$A$2:$A$6000,"CS",Registros!$B$2:$B$6000,$A4060,Registros!$K$2:$K$6000,"&lt;&gt;")&gt;0,1,0))</f>
        <v>0</v>
      </c>
      <c r="O4060" t="str">
        <f t="shared" si="315"/>
        <v>SOLO MÓVIL</v>
      </c>
      <c r="P4060" t="str">
        <f t="shared" si="316"/>
        <v>Ofrecer fijo + internet (FLBBTV)</v>
      </c>
      <c r="Q4060">
        <f t="shared" si="317"/>
        <v>0</v>
      </c>
      <c r="R4060" t="str">
        <f>IFERROR(VLOOKUP($A4060,Registros!$B$2:$G$6000,6,0),IFERROR(INDEX(Winback!$C$2:$C$300,MATCH($A4060,Winback!$K$2:$K$300,0)),""))</f>
        <v>Michelle Zambrano</v>
      </c>
      <c r="S4060" t="str">
        <f t="shared" si="318"/>
        <v>+CS</v>
      </c>
      <c r="T4060">
        <f t="shared" si="319"/>
        <v>1</v>
      </c>
    </row>
    <row r="4061" spans="1:20" x14ac:dyDescent="0.35">
      <c r="A4061" t="s">
        <v>19916</v>
      </c>
      <c r="B4061" t="s">
        <v>19917</v>
      </c>
      <c r="C4061" t="s">
        <v>19918</v>
      </c>
      <c r="D4061" t="s">
        <v>19919</v>
      </c>
      <c r="E4061">
        <f>IF(COUNTIFS(Registros!$A$2:$A$6000,"NP",Registros!$B$2:$B$6000,$A4061)&gt;0,1,0)</f>
        <v>0</v>
      </c>
      <c r="F4061">
        <f>IF($E4061=1,SUMIFS(Registros!$F$2:$F$6000,Registros!$A$2:$A$6000,"NP",Registros!$B$2:$B$6000,$A4061),0)</f>
        <v>0</v>
      </c>
      <c r="G4061">
        <f>IF(COUNTIFS(Registros!$A$2:$A$6000,"MOV",Registros!$B$2:$B$6000,$A4061)&gt;0,1,0)</f>
        <v>0</v>
      </c>
      <c r="H4061">
        <f>IF($G4061=1,SUMIFS(Registros!$F$2:$F$6000,Registros!$A$2:$A$6000,"MOV",Registros!$B$2:$B$6000,$A4061),0)</f>
        <v>0</v>
      </c>
      <c r="I4061">
        <f>IF(COUNTIFS(Registros!$A$2:$A$6000,"CS",Registros!$B$2:$B$6000,$A4061)&gt;0,1,0)</f>
        <v>1</v>
      </c>
      <c r="J4061">
        <f>IF($I4061=1,SUMIFS(Registros!$I$2:$I$6000,Registros!$A$2:$A$6000,"CS",Registros!$B$2:$B$6000,$A4061),0)</f>
        <v>44</v>
      </c>
      <c r="K4061">
        <f>IF(COUNTIFS(Winback!$K$2:$K$300,$A4061)&gt;0,1,0)</f>
        <v>0</v>
      </c>
      <c r="L4061">
        <f>IF(AND($K4061=1,LEFT($A4061,3)="WB-"),SUMIFS(Winback!$D$2:$D$300,Winback!$K$2:$K$300,$A4061),0)</f>
        <v>0</v>
      </c>
      <c r="M4061">
        <f>IF(OR($E4061=1,$G4061=1,SUMIFS(Registros!$J$2:$J$6000,Registros!$B$2:$B$6000,$A4061)&gt;0),1,0)</f>
        <v>1</v>
      </c>
      <c r="N4061">
        <f>IF($J4061&gt;0,1,IF(COUNTIFS(Registros!$A$2:$A$6000,"CS",Registros!$B$2:$B$6000,$A4061,Registros!$K$2:$K$6000,"&lt;&gt;")&gt;0,1,0))</f>
        <v>1</v>
      </c>
      <c r="O4061" t="str">
        <f t="shared" si="315"/>
        <v>CONVERGENTE</v>
      </c>
      <c r="P4061" t="str">
        <f t="shared" si="316"/>
        <v>Upgrade / más líneas</v>
      </c>
      <c r="Q4061">
        <f t="shared" si="317"/>
        <v>0</v>
      </c>
      <c r="R4061" t="str">
        <f>IFERROR(VLOOKUP($A4061,Registros!$B$2:$G$6000,6,0),IFERROR(INDEX(Winback!$C$2:$C$300,MATCH($A4061,Winback!$K$2:$K$300,0)),""))</f>
        <v>Lizeth Milena Gonzalez</v>
      </c>
      <c r="S4061" t="str">
        <f t="shared" si="318"/>
        <v>+CS</v>
      </c>
      <c r="T4061">
        <f t="shared" si="319"/>
        <v>1</v>
      </c>
    </row>
    <row r="4062" spans="1:20" x14ac:dyDescent="0.35">
      <c r="A4062" t="s">
        <v>19921</v>
      </c>
      <c r="B4062" t="s">
        <v>19922</v>
      </c>
      <c r="C4062" t="s">
        <v>19923</v>
      </c>
      <c r="D4062" t="s">
        <v>19924</v>
      </c>
      <c r="E4062">
        <f>IF(COUNTIFS(Registros!$A$2:$A$6000,"NP",Registros!$B$2:$B$6000,$A4062)&gt;0,1,0)</f>
        <v>0</v>
      </c>
      <c r="F4062">
        <f>IF($E4062=1,SUMIFS(Registros!$F$2:$F$6000,Registros!$A$2:$A$6000,"NP",Registros!$B$2:$B$6000,$A4062),0)</f>
        <v>0</v>
      </c>
      <c r="G4062">
        <f>IF(COUNTIFS(Registros!$A$2:$A$6000,"MOV",Registros!$B$2:$B$6000,$A4062)&gt;0,1,0)</f>
        <v>0</v>
      </c>
      <c r="H4062">
        <f>IF($G4062=1,SUMIFS(Registros!$F$2:$F$6000,Registros!$A$2:$A$6000,"MOV",Registros!$B$2:$B$6000,$A4062),0)</f>
        <v>0</v>
      </c>
      <c r="I4062">
        <f>IF(COUNTIFS(Registros!$A$2:$A$6000,"CS",Registros!$B$2:$B$6000,$A4062)&gt;0,1,0)</f>
        <v>1</v>
      </c>
      <c r="J4062">
        <f>IF($I4062=1,SUMIFS(Registros!$I$2:$I$6000,Registros!$A$2:$A$6000,"CS",Registros!$B$2:$B$6000,$A4062),0)</f>
        <v>34</v>
      </c>
      <c r="K4062">
        <f>IF(COUNTIFS(Winback!$K$2:$K$300,$A4062)&gt;0,1,0)</f>
        <v>0</v>
      </c>
      <c r="L4062">
        <f>IF(AND($K4062=1,LEFT($A4062,3)="WB-"),SUMIFS(Winback!$D$2:$D$300,Winback!$K$2:$K$300,$A4062),0)</f>
        <v>0</v>
      </c>
      <c r="M4062">
        <f>IF(OR($E4062=1,$G4062=1,SUMIFS(Registros!$J$2:$J$6000,Registros!$B$2:$B$6000,$A4062)&gt;0),1,0)</f>
        <v>1</v>
      </c>
      <c r="N4062">
        <f>IF($J4062&gt;0,1,IF(COUNTIFS(Registros!$A$2:$A$6000,"CS",Registros!$B$2:$B$6000,$A4062,Registros!$K$2:$K$6000,"&lt;&gt;")&gt;0,1,0))</f>
        <v>1</v>
      </c>
      <c r="O4062" t="str">
        <f t="shared" si="315"/>
        <v>CONVERGENTE</v>
      </c>
      <c r="P4062" t="str">
        <f t="shared" si="316"/>
        <v>Upgrade / más líneas</v>
      </c>
      <c r="Q4062">
        <f t="shared" si="317"/>
        <v>0</v>
      </c>
      <c r="R4062" t="str">
        <f>IFERROR(VLOOKUP($A4062,Registros!$B$2:$G$6000,6,0),IFERROR(INDEX(Winback!$C$2:$C$300,MATCH($A4062,Winback!$K$2:$K$300,0)),""))</f>
        <v>Maria Fernanda Rivas</v>
      </c>
      <c r="S4062" t="str">
        <f t="shared" si="318"/>
        <v>+CS</v>
      </c>
      <c r="T4062">
        <f t="shared" si="319"/>
        <v>1</v>
      </c>
    </row>
    <row r="4063" spans="1:20" x14ac:dyDescent="0.35">
      <c r="A4063" t="s">
        <v>19926</v>
      </c>
      <c r="B4063" t="s">
        <v>19927</v>
      </c>
      <c r="C4063" t="s">
        <v>19928</v>
      </c>
      <c r="D4063" t="s">
        <v>19929</v>
      </c>
      <c r="E4063">
        <f>IF(COUNTIFS(Registros!$A$2:$A$6000,"NP",Registros!$B$2:$B$6000,$A4063)&gt;0,1,0)</f>
        <v>0</v>
      </c>
      <c r="F4063">
        <f>IF($E4063=1,SUMIFS(Registros!$F$2:$F$6000,Registros!$A$2:$A$6000,"NP",Registros!$B$2:$B$6000,$A4063),0)</f>
        <v>0</v>
      </c>
      <c r="G4063">
        <f>IF(COUNTIFS(Registros!$A$2:$A$6000,"MOV",Registros!$B$2:$B$6000,$A4063)&gt;0,1,0)</f>
        <v>0</v>
      </c>
      <c r="H4063">
        <f>IF($G4063=1,SUMIFS(Registros!$F$2:$F$6000,Registros!$A$2:$A$6000,"MOV",Registros!$B$2:$B$6000,$A4063),0)</f>
        <v>0</v>
      </c>
      <c r="I4063">
        <f>IF(COUNTIFS(Registros!$A$2:$A$6000,"CS",Registros!$B$2:$B$6000,$A4063)&gt;0,1,0)</f>
        <v>1</v>
      </c>
      <c r="J4063">
        <f>IF($I4063=1,SUMIFS(Registros!$I$2:$I$6000,Registros!$A$2:$A$6000,"CS",Registros!$B$2:$B$6000,$A4063),0)</f>
        <v>39</v>
      </c>
      <c r="K4063">
        <f>IF(COUNTIFS(Winback!$K$2:$K$300,$A4063)&gt;0,1,0)</f>
        <v>0</v>
      </c>
      <c r="L4063">
        <f>IF(AND($K4063=1,LEFT($A4063,3)="WB-"),SUMIFS(Winback!$D$2:$D$300,Winback!$K$2:$K$300,$A4063),0)</f>
        <v>0</v>
      </c>
      <c r="M4063">
        <f>IF(OR($E4063=1,$G4063=1,SUMIFS(Registros!$J$2:$J$6000,Registros!$B$2:$B$6000,$A4063)&gt;0),1,0)</f>
        <v>1</v>
      </c>
      <c r="N4063">
        <f>IF($J4063&gt;0,1,IF(COUNTIFS(Registros!$A$2:$A$6000,"CS",Registros!$B$2:$B$6000,$A4063,Registros!$K$2:$K$6000,"&lt;&gt;")&gt;0,1,0))</f>
        <v>1</v>
      </c>
      <c r="O4063" t="str">
        <f t="shared" si="315"/>
        <v>CONVERGENTE</v>
      </c>
      <c r="P4063" t="str">
        <f t="shared" si="316"/>
        <v>Upgrade / más líneas</v>
      </c>
      <c r="Q4063">
        <f t="shared" si="317"/>
        <v>0</v>
      </c>
      <c r="R4063" t="str">
        <f>IFERROR(VLOOKUP($A4063,Registros!$B$2:$G$6000,6,0),IFERROR(INDEX(Winback!$C$2:$C$300,MATCH($A4063,Winback!$K$2:$K$300,0)),""))</f>
        <v>Yarelis Tulloch</v>
      </c>
      <c r="S4063" t="str">
        <f t="shared" si="318"/>
        <v>+CS</v>
      </c>
      <c r="T4063">
        <f t="shared" si="319"/>
        <v>1</v>
      </c>
    </row>
    <row r="4064" spans="1:20" x14ac:dyDescent="0.35">
      <c r="A4064" t="s">
        <v>19931</v>
      </c>
      <c r="B4064" t="s">
        <v>19932</v>
      </c>
      <c r="C4064" t="s">
        <v>19933</v>
      </c>
      <c r="D4064" t="s">
        <v>19934</v>
      </c>
      <c r="E4064">
        <f>IF(COUNTIFS(Registros!$A$2:$A$6000,"NP",Registros!$B$2:$B$6000,$A4064)&gt;0,1,0)</f>
        <v>0</v>
      </c>
      <c r="F4064">
        <f>IF($E4064=1,SUMIFS(Registros!$F$2:$F$6000,Registros!$A$2:$A$6000,"NP",Registros!$B$2:$B$6000,$A4064),0)</f>
        <v>0</v>
      </c>
      <c r="G4064">
        <f>IF(COUNTIFS(Registros!$A$2:$A$6000,"MOV",Registros!$B$2:$B$6000,$A4064)&gt;0,1,0)</f>
        <v>0</v>
      </c>
      <c r="H4064">
        <f>IF($G4064=1,SUMIFS(Registros!$F$2:$F$6000,Registros!$A$2:$A$6000,"MOV",Registros!$B$2:$B$6000,$A4064),0)</f>
        <v>0</v>
      </c>
      <c r="I4064">
        <f>IF(COUNTIFS(Registros!$A$2:$A$6000,"CS",Registros!$B$2:$B$6000,$A4064)&gt;0,1,0)</f>
        <v>1</v>
      </c>
      <c r="J4064">
        <f>IF($I4064=1,SUMIFS(Registros!$I$2:$I$6000,Registros!$A$2:$A$6000,"CS",Registros!$B$2:$B$6000,$A4064),0)</f>
        <v>32</v>
      </c>
      <c r="K4064">
        <f>IF(COUNTIFS(Winback!$K$2:$K$300,$A4064)&gt;0,1,0)</f>
        <v>0</v>
      </c>
      <c r="L4064">
        <f>IF(AND($K4064=1,LEFT($A4064,3)="WB-"),SUMIFS(Winback!$D$2:$D$300,Winback!$K$2:$K$300,$A4064),0)</f>
        <v>0</v>
      </c>
      <c r="M4064">
        <f>IF(OR($E4064=1,$G4064=1,SUMIFS(Registros!$J$2:$J$6000,Registros!$B$2:$B$6000,$A4064)&gt;0),1,0)</f>
        <v>1</v>
      </c>
      <c r="N4064">
        <f>IF($J4064&gt;0,1,IF(COUNTIFS(Registros!$A$2:$A$6000,"CS",Registros!$B$2:$B$6000,$A4064,Registros!$K$2:$K$6000,"&lt;&gt;")&gt;0,1,0))</f>
        <v>1</v>
      </c>
      <c r="O4064" t="str">
        <f t="shared" si="315"/>
        <v>CONVERGENTE</v>
      </c>
      <c r="P4064" t="str">
        <f t="shared" si="316"/>
        <v>Upgrade / más líneas</v>
      </c>
      <c r="Q4064">
        <f t="shared" si="317"/>
        <v>0</v>
      </c>
      <c r="R4064" t="str">
        <f>IFERROR(VLOOKUP($A4064,Registros!$B$2:$G$6000,6,0),IFERROR(INDEX(Winback!$C$2:$C$300,MATCH($A4064,Winback!$K$2:$K$300,0)),""))</f>
        <v>Abril Aparicio</v>
      </c>
      <c r="S4064" t="str">
        <f t="shared" si="318"/>
        <v>+CS</v>
      </c>
      <c r="T4064">
        <f t="shared" si="319"/>
        <v>1</v>
      </c>
    </row>
    <row r="4065" spans="1:20" x14ac:dyDescent="0.35">
      <c r="A4065" t="s">
        <v>19936</v>
      </c>
      <c r="B4065" t="s">
        <v>19937</v>
      </c>
      <c r="C4065" t="s">
        <v>19938</v>
      </c>
      <c r="D4065" t="s">
        <v>19939</v>
      </c>
      <c r="E4065">
        <f>IF(COUNTIFS(Registros!$A$2:$A$6000,"NP",Registros!$B$2:$B$6000,$A4065)&gt;0,1,0)</f>
        <v>0</v>
      </c>
      <c r="F4065">
        <f>IF($E4065=1,SUMIFS(Registros!$F$2:$F$6000,Registros!$A$2:$A$6000,"NP",Registros!$B$2:$B$6000,$A4065),0)</f>
        <v>0</v>
      </c>
      <c r="G4065">
        <f>IF(COUNTIFS(Registros!$A$2:$A$6000,"MOV",Registros!$B$2:$B$6000,$A4065)&gt;0,1,0)</f>
        <v>0</v>
      </c>
      <c r="H4065">
        <f>IF($G4065=1,SUMIFS(Registros!$F$2:$F$6000,Registros!$A$2:$A$6000,"MOV",Registros!$B$2:$B$6000,$A4065),0)</f>
        <v>0</v>
      </c>
      <c r="I4065">
        <f>IF(COUNTIFS(Registros!$A$2:$A$6000,"CS",Registros!$B$2:$B$6000,$A4065)&gt;0,1,0)</f>
        <v>1</v>
      </c>
      <c r="J4065">
        <f>IF($I4065=1,SUMIFS(Registros!$I$2:$I$6000,Registros!$A$2:$A$6000,"CS",Registros!$B$2:$B$6000,$A4065),0)</f>
        <v>54</v>
      </c>
      <c r="K4065">
        <f>IF(COUNTIFS(Winback!$K$2:$K$300,$A4065)&gt;0,1,0)</f>
        <v>0</v>
      </c>
      <c r="L4065">
        <f>IF(AND($K4065=1,LEFT($A4065,3)="WB-"),SUMIFS(Winback!$D$2:$D$300,Winback!$K$2:$K$300,$A4065),0)</f>
        <v>0</v>
      </c>
      <c r="M4065">
        <f>IF(OR($E4065=1,$G4065=1,SUMIFS(Registros!$J$2:$J$6000,Registros!$B$2:$B$6000,$A4065)&gt;0),1,0)</f>
        <v>1</v>
      </c>
      <c r="N4065">
        <f>IF($J4065&gt;0,1,IF(COUNTIFS(Registros!$A$2:$A$6000,"CS",Registros!$B$2:$B$6000,$A4065,Registros!$K$2:$K$6000,"&lt;&gt;")&gt;0,1,0))</f>
        <v>1</v>
      </c>
      <c r="O4065" t="str">
        <f t="shared" si="315"/>
        <v>CONVERGENTE</v>
      </c>
      <c r="P4065" t="str">
        <f t="shared" si="316"/>
        <v>Upgrade / más líneas</v>
      </c>
      <c r="Q4065">
        <f t="shared" si="317"/>
        <v>0</v>
      </c>
      <c r="R4065" t="str">
        <f>IFERROR(VLOOKUP($A4065,Registros!$B$2:$G$6000,6,0),IFERROR(INDEX(Winback!$C$2:$C$300,MATCH($A4065,Winback!$K$2:$K$300,0)),""))</f>
        <v>Yariela Galarce</v>
      </c>
      <c r="S4065" t="str">
        <f t="shared" si="318"/>
        <v>+CS</v>
      </c>
      <c r="T4065">
        <f t="shared" si="319"/>
        <v>1</v>
      </c>
    </row>
    <row r="4066" spans="1:20" x14ac:dyDescent="0.35">
      <c r="A4066" t="s">
        <v>19941</v>
      </c>
      <c r="B4066" t="s">
        <v>19942</v>
      </c>
      <c r="C4066" t="s">
        <v>19943</v>
      </c>
      <c r="D4066" t="s">
        <v>19944</v>
      </c>
      <c r="E4066">
        <f>IF(COUNTIFS(Registros!$A$2:$A$6000,"NP",Registros!$B$2:$B$6000,$A4066)&gt;0,1,0)</f>
        <v>0</v>
      </c>
      <c r="F4066">
        <f>IF($E4066=1,SUMIFS(Registros!$F$2:$F$6000,Registros!$A$2:$A$6000,"NP",Registros!$B$2:$B$6000,$A4066),0)</f>
        <v>0</v>
      </c>
      <c r="G4066">
        <f>IF(COUNTIFS(Registros!$A$2:$A$6000,"MOV",Registros!$B$2:$B$6000,$A4066)&gt;0,1,0)</f>
        <v>0</v>
      </c>
      <c r="H4066">
        <f>IF($G4066=1,SUMIFS(Registros!$F$2:$F$6000,Registros!$A$2:$A$6000,"MOV",Registros!$B$2:$B$6000,$A4066),0)</f>
        <v>0</v>
      </c>
      <c r="I4066">
        <f>IF(COUNTIFS(Registros!$A$2:$A$6000,"CS",Registros!$B$2:$B$6000,$A4066)&gt;0,1,0)</f>
        <v>1</v>
      </c>
      <c r="J4066">
        <f>IF($I4066=1,SUMIFS(Registros!$I$2:$I$6000,Registros!$A$2:$A$6000,"CS",Registros!$B$2:$B$6000,$A4066),0)</f>
        <v>48</v>
      </c>
      <c r="K4066">
        <f>IF(COUNTIFS(Winback!$K$2:$K$300,$A4066)&gt;0,1,0)</f>
        <v>0</v>
      </c>
      <c r="L4066">
        <f>IF(AND($K4066=1,LEFT($A4066,3)="WB-"),SUMIFS(Winback!$D$2:$D$300,Winback!$K$2:$K$300,$A4066),0)</f>
        <v>0</v>
      </c>
      <c r="M4066">
        <f>IF(OR($E4066=1,$G4066=1,SUMIFS(Registros!$J$2:$J$6000,Registros!$B$2:$B$6000,$A4066)&gt;0),1,0)</f>
        <v>1</v>
      </c>
      <c r="N4066">
        <f>IF($J4066&gt;0,1,IF(COUNTIFS(Registros!$A$2:$A$6000,"CS",Registros!$B$2:$B$6000,$A4066,Registros!$K$2:$K$6000,"&lt;&gt;")&gt;0,1,0))</f>
        <v>1</v>
      </c>
      <c r="O4066" t="str">
        <f t="shared" si="315"/>
        <v>CONVERGENTE</v>
      </c>
      <c r="P4066" t="str">
        <f t="shared" si="316"/>
        <v>Upgrade / más líneas</v>
      </c>
      <c r="Q4066">
        <f t="shared" si="317"/>
        <v>0</v>
      </c>
      <c r="R4066" t="str">
        <f>IFERROR(VLOOKUP($A4066,Registros!$B$2:$G$6000,6,0),IFERROR(INDEX(Winback!$C$2:$C$300,MATCH($A4066,Winback!$K$2:$K$300,0)),""))</f>
        <v>Nailyn Martinez Johnson</v>
      </c>
      <c r="S4066" t="str">
        <f t="shared" si="318"/>
        <v>+CS</v>
      </c>
      <c r="T4066">
        <f t="shared" si="319"/>
        <v>1</v>
      </c>
    </row>
    <row r="4067" spans="1:20" x14ac:dyDescent="0.35">
      <c r="A4067" t="s">
        <v>19946</v>
      </c>
      <c r="B4067" t="s">
        <v>19947</v>
      </c>
      <c r="C4067" t="s">
        <v>19948</v>
      </c>
      <c r="D4067" t="s">
        <v>19949</v>
      </c>
      <c r="E4067">
        <f>IF(COUNTIFS(Registros!$A$2:$A$6000,"NP",Registros!$B$2:$B$6000,$A4067)&gt;0,1,0)</f>
        <v>0</v>
      </c>
      <c r="F4067">
        <f>IF($E4067=1,SUMIFS(Registros!$F$2:$F$6000,Registros!$A$2:$A$6000,"NP",Registros!$B$2:$B$6000,$A4067),0)</f>
        <v>0</v>
      </c>
      <c r="G4067">
        <f>IF(COUNTIFS(Registros!$A$2:$A$6000,"MOV",Registros!$B$2:$B$6000,$A4067)&gt;0,1,0)</f>
        <v>0</v>
      </c>
      <c r="H4067">
        <f>IF($G4067=1,SUMIFS(Registros!$F$2:$F$6000,Registros!$A$2:$A$6000,"MOV",Registros!$B$2:$B$6000,$A4067),0)</f>
        <v>0</v>
      </c>
      <c r="I4067">
        <f>IF(COUNTIFS(Registros!$A$2:$A$6000,"CS",Registros!$B$2:$B$6000,$A4067)&gt;0,1,0)</f>
        <v>1</v>
      </c>
      <c r="J4067">
        <f>IF($I4067=1,SUMIFS(Registros!$I$2:$I$6000,Registros!$A$2:$A$6000,"CS",Registros!$B$2:$B$6000,$A4067),0)</f>
        <v>43</v>
      </c>
      <c r="K4067">
        <f>IF(COUNTIFS(Winback!$K$2:$K$300,$A4067)&gt;0,1,0)</f>
        <v>0</v>
      </c>
      <c r="L4067">
        <f>IF(AND($K4067=1,LEFT($A4067,3)="WB-"),SUMIFS(Winback!$D$2:$D$300,Winback!$K$2:$K$300,$A4067),0)</f>
        <v>0</v>
      </c>
      <c r="M4067">
        <f>IF(OR($E4067=1,$G4067=1,SUMIFS(Registros!$J$2:$J$6000,Registros!$B$2:$B$6000,$A4067)&gt;0),1,0)</f>
        <v>1</v>
      </c>
      <c r="N4067">
        <f>IF($J4067&gt;0,1,IF(COUNTIFS(Registros!$A$2:$A$6000,"CS",Registros!$B$2:$B$6000,$A4067,Registros!$K$2:$K$6000,"&lt;&gt;")&gt;0,1,0))</f>
        <v>1</v>
      </c>
      <c r="O4067" t="str">
        <f t="shared" si="315"/>
        <v>CONVERGENTE</v>
      </c>
      <c r="P4067" t="str">
        <f t="shared" si="316"/>
        <v>Upgrade / más líneas</v>
      </c>
      <c r="Q4067">
        <f t="shared" si="317"/>
        <v>0</v>
      </c>
      <c r="R4067" t="str">
        <f>IFERROR(VLOOKUP($A4067,Registros!$B$2:$G$6000,6,0),IFERROR(INDEX(Winback!$C$2:$C$300,MATCH($A4067,Winback!$K$2:$K$300,0)),""))</f>
        <v>iongy Gordon Ward</v>
      </c>
      <c r="S4067" t="str">
        <f t="shared" si="318"/>
        <v>+CS</v>
      </c>
      <c r="T4067">
        <f t="shared" si="319"/>
        <v>1</v>
      </c>
    </row>
    <row r="4068" spans="1:20" x14ac:dyDescent="0.35">
      <c r="A4068" t="s">
        <v>19951</v>
      </c>
      <c r="B4068" t="s">
        <v>19952</v>
      </c>
      <c r="C4068" t="s">
        <v>19953</v>
      </c>
      <c r="D4068" t="s">
        <v>19954</v>
      </c>
      <c r="E4068">
        <f>IF(COUNTIFS(Registros!$A$2:$A$6000,"NP",Registros!$B$2:$B$6000,$A4068)&gt;0,1,0)</f>
        <v>0</v>
      </c>
      <c r="F4068">
        <f>IF($E4068=1,SUMIFS(Registros!$F$2:$F$6000,Registros!$A$2:$A$6000,"NP",Registros!$B$2:$B$6000,$A4068),0)</f>
        <v>0</v>
      </c>
      <c r="G4068">
        <f>IF(COUNTIFS(Registros!$A$2:$A$6000,"MOV",Registros!$B$2:$B$6000,$A4068)&gt;0,1,0)</f>
        <v>0</v>
      </c>
      <c r="H4068">
        <f>IF($G4068=1,SUMIFS(Registros!$F$2:$F$6000,Registros!$A$2:$A$6000,"MOV",Registros!$B$2:$B$6000,$A4068),0)</f>
        <v>0</v>
      </c>
      <c r="I4068">
        <f>IF(COUNTIFS(Registros!$A$2:$A$6000,"CS",Registros!$B$2:$B$6000,$A4068)&gt;0,1,0)</f>
        <v>1</v>
      </c>
      <c r="J4068">
        <f>IF($I4068=1,SUMIFS(Registros!$I$2:$I$6000,Registros!$A$2:$A$6000,"CS",Registros!$B$2:$B$6000,$A4068),0)</f>
        <v>28</v>
      </c>
      <c r="K4068">
        <f>IF(COUNTIFS(Winback!$K$2:$K$300,$A4068)&gt;0,1,0)</f>
        <v>0</v>
      </c>
      <c r="L4068">
        <f>IF(AND($K4068=1,LEFT($A4068,3)="WB-"),SUMIFS(Winback!$D$2:$D$300,Winback!$K$2:$K$300,$A4068),0)</f>
        <v>0</v>
      </c>
      <c r="M4068">
        <f>IF(OR($E4068=1,$G4068=1,SUMIFS(Registros!$J$2:$J$6000,Registros!$B$2:$B$6000,$A4068)&gt;0),1,0)</f>
        <v>1</v>
      </c>
      <c r="N4068">
        <f>IF($J4068&gt;0,1,IF(COUNTIFS(Registros!$A$2:$A$6000,"CS",Registros!$B$2:$B$6000,$A4068,Registros!$K$2:$K$6000,"&lt;&gt;")&gt;0,1,0))</f>
        <v>1</v>
      </c>
      <c r="O4068" t="str">
        <f t="shared" si="315"/>
        <v>CONVERGENTE</v>
      </c>
      <c r="P4068" t="str">
        <f t="shared" si="316"/>
        <v>Upgrade / más líneas</v>
      </c>
      <c r="Q4068">
        <f t="shared" si="317"/>
        <v>0</v>
      </c>
      <c r="R4068" t="str">
        <f>IFERROR(VLOOKUP($A4068,Registros!$B$2:$G$6000,6,0),IFERROR(INDEX(Winback!$C$2:$C$300,MATCH($A4068,Winback!$K$2:$K$300,0)),""))</f>
        <v>Keisy Vargas</v>
      </c>
      <c r="S4068" t="str">
        <f t="shared" si="318"/>
        <v>+CS</v>
      </c>
      <c r="T4068">
        <f t="shared" si="319"/>
        <v>1</v>
      </c>
    </row>
    <row r="4069" spans="1:20" x14ac:dyDescent="0.35">
      <c r="A4069" t="s">
        <v>19956</v>
      </c>
      <c r="B4069" t="s">
        <v>19957</v>
      </c>
      <c r="C4069" t="s">
        <v>19958</v>
      </c>
      <c r="D4069" t="s">
        <v>19959</v>
      </c>
      <c r="E4069">
        <f>IF(COUNTIFS(Registros!$A$2:$A$6000,"NP",Registros!$B$2:$B$6000,$A4069)&gt;0,1,0)</f>
        <v>0</v>
      </c>
      <c r="F4069">
        <f>IF($E4069=1,SUMIFS(Registros!$F$2:$F$6000,Registros!$A$2:$A$6000,"NP",Registros!$B$2:$B$6000,$A4069),0)</f>
        <v>0</v>
      </c>
      <c r="G4069">
        <f>IF(COUNTIFS(Registros!$A$2:$A$6000,"MOV",Registros!$B$2:$B$6000,$A4069)&gt;0,1,0)</f>
        <v>0</v>
      </c>
      <c r="H4069">
        <f>IF($G4069=1,SUMIFS(Registros!$F$2:$F$6000,Registros!$A$2:$A$6000,"MOV",Registros!$B$2:$B$6000,$A4069),0)</f>
        <v>0</v>
      </c>
      <c r="I4069">
        <f>IF(COUNTIFS(Registros!$A$2:$A$6000,"CS",Registros!$B$2:$B$6000,$A4069)&gt;0,1,0)</f>
        <v>1</v>
      </c>
      <c r="J4069">
        <f>IF($I4069=1,SUMIFS(Registros!$I$2:$I$6000,Registros!$A$2:$A$6000,"CS",Registros!$B$2:$B$6000,$A4069),0)</f>
        <v>34</v>
      </c>
      <c r="K4069">
        <f>IF(COUNTIFS(Winback!$K$2:$K$300,$A4069)&gt;0,1,0)</f>
        <v>0</v>
      </c>
      <c r="L4069">
        <f>IF(AND($K4069=1,LEFT($A4069,3)="WB-"),SUMIFS(Winback!$D$2:$D$300,Winback!$K$2:$K$300,$A4069),0)</f>
        <v>0</v>
      </c>
      <c r="M4069">
        <f>IF(OR($E4069=1,$G4069=1,SUMIFS(Registros!$J$2:$J$6000,Registros!$B$2:$B$6000,$A4069)&gt;0),1,0)</f>
        <v>1</v>
      </c>
      <c r="N4069">
        <f>IF($J4069&gt;0,1,IF(COUNTIFS(Registros!$A$2:$A$6000,"CS",Registros!$B$2:$B$6000,$A4069,Registros!$K$2:$K$6000,"&lt;&gt;")&gt;0,1,0))</f>
        <v>1</v>
      </c>
      <c r="O4069" t="str">
        <f t="shared" si="315"/>
        <v>CONVERGENTE</v>
      </c>
      <c r="P4069" t="str">
        <f t="shared" si="316"/>
        <v>Upgrade / más líneas</v>
      </c>
      <c r="Q4069">
        <f t="shared" si="317"/>
        <v>0</v>
      </c>
      <c r="R4069" t="str">
        <f>IFERROR(VLOOKUP($A4069,Registros!$B$2:$G$6000,6,0),IFERROR(INDEX(Winback!$C$2:$C$300,MATCH($A4069,Winback!$K$2:$K$300,0)),""))</f>
        <v>Karla Mc Intryre</v>
      </c>
      <c r="S4069" t="str">
        <f t="shared" si="318"/>
        <v>+CS</v>
      </c>
      <c r="T4069">
        <f t="shared" si="319"/>
        <v>1</v>
      </c>
    </row>
    <row r="4070" spans="1:20" x14ac:dyDescent="0.35">
      <c r="A4070" t="s">
        <v>19961</v>
      </c>
      <c r="B4070" t="s">
        <v>19962</v>
      </c>
      <c r="C4070" t="s">
        <v>19963</v>
      </c>
      <c r="D4070" t="s">
        <v>19964</v>
      </c>
      <c r="E4070">
        <f>IF(COUNTIFS(Registros!$A$2:$A$6000,"NP",Registros!$B$2:$B$6000,$A4070)&gt;0,1,0)</f>
        <v>0</v>
      </c>
      <c r="F4070">
        <f>IF($E4070=1,SUMIFS(Registros!$F$2:$F$6000,Registros!$A$2:$A$6000,"NP",Registros!$B$2:$B$6000,$A4070),0)</f>
        <v>0</v>
      </c>
      <c r="G4070">
        <f>IF(COUNTIFS(Registros!$A$2:$A$6000,"MOV",Registros!$B$2:$B$6000,$A4070)&gt;0,1,0)</f>
        <v>0</v>
      </c>
      <c r="H4070">
        <f>IF($G4070=1,SUMIFS(Registros!$F$2:$F$6000,Registros!$A$2:$A$6000,"MOV",Registros!$B$2:$B$6000,$A4070),0)</f>
        <v>0</v>
      </c>
      <c r="I4070">
        <f>IF(COUNTIFS(Registros!$A$2:$A$6000,"CS",Registros!$B$2:$B$6000,$A4070)&gt;0,1,0)</f>
        <v>1</v>
      </c>
      <c r="J4070">
        <f>IF($I4070=1,SUMIFS(Registros!$I$2:$I$6000,Registros!$A$2:$A$6000,"CS",Registros!$B$2:$B$6000,$A4070),0)</f>
        <v>49</v>
      </c>
      <c r="K4070">
        <f>IF(COUNTIFS(Winback!$K$2:$K$300,$A4070)&gt;0,1,0)</f>
        <v>0</v>
      </c>
      <c r="L4070">
        <f>IF(AND($K4070=1,LEFT($A4070,3)="WB-"),SUMIFS(Winback!$D$2:$D$300,Winback!$K$2:$K$300,$A4070),0)</f>
        <v>0</v>
      </c>
      <c r="M4070">
        <f>IF(OR($E4070=1,$G4070=1,SUMIFS(Registros!$J$2:$J$6000,Registros!$B$2:$B$6000,$A4070)&gt;0),1,0)</f>
        <v>1</v>
      </c>
      <c r="N4070">
        <f>IF($J4070&gt;0,1,IF(COUNTIFS(Registros!$A$2:$A$6000,"CS",Registros!$B$2:$B$6000,$A4070,Registros!$K$2:$K$6000,"&lt;&gt;")&gt;0,1,0))</f>
        <v>1</v>
      </c>
      <c r="O4070" t="str">
        <f t="shared" si="315"/>
        <v>CONVERGENTE</v>
      </c>
      <c r="P4070" t="str">
        <f t="shared" si="316"/>
        <v>Upgrade / más líneas</v>
      </c>
      <c r="Q4070">
        <f t="shared" si="317"/>
        <v>0</v>
      </c>
      <c r="R4070" t="str">
        <f>IFERROR(VLOOKUP($A4070,Registros!$B$2:$G$6000,6,0),IFERROR(INDEX(Winback!$C$2:$C$300,MATCH($A4070,Winback!$K$2:$K$300,0)),""))</f>
        <v>Solanye Acuña</v>
      </c>
      <c r="S4070" t="str">
        <f t="shared" si="318"/>
        <v>+CS</v>
      </c>
      <c r="T4070">
        <f t="shared" si="319"/>
        <v>1</v>
      </c>
    </row>
    <row r="4071" spans="1:20" x14ac:dyDescent="0.35">
      <c r="A4071" t="s">
        <v>19966</v>
      </c>
      <c r="B4071" t="s">
        <v>19967</v>
      </c>
      <c r="C4071" t="s">
        <v>19968</v>
      </c>
      <c r="D4071" t="s">
        <v>19969</v>
      </c>
      <c r="E4071">
        <f>IF(COUNTIFS(Registros!$A$2:$A$6000,"NP",Registros!$B$2:$B$6000,$A4071)&gt;0,1,0)</f>
        <v>0</v>
      </c>
      <c r="F4071">
        <f>IF($E4071=1,SUMIFS(Registros!$F$2:$F$6000,Registros!$A$2:$A$6000,"NP",Registros!$B$2:$B$6000,$A4071),0)</f>
        <v>0</v>
      </c>
      <c r="G4071">
        <f>IF(COUNTIFS(Registros!$A$2:$A$6000,"MOV",Registros!$B$2:$B$6000,$A4071)&gt;0,1,0)</f>
        <v>0</v>
      </c>
      <c r="H4071">
        <f>IF($G4071=1,SUMIFS(Registros!$F$2:$F$6000,Registros!$A$2:$A$6000,"MOV",Registros!$B$2:$B$6000,$A4071),0)</f>
        <v>0</v>
      </c>
      <c r="I4071">
        <f>IF(COUNTIFS(Registros!$A$2:$A$6000,"CS",Registros!$B$2:$B$6000,$A4071)&gt;0,1,0)</f>
        <v>1</v>
      </c>
      <c r="J4071">
        <f>IF($I4071=1,SUMIFS(Registros!$I$2:$I$6000,Registros!$A$2:$A$6000,"CS",Registros!$B$2:$B$6000,$A4071),0)</f>
        <v>60</v>
      </c>
      <c r="K4071">
        <f>IF(COUNTIFS(Winback!$K$2:$K$300,$A4071)&gt;0,1,0)</f>
        <v>0</v>
      </c>
      <c r="L4071">
        <f>IF(AND($K4071=1,LEFT($A4071,3)="WB-"),SUMIFS(Winback!$D$2:$D$300,Winback!$K$2:$K$300,$A4071),0)</f>
        <v>0</v>
      </c>
      <c r="M4071">
        <f>IF(OR($E4071=1,$G4071=1,SUMIFS(Registros!$J$2:$J$6000,Registros!$B$2:$B$6000,$A4071)&gt;0),1,0)</f>
        <v>1</v>
      </c>
      <c r="N4071">
        <f>IF($J4071&gt;0,1,IF(COUNTIFS(Registros!$A$2:$A$6000,"CS",Registros!$B$2:$B$6000,$A4071,Registros!$K$2:$K$6000,"&lt;&gt;")&gt;0,1,0))</f>
        <v>1</v>
      </c>
      <c r="O4071" t="str">
        <f t="shared" si="315"/>
        <v>CONVERGENTE</v>
      </c>
      <c r="P4071" t="str">
        <f t="shared" si="316"/>
        <v>Upgrade / más líneas</v>
      </c>
      <c r="Q4071">
        <f t="shared" si="317"/>
        <v>0</v>
      </c>
      <c r="R4071" t="str">
        <f>IFERROR(VLOOKUP($A4071,Registros!$B$2:$G$6000,6,0),IFERROR(INDEX(Winback!$C$2:$C$300,MATCH($A4071,Winback!$K$2:$K$300,0)),""))</f>
        <v>Michelle Zambrano</v>
      </c>
      <c r="S4071" t="str">
        <f t="shared" si="318"/>
        <v>+CS</v>
      </c>
      <c r="T4071">
        <f t="shared" si="319"/>
        <v>1</v>
      </c>
    </row>
    <row r="4072" spans="1:20" x14ac:dyDescent="0.35">
      <c r="A4072" t="s">
        <v>19971</v>
      </c>
      <c r="B4072" t="s">
        <v>19972</v>
      </c>
      <c r="C4072" t="s">
        <v>19973</v>
      </c>
      <c r="D4072" t="s">
        <v>19974</v>
      </c>
      <c r="E4072">
        <f>IF(COUNTIFS(Registros!$A$2:$A$6000,"NP",Registros!$B$2:$B$6000,$A4072)&gt;0,1,0)</f>
        <v>0</v>
      </c>
      <c r="F4072">
        <f>IF($E4072=1,SUMIFS(Registros!$F$2:$F$6000,Registros!$A$2:$A$6000,"NP",Registros!$B$2:$B$6000,$A4072),0)</f>
        <v>0</v>
      </c>
      <c r="G4072">
        <f>IF(COUNTIFS(Registros!$A$2:$A$6000,"MOV",Registros!$B$2:$B$6000,$A4072)&gt;0,1,0)</f>
        <v>0</v>
      </c>
      <c r="H4072">
        <f>IF($G4072=1,SUMIFS(Registros!$F$2:$F$6000,Registros!$A$2:$A$6000,"MOV",Registros!$B$2:$B$6000,$A4072),0)</f>
        <v>0</v>
      </c>
      <c r="I4072">
        <f>IF(COUNTIFS(Registros!$A$2:$A$6000,"CS",Registros!$B$2:$B$6000,$A4072)&gt;0,1,0)</f>
        <v>1</v>
      </c>
      <c r="J4072">
        <f>IF($I4072=1,SUMIFS(Registros!$I$2:$I$6000,Registros!$A$2:$A$6000,"CS",Registros!$B$2:$B$6000,$A4072),0)</f>
        <v>8</v>
      </c>
      <c r="K4072">
        <f>IF(COUNTIFS(Winback!$K$2:$K$300,$A4072)&gt;0,1,0)</f>
        <v>0</v>
      </c>
      <c r="L4072">
        <f>IF(AND($K4072=1,LEFT($A4072,3)="WB-"),SUMIFS(Winback!$D$2:$D$300,Winback!$K$2:$K$300,$A4072),0)</f>
        <v>0</v>
      </c>
      <c r="M4072">
        <f>IF(OR($E4072=1,$G4072=1,SUMIFS(Registros!$J$2:$J$6000,Registros!$B$2:$B$6000,$A4072)&gt;0),1,0)</f>
        <v>1</v>
      </c>
      <c r="N4072">
        <f>IF($J4072&gt;0,1,IF(COUNTIFS(Registros!$A$2:$A$6000,"CS",Registros!$B$2:$B$6000,$A4072,Registros!$K$2:$K$6000,"&lt;&gt;")&gt;0,1,0))</f>
        <v>1</v>
      </c>
      <c r="O4072" t="str">
        <f t="shared" si="315"/>
        <v>CONVERGENTE</v>
      </c>
      <c r="P4072" t="str">
        <f t="shared" si="316"/>
        <v>Upgrade / más líneas</v>
      </c>
      <c r="Q4072">
        <f t="shared" si="317"/>
        <v>0</v>
      </c>
      <c r="R4072" t="str">
        <f>IFERROR(VLOOKUP($A4072,Registros!$B$2:$G$6000,6,0),IFERROR(INDEX(Winback!$C$2:$C$300,MATCH($A4072,Winback!$K$2:$K$300,0)),""))</f>
        <v>Lizeth Milena Gonzalez</v>
      </c>
      <c r="S4072" t="str">
        <f t="shared" si="318"/>
        <v>+CS</v>
      </c>
      <c r="T4072">
        <f t="shared" si="319"/>
        <v>1</v>
      </c>
    </row>
    <row r="4073" spans="1:20" x14ac:dyDescent="0.35">
      <c r="A4073" t="s">
        <v>19976</v>
      </c>
      <c r="B4073" t="s">
        <v>19977</v>
      </c>
      <c r="C4073" t="s">
        <v>19978</v>
      </c>
      <c r="D4073" t="s">
        <v>19979</v>
      </c>
      <c r="E4073">
        <f>IF(COUNTIFS(Registros!$A$2:$A$6000,"NP",Registros!$B$2:$B$6000,$A4073)&gt;0,1,0)</f>
        <v>0</v>
      </c>
      <c r="F4073">
        <f>IF($E4073=1,SUMIFS(Registros!$F$2:$F$6000,Registros!$A$2:$A$6000,"NP",Registros!$B$2:$B$6000,$A4073),0)</f>
        <v>0</v>
      </c>
      <c r="G4073">
        <f>IF(COUNTIFS(Registros!$A$2:$A$6000,"MOV",Registros!$B$2:$B$6000,$A4073)&gt;0,1,0)</f>
        <v>0</v>
      </c>
      <c r="H4073">
        <f>IF($G4073=1,SUMIFS(Registros!$F$2:$F$6000,Registros!$A$2:$A$6000,"MOV",Registros!$B$2:$B$6000,$A4073),0)</f>
        <v>0</v>
      </c>
      <c r="I4073">
        <f>IF(COUNTIFS(Registros!$A$2:$A$6000,"CS",Registros!$B$2:$B$6000,$A4073)&gt;0,1,0)</f>
        <v>1</v>
      </c>
      <c r="J4073">
        <f>IF($I4073=1,SUMIFS(Registros!$I$2:$I$6000,Registros!$A$2:$A$6000,"CS",Registros!$B$2:$B$6000,$A4073),0)</f>
        <v>33</v>
      </c>
      <c r="K4073">
        <f>IF(COUNTIFS(Winback!$K$2:$K$300,$A4073)&gt;0,1,0)</f>
        <v>0</v>
      </c>
      <c r="L4073">
        <f>IF(AND($K4073=1,LEFT($A4073,3)="WB-"),SUMIFS(Winback!$D$2:$D$300,Winback!$K$2:$K$300,$A4073),0)</f>
        <v>0</v>
      </c>
      <c r="M4073">
        <f>IF(OR($E4073=1,$G4073=1,SUMIFS(Registros!$J$2:$J$6000,Registros!$B$2:$B$6000,$A4073)&gt;0),1,0)</f>
        <v>1</v>
      </c>
      <c r="N4073">
        <f>IF($J4073&gt;0,1,IF(COUNTIFS(Registros!$A$2:$A$6000,"CS",Registros!$B$2:$B$6000,$A4073,Registros!$K$2:$K$6000,"&lt;&gt;")&gt;0,1,0))</f>
        <v>1</v>
      </c>
      <c r="O4073" t="str">
        <f t="shared" si="315"/>
        <v>CONVERGENTE</v>
      </c>
      <c r="P4073" t="str">
        <f t="shared" si="316"/>
        <v>Upgrade / más líneas</v>
      </c>
      <c r="Q4073">
        <f t="shared" si="317"/>
        <v>0</v>
      </c>
      <c r="R4073" t="str">
        <f>IFERROR(VLOOKUP($A4073,Registros!$B$2:$G$6000,6,0),IFERROR(INDEX(Winback!$C$2:$C$300,MATCH($A4073,Winback!$K$2:$K$300,0)),""))</f>
        <v>Maria Fernanda Rivas</v>
      </c>
      <c r="S4073" t="str">
        <f t="shared" si="318"/>
        <v>+CS</v>
      </c>
      <c r="T4073">
        <f t="shared" si="319"/>
        <v>1</v>
      </c>
    </row>
    <row r="4074" spans="1:20" x14ac:dyDescent="0.35">
      <c r="A4074" t="s">
        <v>19981</v>
      </c>
      <c r="B4074" t="s">
        <v>19982</v>
      </c>
      <c r="C4074" t="s">
        <v>19983</v>
      </c>
      <c r="D4074" t="s">
        <v>19984</v>
      </c>
      <c r="E4074">
        <f>IF(COUNTIFS(Registros!$A$2:$A$6000,"NP",Registros!$B$2:$B$6000,$A4074)&gt;0,1,0)</f>
        <v>0</v>
      </c>
      <c r="F4074">
        <f>IF($E4074=1,SUMIFS(Registros!$F$2:$F$6000,Registros!$A$2:$A$6000,"NP",Registros!$B$2:$B$6000,$A4074),0)</f>
        <v>0</v>
      </c>
      <c r="G4074">
        <f>IF(COUNTIFS(Registros!$A$2:$A$6000,"MOV",Registros!$B$2:$B$6000,$A4074)&gt;0,1,0)</f>
        <v>0</v>
      </c>
      <c r="H4074">
        <f>IF($G4074=1,SUMIFS(Registros!$F$2:$F$6000,Registros!$A$2:$A$6000,"MOV",Registros!$B$2:$B$6000,$A4074),0)</f>
        <v>0</v>
      </c>
      <c r="I4074">
        <f>IF(COUNTIFS(Registros!$A$2:$A$6000,"CS",Registros!$B$2:$B$6000,$A4074)&gt;0,1,0)</f>
        <v>1</v>
      </c>
      <c r="J4074">
        <f>IF($I4074=1,SUMIFS(Registros!$I$2:$I$6000,Registros!$A$2:$A$6000,"CS",Registros!$B$2:$B$6000,$A4074),0)</f>
        <v>0</v>
      </c>
      <c r="K4074">
        <f>IF(COUNTIFS(Winback!$K$2:$K$300,$A4074)&gt;0,1,0)</f>
        <v>0</v>
      </c>
      <c r="L4074">
        <f>IF(AND($K4074=1,LEFT($A4074,3)="WB-"),SUMIFS(Winback!$D$2:$D$300,Winback!$K$2:$K$300,$A4074),0)</f>
        <v>0</v>
      </c>
      <c r="M4074">
        <f>IF(OR($E4074=1,$G4074=1,SUMIFS(Registros!$J$2:$J$6000,Registros!$B$2:$B$6000,$A4074)&gt;0),1,0)</f>
        <v>1</v>
      </c>
      <c r="N4074">
        <f>IF($J4074&gt;0,1,IF(COUNTIFS(Registros!$A$2:$A$6000,"CS",Registros!$B$2:$B$6000,$A4074,Registros!$K$2:$K$6000,"&lt;&gt;")&gt;0,1,0))</f>
        <v>0</v>
      </c>
      <c r="O4074" t="str">
        <f t="shared" si="315"/>
        <v>SOLO MÓVIL</v>
      </c>
      <c r="P4074" t="str">
        <f t="shared" si="316"/>
        <v>Ofrecer fijo + internet (FLBBTV)</v>
      </c>
      <c r="Q4074">
        <f t="shared" si="317"/>
        <v>0</v>
      </c>
      <c r="R4074" t="str">
        <f>IFERROR(VLOOKUP($A4074,Registros!$B$2:$G$6000,6,0),IFERROR(INDEX(Winback!$C$2:$C$300,MATCH($A4074,Winback!$K$2:$K$300,0)),""))</f>
        <v>Yarelis Tulloch</v>
      </c>
      <c r="S4074" t="str">
        <f t="shared" si="318"/>
        <v>+CS</v>
      </c>
      <c r="T4074">
        <f t="shared" si="319"/>
        <v>1</v>
      </c>
    </row>
    <row r="4075" spans="1:20" x14ac:dyDescent="0.35">
      <c r="A4075" t="s">
        <v>19986</v>
      </c>
      <c r="B4075" t="s">
        <v>19987</v>
      </c>
      <c r="C4075" t="s">
        <v>19988</v>
      </c>
      <c r="D4075" t="s">
        <v>19989</v>
      </c>
      <c r="E4075">
        <f>IF(COUNTIFS(Registros!$A$2:$A$6000,"NP",Registros!$B$2:$B$6000,$A4075)&gt;0,1,0)</f>
        <v>0</v>
      </c>
      <c r="F4075">
        <f>IF($E4075=1,SUMIFS(Registros!$F$2:$F$6000,Registros!$A$2:$A$6000,"NP",Registros!$B$2:$B$6000,$A4075),0)</f>
        <v>0</v>
      </c>
      <c r="G4075">
        <f>IF(COUNTIFS(Registros!$A$2:$A$6000,"MOV",Registros!$B$2:$B$6000,$A4075)&gt;0,1,0)</f>
        <v>0</v>
      </c>
      <c r="H4075">
        <f>IF($G4075=1,SUMIFS(Registros!$F$2:$F$6000,Registros!$A$2:$A$6000,"MOV",Registros!$B$2:$B$6000,$A4075),0)</f>
        <v>0</v>
      </c>
      <c r="I4075">
        <f>IF(COUNTIFS(Registros!$A$2:$A$6000,"CS",Registros!$B$2:$B$6000,$A4075)&gt;0,1,0)</f>
        <v>1</v>
      </c>
      <c r="J4075">
        <f>IF($I4075=1,SUMIFS(Registros!$I$2:$I$6000,Registros!$A$2:$A$6000,"CS",Registros!$B$2:$B$6000,$A4075),0)</f>
        <v>47</v>
      </c>
      <c r="K4075">
        <f>IF(COUNTIFS(Winback!$K$2:$K$300,$A4075)&gt;0,1,0)</f>
        <v>0</v>
      </c>
      <c r="L4075">
        <f>IF(AND($K4075=1,LEFT($A4075,3)="WB-"),SUMIFS(Winback!$D$2:$D$300,Winback!$K$2:$K$300,$A4075),0)</f>
        <v>0</v>
      </c>
      <c r="M4075">
        <f>IF(OR($E4075=1,$G4075=1,SUMIFS(Registros!$J$2:$J$6000,Registros!$B$2:$B$6000,$A4075)&gt;0),1,0)</f>
        <v>1</v>
      </c>
      <c r="N4075">
        <f>IF($J4075&gt;0,1,IF(COUNTIFS(Registros!$A$2:$A$6000,"CS",Registros!$B$2:$B$6000,$A4075,Registros!$K$2:$K$6000,"&lt;&gt;")&gt;0,1,0))</f>
        <v>1</v>
      </c>
      <c r="O4075" t="str">
        <f t="shared" si="315"/>
        <v>CONVERGENTE</v>
      </c>
      <c r="P4075" t="str">
        <f t="shared" si="316"/>
        <v>Upgrade / más líneas</v>
      </c>
      <c r="Q4075">
        <f t="shared" si="317"/>
        <v>0</v>
      </c>
      <c r="R4075" t="str">
        <f>IFERROR(VLOOKUP($A4075,Registros!$B$2:$G$6000,6,0),IFERROR(INDEX(Winback!$C$2:$C$300,MATCH($A4075,Winback!$K$2:$K$300,0)),""))</f>
        <v>Abril Aparicio</v>
      </c>
      <c r="S4075" t="str">
        <f t="shared" si="318"/>
        <v>+CS</v>
      </c>
      <c r="T4075">
        <f t="shared" si="319"/>
        <v>1</v>
      </c>
    </row>
    <row r="4076" spans="1:20" x14ac:dyDescent="0.35">
      <c r="A4076" t="s">
        <v>19991</v>
      </c>
      <c r="B4076" t="s">
        <v>19992</v>
      </c>
      <c r="C4076" t="s">
        <v>19993</v>
      </c>
      <c r="D4076" t="s">
        <v>19994</v>
      </c>
      <c r="E4076">
        <f>IF(COUNTIFS(Registros!$A$2:$A$6000,"NP",Registros!$B$2:$B$6000,$A4076)&gt;0,1,0)</f>
        <v>0</v>
      </c>
      <c r="F4076">
        <f>IF($E4076=1,SUMIFS(Registros!$F$2:$F$6000,Registros!$A$2:$A$6000,"NP",Registros!$B$2:$B$6000,$A4076),0)</f>
        <v>0</v>
      </c>
      <c r="G4076">
        <f>IF(COUNTIFS(Registros!$A$2:$A$6000,"MOV",Registros!$B$2:$B$6000,$A4076)&gt;0,1,0)</f>
        <v>0</v>
      </c>
      <c r="H4076">
        <f>IF($G4076=1,SUMIFS(Registros!$F$2:$F$6000,Registros!$A$2:$A$6000,"MOV",Registros!$B$2:$B$6000,$A4076),0)</f>
        <v>0</v>
      </c>
      <c r="I4076">
        <f>IF(COUNTIFS(Registros!$A$2:$A$6000,"CS",Registros!$B$2:$B$6000,$A4076)&gt;0,1,0)</f>
        <v>1</v>
      </c>
      <c r="J4076">
        <f>IF($I4076=1,SUMIFS(Registros!$I$2:$I$6000,Registros!$A$2:$A$6000,"CS",Registros!$B$2:$B$6000,$A4076),0)</f>
        <v>38</v>
      </c>
      <c r="K4076">
        <f>IF(COUNTIFS(Winback!$K$2:$K$300,$A4076)&gt;0,1,0)</f>
        <v>0</v>
      </c>
      <c r="L4076">
        <f>IF(AND($K4076=1,LEFT($A4076,3)="WB-"),SUMIFS(Winback!$D$2:$D$300,Winback!$K$2:$K$300,$A4076),0)</f>
        <v>0</v>
      </c>
      <c r="M4076">
        <f>IF(OR($E4076=1,$G4076=1,SUMIFS(Registros!$J$2:$J$6000,Registros!$B$2:$B$6000,$A4076)&gt;0),1,0)</f>
        <v>1</v>
      </c>
      <c r="N4076">
        <f>IF($J4076&gt;0,1,IF(COUNTIFS(Registros!$A$2:$A$6000,"CS",Registros!$B$2:$B$6000,$A4076,Registros!$K$2:$K$6000,"&lt;&gt;")&gt;0,1,0))</f>
        <v>1</v>
      </c>
      <c r="O4076" t="str">
        <f t="shared" si="315"/>
        <v>CONVERGENTE</v>
      </c>
      <c r="P4076" t="str">
        <f t="shared" si="316"/>
        <v>Upgrade / más líneas</v>
      </c>
      <c r="Q4076">
        <f t="shared" si="317"/>
        <v>0</v>
      </c>
      <c r="R4076" t="str">
        <f>IFERROR(VLOOKUP($A4076,Registros!$B$2:$G$6000,6,0),IFERROR(INDEX(Winback!$C$2:$C$300,MATCH($A4076,Winback!$K$2:$K$300,0)),""))</f>
        <v>Yariela Galarce</v>
      </c>
      <c r="S4076" t="str">
        <f t="shared" si="318"/>
        <v>+CS</v>
      </c>
      <c r="T4076">
        <f t="shared" si="319"/>
        <v>1</v>
      </c>
    </row>
    <row r="4077" spans="1:20" x14ac:dyDescent="0.35">
      <c r="A4077" t="s">
        <v>19996</v>
      </c>
      <c r="B4077" t="s">
        <v>19997</v>
      </c>
      <c r="C4077" t="s">
        <v>19998</v>
      </c>
      <c r="D4077" t="s">
        <v>19999</v>
      </c>
      <c r="E4077">
        <f>IF(COUNTIFS(Registros!$A$2:$A$6000,"NP",Registros!$B$2:$B$6000,$A4077)&gt;0,1,0)</f>
        <v>0</v>
      </c>
      <c r="F4077">
        <f>IF($E4077=1,SUMIFS(Registros!$F$2:$F$6000,Registros!$A$2:$A$6000,"NP",Registros!$B$2:$B$6000,$A4077),0)</f>
        <v>0</v>
      </c>
      <c r="G4077">
        <f>IF(COUNTIFS(Registros!$A$2:$A$6000,"MOV",Registros!$B$2:$B$6000,$A4077)&gt;0,1,0)</f>
        <v>0</v>
      </c>
      <c r="H4077">
        <f>IF($G4077=1,SUMIFS(Registros!$F$2:$F$6000,Registros!$A$2:$A$6000,"MOV",Registros!$B$2:$B$6000,$A4077),0)</f>
        <v>0</v>
      </c>
      <c r="I4077">
        <f>IF(COUNTIFS(Registros!$A$2:$A$6000,"CS",Registros!$B$2:$B$6000,$A4077)&gt;0,1,0)</f>
        <v>1</v>
      </c>
      <c r="J4077">
        <f>IF($I4077=1,SUMIFS(Registros!$I$2:$I$6000,Registros!$A$2:$A$6000,"CS",Registros!$B$2:$B$6000,$A4077),0)</f>
        <v>29</v>
      </c>
      <c r="K4077">
        <f>IF(COUNTIFS(Winback!$K$2:$K$300,$A4077)&gt;0,1,0)</f>
        <v>0</v>
      </c>
      <c r="L4077">
        <f>IF(AND($K4077=1,LEFT($A4077,3)="WB-"),SUMIFS(Winback!$D$2:$D$300,Winback!$K$2:$K$300,$A4077),0)</f>
        <v>0</v>
      </c>
      <c r="M4077">
        <f>IF(OR($E4077=1,$G4077=1,SUMIFS(Registros!$J$2:$J$6000,Registros!$B$2:$B$6000,$A4077)&gt;0),1,0)</f>
        <v>1</v>
      </c>
      <c r="N4077">
        <f>IF($J4077&gt;0,1,IF(COUNTIFS(Registros!$A$2:$A$6000,"CS",Registros!$B$2:$B$6000,$A4077,Registros!$K$2:$K$6000,"&lt;&gt;")&gt;0,1,0))</f>
        <v>1</v>
      </c>
      <c r="O4077" t="str">
        <f t="shared" si="315"/>
        <v>CONVERGENTE</v>
      </c>
      <c r="P4077" t="str">
        <f t="shared" si="316"/>
        <v>Upgrade / más líneas</v>
      </c>
      <c r="Q4077">
        <f t="shared" si="317"/>
        <v>0</v>
      </c>
      <c r="R4077" t="str">
        <f>IFERROR(VLOOKUP($A4077,Registros!$B$2:$G$6000,6,0),IFERROR(INDEX(Winback!$C$2:$C$300,MATCH($A4077,Winback!$K$2:$K$300,0)),""))</f>
        <v>Nailyn Martinez Johnson</v>
      </c>
      <c r="S4077" t="str">
        <f t="shared" si="318"/>
        <v>+CS</v>
      </c>
      <c r="T4077">
        <f t="shared" si="319"/>
        <v>1</v>
      </c>
    </row>
    <row r="4078" spans="1:20" x14ac:dyDescent="0.35">
      <c r="A4078" t="s">
        <v>20001</v>
      </c>
      <c r="B4078" t="s">
        <v>20002</v>
      </c>
      <c r="C4078" t="s">
        <v>20003</v>
      </c>
      <c r="D4078" t="s">
        <v>20004</v>
      </c>
      <c r="E4078">
        <f>IF(COUNTIFS(Registros!$A$2:$A$6000,"NP",Registros!$B$2:$B$6000,$A4078)&gt;0,1,0)</f>
        <v>0</v>
      </c>
      <c r="F4078">
        <f>IF($E4078=1,SUMIFS(Registros!$F$2:$F$6000,Registros!$A$2:$A$6000,"NP",Registros!$B$2:$B$6000,$A4078),0)</f>
        <v>0</v>
      </c>
      <c r="G4078">
        <f>IF(COUNTIFS(Registros!$A$2:$A$6000,"MOV",Registros!$B$2:$B$6000,$A4078)&gt;0,1,0)</f>
        <v>0</v>
      </c>
      <c r="H4078">
        <f>IF($G4078=1,SUMIFS(Registros!$F$2:$F$6000,Registros!$A$2:$A$6000,"MOV",Registros!$B$2:$B$6000,$A4078),0)</f>
        <v>0</v>
      </c>
      <c r="I4078">
        <f>IF(COUNTIFS(Registros!$A$2:$A$6000,"CS",Registros!$B$2:$B$6000,$A4078)&gt;0,1,0)</f>
        <v>1</v>
      </c>
      <c r="J4078">
        <f>IF($I4078=1,SUMIFS(Registros!$I$2:$I$6000,Registros!$A$2:$A$6000,"CS",Registros!$B$2:$B$6000,$A4078),0)</f>
        <v>34</v>
      </c>
      <c r="K4078">
        <f>IF(COUNTIFS(Winback!$K$2:$K$300,$A4078)&gt;0,1,0)</f>
        <v>0</v>
      </c>
      <c r="L4078">
        <f>IF(AND($K4078=1,LEFT($A4078,3)="WB-"),SUMIFS(Winback!$D$2:$D$300,Winback!$K$2:$K$300,$A4078),0)</f>
        <v>0</v>
      </c>
      <c r="M4078">
        <f>IF(OR($E4078=1,$G4078=1,SUMIFS(Registros!$J$2:$J$6000,Registros!$B$2:$B$6000,$A4078)&gt;0),1,0)</f>
        <v>1</v>
      </c>
      <c r="N4078">
        <f>IF($J4078&gt;0,1,IF(COUNTIFS(Registros!$A$2:$A$6000,"CS",Registros!$B$2:$B$6000,$A4078,Registros!$K$2:$K$6000,"&lt;&gt;")&gt;0,1,0))</f>
        <v>1</v>
      </c>
      <c r="O4078" t="str">
        <f t="shared" si="315"/>
        <v>CONVERGENTE</v>
      </c>
      <c r="P4078" t="str">
        <f t="shared" si="316"/>
        <v>Upgrade / más líneas</v>
      </c>
      <c r="Q4078">
        <f t="shared" si="317"/>
        <v>0</v>
      </c>
      <c r="R4078" t="str">
        <f>IFERROR(VLOOKUP($A4078,Registros!$B$2:$G$6000,6,0),IFERROR(INDEX(Winback!$C$2:$C$300,MATCH($A4078,Winback!$K$2:$K$300,0)),""))</f>
        <v>iongy Gordon Ward</v>
      </c>
      <c r="S4078" t="str">
        <f t="shared" si="318"/>
        <v>+CS</v>
      </c>
      <c r="T4078">
        <f t="shared" si="319"/>
        <v>1</v>
      </c>
    </row>
    <row r="4079" spans="1:20" x14ac:dyDescent="0.35">
      <c r="A4079" t="s">
        <v>20006</v>
      </c>
      <c r="B4079" t="s">
        <v>20007</v>
      </c>
      <c r="C4079" t="s">
        <v>20003</v>
      </c>
      <c r="D4079" t="s">
        <v>20004</v>
      </c>
      <c r="E4079">
        <f>IF(COUNTIFS(Registros!$A$2:$A$6000,"NP",Registros!$B$2:$B$6000,$A4079)&gt;0,1,0)</f>
        <v>0</v>
      </c>
      <c r="F4079">
        <f>IF($E4079=1,SUMIFS(Registros!$F$2:$F$6000,Registros!$A$2:$A$6000,"NP",Registros!$B$2:$B$6000,$A4079),0)</f>
        <v>0</v>
      </c>
      <c r="G4079">
        <f>IF(COUNTIFS(Registros!$A$2:$A$6000,"MOV",Registros!$B$2:$B$6000,$A4079)&gt;0,1,0)</f>
        <v>0</v>
      </c>
      <c r="H4079">
        <f>IF($G4079=1,SUMIFS(Registros!$F$2:$F$6000,Registros!$A$2:$A$6000,"MOV",Registros!$B$2:$B$6000,$A4079),0)</f>
        <v>0</v>
      </c>
      <c r="I4079">
        <f>IF(COUNTIFS(Registros!$A$2:$A$6000,"CS",Registros!$B$2:$B$6000,$A4079)&gt;0,1,0)</f>
        <v>1</v>
      </c>
      <c r="J4079">
        <f>IF($I4079=1,SUMIFS(Registros!$I$2:$I$6000,Registros!$A$2:$A$6000,"CS",Registros!$B$2:$B$6000,$A4079),0)</f>
        <v>29</v>
      </c>
      <c r="K4079">
        <f>IF(COUNTIFS(Winback!$K$2:$K$300,$A4079)&gt;0,1,0)</f>
        <v>0</v>
      </c>
      <c r="L4079">
        <f>IF(AND($K4079=1,LEFT($A4079,3)="WB-"),SUMIFS(Winback!$D$2:$D$300,Winback!$K$2:$K$300,$A4079),0)</f>
        <v>0</v>
      </c>
      <c r="M4079">
        <f>IF(OR($E4079=1,$G4079=1,SUMIFS(Registros!$J$2:$J$6000,Registros!$B$2:$B$6000,$A4079)&gt;0),1,0)</f>
        <v>1</v>
      </c>
      <c r="N4079">
        <f>IF($J4079&gt;0,1,IF(COUNTIFS(Registros!$A$2:$A$6000,"CS",Registros!$B$2:$B$6000,$A4079,Registros!$K$2:$K$6000,"&lt;&gt;")&gt;0,1,0))</f>
        <v>1</v>
      </c>
      <c r="O4079" t="str">
        <f t="shared" si="315"/>
        <v>CONVERGENTE</v>
      </c>
      <c r="P4079" t="str">
        <f t="shared" si="316"/>
        <v>Upgrade / más líneas</v>
      </c>
      <c r="Q4079">
        <f t="shared" si="317"/>
        <v>0</v>
      </c>
      <c r="R4079" t="str">
        <f>IFERROR(VLOOKUP($A4079,Registros!$B$2:$G$6000,6,0),IFERROR(INDEX(Winback!$C$2:$C$300,MATCH($A4079,Winback!$K$2:$K$300,0)),""))</f>
        <v>Keisy Vargas</v>
      </c>
      <c r="S4079" t="str">
        <f t="shared" si="318"/>
        <v>+CS</v>
      </c>
      <c r="T4079">
        <f t="shared" si="319"/>
        <v>1</v>
      </c>
    </row>
    <row r="4080" spans="1:20" x14ac:dyDescent="0.35">
      <c r="A4080" t="s">
        <v>20009</v>
      </c>
      <c r="B4080" t="s">
        <v>20010</v>
      </c>
      <c r="C4080" t="s">
        <v>20011</v>
      </c>
      <c r="D4080" t="s">
        <v>20012</v>
      </c>
      <c r="E4080">
        <f>IF(COUNTIFS(Registros!$A$2:$A$6000,"NP",Registros!$B$2:$B$6000,$A4080)&gt;0,1,0)</f>
        <v>0</v>
      </c>
      <c r="F4080">
        <f>IF($E4080=1,SUMIFS(Registros!$F$2:$F$6000,Registros!$A$2:$A$6000,"NP",Registros!$B$2:$B$6000,$A4080),0)</f>
        <v>0</v>
      </c>
      <c r="G4080">
        <f>IF(COUNTIFS(Registros!$A$2:$A$6000,"MOV",Registros!$B$2:$B$6000,$A4080)&gt;0,1,0)</f>
        <v>0</v>
      </c>
      <c r="H4080">
        <f>IF($G4080=1,SUMIFS(Registros!$F$2:$F$6000,Registros!$A$2:$A$6000,"MOV",Registros!$B$2:$B$6000,$A4080),0)</f>
        <v>0</v>
      </c>
      <c r="I4080">
        <f>IF(COUNTIFS(Registros!$A$2:$A$6000,"CS",Registros!$B$2:$B$6000,$A4080)&gt;0,1,0)</f>
        <v>1</v>
      </c>
      <c r="J4080">
        <f>IF($I4080=1,SUMIFS(Registros!$I$2:$I$6000,Registros!$A$2:$A$6000,"CS",Registros!$B$2:$B$6000,$A4080),0)</f>
        <v>34</v>
      </c>
      <c r="K4080">
        <f>IF(COUNTIFS(Winback!$K$2:$K$300,$A4080)&gt;0,1,0)</f>
        <v>0</v>
      </c>
      <c r="L4080">
        <f>IF(AND($K4080=1,LEFT($A4080,3)="WB-"),SUMIFS(Winback!$D$2:$D$300,Winback!$K$2:$K$300,$A4080),0)</f>
        <v>0</v>
      </c>
      <c r="M4080">
        <f>IF(OR($E4080=1,$G4080=1,SUMIFS(Registros!$J$2:$J$6000,Registros!$B$2:$B$6000,$A4080)&gt;0),1,0)</f>
        <v>1</v>
      </c>
      <c r="N4080">
        <f>IF($J4080&gt;0,1,IF(COUNTIFS(Registros!$A$2:$A$6000,"CS",Registros!$B$2:$B$6000,$A4080,Registros!$K$2:$K$6000,"&lt;&gt;")&gt;0,1,0))</f>
        <v>1</v>
      </c>
      <c r="O4080" t="str">
        <f t="shared" si="315"/>
        <v>CONVERGENTE</v>
      </c>
      <c r="P4080" t="str">
        <f t="shared" si="316"/>
        <v>Upgrade / más líneas</v>
      </c>
      <c r="Q4080">
        <f t="shared" si="317"/>
        <v>0</v>
      </c>
      <c r="R4080" t="str">
        <f>IFERROR(VLOOKUP($A4080,Registros!$B$2:$G$6000,6,0),IFERROR(INDEX(Winback!$C$2:$C$300,MATCH($A4080,Winback!$K$2:$K$300,0)),""))</f>
        <v>Karla Mc Intryre</v>
      </c>
      <c r="S4080" t="str">
        <f t="shared" si="318"/>
        <v>+CS</v>
      </c>
      <c r="T4080">
        <f t="shared" si="319"/>
        <v>1</v>
      </c>
    </row>
    <row r="4081" spans="1:20" x14ac:dyDescent="0.35">
      <c r="A4081" t="s">
        <v>20014</v>
      </c>
      <c r="B4081" t="s">
        <v>20015</v>
      </c>
      <c r="C4081" t="s">
        <v>20016</v>
      </c>
      <c r="D4081" t="s">
        <v>20017</v>
      </c>
      <c r="E4081">
        <f>IF(COUNTIFS(Registros!$A$2:$A$6000,"NP",Registros!$B$2:$B$6000,$A4081)&gt;0,1,0)</f>
        <v>0</v>
      </c>
      <c r="F4081">
        <f>IF($E4081=1,SUMIFS(Registros!$F$2:$F$6000,Registros!$A$2:$A$6000,"NP",Registros!$B$2:$B$6000,$A4081),0)</f>
        <v>0</v>
      </c>
      <c r="G4081">
        <f>IF(COUNTIFS(Registros!$A$2:$A$6000,"MOV",Registros!$B$2:$B$6000,$A4081)&gt;0,1,0)</f>
        <v>0</v>
      </c>
      <c r="H4081">
        <f>IF($G4081=1,SUMIFS(Registros!$F$2:$F$6000,Registros!$A$2:$A$6000,"MOV",Registros!$B$2:$B$6000,$A4081),0)</f>
        <v>0</v>
      </c>
      <c r="I4081">
        <f>IF(COUNTIFS(Registros!$A$2:$A$6000,"CS",Registros!$B$2:$B$6000,$A4081)&gt;0,1,0)</f>
        <v>1</v>
      </c>
      <c r="J4081">
        <f>IF($I4081=1,SUMIFS(Registros!$I$2:$I$6000,Registros!$A$2:$A$6000,"CS",Registros!$B$2:$B$6000,$A4081),0)</f>
        <v>35</v>
      </c>
      <c r="K4081">
        <f>IF(COUNTIFS(Winback!$K$2:$K$300,$A4081)&gt;0,1,0)</f>
        <v>0</v>
      </c>
      <c r="L4081">
        <f>IF(AND($K4081=1,LEFT($A4081,3)="WB-"),SUMIFS(Winback!$D$2:$D$300,Winback!$K$2:$K$300,$A4081),0)</f>
        <v>0</v>
      </c>
      <c r="M4081">
        <f>IF(OR($E4081=1,$G4081=1,SUMIFS(Registros!$J$2:$J$6000,Registros!$B$2:$B$6000,$A4081)&gt;0),1,0)</f>
        <v>1</v>
      </c>
      <c r="N4081">
        <f>IF($J4081&gt;0,1,IF(COUNTIFS(Registros!$A$2:$A$6000,"CS",Registros!$B$2:$B$6000,$A4081,Registros!$K$2:$K$6000,"&lt;&gt;")&gt;0,1,0))</f>
        <v>1</v>
      </c>
      <c r="O4081" t="str">
        <f t="shared" si="315"/>
        <v>CONVERGENTE</v>
      </c>
      <c r="P4081" t="str">
        <f t="shared" si="316"/>
        <v>Upgrade / más líneas</v>
      </c>
      <c r="Q4081">
        <f t="shared" si="317"/>
        <v>0</v>
      </c>
      <c r="R4081" t="str">
        <f>IFERROR(VLOOKUP($A4081,Registros!$B$2:$G$6000,6,0),IFERROR(INDEX(Winback!$C$2:$C$300,MATCH($A4081,Winback!$K$2:$K$300,0)),""))</f>
        <v>Solanye Acuña</v>
      </c>
      <c r="S4081" t="str">
        <f t="shared" si="318"/>
        <v>+CS</v>
      </c>
      <c r="T4081">
        <f t="shared" si="319"/>
        <v>1</v>
      </c>
    </row>
    <row r="4082" spans="1:20" x14ac:dyDescent="0.35">
      <c r="A4082" t="s">
        <v>20019</v>
      </c>
      <c r="B4082" t="s">
        <v>20020</v>
      </c>
      <c r="C4082" t="s">
        <v>20021</v>
      </c>
      <c r="D4082" t="s">
        <v>20022</v>
      </c>
      <c r="E4082">
        <f>IF(COUNTIFS(Registros!$A$2:$A$6000,"NP",Registros!$B$2:$B$6000,$A4082)&gt;0,1,0)</f>
        <v>0</v>
      </c>
      <c r="F4082">
        <f>IF($E4082=1,SUMIFS(Registros!$F$2:$F$6000,Registros!$A$2:$A$6000,"NP",Registros!$B$2:$B$6000,$A4082),0)</f>
        <v>0</v>
      </c>
      <c r="G4082">
        <f>IF(COUNTIFS(Registros!$A$2:$A$6000,"MOV",Registros!$B$2:$B$6000,$A4082)&gt;0,1,0)</f>
        <v>0</v>
      </c>
      <c r="H4082">
        <f>IF($G4082=1,SUMIFS(Registros!$F$2:$F$6000,Registros!$A$2:$A$6000,"MOV",Registros!$B$2:$B$6000,$A4082),0)</f>
        <v>0</v>
      </c>
      <c r="I4082">
        <f>IF(COUNTIFS(Registros!$A$2:$A$6000,"CS",Registros!$B$2:$B$6000,$A4082)&gt;0,1,0)</f>
        <v>1</v>
      </c>
      <c r="J4082">
        <f>IF($I4082=1,SUMIFS(Registros!$I$2:$I$6000,Registros!$A$2:$A$6000,"CS",Registros!$B$2:$B$6000,$A4082),0)</f>
        <v>29</v>
      </c>
      <c r="K4082">
        <f>IF(COUNTIFS(Winback!$K$2:$K$300,$A4082)&gt;0,1,0)</f>
        <v>0</v>
      </c>
      <c r="L4082">
        <f>IF(AND($K4082=1,LEFT($A4082,3)="WB-"),SUMIFS(Winback!$D$2:$D$300,Winback!$K$2:$K$300,$A4082),0)</f>
        <v>0</v>
      </c>
      <c r="M4082">
        <f>IF(OR($E4082=1,$G4082=1,SUMIFS(Registros!$J$2:$J$6000,Registros!$B$2:$B$6000,$A4082)&gt;0),1,0)</f>
        <v>1</v>
      </c>
      <c r="N4082">
        <f>IF($J4082&gt;0,1,IF(COUNTIFS(Registros!$A$2:$A$6000,"CS",Registros!$B$2:$B$6000,$A4082,Registros!$K$2:$K$6000,"&lt;&gt;")&gt;0,1,0))</f>
        <v>1</v>
      </c>
      <c r="O4082" t="str">
        <f t="shared" si="315"/>
        <v>CONVERGENTE</v>
      </c>
      <c r="P4082" t="str">
        <f t="shared" si="316"/>
        <v>Upgrade / más líneas</v>
      </c>
      <c r="Q4082">
        <f t="shared" si="317"/>
        <v>0</v>
      </c>
      <c r="R4082" t="str">
        <f>IFERROR(VLOOKUP($A4082,Registros!$B$2:$G$6000,6,0),IFERROR(INDEX(Winback!$C$2:$C$300,MATCH($A4082,Winback!$K$2:$K$300,0)),""))</f>
        <v>Michelle Zambrano</v>
      </c>
      <c r="S4082" t="str">
        <f t="shared" si="318"/>
        <v>+CS</v>
      </c>
      <c r="T4082">
        <f t="shared" si="319"/>
        <v>1</v>
      </c>
    </row>
    <row r="4083" spans="1:20" x14ac:dyDescent="0.35">
      <c r="A4083" t="s">
        <v>20024</v>
      </c>
      <c r="B4083" t="s">
        <v>20025</v>
      </c>
      <c r="C4083" t="s">
        <v>20026</v>
      </c>
      <c r="D4083" t="s">
        <v>20027</v>
      </c>
      <c r="E4083">
        <f>IF(COUNTIFS(Registros!$A$2:$A$6000,"NP",Registros!$B$2:$B$6000,$A4083)&gt;0,1,0)</f>
        <v>0</v>
      </c>
      <c r="F4083">
        <f>IF($E4083=1,SUMIFS(Registros!$F$2:$F$6000,Registros!$A$2:$A$6000,"NP",Registros!$B$2:$B$6000,$A4083),0)</f>
        <v>0</v>
      </c>
      <c r="G4083">
        <f>IF(COUNTIFS(Registros!$A$2:$A$6000,"MOV",Registros!$B$2:$B$6000,$A4083)&gt;0,1,0)</f>
        <v>0</v>
      </c>
      <c r="H4083">
        <f>IF($G4083=1,SUMIFS(Registros!$F$2:$F$6000,Registros!$A$2:$A$6000,"MOV",Registros!$B$2:$B$6000,$A4083),0)</f>
        <v>0</v>
      </c>
      <c r="I4083">
        <f>IF(COUNTIFS(Registros!$A$2:$A$6000,"CS",Registros!$B$2:$B$6000,$A4083)&gt;0,1,0)</f>
        <v>1</v>
      </c>
      <c r="J4083">
        <f>IF($I4083=1,SUMIFS(Registros!$I$2:$I$6000,Registros!$A$2:$A$6000,"CS",Registros!$B$2:$B$6000,$A4083),0)</f>
        <v>48</v>
      </c>
      <c r="K4083">
        <f>IF(COUNTIFS(Winback!$K$2:$K$300,$A4083)&gt;0,1,0)</f>
        <v>0</v>
      </c>
      <c r="L4083">
        <f>IF(AND($K4083=1,LEFT($A4083,3)="WB-"),SUMIFS(Winback!$D$2:$D$300,Winback!$K$2:$K$300,$A4083),0)</f>
        <v>0</v>
      </c>
      <c r="M4083">
        <f>IF(OR($E4083=1,$G4083=1,SUMIFS(Registros!$J$2:$J$6000,Registros!$B$2:$B$6000,$A4083)&gt;0),1,0)</f>
        <v>1</v>
      </c>
      <c r="N4083">
        <f>IF($J4083&gt;0,1,IF(COUNTIFS(Registros!$A$2:$A$6000,"CS",Registros!$B$2:$B$6000,$A4083,Registros!$K$2:$K$6000,"&lt;&gt;")&gt;0,1,0))</f>
        <v>1</v>
      </c>
      <c r="O4083" t="str">
        <f t="shared" si="315"/>
        <v>CONVERGENTE</v>
      </c>
      <c r="P4083" t="str">
        <f t="shared" si="316"/>
        <v>Upgrade / más líneas</v>
      </c>
      <c r="Q4083">
        <f t="shared" si="317"/>
        <v>0</v>
      </c>
      <c r="R4083" t="str">
        <f>IFERROR(VLOOKUP($A4083,Registros!$B$2:$G$6000,6,0),IFERROR(INDEX(Winback!$C$2:$C$300,MATCH($A4083,Winback!$K$2:$K$300,0)),""))</f>
        <v>Lizeth Milena Gonzalez</v>
      </c>
      <c r="S4083" t="str">
        <f t="shared" si="318"/>
        <v>+CS</v>
      </c>
      <c r="T4083">
        <f t="shared" si="319"/>
        <v>1</v>
      </c>
    </row>
    <row r="4084" spans="1:20" x14ac:dyDescent="0.35">
      <c r="A4084" t="s">
        <v>20029</v>
      </c>
      <c r="B4084" t="s">
        <v>20030</v>
      </c>
      <c r="C4084" t="s">
        <v>20031</v>
      </c>
      <c r="D4084" t="s">
        <v>20032</v>
      </c>
      <c r="E4084">
        <f>IF(COUNTIFS(Registros!$A$2:$A$6000,"NP",Registros!$B$2:$B$6000,$A4084)&gt;0,1,0)</f>
        <v>0</v>
      </c>
      <c r="F4084">
        <f>IF($E4084=1,SUMIFS(Registros!$F$2:$F$6000,Registros!$A$2:$A$6000,"NP",Registros!$B$2:$B$6000,$A4084),0)</f>
        <v>0</v>
      </c>
      <c r="G4084">
        <f>IF(COUNTIFS(Registros!$A$2:$A$6000,"MOV",Registros!$B$2:$B$6000,$A4084)&gt;0,1,0)</f>
        <v>0</v>
      </c>
      <c r="H4084">
        <f>IF($G4084=1,SUMIFS(Registros!$F$2:$F$6000,Registros!$A$2:$A$6000,"MOV",Registros!$B$2:$B$6000,$A4084),0)</f>
        <v>0</v>
      </c>
      <c r="I4084">
        <f>IF(COUNTIFS(Registros!$A$2:$A$6000,"CS",Registros!$B$2:$B$6000,$A4084)&gt;0,1,0)</f>
        <v>1</v>
      </c>
      <c r="J4084">
        <f>IF($I4084=1,SUMIFS(Registros!$I$2:$I$6000,Registros!$A$2:$A$6000,"CS",Registros!$B$2:$B$6000,$A4084),0)</f>
        <v>45</v>
      </c>
      <c r="K4084">
        <f>IF(COUNTIFS(Winback!$K$2:$K$300,$A4084)&gt;0,1,0)</f>
        <v>0</v>
      </c>
      <c r="L4084">
        <f>IF(AND($K4084=1,LEFT($A4084,3)="WB-"),SUMIFS(Winback!$D$2:$D$300,Winback!$K$2:$K$300,$A4084),0)</f>
        <v>0</v>
      </c>
      <c r="M4084">
        <f>IF(OR($E4084=1,$G4084=1,SUMIFS(Registros!$J$2:$J$6000,Registros!$B$2:$B$6000,$A4084)&gt;0),1,0)</f>
        <v>1</v>
      </c>
      <c r="N4084">
        <f>IF($J4084&gt;0,1,IF(COUNTIFS(Registros!$A$2:$A$6000,"CS",Registros!$B$2:$B$6000,$A4084,Registros!$K$2:$K$6000,"&lt;&gt;")&gt;0,1,0))</f>
        <v>1</v>
      </c>
      <c r="O4084" t="str">
        <f t="shared" si="315"/>
        <v>CONVERGENTE</v>
      </c>
      <c r="P4084" t="str">
        <f t="shared" si="316"/>
        <v>Upgrade / más líneas</v>
      </c>
      <c r="Q4084">
        <f t="shared" si="317"/>
        <v>0</v>
      </c>
      <c r="R4084" t="str">
        <f>IFERROR(VLOOKUP($A4084,Registros!$B$2:$G$6000,6,0),IFERROR(INDEX(Winback!$C$2:$C$300,MATCH($A4084,Winback!$K$2:$K$300,0)),""))</f>
        <v>Maria Fernanda Rivas</v>
      </c>
      <c r="S4084" t="str">
        <f t="shared" si="318"/>
        <v>+CS</v>
      </c>
      <c r="T4084">
        <f t="shared" si="319"/>
        <v>1</v>
      </c>
    </row>
    <row r="4085" spans="1:20" x14ac:dyDescent="0.35">
      <c r="A4085" t="s">
        <v>20034</v>
      </c>
      <c r="B4085" t="s">
        <v>20035</v>
      </c>
      <c r="C4085" t="s">
        <v>20036</v>
      </c>
      <c r="D4085" t="s">
        <v>20037</v>
      </c>
      <c r="E4085">
        <f>IF(COUNTIFS(Registros!$A$2:$A$6000,"NP",Registros!$B$2:$B$6000,$A4085)&gt;0,1,0)</f>
        <v>0</v>
      </c>
      <c r="F4085">
        <f>IF($E4085=1,SUMIFS(Registros!$F$2:$F$6000,Registros!$A$2:$A$6000,"NP",Registros!$B$2:$B$6000,$A4085),0)</f>
        <v>0</v>
      </c>
      <c r="G4085">
        <f>IF(COUNTIFS(Registros!$A$2:$A$6000,"MOV",Registros!$B$2:$B$6000,$A4085)&gt;0,1,0)</f>
        <v>0</v>
      </c>
      <c r="H4085">
        <f>IF($G4085=1,SUMIFS(Registros!$F$2:$F$6000,Registros!$A$2:$A$6000,"MOV",Registros!$B$2:$B$6000,$A4085),0)</f>
        <v>0</v>
      </c>
      <c r="I4085">
        <f>IF(COUNTIFS(Registros!$A$2:$A$6000,"CS",Registros!$B$2:$B$6000,$A4085)&gt;0,1,0)</f>
        <v>1</v>
      </c>
      <c r="J4085">
        <f>IF($I4085=1,SUMIFS(Registros!$I$2:$I$6000,Registros!$A$2:$A$6000,"CS",Registros!$B$2:$B$6000,$A4085),0)</f>
        <v>71</v>
      </c>
      <c r="K4085">
        <f>IF(COUNTIFS(Winback!$K$2:$K$300,$A4085)&gt;0,1,0)</f>
        <v>0</v>
      </c>
      <c r="L4085">
        <f>IF(AND($K4085=1,LEFT($A4085,3)="WB-"),SUMIFS(Winback!$D$2:$D$300,Winback!$K$2:$K$300,$A4085),0)</f>
        <v>0</v>
      </c>
      <c r="M4085">
        <f>IF(OR($E4085=1,$G4085=1,SUMIFS(Registros!$J$2:$J$6000,Registros!$B$2:$B$6000,$A4085)&gt;0),1,0)</f>
        <v>1</v>
      </c>
      <c r="N4085">
        <f>IF($J4085&gt;0,1,IF(COUNTIFS(Registros!$A$2:$A$6000,"CS",Registros!$B$2:$B$6000,$A4085,Registros!$K$2:$K$6000,"&lt;&gt;")&gt;0,1,0))</f>
        <v>1</v>
      </c>
      <c r="O4085" t="str">
        <f t="shared" si="315"/>
        <v>CONVERGENTE</v>
      </c>
      <c r="P4085" t="str">
        <f t="shared" si="316"/>
        <v>Upgrade / más líneas</v>
      </c>
      <c r="Q4085">
        <f t="shared" si="317"/>
        <v>0</v>
      </c>
      <c r="R4085" t="str">
        <f>IFERROR(VLOOKUP($A4085,Registros!$B$2:$G$6000,6,0),IFERROR(INDEX(Winback!$C$2:$C$300,MATCH($A4085,Winback!$K$2:$K$300,0)),""))</f>
        <v>Yarelis Tulloch</v>
      </c>
      <c r="S4085" t="str">
        <f t="shared" si="318"/>
        <v>+CS</v>
      </c>
      <c r="T4085">
        <f t="shared" si="319"/>
        <v>1</v>
      </c>
    </row>
    <row r="4086" spans="1:20" x14ac:dyDescent="0.35">
      <c r="A4086" t="s">
        <v>20039</v>
      </c>
      <c r="B4086" t="s">
        <v>20040</v>
      </c>
      <c r="C4086" t="s">
        <v>20041</v>
      </c>
      <c r="D4086" t="s">
        <v>20042</v>
      </c>
      <c r="E4086">
        <f>IF(COUNTIFS(Registros!$A$2:$A$6000,"NP",Registros!$B$2:$B$6000,$A4086)&gt;0,1,0)</f>
        <v>0</v>
      </c>
      <c r="F4086">
        <f>IF($E4086=1,SUMIFS(Registros!$F$2:$F$6000,Registros!$A$2:$A$6000,"NP",Registros!$B$2:$B$6000,$A4086),0)</f>
        <v>0</v>
      </c>
      <c r="G4086">
        <f>IF(COUNTIFS(Registros!$A$2:$A$6000,"MOV",Registros!$B$2:$B$6000,$A4086)&gt;0,1,0)</f>
        <v>0</v>
      </c>
      <c r="H4086">
        <f>IF($G4086=1,SUMIFS(Registros!$F$2:$F$6000,Registros!$A$2:$A$6000,"MOV",Registros!$B$2:$B$6000,$A4086),0)</f>
        <v>0</v>
      </c>
      <c r="I4086">
        <f>IF(COUNTIFS(Registros!$A$2:$A$6000,"CS",Registros!$B$2:$B$6000,$A4086)&gt;0,1,0)</f>
        <v>1</v>
      </c>
      <c r="J4086">
        <f>IF($I4086=1,SUMIFS(Registros!$I$2:$I$6000,Registros!$A$2:$A$6000,"CS",Registros!$B$2:$B$6000,$A4086),0)</f>
        <v>37</v>
      </c>
      <c r="K4086">
        <f>IF(COUNTIFS(Winback!$K$2:$K$300,$A4086)&gt;0,1,0)</f>
        <v>0</v>
      </c>
      <c r="L4086">
        <f>IF(AND($K4086=1,LEFT($A4086,3)="WB-"),SUMIFS(Winback!$D$2:$D$300,Winback!$K$2:$K$300,$A4086),0)</f>
        <v>0</v>
      </c>
      <c r="M4086">
        <f>IF(OR($E4086=1,$G4086=1,SUMIFS(Registros!$J$2:$J$6000,Registros!$B$2:$B$6000,$A4086)&gt;0),1,0)</f>
        <v>1</v>
      </c>
      <c r="N4086">
        <f>IF($J4086&gt;0,1,IF(COUNTIFS(Registros!$A$2:$A$6000,"CS",Registros!$B$2:$B$6000,$A4086,Registros!$K$2:$K$6000,"&lt;&gt;")&gt;0,1,0))</f>
        <v>1</v>
      </c>
      <c r="O4086" t="str">
        <f t="shared" si="315"/>
        <v>CONVERGENTE</v>
      </c>
      <c r="P4086" t="str">
        <f t="shared" si="316"/>
        <v>Upgrade / más líneas</v>
      </c>
      <c r="Q4086">
        <f t="shared" si="317"/>
        <v>0</v>
      </c>
      <c r="R4086" t="str">
        <f>IFERROR(VLOOKUP($A4086,Registros!$B$2:$G$6000,6,0),IFERROR(INDEX(Winback!$C$2:$C$300,MATCH($A4086,Winback!$K$2:$K$300,0)),""))</f>
        <v>Abril Aparicio</v>
      </c>
      <c r="S4086" t="str">
        <f t="shared" si="318"/>
        <v>+CS</v>
      </c>
      <c r="T4086">
        <f t="shared" si="319"/>
        <v>1</v>
      </c>
    </row>
    <row r="4087" spans="1:20" x14ac:dyDescent="0.35">
      <c r="A4087" t="s">
        <v>20044</v>
      </c>
      <c r="B4087" t="s">
        <v>20045</v>
      </c>
      <c r="C4087" t="s">
        <v>20046</v>
      </c>
      <c r="D4087" t="s">
        <v>20047</v>
      </c>
      <c r="E4087">
        <f>IF(COUNTIFS(Registros!$A$2:$A$6000,"NP",Registros!$B$2:$B$6000,$A4087)&gt;0,1,0)</f>
        <v>0</v>
      </c>
      <c r="F4087">
        <f>IF($E4087=1,SUMIFS(Registros!$F$2:$F$6000,Registros!$A$2:$A$6000,"NP",Registros!$B$2:$B$6000,$A4087),0)</f>
        <v>0</v>
      </c>
      <c r="G4087">
        <f>IF(COUNTIFS(Registros!$A$2:$A$6000,"MOV",Registros!$B$2:$B$6000,$A4087)&gt;0,1,0)</f>
        <v>0</v>
      </c>
      <c r="H4087">
        <f>IF($G4087=1,SUMIFS(Registros!$F$2:$F$6000,Registros!$A$2:$A$6000,"MOV",Registros!$B$2:$B$6000,$A4087),0)</f>
        <v>0</v>
      </c>
      <c r="I4087">
        <f>IF(COUNTIFS(Registros!$A$2:$A$6000,"CS",Registros!$B$2:$B$6000,$A4087)&gt;0,1,0)</f>
        <v>1</v>
      </c>
      <c r="J4087">
        <f>IF($I4087=1,SUMIFS(Registros!$I$2:$I$6000,Registros!$A$2:$A$6000,"CS",Registros!$B$2:$B$6000,$A4087),0)</f>
        <v>64</v>
      </c>
      <c r="K4087">
        <f>IF(COUNTIFS(Winback!$K$2:$K$300,$A4087)&gt;0,1,0)</f>
        <v>0</v>
      </c>
      <c r="L4087">
        <f>IF(AND($K4087=1,LEFT($A4087,3)="WB-"),SUMIFS(Winback!$D$2:$D$300,Winback!$K$2:$K$300,$A4087),0)</f>
        <v>0</v>
      </c>
      <c r="M4087">
        <f>IF(OR($E4087=1,$G4087=1,SUMIFS(Registros!$J$2:$J$6000,Registros!$B$2:$B$6000,$A4087)&gt;0),1,0)</f>
        <v>1</v>
      </c>
      <c r="N4087">
        <f>IF($J4087&gt;0,1,IF(COUNTIFS(Registros!$A$2:$A$6000,"CS",Registros!$B$2:$B$6000,$A4087,Registros!$K$2:$K$6000,"&lt;&gt;")&gt;0,1,0))</f>
        <v>1</v>
      </c>
      <c r="O4087" t="str">
        <f t="shared" si="315"/>
        <v>CONVERGENTE</v>
      </c>
      <c r="P4087" t="str">
        <f t="shared" si="316"/>
        <v>Upgrade / más líneas</v>
      </c>
      <c r="Q4087">
        <f t="shared" si="317"/>
        <v>0</v>
      </c>
      <c r="R4087" t="str">
        <f>IFERROR(VLOOKUP($A4087,Registros!$B$2:$G$6000,6,0),IFERROR(INDEX(Winback!$C$2:$C$300,MATCH($A4087,Winback!$K$2:$K$300,0)),""))</f>
        <v>Yariela Galarce</v>
      </c>
      <c r="S4087" t="str">
        <f t="shared" si="318"/>
        <v>+CS</v>
      </c>
      <c r="T4087">
        <f t="shared" si="319"/>
        <v>1</v>
      </c>
    </row>
    <row r="4088" spans="1:20" x14ac:dyDescent="0.35">
      <c r="A4088" t="s">
        <v>20049</v>
      </c>
      <c r="B4088" t="s">
        <v>20050</v>
      </c>
      <c r="C4088" t="s">
        <v>20051</v>
      </c>
      <c r="D4088" t="s">
        <v>20052</v>
      </c>
      <c r="E4088">
        <f>IF(COUNTIFS(Registros!$A$2:$A$6000,"NP",Registros!$B$2:$B$6000,$A4088)&gt;0,1,0)</f>
        <v>0</v>
      </c>
      <c r="F4088">
        <f>IF($E4088=1,SUMIFS(Registros!$F$2:$F$6000,Registros!$A$2:$A$6000,"NP",Registros!$B$2:$B$6000,$A4088),0)</f>
        <v>0</v>
      </c>
      <c r="G4088">
        <f>IF(COUNTIFS(Registros!$A$2:$A$6000,"MOV",Registros!$B$2:$B$6000,$A4088)&gt;0,1,0)</f>
        <v>0</v>
      </c>
      <c r="H4088">
        <f>IF($G4088=1,SUMIFS(Registros!$F$2:$F$6000,Registros!$A$2:$A$6000,"MOV",Registros!$B$2:$B$6000,$A4088),0)</f>
        <v>0</v>
      </c>
      <c r="I4088">
        <f>IF(COUNTIFS(Registros!$A$2:$A$6000,"CS",Registros!$B$2:$B$6000,$A4088)&gt;0,1,0)</f>
        <v>1</v>
      </c>
      <c r="J4088">
        <f>IF($I4088=1,SUMIFS(Registros!$I$2:$I$6000,Registros!$A$2:$A$6000,"CS",Registros!$B$2:$B$6000,$A4088),0)</f>
        <v>44</v>
      </c>
      <c r="K4088">
        <f>IF(COUNTIFS(Winback!$K$2:$K$300,$A4088)&gt;0,1,0)</f>
        <v>0</v>
      </c>
      <c r="L4088">
        <f>IF(AND($K4088=1,LEFT($A4088,3)="WB-"),SUMIFS(Winback!$D$2:$D$300,Winback!$K$2:$K$300,$A4088),0)</f>
        <v>0</v>
      </c>
      <c r="M4088">
        <f>IF(OR($E4088=1,$G4088=1,SUMIFS(Registros!$J$2:$J$6000,Registros!$B$2:$B$6000,$A4088)&gt;0),1,0)</f>
        <v>1</v>
      </c>
      <c r="N4088">
        <f>IF($J4088&gt;0,1,IF(COUNTIFS(Registros!$A$2:$A$6000,"CS",Registros!$B$2:$B$6000,$A4088,Registros!$K$2:$K$6000,"&lt;&gt;")&gt;0,1,0))</f>
        <v>1</v>
      </c>
      <c r="O4088" t="str">
        <f t="shared" si="315"/>
        <v>CONVERGENTE</v>
      </c>
      <c r="P4088" t="str">
        <f t="shared" si="316"/>
        <v>Upgrade / más líneas</v>
      </c>
      <c r="Q4088">
        <f t="shared" si="317"/>
        <v>0</v>
      </c>
      <c r="R4088" t="str">
        <f>IFERROR(VLOOKUP($A4088,Registros!$B$2:$G$6000,6,0),IFERROR(INDEX(Winback!$C$2:$C$300,MATCH($A4088,Winback!$K$2:$K$300,0)),""))</f>
        <v>Nailyn Martinez Johnson</v>
      </c>
      <c r="S4088" t="str">
        <f t="shared" si="318"/>
        <v>+CS</v>
      </c>
      <c r="T4088">
        <f t="shared" si="319"/>
        <v>1</v>
      </c>
    </row>
    <row r="4089" spans="1:20" x14ac:dyDescent="0.35">
      <c r="A4089" t="s">
        <v>20054</v>
      </c>
      <c r="B4089" t="s">
        <v>20055</v>
      </c>
      <c r="C4089" t="s">
        <v>20056</v>
      </c>
      <c r="D4089" t="s">
        <v>20057</v>
      </c>
      <c r="E4089">
        <f>IF(COUNTIFS(Registros!$A$2:$A$6000,"NP",Registros!$B$2:$B$6000,$A4089)&gt;0,1,0)</f>
        <v>0</v>
      </c>
      <c r="F4089">
        <f>IF($E4089=1,SUMIFS(Registros!$F$2:$F$6000,Registros!$A$2:$A$6000,"NP",Registros!$B$2:$B$6000,$A4089),0)</f>
        <v>0</v>
      </c>
      <c r="G4089">
        <f>IF(COUNTIFS(Registros!$A$2:$A$6000,"MOV",Registros!$B$2:$B$6000,$A4089)&gt;0,1,0)</f>
        <v>0</v>
      </c>
      <c r="H4089">
        <f>IF($G4089=1,SUMIFS(Registros!$F$2:$F$6000,Registros!$A$2:$A$6000,"MOV",Registros!$B$2:$B$6000,$A4089),0)</f>
        <v>0</v>
      </c>
      <c r="I4089">
        <f>IF(COUNTIFS(Registros!$A$2:$A$6000,"CS",Registros!$B$2:$B$6000,$A4089)&gt;0,1,0)</f>
        <v>1</v>
      </c>
      <c r="J4089">
        <f>IF($I4089=1,SUMIFS(Registros!$I$2:$I$6000,Registros!$A$2:$A$6000,"CS",Registros!$B$2:$B$6000,$A4089),0)</f>
        <v>61</v>
      </c>
      <c r="K4089">
        <f>IF(COUNTIFS(Winback!$K$2:$K$300,$A4089)&gt;0,1,0)</f>
        <v>0</v>
      </c>
      <c r="L4089">
        <f>IF(AND($K4089=1,LEFT($A4089,3)="WB-"),SUMIFS(Winback!$D$2:$D$300,Winback!$K$2:$K$300,$A4089),0)</f>
        <v>0</v>
      </c>
      <c r="M4089">
        <f>IF(OR($E4089=1,$G4089=1,SUMIFS(Registros!$J$2:$J$6000,Registros!$B$2:$B$6000,$A4089)&gt;0),1,0)</f>
        <v>1</v>
      </c>
      <c r="N4089">
        <f>IF($J4089&gt;0,1,IF(COUNTIFS(Registros!$A$2:$A$6000,"CS",Registros!$B$2:$B$6000,$A4089,Registros!$K$2:$K$6000,"&lt;&gt;")&gt;0,1,0))</f>
        <v>1</v>
      </c>
      <c r="O4089" t="str">
        <f t="shared" si="315"/>
        <v>CONVERGENTE</v>
      </c>
      <c r="P4089" t="str">
        <f t="shared" si="316"/>
        <v>Upgrade / más líneas</v>
      </c>
      <c r="Q4089">
        <f t="shared" si="317"/>
        <v>0</v>
      </c>
      <c r="R4089" t="str">
        <f>IFERROR(VLOOKUP($A4089,Registros!$B$2:$G$6000,6,0),IFERROR(INDEX(Winback!$C$2:$C$300,MATCH($A4089,Winback!$K$2:$K$300,0)),""))</f>
        <v>iongy Gordon Ward</v>
      </c>
      <c r="S4089" t="str">
        <f t="shared" si="318"/>
        <v>+CS</v>
      </c>
      <c r="T4089">
        <f t="shared" si="319"/>
        <v>1</v>
      </c>
    </row>
    <row r="4090" spans="1:20" x14ac:dyDescent="0.35">
      <c r="A4090" t="s">
        <v>20059</v>
      </c>
      <c r="B4090" t="s">
        <v>20060</v>
      </c>
      <c r="C4090" t="s">
        <v>20061</v>
      </c>
      <c r="D4090" t="s">
        <v>20062</v>
      </c>
      <c r="E4090">
        <f>IF(COUNTIFS(Registros!$A$2:$A$6000,"NP",Registros!$B$2:$B$6000,$A4090)&gt;0,1,0)</f>
        <v>0</v>
      </c>
      <c r="F4090">
        <f>IF($E4090=1,SUMIFS(Registros!$F$2:$F$6000,Registros!$A$2:$A$6000,"NP",Registros!$B$2:$B$6000,$A4090),0)</f>
        <v>0</v>
      </c>
      <c r="G4090">
        <f>IF(COUNTIFS(Registros!$A$2:$A$6000,"MOV",Registros!$B$2:$B$6000,$A4090)&gt;0,1,0)</f>
        <v>0</v>
      </c>
      <c r="H4090">
        <f>IF($G4090=1,SUMIFS(Registros!$F$2:$F$6000,Registros!$A$2:$A$6000,"MOV",Registros!$B$2:$B$6000,$A4090),0)</f>
        <v>0</v>
      </c>
      <c r="I4090">
        <f>IF(COUNTIFS(Registros!$A$2:$A$6000,"CS",Registros!$B$2:$B$6000,$A4090)&gt;0,1,0)</f>
        <v>1</v>
      </c>
      <c r="J4090">
        <f>IF($I4090=1,SUMIFS(Registros!$I$2:$I$6000,Registros!$A$2:$A$6000,"CS",Registros!$B$2:$B$6000,$A4090),0)</f>
        <v>66</v>
      </c>
      <c r="K4090">
        <f>IF(COUNTIFS(Winback!$K$2:$K$300,$A4090)&gt;0,1,0)</f>
        <v>0</v>
      </c>
      <c r="L4090">
        <f>IF(AND($K4090=1,LEFT($A4090,3)="WB-"),SUMIFS(Winback!$D$2:$D$300,Winback!$K$2:$K$300,$A4090),0)</f>
        <v>0</v>
      </c>
      <c r="M4090">
        <f>IF(OR($E4090=1,$G4090=1,SUMIFS(Registros!$J$2:$J$6000,Registros!$B$2:$B$6000,$A4090)&gt;0),1,0)</f>
        <v>1</v>
      </c>
      <c r="N4090">
        <f>IF($J4090&gt;0,1,IF(COUNTIFS(Registros!$A$2:$A$6000,"CS",Registros!$B$2:$B$6000,$A4090,Registros!$K$2:$K$6000,"&lt;&gt;")&gt;0,1,0))</f>
        <v>1</v>
      </c>
      <c r="O4090" t="str">
        <f t="shared" si="315"/>
        <v>CONVERGENTE</v>
      </c>
      <c r="P4090" t="str">
        <f t="shared" si="316"/>
        <v>Upgrade / más líneas</v>
      </c>
      <c r="Q4090">
        <f t="shared" si="317"/>
        <v>0</v>
      </c>
      <c r="R4090" t="str">
        <f>IFERROR(VLOOKUP($A4090,Registros!$B$2:$G$6000,6,0),IFERROR(INDEX(Winback!$C$2:$C$300,MATCH($A4090,Winback!$K$2:$K$300,0)),""))</f>
        <v>Keisy Vargas</v>
      </c>
      <c r="S4090" t="str">
        <f t="shared" si="318"/>
        <v>+CS</v>
      </c>
      <c r="T4090">
        <f t="shared" si="319"/>
        <v>1</v>
      </c>
    </row>
    <row r="4091" spans="1:20" x14ac:dyDescent="0.35">
      <c r="A4091" t="s">
        <v>20064</v>
      </c>
      <c r="B4091" t="s">
        <v>20065</v>
      </c>
      <c r="C4091" t="s">
        <v>20066</v>
      </c>
      <c r="D4091" t="s">
        <v>20067</v>
      </c>
      <c r="E4091">
        <f>IF(COUNTIFS(Registros!$A$2:$A$6000,"NP",Registros!$B$2:$B$6000,$A4091)&gt;0,1,0)</f>
        <v>0</v>
      </c>
      <c r="F4091">
        <f>IF($E4091=1,SUMIFS(Registros!$F$2:$F$6000,Registros!$A$2:$A$6000,"NP",Registros!$B$2:$B$6000,$A4091),0)</f>
        <v>0</v>
      </c>
      <c r="G4091">
        <f>IF(COUNTIFS(Registros!$A$2:$A$6000,"MOV",Registros!$B$2:$B$6000,$A4091)&gt;0,1,0)</f>
        <v>0</v>
      </c>
      <c r="H4091">
        <f>IF($G4091=1,SUMIFS(Registros!$F$2:$F$6000,Registros!$A$2:$A$6000,"MOV",Registros!$B$2:$B$6000,$A4091),0)</f>
        <v>0</v>
      </c>
      <c r="I4091">
        <f>IF(COUNTIFS(Registros!$A$2:$A$6000,"CS",Registros!$B$2:$B$6000,$A4091)&gt;0,1,0)</f>
        <v>1</v>
      </c>
      <c r="J4091">
        <f>IF($I4091=1,SUMIFS(Registros!$I$2:$I$6000,Registros!$A$2:$A$6000,"CS",Registros!$B$2:$B$6000,$A4091),0)</f>
        <v>52</v>
      </c>
      <c r="K4091">
        <f>IF(COUNTIFS(Winback!$K$2:$K$300,$A4091)&gt;0,1,0)</f>
        <v>0</v>
      </c>
      <c r="L4091">
        <f>IF(AND($K4091=1,LEFT($A4091,3)="WB-"),SUMIFS(Winback!$D$2:$D$300,Winback!$K$2:$K$300,$A4091),0)</f>
        <v>0</v>
      </c>
      <c r="M4091">
        <f>IF(OR($E4091=1,$G4091=1,SUMIFS(Registros!$J$2:$J$6000,Registros!$B$2:$B$6000,$A4091)&gt;0),1,0)</f>
        <v>1</v>
      </c>
      <c r="N4091">
        <f>IF($J4091&gt;0,1,IF(COUNTIFS(Registros!$A$2:$A$6000,"CS",Registros!$B$2:$B$6000,$A4091,Registros!$K$2:$K$6000,"&lt;&gt;")&gt;0,1,0))</f>
        <v>1</v>
      </c>
      <c r="O4091" t="str">
        <f t="shared" si="315"/>
        <v>CONVERGENTE</v>
      </c>
      <c r="P4091" t="str">
        <f t="shared" si="316"/>
        <v>Upgrade / más líneas</v>
      </c>
      <c r="Q4091">
        <f t="shared" si="317"/>
        <v>0</v>
      </c>
      <c r="R4091" t="str">
        <f>IFERROR(VLOOKUP($A4091,Registros!$B$2:$G$6000,6,0),IFERROR(INDEX(Winback!$C$2:$C$300,MATCH($A4091,Winback!$K$2:$K$300,0)),""))</f>
        <v>Karla Mc Intryre</v>
      </c>
      <c r="S4091" t="str">
        <f t="shared" si="318"/>
        <v>+CS</v>
      </c>
      <c r="T4091">
        <f t="shared" si="319"/>
        <v>1</v>
      </c>
    </row>
    <row r="4092" spans="1:20" x14ac:dyDescent="0.35">
      <c r="A4092" t="s">
        <v>20069</v>
      </c>
      <c r="B4092" t="s">
        <v>20070</v>
      </c>
      <c r="C4092" t="s">
        <v>20071</v>
      </c>
      <c r="D4092" t="s">
        <v>20072</v>
      </c>
      <c r="E4092">
        <f>IF(COUNTIFS(Registros!$A$2:$A$6000,"NP",Registros!$B$2:$B$6000,$A4092)&gt;0,1,0)</f>
        <v>0</v>
      </c>
      <c r="F4092">
        <f>IF($E4092=1,SUMIFS(Registros!$F$2:$F$6000,Registros!$A$2:$A$6000,"NP",Registros!$B$2:$B$6000,$A4092),0)</f>
        <v>0</v>
      </c>
      <c r="G4092">
        <f>IF(COUNTIFS(Registros!$A$2:$A$6000,"MOV",Registros!$B$2:$B$6000,$A4092)&gt;0,1,0)</f>
        <v>0</v>
      </c>
      <c r="H4092">
        <f>IF($G4092=1,SUMIFS(Registros!$F$2:$F$6000,Registros!$A$2:$A$6000,"MOV",Registros!$B$2:$B$6000,$A4092),0)</f>
        <v>0</v>
      </c>
      <c r="I4092">
        <f>IF(COUNTIFS(Registros!$A$2:$A$6000,"CS",Registros!$B$2:$B$6000,$A4092)&gt;0,1,0)</f>
        <v>1</v>
      </c>
      <c r="J4092">
        <f>IF($I4092=1,SUMIFS(Registros!$I$2:$I$6000,Registros!$A$2:$A$6000,"CS",Registros!$B$2:$B$6000,$A4092),0)</f>
        <v>49</v>
      </c>
      <c r="K4092">
        <f>IF(COUNTIFS(Winback!$K$2:$K$300,$A4092)&gt;0,1,0)</f>
        <v>0</v>
      </c>
      <c r="L4092">
        <f>IF(AND($K4092=1,LEFT($A4092,3)="WB-"),SUMIFS(Winback!$D$2:$D$300,Winback!$K$2:$K$300,$A4092),0)</f>
        <v>0</v>
      </c>
      <c r="M4092">
        <f>IF(OR($E4092=1,$G4092=1,SUMIFS(Registros!$J$2:$J$6000,Registros!$B$2:$B$6000,$A4092)&gt;0),1,0)</f>
        <v>1</v>
      </c>
      <c r="N4092">
        <f>IF($J4092&gt;0,1,IF(COUNTIFS(Registros!$A$2:$A$6000,"CS",Registros!$B$2:$B$6000,$A4092,Registros!$K$2:$K$6000,"&lt;&gt;")&gt;0,1,0))</f>
        <v>1</v>
      </c>
      <c r="O4092" t="str">
        <f t="shared" si="315"/>
        <v>CONVERGENTE</v>
      </c>
      <c r="P4092" t="str">
        <f t="shared" si="316"/>
        <v>Upgrade / más líneas</v>
      </c>
      <c r="Q4092">
        <f t="shared" si="317"/>
        <v>0</v>
      </c>
      <c r="R4092" t="str">
        <f>IFERROR(VLOOKUP($A4092,Registros!$B$2:$G$6000,6,0),IFERROR(INDEX(Winback!$C$2:$C$300,MATCH($A4092,Winback!$K$2:$K$300,0)),""))</f>
        <v>Solanye Acuña</v>
      </c>
      <c r="S4092" t="str">
        <f t="shared" si="318"/>
        <v>+CS</v>
      </c>
      <c r="T4092">
        <f t="shared" si="319"/>
        <v>1</v>
      </c>
    </row>
    <row r="4093" spans="1:20" x14ac:dyDescent="0.35">
      <c r="A4093" t="s">
        <v>20074</v>
      </c>
      <c r="B4093" t="s">
        <v>20075</v>
      </c>
      <c r="C4093" t="s">
        <v>20076</v>
      </c>
      <c r="D4093" t="s">
        <v>20077</v>
      </c>
      <c r="E4093">
        <f>IF(COUNTIFS(Registros!$A$2:$A$6000,"NP",Registros!$B$2:$B$6000,$A4093)&gt;0,1,0)</f>
        <v>0</v>
      </c>
      <c r="F4093">
        <f>IF($E4093=1,SUMIFS(Registros!$F$2:$F$6000,Registros!$A$2:$A$6000,"NP",Registros!$B$2:$B$6000,$A4093),0)</f>
        <v>0</v>
      </c>
      <c r="G4093">
        <f>IF(COUNTIFS(Registros!$A$2:$A$6000,"MOV",Registros!$B$2:$B$6000,$A4093)&gt;0,1,0)</f>
        <v>0</v>
      </c>
      <c r="H4093">
        <f>IF($G4093=1,SUMIFS(Registros!$F$2:$F$6000,Registros!$A$2:$A$6000,"MOV",Registros!$B$2:$B$6000,$A4093),0)</f>
        <v>0</v>
      </c>
      <c r="I4093">
        <f>IF(COUNTIFS(Registros!$A$2:$A$6000,"CS",Registros!$B$2:$B$6000,$A4093)&gt;0,1,0)</f>
        <v>1</v>
      </c>
      <c r="J4093">
        <f>IF($I4093=1,SUMIFS(Registros!$I$2:$I$6000,Registros!$A$2:$A$6000,"CS",Registros!$B$2:$B$6000,$A4093),0)</f>
        <v>33</v>
      </c>
      <c r="K4093">
        <f>IF(COUNTIFS(Winback!$K$2:$K$300,$A4093)&gt;0,1,0)</f>
        <v>0</v>
      </c>
      <c r="L4093">
        <f>IF(AND($K4093=1,LEFT($A4093,3)="WB-"),SUMIFS(Winback!$D$2:$D$300,Winback!$K$2:$K$300,$A4093),0)</f>
        <v>0</v>
      </c>
      <c r="M4093">
        <f>IF(OR($E4093=1,$G4093=1,SUMIFS(Registros!$J$2:$J$6000,Registros!$B$2:$B$6000,$A4093)&gt;0),1,0)</f>
        <v>1</v>
      </c>
      <c r="N4093">
        <f>IF($J4093&gt;0,1,IF(COUNTIFS(Registros!$A$2:$A$6000,"CS",Registros!$B$2:$B$6000,$A4093,Registros!$K$2:$K$6000,"&lt;&gt;")&gt;0,1,0))</f>
        <v>1</v>
      </c>
      <c r="O4093" t="str">
        <f t="shared" si="315"/>
        <v>CONVERGENTE</v>
      </c>
      <c r="P4093" t="str">
        <f t="shared" si="316"/>
        <v>Upgrade / más líneas</v>
      </c>
      <c r="Q4093">
        <f t="shared" si="317"/>
        <v>0</v>
      </c>
      <c r="R4093" t="str">
        <f>IFERROR(VLOOKUP($A4093,Registros!$B$2:$G$6000,6,0),IFERROR(INDEX(Winback!$C$2:$C$300,MATCH($A4093,Winback!$K$2:$K$300,0)),""))</f>
        <v>Michelle Zambrano</v>
      </c>
      <c r="S4093" t="str">
        <f t="shared" si="318"/>
        <v>+CS</v>
      </c>
      <c r="T4093">
        <f t="shared" si="319"/>
        <v>1</v>
      </c>
    </row>
    <row r="4094" spans="1:20" x14ac:dyDescent="0.35">
      <c r="A4094" t="s">
        <v>20079</v>
      </c>
      <c r="B4094" t="s">
        <v>20080</v>
      </c>
      <c r="C4094" t="s">
        <v>20081</v>
      </c>
      <c r="D4094" t="s">
        <v>20082</v>
      </c>
      <c r="E4094">
        <f>IF(COUNTIFS(Registros!$A$2:$A$6000,"NP",Registros!$B$2:$B$6000,$A4094)&gt;0,1,0)</f>
        <v>0</v>
      </c>
      <c r="F4094">
        <f>IF($E4094=1,SUMIFS(Registros!$F$2:$F$6000,Registros!$A$2:$A$6000,"NP",Registros!$B$2:$B$6000,$A4094),0)</f>
        <v>0</v>
      </c>
      <c r="G4094">
        <f>IF(COUNTIFS(Registros!$A$2:$A$6000,"MOV",Registros!$B$2:$B$6000,$A4094)&gt;0,1,0)</f>
        <v>0</v>
      </c>
      <c r="H4094">
        <f>IF($G4094=1,SUMIFS(Registros!$F$2:$F$6000,Registros!$A$2:$A$6000,"MOV",Registros!$B$2:$B$6000,$A4094),0)</f>
        <v>0</v>
      </c>
      <c r="I4094">
        <f>IF(COUNTIFS(Registros!$A$2:$A$6000,"CS",Registros!$B$2:$B$6000,$A4094)&gt;0,1,0)</f>
        <v>1</v>
      </c>
      <c r="J4094">
        <f>IF($I4094=1,SUMIFS(Registros!$I$2:$I$6000,Registros!$A$2:$A$6000,"CS",Registros!$B$2:$B$6000,$A4094),0)</f>
        <v>11</v>
      </c>
      <c r="K4094">
        <f>IF(COUNTIFS(Winback!$K$2:$K$300,$A4094)&gt;0,1,0)</f>
        <v>0</v>
      </c>
      <c r="L4094">
        <f>IF(AND($K4094=1,LEFT($A4094,3)="WB-"),SUMIFS(Winback!$D$2:$D$300,Winback!$K$2:$K$300,$A4094),0)</f>
        <v>0</v>
      </c>
      <c r="M4094">
        <f>IF(OR($E4094=1,$G4094=1,SUMIFS(Registros!$J$2:$J$6000,Registros!$B$2:$B$6000,$A4094)&gt;0),1,0)</f>
        <v>1</v>
      </c>
      <c r="N4094">
        <f>IF($J4094&gt;0,1,IF(COUNTIFS(Registros!$A$2:$A$6000,"CS",Registros!$B$2:$B$6000,$A4094,Registros!$K$2:$K$6000,"&lt;&gt;")&gt;0,1,0))</f>
        <v>1</v>
      </c>
      <c r="O4094" t="str">
        <f t="shared" si="315"/>
        <v>CONVERGENTE</v>
      </c>
      <c r="P4094" t="str">
        <f t="shared" si="316"/>
        <v>Upgrade / más líneas</v>
      </c>
      <c r="Q4094">
        <f t="shared" si="317"/>
        <v>0</v>
      </c>
      <c r="R4094" t="str">
        <f>IFERROR(VLOOKUP($A4094,Registros!$B$2:$G$6000,6,0),IFERROR(INDEX(Winback!$C$2:$C$300,MATCH($A4094,Winback!$K$2:$K$300,0)),""))</f>
        <v>Lizeth Milena Gonzalez</v>
      </c>
      <c r="S4094" t="str">
        <f t="shared" si="318"/>
        <v>+CS</v>
      </c>
      <c r="T4094">
        <f t="shared" si="319"/>
        <v>1</v>
      </c>
    </row>
    <row r="4095" spans="1:20" x14ac:dyDescent="0.35">
      <c r="A4095" t="s">
        <v>20084</v>
      </c>
      <c r="B4095" t="s">
        <v>20085</v>
      </c>
      <c r="C4095" t="s">
        <v>20086</v>
      </c>
      <c r="D4095" t="s">
        <v>20087</v>
      </c>
      <c r="E4095">
        <f>IF(COUNTIFS(Registros!$A$2:$A$6000,"NP",Registros!$B$2:$B$6000,$A4095)&gt;0,1,0)</f>
        <v>0</v>
      </c>
      <c r="F4095">
        <f>IF($E4095=1,SUMIFS(Registros!$F$2:$F$6000,Registros!$A$2:$A$6000,"NP",Registros!$B$2:$B$6000,$A4095),0)</f>
        <v>0</v>
      </c>
      <c r="G4095">
        <f>IF(COUNTIFS(Registros!$A$2:$A$6000,"MOV",Registros!$B$2:$B$6000,$A4095)&gt;0,1,0)</f>
        <v>0</v>
      </c>
      <c r="H4095">
        <f>IF($G4095=1,SUMIFS(Registros!$F$2:$F$6000,Registros!$A$2:$A$6000,"MOV",Registros!$B$2:$B$6000,$A4095),0)</f>
        <v>0</v>
      </c>
      <c r="I4095">
        <f>IF(COUNTIFS(Registros!$A$2:$A$6000,"CS",Registros!$B$2:$B$6000,$A4095)&gt;0,1,0)</f>
        <v>1</v>
      </c>
      <c r="J4095">
        <f>IF($I4095=1,SUMIFS(Registros!$I$2:$I$6000,Registros!$A$2:$A$6000,"CS",Registros!$B$2:$B$6000,$A4095),0)</f>
        <v>35</v>
      </c>
      <c r="K4095">
        <f>IF(COUNTIFS(Winback!$K$2:$K$300,$A4095)&gt;0,1,0)</f>
        <v>0</v>
      </c>
      <c r="L4095">
        <f>IF(AND($K4095=1,LEFT($A4095,3)="WB-"),SUMIFS(Winback!$D$2:$D$300,Winback!$K$2:$K$300,$A4095),0)</f>
        <v>0</v>
      </c>
      <c r="M4095">
        <f>IF(OR($E4095=1,$G4095=1,SUMIFS(Registros!$J$2:$J$6000,Registros!$B$2:$B$6000,$A4095)&gt;0),1,0)</f>
        <v>1</v>
      </c>
      <c r="N4095">
        <f>IF($J4095&gt;0,1,IF(COUNTIFS(Registros!$A$2:$A$6000,"CS",Registros!$B$2:$B$6000,$A4095,Registros!$K$2:$K$6000,"&lt;&gt;")&gt;0,1,0))</f>
        <v>1</v>
      </c>
      <c r="O4095" t="str">
        <f t="shared" si="315"/>
        <v>CONVERGENTE</v>
      </c>
      <c r="P4095" t="str">
        <f t="shared" si="316"/>
        <v>Upgrade / más líneas</v>
      </c>
      <c r="Q4095">
        <f t="shared" si="317"/>
        <v>0</v>
      </c>
      <c r="R4095" t="str">
        <f>IFERROR(VLOOKUP($A4095,Registros!$B$2:$G$6000,6,0),IFERROR(INDEX(Winback!$C$2:$C$300,MATCH($A4095,Winback!$K$2:$K$300,0)),""))</f>
        <v>Maria Fernanda Rivas</v>
      </c>
      <c r="S4095" t="str">
        <f t="shared" si="318"/>
        <v>+CS</v>
      </c>
      <c r="T4095">
        <f t="shared" si="319"/>
        <v>1</v>
      </c>
    </row>
    <row r="4096" spans="1:20" x14ac:dyDescent="0.35">
      <c r="A4096" t="s">
        <v>20089</v>
      </c>
      <c r="B4096" t="s">
        <v>20090</v>
      </c>
      <c r="C4096" t="s">
        <v>20091</v>
      </c>
      <c r="D4096" t="s">
        <v>20092</v>
      </c>
      <c r="E4096">
        <f>IF(COUNTIFS(Registros!$A$2:$A$6000,"NP",Registros!$B$2:$B$6000,$A4096)&gt;0,1,0)</f>
        <v>0</v>
      </c>
      <c r="F4096">
        <f>IF($E4096=1,SUMIFS(Registros!$F$2:$F$6000,Registros!$A$2:$A$6000,"NP",Registros!$B$2:$B$6000,$A4096),0)</f>
        <v>0</v>
      </c>
      <c r="G4096">
        <f>IF(COUNTIFS(Registros!$A$2:$A$6000,"MOV",Registros!$B$2:$B$6000,$A4096)&gt;0,1,0)</f>
        <v>0</v>
      </c>
      <c r="H4096">
        <f>IF($G4096=1,SUMIFS(Registros!$F$2:$F$6000,Registros!$A$2:$A$6000,"MOV",Registros!$B$2:$B$6000,$A4096),0)</f>
        <v>0</v>
      </c>
      <c r="I4096">
        <f>IF(COUNTIFS(Registros!$A$2:$A$6000,"CS",Registros!$B$2:$B$6000,$A4096)&gt;0,1,0)</f>
        <v>1</v>
      </c>
      <c r="J4096">
        <f>IF($I4096=1,SUMIFS(Registros!$I$2:$I$6000,Registros!$A$2:$A$6000,"CS",Registros!$B$2:$B$6000,$A4096),0)</f>
        <v>44</v>
      </c>
      <c r="K4096">
        <f>IF(COUNTIFS(Winback!$K$2:$K$300,$A4096)&gt;0,1,0)</f>
        <v>0</v>
      </c>
      <c r="L4096">
        <f>IF(AND($K4096=1,LEFT($A4096,3)="WB-"),SUMIFS(Winback!$D$2:$D$300,Winback!$K$2:$K$300,$A4096),0)</f>
        <v>0</v>
      </c>
      <c r="M4096">
        <f>IF(OR($E4096=1,$G4096=1,SUMIFS(Registros!$J$2:$J$6000,Registros!$B$2:$B$6000,$A4096)&gt;0),1,0)</f>
        <v>1</v>
      </c>
      <c r="N4096">
        <f>IF($J4096&gt;0,1,IF(COUNTIFS(Registros!$A$2:$A$6000,"CS",Registros!$B$2:$B$6000,$A4096,Registros!$K$2:$K$6000,"&lt;&gt;")&gt;0,1,0))</f>
        <v>1</v>
      </c>
      <c r="O4096" t="str">
        <f t="shared" si="315"/>
        <v>CONVERGENTE</v>
      </c>
      <c r="P4096" t="str">
        <f t="shared" si="316"/>
        <v>Upgrade / más líneas</v>
      </c>
      <c r="Q4096">
        <f t="shared" si="317"/>
        <v>0</v>
      </c>
      <c r="R4096" t="str">
        <f>IFERROR(VLOOKUP($A4096,Registros!$B$2:$G$6000,6,0),IFERROR(INDEX(Winback!$C$2:$C$300,MATCH($A4096,Winback!$K$2:$K$300,0)),""))</f>
        <v>Yarelis Tulloch</v>
      </c>
      <c r="S4096" t="str">
        <f t="shared" si="318"/>
        <v>+CS</v>
      </c>
      <c r="T4096">
        <f t="shared" si="319"/>
        <v>1</v>
      </c>
    </row>
    <row r="4097" spans="1:20" x14ac:dyDescent="0.35">
      <c r="A4097" t="s">
        <v>20094</v>
      </c>
      <c r="B4097" t="s">
        <v>20095</v>
      </c>
      <c r="C4097" t="s">
        <v>20096</v>
      </c>
      <c r="D4097" t="s">
        <v>20097</v>
      </c>
      <c r="E4097">
        <f>IF(COUNTIFS(Registros!$A$2:$A$6000,"NP",Registros!$B$2:$B$6000,$A4097)&gt;0,1,0)</f>
        <v>0</v>
      </c>
      <c r="F4097">
        <f>IF($E4097=1,SUMIFS(Registros!$F$2:$F$6000,Registros!$A$2:$A$6000,"NP",Registros!$B$2:$B$6000,$A4097),0)</f>
        <v>0</v>
      </c>
      <c r="G4097">
        <f>IF(COUNTIFS(Registros!$A$2:$A$6000,"MOV",Registros!$B$2:$B$6000,$A4097)&gt;0,1,0)</f>
        <v>0</v>
      </c>
      <c r="H4097">
        <f>IF($G4097=1,SUMIFS(Registros!$F$2:$F$6000,Registros!$A$2:$A$6000,"MOV",Registros!$B$2:$B$6000,$A4097),0)</f>
        <v>0</v>
      </c>
      <c r="I4097">
        <f>IF(COUNTIFS(Registros!$A$2:$A$6000,"CS",Registros!$B$2:$B$6000,$A4097)&gt;0,1,0)</f>
        <v>1</v>
      </c>
      <c r="J4097">
        <f>IF($I4097=1,SUMIFS(Registros!$I$2:$I$6000,Registros!$A$2:$A$6000,"CS",Registros!$B$2:$B$6000,$A4097),0)</f>
        <v>57</v>
      </c>
      <c r="K4097">
        <f>IF(COUNTIFS(Winback!$K$2:$K$300,$A4097)&gt;0,1,0)</f>
        <v>0</v>
      </c>
      <c r="L4097">
        <f>IF(AND($K4097=1,LEFT($A4097,3)="WB-"),SUMIFS(Winback!$D$2:$D$300,Winback!$K$2:$K$300,$A4097),0)</f>
        <v>0</v>
      </c>
      <c r="M4097">
        <f>IF(OR($E4097=1,$G4097=1,SUMIFS(Registros!$J$2:$J$6000,Registros!$B$2:$B$6000,$A4097)&gt;0),1,0)</f>
        <v>1</v>
      </c>
      <c r="N4097">
        <f>IF($J4097&gt;0,1,IF(COUNTIFS(Registros!$A$2:$A$6000,"CS",Registros!$B$2:$B$6000,$A4097,Registros!$K$2:$K$6000,"&lt;&gt;")&gt;0,1,0))</f>
        <v>1</v>
      </c>
      <c r="O4097" t="str">
        <f t="shared" si="315"/>
        <v>CONVERGENTE</v>
      </c>
      <c r="P4097" t="str">
        <f t="shared" si="316"/>
        <v>Upgrade / más líneas</v>
      </c>
      <c r="Q4097">
        <f t="shared" si="317"/>
        <v>0</v>
      </c>
      <c r="R4097" t="str">
        <f>IFERROR(VLOOKUP($A4097,Registros!$B$2:$G$6000,6,0),IFERROR(INDEX(Winback!$C$2:$C$300,MATCH($A4097,Winback!$K$2:$K$300,0)),""))</f>
        <v>Abril Aparicio</v>
      </c>
      <c r="S4097" t="str">
        <f t="shared" si="318"/>
        <v>+CS</v>
      </c>
      <c r="T4097">
        <f t="shared" si="319"/>
        <v>1</v>
      </c>
    </row>
    <row r="4098" spans="1:20" x14ac:dyDescent="0.35">
      <c r="A4098" t="s">
        <v>20099</v>
      </c>
      <c r="B4098" t="s">
        <v>20100</v>
      </c>
      <c r="C4098" t="s">
        <v>20101</v>
      </c>
      <c r="D4098" t="s">
        <v>20102</v>
      </c>
      <c r="E4098">
        <f>IF(COUNTIFS(Registros!$A$2:$A$6000,"NP",Registros!$B$2:$B$6000,$A4098)&gt;0,1,0)</f>
        <v>0</v>
      </c>
      <c r="F4098">
        <f>IF($E4098=1,SUMIFS(Registros!$F$2:$F$6000,Registros!$A$2:$A$6000,"NP",Registros!$B$2:$B$6000,$A4098),0)</f>
        <v>0</v>
      </c>
      <c r="G4098">
        <f>IF(COUNTIFS(Registros!$A$2:$A$6000,"MOV",Registros!$B$2:$B$6000,$A4098)&gt;0,1,0)</f>
        <v>0</v>
      </c>
      <c r="H4098">
        <f>IF($G4098=1,SUMIFS(Registros!$F$2:$F$6000,Registros!$A$2:$A$6000,"MOV",Registros!$B$2:$B$6000,$A4098),0)</f>
        <v>0</v>
      </c>
      <c r="I4098">
        <f>IF(COUNTIFS(Registros!$A$2:$A$6000,"CS",Registros!$B$2:$B$6000,$A4098)&gt;0,1,0)</f>
        <v>1</v>
      </c>
      <c r="J4098">
        <f>IF($I4098=1,SUMIFS(Registros!$I$2:$I$6000,Registros!$A$2:$A$6000,"CS",Registros!$B$2:$B$6000,$A4098),0)</f>
        <v>25</v>
      </c>
      <c r="K4098">
        <f>IF(COUNTIFS(Winback!$K$2:$K$300,$A4098)&gt;0,1,0)</f>
        <v>0</v>
      </c>
      <c r="L4098">
        <f>IF(AND($K4098=1,LEFT($A4098,3)="WB-"),SUMIFS(Winback!$D$2:$D$300,Winback!$K$2:$K$300,$A4098),0)</f>
        <v>0</v>
      </c>
      <c r="M4098">
        <f>IF(OR($E4098=1,$G4098=1,SUMIFS(Registros!$J$2:$J$6000,Registros!$B$2:$B$6000,$A4098)&gt;0),1,0)</f>
        <v>1</v>
      </c>
      <c r="N4098">
        <f>IF($J4098&gt;0,1,IF(COUNTIFS(Registros!$A$2:$A$6000,"CS",Registros!$B$2:$B$6000,$A4098,Registros!$K$2:$K$6000,"&lt;&gt;")&gt;0,1,0))</f>
        <v>1</v>
      </c>
      <c r="O4098" t="str">
        <f t="shared" ref="O4098:O4161" si="320">IF(AND($K4098=1,$E4098=0,$G4098=0,$I4098=0),"WINBACK",IF(AND($M4098=1,$N4098&gt;0),"CONVERGENTE",IF($M4098=1,"SOLO MÓVIL",IF($N4098&gt;0,"SOLO FIJO / INTERNET","SIN SERVICIOS"))))</f>
        <v>CONVERGENTE</v>
      </c>
      <c r="P4098" t="str">
        <f t="shared" ref="P4098:P4161" si="321">IF($O4098="WINBACK","Recuperar (winback)",IF($O4098="CONVERGENTE","Upgrade / más líneas",IF($O4098="SOLO MÓVIL","Ofrecer fijo + internet (FLBBTV)",IF($O4098="SOLO FIJO / INTERNET","Ofrecer línea móvil Nextphone","Oferta completa (móvil + fijo + internet)"))))</f>
        <v>Upgrade / más líneas</v>
      </c>
      <c r="Q4098">
        <f t="shared" ref="Q4098:Q4161" si="322">$F4098+$H4098+$L4098</f>
        <v>0</v>
      </c>
      <c r="R4098" t="str">
        <f>IFERROR(VLOOKUP($A4098,Registros!$B$2:$G$6000,6,0),IFERROR(INDEX(Winback!$C$2:$C$300,MATCH($A4098,Winback!$K$2:$K$300,0)),""))</f>
        <v>Yariela Galarce</v>
      </c>
      <c r="S4098" t="str">
        <f t="shared" ref="S4098:S4161" si="323">IF($E4098=1,"NP","")&amp;IF($G4098=1,"+MOV","")&amp;IF($I4098=1,"+CS","")&amp;IF($K4098=1,"+WB","")</f>
        <v>+CS</v>
      </c>
      <c r="T4098">
        <f t="shared" ref="T4098:T4161" si="324">$E4098+$G4098+$I4098+$K4098</f>
        <v>1</v>
      </c>
    </row>
    <row r="4099" spans="1:20" x14ac:dyDescent="0.35">
      <c r="A4099" t="s">
        <v>20104</v>
      </c>
      <c r="B4099" t="s">
        <v>20105</v>
      </c>
      <c r="C4099" t="s">
        <v>20106</v>
      </c>
      <c r="D4099" t="s">
        <v>20107</v>
      </c>
      <c r="E4099">
        <f>IF(COUNTIFS(Registros!$A$2:$A$6000,"NP",Registros!$B$2:$B$6000,$A4099)&gt;0,1,0)</f>
        <v>0</v>
      </c>
      <c r="F4099">
        <f>IF($E4099=1,SUMIFS(Registros!$F$2:$F$6000,Registros!$A$2:$A$6000,"NP",Registros!$B$2:$B$6000,$A4099),0)</f>
        <v>0</v>
      </c>
      <c r="G4099">
        <f>IF(COUNTIFS(Registros!$A$2:$A$6000,"MOV",Registros!$B$2:$B$6000,$A4099)&gt;0,1,0)</f>
        <v>0</v>
      </c>
      <c r="H4099">
        <f>IF($G4099=1,SUMIFS(Registros!$F$2:$F$6000,Registros!$A$2:$A$6000,"MOV",Registros!$B$2:$B$6000,$A4099),0)</f>
        <v>0</v>
      </c>
      <c r="I4099">
        <f>IF(COUNTIFS(Registros!$A$2:$A$6000,"CS",Registros!$B$2:$B$6000,$A4099)&gt;0,1,0)</f>
        <v>1</v>
      </c>
      <c r="J4099">
        <f>IF($I4099=1,SUMIFS(Registros!$I$2:$I$6000,Registros!$A$2:$A$6000,"CS",Registros!$B$2:$B$6000,$A4099),0)</f>
        <v>25</v>
      </c>
      <c r="K4099">
        <f>IF(COUNTIFS(Winback!$K$2:$K$300,$A4099)&gt;0,1,0)</f>
        <v>0</v>
      </c>
      <c r="L4099">
        <f>IF(AND($K4099=1,LEFT($A4099,3)="WB-"),SUMIFS(Winback!$D$2:$D$300,Winback!$K$2:$K$300,$A4099),0)</f>
        <v>0</v>
      </c>
      <c r="M4099">
        <f>IF(OR($E4099=1,$G4099=1,SUMIFS(Registros!$J$2:$J$6000,Registros!$B$2:$B$6000,$A4099)&gt;0),1,0)</f>
        <v>1</v>
      </c>
      <c r="N4099">
        <f>IF($J4099&gt;0,1,IF(COUNTIFS(Registros!$A$2:$A$6000,"CS",Registros!$B$2:$B$6000,$A4099,Registros!$K$2:$K$6000,"&lt;&gt;")&gt;0,1,0))</f>
        <v>1</v>
      </c>
      <c r="O4099" t="str">
        <f t="shared" si="320"/>
        <v>CONVERGENTE</v>
      </c>
      <c r="P4099" t="str">
        <f t="shared" si="321"/>
        <v>Upgrade / más líneas</v>
      </c>
      <c r="Q4099">
        <f t="shared" si="322"/>
        <v>0</v>
      </c>
      <c r="R4099" t="str">
        <f>IFERROR(VLOOKUP($A4099,Registros!$B$2:$G$6000,6,0),IFERROR(INDEX(Winback!$C$2:$C$300,MATCH($A4099,Winback!$K$2:$K$300,0)),""))</f>
        <v>Nailyn Martinez Johnson</v>
      </c>
      <c r="S4099" t="str">
        <f t="shared" si="323"/>
        <v>+CS</v>
      </c>
      <c r="T4099">
        <f t="shared" si="324"/>
        <v>1</v>
      </c>
    </row>
    <row r="4100" spans="1:20" x14ac:dyDescent="0.35">
      <c r="A4100" t="s">
        <v>20109</v>
      </c>
      <c r="B4100" t="s">
        <v>20110</v>
      </c>
      <c r="C4100" t="s">
        <v>20111</v>
      </c>
      <c r="D4100" t="s">
        <v>20112</v>
      </c>
      <c r="E4100">
        <f>IF(COUNTIFS(Registros!$A$2:$A$6000,"NP",Registros!$B$2:$B$6000,$A4100)&gt;0,1,0)</f>
        <v>0</v>
      </c>
      <c r="F4100">
        <f>IF($E4100=1,SUMIFS(Registros!$F$2:$F$6000,Registros!$A$2:$A$6000,"NP",Registros!$B$2:$B$6000,$A4100),0)</f>
        <v>0</v>
      </c>
      <c r="G4100">
        <f>IF(COUNTIFS(Registros!$A$2:$A$6000,"MOV",Registros!$B$2:$B$6000,$A4100)&gt;0,1,0)</f>
        <v>0</v>
      </c>
      <c r="H4100">
        <f>IF($G4100=1,SUMIFS(Registros!$F$2:$F$6000,Registros!$A$2:$A$6000,"MOV",Registros!$B$2:$B$6000,$A4100),0)</f>
        <v>0</v>
      </c>
      <c r="I4100">
        <f>IF(COUNTIFS(Registros!$A$2:$A$6000,"CS",Registros!$B$2:$B$6000,$A4100)&gt;0,1,0)</f>
        <v>1</v>
      </c>
      <c r="J4100">
        <f>IF($I4100=1,SUMIFS(Registros!$I$2:$I$6000,Registros!$A$2:$A$6000,"CS",Registros!$B$2:$B$6000,$A4100),0)</f>
        <v>30</v>
      </c>
      <c r="K4100">
        <f>IF(COUNTIFS(Winback!$K$2:$K$300,$A4100)&gt;0,1,0)</f>
        <v>0</v>
      </c>
      <c r="L4100">
        <f>IF(AND($K4100=1,LEFT($A4100,3)="WB-"),SUMIFS(Winback!$D$2:$D$300,Winback!$K$2:$K$300,$A4100),0)</f>
        <v>0</v>
      </c>
      <c r="M4100">
        <f>IF(OR($E4100=1,$G4100=1,SUMIFS(Registros!$J$2:$J$6000,Registros!$B$2:$B$6000,$A4100)&gt;0),1,0)</f>
        <v>1</v>
      </c>
      <c r="N4100">
        <f>IF($J4100&gt;0,1,IF(COUNTIFS(Registros!$A$2:$A$6000,"CS",Registros!$B$2:$B$6000,$A4100,Registros!$K$2:$K$6000,"&lt;&gt;")&gt;0,1,0))</f>
        <v>1</v>
      </c>
      <c r="O4100" t="str">
        <f t="shared" si="320"/>
        <v>CONVERGENTE</v>
      </c>
      <c r="P4100" t="str">
        <f t="shared" si="321"/>
        <v>Upgrade / más líneas</v>
      </c>
      <c r="Q4100">
        <f t="shared" si="322"/>
        <v>0</v>
      </c>
      <c r="R4100" t="str">
        <f>IFERROR(VLOOKUP($A4100,Registros!$B$2:$G$6000,6,0),IFERROR(INDEX(Winback!$C$2:$C$300,MATCH($A4100,Winback!$K$2:$K$300,0)),""))</f>
        <v>iongy Gordon Ward</v>
      </c>
      <c r="S4100" t="str">
        <f t="shared" si="323"/>
        <v>+CS</v>
      </c>
      <c r="T4100">
        <f t="shared" si="324"/>
        <v>1</v>
      </c>
    </row>
    <row r="4101" spans="1:20" x14ac:dyDescent="0.35">
      <c r="A4101" t="s">
        <v>20114</v>
      </c>
      <c r="B4101" t="s">
        <v>20115</v>
      </c>
      <c r="C4101" t="s">
        <v>20116</v>
      </c>
      <c r="D4101" t="s">
        <v>20117</v>
      </c>
      <c r="E4101">
        <f>IF(COUNTIFS(Registros!$A$2:$A$6000,"NP",Registros!$B$2:$B$6000,$A4101)&gt;0,1,0)</f>
        <v>0</v>
      </c>
      <c r="F4101">
        <f>IF($E4101=1,SUMIFS(Registros!$F$2:$F$6000,Registros!$A$2:$A$6000,"NP",Registros!$B$2:$B$6000,$A4101),0)</f>
        <v>0</v>
      </c>
      <c r="G4101">
        <f>IF(COUNTIFS(Registros!$A$2:$A$6000,"MOV",Registros!$B$2:$B$6000,$A4101)&gt;0,1,0)</f>
        <v>0</v>
      </c>
      <c r="H4101">
        <f>IF($G4101=1,SUMIFS(Registros!$F$2:$F$6000,Registros!$A$2:$A$6000,"MOV",Registros!$B$2:$B$6000,$A4101),0)</f>
        <v>0</v>
      </c>
      <c r="I4101">
        <f>IF(COUNTIFS(Registros!$A$2:$A$6000,"CS",Registros!$B$2:$B$6000,$A4101)&gt;0,1,0)</f>
        <v>1</v>
      </c>
      <c r="J4101">
        <f>IF($I4101=1,SUMIFS(Registros!$I$2:$I$6000,Registros!$A$2:$A$6000,"CS",Registros!$B$2:$B$6000,$A4101),0)</f>
        <v>35</v>
      </c>
      <c r="K4101">
        <f>IF(COUNTIFS(Winback!$K$2:$K$300,$A4101)&gt;0,1,0)</f>
        <v>0</v>
      </c>
      <c r="L4101">
        <f>IF(AND($K4101=1,LEFT($A4101,3)="WB-"),SUMIFS(Winback!$D$2:$D$300,Winback!$K$2:$K$300,$A4101),0)</f>
        <v>0</v>
      </c>
      <c r="M4101">
        <f>IF(OR($E4101=1,$G4101=1,SUMIFS(Registros!$J$2:$J$6000,Registros!$B$2:$B$6000,$A4101)&gt;0),1,0)</f>
        <v>1</v>
      </c>
      <c r="N4101">
        <f>IF($J4101&gt;0,1,IF(COUNTIFS(Registros!$A$2:$A$6000,"CS",Registros!$B$2:$B$6000,$A4101,Registros!$K$2:$K$6000,"&lt;&gt;")&gt;0,1,0))</f>
        <v>1</v>
      </c>
      <c r="O4101" t="str">
        <f t="shared" si="320"/>
        <v>CONVERGENTE</v>
      </c>
      <c r="P4101" t="str">
        <f t="shared" si="321"/>
        <v>Upgrade / más líneas</v>
      </c>
      <c r="Q4101">
        <f t="shared" si="322"/>
        <v>0</v>
      </c>
      <c r="R4101" t="str">
        <f>IFERROR(VLOOKUP($A4101,Registros!$B$2:$G$6000,6,0),IFERROR(INDEX(Winback!$C$2:$C$300,MATCH($A4101,Winback!$K$2:$K$300,0)),""))</f>
        <v>Keisy Vargas</v>
      </c>
      <c r="S4101" t="str">
        <f t="shared" si="323"/>
        <v>+CS</v>
      </c>
      <c r="T4101">
        <f t="shared" si="324"/>
        <v>1</v>
      </c>
    </row>
    <row r="4102" spans="1:20" x14ac:dyDescent="0.35">
      <c r="A4102" t="s">
        <v>20119</v>
      </c>
      <c r="B4102" t="s">
        <v>20120</v>
      </c>
      <c r="C4102" t="s">
        <v>20121</v>
      </c>
      <c r="D4102" t="s">
        <v>20122</v>
      </c>
      <c r="E4102">
        <f>IF(COUNTIFS(Registros!$A$2:$A$6000,"NP",Registros!$B$2:$B$6000,$A4102)&gt;0,1,0)</f>
        <v>0</v>
      </c>
      <c r="F4102">
        <f>IF($E4102=1,SUMIFS(Registros!$F$2:$F$6000,Registros!$A$2:$A$6000,"NP",Registros!$B$2:$B$6000,$A4102),0)</f>
        <v>0</v>
      </c>
      <c r="G4102">
        <f>IF(COUNTIFS(Registros!$A$2:$A$6000,"MOV",Registros!$B$2:$B$6000,$A4102)&gt;0,1,0)</f>
        <v>0</v>
      </c>
      <c r="H4102">
        <f>IF($G4102=1,SUMIFS(Registros!$F$2:$F$6000,Registros!$A$2:$A$6000,"MOV",Registros!$B$2:$B$6000,$A4102),0)</f>
        <v>0</v>
      </c>
      <c r="I4102">
        <f>IF(COUNTIFS(Registros!$A$2:$A$6000,"CS",Registros!$B$2:$B$6000,$A4102)&gt;0,1,0)</f>
        <v>1</v>
      </c>
      <c r="J4102">
        <f>IF($I4102=1,SUMIFS(Registros!$I$2:$I$6000,Registros!$A$2:$A$6000,"CS",Registros!$B$2:$B$6000,$A4102),0)</f>
        <v>47</v>
      </c>
      <c r="K4102">
        <f>IF(COUNTIFS(Winback!$K$2:$K$300,$A4102)&gt;0,1,0)</f>
        <v>0</v>
      </c>
      <c r="L4102">
        <f>IF(AND($K4102=1,LEFT($A4102,3)="WB-"),SUMIFS(Winback!$D$2:$D$300,Winback!$K$2:$K$300,$A4102),0)</f>
        <v>0</v>
      </c>
      <c r="M4102">
        <f>IF(OR($E4102=1,$G4102=1,SUMIFS(Registros!$J$2:$J$6000,Registros!$B$2:$B$6000,$A4102)&gt;0),1,0)</f>
        <v>1</v>
      </c>
      <c r="N4102">
        <f>IF($J4102&gt;0,1,IF(COUNTIFS(Registros!$A$2:$A$6000,"CS",Registros!$B$2:$B$6000,$A4102,Registros!$K$2:$K$6000,"&lt;&gt;")&gt;0,1,0))</f>
        <v>1</v>
      </c>
      <c r="O4102" t="str">
        <f t="shared" si="320"/>
        <v>CONVERGENTE</v>
      </c>
      <c r="P4102" t="str">
        <f t="shared" si="321"/>
        <v>Upgrade / más líneas</v>
      </c>
      <c r="Q4102">
        <f t="shared" si="322"/>
        <v>0</v>
      </c>
      <c r="R4102" t="str">
        <f>IFERROR(VLOOKUP($A4102,Registros!$B$2:$G$6000,6,0),IFERROR(INDEX(Winback!$C$2:$C$300,MATCH($A4102,Winback!$K$2:$K$300,0)),""))</f>
        <v>Karla Mc Intryre</v>
      </c>
      <c r="S4102" t="str">
        <f t="shared" si="323"/>
        <v>+CS</v>
      </c>
      <c r="T4102">
        <f t="shared" si="324"/>
        <v>1</v>
      </c>
    </row>
    <row r="4103" spans="1:20" x14ac:dyDescent="0.35">
      <c r="A4103" t="s">
        <v>20124</v>
      </c>
      <c r="B4103" t="s">
        <v>20125</v>
      </c>
      <c r="C4103" t="s">
        <v>20126</v>
      </c>
      <c r="D4103" t="s">
        <v>20127</v>
      </c>
      <c r="E4103">
        <f>IF(COUNTIFS(Registros!$A$2:$A$6000,"NP",Registros!$B$2:$B$6000,$A4103)&gt;0,1,0)</f>
        <v>0</v>
      </c>
      <c r="F4103">
        <f>IF($E4103=1,SUMIFS(Registros!$F$2:$F$6000,Registros!$A$2:$A$6000,"NP",Registros!$B$2:$B$6000,$A4103),0)</f>
        <v>0</v>
      </c>
      <c r="G4103">
        <f>IF(COUNTIFS(Registros!$A$2:$A$6000,"MOV",Registros!$B$2:$B$6000,$A4103)&gt;0,1,0)</f>
        <v>0</v>
      </c>
      <c r="H4103">
        <f>IF($G4103=1,SUMIFS(Registros!$F$2:$F$6000,Registros!$A$2:$A$6000,"MOV",Registros!$B$2:$B$6000,$A4103),0)</f>
        <v>0</v>
      </c>
      <c r="I4103">
        <f>IF(COUNTIFS(Registros!$A$2:$A$6000,"CS",Registros!$B$2:$B$6000,$A4103)&gt;0,1,0)</f>
        <v>1</v>
      </c>
      <c r="J4103">
        <f>IF($I4103=1,SUMIFS(Registros!$I$2:$I$6000,Registros!$A$2:$A$6000,"CS",Registros!$B$2:$B$6000,$A4103),0)</f>
        <v>34</v>
      </c>
      <c r="K4103">
        <f>IF(COUNTIFS(Winback!$K$2:$K$300,$A4103)&gt;0,1,0)</f>
        <v>0</v>
      </c>
      <c r="L4103">
        <f>IF(AND($K4103=1,LEFT($A4103,3)="WB-"),SUMIFS(Winback!$D$2:$D$300,Winback!$K$2:$K$300,$A4103),0)</f>
        <v>0</v>
      </c>
      <c r="M4103">
        <f>IF(OR($E4103=1,$G4103=1,SUMIFS(Registros!$J$2:$J$6000,Registros!$B$2:$B$6000,$A4103)&gt;0),1,0)</f>
        <v>1</v>
      </c>
      <c r="N4103">
        <f>IF($J4103&gt;0,1,IF(COUNTIFS(Registros!$A$2:$A$6000,"CS",Registros!$B$2:$B$6000,$A4103,Registros!$K$2:$K$6000,"&lt;&gt;")&gt;0,1,0))</f>
        <v>1</v>
      </c>
      <c r="O4103" t="str">
        <f t="shared" si="320"/>
        <v>CONVERGENTE</v>
      </c>
      <c r="P4103" t="str">
        <f t="shared" si="321"/>
        <v>Upgrade / más líneas</v>
      </c>
      <c r="Q4103">
        <f t="shared" si="322"/>
        <v>0</v>
      </c>
      <c r="R4103" t="str">
        <f>IFERROR(VLOOKUP($A4103,Registros!$B$2:$G$6000,6,0),IFERROR(INDEX(Winback!$C$2:$C$300,MATCH($A4103,Winback!$K$2:$K$300,0)),""))</f>
        <v>Solanye Acuña</v>
      </c>
      <c r="S4103" t="str">
        <f t="shared" si="323"/>
        <v>+CS</v>
      </c>
      <c r="T4103">
        <f t="shared" si="324"/>
        <v>1</v>
      </c>
    </row>
    <row r="4104" spans="1:20" x14ac:dyDescent="0.35">
      <c r="A4104" t="s">
        <v>20129</v>
      </c>
      <c r="B4104" t="s">
        <v>20130</v>
      </c>
      <c r="C4104" t="s">
        <v>20131</v>
      </c>
      <c r="D4104" t="s">
        <v>20132</v>
      </c>
      <c r="E4104">
        <f>IF(COUNTIFS(Registros!$A$2:$A$6000,"NP",Registros!$B$2:$B$6000,$A4104)&gt;0,1,0)</f>
        <v>0</v>
      </c>
      <c r="F4104">
        <f>IF($E4104=1,SUMIFS(Registros!$F$2:$F$6000,Registros!$A$2:$A$6000,"NP",Registros!$B$2:$B$6000,$A4104),0)</f>
        <v>0</v>
      </c>
      <c r="G4104">
        <f>IF(COUNTIFS(Registros!$A$2:$A$6000,"MOV",Registros!$B$2:$B$6000,$A4104)&gt;0,1,0)</f>
        <v>0</v>
      </c>
      <c r="H4104">
        <f>IF($G4104=1,SUMIFS(Registros!$F$2:$F$6000,Registros!$A$2:$A$6000,"MOV",Registros!$B$2:$B$6000,$A4104),0)</f>
        <v>0</v>
      </c>
      <c r="I4104">
        <f>IF(COUNTIFS(Registros!$A$2:$A$6000,"CS",Registros!$B$2:$B$6000,$A4104)&gt;0,1,0)</f>
        <v>1</v>
      </c>
      <c r="J4104">
        <f>IF($I4104=1,SUMIFS(Registros!$I$2:$I$6000,Registros!$A$2:$A$6000,"CS",Registros!$B$2:$B$6000,$A4104),0)</f>
        <v>43</v>
      </c>
      <c r="K4104">
        <f>IF(COUNTIFS(Winback!$K$2:$K$300,$A4104)&gt;0,1,0)</f>
        <v>0</v>
      </c>
      <c r="L4104">
        <f>IF(AND($K4104=1,LEFT($A4104,3)="WB-"),SUMIFS(Winback!$D$2:$D$300,Winback!$K$2:$K$300,$A4104),0)</f>
        <v>0</v>
      </c>
      <c r="M4104">
        <f>IF(OR($E4104=1,$G4104=1,SUMIFS(Registros!$J$2:$J$6000,Registros!$B$2:$B$6000,$A4104)&gt;0),1,0)</f>
        <v>1</v>
      </c>
      <c r="N4104">
        <f>IF($J4104&gt;0,1,IF(COUNTIFS(Registros!$A$2:$A$6000,"CS",Registros!$B$2:$B$6000,$A4104,Registros!$K$2:$K$6000,"&lt;&gt;")&gt;0,1,0))</f>
        <v>1</v>
      </c>
      <c r="O4104" t="str">
        <f t="shared" si="320"/>
        <v>CONVERGENTE</v>
      </c>
      <c r="P4104" t="str">
        <f t="shared" si="321"/>
        <v>Upgrade / más líneas</v>
      </c>
      <c r="Q4104">
        <f t="shared" si="322"/>
        <v>0</v>
      </c>
      <c r="R4104" t="str">
        <f>IFERROR(VLOOKUP($A4104,Registros!$B$2:$G$6000,6,0),IFERROR(INDEX(Winback!$C$2:$C$300,MATCH($A4104,Winback!$K$2:$K$300,0)),""))</f>
        <v>Michelle Zambrano</v>
      </c>
      <c r="S4104" t="str">
        <f t="shared" si="323"/>
        <v>+CS</v>
      </c>
      <c r="T4104">
        <f t="shared" si="324"/>
        <v>1</v>
      </c>
    </row>
    <row r="4105" spans="1:20" x14ac:dyDescent="0.35">
      <c r="A4105" t="s">
        <v>20134</v>
      </c>
      <c r="B4105" t="s">
        <v>20135</v>
      </c>
      <c r="C4105" t="s">
        <v>20136</v>
      </c>
      <c r="D4105" t="s">
        <v>20137</v>
      </c>
      <c r="E4105">
        <f>IF(COUNTIFS(Registros!$A$2:$A$6000,"NP",Registros!$B$2:$B$6000,$A4105)&gt;0,1,0)</f>
        <v>0</v>
      </c>
      <c r="F4105">
        <f>IF($E4105=1,SUMIFS(Registros!$F$2:$F$6000,Registros!$A$2:$A$6000,"NP",Registros!$B$2:$B$6000,$A4105),0)</f>
        <v>0</v>
      </c>
      <c r="G4105">
        <f>IF(COUNTIFS(Registros!$A$2:$A$6000,"MOV",Registros!$B$2:$B$6000,$A4105)&gt;0,1,0)</f>
        <v>0</v>
      </c>
      <c r="H4105">
        <f>IF($G4105=1,SUMIFS(Registros!$F$2:$F$6000,Registros!$A$2:$A$6000,"MOV",Registros!$B$2:$B$6000,$A4105),0)</f>
        <v>0</v>
      </c>
      <c r="I4105">
        <f>IF(COUNTIFS(Registros!$A$2:$A$6000,"CS",Registros!$B$2:$B$6000,$A4105)&gt;0,1,0)</f>
        <v>1</v>
      </c>
      <c r="J4105">
        <f>IF($I4105=1,SUMIFS(Registros!$I$2:$I$6000,Registros!$A$2:$A$6000,"CS",Registros!$B$2:$B$6000,$A4105),0)</f>
        <v>80</v>
      </c>
      <c r="K4105">
        <f>IF(COUNTIFS(Winback!$K$2:$K$300,$A4105)&gt;0,1,0)</f>
        <v>0</v>
      </c>
      <c r="L4105">
        <f>IF(AND($K4105=1,LEFT($A4105,3)="WB-"),SUMIFS(Winback!$D$2:$D$300,Winback!$K$2:$K$300,$A4105),0)</f>
        <v>0</v>
      </c>
      <c r="M4105">
        <f>IF(OR($E4105=1,$G4105=1,SUMIFS(Registros!$J$2:$J$6000,Registros!$B$2:$B$6000,$A4105)&gt;0),1,0)</f>
        <v>1</v>
      </c>
      <c r="N4105">
        <f>IF($J4105&gt;0,1,IF(COUNTIFS(Registros!$A$2:$A$6000,"CS",Registros!$B$2:$B$6000,$A4105,Registros!$K$2:$K$6000,"&lt;&gt;")&gt;0,1,0))</f>
        <v>1</v>
      </c>
      <c r="O4105" t="str">
        <f t="shared" si="320"/>
        <v>CONVERGENTE</v>
      </c>
      <c r="P4105" t="str">
        <f t="shared" si="321"/>
        <v>Upgrade / más líneas</v>
      </c>
      <c r="Q4105">
        <f t="shared" si="322"/>
        <v>0</v>
      </c>
      <c r="R4105" t="str">
        <f>IFERROR(VLOOKUP($A4105,Registros!$B$2:$G$6000,6,0),IFERROR(INDEX(Winback!$C$2:$C$300,MATCH($A4105,Winback!$K$2:$K$300,0)),""))</f>
        <v>Lizeth Milena Gonzalez</v>
      </c>
      <c r="S4105" t="str">
        <f t="shared" si="323"/>
        <v>+CS</v>
      </c>
      <c r="T4105">
        <f t="shared" si="324"/>
        <v>1</v>
      </c>
    </row>
    <row r="4106" spans="1:20" x14ac:dyDescent="0.35">
      <c r="A4106" t="s">
        <v>20139</v>
      </c>
      <c r="B4106" t="s">
        <v>20140</v>
      </c>
      <c r="C4106" t="s">
        <v>20141</v>
      </c>
      <c r="D4106" t="s">
        <v>20142</v>
      </c>
      <c r="E4106">
        <f>IF(COUNTIFS(Registros!$A$2:$A$6000,"NP",Registros!$B$2:$B$6000,$A4106)&gt;0,1,0)</f>
        <v>0</v>
      </c>
      <c r="F4106">
        <f>IF($E4106=1,SUMIFS(Registros!$F$2:$F$6000,Registros!$A$2:$A$6000,"NP",Registros!$B$2:$B$6000,$A4106),0)</f>
        <v>0</v>
      </c>
      <c r="G4106">
        <f>IF(COUNTIFS(Registros!$A$2:$A$6000,"MOV",Registros!$B$2:$B$6000,$A4106)&gt;0,1,0)</f>
        <v>0</v>
      </c>
      <c r="H4106">
        <f>IF($G4106=1,SUMIFS(Registros!$F$2:$F$6000,Registros!$A$2:$A$6000,"MOV",Registros!$B$2:$B$6000,$A4106),0)</f>
        <v>0</v>
      </c>
      <c r="I4106">
        <f>IF(COUNTIFS(Registros!$A$2:$A$6000,"CS",Registros!$B$2:$B$6000,$A4106)&gt;0,1,0)</f>
        <v>1</v>
      </c>
      <c r="J4106">
        <f>IF($I4106=1,SUMIFS(Registros!$I$2:$I$6000,Registros!$A$2:$A$6000,"CS",Registros!$B$2:$B$6000,$A4106),0)</f>
        <v>49</v>
      </c>
      <c r="K4106">
        <f>IF(COUNTIFS(Winback!$K$2:$K$300,$A4106)&gt;0,1,0)</f>
        <v>0</v>
      </c>
      <c r="L4106">
        <f>IF(AND($K4106=1,LEFT($A4106,3)="WB-"),SUMIFS(Winback!$D$2:$D$300,Winback!$K$2:$K$300,$A4106),0)</f>
        <v>0</v>
      </c>
      <c r="M4106">
        <f>IF(OR($E4106=1,$G4106=1,SUMIFS(Registros!$J$2:$J$6000,Registros!$B$2:$B$6000,$A4106)&gt;0),1,0)</f>
        <v>1</v>
      </c>
      <c r="N4106">
        <f>IF($J4106&gt;0,1,IF(COUNTIFS(Registros!$A$2:$A$6000,"CS",Registros!$B$2:$B$6000,$A4106,Registros!$K$2:$K$6000,"&lt;&gt;")&gt;0,1,0))</f>
        <v>1</v>
      </c>
      <c r="O4106" t="str">
        <f t="shared" si="320"/>
        <v>CONVERGENTE</v>
      </c>
      <c r="P4106" t="str">
        <f t="shared" si="321"/>
        <v>Upgrade / más líneas</v>
      </c>
      <c r="Q4106">
        <f t="shared" si="322"/>
        <v>0</v>
      </c>
      <c r="R4106" t="str">
        <f>IFERROR(VLOOKUP($A4106,Registros!$B$2:$G$6000,6,0),IFERROR(INDEX(Winback!$C$2:$C$300,MATCH($A4106,Winback!$K$2:$K$300,0)),""))</f>
        <v>Yarelis Tulloch</v>
      </c>
      <c r="S4106" t="str">
        <f t="shared" si="323"/>
        <v>+CS</v>
      </c>
      <c r="T4106">
        <f t="shared" si="324"/>
        <v>1</v>
      </c>
    </row>
    <row r="4107" spans="1:20" x14ac:dyDescent="0.35">
      <c r="A4107" t="s">
        <v>20144</v>
      </c>
      <c r="B4107" t="s">
        <v>20145</v>
      </c>
      <c r="C4107" t="s">
        <v>20141</v>
      </c>
      <c r="D4107" t="s">
        <v>20142</v>
      </c>
      <c r="E4107">
        <f>IF(COUNTIFS(Registros!$A$2:$A$6000,"NP",Registros!$B$2:$B$6000,$A4107)&gt;0,1,0)</f>
        <v>0</v>
      </c>
      <c r="F4107">
        <f>IF($E4107=1,SUMIFS(Registros!$F$2:$F$6000,Registros!$A$2:$A$6000,"NP",Registros!$B$2:$B$6000,$A4107),0)</f>
        <v>0</v>
      </c>
      <c r="G4107">
        <f>IF(COUNTIFS(Registros!$A$2:$A$6000,"MOV",Registros!$B$2:$B$6000,$A4107)&gt;0,1,0)</f>
        <v>0</v>
      </c>
      <c r="H4107">
        <f>IF($G4107=1,SUMIFS(Registros!$F$2:$F$6000,Registros!$A$2:$A$6000,"MOV",Registros!$B$2:$B$6000,$A4107),0)</f>
        <v>0</v>
      </c>
      <c r="I4107">
        <f>IF(COUNTIFS(Registros!$A$2:$A$6000,"CS",Registros!$B$2:$B$6000,$A4107)&gt;0,1,0)</f>
        <v>1</v>
      </c>
      <c r="J4107">
        <f>IF($I4107=1,SUMIFS(Registros!$I$2:$I$6000,Registros!$A$2:$A$6000,"CS",Registros!$B$2:$B$6000,$A4107),0)</f>
        <v>48</v>
      </c>
      <c r="K4107">
        <f>IF(COUNTIFS(Winback!$K$2:$K$300,$A4107)&gt;0,1,0)</f>
        <v>0</v>
      </c>
      <c r="L4107">
        <f>IF(AND($K4107=1,LEFT($A4107,3)="WB-"),SUMIFS(Winback!$D$2:$D$300,Winback!$K$2:$K$300,$A4107),0)</f>
        <v>0</v>
      </c>
      <c r="M4107">
        <f>IF(OR($E4107=1,$G4107=1,SUMIFS(Registros!$J$2:$J$6000,Registros!$B$2:$B$6000,$A4107)&gt;0),1,0)</f>
        <v>1</v>
      </c>
      <c r="N4107">
        <f>IF($J4107&gt;0,1,IF(COUNTIFS(Registros!$A$2:$A$6000,"CS",Registros!$B$2:$B$6000,$A4107,Registros!$K$2:$K$6000,"&lt;&gt;")&gt;0,1,0))</f>
        <v>1</v>
      </c>
      <c r="O4107" t="str">
        <f t="shared" si="320"/>
        <v>CONVERGENTE</v>
      </c>
      <c r="P4107" t="str">
        <f t="shared" si="321"/>
        <v>Upgrade / más líneas</v>
      </c>
      <c r="Q4107">
        <f t="shared" si="322"/>
        <v>0</v>
      </c>
      <c r="R4107" t="str">
        <f>IFERROR(VLOOKUP($A4107,Registros!$B$2:$G$6000,6,0),IFERROR(INDEX(Winback!$C$2:$C$300,MATCH($A4107,Winback!$K$2:$K$300,0)),""))</f>
        <v>Abril Aparicio</v>
      </c>
      <c r="S4107" t="str">
        <f t="shared" si="323"/>
        <v>+CS</v>
      </c>
      <c r="T4107">
        <f t="shared" si="324"/>
        <v>1</v>
      </c>
    </row>
    <row r="4108" spans="1:20" x14ac:dyDescent="0.35">
      <c r="A4108" t="s">
        <v>20146</v>
      </c>
      <c r="B4108" t="s">
        <v>20147</v>
      </c>
      <c r="C4108" t="s">
        <v>20148</v>
      </c>
      <c r="D4108" t="s">
        <v>20149</v>
      </c>
      <c r="E4108">
        <f>IF(COUNTIFS(Registros!$A$2:$A$6000,"NP",Registros!$B$2:$B$6000,$A4108)&gt;0,1,0)</f>
        <v>0</v>
      </c>
      <c r="F4108">
        <f>IF($E4108=1,SUMIFS(Registros!$F$2:$F$6000,Registros!$A$2:$A$6000,"NP",Registros!$B$2:$B$6000,$A4108),0)</f>
        <v>0</v>
      </c>
      <c r="G4108">
        <f>IF(COUNTIFS(Registros!$A$2:$A$6000,"MOV",Registros!$B$2:$B$6000,$A4108)&gt;0,1,0)</f>
        <v>0</v>
      </c>
      <c r="H4108">
        <f>IF($G4108=1,SUMIFS(Registros!$F$2:$F$6000,Registros!$A$2:$A$6000,"MOV",Registros!$B$2:$B$6000,$A4108),0)</f>
        <v>0</v>
      </c>
      <c r="I4108">
        <f>IF(COUNTIFS(Registros!$A$2:$A$6000,"CS",Registros!$B$2:$B$6000,$A4108)&gt;0,1,0)</f>
        <v>1</v>
      </c>
      <c r="J4108">
        <f>IF($I4108=1,SUMIFS(Registros!$I$2:$I$6000,Registros!$A$2:$A$6000,"CS",Registros!$B$2:$B$6000,$A4108),0)</f>
        <v>43</v>
      </c>
      <c r="K4108">
        <f>IF(COUNTIFS(Winback!$K$2:$K$300,$A4108)&gt;0,1,0)</f>
        <v>0</v>
      </c>
      <c r="L4108">
        <f>IF(AND($K4108=1,LEFT($A4108,3)="WB-"),SUMIFS(Winback!$D$2:$D$300,Winback!$K$2:$K$300,$A4108),0)</f>
        <v>0</v>
      </c>
      <c r="M4108">
        <f>IF(OR($E4108=1,$G4108=1,SUMIFS(Registros!$J$2:$J$6000,Registros!$B$2:$B$6000,$A4108)&gt;0),1,0)</f>
        <v>1</v>
      </c>
      <c r="N4108">
        <f>IF($J4108&gt;0,1,IF(COUNTIFS(Registros!$A$2:$A$6000,"CS",Registros!$B$2:$B$6000,$A4108,Registros!$K$2:$K$6000,"&lt;&gt;")&gt;0,1,0))</f>
        <v>1</v>
      </c>
      <c r="O4108" t="str">
        <f t="shared" si="320"/>
        <v>CONVERGENTE</v>
      </c>
      <c r="P4108" t="str">
        <f t="shared" si="321"/>
        <v>Upgrade / más líneas</v>
      </c>
      <c r="Q4108">
        <f t="shared" si="322"/>
        <v>0</v>
      </c>
      <c r="R4108" t="str">
        <f>IFERROR(VLOOKUP($A4108,Registros!$B$2:$G$6000,6,0),IFERROR(INDEX(Winback!$C$2:$C$300,MATCH($A4108,Winback!$K$2:$K$300,0)),""))</f>
        <v>Yariela Galarce</v>
      </c>
      <c r="S4108" t="str">
        <f t="shared" si="323"/>
        <v>+CS</v>
      </c>
      <c r="T4108">
        <f t="shared" si="324"/>
        <v>1</v>
      </c>
    </row>
    <row r="4109" spans="1:20" x14ac:dyDescent="0.35">
      <c r="A4109" t="s">
        <v>20151</v>
      </c>
      <c r="B4109" t="s">
        <v>20152</v>
      </c>
      <c r="C4109" t="s">
        <v>20153</v>
      </c>
      <c r="D4109" t="s">
        <v>20154</v>
      </c>
      <c r="E4109">
        <f>IF(COUNTIFS(Registros!$A$2:$A$6000,"NP",Registros!$B$2:$B$6000,$A4109)&gt;0,1,0)</f>
        <v>0</v>
      </c>
      <c r="F4109">
        <f>IF($E4109=1,SUMIFS(Registros!$F$2:$F$6000,Registros!$A$2:$A$6000,"NP",Registros!$B$2:$B$6000,$A4109),0)</f>
        <v>0</v>
      </c>
      <c r="G4109">
        <f>IF(COUNTIFS(Registros!$A$2:$A$6000,"MOV",Registros!$B$2:$B$6000,$A4109)&gt;0,1,0)</f>
        <v>0</v>
      </c>
      <c r="H4109">
        <f>IF($G4109=1,SUMIFS(Registros!$F$2:$F$6000,Registros!$A$2:$A$6000,"MOV",Registros!$B$2:$B$6000,$A4109),0)</f>
        <v>0</v>
      </c>
      <c r="I4109">
        <f>IF(COUNTIFS(Registros!$A$2:$A$6000,"CS",Registros!$B$2:$B$6000,$A4109)&gt;0,1,0)</f>
        <v>1</v>
      </c>
      <c r="J4109">
        <f>IF($I4109=1,SUMIFS(Registros!$I$2:$I$6000,Registros!$A$2:$A$6000,"CS",Registros!$B$2:$B$6000,$A4109),0)</f>
        <v>48</v>
      </c>
      <c r="K4109">
        <f>IF(COUNTIFS(Winback!$K$2:$K$300,$A4109)&gt;0,1,0)</f>
        <v>0</v>
      </c>
      <c r="L4109">
        <f>IF(AND($K4109=1,LEFT($A4109,3)="WB-"),SUMIFS(Winback!$D$2:$D$300,Winback!$K$2:$K$300,$A4109),0)</f>
        <v>0</v>
      </c>
      <c r="M4109">
        <f>IF(OR($E4109=1,$G4109=1,SUMIFS(Registros!$J$2:$J$6000,Registros!$B$2:$B$6000,$A4109)&gt;0),1,0)</f>
        <v>1</v>
      </c>
      <c r="N4109">
        <f>IF($J4109&gt;0,1,IF(COUNTIFS(Registros!$A$2:$A$6000,"CS",Registros!$B$2:$B$6000,$A4109,Registros!$K$2:$K$6000,"&lt;&gt;")&gt;0,1,0))</f>
        <v>1</v>
      </c>
      <c r="O4109" t="str">
        <f t="shared" si="320"/>
        <v>CONVERGENTE</v>
      </c>
      <c r="P4109" t="str">
        <f t="shared" si="321"/>
        <v>Upgrade / más líneas</v>
      </c>
      <c r="Q4109">
        <f t="shared" si="322"/>
        <v>0</v>
      </c>
      <c r="R4109" t="str">
        <f>IFERROR(VLOOKUP($A4109,Registros!$B$2:$G$6000,6,0),IFERROR(INDEX(Winback!$C$2:$C$300,MATCH($A4109,Winback!$K$2:$K$300,0)),""))</f>
        <v>Nailyn Martinez Johnson</v>
      </c>
      <c r="S4109" t="str">
        <f t="shared" si="323"/>
        <v>+CS</v>
      </c>
      <c r="T4109">
        <f t="shared" si="324"/>
        <v>1</v>
      </c>
    </row>
    <row r="4110" spans="1:20" x14ac:dyDescent="0.35">
      <c r="A4110" t="s">
        <v>20156</v>
      </c>
      <c r="B4110" t="s">
        <v>20157</v>
      </c>
      <c r="C4110" t="s">
        <v>20158</v>
      </c>
      <c r="D4110" t="s">
        <v>20159</v>
      </c>
      <c r="E4110">
        <f>IF(COUNTIFS(Registros!$A$2:$A$6000,"NP",Registros!$B$2:$B$6000,$A4110)&gt;0,1,0)</f>
        <v>0</v>
      </c>
      <c r="F4110">
        <f>IF($E4110=1,SUMIFS(Registros!$F$2:$F$6000,Registros!$A$2:$A$6000,"NP",Registros!$B$2:$B$6000,$A4110),0)</f>
        <v>0</v>
      </c>
      <c r="G4110">
        <f>IF(COUNTIFS(Registros!$A$2:$A$6000,"MOV",Registros!$B$2:$B$6000,$A4110)&gt;0,1,0)</f>
        <v>0</v>
      </c>
      <c r="H4110">
        <f>IF($G4110=1,SUMIFS(Registros!$F$2:$F$6000,Registros!$A$2:$A$6000,"MOV",Registros!$B$2:$B$6000,$A4110),0)</f>
        <v>0</v>
      </c>
      <c r="I4110">
        <f>IF(COUNTIFS(Registros!$A$2:$A$6000,"CS",Registros!$B$2:$B$6000,$A4110)&gt;0,1,0)</f>
        <v>1</v>
      </c>
      <c r="J4110">
        <f>IF($I4110=1,SUMIFS(Registros!$I$2:$I$6000,Registros!$A$2:$A$6000,"CS",Registros!$B$2:$B$6000,$A4110),0)</f>
        <v>29</v>
      </c>
      <c r="K4110">
        <f>IF(COUNTIFS(Winback!$K$2:$K$300,$A4110)&gt;0,1,0)</f>
        <v>0</v>
      </c>
      <c r="L4110">
        <f>IF(AND($K4110=1,LEFT($A4110,3)="WB-"),SUMIFS(Winback!$D$2:$D$300,Winback!$K$2:$K$300,$A4110),0)</f>
        <v>0</v>
      </c>
      <c r="M4110">
        <f>IF(OR($E4110=1,$G4110=1,SUMIFS(Registros!$J$2:$J$6000,Registros!$B$2:$B$6000,$A4110)&gt;0),1,0)</f>
        <v>1</v>
      </c>
      <c r="N4110">
        <f>IF($J4110&gt;0,1,IF(COUNTIFS(Registros!$A$2:$A$6000,"CS",Registros!$B$2:$B$6000,$A4110,Registros!$K$2:$K$6000,"&lt;&gt;")&gt;0,1,0))</f>
        <v>1</v>
      </c>
      <c r="O4110" t="str">
        <f t="shared" si="320"/>
        <v>CONVERGENTE</v>
      </c>
      <c r="P4110" t="str">
        <f t="shared" si="321"/>
        <v>Upgrade / más líneas</v>
      </c>
      <c r="Q4110">
        <f t="shared" si="322"/>
        <v>0</v>
      </c>
      <c r="R4110" t="str">
        <f>IFERROR(VLOOKUP($A4110,Registros!$B$2:$G$6000,6,0),IFERROR(INDEX(Winback!$C$2:$C$300,MATCH($A4110,Winback!$K$2:$K$300,0)),""))</f>
        <v>iongy Gordon Ward</v>
      </c>
      <c r="S4110" t="str">
        <f t="shared" si="323"/>
        <v>+CS</v>
      </c>
      <c r="T4110">
        <f t="shared" si="324"/>
        <v>1</v>
      </c>
    </row>
    <row r="4111" spans="1:20" x14ac:dyDescent="0.35">
      <c r="A4111" t="s">
        <v>20161</v>
      </c>
      <c r="B4111" t="s">
        <v>20162</v>
      </c>
      <c r="C4111" t="s">
        <v>20163</v>
      </c>
      <c r="D4111" t="s">
        <v>20164</v>
      </c>
      <c r="E4111">
        <f>IF(COUNTIFS(Registros!$A$2:$A$6000,"NP",Registros!$B$2:$B$6000,$A4111)&gt;0,1,0)</f>
        <v>0</v>
      </c>
      <c r="F4111">
        <f>IF($E4111=1,SUMIFS(Registros!$F$2:$F$6000,Registros!$A$2:$A$6000,"NP",Registros!$B$2:$B$6000,$A4111),0)</f>
        <v>0</v>
      </c>
      <c r="G4111">
        <f>IF(COUNTIFS(Registros!$A$2:$A$6000,"MOV",Registros!$B$2:$B$6000,$A4111)&gt;0,1,0)</f>
        <v>0</v>
      </c>
      <c r="H4111">
        <f>IF($G4111=1,SUMIFS(Registros!$F$2:$F$6000,Registros!$A$2:$A$6000,"MOV",Registros!$B$2:$B$6000,$A4111),0)</f>
        <v>0</v>
      </c>
      <c r="I4111">
        <f>IF(COUNTIFS(Registros!$A$2:$A$6000,"CS",Registros!$B$2:$B$6000,$A4111)&gt;0,1,0)</f>
        <v>1</v>
      </c>
      <c r="J4111">
        <f>IF($I4111=1,SUMIFS(Registros!$I$2:$I$6000,Registros!$A$2:$A$6000,"CS",Registros!$B$2:$B$6000,$A4111),0)</f>
        <v>48</v>
      </c>
      <c r="K4111">
        <f>IF(COUNTIFS(Winback!$K$2:$K$300,$A4111)&gt;0,1,0)</f>
        <v>0</v>
      </c>
      <c r="L4111">
        <f>IF(AND($K4111=1,LEFT($A4111,3)="WB-"),SUMIFS(Winback!$D$2:$D$300,Winback!$K$2:$K$300,$A4111),0)</f>
        <v>0</v>
      </c>
      <c r="M4111">
        <f>IF(OR($E4111=1,$G4111=1,SUMIFS(Registros!$J$2:$J$6000,Registros!$B$2:$B$6000,$A4111)&gt;0),1,0)</f>
        <v>1</v>
      </c>
      <c r="N4111">
        <f>IF($J4111&gt;0,1,IF(COUNTIFS(Registros!$A$2:$A$6000,"CS",Registros!$B$2:$B$6000,$A4111,Registros!$K$2:$K$6000,"&lt;&gt;")&gt;0,1,0))</f>
        <v>1</v>
      </c>
      <c r="O4111" t="str">
        <f t="shared" si="320"/>
        <v>CONVERGENTE</v>
      </c>
      <c r="P4111" t="str">
        <f t="shared" si="321"/>
        <v>Upgrade / más líneas</v>
      </c>
      <c r="Q4111">
        <f t="shared" si="322"/>
        <v>0</v>
      </c>
      <c r="R4111" t="str">
        <f>IFERROR(VLOOKUP($A4111,Registros!$B$2:$G$6000,6,0),IFERROR(INDEX(Winback!$C$2:$C$300,MATCH($A4111,Winback!$K$2:$K$300,0)),""))</f>
        <v>Keisy Vargas</v>
      </c>
      <c r="S4111" t="str">
        <f t="shared" si="323"/>
        <v>+CS</v>
      </c>
      <c r="T4111">
        <f t="shared" si="324"/>
        <v>1</v>
      </c>
    </row>
    <row r="4112" spans="1:20" x14ac:dyDescent="0.35">
      <c r="A4112" t="s">
        <v>20166</v>
      </c>
      <c r="B4112" t="s">
        <v>20167</v>
      </c>
      <c r="C4112" t="s">
        <v>20168</v>
      </c>
      <c r="D4112" t="s">
        <v>20169</v>
      </c>
      <c r="E4112">
        <f>IF(COUNTIFS(Registros!$A$2:$A$6000,"NP",Registros!$B$2:$B$6000,$A4112)&gt;0,1,0)</f>
        <v>0</v>
      </c>
      <c r="F4112">
        <f>IF($E4112=1,SUMIFS(Registros!$F$2:$F$6000,Registros!$A$2:$A$6000,"NP",Registros!$B$2:$B$6000,$A4112),0)</f>
        <v>0</v>
      </c>
      <c r="G4112">
        <f>IF(COUNTIFS(Registros!$A$2:$A$6000,"MOV",Registros!$B$2:$B$6000,$A4112)&gt;0,1,0)</f>
        <v>0</v>
      </c>
      <c r="H4112">
        <f>IF($G4112=1,SUMIFS(Registros!$F$2:$F$6000,Registros!$A$2:$A$6000,"MOV",Registros!$B$2:$B$6000,$A4112),0)</f>
        <v>0</v>
      </c>
      <c r="I4112">
        <f>IF(COUNTIFS(Registros!$A$2:$A$6000,"CS",Registros!$B$2:$B$6000,$A4112)&gt;0,1,0)</f>
        <v>1</v>
      </c>
      <c r="J4112">
        <f>IF($I4112=1,SUMIFS(Registros!$I$2:$I$6000,Registros!$A$2:$A$6000,"CS",Registros!$B$2:$B$6000,$A4112),0)</f>
        <v>49</v>
      </c>
      <c r="K4112">
        <f>IF(COUNTIFS(Winback!$K$2:$K$300,$A4112)&gt;0,1,0)</f>
        <v>0</v>
      </c>
      <c r="L4112">
        <f>IF(AND($K4112=1,LEFT($A4112,3)="WB-"),SUMIFS(Winback!$D$2:$D$300,Winback!$K$2:$K$300,$A4112),0)</f>
        <v>0</v>
      </c>
      <c r="M4112">
        <f>IF(OR($E4112=1,$G4112=1,SUMIFS(Registros!$J$2:$J$6000,Registros!$B$2:$B$6000,$A4112)&gt;0),1,0)</f>
        <v>1</v>
      </c>
      <c r="N4112">
        <f>IF($J4112&gt;0,1,IF(COUNTIFS(Registros!$A$2:$A$6000,"CS",Registros!$B$2:$B$6000,$A4112,Registros!$K$2:$K$6000,"&lt;&gt;")&gt;0,1,0))</f>
        <v>1</v>
      </c>
      <c r="O4112" t="str">
        <f t="shared" si="320"/>
        <v>CONVERGENTE</v>
      </c>
      <c r="P4112" t="str">
        <f t="shared" si="321"/>
        <v>Upgrade / más líneas</v>
      </c>
      <c r="Q4112">
        <f t="shared" si="322"/>
        <v>0</v>
      </c>
      <c r="R4112" t="str">
        <f>IFERROR(VLOOKUP($A4112,Registros!$B$2:$G$6000,6,0),IFERROR(INDEX(Winback!$C$2:$C$300,MATCH($A4112,Winback!$K$2:$K$300,0)),""))</f>
        <v>Karla Mc Intryre</v>
      </c>
      <c r="S4112" t="str">
        <f t="shared" si="323"/>
        <v>+CS</v>
      </c>
      <c r="T4112">
        <f t="shared" si="324"/>
        <v>1</v>
      </c>
    </row>
    <row r="4113" spans="1:20" x14ac:dyDescent="0.35">
      <c r="A4113" t="s">
        <v>20171</v>
      </c>
      <c r="B4113" t="s">
        <v>20172</v>
      </c>
      <c r="C4113" t="s">
        <v>20173</v>
      </c>
      <c r="D4113" t="s">
        <v>20174</v>
      </c>
      <c r="E4113">
        <f>IF(COUNTIFS(Registros!$A$2:$A$6000,"NP",Registros!$B$2:$B$6000,$A4113)&gt;0,1,0)</f>
        <v>0</v>
      </c>
      <c r="F4113">
        <f>IF($E4113=1,SUMIFS(Registros!$F$2:$F$6000,Registros!$A$2:$A$6000,"NP",Registros!$B$2:$B$6000,$A4113),0)</f>
        <v>0</v>
      </c>
      <c r="G4113">
        <f>IF(COUNTIFS(Registros!$A$2:$A$6000,"MOV",Registros!$B$2:$B$6000,$A4113)&gt;0,1,0)</f>
        <v>0</v>
      </c>
      <c r="H4113">
        <f>IF($G4113=1,SUMIFS(Registros!$F$2:$F$6000,Registros!$A$2:$A$6000,"MOV",Registros!$B$2:$B$6000,$A4113),0)</f>
        <v>0</v>
      </c>
      <c r="I4113">
        <f>IF(COUNTIFS(Registros!$A$2:$A$6000,"CS",Registros!$B$2:$B$6000,$A4113)&gt;0,1,0)</f>
        <v>1</v>
      </c>
      <c r="J4113">
        <f>IF($I4113=1,SUMIFS(Registros!$I$2:$I$6000,Registros!$A$2:$A$6000,"CS",Registros!$B$2:$B$6000,$A4113),0)</f>
        <v>47</v>
      </c>
      <c r="K4113">
        <f>IF(COUNTIFS(Winback!$K$2:$K$300,$A4113)&gt;0,1,0)</f>
        <v>0</v>
      </c>
      <c r="L4113">
        <f>IF(AND($K4113=1,LEFT($A4113,3)="WB-"),SUMIFS(Winback!$D$2:$D$300,Winback!$K$2:$K$300,$A4113),0)</f>
        <v>0</v>
      </c>
      <c r="M4113">
        <f>IF(OR($E4113=1,$G4113=1,SUMIFS(Registros!$J$2:$J$6000,Registros!$B$2:$B$6000,$A4113)&gt;0),1,0)</f>
        <v>1</v>
      </c>
      <c r="N4113">
        <f>IF($J4113&gt;0,1,IF(COUNTIFS(Registros!$A$2:$A$6000,"CS",Registros!$B$2:$B$6000,$A4113,Registros!$K$2:$K$6000,"&lt;&gt;")&gt;0,1,0))</f>
        <v>1</v>
      </c>
      <c r="O4113" t="str">
        <f t="shared" si="320"/>
        <v>CONVERGENTE</v>
      </c>
      <c r="P4113" t="str">
        <f t="shared" si="321"/>
        <v>Upgrade / más líneas</v>
      </c>
      <c r="Q4113">
        <f t="shared" si="322"/>
        <v>0</v>
      </c>
      <c r="R4113" t="str">
        <f>IFERROR(VLOOKUP($A4113,Registros!$B$2:$G$6000,6,0),IFERROR(INDEX(Winback!$C$2:$C$300,MATCH($A4113,Winback!$K$2:$K$300,0)),""))</f>
        <v>Solanye Acuña</v>
      </c>
      <c r="S4113" t="str">
        <f t="shared" si="323"/>
        <v>+CS</v>
      </c>
      <c r="T4113">
        <f t="shared" si="324"/>
        <v>1</v>
      </c>
    </row>
    <row r="4114" spans="1:20" x14ac:dyDescent="0.35">
      <c r="A4114" t="s">
        <v>20176</v>
      </c>
      <c r="B4114" t="s">
        <v>20177</v>
      </c>
      <c r="C4114" t="s">
        <v>20178</v>
      </c>
      <c r="D4114" t="s">
        <v>20179</v>
      </c>
      <c r="E4114">
        <f>IF(COUNTIFS(Registros!$A$2:$A$6000,"NP",Registros!$B$2:$B$6000,$A4114)&gt;0,1,0)</f>
        <v>0</v>
      </c>
      <c r="F4114">
        <f>IF($E4114=1,SUMIFS(Registros!$F$2:$F$6000,Registros!$A$2:$A$6000,"NP",Registros!$B$2:$B$6000,$A4114),0)</f>
        <v>0</v>
      </c>
      <c r="G4114">
        <f>IF(COUNTIFS(Registros!$A$2:$A$6000,"MOV",Registros!$B$2:$B$6000,$A4114)&gt;0,1,0)</f>
        <v>0</v>
      </c>
      <c r="H4114">
        <f>IF($G4114=1,SUMIFS(Registros!$F$2:$F$6000,Registros!$A$2:$A$6000,"MOV",Registros!$B$2:$B$6000,$A4114),0)</f>
        <v>0</v>
      </c>
      <c r="I4114">
        <f>IF(COUNTIFS(Registros!$A$2:$A$6000,"CS",Registros!$B$2:$B$6000,$A4114)&gt;0,1,0)</f>
        <v>1</v>
      </c>
      <c r="J4114">
        <f>IF($I4114=1,SUMIFS(Registros!$I$2:$I$6000,Registros!$A$2:$A$6000,"CS",Registros!$B$2:$B$6000,$A4114),0)</f>
        <v>50</v>
      </c>
      <c r="K4114">
        <f>IF(COUNTIFS(Winback!$K$2:$K$300,$A4114)&gt;0,1,0)</f>
        <v>0</v>
      </c>
      <c r="L4114">
        <f>IF(AND($K4114=1,LEFT($A4114,3)="WB-"),SUMIFS(Winback!$D$2:$D$300,Winback!$K$2:$K$300,$A4114),0)</f>
        <v>0</v>
      </c>
      <c r="M4114">
        <f>IF(OR($E4114=1,$G4114=1,SUMIFS(Registros!$J$2:$J$6000,Registros!$B$2:$B$6000,$A4114)&gt;0),1,0)</f>
        <v>1</v>
      </c>
      <c r="N4114">
        <f>IF($J4114&gt;0,1,IF(COUNTIFS(Registros!$A$2:$A$6000,"CS",Registros!$B$2:$B$6000,$A4114,Registros!$K$2:$K$6000,"&lt;&gt;")&gt;0,1,0))</f>
        <v>1</v>
      </c>
      <c r="O4114" t="str">
        <f t="shared" si="320"/>
        <v>CONVERGENTE</v>
      </c>
      <c r="P4114" t="str">
        <f t="shared" si="321"/>
        <v>Upgrade / más líneas</v>
      </c>
      <c r="Q4114">
        <f t="shared" si="322"/>
        <v>0</v>
      </c>
      <c r="R4114" t="str">
        <f>IFERROR(VLOOKUP($A4114,Registros!$B$2:$G$6000,6,0),IFERROR(INDEX(Winback!$C$2:$C$300,MATCH($A4114,Winback!$K$2:$K$300,0)),""))</f>
        <v>Michelle Zambrano</v>
      </c>
      <c r="S4114" t="str">
        <f t="shared" si="323"/>
        <v>+CS</v>
      </c>
      <c r="T4114">
        <f t="shared" si="324"/>
        <v>1</v>
      </c>
    </row>
    <row r="4115" spans="1:20" x14ac:dyDescent="0.35">
      <c r="A4115" t="s">
        <v>20181</v>
      </c>
      <c r="B4115" t="s">
        <v>20182</v>
      </c>
      <c r="C4115" t="s">
        <v>20183</v>
      </c>
      <c r="D4115" t="s">
        <v>20184</v>
      </c>
      <c r="E4115">
        <f>IF(COUNTIFS(Registros!$A$2:$A$6000,"NP",Registros!$B$2:$B$6000,$A4115)&gt;0,1,0)</f>
        <v>0</v>
      </c>
      <c r="F4115">
        <f>IF($E4115=1,SUMIFS(Registros!$F$2:$F$6000,Registros!$A$2:$A$6000,"NP",Registros!$B$2:$B$6000,$A4115),0)</f>
        <v>0</v>
      </c>
      <c r="G4115">
        <f>IF(COUNTIFS(Registros!$A$2:$A$6000,"MOV",Registros!$B$2:$B$6000,$A4115)&gt;0,1,0)</f>
        <v>0</v>
      </c>
      <c r="H4115">
        <f>IF($G4115=1,SUMIFS(Registros!$F$2:$F$6000,Registros!$A$2:$A$6000,"MOV",Registros!$B$2:$B$6000,$A4115),0)</f>
        <v>0</v>
      </c>
      <c r="I4115">
        <f>IF(COUNTIFS(Registros!$A$2:$A$6000,"CS",Registros!$B$2:$B$6000,$A4115)&gt;0,1,0)</f>
        <v>1</v>
      </c>
      <c r="J4115">
        <f>IF($I4115=1,SUMIFS(Registros!$I$2:$I$6000,Registros!$A$2:$A$6000,"CS",Registros!$B$2:$B$6000,$A4115),0)</f>
        <v>32</v>
      </c>
      <c r="K4115">
        <f>IF(COUNTIFS(Winback!$K$2:$K$300,$A4115)&gt;0,1,0)</f>
        <v>0</v>
      </c>
      <c r="L4115">
        <f>IF(AND($K4115=1,LEFT($A4115,3)="WB-"),SUMIFS(Winback!$D$2:$D$300,Winback!$K$2:$K$300,$A4115),0)</f>
        <v>0</v>
      </c>
      <c r="M4115">
        <f>IF(OR($E4115=1,$G4115=1,SUMIFS(Registros!$J$2:$J$6000,Registros!$B$2:$B$6000,$A4115)&gt;0),1,0)</f>
        <v>1</v>
      </c>
      <c r="N4115">
        <f>IF($J4115&gt;0,1,IF(COUNTIFS(Registros!$A$2:$A$6000,"CS",Registros!$B$2:$B$6000,$A4115,Registros!$K$2:$K$6000,"&lt;&gt;")&gt;0,1,0))</f>
        <v>1</v>
      </c>
      <c r="O4115" t="str">
        <f t="shared" si="320"/>
        <v>CONVERGENTE</v>
      </c>
      <c r="P4115" t="str">
        <f t="shared" si="321"/>
        <v>Upgrade / más líneas</v>
      </c>
      <c r="Q4115">
        <f t="shared" si="322"/>
        <v>0</v>
      </c>
      <c r="R4115" t="str">
        <f>IFERROR(VLOOKUP($A4115,Registros!$B$2:$G$6000,6,0),IFERROR(INDEX(Winback!$C$2:$C$300,MATCH($A4115,Winback!$K$2:$K$300,0)),""))</f>
        <v>Lizeth Milena Gonzalez</v>
      </c>
      <c r="S4115" t="str">
        <f t="shared" si="323"/>
        <v>+CS</v>
      </c>
      <c r="T4115">
        <f t="shared" si="324"/>
        <v>1</v>
      </c>
    </row>
    <row r="4116" spans="1:20" x14ac:dyDescent="0.35">
      <c r="A4116" t="s">
        <v>20185</v>
      </c>
      <c r="B4116" t="s">
        <v>20186</v>
      </c>
      <c r="C4116" t="s">
        <v>20187</v>
      </c>
      <c r="D4116" t="s">
        <v>20188</v>
      </c>
      <c r="E4116">
        <f>IF(COUNTIFS(Registros!$A$2:$A$6000,"NP",Registros!$B$2:$B$6000,$A4116)&gt;0,1,0)</f>
        <v>0</v>
      </c>
      <c r="F4116">
        <f>IF($E4116=1,SUMIFS(Registros!$F$2:$F$6000,Registros!$A$2:$A$6000,"NP",Registros!$B$2:$B$6000,$A4116),0)</f>
        <v>0</v>
      </c>
      <c r="G4116">
        <f>IF(COUNTIFS(Registros!$A$2:$A$6000,"MOV",Registros!$B$2:$B$6000,$A4116)&gt;0,1,0)</f>
        <v>0</v>
      </c>
      <c r="H4116">
        <f>IF($G4116=1,SUMIFS(Registros!$F$2:$F$6000,Registros!$A$2:$A$6000,"MOV",Registros!$B$2:$B$6000,$A4116),0)</f>
        <v>0</v>
      </c>
      <c r="I4116">
        <f>IF(COUNTIFS(Registros!$A$2:$A$6000,"CS",Registros!$B$2:$B$6000,$A4116)&gt;0,1,0)</f>
        <v>1</v>
      </c>
      <c r="J4116">
        <f>IF($I4116=1,SUMIFS(Registros!$I$2:$I$6000,Registros!$A$2:$A$6000,"CS",Registros!$B$2:$B$6000,$A4116),0)</f>
        <v>56</v>
      </c>
      <c r="K4116">
        <f>IF(COUNTIFS(Winback!$K$2:$K$300,$A4116)&gt;0,1,0)</f>
        <v>0</v>
      </c>
      <c r="L4116">
        <f>IF(AND($K4116=1,LEFT($A4116,3)="WB-"),SUMIFS(Winback!$D$2:$D$300,Winback!$K$2:$K$300,$A4116),0)</f>
        <v>0</v>
      </c>
      <c r="M4116">
        <f>IF(OR($E4116=1,$G4116=1,SUMIFS(Registros!$J$2:$J$6000,Registros!$B$2:$B$6000,$A4116)&gt;0),1,0)</f>
        <v>1</v>
      </c>
      <c r="N4116">
        <f>IF($J4116&gt;0,1,IF(COUNTIFS(Registros!$A$2:$A$6000,"CS",Registros!$B$2:$B$6000,$A4116,Registros!$K$2:$K$6000,"&lt;&gt;")&gt;0,1,0))</f>
        <v>1</v>
      </c>
      <c r="O4116" t="str">
        <f t="shared" si="320"/>
        <v>CONVERGENTE</v>
      </c>
      <c r="P4116" t="str">
        <f t="shared" si="321"/>
        <v>Upgrade / más líneas</v>
      </c>
      <c r="Q4116">
        <f t="shared" si="322"/>
        <v>0</v>
      </c>
      <c r="R4116" t="str">
        <f>IFERROR(VLOOKUP($A4116,Registros!$B$2:$G$6000,6,0),IFERROR(INDEX(Winback!$C$2:$C$300,MATCH($A4116,Winback!$K$2:$K$300,0)),""))</f>
        <v>Maria Fernanda Rivas</v>
      </c>
      <c r="S4116" t="str">
        <f t="shared" si="323"/>
        <v>+CS</v>
      </c>
      <c r="T4116">
        <f t="shared" si="324"/>
        <v>1</v>
      </c>
    </row>
    <row r="4117" spans="1:20" x14ac:dyDescent="0.35">
      <c r="A4117" t="s">
        <v>20190</v>
      </c>
      <c r="B4117" t="s">
        <v>20191</v>
      </c>
      <c r="C4117" t="s">
        <v>20192</v>
      </c>
      <c r="D4117" t="s">
        <v>20193</v>
      </c>
      <c r="E4117">
        <f>IF(COUNTIFS(Registros!$A$2:$A$6000,"NP",Registros!$B$2:$B$6000,$A4117)&gt;0,1,0)</f>
        <v>0</v>
      </c>
      <c r="F4117">
        <f>IF($E4117=1,SUMIFS(Registros!$F$2:$F$6000,Registros!$A$2:$A$6000,"NP",Registros!$B$2:$B$6000,$A4117),0)</f>
        <v>0</v>
      </c>
      <c r="G4117">
        <f>IF(COUNTIFS(Registros!$A$2:$A$6000,"MOV",Registros!$B$2:$B$6000,$A4117)&gt;0,1,0)</f>
        <v>0</v>
      </c>
      <c r="H4117">
        <f>IF($G4117=1,SUMIFS(Registros!$F$2:$F$6000,Registros!$A$2:$A$6000,"MOV",Registros!$B$2:$B$6000,$A4117),0)</f>
        <v>0</v>
      </c>
      <c r="I4117">
        <f>IF(COUNTIFS(Registros!$A$2:$A$6000,"CS",Registros!$B$2:$B$6000,$A4117)&gt;0,1,0)</f>
        <v>1</v>
      </c>
      <c r="J4117">
        <f>IF($I4117=1,SUMIFS(Registros!$I$2:$I$6000,Registros!$A$2:$A$6000,"CS",Registros!$B$2:$B$6000,$A4117),0)</f>
        <v>35</v>
      </c>
      <c r="K4117">
        <f>IF(COUNTIFS(Winback!$K$2:$K$300,$A4117)&gt;0,1,0)</f>
        <v>0</v>
      </c>
      <c r="L4117">
        <f>IF(AND($K4117=1,LEFT($A4117,3)="WB-"),SUMIFS(Winback!$D$2:$D$300,Winback!$K$2:$K$300,$A4117),0)</f>
        <v>0</v>
      </c>
      <c r="M4117">
        <f>IF(OR($E4117=1,$G4117=1,SUMIFS(Registros!$J$2:$J$6000,Registros!$B$2:$B$6000,$A4117)&gt;0),1,0)</f>
        <v>1</v>
      </c>
      <c r="N4117">
        <f>IF($J4117&gt;0,1,IF(COUNTIFS(Registros!$A$2:$A$6000,"CS",Registros!$B$2:$B$6000,$A4117,Registros!$K$2:$K$6000,"&lt;&gt;")&gt;0,1,0))</f>
        <v>1</v>
      </c>
      <c r="O4117" t="str">
        <f t="shared" si="320"/>
        <v>CONVERGENTE</v>
      </c>
      <c r="P4117" t="str">
        <f t="shared" si="321"/>
        <v>Upgrade / más líneas</v>
      </c>
      <c r="Q4117">
        <f t="shared" si="322"/>
        <v>0</v>
      </c>
      <c r="R4117" t="str">
        <f>IFERROR(VLOOKUP($A4117,Registros!$B$2:$G$6000,6,0),IFERROR(INDEX(Winback!$C$2:$C$300,MATCH($A4117,Winback!$K$2:$K$300,0)),""))</f>
        <v>Yarelis Tulloch</v>
      </c>
      <c r="S4117" t="str">
        <f t="shared" si="323"/>
        <v>+CS</v>
      </c>
      <c r="T4117">
        <f t="shared" si="324"/>
        <v>1</v>
      </c>
    </row>
    <row r="4118" spans="1:20" x14ac:dyDescent="0.35">
      <c r="A4118" t="s">
        <v>20195</v>
      </c>
      <c r="B4118" t="s">
        <v>20196</v>
      </c>
      <c r="C4118" t="s">
        <v>20197</v>
      </c>
      <c r="D4118" t="s">
        <v>20198</v>
      </c>
      <c r="E4118">
        <f>IF(COUNTIFS(Registros!$A$2:$A$6000,"NP",Registros!$B$2:$B$6000,$A4118)&gt;0,1,0)</f>
        <v>0</v>
      </c>
      <c r="F4118">
        <f>IF($E4118=1,SUMIFS(Registros!$F$2:$F$6000,Registros!$A$2:$A$6000,"NP",Registros!$B$2:$B$6000,$A4118),0)</f>
        <v>0</v>
      </c>
      <c r="G4118">
        <f>IF(COUNTIFS(Registros!$A$2:$A$6000,"MOV",Registros!$B$2:$B$6000,$A4118)&gt;0,1,0)</f>
        <v>0</v>
      </c>
      <c r="H4118">
        <f>IF($G4118=1,SUMIFS(Registros!$F$2:$F$6000,Registros!$A$2:$A$6000,"MOV",Registros!$B$2:$B$6000,$A4118),0)</f>
        <v>0</v>
      </c>
      <c r="I4118">
        <f>IF(COUNTIFS(Registros!$A$2:$A$6000,"CS",Registros!$B$2:$B$6000,$A4118)&gt;0,1,0)</f>
        <v>1</v>
      </c>
      <c r="J4118">
        <f>IF($I4118=1,SUMIFS(Registros!$I$2:$I$6000,Registros!$A$2:$A$6000,"CS",Registros!$B$2:$B$6000,$A4118),0)</f>
        <v>35</v>
      </c>
      <c r="K4118">
        <f>IF(COUNTIFS(Winback!$K$2:$K$300,$A4118)&gt;0,1,0)</f>
        <v>0</v>
      </c>
      <c r="L4118">
        <f>IF(AND($K4118=1,LEFT($A4118,3)="WB-"),SUMIFS(Winback!$D$2:$D$300,Winback!$K$2:$K$300,$A4118),0)</f>
        <v>0</v>
      </c>
      <c r="M4118">
        <f>IF(OR($E4118=1,$G4118=1,SUMIFS(Registros!$J$2:$J$6000,Registros!$B$2:$B$6000,$A4118)&gt;0),1,0)</f>
        <v>1</v>
      </c>
      <c r="N4118">
        <f>IF($J4118&gt;0,1,IF(COUNTIFS(Registros!$A$2:$A$6000,"CS",Registros!$B$2:$B$6000,$A4118,Registros!$K$2:$K$6000,"&lt;&gt;")&gt;0,1,0))</f>
        <v>1</v>
      </c>
      <c r="O4118" t="str">
        <f t="shared" si="320"/>
        <v>CONVERGENTE</v>
      </c>
      <c r="P4118" t="str">
        <f t="shared" si="321"/>
        <v>Upgrade / más líneas</v>
      </c>
      <c r="Q4118">
        <f t="shared" si="322"/>
        <v>0</v>
      </c>
      <c r="R4118" t="str">
        <f>IFERROR(VLOOKUP($A4118,Registros!$B$2:$G$6000,6,0),IFERROR(INDEX(Winback!$C$2:$C$300,MATCH($A4118,Winback!$K$2:$K$300,0)),""))</f>
        <v>Abril Aparicio</v>
      </c>
      <c r="S4118" t="str">
        <f t="shared" si="323"/>
        <v>+CS</v>
      </c>
      <c r="T4118">
        <f t="shared" si="324"/>
        <v>1</v>
      </c>
    </row>
    <row r="4119" spans="1:20" x14ac:dyDescent="0.35">
      <c r="A4119" t="s">
        <v>20200</v>
      </c>
      <c r="B4119" t="s">
        <v>20201</v>
      </c>
      <c r="C4119" t="s">
        <v>20202</v>
      </c>
      <c r="D4119" t="s">
        <v>20203</v>
      </c>
      <c r="E4119">
        <f>IF(COUNTIFS(Registros!$A$2:$A$6000,"NP",Registros!$B$2:$B$6000,$A4119)&gt;0,1,0)</f>
        <v>0</v>
      </c>
      <c r="F4119">
        <f>IF($E4119=1,SUMIFS(Registros!$F$2:$F$6000,Registros!$A$2:$A$6000,"NP",Registros!$B$2:$B$6000,$A4119),0)</f>
        <v>0</v>
      </c>
      <c r="G4119">
        <f>IF(COUNTIFS(Registros!$A$2:$A$6000,"MOV",Registros!$B$2:$B$6000,$A4119)&gt;0,1,0)</f>
        <v>0</v>
      </c>
      <c r="H4119">
        <f>IF($G4119=1,SUMIFS(Registros!$F$2:$F$6000,Registros!$A$2:$A$6000,"MOV",Registros!$B$2:$B$6000,$A4119),0)</f>
        <v>0</v>
      </c>
      <c r="I4119">
        <f>IF(COUNTIFS(Registros!$A$2:$A$6000,"CS",Registros!$B$2:$B$6000,$A4119)&gt;0,1,0)</f>
        <v>1</v>
      </c>
      <c r="J4119">
        <f>IF($I4119=1,SUMIFS(Registros!$I$2:$I$6000,Registros!$A$2:$A$6000,"CS",Registros!$B$2:$B$6000,$A4119),0)</f>
        <v>33</v>
      </c>
      <c r="K4119">
        <f>IF(COUNTIFS(Winback!$K$2:$K$300,$A4119)&gt;0,1,0)</f>
        <v>0</v>
      </c>
      <c r="L4119">
        <f>IF(AND($K4119=1,LEFT($A4119,3)="WB-"),SUMIFS(Winback!$D$2:$D$300,Winback!$K$2:$K$300,$A4119),0)</f>
        <v>0</v>
      </c>
      <c r="M4119">
        <f>IF(OR($E4119=1,$G4119=1,SUMIFS(Registros!$J$2:$J$6000,Registros!$B$2:$B$6000,$A4119)&gt;0),1,0)</f>
        <v>1</v>
      </c>
      <c r="N4119">
        <f>IF($J4119&gt;0,1,IF(COUNTIFS(Registros!$A$2:$A$6000,"CS",Registros!$B$2:$B$6000,$A4119,Registros!$K$2:$K$6000,"&lt;&gt;")&gt;0,1,0))</f>
        <v>1</v>
      </c>
      <c r="O4119" t="str">
        <f t="shared" si="320"/>
        <v>CONVERGENTE</v>
      </c>
      <c r="P4119" t="str">
        <f t="shared" si="321"/>
        <v>Upgrade / más líneas</v>
      </c>
      <c r="Q4119">
        <f t="shared" si="322"/>
        <v>0</v>
      </c>
      <c r="R4119" t="str">
        <f>IFERROR(VLOOKUP($A4119,Registros!$B$2:$G$6000,6,0),IFERROR(INDEX(Winback!$C$2:$C$300,MATCH($A4119,Winback!$K$2:$K$300,0)),""))</f>
        <v>Yariela Galarce</v>
      </c>
      <c r="S4119" t="str">
        <f t="shared" si="323"/>
        <v>+CS</v>
      </c>
      <c r="T4119">
        <f t="shared" si="324"/>
        <v>1</v>
      </c>
    </row>
    <row r="4120" spans="1:20" x14ac:dyDescent="0.35">
      <c r="A4120" t="s">
        <v>20205</v>
      </c>
      <c r="B4120" t="s">
        <v>20206</v>
      </c>
      <c r="C4120" t="s">
        <v>20207</v>
      </c>
      <c r="D4120" t="s">
        <v>20208</v>
      </c>
      <c r="E4120">
        <f>IF(COUNTIFS(Registros!$A$2:$A$6000,"NP",Registros!$B$2:$B$6000,$A4120)&gt;0,1,0)</f>
        <v>0</v>
      </c>
      <c r="F4120">
        <f>IF($E4120=1,SUMIFS(Registros!$F$2:$F$6000,Registros!$A$2:$A$6000,"NP",Registros!$B$2:$B$6000,$A4120),0)</f>
        <v>0</v>
      </c>
      <c r="G4120">
        <f>IF(COUNTIFS(Registros!$A$2:$A$6000,"MOV",Registros!$B$2:$B$6000,$A4120)&gt;0,1,0)</f>
        <v>0</v>
      </c>
      <c r="H4120">
        <f>IF($G4120=1,SUMIFS(Registros!$F$2:$F$6000,Registros!$A$2:$A$6000,"MOV",Registros!$B$2:$B$6000,$A4120),0)</f>
        <v>0</v>
      </c>
      <c r="I4120">
        <f>IF(COUNTIFS(Registros!$A$2:$A$6000,"CS",Registros!$B$2:$B$6000,$A4120)&gt;0,1,0)</f>
        <v>1</v>
      </c>
      <c r="J4120">
        <f>IF($I4120=1,SUMIFS(Registros!$I$2:$I$6000,Registros!$A$2:$A$6000,"CS",Registros!$B$2:$B$6000,$A4120),0)</f>
        <v>44</v>
      </c>
      <c r="K4120">
        <f>IF(COUNTIFS(Winback!$K$2:$K$300,$A4120)&gt;0,1,0)</f>
        <v>0</v>
      </c>
      <c r="L4120">
        <f>IF(AND($K4120=1,LEFT($A4120,3)="WB-"),SUMIFS(Winback!$D$2:$D$300,Winback!$K$2:$K$300,$A4120),0)</f>
        <v>0</v>
      </c>
      <c r="M4120">
        <f>IF(OR($E4120=1,$G4120=1,SUMIFS(Registros!$J$2:$J$6000,Registros!$B$2:$B$6000,$A4120)&gt;0),1,0)</f>
        <v>1</v>
      </c>
      <c r="N4120">
        <f>IF($J4120&gt;0,1,IF(COUNTIFS(Registros!$A$2:$A$6000,"CS",Registros!$B$2:$B$6000,$A4120,Registros!$K$2:$K$6000,"&lt;&gt;")&gt;0,1,0))</f>
        <v>1</v>
      </c>
      <c r="O4120" t="str">
        <f t="shared" si="320"/>
        <v>CONVERGENTE</v>
      </c>
      <c r="P4120" t="str">
        <f t="shared" si="321"/>
        <v>Upgrade / más líneas</v>
      </c>
      <c r="Q4120">
        <f t="shared" si="322"/>
        <v>0</v>
      </c>
      <c r="R4120" t="str">
        <f>IFERROR(VLOOKUP($A4120,Registros!$B$2:$G$6000,6,0),IFERROR(INDEX(Winback!$C$2:$C$300,MATCH($A4120,Winback!$K$2:$K$300,0)),""))</f>
        <v>Nailyn Martinez Johnson</v>
      </c>
      <c r="S4120" t="str">
        <f t="shared" si="323"/>
        <v>+CS</v>
      </c>
      <c r="T4120">
        <f t="shared" si="324"/>
        <v>1</v>
      </c>
    </row>
    <row r="4121" spans="1:20" x14ac:dyDescent="0.35">
      <c r="A4121" t="s">
        <v>20210</v>
      </c>
      <c r="B4121" t="s">
        <v>20211</v>
      </c>
      <c r="C4121" t="s">
        <v>20212</v>
      </c>
      <c r="D4121" t="s">
        <v>20213</v>
      </c>
      <c r="E4121">
        <f>IF(COUNTIFS(Registros!$A$2:$A$6000,"NP",Registros!$B$2:$B$6000,$A4121)&gt;0,1,0)</f>
        <v>0</v>
      </c>
      <c r="F4121">
        <f>IF($E4121=1,SUMIFS(Registros!$F$2:$F$6000,Registros!$A$2:$A$6000,"NP",Registros!$B$2:$B$6000,$A4121),0)</f>
        <v>0</v>
      </c>
      <c r="G4121">
        <f>IF(COUNTIFS(Registros!$A$2:$A$6000,"MOV",Registros!$B$2:$B$6000,$A4121)&gt;0,1,0)</f>
        <v>0</v>
      </c>
      <c r="H4121">
        <f>IF($G4121=1,SUMIFS(Registros!$F$2:$F$6000,Registros!$A$2:$A$6000,"MOV",Registros!$B$2:$B$6000,$A4121),0)</f>
        <v>0</v>
      </c>
      <c r="I4121">
        <f>IF(COUNTIFS(Registros!$A$2:$A$6000,"CS",Registros!$B$2:$B$6000,$A4121)&gt;0,1,0)</f>
        <v>1</v>
      </c>
      <c r="J4121">
        <f>IF($I4121=1,SUMIFS(Registros!$I$2:$I$6000,Registros!$A$2:$A$6000,"CS",Registros!$B$2:$B$6000,$A4121),0)</f>
        <v>92</v>
      </c>
      <c r="K4121">
        <f>IF(COUNTIFS(Winback!$K$2:$K$300,$A4121)&gt;0,1,0)</f>
        <v>0</v>
      </c>
      <c r="L4121">
        <f>IF(AND($K4121=1,LEFT($A4121,3)="WB-"),SUMIFS(Winback!$D$2:$D$300,Winback!$K$2:$K$300,$A4121),0)</f>
        <v>0</v>
      </c>
      <c r="M4121">
        <f>IF(OR($E4121=1,$G4121=1,SUMIFS(Registros!$J$2:$J$6000,Registros!$B$2:$B$6000,$A4121)&gt;0),1,0)</f>
        <v>1</v>
      </c>
      <c r="N4121">
        <f>IF($J4121&gt;0,1,IF(COUNTIFS(Registros!$A$2:$A$6000,"CS",Registros!$B$2:$B$6000,$A4121,Registros!$K$2:$K$6000,"&lt;&gt;")&gt;0,1,0))</f>
        <v>1</v>
      </c>
      <c r="O4121" t="str">
        <f t="shared" si="320"/>
        <v>CONVERGENTE</v>
      </c>
      <c r="P4121" t="str">
        <f t="shared" si="321"/>
        <v>Upgrade / más líneas</v>
      </c>
      <c r="Q4121">
        <f t="shared" si="322"/>
        <v>0</v>
      </c>
      <c r="R4121" t="str">
        <f>IFERROR(VLOOKUP($A4121,Registros!$B$2:$G$6000,6,0),IFERROR(INDEX(Winback!$C$2:$C$300,MATCH($A4121,Winback!$K$2:$K$300,0)),""))</f>
        <v>iongy Gordon Ward</v>
      </c>
      <c r="S4121" t="str">
        <f t="shared" si="323"/>
        <v>+CS</v>
      </c>
      <c r="T4121">
        <f t="shared" si="324"/>
        <v>1</v>
      </c>
    </row>
    <row r="4122" spans="1:20" x14ac:dyDescent="0.35">
      <c r="A4122" t="s">
        <v>20215</v>
      </c>
      <c r="B4122" t="s">
        <v>20216</v>
      </c>
      <c r="C4122" t="s">
        <v>20217</v>
      </c>
      <c r="D4122" t="s">
        <v>20218</v>
      </c>
      <c r="E4122">
        <f>IF(COUNTIFS(Registros!$A$2:$A$6000,"NP",Registros!$B$2:$B$6000,$A4122)&gt;0,1,0)</f>
        <v>0</v>
      </c>
      <c r="F4122">
        <f>IF($E4122=1,SUMIFS(Registros!$F$2:$F$6000,Registros!$A$2:$A$6000,"NP",Registros!$B$2:$B$6000,$A4122),0)</f>
        <v>0</v>
      </c>
      <c r="G4122">
        <f>IF(COUNTIFS(Registros!$A$2:$A$6000,"MOV",Registros!$B$2:$B$6000,$A4122)&gt;0,1,0)</f>
        <v>0</v>
      </c>
      <c r="H4122">
        <f>IF($G4122=1,SUMIFS(Registros!$F$2:$F$6000,Registros!$A$2:$A$6000,"MOV",Registros!$B$2:$B$6000,$A4122),0)</f>
        <v>0</v>
      </c>
      <c r="I4122">
        <f>IF(COUNTIFS(Registros!$A$2:$A$6000,"CS",Registros!$B$2:$B$6000,$A4122)&gt;0,1,0)</f>
        <v>1</v>
      </c>
      <c r="J4122">
        <f>IF($I4122=1,SUMIFS(Registros!$I$2:$I$6000,Registros!$A$2:$A$6000,"CS",Registros!$B$2:$B$6000,$A4122),0)</f>
        <v>49</v>
      </c>
      <c r="K4122">
        <f>IF(COUNTIFS(Winback!$K$2:$K$300,$A4122)&gt;0,1,0)</f>
        <v>0</v>
      </c>
      <c r="L4122">
        <f>IF(AND($K4122=1,LEFT($A4122,3)="WB-"),SUMIFS(Winback!$D$2:$D$300,Winback!$K$2:$K$300,$A4122),0)</f>
        <v>0</v>
      </c>
      <c r="M4122">
        <f>IF(OR($E4122=1,$G4122=1,SUMIFS(Registros!$J$2:$J$6000,Registros!$B$2:$B$6000,$A4122)&gt;0),1,0)</f>
        <v>1</v>
      </c>
      <c r="N4122">
        <f>IF($J4122&gt;0,1,IF(COUNTIFS(Registros!$A$2:$A$6000,"CS",Registros!$B$2:$B$6000,$A4122,Registros!$K$2:$K$6000,"&lt;&gt;")&gt;0,1,0))</f>
        <v>1</v>
      </c>
      <c r="O4122" t="str">
        <f t="shared" si="320"/>
        <v>CONVERGENTE</v>
      </c>
      <c r="P4122" t="str">
        <f t="shared" si="321"/>
        <v>Upgrade / más líneas</v>
      </c>
      <c r="Q4122">
        <f t="shared" si="322"/>
        <v>0</v>
      </c>
      <c r="R4122" t="str">
        <f>IFERROR(VLOOKUP($A4122,Registros!$B$2:$G$6000,6,0),IFERROR(INDEX(Winback!$C$2:$C$300,MATCH($A4122,Winback!$K$2:$K$300,0)),""))</f>
        <v>Keisy Vargas</v>
      </c>
      <c r="S4122" t="str">
        <f t="shared" si="323"/>
        <v>+CS</v>
      </c>
      <c r="T4122">
        <f t="shared" si="324"/>
        <v>1</v>
      </c>
    </row>
    <row r="4123" spans="1:20" x14ac:dyDescent="0.35">
      <c r="A4123" t="s">
        <v>20220</v>
      </c>
      <c r="B4123" t="s">
        <v>20221</v>
      </c>
      <c r="C4123" t="s">
        <v>20222</v>
      </c>
      <c r="D4123" t="s">
        <v>20223</v>
      </c>
      <c r="E4123">
        <f>IF(COUNTIFS(Registros!$A$2:$A$6000,"NP",Registros!$B$2:$B$6000,$A4123)&gt;0,1,0)</f>
        <v>0</v>
      </c>
      <c r="F4123">
        <f>IF($E4123=1,SUMIFS(Registros!$F$2:$F$6000,Registros!$A$2:$A$6000,"NP",Registros!$B$2:$B$6000,$A4123),0)</f>
        <v>0</v>
      </c>
      <c r="G4123">
        <f>IF(COUNTIFS(Registros!$A$2:$A$6000,"MOV",Registros!$B$2:$B$6000,$A4123)&gt;0,1,0)</f>
        <v>0</v>
      </c>
      <c r="H4123">
        <f>IF($G4123=1,SUMIFS(Registros!$F$2:$F$6000,Registros!$A$2:$A$6000,"MOV",Registros!$B$2:$B$6000,$A4123),0)</f>
        <v>0</v>
      </c>
      <c r="I4123">
        <f>IF(COUNTIFS(Registros!$A$2:$A$6000,"CS",Registros!$B$2:$B$6000,$A4123)&gt;0,1,0)</f>
        <v>1</v>
      </c>
      <c r="J4123">
        <f>IF($I4123=1,SUMIFS(Registros!$I$2:$I$6000,Registros!$A$2:$A$6000,"CS",Registros!$B$2:$B$6000,$A4123),0)</f>
        <v>66</v>
      </c>
      <c r="K4123">
        <f>IF(COUNTIFS(Winback!$K$2:$K$300,$A4123)&gt;0,1,0)</f>
        <v>0</v>
      </c>
      <c r="L4123">
        <f>IF(AND($K4123=1,LEFT($A4123,3)="WB-"),SUMIFS(Winback!$D$2:$D$300,Winback!$K$2:$K$300,$A4123),0)</f>
        <v>0</v>
      </c>
      <c r="M4123">
        <f>IF(OR($E4123=1,$G4123=1,SUMIFS(Registros!$J$2:$J$6000,Registros!$B$2:$B$6000,$A4123)&gt;0),1,0)</f>
        <v>1</v>
      </c>
      <c r="N4123">
        <f>IF($J4123&gt;0,1,IF(COUNTIFS(Registros!$A$2:$A$6000,"CS",Registros!$B$2:$B$6000,$A4123,Registros!$K$2:$K$6000,"&lt;&gt;")&gt;0,1,0))</f>
        <v>1</v>
      </c>
      <c r="O4123" t="str">
        <f t="shared" si="320"/>
        <v>CONVERGENTE</v>
      </c>
      <c r="P4123" t="str">
        <f t="shared" si="321"/>
        <v>Upgrade / más líneas</v>
      </c>
      <c r="Q4123">
        <f t="shared" si="322"/>
        <v>0</v>
      </c>
      <c r="R4123" t="str">
        <f>IFERROR(VLOOKUP($A4123,Registros!$B$2:$G$6000,6,0),IFERROR(INDEX(Winback!$C$2:$C$300,MATCH($A4123,Winback!$K$2:$K$300,0)),""))</f>
        <v>Karla Mc Intryre</v>
      </c>
      <c r="S4123" t="str">
        <f t="shared" si="323"/>
        <v>+CS</v>
      </c>
      <c r="T4123">
        <f t="shared" si="324"/>
        <v>1</v>
      </c>
    </row>
    <row r="4124" spans="1:20" x14ac:dyDescent="0.35">
      <c r="A4124" t="s">
        <v>20225</v>
      </c>
      <c r="B4124" t="s">
        <v>20226</v>
      </c>
      <c r="C4124" t="s">
        <v>20227</v>
      </c>
      <c r="D4124" t="s">
        <v>20227</v>
      </c>
      <c r="E4124">
        <f>IF(COUNTIFS(Registros!$A$2:$A$6000,"NP",Registros!$B$2:$B$6000,$A4124)&gt;0,1,0)</f>
        <v>0</v>
      </c>
      <c r="F4124">
        <f>IF($E4124=1,SUMIFS(Registros!$F$2:$F$6000,Registros!$A$2:$A$6000,"NP",Registros!$B$2:$B$6000,$A4124),0)</f>
        <v>0</v>
      </c>
      <c r="G4124">
        <f>IF(COUNTIFS(Registros!$A$2:$A$6000,"MOV",Registros!$B$2:$B$6000,$A4124)&gt;0,1,0)</f>
        <v>0</v>
      </c>
      <c r="H4124">
        <f>IF($G4124=1,SUMIFS(Registros!$F$2:$F$6000,Registros!$A$2:$A$6000,"MOV",Registros!$B$2:$B$6000,$A4124),0)</f>
        <v>0</v>
      </c>
      <c r="I4124">
        <f>IF(COUNTIFS(Registros!$A$2:$A$6000,"CS",Registros!$B$2:$B$6000,$A4124)&gt;0,1,0)</f>
        <v>1</v>
      </c>
      <c r="J4124">
        <f>IF($I4124=1,SUMIFS(Registros!$I$2:$I$6000,Registros!$A$2:$A$6000,"CS",Registros!$B$2:$B$6000,$A4124),0)</f>
        <v>36</v>
      </c>
      <c r="K4124">
        <f>IF(COUNTIFS(Winback!$K$2:$K$300,$A4124)&gt;0,1,0)</f>
        <v>0</v>
      </c>
      <c r="L4124">
        <f>IF(AND($K4124=1,LEFT($A4124,3)="WB-"),SUMIFS(Winback!$D$2:$D$300,Winback!$K$2:$K$300,$A4124),0)</f>
        <v>0</v>
      </c>
      <c r="M4124">
        <f>IF(OR($E4124=1,$G4124=1,SUMIFS(Registros!$J$2:$J$6000,Registros!$B$2:$B$6000,$A4124)&gt;0),1,0)</f>
        <v>1</v>
      </c>
      <c r="N4124">
        <f>IF($J4124&gt;0,1,IF(COUNTIFS(Registros!$A$2:$A$6000,"CS",Registros!$B$2:$B$6000,$A4124,Registros!$K$2:$K$6000,"&lt;&gt;")&gt;0,1,0))</f>
        <v>1</v>
      </c>
      <c r="O4124" t="str">
        <f t="shared" si="320"/>
        <v>CONVERGENTE</v>
      </c>
      <c r="P4124" t="str">
        <f t="shared" si="321"/>
        <v>Upgrade / más líneas</v>
      </c>
      <c r="Q4124">
        <f t="shared" si="322"/>
        <v>0</v>
      </c>
      <c r="R4124" t="str">
        <f>IFERROR(VLOOKUP($A4124,Registros!$B$2:$G$6000,6,0),IFERROR(INDEX(Winback!$C$2:$C$300,MATCH($A4124,Winback!$K$2:$K$300,0)),""))</f>
        <v>Solanye Acuña</v>
      </c>
      <c r="S4124" t="str">
        <f t="shared" si="323"/>
        <v>+CS</v>
      </c>
      <c r="T4124">
        <f t="shared" si="324"/>
        <v>1</v>
      </c>
    </row>
    <row r="4125" spans="1:20" x14ac:dyDescent="0.35">
      <c r="A4125" t="s">
        <v>20229</v>
      </c>
      <c r="B4125" t="s">
        <v>20230</v>
      </c>
      <c r="C4125" t="s">
        <v>20231</v>
      </c>
      <c r="D4125" t="s">
        <v>20232</v>
      </c>
      <c r="E4125">
        <f>IF(COUNTIFS(Registros!$A$2:$A$6000,"NP",Registros!$B$2:$B$6000,$A4125)&gt;0,1,0)</f>
        <v>0</v>
      </c>
      <c r="F4125">
        <f>IF($E4125=1,SUMIFS(Registros!$F$2:$F$6000,Registros!$A$2:$A$6000,"NP",Registros!$B$2:$B$6000,$A4125),0)</f>
        <v>0</v>
      </c>
      <c r="G4125">
        <f>IF(COUNTIFS(Registros!$A$2:$A$6000,"MOV",Registros!$B$2:$B$6000,$A4125)&gt;0,1,0)</f>
        <v>0</v>
      </c>
      <c r="H4125">
        <f>IF($G4125=1,SUMIFS(Registros!$F$2:$F$6000,Registros!$A$2:$A$6000,"MOV",Registros!$B$2:$B$6000,$A4125),0)</f>
        <v>0</v>
      </c>
      <c r="I4125">
        <f>IF(COUNTIFS(Registros!$A$2:$A$6000,"CS",Registros!$B$2:$B$6000,$A4125)&gt;0,1,0)</f>
        <v>1</v>
      </c>
      <c r="J4125">
        <f>IF($I4125=1,SUMIFS(Registros!$I$2:$I$6000,Registros!$A$2:$A$6000,"CS",Registros!$B$2:$B$6000,$A4125),0)</f>
        <v>31</v>
      </c>
      <c r="K4125">
        <f>IF(COUNTIFS(Winback!$K$2:$K$300,$A4125)&gt;0,1,0)</f>
        <v>0</v>
      </c>
      <c r="L4125">
        <f>IF(AND($K4125=1,LEFT($A4125,3)="WB-"),SUMIFS(Winback!$D$2:$D$300,Winback!$K$2:$K$300,$A4125),0)</f>
        <v>0</v>
      </c>
      <c r="M4125">
        <f>IF(OR($E4125=1,$G4125=1,SUMIFS(Registros!$J$2:$J$6000,Registros!$B$2:$B$6000,$A4125)&gt;0),1,0)</f>
        <v>1</v>
      </c>
      <c r="N4125">
        <f>IF($J4125&gt;0,1,IF(COUNTIFS(Registros!$A$2:$A$6000,"CS",Registros!$B$2:$B$6000,$A4125,Registros!$K$2:$K$6000,"&lt;&gt;")&gt;0,1,0))</f>
        <v>1</v>
      </c>
      <c r="O4125" t="str">
        <f t="shared" si="320"/>
        <v>CONVERGENTE</v>
      </c>
      <c r="P4125" t="str">
        <f t="shared" si="321"/>
        <v>Upgrade / más líneas</v>
      </c>
      <c r="Q4125">
        <f t="shared" si="322"/>
        <v>0</v>
      </c>
      <c r="R4125" t="str">
        <f>IFERROR(VLOOKUP($A4125,Registros!$B$2:$G$6000,6,0),IFERROR(INDEX(Winback!$C$2:$C$300,MATCH($A4125,Winback!$K$2:$K$300,0)),""))</f>
        <v>Michelle Zambrano</v>
      </c>
      <c r="S4125" t="str">
        <f t="shared" si="323"/>
        <v>+CS</v>
      </c>
      <c r="T4125">
        <f t="shared" si="324"/>
        <v>1</v>
      </c>
    </row>
    <row r="4126" spans="1:20" x14ac:dyDescent="0.35">
      <c r="A4126" t="s">
        <v>20234</v>
      </c>
      <c r="B4126" t="s">
        <v>20235</v>
      </c>
      <c r="C4126" t="s">
        <v>20236</v>
      </c>
      <c r="D4126" t="s">
        <v>20237</v>
      </c>
      <c r="E4126">
        <f>IF(COUNTIFS(Registros!$A$2:$A$6000,"NP",Registros!$B$2:$B$6000,$A4126)&gt;0,1,0)</f>
        <v>0</v>
      </c>
      <c r="F4126">
        <f>IF($E4126=1,SUMIFS(Registros!$F$2:$F$6000,Registros!$A$2:$A$6000,"NP",Registros!$B$2:$B$6000,$A4126),0)</f>
        <v>0</v>
      </c>
      <c r="G4126">
        <f>IF(COUNTIFS(Registros!$A$2:$A$6000,"MOV",Registros!$B$2:$B$6000,$A4126)&gt;0,1,0)</f>
        <v>0</v>
      </c>
      <c r="H4126">
        <f>IF($G4126=1,SUMIFS(Registros!$F$2:$F$6000,Registros!$A$2:$A$6000,"MOV",Registros!$B$2:$B$6000,$A4126),0)</f>
        <v>0</v>
      </c>
      <c r="I4126">
        <f>IF(COUNTIFS(Registros!$A$2:$A$6000,"CS",Registros!$B$2:$B$6000,$A4126)&gt;0,1,0)</f>
        <v>1</v>
      </c>
      <c r="J4126">
        <f>IF($I4126=1,SUMIFS(Registros!$I$2:$I$6000,Registros!$A$2:$A$6000,"CS",Registros!$B$2:$B$6000,$A4126),0)</f>
        <v>38</v>
      </c>
      <c r="K4126">
        <f>IF(COUNTIFS(Winback!$K$2:$K$300,$A4126)&gt;0,1,0)</f>
        <v>0</v>
      </c>
      <c r="L4126">
        <f>IF(AND($K4126=1,LEFT($A4126,3)="WB-"),SUMIFS(Winback!$D$2:$D$300,Winback!$K$2:$K$300,$A4126),0)</f>
        <v>0</v>
      </c>
      <c r="M4126">
        <f>IF(OR($E4126=1,$G4126=1,SUMIFS(Registros!$J$2:$J$6000,Registros!$B$2:$B$6000,$A4126)&gt;0),1,0)</f>
        <v>1</v>
      </c>
      <c r="N4126">
        <f>IF($J4126&gt;0,1,IF(COUNTIFS(Registros!$A$2:$A$6000,"CS",Registros!$B$2:$B$6000,$A4126,Registros!$K$2:$K$6000,"&lt;&gt;")&gt;0,1,0))</f>
        <v>1</v>
      </c>
      <c r="O4126" t="str">
        <f t="shared" si="320"/>
        <v>CONVERGENTE</v>
      </c>
      <c r="P4126" t="str">
        <f t="shared" si="321"/>
        <v>Upgrade / más líneas</v>
      </c>
      <c r="Q4126">
        <f t="shared" si="322"/>
        <v>0</v>
      </c>
      <c r="R4126" t="str">
        <f>IFERROR(VLOOKUP($A4126,Registros!$B$2:$G$6000,6,0),IFERROR(INDEX(Winback!$C$2:$C$300,MATCH($A4126,Winback!$K$2:$K$300,0)),""))</f>
        <v>Lizeth Milena Gonzalez</v>
      </c>
      <c r="S4126" t="str">
        <f t="shared" si="323"/>
        <v>+CS</v>
      </c>
      <c r="T4126">
        <f t="shared" si="324"/>
        <v>1</v>
      </c>
    </row>
    <row r="4127" spans="1:20" x14ac:dyDescent="0.35">
      <c r="A4127" t="s">
        <v>20239</v>
      </c>
      <c r="B4127" t="s">
        <v>20240</v>
      </c>
      <c r="C4127" t="s">
        <v>20241</v>
      </c>
      <c r="D4127" t="s">
        <v>20242</v>
      </c>
      <c r="E4127">
        <f>IF(COUNTIFS(Registros!$A$2:$A$6000,"NP",Registros!$B$2:$B$6000,$A4127)&gt;0,1,0)</f>
        <v>0</v>
      </c>
      <c r="F4127">
        <f>IF($E4127=1,SUMIFS(Registros!$F$2:$F$6000,Registros!$A$2:$A$6000,"NP",Registros!$B$2:$B$6000,$A4127),0)</f>
        <v>0</v>
      </c>
      <c r="G4127">
        <f>IF(COUNTIFS(Registros!$A$2:$A$6000,"MOV",Registros!$B$2:$B$6000,$A4127)&gt;0,1,0)</f>
        <v>0</v>
      </c>
      <c r="H4127">
        <f>IF($G4127=1,SUMIFS(Registros!$F$2:$F$6000,Registros!$A$2:$A$6000,"MOV",Registros!$B$2:$B$6000,$A4127),0)</f>
        <v>0</v>
      </c>
      <c r="I4127">
        <f>IF(COUNTIFS(Registros!$A$2:$A$6000,"CS",Registros!$B$2:$B$6000,$A4127)&gt;0,1,0)</f>
        <v>1</v>
      </c>
      <c r="J4127">
        <f>IF($I4127=1,SUMIFS(Registros!$I$2:$I$6000,Registros!$A$2:$A$6000,"CS",Registros!$B$2:$B$6000,$A4127),0)</f>
        <v>43</v>
      </c>
      <c r="K4127">
        <f>IF(COUNTIFS(Winback!$K$2:$K$300,$A4127)&gt;0,1,0)</f>
        <v>0</v>
      </c>
      <c r="L4127">
        <f>IF(AND($K4127=1,LEFT($A4127,3)="WB-"),SUMIFS(Winback!$D$2:$D$300,Winback!$K$2:$K$300,$A4127),0)</f>
        <v>0</v>
      </c>
      <c r="M4127">
        <f>IF(OR($E4127=1,$G4127=1,SUMIFS(Registros!$J$2:$J$6000,Registros!$B$2:$B$6000,$A4127)&gt;0),1,0)</f>
        <v>1</v>
      </c>
      <c r="N4127">
        <f>IF($J4127&gt;0,1,IF(COUNTIFS(Registros!$A$2:$A$6000,"CS",Registros!$B$2:$B$6000,$A4127,Registros!$K$2:$K$6000,"&lt;&gt;")&gt;0,1,0))</f>
        <v>1</v>
      </c>
      <c r="O4127" t="str">
        <f t="shared" si="320"/>
        <v>CONVERGENTE</v>
      </c>
      <c r="P4127" t="str">
        <f t="shared" si="321"/>
        <v>Upgrade / más líneas</v>
      </c>
      <c r="Q4127">
        <f t="shared" si="322"/>
        <v>0</v>
      </c>
      <c r="R4127" t="str">
        <f>IFERROR(VLOOKUP($A4127,Registros!$B$2:$G$6000,6,0),IFERROR(INDEX(Winback!$C$2:$C$300,MATCH($A4127,Winback!$K$2:$K$300,0)),""))</f>
        <v>Maria Fernanda Rivas</v>
      </c>
      <c r="S4127" t="str">
        <f t="shared" si="323"/>
        <v>+CS</v>
      </c>
      <c r="T4127">
        <f t="shared" si="324"/>
        <v>1</v>
      </c>
    </row>
    <row r="4128" spans="1:20" x14ac:dyDescent="0.35">
      <c r="A4128" t="s">
        <v>20244</v>
      </c>
      <c r="B4128" t="s">
        <v>20245</v>
      </c>
      <c r="C4128" t="s">
        <v>20241</v>
      </c>
      <c r="D4128" t="s">
        <v>20242</v>
      </c>
      <c r="E4128">
        <f>IF(COUNTIFS(Registros!$A$2:$A$6000,"NP",Registros!$B$2:$B$6000,$A4128)&gt;0,1,0)</f>
        <v>0</v>
      </c>
      <c r="F4128">
        <f>IF($E4128=1,SUMIFS(Registros!$F$2:$F$6000,Registros!$A$2:$A$6000,"NP",Registros!$B$2:$B$6000,$A4128),0)</f>
        <v>0</v>
      </c>
      <c r="G4128">
        <f>IF(COUNTIFS(Registros!$A$2:$A$6000,"MOV",Registros!$B$2:$B$6000,$A4128)&gt;0,1,0)</f>
        <v>0</v>
      </c>
      <c r="H4128">
        <f>IF($G4128=1,SUMIFS(Registros!$F$2:$F$6000,Registros!$A$2:$A$6000,"MOV",Registros!$B$2:$B$6000,$A4128),0)</f>
        <v>0</v>
      </c>
      <c r="I4128">
        <f>IF(COUNTIFS(Registros!$A$2:$A$6000,"CS",Registros!$B$2:$B$6000,$A4128)&gt;0,1,0)</f>
        <v>1</v>
      </c>
      <c r="J4128">
        <f>IF($I4128=1,SUMIFS(Registros!$I$2:$I$6000,Registros!$A$2:$A$6000,"CS",Registros!$B$2:$B$6000,$A4128),0)</f>
        <v>46</v>
      </c>
      <c r="K4128">
        <f>IF(COUNTIFS(Winback!$K$2:$K$300,$A4128)&gt;0,1,0)</f>
        <v>0</v>
      </c>
      <c r="L4128">
        <f>IF(AND($K4128=1,LEFT($A4128,3)="WB-"),SUMIFS(Winback!$D$2:$D$300,Winback!$K$2:$K$300,$A4128),0)</f>
        <v>0</v>
      </c>
      <c r="M4128">
        <f>IF(OR($E4128=1,$G4128=1,SUMIFS(Registros!$J$2:$J$6000,Registros!$B$2:$B$6000,$A4128)&gt;0),1,0)</f>
        <v>1</v>
      </c>
      <c r="N4128">
        <f>IF($J4128&gt;0,1,IF(COUNTIFS(Registros!$A$2:$A$6000,"CS",Registros!$B$2:$B$6000,$A4128,Registros!$K$2:$K$6000,"&lt;&gt;")&gt;0,1,0))</f>
        <v>1</v>
      </c>
      <c r="O4128" t="str">
        <f t="shared" si="320"/>
        <v>CONVERGENTE</v>
      </c>
      <c r="P4128" t="str">
        <f t="shared" si="321"/>
        <v>Upgrade / más líneas</v>
      </c>
      <c r="Q4128">
        <f t="shared" si="322"/>
        <v>0</v>
      </c>
      <c r="R4128" t="str">
        <f>IFERROR(VLOOKUP($A4128,Registros!$B$2:$G$6000,6,0),IFERROR(INDEX(Winback!$C$2:$C$300,MATCH($A4128,Winback!$K$2:$K$300,0)),""))</f>
        <v>Yarelis Tulloch</v>
      </c>
      <c r="S4128" t="str">
        <f t="shared" si="323"/>
        <v>+CS</v>
      </c>
      <c r="T4128">
        <f t="shared" si="324"/>
        <v>1</v>
      </c>
    </row>
    <row r="4129" spans="1:20" x14ac:dyDescent="0.35">
      <c r="A4129" t="s">
        <v>20247</v>
      </c>
      <c r="B4129" t="s">
        <v>20248</v>
      </c>
      <c r="C4129" t="s">
        <v>20249</v>
      </c>
      <c r="D4129" t="s">
        <v>20250</v>
      </c>
      <c r="E4129">
        <f>IF(COUNTIFS(Registros!$A$2:$A$6000,"NP",Registros!$B$2:$B$6000,$A4129)&gt;0,1,0)</f>
        <v>0</v>
      </c>
      <c r="F4129">
        <f>IF($E4129=1,SUMIFS(Registros!$F$2:$F$6000,Registros!$A$2:$A$6000,"NP",Registros!$B$2:$B$6000,$A4129),0)</f>
        <v>0</v>
      </c>
      <c r="G4129">
        <f>IF(COUNTIFS(Registros!$A$2:$A$6000,"MOV",Registros!$B$2:$B$6000,$A4129)&gt;0,1,0)</f>
        <v>0</v>
      </c>
      <c r="H4129">
        <f>IF($G4129=1,SUMIFS(Registros!$F$2:$F$6000,Registros!$A$2:$A$6000,"MOV",Registros!$B$2:$B$6000,$A4129),0)</f>
        <v>0</v>
      </c>
      <c r="I4129">
        <f>IF(COUNTIFS(Registros!$A$2:$A$6000,"CS",Registros!$B$2:$B$6000,$A4129)&gt;0,1,0)</f>
        <v>1</v>
      </c>
      <c r="J4129">
        <f>IF($I4129=1,SUMIFS(Registros!$I$2:$I$6000,Registros!$A$2:$A$6000,"CS",Registros!$B$2:$B$6000,$A4129),0)</f>
        <v>48</v>
      </c>
      <c r="K4129">
        <f>IF(COUNTIFS(Winback!$K$2:$K$300,$A4129)&gt;0,1,0)</f>
        <v>0</v>
      </c>
      <c r="L4129">
        <f>IF(AND($K4129=1,LEFT($A4129,3)="WB-"),SUMIFS(Winback!$D$2:$D$300,Winback!$K$2:$K$300,$A4129),0)</f>
        <v>0</v>
      </c>
      <c r="M4129">
        <f>IF(OR($E4129=1,$G4129=1,SUMIFS(Registros!$J$2:$J$6000,Registros!$B$2:$B$6000,$A4129)&gt;0),1,0)</f>
        <v>1</v>
      </c>
      <c r="N4129">
        <f>IF($J4129&gt;0,1,IF(COUNTIFS(Registros!$A$2:$A$6000,"CS",Registros!$B$2:$B$6000,$A4129,Registros!$K$2:$K$6000,"&lt;&gt;")&gt;0,1,0))</f>
        <v>1</v>
      </c>
      <c r="O4129" t="str">
        <f t="shared" si="320"/>
        <v>CONVERGENTE</v>
      </c>
      <c r="P4129" t="str">
        <f t="shared" si="321"/>
        <v>Upgrade / más líneas</v>
      </c>
      <c r="Q4129">
        <f t="shared" si="322"/>
        <v>0</v>
      </c>
      <c r="R4129" t="str">
        <f>IFERROR(VLOOKUP($A4129,Registros!$B$2:$G$6000,6,0),IFERROR(INDEX(Winback!$C$2:$C$300,MATCH($A4129,Winback!$K$2:$K$300,0)),""))</f>
        <v>Abril Aparicio</v>
      </c>
      <c r="S4129" t="str">
        <f t="shared" si="323"/>
        <v>+CS</v>
      </c>
      <c r="T4129">
        <f t="shared" si="324"/>
        <v>1</v>
      </c>
    </row>
    <row r="4130" spans="1:20" x14ac:dyDescent="0.35">
      <c r="A4130" t="s">
        <v>20252</v>
      </c>
      <c r="B4130" t="s">
        <v>20253</v>
      </c>
      <c r="C4130" t="s">
        <v>20254</v>
      </c>
      <c r="D4130" t="s">
        <v>20255</v>
      </c>
      <c r="E4130">
        <f>IF(COUNTIFS(Registros!$A$2:$A$6000,"NP",Registros!$B$2:$B$6000,$A4130)&gt;0,1,0)</f>
        <v>0</v>
      </c>
      <c r="F4130">
        <f>IF($E4130=1,SUMIFS(Registros!$F$2:$F$6000,Registros!$A$2:$A$6000,"NP",Registros!$B$2:$B$6000,$A4130),0)</f>
        <v>0</v>
      </c>
      <c r="G4130">
        <f>IF(COUNTIFS(Registros!$A$2:$A$6000,"MOV",Registros!$B$2:$B$6000,$A4130)&gt;0,1,0)</f>
        <v>0</v>
      </c>
      <c r="H4130">
        <f>IF($G4130=1,SUMIFS(Registros!$F$2:$F$6000,Registros!$A$2:$A$6000,"MOV",Registros!$B$2:$B$6000,$A4130),0)</f>
        <v>0</v>
      </c>
      <c r="I4130">
        <f>IF(COUNTIFS(Registros!$A$2:$A$6000,"CS",Registros!$B$2:$B$6000,$A4130)&gt;0,1,0)</f>
        <v>1</v>
      </c>
      <c r="J4130">
        <f>IF($I4130=1,SUMIFS(Registros!$I$2:$I$6000,Registros!$A$2:$A$6000,"CS",Registros!$B$2:$B$6000,$A4130),0)</f>
        <v>29</v>
      </c>
      <c r="K4130">
        <f>IF(COUNTIFS(Winback!$K$2:$K$300,$A4130)&gt;0,1,0)</f>
        <v>0</v>
      </c>
      <c r="L4130">
        <f>IF(AND($K4130=1,LEFT($A4130,3)="WB-"),SUMIFS(Winback!$D$2:$D$300,Winback!$K$2:$K$300,$A4130),0)</f>
        <v>0</v>
      </c>
      <c r="M4130">
        <f>IF(OR($E4130=1,$G4130=1,SUMIFS(Registros!$J$2:$J$6000,Registros!$B$2:$B$6000,$A4130)&gt;0),1,0)</f>
        <v>1</v>
      </c>
      <c r="N4130">
        <f>IF($J4130&gt;0,1,IF(COUNTIFS(Registros!$A$2:$A$6000,"CS",Registros!$B$2:$B$6000,$A4130,Registros!$K$2:$K$6000,"&lt;&gt;")&gt;0,1,0))</f>
        <v>1</v>
      </c>
      <c r="O4130" t="str">
        <f t="shared" si="320"/>
        <v>CONVERGENTE</v>
      </c>
      <c r="P4130" t="str">
        <f t="shared" si="321"/>
        <v>Upgrade / más líneas</v>
      </c>
      <c r="Q4130">
        <f t="shared" si="322"/>
        <v>0</v>
      </c>
      <c r="R4130" t="str">
        <f>IFERROR(VLOOKUP($A4130,Registros!$B$2:$G$6000,6,0),IFERROR(INDEX(Winback!$C$2:$C$300,MATCH($A4130,Winback!$K$2:$K$300,0)),""))</f>
        <v>Yariela Galarce</v>
      </c>
      <c r="S4130" t="str">
        <f t="shared" si="323"/>
        <v>+CS</v>
      </c>
      <c r="T4130">
        <f t="shared" si="324"/>
        <v>1</v>
      </c>
    </row>
    <row r="4131" spans="1:20" x14ac:dyDescent="0.35">
      <c r="A4131" t="s">
        <v>20257</v>
      </c>
      <c r="B4131" t="s">
        <v>20258</v>
      </c>
      <c r="C4131" t="s">
        <v>20259</v>
      </c>
      <c r="D4131" t="s">
        <v>20260</v>
      </c>
      <c r="E4131">
        <f>IF(COUNTIFS(Registros!$A$2:$A$6000,"NP",Registros!$B$2:$B$6000,$A4131)&gt;0,1,0)</f>
        <v>0</v>
      </c>
      <c r="F4131">
        <f>IF($E4131=1,SUMIFS(Registros!$F$2:$F$6000,Registros!$A$2:$A$6000,"NP",Registros!$B$2:$B$6000,$A4131),0)</f>
        <v>0</v>
      </c>
      <c r="G4131">
        <f>IF(COUNTIFS(Registros!$A$2:$A$6000,"MOV",Registros!$B$2:$B$6000,$A4131)&gt;0,1,0)</f>
        <v>0</v>
      </c>
      <c r="H4131">
        <f>IF($G4131=1,SUMIFS(Registros!$F$2:$F$6000,Registros!$A$2:$A$6000,"MOV",Registros!$B$2:$B$6000,$A4131),0)</f>
        <v>0</v>
      </c>
      <c r="I4131">
        <f>IF(COUNTIFS(Registros!$A$2:$A$6000,"CS",Registros!$B$2:$B$6000,$A4131)&gt;0,1,0)</f>
        <v>1</v>
      </c>
      <c r="J4131">
        <f>IF($I4131=1,SUMIFS(Registros!$I$2:$I$6000,Registros!$A$2:$A$6000,"CS",Registros!$B$2:$B$6000,$A4131),0)</f>
        <v>53</v>
      </c>
      <c r="K4131">
        <f>IF(COUNTIFS(Winback!$K$2:$K$300,$A4131)&gt;0,1,0)</f>
        <v>0</v>
      </c>
      <c r="L4131">
        <f>IF(AND($K4131=1,LEFT($A4131,3)="WB-"),SUMIFS(Winback!$D$2:$D$300,Winback!$K$2:$K$300,$A4131),0)</f>
        <v>0</v>
      </c>
      <c r="M4131">
        <f>IF(OR($E4131=1,$G4131=1,SUMIFS(Registros!$J$2:$J$6000,Registros!$B$2:$B$6000,$A4131)&gt;0),1,0)</f>
        <v>1</v>
      </c>
      <c r="N4131">
        <f>IF($J4131&gt;0,1,IF(COUNTIFS(Registros!$A$2:$A$6000,"CS",Registros!$B$2:$B$6000,$A4131,Registros!$K$2:$K$6000,"&lt;&gt;")&gt;0,1,0))</f>
        <v>1</v>
      </c>
      <c r="O4131" t="str">
        <f t="shared" si="320"/>
        <v>CONVERGENTE</v>
      </c>
      <c r="P4131" t="str">
        <f t="shared" si="321"/>
        <v>Upgrade / más líneas</v>
      </c>
      <c r="Q4131">
        <f t="shared" si="322"/>
        <v>0</v>
      </c>
      <c r="R4131" t="str">
        <f>IFERROR(VLOOKUP($A4131,Registros!$B$2:$G$6000,6,0),IFERROR(INDEX(Winback!$C$2:$C$300,MATCH($A4131,Winback!$K$2:$K$300,0)),""))</f>
        <v>Nailyn Martinez Johnson</v>
      </c>
      <c r="S4131" t="str">
        <f t="shared" si="323"/>
        <v>+CS</v>
      </c>
      <c r="T4131">
        <f t="shared" si="324"/>
        <v>1</v>
      </c>
    </row>
    <row r="4132" spans="1:20" x14ac:dyDescent="0.35">
      <c r="A4132" t="s">
        <v>20262</v>
      </c>
      <c r="B4132" t="s">
        <v>20263</v>
      </c>
      <c r="C4132" t="s">
        <v>20264</v>
      </c>
      <c r="D4132" t="s">
        <v>20265</v>
      </c>
      <c r="E4132">
        <f>IF(COUNTIFS(Registros!$A$2:$A$6000,"NP",Registros!$B$2:$B$6000,$A4132)&gt;0,1,0)</f>
        <v>0</v>
      </c>
      <c r="F4132">
        <f>IF($E4132=1,SUMIFS(Registros!$F$2:$F$6000,Registros!$A$2:$A$6000,"NP",Registros!$B$2:$B$6000,$A4132),0)</f>
        <v>0</v>
      </c>
      <c r="G4132">
        <f>IF(COUNTIFS(Registros!$A$2:$A$6000,"MOV",Registros!$B$2:$B$6000,$A4132)&gt;0,1,0)</f>
        <v>0</v>
      </c>
      <c r="H4132">
        <f>IF($G4132=1,SUMIFS(Registros!$F$2:$F$6000,Registros!$A$2:$A$6000,"MOV",Registros!$B$2:$B$6000,$A4132),0)</f>
        <v>0</v>
      </c>
      <c r="I4132">
        <f>IF(COUNTIFS(Registros!$A$2:$A$6000,"CS",Registros!$B$2:$B$6000,$A4132)&gt;0,1,0)</f>
        <v>1</v>
      </c>
      <c r="J4132">
        <f>IF($I4132=1,SUMIFS(Registros!$I$2:$I$6000,Registros!$A$2:$A$6000,"CS",Registros!$B$2:$B$6000,$A4132),0)</f>
        <v>34</v>
      </c>
      <c r="K4132">
        <f>IF(COUNTIFS(Winback!$K$2:$K$300,$A4132)&gt;0,1,0)</f>
        <v>0</v>
      </c>
      <c r="L4132">
        <f>IF(AND($K4132=1,LEFT($A4132,3)="WB-"),SUMIFS(Winback!$D$2:$D$300,Winback!$K$2:$K$300,$A4132),0)</f>
        <v>0</v>
      </c>
      <c r="M4132">
        <f>IF(OR($E4132=1,$G4132=1,SUMIFS(Registros!$J$2:$J$6000,Registros!$B$2:$B$6000,$A4132)&gt;0),1,0)</f>
        <v>1</v>
      </c>
      <c r="N4132">
        <f>IF($J4132&gt;0,1,IF(COUNTIFS(Registros!$A$2:$A$6000,"CS",Registros!$B$2:$B$6000,$A4132,Registros!$K$2:$K$6000,"&lt;&gt;")&gt;0,1,0))</f>
        <v>1</v>
      </c>
      <c r="O4132" t="str">
        <f t="shared" si="320"/>
        <v>CONVERGENTE</v>
      </c>
      <c r="P4132" t="str">
        <f t="shared" si="321"/>
        <v>Upgrade / más líneas</v>
      </c>
      <c r="Q4132">
        <f t="shared" si="322"/>
        <v>0</v>
      </c>
      <c r="R4132" t="str">
        <f>IFERROR(VLOOKUP($A4132,Registros!$B$2:$G$6000,6,0),IFERROR(INDEX(Winback!$C$2:$C$300,MATCH($A4132,Winback!$K$2:$K$300,0)),""))</f>
        <v>iongy Gordon Ward</v>
      </c>
      <c r="S4132" t="str">
        <f t="shared" si="323"/>
        <v>+CS</v>
      </c>
      <c r="T4132">
        <f t="shared" si="324"/>
        <v>1</v>
      </c>
    </row>
    <row r="4133" spans="1:20" x14ac:dyDescent="0.35">
      <c r="A4133" t="s">
        <v>20267</v>
      </c>
      <c r="B4133" t="s">
        <v>20268</v>
      </c>
      <c r="C4133" t="s">
        <v>20269</v>
      </c>
      <c r="D4133" t="s">
        <v>20270</v>
      </c>
      <c r="E4133">
        <f>IF(COUNTIFS(Registros!$A$2:$A$6000,"NP",Registros!$B$2:$B$6000,$A4133)&gt;0,1,0)</f>
        <v>0</v>
      </c>
      <c r="F4133">
        <f>IF($E4133=1,SUMIFS(Registros!$F$2:$F$6000,Registros!$A$2:$A$6000,"NP",Registros!$B$2:$B$6000,$A4133),0)</f>
        <v>0</v>
      </c>
      <c r="G4133">
        <f>IF(COUNTIFS(Registros!$A$2:$A$6000,"MOV",Registros!$B$2:$B$6000,$A4133)&gt;0,1,0)</f>
        <v>0</v>
      </c>
      <c r="H4133">
        <f>IF($G4133=1,SUMIFS(Registros!$F$2:$F$6000,Registros!$A$2:$A$6000,"MOV",Registros!$B$2:$B$6000,$A4133),0)</f>
        <v>0</v>
      </c>
      <c r="I4133">
        <f>IF(COUNTIFS(Registros!$A$2:$A$6000,"CS",Registros!$B$2:$B$6000,$A4133)&gt;0,1,0)</f>
        <v>1</v>
      </c>
      <c r="J4133">
        <f>IF($I4133=1,SUMIFS(Registros!$I$2:$I$6000,Registros!$A$2:$A$6000,"CS",Registros!$B$2:$B$6000,$A4133),0)</f>
        <v>44</v>
      </c>
      <c r="K4133">
        <f>IF(COUNTIFS(Winback!$K$2:$K$300,$A4133)&gt;0,1,0)</f>
        <v>0</v>
      </c>
      <c r="L4133">
        <f>IF(AND($K4133=1,LEFT($A4133,3)="WB-"),SUMIFS(Winback!$D$2:$D$300,Winback!$K$2:$K$300,$A4133),0)</f>
        <v>0</v>
      </c>
      <c r="M4133">
        <f>IF(OR($E4133=1,$G4133=1,SUMIFS(Registros!$J$2:$J$6000,Registros!$B$2:$B$6000,$A4133)&gt;0),1,0)</f>
        <v>1</v>
      </c>
      <c r="N4133">
        <f>IF($J4133&gt;0,1,IF(COUNTIFS(Registros!$A$2:$A$6000,"CS",Registros!$B$2:$B$6000,$A4133,Registros!$K$2:$K$6000,"&lt;&gt;")&gt;0,1,0))</f>
        <v>1</v>
      </c>
      <c r="O4133" t="str">
        <f t="shared" si="320"/>
        <v>CONVERGENTE</v>
      </c>
      <c r="P4133" t="str">
        <f t="shared" si="321"/>
        <v>Upgrade / más líneas</v>
      </c>
      <c r="Q4133">
        <f t="shared" si="322"/>
        <v>0</v>
      </c>
      <c r="R4133" t="str">
        <f>IFERROR(VLOOKUP($A4133,Registros!$B$2:$G$6000,6,0),IFERROR(INDEX(Winback!$C$2:$C$300,MATCH($A4133,Winback!$K$2:$K$300,0)),""))</f>
        <v>Keisy Vargas</v>
      </c>
      <c r="S4133" t="str">
        <f t="shared" si="323"/>
        <v>+CS</v>
      </c>
      <c r="T4133">
        <f t="shared" si="324"/>
        <v>1</v>
      </c>
    </row>
    <row r="4134" spans="1:20" x14ac:dyDescent="0.35">
      <c r="A4134" t="s">
        <v>20272</v>
      </c>
      <c r="B4134" t="s">
        <v>20273</v>
      </c>
      <c r="C4134" t="s">
        <v>20274</v>
      </c>
      <c r="D4134" t="s">
        <v>20275</v>
      </c>
      <c r="E4134">
        <f>IF(COUNTIFS(Registros!$A$2:$A$6000,"NP",Registros!$B$2:$B$6000,$A4134)&gt;0,1,0)</f>
        <v>0</v>
      </c>
      <c r="F4134">
        <f>IF($E4134=1,SUMIFS(Registros!$F$2:$F$6000,Registros!$A$2:$A$6000,"NP",Registros!$B$2:$B$6000,$A4134),0)</f>
        <v>0</v>
      </c>
      <c r="G4134">
        <f>IF(COUNTIFS(Registros!$A$2:$A$6000,"MOV",Registros!$B$2:$B$6000,$A4134)&gt;0,1,0)</f>
        <v>0</v>
      </c>
      <c r="H4134">
        <f>IF($G4134=1,SUMIFS(Registros!$F$2:$F$6000,Registros!$A$2:$A$6000,"MOV",Registros!$B$2:$B$6000,$A4134),0)</f>
        <v>0</v>
      </c>
      <c r="I4134">
        <f>IF(COUNTIFS(Registros!$A$2:$A$6000,"CS",Registros!$B$2:$B$6000,$A4134)&gt;0,1,0)</f>
        <v>1</v>
      </c>
      <c r="J4134">
        <f>IF($I4134=1,SUMIFS(Registros!$I$2:$I$6000,Registros!$A$2:$A$6000,"CS",Registros!$B$2:$B$6000,$A4134),0)</f>
        <v>56</v>
      </c>
      <c r="K4134">
        <f>IF(COUNTIFS(Winback!$K$2:$K$300,$A4134)&gt;0,1,0)</f>
        <v>0</v>
      </c>
      <c r="L4134">
        <f>IF(AND($K4134=1,LEFT($A4134,3)="WB-"),SUMIFS(Winback!$D$2:$D$300,Winback!$K$2:$K$300,$A4134),0)</f>
        <v>0</v>
      </c>
      <c r="M4134">
        <f>IF(OR($E4134=1,$G4134=1,SUMIFS(Registros!$J$2:$J$6000,Registros!$B$2:$B$6000,$A4134)&gt;0),1,0)</f>
        <v>1</v>
      </c>
      <c r="N4134">
        <f>IF($J4134&gt;0,1,IF(COUNTIFS(Registros!$A$2:$A$6000,"CS",Registros!$B$2:$B$6000,$A4134,Registros!$K$2:$K$6000,"&lt;&gt;")&gt;0,1,0))</f>
        <v>1</v>
      </c>
      <c r="O4134" t="str">
        <f t="shared" si="320"/>
        <v>CONVERGENTE</v>
      </c>
      <c r="P4134" t="str">
        <f t="shared" si="321"/>
        <v>Upgrade / más líneas</v>
      </c>
      <c r="Q4134">
        <f t="shared" si="322"/>
        <v>0</v>
      </c>
      <c r="R4134" t="str">
        <f>IFERROR(VLOOKUP($A4134,Registros!$B$2:$G$6000,6,0),IFERROR(INDEX(Winback!$C$2:$C$300,MATCH($A4134,Winback!$K$2:$K$300,0)),""))</f>
        <v>Solanye Acuña</v>
      </c>
      <c r="S4134" t="str">
        <f t="shared" si="323"/>
        <v>+CS</v>
      </c>
      <c r="T4134">
        <f t="shared" si="324"/>
        <v>1</v>
      </c>
    </row>
    <row r="4135" spans="1:20" x14ac:dyDescent="0.35">
      <c r="A4135" t="s">
        <v>20277</v>
      </c>
      <c r="B4135" t="s">
        <v>20278</v>
      </c>
      <c r="C4135" t="s">
        <v>20279</v>
      </c>
      <c r="D4135" t="s">
        <v>20280</v>
      </c>
      <c r="E4135">
        <f>IF(COUNTIFS(Registros!$A$2:$A$6000,"NP",Registros!$B$2:$B$6000,$A4135)&gt;0,1,0)</f>
        <v>0</v>
      </c>
      <c r="F4135">
        <f>IF($E4135=1,SUMIFS(Registros!$F$2:$F$6000,Registros!$A$2:$A$6000,"NP",Registros!$B$2:$B$6000,$A4135),0)</f>
        <v>0</v>
      </c>
      <c r="G4135">
        <f>IF(COUNTIFS(Registros!$A$2:$A$6000,"MOV",Registros!$B$2:$B$6000,$A4135)&gt;0,1,0)</f>
        <v>0</v>
      </c>
      <c r="H4135">
        <f>IF($G4135=1,SUMIFS(Registros!$F$2:$F$6000,Registros!$A$2:$A$6000,"MOV",Registros!$B$2:$B$6000,$A4135),0)</f>
        <v>0</v>
      </c>
      <c r="I4135">
        <f>IF(COUNTIFS(Registros!$A$2:$A$6000,"CS",Registros!$B$2:$B$6000,$A4135)&gt;0,1,0)</f>
        <v>1</v>
      </c>
      <c r="J4135">
        <f>IF($I4135=1,SUMIFS(Registros!$I$2:$I$6000,Registros!$A$2:$A$6000,"CS",Registros!$B$2:$B$6000,$A4135),0)</f>
        <v>37</v>
      </c>
      <c r="K4135">
        <f>IF(COUNTIFS(Winback!$K$2:$K$300,$A4135)&gt;0,1,0)</f>
        <v>0</v>
      </c>
      <c r="L4135">
        <f>IF(AND($K4135=1,LEFT($A4135,3)="WB-"),SUMIFS(Winback!$D$2:$D$300,Winback!$K$2:$K$300,$A4135),0)</f>
        <v>0</v>
      </c>
      <c r="M4135">
        <f>IF(OR($E4135=1,$G4135=1,SUMIFS(Registros!$J$2:$J$6000,Registros!$B$2:$B$6000,$A4135)&gt;0),1,0)</f>
        <v>1</v>
      </c>
      <c r="N4135">
        <f>IF($J4135&gt;0,1,IF(COUNTIFS(Registros!$A$2:$A$6000,"CS",Registros!$B$2:$B$6000,$A4135,Registros!$K$2:$K$6000,"&lt;&gt;")&gt;0,1,0))</f>
        <v>1</v>
      </c>
      <c r="O4135" t="str">
        <f t="shared" si="320"/>
        <v>CONVERGENTE</v>
      </c>
      <c r="P4135" t="str">
        <f t="shared" si="321"/>
        <v>Upgrade / más líneas</v>
      </c>
      <c r="Q4135">
        <f t="shared" si="322"/>
        <v>0</v>
      </c>
      <c r="R4135" t="str">
        <f>IFERROR(VLOOKUP($A4135,Registros!$B$2:$G$6000,6,0),IFERROR(INDEX(Winback!$C$2:$C$300,MATCH($A4135,Winback!$K$2:$K$300,0)),""))</f>
        <v>Michelle Zambrano</v>
      </c>
      <c r="S4135" t="str">
        <f t="shared" si="323"/>
        <v>+CS</v>
      </c>
      <c r="T4135">
        <f t="shared" si="324"/>
        <v>1</v>
      </c>
    </row>
    <row r="4136" spans="1:20" x14ac:dyDescent="0.35">
      <c r="A4136" t="s">
        <v>20282</v>
      </c>
      <c r="B4136" t="s">
        <v>20283</v>
      </c>
      <c r="C4136" t="s">
        <v>20284</v>
      </c>
      <c r="D4136" t="s">
        <v>20285</v>
      </c>
      <c r="E4136">
        <f>IF(COUNTIFS(Registros!$A$2:$A$6000,"NP",Registros!$B$2:$B$6000,$A4136)&gt;0,1,0)</f>
        <v>0</v>
      </c>
      <c r="F4136">
        <f>IF($E4136=1,SUMIFS(Registros!$F$2:$F$6000,Registros!$A$2:$A$6000,"NP",Registros!$B$2:$B$6000,$A4136),0)</f>
        <v>0</v>
      </c>
      <c r="G4136">
        <f>IF(COUNTIFS(Registros!$A$2:$A$6000,"MOV",Registros!$B$2:$B$6000,$A4136)&gt;0,1,0)</f>
        <v>0</v>
      </c>
      <c r="H4136">
        <f>IF($G4136=1,SUMIFS(Registros!$F$2:$F$6000,Registros!$A$2:$A$6000,"MOV",Registros!$B$2:$B$6000,$A4136),0)</f>
        <v>0</v>
      </c>
      <c r="I4136">
        <f>IF(COUNTIFS(Registros!$A$2:$A$6000,"CS",Registros!$B$2:$B$6000,$A4136)&gt;0,1,0)</f>
        <v>1</v>
      </c>
      <c r="J4136">
        <f>IF($I4136=1,SUMIFS(Registros!$I$2:$I$6000,Registros!$A$2:$A$6000,"CS",Registros!$B$2:$B$6000,$A4136),0)</f>
        <v>39</v>
      </c>
      <c r="K4136">
        <f>IF(COUNTIFS(Winback!$K$2:$K$300,$A4136)&gt;0,1,0)</f>
        <v>0</v>
      </c>
      <c r="L4136">
        <f>IF(AND($K4136=1,LEFT($A4136,3)="WB-"),SUMIFS(Winback!$D$2:$D$300,Winback!$K$2:$K$300,$A4136),0)</f>
        <v>0</v>
      </c>
      <c r="M4136">
        <f>IF(OR($E4136=1,$G4136=1,SUMIFS(Registros!$J$2:$J$6000,Registros!$B$2:$B$6000,$A4136)&gt;0),1,0)</f>
        <v>1</v>
      </c>
      <c r="N4136">
        <f>IF($J4136&gt;0,1,IF(COUNTIFS(Registros!$A$2:$A$6000,"CS",Registros!$B$2:$B$6000,$A4136,Registros!$K$2:$K$6000,"&lt;&gt;")&gt;0,1,0))</f>
        <v>1</v>
      </c>
      <c r="O4136" t="str">
        <f t="shared" si="320"/>
        <v>CONVERGENTE</v>
      </c>
      <c r="P4136" t="str">
        <f t="shared" si="321"/>
        <v>Upgrade / más líneas</v>
      </c>
      <c r="Q4136">
        <f t="shared" si="322"/>
        <v>0</v>
      </c>
      <c r="R4136" t="str">
        <f>IFERROR(VLOOKUP($A4136,Registros!$B$2:$G$6000,6,0),IFERROR(INDEX(Winback!$C$2:$C$300,MATCH($A4136,Winback!$K$2:$K$300,0)),""))</f>
        <v>Maria Fernanda Rivas</v>
      </c>
      <c r="S4136" t="str">
        <f t="shared" si="323"/>
        <v>+CS</v>
      </c>
      <c r="T4136">
        <f t="shared" si="324"/>
        <v>1</v>
      </c>
    </row>
    <row r="4137" spans="1:20" x14ac:dyDescent="0.35">
      <c r="A4137" t="s">
        <v>20287</v>
      </c>
      <c r="B4137" t="s">
        <v>19069</v>
      </c>
      <c r="C4137" t="s">
        <v>20288</v>
      </c>
      <c r="D4137" t="s">
        <v>20289</v>
      </c>
      <c r="E4137">
        <f>IF(COUNTIFS(Registros!$A$2:$A$6000,"NP",Registros!$B$2:$B$6000,$A4137)&gt;0,1,0)</f>
        <v>0</v>
      </c>
      <c r="F4137">
        <f>IF($E4137=1,SUMIFS(Registros!$F$2:$F$6000,Registros!$A$2:$A$6000,"NP",Registros!$B$2:$B$6000,$A4137),0)</f>
        <v>0</v>
      </c>
      <c r="G4137">
        <f>IF(COUNTIFS(Registros!$A$2:$A$6000,"MOV",Registros!$B$2:$B$6000,$A4137)&gt;0,1,0)</f>
        <v>0</v>
      </c>
      <c r="H4137">
        <f>IF($G4137=1,SUMIFS(Registros!$F$2:$F$6000,Registros!$A$2:$A$6000,"MOV",Registros!$B$2:$B$6000,$A4137),0)</f>
        <v>0</v>
      </c>
      <c r="I4137">
        <f>IF(COUNTIFS(Registros!$A$2:$A$6000,"CS",Registros!$B$2:$B$6000,$A4137)&gt;0,1,0)</f>
        <v>1</v>
      </c>
      <c r="J4137">
        <f>IF($I4137=1,SUMIFS(Registros!$I$2:$I$6000,Registros!$A$2:$A$6000,"CS",Registros!$B$2:$B$6000,$A4137),0)</f>
        <v>0</v>
      </c>
      <c r="K4137">
        <f>IF(COUNTIFS(Winback!$K$2:$K$300,$A4137)&gt;0,1,0)</f>
        <v>0</v>
      </c>
      <c r="L4137">
        <f>IF(AND($K4137=1,LEFT($A4137,3)="WB-"),SUMIFS(Winback!$D$2:$D$300,Winback!$K$2:$K$300,$A4137),0)</f>
        <v>0</v>
      </c>
      <c r="M4137">
        <f>IF(OR($E4137=1,$G4137=1,SUMIFS(Registros!$J$2:$J$6000,Registros!$B$2:$B$6000,$A4137)&gt;0),1,0)</f>
        <v>1</v>
      </c>
      <c r="N4137">
        <f>IF($J4137&gt;0,1,IF(COUNTIFS(Registros!$A$2:$A$6000,"CS",Registros!$B$2:$B$6000,$A4137,Registros!$K$2:$K$6000,"&lt;&gt;")&gt;0,1,0))</f>
        <v>0</v>
      </c>
      <c r="O4137" t="str">
        <f t="shared" si="320"/>
        <v>SOLO MÓVIL</v>
      </c>
      <c r="P4137" t="str">
        <f t="shared" si="321"/>
        <v>Ofrecer fijo + internet (FLBBTV)</v>
      </c>
      <c r="Q4137">
        <f t="shared" si="322"/>
        <v>0</v>
      </c>
      <c r="R4137" t="str">
        <f>IFERROR(VLOOKUP($A4137,Registros!$B$2:$G$6000,6,0),IFERROR(INDEX(Winback!$C$2:$C$300,MATCH($A4137,Winback!$K$2:$K$300,0)),""))</f>
        <v>Yarelis Tulloch</v>
      </c>
      <c r="S4137" t="str">
        <f t="shared" si="323"/>
        <v>+CS</v>
      </c>
      <c r="T4137">
        <f t="shared" si="324"/>
        <v>1</v>
      </c>
    </row>
    <row r="4138" spans="1:20" x14ac:dyDescent="0.35">
      <c r="A4138" t="s">
        <v>20291</v>
      </c>
      <c r="B4138" t="s">
        <v>20292</v>
      </c>
      <c r="C4138" t="s">
        <v>20293</v>
      </c>
      <c r="D4138" t="s">
        <v>20294</v>
      </c>
      <c r="E4138">
        <f>IF(COUNTIFS(Registros!$A$2:$A$6000,"NP",Registros!$B$2:$B$6000,$A4138)&gt;0,1,0)</f>
        <v>0</v>
      </c>
      <c r="F4138">
        <f>IF($E4138=1,SUMIFS(Registros!$F$2:$F$6000,Registros!$A$2:$A$6000,"NP",Registros!$B$2:$B$6000,$A4138),0)</f>
        <v>0</v>
      </c>
      <c r="G4138">
        <f>IF(COUNTIFS(Registros!$A$2:$A$6000,"MOV",Registros!$B$2:$B$6000,$A4138)&gt;0,1,0)</f>
        <v>0</v>
      </c>
      <c r="H4138">
        <f>IF($G4138=1,SUMIFS(Registros!$F$2:$F$6000,Registros!$A$2:$A$6000,"MOV",Registros!$B$2:$B$6000,$A4138),0)</f>
        <v>0</v>
      </c>
      <c r="I4138">
        <f>IF(COUNTIFS(Registros!$A$2:$A$6000,"CS",Registros!$B$2:$B$6000,$A4138)&gt;0,1,0)</f>
        <v>1</v>
      </c>
      <c r="J4138">
        <f>IF($I4138=1,SUMIFS(Registros!$I$2:$I$6000,Registros!$A$2:$A$6000,"CS",Registros!$B$2:$B$6000,$A4138),0)</f>
        <v>38</v>
      </c>
      <c r="K4138">
        <f>IF(COUNTIFS(Winback!$K$2:$K$300,$A4138)&gt;0,1,0)</f>
        <v>0</v>
      </c>
      <c r="L4138">
        <f>IF(AND($K4138=1,LEFT($A4138,3)="WB-"),SUMIFS(Winback!$D$2:$D$300,Winback!$K$2:$K$300,$A4138),0)</f>
        <v>0</v>
      </c>
      <c r="M4138">
        <f>IF(OR($E4138=1,$G4138=1,SUMIFS(Registros!$J$2:$J$6000,Registros!$B$2:$B$6000,$A4138)&gt;0),1,0)</f>
        <v>1</v>
      </c>
      <c r="N4138">
        <f>IF($J4138&gt;0,1,IF(COUNTIFS(Registros!$A$2:$A$6000,"CS",Registros!$B$2:$B$6000,$A4138,Registros!$K$2:$K$6000,"&lt;&gt;")&gt;0,1,0))</f>
        <v>1</v>
      </c>
      <c r="O4138" t="str">
        <f t="shared" si="320"/>
        <v>CONVERGENTE</v>
      </c>
      <c r="P4138" t="str">
        <f t="shared" si="321"/>
        <v>Upgrade / más líneas</v>
      </c>
      <c r="Q4138">
        <f t="shared" si="322"/>
        <v>0</v>
      </c>
      <c r="R4138" t="str">
        <f>IFERROR(VLOOKUP($A4138,Registros!$B$2:$G$6000,6,0),IFERROR(INDEX(Winback!$C$2:$C$300,MATCH($A4138,Winback!$K$2:$K$300,0)),""))</f>
        <v>Nailyn Martinez Johnson</v>
      </c>
      <c r="S4138" t="str">
        <f t="shared" si="323"/>
        <v>+CS</v>
      </c>
      <c r="T4138">
        <f t="shared" si="324"/>
        <v>1</v>
      </c>
    </row>
    <row r="4139" spans="1:20" x14ac:dyDescent="0.35">
      <c r="A4139" t="s">
        <v>20296</v>
      </c>
      <c r="B4139" t="s">
        <v>20297</v>
      </c>
      <c r="C4139" t="s">
        <v>20298</v>
      </c>
      <c r="D4139" t="s">
        <v>20299</v>
      </c>
      <c r="E4139">
        <f>IF(COUNTIFS(Registros!$A$2:$A$6000,"NP",Registros!$B$2:$B$6000,$A4139)&gt;0,1,0)</f>
        <v>0</v>
      </c>
      <c r="F4139">
        <f>IF($E4139=1,SUMIFS(Registros!$F$2:$F$6000,Registros!$A$2:$A$6000,"NP",Registros!$B$2:$B$6000,$A4139),0)</f>
        <v>0</v>
      </c>
      <c r="G4139">
        <f>IF(COUNTIFS(Registros!$A$2:$A$6000,"MOV",Registros!$B$2:$B$6000,$A4139)&gt;0,1,0)</f>
        <v>0</v>
      </c>
      <c r="H4139">
        <f>IF($G4139=1,SUMIFS(Registros!$F$2:$F$6000,Registros!$A$2:$A$6000,"MOV",Registros!$B$2:$B$6000,$A4139),0)</f>
        <v>0</v>
      </c>
      <c r="I4139">
        <f>IF(COUNTIFS(Registros!$A$2:$A$6000,"CS",Registros!$B$2:$B$6000,$A4139)&gt;0,1,0)</f>
        <v>1</v>
      </c>
      <c r="J4139">
        <f>IF($I4139=1,SUMIFS(Registros!$I$2:$I$6000,Registros!$A$2:$A$6000,"CS",Registros!$B$2:$B$6000,$A4139),0)</f>
        <v>35</v>
      </c>
      <c r="K4139">
        <f>IF(COUNTIFS(Winback!$K$2:$K$300,$A4139)&gt;0,1,0)</f>
        <v>0</v>
      </c>
      <c r="L4139">
        <f>IF(AND($K4139=1,LEFT($A4139,3)="WB-"),SUMIFS(Winback!$D$2:$D$300,Winback!$K$2:$K$300,$A4139),0)</f>
        <v>0</v>
      </c>
      <c r="M4139">
        <f>IF(OR($E4139=1,$G4139=1,SUMIFS(Registros!$J$2:$J$6000,Registros!$B$2:$B$6000,$A4139)&gt;0),1,0)</f>
        <v>1</v>
      </c>
      <c r="N4139">
        <f>IF($J4139&gt;0,1,IF(COUNTIFS(Registros!$A$2:$A$6000,"CS",Registros!$B$2:$B$6000,$A4139,Registros!$K$2:$K$6000,"&lt;&gt;")&gt;0,1,0))</f>
        <v>1</v>
      </c>
      <c r="O4139" t="str">
        <f t="shared" si="320"/>
        <v>CONVERGENTE</v>
      </c>
      <c r="P4139" t="str">
        <f t="shared" si="321"/>
        <v>Upgrade / más líneas</v>
      </c>
      <c r="Q4139">
        <f t="shared" si="322"/>
        <v>0</v>
      </c>
      <c r="R4139" t="str">
        <f>IFERROR(VLOOKUP($A4139,Registros!$B$2:$G$6000,6,0),IFERROR(INDEX(Winback!$C$2:$C$300,MATCH($A4139,Winback!$K$2:$K$300,0)),""))</f>
        <v>iongy Gordon Ward</v>
      </c>
      <c r="S4139" t="str">
        <f t="shared" si="323"/>
        <v>+CS</v>
      </c>
      <c r="T4139">
        <f t="shared" si="324"/>
        <v>1</v>
      </c>
    </row>
    <row r="4140" spans="1:20" x14ac:dyDescent="0.35">
      <c r="A4140" t="s">
        <v>20301</v>
      </c>
      <c r="B4140" t="s">
        <v>20302</v>
      </c>
      <c r="C4140" t="s">
        <v>20303</v>
      </c>
      <c r="D4140" t="s">
        <v>20304</v>
      </c>
      <c r="E4140">
        <f>IF(COUNTIFS(Registros!$A$2:$A$6000,"NP",Registros!$B$2:$B$6000,$A4140)&gt;0,1,0)</f>
        <v>0</v>
      </c>
      <c r="F4140">
        <f>IF($E4140=1,SUMIFS(Registros!$F$2:$F$6000,Registros!$A$2:$A$6000,"NP",Registros!$B$2:$B$6000,$A4140),0)</f>
        <v>0</v>
      </c>
      <c r="G4140">
        <f>IF(COUNTIFS(Registros!$A$2:$A$6000,"MOV",Registros!$B$2:$B$6000,$A4140)&gt;0,1,0)</f>
        <v>0</v>
      </c>
      <c r="H4140">
        <f>IF($G4140=1,SUMIFS(Registros!$F$2:$F$6000,Registros!$A$2:$A$6000,"MOV",Registros!$B$2:$B$6000,$A4140),0)</f>
        <v>0</v>
      </c>
      <c r="I4140">
        <f>IF(COUNTIFS(Registros!$A$2:$A$6000,"CS",Registros!$B$2:$B$6000,$A4140)&gt;0,1,0)</f>
        <v>1</v>
      </c>
      <c r="J4140">
        <f>IF($I4140=1,SUMIFS(Registros!$I$2:$I$6000,Registros!$A$2:$A$6000,"CS",Registros!$B$2:$B$6000,$A4140),0)</f>
        <v>33</v>
      </c>
      <c r="K4140">
        <f>IF(COUNTIFS(Winback!$K$2:$K$300,$A4140)&gt;0,1,0)</f>
        <v>0</v>
      </c>
      <c r="L4140">
        <f>IF(AND($K4140=1,LEFT($A4140,3)="WB-"),SUMIFS(Winback!$D$2:$D$300,Winback!$K$2:$K$300,$A4140),0)</f>
        <v>0</v>
      </c>
      <c r="M4140">
        <f>IF(OR($E4140=1,$G4140=1,SUMIFS(Registros!$J$2:$J$6000,Registros!$B$2:$B$6000,$A4140)&gt;0),1,0)</f>
        <v>1</v>
      </c>
      <c r="N4140">
        <f>IF($J4140&gt;0,1,IF(COUNTIFS(Registros!$A$2:$A$6000,"CS",Registros!$B$2:$B$6000,$A4140,Registros!$K$2:$K$6000,"&lt;&gt;")&gt;0,1,0))</f>
        <v>1</v>
      </c>
      <c r="O4140" t="str">
        <f t="shared" si="320"/>
        <v>CONVERGENTE</v>
      </c>
      <c r="P4140" t="str">
        <f t="shared" si="321"/>
        <v>Upgrade / más líneas</v>
      </c>
      <c r="Q4140">
        <f t="shared" si="322"/>
        <v>0</v>
      </c>
      <c r="R4140" t="str">
        <f>IFERROR(VLOOKUP($A4140,Registros!$B$2:$G$6000,6,0),IFERROR(INDEX(Winback!$C$2:$C$300,MATCH($A4140,Winback!$K$2:$K$300,0)),""))</f>
        <v>Keisy Vargas</v>
      </c>
      <c r="S4140" t="str">
        <f t="shared" si="323"/>
        <v>+CS</v>
      </c>
      <c r="T4140">
        <f t="shared" si="324"/>
        <v>1</v>
      </c>
    </row>
    <row r="4141" spans="1:20" x14ac:dyDescent="0.35">
      <c r="A4141" t="s">
        <v>20306</v>
      </c>
      <c r="B4141" t="s">
        <v>20307</v>
      </c>
      <c r="C4141" t="s">
        <v>20308</v>
      </c>
      <c r="D4141" t="s">
        <v>20309</v>
      </c>
      <c r="E4141">
        <f>IF(COUNTIFS(Registros!$A$2:$A$6000,"NP",Registros!$B$2:$B$6000,$A4141)&gt;0,1,0)</f>
        <v>0</v>
      </c>
      <c r="F4141">
        <f>IF($E4141=1,SUMIFS(Registros!$F$2:$F$6000,Registros!$A$2:$A$6000,"NP",Registros!$B$2:$B$6000,$A4141),0)</f>
        <v>0</v>
      </c>
      <c r="G4141">
        <f>IF(COUNTIFS(Registros!$A$2:$A$6000,"MOV",Registros!$B$2:$B$6000,$A4141)&gt;0,1,0)</f>
        <v>0</v>
      </c>
      <c r="H4141">
        <f>IF($G4141=1,SUMIFS(Registros!$F$2:$F$6000,Registros!$A$2:$A$6000,"MOV",Registros!$B$2:$B$6000,$A4141),0)</f>
        <v>0</v>
      </c>
      <c r="I4141">
        <f>IF(COUNTIFS(Registros!$A$2:$A$6000,"CS",Registros!$B$2:$B$6000,$A4141)&gt;0,1,0)</f>
        <v>1</v>
      </c>
      <c r="J4141">
        <f>IF($I4141=1,SUMIFS(Registros!$I$2:$I$6000,Registros!$A$2:$A$6000,"CS",Registros!$B$2:$B$6000,$A4141),0)</f>
        <v>23</v>
      </c>
      <c r="K4141">
        <f>IF(COUNTIFS(Winback!$K$2:$K$300,$A4141)&gt;0,1,0)</f>
        <v>0</v>
      </c>
      <c r="L4141">
        <f>IF(AND($K4141=1,LEFT($A4141,3)="WB-"),SUMIFS(Winback!$D$2:$D$300,Winback!$K$2:$K$300,$A4141),0)</f>
        <v>0</v>
      </c>
      <c r="M4141">
        <f>IF(OR($E4141=1,$G4141=1,SUMIFS(Registros!$J$2:$J$6000,Registros!$B$2:$B$6000,$A4141)&gt;0),1,0)</f>
        <v>1</v>
      </c>
      <c r="N4141">
        <f>IF($J4141&gt;0,1,IF(COUNTIFS(Registros!$A$2:$A$6000,"CS",Registros!$B$2:$B$6000,$A4141,Registros!$K$2:$K$6000,"&lt;&gt;")&gt;0,1,0))</f>
        <v>1</v>
      </c>
      <c r="O4141" t="str">
        <f t="shared" si="320"/>
        <v>CONVERGENTE</v>
      </c>
      <c r="P4141" t="str">
        <f t="shared" si="321"/>
        <v>Upgrade / más líneas</v>
      </c>
      <c r="Q4141">
        <f t="shared" si="322"/>
        <v>0</v>
      </c>
      <c r="R4141" t="str">
        <f>IFERROR(VLOOKUP($A4141,Registros!$B$2:$G$6000,6,0),IFERROR(INDEX(Winback!$C$2:$C$300,MATCH($A4141,Winback!$K$2:$K$300,0)),""))</f>
        <v>Karla Mc Intryre</v>
      </c>
      <c r="S4141" t="str">
        <f t="shared" si="323"/>
        <v>+CS</v>
      </c>
      <c r="T4141">
        <f t="shared" si="324"/>
        <v>1</v>
      </c>
    </row>
    <row r="4142" spans="1:20" x14ac:dyDescent="0.35">
      <c r="A4142" t="s">
        <v>20311</v>
      </c>
      <c r="B4142" t="s">
        <v>20312</v>
      </c>
      <c r="C4142" t="s">
        <v>20313</v>
      </c>
      <c r="D4142" t="s">
        <v>20314</v>
      </c>
      <c r="E4142">
        <f>IF(COUNTIFS(Registros!$A$2:$A$6000,"NP",Registros!$B$2:$B$6000,$A4142)&gt;0,1,0)</f>
        <v>0</v>
      </c>
      <c r="F4142">
        <f>IF($E4142=1,SUMIFS(Registros!$F$2:$F$6000,Registros!$A$2:$A$6000,"NP",Registros!$B$2:$B$6000,$A4142),0)</f>
        <v>0</v>
      </c>
      <c r="G4142">
        <f>IF(COUNTIFS(Registros!$A$2:$A$6000,"MOV",Registros!$B$2:$B$6000,$A4142)&gt;0,1,0)</f>
        <v>0</v>
      </c>
      <c r="H4142">
        <f>IF($G4142=1,SUMIFS(Registros!$F$2:$F$6000,Registros!$A$2:$A$6000,"MOV",Registros!$B$2:$B$6000,$A4142),0)</f>
        <v>0</v>
      </c>
      <c r="I4142">
        <f>IF(COUNTIFS(Registros!$A$2:$A$6000,"CS",Registros!$B$2:$B$6000,$A4142)&gt;0,1,0)</f>
        <v>1</v>
      </c>
      <c r="J4142">
        <f>IF($I4142=1,SUMIFS(Registros!$I$2:$I$6000,Registros!$A$2:$A$6000,"CS",Registros!$B$2:$B$6000,$A4142),0)</f>
        <v>22</v>
      </c>
      <c r="K4142">
        <f>IF(COUNTIFS(Winback!$K$2:$K$300,$A4142)&gt;0,1,0)</f>
        <v>0</v>
      </c>
      <c r="L4142">
        <f>IF(AND($K4142=1,LEFT($A4142,3)="WB-"),SUMIFS(Winback!$D$2:$D$300,Winback!$K$2:$K$300,$A4142),0)</f>
        <v>0</v>
      </c>
      <c r="M4142">
        <f>IF(OR($E4142=1,$G4142=1,SUMIFS(Registros!$J$2:$J$6000,Registros!$B$2:$B$6000,$A4142)&gt;0),1,0)</f>
        <v>1</v>
      </c>
      <c r="N4142">
        <f>IF($J4142&gt;0,1,IF(COUNTIFS(Registros!$A$2:$A$6000,"CS",Registros!$B$2:$B$6000,$A4142,Registros!$K$2:$K$6000,"&lt;&gt;")&gt;0,1,0))</f>
        <v>1</v>
      </c>
      <c r="O4142" t="str">
        <f t="shared" si="320"/>
        <v>CONVERGENTE</v>
      </c>
      <c r="P4142" t="str">
        <f t="shared" si="321"/>
        <v>Upgrade / más líneas</v>
      </c>
      <c r="Q4142">
        <f t="shared" si="322"/>
        <v>0</v>
      </c>
      <c r="R4142" t="str">
        <f>IFERROR(VLOOKUP($A4142,Registros!$B$2:$G$6000,6,0),IFERROR(INDEX(Winback!$C$2:$C$300,MATCH($A4142,Winback!$K$2:$K$300,0)),""))</f>
        <v>Solanye Acuña</v>
      </c>
      <c r="S4142" t="str">
        <f t="shared" si="323"/>
        <v>+CS</v>
      </c>
      <c r="T4142">
        <f t="shared" si="324"/>
        <v>1</v>
      </c>
    </row>
    <row r="4143" spans="1:20" x14ac:dyDescent="0.35">
      <c r="A4143" t="s">
        <v>20316</v>
      </c>
      <c r="B4143" t="s">
        <v>20317</v>
      </c>
      <c r="C4143" t="s">
        <v>20318</v>
      </c>
      <c r="D4143" t="s">
        <v>20319</v>
      </c>
      <c r="E4143">
        <f>IF(COUNTIFS(Registros!$A$2:$A$6000,"NP",Registros!$B$2:$B$6000,$A4143)&gt;0,1,0)</f>
        <v>0</v>
      </c>
      <c r="F4143">
        <f>IF($E4143=1,SUMIFS(Registros!$F$2:$F$6000,Registros!$A$2:$A$6000,"NP",Registros!$B$2:$B$6000,$A4143),0)</f>
        <v>0</v>
      </c>
      <c r="G4143">
        <f>IF(COUNTIFS(Registros!$A$2:$A$6000,"MOV",Registros!$B$2:$B$6000,$A4143)&gt;0,1,0)</f>
        <v>0</v>
      </c>
      <c r="H4143">
        <f>IF($G4143=1,SUMIFS(Registros!$F$2:$F$6000,Registros!$A$2:$A$6000,"MOV",Registros!$B$2:$B$6000,$A4143),0)</f>
        <v>0</v>
      </c>
      <c r="I4143">
        <f>IF(COUNTIFS(Registros!$A$2:$A$6000,"CS",Registros!$B$2:$B$6000,$A4143)&gt;0,1,0)</f>
        <v>1</v>
      </c>
      <c r="J4143">
        <f>IF($I4143=1,SUMIFS(Registros!$I$2:$I$6000,Registros!$A$2:$A$6000,"CS",Registros!$B$2:$B$6000,$A4143),0)</f>
        <v>25</v>
      </c>
      <c r="K4143">
        <f>IF(COUNTIFS(Winback!$K$2:$K$300,$A4143)&gt;0,1,0)</f>
        <v>0</v>
      </c>
      <c r="L4143">
        <f>IF(AND($K4143=1,LEFT($A4143,3)="WB-"),SUMIFS(Winback!$D$2:$D$300,Winback!$K$2:$K$300,$A4143),0)</f>
        <v>0</v>
      </c>
      <c r="M4143">
        <f>IF(OR($E4143=1,$G4143=1,SUMIFS(Registros!$J$2:$J$6000,Registros!$B$2:$B$6000,$A4143)&gt;0),1,0)</f>
        <v>1</v>
      </c>
      <c r="N4143">
        <f>IF($J4143&gt;0,1,IF(COUNTIFS(Registros!$A$2:$A$6000,"CS",Registros!$B$2:$B$6000,$A4143,Registros!$K$2:$K$6000,"&lt;&gt;")&gt;0,1,0))</f>
        <v>1</v>
      </c>
      <c r="O4143" t="str">
        <f t="shared" si="320"/>
        <v>CONVERGENTE</v>
      </c>
      <c r="P4143" t="str">
        <f t="shared" si="321"/>
        <v>Upgrade / más líneas</v>
      </c>
      <c r="Q4143">
        <f t="shared" si="322"/>
        <v>0</v>
      </c>
      <c r="R4143" t="str">
        <f>IFERROR(VLOOKUP($A4143,Registros!$B$2:$G$6000,6,0),IFERROR(INDEX(Winback!$C$2:$C$300,MATCH($A4143,Winback!$K$2:$K$300,0)),""))</f>
        <v>Michelle Zambrano</v>
      </c>
      <c r="S4143" t="str">
        <f t="shared" si="323"/>
        <v>+CS</v>
      </c>
      <c r="T4143">
        <f t="shared" si="324"/>
        <v>1</v>
      </c>
    </row>
    <row r="4144" spans="1:20" x14ac:dyDescent="0.35">
      <c r="A4144" t="s">
        <v>20321</v>
      </c>
      <c r="B4144" t="s">
        <v>20322</v>
      </c>
      <c r="C4144" t="s">
        <v>20323</v>
      </c>
      <c r="D4144" t="s">
        <v>20324</v>
      </c>
      <c r="E4144">
        <f>IF(COUNTIFS(Registros!$A$2:$A$6000,"NP",Registros!$B$2:$B$6000,$A4144)&gt;0,1,0)</f>
        <v>0</v>
      </c>
      <c r="F4144">
        <f>IF($E4144=1,SUMIFS(Registros!$F$2:$F$6000,Registros!$A$2:$A$6000,"NP",Registros!$B$2:$B$6000,$A4144),0)</f>
        <v>0</v>
      </c>
      <c r="G4144">
        <f>IF(COUNTIFS(Registros!$A$2:$A$6000,"MOV",Registros!$B$2:$B$6000,$A4144)&gt;0,1,0)</f>
        <v>0</v>
      </c>
      <c r="H4144">
        <f>IF($G4144=1,SUMIFS(Registros!$F$2:$F$6000,Registros!$A$2:$A$6000,"MOV",Registros!$B$2:$B$6000,$A4144),0)</f>
        <v>0</v>
      </c>
      <c r="I4144">
        <f>IF(COUNTIFS(Registros!$A$2:$A$6000,"CS",Registros!$B$2:$B$6000,$A4144)&gt;0,1,0)</f>
        <v>1</v>
      </c>
      <c r="J4144">
        <f>IF($I4144=1,SUMIFS(Registros!$I$2:$I$6000,Registros!$A$2:$A$6000,"CS",Registros!$B$2:$B$6000,$A4144),0)</f>
        <v>47</v>
      </c>
      <c r="K4144">
        <f>IF(COUNTIFS(Winback!$K$2:$K$300,$A4144)&gt;0,1,0)</f>
        <v>0</v>
      </c>
      <c r="L4144">
        <f>IF(AND($K4144=1,LEFT($A4144,3)="WB-"),SUMIFS(Winback!$D$2:$D$300,Winback!$K$2:$K$300,$A4144),0)</f>
        <v>0</v>
      </c>
      <c r="M4144">
        <f>IF(OR($E4144=1,$G4144=1,SUMIFS(Registros!$J$2:$J$6000,Registros!$B$2:$B$6000,$A4144)&gt;0),1,0)</f>
        <v>1</v>
      </c>
      <c r="N4144">
        <f>IF($J4144&gt;0,1,IF(COUNTIFS(Registros!$A$2:$A$6000,"CS",Registros!$B$2:$B$6000,$A4144,Registros!$K$2:$K$6000,"&lt;&gt;")&gt;0,1,0))</f>
        <v>1</v>
      </c>
      <c r="O4144" t="str">
        <f t="shared" si="320"/>
        <v>CONVERGENTE</v>
      </c>
      <c r="P4144" t="str">
        <f t="shared" si="321"/>
        <v>Upgrade / más líneas</v>
      </c>
      <c r="Q4144">
        <f t="shared" si="322"/>
        <v>0</v>
      </c>
      <c r="R4144" t="str">
        <f>IFERROR(VLOOKUP($A4144,Registros!$B$2:$G$6000,6,0),IFERROR(INDEX(Winback!$C$2:$C$300,MATCH($A4144,Winback!$K$2:$K$300,0)),""))</f>
        <v>Lizeth Milena Gonzalez</v>
      </c>
      <c r="S4144" t="str">
        <f t="shared" si="323"/>
        <v>+CS</v>
      </c>
      <c r="T4144">
        <f t="shared" si="324"/>
        <v>1</v>
      </c>
    </row>
    <row r="4145" spans="1:20" x14ac:dyDescent="0.35">
      <c r="A4145" t="s">
        <v>20326</v>
      </c>
      <c r="B4145" t="s">
        <v>20327</v>
      </c>
      <c r="C4145" t="s">
        <v>20328</v>
      </c>
      <c r="D4145" t="s">
        <v>20329</v>
      </c>
      <c r="E4145">
        <f>IF(COUNTIFS(Registros!$A$2:$A$6000,"NP",Registros!$B$2:$B$6000,$A4145)&gt;0,1,0)</f>
        <v>0</v>
      </c>
      <c r="F4145">
        <f>IF($E4145=1,SUMIFS(Registros!$F$2:$F$6000,Registros!$A$2:$A$6000,"NP",Registros!$B$2:$B$6000,$A4145),0)</f>
        <v>0</v>
      </c>
      <c r="G4145">
        <f>IF(COUNTIFS(Registros!$A$2:$A$6000,"MOV",Registros!$B$2:$B$6000,$A4145)&gt;0,1,0)</f>
        <v>0</v>
      </c>
      <c r="H4145">
        <f>IF($G4145=1,SUMIFS(Registros!$F$2:$F$6000,Registros!$A$2:$A$6000,"MOV",Registros!$B$2:$B$6000,$A4145),0)</f>
        <v>0</v>
      </c>
      <c r="I4145">
        <f>IF(COUNTIFS(Registros!$A$2:$A$6000,"CS",Registros!$B$2:$B$6000,$A4145)&gt;0,1,0)</f>
        <v>1</v>
      </c>
      <c r="J4145">
        <f>IF($I4145=1,SUMIFS(Registros!$I$2:$I$6000,Registros!$A$2:$A$6000,"CS",Registros!$B$2:$B$6000,$A4145),0)</f>
        <v>35</v>
      </c>
      <c r="K4145">
        <f>IF(COUNTIFS(Winback!$K$2:$K$300,$A4145)&gt;0,1,0)</f>
        <v>0</v>
      </c>
      <c r="L4145">
        <f>IF(AND($K4145=1,LEFT($A4145,3)="WB-"),SUMIFS(Winback!$D$2:$D$300,Winback!$K$2:$K$300,$A4145),0)</f>
        <v>0</v>
      </c>
      <c r="M4145">
        <f>IF(OR($E4145=1,$G4145=1,SUMIFS(Registros!$J$2:$J$6000,Registros!$B$2:$B$6000,$A4145)&gt;0),1,0)</f>
        <v>1</v>
      </c>
      <c r="N4145">
        <f>IF($J4145&gt;0,1,IF(COUNTIFS(Registros!$A$2:$A$6000,"CS",Registros!$B$2:$B$6000,$A4145,Registros!$K$2:$K$6000,"&lt;&gt;")&gt;0,1,0))</f>
        <v>1</v>
      </c>
      <c r="O4145" t="str">
        <f t="shared" si="320"/>
        <v>CONVERGENTE</v>
      </c>
      <c r="P4145" t="str">
        <f t="shared" si="321"/>
        <v>Upgrade / más líneas</v>
      </c>
      <c r="Q4145">
        <f t="shared" si="322"/>
        <v>0</v>
      </c>
      <c r="R4145" t="str">
        <f>IFERROR(VLOOKUP($A4145,Registros!$B$2:$G$6000,6,0),IFERROR(INDEX(Winback!$C$2:$C$300,MATCH($A4145,Winback!$K$2:$K$300,0)),""))</f>
        <v>Maria Fernanda Rivas</v>
      </c>
      <c r="S4145" t="str">
        <f t="shared" si="323"/>
        <v>+CS</v>
      </c>
      <c r="T4145">
        <f t="shared" si="324"/>
        <v>1</v>
      </c>
    </row>
    <row r="4146" spans="1:20" x14ac:dyDescent="0.35">
      <c r="A4146" t="s">
        <v>20330</v>
      </c>
      <c r="B4146" t="s">
        <v>20331</v>
      </c>
      <c r="C4146" t="s">
        <v>20332</v>
      </c>
      <c r="D4146" t="s">
        <v>20333</v>
      </c>
      <c r="E4146">
        <f>IF(COUNTIFS(Registros!$A$2:$A$6000,"NP",Registros!$B$2:$B$6000,$A4146)&gt;0,1,0)</f>
        <v>0</v>
      </c>
      <c r="F4146">
        <f>IF($E4146=1,SUMIFS(Registros!$F$2:$F$6000,Registros!$A$2:$A$6000,"NP",Registros!$B$2:$B$6000,$A4146),0)</f>
        <v>0</v>
      </c>
      <c r="G4146">
        <f>IF(COUNTIFS(Registros!$A$2:$A$6000,"MOV",Registros!$B$2:$B$6000,$A4146)&gt;0,1,0)</f>
        <v>0</v>
      </c>
      <c r="H4146">
        <f>IF($G4146=1,SUMIFS(Registros!$F$2:$F$6000,Registros!$A$2:$A$6000,"MOV",Registros!$B$2:$B$6000,$A4146),0)</f>
        <v>0</v>
      </c>
      <c r="I4146">
        <f>IF(COUNTIFS(Registros!$A$2:$A$6000,"CS",Registros!$B$2:$B$6000,$A4146)&gt;0,1,0)</f>
        <v>1</v>
      </c>
      <c r="J4146">
        <f>IF($I4146=1,SUMIFS(Registros!$I$2:$I$6000,Registros!$A$2:$A$6000,"CS",Registros!$B$2:$B$6000,$A4146),0)</f>
        <v>35</v>
      </c>
      <c r="K4146">
        <f>IF(COUNTIFS(Winback!$K$2:$K$300,$A4146)&gt;0,1,0)</f>
        <v>0</v>
      </c>
      <c r="L4146">
        <f>IF(AND($K4146=1,LEFT($A4146,3)="WB-"),SUMIFS(Winback!$D$2:$D$300,Winback!$K$2:$K$300,$A4146),0)</f>
        <v>0</v>
      </c>
      <c r="M4146">
        <f>IF(OR($E4146=1,$G4146=1,SUMIFS(Registros!$J$2:$J$6000,Registros!$B$2:$B$6000,$A4146)&gt;0),1,0)</f>
        <v>1</v>
      </c>
      <c r="N4146">
        <f>IF($J4146&gt;0,1,IF(COUNTIFS(Registros!$A$2:$A$6000,"CS",Registros!$B$2:$B$6000,$A4146,Registros!$K$2:$K$6000,"&lt;&gt;")&gt;0,1,0))</f>
        <v>1</v>
      </c>
      <c r="O4146" t="str">
        <f t="shared" si="320"/>
        <v>CONVERGENTE</v>
      </c>
      <c r="P4146" t="str">
        <f t="shared" si="321"/>
        <v>Upgrade / más líneas</v>
      </c>
      <c r="Q4146">
        <f t="shared" si="322"/>
        <v>0</v>
      </c>
      <c r="R4146" t="str">
        <f>IFERROR(VLOOKUP($A4146,Registros!$B$2:$G$6000,6,0),IFERROR(INDEX(Winback!$C$2:$C$300,MATCH($A4146,Winback!$K$2:$K$300,0)),""))</f>
        <v>Yarelis Tulloch</v>
      </c>
      <c r="S4146" t="str">
        <f t="shared" si="323"/>
        <v>+CS</v>
      </c>
      <c r="T4146">
        <f t="shared" si="324"/>
        <v>1</v>
      </c>
    </row>
    <row r="4147" spans="1:20" x14ac:dyDescent="0.35">
      <c r="A4147" t="s">
        <v>20335</v>
      </c>
      <c r="B4147" t="s">
        <v>20336</v>
      </c>
      <c r="C4147" t="s">
        <v>20337</v>
      </c>
      <c r="D4147" t="s">
        <v>20338</v>
      </c>
      <c r="E4147">
        <f>IF(COUNTIFS(Registros!$A$2:$A$6000,"NP",Registros!$B$2:$B$6000,$A4147)&gt;0,1,0)</f>
        <v>0</v>
      </c>
      <c r="F4147">
        <f>IF($E4147=1,SUMIFS(Registros!$F$2:$F$6000,Registros!$A$2:$A$6000,"NP",Registros!$B$2:$B$6000,$A4147),0)</f>
        <v>0</v>
      </c>
      <c r="G4147">
        <f>IF(COUNTIFS(Registros!$A$2:$A$6000,"MOV",Registros!$B$2:$B$6000,$A4147)&gt;0,1,0)</f>
        <v>0</v>
      </c>
      <c r="H4147">
        <f>IF($G4147=1,SUMIFS(Registros!$F$2:$F$6000,Registros!$A$2:$A$6000,"MOV",Registros!$B$2:$B$6000,$A4147),0)</f>
        <v>0</v>
      </c>
      <c r="I4147">
        <f>IF(COUNTIFS(Registros!$A$2:$A$6000,"CS",Registros!$B$2:$B$6000,$A4147)&gt;0,1,0)</f>
        <v>1</v>
      </c>
      <c r="J4147">
        <f>IF($I4147=1,SUMIFS(Registros!$I$2:$I$6000,Registros!$A$2:$A$6000,"CS",Registros!$B$2:$B$6000,$A4147),0)</f>
        <v>37</v>
      </c>
      <c r="K4147">
        <f>IF(COUNTIFS(Winback!$K$2:$K$300,$A4147)&gt;0,1,0)</f>
        <v>0</v>
      </c>
      <c r="L4147">
        <f>IF(AND($K4147=1,LEFT($A4147,3)="WB-"),SUMIFS(Winback!$D$2:$D$300,Winback!$K$2:$K$300,$A4147),0)</f>
        <v>0</v>
      </c>
      <c r="M4147">
        <f>IF(OR($E4147=1,$G4147=1,SUMIFS(Registros!$J$2:$J$6000,Registros!$B$2:$B$6000,$A4147)&gt;0),1,0)</f>
        <v>1</v>
      </c>
      <c r="N4147">
        <f>IF($J4147&gt;0,1,IF(COUNTIFS(Registros!$A$2:$A$6000,"CS",Registros!$B$2:$B$6000,$A4147,Registros!$K$2:$K$6000,"&lt;&gt;")&gt;0,1,0))</f>
        <v>1</v>
      </c>
      <c r="O4147" t="str">
        <f t="shared" si="320"/>
        <v>CONVERGENTE</v>
      </c>
      <c r="P4147" t="str">
        <f t="shared" si="321"/>
        <v>Upgrade / más líneas</v>
      </c>
      <c r="Q4147">
        <f t="shared" si="322"/>
        <v>0</v>
      </c>
      <c r="R4147" t="str">
        <f>IFERROR(VLOOKUP($A4147,Registros!$B$2:$G$6000,6,0),IFERROR(INDEX(Winback!$C$2:$C$300,MATCH($A4147,Winback!$K$2:$K$300,0)),""))</f>
        <v>Abril Aparicio</v>
      </c>
      <c r="S4147" t="str">
        <f t="shared" si="323"/>
        <v>+CS</v>
      </c>
      <c r="T4147">
        <f t="shared" si="324"/>
        <v>1</v>
      </c>
    </row>
    <row r="4148" spans="1:20" x14ac:dyDescent="0.35">
      <c r="A4148" t="s">
        <v>20340</v>
      </c>
      <c r="B4148" t="s">
        <v>20341</v>
      </c>
      <c r="C4148" t="s">
        <v>20342</v>
      </c>
      <c r="D4148" t="s">
        <v>20343</v>
      </c>
      <c r="E4148">
        <f>IF(COUNTIFS(Registros!$A$2:$A$6000,"NP",Registros!$B$2:$B$6000,$A4148)&gt;0,1,0)</f>
        <v>0</v>
      </c>
      <c r="F4148">
        <f>IF($E4148=1,SUMIFS(Registros!$F$2:$F$6000,Registros!$A$2:$A$6000,"NP",Registros!$B$2:$B$6000,$A4148),0)</f>
        <v>0</v>
      </c>
      <c r="G4148">
        <f>IF(COUNTIFS(Registros!$A$2:$A$6000,"MOV",Registros!$B$2:$B$6000,$A4148)&gt;0,1,0)</f>
        <v>0</v>
      </c>
      <c r="H4148">
        <f>IF($G4148=1,SUMIFS(Registros!$F$2:$F$6000,Registros!$A$2:$A$6000,"MOV",Registros!$B$2:$B$6000,$A4148),0)</f>
        <v>0</v>
      </c>
      <c r="I4148">
        <f>IF(COUNTIFS(Registros!$A$2:$A$6000,"CS",Registros!$B$2:$B$6000,$A4148)&gt;0,1,0)</f>
        <v>1</v>
      </c>
      <c r="J4148">
        <f>IF($I4148=1,SUMIFS(Registros!$I$2:$I$6000,Registros!$A$2:$A$6000,"CS",Registros!$B$2:$B$6000,$A4148),0)</f>
        <v>57</v>
      </c>
      <c r="K4148">
        <f>IF(COUNTIFS(Winback!$K$2:$K$300,$A4148)&gt;0,1,0)</f>
        <v>0</v>
      </c>
      <c r="L4148">
        <f>IF(AND($K4148=1,LEFT($A4148,3)="WB-"),SUMIFS(Winback!$D$2:$D$300,Winback!$K$2:$K$300,$A4148),0)</f>
        <v>0</v>
      </c>
      <c r="M4148">
        <f>IF(OR($E4148=1,$G4148=1,SUMIFS(Registros!$J$2:$J$6000,Registros!$B$2:$B$6000,$A4148)&gt;0),1,0)</f>
        <v>1</v>
      </c>
      <c r="N4148">
        <f>IF($J4148&gt;0,1,IF(COUNTIFS(Registros!$A$2:$A$6000,"CS",Registros!$B$2:$B$6000,$A4148,Registros!$K$2:$K$6000,"&lt;&gt;")&gt;0,1,0))</f>
        <v>1</v>
      </c>
      <c r="O4148" t="str">
        <f t="shared" si="320"/>
        <v>CONVERGENTE</v>
      </c>
      <c r="P4148" t="str">
        <f t="shared" si="321"/>
        <v>Upgrade / más líneas</v>
      </c>
      <c r="Q4148">
        <f t="shared" si="322"/>
        <v>0</v>
      </c>
      <c r="R4148" t="str">
        <f>IFERROR(VLOOKUP($A4148,Registros!$B$2:$G$6000,6,0),IFERROR(INDEX(Winback!$C$2:$C$300,MATCH($A4148,Winback!$K$2:$K$300,0)),""))</f>
        <v>Yariela Galarce</v>
      </c>
      <c r="S4148" t="str">
        <f t="shared" si="323"/>
        <v>+CS</v>
      </c>
      <c r="T4148">
        <f t="shared" si="324"/>
        <v>1</v>
      </c>
    </row>
    <row r="4149" spans="1:20" x14ac:dyDescent="0.35">
      <c r="A4149" t="s">
        <v>20345</v>
      </c>
      <c r="B4149" t="s">
        <v>20341</v>
      </c>
      <c r="C4149" t="s">
        <v>20342</v>
      </c>
      <c r="D4149" t="s">
        <v>20343</v>
      </c>
      <c r="E4149">
        <f>IF(COUNTIFS(Registros!$A$2:$A$6000,"NP",Registros!$B$2:$B$6000,$A4149)&gt;0,1,0)</f>
        <v>0</v>
      </c>
      <c r="F4149">
        <f>IF($E4149=1,SUMIFS(Registros!$F$2:$F$6000,Registros!$A$2:$A$6000,"NP",Registros!$B$2:$B$6000,$A4149),0)</f>
        <v>0</v>
      </c>
      <c r="G4149">
        <f>IF(COUNTIFS(Registros!$A$2:$A$6000,"MOV",Registros!$B$2:$B$6000,$A4149)&gt;0,1,0)</f>
        <v>0</v>
      </c>
      <c r="H4149">
        <f>IF($G4149=1,SUMIFS(Registros!$F$2:$F$6000,Registros!$A$2:$A$6000,"MOV",Registros!$B$2:$B$6000,$A4149),0)</f>
        <v>0</v>
      </c>
      <c r="I4149">
        <f>IF(COUNTIFS(Registros!$A$2:$A$6000,"CS",Registros!$B$2:$B$6000,$A4149)&gt;0,1,0)</f>
        <v>1</v>
      </c>
      <c r="J4149">
        <f>IF($I4149=1,SUMIFS(Registros!$I$2:$I$6000,Registros!$A$2:$A$6000,"CS",Registros!$B$2:$B$6000,$A4149),0)</f>
        <v>54</v>
      </c>
      <c r="K4149">
        <f>IF(COUNTIFS(Winback!$K$2:$K$300,$A4149)&gt;0,1,0)</f>
        <v>0</v>
      </c>
      <c r="L4149">
        <f>IF(AND($K4149=1,LEFT($A4149,3)="WB-"),SUMIFS(Winback!$D$2:$D$300,Winback!$K$2:$K$300,$A4149),0)</f>
        <v>0</v>
      </c>
      <c r="M4149">
        <f>IF(OR($E4149=1,$G4149=1,SUMIFS(Registros!$J$2:$J$6000,Registros!$B$2:$B$6000,$A4149)&gt;0),1,0)</f>
        <v>1</v>
      </c>
      <c r="N4149">
        <f>IF($J4149&gt;0,1,IF(COUNTIFS(Registros!$A$2:$A$6000,"CS",Registros!$B$2:$B$6000,$A4149,Registros!$K$2:$K$6000,"&lt;&gt;")&gt;0,1,0))</f>
        <v>1</v>
      </c>
      <c r="O4149" t="str">
        <f t="shared" si="320"/>
        <v>CONVERGENTE</v>
      </c>
      <c r="P4149" t="str">
        <f t="shared" si="321"/>
        <v>Upgrade / más líneas</v>
      </c>
      <c r="Q4149">
        <f t="shared" si="322"/>
        <v>0</v>
      </c>
      <c r="R4149" t="str">
        <f>IFERROR(VLOOKUP($A4149,Registros!$B$2:$G$6000,6,0),IFERROR(INDEX(Winback!$C$2:$C$300,MATCH($A4149,Winback!$K$2:$K$300,0)),""))</f>
        <v>Nailyn Martinez Johnson</v>
      </c>
      <c r="S4149" t="str">
        <f t="shared" si="323"/>
        <v>+CS</v>
      </c>
      <c r="T4149">
        <f t="shared" si="324"/>
        <v>1</v>
      </c>
    </row>
    <row r="4150" spans="1:20" x14ac:dyDescent="0.35">
      <c r="A4150" t="s">
        <v>20346</v>
      </c>
      <c r="B4150" t="s">
        <v>20341</v>
      </c>
      <c r="C4150" t="s">
        <v>20342</v>
      </c>
      <c r="D4150" t="s">
        <v>20343</v>
      </c>
      <c r="E4150">
        <f>IF(COUNTIFS(Registros!$A$2:$A$6000,"NP",Registros!$B$2:$B$6000,$A4150)&gt;0,1,0)</f>
        <v>0</v>
      </c>
      <c r="F4150">
        <f>IF($E4150=1,SUMIFS(Registros!$F$2:$F$6000,Registros!$A$2:$A$6000,"NP",Registros!$B$2:$B$6000,$A4150),0)</f>
        <v>0</v>
      </c>
      <c r="G4150">
        <f>IF(COUNTIFS(Registros!$A$2:$A$6000,"MOV",Registros!$B$2:$B$6000,$A4150)&gt;0,1,0)</f>
        <v>0</v>
      </c>
      <c r="H4150">
        <f>IF($G4150=1,SUMIFS(Registros!$F$2:$F$6000,Registros!$A$2:$A$6000,"MOV",Registros!$B$2:$B$6000,$A4150),0)</f>
        <v>0</v>
      </c>
      <c r="I4150">
        <f>IF(COUNTIFS(Registros!$A$2:$A$6000,"CS",Registros!$B$2:$B$6000,$A4150)&gt;0,1,0)</f>
        <v>1</v>
      </c>
      <c r="J4150">
        <f>IF($I4150=1,SUMIFS(Registros!$I$2:$I$6000,Registros!$A$2:$A$6000,"CS",Registros!$B$2:$B$6000,$A4150),0)</f>
        <v>83</v>
      </c>
      <c r="K4150">
        <f>IF(COUNTIFS(Winback!$K$2:$K$300,$A4150)&gt;0,1,0)</f>
        <v>0</v>
      </c>
      <c r="L4150">
        <f>IF(AND($K4150=1,LEFT($A4150,3)="WB-"),SUMIFS(Winback!$D$2:$D$300,Winback!$K$2:$K$300,$A4150),0)</f>
        <v>0</v>
      </c>
      <c r="M4150">
        <f>IF(OR($E4150=1,$G4150=1,SUMIFS(Registros!$J$2:$J$6000,Registros!$B$2:$B$6000,$A4150)&gt;0),1,0)</f>
        <v>1</v>
      </c>
      <c r="N4150">
        <f>IF($J4150&gt;0,1,IF(COUNTIFS(Registros!$A$2:$A$6000,"CS",Registros!$B$2:$B$6000,$A4150,Registros!$K$2:$K$6000,"&lt;&gt;")&gt;0,1,0))</f>
        <v>1</v>
      </c>
      <c r="O4150" t="str">
        <f t="shared" si="320"/>
        <v>CONVERGENTE</v>
      </c>
      <c r="P4150" t="str">
        <f t="shared" si="321"/>
        <v>Upgrade / más líneas</v>
      </c>
      <c r="Q4150">
        <f t="shared" si="322"/>
        <v>0</v>
      </c>
      <c r="R4150" t="str">
        <f>IFERROR(VLOOKUP($A4150,Registros!$B$2:$G$6000,6,0),IFERROR(INDEX(Winback!$C$2:$C$300,MATCH($A4150,Winback!$K$2:$K$300,0)),""))</f>
        <v>iongy Gordon Ward</v>
      </c>
      <c r="S4150" t="str">
        <f t="shared" si="323"/>
        <v>+CS</v>
      </c>
      <c r="T4150">
        <f t="shared" si="324"/>
        <v>1</v>
      </c>
    </row>
    <row r="4151" spans="1:20" x14ac:dyDescent="0.35">
      <c r="A4151" t="s">
        <v>20347</v>
      </c>
      <c r="B4151" t="s">
        <v>20348</v>
      </c>
      <c r="C4151" t="s">
        <v>20349</v>
      </c>
      <c r="D4151" t="s">
        <v>20350</v>
      </c>
      <c r="E4151">
        <f>IF(COUNTIFS(Registros!$A$2:$A$6000,"NP",Registros!$B$2:$B$6000,$A4151)&gt;0,1,0)</f>
        <v>0</v>
      </c>
      <c r="F4151">
        <f>IF($E4151=1,SUMIFS(Registros!$F$2:$F$6000,Registros!$A$2:$A$6000,"NP",Registros!$B$2:$B$6000,$A4151),0)</f>
        <v>0</v>
      </c>
      <c r="G4151">
        <f>IF(COUNTIFS(Registros!$A$2:$A$6000,"MOV",Registros!$B$2:$B$6000,$A4151)&gt;0,1,0)</f>
        <v>0</v>
      </c>
      <c r="H4151">
        <f>IF($G4151=1,SUMIFS(Registros!$F$2:$F$6000,Registros!$A$2:$A$6000,"MOV",Registros!$B$2:$B$6000,$A4151),0)</f>
        <v>0</v>
      </c>
      <c r="I4151">
        <f>IF(COUNTIFS(Registros!$A$2:$A$6000,"CS",Registros!$B$2:$B$6000,$A4151)&gt;0,1,0)</f>
        <v>1</v>
      </c>
      <c r="J4151">
        <f>IF($I4151=1,SUMIFS(Registros!$I$2:$I$6000,Registros!$A$2:$A$6000,"CS",Registros!$B$2:$B$6000,$A4151),0)</f>
        <v>37</v>
      </c>
      <c r="K4151">
        <f>IF(COUNTIFS(Winback!$K$2:$K$300,$A4151)&gt;0,1,0)</f>
        <v>0</v>
      </c>
      <c r="L4151">
        <f>IF(AND($K4151=1,LEFT($A4151,3)="WB-"),SUMIFS(Winback!$D$2:$D$300,Winback!$K$2:$K$300,$A4151),0)</f>
        <v>0</v>
      </c>
      <c r="M4151">
        <f>IF(OR($E4151=1,$G4151=1,SUMIFS(Registros!$J$2:$J$6000,Registros!$B$2:$B$6000,$A4151)&gt;0),1,0)</f>
        <v>1</v>
      </c>
      <c r="N4151">
        <f>IF($J4151&gt;0,1,IF(COUNTIFS(Registros!$A$2:$A$6000,"CS",Registros!$B$2:$B$6000,$A4151,Registros!$K$2:$K$6000,"&lt;&gt;")&gt;0,1,0))</f>
        <v>1</v>
      </c>
      <c r="O4151" t="str">
        <f t="shared" si="320"/>
        <v>CONVERGENTE</v>
      </c>
      <c r="P4151" t="str">
        <f t="shared" si="321"/>
        <v>Upgrade / más líneas</v>
      </c>
      <c r="Q4151">
        <f t="shared" si="322"/>
        <v>0</v>
      </c>
      <c r="R4151" t="str">
        <f>IFERROR(VLOOKUP($A4151,Registros!$B$2:$G$6000,6,0),IFERROR(INDEX(Winback!$C$2:$C$300,MATCH($A4151,Winback!$K$2:$K$300,0)),""))</f>
        <v>Keisy Vargas</v>
      </c>
      <c r="S4151" t="str">
        <f t="shared" si="323"/>
        <v>+CS</v>
      </c>
      <c r="T4151">
        <f t="shared" si="324"/>
        <v>1</v>
      </c>
    </row>
    <row r="4152" spans="1:20" x14ac:dyDescent="0.35">
      <c r="A4152" t="s">
        <v>20352</v>
      </c>
      <c r="B4152" t="s">
        <v>20353</v>
      </c>
      <c r="C4152" t="s">
        <v>20354</v>
      </c>
      <c r="D4152" t="s">
        <v>20355</v>
      </c>
      <c r="E4152">
        <f>IF(COUNTIFS(Registros!$A$2:$A$6000,"NP",Registros!$B$2:$B$6000,$A4152)&gt;0,1,0)</f>
        <v>0</v>
      </c>
      <c r="F4152">
        <f>IF($E4152=1,SUMIFS(Registros!$F$2:$F$6000,Registros!$A$2:$A$6000,"NP",Registros!$B$2:$B$6000,$A4152),0)</f>
        <v>0</v>
      </c>
      <c r="G4152">
        <f>IF(COUNTIFS(Registros!$A$2:$A$6000,"MOV",Registros!$B$2:$B$6000,$A4152)&gt;0,1,0)</f>
        <v>0</v>
      </c>
      <c r="H4152">
        <f>IF($G4152=1,SUMIFS(Registros!$F$2:$F$6000,Registros!$A$2:$A$6000,"MOV",Registros!$B$2:$B$6000,$A4152),0)</f>
        <v>0</v>
      </c>
      <c r="I4152">
        <f>IF(COUNTIFS(Registros!$A$2:$A$6000,"CS",Registros!$B$2:$B$6000,$A4152)&gt;0,1,0)</f>
        <v>1</v>
      </c>
      <c r="J4152">
        <f>IF($I4152=1,SUMIFS(Registros!$I$2:$I$6000,Registros!$A$2:$A$6000,"CS",Registros!$B$2:$B$6000,$A4152),0)</f>
        <v>22</v>
      </c>
      <c r="K4152">
        <f>IF(COUNTIFS(Winback!$K$2:$K$300,$A4152)&gt;0,1,0)</f>
        <v>0</v>
      </c>
      <c r="L4152">
        <f>IF(AND($K4152=1,LEFT($A4152,3)="WB-"),SUMIFS(Winback!$D$2:$D$300,Winback!$K$2:$K$300,$A4152),0)</f>
        <v>0</v>
      </c>
      <c r="M4152">
        <f>IF(OR($E4152=1,$G4152=1,SUMIFS(Registros!$J$2:$J$6000,Registros!$B$2:$B$6000,$A4152)&gt;0),1,0)</f>
        <v>1</v>
      </c>
      <c r="N4152">
        <f>IF($J4152&gt;0,1,IF(COUNTIFS(Registros!$A$2:$A$6000,"CS",Registros!$B$2:$B$6000,$A4152,Registros!$K$2:$K$6000,"&lt;&gt;")&gt;0,1,0))</f>
        <v>1</v>
      </c>
      <c r="O4152" t="str">
        <f t="shared" si="320"/>
        <v>CONVERGENTE</v>
      </c>
      <c r="P4152" t="str">
        <f t="shared" si="321"/>
        <v>Upgrade / más líneas</v>
      </c>
      <c r="Q4152">
        <f t="shared" si="322"/>
        <v>0</v>
      </c>
      <c r="R4152" t="str">
        <f>IFERROR(VLOOKUP($A4152,Registros!$B$2:$G$6000,6,0),IFERROR(INDEX(Winback!$C$2:$C$300,MATCH($A4152,Winback!$K$2:$K$300,0)),""))</f>
        <v>Karla Mc Intryre</v>
      </c>
      <c r="S4152" t="str">
        <f t="shared" si="323"/>
        <v>+CS</v>
      </c>
      <c r="T4152">
        <f t="shared" si="324"/>
        <v>1</v>
      </c>
    </row>
    <row r="4153" spans="1:20" x14ac:dyDescent="0.35">
      <c r="A4153" t="s">
        <v>20357</v>
      </c>
      <c r="B4153" t="s">
        <v>20358</v>
      </c>
      <c r="C4153" t="s">
        <v>20359</v>
      </c>
      <c r="D4153" t="s">
        <v>20360</v>
      </c>
      <c r="E4153">
        <f>IF(COUNTIFS(Registros!$A$2:$A$6000,"NP",Registros!$B$2:$B$6000,$A4153)&gt;0,1,0)</f>
        <v>0</v>
      </c>
      <c r="F4153">
        <f>IF($E4153=1,SUMIFS(Registros!$F$2:$F$6000,Registros!$A$2:$A$6000,"NP",Registros!$B$2:$B$6000,$A4153),0)</f>
        <v>0</v>
      </c>
      <c r="G4153">
        <f>IF(COUNTIFS(Registros!$A$2:$A$6000,"MOV",Registros!$B$2:$B$6000,$A4153)&gt;0,1,0)</f>
        <v>0</v>
      </c>
      <c r="H4153">
        <f>IF($G4153=1,SUMIFS(Registros!$F$2:$F$6000,Registros!$A$2:$A$6000,"MOV",Registros!$B$2:$B$6000,$A4153),0)</f>
        <v>0</v>
      </c>
      <c r="I4153">
        <f>IF(COUNTIFS(Registros!$A$2:$A$6000,"CS",Registros!$B$2:$B$6000,$A4153)&gt;0,1,0)</f>
        <v>1</v>
      </c>
      <c r="J4153">
        <f>IF($I4153=1,SUMIFS(Registros!$I$2:$I$6000,Registros!$A$2:$A$6000,"CS",Registros!$B$2:$B$6000,$A4153),0)</f>
        <v>33</v>
      </c>
      <c r="K4153">
        <f>IF(COUNTIFS(Winback!$K$2:$K$300,$A4153)&gt;0,1,0)</f>
        <v>0</v>
      </c>
      <c r="L4153">
        <f>IF(AND($K4153=1,LEFT($A4153,3)="WB-"),SUMIFS(Winback!$D$2:$D$300,Winback!$K$2:$K$300,$A4153),0)</f>
        <v>0</v>
      </c>
      <c r="M4153">
        <f>IF(OR($E4153=1,$G4153=1,SUMIFS(Registros!$J$2:$J$6000,Registros!$B$2:$B$6000,$A4153)&gt;0),1,0)</f>
        <v>1</v>
      </c>
      <c r="N4153">
        <f>IF($J4153&gt;0,1,IF(COUNTIFS(Registros!$A$2:$A$6000,"CS",Registros!$B$2:$B$6000,$A4153,Registros!$K$2:$K$6000,"&lt;&gt;")&gt;0,1,0))</f>
        <v>1</v>
      </c>
      <c r="O4153" t="str">
        <f t="shared" si="320"/>
        <v>CONVERGENTE</v>
      </c>
      <c r="P4153" t="str">
        <f t="shared" si="321"/>
        <v>Upgrade / más líneas</v>
      </c>
      <c r="Q4153">
        <f t="shared" si="322"/>
        <v>0</v>
      </c>
      <c r="R4153" t="str">
        <f>IFERROR(VLOOKUP($A4153,Registros!$B$2:$G$6000,6,0),IFERROR(INDEX(Winback!$C$2:$C$300,MATCH($A4153,Winback!$K$2:$K$300,0)),""))</f>
        <v>Solanye Acuña</v>
      </c>
      <c r="S4153" t="str">
        <f t="shared" si="323"/>
        <v>+CS</v>
      </c>
      <c r="T4153">
        <f t="shared" si="324"/>
        <v>1</v>
      </c>
    </row>
    <row r="4154" spans="1:20" x14ac:dyDescent="0.35">
      <c r="A4154" t="s">
        <v>20362</v>
      </c>
      <c r="B4154" t="s">
        <v>20363</v>
      </c>
      <c r="C4154" t="s">
        <v>20364</v>
      </c>
      <c r="D4154" t="s">
        <v>20365</v>
      </c>
      <c r="E4154">
        <f>IF(COUNTIFS(Registros!$A$2:$A$6000,"NP",Registros!$B$2:$B$6000,$A4154)&gt;0,1,0)</f>
        <v>0</v>
      </c>
      <c r="F4154">
        <f>IF($E4154=1,SUMIFS(Registros!$F$2:$F$6000,Registros!$A$2:$A$6000,"NP",Registros!$B$2:$B$6000,$A4154),0)</f>
        <v>0</v>
      </c>
      <c r="G4154">
        <f>IF(COUNTIFS(Registros!$A$2:$A$6000,"MOV",Registros!$B$2:$B$6000,$A4154)&gt;0,1,0)</f>
        <v>0</v>
      </c>
      <c r="H4154">
        <f>IF($G4154=1,SUMIFS(Registros!$F$2:$F$6000,Registros!$A$2:$A$6000,"MOV",Registros!$B$2:$B$6000,$A4154),0)</f>
        <v>0</v>
      </c>
      <c r="I4154">
        <f>IF(COUNTIFS(Registros!$A$2:$A$6000,"CS",Registros!$B$2:$B$6000,$A4154)&gt;0,1,0)</f>
        <v>1</v>
      </c>
      <c r="J4154">
        <f>IF($I4154=1,SUMIFS(Registros!$I$2:$I$6000,Registros!$A$2:$A$6000,"CS",Registros!$B$2:$B$6000,$A4154),0)</f>
        <v>22</v>
      </c>
      <c r="K4154">
        <f>IF(COUNTIFS(Winback!$K$2:$K$300,$A4154)&gt;0,1,0)</f>
        <v>0</v>
      </c>
      <c r="L4154">
        <f>IF(AND($K4154=1,LEFT($A4154,3)="WB-"),SUMIFS(Winback!$D$2:$D$300,Winback!$K$2:$K$300,$A4154),0)</f>
        <v>0</v>
      </c>
      <c r="M4154">
        <f>IF(OR($E4154=1,$G4154=1,SUMIFS(Registros!$J$2:$J$6000,Registros!$B$2:$B$6000,$A4154)&gt;0),1,0)</f>
        <v>1</v>
      </c>
      <c r="N4154">
        <f>IF($J4154&gt;0,1,IF(COUNTIFS(Registros!$A$2:$A$6000,"CS",Registros!$B$2:$B$6000,$A4154,Registros!$K$2:$K$6000,"&lt;&gt;")&gt;0,1,0))</f>
        <v>1</v>
      </c>
      <c r="O4154" t="str">
        <f t="shared" si="320"/>
        <v>CONVERGENTE</v>
      </c>
      <c r="P4154" t="str">
        <f t="shared" si="321"/>
        <v>Upgrade / más líneas</v>
      </c>
      <c r="Q4154">
        <f t="shared" si="322"/>
        <v>0</v>
      </c>
      <c r="R4154" t="str">
        <f>IFERROR(VLOOKUP($A4154,Registros!$B$2:$G$6000,6,0),IFERROR(INDEX(Winback!$C$2:$C$300,MATCH($A4154,Winback!$K$2:$K$300,0)),""))</f>
        <v>Michelle Zambrano</v>
      </c>
      <c r="S4154" t="str">
        <f t="shared" si="323"/>
        <v>+CS</v>
      </c>
      <c r="T4154">
        <f t="shared" si="324"/>
        <v>1</v>
      </c>
    </row>
    <row r="4155" spans="1:20" x14ac:dyDescent="0.35">
      <c r="A4155" t="s">
        <v>20367</v>
      </c>
      <c r="B4155" t="s">
        <v>20368</v>
      </c>
      <c r="C4155" t="s">
        <v>20369</v>
      </c>
      <c r="D4155" t="s">
        <v>20370</v>
      </c>
      <c r="E4155">
        <f>IF(COUNTIFS(Registros!$A$2:$A$6000,"NP",Registros!$B$2:$B$6000,$A4155)&gt;0,1,0)</f>
        <v>0</v>
      </c>
      <c r="F4155">
        <f>IF($E4155=1,SUMIFS(Registros!$F$2:$F$6000,Registros!$A$2:$A$6000,"NP",Registros!$B$2:$B$6000,$A4155),0)</f>
        <v>0</v>
      </c>
      <c r="G4155">
        <f>IF(COUNTIFS(Registros!$A$2:$A$6000,"MOV",Registros!$B$2:$B$6000,$A4155)&gt;0,1,0)</f>
        <v>0</v>
      </c>
      <c r="H4155">
        <f>IF($G4155=1,SUMIFS(Registros!$F$2:$F$6000,Registros!$A$2:$A$6000,"MOV",Registros!$B$2:$B$6000,$A4155),0)</f>
        <v>0</v>
      </c>
      <c r="I4155">
        <f>IF(COUNTIFS(Registros!$A$2:$A$6000,"CS",Registros!$B$2:$B$6000,$A4155)&gt;0,1,0)</f>
        <v>1</v>
      </c>
      <c r="J4155">
        <f>IF($I4155=1,SUMIFS(Registros!$I$2:$I$6000,Registros!$A$2:$A$6000,"CS",Registros!$B$2:$B$6000,$A4155),0)</f>
        <v>42</v>
      </c>
      <c r="K4155">
        <f>IF(COUNTIFS(Winback!$K$2:$K$300,$A4155)&gt;0,1,0)</f>
        <v>0</v>
      </c>
      <c r="L4155">
        <f>IF(AND($K4155=1,LEFT($A4155,3)="WB-"),SUMIFS(Winback!$D$2:$D$300,Winback!$K$2:$K$300,$A4155),0)</f>
        <v>0</v>
      </c>
      <c r="M4155">
        <f>IF(OR($E4155=1,$G4155=1,SUMIFS(Registros!$J$2:$J$6000,Registros!$B$2:$B$6000,$A4155)&gt;0),1,0)</f>
        <v>1</v>
      </c>
      <c r="N4155">
        <f>IF($J4155&gt;0,1,IF(COUNTIFS(Registros!$A$2:$A$6000,"CS",Registros!$B$2:$B$6000,$A4155,Registros!$K$2:$K$6000,"&lt;&gt;")&gt;0,1,0))</f>
        <v>1</v>
      </c>
      <c r="O4155" t="str">
        <f t="shared" si="320"/>
        <v>CONVERGENTE</v>
      </c>
      <c r="P4155" t="str">
        <f t="shared" si="321"/>
        <v>Upgrade / más líneas</v>
      </c>
      <c r="Q4155">
        <f t="shared" si="322"/>
        <v>0</v>
      </c>
      <c r="R4155" t="str">
        <f>IFERROR(VLOOKUP($A4155,Registros!$B$2:$G$6000,6,0),IFERROR(INDEX(Winback!$C$2:$C$300,MATCH($A4155,Winback!$K$2:$K$300,0)),""))</f>
        <v>Lizeth Milena Gonzalez</v>
      </c>
      <c r="S4155" t="str">
        <f t="shared" si="323"/>
        <v>+CS</v>
      </c>
      <c r="T4155">
        <f t="shared" si="324"/>
        <v>1</v>
      </c>
    </row>
    <row r="4156" spans="1:20" x14ac:dyDescent="0.35">
      <c r="A4156" t="s">
        <v>20372</v>
      </c>
      <c r="B4156" t="s">
        <v>20373</v>
      </c>
      <c r="C4156" t="s">
        <v>20374</v>
      </c>
      <c r="D4156" t="s">
        <v>20375</v>
      </c>
      <c r="E4156">
        <f>IF(COUNTIFS(Registros!$A$2:$A$6000,"NP",Registros!$B$2:$B$6000,$A4156)&gt;0,1,0)</f>
        <v>0</v>
      </c>
      <c r="F4156">
        <f>IF($E4156=1,SUMIFS(Registros!$F$2:$F$6000,Registros!$A$2:$A$6000,"NP",Registros!$B$2:$B$6000,$A4156),0)</f>
        <v>0</v>
      </c>
      <c r="G4156">
        <f>IF(COUNTIFS(Registros!$A$2:$A$6000,"MOV",Registros!$B$2:$B$6000,$A4156)&gt;0,1,0)</f>
        <v>0</v>
      </c>
      <c r="H4156">
        <f>IF($G4156=1,SUMIFS(Registros!$F$2:$F$6000,Registros!$A$2:$A$6000,"MOV",Registros!$B$2:$B$6000,$A4156),0)</f>
        <v>0</v>
      </c>
      <c r="I4156">
        <f>IF(COUNTIFS(Registros!$A$2:$A$6000,"CS",Registros!$B$2:$B$6000,$A4156)&gt;0,1,0)</f>
        <v>1</v>
      </c>
      <c r="J4156">
        <f>IF($I4156=1,SUMIFS(Registros!$I$2:$I$6000,Registros!$A$2:$A$6000,"CS",Registros!$B$2:$B$6000,$A4156),0)</f>
        <v>22</v>
      </c>
      <c r="K4156">
        <f>IF(COUNTIFS(Winback!$K$2:$K$300,$A4156)&gt;0,1,0)</f>
        <v>0</v>
      </c>
      <c r="L4156">
        <f>IF(AND($K4156=1,LEFT($A4156,3)="WB-"),SUMIFS(Winback!$D$2:$D$300,Winback!$K$2:$K$300,$A4156),0)</f>
        <v>0</v>
      </c>
      <c r="M4156">
        <f>IF(OR($E4156=1,$G4156=1,SUMIFS(Registros!$J$2:$J$6000,Registros!$B$2:$B$6000,$A4156)&gt;0),1,0)</f>
        <v>1</v>
      </c>
      <c r="N4156">
        <f>IF($J4156&gt;0,1,IF(COUNTIFS(Registros!$A$2:$A$6000,"CS",Registros!$B$2:$B$6000,$A4156,Registros!$K$2:$K$6000,"&lt;&gt;")&gt;0,1,0))</f>
        <v>1</v>
      </c>
      <c r="O4156" t="str">
        <f t="shared" si="320"/>
        <v>CONVERGENTE</v>
      </c>
      <c r="P4156" t="str">
        <f t="shared" si="321"/>
        <v>Upgrade / más líneas</v>
      </c>
      <c r="Q4156">
        <f t="shared" si="322"/>
        <v>0</v>
      </c>
      <c r="R4156" t="str">
        <f>IFERROR(VLOOKUP($A4156,Registros!$B$2:$G$6000,6,0),IFERROR(INDEX(Winback!$C$2:$C$300,MATCH($A4156,Winback!$K$2:$K$300,0)),""))</f>
        <v>Maria Fernanda Rivas</v>
      </c>
      <c r="S4156" t="str">
        <f t="shared" si="323"/>
        <v>+CS</v>
      </c>
      <c r="T4156">
        <f t="shared" si="324"/>
        <v>1</v>
      </c>
    </row>
    <row r="4157" spans="1:20" x14ac:dyDescent="0.35">
      <c r="A4157" t="s">
        <v>20377</v>
      </c>
      <c r="B4157" t="s">
        <v>20378</v>
      </c>
      <c r="C4157" t="s">
        <v>20379</v>
      </c>
      <c r="D4157" t="s">
        <v>20379</v>
      </c>
      <c r="E4157">
        <f>IF(COUNTIFS(Registros!$A$2:$A$6000,"NP",Registros!$B$2:$B$6000,$A4157)&gt;0,1,0)</f>
        <v>0</v>
      </c>
      <c r="F4157">
        <f>IF($E4157=1,SUMIFS(Registros!$F$2:$F$6000,Registros!$A$2:$A$6000,"NP",Registros!$B$2:$B$6000,$A4157),0)</f>
        <v>0</v>
      </c>
      <c r="G4157">
        <f>IF(COUNTIFS(Registros!$A$2:$A$6000,"MOV",Registros!$B$2:$B$6000,$A4157)&gt;0,1,0)</f>
        <v>0</v>
      </c>
      <c r="H4157">
        <f>IF($G4157=1,SUMIFS(Registros!$F$2:$F$6000,Registros!$A$2:$A$6000,"MOV",Registros!$B$2:$B$6000,$A4157),0)</f>
        <v>0</v>
      </c>
      <c r="I4157">
        <f>IF(COUNTIFS(Registros!$A$2:$A$6000,"CS",Registros!$B$2:$B$6000,$A4157)&gt;0,1,0)</f>
        <v>1</v>
      </c>
      <c r="J4157">
        <f>IF($I4157=1,SUMIFS(Registros!$I$2:$I$6000,Registros!$A$2:$A$6000,"CS",Registros!$B$2:$B$6000,$A4157),0)</f>
        <v>39</v>
      </c>
      <c r="K4157">
        <f>IF(COUNTIFS(Winback!$K$2:$K$300,$A4157)&gt;0,1,0)</f>
        <v>0</v>
      </c>
      <c r="L4157">
        <f>IF(AND($K4157=1,LEFT($A4157,3)="WB-"),SUMIFS(Winback!$D$2:$D$300,Winback!$K$2:$K$300,$A4157),0)</f>
        <v>0</v>
      </c>
      <c r="M4157">
        <f>IF(OR($E4157=1,$G4157=1,SUMIFS(Registros!$J$2:$J$6000,Registros!$B$2:$B$6000,$A4157)&gt;0),1,0)</f>
        <v>1</v>
      </c>
      <c r="N4157">
        <f>IF($J4157&gt;0,1,IF(COUNTIFS(Registros!$A$2:$A$6000,"CS",Registros!$B$2:$B$6000,$A4157,Registros!$K$2:$K$6000,"&lt;&gt;")&gt;0,1,0))</f>
        <v>1</v>
      </c>
      <c r="O4157" t="str">
        <f t="shared" si="320"/>
        <v>CONVERGENTE</v>
      </c>
      <c r="P4157" t="str">
        <f t="shared" si="321"/>
        <v>Upgrade / más líneas</v>
      </c>
      <c r="Q4157">
        <f t="shared" si="322"/>
        <v>0</v>
      </c>
      <c r="R4157" t="str">
        <f>IFERROR(VLOOKUP($A4157,Registros!$B$2:$G$6000,6,0),IFERROR(INDEX(Winback!$C$2:$C$300,MATCH($A4157,Winback!$K$2:$K$300,0)),""))</f>
        <v>Yarelis Tulloch</v>
      </c>
      <c r="S4157" t="str">
        <f t="shared" si="323"/>
        <v>+CS</v>
      </c>
      <c r="T4157">
        <f t="shared" si="324"/>
        <v>1</v>
      </c>
    </row>
    <row r="4158" spans="1:20" x14ac:dyDescent="0.35">
      <c r="A4158" t="s">
        <v>20381</v>
      </c>
      <c r="B4158" t="s">
        <v>20382</v>
      </c>
      <c r="C4158" t="s">
        <v>20383</v>
      </c>
      <c r="D4158" t="s">
        <v>20384</v>
      </c>
      <c r="E4158">
        <f>IF(COUNTIFS(Registros!$A$2:$A$6000,"NP",Registros!$B$2:$B$6000,$A4158)&gt;0,1,0)</f>
        <v>0</v>
      </c>
      <c r="F4158">
        <f>IF($E4158=1,SUMIFS(Registros!$F$2:$F$6000,Registros!$A$2:$A$6000,"NP",Registros!$B$2:$B$6000,$A4158),0)</f>
        <v>0</v>
      </c>
      <c r="G4158">
        <f>IF(COUNTIFS(Registros!$A$2:$A$6000,"MOV",Registros!$B$2:$B$6000,$A4158)&gt;0,1,0)</f>
        <v>0</v>
      </c>
      <c r="H4158">
        <f>IF($G4158=1,SUMIFS(Registros!$F$2:$F$6000,Registros!$A$2:$A$6000,"MOV",Registros!$B$2:$B$6000,$A4158),0)</f>
        <v>0</v>
      </c>
      <c r="I4158">
        <f>IF(COUNTIFS(Registros!$A$2:$A$6000,"CS",Registros!$B$2:$B$6000,$A4158)&gt;0,1,0)</f>
        <v>1</v>
      </c>
      <c r="J4158">
        <f>IF($I4158=1,SUMIFS(Registros!$I$2:$I$6000,Registros!$A$2:$A$6000,"CS",Registros!$B$2:$B$6000,$A4158),0)</f>
        <v>45</v>
      </c>
      <c r="K4158">
        <f>IF(COUNTIFS(Winback!$K$2:$K$300,$A4158)&gt;0,1,0)</f>
        <v>0</v>
      </c>
      <c r="L4158">
        <f>IF(AND($K4158=1,LEFT($A4158,3)="WB-"),SUMIFS(Winback!$D$2:$D$300,Winback!$K$2:$K$300,$A4158),0)</f>
        <v>0</v>
      </c>
      <c r="M4158">
        <f>IF(OR($E4158=1,$G4158=1,SUMIFS(Registros!$J$2:$J$6000,Registros!$B$2:$B$6000,$A4158)&gt;0),1,0)</f>
        <v>1</v>
      </c>
      <c r="N4158">
        <f>IF($J4158&gt;0,1,IF(COUNTIFS(Registros!$A$2:$A$6000,"CS",Registros!$B$2:$B$6000,$A4158,Registros!$K$2:$K$6000,"&lt;&gt;")&gt;0,1,0))</f>
        <v>1</v>
      </c>
      <c r="O4158" t="str">
        <f t="shared" si="320"/>
        <v>CONVERGENTE</v>
      </c>
      <c r="P4158" t="str">
        <f t="shared" si="321"/>
        <v>Upgrade / más líneas</v>
      </c>
      <c r="Q4158">
        <f t="shared" si="322"/>
        <v>0</v>
      </c>
      <c r="R4158" t="str">
        <f>IFERROR(VLOOKUP($A4158,Registros!$B$2:$G$6000,6,0),IFERROR(INDEX(Winback!$C$2:$C$300,MATCH($A4158,Winback!$K$2:$K$300,0)),""))</f>
        <v>Abril Aparicio</v>
      </c>
      <c r="S4158" t="str">
        <f t="shared" si="323"/>
        <v>+CS</v>
      </c>
      <c r="T4158">
        <f t="shared" si="324"/>
        <v>1</v>
      </c>
    </row>
    <row r="4159" spans="1:20" x14ac:dyDescent="0.35">
      <c r="A4159" t="s">
        <v>20386</v>
      </c>
      <c r="B4159" t="s">
        <v>20387</v>
      </c>
      <c r="C4159" t="s">
        <v>20388</v>
      </c>
      <c r="D4159" t="s">
        <v>20389</v>
      </c>
      <c r="E4159">
        <f>IF(COUNTIFS(Registros!$A$2:$A$6000,"NP",Registros!$B$2:$B$6000,$A4159)&gt;0,1,0)</f>
        <v>0</v>
      </c>
      <c r="F4159">
        <f>IF($E4159=1,SUMIFS(Registros!$F$2:$F$6000,Registros!$A$2:$A$6000,"NP",Registros!$B$2:$B$6000,$A4159),0)</f>
        <v>0</v>
      </c>
      <c r="G4159">
        <f>IF(COUNTIFS(Registros!$A$2:$A$6000,"MOV",Registros!$B$2:$B$6000,$A4159)&gt;0,1,0)</f>
        <v>0</v>
      </c>
      <c r="H4159">
        <f>IF($G4159=1,SUMIFS(Registros!$F$2:$F$6000,Registros!$A$2:$A$6000,"MOV",Registros!$B$2:$B$6000,$A4159),0)</f>
        <v>0</v>
      </c>
      <c r="I4159">
        <f>IF(COUNTIFS(Registros!$A$2:$A$6000,"CS",Registros!$B$2:$B$6000,$A4159)&gt;0,1,0)</f>
        <v>1</v>
      </c>
      <c r="J4159">
        <f>IF($I4159=1,SUMIFS(Registros!$I$2:$I$6000,Registros!$A$2:$A$6000,"CS",Registros!$B$2:$B$6000,$A4159),0)</f>
        <v>22</v>
      </c>
      <c r="K4159">
        <f>IF(COUNTIFS(Winback!$K$2:$K$300,$A4159)&gt;0,1,0)</f>
        <v>0</v>
      </c>
      <c r="L4159">
        <f>IF(AND($K4159=1,LEFT($A4159,3)="WB-"),SUMIFS(Winback!$D$2:$D$300,Winback!$K$2:$K$300,$A4159),0)</f>
        <v>0</v>
      </c>
      <c r="M4159">
        <f>IF(OR($E4159=1,$G4159=1,SUMIFS(Registros!$J$2:$J$6000,Registros!$B$2:$B$6000,$A4159)&gt;0),1,0)</f>
        <v>1</v>
      </c>
      <c r="N4159">
        <f>IF($J4159&gt;0,1,IF(COUNTIFS(Registros!$A$2:$A$6000,"CS",Registros!$B$2:$B$6000,$A4159,Registros!$K$2:$K$6000,"&lt;&gt;")&gt;0,1,0))</f>
        <v>1</v>
      </c>
      <c r="O4159" t="str">
        <f t="shared" si="320"/>
        <v>CONVERGENTE</v>
      </c>
      <c r="P4159" t="str">
        <f t="shared" si="321"/>
        <v>Upgrade / más líneas</v>
      </c>
      <c r="Q4159">
        <f t="shared" si="322"/>
        <v>0</v>
      </c>
      <c r="R4159" t="str">
        <f>IFERROR(VLOOKUP($A4159,Registros!$B$2:$G$6000,6,0),IFERROR(INDEX(Winback!$C$2:$C$300,MATCH($A4159,Winback!$K$2:$K$300,0)),""))</f>
        <v>Yariela Galarce</v>
      </c>
      <c r="S4159" t="str">
        <f t="shared" si="323"/>
        <v>+CS</v>
      </c>
      <c r="T4159">
        <f t="shared" si="324"/>
        <v>1</v>
      </c>
    </row>
    <row r="4160" spans="1:20" x14ac:dyDescent="0.35">
      <c r="A4160" t="s">
        <v>20391</v>
      </c>
      <c r="B4160" t="s">
        <v>20392</v>
      </c>
      <c r="C4160" t="s">
        <v>20393</v>
      </c>
      <c r="D4160" t="s">
        <v>20394</v>
      </c>
      <c r="E4160">
        <f>IF(COUNTIFS(Registros!$A$2:$A$6000,"NP",Registros!$B$2:$B$6000,$A4160)&gt;0,1,0)</f>
        <v>0</v>
      </c>
      <c r="F4160">
        <f>IF($E4160=1,SUMIFS(Registros!$F$2:$F$6000,Registros!$A$2:$A$6000,"NP",Registros!$B$2:$B$6000,$A4160),0)</f>
        <v>0</v>
      </c>
      <c r="G4160">
        <f>IF(COUNTIFS(Registros!$A$2:$A$6000,"MOV",Registros!$B$2:$B$6000,$A4160)&gt;0,1,0)</f>
        <v>0</v>
      </c>
      <c r="H4160">
        <f>IF($G4160=1,SUMIFS(Registros!$F$2:$F$6000,Registros!$A$2:$A$6000,"MOV",Registros!$B$2:$B$6000,$A4160),0)</f>
        <v>0</v>
      </c>
      <c r="I4160">
        <f>IF(COUNTIFS(Registros!$A$2:$A$6000,"CS",Registros!$B$2:$B$6000,$A4160)&gt;0,1,0)</f>
        <v>1</v>
      </c>
      <c r="J4160">
        <f>IF($I4160=1,SUMIFS(Registros!$I$2:$I$6000,Registros!$A$2:$A$6000,"CS",Registros!$B$2:$B$6000,$A4160),0)</f>
        <v>43</v>
      </c>
      <c r="K4160">
        <f>IF(COUNTIFS(Winback!$K$2:$K$300,$A4160)&gt;0,1,0)</f>
        <v>0</v>
      </c>
      <c r="L4160">
        <f>IF(AND($K4160=1,LEFT($A4160,3)="WB-"),SUMIFS(Winback!$D$2:$D$300,Winback!$K$2:$K$300,$A4160),0)</f>
        <v>0</v>
      </c>
      <c r="M4160">
        <f>IF(OR($E4160=1,$G4160=1,SUMIFS(Registros!$J$2:$J$6000,Registros!$B$2:$B$6000,$A4160)&gt;0),1,0)</f>
        <v>1</v>
      </c>
      <c r="N4160">
        <f>IF($J4160&gt;0,1,IF(COUNTIFS(Registros!$A$2:$A$6000,"CS",Registros!$B$2:$B$6000,$A4160,Registros!$K$2:$K$6000,"&lt;&gt;")&gt;0,1,0))</f>
        <v>1</v>
      </c>
      <c r="O4160" t="str">
        <f t="shared" si="320"/>
        <v>CONVERGENTE</v>
      </c>
      <c r="P4160" t="str">
        <f t="shared" si="321"/>
        <v>Upgrade / más líneas</v>
      </c>
      <c r="Q4160">
        <f t="shared" si="322"/>
        <v>0</v>
      </c>
      <c r="R4160" t="str">
        <f>IFERROR(VLOOKUP($A4160,Registros!$B$2:$G$6000,6,0),IFERROR(INDEX(Winback!$C$2:$C$300,MATCH($A4160,Winback!$K$2:$K$300,0)),""))</f>
        <v>Nailyn Martinez Johnson</v>
      </c>
      <c r="S4160" t="str">
        <f t="shared" si="323"/>
        <v>+CS</v>
      </c>
      <c r="T4160">
        <f t="shared" si="324"/>
        <v>1</v>
      </c>
    </row>
    <row r="4161" spans="1:20" x14ac:dyDescent="0.35">
      <c r="A4161" t="s">
        <v>20396</v>
      </c>
      <c r="B4161" t="s">
        <v>20397</v>
      </c>
      <c r="C4161" t="s">
        <v>20398</v>
      </c>
      <c r="D4161" t="s">
        <v>20399</v>
      </c>
      <c r="E4161">
        <f>IF(COUNTIFS(Registros!$A$2:$A$6000,"NP",Registros!$B$2:$B$6000,$A4161)&gt;0,1,0)</f>
        <v>0</v>
      </c>
      <c r="F4161">
        <f>IF($E4161=1,SUMIFS(Registros!$F$2:$F$6000,Registros!$A$2:$A$6000,"NP",Registros!$B$2:$B$6000,$A4161),0)</f>
        <v>0</v>
      </c>
      <c r="G4161">
        <f>IF(COUNTIFS(Registros!$A$2:$A$6000,"MOV",Registros!$B$2:$B$6000,$A4161)&gt;0,1,0)</f>
        <v>0</v>
      </c>
      <c r="H4161">
        <f>IF($G4161=1,SUMIFS(Registros!$F$2:$F$6000,Registros!$A$2:$A$6000,"MOV",Registros!$B$2:$B$6000,$A4161),0)</f>
        <v>0</v>
      </c>
      <c r="I4161">
        <f>IF(COUNTIFS(Registros!$A$2:$A$6000,"CS",Registros!$B$2:$B$6000,$A4161)&gt;0,1,0)</f>
        <v>1</v>
      </c>
      <c r="J4161">
        <f>IF($I4161=1,SUMIFS(Registros!$I$2:$I$6000,Registros!$A$2:$A$6000,"CS",Registros!$B$2:$B$6000,$A4161),0)</f>
        <v>30</v>
      </c>
      <c r="K4161">
        <f>IF(COUNTIFS(Winback!$K$2:$K$300,$A4161)&gt;0,1,0)</f>
        <v>0</v>
      </c>
      <c r="L4161">
        <f>IF(AND($K4161=1,LEFT($A4161,3)="WB-"),SUMIFS(Winback!$D$2:$D$300,Winback!$K$2:$K$300,$A4161),0)</f>
        <v>0</v>
      </c>
      <c r="M4161">
        <f>IF(OR($E4161=1,$G4161=1,SUMIFS(Registros!$J$2:$J$6000,Registros!$B$2:$B$6000,$A4161)&gt;0),1,0)</f>
        <v>1</v>
      </c>
      <c r="N4161">
        <f>IF($J4161&gt;0,1,IF(COUNTIFS(Registros!$A$2:$A$6000,"CS",Registros!$B$2:$B$6000,$A4161,Registros!$K$2:$K$6000,"&lt;&gt;")&gt;0,1,0))</f>
        <v>1</v>
      </c>
      <c r="O4161" t="str">
        <f t="shared" si="320"/>
        <v>CONVERGENTE</v>
      </c>
      <c r="P4161" t="str">
        <f t="shared" si="321"/>
        <v>Upgrade / más líneas</v>
      </c>
      <c r="Q4161">
        <f t="shared" si="322"/>
        <v>0</v>
      </c>
      <c r="R4161" t="str">
        <f>IFERROR(VLOOKUP($A4161,Registros!$B$2:$G$6000,6,0),IFERROR(INDEX(Winback!$C$2:$C$300,MATCH($A4161,Winback!$K$2:$K$300,0)),""))</f>
        <v>iongy Gordon Ward</v>
      </c>
      <c r="S4161" t="str">
        <f t="shared" si="323"/>
        <v>+CS</v>
      </c>
      <c r="T4161">
        <f t="shared" si="324"/>
        <v>1</v>
      </c>
    </row>
    <row r="4162" spans="1:20" x14ac:dyDescent="0.35">
      <c r="A4162" t="s">
        <v>20401</v>
      </c>
      <c r="B4162" t="s">
        <v>20402</v>
      </c>
      <c r="C4162" t="s">
        <v>20403</v>
      </c>
      <c r="D4162" t="s">
        <v>20404</v>
      </c>
      <c r="E4162">
        <f>IF(COUNTIFS(Registros!$A$2:$A$6000,"NP",Registros!$B$2:$B$6000,$A4162)&gt;0,1,0)</f>
        <v>0</v>
      </c>
      <c r="F4162">
        <f>IF($E4162=1,SUMIFS(Registros!$F$2:$F$6000,Registros!$A$2:$A$6000,"NP",Registros!$B$2:$B$6000,$A4162),0)</f>
        <v>0</v>
      </c>
      <c r="G4162">
        <f>IF(COUNTIFS(Registros!$A$2:$A$6000,"MOV",Registros!$B$2:$B$6000,$A4162)&gt;0,1,0)</f>
        <v>0</v>
      </c>
      <c r="H4162">
        <f>IF($G4162=1,SUMIFS(Registros!$F$2:$F$6000,Registros!$A$2:$A$6000,"MOV",Registros!$B$2:$B$6000,$A4162),0)</f>
        <v>0</v>
      </c>
      <c r="I4162">
        <f>IF(COUNTIFS(Registros!$A$2:$A$6000,"CS",Registros!$B$2:$B$6000,$A4162)&gt;0,1,0)</f>
        <v>1</v>
      </c>
      <c r="J4162">
        <f>IF($I4162=1,SUMIFS(Registros!$I$2:$I$6000,Registros!$A$2:$A$6000,"CS",Registros!$B$2:$B$6000,$A4162),0)</f>
        <v>35</v>
      </c>
      <c r="K4162">
        <f>IF(COUNTIFS(Winback!$K$2:$K$300,$A4162)&gt;0,1,0)</f>
        <v>0</v>
      </c>
      <c r="L4162">
        <f>IF(AND($K4162=1,LEFT($A4162,3)="WB-"),SUMIFS(Winback!$D$2:$D$300,Winback!$K$2:$K$300,$A4162),0)</f>
        <v>0</v>
      </c>
      <c r="M4162">
        <f>IF(OR($E4162=1,$G4162=1,SUMIFS(Registros!$J$2:$J$6000,Registros!$B$2:$B$6000,$A4162)&gt;0),1,0)</f>
        <v>1</v>
      </c>
      <c r="N4162">
        <f>IF($J4162&gt;0,1,IF(COUNTIFS(Registros!$A$2:$A$6000,"CS",Registros!$B$2:$B$6000,$A4162,Registros!$K$2:$K$6000,"&lt;&gt;")&gt;0,1,0))</f>
        <v>1</v>
      </c>
      <c r="O4162" t="str">
        <f t="shared" ref="O4162:O4225" si="325">IF(AND($K4162=1,$E4162=0,$G4162=0,$I4162=0),"WINBACK",IF(AND($M4162=1,$N4162&gt;0),"CONVERGENTE",IF($M4162=1,"SOLO MÓVIL",IF($N4162&gt;0,"SOLO FIJO / INTERNET","SIN SERVICIOS"))))</f>
        <v>CONVERGENTE</v>
      </c>
      <c r="P4162" t="str">
        <f t="shared" ref="P4162:P4225" si="326">IF($O4162="WINBACK","Recuperar (winback)",IF($O4162="CONVERGENTE","Upgrade / más líneas",IF($O4162="SOLO MÓVIL","Ofrecer fijo + internet (FLBBTV)",IF($O4162="SOLO FIJO / INTERNET","Ofrecer línea móvil Nextphone","Oferta completa (móvil + fijo + internet)"))))</f>
        <v>Upgrade / más líneas</v>
      </c>
      <c r="Q4162">
        <f t="shared" ref="Q4162:Q4225" si="327">$F4162+$H4162+$L4162</f>
        <v>0</v>
      </c>
      <c r="R4162" t="str">
        <f>IFERROR(VLOOKUP($A4162,Registros!$B$2:$G$6000,6,0),IFERROR(INDEX(Winback!$C$2:$C$300,MATCH($A4162,Winback!$K$2:$K$300,0)),""))</f>
        <v>Keisy Vargas</v>
      </c>
      <c r="S4162" t="str">
        <f t="shared" ref="S4162:S4225" si="328">IF($E4162=1,"NP","")&amp;IF($G4162=1,"+MOV","")&amp;IF($I4162=1,"+CS","")&amp;IF($K4162=1,"+WB","")</f>
        <v>+CS</v>
      </c>
      <c r="T4162">
        <f t="shared" ref="T4162:T4225" si="329">$E4162+$G4162+$I4162+$K4162</f>
        <v>1</v>
      </c>
    </row>
    <row r="4163" spans="1:20" x14ac:dyDescent="0.35">
      <c r="A4163" t="s">
        <v>20406</v>
      </c>
      <c r="B4163" t="s">
        <v>20407</v>
      </c>
      <c r="C4163" t="s">
        <v>20408</v>
      </c>
      <c r="D4163" t="s">
        <v>20409</v>
      </c>
      <c r="E4163">
        <f>IF(COUNTIFS(Registros!$A$2:$A$6000,"NP",Registros!$B$2:$B$6000,$A4163)&gt;0,1,0)</f>
        <v>0</v>
      </c>
      <c r="F4163">
        <f>IF($E4163=1,SUMIFS(Registros!$F$2:$F$6000,Registros!$A$2:$A$6000,"NP",Registros!$B$2:$B$6000,$A4163),0)</f>
        <v>0</v>
      </c>
      <c r="G4163">
        <f>IF(COUNTIFS(Registros!$A$2:$A$6000,"MOV",Registros!$B$2:$B$6000,$A4163)&gt;0,1,0)</f>
        <v>0</v>
      </c>
      <c r="H4163">
        <f>IF($G4163=1,SUMIFS(Registros!$F$2:$F$6000,Registros!$A$2:$A$6000,"MOV",Registros!$B$2:$B$6000,$A4163),0)</f>
        <v>0</v>
      </c>
      <c r="I4163">
        <f>IF(COUNTIFS(Registros!$A$2:$A$6000,"CS",Registros!$B$2:$B$6000,$A4163)&gt;0,1,0)</f>
        <v>1</v>
      </c>
      <c r="J4163">
        <f>IF($I4163=1,SUMIFS(Registros!$I$2:$I$6000,Registros!$A$2:$A$6000,"CS",Registros!$B$2:$B$6000,$A4163),0)</f>
        <v>37</v>
      </c>
      <c r="K4163">
        <f>IF(COUNTIFS(Winback!$K$2:$K$300,$A4163)&gt;0,1,0)</f>
        <v>0</v>
      </c>
      <c r="L4163">
        <f>IF(AND($K4163=1,LEFT($A4163,3)="WB-"),SUMIFS(Winback!$D$2:$D$300,Winback!$K$2:$K$300,$A4163),0)</f>
        <v>0</v>
      </c>
      <c r="M4163">
        <f>IF(OR($E4163=1,$G4163=1,SUMIFS(Registros!$J$2:$J$6000,Registros!$B$2:$B$6000,$A4163)&gt;0),1,0)</f>
        <v>1</v>
      </c>
      <c r="N4163">
        <f>IF($J4163&gt;0,1,IF(COUNTIFS(Registros!$A$2:$A$6000,"CS",Registros!$B$2:$B$6000,$A4163,Registros!$K$2:$K$6000,"&lt;&gt;")&gt;0,1,0))</f>
        <v>1</v>
      </c>
      <c r="O4163" t="str">
        <f t="shared" si="325"/>
        <v>CONVERGENTE</v>
      </c>
      <c r="P4163" t="str">
        <f t="shared" si="326"/>
        <v>Upgrade / más líneas</v>
      </c>
      <c r="Q4163">
        <f t="shared" si="327"/>
        <v>0</v>
      </c>
      <c r="R4163" t="str">
        <f>IFERROR(VLOOKUP($A4163,Registros!$B$2:$G$6000,6,0),IFERROR(INDEX(Winback!$C$2:$C$300,MATCH($A4163,Winback!$K$2:$K$300,0)),""))</f>
        <v>Karla Mc Intryre</v>
      </c>
      <c r="S4163" t="str">
        <f t="shared" si="328"/>
        <v>+CS</v>
      </c>
      <c r="T4163">
        <f t="shared" si="329"/>
        <v>1</v>
      </c>
    </row>
    <row r="4164" spans="1:20" x14ac:dyDescent="0.35">
      <c r="A4164" t="s">
        <v>20411</v>
      </c>
      <c r="B4164" t="s">
        <v>20412</v>
      </c>
      <c r="C4164" t="s">
        <v>20413</v>
      </c>
      <c r="D4164" t="s">
        <v>20414</v>
      </c>
      <c r="E4164">
        <f>IF(COUNTIFS(Registros!$A$2:$A$6000,"NP",Registros!$B$2:$B$6000,$A4164)&gt;0,1,0)</f>
        <v>0</v>
      </c>
      <c r="F4164">
        <f>IF($E4164=1,SUMIFS(Registros!$F$2:$F$6000,Registros!$A$2:$A$6000,"NP",Registros!$B$2:$B$6000,$A4164),0)</f>
        <v>0</v>
      </c>
      <c r="G4164">
        <f>IF(COUNTIFS(Registros!$A$2:$A$6000,"MOV",Registros!$B$2:$B$6000,$A4164)&gt;0,1,0)</f>
        <v>0</v>
      </c>
      <c r="H4164">
        <f>IF($G4164=1,SUMIFS(Registros!$F$2:$F$6000,Registros!$A$2:$A$6000,"MOV",Registros!$B$2:$B$6000,$A4164),0)</f>
        <v>0</v>
      </c>
      <c r="I4164">
        <f>IF(COUNTIFS(Registros!$A$2:$A$6000,"CS",Registros!$B$2:$B$6000,$A4164)&gt;0,1,0)</f>
        <v>1</v>
      </c>
      <c r="J4164">
        <f>IF($I4164=1,SUMIFS(Registros!$I$2:$I$6000,Registros!$A$2:$A$6000,"CS",Registros!$B$2:$B$6000,$A4164),0)</f>
        <v>43</v>
      </c>
      <c r="K4164">
        <f>IF(COUNTIFS(Winback!$K$2:$K$300,$A4164)&gt;0,1,0)</f>
        <v>0</v>
      </c>
      <c r="L4164">
        <f>IF(AND($K4164=1,LEFT($A4164,3)="WB-"),SUMIFS(Winback!$D$2:$D$300,Winback!$K$2:$K$300,$A4164),0)</f>
        <v>0</v>
      </c>
      <c r="M4164">
        <f>IF(OR($E4164=1,$G4164=1,SUMIFS(Registros!$J$2:$J$6000,Registros!$B$2:$B$6000,$A4164)&gt;0),1,0)</f>
        <v>1</v>
      </c>
      <c r="N4164">
        <f>IF($J4164&gt;0,1,IF(COUNTIFS(Registros!$A$2:$A$6000,"CS",Registros!$B$2:$B$6000,$A4164,Registros!$K$2:$K$6000,"&lt;&gt;")&gt;0,1,0))</f>
        <v>1</v>
      </c>
      <c r="O4164" t="str">
        <f t="shared" si="325"/>
        <v>CONVERGENTE</v>
      </c>
      <c r="P4164" t="str">
        <f t="shared" si="326"/>
        <v>Upgrade / más líneas</v>
      </c>
      <c r="Q4164">
        <f t="shared" si="327"/>
        <v>0</v>
      </c>
      <c r="R4164" t="str">
        <f>IFERROR(VLOOKUP($A4164,Registros!$B$2:$G$6000,6,0),IFERROR(INDEX(Winback!$C$2:$C$300,MATCH($A4164,Winback!$K$2:$K$300,0)),""))</f>
        <v>Solanye Acuña</v>
      </c>
      <c r="S4164" t="str">
        <f t="shared" si="328"/>
        <v>+CS</v>
      </c>
      <c r="T4164">
        <f t="shared" si="329"/>
        <v>1</v>
      </c>
    </row>
    <row r="4165" spans="1:20" x14ac:dyDescent="0.35">
      <c r="A4165" t="s">
        <v>20416</v>
      </c>
      <c r="B4165" t="s">
        <v>20417</v>
      </c>
      <c r="C4165" t="s">
        <v>20418</v>
      </c>
      <c r="D4165" t="s">
        <v>20419</v>
      </c>
      <c r="E4165">
        <f>IF(COUNTIFS(Registros!$A$2:$A$6000,"NP",Registros!$B$2:$B$6000,$A4165)&gt;0,1,0)</f>
        <v>0</v>
      </c>
      <c r="F4165">
        <f>IF($E4165=1,SUMIFS(Registros!$F$2:$F$6000,Registros!$A$2:$A$6000,"NP",Registros!$B$2:$B$6000,$A4165),0)</f>
        <v>0</v>
      </c>
      <c r="G4165">
        <f>IF(COUNTIFS(Registros!$A$2:$A$6000,"MOV",Registros!$B$2:$B$6000,$A4165)&gt;0,1,0)</f>
        <v>0</v>
      </c>
      <c r="H4165">
        <f>IF($G4165=1,SUMIFS(Registros!$F$2:$F$6000,Registros!$A$2:$A$6000,"MOV",Registros!$B$2:$B$6000,$A4165),0)</f>
        <v>0</v>
      </c>
      <c r="I4165">
        <f>IF(COUNTIFS(Registros!$A$2:$A$6000,"CS",Registros!$B$2:$B$6000,$A4165)&gt;0,1,0)</f>
        <v>1</v>
      </c>
      <c r="J4165">
        <f>IF($I4165=1,SUMIFS(Registros!$I$2:$I$6000,Registros!$A$2:$A$6000,"CS",Registros!$B$2:$B$6000,$A4165),0)</f>
        <v>55</v>
      </c>
      <c r="K4165">
        <f>IF(COUNTIFS(Winback!$K$2:$K$300,$A4165)&gt;0,1,0)</f>
        <v>0</v>
      </c>
      <c r="L4165">
        <f>IF(AND($K4165=1,LEFT($A4165,3)="WB-"),SUMIFS(Winback!$D$2:$D$300,Winback!$K$2:$K$300,$A4165),0)</f>
        <v>0</v>
      </c>
      <c r="M4165">
        <f>IF(OR($E4165=1,$G4165=1,SUMIFS(Registros!$J$2:$J$6000,Registros!$B$2:$B$6000,$A4165)&gt;0),1,0)</f>
        <v>1</v>
      </c>
      <c r="N4165">
        <f>IF($J4165&gt;0,1,IF(COUNTIFS(Registros!$A$2:$A$6000,"CS",Registros!$B$2:$B$6000,$A4165,Registros!$K$2:$K$6000,"&lt;&gt;")&gt;0,1,0))</f>
        <v>1</v>
      </c>
      <c r="O4165" t="str">
        <f t="shared" si="325"/>
        <v>CONVERGENTE</v>
      </c>
      <c r="P4165" t="str">
        <f t="shared" si="326"/>
        <v>Upgrade / más líneas</v>
      </c>
      <c r="Q4165">
        <f t="shared" si="327"/>
        <v>0</v>
      </c>
      <c r="R4165" t="str">
        <f>IFERROR(VLOOKUP($A4165,Registros!$B$2:$G$6000,6,0),IFERROR(INDEX(Winback!$C$2:$C$300,MATCH($A4165,Winback!$K$2:$K$300,0)),""))</f>
        <v>Michelle Zambrano</v>
      </c>
      <c r="S4165" t="str">
        <f t="shared" si="328"/>
        <v>+CS</v>
      </c>
      <c r="T4165">
        <f t="shared" si="329"/>
        <v>1</v>
      </c>
    </row>
    <row r="4166" spans="1:20" x14ac:dyDescent="0.35">
      <c r="A4166" t="s">
        <v>20421</v>
      </c>
      <c r="B4166" t="s">
        <v>20422</v>
      </c>
      <c r="C4166" t="s">
        <v>20423</v>
      </c>
      <c r="D4166" t="s">
        <v>20424</v>
      </c>
      <c r="E4166">
        <f>IF(COUNTIFS(Registros!$A$2:$A$6000,"NP",Registros!$B$2:$B$6000,$A4166)&gt;0,1,0)</f>
        <v>0</v>
      </c>
      <c r="F4166">
        <f>IF($E4166=1,SUMIFS(Registros!$F$2:$F$6000,Registros!$A$2:$A$6000,"NP",Registros!$B$2:$B$6000,$A4166),0)</f>
        <v>0</v>
      </c>
      <c r="G4166">
        <f>IF(COUNTIFS(Registros!$A$2:$A$6000,"MOV",Registros!$B$2:$B$6000,$A4166)&gt;0,1,0)</f>
        <v>0</v>
      </c>
      <c r="H4166">
        <f>IF($G4166=1,SUMIFS(Registros!$F$2:$F$6000,Registros!$A$2:$A$6000,"MOV",Registros!$B$2:$B$6000,$A4166),0)</f>
        <v>0</v>
      </c>
      <c r="I4166">
        <f>IF(COUNTIFS(Registros!$A$2:$A$6000,"CS",Registros!$B$2:$B$6000,$A4166)&gt;0,1,0)</f>
        <v>1</v>
      </c>
      <c r="J4166">
        <f>IF($I4166=1,SUMIFS(Registros!$I$2:$I$6000,Registros!$A$2:$A$6000,"CS",Registros!$B$2:$B$6000,$A4166),0)</f>
        <v>8</v>
      </c>
      <c r="K4166">
        <f>IF(COUNTIFS(Winback!$K$2:$K$300,$A4166)&gt;0,1,0)</f>
        <v>0</v>
      </c>
      <c r="L4166">
        <f>IF(AND($K4166=1,LEFT($A4166,3)="WB-"),SUMIFS(Winback!$D$2:$D$300,Winback!$K$2:$K$300,$A4166),0)</f>
        <v>0</v>
      </c>
      <c r="M4166">
        <f>IF(OR($E4166=1,$G4166=1,SUMIFS(Registros!$J$2:$J$6000,Registros!$B$2:$B$6000,$A4166)&gt;0),1,0)</f>
        <v>1</v>
      </c>
      <c r="N4166">
        <f>IF($J4166&gt;0,1,IF(COUNTIFS(Registros!$A$2:$A$6000,"CS",Registros!$B$2:$B$6000,$A4166,Registros!$K$2:$K$6000,"&lt;&gt;")&gt;0,1,0))</f>
        <v>1</v>
      </c>
      <c r="O4166" t="str">
        <f t="shared" si="325"/>
        <v>CONVERGENTE</v>
      </c>
      <c r="P4166" t="str">
        <f t="shared" si="326"/>
        <v>Upgrade / más líneas</v>
      </c>
      <c r="Q4166">
        <f t="shared" si="327"/>
        <v>0</v>
      </c>
      <c r="R4166" t="str">
        <f>IFERROR(VLOOKUP($A4166,Registros!$B$2:$G$6000,6,0),IFERROR(INDEX(Winback!$C$2:$C$300,MATCH($A4166,Winback!$K$2:$K$300,0)),""))</f>
        <v>Lizeth Milena Gonzalez</v>
      </c>
      <c r="S4166" t="str">
        <f t="shared" si="328"/>
        <v>+CS</v>
      </c>
      <c r="T4166">
        <f t="shared" si="329"/>
        <v>1</v>
      </c>
    </row>
    <row r="4167" spans="1:20" x14ac:dyDescent="0.35">
      <c r="A4167" t="s">
        <v>20426</v>
      </c>
      <c r="B4167" t="s">
        <v>20427</v>
      </c>
      <c r="C4167" t="s">
        <v>20423</v>
      </c>
      <c r="D4167" t="s">
        <v>20424</v>
      </c>
      <c r="E4167">
        <f>IF(COUNTIFS(Registros!$A$2:$A$6000,"NP",Registros!$B$2:$B$6000,$A4167)&gt;0,1,0)</f>
        <v>0</v>
      </c>
      <c r="F4167">
        <f>IF($E4167=1,SUMIFS(Registros!$F$2:$F$6000,Registros!$A$2:$A$6000,"NP",Registros!$B$2:$B$6000,$A4167),0)</f>
        <v>0</v>
      </c>
      <c r="G4167">
        <f>IF(COUNTIFS(Registros!$A$2:$A$6000,"MOV",Registros!$B$2:$B$6000,$A4167)&gt;0,1,0)</f>
        <v>0</v>
      </c>
      <c r="H4167">
        <f>IF($G4167=1,SUMIFS(Registros!$F$2:$F$6000,Registros!$A$2:$A$6000,"MOV",Registros!$B$2:$B$6000,$A4167),0)</f>
        <v>0</v>
      </c>
      <c r="I4167">
        <f>IF(COUNTIFS(Registros!$A$2:$A$6000,"CS",Registros!$B$2:$B$6000,$A4167)&gt;0,1,0)</f>
        <v>1</v>
      </c>
      <c r="J4167">
        <f>IF($I4167=1,SUMIFS(Registros!$I$2:$I$6000,Registros!$A$2:$A$6000,"CS",Registros!$B$2:$B$6000,$A4167),0)</f>
        <v>27</v>
      </c>
      <c r="K4167">
        <f>IF(COUNTIFS(Winback!$K$2:$K$300,$A4167)&gt;0,1,0)</f>
        <v>0</v>
      </c>
      <c r="L4167">
        <f>IF(AND($K4167=1,LEFT($A4167,3)="WB-"),SUMIFS(Winback!$D$2:$D$300,Winback!$K$2:$K$300,$A4167),0)</f>
        <v>0</v>
      </c>
      <c r="M4167">
        <f>IF(OR($E4167=1,$G4167=1,SUMIFS(Registros!$J$2:$J$6000,Registros!$B$2:$B$6000,$A4167)&gt;0),1,0)</f>
        <v>1</v>
      </c>
      <c r="N4167">
        <f>IF($J4167&gt;0,1,IF(COUNTIFS(Registros!$A$2:$A$6000,"CS",Registros!$B$2:$B$6000,$A4167,Registros!$K$2:$K$6000,"&lt;&gt;")&gt;0,1,0))</f>
        <v>1</v>
      </c>
      <c r="O4167" t="str">
        <f t="shared" si="325"/>
        <v>CONVERGENTE</v>
      </c>
      <c r="P4167" t="str">
        <f t="shared" si="326"/>
        <v>Upgrade / más líneas</v>
      </c>
      <c r="Q4167">
        <f t="shared" si="327"/>
        <v>0</v>
      </c>
      <c r="R4167" t="str">
        <f>IFERROR(VLOOKUP($A4167,Registros!$B$2:$G$6000,6,0),IFERROR(INDEX(Winback!$C$2:$C$300,MATCH($A4167,Winback!$K$2:$K$300,0)),""))</f>
        <v>Maria Fernanda Rivas</v>
      </c>
      <c r="S4167" t="str">
        <f t="shared" si="328"/>
        <v>+CS</v>
      </c>
      <c r="T4167">
        <f t="shared" si="329"/>
        <v>1</v>
      </c>
    </row>
    <row r="4168" spans="1:20" x14ac:dyDescent="0.35">
      <c r="A4168" t="s">
        <v>20429</v>
      </c>
      <c r="B4168" t="s">
        <v>20430</v>
      </c>
      <c r="C4168" t="s">
        <v>20431</v>
      </c>
      <c r="D4168" t="s">
        <v>20432</v>
      </c>
      <c r="E4168">
        <f>IF(COUNTIFS(Registros!$A$2:$A$6000,"NP",Registros!$B$2:$B$6000,$A4168)&gt;0,1,0)</f>
        <v>0</v>
      </c>
      <c r="F4168">
        <f>IF($E4168=1,SUMIFS(Registros!$F$2:$F$6000,Registros!$A$2:$A$6000,"NP",Registros!$B$2:$B$6000,$A4168),0)</f>
        <v>0</v>
      </c>
      <c r="G4168">
        <f>IF(COUNTIFS(Registros!$A$2:$A$6000,"MOV",Registros!$B$2:$B$6000,$A4168)&gt;0,1,0)</f>
        <v>0</v>
      </c>
      <c r="H4168">
        <f>IF($G4168=1,SUMIFS(Registros!$F$2:$F$6000,Registros!$A$2:$A$6000,"MOV",Registros!$B$2:$B$6000,$A4168),0)</f>
        <v>0</v>
      </c>
      <c r="I4168">
        <f>IF(COUNTIFS(Registros!$A$2:$A$6000,"CS",Registros!$B$2:$B$6000,$A4168)&gt;0,1,0)</f>
        <v>1</v>
      </c>
      <c r="J4168">
        <f>IF($I4168=1,SUMIFS(Registros!$I$2:$I$6000,Registros!$A$2:$A$6000,"CS",Registros!$B$2:$B$6000,$A4168),0)</f>
        <v>35</v>
      </c>
      <c r="K4168">
        <f>IF(COUNTIFS(Winback!$K$2:$K$300,$A4168)&gt;0,1,0)</f>
        <v>0</v>
      </c>
      <c r="L4168">
        <f>IF(AND($K4168=1,LEFT($A4168,3)="WB-"),SUMIFS(Winback!$D$2:$D$300,Winback!$K$2:$K$300,$A4168),0)</f>
        <v>0</v>
      </c>
      <c r="M4168">
        <f>IF(OR($E4168=1,$G4168=1,SUMIFS(Registros!$J$2:$J$6000,Registros!$B$2:$B$6000,$A4168)&gt;0),1,0)</f>
        <v>1</v>
      </c>
      <c r="N4168">
        <f>IF($J4168&gt;0,1,IF(COUNTIFS(Registros!$A$2:$A$6000,"CS",Registros!$B$2:$B$6000,$A4168,Registros!$K$2:$K$6000,"&lt;&gt;")&gt;0,1,0))</f>
        <v>1</v>
      </c>
      <c r="O4168" t="str">
        <f t="shared" si="325"/>
        <v>CONVERGENTE</v>
      </c>
      <c r="P4168" t="str">
        <f t="shared" si="326"/>
        <v>Upgrade / más líneas</v>
      </c>
      <c r="Q4168">
        <f t="shared" si="327"/>
        <v>0</v>
      </c>
      <c r="R4168" t="str">
        <f>IFERROR(VLOOKUP($A4168,Registros!$B$2:$G$6000,6,0),IFERROR(INDEX(Winback!$C$2:$C$300,MATCH($A4168,Winback!$K$2:$K$300,0)),""))</f>
        <v>Yarelis Tulloch</v>
      </c>
      <c r="S4168" t="str">
        <f t="shared" si="328"/>
        <v>+CS</v>
      </c>
      <c r="T4168">
        <f t="shared" si="329"/>
        <v>1</v>
      </c>
    </row>
    <row r="4169" spans="1:20" x14ac:dyDescent="0.35">
      <c r="A4169" t="s">
        <v>20434</v>
      </c>
      <c r="B4169" t="s">
        <v>20435</v>
      </c>
      <c r="C4169" t="s">
        <v>20436</v>
      </c>
      <c r="D4169" t="s">
        <v>20437</v>
      </c>
      <c r="E4169">
        <f>IF(COUNTIFS(Registros!$A$2:$A$6000,"NP",Registros!$B$2:$B$6000,$A4169)&gt;0,1,0)</f>
        <v>0</v>
      </c>
      <c r="F4169">
        <f>IF($E4169=1,SUMIFS(Registros!$F$2:$F$6000,Registros!$A$2:$A$6000,"NP",Registros!$B$2:$B$6000,$A4169),0)</f>
        <v>0</v>
      </c>
      <c r="G4169">
        <f>IF(COUNTIFS(Registros!$A$2:$A$6000,"MOV",Registros!$B$2:$B$6000,$A4169)&gt;0,1,0)</f>
        <v>0</v>
      </c>
      <c r="H4169">
        <f>IF($G4169=1,SUMIFS(Registros!$F$2:$F$6000,Registros!$A$2:$A$6000,"MOV",Registros!$B$2:$B$6000,$A4169),0)</f>
        <v>0</v>
      </c>
      <c r="I4169">
        <f>IF(COUNTIFS(Registros!$A$2:$A$6000,"CS",Registros!$B$2:$B$6000,$A4169)&gt;0,1,0)</f>
        <v>1</v>
      </c>
      <c r="J4169">
        <f>IF($I4169=1,SUMIFS(Registros!$I$2:$I$6000,Registros!$A$2:$A$6000,"CS",Registros!$B$2:$B$6000,$A4169),0)</f>
        <v>50</v>
      </c>
      <c r="K4169">
        <f>IF(COUNTIFS(Winback!$K$2:$K$300,$A4169)&gt;0,1,0)</f>
        <v>0</v>
      </c>
      <c r="L4169">
        <f>IF(AND($K4169=1,LEFT($A4169,3)="WB-"),SUMIFS(Winback!$D$2:$D$300,Winback!$K$2:$K$300,$A4169),0)</f>
        <v>0</v>
      </c>
      <c r="M4169">
        <f>IF(OR($E4169=1,$G4169=1,SUMIFS(Registros!$J$2:$J$6000,Registros!$B$2:$B$6000,$A4169)&gt;0),1,0)</f>
        <v>1</v>
      </c>
      <c r="N4169">
        <f>IF($J4169&gt;0,1,IF(COUNTIFS(Registros!$A$2:$A$6000,"CS",Registros!$B$2:$B$6000,$A4169,Registros!$K$2:$K$6000,"&lt;&gt;")&gt;0,1,0))</f>
        <v>1</v>
      </c>
      <c r="O4169" t="str">
        <f t="shared" si="325"/>
        <v>CONVERGENTE</v>
      </c>
      <c r="P4169" t="str">
        <f t="shared" si="326"/>
        <v>Upgrade / más líneas</v>
      </c>
      <c r="Q4169">
        <f t="shared" si="327"/>
        <v>0</v>
      </c>
      <c r="R4169" t="str">
        <f>IFERROR(VLOOKUP($A4169,Registros!$B$2:$G$6000,6,0),IFERROR(INDEX(Winback!$C$2:$C$300,MATCH($A4169,Winback!$K$2:$K$300,0)),""))</f>
        <v>Abril Aparicio</v>
      </c>
      <c r="S4169" t="str">
        <f t="shared" si="328"/>
        <v>+CS</v>
      </c>
      <c r="T4169">
        <f t="shared" si="329"/>
        <v>1</v>
      </c>
    </row>
    <row r="4170" spans="1:20" x14ac:dyDescent="0.35">
      <c r="A4170" t="s">
        <v>20439</v>
      </c>
      <c r="B4170" t="s">
        <v>20440</v>
      </c>
      <c r="C4170" t="s">
        <v>20441</v>
      </c>
      <c r="D4170" t="s">
        <v>20442</v>
      </c>
      <c r="E4170">
        <f>IF(COUNTIFS(Registros!$A$2:$A$6000,"NP",Registros!$B$2:$B$6000,$A4170)&gt;0,1,0)</f>
        <v>0</v>
      </c>
      <c r="F4170">
        <f>IF($E4170=1,SUMIFS(Registros!$F$2:$F$6000,Registros!$A$2:$A$6000,"NP",Registros!$B$2:$B$6000,$A4170),0)</f>
        <v>0</v>
      </c>
      <c r="G4170">
        <f>IF(COUNTIFS(Registros!$A$2:$A$6000,"MOV",Registros!$B$2:$B$6000,$A4170)&gt;0,1,0)</f>
        <v>0</v>
      </c>
      <c r="H4170">
        <f>IF($G4170=1,SUMIFS(Registros!$F$2:$F$6000,Registros!$A$2:$A$6000,"MOV",Registros!$B$2:$B$6000,$A4170),0)</f>
        <v>0</v>
      </c>
      <c r="I4170">
        <f>IF(COUNTIFS(Registros!$A$2:$A$6000,"CS",Registros!$B$2:$B$6000,$A4170)&gt;0,1,0)</f>
        <v>1</v>
      </c>
      <c r="J4170">
        <f>IF($I4170=1,SUMIFS(Registros!$I$2:$I$6000,Registros!$A$2:$A$6000,"CS",Registros!$B$2:$B$6000,$A4170),0)</f>
        <v>35</v>
      </c>
      <c r="K4170">
        <f>IF(COUNTIFS(Winback!$K$2:$K$300,$A4170)&gt;0,1,0)</f>
        <v>0</v>
      </c>
      <c r="L4170">
        <f>IF(AND($K4170=1,LEFT($A4170,3)="WB-"),SUMIFS(Winback!$D$2:$D$300,Winback!$K$2:$K$300,$A4170),0)</f>
        <v>0</v>
      </c>
      <c r="M4170">
        <f>IF(OR($E4170=1,$G4170=1,SUMIFS(Registros!$J$2:$J$6000,Registros!$B$2:$B$6000,$A4170)&gt;0),1,0)</f>
        <v>1</v>
      </c>
      <c r="N4170">
        <f>IF($J4170&gt;0,1,IF(COUNTIFS(Registros!$A$2:$A$6000,"CS",Registros!$B$2:$B$6000,$A4170,Registros!$K$2:$K$6000,"&lt;&gt;")&gt;0,1,0))</f>
        <v>1</v>
      </c>
      <c r="O4170" t="str">
        <f t="shared" si="325"/>
        <v>CONVERGENTE</v>
      </c>
      <c r="P4170" t="str">
        <f t="shared" si="326"/>
        <v>Upgrade / más líneas</v>
      </c>
      <c r="Q4170">
        <f t="shared" si="327"/>
        <v>0</v>
      </c>
      <c r="R4170" t="str">
        <f>IFERROR(VLOOKUP($A4170,Registros!$B$2:$G$6000,6,0),IFERROR(INDEX(Winback!$C$2:$C$300,MATCH($A4170,Winback!$K$2:$K$300,0)),""))</f>
        <v>Yariela Galarce</v>
      </c>
      <c r="S4170" t="str">
        <f t="shared" si="328"/>
        <v>+CS</v>
      </c>
      <c r="T4170">
        <f t="shared" si="329"/>
        <v>1</v>
      </c>
    </row>
    <row r="4171" spans="1:20" x14ac:dyDescent="0.35">
      <c r="A4171" t="s">
        <v>20444</v>
      </c>
      <c r="B4171" t="s">
        <v>20445</v>
      </c>
      <c r="C4171" t="s">
        <v>20446</v>
      </c>
      <c r="D4171" t="s">
        <v>20447</v>
      </c>
      <c r="E4171">
        <f>IF(COUNTIFS(Registros!$A$2:$A$6000,"NP",Registros!$B$2:$B$6000,$A4171)&gt;0,1,0)</f>
        <v>0</v>
      </c>
      <c r="F4171">
        <f>IF($E4171=1,SUMIFS(Registros!$F$2:$F$6000,Registros!$A$2:$A$6000,"NP",Registros!$B$2:$B$6000,$A4171),0)</f>
        <v>0</v>
      </c>
      <c r="G4171">
        <f>IF(COUNTIFS(Registros!$A$2:$A$6000,"MOV",Registros!$B$2:$B$6000,$A4171)&gt;0,1,0)</f>
        <v>0</v>
      </c>
      <c r="H4171">
        <f>IF($G4171=1,SUMIFS(Registros!$F$2:$F$6000,Registros!$A$2:$A$6000,"MOV",Registros!$B$2:$B$6000,$A4171),0)</f>
        <v>0</v>
      </c>
      <c r="I4171">
        <f>IF(COUNTIFS(Registros!$A$2:$A$6000,"CS",Registros!$B$2:$B$6000,$A4171)&gt;0,1,0)</f>
        <v>1</v>
      </c>
      <c r="J4171">
        <f>IF($I4171=1,SUMIFS(Registros!$I$2:$I$6000,Registros!$A$2:$A$6000,"CS",Registros!$B$2:$B$6000,$A4171),0)</f>
        <v>24</v>
      </c>
      <c r="K4171">
        <f>IF(COUNTIFS(Winback!$K$2:$K$300,$A4171)&gt;0,1,0)</f>
        <v>0</v>
      </c>
      <c r="L4171">
        <f>IF(AND($K4171=1,LEFT($A4171,3)="WB-"),SUMIFS(Winback!$D$2:$D$300,Winback!$K$2:$K$300,$A4171),0)</f>
        <v>0</v>
      </c>
      <c r="M4171">
        <f>IF(OR($E4171=1,$G4171=1,SUMIFS(Registros!$J$2:$J$6000,Registros!$B$2:$B$6000,$A4171)&gt;0),1,0)</f>
        <v>1</v>
      </c>
      <c r="N4171">
        <f>IF($J4171&gt;0,1,IF(COUNTIFS(Registros!$A$2:$A$6000,"CS",Registros!$B$2:$B$6000,$A4171,Registros!$K$2:$K$6000,"&lt;&gt;")&gt;0,1,0))</f>
        <v>1</v>
      </c>
      <c r="O4171" t="str">
        <f t="shared" si="325"/>
        <v>CONVERGENTE</v>
      </c>
      <c r="P4171" t="str">
        <f t="shared" si="326"/>
        <v>Upgrade / más líneas</v>
      </c>
      <c r="Q4171">
        <f t="shared" si="327"/>
        <v>0</v>
      </c>
      <c r="R4171" t="str">
        <f>IFERROR(VLOOKUP($A4171,Registros!$B$2:$G$6000,6,0),IFERROR(INDEX(Winback!$C$2:$C$300,MATCH($A4171,Winback!$K$2:$K$300,0)),""))</f>
        <v>Nailyn Martinez Johnson</v>
      </c>
      <c r="S4171" t="str">
        <f t="shared" si="328"/>
        <v>+CS</v>
      </c>
      <c r="T4171">
        <f t="shared" si="329"/>
        <v>1</v>
      </c>
    </row>
    <row r="4172" spans="1:20" x14ac:dyDescent="0.35">
      <c r="A4172" t="s">
        <v>20449</v>
      </c>
      <c r="B4172" t="s">
        <v>20450</v>
      </c>
      <c r="C4172" t="s">
        <v>20451</v>
      </c>
      <c r="D4172" t="s">
        <v>20452</v>
      </c>
      <c r="E4172">
        <f>IF(COUNTIFS(Registros!$A$2:$A$6000,"NP",Registros!$B$2:$B$6000,$A4172)&gt;0,1,0)</f>
        <v>0</v>
      </c>
      <c r="F4172">
        <f>IF($E4172=1,SUMIFS(Registros!$F$2:$F$6000,Registros!$A$2:$A$6000,"NP",Registros!$B$2:$B$6000,$A4172),0)</f>
        <v>0</v>
      </c>
      <c r="G4172">
        <f>IF(COUNTIFS(Registros!$A$2:$A$6000,"MOV",Registros!$B$2:$B$6000,$A4172)&gt;0,1,0)</f>
        <v>0</v>
      </c>
      <c r="H4172">
        <f>IF($G4172=1,SUMIFS(Registros!$F$2:$F$6000,Registros!$A$2:$A$6000,"MOV",Registros!$B$2:$B$6000,$A4172),0)</f>
        <v>0</v>
      </c>
      <c r="I4172">
        <f>IF(COUNTIFS(Registros!$A$2:$A$6000,"CS",Registros!$B$2:$B$6000,$A4172)&gt;0,1,0)</f>
        <v>1</v>
      </c>
      <c r="J4172">
        <f>IF($I4172=1,SUMIFS(Registros!$I$2:$I$6000,Registros!$A$2:$A$6000,"CS",Registros!$B$2:$B$6000,$A4172),0)</f>
        <v>139</v>
      </c>
      <c r="K4172">
        <f>IF(COUNTIFS(Winback!$K$2:$K$300,$A4172)&gt;0,1,0)</f>
        <v>0</v>
      </c>
      <c r="L4172">
        <f>IF(AND($K4172=1,LEFT($A4172,3)="WB-"),SUMIFS(Winback!$D$2:$D$300,Winback!$K$2:$K$300,$A4172),0)</f>
        <v>0</v>
      </c>
      <c r="M4172">
        <f>IF(OR($E4172=1,$G4172=1,SUMIFS(Registros!$J$2:$J$6000,Registros!$B$2:$B$6000,$A4172)&gt;0),1,0)</f>
        <v>1</v>
      </c>
      <c r="N4172">
        <f>IF($J4172&gt;0,1,IF(COUNTIFS(Registros!$A$2:$A$6000,"CS",Registros!$B$2:$B$6000,$A4172,Registros!$K$2:$K$6000,"&lt;&gt;")&gt;0,1,0))</f>
        <v>1</v>
      </c>
      <c r="O4172" t="str">
        <f t="shared" si="325"/>
        <v>CONVERGENTE</v>
      </c>
      <c r="P4172" t="str">
        <f t="shared" si="326"/>
        <v>Upgrade / más líneas</v>
      </c>
      <c r="Q4172">
        <f t="shared" si="327"/>
        <v>0</v>
      </c>
      <c r="R4172" t="str">
        <f>IFERROR(VLOOKUP($A4172,Registros!$B$2:$G$6000,6,0),IFERROR(INDEX(Winback!$C$2:$C$300,MATCH($A4172,Winback!$K$2:$K$300,0)),""))</f>
        <v>iongy Gordon Ward</v>
      </c>
      <c r="S4172" t="str">
        <f t="shared" si="328"/>
        <v>+CS</v>
      </c>
      <c r="T4172">
        <f t="shared" si="329"/>
        <v>1</v>
      </c>
    </row>
    <row r="4173" spans="1:20" x14ac:dyDescent="0.35">
      <c r="A4173" t="s">
        <v>20454</v>
      </c>
      <c r="B4173" t="s">
        <v>20455</v>
      </c>
      <c r="C4173" t="s">
        <v>20456</v>
      </c>
      <c r="D4173" t="s">
        <v>20457</v>
      </c>
      <c r="E4173">
        <f>IF(COUNTIFS(Registros!$A$2:$A$6000,"NP",Registros!$B$2:$B$6000,$A4173)&gt;0,1,0)</f>
        <v>0</v>
      </c>
      <c r="F4173">
        <f>IF($E4173=1,SUMIFS(Registros!$F$2:$F$6000,Registros!$A$2:$A$6000,"NP",Registros!$B$2:$B$6000,$A4173),0)</f>
        <v>0</v>
      </c>
      <c r="G4173">
        <f>IF(COUNTIFS(Registros!$A$2:$A$6000,"MOV",Registros!$B$2:$B$6000,$A4173)&gt;0,1,0)</f>
        <v>0</v>
      </c>
      <c r="H4173">
        <f>IF($G4173=1,SUMIFS(Registros!$F$2:$F$6000,Registros!$A$2:$A$6000,"MOV",Registros!$B$2:$B$6000,$A4173),0)</f>
        <v>0</v>
      </c>
      <c r="I4173">
        <f>IF(COUNTIFS(Registros!$A$2:$A$6000,"CS",Registros!$B$2:$B$6000,$A4173)&gt;0,1,0)</f>
        <v>1</v>
      </c>
      <c r="J4173">
        <f>IF($I4173=1,SUMIFS(Registros!$I$2:$I$6000,Registros!$A$2:$A$6000,"CS",Registros!$B$2:$B$6000,$A4173),0)</f>
        <v>39</v>
      </c>
      <c r="K4173">
        <f>IF(COUNTIFS(Winback!$K$2:$K$300,$A4173)&gt;0,1,0)</f>
        <v>0</v>
      </c>
      <c r="L4173">
        <f>IF(AND($K4173=1,LEFT($A4173,3)="WB-"),SUMIFS(Winback!$D$2:$D$300,Winback!$K$2:$K$300,$A4173),0)</f>
        <v>0</v>
      </c>
      <c r="M4173">
        <f>IF(OR($E4173=1,$G4173=1,SUMIFS(Registros!$J$2:$J$6000,Registros!$B$2:$B$6000,$A4173)&gt;0),1,0)</f>
        <v>1</v>
      </c>
      <c r="N4173">
        <f>IF($J4173&gt;0,1,IF(COUNTIFS(Registros!$A$2:$A$6000,"CS",Registros!$B$2:$B$6000,$A4173,Registros!$K$2:$K$6000,"&lt;&gt;")&gt;0,1,0))</f>
        <v>1</v>
      </c>
      <c r="O4173" t="str">
        <f t="shared" si="325"/>
        <v>CONVERGENTE</v>
      </c>
      <c r="P4173" t="str">
        <f t="shared" si="326"/>
        <v>Upgrade / más líneas</v>
      </c>
      <c r="Q4173">
        <f t="shared" si="327"/>
        <v>0</v>
      </c>
      <c r="R4173" t="str">
        <f>IFERROR(VLOOKUP($A4173,Registros!$B$2:$G$6000,6,0),IFERROR(INDEX(Winback!$C$2:$C$300,MATCH($A4173,Winback!$K$2:$K$300,0)),""))</f>
        <v>Keisy Vargas</v>
      </c>
      <c r="S4173" t="str">
        <f t="shared" si="328"/>
        <v>+CS</v>
      </c>
      <c r="T4173">
        <f t="shared" si="329"/>
        <v>1</v>
      </c>
    </row>
    <row r="4174" spans="1:20" x14ac:dyDescent="0.35">
      <c r="A4174" t="s">
        <v>20459</v>
      </c>
      <c r="B4174" t="s">
        <v>20460</v>
      </c>
      <c r="C4174" t="s">
        <v>20461</v>
      </c>
      <c r="D4174" t="s">
        <v>20462</v>
      </c>
      <c r="E4174">
        <f>IF(COUNTIFS(Registros!$A$2:$A$6000,"NP",Registros!$B$2:$B$6000,$A4174)&gt;0,1,0)</f>
        <v>0</v>
      </c>
      <c r="F4174">
        <f>IF($E4174=1,SUMIFS(Registros!$F$2:$F$6000,Registros!$A$2:$A$6000,"NP",Registros!$B$2:$B$6000,$A4174),0)</f>
        <v>0</v>
      </c>
      <c r="G4174">
        <f>IF(COUNTIFS(Registros!$A$2:$A$6000,"MOV",Registros!$B$2:$B$6000,$A4174)&gt;0,1,0)</f>
        <v>0</v>
      </c>
      <c r="H4174">
        <f>IF($G4174=1,SUMIFS(Registros!$F$2:$F$6000,Registros!$A$2:$A$6000,"MOV",Registros!$B$2:$B$6000,$A4174),0)</f>
        <v>0</v>
      </c>
      <c r="I4174">
        <f>IF(COUNTIFS(Registros!$A$2:$A$6000,"CS",Registros!$B$2:$B$6000,$A4174)&gt;0,1,0)</f>
        <v>1</v>
      </c>
      <c r="J4174">
        <f>IF($I4174=1,SUMIFS(Registros!$I$2:$I$6000,Registros!$A$2:$A$6000,"CS",Registros!$B$2:$B$6000,$A4174),0)</f>
        <v>44</v>
      </c>
      <c r="K4174">
        <f>IF(COUNTIFS(Winback!$K$2:$K$300,$A4174)&gt;0,1,0)</f>
        <v>0</v>
      </c>
      <c r="L4174">
        <f>IF(AND($K4174=1,LEFT($A4174,3)="WB-"),SUMIFS(Winback!$D$2:$D$300,Winback!$K$2:$K$300,$A4174),0)</f>
        <v>0</v>
      </c>
      <c r="M4174">
        <f>IF(OR($E4174=1,$G4174=1,SUMIFS(Registros!$J$2:$J$6000,Registros!$B$2:$B$6000,$A4174)&gt;0),1,0)</f>
        <v>1</v>
      </c>
      <c r="N4174">
        <f>IF($J4174&gt;0,1,IF(COUNTIFS(Registros!$A$2:$A$6000,"CS",Registros!$B$2:$B$6000,$A4174,Registros!$K$2:$K$6000,"&lt;&gt;")&gt;0,1,0))</f>
        <v>1</v>
      </c>
      <c r="O4174" t="str">
        <f t="shared" si="325"/>
        <v>CONVERGENTE</v>
      </c>
      <c r="P4174" t="str">
        <f t="shared" si="326"/>
        <v>Upgrade / más líneas</v>
      </c>
      <c r="Q4174">
        <f t="shared" si="327"/>
        <v>0</v>
      </c>
      <c r="R4174" t="str">
        <f>IFERROR(VLOOKUP($A4174,Registros!$B$2:$G$6000,6,0),IFERROR(INDEX(Winback!$C$2:$C$300,MATCH($A4174,Winback!$K$2:$K$300,0)),""))</f>
        <v>Karla Mc Intryre</v>
      </c>
      <c r="S4174" t="str">
        <f t="shared" si="328"/>
        <v>+CS</v>
      </c>
      <c r="T4174">
        <f t="shared" si="329"/>
        <v>1</v>
      </c>
    </row>
    <row r="4175" spans="1:20" x14ac:dyDescent="0.35">
      <c r="A4175" t="s">
        <v>20464</v>
      </c>
      <c r="B4175" t="s">
        <v>20465</v>
      </c>
      <c r="C4175" t="s">
        <v>20466</v>
      </c>
      <c r="D4175" t="s">
        <v>20467</v>
      </c>
      <c r="E4175">
        <f>IF(COUNTIFS(Registros!$A$2:$A$6000,"NP",Registros!$B$2:$B$6000,$A4175)&gt;0,1,0)</f>
        <v>0</v>
      </c>
      <c r="F4175">
        <f>IF($E4175=1,SUMIFS(Registros!$F$2:$F$6000,Registros!$A$2:$A$6000,"NP",Registros!$B$2:$B$6000,$A4175),0)</f>
        <v>0</v>
      </c>
      <c r="G4175">
        <f>IF(COUNTIFS(Registros!$A$2:$A$6000,"MOV",Registros!$B$2:$B$6000,$A4175)&gt;0,1,0)</f>
        <v>0</v>
      </c>
      <c r="H4175">
        <f>IF($G4175=1,SUMIFS(Registros!$F$2:$F$6000,Registros!$A$2:$A$6000,"MOV",Registros!$B$2:$B$6000,$A4175),0)</f>
        <v>0</v>
      </c>
      <c r="I4175">
        <f>IF(COUNTIFS(Registros!$A$2:$A$6000,"CS",Registros!$B$2:$B$6000,$A4175)&gt;0,1,0)</f>
        <v>1</v>
      </c>
      <c r="J4175">
        <f>IF($I4175=1,SUMIFS(Registros!$I$2:$I$6000,Registros!$A$2:$A$6000,"CS",Registros!$B$2:$B$6000,$A4175),0)</f>
        <v>25</v>
      </c>
      <c r="K4175">
        <f>IF(COUNTIFS(Winback!$K$2:$K$300,$A4175)&gt;0,1,0)</f>
        <v>0</v>
      </c>
      <c r="L4175">
        <f>IF(AND($K4175=1,LEFT($A4175,3)="WB-"),SUMIFS(Winback!$D$2:$D$300,Winback!$K$2:$K$300,$A4175),0)</f>
        <v>0</v>
      </c>
      <c r="M4175">
        <f>IF(OR($E4175=1,$G4175=1,SUMIFS(Registros!$J$2:$J$6000,Registros!$B$2:$B$6000,$A4175)&gt;0),1,0)</f>
        <v>1</v>
      </c>
      <c r="N4175">
        <f>IF($J4175&gt;0,1,IF(COUNTIFS(Registros!$A$2:$A$6000,"CS",Registros!$B$2:$B$6000,$A4175,Registros!$K$2:$K$6000,"&lt;&gt;")&gt;0,1,0))</f>
        <v>1</v>
      </c>
      <c r="O4175" t="str">
        <f t="shared" si="325"/>
        <v>CONVERGENTE</v>
      </c>
      <c r="P4175" t="str">
        <f t="shared" si="326"/>
        <v>Upgrade / más líneas</v>
      </c>
      <c r="Q4175">
        <f t="shared" si="327"/>
        <v>0</v>
      </c>
      <c r="R4175" t="str">
        <f>IFERROR(VLOOKUP($A4175,Registros!$B$2:$G$6000,6,0),IFERROR(INDEX(Winback!$C$2:$C$300,MATCH($A4175,Winback!$K$2:$K$300,0)),""))</f>
        <v>Solanye Acuña</v>
      </c>
      <c r="S4175" t="str">
        <f t="shared" si="328"/>
        <v>+CS</v>
      </c>
      <c r="T4175">
        <f t="shared" si="329"/>
        <v>1</v>
      </c>
    </row>
    <row r="4176" spans="1:20" x14ac:dyDescent="0.35">
      <c r="A4176" t="s">
        <v>20469</v>
      </c>
      <c r="B4176" t="s">
        <v>20470</v>
      </c>
      <c r="C4176" t="s">
        <v>20471</v>
      </c>
      <c r="D4176" t="s">
        <v>20472</v>
      </c>
      <c r="E4176">
        <f>IF(COUNTIFS(Registros!$A$2:$A$6000,"NP",Registros!$B$2:$B$6000,$A4176)&gt;0,1,0)</f>
        <v>0</v>
      </c>
      <c r="F4176">
        <f>IF($E4176=1,SUMIFS(Registros!$F$2:$F$6000,Registros!$A$2:$A$6000,"NP",Registros!$B$2:$B$6000,$A4176),0)</f>
        <v>0</v>
      </c>
      <c r="G4176">
        <f>IF(COUNTIFS(Registros!$A$2:$A$6000,"MOV",Registros!$B$2:$B$6000,$A4176)&gt;0,1,0)</f>
        <v>0</v>
      </c>
      <c r="H4176">
        <f>IF($G4176=1,SUMIFS(Registros!$F$2:$F$6000,Registros!$A$2:$A$6000,"MOV",Registros!$B$2:$B$6000,$A4176),0)</f>
        <v>0</v>
      </c>
      <c r="I4176">
        <f>IF(COUNTIFS(Registros!$A$2:$A$6000,"CS",Registros!$B$2:$B$6000,$A4176)&gt;0,1,0)</f>
        <v>1</v>
      </c>
      <c r="J4176">
        <f>IF($I4176=1,SUMIFS(Registros!$I$2:$I$6000,Registros!$A$2:$A$6000,"CS",Registros!$B$2:$B$6000,$A4176),0)</f>
        <v>54</v>
      </c>
      <c r="K4176">
        <f>IF(COUNTIFS(Winback!$K$2:$K$300,$A4176)&gt;0,1,0)</f>
        <v>0</v>
      </c>
      <c r="L4176">
        <f>IF(AND($K4176=1,LEFT($A4176,3)="WB-"),SUMIFS(Winback!$D$2:$D$300,Winback!$K$2:$K$300,$A4176),0)</f>
        <v>0</v>
      </c>
      <c r="M4176">
        <f>IF(OR($E4176=1,$G4176=1,SUMIFS(Registros!$J$2:$J$6000,Registros!$B$2:$B$6000,$A4176)&gt;0),1,0)</f>
        <v>1</v>
      </c>
      <c r="N4176">
        <f>IF($J4176&gt;0,1,IF(COUNTIFS(Registros!$A$2:$A$6000,"CS",Registros!$B$2:$B$6000,$A4176,Registros!$K$2:$K$6000,"&lt;&gt;")&gt;0,1,0))</f>
        <v>1</v>
      </c>
      <c r="O4176" t="str">
        <f t="shared" si="325"/>
        <v>CONVERGENTE</v>
      </c>
      <c r="P4176" t="str">
        <f t="shared" si="326"/>
        <v>Upgrade / más líneas</v>
      </c>
      <c r="Q4176">
        <f t="shared" si="327"/>
        <v>0</v>
      </c>
      <c r="R4176" t="str">
        <f>IFERROR(VLOOKUP($A4176,Registros!$B$2:$G$6000,6,0),IFERROR(INDEX(Winback!$C$2:$C$300,MATCH($A4176,Winback!$K$2:$K$300,0)),""))</f>
        <v>Michelle Zambrano</v>
      </c>
      <c r="S4176" t="str">
        <f t="shared" si="328"/>
        <v>+CS</v>
      </c>
      <c r="T4176">
        <f t="shared" si="329"/>
        <v>1</v>
      </c>
    </row>
    <row r="4177" spans="1:20" x14ac:dyDescent="0.35">
      <c r="A4177" t="s">
        <v>20474</v>
      </c>
      <c r="B4177" t="s">
        <v>20475</v>
      </c>
      <c r="C4177" t="s">
        <v>20476</v>
      </c>
      <c r="D4177" t="s">
        <v>20477</v>
      </c>
      <c r="E4177">
        <f>IF(COUNTIFS(Registros!$A$2:$A$6000,"NP",Registros!$B$2:$B$6000,$A4177)&gt;0,1,0)</f>
        <v>0</v>
      </c>
      <c r="F4177">
        <f>IF($E4177=1,SUMIFS(Registros!$F$2:$F$6000,Registros!$A$2:$A$6000,"NP",Registros!$B$2:$B$6000,$A4177),0)</f>
        <v>0</v>
      </c>
      <c r="G4177">
        <f>IF(COUNTIFS(Registros!$A$2:$A$6000,"MOV",Registros!$B$2:$B$6000,$A4177)&gt;0,1,0)</f>
        <v>0</v>
      </c>
      <c r="H4177">
        <f>IF($G4177=1,SUMIFS(Registros!$F$2:$F$6000,Registros!$A$2:$A$6000,"MOV",Registros!$B$2:$B$6000,$A4177),0)</f>
        <v>0</v>
      </c>
      <c r="I4177">
        <f>IF(COUNTIFS(Registros!$A$2:$A$6000,"CS",Registros!$B$2:$B$6000,$A4177)&gt;0,1,0)</f>
        <v>1</v>
      </c>
      <c r="J4177">
        <f>IF($I4177=1,SUMIFS(Registros!$I$2:$I$6000,Registros!$A$2:$A$6000,"CS",Registros!$B$2:$B$6000,$A4177),0)</f>
        <v>25</v>
      </c>
      <c r="K4177">
        <f>IF(COUNTIFS(Winback!$K$2:$K$300,$A4177)&gt;0,1,0)</f>
        <v>0</v>
      </c>
      <c r="L4177">
        <f>IF(AND($K4177=1,LEFT($A4177,3)="WB-"),SUMIFS(Winback!$D$2:$D$300,Winback!$K$2:$K$300,$A4177),0)</f>
        <v>0</v>
      </c>
      <c r="M4177">
        <f>IF(OR($E4177=1,$G4177=1,SUMIFS(Registros!$J$2:$J$6000,Registros!$B$2:$B$6000,$A4177)&gt;0),1,0)</f>
        <v>1</v>
      </c>
      <c r="N4177">
        <f>IF($J4177&gt;0,1,IF(COUNTIFS(Registros!$A$2:$A$6000,"CS",Registros!$B$2:$B$6000,$A4177,Registros!$K$2:$K$6000,"&lt;&gt;")&gt;0,1,0))</f>
        <v>1</v>
      </c>
      <c r="O4177" t="str">
        <f t="shared" si="325"/>
        <v>CONVERGENTE</v>
      </c>
      <c r="P4177" t="str">
        <f t="shared" si="326"/>
        <v>Upgrade / más líneas</v>
      </c>
      <c r="Q4177">
        <f t="shared" si="327"/>
        <v>0</v>
      </c>
      <c r="R4177" t="str">
        <f>IFERROR(VLOOKUP($A4177,Registros!$B$2:$G$6000,6,0),IFERROR(INDEX(Winback!$C$2:$C$300,MATCH($A4177,Winback!$K$2:$K$300,0)),""))</f>
        <v>Lizeth Milena Gonzalez</v>
      </c>
      <c r="S4177" t="str">
        <f t="shared" si="328"/>
        <v>+CS</v>
      </c>
      <c r="T4177">
        <f t="shared" si="329"/>
        <v>1</v>
      </c>
    </row>
    <row r="4178" spans="1:20" x14ac:dyDescent="0.35">
      <c r="A4178" t="s">
        <v>20479</v>
      </c>
      <c r="B4178" t="s">
        <v>20480</v>
      </c>
      <c r="C4178" t="s">
        <v>20481</v>
      </c>
      <c r="D4178" t="s">
        <v>20482</v>
      </c>
      <c r="E4178">
        <f>IF(COUNTIFS(Registros!$A$2:$A$6000,"NP",Registros!$B$2:$B$6000,$A4178)&gt;0,1,0)</f>
        <v>0</v>
      </c>
      <c r="F4178">
        <f>IF($E4178=1,SUMIFS(Registros!$F$2:$F$6000,Registros!$A$2:$A$6000,"NP",Registros!$B$2:$B$6000,$A4178),0)</f>
        <v>0</v>
      </c>
      <c r="G4178">
        <f>IF(COUNTIFS(Registros!$A$2:$A$6000,"MOV",Registros!$B$2:$B$6000,$A4178)&gt;0,1,0)</f>
        <v>0</v>
      </c>
      <c r="H4178">
        <f>IF($G4178=1,SUMIFS(Registros!$F$2:$F$6000,Registros!$A$2:$A$6000,"MOV",Registros!$B$2:$B$6000,$A4178),0)</f>
        <v>0</v>
      </c>
      <c r="I4178">
        <f>IF(COUNTIFS(Registros!$A$2:$A$6000,"CS",Registros!$B$2:$B$6000,$A4178)&gt;0,1,0)</f>
        <v>1</v>
      </c>
      <c r="J4178">
        <f>IF($I4178=1,SUMIFS(Registros!$I$2:$I$6000,Registros!$A$2:$A$6000,"CS",Registros!$B$2:$B$6000,$A4178),0)</f>
        <v>31</v>
      </c>
      <c r="K4178">
        <f>IF(COUNTIFS(Winback!$K$2:$K$300,$A4178)&gt;0,1,0)</f>
        <v>0</v>
      </c>
      <c r="L4178">
        <f>IF(AND($K4178=1,LEFT($A4178,3)="WB-"),SUMIFS(Winback!$D$2:$D$300,Winback!$K$2:$K$300,$A4178),0)</f>
        <v>0</v>
      </c>
      <c r="M4178">
        <f>IF(OR($E4178=1,$G4178=1,SUMIFS(Registros!$J$2:$J$6000,Registros!$B$2:$B$6000,$A4178)&gt;0),1,0)</f>
        <v>1</v>
      </c>
      <c r="N4178">
        <f>IF($J4178&gt;0,1,IF(COUNTIFS(Registros!$A$2:$A$6000,"CS",Registros!$B$2:$B$6000,$A4178,Registros!$K$2:$K$6000,"&lt;&gt;")&gt;0,1,0))</f>
        <v>1</v>
      </c>
      <c r="O4178" t="str">
        <f t="shared" si="325"/>
        <v>CONVERGENTE</v>
      </c>
      <c r="P4178" t="str">
        <f t="shared" si="326"/>
        <v>Upgrade / más líneas</v>
      </c>
      <c r="Q4178">
        <f t="shared" si="327"/>
        <v>0</v>
      </c>
      <c r="R4178" t="str">
        <f>IFERROR(VLOOKUP($A4178,Registros!$B$2:$G$6000,6,0),IFERROR(INDEX(Winback!$C$2:$C$300,MATCH($A4178,Winback!$K$2:$K$300,0)),""))</f>
        <v>Maria Fernanda Rivas</v>
      </c>
      <c r="S4178" t="str">
        <f t="shared" si="328"/>
        <v>+CS</v>
      </c>
      <c r="T4178">
        <f t="shared" si="329"/>
        <v>1</v>
      </c>
    </row>
    <row r="4179" spans="1:20" x14ac:dyDescent="0.35">
      <c r="A4179" t="s">
        <v>20484</v>
      </c>
      <c r="B4179" t="s">
        <v>20485</v>
      </c>
      <c r="C4179" t="s">
        <v>20486</v>
      </c>
      <c r="D4179" t="s">
        <v>20487</v>
      </c>
      <c r="E4179">
        <f>IF(COUNTIFS(Registros!$A$2:$A$6000,"NP",Registros!$B$2:$B$6000,$A4179)&gt;0,1,0)</f>
        <v>0</v>
      </c>
      <c r="F4179">
        <f>IF($E4179=1,SUMIFS(Registros!$F$2:$F$6000,Registros!$A$2:$A$6000,"NP",Registros!$B$2:$B$6000,$A4179),0)</f>
        <v>0</v>
      </c>
      <c r="G4179">
        <f>IF(COUNTIFS(Registros!$A$2:$A$6000,"MOV",Registros!$B$2:$B$6000,$A4179)&gt;0,1,0)</f>
        <v>0</v>
      </c>
      <c r="H4179">
        <f>IF($G4179=1,SUMIFS(Registros!$F$2:$F$6000,Registros!$A$2:$A$6000,"MOV",Registros!$B$2:$B$6000,$A4179),0)</f>
        <v>0</v>
      </c>
      <c r="I4179">
        <f>IF(COUNTIFS(Registros!$A$2:$A$6000,"CS",Registros!$B$2:$B$6000,$A4179)&gt;0,1,0)</f>
        <v>1</v>
      </c>
      <c r="J4179">
        <f>IF($I4179=1,SUMIFS(Registros!$I$2:$I$6000,Registros!$A$2:$A$6000,"CS",Registros!$B$2:$B$6000,$A4179),0)</f>
        <v>44</v>
      </c>
      <c r="K4179">
        <f>IF(COUNTIFS(Winback!$K$2:$K$300,$A4179)&gt;0,1,0)</f>
        <v>0</v>
      </c>
      <c r="L4179">
        <f>IF(AND($K4179=1,LEFT($A4179,3)="WB-"),SUMIFS(Winback!$D$2:$D$300,Winback!$K$2:$K$300,$A4179),0)</f>
        <v>0</v>
      </c>
      <c r="M4179">
        <f>IF(OR($E4179=1,$G4179=1,SUMIFS(Registros!$J$2:$J$6000,Registros!$B$2:$B$6000,$A4179)&gt;0),1,0)</f>
        <v>1</v>
      </c>
      <c r="N4179">
        <f>IF($J4179&gt;0,1,IF(COUNTIFS(Registros!$A$2:$A$6000,"CS",Registros!$B$2:$B$6000,$A4179,Registros!$K$2:$K$6000,"&lt;&gt;")&gt;0,1,0))</f>
        <v>1</v>
      </c>
      <c r="O4179" t="str">
        <f t="shared" si="325"/>
        <v>CONVERGENTE</v>
      </c>
      <c r="P4179" t="str">
        <f t="shared" si="326"/>
        <v>Upgrade / más líneas</v>
      </c>
      <c r="Q4179">
        <f t="shared" si="327"/>
        <v>0</v>
      </c>
      <c r="R4179" t="str">
        <f>IFERROR(VLOOKUP($A4179,Registros!$B$2:$G$6000,6,0),IFERROR(INDEX(Winback!$C$2:$C$300,MATCH($A4179,Winback!$K$2:$K$300,0)),""))</f>
        <v>Yarelis Tulloch</v>
      </c>
      <c r="S4179" t="str">
        <f t="shared" si="328"/>
        <v>+CS</v>
      </c>
      <c r="T4179">
        <f t="shared" si="329"/>
        <v>1</v>
      </c>
    </row>
    <row r="4180" spans="1:20" x14ac:dyDescent="0.35">
      <c r="A4180" t="s">
        <v>20489</v>
      </c>
      <c r="B4180" t="s">
        <v>20490</v>
      </c>
      <c r="C4180" t="s">
        <v>20491</v>
      </c>
      <c r="D4180" t="s">
        <v>20492</v>
      </c>
      <c r="E4180">
        <f>IF(COUNTIFS(Registros!$A$2:$A$6000,"NP",Registros!$B$2:$B$6000,$A4180)&gt;0,1,0)</f>
        <v>0</v>
      </c>
      <c r="F4180">
        <f>IF($E4180=1,SUMIFS(Registros!$F$2:$F$6000,Registros!$A$2:$A$6000,"NP",Registros!$B$2:$B$6000,$A4180),0)</f>
        <v>0</v>
      </c>
      <c r="G4180">
        <f>IF(COUNTIFS(Registros!$A$2:$A$6000,"MOV",Registros!$B$2:$B$6000,$A4180)&gt;0,1,0)</f>
        <v>0</v>
      </c>
      <c r="H4180">
        <f>IF($G4180=1,SUMIFS(Registros!$F$2:$F$6000,Registros!$A$2:$A$6000,"MOV",Registros!$B$2:$B$6000,$A4180),0)</f>
        <v>0</v>
      </c>
      <c r="I4180">
        <f>IF(COUNTIFS(Registros!$A$2:$A$6000,"CS",Registros!$B$2:$B$6000,$A4180)&gt;0,1,0)</f>
        <v>1</v>
      </c>
      <c r="J4180">
        <f>IF($I4180=1,SUMIFS(Registros!$I$2:$I$6000,Registros!$A$2:$A$6000,"CS",Registros!$B$2:$B$6000,$A4180),0)</f>
        <v>34</v>
      </c>
      <c r="K4180">
        <f>IF(COUNTIFS(Winback!$K$2:$K$300,$A4180)&gt;0,1,0)</f>
        <v>0</v>
      </c>
      <c r="L4180">
        <f>IF(AND($K4180=1,LEFT($A4180,3)="WB-"),SUMIFS(Winback!$D$2:$D$300,Winback!$K$2:$K$300,$A4180),0)</f>
        <v>0</v>
      </c>
      <c r="M4180">
        <f>IF(OR($E4180=1,$G4180=1,SUMIFS(Registros!$J$2:$J$6000,Registros!$B$2:$B$6000,$A4180)&gt;0),1,0)</f>
        <v>1</v>
      </c>
      <c r="N4180">
        <f>IF($J4180&gt;0,1,IF(COUNTIFS(Registros!$A$2:$A$6000,"CS",Registros!$B$2:$B$6000,$A4180,Registros!$K$2:$K$6000,"&lt;&gt;")&gt;0,1,0))</f>
        <v>1</v>
      </c>
      <c r="O4180" t="str">
        <f t="shared" si="325"/>
        <v>CONVERGENTE</v>
      </c>
      <c r="P4180" t="str">
        <f t="shared" si="326"/>
        <v>Upgrade / más líneas</v>
      </c>
      <c r="Q4180">
        <f t="shared" si="327"/>
        <v>0</v>
      </c>
      <c r="R4180" t="str">
        <f>IFERROR(VLOOKUP($A4180,Registros!$B$2:$G$6000,6,0),IFERROR(INDEX(Winback!$C$2:$C$300,MATCH($A4180,Winback!$K$2:$K$300,0)),""))</f>
        <v>Abril Aparicio</v>
      </c>
      <c r="S4180" t="str">
        <f t="shared" si="328"/>
        <v>+CS</v>
      </c>
      <c r="T4180">
        <f t="shared" si="329"/>
        <v>1</v>
      </c>
    </row>
    <row r="4181" spans="1:20" x14ac:dyDescent="0.35">
      <c r="A4181" t="s">
        <v>20494</v>
      </c>
      <c r="B4181" t="s">
        <v>20495</v>
      </c>
      <c r="C4181" t="s">
        <v>20496</v>
      </c>
      <c r="D4181" t="s">
        <v>20496</v>
      </c>
      <c r="E4181">
        <f>IF(COUNTIFS(Registros!$A$2:$A$6000,"NP",Registros!$B$2:$B$6000,$A4181)&gt;0,1,0)</f>
        <v>0</v>
      </c>
      <c r="F4181">
        <f>IF($E4181=1,SUMIFS(Registros!$F$2:$F$6000,Registros!$A$2:$A$6000,"NP",Registros!$B$2:$B$6000,$A4181),0)</f>
        <v>0</v>
      </c>
      <c r="G4181">
        <f>IF(COUNTIFS(Registros!$A$2:$A$6000,"MOV",Registros!$B$2:$B$6000,$A4181)&gt;0,1,0)</f>
        <v>0</v>
      </c>
      <c r="H4181">
        <f>IF($G4181=1,SUMIFS(Registros!$F$2:$F$6000,Registros!$A$2:$A$6000,"MOV",Registros!$B$2:$B$6000,$A4181),0)</f>
        <v>0</v>
      </c>
      <c r="I4181">
        <f>IF(COUNTIFS(Registros!$A$2:$A$6000,"CS",Registros!$B$2:$B$6000,$A4181)&gt;0,1,0)</f>
        <v>1</v>
      </c>
      <c r="J4181">
        <f>IF($I4181=1,SUMIFS(Registros!$I$2:$I$6000,Registros!$A$2:$A$6000,"CS",Registros!$B$2:$B$6000,$A4181),0)</f>
        <v>50</v>
      </c>
      <c r="K4181">
        <f>IF(COUNTIFS(Winback!$K$2:$K$300,$A4181)&gt;0,1,0)</f>
        <v>0</v>
      </c>
      <c r="L4181">
        <f>IF(AND($K4181=1,LEFT($A4181,3)="WB-"),SUMIFS(Winback!$D$2:$D$300,Winback!$K$2:$K$300,$A4181),0)</f>
        <v>0</v>
      </c>
      <c r="M4181">
        <f>IF(OR($E4181=1,$G4181=1,SUMIFS(Registros!$J$2:$J$6000,Registros!$B$2:$B$6000,$A4181)&gt;0),1,0)</f>
        <v>1</v>
      </c>
      <c r="N4181">
        <f>IF($J4181&gt;0,1,IF(COUNTIFS(Registros!$A$2:$A$6000,"CS",Registros!$B$2:$B$6000,$A4181,Registros!$K$2:$K$6000,"&lt;&gt;")&gt;0,1,0))</f>
        <v>1</v>
      </c>
      <c r="O4181" t="str">
        <f t="shared" si="325"/>
        <v>CONVERGENTE</v>
      </c>
      <c r="P4181" t="str">
        <f t="shared" si="326"/>
        <v>Upgrade / más líneas</v>
      </c>
      <c r="Q4181">
        <f t="shared" si="327"/>
        <v>0</v>
      </c>
      <c r="R4181" t="str">
        <f>IFERROR(VLOOKUP($A4181,Registros!$B$2:$G$6000,6,0),IFERROR(INDEX(Winback!$C$2:$C$300,MATCH($A4181,Winback!$K$2:$K$300,0)),""))</f>
        <v>Nailyn Martinez Johnson</v>
      </c>
      <c r="S4181" t="str">
        <f t="shared" si="328"/>
        <v>+CS</v>
      </c>
      <c r="T4181">
        <f t="shared" si="329"/>
        <v>1</v>
      </c>
    </row>
    <row r="4182" spans="1:20" x14ac:dyDescent="0.35">
      <c r="A4182" t="s">
        <v>20498</v>
      </c>
      <c r="B4182" t="s">
        <v>20499</v>
      </c>
      <c r="C4182" t="s">
        <v>20500</v>
      </c>
      <c r="D4182" t="s">
        <v>20501</v>
      </c>
      <c r="E4182">
        <f>IF(COUNTIFS(Registros!$A$2:$A$6000,"NP",Registros!$B$2:$B$6000,$A4182)&gt;0,1,0)</f>
        <v>0</v>
      </c>
      <c r="F4182">
        <f>IF($E4182=1,SUMIFS(Registros!$F$2:$F$6000,Registros!$A$2:$A$6000,"NP",Registros!$B$2:$B$6000,$A4182),0)</f>
        <v>0</v>
      </c>
      <c r="G4182">
        <f>IF(COUNTIFS(Registros!$A$2:$A$6000,"MOV",Registros!$B$2:$B$6000,$A4182)&gt;0,1,0)</f>
        <v>0</v>
      </c>
      <c r="H4182">
        <f>IF($G4182=1,SUMIFS(Registros!$F$2:$F$6000,Registros!$A$2:$A$6000,"MOV",Registros!$B$2:$B$6000,$A4182),0)</f>
        <v>0</v>
      </c>
      <c r="I4182">
        <f>IF(COUNTIFS(Registros!$A$2:$A$6000,"CS",Registros!$B$2:$B$6000,$A4182)&gt;0,1,0)</f>
        <v>1</v>
      </c>
      <c r="J4182">
        <f>IF($I4182=1,SUMIFS(Registros!$I$2:$I$6000,Registros!$A$2:$A$6000,"CS",Registros!$B$2:$B$6000,$A4182),0)</f>
        <v>36</v>
      </c>
      <c r="K4182">
        <f>IF(COUNTIFS(Winback!$K$2:$K$300,$A4182)&gt;0,1,0)</f>
        <v>0</v>
      </c>
      <c r="L4182">
        <f>IF(AND($K4182=1,LEFT($A4182,3)="WB-"),SUMIFS(Winback!$D$2:$D$300,Winback!$K$2:$K$300,$A4182),0)</f>
        <v>0</v>
      </c>
      <c r="M4182">
        <f>IF(OR($E4182=1,$G4182=1,SUMIFS(Registros!$J$2:$J$6000,Registros!$B$2:$B$6000,$A4182)&gt;0),1,0)</f>
        <v>1</v>
      </c>
      <c r="N4182">
        <f>IF($J4182&gt;0,1,IF(COUNTIFS(Registros!$A$2:$A$6000,"CS",Registros!$B$2:$B$6000,$A4182,Registros!$K$2:$K$6000,"&lt;&gt;")&gt;0,1,0))</f>
        <v>1</v>
      </c>
      <c r="O4182" t="str">
        <f t="shared" si="325"/>
        <v>CONVERGENTE</v>
      </c>
      <c r="P4182" t="str">
        <f t="shared" si="326"/>
        <v>Upgrade / más líneas</v>
      </c>
      <c r="Q4182">
        <f t="shared" si="327"/>
        <v>0</v>
      </c>
      <c r="R4182" t="str">
        <f>IFERROR(VLOOKUP($A4182,Registros!$B$2:$G$6000,6,0),IFERROR(INDEX(Winback!$C$2:$C$300,MATCH($A4182,Winback!$K$2:$K$300,0)),""))</f>
        <v>iongy Gordon Ward</v>
      </c>
      <c r="S4182" t="str">
        <f t="shared" si="328"/>
        <v>+CS</v>
      </c>
      <c r="T4182">
        <f t="shared" si="329"/>
        <v>1</v>
      </c>
    </row>
    <row r="4183" spans="1:20" x14ac:dyDescent="0.35">
      <c r="A4183" t="s">
        <v>20502</v>
      </c>
      <c r="B4183" t="s">
        <v>20503</v>
      </c>
      <c r="C4183" t="s">
        <v>20504</v>
      </c>
      <c r="D4183" t="s">
        <v>20505</v>
      </c>
      <c r="E4183">
        <f>IF(COUNTIFS(Registros!$A$2:$A$6000,"NP",Registros!$B$2:$B$6000,$A4183)&gt;0,1,0)</f>
        <v>0</v>
      </c>
      <c r="F4183">
        <f>IF($E4183=1,SUMIFS(Registros!$F$2:$F$6000,Registros!$A$2:$A$6000,"NP",Registros!$B$2:$B$6000,$A4183),0)</f>
        <v>0</v>
      </c>
      <c r="G4183">
        <f>IF(COUNTIFS(Registros!$A$2:$A$6000,"MOV",Registros!$B$2:$B$6000,$A4183)&gt;0,1,0)</f>
        <v>0</v>
      </c>
      <c r="H4183">
        <f>IF($G4183=1,SUMIFS(Registros!$F$2:$F$6000,Registros!$A$2:$A$6000,"MOV",Registros!$B$2:$B$6000,$A4183),0)</f>
        <v>0</v>
      </c>
      <c r="I4183">
        <f>IF(COUNTIFS(Registros!$A$2:$A$6000,"CS",Registros!$B$2:$B$6000,$A4183)&gt;0,1,0)</f>
        <v>1</v>
      </c>
      <c r="J4183">
        <f>IF($I4183=1,SUMIFS(Registros!$I$2:$I$6000,Registros!$A$2:$A$6000,"CS",Registros!$B$2:$B$6000,$A4183),0)</f>
        <v>44</v>
      </c>
      <c r="K4183">
        <f>IF(COUNTIFS(Winback!$K$2:$K$300,$A4183)&gt;0,1,0)</f>
        <v>0</v>
      </c>
      <c r="L4183">
        <f>IF(AND($K4183=1,LEFT($A4183,3)="WB-"),SUMIFS(Winback!$D$2:$D$300,Winback!$K$2:$K$300,$A4183),0)</f>
        <v>0</v>
      </c>
      <c r="M4183">
        <f>IF(OR($E4183=1,$G4183=1,SUMIFS(Registros!$J$2:$J$6000,Registros!$B$2:$B$6000,$A4183)&gt;0),1,0)</f>
        <v>1</v>
      </c>
      <c r="N4183">
        <f>IF($J4183&gt;0,1,IF(COUNTIFS(Registros!$A$2:$A$6000,"CS",Registros!$B$2:$B$6000,$A4183,Registros!$K$2:$K$6000,"&lt;&gt;")&gt;0,1,0))</f>
        <v>1</v>
      </c>
      <c r="O4183" t="str">
        <f t="shared" si="325"/>
        <v>CONVERGENTE</v>
      </c>
      <c r="P4183" t="str">
        <f t="shared" si="326"/>
        <v>Upgrade / más líneas</v>
      </c>
      <c r="Q4183">
        <f t="shared" si="327"/>
        <v>0</v>
      </c>
      <c r="R4183" t="str">
        <f>IFERROR(VLOOKUP($A4183,Registros!$B$2:$G$6000,6,0),IFERROR(INDEX(Winback!$C$2:$C$300,MATCH($A4183,Winback!$K$2:$K$300,0)),""))</f>
        <v>Keisy Vargas</v>
      </c>
      <c r="S4183" t="str">
        <f t="shared" si="328"/>
        <v>+CS</v>
      </c>
      <c r="T4183">
        <f t="shared" si="329"/>
        <v>1</v>
      </c>
    </row>
    <row r="4184" spans="1:20" x14ac:dyDescent="0.35">
      <c r="A4184" t="s">
        <v>20507</v>
      </c>
      <c r="B4184" t="s">
        <v>20508</v>
      </c>
      <c r="C4184" t="s">
        <v>20509</v>
      </c>
      <c r="D4184" t="s">
        <v>20510</v>
      </c>
      <c r="E4184">
        <f>IF(COUNTIFS(Registros!$A$2:$A$6000,"NP",Registros!$B$2:$B$6000,$A4184)&gt;0,1,0)</f>
        <v>0</v>
      </c>
      <c r="F4184">
        <f>IF($E4184=1,SUMIFS(Registros!$F$2:$F$6000,Registros!$A$2:$A$6000,"NP",Registros!$B$2:$B$6000,$A4184),0)</f>
        <v>0</v>
      </c>
      <c r="G4184">
        <f>IF(COUNTIFS(Registros!$A$2:$A$6000,"MOV",Registros!$B$2:$B$6000,$A4184)&gt;0,1,0)</f>
        <v>0</v>
      </c>
      <c r="H4184">
        <f>IF($G4184=1,SUMIFS(Registros!$F$2:$F$6000,Registros!$A$2:$A$6000,"MOV",Registros!$B$2:$B$6000,$A4184),0)</f>
        <v>0</v>
      </c>
      <c r="I4184">
        <f>IF(COUNTIFS(Registros!$A$2:$A$6000,"CS",Registros!$B$2:$B$6000,$A4184)&gt;0,1,0)</f>
        <v>1</v>
      </c>
      <c r="J4184">
        <f>IF($I4184=1,SUMIFS(Registros!$I$2:$I$6000,Registros!$A$2:$A$6000,"CS",Registros!$B$2:$B$6000,$A4184),0)</f>
        <v>36</v>
      </c>
      <c r="K4184">
        <f>IF(COUNTIFS(Winback!$K$2:$K$300,$A4184)&gt;0,1,0)</f>
        <v>0</v>
      </c>
      <c r="L4184">
        <f>IF(AND($K4184=1,LEFT($A4184,3)="WB-"),SUMIFS(Winback!$D$2:$D$300,Winback!$K$2:$K$300,$A4184),0)</f>
        <v>0</v>
      </c>
      <c r="M4184">
        <f>IF(OR($E4184=1,$G4184=1,SUMIFS(Registros!$J$2:$J$6000,Registros!$B$2:$B$6000,$A4184)&gt;0),1,0)</f>
        <v>1</v>
      </c>
      <c r="N4184">
        <f>IF($J4184&gt;0,1,IF(COUNTIFS(Registros!$A$2:$A$6000,"CS",Registros!$B$2:$B$6000,$A4184,Registros!$K$2:$K$6000,"&lt;&gt;")&gt;0,1,0))</f>
        <v>1</v>
      </c>
      <c r="O4184" t="str">
        <f t="shared" si="325"/>
        <v>CONVERGENTE</v>
      </c>
      <c r="P4184" t="str">
        <f t="shared" si="326"/>
        <v>Upgrade / más líneas</v>
      </c>
      <c r="Q4184">
        <f t="shared" si="327"/>
        <v>0</v>
      </c>
      <c r="R4184" t="str">
        <f>IFERROR(VLOOKUP($A4184,Registros!$B$2:$G$6000,6,0),IFERROR(INDEX(Winback!$C$2:$C$300,MATCH($A4184,Winback!$K$2:$K$300,0)),""))</f>
        <v>Karla Mc Intryre</v>
      </c>
      <c r="S4184" t="str">
        <f t="shared" si="328"/>
        <v>+CS</v>
      </c>
      <c r="T4184">
        <f t="shared" si="329"/>
        <v>1</v>
      </c>
    </row>
    <row r="4185" spans="1:20" x14ac:dyDescent="0.35">
      <c r="A4185" t="s">
        <v>20512</v>
      </c>
      <c r="B4185" t="s">
        <v>20513</v>
      </c>
      <c r="C4185" t="s">
        <v>20514</v>
      </c>
      <c r="D4185" t="s">
        <v>20515</v>
      </c>
      <c r="E4185">
        <f>IF(COUNTIFS(Registros!$A$2:$A$6000,"NP",Registros!$B$2:$B$6000,$A4185)&gt;0,1,0)</f>
        <v>0</v>
      </c>
      <c r="F4185">
        <f>IF($E4185=1,SUMIFS(Registros!$F$2:$F$6000,Registros!$A$2:$A$6000,"NP",Registros!$B$2:$B$6000,$A4185),0)</f>
        <v>0</v>
      </c>
      <c r="G4185">
        <f>IF(COUNTIFS(Registros!$A$2:$A$6000,"MOV",Registros!$B$2:$B$6000,$A4185)&gt;0,1,0)</f>
        <v>0</v>
      </c>
      <c r="H4185">
        <f>IF($G4185=1,SUMIFS(Registros!$F$2:$F$6000,Registros!$A$2:$A$6000,"MOV",Registros!$B$2:$B$6000,$A4185),0)</f>
        <v>0</v>
      </c>
      <c r="I4185">
        <f>IF(COUNTIFS(Registros!$A$2:$A$6000,"CS",Registros!$B$2:$B$6000,$A4185)&gt;0,1,0)</f>
        <v>1</v>
      </c>
      <c r="J4185">
        <f>IF($I4185=1,SUMIFS(Registros!$I$2:$I$6000,Registros!$A$2:$A$6000,"CS",Registros!$B$2:$B$6000,$A4185),0)</f>
        <v>43</v>
      </c>
      <c r="K4185">
        <f>IF(COUNTIFS(Winback!$K$2:$K$300,$A4185)&gt;0,1,0)</f>
        <v>0</v>
      </c>
      <c r="L4185">
        <f>IF(AND($K4185=1,LEFT($A4185,3)="WB-"),SUMIFS(Winback!$D$2:$D$300,Winback!$K$2:$K$300,$A4185),0)</f>
        <v>0</v>
      </c>
      <c r="M4185">
        <f>IF(OR($E4185=1,$G4185=1,SUMIFS(Registros!$J$2:$J$6000,Registros!$B$2:$B$6000,$A4185)&gt;0),1,0)</f>
        <v>1</v>
      </c>
      <c r="N4185">
        <f>IF($J4185&gt;0,1,IF(COUNTIFS(Registros!$A$2:$A$6000,"CS",Registros!$B$2:$B$6000,$A4185,Registros!$K$2:$K$6000,"&lt;&gt;")&gt;0,1,0))</f>
        <v>1</v>
      </c>
      <c r="O4185" t="str">
        <f t="shared" si="325"/>
        <v>CONVERGENTE</v>
      </c>
      <c r="P4185" t="str">
        <f t="shared" si="326"/>
        <v>Upgrade / más líneas</v>
      </c>
      <c r="Q4185">
        <f t="shared" si="327"/>
        <v>0</v>
      </c>
      <c r="R4185" t="str">
        <f>IFERROR(VLOOKUP($A4185,Registros!$B$2:$G$6000,6,0),IFERROR(INDEX(Winback!$C$2:$C$300,MATCH($A4185,Winback!$K$2:$K$300,0)),""))</f>
        <v>Solanye Acuña</v>
      </c>
      <c r="S4185" t="str">
        <f t="shared" si="328"/>
        <v>+CS</v>
      </c>
      <c r="T4185">
        <f t="shared" si="329"/>
        <v>1</v>
      </c>
    </row>
    <row r="4186" spans="1:20" x14ac:dyDescent="0.35">
      <c r="A4186" t="s">
        <v>20517</v>
      </c>
      <c r="B4186" t="s">
        <v>20518</v>
      </c>
      <c r="C4186" t="s">
        <v>20519</v>
      </c>
      <c r="D4186" t="s">
        <v>20520</v>
      </c>
      <c r="E4186">
        <f>IF(COUNTIFS(Registros!$A$2:$A$6000,"NP",Registros!$B$2:$B$6000,$A4186)&gt;0,1,0)</f>
        <v>0</v>
      </c>
      <c r="F4186">
        <f>IF($E4186=1,SUMIFS(Registros!$F$2:$F$6000,Registros!$A$2:$A$6000,"NP",Registros!$B$2:$B$6000,$A4186),0)</f>
        <v>0</v>
      </c>
      <c r="G4186">
        <f>IF(COUNTIFS(Registros!$A$2:$A$6000,"MOV",Registros!$B$2:$B$6000,$A4186)&gt;0,1,0)</f>
        <v>0</v>
      </c>
      <c r="H4186">
        <f>IF($G4186=1,SUMIFS(Registros!$F$2:$F$6000,Registros!$A$2:$A$6000,"MOV",Registros!$B$2:$B$6000,$A4186),0)</f>
        <v>0</v>
      </c>
      <c r="I4186">
        <f>IF(COUNTIFS(Registros!$A$2:$A$6000,"CS",Registros!$B$2:$B$6000,$A4186)&gt;0,1,0)</f>
        <v>1</v>
      </c>
      <c r="J4186">
        <f>IF($I4186=1,SUMIFS(Registros!$I$2:$I$6000,Registros!$A$2:$A$6000,"CS",Registros!$B$2:$B$6000,$A4186),0)</f>
        <v>45</v>
      </c>
      <c r="K4186">
        <f>IF(COUNTIFS(Winback!$K$2:$K$300,$A4186)&gt;0,1,0)</f>
        <v>0</v>
      </c>
      <c r="L4186">
        <f>IF(AND($K4186=1,LEFT($A4186,3)="WB-"),SUMIFS(Winback!$D$2:$D$300,Winback!$K$2:$K$300,$A4186),0)</f>
        <v>0</v>
      </c>
      <c r="M4186">
        <f>IF(OR($E4186=1,$G4186=1,SUMIFS(Registros!$J$2:$J$6000,Registros!$B$2:$B$6000,$A4186)&gt;0),1,0)</f>
        <v>1</v>
      </c>
      <c r="N4186">
        <f>IF($J4186&gt;0,1,IF(COUNTIFS(Registros!$A$2:$A$6000,"CS",Registros!$B$2:$B$6000,$A4186,Registros!$K$2:$K$6000,"&lt;&gt;")&gt;0,1,0))</f>
        <v>1</v>
      </c>
      <c r="O4186" t="str">
        <f t="shared" si="325"/>
        <v>CONVERGENTE</v>
      </c>
      <c r="P4186" t="str">
        <f t="shared" si="326"/>
        <v>Upgrade / más líneas</v>
      </c>
      <c r="Q4186">
        <f t="shared" si="327"/>
        <v>0</v>
      </c>
      <c r="R4186" t="str">
        <f>IFERROR(VLOOKUP($A4186,Registros!$B$2:$G$6000,6,0),IFERROR(INDEX(Winback!$C$2:$C$300,MATCH($A4186,Winback!$K$2:$K$300,0)),""))</f>
        <v>Michelle Zambrano</v>
      </c>
      <c r="S4186" t="str">
        <f t="shared" si="328"/>
        <v>+CS</v>
      </c>
      <c r="T4186">
        <f t="shared" si="329"/>
        <v>1</v>
      </c>
    </row>
    <row r="4187" spans="1:20" x14ac:dyDescent="0.35">
      <c r="A4187" t="s">
        <v>20522</v>
      </c>
      <c r="B4187" t="s">
        <v>20523</v>
      </c>
      <c r="C4187" t="s">
        <v>20524</v>
      </c>
      <c r="D4187" t="s">
        <v>20525</v>
      </c>
      <c r="E4187">
        <f>IF(COUNTIFS(Registros!$A$2:$A$6000,"NP",Registros!$B$2:$B$6000,$A4187)&gt;0,1,0)</f>
        <v>0</v>
      </c>
      <c r="F4187">
        <f>IF($E4187=1,SUMIFS(Registros!$F$2:$F$6000,Registros!$A$2:$A$6000,"NP",Registros!$B$2:$B$6000,$A4187),0)</f>
        <v>0</v>
      </c>
      <c r="G4187">
        <f>IF(COUNTIFS(Registros!$A$2:$A$6000,"MOV",Registros!$B$2:$B$6000,$A4187)&gt;0,1,0)</f>
        <v>0</v>
      </c>
      <c r="H4187">
        <f>IF($G4187=1,SUMIFS(Registros!$F$2:$F$6000,Registros!$A$2:$A$6000,"MOV",Registros!$B$2:$B$6000,$A4187),0)</f>
        <v>0</v>
      </c>
      <c r="I4187">
        <f>IF(COUNTIFS(Registros!$A$2:$A$6000,"CS",Registros!$B$2:$B$6000,$A4187)&gt;0,1,0)</f>
        <v>1</v>
      </c>
      <c r="J4187">
        <f>IF($I4187=1,SUMIFS(Registros!$I$2:$I$6000,Registros!$A$2:$A$6000,"CS",Registros!$B$2:$B$6000,$A4187),0)</f>
        <v>33</v>
      </c>
      <c r="K4187">
        <f>IF(COUNTIFS(Winback!$K$2:$K$300,$A4187)&gt;0,1,0)</f>
        <v>0</v>
      </c>
      <c r="L4187">
        <f>IF(AND($K4187=1,LEFT($A4187,3)="WB-"),SUMIFS(Winback!$D$2:$D$300,Winback!$K$2:$K$300,$A4187),0)</f>
        <v>0</v>
      </c>
      <c r="M4187">
        <f>IF(OR($E4187=1,$G4187=1,SUMIFS(Registros!$J$2:$J$6000,Registros!$B$2:$B$6000,$A4187)&gt;0),1,0)</f>
        <v>1</v>
      </c>
      <c r="N4187">
        <f>IF($J4187&gt;0,1,IF(COUNTIFS(Registros!$A$2:$A$6000,"CS",Registros!$B$2:$B$6000,$A4187,Registros!$K$2:$K$6000,"&lt;&gt;")&gt;0,1,0))</f>
        <v>1</v>
      </c>
      <c r="O4187" t="str">
        <f t="shared" si="325"/>
        <v>CONVERGENTE</v>
      </c>
      <c r="P4187" t="str">
        <f t="shared" si="326"/>
        <v>Upgrade / más líneas</v>
      </c>
      <c r="Q4187">
        <f t="shared" si="327"/>
        <v>0</v>
      </c>
      <c r="R4187" t="str">
        <f>IFERROR(VLOOKUP($A4187,Registros!$B$2:$G$6000,6,0),IFERROR(INDEX(Winback!$C$2:$C$300,MATCH($A4187,Winback!$K$2:$K$300,0)),""))</f>
        <v>Lizeth Milena Gonzalez</v>
      </c>
      <c r="S4187" t="str">
        <f t="shared" si="328"/>
        <v>+CS</v>
      </c>
      <c r="T4187">
        <f t="shared" si="329"/>
        <v>1</v>
      </c>
    </row>
    <row r="4188" spans="1:20" x14ac:dyDescent="0.35">
      <c r="A4188" t="s">
        <v>20527</v>
      </c>
      <c r="B4188" t="s">
        <v>20528</v>
      </c>
      <c r="C4188" t="s">
        <v>20524</v>
      </c>
      <c r="D4188" t="s">
        <v>20525</v>
      </c>
      <c r="E4188">
        <f>IF(COUNTIFS(Registros!$A$2:$A$6000,"NP",Registros!$B$2:$B$6000,$A4188)&gt;0,1,0)</f>
        <v>0</v>
      </c>
      <c r="F4188">
        <f>IF($E4188=1,SUMIFS(Registros!$F$2:$F$6000,Registros!$A$2:$A$6000,"NP",Registros!$B$2:$B$6000,$A4188),0)</f>
        <v>0</v>
      </c>
      <c r="G4188">
        <f>IF(COUNTIFS(Registros!$A$2:$A$6000,"MOV",Registros!$B$2:$B$6000,$A4188)&gt;0,1,0)</f>
        <v>0</v>
      </c>
      <c r="H4188">
        <f>IF($G4188=1,SUMIFS(Registros!$F$2:$F$6000,Registros!$A$2:$A$6000,"MOV",Registros!$B$2:$B$6000,$A4188),0)</f>
        <v>0</v>
      </c>
      <c r="I4188">
        <f>IF(COUNTIFS(Registros!$A$2:$A$6000,"CS",Registros!$B$2:$B$6000,$A4188)&gt;0,1,0)</f>
        <v>1</v>
      </c>
      <c r="J4188">
        <f>IF($I4188=1,SUMIFS(Registros!$I$2:$I$6000,Registros!$A$2:$A$6000,"CS",Registros!$B$2:$B$6000,$A4188),0)</f>
        <v>41</v>
      </c>
      <c r="K4188">
        <f>IF(COUNTIFS(Winback!$K$2:$K$300,$A4188)&gt;0,1,0)</f>
        <v>0</v>
      </c>
      <c r="L4188">
        <f>IF(AND($K4188=1,LEFT($A4188,3)="WB-"),SUMIFS(Winback!$D$2:$D$300,Winback!$K$2:$K$300,$A4188),0)</f>
        <v>0</v>
      </c>
      <c r="M4188">
        <f>IF(OR($E4188=1,$G4188=1,SUMIFS(Registros!$J$2:$J$6000,Registros!$B$2:$B$6000,$A4188)&gt;0),1,0)</f>
        <v>1</v>
      </c>
      <c r="N4188">
        <f>IF($J4188&gt;0,1,IF(COUNTIFS(Registros!$A$2:$A$6000,"CS",Registros!$B$2:$B$6000,$A4188,Registros!$K$2:$K$6000,"&lt;&gt;")&gt;0,1,0))</f>
        <v>1</v>
      </c>
      <c r="O4188" t="str">
        <f t="shared" si="325"/>
        <v>CONVERGENTE</v>
      </c>
      <c r="P4188" t="str">
        <f t="shared" si="326"/>
        <v>Upgrade / más líneas</v>
      </c>
      <c r="Q4188">
        <f t="shared" si="327"/>
        <v>0</v>
      </c>
      <c r="R4188" t="str">
        <f>IFERROR(VLOOKUP($A4188,Registros!$B$2:$G$6000,6,0),IFERROR(INDEX(Winback!$C$2:$C$300,MATCH($A4188,Winback!$K$2:$K$300,0)),""))</f>
        <v>Maria Fernanda Rivas</v>
      </c>
      <c r="S4188" t="str">
        <f t="shared" si="328"/>
        <v>+CS</v>
      </c>
      <c r="T4188">
        <f t="shared" si="329"/>
        <v>1</v>
      </c>
    </row>
    <row r="4189" spans="1:20" x14ac:dyDescent="0.35">
      <c r="A4189" t="s">
        <v>20529</v>
      </c>
      <c r="B4189" t="s">
        <v>20530</v>
      </c>
      <c r="C4189" t="s">
        <v>20531</v>
      </c>
      <c r="D4189" t="s">
        <v>20532</v>
      </c>
      <c r="E4189">
        <f>IF(COUNTIFS(Registros!$A$2:$A$6000,"NP",Registros!$B$2:$B$6000,$A4189)&gt;0,1,0)</f>
        <v>0</v>
      </c>
      <c r="F4189">
        <f>IF($E4189=1,SUMIFS(Registros!$F$2:$F$6000,Registros!$A$2:$A$6000,"NP",Registros!$B$2:$B$6000,$A4189),0)</f>
        <v>0</v>
      </c>
      <c r="G4189">
        <f>IF(COUNTIFS(Registros!$A$2:$A$6000,"MOV",Registros!$B$2:$B$6000,$A4189)&gt;0,1,0)</f>
        <v>0</v>
      </c>
      <c r="H4189">
        <f>IF($G4189=1,SUMIFS(Registros!$F$2:$F$6000,Registros!$A$2:$A$6000,"MOV",Registros!$B$2:$B$6000,$A4189),0)</f>
        <v>0</v>
      </c>
      <c r="I4189">
        <f>IF(COUNTIFS(Registros!$A$2:$A$6000,"CS",Registros!$B$2:$B$6000,$A4189)&gt;0,1,0)</f>
        <v>1</v>
      </c>
      <c r="J4189">
        <f>IF($I4189=1,SUMIFS(Registros!$I$2:$I$6000,Registros!$A$2:$A$6000,"CS",Registros!$B$2:$B$6000,$A4189),0)</f>
        <v>26</v>
      </c>
      <c r="K4189">
        <f>IF(COUNTIFS(Winback!$K$2:$K$300,$A4189)&gt;0,1,0)</f>
        <v>0</v>
      </c>
      <c r="L4189">
        <f>IF(AND($K4189=1,LEFT($A4189,3)="WB-"),SUMIFS(Winback!$D$2:$D$300,Winback!$K$2:$K$300,$A4189),0)</f>
        <v>0</v>
      </c>
      <c r="M4189">
        <f>IF(OR($E4189=1,$G4189=1,SUMIFS(Registros!$J$2:$J$6000,Registros!$B$2:$B$6000,$A4189)&gt;0),1,0)</f>
        <v>1</v>
      </c>
      <c r="N4189">
        <f>IF($J4189&gt;0,1,IF(COUNTIFS(Registros!$A$2:$A$6000,"CS",Registros!$B$2:$B$6000,$A4189,Registros!$K$2:$K$6000,"&lt;&gt;")&gt;0,1,0))</f>
        <v>1</v>
      </c>
      <c r="O4189" t="str">
        <f t="shared" si="325"/>
        <v>CONVERGENTE</v>
      </c>
      <c r="P4189" t="str">
        <f t="shared" si="326"/>
        <v>Upgrade / más líneas</v>
      </c>
      <c r="Q4189">
        <f t="shared" si="327"/>
        <v>0</v>
      </c>
      <c r="R4189" t="str">
        <f>IFERROR(VLOOKUP($A4189,Registros!$B$2:$G$6000,6,0),IFERROR(INDEX(Winback!$C$2:$C$300,MATCH($A4189,Winback!$K$2:$K$300,0)),""))</f>
        <v>Yarelis Tulloch</v>
      </c>
      <c r="S4189" t="str">
        <f t="shared" si="328"/>
        <v>+CS</v>
      </c>
      <c r="T4189">
        <f t="shared" si="329"/>
        <v>1</v>
      </c>
    </row>
    <row r="4190" spans="1:20" x14ac:dyDescent="0.35">
      <c r="A4190" t="s">
        <v>20534</v>
      </c>
      <c r="B4190" t="s">
        <v>20535</v>
      </c>
      <c r="C4190" t="s">
        <v>20536</v>
      </c>
      <c r="D4190" t="s">
        <v>20537</v>
      </c>
      <c r="E4190">
        <f>IF(COUNTIFS(Registros!$A$2:$A$6000,"NP",Registros!$B$2:$B$6000,$A4190)&gt;0,1,0)</f>
        <v>0</v>
      </c>
      <c r="F4190">
        <f>IF($E4190=1,SUMIFS(Registros!$F$2:$F$6000,Registros!$A$2:$A$6000,"NP",Registros!$B$2:$B$6000,$A4190),0)</f>
        <v>0</v>
      </c>
      <c r="G4190">
        <f>IF(COUNTIFS(Registros!$A$2:$A$6000,"MOV",Registros!$B$2:$B$6000,$A4190)&gt;0,1,0)</f>
        <v>0</v>
      </c>
      <c r="H4190">
        <f>IF($G4190=1,SUMIFS(Registros!$F$2:$F$6000,Registros!$A$2:$A$6000,"MOV",Registros!$B$2:$B$6000,$A4190),0)</f>
        <v>0</v>
      </c>
      <c r="I4190">
        <f>IF(COUNTIFS(Registros!$A$2:$A$6000,"CS",Registros!$B$2:$B$6000,$A4190)&gt;0,1,0)</f>
        <v>1</v>
      </c>
      <c r="J4190">
        <f>IF($I4190=1,SUMIFS(Registros!$I$2:$I$6000,Registros!$A$2:$A$6000,"CS",Registros!$B$2:$B$6000,$A4190),0)</f>
        <v>76</v>
      </c>
      <c r="K4190">
        <f>IF(COUNTIFS(Winback!$K$2:$K$300,$A4190)&gt;0,1,0)</f>
        <v>0</v>
      </c>
      <c r="L4190">
        <f>IF(AND($K4190=1,LEFT($A4190,3)="WB-"),SUMIFS(Winback!$D$2:$D$300,Winback!$K$2:$K$300,$A4190),0)</f>
        <v>0</v>
      </c>
      <c r="M4190">
        <f>IF(OR($E4190=1,$G4190=1,SUMIFS(Registros!$J$2:$J$6000,Registros!$B$2:$B$6000,$A4190)&gt;0),1,0)</f>
        <v>1</v>
      </c>
      <c r="N4190">
        <f>IF($J4190&gt;0,1,IF(COUNTIFS(Registros!$A$2:$A$6000,"CS",Registros!$B$2:$B$6000,$A4190,Registros!$K$2:$K$6000,"&lt;&gt;")&gt;0,1,0))</f>
        <v>1</v>
      </c>
      <c r="O4190" t="str">
        <f t="shared" si="325"/>
        <v>CONVERGENTE</v>
      </c>
      <c r="P4190" t="str">
        <f t="shared" si="326"/>
        <v>Upgrade / más líneas</v>
      </c>
      <c r="Q4190">
        <f t="shared" si="327"/>
        <v>0</v>
      </c>
      <c r="R4190" t="str">
        <f>IFERROR(VLOOKUP($A4190,Registros!$B$2:$G$6000,6,0),IFERROR(INDEX(Winback!$C$2:$C$300,MATCH($A4190,Winback!$K$2:$K$300,0)),""))</f>
        <v>Abril Aparicio</v>
      </c>
      <c r="S4190" t="str">
        <f t="shared" si="328"/>
        <v>+CS</v>
      </c>
      <c r="T4190">
        <f t="shared" si="329"/>
        <v>1</v>
      </c>
    </row>
    <row r="4191" spans="1:20" x14ac:dyDescent="0.35">
      <c r="A4191" t="s">
        <v>20539</v>
      </c>
      <c r="B4191" t="s">
        <v>20540</v>
      </c>
      <c r="C4191" t="s">
        <v>20541</v>
      </c>
      <c r="D4191" t="s">
        <v>20542</v>
      </c>
      <c r="E4191">
        <f>IF(COUNTIFS(Registros!$A$2:$A$6000,"NP",Registros!$B$2:$B$6000,$A4191)&gt;0,1,0)</f>
        <v>0</v>
      </c>
      <c r="F4191">
        <f>IF($E4191=1,SUMIFS(Registros!$F$2:$F$6000,Registros!$A$2:$A$6000,"NP",Registros!$B$2:$B$6000,$A4191),0)</f>
        <v>0</v>
      </c>
      <c r="G4191">
        <f>IF(COUNTIFS(Registros!$A$2:$A$6000,"MOV",Registros!$B$2:$B$6000,$A4191)&gt;0,1,0)</f>
        <v>0</v>
      </c>
      <c r="H4191">
        <f>IF($G4191=1,SUMIFS(Registros!$F$2:$F$6000,Registros!$A$2:$A$6000,"MOV",Registros!$B$2:$B$6000,$A4191),0)</f>
        <v>0</v>
      </c>
      <c r="I4191">
        <f>IF(COUNTIFS(Registros!$A$2:$A$6000,"CS",Registros!$B$2:$B$6000,$A4191)&gt;0,1,0)</f>
        <v>1</v>
      </c>
      <c r="J4191">
        <f>IF($I4191=1,SUMIFS(Registros!$I$2:$I$6000,Registros!$A$2:$A$6000,"CS",Registros!$B$2:$B$6000,$A4191),0)</f>
        <v>29</v>
      </c>
      <c r="K4191">
        <f>IF(COUNTIFS(Winback!$K$2:$K$300,$A4191)&gt;0,1,0)</f>
        <v>0</v>
      </c>
      <c r="L4191">
        <f>IF(AND($K4191=1,LEFT($A4191,3)="WB-"),SUMIFS(Winback!$D$2:$D$300,Winback!$K$2:$K$300,$A4191),0)</f>
        <v>0</v>
      </c>
      <c r="M4191">
        <f>IF(OR($E4191=1,$G4191=1,SUMIFS(Registros!$J$2:$J$6000,Registros!$B$2:$B$6000,$A4191)&gt;0),1,0)</f>
        <v>1</v>
      </c>
      <c r="N4191">
        <f>IF($J4191&gt;0,1,IF(COUNTIFS(Registros!$A$2:$A$6000,"CS",Registros!$B$2:$B$6000,$A4191,Registros!$K$2:$K$6000,"&lt;&gt;")&gt;0,1,0))</f>
        <v>1</v>
      </c>
      <c r="O4191" t="str">
        <f t="shared" si="325"/>
        <v>CONVERGENTE</v>
      </c>
      <c r="P4191" t="str">
        <f t="shared" si="326"/>
        <v>Upgrade / más líneas</v>
      </c>
      <c r="Q4191">
        <f t="shared" si="327"/>
        <v>0</v>
      </c>
      <c r="R4191" t="str">
        <f>IFERROR(VLOOKUP($A4191,Registros!$B$2:$G$6000,6,0),IFERROR(INDEX(Winback!$C$2:$C$300,MATCH($A4191,Winback!$K$2:$K$300,0)),""))</f>
        <v>Yariela Galarce</v>
      </c>
      <c r="S4191" t="str">
        <f t="shared" si="328"/>
        <v>+CS</v>
      </c>
      <c r="T4191">
        <f t="shared" si="329"/>
        <v>1</v>
      </c>
    </row>
    <row r="4192" spans="1:20" x14ac:dyDescent="0.35">
      <c r="A4192" t="s">
        <v>20544</v>
      </c>
      <c r="B4192" t="s">
        <v>20545</v>
      </c>
      <c r="C4192" t="s">
        <v>20546</v>
      </c>
      <c r="D4192" t="s">
        <v>20547</v>
      </c>
      <c r="E4192">
        <f>IF(COUNTIFS(Registros!$A$2:$A$6000,"NP",Registros!$B$2:$B$6000,$A4192)&gt;0,1,0)</f>
        <v>0</v>
      </c>
      <c r="F4192">
        <f>IF($E4192=1,SUMIFS(Registros!$F$2:$F$6000,Registros!$A$2:$A$6000,"NP",Registros!$B$2:$B$6000,$A4192),0)</f>
        <v>0</v>
      </c>
      <c r="G4192">
        <f>IF(COUNTIFS(Registros!$A$2:$A$6000,"MOV",Registros!$B$2:$B$6000,$A4192)&gt;0,1,0)</f>
        <v>0</v>
      </c>
      <c r="H4192">
        <f>IF($G4192=1,SUMIFS(Registros!$F$2:$F$6000,Registros!$A$2:$A$6000,"MOV",Registros!$B$2:$B$6000,$A4192),0)</f>
        <v>0</v>
      </c>
      <c r="I4192">
        <f>IF(COUNTIFS(Registros!$A$2:$A$6000,"CS",Registros!$B$2:$B$6000,$A4192)&gt;0,1,0)</f>
        <v>1</v>
      </c>
      <c r="J4192">
        <f>IF($I4192=1,SUMIFS(Registros!$I$2:$I$6000,Registros!$A$2:$A$6000,"CS",Registros!$B$2:$B$6000,$A4192),0)</f>
        <v>0</v>
      </c>
      <c r="K4192">
        <f>IF(COUNTIFS(Winback!$K$2:$K$300,$A4192)&gt;0,1,0)</f>
        <v>0</v>
      </c>
      <c r="L4192">
        <f>IF(AND($K4192=1,LEFT($A4192,3)="WB-"),SUMIFS(Winback!$D$2:$D$300,Winback!$K$2:$K$300,$A4192),0)</f>
        <v>0</v>
      </c>
      <c r="M4192">
        <f>IF(OR($E4192=1,$G4192=1,SUMIFS(Registros!$J$2:$J$6000,Registros!$B$2:$B$6000,$A4192)&gt;0),1,0)</f>
        <v>1</v>
      </c>
      <c r="N4192">
        <f>IF($J4192&gt;0,1,IF(COUNTIFS(Registros!$A$2:$A$6000,"CS",Registros!$B$2:$B$6000,$A4192,Registros!$K$2:$K$6000,"&lt;&gt;")&gt;0,1,0))</f>
        <v>1</v>
      </c>
      <c r="O4192" t="str">
        <f t="shared" si="325"/>
        <v>CONVERGENTE</v>
      </c>
      <c r="P4192" t="str">
        <f t="shared" si="326"/>
        <v>Upgrade / más líneas</v>
      </c>
      <c r="Q4192">
        <f t="shared" si="327"/>
        <v>0</v>
      </c>
      <c r="R4192" t="str">
        <f>IFERROR(VLOOKUP($A4192,Registros!$B$2:$G$6000,6,0),IFERROR(INDEX(Winback!$C$2:$C$300,MATCH($A4192,Winback!$K$2:$K$300,0)),""))</f>
        <v>Lizeth Milena Gonzalez</v>
      </c>
      <c r="S4192" t="str">
        <f t="shared" si="328"/>
        <v>+CS</v>
      </c>
      <c r="T4192">
        <f t="shared" si="329"/>
        <v>1</v>
      </c>
    </row>
    <row r="4193" spans="1:20" x14ac:dyDescent="0.35">
      <c r="A4193" t="s">
        <v>20549</v>
      </c>
      <c r="B4193" t="s">
        <v>20550</v>
      </c>
      <c r="C4193" t="s">
        <v>20551</v>
      </c>
      <c r="D4193" t="s">
        <v>20552</v>
      </c>
      <c r="E4193">
        <f>IF(COUNTIFS(Registros!$A$2:$A$6000,"NP",Registros!$B$2:$B$6000,$A4193)&gt;0,1,0)</f>
        <v>0</v>
      </c>
      <c r="F4193">
        <f>IF($E4193=1,SUMIFS(Registros!$F$2:$F$6000,Registros!$A$2:$A$6000,"NP",Registros!$B$2:$B$6000,$A4193),0)</f>
        <v>0</v>
      </c>
      <c r="G4193">
        <f>IF(COUNTIFS(Registros!$A$2:$A$6000,"MOV",Registros!$B$2:$B$6000,$A4193)&gt;0,1,0)</f>
        <v>0</v>
      </c>
      <c r="H4193">
        <f>IF($G4193=1,SUMIFS(Registros!$F$2:$F$6000,Registros!$A$2:$A$6000,"MOV",Registros!$B$2:$B$6000,$A4193),0)</f>
        <v>0</v>
      </c>
      <c r="I4193">
        <f>IF(COUNTIFS(Registros!$A$2:$A$6000,"CS",Registros!$B$2:$B$6000,$A4193)&gt;0,1,0)</f>
        <v>1</v>
      </c>
      <c r="J4193">
        <f>IF($I4193=1,SUMIFS(Registros!$I$2:$I$6000,Registros!$A$2:$A$6000,"CS",Registros!$B$2:$B$6000,$A4193),0)</f>
        <v>38</v>
      </c>
      <c r="K4193">
        <f>IF(COUNTIFS(Winback!$K$2:$K$300,$A4193)&gt;0,1,0)</f>
        <v>0</v>
      </c>
      <c r="L4193">
        <f>IF(AND($K4193=1,LEFT($A4193,3)="WB-"),SUMIFS(Winback!$D$2:$D$300,Winback!$K$2:$K$300,$A4193),0)</f>
        <v>0</v>
      </c>
      <c r="M4193">
        <f>IF(OR($E4193=1,$G4193=1,SUMIFS(Registros!$J$2:$J$6000,Registros!$B$2:$B$6000,$A4193)&gt;0),1,0)</f>
        <v>1</v>
      </c>
      <c r="N4193">
        <f>IF($J4193&gt;0,1,IF(COUNTIFS(Registros!$A$2:$A$6000,"CS",Registros!$B$2:$B$6000,$A4193,Registros!$K$2:$K$6000,"&lt;&gt;")&gt;0,1,0))</f>
        <v>1</v>
      </c>
      <c r="O4193" t="str">
        <f t="shared" si="325"/>
        <v>CONVERGENTE</v>
      </c>
      <c r="P4193" t="str">
        <f t="shared" si="326"/>
        <v>Upgrade / más líneas</v>
      </c>
      <c r="Q4193">
        <f t="shared" si="327"/>
        <v>0</v>
      </c>
      <c r="R4193" t="str">
        <f>IFERROR(VLOOKUP($A4193,Registros!$B$2:$G$6000,6,0),IFERROR(INDEX(Winback!$C$2:$C$300,MATCH($A4193,Winback!$K$2:$K$300,0)),""))</f>
        <v>Maria Fernanda Rivas</v>
      </c>
      <c r="S4193" t="str">
        <f t="shared" si="328"/>
        <v>+CS</v>
      </c>
      <c r="T4193">
        <f t="shared" si="329"/>
        <v>1</v>
      </c>
    </row>
    <row r="4194" spans="1:20" x14ac:dyDescent="0.35">
      <c r="A4194" t="s">
        <v>20554</v>
      </c>
      <c r="B4194" t="s">
        <v>20555</v>
      </c>
      <c r="C4194" t="s">
        <v>20556</v>
      </c>
      <c r="D4194" t="s">
        <v>20557</v>
      </c>
      <c r="E4194">
        <f>IF(COUNTIFS(Registros!$A$2:$A$6000,"NP",Registros!$B$2:$B$6000,$A4194)&gt;0,1,0)</f>
        <v>0</v>
      </c>
      <c r="F4194">
        <f>IF($E4194=1,SUMIFS(Registros!$F$2:$F$6000,Registros!$A$2:$A$6000,"NP",Registros!$B$2:$B$6000,$A4194),0)</f>
        <v>0</v>
      </c>
      <c r="G4194">
        <f>IF(COUNTIFS(Registros!$A$2:$A$6000,"MOV",Registros!$B$2:$B$6000,$A4194)&gt;0,1,0)</f>
        <v>0</v>
      </c>
      <c r="H4194">
        <f>IF($G4194=1,SUMIFS(Registros!$F$2:$F$6000,Registros!$A$2:$A$6000,"MOV",Registros!$B$2:$B$6000,$A4194),0)</f>
        <v>0</v>
      </c>
      <c r="I4194">
        <f>IF(COUNTIFS(Registros!$A$2:$A$6000,"CS",Registros!$B$2:$B$6000,$A4194)&gt;0,1,0)</f>
        <v>1</v>
      </c>
      <c r="J4194">
        <f>IF($I4194=1,SUMIFS(Registros!$I$2:$I$6000,Registros!$A$2:$A$6000,"CS",Registros!$B$2:$B$6000,$A4194),0)</f>
        <v>72</v>
      </c>
      <c r="K4194">
        <f>IF(COUNTIFS(Winback!$K$2:$K$300,$A4194)&gt;0,1,0)</f>
        <v>0</v>
      </c>
      <c r="L4194">
        <f>IF(AND($K4194=1,LEFT($A4194,3)="WB-"),SUMIFS(Winback!$D$2:$D$300,Winback!$K$2:$K$300,$A4194),0)</f>
        <v>0</v>
      </c>
      <c r="M4194">
        <f>IF(OR($E4194=1,$G4194=1,SUMIFS(Registros!$J$2:$J$6000,Registros!$B$2:$B$6000,$A4194)&gt;0),1,0)</f>
        <v>1</v>
      </c>
      <c r="N4194">
        <f>IF($J4194&gt;0,1,IF(COUNTIFS(Registros!$A$2:$A$6000,"CS",Registros!$B$2:$B$6000,$A4194,Registros!$K$2:$K$6000,"&lt;&gt;")&gt;0,1,0))</f>
        <v>1</v>
      </c>
      <c r="O4194" t="str">
        <f t="shared" si="325"/>
        <v>CONVERGENTE</v>
      </c>
      <c r="P4194" t="str">
        <f t="shared" si="326"/>
        <v>Upgrade / más líneas</v>
      </c>
      <c r="Q4194">
        <f t="shared" si="327"/>
        <v>0</v>
      </c>
      <c r="R4194" t="str">
        <f>IFERROR(VLOOKUP($A4194,Registros!$B$2:$G$6000,6,0),IFERROR(INDEX(Winback!$C$2:$C$300,MATCH($A4194,Winback!$K$2:$K$300,0)),""))</f>
        <v>Yarelis Tulloch</v>
      </c>
      <c r="S4194" t="str">
        <f t="shared" si="328"/>
        <v>+CS</v>
      </c>
      <c r="T4194">
        <f t="shared" si="329"/>
        <v>1</v>
      </c>
    </row>
    <row r="4195" spans="1:20" x14ac:dyDescent="0.35">
      <c r="A4195" t="s">
        <v>20559</v>
      </c>
      <c r="B4195" t="s">
        <v>20560</v>
      </c>
      <c r="C4195" t="s">
        <v>20561</v>
      </c>
      <c r="D4195" t="s">
        <v>20562</v>
      </c>
      <c r="E4195">
        <f>IF(COUNTIFS(Registros!$A$2:$A$6000,"NP",Registros!$B$2:$B$6000,$A4195)&gt;0,1,0)</f>
        <v>0</v>
      </c>
      <c r="F4195">
        <f>IF($E4195=1,SUMIFS(Registros!$F$2:$F$6000,Registros!$A$2:$A$6000,"NP",Registros!$B$2:$B$6000,$A4195),0)</f>
        <v>0</v>
      </c>
      <c r="G4195">
        <f>IF(COUNTIFS(Registros!$A$2:$A$6000,"MOV",Registros!$B$2:$B$6000,$A4195)&gt;0,1,0)</f>
        <v>0</v>
      </c>
      <c r="H4195">
        <f>IF($G4195=1,SUMIFS(Registros!$F$2:$F$6000,Registros!$A$2:$A$6000,"MOV",Registros!$B$2:$B$6000,$A4195),0)</f>
        <v>0</v>
      </c>
      <c r="I4195">
        <f>IF(COUNTIFS(Registros!$A$2:$A$6000,"CS",Registros!$B$2:$B$6000,$A4195)&gt;0,1,0)</f>
        <v>1</v>
      </c>
      <c r="J4195">
        <f>IF($I4195=1,SUMIFS(Registros!$I$2:$I$6000,Registros!$A$2:$A$6000,"CS",Registros!$B$2:$B$6000,$A4195),0)</f>
        <v>50</v>
      </c>
      <c r="K4195">
        <f>IF(COUNTIFS(Winback!$K$2:$K$300,$A4195)&gt;0,1,0)</f>
        <v>0</v>
      </c>
      <c r="L4195">
        <f>IF(AND($K4195=1,LEFT($A4195,3)="WB-"),SUMIFS(Winback!$D$2:$D$300,Winback!$K$2:$K$300,$A4195),0)</f>
        <v>0</v>
      </c>
      <c r="M4195">
        <f>IF(OR($E4195=1,$G4195=1,SUMIFS(Registros!$J$2:$J$6000,Registros!$B$2:$B$6000,$A4195)&gt;0),1,0)</f>
        <v>1</v>
      </c>
      <c r="N4195">
        <f>IF($J4195&gt;0,1,IF(COUNTIFS(Registros!$A$2:$A$6000,"CS",Registros!$B$2:$B$6000,$A4195,Registros!$K$2:$K$6000,"&lt;&gt;")&gt;0,1,0))</f>
        <v>1</v>
      </c>
      <c r="O4195" t="str">
        <f t="shared" si="325"/>
        <v>CONVERGENTE</v>
      </c>
      <c r="P4195" t="str">
        <f t="shared" si="326"/>
        <v>Upgrade / más líneas</v>
      </c>
      <c r="Q4195">
        <f t="shared" si="327"/>
        <v>0</v>
      </c>
      <c r="R4195" t="str">
        <f>IFERROR(VLOOKUP($A4195,Registros!$B$2:$G$6000,6,0),IFERROR(INDEX(Winback!$C$2:$C$300,MATCH($A4195,Winback!$K$2:$K$300,0)),""))</f>
        <v>Nailyn Martinez Johnson</v>
      </c>
      <c r="S4195" t="str">
        <f t="shared" si="328"/>
        <v>+CS</v>
      </c>
      <c r="T4195">
        <f t="shared" si="329"/>
        <v>1</v>
      </c>
    </row>
    <row r="4196" spans="1:20" x14ac:dyDescent="0.35">
      <c r="A4196" t="s">
        <v>20564</v>
      </c>
      <c r="B4196" t="s">
        <v>20565</v>
      </c>
      <c r="C4196" t="s">
        <v>20566</v>
      </c>
      <c r="D4196" t="s">
        <v>20567</v>
      </c>
      <c r="E4196">
        <f>IF(COUNTIFS(Registros!$A$2:$A$6000,"NP",Registros!$B$2:$B$6000,$A4196)&gt;0,1,0)</f>
        <v>0</v>
      </c>
      <c r="F4196">
        <f>IF($E4196=1,SUMIFS(Registros!$F$2:$F$6000,Registros!$A$2:$A$6000,"NP",Registros!$B$2:$B$6000,$A4196),0)</f>
        <v>0</v>
      </c>
      <c r="G4196">
        <f>IF(COUNTIFS(Registros!$A$2:$A$6000,"MOV",Registros!$B$2:$B$6000,$A4196)&gt;0,1,0)</f>
        <v>0</v>
      </c>
      <c r="H4196">
        <f>IF($G4196=1,SUMIFS(Registros!$F$2:$F$6000,Registros!$A$2:$A$6000,"MOV",Registros!$B$2:$B$6000,$A4196),0)</f>
        <v>0</v>
      </c>
      <c r="I4196">
        <f>IF(COUNTIFS(Registros!$A$2:$A$6000,"CS",Registros!$B$2:$B$6000,$A4196)&gt;0,1,0)</f>
        <v>1</v>
      </c>
      <c r="J4196">
        <f>IF($I4196=1,SUMIFS(Registros!$I$2:$I$6000,Registros!$A$2:$A$6000,"CS",Registros!$B$2:$B$6000,$A4196),0)</f>
        <v>43</v>
      </c>
      <c r="K4196">
        <f>IF(COUNTIFS(Winback!$K$2:$K$300,$A4196)&gt;0,1,0)</f>
        <v>0</v>
      </c>
      <c r="L4196">
        <f>IF(AND($K4196=1,LEFT($A4196,3)="WB-"),SUMIFS(Winback!$D$2:$D$300,Winback!$K$2:$K$300,$A4196),0)</f>
        <v>0</v>
      </c>
      <c r="M4196">
        <f>IF(OR($E4196=1,$G4196=1,SUMIFS(Registros!$J$2:$J$6000,Registros!$B$2:$B$6000,$A4196)&gt;0),1,0)</f>
        <v>1</v>
      </c>
      <c r="N4196">
        <f>IF($J4196&gt;0,1,IF(COUNTIFS(Registros!$A$2:$A$6000,"CS",Registros!$B$2:$B$6000,$A4196,Registros!$K$2:$K$6000,"&lt;&gt;")&gt;0,1,0))</f>
        <v>1</v>
      </c>
      <c r="O4196" t="str">
        <f t="shared" si="325"/>
        <v>CONVERGENTE</v>
      </c>
      <c r="P4196" t="str">
        <f t="shared" si="326"/>
        <v>Upgrade / más líneas</v>
      </c>
      <c r="Q4196">
        <f t="shared" si="327"/>
        <v>0</v>
      </c>
      <c r="R4196" t="str">
        <f>IFERROR(VLOOKUP($A4196,Registros!$B$2:$G$6000,6,0),IFERROR(INDEX(Winback!$C$2:$C$300,MATCH($A4196,Winback!$K$2:$K$300,0)),""))</f>
        <v>iongy Gordon Ward</v>
      </c>
      <c r="S4196" t="str">
        <f t="shared" si="328"/>
        <v>+CS</v>
      </c>
      <c r="T4196">
        <f t="shared" si="329"/>
        <v>1</v>
      </c>
    </row>
    <row r="4197" spans="1:20" x14ac:dyDescent="0.35">
      <c r="A4197" t="s">
        <v>20569</v>
      </c>
      <c r="B4197" t="s">
        <v>20570</v>
      </c>
      <c r="C4197" t="s">
        <v>20571</v>
      </c>
      <c r="D4197" t="s">
        <v>20572</v>
      </c>
      <c r="E4197">
        <f>IF(COUNTIFS(Registros!$A$2:$A$6000,"NP",Registros!$B$2:$B$6000,$A4197)&gt;0,1,0)</f>
        <v>0</v>
      </c>
      <c r="F4197">
        <f>IF($E4197=1,SUMIFS(Registros!$F$2:$F$6000,Registros!$A$2:$A$6000,"NP",Registros!$B$2:$B$6000,$A4197),0)</f>
        <v>0</v>
      </c>
      <c r="G4197">
        <f>IF(COUNTIFS(Registros!$A$2:$A$6000,"MOV",Registros!$B$2:$B$6000,$A4197)&gt;0,1,0)</f>
        <v>0</v>
      </c>
      <c r="H4197">
        <f>IF($G4197=1,SUMIFS(Registros!$F$2:$F$6000,Registros!$A$2:$A$6000,"MOV",Registros!$B$2:$B$6000,$A4197),0)</f>
        <v>0</v>
      </c>
      <c r="I4197">
        <f>IF(COUNTIFS(Registros!$A$2:$A$6000,"CS",Registros!$B$2:$B$6000,$A4197)&gt;0,1,0)</f>
        <v>1</v>
      </c>
      <c r="J4197">
        <f>IF($I4197=1,SUMIFS(Registros!$I$2:$I$6000,Registros!$A$2:$A$6000,"CS",Registros!$B$2:$B$6000,$A4197),0)</f>
        <v>57</v>
      </c>
      <c r="K4197">
        <f>IF(COUNTIFS(Winback!$K$2:$K$300,$A4197)&gt;0,1,0)</f>
        <v>0</v>
      </c>
      <c r="L4197">
        <f>IF(AND($K4197=1,LEFT($A4197,3)="WB-"),SUMIFS(Winback!$D$2:$D$300,Winback!$K$2:$K$300,$A4197),0)</f>
        <v>0</v>
      </c>
      <c r="M4197">
        <f>IF(OR($E4197=1,$G4197=1,SUMIFS(Registros!$J$2:$J$6000,Registros!$B$2:$B$6000,$A4197)&gt;0),1,0)</f>
        <v>1</v>
      </c>
      <c r="N4197">
        <f>IF($J4197&gt;0,1,IF(COUNTIFS(Registros!$A$2:$A$6000,"CS",Registros!$B$2:$B$6000,$A4197,Registros!$K$2:$K$6000,"&lt;&gt;")&gt;0,1,0))</f>
        <v>1</v>
      </c>
      <c r="O4197" t="str">
        <f t="shared" si="325"/>
        <v>CONVERGENTE</v>
      </c>
      <c r="P4197" t="str">
        <f t="shared" si="326"/>
        <v>Upgrade / más líneas</v>
      </c>
      <c r="Q4197">
        <f t="shared" si="327"/>
        <v>0</v>
      </c>
      <c r="R4197" t="str">
        <f>IFERROR(VLOOKUP($A4197,Registros!$B$2:$G$6000,6,0),IFERROR(INDEX(Winback!$C$2:$C$300,MATCH($A4197,Winback!$K$2:$K$300,0)),""))</f>
        <v>Keisy Vargas</v>
      </c>
      <c r="S4197" t="str">
        <f t="shared" si="328"/>
        <v>+CS</v>
      </c>
      <c r="T4197">
        <f t="shared" si="329"/>
        <v>1</v>
      </c>
    </row>
    <row r="4198" spans="1:20" x14ac:dyDescent="0.35">
      <c r="A4198" t="s">
        <v>20574</v>
      </c>
      <c r="B4198" t="s">
        <v>20575</v>
      </c>
      <c r="C4198" t="s">
        <v>20576</v>
      </c>
      <c r="D4198" t="s">
        <v>20577</v>
      </c>
      <c r="E4198">
        <f>IF(COUNTIFS(Registros!$A$2:$A$6000,"NP",Registros!$B$2:$B$6000,$A4198)&gt;0,1,0)</f>
        <v>0</v>
      </c>
      <c r="F4198">
        <f>IF($E4198=1,SUMIFS(Registros!$F$2:$F$6000,Registros!$A$2:$A$6000,"NP",Registros!$B$2:$B$6000,$A4198),0)</f>
        <v>0</v>
      </c>
      <c r="G4198">
        <f>IF(COUNTIFS(Registros!$A$2:$A$6000,"MOV",Registros!$B$2:$B$6000,$A4198)&gt;0,1,0)</f>
        <v>0</v>
      </c>
      <c r="H4198">
        <f>IF($G4198=1,SUMIFS(Registros!$F$2:$F$6000,Registros!$A$2:$A$6000,"MOV",Registros!$B$2:$B$6000,$A4198),0)</f>
        <v>0</v>
      </c>
      <c r="I4198">
        <f>IF(COUNTIFS(Registros!$A$2:$A$6000,"CS",Registros!$B$2:$B$6000,$A4198)&gt;0,1,0)</f>
        <v>1</v>
      </c>
      <c r="J4198">
        <f>IF($I4198=1,SUMIFS(Registros!$I$2:$I$6000,Registros!$A$2:$A$6000,"CS",Registros!$B$2:$B$6000,$A4198),0)</f>
        <v>43</v>
      </c>
      <c r="K4198">
        <f>IF(COUNTIFS(Winback!$K$2:$K$300,$A4198)&gt;0,1,0)</f>
        <v>0</v>
      </c>
      <c r="L4198">
        <f>IF(AND($K4198=1,LEFT($A4198,3)="WB-"),SUMIFS(Winback!$D$2:$D$300,Winback!$K$2:$K$300,$A4198),0)</f>
        <v>0</v>
      </c>
      <c r="M4198">
        <f>IF(OR($E4198=1,$G4198=1,SUMIFS(Registros!$J$2:$J$6000,Registros!$B$2:$B$6000,$A4198)&gt;0),1,0)</f>
        <v>1</v>
      </c>
      <c r="N4198">
        <f>IF($J4198&gt;0,1,IF(COUNTIFS(Registros!$A$2:$A$6000,"CS",Registros!$B$2:$B$6000,$A4198,Registros!$K$2:$K$6000,"&lt;&gt;")&gt;0,1,0))</f>
        <v>1</v>
      </c>
      <c r="O4198" t="str">
        <f t="shared" si="325"/>
        <v>CONVERGENTE</v>
      </c>
      <c r="P4198" t="str">
        <f t="shared" si="326"/>
        <v>Upgrade / más líneas</v>
      </c>
      <c r="Q4198">
        <f t="shared" si="327"/>
        <v>0</v>
      </c>
      <c r="R4198" t="str">
        <f>IFERROR(VLOOKUP($A4198,Registros!$B$2:$G$6000,6,0),IFERROR(INDEX(Winback!$C$2:$C$300,MATCH($A4198,Winback!$K$2:$K$300,0)),""))</f>
        <v>Karla Mc Intryre</v>
      </c>
      <c r="S4198" t="str">
        <f t="shared" si="328"/>
        <v>+CS</v>
      </c>
      <c r="T4198">
        <f t="shared" si="329"/>
        <v>1</v>
      </c>
    </row>
    <row r="4199" spans="1:20" x14ac:dyDescent="0.35">
      <c r="A4199" t="s">
        <v>20579</v>
      </c>
      <c r="B4199" t="s">
        <v>20580</v>
      </c>
      <c r="C4199" t="s">
        <v>20581</v>
      </c>
      <c r="D4199" t="s">
        <v>20582</v>
      </c>
      <c r="E4199">
        <f>IF(COUNTIFS(Registros!$A$2:$A$6000,"NP",Registros!$B$2:$B$6000,$A4199)&gt;0,1,0)</f>
        <v>0</v>
      </c>
      <c r="F4199">
        <f>IF($E4199=1,SUMIFS(Registros!$F$2:$F$6000,Registros!$A$2:$A$6000,"NP",Registros!$B$2:$B$6000,$A4199),0)</f>
        <v>0</v>
      </c>
      <c r="G4199">
        <f>IF(COUNTIFS(Registros!$A$2:$A$6000,"MOV",Registros!$B$2:$B$6000,$A4199)&gt;0,1,0)</f>
        <v>0</v>
      </c>
      <c r="H4199">
        <f>IF($G4199=1,SUMIFS(Registros!$F$2:$F$6000,Registros!$A$2:$A$6000,"MOV",Registros!$B$2:$B$6000,$A4199),0)</f>
        <v>0</v>
      </c>
      <c r="I4199">
        <f>IF(COUNTIFS(Registros!$A$2:$A$6000,"CS",Registros!$B$2:$B$6000,$A4199)&gt;0,1,0)</f>
        <v>1</v>
      </c>
      <c r="J4199">
        <f>IF($I4199=1,SUMIFS(Registros!$I$2:$I$6000,Registros!$A$2:$A$6000,"CS",Registros!$B$2:$B$6000,$A4199),0)</f>
        <v>70</v>
      </c>
      <c r="K4199">
        <f>IF(COUNTIFS(Winback!$K$2:$K$300,$A4199)&gt;0,1,0)</f>
        <v>0</v>
      </c>
      <c r="L4199">
        <f>IF(AND($K4199=1,LEFT($A4199,3)="WB-"),SUMIFS(Winback!$D$2:$D$300,Winback!$K$2:$K$300,$A4199),0)</f>
        <v>0</v>
      </c>
      <c r="M4199">
        <f>IF(OR($E4199=1,$G4199=1,SUMIFS(Registros!$J$2:$J$6000,Registros!$B$2:$B$6000,$A4199)&gt;0),1,0)</f>
        <v>1</v>
      </c>
      <c r="N4199">
        <f>IF($J4199&gt;0,1,IF(COUNTIFS(Registros!$A$2:$A$6000,"CS",Registros!$B$2:$B$6000,$A4199,Registros!$K$2:$K$6000,"&lt;&gt;")&gt;0,1,0))</f>
        <v>1</v>
      </c>
      <c r="O4199" t="str">
        <f t="shared" si="325"/>
        <v>CONVERGENTE</v>
      </c>
      <c r="P4199" t="str">
        <f t="shared" si="326"/>
        <v>Upgrade / más líneas</v>
      </c>
      <c r="Q4199">
        <f t="shared" si="327"/>
        <v>0</v>
      </c>
      <c r="R4199" t="str">
        <f>IFERROR(VLOOKUP($A4199,Registros!$B$2:$G$6000,6,0),IFERROR(INDEX(Winback!$C$2:$C$300,MATCH($A4199,Winback!$K$2:$K$300,0)),""))</f>
        <v>Solanye Acuña</v>
      </c>
      <c r="S4199" t="str">
        <f t="shared" si="328"/>
        <v>+CS</v>
      </c>
      <c r="T4199">
        <f t="shared" si="329"/>
        <v>1</v>
      </c>
    </row>
    <row r="4200" spans="1:20" x14ac:dyDescent="0.35">
      <c r="A4200" t="s">
        <v>20583</v>
      </c>
      <c r="B4200" t="s">
        <v>20584</v>
      </c>
      <c r="C4200" t="s">
        <v>20585</v>
      </c>
      <c r="D4200" t="s">
        <v>20586</v>
      </c>
      <c r="E4200">
        <f>IF(COUNTIFS(Registros!$A$2:$A$6000,"NP",Registros!$B$2:$B$6000,$A4200)&gt;0,1,0)</f>
        <v>0</v>
      </c>
      <c r="F4200">
        <f>IF($E4200=1,SUMIFS(Registros!$F$2:$F$6000,Registros!$A$2:$A$6000,"NP",Registros!$B$2:$B$6000,$A4200),0)</f>
        <v>0</v>
      </c>
      <c r="G4200">
        <f>IF(COUNTIFS(Registros!$A$2:$A$6000,"MOV",Registros!$B$2:$B$6000,$A4200)&gt;0,1,0)</f>
        <v>0</v>
      </c>
      <c r="H4200">
        <f>IF($G4200=1,SUMIFS(Registros!$F$2:$F$6000,Registros!$A$2:$A$6000,"MOV",Registros!$B$2:$B$6000,$A4200),0)</f>
        <v>0</v>
      </c>
      <c r="I4200">
        <f>IF(COUNTIFS(Registros!$A$2:$A$6000,"CS",Registros!$B$2:$B$6000,$A4200)&gt;0,1,0)</f>
        <v>1</v>
      </c>
      <c r="J4200">
        <f>IF($I4200=1,SUMIFS(Registros!$I$2:$I$6000,Registros!$A$2:$A$6000,"CS",Registros!$B$2:$B$6000,$A4200),0)</f>
        <v>39</v>
      </c>
      <c r="K4200">
        <f>IF(COUNTIFS(Winback!$K$2:$K$300,$A4200)&gt;0,1,0)</f>
        <v>0</v>
      </c>
      <c r="L4200">
        <f>IF(AND($K4200=1,LEFT($A4200,3)="WB-"),SUMIFS(Winback!$D$2:$D$300,Winback!$K$2:$K$300,$A4200),0)</f>
        <v>0</v>
      </c>
      <c r="M4200">
        <f>IF(OR($E4200=1,$G4200=1,SUMIFS(Registros!$J$2:$J$6000,Registros!$B$2:$B$6000,$A4200)&gt;0),1,0)</f>
        <v>1</v>
      </c>
      <c r="N4200">
        <f>IF($J4200&gt;0,1,IF(COUNTIFS(Registros!$A$2:$A$6000,"CS",Registros!$B$2:$B$6000,$A4200,Registros!$K$2:$K$6000,"&lt;&gt;")&gt;0,1,0))</f>
        <v>1</v>
      </c>
      <c r="O4200" t="str">
        <f t="shared" si="325"/>
        <v>CONVERGENTE</v>
      </c>
      <c r="P4200" t="str">
        <f t="shared" si="326"/>
        <v>Upgrade / más líneas</v>
      </c>
      <c r="Q4200">
        <f t="shared" si="327"/>
        <v>0</v>
      </c>
      <c r="R4200" t="str">
        <f>IFERROR(VLOOKUP($A4200,Registros!$B$2:$G$6000,6,0),IFERROR(INDEX(Winback!$C$2:$C$300,MATCH($A4200,Winback!$K$2:$K$300,0)),""))</f>
        <v>Michelle Zambrano</v>
      </c>
      <c r="S4200" t="str">
        <f t="shared" si="328"/>
        <v>+CS</v>
      </c>
      <c r="T4200">
        <f t="shared" si="329"/>
        <v>1</v>
      </c>
    </row>
    <row r="4201" spans="1:20" x14ac:dyDescent="0.35">
      <c r="A4201" t="s">
        <v>20588</v>
      </c>
      <c r="B4201" t="s">
        <v>20589</v>
      </c>
      <c r="C4201" t="s">
        <v>20590</v>
      </c>
      <c r="D4201" t="s">
        <v>20591</v>
      </c>
      <c r="E4201">
        <f>IF(COUNTIFS(Registros!$A$2:$A$6000,"NP",Registros!$B$2:$B$6000,$A4201)&gt;0,1,0)</f>
        <v>0</v>
      </c>
      <c r="F4201">
        <f>IF($E4201=1,SUMIFS(Registros!$F$2:$F$6000,Registros!$A$2:$A$6000,"NP",Registros!$B$2:$B$6000,$A4201),0)</f>
        <v>0</v>
      </c>
      <c r="G4201">
        <f>IF(COUNTIFS(Registros!$A$2:$A$6000,"MOV",Registros!$B$2:$B$6000,$A4201)&gt;0,1,0)</f>
        <v>0</v>
      </c>
      <c r="H4201">
        <f>IF($G4201=1,SUMIFS(Registros!$F$2:$F$6000,Registros!$A$2:$A$6000,"MOV",Registros!$B$2:$B$6000,$A4201),0)</f>
        <v>0</v>
      </c>
      <c r="I4201">
        <f>IF(COUNTIFS(Registros!$A$2:$A$6000,"CS",Registros!$B$2:$B$6000,$A4201)&gt;0,1,0)</f>
        <v>1</v>
      </c>
      <c r="J4201">
        <f>IF($I4201=1,SUMIFS(Registros!$I$2:$I$6000,Registros!$A$2:$A$6000,"CS",Registros!$B$2:$B$6000,$A4201),0)</f>
        <v>33</v>
      </c>
      <c r="K4201">
        <f>IF(COUNTIFS(Winback!$K$2:$K$300,$A4201)&gt;0,1,0)</f>
        <v>0</v>
      </c>
      <c r="L4201">
        <f>IF(AND($K4201=1,LEFT($A4201,3)="WB-"),SUMIFS(Winback!$D$2:$D$300,Winback!$K$2:$K$300,$A4201),0)</f>
        <v>0</v>
      </c>
      <c r="M4201">
        <f>IF(OR($E4201=1,$G4201=1,SUMIFS(Registros!$J$2:$J$6000,Registros!$B$2:$B$6000,$A4201)&gt;0),1,0)</f>
        <v>1</v>
      </c>
      <c r="N4201">
        <f>IF($J4201&gt;0,1,IF(COUNTIFS(Registros!$A$2:$A$6000,"CS",Registros!$B$2:$B$6000,$A4201,Registros!$K$2:$K$6000,"&lt;&gt;")&gt;0,1,0))</f>
        <v>1</v>
      </c>
      <c r="O4201" t="str">
        <f t="shared" si="325"/>
        <v>CONVERGENTE</v>
      </c>
      <c r="P4201" t="str">
        <f t="shared" si="326"/>
        <v>Upgrade / más líneas</v>
      </c>
      <c r="Q4201">
        <f t="shared" si="327"/>
        <v>0</v>
      </c>
      <c r="R4201" t="str">
        <f>IFERROR(VLOOKUP($A4201,Registros!$B$2:$G$6000,6,0),IFERROR(INDEX(Winback!$C$2:$C$300,MATCH($A4201,Winback!$K$2:$K$300,0)),""))</f>
        <v>Lizeth Milena Gonzalez</v>
      </c>
      <c r="S4201" t="str">
        <f t="shared" si="328"/>
        <v>+CS</v>
      </c>
      <c r="T4201">
        <f t="shared" si="329"/>
        <v>1</v>
      </c>
    </row>
    <row r="4202" spans="1:20" x14ac:dyDescent="0.35">
      <c r="A4202" t="s">
        <v>20593</v>
      </c>
      <c r="B4202" t="s">
        <v>20594</v>
      </c>
      <c r="C4202" t="s">
        <v>20595</v>
      </c>
      <c r="D4202" t="s">
        <v>20596</v>
      </c>
      <c r="E4202">
        <f>IF(COUNTIFS(Registros!$A$2:$A$6000,"NP",Registros!$B$2:$B$6000,$A4202)&gt;0,1,0)</f>
        <v>0</v>
      </c>
      <c r="F4202">
        <f>IF($E4202=1,SUMIFS(Registros!$F$2:$F$6000,Registros!$A$2:$A$6000,"NP",Registros!$B$2:$B$6000,$A4202),0)</f>
        <v>0</v>
      </c>
      <c r="G4202">
        <f>IF(COUNTIFS(Registros!$A$2:$A$6000,"MOV",Registros!$B$2:$B$6000,$A4202)&gt;0,1,0)</f>
        <v>0</v>
      </c>
      <c r="H4202">
        <f>IF($G4202=1,SUMIFS(Registros!$F$2:$F$6000,Registros!$A$2:$A$6000,"MOV",Registros!$B$2:$B$6000,$A4202),0)</f>
        <v>0</v>
      </c>
      <c r="I4202">
        <f>IF(COUNTIFS(Registros!$A$2:$A$6000,"CS",Registros!$B$2:$B$6000,$A4202)&gt;0,1,0)</f>
        <v>1</v>
      </c>
      <c r="J4202">
        <f>IF($I4202=1,SUMIFS(Registros!$I$2:$I$6000,Registros!$A$2:$A$6000,"CS",Registros!$B$2:$B$6000,$A4202),0)</f>
        <v>44</v>
      </c>
      <c r="K4202">
        <f>IF(COUNTIFS(Winback!$K$2:$K$300,$A4202)&gt;0,1,0)</f>
        <v>0</v>
      </c>
      <c r="L4202">
        <f>IF(AND($K4202=1,LEFT($A4202,3)="WB-"),SUMIFS(Winback!$D$2:$D$300,Winback!$K$2:$K$300,$A4202),0)</f>
        <v>0</v>
      </c>
      <c r="M4202">
        <f>IF(OR($E4202=1,$G4202=1,SUMIFS(Registros!$J$2:$J$6000,Registros!$B$2:$B$6000,$A4202)&gt;0),1,0)</f>
        <v>1</v>
      </c>
      <c r="N4202">
        <f>IF($J4202&gt;0,1,IF(COUNTIFS(Registros!$A$2:$A$6000,"CS",Registros!$B$2:$B$6000,$A4202,Registros!$K$2:$K$6000,"&lt;&gt;")&gt;0,1,0))</f>
        <v>1</v>
      </c>
      <c r="O4202" t="str">
        <f t="shared" si="325"/>
        <v>CONVERGENTE</v>
      </c>
      <c r="P4202" t="str">
        <f t="shared" si="326"/>
        <v>Upgrade / más líneas</v>
      </c>
      <c r="Q4202">
        <f t="shared" si="327"/>
        <v>0</v>
      </c>
      <c r="R4202" t="str">
        <f>IFERROR(VLOOKUP($A4202,Registros!$B$2:$G$6000,6,0),IFERROR(INDEX(Winback!$C$2:$C$300,MATCH($A4202,Winback!$K$2:$K$300,0)),""))</f>
        <v>Maria Fernanda Rivas</v>
      </c>
      <c r="S4202" t="str">
        <f t="shared" si="328"/>
        <v>+CS</v>
      </c>
      <c r="T4202">
        <f t="shared" si="329"/>
        <v>1</v>
      </c>
    </row>
    <row r="4203" spans="1:20" x14ac:dyDescent="0.35">
      <c r="A4203" t="s">
        <v>20598</v>
      </c>
      <c r="B4203" t="s">
        <v>20599</v>
      </c>
      <c r="C4203" t="s">
        <v>20600</v>
      </c>
      <c r="D4203" t="s">
        <v>20596</v>
      </c>
      <c r="E4203">
        <f>IF(COUNTIFS(Registros!$A$2:$A$6000,"NP",Registros!$B$2:$B$6000,$A4203)&gt;0,1,0)</f>
        <v>0</v>
      </c>
      <c r="F4203">
        <f>IF($E4203=1,SUMIFS(Registros!$F$2:$F$6000,Registros!$A$2:$A$6000,"NP",Registros!$B$2:$B$6000,$A4203),0)</f>
        <v>0</v>
      </c>
      <c r="G4203">
        <f>IF(COUNTIFS(Registros!$A$2:$A$6000,"MOV",Registros!$B$2:$B$6000,$A4203)&gt;0,1,0)</f>
        <v>0</v>
      </c>
      <c r="H4203">
        <f>IF($G4203=1,SUMIFS(Registros!$F$2:$F$6000,Registros!$A$2:$A$6000,"MOV",Registros!$B$2:$B$6000,$A4203),0)</f>
        <v>0</v>
      </c>
      <c r="I4203">
        <f>IF(COUNTIFS(Registros!$A$2:$A$6000,"CS",Registros!$B$2:$B$6000,$A4203)&gt;0,1,0)</f>
        <v>1</v>
      </c>
      <c r="J4203">
        <f>IF($I4203=1,SUMIFS(Registros!$I$2:$I$6000,Registros!$A$2:$A$6000,"CS",Registros!$B$2:$B$6000,$A4203),0)</f>
        <v>74</v>
      </c>
      <c r="K4203">
        <f>IF(COUNTIFS(Winback!$K$2:$K$300,$A4203)&gt;0,1,0)</f>
        <v>0</v>
      </c>
      <c r="L4203">
        <f>IF(AND($K4203=1,LEFT($A4203,3)="WB-"),SUMIFS(Winback!$D$2:$D$300,Winback!$K$2:$K$300,$A4203),0)</f>
        <v>0</v>
      </c>
      <c r="M4203">
        <f>IF(OR($E4203=1,$G4203=1,SUMIFS(Registros!$J$2:$J$6000,Registros!$B$2:$B$6000,$A4203)&gt;0),1,0)</f>
        <v>1</v>
      </c>
      <c r="N4203">
        <f>IF($J4203&gt;0,1,IF(COUNTIFS(Registros!$A$2:$A$6000,"CS",Registros!$B$2:$B$6000,$A4203,Registros!$K$2:$K$6000,"&lt;&gt;")&gt;0,1,0))</f>
        <v>1</v>
      </c>
      <c r="O4203" t="str">
        <f t="shared" si="325"/>
        <v>CONVERGENTE</v>
      </c>
      <c r="P4203" t="str">
        <f t="shared" si="326"/>
        <v>Upgrade / más líneas</v>
      </c>
      <c r="Q4203">
        <f t="shared" si="327"/>
        <v>0</v>
      </c>
      <c r="R4203" t="str">
        <f>IFERROR(VLOOKUP($A4203,Registros!$B$2:$G$6000,6,0),IFERROR(INDEX(Winback!$C$2:$C$300,MATCH($A4203,Winback!$K$2:$K$300,0)),""))</f>
        <v>Yarelis Tulloch</v>
      </c>
      <c r="S4203" t="str">
        <f t="shared" si="328"/>
        <v>+CS</v>
      </c>
      <c r="T4203">
        <f t="shared" si="329"/>
        <v>1</v>
      </c>
    </row>
    <row r="4204" spans="1:20" x14ac:dyDescent="0.35">
      <c r="A4204" t="s">
        <v>20601</v>
      </c>
      <c r="B4204" t="s">
        <v>20602</v>
      </c>
      <c r="C4204" t="s">
        <v>20603</v>
      </c>
      <c r="D4204" t="s">
        <v>20604</v>
      </c>
      <c r="E4204">
        <f>IF(COUNTIFS(Registros!$A$2:$A$6000,"NP",Registros!$B$2:$B$6000,$A4204)&gt;0,1,0)</f>
        <v>0</v>
      </c>
      <c r="F4204">
        <f>IF($E4204=1,SUMIFS(Registros!$F$2:$F$6000,Registros!$A$2:$A$6000,"NP",Registros!$B$2:$B$6000,$A4204),0)</f>
        <v>0</v>
      </c>
      <c r="G4204">
        <f>IF(COUNTIFS(Registros!$A$2:$A$6000,"MOV",Registros!$B$2:$B$6000,$A4204)&gt;0,1,0)</f>
        <v>0</v>
      </c>
      <c r="H4204">
        <f>IF($G4204=1,SUMIFS(Registros!$F$2:$F$6000,Registros!$A$2:$A$6000,"MOV",Registros!$B$2:$B$6000,$A4204),0)</f>
        <v>0</v>
      </c>
      <c r="I4204">
        <f>IF(COUNTIFS(Registros!$A$2:$A$6000,"CS",Registros!$B$2:$B$6000,$A4204)&gt;0,1,0)</f>
        <v>1</v>
      </c>
      <c r="J4204">
        <f>IF($I4204=1,SUMIFS(Registros!$I$2:$I$6000,Registros!$A$2:$A$6000,"CS",Registros!$B$2:$B$6000,$A4204),0)</f>
        <v>88</v>
      </c>
      <c r="K4204">
        <f>IF(COUNTIFS(Winback!$K$2:$K$300,$A4204)&gt;0,1,0)</f>
        <v>0</v>
      </c>
      <c r="L4204">
        <f>IF(AND($K4204=1,LEFT($A4204,3)="WB-"),SUMIFS(Winback!$D$2:$D$300,Winback!$K$2:$K$300,$A4204),0)</f>
        <v>0</v>
      </c>
      <c r="M4204">
        <f>IF(OR($E4204=1,$G4204=1,SUMIFS(Registros!$J$2:$J$6000,Registros!$B$2:$B$6000,$A4204)&gt;0),1,0)</f>
        <v>1</v>
      </c>
      <c r="N4204">
        <f>IF($J4204&gt;0,1,IF(COUNTIFS(Registros!$A$2:$A$6000,"CS",Registros!$B$2:$B$6000,$A4204,Registros!$K$2:$K$6000,"&lt;&gt;")&gt;0,1,0))</f>
        <v>1</v>
      </c>
      <c r="O4204" t="str">
        <f t="shared" si="325"/>
        <v>CONVERGENTE</v>
      </c>
      <c r="P4204" t="str">
        <f t="shared" si="326"/>
        <v>Upgrade / más líneas</v>
      </c>
      <c r="Q4204">
        <f t="shared" si="327"/>
        <v>0</v>
      </c>
      <c r="R4204" t="str">
        <f>IFERROR(VLOOKUP($A4204,Registros!$B$2:$G$6000,6,0),IFERROR(INDEX(Winback!$C$2:$C$300,MATCH($A4204,Winback!$K$2:$K$300,0)),""))</f>
        <v>Abril Aparicio</v>
      </c>
      <c r="S4204" t="str">
        <f t="shared" si="328"/>
        <v>+CS</v>
      </c>
      <c r="T4204">
        <f t="shared" si="329"/>
        <v>1</v>
      </c>
    </row>
    <row r="4205" spans="1:20" x14ac:dyDescent="0.35">
      <c r="A4205" t="s">
        <v>20606</v>
      </c>
      <c r="B4205" t="s">
        <v>20607</v>
      </c>
      <c r="C4205" t="s">
        <v>20608</v>
      </c>
      <c r="D4205" t="s">
        <v>20609</v>
      </c>
      <c r="E4205">
        <f>IF(COUNTIFS(Registros!$A$2:$A$6000,"NP",Registros!$B$2:$B$6000,$A4205)&gt;0,1,0)</f>
        <v>0</v>
      </c>
      <c r="F4205">
        <f>IF($E4205=1,SUMIFS(Registros!$F$2:$F$6000,Registros!$A$2:$A$6000,"NP",Registros!$B$2:$B$6000,$A4205),0)</f>
        <v>0</v>
      </c>
      <c r="G4205">
        <f>IF(COUNTIFS(Registros!$A$2:$A$6000,"MOV",Registros!$B$2:$B$6000,$A4205)&gt;0,1,0)</f>
        <v>0</v>
      </c>
      <c r="H4205">
        <f>IF($G4205=1,SUMIFS(Registros!$F$2:$F$6000,Registros!$A$2:$A$6000,"MOV",Registros!$B$2:$B$6000,$A4205),0)</f>
        <v>0</v>
      </c>
      <c r="I4205">
        <f>IF(COUNTIFS(Registros!$A$2:$A$6000,"CS",Registros!$B$2:$B$6000,$A4205)&gt;0,1,0)</f>
        <v>1</v>
      </c>
      <c r="J4205">
        <f>IF($I4205=1,SUMIFS(Registros!$I$2:$I$6000,Registros!$A$2:$A$6000,"CS",Registros!$B$2:$B$6000,$A4205),0)</f>
        <v>56</v>
      </c>
      <c r="K4205">
        <f>IF(COUNTIFS(Winback!$K$2:$K$300,$A4205)&gt;0,1,0)</f>
        <v>0</v>
      </c>
      <c r="L4205">
        <f>IF(AND($K4205=1,LEFT($A4205,3)="WB-"),SUMIFS(Winback!$D$2:$D$300,Winback!$K$2:$K$300,$A4205),0)</f>
        <v>0</v>
      </c>
      <c r="M4205">
        <f>IF(OR($E4205=1,$G4205=1,SUMIFS(Registros!$J$2:$J$6000,Registros!$B$2:$B$6000,$A4205)&gt;0),1,0)</f>
        <v>1</v>
      </c>
      <c r="N4205">
        <f>IF($J4205&gt;0,1,IF(COUNTIFS(Registros!$A$2:$A$6000,"CS",Registros!$B$2:$B$6000,$A4205,Registros!$K$2:$K$6000,"&lt;&gt;")&gt;0,1,0))</f>
        <v>1</v>
      </c>
      <c r="O4205" t="str">
        <f t="shared" si="325"/>
        <v>CONVERGENTE</v>
      </c>
      <c r="P4205" t="str">
        <f t="shared" si="326"/>
        <v>Upgrade / más líneas</v>
      </c>
      <c r="Q4205">
        <f t="shared" si="327"/>
        <v>0</v>
      </c>
      <c r="R4205" t="str">
        <f>IFERROR(VLOOKUP($A4205,Registros!$B$2:$G$6000,6,0),IFERROR(INDEX(Winback!$C$2:$C$300,MATCH($A4205,Winback!$K$2:$K$300,0)),""))</f>
        <v>Yariela Galarce</v>
      </c>
      <c r="S4205" t="str">
        <f t="shared" si="328"/>
        <v>+CS</v>
      </c>
      <c r="T4205">
        <f t="shared" si="329"/>
        <v>1</v>
      </c>
    </row>
    <row r="4206" spans="1:20" x14ac:dyDescent="0.35">
      <c r="A4206" t="s">
        <v>20611</v>
      </c>
      <c r="B4206" t="s">
        <v>20612</v>
      </c>
      <c r="C4206" t="s">
        <v>20613</v>
      </c>
      <c r="D4206" t="s">
        <v>20614</v>
      </c>
      <c r="E4206">
        <f>IF(COUNTIFS(Registros!$A$2:$A$6000,"NP",Registros!$B$2:$B$6000,$A4206)&gt;0,1,0)</f>
        <v>0</v>
      </c>
      <c r="F4206">
        <f>IF($E4206=1,SUMIFS(Registros!$F$2:$F$6000,Registros!$A$2:$A$6000,"NP",Registros!$B$2:$B$6000,$A4206),0)</f>
        <v>0</v>
      </c>
      <c r="G4206">
        <f>IF(COUNTIFS(Registros!$A$2:$A$6000,"MOV",Registros!$B$2:$B$6000,$A4206)&gt;0,1,0)</f>
        <v>0</v>
      </c>
      <c r="H4206">
        <f>IF($G4206=1,SUMIFS(Registros!$F$2:$F$6000,Registros!$A$2:$A$6000,"MOV",Registros!$B$2:$B$6000,$A4206),0)</f>
        <v>0</v>
      </c>
      <c r="I4206">
        <f>IF(COUNTIFS(Registros!$A$2:$A$6000,"CS",Registros!$B$2:$B$6000,$A4206)&gt;0,1,0)</f>
        <v>1</v>
      </c>
      <c r="J4206">
        <f>IF($I4206=1,SUMIFS(Registros!$I$2:$I$6000,Registros!$A$2:$A$6000,"CS",Registros!$B$2:$B$6000,$A4206),0)</f>
        <v>132</v>
      </c>
      <c r="K4206">
        <f>IF(COUNTIFS(Winback!$K$2:$K$300,$A4206)&gt;0,1,0)</f>
        <v>0</v>
      </c>
      <c r="L4206">
        <f>IF(AND($K4206=1,LEFT($A4206,3)="WB-"),SUMIFS(Winback!$D$2:$D$300,Winback!$K$2:$K$300,$A4206),0)</f>
        <v>0</v>
      </c>
      <c r="M4206">
        <f>IF(OR($E4206=1,$G4206=1,SUMIFS(Registros!$J$2:$J$6000,Registros!$B$2:$B$6000,$A4206)&gt;0),1,0)</f>
        <v>1</v>
      </c>
      <c r="N4206">
        <f>IF($J4206&gt;0,1,IF(COUNTIFS(Registros!$A$2:$A$6000,"CS",Registros!$B$2:$B$6000,$A4206,Registros!$K$2:$K$6000,"&lt;&gt;")&gt;0,1,0))</f>
        <v>1</v>
      </c>
      <c r="O4206" t="str">
        <f t="shared" si="325"/>
        <v>CONVERGENTE</v>
      </c>
      <c r="P4206" t="str">
        <f t="shared" si="326"/>
        <v>Upgrade / más líneas</v>
      </c>
      <c r="Q4206">
        <f t="shared" si="327"/>
        <v>0</v>
      </c>
      <c r="R4206" t="str">
        <f>IFERROR(VLOOKUP($A4206,Registros!$B$2:$G$6000,6,0),IFERROR(INDEX(Winback!$C$2:$C$300,MATCH($A4206,Winback!$K$2:$K$300,0)),""))</f>
        <v>Nailyn Martinez Johnson</v>
      </c>
      <c r="S4206" t="str">
        <f t="shared" si="328"/>
        <v>+CS</v>
      </c>
      <c r="T4206">
        <f t="shared" si="329"/>
        <v>1</v>
      </c>
    </row>
    <row r="4207" spans="1:20" x14ac:dyDescent="0.35">
      <c r="A4207" t="s">
        <v>20616</v>
      </c>
      <c r="B4207" t="s">
        <v>20617</v>
      </c>
      <c r="C4207" t="s">
        <v>19217</v>
      </c>
      <c r="D4207" t="s">
        <v>19218</v>
      </c>
      <c r="E4207">
        <f>IF(COUNTIFS(Registros!$A$2:$A$6000,"NP",Registros!$B$2:$B$6000,$A4207)&gt;0,1,0)</f>
        <v>0</v>
      </c>
      <c r="F4207">
        <f>IF($E4207=1,SUMIFS(Registros!$F$2:$F$6000,Registros!$A$2:$A$6000,"NP",Registros!$B$2:$B$6000,$A4207),0)</f>
        <v>0</v>
      </c>
      <c r="G4207">
        <f>IF(COUNTIFS(Registros!$A$2:$A$6000,"MOV",Registros!$B$2:$B$6000,$A4207)&gt;0,1,0)</f>
        <v>0</v>
      </c>
      <c r="H4207">
        <f>IF($G4207=1,SUMIFS(Registros!$F$2:$F$6000,Registros!$A$2:$A$6000,"MOV",Registros!$B$2:$B$6000,$A4207),0)</f>
        <v>0</v>
      </c>
      <c r="I4207">
        <f>IF(COUNTIFS(Registros!$A$2:$A$6000,"CS",Registros!$B$2:$B$6000,$A4207)&gt;0,1,0)</f>
        <v>1</v>
      </c>
      <c r="J4207">
        <f>IF($I4207=1,SUMIFS(Registros!$I$2:$I$6000,Registros!$A$2:$A$6000,"CS",Registros!$B$2:$B$6000,$A4207),0)</f>
        <v>20</v>
      </c>
      <c r="K4207">
        <f>IF(COUNTIFS(Winback!$K$2:$K$300,$A4207)&gt;0,1,0)</f>
        <v>0</v>
      </c>
      <c r="L4207">
        <f>IF(AND($K4207=1,LEFT($A4207,3)="WB-"),SUMIFS(Winback!$D$2:$D$300,Winback!$K$2:$K$300,$A4207),0)</f>
        <v>0</v>
      </c>
      <c r="M4207">
        <f>IF(OR($E4207=1,$G4207=1,SUMIFS(Registros!$J$2:$J$6000,Registros!$B$2:$B$6000,$A4207)&gt;0),1,0)</f>
        <v>1</v>
      </c>
      <c r="N4207">
        <f>IF($J4207&gt;0,1,IF(COUNTIFS(Registros!$A$2:$A$6000,"CS",Registros!$B$2:$B$6000,$A4207,Registros!$K$2:$K$6000,"&lt;&gt;")&gt;0,1,0))</f>
        <v>1</v>
      </c>
      <c r="O4207" t="str">
        <f t="shared" si="325"/>
        <v>CONVERGENTE</v>
      </c>
      <c r="P4207" t="str">
        <f t="shared" si="326"/>
        <v>Upgrade / más líneas</v>
      </c>
      <c r="Q4207">
        <f t="shared" si="327"/>
        <v>0</v>
      </c>
      <c r="R4207" t="str">
        <f>IFERROR(VLOOKUP($A4207,Registros!$B$2:$G$6000,6,0),IFERROR(INDEX(Winback!$C$2:$C$300,MATCH($A4207,Winback!$K$2:$K$300,0)),""))</f>
        <v>iongy Gordon Ward</v>
      </c>
      <c r="S4207" t="str">
        <f t="shared" si="328"/>
        <v>+CS</v>
      </c>
      <c r="T4207">
        <f t="shared" si="329"/>
        <v>1</v>
      </c>
    </row>
    <row r="4208" spans="1:20" x14ac:dyDescent="0.35">
      <c r="A4208" t="s">
        <v>20619</v>
      </c>
      <c r="B4208" t="s">
        <v>20620</v>
      </c>
      <c r="C4208" t="s">
        <v>20621</v>
      </c>
      <c r="D4208" t="s">
        <v>20622</v>
      </c>
      <c r="E4208">
        <f>IF(COUNTIFS(Registros!$A$2:$A$6000,"NP",Registros!$B$2:$B$6000,$A4208)&gt;0,1,0)</f>
        <v>0</v>
      </c>
      <c r="F4208">
        <f>IF($E4208=1,SUMIFS(Registros!$F$2:$F$6000,Registros!$A$2:$A$6000,"NP",Registros!$B$2:$B$6000,$A4208),0)</f>
        <v>0</v>
      </c>
      <c r="G4208">
        <f>IF(COUNTIFS(Registros!$A$2:$A$6000,"MOV",Registros!$B$2:$B$6000,$A4208)&gt;0,1,0)</f>
        <v>0</v>
      </c>
      <c r="H4208">
        <f>IF($G4208=1,SUMIFS(Registros!$F$2:$F$6000,Registros!$A$2:$A$6000,"MOV",Registros!$B$2:$B$6000,$A4208),0)</f>
        <v>0</v>
      </c>
      <c r="I4208">
        <f>IF(COUNTIFS(Registros!$A$2:$A$6000,"CS",Registros!$B$2:$B$6000,$A4208)&gt;0,1,0)</f>
        <v>1</v>
      </c>
      <c r="J4208">
        <f>IF($I4208=1,SUMIFS(Registros!$I$2:$I$6000,Registros!$A$2:$A$6000,"CS",Registros!$B$2:$B$6000,$A4208),0)</f>
        <v>29</v>
      </c>
      <c r="K4208">
        <f>IF(COUNTIFS(Winback!$K$2:$K$300,$A4208)&gt;0,1,0)</f>
        <v>0</v>
      </c>
      <c r="L4208">
        <f>IF(AND($K4208=1,LEFT($A4208,3)="WB-"),SUMIFS(Winback!$D$2:$D$300,Winback!$K$2:$K$300,$A4208),0)</f>
        <v>0</v>
      </c>
      <c r="M4208">
        <f>IF(OR($E4208=1,$G4208=1,SUMIFS(Registros!$J$2:$J$6000,Registros!$B$2:$B$6000,$A4208)&gt;0),1,0)</f>
        <v>1</v>
      </c>
      <c r="N4208">
        <f>IF($J4208&gt;0,1,IF(COUNTIFS(Registros!$A$2:$A$6000,"CS",Registros!$B$2:$B$6000,$A4208,Registros!$K$2:$K$6000,"&lt;&gt;")&gt;0,1,0))</f>
        <v>1</v>
      </c>
      <c r="O4208" t="str">
        <f t="shared" si="325"/>
        <v>CONVERGENTE</v>
      </c>
      <c r="P4208" t="str">
        <f t="shared" si="326"/>
        <v>Upgrade / más líneas</v>
      </c>
      <c r="Q4208">
        <f t="shared" si="327"/>
        <v>0</v>
      </c>
      <c r="R4208" t="str">
        <f>IFERROR(VLOOKUP($A4208,Registros!$B$2:$G$6000,6,0),IFERROR(INDEX(Winback!$C$2:$C$300,MATCH($A4208,Winback!$K$2:$K$300,0)),""))</f>
        <v>Keisy Vargas</v>
      </c>
      <c r="S4208" t="str">
        <f t="shared" si="328"/>
        <v>+CS</v>
      </c>
      <c r="T4208">
        <f t="shared" si="329"/>
        <v>1</v>
      </c>
    </row>
    <row r="4209" spans="1:20" x14ac:dyDescent="0.35">
      <c r="A4209" t="s">
        <v>20624</v>
      </c>
      <c r="B4209" t="s">
        <v>20625</v>
      </c>
      <c r="C4209" t="s">
        <v>20626</v>
      </c>
      <c r="D4209" t="s">
        <v>20622</v>
      </c>
      <c r="E4209">
        <f>IF(COUNTIFS(Registros!$A$2:$A$6000,"NP",Registros!$B$2:$B$6000,$A4209)&gt;0,1,0)</f>
        <v>0</v>
      </c>
      <c r="F4209">
        <f>IF($E4209=1,SUMIFS(Registros!$F$2:$F$6000,Registros!$A$2:$A$6000,"NP",Registros!$B$2:$B$6000,$A4209),0)</f>
        <v>0</v>
      </c>
      <c r="G4209">
        <f>IF(COUNTIFS(Registros!$A$2:$A$6000,"MOV",Registros!$B$2:$B$6000,$A4209)&gt;0,1,0)</f>
        <v>0</v>
      </c>
      <c r="H4209">
        <f>IF($G4209=1,SUMIFS(Registros!$F$2:$F$6000,Registros!$A$2:$A$6000,"MOV",Registros!$B$2:$B$6000,$A4209),0)</f>
        <v>0</v>
      </c>
      <c r="I4209">
        <f>IF(COUNTIFS(Registros!$A$2:$A$6000,"CS",Registros!$B$2:$B$6000,$A4209)&gt;0,1,0)</f>
        <v>1</v>
      </c>
      <c r="J4209">
        <f>IF($I4209=1,SUMIFS(Registros!$I$2:$I$6000,Registros!$A$2:$A$6000,"CS",Registros!$B$2:$B$6000,$A4209),0)</f>
        <v>54</v>
      </c>
      <c r="K4209">
        <f>IF(COUNTIFS(Winback!$K$2:$K$300,$A4209)&gt;0,1,0)</f>
        <v>0</v>
      </c>
      <c r="L4209">
        <f>IF(AND($K4209=1,LEFT($A4209,3)="WB-"),SUMIFS(Winback!$D$2:$D$300,Winback!$K$2:$K$300,$A4209),0)</f>
        <v>0</v>
      </c>
      <c r="M4209">
        <f>IF(OR($E4209=1,$G4209=1,SUMIFS(Registros!$J$2:$J$6000,Registros!$B$2:$B$6000,$A4209)&gt;0),1,0)</f>
        <v>1</v>
      </c>
      <c r="N4209">
        <f>IF($J4209&gt;0,1,IF(COUNTIFS(Registros!$A$2:$A$6000,"CS",Registros!$B$2:$B$6000,$A4209,Registros!$K$2:$K$6000,"&lt;&gt;")&gt;0,1,0))</f>
        <v>1</v>
      </c>
      <c r="O4209" t="str">
        <f t="shared" si="325"/>
        <v>CONVERGENTE</v>
      </c>
      <c r="P4209" t="str">
        <f t="shared" si="326"/>
        <v>Upgrade / más líneas</v>
      </c>
      <c r="Q4209">
        <f t="shared" si="327"/>
        <v>0</v>
      </c>
      <c r="R4209" t="str">
        <f>IFERROR(VLOOKUP($A4209,Registros!$B$2:$G$6000,6,0),IFERROR(INDEX(Winback!$C$2:$C$300,MATCH($A4209,Winback!$K$2:$K$300,0)),""))</f>
        <v>Karla Mc Intryre</v>
      </c>
      <c r="S4209" t="str">
        <f t="shared" si="328"/>
        <v>+CS</v>
      </c>
      <c r="T4209">
        <f t="shared" si="329"/>
        <v>1</v>
      </c>
    </row>
    <row r="4210" spans="1:20" x14ac:dyDescent="0.35">
      <c r="A4210" t="s">
        <v>20628</v>
      </c>
      <c r="B4210" t="s">
        <v>20629</v>
      </c>
      <c r="C4210" t="s">
        <v>20626</v>
      </c>
      <c r="D4210" t="s">
        <v>20622</v>
      </c>
      <c r="E4210">
        <f>IF(COUNTIFS(Registros!$A$2:$A$6000,"NP",Registros!$B$2:$B$6000,$A4210)&gt;0,1,0)</f>
        <v>0</v>
      </c>
      <c r="F4210">
        <f>IF($E4210=1,SUMIFS(Registros!$F$2:$F$6000,Registros!$A$2:$A$6000,"NP",Registros!$B$2:$B$6000,$A4210),0)</f>
        <v>0</v>
      </c>
      <c r="G4210">
        <f>IF(COUNTIFS(Registros!$A$2:$A$6000,"MOV",Registros!$B$2:$B$6000,$A4210)&gt;0,1,0)</f>
        <v>0</v>
      </c>
      <c r="H4210">
        <f>IF($G4210=1,SUMIFS(Registros!$F$2:$F$6000,Registros!$A$2:$A$6000,"MOV",Registros!$B$2:$B$6000,$A4210),0)</f>
        <v>0</v>
      </c>
      <c r="I4210">
        <f>IF(COUNTIFS(Registros!$A$2:$A$6000,"CS",Registros!$B$2:$B$6000,$A4210)&gt;0,1,0)</f>
        <v>1</v>
      </c>
      <c r="J4210">
        <f>IF($I4210=1,SUMIFS(Registros!$I$2:$I$6000,Registros!$A$2:$A$6000,"CS",Registros!$B$2:$B$6000,$A4210),0)</f>
        <v>29</v>
      </c>
      <c r="K4210">
        <f>IF(COUNTIFS(Winback!$K$2:$K$300,$A4210)&gt;0,1,0)</f>
        <v>0</v>
      </c>
      <c r="L4210">
        <f>IF(AND($K4210=1,LEFT($A4210,3)="WB-"),SUMIFS(Winback!$D$2:$D$300,Winback!$K$2:$K$300,$A4210),0)</f>
        <v>0</v>
      </c>
      <c r="M4210">
        <f>IF(OR($E4210=1,$G4210=1,SUMIFS(Registros!$J$2:$J$6000,Registros!$B$2:$B$6000,$A4210)&gt;0),1,0)</f>
        <v>1</v>
      </c>
      <c r="N4210">
        <f>IF($J4210&gt;0,1,IF(COUNTIFS(Registros!$A$2:$A$6000,"CS",Registros!$B$2:$B$6000,$A4210,Registros!$K$2:$K$6000,"&lt;&gt;")&gt;0,1,0))</f>
        <v>1</v>
      </c>
      <c r="O4210" t="str">
        <f t="shared" si="325"/>
        <v>CONVERGENTE</v>
      </c>
      <c r="P4210" t="str">
        <f t="shared" si="326"/>
        <v>Upgrade / más líneas</v>
      </c>
      <c r="Q4210">
        <f t="shared" si="327"/>
        <v>0</v>
      </c>
      <c r="R4210" t="str">
        <f>IFERROR(VLOOKUP($A4210,Registros!$B$2:$G$6000,6,0),IFERROR(INDEX(Winback!$C$2:$C$300,MATCH($A4210,Winback!$K$2:$K$300,0)),""))</f>
        <v>Solanye Acuña</v>
      </c>
      <c r="S4210" t="str">
        <f t="shared" si="328"/>
        <v>+CS</v>
      </c>
      <c r="T4210">
        <f t="shared" si="329"/>
        <v>1</v>
      </c>
    </row>
    <row r="4211" spans="1:20" x14ac:dyDescent="0.35">
      <c r="A4211" t="s">
        <v>20630</v>
      </c>
      <c r="B4211" t="s">
        <v>20631</v>
      </c>
      <c r="C4211" t="s">
        <v>20632</v>
      </c>
      <c r="D4211" t="s">
        <v>20633</v>
      </c>
      <c r="E4211">
        <f>IF(COUNTIFS(Registros!$A$2:$A$6000,"NP",Registros!$B$2:$B$6000,$A4211)&gt;0,1,0)</f>
        <v>0</v>
      </c>
      <c r="F4211">
        <f>IF($E4211=1,SUMIFS(Registros!$F$2:$F$6000,Registros!$A$2:$A$6000,"NP",Registros!$B$2:$B$6000,$A4211),0)</f>
        <v>0</v>
      </c>
      <c r="G4211">
        <f>IF(COUNTIFS(Registros!$A$2:$A$6000,"MOV",Registros!$B$2:$B$6000,$A4211)&gt;0,1,0)</f>
        <v>0</v>
      </c>
      <c r="H4211">
        <f>IF($G4211=1,SUMIFS(Registros!$F$2:$F$6000,Registros!$A$2:$A$6000,"MOV",Registros!$B$2:$B$6000,$A4211),0)</f>
        <v>0</v>
      </c>
      <c r="I4211">
        <f>IF(COUNTIFS(Registros!$A$2:$A$6000,"CS",Registros!$B$2:$B$6000,$A4211)&gt;0,1,0)</f>
        <v>1</v>
      </c>
      <c r="J4211">
        <f>IF($I4211=1,SUMIFS(Registros!$I$2:$I$6000,Registros!$A$2:$A$6000,"CS",Registros!$B$2:$B$6000,$A4211),0)</f>
        <v>29</v>
      </c>
      <c r="K4211">
        <f>IF(COUNTIFS(Winback!$K$2:$K$300,$A4211)&gt;0,1,0)</f>
        <v>0</v>
      </c>
      <c r="L4211">
        <f>IF(AND($K4211=1,LEFT($A4211,3)="WB-"),SUMIFS(Winback!$D$2:$D$300,Winback!$K$2:$K$300,$A4211),0)</f>
        <v>0</v>
      </c>
      <c r="M4211">
        <f>IF(OR($E4211=1,$G4211=1,SUMIFS(Registros!$J$2:$J$6000,Registros!$B$2:$B$6000,$A4211)&gt;0),1,0)</f>
        <v>1</v>
      </c>
      <c r="N4211">
        <f>IF($J4211&gt;0,1,IF(COUNTIFS(Registros!$A$2:$A$6000,"CS",Registros!$B$2:$B$6000,$A4211,Registros!$K$2:$K$6000,"&lt;&gt;")&gt;0,1,0))</f>
        <v>1</v>
      </c>
      <c r="O4211" t="str">
        <f t="shared" si="325"/>
        <v>CONVERGENTE</v>
      </c>
      <c r="P4211" t="str">
        <f t="shared" si="326"/>
        <v>Upgrade / más líneas</v>
      </c>
      <c r="Q4211">
        <f t="shared" si="327"/>
        <v>0</v>
      </c>
      <c r="R4211" t="str">
        <f>IFERROR(VLOOKUP($A4211,Registros!$B$2:$G$6000,6,0),IFERROR(INDEX(Winback!$C$2:$C$300,MATCH($A4211,Winback!$K$2:$K$300,0)),""))</f>
        <v>Michelle Zambrano</v>
      </c>
      <c r="S4211" t="str">
        <f t="shared" si="328"/>
        <v>+CS</v>
      </c>
      <c r="T4211">
        <f t="shared" si="329"/>
        <v>1</v>
      </c>
    </row>
    <row r="4212" spans="1:20" x14ac:dyDescent="0.35">
      <c r="A4212" t="s">
        <v>20634</v>
      </c>
      <c r="B4212" t="s">
        <v>20635</v>
      </c>
      <c r="C4212" t="s">
        <v>20636</v>
      </c>
      <c r="D4212" t="s">
        <v>20637</v>
      </c>
      <c r="E4212">
        <f>IF(COUNTIFS(Registros!$A$2:$A$6000,"NP",Registros!$B$2:$B$6000,$A4212)&gt;0,1,0)</f>
        <v>0</v>
      </c>
      <c r="F4212">
        <f>IF($E4212=1,SUMIFS(Registros!$F$2:$F$6000,Registros!$A$2:$A$6000,"NP",Registros!$B$2:$B$6000,$A4212),0)</f>
        <v>0</v>
      </c>
      <c r="G4212">
        <f>IF(COUNTIFS(Registros!$A$2:$A$6000,"MOV",Registros!$B$2:$B$6000,$A4212)&gt;0,1,0)</f>
        <v>0</v>
      </c>
      <c r="H4212">
        <f>IF($G4212=1,SUMIFS(Registros!$F$2:$F$6000,Registros!$A$2:$A$6000,"MOV",Registros!$B$2:$B$6000,$A4212),0)</f>
        <v>0</v>
      </c>
      <c r="I4212">
        <f>IF(COUNTIFS(Registros!$A$2:$A$6000,"CS",Registros!$B$2:$B$6000,$A4212)&gt;0,1,0)</f>
        <v>1</v>
      </c>
      <c r="J4212">
        <f>IF($I4212=1,SUMIFS(Registros!$I$2:$I$6000,Registros!$A$2:$A$6000,"CS",Registros!$B$2:$B$6000,$A4212),0)</f>
        <v>44</v>
      </c>
      <c r="K4212">
        <f>IF(COUNTIFS(Winback!$K$2:$K$300,$A4212)&gt;0,1,0)</f>
        <v>0</v>
      </c>
      <c r="L4212">
        <f>IF(AND($K4212=1,LEFT($A4212,3)="WB-"),SUMIFS(Winback!$D$2:$D$300,Winback!$K$2:$K$300,$A4212),0)</f>
        <v>0</v>
      </c>
      <c r="M4212">
        <f>IF(OR($E4212=1,$G4212=1,SUMIFS(Registros!$J$2:$J$6000,Registros!$B$2:$B$6000,$A4212)&gt;0),1,0)</f>
        <v>1</v>
      </c>
      <c r="N4212">
        <f>IF($J4212&gt;0,1,IF(COUNTIFS(Registros!$A$2:$A$6000,"CS",Registros!$B$2:$B$6000,$A4212,Registros!$K$2:$K$6000,"&lt;&gt;")&gt;0,1,0))</f>
        <v>1</v>
      </c>
      <c r="O4212" t="str">
        <f t="shared" si="325"/>
        <v>CONVERGENTE</v>
      </c>
      <c r="P4212" t="str">
        <f t="shared" si="326"/>
        <v>Upgrade / más líneas</v>
      </c>
      <c r="Q4212">
        <f t="shared" si="327"/>
        <v>0</v>
      </c>
      <c r="R4212" t="str">
        <f>IFERROR(VLOOKUP($A4212,Registros!$B$2:$G$6000,6,0),IFERROR(INDEX(Winback!$C$2:$C$300,MATCH($A4212,Winback!$K$2:$K$300,0)),""))</f>
        <v>Lizeth Milena Gonzalez</v>
      </c>
      <c r="S4212" t="str">
        <f t="shared" si="328"/>
        <v>+CS</v>
      </c>
      <c r="T4212">
        <f t="shared" si="329"/>
        <v>1</v>
      </c>
    </row>
    <row r="4213" spans="1:20" x14ac:dyDescent="0.35">
      <c r="A4213" t="s">
        <v>20639</v>
      </c>
      <c r="B4213" t="s">
        <v>20640</v>
      </c>
      <c r="C4213" t="s">
        <v>20641</v>
      </c>
      <c r="D4213" t="s">
        <v>20642</v>
      </c>
      <c r="E4213">
        <f>IF(COUNTIFS(Registros!$A$2:$A$6000,"NP",Registros!$B$2:$B$6000,$A4213)&gt;0,1,0)</f>
        <v>0</v>
      </c>
      <c r="F4213">
        <f>IF($E4213=1,SUMIFS(Registros!$F$2:$F$6000,Registros!$A$2:$A$6000,"NP",Registros!$B$2:$B$6000,$A4213),0)</f>
        <v>0</v>
      </c>
      <c r="G4213">
        <f>IF(COUNTIFS(Registros!$A$2:$A$6000,"MOV",Registros!$B$2:$B$6000,$A4213)&gt;0,1,0)</f>
        <v>0</v>
      </c>
      <c r="H4213">
        <f>IF($G4213=1,SUMIFS(Registros!$F$2:$F$6000,Registros!$A$2:$A$6000,"MOV",Registros!$B$2:$B$6000,$A4213),0)</f>
        <v>0</v>
      </c>
      <c r="I4213">
        <f>IF(COUNTIFS(Registros!$A$2:$A$6000,"CS",Registros!$B$2:$B$6000,$A4213)&gt;0,1,0)</f>
        <v>1</v>
      </c>
      <c r="J4213">
        <f>IF($I4213=1,SUMIFS(Registros!$I$2:$I$6000,Registros!$A$2:$A$6000,"CS",Registros!$B$2:$B$6000,$A4213),0)</f>
        <v>62</v>
      </c>
      <c r="K4213">
        <f>IF(COUNTIFS(Winback!$K$2:$K$300,$A4213)&gt;0,1,0)</f>
        <v>0</v>
      </c>
      <c r="L4213">
        <f>IF(AND($K4213=1,LEFT($A4213,3)="WB-"),SUMIFS(Winback!$D$2:$D$300,Winback!$K$2:$K$300,$A4213),0)</f>
        <v>0</v>
      </c>
      <c r="M4213">
        <f>IF(OR($E4213=1,$G4213=1,SUMIFS(Registros!$J$2:$J$6000,Registros!$B$2:$B$6000,$A4213)&gt;0),1,0)</f>
        <v>1</v>
      </c>
      <c r="N4213">
        <f>IF($J4213&gt;0,1,IF(COUNTIFS(Registros!$A$2:$A$6000,"CS",Registros!$B$2:$B$6000,$A4213,Registros!$K$2:$K$6000,"&lt;&gt;")&gt;0,1,0))</f>
        <v>1</v>
      </c>
      <c r="O4213" t="str">
        <f t="shared" si="325"/>
        <v>CONVERGENTE</v>
      </c>
      <c r="P4213" t="str">
        <f t="shared" si="326"/>
        <v>Upgrade / más líneas</v>
      </c>
      <c r="Q4213">
        <f t="shared" si="327"/>
        <v>0</v>
      </c>
      <c r="R4213" t="str">
        <f>IFERROR(VLOOKUP($A4213,Registros!$B$2:$G$6000,6,0),IFERROR(INDEX(Winback!$C$2:$C$300,MATCH($A4213,Winback!$K$2:$K$300,0)),""))</f>
        <v>Maria Fernanda Rivas</v>
      </c>
      <c r="S4213" t="str">
        <f t="shared" si="328"/>
        <v>+CS</v>
      </c>
      <c r="T4213">
        <f t="shared" si="329"/>
        <v>1</v>
      </c>
    </row>
    <row r="4214" spans="1:20" x14ac:dyDescent="0.35">
      <c r="A4214" t="s">
        <v>20644</v>
      </c>
      <c r="B4214" t="s">
        <v>20645</v>
      </c>
      <c r="C4214" t="s">
        <v>20646</v>
      </c>
      <c r="D4214" t="s">
        <v>20647</v>
      </c>
      <c r="E4214">
        <f>IF(COUNTIFS(Registros!$A$2:$A$6000,"NP",Registros!$B$2:$B$6000,$A4214)&gt;0,1,0)</f>
        <v>0</v>
      </c>
      <c r="F4214">
        <f>IF($E4214=1,SUMIFS(Registros!$F$2:$F$6000,Registros!$A$2:$A$6000,"NP",Registros!$B$2:$B$6000,$A4214),0)</f>
        <v>0</v>
      </c>
      <c r="G4214">
        <f>IF(COUNTIFS(Registros!$A$2:$A$6000,"MOV",Registros!$B$2:$B$6000,$A4214)&gt;0,1,0)</f>
        <v>0</v>
      </c>
      <c r="H4214">
        <f>IF($G4214=1,SUMIFS(Registros!$F$2:$F$6000,Registros!$A$2:$A$6000,"MOV",Registros!$B$2:$B$6000,$A4214),0)</f>
        <v>0</v>
      </c>
      <c r="I4214">
        <f>IF(COUNTIFS(Registros!$A$2:$A$6000,"CS",Registros!$B$2:$B$6000,$A4214)&gt;0,1,0)</f>
        <v>1</v>
      </c>
      <c r="J4214">
        <f>IF($I4214=1,SUMIFS(Registros!$I$2:$I$6000,Registros!$A$2:$A$6000,"CS",Registros!$B$2:$B$6000,$A4214),0)</f>
        <v>54</v>
      </c>
      <c r="K4214">
        <f>IF(COUNTIFS(Winback!$K$2:$K$300,$A4214)&gt;0,1,0)</f>
        <v>0</v>
      </c>
      <c r="L4214">
        <f>IF(AND($K4214=1,LEFT($A4214,3)="WB-"),SUMIFS(Winback!$D$2:$D$300,Winback!$K$2:$K$300,$A4214),0)</f>
        <v>0</v>
      </c>
      <c r="M4214">
        <f>IF(OR($E4214=1,$G4214=1,SUMIFS(Registros!$J$2:$J$6000,Registros!$B$2:$B$6000,$A4214)&gt;0),1,0)</f>
        <v>1</v>
      </c>
      <c r="N4214">
        <f>IF($J4214&gt;0,1,IF(COUNTIFS(Registros!$A$2:$A$6000,"CS",Registros!$B$2:$B$6000,$A4214,Registros!$K$2:$K$6000,"&lt;&gt;")&gt;0,1,0))</f>
        <v>1</v>
      </c>
      <c r="O4214" t="str">
        <f t="shared" si="325"/>
        <v>CONVERGENTE</v>
      </c>
      <c r="P4214" t="str">
        <f t="shared" si="326"/>
        <v>Upgrade / más líneas</v>
      </c>
      <c r="Q4214">
        <f t="shared" si="327"/>
        <v>0</v>
      </c>
      <c r="R4214" t="str">
        <f>IFERROR(VLOOKUP($A4214,Registros!$B$2:$G$6000,6,0),IFERROR(INDEX(Winback!$C$2:$C$300,MATCH($A4214,Winback!$K$2:$K$300,0)),""))</f>
        <v>Yarelis Tulloch</v>
      </c>
      <c r="S4214" t="str">
        <f t="shared" si="328"/>
        <v>+CS</v>
      </c>
      <c r="T4214">
        <f t="shared" si="329"/>
        <v>1</v>
      </c>
    </row>
    <row r="4215" spans="1:20" x14ac:dyDescent="0.35">
      <c r="A4215" t="s">
        <v>20649</v>
      </c>
      <c r="B4215" t="s">
        <v>20650</v>
      </c>
      <c r="C4215" t="s">
        <v>20651</v>
      </c>
      <c r="D4215" t="s">
        <v>20652</v>
      </c>
      <c r="E4215">
        <f>IF(COUNTIFS(Registros!$A$2:$A$6000,"NP",Registros!$B$2:$B$6000,$A4215)&gt;0,1,0)</f>
        <v>0</v>
      </c>
      <c r="F4215">
        <f>IF($E4215=1,SUMIFS(Registros!$F$2:$F$6000,Registros!$A$2:$A$6000,"NP",Registros!$B$2:$B$6000,$A4215),0)</f>
        <v>0</v>
      </c>
      <c r="G4215">
        <f>IF(COUNTIFS(Registros!$A$2:$A$6000,"MOV",Registros!$B$2:$B$6000,$A4215)&gt;0,1,0)</f>
        <v>0</v>
      </c>
      <c r="H4215">
        <f>IF($G4215=1,SUMIFS(Registros!$F$2:$F$6000,Registros!$A$2:$A$6000,"MOV",Registros!$B$2:$B$6000,$A4215),0)</f>
        <v>0</v>
      </c>
      <c r="I4215">
        <f>IF(COUNTIFS(Registros!$A$2:$A$6000,"CS",Registros!$B$2:$B$6000,$A4215)&gt;0,1,0)</f>
        <v>1</v>
      </c>
      <c r="J4215">
        <f>IF($I4215=1,SUMIFS(Registros!$I$2:$I$6000,Registros!$A$2:$A$6000,"CS",Registros!$B$2:$B$6000,$A4215),0)</f>
        <v>60</v>
      </c>
      <c r="K4215">
        <f>IF(COUNTIFS(Winback!$K$2:$K$300,$A4215)&gt;0,1,0)</f>
        <v>0</v>
      </c>
      <c r="L4215">
        <f>IF(AND($K4215=1,LEFT($A4215,3)="WB-"),SUMIFS(Winback!$D$2:$D$300,Winback!$K$2:$K$300,$A4215),0)</f>
        <v>0</v>
      </c>
      <c r="M4215">
        <f>IF(OR($E4215=1,$G4215=1,SUMIFS(Registros!$J$2:$J$6000,Registros!$B$2:$B$6000,$A4215)&gt;0),1,0)</f>
        <v>1</v>
      </c>
      <c r="N4215">
        <f>IF($J4215&gt;0,1,IF(COUNTIFS(Registros!$A$2:$A$6000,"CS",Registros!$B$2:$B$6000,$A4215,Registros!$K$2:$K$6000,"&lt;&gt;")&gt;0,1,0))</f>
        <v>1</v>
      </c>
      <c r="O4215" t="str">
        <f t="shared" si="325"/>
        <v>CONVERGENTE</v>
      </c>
      <c r="P4215" t="str">
        <f t="shared" si="326"/>
        <v>Upgrade / más líneas</v>
      </c>
      <c r="Q4215">
        <f t="shared" si="327"/>
        <v>0</v>
      </c>
      <c r="R4215" t="str">
        <f>IFERROR(VLOOKUP($A4215,Registros!$B$2:$G$6000,6,0),IFERROR(INDEX(Winback!$C$2:$C$300,MATCH($A4215,Winback!$K$2:$K$300,0)),""))</f>
        <v>Abril Aparicio</v>
      </c>
      <c r="S4215" t="str">
        <f t="shared" si="328"/>
        <v>+CS</v>
      </c>
      <c r="T4215">
        <f t="shared" si="329"/>
        <v>1</v>
      </c>
    </row>
    <row r="4216" spans="1:20" x14ac:dyDescent="0.35">
      <c r="A4216" t="s">
        <v>20654</v>
      </c>
      <c r="B4216" t="s">
        <v>20655</v>
      </c>
      <c r="C4216" t="s">
        <v>20656</v>
      </c>
      <c r="D4216" t="s">
        <v>20657</v>
      </c>
      <c r="E4216">
        <f>IF(COUNTIFS(Registros!$A$2:$A$6000,"NP",Registros!$B$2:$B$6000,$A4216)&gt;0,1,0)</f>
        <v>0</v>
      </c>
      <c r="F4216">
        <f>IF($E4216=1,SUMIFS(Registros!$F$2:$F$6000,Registros!$A$2:$A$6000,"NP",Registros!$B$2:$B$6000,$A4216),0)</f>
        <v>0</v>
      </c>
      <c r="G4216">
        <f>IF(COUNTIFS(Registros!$A$2:$A$6000,"MOV",Registros!$B$2:$B$6000,$A4216)&gt;0,1,0)</f>
        <v>0</v>
      </c>
      <c r="H4216">
        <f>IF($G4216=1,SUMIFS(Registros!$F$2:$F$6000,Registros!$A$2:$A$6000,"MOV",Registros!$B$2:$B$6000,$A4216),0)</f>
        <v>0</v>
      </c>
      <c r="I4216">
        <f>IF(COUNTIFS(Registros!$A$2:$A$6000,"CS",Registros!$B$2:$B$6000,$A4216)&gt;0,1,0)</f>
        <v>1</v>
      </c>
      <c r="J4216">
        <f>IF($I4216=1,SUMIFS(Registros!$I$2:$I$6000,Registros!$A$2:$A$6000,"CS",Registros!$B$2:$B$6000,$A4216),0)</f>
        <v>42</v>
      </c>
      <c r="K4216">
        <f>IF(COUNTIFS(Winback!$K$2:$K$300,$A4216)&gt;0,1,0)</f>
        <v>0</v>
      </c>
      <c r="L4216">
        <f>IF(AND($K4216=1,LEFT($A4216,3)="WB-"),SUMIFS(Winback!$D$2:$D$300,Winback!$K$2:$K$300,$A4216),0)</f>
        <v>0</v>
      </c>
      <c r="M4216">
        <f>IF(OR($E4216=1,$G4216=1,SUMIFS(Registros!$J$2:$J$6000,Registros!$B$2:$B$6000,$A4216)&gt;0),1,0)</f>
        <v>1</v>
      </c>
      <c r="N4216">
        <f>IF($J4216&gt;0,1,IF(COUNTIFS(Registros!$A$2:$A$6000,"CS",Registros!$B$2:$B$6000,$A4216,Registros!$K$2:$K$6000,"&lt;&gt;")&gt;0,1,0))</f>
        <v>1</v>
      </c>
      <c r="O4216" t="str">
        <f t="shared" si="325"/>
        <v>CONVERGENTE</v>
      </c>
      <c r="P4216" t="str">
        <f t="shared" si="326"/>
        <v>Upgrade / más líneas</v>
      </c>
      <c r="Q4216">
        <f t="shared" si="327"/>
        <v>0</v>
      </c>
      <c r="R4216" t="str">
        <f>IFERROR(VLOOKUP($A4216,Registros!$B$2:$G$6000,6,0),IFERROR(INDEX(Winback!$C$2:$C$300,MATCH($A4216,Winback!$K$2:$K$300,0)),""))</f>
        <v>Yariela Galarce</v>
      </c>
      <c r="S4216" t="str">
        <f t="shared" si="328"/>
        <v>+CS</v>
      </c>
      <c r="T4216">
        <f t="shared" si="329"/>
        <v>1</v>
      </c>
    </row>
    <row r="4217" spans="1:20" x14ac:dyDescent="0.35">
      <c r="A4217" t="s">
        <v>20659</v>
      </c>
      <c r="B4217" t="s">
        <v>20660</v>
      </c>
      <c r="C4217" t="s">
        <v>20661</v>
      </c>
      <c r="D4217" t="s">
        <v>20662</v>
      </c>
      <c r="E4217">
        <f>IF(COUNTIFS(Registros!$A$2:$A$6000,"NP",Registros!$B$2:$B$6000,$A4217)&gt;0,1,0)</f>
        <v>0</v>
      </c>
      <c r="F4217">
        <f>IF($E4217=1,SUMIFS(Registros!$F$2:$F$6000,Registros!$A$2:$A$6000,"NP",Registros!$B$2:$B$6000,$A4217),0)</f>
        <v>0</v>
      </c>
      <c r="G4217">
        <f>IF(COUNTIFS(Registros!$A$2:$A$6000,"MOV",Registros!$B$2:$B$6000,$A4217)&gt;0,1,0)</f>
        <v>0</v>
      </c>
      <c r="H4217">
        <f>IF($G4217=1,SUMIFS(Registros!$F$2:$F$6000,Registros!$A$2:$A$6000,"MOV",Registros!$B$2:$B$6000,$A4217),0)</f>
        <v>0</v>
      </c>
      <c r="I4217">
        <f>IF(COUNTIFS(Registros!$A$2:$A$6000,"CS",Registros!$B$2:$B$6000,$A4217)&gt;0,1,0)</f>
        <v>1</v>
      </c>
      <c r="J4217">
        <f>IF($I4217=1,SUMIFS(Registros!$I$2:$I$6000,Registros!$A$2:$A$6000,"CS",Registros!$B$2:$B$6000,$A4217),0)</f>
        <v>19</v>
      </c>
      <c r="K4217">
        <f>IF(COUNTIFS(Winback!$K$2:$K$300,$A4217)&gt;0,1,0)</f>
        <v>0</v>
      </c>
      <c r="L4217">
        <f>IF(AND($K4217=1,LEFT($A4217,3)="WB-"),SUMIFS(Winback!$D$2:$D$300,Winback!$K$2:$K$300,$A4217),0)</f>
        <v>0</v>
      </c>
      <c r="M4217">
        <f>IF(OR($E4217=1,$G4217=1,SUMIFS(Registros!$J$2:$J$6000,Registros!$B$2:$B$6000,$A4217)&gt;0),1,0)</f>
        <v>1</v>
      </c>
      <c r="N4217">
        <f>IF($J4217&gt;0,1,IF(COUNTIFS(Registros!$A$2:$A$6000,"CS",Registros!$B$2:$B$6000,$A4217,Registros!$K$2:$K$6000,"&lt;&gt;")&gt;0,1,0))</f>
        <v>1</v>
      </c>
      <c r="O4217" t="str">
        <f t="shared" si="325"/>
        <v>CONVERGENTE</v>
      </c>
      <c r="P4217" t="str">
        <f t="shared" si="326"/>
        <v>Upgrade / más líneas</v>
      </c>
      <c r="Q4217">
        <f t="shared" si="327"/>
        <v>0</v>
      </c>
      <c r="R4217" t="str">
        <f>IFERROR(VLOOKUP($A4217,Registros!$B$2:$G$6000,6,0),IFERROR(INDEX(Winback!$C$2:$C$300,MATCH($A4217,Winback!$K$2:$K$300,0)),""))</f>
        <v>Nailyn Martinez Johnson</v>
      </c>
      <c r="S4217" t="str">
        <f t="shared" si="328"/>
        <v>+CS</v>
      </c>
      <c r="T4217">
        <f t="shared" si="329"/>
        <v>1</v>
      </c>
    </row>
    <row r="4218" spans="1:20" x14ac:dyDescent="0.35">
      <c r="A4218" t="s">
        <v>20664</v>
      </c>
      <c r="B4218" t="s">
        <v>20665</v>
      </c>
      <c r="C4218" t="s">
        <v>20666</v>
      </c>
      <c r="D4218" t="s">
        <v>20667</v>
      </c>
      <c r="E4218">
        <f>IF(COUNTIFS(Registros!$A$2:$A$6000,"NP",Registros!$B$2:$B$6000,$A4218)&gt;0,1,0)</f>
        <v>0</v>
      </c>
      <c r="F4218">
        <f>IF($E4218=1,SUMIFS(Registros!$F$2:$F$6000,Registros!$A$2:$A$6000,"NP",Registros!$B$2:$B$6000,$A4218),0)</f>
        <v>0</v>
      </c>
      <c r="G4218">
        <f>IF(COUNTIFS(Registros!$A$2:$A$6000,"MOV",Registros!$B$2:$B$6000,$A4218)&gt;0,1,0)</f>
        <v>0</v>
      </c>
      <c r="H4218">
        <f>IF($G4218=1,SUMIFS(Registros!$F$2:$F$6000,Registros!$A$2:$A$6000,"MOV",Registros!$B$2:$B$6000,$A4218),0)</f>
        <v>0</v>
      </c>
      <c r="I4218">
        <f>IF(COUNTIFS(Registros!$A$2:$A$6000,"CS",Registros!$B$2:$B$6000,$A4218)&gt;0,1,0)</f>
        <v>1</v>
      </c>
      <c r="J4218">
        <f>IF($I4218=1,SUMIFS(Registros!$I$2:$I$6000,Registros!$A$2:$A$6000,"CS",Registros!$B$2:$B$6000,$A4218),0)</f>
        <v>32</v>
      </c>
      <c r="K4218">
        <f>IF(COUNTIFS(Winback!$K$2:$K$300,$A4218)&gt;0,1,0)</f>
        <v>0</v>
      </c>
      <c r="L4218">
        <f>IF(AND($K4218=1,LEFT($A4218,3)="WB-"),SUMIFS(Winback!$D$2:$D$300,Winback!$K$2:$K$300,$A4218),0)</f>
        <v>0</v>
      </c>
      <c r="M4218">
        <f>IF(OR($E4218=1,$G4218=1,SUMIFS(Registros!$J$2:$J$6000,Registros!$B$2:$B$6000,$A4218)&gt;0),1,0)</f>
        <v>1</v>
      </c>
      <c r="N4218">
        <f>IF($J4218&gt;0,1,IF(COUNTIFS(Registros!$A$2:$A$6000,"CS",Registros!$B$2:$B$6000,$A4218,Registros!$K$2:$K$6000,"&lt;&gt;")&gt;0,1,0))</f>
        <v>1</v>
      </c>
      <c r="O4218" t="str">
        <f t="shared" si="325"/>
        <v>CONVERGENTE</v>
      </c>
      <c r="P4218" t="str">
        <f t="shared" si="326"/>
        <v>Upgrade / más líneas</v>
      </c>
      <c r="Q4218">
        <f t="shared" si="327"/>
        <v>0</v>
      </c>
      <c r="R4218" t="str">
        <f>IFERROR(VLOOKUP($A4218,Registros!$B$2:$G$6000,6,0),IFERROR(INDEX(Winback!$C$2:$C$300,MATCH($A4218,Winback!$K$2:$K$300,0)),""))</f>
        <v>iongy Gordon Ward</v>
      </c>
      <c r="S4218" t="str">
        <f t="shared" si="328"/>
        <v>+CS</v>
      </c>
      <c r="T4218">
        <f t="shared" si="329"/>
        <v>1</v>
      </c>
    </row>
    <row r="4219" spans="1:20" x14ac:dyDescent="0.35">
      <c r="A4219" t="s">
        <v>20669</v>
      </c>
      <c r="B4219" t="s">
        <v>20670</v>
      </c>
      <c r="C4219" t="s">
        <v>20671</v>
      </c>
      <c r="D4219" t="s">
        <v>20672</v>
      </c>
      <c r="E4219">
        <f>IF(COUNTIFS(Registros!$A$2:$A$6000,"NP",Registros!$B$2:$B$6000,$A4219)&gt;0,1,0)</f>
        <v>0</v>
      </c>
      <c r="F4219">
        <f>IF($E4219=1,SUMIFS(Registros!$F$2:$F$6000,Registros!$A$2:$A$6000,"NP",Registros!$B$2:$B$6000,$A4219),0)</f>
        <v>0</v>
      </c>
      <c r="G4219">
        <f>IF(COUNTIFS(Registros!$A$2:$A$6000,"MOV",Registros!$B$2:$B$6000,$A4219)&gt;0,1,0)</f>
        <v>0</v>
      </c>
      <c r="H4219">
        <f>IF($G4219=1,SUMIFS(Registros!$F$2:$F$6000,Registros!$A$2:$A$6000,"MOV",Registros!$B$2:$B$6000,$A4219),0)</f>
        <v>0</v>
      </c>
      <c r="I4219">
        <f>IF(COUNTIFS(Registros!$A$2:$A$6000,"CS",Registros!$B$2:$B$6000,$A4219)&gt;0,1,0)</f>
        <v>1</v>
      </c>
      <c r="J4219">
        <f>IF($I4219=1,SUMIFS(Registros!$I$2:$I$6000,Registros!$A$2:$A$6000,"CS",Registros!$B$2:$B$6000,$A4219),0)</f>
        <v>35</v>
      </c>
      <c r="K4219">
        <f>IF(COUNTIFS(Winback!$K$2:$K$300,$A4219)&gt;0,1,0)</f>
        <v>0</v>
      </c>
      <c r="L4219">
        <f>IF(AND($K4219=1,LEFT($A4219,3)="WB-"),SUMIFS(Winback!$D$2:$D$300,Winback!$K$2:$K$300,$A4219),0)</f>
        <v>0</v>
      </c>
      <c r="M4219">
        <f>IF(OR($E4219=1,$G4219=1,SUMIFS(Registros!$J$2:$J$6000,Registros!$B$2:$B$6000,$A4219)&gt;0),1,0)</f>
        <v>1</v>
      </c>
      <c r="N4219">
        <f>IF($J4219&gt;0,1,IF(COUNTIFS(Registros!$A$2:$A$6000,"CS",Registros!$B$2:$B$6000,$A4219,Registros!$K$2:$K$6000,"&lt;&gt;")&gt;0,1,0))</f>
        <v>1</v>
      </c>
      <c r="O4219" t="str">
        <f t="shared" si="325"/>
        <v>CONVERGENTE</v>
      </c>
      <c r="P4219" t="str">
        <f t="shared" si="326"/>
        <v>Upgrade / más líneas</v>
      </c>
      <c r="Q4219">
        <f t="shared" si="327"/>
        <v>0</v>
      </c>
      <c r="R4219" t="str">
        <f>IFERROR(VLOOKUP($A4219,Registros!$B$2:$G$6000,6,0),IFERROR(INDEX(Winback!$C$2:$C$300,MATCH($A4219,Winback!$K$2:$K$300,0)),""))</f>
        <v>Keisy Vargas</v>
      </c>
      <c r="S4219" t="str">
        <f t="shared" si="328"/>
        <v>+CS</v>
      </c>
      <c r="T4219">
        <f t="shared" si="329"/>
        <v>1</v>
      </c>
    </row>
    <row r="4220" spans="1:20" x14ac:dyDescent="0.35">
      <c r="A4220" t="s">
        <v>20674</v>
      </c>
      <c r="B4220" t="s">
        <v>20675</v>
      </c>
      <c r="C4220" t="s">
        <v>20676</v>
      </c>
      <c r="D4220" t="s">
        <v>20677</v>
      </c>
      <c r="E4220">
        <f>IF(COUNTIFS(Registros!$A$2:$A$6000,"NP",Registros!$B$2:$B$6000,$A4220)&gt;0,1,0)</f>
        <v>0</v>
      </c>
      <c r="F4220">
        <f>IF($E4220=1,SUMIFS(Registros!$F$2:$F$6000,Registros!$A$2:$A$6000,"NP",Registros!$B$2:$B$6000,$A4220),0)</f>
        <v>0</v>
      </c>
      <c r="G4220">
        <f>IF(COUNTIFS(Registros!$A$2:$A$6000,"MOV",Registros!$B$2:$B$6000,$A4220)&gt;0,1,0)</f>
        <v>0</v>
      </c>
      <c r="H4220">
        <f>IF($G4220=1,SUMIFS(Registros!$F$2:$F$6000,Registros!$A$2:$A$6000,"MOV",Registros!$B$2:$B$6000,$A4220),0)</f>
        <v>0</v>
      </c>
      <c r="I4220">
        <f>IF(COUNTIFS(Registros!$A$2:$A$6000,"CS",Registros!$B$2:$B$6000,$A4220)&gt;0,1,0)</f>
        <v>1</v>
      </c>
      <c r="J4220">
        <f>IF($I4220=1,SUMIFS(Registros!$I$2:$I$6000,Registros!$A$2:$A$6000,"CS",Registros!$B$2:$B$6000,$A4220),0)</f>
        <v>0</v>
      </c>
      <c r="K4220">
        <f>IF(COUNTIFS(Winback!$K$2:$K$300,$A4220)&gt;0,1,0)</f>
        <v>0</v>
      </c>
      <c r="L4220">
        <f>IF(AND($K4220=1,LEFT($A4220,3)="WB-"),SUMIFS(Winback!$D$2:$D$300,Winback!$K$2:$K$300,$A4220),0)</f>
        <v>0</v>
      </c>
      <c r="M4220">
        <f>IF(OR($E4220=1,$G4220=1,SUMIFS(Registros!$J$2:$J$6000,Registros!$B$2:$B$6000,$A4220)&gt;0),1,0)</f>
        <v>1</v>
      </c>
      <c r="N4220">
        <f>IF($J4220&gt;0,1,IF(COUNTIFS(Registros!$A$2:$A$6000,"CS",Registros!$B$2:$B$6000,$A4220,Registros!$K$2:$K$6000,"&lt;&gt;")&gt;0,1,0))</f>
        <v>1</v>
      </c>
      <c r="O4220" t="str">
        <f t="shared" si="325"/>
        <v>CONVERGENTE</v>
      </c>
      <c r="P4220" t="str">
        <f t="shared" si="326"/>
        <v>Upgrade / más líneas</v>
      </c>
      <c r="Q4220">
        <f t="shared" si="327"/>
        <v>0</v>
      </c>
      <c r="R4220" t="str">
        <f>IFERROR(VLOOKUP($A4220,Registros!$B$2:$G$6000,6,0),IFERROR(INDEX(Winback!$C$2:$C$300,MATCH($A4220,Winback!$K$2:$K$300,0)),""))</f>
        <v>Karla Mc Intryre</v>
      </c>
      <c r="S4220" t="str">
        <f t="shared" si="328"/>
        <v>+CS</v>
      </c>
      <c r="T4220">
        <f t="shared" si="329"/>
        <v>1</v>
      </c>
    </row>
    <row r="4221" spans="1:20" x14ac:dyDescent="0.35">
      <c r="A4221" t="s">
        <v>20679</v>
      </c>
      <c r="B4221" t="s">
        <v>20680</v>
      </c>
      <c r="C4221" t="s">
        <v>20681</v>
      </c>
      <c r="D4221" t="s">
        <v>20682</v>
      </c>
      <c r="E4221">
        <f>IF(COUNTIFS(Registros!$A$2:$A$6000,"NP",Registros!$B$2:$B$6000,$A4221)&gt;0,1,0)</f>
        <v>0</v>
      </c>
      <c r="F4221">
        <f>IF($E4221=1,SUMIFS(Registros!$F$2:$F$6000,Registros!$A$2:$A$6000,"NP",Registros!$B$2:$B$6000,$A4221),0)</f>
        <v>0</v>
      </c>
      <c r="G4221">
        <f>IF(COUNTIFS(Registros!$A$2:$A$6000,"MOV",Registros!$B$2:$B$6000,$A4221)&gt;0,1,0)</f>
        <v>0</v>
      </c>
      <c r="H4221">
        <f>IF($G4221=1,SUMIFS(Registros!$F$2:$F$6000,Registros!$A$2:$A$6000,"MOV",Registros!$B$2:$B$6000,$A4221),0)</f>
        <v>0</v>
      </c>
      <c r="I4221">
        <f>IF(COUNTIFS(Registros!$A$2:$A$6000,"CS",Registros!$B$2:$B$6000,$A4221)&gt;0,1,0)</f>
        <v>1</v>
      </c>
      <c r="J4221">
        <f>IF($I4221=1,SUMIFS(Registros!$I$2:$I$6000,Registros!$A$2:$A$6000,"CS",Registros!$B$2:$B$6000,$A4221),0)</f>
        <v>18</v>
      </c>
      <c r="K4221">
        <f>IF(COUNTIFS(Winback!$K$2:$K$300,$A4221)&gt;0,1,0)</f>
        <v>0</v>
      </c>
      <c r="L4221">
        <f>IF(AND($K4221=1,LEFT($A4221,3)="WB-"),SUMIFS(Winback!$D$2:$D$300,Winback!$K$2:$K$300,$A4221),0)</f>
        <v>0</v>
      </c>
      <c r="M4221">
        <f>IF(OR($E4221=1,$G4221=1,SUMIFS(Registros!$J$2:$J$6000,Registros!$B$2:$B$6000,$A4221)&gt;0),1,0)</f>
        <v>1</v>
      </c>
      <c r="N4221">
        <f>IF($J4221&gt;0,1,IF(COUNTIFS(Registros!$A$2:$A$6000,"CS",Registros!$B$2:$B$6000,$A4221,Registros!$K$2:$K$6000,"&lt;&gt;")&gt;0,1,0))</f>
        <v>1</v>
      </c>
      <c r="O4221" t="str">
        <f t="shared" si="325"/>
        <v>CONVERGENTE</v>
      </c>
      <c r="P4221" t="str">
        <f t="shared" si="326"/>
        <v>Upgrade / más líneas</v>
      </c>
      <c r="Q4221">
        <f t="shared" si="327"/>
        <v>0</v>
      </c>
      <c r="R4221" t="str">
        <f>IFERROR(VLOOKUP($A4221,Registros!$B$2:$G$6000,6,0),IFERROR(INDEX(Winback!$C$2:$C$300,MATCH($A4221,Winback!$K$2:$K$300,0)),""))</f>
        <v>Solanye Acuña</v>
      </c>
      <c r="S4221" t="str">
        <f t="shared" si="328"/>
        <v>+CS</v>
      </c>
      <c r="T4221">
        <f t="shared" si="329"/>
        <v>1</v>
      </c>
    </row>
    <row r="4222" spans="1:20" x14ac:dyDescent="0.35">
      <c r="A4222" t="s">
        <v>20684</v>
      </c>
      <c r="B4222" t="s">
        <v>20685</v>
      </c>
      <c r="C4222" t="s">
        <v>20686</v>
      </c>
      <c r="D4222" t="s">
        <v>20687</v>
      </c>
      <c r="E4222">
        <f>IF(COUNTIFS(Registros!$A$2:$A$6000,"NP",Registros!$B$2:$B$6000,$A4222)&gt;0,1,0)</f>
        <v>0</v>
      </c>
      <c r="F4222">
        <f>IF($E4222=1,SUMIFS(Registros!$F$2:$F$6000,Registros!$A$2:$A$6000,"NP",Registros!$B$2:$B$6000,$A4222),0)</f>
        <v>0</v>
      </c>
      <c r="G4222">
        <f>IF(COUNTIFS(Registros!$A$2:$A$6000,"MOV",Registros!$B$2:$B$6000,$A4222)&gt;0,1,0)</f>
        <v>0</v>
      </c>
      <c r="H4222">
        <f>IF($G4222=1,SUMIFS(Registros!$F$2:$F$6000,Registros!$A$2:$A$6000,"MOV",Registros!$B$2:$B$6000,$A4222),0)</f>
        <v>0</v>
      </c>
      <c r="I4222">
        <f>IF(COUNTIFS(Registros!$A$2:$A$6000,"CS",Registros!$B$2:$B$6000,$A4222)&gt;0,1,0)</f>
        <v>1</v>
      </c>
      <c r="J4222">
        <f>IF($I4222=1,SUMIFS(Registros!$I$2:$I$6000,Registros!$A$2:$A$6000,"CS",Registros!$B$2:$B$6000,$A4222),0)</f>
        <v>29</v>
      </c>
      <c r="K4222">
        <f>IF(COUNTIFS(Winback!$K$2:$K$300,$A4222)&gt;0,1,0)</f>
        <v>0</v>
      </c>
      <c r="L4222">
        <f>IF(AND($K4222=1,LEFT($A4222,3)="WB-"),SUMIFS(Winback!$D$2:$D$300,Winback!$K$2:$K$300,$A4222),0)</f>
        <v>0</v>
      </c>
      <c r="M4222">
        <f>IF(OR($E4222=1,$G4222=1,SUMIFS(Registros!$J$2:$J$6000,Registros!$B$2:$B$6000,$A4222)&gt;0),1,0)</f>
        <v>1</v>
      </c>
      <c r="N4222">
        <f>IF($J4222&gt;0,1,IF(COUNTIFS(Registros!$A$2:$A$6000,"CS",Registros!$B$2:$B$6000,$A4222,Registros!$K$2:$K$6000,"&lt;&gt;")&gt;0,1,0))</f>
        <v>1</v>
      </c>
      <c r="O4222" t="str">
        <f t="shared" si="325"/>
        <v>CONVERGENTE</v>
      </c>
      <c r="P4222" t="str">
        <f t="shared" si="326"/>
        <v>Upgrade / más líneas</v>
      </c>
      <c r="Q4222">
        <f t="shared" si="327"/>
        <v>0</v>
      </c>
      <c r="R4222" t="str">
        <f>IFERROR(VLOOKUP($A4222,Registros!$B$2:$G$6000,6,0),IFERROR(INDEX(Winback!$C$2:$C$300,MATCH($A4222,Winback!$K$2:$K$300,0)),""))</f>
        <v>Michelle Zambrano</v>
      </c>
      <c r="S4222" t="str">
        <f t="shared" si="328"/>
        <v>+CS</v>
      </c>
      <c r="T4222">
        <f t="shared" si="329"/>
        <v>1</v>
      </c>
    </row>
    <row r="4223" spans="1:20" x14ac:dyDescent="0.35">
      <c r="A4223" t="s">
        <v>20689</v>
      </c>
      <c r="B4223" t="s">
        <v>20690</v>
      </c>
      <c r="C4223" t="s">
        <v>20691</v>
      </c>
      <c r="D4223" t="s">
        <v>20692</v>
      </c>
      <c r="E4223">
        <f>IF(COUNTIFS(Registros!$A$2:$A$6000,"NP",Registros!$B$2:$B$6000,$A4223)&gt;0,1,0)</f>
        <v>0</v>
      </c>
      <c r="F4223">
        <f>IF($E4223=1,SUMIFS(Registros!$F$2:$F$6000,Registros!$A$2:$A$6000,"NP",Registros!$B$2:$B$6000,$A4223),0)</f>
        <v>0</v>
      </c>
      <c r="G4223">
        <f>IF(COUNTIFS(Registros!$A$2:$A$6000,"MOV",Registros!$B$2:$B$6000,$A4223)&gt;0,1,0)</f>
        <v>0</v>
      </c>
      <c r="H4223">
        <f>IF($G4223=1,SUMIFS(Registros!$F$2:$F$6000,Registros!$A$2:$A$6000,"MOV",Registros!$B$2:$B$6000,$A4223),0)</f>
        <v>0</v>
      </c>
      <c r="I4223">
        <f>IF(COUNTIFS(Registros!$A$2:$A$6000,"CS",Registros!$B$2:$B$6000,$A4223)&gt;0,1,0)</f>
        <v>1</v>
      </c>
      <c r="J4223">
        <f>IF($I4223=1,SUMIFS(Registros!$I$2:$I$6000,Registros!$A$2:$A$6000,"CS",Registros!$B$2:$B$6000,$A4223),0)</f>
        <v>38</v>
      </c>
      <c r="K4223">
        <f>IF(COUNTIFS(Winback!$K$2:$K$300,$A4223)&gt;0,1,0)</f>
        <v>0</v>
      </c>
      <c r="L4223">
        <f>IF(AND($K4223=1,LEFT($A4223,3)="WB-"),SUMIFS(Winback!$D$2:$D$300,Winback!$K$2:$K$300,$A4223),0)</f>
        <v>0</v>
      </c>
      <c r="M4223">
        <f>IF(OR($E4223=1,$G4223=1,SUMIFS(Registros!$J$2:$J$6000,Registros!$B$2:$B$6000,$A4223)&gt;0),1,0)</f>
        <v>1</v>
      </c>
      <c r="N4223">
        <f>IF($J4223&gt;0,1,IF(COUNTIFS(Registros!$A$2:$A$6000,"CS",Registros!$B$2:$B$6000,$A4223,Registros!$K$2:$K$6000,"&lt;&gt;")&gt;0,1,0))</f>
        <v>1</v>
      </c>
      <c r="O4223" t="str">
        <f t="shared" si="325"/>
        <v>CONVERGENTE</v>
      </c>
      <c r="P4223" t="str">
        <f t="shared" si="326"/>
        <v>Upgrade / más líneas</v>
      </c>
      <c r="Q4223">
        <f t="shared" si="327"/>
        <v>0</v>
      </c>
      <c r="R4223" t="str">
        <f>IFERROR(VLOOKUP($A4223,Registros!$B$2:$G$6000,6,0),IFERROR(INDEX(Winback!$C$2:$C$300,MATCH($A4223,Winback!$K$2:$K$300,0)),""))</f>
        <v>Lizeth Milena Gonzalez</v>
      </c>
      <c r="S4223" t="str">
        <f t="shared" si="328"/>
        <v>+CS</v>
      </c>
      <c r="T4223">
        <f t="shared" si="329"/>
        <v>1</v>
      </c>
    </row>
    <row r="4224" spans="1:20" x14ac:dyDescent="0.35">
      <c r="A4224" t="s">
        <v>20694</v>
      </c>
      <c r="B4224" t="s">
        <v>19226</v>
      </c>
      <c r="C4224" t="s">
        <v>20695</v>
      </c>
      <c r="D4224" t="s">
        <v>20696</v>
      </c>
      <c r="E4224">
        <f>IF(COUNTIFS(Registros!$A$2:$A$6000,"NP",Registros!$B$2:$B$6000,$A4224)&gt;0,1,0)</f>
        <v>0</v>
      </c>
      <c r="F4224">
        <f>IF($E4224=1,SUMIFS(Registros!$F$2:$F$6000,Registros!$A$2:$A$6000,"NP",Registros!$B$2:$B$6000,$A4224),0)</f>
        <v>0</v>
      </c>
      <c r="G4224">
        <f>IF(COUNTIFS(Registros!$A$2:$A$6000,"MOV",Registros!$B$2:$B$6000,$A4224)&gt;0,1,0)</f>
        <v>0</v>
      </c>
      <c r="H4224">
        <f>IF($G4224=1,SUMIFS(Registros!$F$2:$F$6000,Registros!$A$2:$A$6000,"MOV",Registros!$B$2:$B$6000,$A4224),0)</f>
        <v>0</v>
      </c>
      <c r="I4224">
        <f>IF(COUNTIFS(Registros!$A$2:$A$6000,"CS",Registros!$B$2:$B$6000,$A4224)&gt;0,1,0)</f>
        <v>1</v>
      </c>
      <c r="J4224">
        <f>IF($I4224=1,SUMIFS(Registros!$I$2:$I$6000,Registros!$A$2:$A$6000,"CS",Registros!$B$2:$B$6000,$A4224),0)</f>
        <v>0</v>
      </c>
      <c r="K4224">
        <f>IF(COUNTIFS(Winback!$K$2:$K$300,$A4224)&gt;0,1,0)</f>
        <v>0</v>
      </c>
      <c r="L4224">
        <f>IF(AND($K4224=1,LEFT($A4224,3)="WB-"),SUMIFS(Winback!$D$2:$D$300,Winback!$K$2:$K$300,$A4224),0)</f>
        <v>0</v>
      </c>
      <c r="M4224">
        <f>IF(OR($E4224=1,$G4224=1,SUMIFS(Registros!$J$2:$J$6000,Registros!$B$2:$B$6000,$A4224)&gt;0),1,0)</f>
        <v>1</v>
      </c>
      <c r="N4224">
        <f>IF($J4224&gt;0,1,IF(COUNTIFS(Registros!$A$2:$A$6000,"CS",Registros!$B$2:$B$6000,$A4224,Registros!$K$2:$K$6000,"&lt;&gt;")&gt;0,1,0))</f>
        <v>0</v>
      </c>
      <c r="O4224" t="str">
        <f t="shared" si="325"/>
        <v>SOLO MÓVIL</v>
      </c>
      <c r="P4224" t="str">
        <f t="shared" si="326"/>
        <v>Ofrecer fijo + internet (FLBBTV)</v>
      </c>
      <c r="Q4224">
        <f t="shared" si="327"/>
        <v>0</v>
      </c>
      <c r="R4224" t="str">
        <f>IFERROR(VLOOKUP($A4224,Registros!$B$2:$G$6000,6,0),IFERROR(INDEX(Winback!$C$2:$C$300,MATCH($A4224,Winback!$K$2:$K$300,0)),""))</f>
        <v>Maria Fernanda Rivas</v>
      </c>
      <c r="S4224" t="str">
        <f t="shared" si="328"/>
        <v>+CS</v>
      </c>
      <c r="T4224">
        <f t="shared" si="329"/>
        <v>1</v>
      </c>
    </row>
    <row r="4225" spans="1:20" x14ac:dyDescent="0.35">
      <c r="A4225" t="s">
        <v>20698</v>
      </c>
      <c r="B4225" t="s">
        <v>20699</v>
      </c>
      <c r="C4225" t="s">
        <v>20700</v>
      </c>
      <c r="D4225" t="s">
        <v>20701</v>
      </c>
      <c r="E4225">
        <f>IF(COUNTIFS(Registros!$A$2:$A$6000,"NP",Registros!$B$2:$B$6000,$A4225)&gt;0,1,0)</f>
        <v>0</v>
      </c>
      <c r="F4225">
        <f>IF($E4225=1,SUMIFS(Registros!$F$2:$F$6000,Registros!$A$2:$A$6000,"NP",Registros!$B$2:$B$6000,$A4225),0)</f>
        <v>0</v>
      </c>
      <c r="G4225">
        <f>IF(COUNTIFS(Registros!$A$2:$A$6000,"MOV",Registros!$B$2:$B$6000,$A4225)&gt;0,1,0)</f>
        <v>0</v>
      </c>
      <c r="H4225">
        <f>IF($G4225=1,SUMIFS(Registros!$F$2:$F$6000,Registros!$A$2:$A$6000,"MOV",Registros!$B$2:$B$6000,$A4225),0)</f>
        <v>0</v>
      </c>
      <c r="I4225">
        <f>IF(COUNTIFS(Registros!$A$2:$A$6000,"CS",Registros!$B$2:$B$6000,$A4225)&gt;0,1,0)</f>
        <v>1</v>
      </c>
      <c r="J4225">
        <f>IF($I4225=1,SUMIFS(Registros!$I$2:$I$6000,Registros!$A$2:$A$6000,"CS",Registros!$B$2:$B$6000,$A4225),0)</f>
        <v>38</v>
      </c>
      <c r="K4225">
        <f>IF(COUNTIFS(Winback!$K$2:$K$300,$A4225)&gt;0,1,0)</f>
        <v>0</v>
      </c>
      <c r="L4225">
        <f>IF(AND($K4225=1,LEFT($A4225,3)="WB-"),SUMIFS(Winback!$D$2:$D$300,Winback!$K$2:$K$300,$A4225),0)</f>
        <v>0</v>
      </c>
      <c r="M4225">
        <f>IF(OR($E4225=1,$G4225=1,SUMIFS(Registros!$J$2:$J$6000,Registros!$B$2:$B$6000,$A4225)&gt;0),1,0)</f>
        <v>1</v>
      </c>
      <c r="N4225">
        <f>IF($J4225&gt;0,1,IF(COUNTIFS(Registros!$A$2:$A$6000,"CS",Registros!$B$2:$B$6000,$A4225,Registros!$K$2:$K$6000,"&lt;&gt;")&gt;0,1,0))</f>
        <v>1</v>
      </c>
      <c r="O4225" t="str">
        <f t="shared" si="325"/>
        <v>CONVERGENTE</v>
      </c>
      <c r="P4225" t="str">
        <f t="shared" si="326"/>
        <v>Upgrade / más líneas</v>
      </c>
      <c r="Q4225">
        <f t="shared" si="327"/>
        <v>0</v>
      </c>
      <c r="R4225" t="str">
        <f>IFERROR(VLOOKUP($A4225,Registros!$B$2:$G$6000,6,0),IFERROR(INDEX(Winback!$C$2:$C$300,MATCH($A4225,Winback!$K$2:$K$300,0)),""))</f>
        <v>Abril Aparicio</v>
      </c>
      <c r="S4225" t="str">
        <f t="shared" si="328"/>
        <v>+CS</v>
      </c>
      <c r="T4225">
        <f t="shared" si="329"/>
        <v>1</v>
      </c>
    </row>
    <row r="4226" spans="1:20" x14ac:dyDescent="0.35">
      <c r="A4226" t="s">
        <v>20703</v>
      </c>
      <c r="B4226" t="s">
        <v>20704</v>
      </c>
      <c r="C4226" t="s">
        <v>20705</v>
      </c>
      <c r="D4226" t="s">
        <v>20706</v>
      </c>
      <c r="E4226">
        <f>IF(COUNTIFS(Registros!$A$2:$A$6000,"NP",Registros!$B$2:$B$6000,$A4226)&gt;0,1,0)</f>
        <v>0</v>
      </c>
      <c r="F4226">
        <f>IF($E4226=1,SUMIFS(Registros!$F$2:$F$6000,Registros!$A$2:$A$6000,"NP",Registros!$B$2:$B$6000,$A4226),0)</f>
        <v>0</v>
      </c>
      <c r="G4226">
        <f>IF(COUNTIFS(Registros!$A$2:$A$6000,"MOV",Registros!$B$2:$B$6000,$A4226)&gt;0,1,0)</f>
        <v>0</v>
      </c>
      <c r="H4226">
        <f>IF($G4226=1,SUMIFS(Registros!$F$2:$F$6000,Registros!$A$2:$A$6000,"MOV",Registros!$B$2:$B$6000,$A4226),0)</f>
        <v>0</v>
      </c>
      <c r="I4226">
        <f>IF(COUNTIFS(Registros!$A$2:$A$6000,"CS",Registros!$B$2:$B$6000,$A4226)&gt;0,1,0)</f>
        <v>1</v>
      </c>
      <c r="J4226">
        <f>IF($I4226=1,SUMIFS(Registros!$I$2:$I$6000,Registros!$A$2:$A$6000,"CS",Registros!$B$2:$B$6000,$A4226),0)</f>
        <v>25</v>
      </c>
      <c r="K4226">
        <f>IF(COUNTIFS(Winback!$K$2:$K$300,$A4226)&gt;0,1,0)</f>
        <v>0</v>
      </c>
      <c r="L4226">
        <f>IF(AND($K4226=1,LEFT($A4226,3)="WB-"),SUMIFS(Winback!$D$2:$D$300,Winback!$K$2:$K$300,$A4226),0)</f>
        <v>0</v>
      </c>
      <c r="M4226">
        <f>IF(OR($E4226=1,$G4226=1,SUMIFS(Registros!$J$2:$J$6000,Registros!$B$2:$B$6000,$A4226)&gt;0),1,0)</f>
        <v>1</v>
      </c>
      <c r="N4226">
        <f>IF($J4226&gt;0,1,IF(COUNTIFS(Registros!$A$2:$A$6000,"CS",Registros!$B$2:$B$6000,$A4226,Registros!$K$2:$K$6000,"&lt;&gt;")&gt;0,1,0))</f>
        <v>1</v>
      </c>
      <c r="O4226" t="str">
        <f t="shared" ref="O4226:O4289" si="330">IF(AND($K4226=1,$E4226=0,$G4226=0,$I4226=0),"WINBACK",IF(AND($M4226=1,$N4226&gt;0),"CONVERGENTE",IF($M4226=1,"SOLO MÓVIL",IF($N4226&gt;0,"SOLO FIJO / INTERNET","SIN SERVICIOS"))))</f>
        <v>CONVERGENTE</v>
      </c>
      <c r="P4226" t="str">
        <f t="shared" ref="P4226:P4289" si="331">IF($O4226="WINBACK","Recuperar (winback)",IF($O4226="CONVERGENTE","Upgrade / más líneas",IF($O4226="SOLO MÓVIL","Ofrecer fijo + internet (FLBBTV)",IF($O4226="SOLO FIJO / INTERNET","Ofrecer línea móvil Nextphone","Oferta completa (móvil + fijo + internet)"))))</f>
        <v>Upgrade / más líneas</v>
      </c>
      <c r="Q4226">
        <f t="shared" ref="Q4226:Q4289" si="332">$F4226+$H4226+$L4226</f>
        <v>0</v>
      </c>
      <c r="R4226" t="str">
        <f>IFERROR(VLOOKUP($A4226,Registros!$B$2:$G$6000,6,0),IFERROR(INDEX(Winback!$C$2:$C$300,MATCH($A4226,Winback!$K$2:$K$300,0)),""))</f>
        <v>Yariela Galarce</v>
      </c>
      <c r="S4226" t="str">
        <f t="shared" ref="S4226:S4289" si="333">IF($E4226=1,"NP","")&amp;IF($G4226=1,"+MOV","")&amp;IF($I4226=1,"+CS","")&amp;IF($K4226=1,"+WB","")</f>
        <v>+CS</v>
      </c>
      <c r="T4226">
        <f t="shared" ref="T4226:T4289" si="334">$E4226+$G4226+$I4226+$K4226</f>
        <v>1</v>
      </c>
    </row>
    <row r="4227" spans="1:20" x14ac:dyDescent="0.35">
      <c r="A4227" t="s">
        <v>20708</v>
      </c>
      <c r="B4227" t="s">
        <v>20709</v>
      </c>
      <c r="C4227" t="s">
        <v>20710</v>
      </c>
      <c r="D4227" t="s">
        <v>20711</v>
      </c>
      <c r="E4227">
        <f>IF(COUNTIFS(Registros!$A$2:$A$6000,"NP",Registros!$B$2:$B$6000,$A4227)&gt;0,1,0)</f>
        <v>0</v>
      </c>
      <c r="F4227">
        <f>IF($E4227=1,SUMIFS(Registros!$F$2:$F$6000,Registros!$A$2:$A$6000,"NP",Registros!$B$2:$B$6000,$A4227),0)</f>
        <v>0</v>
      </c>
      <c r="G4227">
        <f>IF(COUNTIFS(Registros!$A$2:$A$6000,"MOV",Registros!$B$2:$B$6000,$A4227)&gt;0,1,0)</f>
        <v>0</v>
      </c>
      <c r="H4227">
        <f>IF($G4227=1,SUMIFS(Registros!$F$2:$F$6000,Registros!$A$2:$A$6000,"MOV",Registros!$B$2:$B$6000,$A4227),0)</f>
        <v>0</v>
      </c>
      <c r="I4227">
        <f>IF(COUNTIFS(Registros!$A$2:$A$6000,"CS",Registros!$B$2:$B$6000,$A4227)&gt;0,1,0)</f>
        <v>1</v>
      </c>
      <c r="J4227">
        <f>IF($I4227=1,SUMIFS(Registros!$I$2:$I$6000,Registros!$A$2:$A$6000,"CS",Registros!$B$2:$B$6000,$A4227),0)</f>
        <v>60</v>
      </c>
      <c r="K4227">
        <f>IF(COUNTIFS(Winback!$K$2:$K$300,$A4227)&gt;0,1,0)</f>
        <v>0</v>
      </c>
      <c r="L4227">
        <f>IF(AND($K4227=1,LEFT($A4227,3)="WB-"),SUMIFS(Winback!$D$2:$D$300,Winback!$K$2:$K$300,$A4227),0)</f>
        <v>0</v>
      </c>
      <c r="M4227">
        <f>IF(OR($E4227=1,$G4227=1,SUMIFS(Registros!$J$2:$J$6000,Registros!$B$2:$B$6000,$A4227)&gt;0),1,0)</f>
        <v>1</v>
      </c>
      <c r="N4227">
        <f>IF($J4227&gt;0,1,IF(COUNTIFS(Registros!$A$2:$A$6000,"CS",Registros!$B$2:$B$6000,$A4227,Registros!$K$2:$K$6000,"&lt;&gt;")&gt;0,1,0))</f>
        <v>1</v>
      </c>
      <c r="O4227" t="str">
        <f t="shared" si="330"/>
        <v>CONVERGENTE</v>
      </c>
      <c r="P4227" t="str">
        <f t="shared" si="331"/>
        <v>Upgrade / más líneas</v>
      </c>
      <c r="Q4227">
        <f t="shared" si="332"/>
        <v>0</v>
      </c>
      <c r="R4227" t="str">
        <f>IFERROR(VLOOKUP($A4227,Registros!$B$2:$G$6000,6,0),IFERROR(INDEX(Winback!$C$2:$C$300,MATCH($A4227,Winback!$K$2:$K$300,0)),""))</f>
        <v>Nailyn Martinez Johnson</v>
      </c>
      <c r="S4227" t="str">
        <f t="shared" si="333"/>
        <v>+CS</v>
      </c>
      <c r="T4227">
        <f t="shared" si="334"/>
        <v>1</v>
      </c>
    </row>
    <row r="4228" spans="1:20" x14ac:dyDescent="0.35">
      <c r="A4228" t="s">
        <v>20712</v>
      </c>
      <c r="B4228" t="s">
        <v>20713</v>
      </c>
      <c r="C4228" t="s">
        <v>20714</v>
      </c>
      <c r="D4228" t="s">
        <v>20715</v>
      </c>
      <c r="E4228">
        <f>IF(COUNTIFS(Registros!$A$2:$A$6000,"NP",Registros!$B$2:$B$6000,$A4228)&gt;0,1,0)</f>
        <v>0</v>
      </c>
      <c r="F4228">
        <f>IF($E4228=1,SUMIFS(Registros!$F$2:$F$6000,Registros!$A$2:$A$6000,"NP",Registros!$B$2:$B$6000,$A4228),0)</f>
        <v>0</v>
      </c>
      <c r="G4228">
        <f>IF(COUNTIFS(Registros!$A$2:$A$6000,"MOV",Registros!$B$2:$B$6000,$A4228)&gt;0,1,0)</f>
        <v>0</v>
      </c>
      <c r="H4228">
        <f>IF($G4228=1,SUMIFS(Registros!$F$2:$F$6000,Registros!$A$2:$A$6000,"MOV",Registros!$B$2:$B$6000,$A4228),0)</f>
        <v>0</v>
      </c>
      <c r="I4228">
        <f>IF(COUNTIFS(Registros!$A$2:$A$6000,"CS",Registros!$B$2:$B$6000,$A4228)&gt;0,1,0)</f>
        <v>1</v>
      </c>
      <c r="J4228">
        <f>IF($I4228=1,SUMIFS(Registros!$I$2:$I$6000,Registros!$A$2:$A$6000,"CS",Registros!$B$2:$B$6000,$A4228),0)</f>
        <v>40</v>
      </c>
      <c r="K4228">
        <f>IF(COUNTIFS(Winback!$K$2:$K$300,$A4228)&gt;0,1,0)</f>
        <v>0</v>
      </c>
      <c r="L4228">
        <f>IF(AND($K4228=1,LEFT($A4228,3)="WB-"),SUMIFS(Winback!$D$2:$D$300,Winback!$K$2:$K$300,$A4228),0)</f>
        <v>0</v>
      </c>
      <c r="M4228">
        <f>IF(OR($E4228=1,$G4228=1,SUMIFS(Registros!$J$2:$J$6000,Registros!$B$2:$B$6000,$A4228)&gt;0),1,0)</f>
        <v>1</v>
      </c>
      <c r="N4228">
        <f>IF($J4228&gt;0,1,IF(COUNTIFS(Registros!$A$2:$A$6000,"CS",Registros!$B$2:$B$6000,$A4228,Registros!$K$2:$K$6000,"&lt;&gt;")&gt;0,1,0))</f>
        <v>1</v>
      </c>
      <c r="O4228" t="str">
        <f t="shared" si="330"/>
        <v>CONVERGENTE</v>
      </c>
      <c r="P4228" t="str">
        <f t="shared" si="331"/>
        <v>Upgrade / más líneas</v>
      </c>
      <c r="Q4228">
        <f t="shared" si="332"/>
        <v>0</v>
      </c>
      <c r="R4228" t="str">
        <f>IFERROR(VLOOKUP($A4228,Registros!$B$2:$G$6000,6,0),IFERROR(INDEX(Winback!$C$2:$C$300,MATCH($A4228,Winback!$K$2:$K$300,0)),""))</f>
        <v>iongy Gordon Ward</v>
      </c>
      <c r="S4228" t="str">
        <f t="shared" si="333"/>
        <v>+CS</v>
      </c>
      <c r="T4228">
        <f t="shared" si="334"/>
        <v>1</v>
      </c>
    </row>
    <row r="4229" spans="1:20" x14ac:dyDescent="0.35">
      <c r="A4229" t="s">
        <v>20717</v>
      </c>
      <c r="B4229" t="s">
        <v>20718</v>
      </c>
      <c r="C4229" t="s">
        <v>20719</v>
      </c>
      <c r="D4229" t="s">
        <v>20720</v>
      </c>
      <c r="E4229">
        <f>IF(COUNTIFS(Registros!$A$2:$A$6000,"NP",Registros!$B$2:$B$6000,$A4229)&gt;0,1,0)</f>
        <v>0</v>
      </c>
      <c r="F4229">
        <f>IF($E4229=1,SUMIFS(Registros!$F$2:$F$6000,Registros!$A$2:$A$6000,"NP",Registros!$B$2:$B$6000,$A4229),0)</f>
        <v>0</v>
      </c>
      <c r="G4229">
        <f>IF(COUNTIFS(Registros!$A$2:$A$6000,"MOV",Registros!$B$2:$B$6000,$A4229)&gt;0,1,0)</f>
        <v>0</v>
      </c>
      <c r="H4229">
        <f>IF($G4229=1,SUMIFS(Registros!$F$2:$F$6000,Registros!$A$2:$A$6000,"MOV",Registros!$B$2:$B$6000,$A4229),0)</f>
        <v>0</v>
      </c>
      <c r="I4229">
        <f>IF(COUNTIFS(Registros!$A$2:$A$6000,"CS",Registros!$B$2:$B$6000,$A4229)&gt;0,1,0)</f>
        <v>1</v>
      </c>
      <c r="J4229">
        <f>IF($I4229=1,SUMIFS(Registros!$I$2:$I$6000,Registros!$A$2:$A$6000,"CS",Registros!$B$2:$B$6000,$A4229),0)</f>
        <v>33</v>
      </c>
      <c r="K4229">
        <f>IF(COUNTIFS(Winback!$K$2:$K$300,$A4229)&gt;0,1,0)</f>
        <v>0</v>
      </c>
      <c r="L4229">
        <f>IF(AND($K4229=1,LEFT($A4229,3)="WB-"),SUMIFS(Winback!$D$2:$D$300,Winback!$K$2:$K$300,$A4229),0)</f>
        <v>0</v>
      </c>
      <c r="M4229">
        <f>IF(OR($E4229=1,$G4229=1,SUMIFS(Registros!$J$2:$J$6000,Registros!$B$2:$B$6000,$A4229)&gt;0),1,0)</f>
        <v>1</v>
      </c>
      <c r="N4229">
        <f>IF($J4229&gt;0,1,IF(COUNTIFS(Registros!$A$2:$A$6000,"CS",Registros!$B$2:$B$6000,$A4229,Registros!$K$2:$K$6000,"&lt;&gt;")&gt;0,1,0))</f>
        <v>1</v>
      </c>
      <c r="O4229" t="str">
        <f t="shared" si="330"/>
        <v>CONVERGENTE</v>
      </c>
      <c r="P4229" t="str">
        <f t="shared" si="331"/>
        <v>Upgrade / más líneas</v>
      </c>
      <c r="Q4229">
        <f t="shared" si="332"/>
        <v>0</v>
      </c>
      <c r="R4229" t="str">
        <f>IFERROR(VLOOKUP($A4229,Registros!$B$2:$G$6000,6,0),IFERROR(INDEX(Winback!$C$2:$C$300,MATCH($A4229,Winback!$K$2:$K$300,0)),""))</f>
        <v>Keisy Vargas</v>
      </c>
      <c r="S4229" t="str">
        <f t="shared" si="333"/>
        <v>+CS</v>
      </c>
      <c r="T4229">
        <f t="shared" si="334"/>
        <v>1</v>
      </c>
    </row>
    <row r="4230" spans="1:20" x14ac:dyDescent="0.35">
      <c r="A4230" t="s">
        <v>20722</v>
      </c>
      <c r="B4230" t="s">
        <v>20723</v>
      </c>
      <c r="C4230" t="s">
        <v>20724</v>
      </c>
      <c r="D4230" t="s">
        <v>20725</v>
      </c>
      <c r="E4230">
        <f>IF(COUNTIFS(Registros!$A$2:$A$6000,"NP",Registros!$B$2:$B$6000,$A4230)&gt;0,1,0)</f>
        <v>0</v>
      </c>
      <c r="F4230">
        <f>IF($E4230=1,SUMIFS(Registros!$F$2:$F$6000,Registros!$A$2:$A$6000,"NP",Registros!$B$2:$B$6000,$A4230),0)</f>
        <v>0</v>
      </c>
      <c r="G4230">
        <f>IF(COUNTIFS(Registros!$A$2:$A$6000,"MOV",Registros!$B$2:$B$6000,$A4230)&gt;0,1,0)</f>
        <v>0</v>
      </c>
      <c r="H4230">
        <f>IF($G4230=1,SUMIFS(Registros!$F$2:$F$6000,Registros!$A$2:$A$6000,"MOV",Registros!$B$2:$B$6000,$A4230),0)</f>
        <v>0</v>
      </c>
      <c r="I4230">
        <f>IF(COUNTIFS(Registros!$A$2:$A$6000,"CS",Registros!$B$2:$B$6000,$A4230)&gt;0,1,0)</f>
        <v>1</v>
      </c>
      <c r="J4230">
        <f>IF($I4230=1,SUMIFS(Registros!$I$2:$I$6000,Registros!$A$2:$A$6000,"CS",Registros!$B$2:$B$6000,$A4230),0)</f>
        <v>55</v>
      </c>
      <c r="K4230">
        <f>IF(COUNTIFS(Winback!$K$2:$K$300,$A4230)&gt;0,1,0)</f>
        <v>0</v>
      </c>
      <c r="L4230">
        <f>IF(AND($K4230=1,LEFT($A4230,3)="WB-"),SUMIFS(Winback!$D$2:$D$300,Winback!$K$2:$K$300,$A4230),0)</f>
        <v>0</v>
      </c>
      <c r="M4230">
        <f>IF(OR($E4230=1,$G4230=1,SUMIFS(Registros!$J$2:$J$6000,Registros!$B$2:$B$6000,$A4230)&gt;0),1,0)</f>
        <v>1</v>
      </c>
      <c r="N4230">
        <f>IF($J4230&gt;0,1,IF(COUNTIFS(Registros!$A$2:$A$6000,"CS",Registros!$B$2:$B$6000,$A4230,Registros!$K$2:$K$6000,"&lt;&gt;")&gt;0,1,0))</f>
        <v>1</v>
      </c>
      <c r="O4230" t="str">
        <f t="shared" si="330"/>
        <v>CONVERGENTE</v>
      </c>
      <c r="P4230" t="str">
        <f t="shared" si="331"/>
        <v>Upgrade / más líneas</v>
      </c>
      <c r="Q4230">
        <f t="shared" si="332"/>
        <v>0</v>
      </c>
      <c r="R4230" t="str">
        <f>IFERROR(VLOOKUP($A4230,Registros!$B$2:$G$6000,6,0),IFERROR(INDEX(Winback!$C$2:$C$300,MATCH($A4230,Winback!$K$2:$K$300,0)),""))</f>
        <v>Karla Mc Intryre</v>
      </c>
      <c r="S4230" t="str">
        <f t="shared" si="333"/>
        <v>+CS</v>
      </c>
      <c r="T4230">
        <f t="shared" si="334"/>
        <v>1</v>
      </c>
    </row>
    <row r="4231" spans="1:20" x14ac:dyDescent="0.35">
      <c r="A4231" t="s">
        <v>20727</v>
      </c>
      <c r="B4231" t="s">
        <v>20728</v>
      </c>
      <c r="C4231" t="s">
        <v>20729</v>
      </c>
      <c r="D4231" t="s">
        <v>20730</v>
      </c>
      <c r="E4231">
        <f>IF(COUNTIFS(Registros!$A$2:$A$6000,"NP",Registros!$B$2:$B$6000,$A4231)&gt;0,1,0)</f>
        <v>0</v>
      </c>
      <c r="F4231">
        <f>IF($E4231=1,SUMIFS(Registros!$F$2:$F$6000,Registros!$A$2:$A$6000,"NP",Registros!$B$2:$B$6000,$A4231),0)</f>
        <v>0</v>
      </c>
      <c r="G4231">
        <f>IF(COUNTIFS(Registros!$A$2:$A$6000,"MOV",Registros!$B$2:$B$6000,$A4231)&gt;0,1,0)</f>
        <v>0</v>
      </c>
      <c r="H4231">
        <f>IF($G4231=1,SUMIFS(Registros!$F$2:$F$6000,Registros!$A$2:$A$6000,"MOV",Registros!$B$2:$B$6000,$A4231),0)</f>
        <v>0</v>
      </c>
      <c r="I4231">
        <f>IF(COUNTIFS(Registros!$A$2:$A$6000,"CS",Registros!$B$2:$B$6000,$A4231)&gt;0,1,0)</f>
        <v>1</v>
      </c>
      <c r="J4231">
        <f>IF($I4231=1,SUMIFS(Registros!$I$2:$I$6000,Registros!$A$2:$A$6000,"CS",Registros!$B$2:$B$6000,$A4231),0)</f>
        <v>32</v>
      </c>
      <c r="K4231">
        <f>IF(COUNTIFS(Winback!$K$2:$K$300,$A4231)&gt;0,1,0)</f>
        <v>0</v>
      </c>
      <c r="L4231">
        <f>IF(AND($K4231=1,LEFT($A4231,3)="WB-"),SUMIFS(Winback!$D$2:$D$300,Winback!$K$2:$K$300,$A4231),0)</f>
        <v>0</v>
      </c>
      <c r="M4231">
        <f>IF(OR($E4231=1,$G4231=1,SUMIFS(Registros!$J$2:$J$6000,Registros!$B$2:$B$6000,$A4231)&gt;0),1,0)</f>
        <v>1</v>
      </c>
      <c r="N4231">
        <f>IF($J4231&gt;0,1,IF(COUNTIFS(Registros!$A$2:$A$6000,"CS",Registros!$B$2:$B$6000,$A4231,Registros!$K$2:$K$6000,"&lt;&gt;")&gt;0,1,0))</f>
        <v>1</v>
      </c>
      <c r="O4231" t="str">
        <f t="shared" si="330"/>
        <v>CONVERGENTE</v>
      </c>
      <c r="P4231" t="str">
        <f t="shared" si="331"/>
        <v>Upgrade / más líneas</v>
      </c>
      <c r="Q4231">
        <f t="shared" si="332"/>
        <v>0</v>
      </c>
      <c r="R4231" t="str">
        <f>IFERROR(VLOOKUP($A4231,Registros!$B$2:$G$6000,6,0),IFERROR(INDEX(Winback!$C$2:$C$300,MATCH($A4231,Winback!$K$2:$K$300,0)),""))</f>
        <v>Solanye Acuña</v>
      </c>
      <c r="S4231" t="str">
        <f t="shared" si="333"/>
        <v>+CS</v>
      </c>
      <c r="T4231">
        <f t="shared" si="334"/>
        <v>1</v>
      </c>
    </row>
    <row r="4232" spans="1:20" x14ac:dyDescent="0.35">
      <c r="A4232" t="s">
        <v>20732</v>
      </c>
      <c r="B4232" t="s">
        <v>20733</v>
      </c>
      <c r="C4232" t="s">
        <v>20734</v>
      </c>
      <c r="D4232" t="s">
        <v>20735</v>
      </c>
      <c r="E4232">
        <f>IF(COUNTIFS(Registros!$A$2:$A$6000,"NP",Registros!$B$2:$B$6000,$A4232)&gt;0,1,0)</f>
        <v>0</v>
      </c>
      <c r="F4232">
        <f>IF($E4232=1,SUMIFS(Registros!$F$2:$F$6000,Registros!$A$2:$A$6000,"NP",Registros!$B$2:$B$6000,$A4232),0)</f>
        <v>0</v>
      </c>
      <c r="G4232">
        <f>IF(COUNTIFS(Registros!$A$2:$A$6000,"MOV",Registros!$B$2:$B$6000,$A4232)&gt;0,1,0)</f>
        <v>0</v>
      </c>
      <c r="H4232">
        <f>IF($G4232=1,SUMIFS(Registros!$F$2:$F$6000,Registros!$A$2:$A$6000,"MOV",Registros!$B$2:$B$6000,$A4232),0)</f>
        <v>0</v>
      </c>
      <c r="I4232">
        <f>IF(COUNTIFS(Registros!$A$2:$A$6000,"CS",Registros!$B$2:$B$6000,$A4232)&gt;0,1,0)</f>
        <v>1</v>
      </c>
      <c r="J4232">
        <f>IF($I4232=1,SUMIFS(Registros!$I$2:$I$6000,Registros!$A$2:$A$6000,"CS",Registros!$B$2:$B$6000,$A4232),0)</f>
        <v>54</v>
      </c>
      <c r="K4232">
        <f>IF(COUNTIFS(Winback!$K$2:$K$300,$A4232)&gt;0,1,0)</f>
        <v>0</v>
      </c>
      <c r="L4232">
        <f>IF(AND($K4232=1,LEFT($A4232,3)="WB-"),SUMIFS(Winback!$D$2:$D$300,Winback!$K$2:$K$300,$A4232),0)</f>
        <v>0</v>
      </c>
      <c r="M4232">
        <f>IF(OR($E4232=1,$G4232=1,SUMIFS(Registros!$J$2:$J$6000,Registros!$B$2:$B$6000,$A4232)&gt;0),1,0)</f>
        <v>1</v>
      </c>
      <c r="N4232">
        <f>IF($J4232&gt;0,1,IF(COUNTIFS(Registros!$A$2:$A$6000,"CS",Registros!$B$2:$B$6000,$A4232,Registros!$K$2:$K$6000,"&lt;&gt;")&gt;0,1,0))</f>
        <v>1</v>
      </c>
      <c r="O4232" t="str">
        <f t="shared" si="330"/>
        <v>CONVERGENTE</v>
      </c>
      <c r="P4232" t="str">
        <f t="shared" si="331"/>
        <v>Upgrade / más líneas</v>
      </c>
      <c r="Q4232">
        <f t="shared" si="332"/>
        <v>0</v>
      </c>
      <c r="R4232" t="str">
        <f>IFERROR(VLOOKUP($A4232,Registros!$B$2:$G$6000,6,0),IFERROR(INDEX(Winback!$C$2:$C$300,MATCH($A4232,Winback!$K$2:$K$300,0)),""))</f>
        <v>Michelle Zambrano</v>
      </c>
      <c r="S4232" t="str">
        <f t="shared" si="333"/>
        <v>+CS</v>
      </c>
      <c r="T4232">
        <f t="shared" si="334"/>
        <v>1</v>
      </c>
    </row>
    <row r="4233" spans="1:20" x14ac:dyDescent="0.35">
      <c r="A4233" t="s">
        <v>20737</v>
      </c>
      <c r="B4233" t="s">
        <v>20738</v>
      </c>
      <c r="C4233" t="s">
        <v>20739</v>
      </c>
      <c r="D4233" t="s">
        <v>20740</v>
      </c>
      <c r="E4233">
        <f>IF(COUNTIFS(Registros!$A$2:$A$6000,"NP",Registros!$B$2:$B$6000,$A4233)&gt;0,1,0)</f>
        <v>0</v>
      </c>
      <c r="F4233">
        <f>IF($E4233=1,SUMIFS(Registros!$F$2:$F$6000,Registros!$A$2:$A$6000,"NP",Registros!$B$2:$B$6000,$A4233),0)</f>
        <v>0</v>
      </c>
      <c r="G4233">
        <f>IF(COUNTIFS(Registros!$A$2:$A$6000,"MOV",Registros!$B$2:$B$6000,$A4233)&gt;0,1,0)</f>
        <v>0</v>
      </c>
      <c r="H4233">
        <f>IF($G4233=1,SUMIFS(Registros!$F$2:$F$6000,Registros!$A$2:$A$6000,"MOV",Registros!$B$2:$B$6000,$A4233),0)</f>
        <v>0</v>
      </c>
      <c r="I4233">
        <f>IF(COUNTIFS(Registros!$A$2:$A$6000,"CS",Registros!$B$2:$B$6000,$A4233)&gt;0,1,0)</f>
        <v>1</v>
      </c>
      <c r="J4233">
        <f>IF($I4233=1,SUMIFS(Registros!$I$2:$I$6000,Registros!$A$2:$A$6000,"CS",Registros!$B$2:$B$6000,$A4233),0)</f>
        <v>50</v>
      </c>
      <c r="K4233">
        <f>IF(COUNTIFS(Winback!$K$2:$K$300,$A4233)&gt;0,1,0)</f>
        <v>0</v>
      </c>
      <c r="L4233">
        <f>IF(AND($K4233=1,LEFT($A4233,3)="WB-"),SUMIFS(Winback!$D$2:$D$300,Winback!$K$2:$K$300,$A4233),0)</f>
        <v>0</v>
      </c>
      <c r="M4233">
        <f>IF(OR($E4233=1,$G4233=1,SUMIFS(Registros!$J$2:$J$6000,Registros!$B$2:$B$6000,$A4233)&gt;0),1,0)</f>
        <v>1</v>
      </c>
      <c r="N4233">
        <f>IF($J4233&gt;0,1,IF(COUNTIFS(Registros!$A$2:$A$6000,"CS",Registros!$B$2:$B$6000,$A4233,Registros!$K$2:$K$6000,"&lt;&gt;")&gt;0,1,0))</f>
        <v>1</v>
      </c>
      <c r="O4233" t="str">
        <f t="shared" si="330"/>
        <v>CONVERGENTE</v>
      </c>
      <c r="P4233" t="str">
        <f t="shared" si="331"/>
        <v>Upgrade / más líneas</v>
      </c>
      <c r="Q4233">
        <f t="shared" si="332"/>
        <v>0</v>
      </c>
      <c r="R4233" t="str">
        <f>IFERROR(VLOOKUP($A4233,Registros!$B$2:$G$6000,6,0),IFERROR(INDEX(Winback!$C$2:$C$300,MATCH($A4233,Winback!$K$2:$K$300,0)),""))</f>
        <v>Lizeth Milena Gonzalez</v>
      </c>
      <c r="S4233" t="str">
        <f t="shared" si="333"/>
        <v>+CS</v>
      </c>
      <c r="T4233">
        <f t="shared" si="334"/>
        <v>1</v>
      </c>
    </row>
    <row r="4234" spans="1:20" x14ac:dyDescent="0.35">
      <c r="A4234" t="s">
        <v>20742</v>
      </c>
      <c r="B4234" t="s">
        <v>20743</v>
      </c>
      <c r="C4234" t="s">
        <v>20744</v>
      </c>
      <c r="D4234" t="s">
        <v>20745</v>
      </c>
      <c r="E4234">
        <f>IF(COUNTIFS(Registros!$A$2:$A$6000,"NP",Registros!$B$2:$B$6000,$A4234)&gt;0,1,0)</f>
        <v>0</v>
      </c>
      <c r="F4234">
        <f>IF($E4234=1,SUMIFS(Registros!$F$2:$F$6000,Registros!$A$2:$A$6000,"NP",Registros!$B$2:$B$6000,$A4234),0)</f>
        <v>0</v>
      </c>
      <c r="G4234">
        <f>IF(COUNTIFS(Registros!$A$2:$A$6000,"MOV",Registros!$B$2:$B$6000,$A4234)&gt;0,1,0)</f>
        <v>0</v>
      </c>
      <c r="H4234">
        <f>IF($G4234=1,SUMIFS(Registros!$F$2:$F$6000,Registros!$A$2:$A$6000,"MOV",Registros!$B$2:$B$6000,$A4234),0)</f>
        <v>0</v>
      </c>
      <c r="I4234">
        <f>IF(COUNTIFS(Registros!$A$2:$A$6000,"CS",Registros!$B$2:$B$6000,$A4234)&gt;0,1,0)</f>
        <v>1</v>
      </c>
      <c r="J4234">
        <f>IF($I4234=1,SUMIFS(Registros!$I$2:$I$6000,Registros!$A$2:$A$6000,"CS",Registros!$B$2:$B$6000,$A4234),0)</f>
        <v>66</v>
      </c>
      <c r="K4234">
        <f>IF(COUNTIFS(Winback!$K$2:$K$300,$A4234)&gt;0,1,0)</f>
        <v>0</v>
      </c>
      <c r="L4234">
        <f>IF(AND($K4234=1,LEFT($A4234,3)="WB-"),SUMIFS(Winback!$D$2:$D$300,Winback!$K$2:$K$300,$A4234),0)</f>
        <v>0</v>
      </c>
      <c r="M4234">
        <f>IF(OR($E4234=1,$G4234=1,SUMIFS(Registros!$J$2:$J$6000,Registros!$B$2:$B$6000,$A4234)&gt;0),1,0)</f>
        <v>1</v>
      </c>
      <c r="N4234">
        <f>IF($J4234&gt;0,1,IF(COUNTIFS(Registros!$A$2:$A$6000,"CS",Registros!$B$2:$B$6000,$A4234,Registros!$K$2:$K$6000,"&lt;&gt;")&gt;0,1,0))</f>
        <v>1</v>
      </c>
      <c r="O4234" t="str">
        <f t="shared" si="330"/>
        <v>CONVERGENTE</v>
      </c>
      <c r="P4234" t="str">
        <f t="shared" si="331"/>
        <v>Upgrade / más líneas</v>
      </c>
      <c r="Q4234">
        <f t="shared" si="332"/>
        <v>0</v>
      </c>
      <c r="R4234" t="str">
        <f>IFERROR(VLOOKUP($A4234,Registros!$B$2:$G$6000,6,0),IFERROR(INDEX(Winback!$C$2:$C$300,MATCH($A4234,Winback!$K$2:$K$300,0)),""))</f>
        <v>Maria Fernanda Rivas</v>
      </c>
      <c r="S4234" t="str">
        <f t="shared" si="333"/>
        <v>+CS</v>
      </c>
      <c r="T4234">
        <f t="shared" si="334"/>
        <v>1</v>
      </c>
    </row>
    <row r="4235" spans="1:20" x14ac:dyDescent="0.35">
      <c r="A4235" t="s">
        <v>20747</v>
      </c>
      <c r="B4235" t="s">
        <v>20748</v>
      </c>
      <c r="C4235" t="s">
        <v>20749</v>
      </c>
      <c r="D4235" t="s">
        <v>20750</v>
      </c>
      <c r="E4235">
        <f>IF(COUNTIFS(Registros!$A$2:$A$6000,"NP",Registros!$B$2:$B$6000,$A4235)&gt;0,1,0)</f>
        <v>0</v>
      </c>
      <c r="F4235">
        <f>IF($E4235=1,SUMIFS(Registros!$F$2:$F$6000,Registros!$A$2:$A$6000,"NP",Registros!$B$2:$B$6000,$A4235),0)</f>
        <v>0</v>
      </c>
      <c r="G4235">
        <f>IF(COUNTIFS(Registros!$A$2:$A$6000,"MOV",Registros!$B$2:$B$6000,$A4235)&gt;0,1,0)</f>
        <v>0</v>
      </c>
      <c r="H4235">
        <f>IF($G4235=1,SUMIFS(Registros!$F$2:$F$6000,Registros!$A$2:$A$6000,"MOV",Registros!$B$2:$B$6000,$A4235),0)</f>
        <v>0</v>
      </c>
      <c r="I4235">
        <f>IF(COUNTIFS(Registros!$A$2:$A$6000,"CS",Registros!$B$2:$B$6000,$A4235)&gt;0,1,0)</f>
        <v>1</v>
      </c>
      <c r="J4235">
        <f>IF($I4235=1,SUMIFS(Registros!$I$2:$I$6000,Registros!$A$2:$A$6000,"CS",Registros!$B$2:$B$6000,$A4235),0)</f>
        <v>37</v>
      </c>
      <c r="K4235">
        <f>IF(COUNTIFS(Winback!$K$2:$K$300,$A4235)&gt;0,1,0)</f>
        <v>0</v>
      </c>
      <c r="L4235">
        <f>IF(AND($K4235=1,LEFT($A4235,3)="WB-"),SUMIFS(Winback!$D$2:$D$300,Winback!$K$2:$K$300,$A4235),0)</f>
        <v>0</v>
      </c>
      <c r="M4235">
        <f>IF(OR($E4235=1,$G4235=1,SUMIFS(Registros!$J$2:$J$6000,Registros!$B$2:$B$6000,$A4235)&gt;0),1,0)</f>
        <v>1</v>
      </c>
      <c r="N4235">
        <f>IF($J4235&gt;0,1,IF(COUNTIFS(Registros!$A$2:$A$6000,"CS",Registros!$B$2:$B$6000,$A4235,Registros!$K$2:$K$6000,"&lt;&gt;")&gt;0,1,0))</f>
        <v>1</v>
      </c>
      <c r="O4235" t="str">
        <f t="shared" si="330"/>
        <v>CONVERGENTE</v>
      </c>
      <c r="P4235" t="str">
        <f t="shared" si="331"/>
        <v>Upgrade / más líneas</v>
      </c>
      <c r="Q4235">
        <f t="shared" si="332"/>
        <v>0</v>
      </c>
      <c r="R4235" t="str">
        <f>IFERROR(VLOOKUP($A4235,Registros!$B$2:$G$6000,6,0),IFERROR(INDEX(Winback!$C$2:$C$300,MATCH($A4235,Winback!$K$2:$K$300,0)),""))</f>
        <v>Yarelis Tulloch</v>
      </c>
      <c r="S4235" t="str">
        <f t="shared" si="333"/>
        <v>+CS</v>
      </c>
      <c r="T4235">
        <f t="shared" si="334"/>
        <v>1</v>
      </c>
    </row>
    <row r="4236" spans="1:20" x14ac:dyDescent="0.35">
      <c r="A4236" t="s">
        <v>20752</v>
      </c>
      <c r="B4236" t="s">
        <v>20753</v>
      </c>
      <c r="C4236" t="s">
        <v>20754</v>
      </c>
      <c r="D4236" t="s">
        <v>20755</v>
      </c>
      <c r="E4236">
        <f>IF(COUNTIFS(Registros!$A$2:$A$6000,"NP",Registros!$B$2:$B$6000,$A4236)&gt;0,1,0)</f>
        <v>0</v>
      </c>
      <c r="F4236">
        <f>IF($E4236=1,SUMIFS(Registros!$F$2:$F$6000,Registros!$A$2:$A$6000,"NP",Registros!$B$2:$B$6000,$A4236),0)</f>
        <v>0</v>
      </c>
      <c r="G4236">
        <f>IF(COUNTIFS(Registros!$A$2:$A$6000,"MOV",Registros!$B$2:$B$6000,$A4236)&gt;0,1,0)</f>
        <v>0</v>
      </c>
      <c r="H4236">
        <f>IF($G4236=1,SUMIFS(Registros!$F$2:$F$6000,Registros!$A$2:$A$6000,"MOV",Registros!$B$2:$B$6000,$A4236),0)</f>
        <v>0</v>
      </c>
      <c r="I4236">
        <f>IF(COUNTIFS(Registros!$A$2:$A$6000,"CS",Registros!$B$2:$B$6000,$A4236)&gt;0,1,0)</f>
        <v>1</v>
      </c>
      <c r="J4236">
        <f>IF($I4236=1,SUMIFS(Registros!$I$2:$I$6000,Registros!$A$2:$A$6000,"CS",Registros!$B$2:$B$6000,$A4236),0)</f>
        <v>22</v>
      </c>
      <c r="K4236">
        <f>IF(COUNTIFS(Winback!$K$2:$K$300,$A4236)&gt;0,1,0)</f>
        <v>0</v>
      </c>
      <c r="L4236">
        <f>IF(AND($K4236=1,LEFT($A4236,3)="WB-"),SUMIFS(Winback!$D$2:$D$300,Winback!$K$2:$K$300,$A4236),0)</f>
        <v>0</v>
      </c>
      <c r="M4236">
        <f>IF(OR($E4236=1,$G4236=1,SUMIFS(Registros!$J$2:$J$6000,Registros!$B$2:$B$6000,$A4236)&gt;0),1,0)</f>
        <v>1</v>
      </c>
      <c r="N4236">
        <f>IF($J4236&gt;0,1,IF(COUNTIFS(Registros!$A$2:$A$6000,"CS",Registros!$B$2:$B$6000,$A4236,Registros!$K$2:$K$6000,"&lt;&gt;")&gt;0,1,0))</f>
        <v>1</v>
      </c>
      <c r="O4236" t="str">
        <f t="shared" si="330"/>
        <v>CONVERGENTE</v>
      </c>
      <c r="P4236" t="str">
        <f t="shared" si="331"/>
        <v>Upgrade / más líneas</v>
      </c>
      <c r="Q4236">
        <f t="shared" si="332"/>
        <v>0</v>
      </c>
      <c r="R4236" t="str">
        <f>IFERROR(VLOOKUP($A4236,Registros!$B$2:$G$6000,6,0),IFERROR(INDEX(Winback!$C$2:$C$300,MATCH($A4236,Winback!$K$2:$K$300,0)),""))</f>
        <v>Abril Aparicio</v>
      </c>
      <c r="S4236" t="str">
        <f t="shared" si="333"/>
        <v>+CS</v>
      </c>
      <c r="T4236">
        <f t="shared" si="334"/>
        <v>1</v>
      </c>
    </row>
    <row r="4237" spans="1:20" x14ac:dyDescent="0.35">
      <c r="A4237" t="s">
        <v>20757</v>
      </c>
      <c r="B4237" t="s">
        <v>20758</v>
      </c>
      <c r="C4237" t="s">
        <v>20759</v>
      </c>
      <c r="D4237" t="s">
        <v>20760</v>
      </c>
      <c r="E4237">
        <f>IF(COUNTIFS(Registros!$A$2:$A$6000,"NP",Registros!$B$2:$B$6000,$A4237)&gt;0,1,0)</f>
        <v>0</v>
      </c>
      <c r="F4237">
        <f>IF($E4237=1,SUMIFS(Registros!$F$2:$F$6000,Registros!$A$2:$A$6000,"NP",Registros!$B$2:$B$6000,$A4237),0)</f>
        <v>0</v>
      </c>
      <c r="G4237">
        <f>IF(COUNTIFS(Registros!$A$2:$A$6000,"MOV",Registros!$B$2:$B$6000,$A4237)&gt;0,1,0)</f>
        <v>0</v>
      </c>
      <c r="H4237">
        <f>IF($G4237=1,SUMIFS(Registros!$F$2:$F$6000,Registros!$A$2:$A$6000,"MOV",Registros!$B$2:$B$6000,$A4237),0)</f>
        <v>0</v>
      </c>
      <c r="I4237">
        <f>IF(COUNTIFS(Registros!$A$2:$A$6000,"CS",Registros!$B$2:$B$6000,$A4237)&gt;0,1,0)</f>
        <v>1</v>
      </c>
      <c r="J4237">
        <f>IF($I4237=1,SUMIFS(Registros!$I$2:$I$6000,Registros!$A$2:$A$6000,"CS",Registros!$B$2:$B$6000,$A4237),0)</f>
        <v>41</v>
      </c>
      <c r="K4237">
        <f>IF(COUNTIFS(Winback!$K$2:$K$300,$A4237)&gt;0,1,0)</f>
        <v>0</v>
      </c>
      <c r="L4237">
        <f>IF(AND($K4237=1,LEFT($A4237,3)="WB-"),SUMIFS(Winback!$D$2:$D$300,Winback!$K$2:$K$300,$A4237),0)</f>
        <v>0</v>
      </c>
      <c r="M4237">
        <f>IF(OR($E4237=1,$G4237=1,SUMIFS(Registros!$J$2:$J$6000,Registros!$B$2:$B$6000,$A4237)&gt;0),1,0)</f>
        <v>1</v>
      </c>
      <c r="N4237">
        <f>IF($J4237&gt;0,1,IF(COUNTIFS(Registros!$A$2:$A$6000,"CS",Registros!$B$2:$B$6000,$A4237,Registros!$K$2:$K$6000,"&lt;&gt;")&gt;0,1,0))</f>
        <v>1</v>
      </c>
      <c r="O4237" t="str">
        <f t="shared" si="330"/>
        <v>CONVERGENTE</v>
      </c>
      <c r="P4237" t="str">
        <f t="shared" si="331"/>
        <v>Upgrade / más líneas</v>
      </c>
      <c r="Q4237">
        <f t="shared" si="332"/>
        <v>0</v>
      </c>
      <c r="R4237" t="str">
        <f>IFERROR(VLOOKUP($A4237,Registros!$B$2:$G$6000,6,0),IFERROR(INDEX(Winback!$C$2:$C$300,MATCH($A4237,Winback!$K$2:$K$300,0)),""))</f>
        <v>Yariela Galarce</v>
      </c>
      <c r="S4237" t="str">
        <f t="shared" si="333"/>
        <v>+CS</v>
      </c>
      <c r="T4237">
        <f t="shared" si="334"/>
        <v>1</v>
      </c>
    </row>
    <row r="4238" spans="1:20" x14ac:dyDescent="0.35">
      <c r="A4238" t="s">
        <v>20762</v>
      </c>
      <c r="B4238" t="s">
        <v>20763</v>
      </c>
      <c r="C4238" t="s">
        <v>20764</v>
      </c>
      <c r="D4238" t="s">
        <v>20765</v>
      </c>
      <c r="E4238">
        <f>IF(COUNTIFS(Registros!$A$2:$A$6000,"NP",Registros!$B$2:$B$6000,$A4238)&gt;0,1,0)</f>
        <v>0</v>
      </c>
      <c r="F4238">
        <f>IF($E4238=1,SUMIFS(Registros!$F$2:$F$6000,Registros!$A$2:$A$6000,"NP",Registros!$B$2:$B$6000,$A4238),0)</f>
        <v>0</v>
      </c>
      <c r="G4238">
        <f>IF(COUNTIFS(Registros!$A$2:$A$6000,"MOV",Registros!$B$2:$B$6000,$A4238)&gt;0,1,0)</f>
        <v>0</v>
      </c>
      <c r="H4238">
        <f>IF($G4238=1,SUMIFS(Registros!$F$2:$F$6000,Registros!$A$2:$A$6000,"MOV",Registros!$B$2:$B$6000,$A4238),0)</f>
        <v>0</v>
      </c>
      <c r="I4238">
        <f>IF(COUNTIFS(Registros!$A$2:$A$6000,"CS",Registros!$B$2:$B$6000,$A4238)&gt;0,1,0)</f>
        <v>1</v>
      </c>
      <c r="J4238">
        <f>IF($I4238=1,SUMIFS(Registros!$I$2:$I$6000,Registros!$A$2:$A$6000,"CS",Registros!$B$2:$B$6000,$A4238),0)</f>
        <v>30</v>
      </c>
      <c r="K4238">
        <f>IF(COUNTIFS(Winback!$K$2:$K$300,$A4238)&gt;0,1,0)</f>
        <v>0</v>
      </c>
      <c r="L4238">
        <f>IF(AND($K4238=1,LEFT($A4238,3)="WB-"),SUMIFS(Winback!$D$2:$D$300,Winback!$K$2:$K$300,$A4238),0)</f>
        <v>0</v>
      </c>
      <c r="M4238">
        <f>IF(OR($E4238=1,$G4238=1,SUMIFS(Registros!$J$2:$J$6000,Registros!$B$2:$B$6000,$A4238)&gt;0),1,0)</f>
        <v>1</v>
      </c>
      <c r="N4238">
        <f>IF($J4238&gt;0,1,IF(COUNTIFS(Registros!$A$2:$A$6000,"CS",Registros!$B$2:$B$6000,$A4238,Registros!$K$2:$K$6000,"&lt;&gt;")&gt;0,1,0))</f>
        <v>1</v>
      </c>
      <c r="O4238" t="str">
        <f t="shared" si="330"/>
        <v>CONVERGENTE</v>
      </c>
      <c r="P4238" t="str">
        <f t="shared" si="331"/>
        <v>Upgrade / más líneas</v>
      </c>
      <c r="Q4238">
        <f t="shared" si="332"/>
        <v>0</v>
      </c>
      <c r="R4238" t="str">
        <f>IFERROR(VLOOKUP($A4238,Registros!$B$2:$G$6000,6,0),IFERROR(INDEX(Winback!$C$2:$C$300,MATCH($A4238,Winback!$K$2:$K$300,0)),""))</f>
        <v>Nailyn Martinez Johnson</v>
      </c>
      <c r="S4238" t="str">
        <f t="shared" si="333"/>
        <v>+CS</v>
      </c>
      <c r="T4238">
        <f t="shared" si="334"/>
        <v>1</v>
      </c>
    </row>
    <row r="4239" spans="1:20" x14ac:dyDescent="0.35">
      <c r="A4239" t="s">
        <v>20767</v>
      </c>
      <c r="B4239" t="s">
        <v>20768</v>
      </c>
      <c r="C4239" t="s">
        <v>20769</v>
      </c>
      <c r="D4239" t="s">
        <v>20770</v>
      </c>
      <c r="E4239">
        <f>IF(COUNTIFS(Registros!$A$2:$A$6000,"NP",Registros!$B$2:$B$6000,$A4239)&gt;0,1,0)</f>
        <v>0</v>
      </c>
      <c r="F4239">
        <f>IF($E4239=1,SUMIFS(Registros!$F$2:$F$6000,Registros!$A$2:$A$6000,"NP",Registros!$B$2:$B$6000,$A4239),0)</f>
        <v>0</v>
      </c>
      <c r="G4239">
        <f>IF(COUNTIFS(Registros!$A$2:$A$6000,"MOV",Registros!$B$2:$B$6000,$A4239)&gt;0,1,0)</f>
        <v>0</v>
      </c>
      <c r="H4239">
        <f>IF($G4239=1,SUMIFS(Registros!$F$2:$F$6000,Registros!$A$2:$A$6000,"MOV",Registros!$B$2:$B$6000,$A4239),0)</f>
        <v>0</v>
      </c>
      <c r="I4239">
        <f>IF(COUNTIFS(Registros!$A$2:$A$6000,"CS",Registros!$B$2:$B$6000,$A4239)&gt;0,1,0)</f>
        <v>1</v>
      </c>
      <c r="J4239">
        <f>IF($I4239=1,SUMIFS(Registros!$I$2:$I$6000,Registros!$A$2:$A$6000,"CS",Registros!$B$2:$B$6000,$A4239),0)</f>
        <v>33</v>
      </c>
      <c r="K4239">
        <f>IF(COUNTIFS(Winback!$K$2:$K$300,$A4239)&gt;0,1,0)</f>
        <v>0</v>
      </c>
      <c r="L4239">
        <f>IF(AND($K4239=1,LEFT($A4239,3)="WB-"),SUMIFS(Winback!$D$2:$D$300,Winback!$K$2:$K$300,$A4239),0)</f>
        <v>0</v>
      </c>
      <c r="M4239">
        <f>IF(OR($E4239=1,$G4239=1,SUMIFS(Registros!$J$2:$J$6000,Registros!$B$2:$B$6000,$A4239)&gt;0),1,0)</f>
        <v>1</v>
      </c>
      <c r="N4239">
        <f>IF($J4239&gt;0,1,IF(COUNTIFS(Registros!$A$2:$A$6000,"CS",Registros!$B$2:$B$6000,$A4239,Registros!$K$2:$K$6000,"&lt;&gt;")&gt;0,1,0))</f>
        <v>1</v>
      </c>
      <c r="O4239" t="str">
        <f t="shared" si="330"/>
        <v>CONVERGENTE</v>
      </c>
      <c r="P4239" t="str">
        <f t="shared" si="331"/>
        <v>Upgrade / más líneas</v>
      </c>
      <c r="Q4239">
        <f t="shared" si="332"/>
        <v>0</v>
      </c>
      <c r="R4239" t="str">
        <f>IFERROR(VLOOKUP($A4239,Registros!$B$2:$G$6000,6,0),IFERROR(INDEX(Winback!$C$2:$C$300,MATCH($A4239,Winback!$K$2:$K$300,0)),""))</f>
        <v>iongy Gordon Ward</v>
      </c>
      <c r="S4239" t="str">
        <f t="shared" si="333"/>
        <v>+CS</v>
      </c>
      <c r="T4239">
        <f t="shared" si="334"/>
        <v>1</v>
      </c>
    </row>
    <row r="4240" spans="1:20" x14ac:dyDescent="0.35">
      <c r="A4240" t="s">
        <v>20772</v>
      </c>
      <c r="B4240" t="s">
        <v>20773</v>
      </c>
      <c r="C4240" t="s">
        <v>20774</v>
      </c>
      <c r="D4240" t="s">
        <v>20775</v>
      </c>
      <c r="E4240">
        <f>IF(COUNTIFS(Registros!$A$2:$A$6000,"NP",Registros!$B$2:$B$6000,$A4240)&gt;0,1,0)</f>
        <v>0</v>
      </c>
      <c r="F4240">
        <f>IF($E4240=1,SUMIFS(Registros!$F$2:$F$6000,Registros!$A$2:$A$6000,"NP",Registros!$B$2:$B$6000,$A4240),0)</f>
        <v>0</v>
      </c>
      <c r="G4240">
        <f>IF(COUNTIFS(Registros!$A$2:$A$6000,"MOV",Registros!$B$2:$B$6000,$A4240)&gt;0,1,0)</f>
        <v>0</v>
      </c>
      <c r="H4240">
        <f>IF($G4240=1,SUMIFS(Registros!$F$2:$F$6000,Registros!$A$2:$A$6000,"MOV",Registros!$B$2:$B$6000,$A4240),0)</f>
        <v>0</v>
      </c>
      <c r="I4240">
        <f>IF(COUNTIFS(Registros!$A$2:$A$6000,"CS",Registros!$B$2:$B$6000,$A4240)&gt;0,1,0)</f>
        <v>1</v>
      </c>
      <c r="J4240">
        <f>IF($I4240=1,SUMIFS(Registros!$I$2:$I$6000,Registros!$A$2:$A$6000,"CS",Registros!$B$2:$B$6000,$A4240),0)</f>
        <v>51</v>
      </c>
      <c r="K4240">
        <f>IF(COUNTIFS(Winback!$K$2:$K$300,$A4240)&gt;0,1,0)</f>
        <v>0</v>
      </c>
      <c r="L4240">
        <f>IF(AND($K4240=1,LEFT($A4240,3)="WB-"),SUMIFS(Winback!$D$2:$D$300,Winback!$K$2:$K$300,$A4240),0)</f>
        <v>0</v>
      </c>
      <c r="M4240">
        <f>IF(OR($E4240=1,$G4240=1,SUMIFS(Registros!$J$2:$J$6000,Registros!$B$2:$B$6000,$A4240)&gt;0),1,0)</f>
        <v>1</v>
      </c>
      <c r="N4240">
        <f>IF($J4240&gt;0,1,IF(COUNTIFS(Registros!$A$2:$A$6000,"CS",Registros!$B$2:$B$6000,$A4240,Registros!$K$2:$K$6000,"&lt;&gt;")&gt;0,1,0))</f>
        <v>1</v>
      </c>
      <c r="O4240" t="str">
        <f t="shared" si="330"/>
        <v>CONVERGENTE</v>
      </c>
      <c r="P4240" t="str">
        <f t="shared" si="331"/>
        <v>Upgrade / más líneas</v>
      </c>
      <c r="Q4240">
        <f t="shared" si="332"/>
        <v>0</v>
      </c>
      <c r="R4240" t="str">
        <f>IFERROR(VLOOKUP($A4240,Registros!$B$2:$G$6000,6,0),IFERROR(INDEX(Winback!$C$2:$C$300,MATCH($A4240,Winback!$K$2:$K$300,0)),""))</f>
        <v>Keisy Vargas</v>
      </c>
      <c r="S4240" t="str">
        <f t="shared" si="333"/>
        <v>+CS</v>
      </c>
      <c r="T4240">
        <f t="shared" si="334"/>
        <v>1</v>
      </c>
    </row>
    <row r="4241" spans="1:20" x14ac:dyDescent="0.35">
      <c r="A4241" t="s">
        <v>20777</v>
      </c>
      <c r="B4241" t="s">
        <v>20778</v>
      </c>
      <c r="C4241" t="s">
        <v>20779</v>
      </c>
      <c r="D4241" t="s">
        <v>20780</v>
      </c>
      <c r="E4241">
        <f>IF(COUNTIFS(Registros!$A$2:$A$6000,"NP",Registros!$B$2:$B$6000,$A4241)&gt;0,1,0)</f>
        <v>0</v>
      </c>
      <c r="F4241">
        <f>IF($E4241=1,SUMIFS(Registros!$F$2:$F$6000,Registros!$A$2:$A$6000,"NP",Registros!$B$2:$B$6000,$A4241),0)</f>
        <v>0</v>
      </c>
      <c r="G4241">
        <f>IF(COUNTIFS(Registros!$A$2:$A$6000,"MOV",Registros!$B$2:$B$6000,$A4241)&gt;0,1,0)</f>
        <v>0</v>
      </c>
      <c r="H4241">
        <f>IF($G4241=1,SUMIFS(Registros!$F$2:$F$6000,Registros!$A$2:$A$6000,"MOV",Registros!$B$2:$B$6000,$A4241),0)</f>
        <v>0</v>
      </c>
      <c r="I4241">
        <f>IF(COUNTIFS(Registros!$A$2:$A$6000,"CS",Registros!$B$2:$B$6000,$A4241)&gt;0,1,0)</f>
        <v>1</v>
      </c>
      <c r="J4241">
        <f>IF($I4241=1,SUMIFS(Registros!$I$2:$I$6000,Registros!$A$2:$A$6000,"CS",Registros!$B$2:$B$6000,$A4241),0)</f>
        <v>54</v>
      </c>
      <c r="K4241">
        <f>IF(COUNTIFS(Winback!$K$2:$K$300,$A4241)&gt;0,1,0)</f>
        <v>0</v>
      </c>
      <c r="L4241">
        <f>IF(AND($K4241=1,LEFT($A4241,3)="WB-"),SUMIFS(Winback!$D$2:$D$300,Winback!$K$2:$K$300,$A4241),0)</f>
        <v>0</v>
      </c>
      <c r="M4241">
        <f>IF(OR($E4241=1,$G4241=1,SUMIFS(Registros!$J$2:$J$6000,Registros!$B$2:$B$6000,$A4241)&gt;0),1,0)</f>
        <v>1</v>
      </c>
      <c r="N4241">
        <f>IF($J4241&gt;0,1,IF(COUNTIFS(Registros!$A$2:$A$6000,"CS",Registros!$B$2:$B$6000,$A4241,Registros!$K$2:$K$6000,"&lt;&gt;")&gt;0,1,0))</f>
        <v>1</v>
      </c>
      <c r="O4241" t="str">
        <f t="shared" si="330"/>
        <v>CONVERGENTE</v>
      </c>
      <c r="P4241" t="str">
        <f t="shared" si="331"/>
        <v>Upgrade / más líneas</v>
      </c>
      <c r="Q4241">
        <f t="shared" si="332"/>
        <v>0</v>
      </c>
      <c r="R4241" t="str">
        <f>IFERROR(VLOOKUP($A4241,Registros!$B$2:$G$6000,6,0),IFERROR(INDEX(Winback!$C$2:$C$300,MATCH($A4241,Winback!$K$2:$K$300,0)),""))</f>
        <v>Karla Mc Intryre</v>
      </c>
      <c r="S4241" t="str">
        <f t="shared" si="333"/>
        <v>+CS</v>
      </c>
      <c r="T4241">
        <f t="shared" si="334"/>
        <v>1</v>
      </c>
    </row>
    <row r="4242" spans="1:20" x14ac:dyDescent="0.35">
      <c r="A4242" t="s">
        <v>20782</v>
      </c>
      <c r="B4242" t="s">
        <v>20783</v>
      </c>
      <c r="C4242" t="s">
        <v>20784</v>
      </c>
      <c r="D4242" t="s">
        <v>20785</v>
      </c>
      <c r="E4242">
        <f>IF(COUNTIFS(Registros!$A$2:$A$6000,"NP",Registros!$B$2:$B$6000,$A4242)&gt;0,1,0)</f>
        <v>0</v>
      </c>
      <c r="F4242">
        <f>IF($E4242=1,SUMIFS(Registros!$F$2:$F$6000,Registros!$A$2:$A$6000,"NP",Registros!$B$2:$B$6000,$A4242),0)</f>
        <v>0</v>
      </c>
      <c r="G4242">
        <f>IF(COUNTIFS(Registros!$A$2:$A$6000,"MOV",Registros!$B$2:$B$6000,$A4242)&gt;0,1,0)</f>
        <v>0</v>
      </c>
      <c r="H4242">
        <f>IF($G4242=1,SUMIFS(Registros!$F$2:$F$6000,Registros!$A$2:$A$6000,"MOV",Registros!$B$2:$B$6000,$A4242),0)</f>
        <v>0</v>
      </c>
      <c r="I4242">
        <f>IF(COUNTIFS(Registros!$A$2:$A$6000,"CS",Registros!$B$2:$B$6000,$A4242)&gt;0,1,0)</f>
        <v>1</v>
      </c>
      <c r="J4242">
        <f>IF($I4242=1,SUMIFS(Registros!$I$2:$I$6000,Registros!$A$2:$A$6000,"CS",Registros!$B$2:$B$6000,$A4242),0)</f>
        <v>33</v>
      </c>
      <c r="K4242">
        <f>IF(COUNTIFS(Winback!$K$2:$K$300,$A4242)&gt;0,1,0)</f>
        <v>0</v>
      </c>
      <c r="L4242">
        <f>IF(AND($K4242=1,LEFT($A4242,3)="WB-"),SUMIFS(Winback!$D$2:$D$300,Winback!$K$2:$K$300,$A4242),0)</f>
        <v>0</v>
      </c>
      <c r="M4242">
        <f>IF(OR($E4242=1,$G4242=1,SUMIFS(Registros!$J$2:$J$6000,Registros!$B$2:$B$6000,$A4242)&gt;0),1,0)</f>
        <v>1</v>
      </c>
      <c r="N4242">
        <f>IF($J4242&gt;0,1,IF(COUNTIFS(Registros!$A$2:$A$6000,"CS",Registros!$B$2:$B$6000,$A4242,Registros!$K$2:$K$6000,"&lt;&gt;")&gt;0,1,0))</f>
        <v>1</v>
      </c>
      <c r="O4242" t="str">
        <f t="shared" si="330"/>
        <v>CONVERGENTE</v>
      </c>
      <c r="P4242" t="str">
        <f t="shared" si="331"/>
        <v>Upgrade / más líneas</v>
      </c>
      <c r="Q4242">
        <f t="shared" si="332"/>
        <v>0</v>
      </c>
      <c r="R4242" t="str">
        <f>IFERROR(VLOOKUP($A4242,Registros!$B$2:$G$6000,6,0),IFERROR(INDEX(Winback!$C$2:$C$300,MATCH($A4242,Winback!$K$2:$K$300,0)),""))</f>
        <v>Solanye Acuña</v>
      </c>
      <c r="S4242" t="str">
        <f t="shared" si="333"/>
        <v>+CS</v>
      </c>
      <c r="T4242">
        <f t="shared" si="334"/>
        <v>1</v>
      </c>
    </row>
    <row r="4243" spans="1:20" x14ac:dyDescent="0.35">
      <c r="A4243" t="s">
        <v>20787</v>
      </c>
      <c r="B4243" t="s">
        <v>20788</v>
      </c>
      <c r="C4243" t="s">
        <v>20789</v>
      </c>
      <c r="D4243" t="s">
        <v>20790</v>
      </c>
      <c r="E4243">
        <f>IF(COUNTIFS(Registros!$A$2:$A$6000,"NP",Registros!$B$2:$B$6000,$A4243)&gt;0,1,0)</f>
        <v>0</v>
      </c>
      <c r="F4243">
        <f>IF($E4243=1,SUMIFS(Registros!$F$2:$F$6000,Registros!$A$2:$A$6000,"NP",Registros!$B$2:$B$6000,$A4243),0)</f>
        <v>0</v>
      </c>
      <c r="G4243">
        <f>IF(COUNTIFS(Registros!$A$2:$A$6000,"MOV",Registros!$B$2:$B$6000,$A4243)&gt;0,1,0)</f>
        <v>0</v>
      </c>
      <c r="H4243">
        <f>IF($G4243=1,SUMIFS(Registros!$F$2:$F$6000,Registros!$A$2:$A$6000,"MOV",Registros!$B$2:$B$6000,$A4243),0)</f>
        <v>0</v>
      </c>
      <c r="I4243">
        <f>IF(COUNTIFS(Registros!$A$2:$A$6000,"CS",Registros!$B$2:$B$6000,$A4243)&gt;0,1,0)</f>
        <v>1</v>
      </c>
      <c r="J4243">
        <f>IF($I4243=1,SUMIFS(Registros!$I$2:$I$6000,Registros!$A$2:$A$6000,"CS",Registros!$B$2:$B$6000,$A4243),0)</f>
        <v>57</v>
      </c>
      <c r="K4243">
        <f>IF(COUNTIFS(Winback!$K$2:$K$300,$A4243)&gt;0,1,0)</f>
        <v>0</v>
      </c>
      <c r="L4243">
        <f>IF(AND($K4243=1,LEFT($A4243,3)="WB-"),SUMIFS(Winback!$D$2:$D$300,Winback!$K$2:$K$300,$A4243),0)</f>
        <v>0</v>
      </c>
      <c r="M4243">
        <f>IF(OR($E4243=1,$G4243=1,SUMIFS(Registros!$J$2:$J$6000,Registros!$B$2:$B$6000,$A4243)&gt;0),1,0)</f>
        <v>1</v>
      </c>
      <c r="N4243">
        <f>IF($J4243&gt;0,1,IF(COUNTIFS(Registros!$A$2:$A$6000,"CS",Registros!$B$2:$B$6000,$A4243,Registros!$K$2:$K$6000,"&lt;&gt;")&gt;0,1,0))</f>
        <v>1</v>
      </c>
      <c r="O4243" t="str">
        <f t="shared" si="330"/>
        <v>CONVERGENTE</v>
      </c>
      <c r="P4243" t="str">
        <f t="shared" si="331"/>
        <v>Upgrade / más líneas</v>
      </c>
      <c r="Q4243">
        <f t="shared" si="332"/>
        <v>0</v>
      </c>
      <c r="R4243" t="str">
        <f>IFERROR(VLOOKUP($A4243,Registros!$B$2:$G$6000,6,0),IFERROR(INDEX(Winback!$C$2:$C$300,MATCH($A4243,Winback!$K$2:$K$300,0)),""))</f>
        <v>Michelle Zambrano</v>
      </c>
      <c r="S4243" t="str">
        <f t="shared" si="333"/>
        <v>+CS</v>
      </c>
      <c r="T4243">
        <f t="shared" si="334"/>
        <v>1</v>
      </c>
    </row>
    <row r="4244" spans="1:20" x14ac:dyDescent="0.35">
      <c r="A4244" t="s">
        <v>20792</v>
      </c>
      <c r="B4244" t="s">
        <v>20793</v>
      </c>
      <c r="C4244" t="s">
        <v>20794</v>
      </c>
      <c r="D4244" t="s">
        <v>20795</v>
      </c>
      <c r="E4244">
        <f>IF(COUNTIFS(Registros!$A$2:$A$6000,"NP",Registros!$B$2:$B$6000,$A4244)&gt;0,1,0)</f>
        <v>0</v>
      </c>
      <c r="F4244">
        <f>IF($E4244=1,SUMIFS(Registros!$F$2:$F$6000,Registros!$A$2:$A$6000,"NP",Registros!$B$2:$B$6000,$A4244),0)</f>
        <v>0</v>
      </c>
      <c r="G4244">
        <f>IF(COUNTIFS(Registros!$A$2:$A$6000,"MOV",Registros!$B$2:$B$6000,$A4244)&gt;0,1,0)</f>
        <v>0</v>
      </c>
      <c r="H4244">
        <f>IF($G4244=1,SUMIFS(Registros!$F$2:$F$6000,Registros!$A$2:$A$6000,"MOV",Registros!$B$2:$B$6000,$A4244),0)</f>
        <v>0</v>
      </c>
      <c r="I4244">
        <f>IF(COUNTIFS(Registros!$A$2:$A$6000,"CS",Registros!$B$2:$B$6000,$A4244)&gt;0,1,0)</f>
        <v>1</v>
      </c>
      <c r="J4244">
        <f>IF($I4244=1,SUMIFS(Registros!$I$2:$I$6000,Registros!$A$2:$A$6000,"CS",Registros!$B$2:$B$6000,$A4244),0)</f>
        <v>32</v>
      </c>
      <c r="K4244">
        <f>IF(COUNTIFS(Winback!$K$2:$K$300,$A4244)&gt;0,1,0)</f>
        <v>0</v>
      </c>
      <c r="L4244">
        <f>IF(AND($K4244=1,LEFT($A4244,3)="WB-"),SUMIFS(Winback!$D$2:$D$300,Winback!$K$2:$K$300,$A4244),0)</f>
        <v>0</v>
      </c>
      <c r="M4244">
        <f>IF(OR($E4244=1,$G4244=1,SUMIFS(Registros!$J$2:$J$6000,Registros!$B$2:$B$6000,$A4244)&gt;0),1,0)</f>
        <v>1</v>
      </c>
      <c r="N4244">
        <f>IF($J4244&gt;0,1,IF(COUNTIFS(Registros!$A$2:$A$6000,"CS",Registros!$B$2:$B$6000,$A4244,Registros!$K$2:$K$6000,"&lt;&gt;")&gt;0,1,0))</f>
        <v>1</v>
      </c>
      <c r="O4244" t="str">
        <f t="shared" si="330"/>
        <v>CONVERGENTE</v>
      </c>
      <c r="P4244" t="str">
        <f t="shared" si="331"/>
        <v>Upgrade / más líneas</v>
      </c>
      <c r="Q4244">
        <f t="shared" si="332"/>
        <v>0</v>
      </c>
      <c r="R4244" t="str">
        <f>IFERROR(VLOOKUP($A4244,Registros!$B$2:$G$6000,6,0),IFERROR(INDEX(Winback!$C$2:$C$300,MATCH($A4244,Winback!$K$2:$K$300,0)),""))</f>
        <v>Lizeth Milena Gonzalez</v>
      </c>
      <c r="S4244" t="str">
        <f t="shared" si="333"/>
        <v>+CS</v>
      </c>
      <c r="T4244">
        <f t="shared" si="334"/>
        <v>1</v>
      </c>
    </row>
    <row r="4245" spans="1:20" x14ac:dyDescent="0.35">
      <c r="A4245" t="s">
        <v>20797</v>
      </c>
      <c r="B4245" t="s">
        <v>20798</v>
      </c>
      <c r="C4245" t="s">
        <v>20799</v>
      </c>
      <c r="D4245" t="s">
        <v>20800</v>
      </c>
      <c r="E4245">
        <f>IF(COUNTIFS(Registros!$A$2:$A$6000,"NP",Registros!$B$2:$B$6000,$A4245)&gt;0,1,0)</f>
        <v>0</v>
      </c>
      <c r="F4245">
        <f>IF($E4245=1,SUMIFS(Registros!$F$2:$F$6000,Registros!$A$2:$A$6000,"NP",Registros!$B$2:$B$6000,$A4245),0)</f>
        <v>0</v>
      </c>
      <c r="G4245">
        <f>IF(COUNTIFS(Registros!$A$2:$A$6000,"MOV",Registros!$B$2:$B$6000,$A4245)&gt;0,1,0)</f>
        <v>0</v>
      </c>
      <c r="H4245">
        <f>IF($G4245=1,SUMIFS(Registros!$F$2:$F$6000,Registros!$A$2:$A$6000,"MOV",Registros!$B$2:$B$6000,$A4245),0)</f>
        <v>0</v>
      </c>
      <c r="I4245">
        <f>IF(COUNTIFS(Registros!$A$2:$A$6000,"CS",Registros!$B$2:$B$6000,$A4245)&gt;0,1,0)</f>
        <v>1</v>
      </c>
      <c r="J4245">
        <f>IF($I4245=1,SUMIFS(Registros!$I$2:$I$6000,Registros!$A$2:$A$6000,"CS",Registros!$B$2:$B$6000,$A4245),0)</f>
        <v>33</v>
      </c>
      <c r="K4245">
        <f>IF(COUNTIFS(Winback!$K$2:$K$300,$A4245)&gt;0,1,0)</f>
        <v>0</v>
      </c>
      <c r="L4245">
        <f>IF(AND($K4245=1,LEFT($A4245,3)="WB-"),SUMIFS(Winback!$D$2:$D$300,Winback!$K$2:$K$300,$A4245),0)</f>
        <v>0</v>
      </c>
      <c r="M4245">
        <f>IF(OR($E4245=1,$G4245=1,SUMIFS(Registros!$J$2:$J$6000,Registros!$B$2:$B$6000,$A4245)&gt;0),1,0)</f>
        <v>1</v>
      </c>
      <c r="N4245">
        <f>IF($J4245&gt;0,1,IF(COUNTIFS(Registros!$A$2:$A$6000,"CS",Registros!$B$2:$B$6000,$A4245,Registros!$K$2:$K$6000,"&lt;&gt;")&gt;0,1,0))</f>
        <v>1</v>
      </c>
      <c r="O4245" t="str">
        <f t="shared" si="330"/>
        <v>CONVERGENTE</v>
      </c>
      <c r="P4245" t="str">
        <f t="shared" si="331"/>
        <v>Upgrade / más líneas</v>
      </c>
      <c r="Q4245">
        <f t="shared" si="332"/>
        <v>0</v>
      </c>
      <c r="R4245" t="str">
        <f>IFERROR(VLOOKUP($A4245,Registros!$B$2:$G$6000,6,0),IFERROR(INDEX(Winback!$C$2:$C$300,MATCH($A4245,Winback!$K$2:$K$300,0)),""))</f>
        <v>Maria Fernanda Rivas</v>
      </c>
      <c r="S4245" t="str">
        <f t="shared" si="333"/>
        <v>+CS</v>
      </c>
      <c r="T4245">
        <f t="shared" si="334"/>
        <v>1</v>
      </c>
    </row>
    <row r="4246" spans="1:20" x14ac:dyDescent="0.35">
      <c r="A4246" t="s">
        <v>20802</v>
      </c>
      <c r="B4246" t="s">
        <v>20803</v>
      </c>
      <c r="C4246" t="s">
        <v>20804</v>
      </c>
      <c r="D4246" t="s">
        <v>20805</v>
      </c>
      <c r="E4246">
        <f>IF(COUNTIFS(Registros!$A$2:$A$6000,"NP",Registros!$B$2:$B$6000,$A4246)&gt;0,1,0)</f>
        <v>0</v>
      </c>
      <c r="F4246">
        <f>IF($E4246=1,SUMIFS(Registros!$F$2:$F$6000,Registros!$A$2:$A$6000,"NP",Registros!$B$2:$B$6000,$A4246),0)</f>
        <v>0</v>
      </c>
      <c r="G4246">
        <f>IF(COUNTIFS(Registros!$A$2:$A$6000,"MOV",Registros!$B$2:$B$6000,$A4246)&gt;0,1,0)</f>
        <v>0</v>
      </c>
      <c r="H4246">
        <f>IF($G4246=1,SUMIFS(Registros!$F$2:$F$6000,Registros!$A$2:$A$6000,"MOV",Registros!$B$2:$B$6000,$A4246),0)</f>
        <v>0</v>
      </c>
      <c r="I4246">
        <f>IF(COUNTIFS(Registros!$A$2:$A$6000,"CS",Registros!$B$2:$B$6000,$A4246)&gt;0,1,0)</f>
        <v>1</v>
      </c>
      <c r="J4246">
        <f>IF($I4246=1,SUMIFS(Registros!$I$2:$I$6000,Registros!$A$2:$A$6000,"CS",Registros!$B$2:$B$6000,$A4246),0)</f>
        <v>39</v>
      </c>
      <c r="K4246">
        <f>IF(COUNTIFS(Winback!$K$2:$K$300,$A4246)&gt;0,1,0)</f>
        <v>0</v>
      </c>
      <c r="L4246">
        <f>IF(AND($K4246=1,LEFT($A4246,3)="WB-"),SUMIFS(Winback!$D$2:$D$300,Winback!$K$2:$K$300,$A4246),0)</f>
        <v>0</v>
      </c>
      <c r="M4246">
        <f>IF(OR($E4246=1,$G4246=1,SUMIFS(Registros!$J$2:$J$6000,Registros!$B$2:$B$6000,$A4246)&gt;0),1,0)</f>
        <v>1</v>
      </c>
      <c r="N4246">
        <f>IF($J4246&gt;0,1,IF(COUNTIFS(Registros!$A$2:$A$6000,"CS",Registros!$B$2:$B$6000,$A4246,Registros!$K$2:$K$6000,"&lt;&gt;")&gt;0,1,0))</f>
        <v>1</v>
      </c>
      <c r="O4246" t="str">
        <f t="shared" si="330"/>
        <v>CONVERGENTE</v>
      </c>
      <c r="P4246" t="str">
        <f t="shared" si="331"/>
        <v>Upgrade / más líneas</v>
      </c>
      <c r="Q4246">
        <f t="shared" si="332"/>
        <v>0</v>
      </c>
      <c r="R4246" t="str">
        <f>IFERROR(VLOOKUP($A4246,Registros!$B$2:$G$6000,6,0),IFERROR(INDEX(Winback!$C$2:$C$300,MATCH($A4246,Winback!$K$2:$K$300,0)),""))</f>
        <v>Yarelis Tulloch</v>
      </c>
      <c r="S4246" t="str">
        <f t="shared" si="333"/>
        <v>+CS</v>
      </c>
      <c r="T4246">
        <f t="shared" si="334"/>
        <v>1</v>
      </c>
    </row>
    <row r="4247" spans="1:20" x14ac:dyDescent="0.35">
      <c r="A4247" t="s">
        <v>20807</v>
      </c>
      <c r="B4247" t="s">
        <v>20808</v>
      </c>
      <c r="C4247" t="s">
        <v>20809</v>
      </c>
      <c r="D4247" t="s">
        <v>20810</v>
      </c>
      <c r="E4247">
        <f>IF(COUNTIFS(Registros!$A$2:$A$6000,"NP",Registros!$B$2:$B$6000,$A4247)&gt;0,1,0)</f>
        <v>0</v>
      </c>
      <c r="F4247">
        <f>IF($E4247=1,SUMIFS(Registros!$F$2:$F$6000,Registros!$A$2:$A$6000,"NP",Registros!$B$2:$B$6000,$A4247),0)</f>
        <v>0</v>
      </c>
      <c r="G4247">
        <f>IF(COUNTIFS(Registros!$A$2:$A$6000,"MOV",Registros!$B$2:$B$6000,$A4247)&gt;0,1,0)</f>
        <v>0</v>
      </c>
      <c r="H4247">
        <f>IF($G4247=1,SUMIFS(Registros!$F$2:$F$6000,Registros!$A$2:$A$6000,"MOV",Registros!$B$2:$B$6000,$A4247),0)</f>
        <v>0</v>
      </c>
      <c r="I4247">
        <f>IF(COUNTIFS(Registros!$A$2:$A$6000,"CS",Registros!$B$2:$B$6000,$A4247)&gt;0,1,0)</f>
        <v>1</v>
      </c>
      <c r="J4247">
        <f>IF($I4247=1,SUMIFS(Registros!$I$2:$I$6000,Registros!$A$2:$A$6000,"CS",Registros!$B$2:$B$6000,$A4247),0)</f>
        <v>49</v>
      </c>
      <c r="K4247">
        <f>IF(COUNTIFS(Winback!$K$2:$K$300,$A4247)&gt;0,1,0)</f>
        <v>0</v>
      </c>
      <c r="L4247">
        <f>IF(AND($K4247=1,LEFT($A4247,3)="WB-"),SUMIFS(Winback!$D$2:$D$300,Winback!$K$2:$K$300,$A4247),0)</f>
        <v>0</v>
      </c>
      <c r="M4247">
        <f>IF(OR($E4247=1,$G4247=1,SUMIFS(Registros!$J$2:$J$6000,Registros!$B$2:$B$6000,$A4247)&gt;0),1,0)</f>
        <v>1</v>
      </c>
      <c r="N4247">
        <f>IF($J4247&gt;0,1,IF(COUNTIFS(Registros!$A$2:$A$6000,"CS",Registros!$B$2:$B$6000,$A4247,Registros!$K$2:$K$6000,"&lt;&gt;")&gt;0,1,0))</f>
        <v>1</v>
      </c>
      <c r="O4247" t="str">
        <f t="shared" si="330"/>
        <v>CONVERGENTE</v>
      </c>
      <c r="P4247" t="str">
        <f t="shared" si="331"/>
        <v>Upgrade / más líneas</v>
      </c>
      <c r="Q4247">
        <f t="shared" si="332"/>
        <v>0</v>
      </c>
      <c r="R4247" t="str">
        <f>IFERROR(VLOOKUP($A4247,Registros!$B$2:$G$6000,6,0),IFERROR(INDEX(Winback!$C$2:$C$300,MATCH($A4247,Winback!$K$2:$K$300,0)),""))</f>
        <v>Abril Aparicio</v>
      </c>
      <c r="S4247" t="str">
        <f t="shared" si="333"/>
        <v>+CS</v>
      </c>
      <c r="T4247">
        <f t="shared" si="334"/>
        <v>1</v>
      </c>
    </row>
    <row r="4248" spans="1:20" x14ac:dyDescent="0.35">
      <c r="A4248" t="s">
        <v>20812</v>
      </c>
      <c r="B4248" t="s">
        <v>20813</v>
      </c>
      <c r="C4248" t="s">
        <v>20814</v>
      </c>
      <c r="D4248" t="s">
        <v>20815</v>
      </c>
      <c r="E4248">
        <f>IF(COUNTIFS(Registros!$A$2:$A$6000,"NP",Registros!$B$2:$B$6000,$A4248)&gt;0,1,0)</f>
        <v>0</v>
      </c>
      <c r="F4248">
        <f>IF($E4248=1,SUMIFS(Registros!$F$2:$F$6000,Registros!$A$2:$A$6000,"NP",Registros!$B$2:$B$6000,$A4248),0)</f>
        <v>0</v>
      </c>
      <c r="G4248">
        <f>IF(COUNTIFS(Registros!$A$2:$A$6000,"MOV",Registros!$B$2:$B$6000,$A4248)&gt;0,1,0)</f>
        <v>0</v>
      </c>
      <c r="H4248">
        <f>IF($G4248=1,SUMIFS(Registros!$F$2:$F$6000,Registros!$A$2:$A$6000,"MOV",Registros!$B$2:$B$6000,$A4248),0)</f>
        <v>0</v>
      </c>
      <c r="I4248">
        <f>IF(COUNTIFS(Registros!$A$2:$A$6000,"CS",Registros!$B$2:$B$6000,$A4248)&gt;0,1,0)</f>
        <v>1</v>
      </c>
      <c r="J4248">
        <f>IF($I4248=1,SUMIFS(Registros!$I$2:$I$6000,Registros!$A$2:$A$6000,"CS",Registros!$B$2:$B$6000,$A4248),0)</f>
        <v>33</v>
      </c>
      <c r="K4248">
        <f>IF(COUNTIFS(Winback!$K$2:$K$300,$A4248)&gt;0,1,0)</f>
        <v>0</v>
      </c>
      <c r="L4248">
        <f>IF(AND($K4248=1,LEFT($A4248,3)="WB-"),SUMIFS(Winback!$D$2:$D$300,Winback!$K$2:$K$300,$A4248),0)</f>
        <v>0</v>
      </c>
      <c r="M4248">
        <f>IF(OR($E4248=1,$G4248=1,SUMIFS(Registros!$J$2:$J$6000,Registros!$B$2:$B$6000,$A4248)&gt;0),1,0)</f>
        <v>1</v>
      </c>
      <c r="N4248">
        <f>IF($J4248&gt;0,1,IF(COUNTIFS(Registros!$A$2:$A$6000,"CS",Registros!$B$2:$B$6000,$A4248,Registros!$K$2:$K$6000,"&lt;&gt;")&gt;0,1,0))</f>
        <v>1</v>
      </c>
      <c r="O4248" t="str">
        <f t="shared" si="330"/>
        <v>CONVERGENTE</v>
      </c>
      <c r="P4248" t="str">
        <f t="shared" si="331"/>
        <v>Upgrade / más líneas</v>
      </c>
      <c r="Q4248">
        <f t="shared" si="332"/>
        <v>0</v>
      </c>
      <c r="R4248" t="str">
        <f>IFERROR(VLOOKUP($A4248,Registros!$B$2:$G$6000,6,0),IFERROR(INDEX(Winback!$C$2:$C$300,MATCH($A4248,Winback!$K$2:$K$300,0)),""))</f>
        <v>Yariela Galarce</v>
      </c>
      <c r="S4248" t="str">
        <f t="shared" si="333"/>
        <v>+CS</v>
      </c>
      <c r="T4248">
        <f t="shared" si="334"/>
        <v>1</v>
      </c>
    </row>
    <row r="4249" spans="1:20" x14ac:dyDescent="0.35">
      <c r="A4249" t="s">
        <v>20817</v>
      </c>
      <c r="B4249" t="s">
        <v>20818</v>
      </c>
      <c r="C4249" t="s">
        <v>20819</v>
      </c>
      <c r="D4249" t="s">
        <v>20820</v>
      </c>
      <c r="E4249">
        <f>IF(COUNTIFS(Registros!$A$2:$A$6000,"NP",Registros!$B$2:$B$6000,$A4249)&gt;0,1,0)</f>
        <v>0</v>
      </c>
      <c r="F4249">
        <f>IF($E4249=1,SUMIFS(Registros!$F$2:$F$6000,Registros!$A$2:$A$6000,"NP",Registros!$B$2:$B$6000,$A4249),0)</f>
        <v>0</v>
      </c>
      <c r="G4249">
        <f>IF(COUNTIFS(Registros!$A$2:$A$6000,"MOV",Registros!$B$2:$B$6000,$A4249)&gt;0,1,0)</f>
        <v>0</v>
      </c>
      <c r="H4249">
        <f>IF($G4249=1,SUMIFS(Registros!$F$2:$F$6000,Registros!$A$2:$A$6000,"MOV",Registros!$B$2:$B$6000,$A4249),0)</f>
        <v>0</v>
      </c>
      <c r="I4249">
        <f>IF(COUNTIFS(Registros!$A$2:$A$6000,"CS",Registros!$B$2:$B$6000,$A4249)&gt;0,1,0)</f>
        <v>1</v>
      </c>
      <c r="J4249">
        <f>IF($I4249=1,SUMIFS(Registros!$I$2:$I$6000,Registros!$A$2:$A$6000,"CS",Registros!$B$2:$B$6000,$A4249),0)</f>
        <v>0</v>
      </c>
      <c r="K4249">
        <f>IF(COUNTIFS(Winback!$K$2:$K$300,$A4249)&gt;0,1,0)</f>
        <v>0</v>
      </c>
      <c r="L4249">
        <f>IF(AND($K4249=1,LEFT($A4249,3)="WB-"),SUMIFS(Winback!$D$2:$D$300,Winback!$K$2:$K$300,$A4249),0)</f>
        <v>0</v>
      </c>
      <c r="M4249">
        <f>IF(OR($E4249=1,$G4249=1,SUMIFS(Registros!$J$2:$J$6000,Registros!$B$2:$B$6000,$A4249)&gt;0),1,0)</f>
        <v>1</v>
      </c>
      <c r="N4249">
        <f>IF($J4249&gt;0,1,IF(COUNTIFS(Registros!$A$2:$A$6000,"CS",Registros!$B$2:$B$6000,$A4249,Registros!$K$2:$K$6000,"&lt;&gt;")&gt;0,1,0))</f>
        <v>1</v>
      </c>
      <c r="O4249" t="str">
        <f t="shared" si="330"/>
        <v>CONVERGENTE</v>
      </c>
      <c r="P4249" t="str">
        <f t="shared" si="331"/>
        <v>Upgrade / más líneas</v>
      </c>
      <c r="Q4249">
        <f t="shared" si="332"/>
        <v>0</v>
      </c>
      <c r="R4249" t="str">
        <f>IFERROR(VLOOKUP($A4249,Registros!$B$2:$G$6000,6,0),IFERROR(INDEX(Winback!$C$2:$C$300,MATCH($A4249,Winback!$K$2:$K$300,0)),""))</f>
        <v>Nailyn Martinez Johnson</v>
      </c>
      <c r="S4249" t="str">
        <f t="shared" si="333"/>
        <v>+CS</v>
      </c>
      <c r="T4249">
        <f t="shared" si="334"/>
        <v>1</v>
      </c>
    </row>
    <row r="4250" spans="1:20" x14ac:dyDescent="0.35">
      <c r="A4250" t="s">
        <v>20822</v>
      </c>
      <c r="B4250" t="s">
        <v>20823</v>
      </c>
      <c r="C4250" t="s">
        <v>20819</v>
      </c>
      <c r="D4250" t="s">
        <v>20820</v>
      </c>
      <c r="E4250">
        <f>IF(COUNTIFS(Registros!$A$2:$A$6000,"NP",Registros!$B$2:$B$6000,$A4250)&gt;0,1,0)</f>
        <v>0</v>
      </c>
      <c r="F4250">
        <f>IF($E4250=1,SUMIFS(Registros!$F$2:$F$6000,Registros!$A$2:$A$6000,"NP",Registros!$B$2:$B$6000,$A4250),0)</f>
        <v>0</v>
      </c>
      <c r="G4250">
        <f>IF(COUNTIFS(Registros!$A$2:$A$6000,"MOV",Registros!$B$2:$B$6000,$A4250)&gt;0,1,0)</f>
        <v>0</v>
      </c>
      <c r="H4250">
        <f>IF($G4250=1,SUMIFS(Registros!$F$2:$F$6000,Registros!$A$2:$A$6000,"MOV",Registros!$B$2:$B$6000,$A4250),0)</f>
        <v>0</v>
      </c>
      <c r="I4250">
        <f>IF(COUNTIFS(Registros!$A$2:$A$6000,"CS",Registros!$B$2:$B$6000,$A4250)&gt;0,1,0)</f>
        <v>1</v>
      </c>
      <c r="J4250">
        <f>IF($I4250=1,SUMIFS(Registros!$I$2:$I$6000,Registros!$A$2:$A$6000,"CS",Registros!$B$2:$B$6000,$A4250),0)</f>
        <v>41</v>
      </c>
      <c r="K4250">
        <f>IF(COUNTIFS(Winback!$K$2:$K$300,$A4250)&gt;0,1,0)</f>
        <v>0</v>
      </c>
      <c r="L4250">
        <f>IF(AND($K4250=1,LEFT($A4250,3)="WB-"),SUMIFS(Winback!$D$2:$D$300,Winback!$K$2:$K$300,$A4250),0)</f>
        <v>0</v>
      </c>
      <c r="M4250">
        <f>IF(OR($E4250=1,$G4250=1,SUMIFS(Registros!$J$2:$J$6000,Registros!$B$2:$B$6000,$A4250)&gt;0),1,0)</f>
        <v>1</v>
      </c>
      <c r="N4250">
        <f>IF($J4250&gt;0,1,IF(COUNTIFS(Registros!$A$2:$A$6000,"CS",Registros!$B$2:$B$6000,$A4250,Registros!$K$2:$K$6000,"&lt;&gt;")&gt;0,1,0))</f>
        <v>1</v>
      </c>
      <c r="O4250" t="str">
        <f t="shared" si="330"/>
        <v>CONVERGENTE</v>
      </c>
      <c r="P4250" t="str">
        <f t="shared" si="331"/>
        <v>Upgrade / más líneas</v>
      </c>
      <c r="Q4250">
        <f t="shared" si="332"/>
        <v>0</v>
      </c>
      <c r="R4250" t="str">
        <f>IFERROR(VLOOKUP($A4250,Registros!$B$2:$G$6000,6,0),IFERROR(INDEX(Winback!$C$2:$C$300,MATCH($A4250,Winback!$K$2:$K$300,0)),""))</f>
        <v>iongy Gordon Ward</v>
      </c>
      <c r="S4250" t="str">
        <f t="shared" si="333"/>
        <v>+CS</v>
      </c>
      <c r="T4250">
        <f t="shared" si="334"/>
        <v>1</v>
      </c>
    </row>
    <row r="4251" spans="1:20" x14ac:dyDescent="0.35">
      <c r="A4251" t="s">
        <v>20824</v>
      </c>
      <c r="B4251" t="s">
        <v>20825</v>
      </c>
      <c r="C4251" t="s">
        <v>20826</v>
      </c>
      <c r="D4251" t="s">
        <v>20827</v>
      </c>
      <c r="E4251">
        <f>IF(COUNTIFS(Registros!$A$2:$A$6000,"NP",Registros!$B$2:$B$6000,$A4251)&gt;0,1,0)</f>
        <v>0</v>
      </c>
      <c r="F4251">
        <f>IF($E4251=1,SUMIFS(Registros!$F$2:$F$6000,Registros!$A$2:$A$6000,"NP",Registros!$B$2:$B$6000,$A4251),0)</f>
        <v>0</v>
      </c>
      <c r="G4251">
        <f>IF(COUNTIFS(Registros!$A$2:$A$6000,"MOV",Registros!$B$2:$B$6000,$A4251)&gt;0,1,0)</f>
        <v>0</v>
      </c>
      <c r="H4251">
        <f>IF($G4251=1,SUMIFS(Registros!$F$2:$F$6000,Registros!$A$2:$A$6000,"MOV",Registros!$B$2:$B$6000,$A4251),0)</f>
        <v>0</v>
      </c>
      <c r="I4251">
        <f>IF(COUNTIFS(Registros!$A$2:$A$6000,"CS",Registros!$B$2:$B$6000,$A4251)&gt;0,1,0)</f>
        <v>1</v>
      </c>
      <c r="J4251">
        <f>IF($I4251=1,SUMIFS(Registros!$I$2:$I$6000,Registros!$A$2:$A$6000,"CS",Registros!$B$2:$B$6000,$A4251),0)</f>
        <v>33</v>
      </c>
      <c r="K4251">
        <f>IF(COUNTIFS(Winback!$K$2:$K$300,$A4251)&gt;0,1,0)</f>
        <v>0</v>
      </c>
      <c r="L4251">
        <f>IF(AND($K4251=1,LEFT($A4251,3)="WB-"),SUMIFS(Winback!$D$2:$D$300,Winback!$K$2:$K$300,$A4251),0)</f>
        <v>0</v>
      </c>
      <c r="M4251">
        <f>IF(OR($E4251=1,$G4251=1,SUMIFS(Registros!$J$2:$J$6000,Registros!$B$2:$B$6000,$A4251)&gt;0),1,0)</f>
        <v>1</v>
      </c>
      <c r="N4251">
        <f>IF($J4251&gt;0,1,IF(COUNTIFS(Registros!$A$2:$A$6000,"CS",Registros!$B$2:$B$6000,$A4251,Registros!$K$2:$K$6000,"&lt;&gt;")&gt;0,1,0))</f>
        <v>1</v>
      </c>
      <c r="O4251" t="str">
        <f t="shared" si="330"/>
        <v>CONVERGENTE</v>
      </c>
      <c r="P4251" t="str">
        <f t="shared" si="331"/>
        <v>Upgrade / más líneas</v>
      </c>
      <c r="Q4251">
        <f t="shared" si="332"/>
        <v>0</v>
      </c>
      <c r="R4251" t="str">
        <f>IFERROR(VLOOKUP($A4251,Registros!$B$2:$G$6000,6,0),IFERROR(INDEX(Winback!$C$2:$C$300,MATCH($A4251,Winback!$K$2:$K$300,0)),""))</f>
        <v>Keisy Vargas</v>
      </c>
      <c r="S4251" t="str">
        <f t="shared" si="333"/>
        <v>+CS</v>
      </c>
      <c r="T4251">
        <f t="shared" si="334"/>
        <v>1</v>
      </c>
    </row>
    <row r="4252" spans="1:20" x14ac:dyDescent="0.35">
      <c r="A4252" t="s">
        <v>20828</v>
      </c>
      <c r="B4252" t="s">
        <v>20829</v>
      </c>
      <c r="C4252" t="s">
        <v>20830</v>
      </c>
      <c r="D4252" t="s">
        <v>20831</v>
      </c>
      <c r="E4252">
        <f>IF(COUNTIFS(Registros!$A$2:$A$6000,"NP",Registros!$B$2:$B$6000,$A4252)&gt;0,1,0)</f>
        <v>0</v>
      </c>
      <c r="F4252">
        <f>IF($E4252=1,SUMIFS(Registros!$F$2:$F$6000,Registros!$A$2:$A$6000,"NP",Registros!$B$2:$B$6000,$A4252),0)</f>
        <v>0</v>
      </c>
      <c r="G4252">
        <f>IF(COUNTIFS(Registros!$A$2:$A$6000,"MOV",Registros!$B$2:$B$6000,$A4252)&gt;0,1,0)</f>
        <v>0</v>
      </c>
      <c r="H4252">
        <f>IF($G4252=1,SUMIFS(Registros!$F$2:$F$6000,Registros!$A$2:$A$6000,"MOV",Registros!$B$2:$B$6000,$A4252),0)</f>
        <v>0</v>
      </c>
      <c r="I4252">
        <f>IF(COUNTIFS(Registros!$A$2:$A$6000,"CS",Registros!$B$2:$B$6000,$A4252)&gt;0,1,0)</f>
        <v>1</v>
      </c>
      <c r="J4252">
        <f>IF($I4252=1,SUMIFS(Registros!$I$2:$I$6000,Registros!$A$2:$A$6000,"CS",Registros!$B$2:$B$6000,$A4252),0)</f>
        <v>29</v>
      </c>
      <c r="K4252">
        <f>IF(COUNTIFS(Winback!$K$2:$K$300,$A4252)&gt;0,1,0)</f>
        <v>0</v>
      </c>
      <c r="L4252">
        <f>IF(AND($K4252=1,LEFT($A4252,3)="WB-"),SUMIFS(Winback!$D$2:$D$300,Winback!$K$2:$K$300,$A4252),0)</f>
        <v>0</v>
      </c>
      <c r="M4252">
        <f>IF(OR($E4252=1,$G4252=1,SUMIFS(Registros!$J$2:$J$6000,Registros!$B$2:$B$6000,$A4252)&gt;0),1,0)</f>
        <v>1</v>
      </c>
      <c r="N4252">
        <f>IF($J4252&gt;0,1,IF(COUNTIFS(Registros!$A$2:$A$6000,"CS",Registros!$B$2:$B$6000,$A4252,Registros!$K$2:$K$6000,"&lt;&gt;")&gt;0,1,0))</f>
        <v>1</v>
      </c>
      <c r="O4252" t="str">
        <f t="shared" si="330"/>
        <v>CONVERGENTE</v>
      </c>
      <c r="P4252" t="str">
        <f t="shared" si="331"/>
        <v>Upgrade / más líneas</v>
      </c>
      <c r="Q4252">
        <f t="shared" si="332"/>
        <v>0</v>
      </c>
      <c r="R4252" t="str">
        <f>IFERROR(VLOOKUP($A4252,Registros!$B$2:$G$6000,6,0),IFERROR(INDEX(Winback!$C$2:$C$300,MATCH($A4252,Winback!$K$2:$K$300,0)),""))</f>
        <v>Karla Mc Intryre</v>
      </c>
      <c r="S4252" t="str">
        <f t="shared" si="333"/>
        <v>+CS</v>
      </c>
      <c r="T4252">
        <f t="shared" si="334"/>
        <v>1</v>
      </c>
    </row>
    <row r="4253" spans="1:20" x14ac:dyDescent="0.35">
      <c r="A4253" t="s">
        <v>20833</v>
      </c>
      <c r="B4253" t="s">
        <v>20834</v>
      </c>
      <c r="C4253" t="s">
        <v>20830</v>
      </c>
      <c r="D4253" t="s">
        <v>20831</v>
      </c>
      <c r="E4253">
        <f>IF(COUNTIFS(Registros!$A$2:$A$6000,"NP",Registros!$B$2:$B$6000,$A4253)&gt;0,1,0)</f>
        <v>0</v>
      </c>
      <c r="F4253">
        <f>IF($E4253=1,SUMIFS(Registros!$F$2:$F$6000,Registros!$A$2:$A$6000,"NP",Registros!$B$2:$B$6000,$A4253),0)</f>
        <v>0</v>
      </c>
      <c r="G4253">
        <f>IF(COUNTIFS(Registros!$A$2:$A$6000,"MOV",Registros!$B$2:$B$6000,$A4253)&gt;0,1,0)</f>
        <v>0</v>
      </c>
      <c r="H4253">
        <f>IF($G4253=1,SUMIFS(Registros!$F$2:$F$6000,Registros!$A$2:$A$6000,"MOV",Registros!$B$2:$B$6000,$A4253),0)</f>
        <v>0</v>
      </c>
      <c r="I4253">
        <f>IF(COUNTIFS(Registros!$A$2:$A$6000,"CS",Registros!$B$2:$B$6000,$A4253)&gt;0,1,0)</f>
        <v>1</v>
      </c>
      <c r="J4253">
        <f>IF($I4253=1,SUMIFS(Registros!$I$2:$I$6000,Registros!$A$2:$A$6000,"CS",Registros!$B$2:$B$6000,$A4253),0)</f>
        <v>29</v>
      </c>
      <c r="K4253">
        <f>IF(COUNTIFS(Winback!$K$2:$K$300,$A4253)&gt;0,1,0)</f>
        <v>0</v>
      </c>
      <c r="L4253">
        <f>IF(AND($K4253=1,LEFT($A4253,3)="WB-"),SUMIFS(Winback!$D$2:$D$300,Winback!$K$2:$K$300,$A4253),0)</f>
        <v>0</v>
      </c>
      <c r="M4253">
        <f>IF(OR($E4253=1,$G4253=1,SUMIFS(Registros!$J$2:$J$6000,Registros!$B$2:$B$6000,$A4253)&gt;0),1,0)</f>
        <v>1</v>
      </c>
      <c r="N4253">
        <f>IF($J4253&gt;0,1,IF(COUNTIFS(Registros!$A$2:$A$6000,"CS",Registros!$B$2:$B$6000,$A4253,Registros!$K$2:$K$6000,"&lt;&gt;")&gt;0,1,0))</f>
        <v>1</v>
      </c>
      <c r="O4253" t="str">
        <f t="shared" si="330"/>
        <v>CONVERGENTE</v>
      </c>
      <c r="P4253" t="str">
        <f t="shared" si="331"/>
        <v>Upgrade / más líneas</v>
      </c>
      <c r="Q4253">
        <f t="shared" si="332"/>
        <v>0</v>
      </c>
      <c r="R4253" t="str">
        <f>IFERROR(VLOOKUP($A4253,Registros!$B$2:$G$6000,6,0),IFERROR(INDEX(Winback!$C$2:$C$300,MATCH($A4253,Winback!$K$2:$K$300,0)),""))</f>
        <v>Solanye Acuña</v>
      </c>
      <c r="S4253" t="str">
        <f t="shared" si="333"/>
        <v>+CS</v>
      </c>
      <c r="T4253">
        <f t="shared" si="334"/>
        <v>1</v>
      </c>
    </row>
    <row r="4254" spans="1:20" x14ac:dyDescent="0.35">
      <c r="A4254" t="s">
        <v>20835</v>
      </c>
      <c r="B4254" t="s">
        <v>20836</v>
      </c>
      <c r="C4254" t="s">
        <v>20837</v>
      </c>
      <c r="D4254" t="s">
        <v>20838</v>
      </c>
      <c r="E4254">
        <f>IF(COUNTIFS(Registros!$A$2:$A$6000,"NP",Registros!$B$2:$B$6000,$A4254)&gt;0,1,0)</f>
        <v>0</v>
      </c>
      <c r="F4254">
        <f>IF($E4254=1,SUMIFS(Registros!$F$2:$F$6000,Registros!$A$2:$A$6000,"NP",Registros!$B$2:$B$6000,$A4254),0)</f>
        <v>0</v>
      </c>
      <c r="G4254">
        <f>IF(COUNTIFS(Registros!$A$2:$A$6000,"MOV",Registros!$B$2:$B$6000,$A4254)&gt;0,1,0)</f>
        <v>0</v>
      </c>
      <c r="H4254">
        <f>IF($G4254=1,SUMIFS(Registros!$F$2:$F$6000,Registros!$A$2:$A$6000,"MOV",Registros!$B$2:$B$6000,$A4254),0)</f>
        <v>0</v>
      </c>
      <c r="I4254">
        <f>IF(COUNTIFS(Registros!$A$2:$A$6000,"CS",Registros!$B$2:$B$6000,$A4254)&gt;0,1,0)</f>
        <v>1</v>
      </c>
      <c r="J4254">
        <f>IF($I4254=1,SUMIFS(Registros!$I$2:$I$6000,Registros!$A$2:$A$6000,"CS",Registros!$B$2:$B$6000,$A4254),0)</f>
        <v>54</v>
      </c>
      <c r="K4254">
        <f>IF(COUNTIFS(Winback!$K$2:$K$300,$A4254)&gt;0,1,0)</f>
        <v>0</v>
      </c>
      <c r="L4254">
        <f>IF(AND($K4254=1,LEFT($A4254,3)="WB-"),SUMIFS(Winback!$D$2:$D$300,Winback!$K$2:$K$300,$A4254),0)</f>
        <v>0</v>
      </c>
      <c r="M4254">
        <f>IF(OR($E4254=1,$G4254=1,SUMIFS(Registros!$J$2:$J$6000,Registros!$B$2:$B$6000,$A4254)&gt;0),1,0)</f>
        <v>1</v>
      </c>
      <c r="N4254">
        <f>IF($J4254&gt;0,1,IF(COUNTIFS(Registros!$A$2:$A$6000,"CS",Registros!$B$2:$B$6000,$A4254,Registros!$K$2:$K$6000,"&lt;&gt;")&gt;0,1,0))</f>
        <v>1</v>
      </c>
      <c r="O4254" t="str">
        <f t="shared" si="330"/>
        <v>CONVERGENTE</v>
      </c>
      <c r="P4254" t="str">
        <f t="shared" si="331"/>
        <v>Upgrade / más líneas</v>
      </c>
      <c r="Q4254">
        <f t="shared" si="332"/>
        <v>0</v>
      </c>
      <c r="R4254" t="str">
        <f>IFERROR(VLOOKUP($A4254,Registros!$B$2:$G$6000,6,0),IFERROR(INDEX(Winback!$C$2:$C$300,MATCH($A4254,Winback!$K$2:$K$300,0)),""))</f>
        <v>Michelle Zambrano</v>
      </c>
      <c r="S4254" t="str">
        <f t="shared" si="333"/>
        <v>+CS</v>
      </c>
      <c r="T4254">
        <f t="shared" si="334"/>
        <v>1</v>
      </c>
    </row>
    <row r="4255" spans="1:20" x14ac:dyDescent="0.35">
      <c r="A4255" t="s">
        <v>20840</v>
      </c>
      <c r="B4255" t="s">
        <v>20841</v>
      </c>
      <c r="C4255" t="s">
        <v>20842</v>
      </c>
      <c r="D4255" t="s">
        <v>20843</v>
      </c>
      <c r="E4255">
        <f>IF(COUNTIFS(Registros!$A$2:$A$6000,"NP",Registros!$B$2:$B$6000,$A4255)&gt;0,1,0)</f>
        <v>0</v>
      </c>
      <c r="F4255">
        <f>IF($E4255=1,SUMIFS(Registros!$F$2:$F$6000,Registros!$A$2:$A$6000,"NP",Registros!$B$2:$B$6000,$A4255),0)</f>
        <v>0</v>
      </c>
      <c r="G4255">
        <f>IF(COUNTIFS(Registros!$A$2:$A$6000,"MOV",Registros!$B$2:$B$6000,$A4255)&gt;0,1,0)</f>
        <v>0</v>
      </c>
      <c r="H4255">
        <f>IF($G4255=1,SUMIFS(Registros!$F$2:$F$6000,Registros!$A$2:$A$6000,"MOV",Registros!$B$2:$B$6000,$A4255),0)</f>
        <v>0</v>
      </c>
      <c r="I4255">
        <f>IF(COUNTIFS(Registros!$A$2:$A$6000,"CS",Registros!$B$2:$B$6000,$A4255)&gt;0,1,0)</f>
        <v>1</v>
      </c>
      <c r="J4255">
        <f>IF($I4255=1,SUMIFS(Registros!$I$2:$I$6000,Registros!$A$2:$A$6000,"CS",Registros!$B$2:$B$6000,$A4255),0)</f>
        <v>39</v>
      </c>
      <c r="K4255">
        <f>IF(COUNTIFS(Winback!$K$2:$K$300,$A4255)&gt;0,1,0)</f>
        <v>0</v>
      </c>
      <c r="L4255">
        <f>IF(AND($K4255=1,LEFT($A4255,3)="WB-"),SUMIFS(Winback!$D$2:$D$300,Winback!$K$2:$K$300,$A4255),0)</f>
        <v>0</v>
      </c>
      <c r="M4255">
        <f>IF(OR($E4255=1,$G4255=1,SUMIFS(Registros!$J$2:$J$6000,Registros!$B$2:$B$6000,$A4255)&gt;0),1,0)</f>
        <v>1</v>
      </c>
      <c r="N4255">
        <f>IF($J4255&gt;0,1,IF(COUNTIFS(Registros!$A$2:$A$6000,"CS",Registros!$B$2:$B$6000,$A4255,Registros!$K$2:$K$6000,"&lt;&gt;")&gt;0,1,0))</f>
        <v>1</v>
      </c>
      <c r="O4255" t="str">
        <f t="shared" si="330"/>
        <v>CONVERGENTE</v>
      </c>
      <c r="P4255" t="str">
        <f t="shared" si="331"/>
        <v>Upgrade / más líneas</v>
      </c>
      <c r="Q4255">
        <f t="shared" si="332"/>
        <v>0</v>
      </c>
      <c r="R4255" t="str">
        <f>IFERROR(VLOOKUP($A4255,Registros!$B$2:$G$6000,6,0),IFERROR(INDEX(Winback!$C$2:$C$300,MATCH($A4255,Winback!$K$2:$K$300,0)),""))</f>
        <v>Lizeth Milena Gonzalez</v>
      </c>
      <c r="S4255" t="str">
        <f t="shared" si="333"/>
        <v>+CS</v>
      </c>
      <c r="T4255">
        <f t="shared" si="334"/>
        <v>1</v>
      </c>
    </row>
    <row r="4256" spans="1:20" x14ac:dyDescent="0.35">
      <c r="A4256" t="s">
        <v>20845</v>
      </c>
      <c r="B4256" t="s">
        <v>20846</v>
      </c>
      <c r="C4256" t="s">
        <v>20847</v>
      </c>
      <c r="D4256" t="s">
        <v>20848</v>
      </c>
      <c r="E4256">
        <f>IF(COUNTIFS(Registros!$A$2:$A$6000,"NP",Registros!$B$2:$B$6000,$A4256)&gt;0,1,0)</f>
        <v>0</v>
      </c>
      <c r="F4256">
        <f>IF($E4256=1,SUMIFS(Registros!$F$2:$F$6000,Registros!$A$2:$A$6000,"NP",Registros!$B$2:$B$6000,$A4256),0)</f>
        <v>0</v>
      </c>
      <c r="G4256">
        <f>IF(COUNTIFS(Registros!$A$2:$A$6000,"MOV",Registros!$B$2:$B$6000,$A4256)&gt;0,1,0)</f>
        <v>0</v>
      </c>
      <c r="H4256">
        <f>IF($G4256=1,SUMIFS(Registros!$F$2:$F$6000,Registros!$A$2:$A$6000,"MOV",Registros!$B$2:$B$6000,$A4256),0)</f>
        <v>0</v>
      </c>
      <c r="I4256">
        <f>IF(COUNTIFS(Registros!$A$2:$A$6000,"CS",Registros!$B$2:$B$6000,$A4256)&gt;0,1,0)</f>
        <v>1</v>
      </c>
      <c r="J4256">
        <f>IF($I4256=1,SUMIFS(Registros!$I$2:$I$6000,Registros!$A$2:$A$6000,"CS",Registros!$B$2:$B$6000,$A4256),0)</f>
        <v>57</v>
      </c>
      <c r="K4256">
        <f>IF(COUNTIFS(Winback!$K$2:$K$300,$A4256)&gt;0,1,0)</f>
        <v>0</v>
      </c>
      <c r="L4256">
        <f>IF(AND($K4256=1,LEFT($A4256,3)="WB-"),SUMIFS(Winback!$D$2:$D$300,Winback!$K$2:$K$300,$A4256),0)</f>
        <v>0</v>
      </c>
      <c r="M4256">
        <f>IF(OR($E4256=1,$G4256=1,SUMIFS(Registros!$J$2:$J$6000,Registros!$B$2:$B$6000,$A4256)&gt;0),1,0)</f>
        <v>1</v>
      </c>
      <c r="N4256">
        <f>IF($J4256&gt;0,1,IF(COUNTIFS(Registros!$A$2:$A$6000,"CS",Registros!$B$2:$B$6000,$A4256,Registros!$K$2:$K$6000,"&lt;&gt;")&gt;0,1,0))</f>
        <v>1</v>
      </c>
      <c r="O4256" t="str">
        <f t="shared" si="330"/>
        <v>CONVERGENTE</v>
      </c>
      <c r="P4256" t="str">
        <f t="shared" si="331"/>
        <v>Upgrade / más líneas</v>
      </c>
      <c r="Q4256">
        <f t="shared" si="332"/>
        <v>0</v>
      </c>
      <c r="R4256" t="str">
        <f>IFERROR(VLOOKUP($A4256,Registros!$B$2:$G$6000,6,0),IFERROR(INDEX(Winback!$C$2:$C$300,MATCH($A4256,Winback!$K$2:$K$300,0)),""))</f>
        <v>Maria Fernanda Rivas</v>
      </c>
      <c r="S4256" t="str">
        <f t="shared" si="333"/>
        <v>+CS</v>
      </c>
      <c r="T4256">
        <f t="shared" si="334"/>
        <v>1</v>
      </c>
    </row>
    <row r="4257" spans="1:20" x14ac:dyDescent="0.35">
      <c r="A4257" t="s">
        <v>20850</v>
      </c>
      <c r="B4257" t="s">
        <v>20851</v>
      </c>
      <c r="C4257" t="s">
        <v>20852</v>
      </c>
      <c r="D4257" t="s">
        <v>20853</v>
      </c>
      <c r="E4257">
        <f>IF(COUNTIFS(Registros!$A$2:$A$6000,"NP",Registros!$B$2:$B$6000,$A4257)&gt;0,1,0)</f>
        <v>0</v>
      </c>
      <c r="F4257">
        <f>IF($E4257=1,SUMIFS(Registros!$F$2:$F$6000,Registros!$A$2:$A$6000,"NP",Registros!$B$2:$B$6000,$A4257),0)</f>
        <v>0</v>
      </c>
      <c r="G4257">
        <f>IF(COUNTIFS(Registros!$A$2:$A$6000,"MOV",Registros!$B$2:$B$6000,$A4257)&gt;0,1,0)</f>
        <v>0</v>
      </c>
      <c r="H4257">
        <f>IF($G4257=1,SUMIFS(Registros!$F$2:$F$6000,Registros!$A$2:$A$6000,"MOV",Registros!$B$2:$B$6000,$A4257),0)</f>
        <v>0</v>
      </c>
      <c r="I4257">
        <f>IF(COUNTIFS(Registros!$A$2:$A$6000,"CS",Registros!$B$2:$B$6000,$A4257)&gt;0,1,0)</f>
        <v>1</v>
      </c>
      <c r="J4257">
        <f>IF($I4257=1,SUMIFS(Registros!$I$2:$I$6000,Registros!$A$2:$A$6000,"CS",Registros!$B$2:$B$6000,$A4257),0)</f>
        <v>38</v>
      </c>
      <c r="K4257">
        <f>IF(COUNTIFS(Winback!$K$2:$K$300,$A4257)&gt;0,1,0)</f>
        <v>0</v>
      </c>
      <c r="L4257">
        <f>IF(AND($K4257=1,LEFT($A4257,3)="WB-"),SUMIFS(Winback!$D$2:$D$300,Winback!$K$2:$K$300,$A4257),0)</f>
        <v>0</v>
      </c>
      <c r="M4257">
        <f>IF(OR($E4257=1,$G4257=1,SUMIFS(Registros!$J$2:$J$6000,Registros!$B$2:$B$6000,$A4257)&gt;0),1,0)</f>
        <v>1</v>
      </c>
      <c r="N4257">
        <f>IF($J4257&gt;0,1,IF(COUNTIFS(Registros!$A$2:$A$6000,"CS",Registros!$B$2:$B$6000,$A4257,Registros!$K$2:$K$6000,"&lt;&gt;")&gt;0,1,0))</f>
        <v>1</v>
      </c>
      <c r="O4257" t="str">
        <f t="shared" si="330"/>
        <v>CONVERGENTE</v>
      </c>
      <c r="P4257" t="str">
        <f t="shared" si="331"/>
        <v>Upgrade / más líneas</v>
      </c>
      <c r="Q4257">
        <f t="shared" si="332"/>
        <v>0</v>
      </c>
      <c r="R4257" t="str">
        <f>IFERROR(VLOOKUP($A4257,Registros!$B$2:$G$6000,6,0),IFERROR(INDEX(Winback!$C$2:$C$300,MATCH($A4257,Winback!$K$2:$K$300,0)),""))</f>
        <v>Yarelis Tulloch</v>
      </c>
      <c r="S4257" t="str">
        <f t="shared" si="333"/>
        <v>+CS</v>
      </c>
      <c r="T4257">
        <f t="shared" si="334"/>
        <v>1</v>
      </c>
    </row>
    <row r="4258" spans="1:20" x14ac:dyDescent="0.35">
      <c r="A4258" t="s">
        <v>20855</v>
      </c>
      <c r="B4258" t="s">
        <v>20856</v>
      </c>
      <c r="C4258" t="s">
        <v>20857</v>
      </c>
      <c r="D4258" t="s">
        <v>20858</v>
      </c>
      <c r="E4258">
        <f>IF(COUNTIFS(Registros!$A$2:$A$6000,"NP",Registros!$B$2:$B$6000,$A4258)&gt;0,1,0)</f>
        <v>0</v>
      </c>
      <c r="F4258">
        <f>IF($E4258=1,SUMIFS(Registros!$F$2:$F$6000,Registros!$A$2:$A$6000,"NP",Registros!$B$2:$B$6000,$A4258),0)</f>
        <v>0</v>
      </c>
      <c r="G4258">
        <f>IF(COUNTIFS(Registros!$A$2:$A$6000,"MOV",Registros!$B$2:$B$6000,$A4258)&gt;0,1,0)</f>
        <v>0</v>
      </c>
      <c r="H4258">
        <f>IF($G4258=1,SUMIFS(Registros!$F$2:$F$6000,Registros!$A$2:$A$6000,"MOV",Registros!$B$2:$B$6000,$A4258),0)</f>
        <v>0</v>
      </c>
      <c r="I4258">
        <f>IF(COUNTIFS(Registros!$A$2:$A$6000,"CS",Registros!$B$2:$B$6000,$A4258)&gt;0,1,0)</f>
        <v>1</v>
      </c>
      <c r="J4258">
        <f>IF($I4258=1,SUMIFS(Registros!$I$2:$I$6000,Registros!$A$2:$A$6000,"CS",Registros!$B$2:$B$6000,$A4258),0)</f>
        <v>63</v>
      </c>
      <c r="K4258">
        <f>IF(COUNTIFS(Winback!$K$2:$K$300,$A4258)&gt;0,1,0)</f>
        <v>0</v>
      </c>
      <c r="L4258">
        <f>IF(AND($K4258=1,LEFT($A4258,3)="WB-"),SUMIFS(Winback!$D$2:$D$300,Winback!$K$2:$K$300,$A4258),0)</f>
        <v>0</v>
      </c>
      <c r="M4258">
        <f>IF(OR($E4258=1,$G4258=1,SUMIFS(Registros!$J$2:$J$6000,Registros!$B$2:$B$6000,$A4258)&gt;0),1,0)</f>
        <v>1</v>
      </c>
      <c r="N4258">
        <f>IF($J4258&gt;0,1,IF(COUNTIFS(Registros!$A$2:$A$6000,"CS",Registros!$B$2:$B$6000,$A4258,Registros!$K$2:$K$6000,"&lt;&gt;")&gt;0,1,0))</f>
        <v>1</v>
      </c>
      <c r="O4258" t="str">
        <f t="shared" si="330"/>
        <v>CONVERGENTE</v>
      </c>
      <c r="P4258" t="str">
        <f t="shared" si="331"/>
        <v>Upgrade / más líneas</v>
      </c>
      <c r="Q4258">
        <f t="shared" si="332"/>
        <v>0</v>
      </c>
      <c r="R4258" t="str">
        <f>IFERROR(VLOOKUP($A4258,Registros!$B$2:$G$6000,6,0),IFERROR(INDEX(Winback!$C$2:$C$300,MATCH($A4258,Winback!$K$2:$K$300,0)),""))</f>
        <v>Abril Aparicio</v>
      </c>
      <c r="S4258" t="str">
        <f t="shared" si="333"/>
        <v>+CS</v>
      </c>
      <c r="T4258">
        <f t="shared" si="334"/>
        <v>1</v>
      </c>
    </row>
    <row r="4259" spans="1:20" x14ac:dyDescent="0.35">
      <c r="A4259" t="s">
        <v>20859</v>
      </c>
      <c r="B4259" t="s">
        <v>20860</v>
      </c>
      <c r="C4259" t="s">
        <v>20861</v>
      </c>
      <c r="D4259" t="s">
        <v>20862</v>
      </c>
      <c r="E4259">
        <f>IF(COUNTIFS(Registros!$A$2:$A$6000,"NP",Registros!$B$2:$B$6000,$A4259)&gt;0,1,0)</f>
        <v>0</v>
      </c>
      <c r="F4259">
        <f>IF($E4259=1,SUMIFS(Registros!$F$2:$F$6000,Registros!$A$2:$A$6000,"NP",Registros!$B$2:$B$6000,$A4259),0)</f>
        <v>0</v>
      </c>
      <c r="G4259">
        <f>IF(COUNTIFS(Registros!$A$2:$A$6000,"MOV",Registros!$B$2:$B$6000,$A4259)&gt;0,1,0)</f>
        <v>0</v>
      </c>
      <c r="H4259">
        <f>IF($G4259=1,SUMIFS(Registros!$F$2:$F$6000,Registros!$A$2:$A$6000,"MOV",Registros!$B$2:$B$6000,$A4259),0)</f>
        <v>0</v>
      </c>
      <c r="I4259">
        <f>IF(COUNTIFS(Registros!$A$2:$A$6000,"CS",Registros!$B$2:$B$6000,$A4259)&gt;0,1,0)</f>
        <v>1</v>
      </c>
      <c r="J4259">
        <f>IF($I4259=1,SUMIFS(Registros!$I$2:$I$6000,Registros!$A$2:$A$6000,"CS",Registros!$B$2:$B$6000,$A4259),0)</f>
        <v>35</v>
      </c>
      <c r="K4259">
        <f>IF(COUNTIFS(Winback!$K$2:$K$300,$A4259)&gt;0,1,0)</f>
        <v>0</v>
      </c>
      <c r="L4259">
        <f>IF(AND($K4259=1,LEFT($A4259,3)="WB-"),SUMIFS(Winback!$D$2:$D$300,Winback!$K$2:$K$300,$A4259),0)</f>
        <v>0</v>
      </c>
      <c r="M4259">
        <f>IF(OR($E4259=1,$G4259=1,SUMIFS(Registros!$J$2:$J$6000,Registros!$B$2:$B$6000,$A4259)&gt;0),1,0)</f>
        <v>1</v>
      </c>
      <c r="N4259">
        <f>IF($J4259&gt;0,1,IF(COUNTIFS(Registros!$A$2:$A$6000,"CS",Registros!$B$2:$B$6000,$A4259,Registros!$K$2:$K$6000,"&lt;&gt;")&gt;0,1,0))</f>
        <v>1</v>
      </c>
      <c r="O4259" t="str">
        <f t="shared" si="330"/>
        <v>CONVERGENTE</v>
      </c>
      <c r="P4259" t="str">
        <f t="shared" si="331"/>
        <v>Upgrade / más líneas</v>
      </c>
      <c r="Q4259">
        <f t="shared" si="332"/>
        <v>0</v>
      </c>
      <c r="R4259" t="str">
        <f>IFERROR(VLOOKUP($A4259,Registros!$B$2:$G$6000,6,0),IFERROR(INDEX(Winback!$C$2:$C$300,MATCH($A4259,Winback!$K$2:$K$300,0)),""))</f>
        <v>Yariela Galarce</v>
      </c>
      <c r="S4259" t="str">
        <f t="shared" si="333"/>
        <v>+CS</v>
      </c>
      <c r="T4259">
        <f t="shared" si="334"/>
        <v>1</v>
      </c>
    </row>
    <row r="4260" spans="1:20" x14ac:dyDescent="0.35">
      <c r="A4260" t="s">
        <v>20864</v>
      </c>
      <c r="B4260" t="s">
        <v>20860</v>
      </c>
      <c r="C4260" t="s">
        <v>20865</v>
      </c>
      <c r="D4260" t="s">
        <v>20866</v>
      </c>
      <c r="E4260">
        <f>IF(COUNTIFS(Registros!$A$2:$A$6000,"NP",Registros!$B$2:$B$6000,$A4260)&gt;0,1,0)</f>
        <v>0</v>
      </c>
      <c r="F4260">
        <f>IF($E4260=1,SUMIFS(Registros!$F$2:$F$6000,Registros!$A$2:$A$6000,"NP",Registros!$B$2:$B$6000,$A4260),0)</f>
        <v>0</v>
      </c>
      <c r="G4260">
        <f>IF(COUNTIFS(Registros!$A$2:$A$6000,"MOV",Registros!$B$2:$B$6000,$A4260)&gt;0,1,0)</f>
        <v>0</v>
      </c>
      <c r="H4260">
        <f>IF($G4260=1,SUMIFS(Registros!$F$2:$F$6000,Registros!$A$2:$A$6000,"MOV",Registros!$B$2:$B$6000,$A4260),0)</f>
        <v>0</v>
      </c>
      <c r="I4260">
        <f>IF(COUNTIFS(Registros!$A$2:$A$6000,"CS",Registros!$B$2:$B$6000,$A4260)&gt;0,1,0)</f>
        <v>1</v>
      </c>
      <c r="J4260">
        <f>IF($I4260=1,SUMIFS(Registros!$I$2:$I$6000,Registros!$A$2:$A$6000,"CS",Registros!$B$2:$B$6000,$A4260),0)</f>
        <v>48</v>
      </c>
      <c r="K4260">
        <f>IF(COUNTIFS(Winback!$K$2:$K$300,$A4260)&gt;0,1,0)</f>
        <v>0</v>
      </c>
      <c r="L4260">
        <f>IF(AND($K4260=1,LEFT($A4260,3)="WB-"),SUMIFS(Winback!$D$2:$D$300,Winback!$K$2:$K$300,$A4260),0)</f>
        <v>0</v>
      </c>
      <c r="M4260">
        <f>IF(OR($E4260=1,$G4260=1,SUMIFS(Registros!$J$2:$J$6000,Registros!$B$2:$B$6000,$A4260)&gt;0),1,0)</f>
        <v>1</v>
      </c>
      <c r="N4260">
        <f>IF($J4260&gt;0,1,IF(COUNTIFS(Registros!$A$2:$A$6000,"CS",Registros!$B$2:$B$6000,$A4260,Registros!$K$2:$K$6000,"&lt;&gt;")&gt;0,1,0))</f>
        <v>1</v>
      </c>
      <c r="O4260" t="str">
        <f t="shared" si="330"/>
        <v>CONVERGENTE</v>
      </c>
      <c r="P4260" t="str">
        <f t="shared" si="331"/>
        <v>Upgrade / más líneas</v>
      </c>
      <c r="Q4260">
        <f t="shared" si="332"/>
        <v>0</v>
      </c>
      <c r="R4260" t="str">
        <f>IFERROR(VLOOKUP($A4260,Registros!$B$2:$G$6000,6,0),IFERROR(INDEX(Winback!$C$2:$C$300,MATCH($A4260,Winback!$K$2:$K$300,0)),""))</f>
        <v>Nailyn Martinez Johnson</v>
      </c>
      <c r="S4260" t="str">
        <f t="shared" si="333"/>
        <v>+CS</v>
      </c>
      <c r="T4260">
        <f t="shared" si="334"/>
        <v>1</v>
      </c>
    </row>
    <row r="4261" spans="1:20" x14ac:dyDescent="0.35">
      <c r="A4261" t="s">
        <v>20867</v>
      </c>
      <c r="B4261" t="s">
        <v>20868</v>
      </c>
      <c r="C4261" t="s">
        <v>20869</v>
      </c>
      <c r="D4261" t="s">
        <v>19263</v>
      </c>
      <c r="E4261">
        <f>IF(COUNTIFS(Registros!$A$2:$A$6000,"NP",Registros!$B$2:$B$6000,$A4261)&gt;0,1,0)</f>
        <v>0</v>
      </c>
      <c r="F4261">
        <f>IF($E4261=1,SUMIFS(Registros!$F$2:$F$6000,Registros!$A$2:$A$6000,"NP",Registros!$B$2:$B$6000,$A4261),0)</f>
        <v>0</v>
      </c>
      <c r="G4261">
        <f>IF(COUNTIFS(Registros!$A$2:$A$6000,"MOV",Registros!$B$2:$B$6000,$A4261)&gt;0,1,0)</f>
        <v>0</v>
      </c>
      <c r="H4261">
        <f>IF($G4261=1,SUMIFS(Registros!$F$2:$F$6000,Registros!$A$2:$A$6000,"MOV",Registros!$B$2:$B$6000,$A4261),0)</f>
        <v>0</v>
      </c>
      <c r="I4261">
        <f>IF(COUNTIFS(Registros!$A$2:$A$6000,"CS",Registros!$B$2:$B$6000,$A4261)&gt;0,1,0)</f>
        <v>1</v>
      </c>
      <c r="J4261">
        <f>IF($I4261=1,SUMIFS(Registros!$I$2:$I$6000,Registros!$A$2:$A$6000,"CS",Registros!$B$2:$B$6000,$A4261),0)</f>
        <v>25</v>
      </c>
      <c r="K4261">
        <f>IF(COUNTIFS(Winback!$K$2:$K$300,$A4261)&gt;0,1,0)</f>
        <v>0</v>
      </c>
      <c r="L4261">
        <f>IF(AND($K4261=1,LEFT($A4261,3)="WB-"),SUMIFS(Winback!$D$2:$D$300,Winback!$K$2:$K$300,$A4261),0)</f>
        <v>0</v>
      </c>
      <c r="M4261">
        <f>IF(OR($E4261=1,$G4261=1,SUMIFS(Registros!$J$2:$J$6000,Registros!$B$2:$B$6000,$A4261)&gt;0),1,0)</f>
        <v>1</v>
      </c>
      <c r="N4261">
        <f>IF($J4261&gt;0,1,IF(COUNTIFS(Registros!$A$2:$A$6000,"CS",Registros!$B$2:$B$6000,$A4261,Registros!$K$2:$K$6000,"&lt;&gt;")&gt;0,1,0))</f>
        <v>1</v>
      </c>
      <c r="O4261" t="str">
        <f t="shared" si="330"/>
        <v>CONVERGENTE</v>
      </c>
      <c r="P4261" t="str">
        <f t="shared" si="331"/>
        <v>Upgrade / más líneas</v>
      </c>
      <c r="Q4261">
        <f t="shared" si="332"/>
        <v>0</v>
      </c>
      <c r="R4261" t="str">
        <f>IFERROR(VLOOKUP($A4261,Registros!$B$2:$G$6000,6,0),IFERROR(INDEX(Winback!$C$2:$C$300,MATCH($A4261,Winback!$K$2:$K$300,0)),""))</f>
        <v>iongy Gordon Ward</v>
      </c>
      <c r="S4261" t="str">
        <f t="shared" si="333"/>
        <v>+CS</v>
      </c>
      <c r="T4261">
        <f t="shared" si="334"/>
        <v>1</v>
      </c>
    </row>
    <row r="4262" spans="1:20" x14ac:dyDescent="0.35">
      <c r="A4262" t="s">
        <v>20871</v>
      </c>
      <c r="B4262" t="s">
        <v>20872</v>
      </c>
      <c r="C4262" t="s">
        <v>20873</v>
      </c>
      <c r="D4262" t="s">
        <v>20874</v>
      </c>
      <c r="E4262">
        <f>IF(COUNTIFS(Registros!$A$2:$A$6000,"NP",Registros!$B$2:$B$6000,$A4262)&gt;0,1,0)</f>
        <v>0</v>
      </c>
      <c r="F4262">
        <f>IF($E4262=1,SUMIFS(Registros!$F$2:$F$6000,Registros!$A$2:$A$6000,"NP",Registros!$B$2:$B$6000,$A4262),0)</f>
        <v>0</v>
      </c>
      <c r="G4262">
        <f>IF(COUNTIFS(Registros!$A$2:$A$6000,"MOV",Registros!$B$2:$B$6000,$A4262)&gt;0,1,0)</f>
        <v>0</v>
      </c>
      <c r="H4262">
        <f>IF($G4262=1,SUMIFS(Registros!$F$2:$F$6000,Registros!$A$2:$A$6000,"MOV",Registros!$B$2:$B$6000,$A4262),0)</f>
        <v>0</v>
      </c>
      <c r="I4262">
        <f>IF(COUNTIFS(Registros!$A$2:$A$6000,"CS",Registros!$B$2:$B$6000,$A4262)&gt;0,1,0)</f>
        <v>1</v>
      </c>
      <c r="J4262">
        <f>IF($I4262=1,SUMIFS(Registros!$I$2:$I$6000,Registros!$A$2:$A$6000,"CS",Registros!$B$2:$B$6000,$A4262),0)</f>
        <v>85</v>
      </c>
      <c r="K4262">
        <f>IF(COUNTIFS(Winback!$K$2:$K$300,$A4262)&gt;0,1,0)</f>
        <v>0</v>
      </c>
      <c r="L4262">
        <f>IF(AND($K4262=1,LEFT($A4262,3)="WB-"),SUMIFS(Winback!$D$2:$D$300,Winback!$K$2:$K$300,$A4262),0)</f>
        <v>0</v>
      </c>
      <c r="M4262">
        <f>IF(OR($E4262=1,$G4262=1,SUMIFS(Registros!$J$2:$J$6000,Registros!$B$2:$B$6000,$A4262)&gt;0),1,0)</f>
        <v>1</v>
      </c>
      <c r="N4262">
        <f>IF($J4262&gt;0,1,IF(COUNTIFS(Registros!$A$2:$A$6000,"CS",Registros!$B$2:$B$6000,$A4262,Registros!$K$2:$K$6000,"&lt;&gt;")&gt;0,1,0))</f>
        <v>1</v>
      </c>
      <c r="O4262" t="str">
        <f t="shared" si="330"/>
        <v>CONVERGENTE</v>
      </c>
      <c r="P4262" t="str">
        <f t="shared" si="331"/>
        <v>Upgrade / más líneas</v>
      </c>
      <c r="Q4262">
        <f t="shared" si="332"/>
        <v>0</v>
      </c>
      <c r="R4262" t="str">
        <f>IFERROR(VLOOKUP($A4262,Registros!$B$2:$G$6000,6,0),IFERROR(INDEX(Winback!$C$2:$C$300,MATCH($A4262,Winback!$K$2:$K$300,0)),""))</f>
        <v>Keisy Vargas</v>
      </c>
      <c r="S4262" t="str">
        <f t="shared" si="333"/>
        <v>+CS</v>
      </c>
      <c r="T4262">
        <f t="shared" si="334"/>
        <v>1</v>
      </c>
    </row>
    <row r="4263" spans="1:20" x14ac:dyDescent="0.35">
      <c r="A4263" t="s">
        <v>20876</v>
      </c>
      <c r="B4263" t="s">
        <v>20877</v>
      </c>
      <c r="C4263" t="s">
        <v>20878</v>
      </c>
      <c r="D4263" t="s">
        <v>20879</v>
      </c>
      <c r="E4263">
        <f>IF(COUNTIFS(Registros!$A$2:$A$6000,"NP",Registros!$B$2:$B$6000,$A4263)&gt;0,1,0)</f>
        <v>0</v>
      </c>
      <c r="F4263">
        <f>IF($E4263=1,SUMIFS(Registros!$F$2:$F$6000,Registros!$A$2:$A$6000,"NP",Registros!$B$2:$B$6000,$A4263),0)</f>
        <v>0</v>
      </c>
      <c r="G4263">
        <f>IF(COUNTIFS(Registros!$A$2:$A$6000,"MOV",Registros!$B$2:$B$6000,$A4263)&gt;0,1,0)</f>
        <v>0</v>
      </c>
      <c r="H4263">
        <f>IF($G4263=1,SUMIFS(Registros!$F$2:$F$6000,Registros!$A$2:$A$6000,"MOV",Registros!$B$2:$B$6000,$A4263),0)</f>
        <v>0</v>
      </c>
      <c r="I4263">
        <f>IF(COUNTIFS(Registros!$A$2:$A$6000,"CS",Registros!$B$2:$B$6000,$A4263)&gt;0,1,0)</f>
        <v>1</v>
      </c>
      <c r="J4263">
        <f>IF($I4263=1,SUMIFS(Registros!$I$2:$I$6000,Registros!$A$2:$A$6000,"CS",Registros!$B$2:$B$6000,$A4263),0)</f>
        <v>28</v>
      </c>
      <c r="K4263">
        <f>IF(COUNTIFS(Winback!$K$2:$K$300,$A4263)&gt;0,1,0)</f>
        <v>0</v>
      </c>
      <c r="L4263">
        <f>IF(AND($K4263=1,LEFT($A4263,3)="WB-"),SUMIFS(Winback!$D$2:$D$300,Winback!$K$2:$K$300,$A4263),0)</f>
        <v>0</v>
      </c>
      <c r="M4263">
        <f>IF(OR($E4263=1,$G4263=1,SUMIFS(Registros!$J$2:$J$6000,Registros!$B$2:$B$6000,$A4263)&gt;0),1,0)</f>
        <v>1</v>
      </c>
      <c r="N4263">
        <f>IF($J4263&gt;0,1,IF(COUNTIFS(Registros!$A$2:$A$6000,"CS",Registros!$B$2:$B$6000,$A4263,Registros!$K$2:$K$6000,"&lt;&gt;")&gt;0,1,0))</f>
        <v>1</v>
      </c>
      <c r="O4263" t="str">
        <f t="shared" si="330"/>
        <v>CONVERGENTE</v>
      </c>
      <c r="P4263" t="str">
        <f t="shared" si="331"/>
        <v>Upgrade / más líneas</v>
      </c>
      <c r="Q4263">
        <f t="shared" si="332"/>
        <v>0</v>
      </c>
      <c r="R4263" t="str">
        <f>IFERROR(VLOOKUP($A4263,Registros!$B$2:$G$6000,6,0),IFERROR(INDEX(Winback!$C$2:$C$300,MATCH($A4263,Winback!$K$2:$K$300,0)),""))</f>
        <v>Karla Mc Intryre</v>
      </c>
      <c r="S4263" t="str">
        <f t="shared" si="333"/>
        <v>+CS</v>
      </c>
      <c r="T4263">
        <f t="shared" si="334"/>
        <v>1</v>
      </c>
    </row>
    <row r="4264" spans="1:20" x14ac:dyDescent="0.35">
      <c r="A4264" t="s">
        <v>20880</v>
      </c>
      <c r="B4264" t="s">
        <v>20881</v>
      </c>
      <c r="C4264" t="s">
        <v>20882</v>
      </c>
      <c r="D4264" t="s">
        <v>20883</v>
      </c>
      <c r="E4264">
        <f>IF(COUNTIFS(Registros!$A$2:$A$6000,"NP",Registros!$B$2:$B$6000,$A4264)&gt;0,1,0)</f>
        <v>0</v>
      </c>
      <c r="F4264">
        <f>IF($E4264=1,SUMIFS(Registros!$F$2:$F$6000,Registros!$A$2:$A$6000,"NP",Registros!$B$2:$B$6000,$A4264),0)</f>
        <v>0</v>
      </c>
      <c r="G4264">
        <f>IF(COUNTIFS(Registros!$A$2:$A$6000,"MOV",Registros!$B$2:$B$6000,$A4264)&gt;0,1,0)</f>
        <v>0</v>
      </c>
      <c r="H4264">
        <f>IF($G4264=1,SUMIFS(Registros!$F$2:$F$6000,Registros!$A$2:$A$6000,"MOV",Registros!$B$2:$B$6000,$A4264),0)</f>
        <v>0</v>
      </c>
      <c r="I4264">
        <f>IF(COUNTIFS(Registros!$A$2:$A$6000,"CS",Registros!$B$2:$B$6000,$A4264)&gt;0,1,0)</f>
        <v>1</v>
      </c>
      <c r="J4264">
        <f>IF($I4264=1,SUMIFS(Registros!$I$2:$I$6000,Registros!$A$2:$A$6000,"CS",Registros!$B$2:$B$6000,$A4264),0)</f>
        <v>45</v>
      </c>
      <c r="K4264">
        <f>IF(COUNTIFS(Winback!$K$2:$K$300,$A4264)&gt;0,1,0)</f>
        <v>0</v>
      </c>
      <c r="L4264">
        <f>IF(AND($K4264=1,LEFT($A4264,3)="WB-"),SUMIFS(Winback!$D$2:$D$300,Winback!$K$2:$K$300,$A4264),0)</f>
        <v>0</v>
      </c>
      <c r="M4264">
        <f>IF(OR($E4264=1,$G4264=1,SUMIFS(Registros!$J$2:$J$6000,Registros!$B$2:$B$6000,$A4264)&gt;0),1,0)</f>
        <v>1</v>
      </c>
      <c r="N4264">
        <f>IF($J4264&gt;0,1,IF(COUNTIFS(Registros!$A$2:$A$6000,"CS",Registros!$B$2:$B$6000,$A4264,Registros!$K$2:$K$6000,"&lt;&gt;")&gt;0,1,0))</f>
        <v>1</v>
      </c>
      <c r="O4264" t="str">
        <f t="shared" si="330"/>
        <v>CONVERGENTE</v>
      </c>
      <c r="P4264" t="str">
        <f t="shared" si="331"/>
        <v>Upgrade / más líneas</v>
      </c>
      <c r="Q4264">
        <f t="shared" si="332"/>
        <v>0</v>
      </c>
      <c r="R4264" t="str">
        <f>IFERROR(VLOOKUP($A4264,Registros!$B$2:$G$6000,6,0),IFERROR(INDEX(Winback!$C$2:$C$300,MATCH($A4264,Winback!$K$2:$K$300,0)),""))</f>
        <v>Solanye Acuña</v>
      </c>
      <c r="S4264" t="str">
        <f t="shared" si="333"/>
        <v>+CS</v>
      </c>
      <c r="T4264">
        <f t="shared" si="334"/>
        <v>1</v>
      </c>
    </row>
    <row r="4265" spans="1:20" x14ac:dyDescent="0.35">
      <c r="A4265" t="s">
        <v>20885</v>
      </c>
      <c r="B4265" t="s">
        <v>20886</v>
      </c>
      <c r="C4265" t="s">
        <v>20887</v>
      </c>
      <c r="D4265" t="s">
        <v>20888</v>
      </c>
      <c r="E4265">
        <f>IF(COUNTIFS(Registros!$A$2:$A$6000,"NP",Registros!$B$2:$B$6000,$A4265)&gt;0,1,0)</f>
        <v>0</v>
      </c>
      <c r="F4265">
        <f>IF($E4265=1,SUMIFS(Registros!$F$2:$F$6000,Registros!$A$2:$A$6000,"NP",Registros!$B$2:$B$6000,$A4265),0)</f>
        <v>0</v>
      </c>
      <c r="G4265">
        <f>IF(COUNTIFS(Registros!$A$2:$A$6000,"MOV",Registros!$B$2:$B$6000,$A4265)&gt;0,1,0)</f>
        <v>0</v>
      </c>
      <c r="H4265">
        <f>IF($G4265=1,SUMIFS(Registros!$F$2:$F$6000,Registros!$A$2:$A$6000,"MOV",Registros!$B$2:$B$6000,$A4265),0)</f>
        <v>0</v>
      </c>
      <c r="I4265">
        <f>IF(COUNTIFS(Registros!$A$2:$A$6000,"CS",Registros!$B$2:$B$6000,$A4265)&gt;0,1,0)</f>
        <v>1</v>
      </c>
      <c r="J4265">
        <f>IF($I4265=1,SUMIFS(Registros!$I$2:$I$6000,Registros!$A$2:$A$6000,"CS",Registros!$B$2:$B$6000,$A4265),0)</f>
        <v>38</v>
      </c>
      <c r="K4265">
        <f>IF(COUNTIFS(Winback!$K$2:$K$300,$A4265)&gt;0,1,0)</f>
        <v>0</v>
      </c>
      <c r="L4265">
        <f>IF(AND($K4265=1,LEFT($A4265,3)="WB-"),SUMIFS(Winback!$D$2:$D$300,Winback!$K$2:$K$300,$A4265),0)</f>
        <v>0</v>
      </c>
      <c r="M4265">
        <f>IF(OR($E4265=1,$G4265=1,SUMIFS(Registros!$J$2:$J$6000,Registros!$B$2:$B$6000,$A4265)&gt;0),1,0)</f>
        <v>1</v>
      </c>
      <c r="N4265">
        <f>IF($J4265&gt;0,1,IF(COUNTIFS(Registros!$A$2:$A$6000,"CS",Registros!$B$2:$B$6000,$A4265,Registros!$K$2:$K$6000,"&lt;&gt;")&gt;0,1,0))</f>
        <v>1</v>
      </c>
      <c r="O4265" t="str">
        <f t="shared" si="330"/>
        <v>CONVERGENTE</v>
      </c>
      <c r="P4265" t="str">
        <f t="shared" si="331"/>
        <v>Upgrade / más líneas</v>
      </c>
      <c r="Q4265">
        <f t="shared" si="332"/>
        <v>0</v>
      </c>
      <c r="R4265" t="str">
        <f>IFERROR(VLOOKUP($A4265,Registros!$B$2:$G$6000,6,0),IFERROR(INDEX(Winback!$C$2:$C$300,MATCH($A4265,Winback!$K$2:$K$300,0)),""))</f>
        <v>Michelle Zambrano</v>
      </c>
      <c r="S4265" t="str">
        <f t="shared" si="333"/>
        <v>+CS</v>
      </c>
      <c r="T4265">
        <f t="shared" si="334"/>
        <v>1</v>
      </c>
    </row>
    <row r="4266" spans="1:20" x14ac:dyDescent="0.35">
      <c r="A4266" t="s">
        <v>20890</v>
      </c>
      <c r="B4266" t="s">
        <v>20891</v>
      </c>
      <c r="C4266" t="s">
        <v>20892</v>
      </c>
      <c r="D4266" t="s">
        <v>20893</v>
      </c>
      <c r="E4266">
        <f>IF(COUNTIFS(Registros!$A$2:$A$6000,"NP",Registros!$B$2:$B$6000,$A4266)&gt;0,1,0)</f>
        <v>0</v>
      </c>
      <c r="F4266">
        <f>IF($E4266=1,SUMIFS(Registros!$F$2:$F$6000,Registros!$A$2:$A$6000,"NP",Registros!$B$2:$B$6000,$A4266),0)</f>
        <v>0</v>
      </c>
      <c r="G4266">
        <f>IF(COUNTIFS(Registros!$A$2:$A$6000,"MOV",Registros!$B$2:$B$6000,$A4266)&gt;0,1,0)</f>
        <v>0</v>
      </c>
      <c r="H4266">
        <f>IF($G4266=1,SUMIFS(Registros!$F$2:$F$6000,Registros!$A$2:$A$6000,"MOV",Registros!$B$2:$B$6000,$A4266),0)</f>
        <v>0</v>
      </c>
      <c r="I4266">
        <f>IF(COUNTIFS(Registros!$A$2:$A$6000,"CS",Registros!$B$2:$B$6000,$A4266)&gt;0,1,0)</f>
        <v>1</v>
      </c>
      <c r="J4266">
        <f>IF($I4266=1,SUMIFS(Registros!$I$2:$I$6000,Registros!$A$2:$A$6000,"CS",Registros!$B$2:$B$6000,$A4266),0)</f>
        <v>33</v>
      </c>
      <c r="K4266">
        <f>IF(COUNTIFS(Winback!$K$2:$K$300,$A4266)&gt;0,1,0)</f>
        <v>0</v>
      </c>
      <c r="L4266">
        <f>IF(AND($K4266=1,LEFT($A4266,3)="WB-"),SUMIFS(Winback!$D$2:$D$300,Winback!$K$2:$K$300,$A4266),0)</f>
        <v>0</v>
      </c>
      <c r="M4266">
        <f>IF(OR($E4266=1,$G4266=1,SUMIFS(Registros!$J$2:$J$6000,Registros!$B$2:$B$6000,$A4266)&gt;0),1,0)</f>
        <v>1</v>
      </c>
      <c r="N4266">
        <f>IF($J4266&gt;0,1,IF(COUNTIFS(Registros!$A$2:$A$6000,"CS",Registros!$B$2:$B$6000,$A4266,Registros!$K$2:$K$6000,"&lt;&gt;")&gt;0,1,0))</f>
        <v>1</v>
      </c>
      <c r="O4266" t="str">
        <f t="shared" si="330"/>
        <v>CONVERGENTE</v>
      </c>
      <c r="P4266" t="str">
        <f t="shared" si="331"/>
        <v>Upgrade / más líneas</v>
      </c>
      <c r="Q4266">
        <f t="shared" si="332"/>
        <v>0</v>
      </c>
      <c r="R4266" t="str">
        <f>IFERROR(VLOOKUP($A4266,Registros!$B$2:$G$6000,6,0),IFERROR(INDEX(Winback!$C$2:$C$300,MATCH($A4266,Winback!$K$2:$K$300,0)),""))</f>
        <v>Lizeth Milena Gonzalez</v>
      </c>
      <c r="S4266" t="str">
        <f t="shared" si="333"/>
        <v>+CS</v>
      </c>
      <c r="T4266">
        <f t="shared" si="334"/>
        <v>1</v>
      </c>
    </row>
    <row r="4267" spans="1:20" x14ac:dyDescent="0.35">
      <c r="A4267" t="s">
        <v>20895</v>
      </c>
      <c r="B4267" t="s">
        <v>20896</v>
      </c>
      <c r="C4267" t="s">
        <v>20897</v>
      </c>
      <c r="D4267" t="s">
        <v>20898</v>
      </c>
      <c r="E4267">
        <f>IF(COUNTIFS(Registros!$A$2:$A$6000,"NP",Registros!$B$2:$B$6000,$A4267)&gt;0,1,0)</f>
        <v>0</v>
      </c>
      <c r="F4267">
        <f>IF($E4267=1,SUMIFS(Registros!$F$2:$F$6000,Registros!$A$2:$A$6000,"NP",Registros!$B$2:$B$6000,$A4267),0)</f>
        <v>0</v>
      </c>
      <c r="G4267">
        <f>IF(COUNTIFS(Registros!$A$2:$A$6000,"MOV",Registros!$B$2:$B$6000,$A4267)&gt;0,1,0)</f>
        <v>0</v>
      </c>
      <c r="H4267">
        <f>IF($G4267=1,SUMIFS(Registros!$F$2:$F$6000,Registros!$A$2:$A$6000,"MOV",Registros!$B$2:$B$6000,$A4267),0)</f>
        <v>0</v>
      </c>
      <c r="I4267">
        <f>IF(COUNTIFS(Registros!$A$2:$A$6000,"CS",Registros!$B$2:$B$6000,$A4267)&gt;0,1,0)</f>
        <v>1</v>
      </c>
      <c r="J4267">
        <f>IF($I4267=1,SUMIFS(Registros!$I$2:$I$6000,Registros!$A$2:$A$6000,"CS",Registros!$B$2:$B$6000,$A4267),0)</f>
        <v>25</v>
      </c>
      <c r="K4267">
        <f>IF(COUNTIFS(Winback!$K$2:$K$300,$A4267)&gt;0,1,0)</f>
        <v>0</v>
      </c>
      <c r="L4267">
        <f>IF(AND($K4267=1,LEFT($A4267,3)="WB-"),SUMIFS(Winback!$D$2:$D$300,Winback!$K$2:$K$300,$A4267),0)</f>
        <v>0</v>
      </c>
      <c r="M4267">
        <f>IF(OR($E4267=1,$G4267=1,SUMIFS(Registros!$J$2:$J$6000,Registros!$B$2:$B$6000,$A4267)&gt;0),1,0)</f>
        <v>1</v>
      </c>
      <c r="N4267">
        <f>IF($J4267&gt;0,1,IF(COUNTIFS(Registros!$A$2:$A$6000,"CS",Registros!$B$2:$B$6000,$A4267,Registros!$K$2:$K$6000,"&lt;&gt;")&gt;0,1,0))</f>
        <v>1</v>
      </c>
      <c r="O4267" t="str">
        <f t="shared" si="330"/>
        <v>CONVERGENTE</v>
      </c>
      <c r="P4267" t="str">
        <f t="shared" si="331"/>
        <v>Upgrade / más líneas</v>
      </c>
      <c r="Q4267">
        <f t="shared" si="332"/>
        <v>0</v>
      </c>
      <c r="R4267" t="str">
        <f>IFERROR(VLOOKUP($A4267,Registros!$B$2:$G$6000,6,0),IFERROR(INDEX(Winback!$C$2:$C$300,MATCH($A4267,Winback!$K$2:$K$300,0)),""))</f>
        <v>Maria Fernanda Rivas</v>
      </c>
      <c r="S4267" t="str">
        <f t="shared" si="333"/>
        <v>+CS</v>
      </c>
      <c r="T4267">
        <f t="shared" si="334"/>
        <v>1</v>
      </c>
    </row>
    <row r="4268" spans="1:20" x14ac:dyDescent="0.35">
      <c r="A4268" t="s">
        <v>20900</v>
      </c>
      <c r="B4268" t="s">
        <v>20901</v>
      </c>
      <c r="C4268" t="s">
        <v>20902</v>
      </c>
      <c r="D4268" t="s">
        <v>20903</v>
      </c>
      <c r="E4268">
        <f>IF(COUNTIFS(Registros!$A$2:$A$6000,"NP",Registros!$B$2:$B$6000,$A4268)&gt;0,1,0)</f>
        <v>0</v>
      </c>
      <c r="F4268">
        <f>IF($E4268=1,SUMIFS(Registros!$F$2:$F$6000,Registros!$A$2:$A$6000,"NP",Registros!$B$2:$B$6000,$A4268),0)</f>
        <v>0</v>
      </c>
      <c r="G4268">
        <f>IF(COUNTIFS(Registros!$A$2:$A$6000,"MOV",Registros!$B$2:$B$6000,$A4268)&gt;0,1,0)</f>
        <v>0</v>
      </c>
      <c r="H4268">
        <f>IF($G4268=1,SUMIFS(Registros!$F$2:$F$6000,Registros!$A$2:$A$6000,"MOV",Registros!$B$2:$B$6000,$A4268),0)</f>
        <v>0</v>
      </c>
      <c r="I4268">
        <f>IF(COUNTIFS(Registros!$A$2:$A$6000,"CS",Registros!$B$2:$B$6000,$A4268)&gt;0,1,0)</f>
        <v>1</v>
      </c>
      <c r="J4268">
        <f>IF($I4268=1,SUMIFS(Registros!$I$2:$I$6000,Registros!$A$2:$A$6000,"CS",Registros!$B$2:$B$6000,$A4268),0)</f>
        <v>46</v>
      </c>
      <c r="K4268">
        <f>IF(COUNTIFS(Winback!$K$2:$K$300,$A4268)&gt;0,1,0)</f>
        <v>0</v>
      </c>
      <c r="L4268">
        <f>IF(AND($K4268=1,LEFT($A4268,3)="WB-"),SUMIFS(Winback!$D$2:$D$300,Winback!$K$2:$K$300,$A4268),0)</f>
        <v>0</v>
      </c>
      <c r="M4268">
        <f>IF(OR($E4268=1,$G4268=1,SUMIFS(Registros!$J$2:$J$6000,Registros!$B$2:$B$6000,$A4268)&gt;0),1,0)</f>
        <v>1</v>
      </c>
      <c r="N4268">
        <f>IF($J4268&gt;0,1,IF(COUNTIFS(Registros!$A$2:$A$6000,"CS",Registros!$B$2:$B$6000,$A4268,Registros!$K$2:$K$6000,"&lt;&gt;")&gt;0,1,0))</f>
        <v>1</v>
      </c>
      <c r="O4268" t="str">
        <f t="shared" si="330"/>
        <v>CONVERGENTE</v>
      </c>
      <c r="P4268" t="str">
        <f t="shared" si="331"/>
        <v>Upgrade / más líneas</v>
      </c>
      <c r="Q4268">
        <f t="shared" si="332"/>
        <v>0</v>
      </c>
      <c r="R4268" t="str">
        <f>IFERROR(VLOOKUP($A4268,Registros!$B$2:$G$6000,6,0),IFERROR(INDEX(Winback!$C$2:$C$300,MATCH($A4268,Winback!$K$2:$K$300,0)),""))</f>
        <v>Yarelis Tulloch</v>
      </c>
      <c r="S4268" t="str">
        <f t="shared" si="333"/>
        <v>+CS</v>
      </c>
      <c r="T4268">
        <f t="shared" si="334"/>
        <v>1</v>
      </c>
    </row>
    <row r="4269" spans="1:20" x14ac:dyDescent="0.35">
      <c r="A4269" t="s">
        <v>20905</v>
      </c>
      <c r="B4269" t="s">
        <v>20906</v>
      </c>
      <c r="C4269" t="s">
        <v>20907</v>
      </c>
      <c r="D4269" t="s">
        <v>20908</v>
      </c>
      <c r="E4269">
        <f>IF(COUNTIFS(Registros!$A$2:$A$6000,"NP",Registros!$B$2:$B$6000,$A4269)&gt;0,1,0)</f>
        <v>0</v>
      </c>
      <c r="F4269">
        <f>IF($E4269=1,SUMIFS(Registros!$F$2:$F$6000,Registros!$A$2:$A$6000,"NP",Registros!$B$2:$B$6000,$A4269),0)</f>
        <v>0</v>
      </c>
      <c r="G4269">
        <f>IF(COUNTIFS(Registros!$A$2:$A$6000,"MOV",Registros!$B$2:$B$6000,$A4269)&gt;0,1,0)</f>
        <v>0</v>
      </c>
      <c r="H4269">
        <f>IF($G4269=1,SUMIFS(Registros!$F$2:$F$6000,Registros!$A$2:$A$6000,"MOV",Registros!$B$2:$B$6000,$A4269),0)</f>
        <v>0</v>
      </c>
      <c r="I4269">
        <f>IF(COUNTIFS(Registros!$A$2:$A$6000,"CS",Registros!$B$2:$B$6000,$A4269)&gt;0,1,0)</f>
        <v>1</v>
      </c>
      <c r="J4269">
        <f>IF($I4269=1,SUMIFS(Registros!$I$2:$I$6000,Registros!$A$2:$A$6000,"CS",Registros!$B$2:$B$6000,$A4269),0)</f>
        <v>24</v>
      </c>
      <c r="K4269">
        <f>IF(COUNTIFS(Winback!$K$2:$K$300,$A4269)&gt;0,1,0)</f>
        <v>0</v>
      </c>
      <c r="L4269">
        <f>IF(AND($K4269=1,LEFT($A4269,3)="WB-"),SUMIFS(Winback!$D$2:$D$300,Winback!$K$2:$K$300,$A4269),0)</f>
        <v>0</v>
      </c>
      <c r="M4269">
        <f>IF(OR($E4269=1,$G4269=1,SUMIFS(Registros!$J$2:$J$6000,Registros!$B$2:$B$6000,$A4269)&gt;0),1,0)</f>
        <v>1</v>
      </c>
      <c r="N4269">
        <f>IF($J4269&gt;0,1,IF(COUNTIFS(Registros!$A$2:$A$6000,"CS",Registros!$B$2:$B$6000,$A4269,Registros!$K$2:$K$6000,"&lt;&gt;")&gt;0,1,0))</f>
        <v>1</v>
      </c>
      <c r="O4269" t="str">
        <f t="shared" si="330"/>
        <v>CONVERGENTE</v>
      </c>
      <c r="P4269" t="str">
        <f t="shared" si="331"/>
        <v>Upgrade / más líneas</v>
      </c>
      <c r="Q4269">
        <f t="shared" si="332"/>
        <v>0</v>
      </c>
      <c r="R4269" t="str">
        <f>IFERROR(VLOOKUP($A4269,Registros!$B$2:$G$6000,6,0),IFERROR(INDEX(Winback!$C$2:$C$300,MATCH($A4269,Winback!$K$2:$K$300,0)),""))</f>
        <v>Abril Aparicio</v>
      </c>
      <c r="S4269" t="str">
        <f t="shared" si="333"/>
        <v>+CS</v>
      </c>
      <c r="T4269">
        <f t="shared" si="334"/>
        <v>1</v>
      </c>
    </row>
    <row r="4270" spans="1:20" x14ac:dyDescent="0.35">
      <c r="A4270" t="s">
        <v>20910</v>
      </c>
      <c r="B4270" t="s">
        <v>20911</v>
      </c>
      <c r="C4270" t="s">
        <v>20912</v>
      </c>
      <c r="D4270" t="s">
        <v>20913</v>
      </c>
      <c r="E4270">
        <f>IF(COUNTIFS(Registros!$A$2:$A$6000,"NP",Registros!$B$2:$B$6000,$A4270)&gt;0,1,0)</f>
        <v>0</v>
      </c>
      <c r="F4270">
        <f>IF($E4270=1,SUMIFS(Registros!$F$2:$F$6000,Registros!$A$2:$A$6000,"NP",Registros!$B$2:$B$6000,$A4270),0)</f>
        <v>0</v>
      </c>
      <c r="G4270">
        <f>IF(COUNTIFS(Registros!$A$2:$A$6000,"MOV",Registros!$B$2:$B$6000,$A4270)&gt;0,1,0)</f>
        <v>0</v>
      </c>
      <c r="H4270">
        <f>IF($G4270=1,SUMIFS(Registros!$F$2:$F$6000,Registros!$A$2:$A$6000,"MOV",Registros!$B$2:$B$6000,$A4270),0)</f>
        <v>0</v>
      </c>
      <c r="I4270">
        <f>IF(COUNTIFS(Registros!$A$2:$A$6000,"CS",Registros!$B$2:$B$6000,$A4270)&gt;0,1,0)</f>
        <v>1</v>
      </c>
      <c r="J4270">
        <f>IF($I4270=1,SUMIFS(Registros!$I$2:$I$6000,Registros!$A$2:$A$6000,"CS",Registros!$B$2:$B$6000,$A4270),0)</f>
        <v>28</v>
      </c>
      <c r="K4270">
        <f>IF(COUNTIFS(Winback!$K$2:$K$300,$A4270)&gt;0,1,0)</f>
        <v>0</v>
      </c>
      <c r="L4270">
        <f>IF(AND($K4270=1,LEFT($A4270,3)="WB-"),SUMIFS(Winback!$D$2:$D$300,Winback!$K$2:$K$300,$A4270),0)</f>
        <v>0</v>
      </c>
      <c r="M4270">
        <f>IF(OR($E4270=1,$G4270=1,SUMIFS(Registros!$J$2:$J$6000,Registros!$B$2:$B$6000,$A4270)&gt;0),1,0)</f>
        <v>1</v>
      </c>
      <c r="N4270">
        <f>IF($J4270&gt;0,1,IF(COUNTIFS(Registros!$A$2:$A$6000,"CS",Registros!$B$2:$B$6000,$A4270,Registros!$K$2:$K$6000,"&lt;&gt;")&gt;0,1,0))</f>
        <v>1</v>
      </c>
      <c r="O4270" t="str">
        <f t="shared" si="330"/>
        <v>CONVERGENTE</v>
      </c>
      <c r="P4270" t="str">
        <f t="shared" si="331"/>
        <v>Upgrade / más líneas</v>
      </c>
      <c r="Q4270">
        <f t="shared" si="332"/>
        <v>0</v>
      </c>
      <c r="R4270" t="str">
        <f>IFERROR(VLOOKUP($A4270,Registros!$B$2:$G$6000,6,0),IFERROR(INDEX(Winback!$C$2:$C$300,MATCH($A4270,Winback!$K$2:$K$300,0)),""))</f>
        <v>Yariela Galarce</v>
      </c>
      <c r="S4270" t="str">
        <f t="shared" si="333"/>
        <v>+CS</v>
      </c>
      <c r="T4270">
        <f t="shared" si="334"/>
        <v>1</v>
      </c>
    </row>
    <row r="4271" spans="1:20" x14ac:dyDescent="0.35">
      <c r="A4271" t="s">
        <v>20915</v>
      </c>
      <c r="B4271" t="s">
        <v>20916</v>
      </c>
      <c r="C4271" t="s">
        <v>20917</v>
      </c>
      <c r="D4271" t="s">
        <v>20918</v>
      </c>
      <c r="E4271">
        <f>IF(COUNTIFS(Registros!$A$2:$A$6000,"NP",Registros!$B$2:$B$6000,$A4271)&gt;0,1,0)</f>
        <v>0</v>
      </c>
      <c r="F4271">
        <f>IF($E4271=1,SUMIFS(Registros!$F$2:$F$6000,Registros!$A$2:$A$6000,"NP",Registros!$B$2:$B$6000,$A4271),0)</f>
        <v>0</v>
      </c>
      <c r="G4271">
        <f>IF(COUNTIFS(Registros!$A$2:$A$6000,"MOV",Registros!$B$2:$B$6000,$A4271)&gt;0,1,0)</f>
        <v>0</v>
      </c>
      <c r="H4271">
        <f>IF($G4271=1,SUMIFS(Registros!$F$2:$F$6000,Registros!$A$2:$A$6000,"MOV",Registros!$B$2:$B$6000,$A4271),0)</f>
        <v>0</v>
      </c>
      <c r="I4271">
        <f>IF(COUNTIFS(Registros!$A$2:$A$6000,"CS",Registros!$B$2:$B$6000,$A4271)&gt;0,1,0)</f>
        <v>1</v>
      </c>
      <c r="J4271">
        <f>IF($I4271=1,SUMIFS(Registros!$I$2:$I$6000,Registros!$A$2:$A$6000,"CS",Registros!$B$2:$B$6000,$A4271),0)</f>
        <v>30</v>
      </c>
      <c r="K4271">
        <f>IF(COUNTIFS(Winback!$K$2:$K$300,$A4271)&gt;0,1,0)</f>
        <v>0</v>
      </c>
      <c r="L4271">
        <f>IF(AND($K4271=1,LEFT($A4271,3)="WB-"),SUMIFS(Winback!$D$2:$D$300,Winback!$K$2:$K$300,$A4271),0)</f>
        <v>0</v>
      </c>
      <c r="M4271">
        <f>IF(OR($E4271=1,$G4271=1,SUMIFS(Registros!$J$2:$J$6000,Registros!$B$2:$B$6000,$A4271)&gt;0),1,0)</f>
        <v>1</v>
      </c>
      <c r="N4271">
        <f>IF($J4271&gt;0,1,IF(COUNTIFS(Registros!$A$2:$A$6000,"CS",Registros!$B$2:$B$6000,$A4271,Registros!$K$2:$K$6000,"&lt;&gt;")&gt;0,1,0))</f>
        <v>1</v>
      </c>
      <c r="O4271" t="str">
        <f t="shared" si="330"/>
        <v>CONVERGENTE</v>
      </c>
      <c r="P4271" t="str">
        <f t="shared" si="331"/>
        <v>Upgrade / más líneas</v>
      </c>
      <c r="Q4271">
        <f t="shared" si="332"/>
        <v>0</v>
      </c>
      <c r="R4271" t="str">
        <f>IFERROR(VLOOKUP($A4271,Registros!$B$2:$G$6000,6,0),IFERROR(INDEX(Winback!$C$2:$C$300,MATCH($A4271,Winback!$K$2:$K$300,0)),""))</f>
        <v>Nailyn Martinez Johnson</v>
      </c>
      <c r="S4271" t="str">
        <f t="shared" si="333"/>
        <v>+CS</v>
      </c>
      <c r="T4271">
        <f t="shared" si="334"/>
        <v>1</v>
      </c>
    </row>
    <row r="4272" spans="1:20" x14ac:dyDescent="0.35">
      <c r="A4272" t="s">
        <v>20920</v>
      </c>
      <c r="B4272" t="s">
        <v>20921</v>
      </c>
      <c r="C4272" t="s">
        <v>20922</v>
      </c>
      <c r="D4272" t="s">
        <v>20923</v>
      </c>
      <c r="E4272">
        <f>IF(COUNTIFS(Registros!$A$2:$A$6000,"NP",Registros!$B$2:$B$6000,$A4272)&gt;0,1,0)</f>
        <v>0</v>
      </c>
      <c r="F4272">
        <f>IF($E4272=1,SUMIFS(Registros!$F$2:$F$6000,Registros!$A$2:$A$6000,"NP",Registros!$B$2:$B$6000,$A4272),0)</f>
        <v>0</v>
      </c>
      <c r="G4272">
        <f>IF(COUNTIFS(Registros!$A$2:$A$6000,"MOV",Registros!$B$2:$B$6000,$A4272)&gt;0,1,0)</f>
        <v>0</v>
      </c>
      <c r="H4272">
        <f>IF($G4272=1,SUMIFS(Registros!$F$2:$F$6000,Registros!$A$2:$A$6000,"MOV",Registros!$B$2:$B$6000,$A4272),0)</f>
        <v>0</v>
      </c>
      <c r="I4272">
        <f>IF(COUNTIFS(Registros!$A$2:$A$6000,"CS",Registros!$B$2:$B$6000,$A4272)&gt;0,1,0)</f>
        <v>1</v>
      </c>
      <c r="J4272">
        <f>IF($I4272=1,SUMIFS(Registros!$I$2:$I$6000,Registros!$A$2:$A$6000,"CS",Registros!$B$2:$B$6000,$A4272),0)</f>
        <v>25</v>
      </c>
      <c r="K4272">
        <f>IF(COUNTIFS(Winback!$K$2:$K$300,$A4272)&gt;0,1,0)</f>
        <v>0</v>
      </c>
      <c r="L4272">
        <f>IF(AND($K4272=1,LEFT($A4272,3)="WB-"),SUMIFS(Winback!$D$2:$D$300,Winback!$K$2:$K$300,$A4272),0)</f>
        <v>0</v>
      </c>
      <c r="M4272">
        <f>IF(OR($E4272=1,$G4272=1,SUMIFS(Registros!$J$2:$J$6000,Registros!$B$2:$B$6000,$A4272)&gt;0),1,0)</f>
        <v>1</v>
      </c>
      <c r="N4272">
        <f>IF($J4272&gt;0,1,IF(COUNTIFS(Registros!$A$2:$A$6000,"CS",Registros!$B$2:$B$6000,$A4272,Registros!$K$2:$K$6000,"&lt;&gt;")&gt;0,1,0))</f>
        <v>1</v>
      </c>
      <c r="O4272" t="str">
        <f t="shared" si="330"/>
        <v>CONVERGENTE</v>
      </c>
      <c r="P4272" t="str">
        <f t="shared" si="331"/>
        <v>Upgrade / más líneas</v>
      </c>
      <c r="Q4272">
        <f t="shared" si="332"/>
        <v>0</v>
      </c>
      <c r="R4272" t="str">
        <f>IFERROR(VLOOKUP($A4272,Registros!$B$2:$G$6000,6,0),IFERROR(INDEX(Winback!$C$2:$C$300,MATCH($A4272,Winback!$K$2:$K$300,0)),""))</f>
        <v>iongy Gordon Ward</v>
      </c>
      <c r="S4272" t="str">
        <f t="shared" si="333"/>
        <v>+CS</v>
      </c>
      <c r="T4272">
        <f t="shared" si="334"/>
        <v>1</v>
      </c>
    </row>
    <row r="4273" spans="1:20" x14ac:dyDescent="0.35">
      <c r="A4273" t="s">
        <v>20925</v>
      </c>
      <c r="B4273" t="s">
        <v>20926</v>
      </c>
      <c r="C4273" t="s">
        <v>20927</v>
      </c>
      <c r="D4273" t="s">
        <v>20928</v>
      </c>
      <c r="E4273">
        <f>IF(COUNTIFS(Registros!$A$2:$A$6000,"NP",Registros!$B$2:$B$6000,$A4273)&gt;0,1,0)</f>
        <v>0</v>
      </c>
      <c r="F4273">
        <f>IF($E4273=1,SUMIFS(Registros!$F$2:$F$6000,Registros!$A$2:$A$6000,"NP",Registros!$B$2:$B$6000,$A4273),0)</f>
        <v>0</v>
      </c>
      <c r="G4273">
        <f>IF(COUNTIFS(Registros!$A$2:$A$6000,"MOV",Registros!$B$2:$B$6000,$A4273)&gt;0,1,0)</f>
        <v>0</v>
      </c>
      <c r="H4273">
        <f>IF($G4273=1,SUMIFS(Registros!$F$2:$F$6000,Registros!$A$2:$A$6000,"MOV",Registros!$B$2:$B$6000,$A4273),0)</f>
        <v>0</v>
      </c>
      <c r="I4273">
        <f>IF(COUNTIFS(Registros!$A$2:$A$6000,"CS",Registros!$B$2:$B$6000,$A4273)&gt;0,1,0)</f>
        <v>1</v>
      </c>
      <c r="J4273">
        <f>IF($I4273=1,SUMIFS(Registros!$I$2:$I$6000,Registros!$A$2:$A$6000,"CS",Registros!$B$2:$B$6000,$A4273),0)</f>
        <v>29</v>
      </c>
      <c r="K4273">
        <f>IF(COUNTIFS(Winback!$K$2:$K$300,$A4273)&gt;0,1,0)</f>
        <v>0</v>
      </c>
      <c r="L4273">
        <f>IF(AND($K4273=1,LEFT($A4273,3)="WB-"),SUMIFS(Winback!$D$2:$D$300,Winback!$K$2:$K$300,$A4273),0)</f>
        <v>0</v>
      </c>
      <c r="M4273">
        <f>IF(OR($E4273=1,$G4273=1,SUMIFS(Registros!$J$2:$J$6000,Registros!$B$2:$B$6000,$A4273)&gt;0),1,0)</f>
        <v>1</v>
      </c>
      <c r="N4273">
        <f>IF($J4273&gt;0,1,IF(COUNTIFS(Registros!$A$2:$A$6000,"CS",Registros!$B$2:$B$6000,$A4273,Registros!$K$2:$K$6000,"&lt;&gt;")&gt;0,1,0))</f>
        <v>1</v>
      </c>
      <c r="O4273" t="str">
        <f t="shared" si="330"/>
        <v>CONVERGENTE</v>
      </c>
      <c r="P4273" t="str">
        <f t="shared" si="331"/>
        <v>Upgrade / más líneas</v>
      </c>
      <c r="Q4273">
        <f t="shared" si="332"/>
        <v>0</v>
      </c>
      <c r="R4273" t="str">
        <f>IFERROR(VLOOKUP($A4273,Registros!$B$2:$G$6000,6,0),IFERROR(INDEX(Winback!$C$2:$C$300,MATCH($A4273,Winback!$K$2:$K$300,0)),""))</f>
        <v>Keisy Vargas</v>
      </c>
      <c r="S4273" t="str">
        <f t="shared" si="333"/>
        <v>+CS</v>
      </c>
      <c r="T4273">
        <f t="shared" si="334"/>
        <v>1</v>
      </c>
    </row>
    <row r="4274" spans="1:20" x14ac:dyDescent="0.35">
      <c r="A4274" t="s">
        <v>20930</v>
      </c>
      <c r="B4274" t="s">
        <v>20931</v>
      </c>
      <c r="C4274" t="s">
        <v>20932</v>
      </c>
      <c r="D4274" t="s">
        <v>20933</v>
      </c>
      <c r="E4274">
        <f>IF(COUNTIFS(Registros!$A$2:$A$6000,"NP",Registros!$B$2:$B$6000,$A4274)&gt;0,1,0)</f>
        <v>0</v>
      </c>
      <c r="F4274">
        <f>IF($E4274=1,SUMIFS(Registros!$F$2:$F$6000,Registros!$A$2:$A$6000,"NP",Registros!$B$2:$B$6000,$A4274),0)</f>
        <v>0</v>
      </c>
      <c r="G4274">
        <f>IF(COUNTIFS(Registros!$A$2:$A$6000,"MOV",Registros!$B$2:$B$6000,$A4274)&gt;0,1,0)</f>
        <v>0</v>
      </c>
      <c r="H4274">
        <f>IF($G4274=1,SUMIFS(Registros!$F$2:$F$6000,Registros!$A$2:$A$6000,"MOV",Registros!$B$2:$B$6000,$A4274),0)</f>
        <v>0</v>
      </c>
      <c r="I4274">
        <f>IF(COUNTIFS(Registros!$A$2:$A$6000,"CS",Registros!$B$2:$B$6000,$A4274)&gt;0,1,0)</f>
        <v>1</v>
      </c>
      <c r="J4274">
        <f>IF($I4274=1,SUMIFS(Registros!$I$2:$I$6000,Registros!$A$2:$A$6000,"CS",Registros!$B$2:$B$6000,$A4274),0)</f>
        <v>20</v>
      </c>
      <c r="K4274">
        <f>IF(COUNTIFS(Winback!$K$2:$K$300,$A4274)&gt;0,1,0)</f>
        <v>0</v>
      </c>
      <c r="L4274">
        <f>IF(AND($K4274=1,LEFT($A4274,3)="WB-"),SUMIFS(Winback!$D$2:$D$300,Winback!$K$2:$K$300,$A4274),0)</f>
        <v>0</v>
      </c>
      <c r="M4274">
        <f>IF(OR($E4274=1,$G4274=1,SUMIFS(Registros!$J$2:$J$6000,Registros!$B$2:$B$6000,$A4274)&gt;0),1,0)</f>
        <v>1</v>
      </c>
      <c r="N4274">
        <f>IF($J4274&gt;0,1,IF(COUNTIFS(Registros!$A$2:$A$6000,"CS",Registros!$B$2:$B$6000,$A4274,Registros!$K$2:$K$6000,"&lt;&gt;")&gt;0,1,0))</f>
        <v>1</v>
      </c>
      <c r="O4274" t="str">
        <f t="shared" si="330"/>
        <v>CONVERGENTE</v>
      </c>
      <c r="P4274" t="str">
        <f t="shared" si="331"/>
        <v>Upgrade / más líneas</v>
      </c>
      <c r="Q4274">
        <f t="shared" si="332"/>
        <v>0</v>
      </c>
      <c r="R4274" t="str">
        <f>IFERROR(VLOOKUP($A4274,Registros!$B$2:$G$6000,6,0),IFERROR(INDEX(Winback!$C$2:$C$300,MATCH($A4274,Winback!$K$2:$K$300,0)),""))</f>
        <v>Karla Mc Intryre</v>
      </c>
      <c r="S4274" t="str">
        <f t="shared" si="333"/>
        <v>+CS</v>
      </c>
      <c r="T4274">
        <f t="shared" si="334"/>
        <v>1</v>
      </c>
    </row>
    <row r="4275" spans="1:20" x14ac:dyDescent="0.35">
      <c r="A4275" t="s">
        <v>20935</v>
      </c>
      <c r="B4275" t="s">
        <v>20936</v>
      </c>
      <c r="C4275" t="s">
        <v>20937</v>
      </c>
      <c r="D4275" t="s">
        <v>20938</v>
      </c>
      <c r="E4275">
        <f>IF(COUNTIFS(Registros!$A$2:$A$6000,"NP",Registros!$B$2:$B$6000,$A4275)&gt;0,1,0)</f>
        <v>0</v>
      </c>
      <c r="F4275">
        <f>IF($E4275=1,SUMIFS(Registros!$F$2:$F$6000,Registros!$A$2:$A$6000,"NP",Registros!$B$2:$B$6000,$A4275),0)</f>
        <v>0</v>
      </c>
      <c r="G4275">
        <f>IF(COUNTIFS(Registros!$A$2:$A$6000,"MOV",Registros!$B$2:$B$6000,$A4275)&gt;0,1,0)</f>
        <v>0</v>
      </c>
      <c r="H4275">
        <f>IF($G4275=1,SUMIFS(Registros!$F$2:$F$6000,Registros!$A$2:$A$6000,"MOV",Registros!$B$2:$B$6000,$A4275),0)</f>
        <v>0</v>
      </c>
      <c r="I4275">
        <f>IF(COUNTIFS(Registros!$A$2:$A$6000,"CS",Registros!$B$2:$B$6000,$A4275)&gt;0,1,0)</f>
        <v>1</v>
      </c>
      <c r="J4275">
        <f>IF($I4275=1,SUMIFS(Registros!$I$2:$I$6000,Registros!$A$2:$A$6000,"CS",Registros!$B$2:$B$6000,$A4275),0)</f>
        <v>25</v>
      </c>
      <c r="K4275">
        <f>IF(COUNTIFS(Winback!$K$2:$K$300,$A4275)&gt;0,1,0)</f>
        <v>0</v>
      </c>
      <c r="L4275">
        <f>IF(AND($K4275=1,LEFT($A4275,3)="WB-"),SUMIFS(Winback!$D$2:$D$300,Winback!$K$2:$K$300,$A4275),0)</f>
        <v>0</v>
      </c>
      <c r="M4275">
        <f>IF(OR($E4275=1,$G4275=1,SUMIFS(Registros!$J$2:$J$6000,Registros!$B$2:$B$6000,$A4275)&gt;0),1,0)</f>
        <v>1</v>
      </c>
      <c r="N4275">
        <f>IF($J4275&gt;0,1,IF(COUNTIFS(Registros!$A$2:$A$6000,"CS",Registros!$B$2:$B$6000,$A4275,Registros!$K$2:$K$6000,"&lt;&gt;")&gt;0,1,0))</f>
        <v>1</v>
      </c>
      <c r="O4275" t="str">
        <f t="shared" si="330"/>
        <v>CONVERGENTE</v>
      </c>
      <c r="P4275" t="str">
        <f t="shared" si="331"/>
        <v>Upgrade / más líneas</v>
      </c>
      <c r="Q4275">
        <f t="shared" si="332"/>
        <v>0</v>
      </c>
      <c r="R4275" t="str">
        <f>IFERROR(VLOOKUP($A4275,Registros!$B$2:$G$6000,6,0),IFERROR(INDEX(Winback!$C$2:$C$300,MATCH($A4275,Winback!$K$2:$K$300,0)),""))</f>
        <v>Solanye Acuña</v>
      </c>
      <c r="S4275" t="str">
        <f t="shared" si="333"/>
        <v>+CS</v>
      </c>
      <c r="T4275">
        <f t="shared" si="334"/>
        <v>1</v>
      </c>
    </row>
    <row r="4276" spans="1:20" x14ac:dyDescent="0.35">
      <c r="A4276" t="s">
        <v>20940</v>
      </c>
      <c r="B4276" t="s">
        <v>20941</v>
      </c>
      <c r="C4276" t="s">
        <v>20942</v>
      </c>
      <c r="D4276" t="s">
        <v>20943</v>
      </c>
      <c r="E4276">
        <f>IF(COUNTIFS(Registros!$A$2:$A$6000,"NP",Registros!$B$2:$B$6000,$A4276)&gt;0,1,0)</f>
        <v>0</v>
      </c>
      <c r="F4276">
        <f>IF($E4276=1,SUMIFS(Registros!$F$2:$F$6000,Registros!$A$2:$A$6000,"NP",Registros!$B$2:$B$6000,$A4276),0)</f>
        <v>0</v>
      </c>
      <c r="G4276">
        <f>IF(COUNTIFS(Registros!$A$2:$A$6000,"MOV",Registros!$B$2:$B$6000,$A4276)&gt;0,1,0)</f>
        <v>0</v>
      </c>
      <c r="H4276">
        <f>IF($G4276=1,SUMIFS(Registros!$F$2:$F$6000,Registros!$A$2:$A$6000,"MOV",Registros!$B$2:$B$6000,$A4276),0)</f>
        <v>0</v>
      </c>
      <c r="I4276">
        <f>IF(COUNTIFS(Registros!$A$2:$A$6000,"CS",Registros!$B$2:$B$6000,$A4276)&gt;0,1,0)</f>
        <v>1</v>
      </c>
      <c r="J4276">
        <f>IF($I4276=1,SUMIFS(Registros!$I$2:$I$6000,Registros!$A$2:$A$6000,"CS",Registros!$B$2:$B$6000,$A4276),0)</f>
        <v>60</v>
      </c>
      <c r="K4276">
        <f>IF(COUNTIFS(Winback!$K$2:$K$300,$A4276)&gt;0,1,0)</f>
        <v>0</v>
      </c>
      <c r="L4276">
        <f>IF(AND($K4276=1,LEFT($A4276,3)="WB-"),SUMIFS(Winback!$D$2:$D$300,Winback!$K$2:$K$300,$A4276),0)</f>
        <v>0</v>
      </c>
      <c r="M4276">
        <f>IF(OR($E4276=1,$G4276=1,SUMIFS(Registros!$J$2:$J$6000,Registros!$B$2:$B$6000,$A4276)&gt;0),1,0)</f>
        <v>1</v>
      </c>
      <c r="N4276">
        <f>IF($J4276&gt;0,1,IF(COUNTIFS(Registros!$A$2:$A$6000,"CS",Registros!$B$2:$B$6000,$A4276,Registros!$K$2:$K$6000,"&lt;&gt;")&gt;0,1,0))</f>
        <v>1</v>
      </c>
      <c r="O4276" t="str">
        <f t="shared" si="330"/>
        <v>CONVERGENTE</v>
      </c>
      <c r="P4276" t="str">
        <f t="shared" si="331"/>
        <v>Upgrade / más líneas</v>
      </c>
      <c r="Q4276">
        <f t="shared" si="332"/>
        <v>0</v>
      </c>
      <c r="R4276" t="str">
        <f>IFERROR(VLOOKUP($A4276,Registros!$B$2:$G$6000,6,0),IFERROR(INDEX(Winback!$C$2:$C$300,MATCH($A4276,Winback!$K$2:$K$300,0)),""))</f>
        <v>Michelle Zambrano</v>
      </c>
      <c r="S4276" t="str">
        <f t="shared" si="333"/>
        <v>+CS</v>
      </c>
      <c r="T4276">
        <f t="shared" si="334"/>
        <v>1</v>
      </c>
    </row>
    <row r="4277" spans="1:20" x14ac:dyDescent="0.35">
      <c r="A4277" t="s">
        <v>20945</v>
      </c>
      <c r="B4277" t="s">
        <v>20946</v>
      </c>
      <c r="C4277" t="s">
        <v>20947</v>
      </c>
      <c r="D4277" t="s">
        <v>20948</v>
      </c>
      <c r="E4277">
        <f>IF(COUNTIFS(Registros!$A$2:$A$6000,"NP",Registros!$B$2:$B$6000,$A4277)&gt;0,1,0)</f>
        <v>0</v>
      </c>
      <c r="F4277">
        <f>IF($E4277=1,SUMIFS(Registros!$F$2:$F$6000,Registros!$A$2:$A$6000,"NP",Registros!$B$2:$B$6000,$A4277),0)</f>
        <v>0</v>
      </c>
      <c r="G4277">
        <f>IF(COUNTIFS(Registros!$A$2:$A$6000,"MOV",Registros!$B$2:$B$6000,$A4277)&gt;0,1,0)</f>
        <v>0</v>
      </c>
      <c r="H4277">
        <f>IF($G4277=1,SUMIFS(Registros!$F$2:$F$6000,Registros!$A$2:$A$6000,"MOV",Registros!$B$2:$B$6000,$A4277),0)</f>
        <v>0</v>
      </c>
      <c r="I4277">
        <f>IF(COUNTIFS(Registros!$A$2:$A$6000,"CS",Registros!$B$2:$B$6000,$A4277)&gt;0,1,0)</f>
        <v>1</v>
      </c>
      <c r="J4277">
        <f>IF($I4277=1,SUMIFS(Registros!$I$2:$I$6000,Registros!$A$2:$A$6000,"CS",Registros!$B$2:$B$6000,$A4277),0)</f>
        <v>60</v>
      </c>
      <c r="K4277">
        <f>IF(COUNTIFS(Winback!$K$2:$K$300,$A4277)&gt;0,1,0)</f>
        <v>0</v>
      </c>
      <c r="L4277">
        <f>IF(AND($K4277=1,LEFT($A4277,3)="WB-"),SUMIFS(Winback!$D$2:$D$300,Winback!$K$2:$K$300,$A4277),0)</f>
        <v>0</v>
      </c>
      <c r="M4277">
        <f>IF(OR($E4277=1,$G4277=1,SUMIFS(Registros!$J$2:$J$6000,Registros!$B$2:$B$6000,$A4277)&gt;0),1,0)</f>
        <v>1</v>
      </c>
      <c r="N4277">
        <f>IF($J4277&gt;0,1,IF(COUNTIFS(Registros!$A$2:$A$6000,"CS",Registros!$B$2:$B$6000,$A4277,Registros!$K$2:$K$6000,"&lt;&gt;")&gt;0,1,0))</f>
        <v>1</v>
      </c>
      <c r="O4277" t="str">
        <f t="shared" si="330"/>
        <v>CONVERGENTE</v>
      </c>
      <c r="P4277" t="str">
        <f t="shared" si="331"/>
        <v>Upgrade / más líneas</v>
      </c>
      <c r="Q4277">
        <f t="shared" si="332"/>
        <v>0</v>
      </c>
      <c r="R4277" t="str">
        <f>IFERROR(VLOOKUP($A4277,Registros!$B$2:$G$6000,6,0),IFERROR(INDEX(Winback!$C$2:$C$300,MATCH($A4277,Winback!$K$2:$K$300,0)),""))</f>
        <v>Lizeth Milena Gonzalez</v>
      </c>
      <c r="S4277" t="str">
        <f t="shared" si="333"/>
        <v>+CS</v>
      </c>
      <c r="T4277">
        <f t="shared" si="334"/>
        <v>1</v>
      </c>
    </row>
    <row r="4278" spans="1:20" x14ac:dyDescent="0.35">
      <c r="A4278" t="s">
        <v>20950</v>
      </c>
      <c r="B4278" t="s">
        <v>20951</v>
      </c>
      <c r="C4278" t="s">
        <v>20952</v>
      </c>
      <c r="D4278" t="s">
        <v>20953</v>
      </c>
      <c r="E4278">
        <f>IF(COUNTIFS(Registros!$A$2:$A$6000,"NP",Registros!$B$2:$B$6000,$A4278)&gt;0,1,0)</f>
        <v>0</v>
      </c>
      <c r="F4278">
        <f>IF($E4278=1,SUMIFS(Registros!$F$2:$F$6000,Registros!$A$2:$A$6000,"NP",Registros!$B$2:$B$6000,$A4278),0)</f>
        <v>0</v>
      </c>
      <c r="G4278">
        <f>IF(COUNTIFS(Registros!$A$2:$A$6000,"MOV",Registros!$B$2:$B$6000,$A4278)&gt;0,1,0)</f>
        <v>0</v>
      </c>
      <c r="H4278">
        <f>IF($G4278=1,SUMIFS(Registros!$F$2:$F$6000,Registros!$A$2:$A$6000,"MOV",Registros!$B$2:$B$6000,$A4278),0)</f>
        <v>0</v>
      </c>
      <c r="I4278">
        <f>IF(COUNTIFS(Registros!$A$2:$A$6000,"CS",Registros!$B$2:$B$6000,$A4278)&gt;0,1,0)</f>
        <v>1</v>
      </c>
      <c r="J4278">
        <f>IF($I4278=1,SUMIFS(Registros!$I$2:$I$6000,Registros!$A$2:$A$6000,"CS",Registros!$B$2:$B$6000,$A4278),0)</f>
        <v>45</v>
      </c>
      <c r="K4278">
        <f>IF(COUNTIFS(Winback!$K$2:$K$300,$A4278)&gt;0,1,0)</f>
        <v>0</v>
      </c>
      <c r="L4278">
        <f>IF(AND($K4278=1,LEFT($A4278,3)="WB-"),SUMIFS(Winback!$D$2:$D$300,Winback!$K$2:$K$300,$A4278),0)</f>
        <v>0</v>
      </c>
      <c r="M4278">
        <f>IF(OR($E4278=1,$G4278=1,SUMIFS(Registros!$J$2:$J$6000,Registros!$B$2:$B$6000,$A4278)&gt;0),1,0)</f>
        <v>1</v>
      </c>
      <c r="N4278">
        <f>IF($J4278&gt;0,1,IF(COUNTIFS(Registros!$A$2:$A$6000,"CS",Registros!$B$2:$B$6000,$A4278,Registros!$K$2:$K$6000,"&lt;&gt;")&gt;0,1,0))</f>
        <v>1</v>
      </c>
      <c r="O4278" t="str">
        <f t="shared" si="330"/>
        <v>CONVERGENTE</v>
      </c>
      <c r="P4278" t="str">
        <f t="shared" si="331"/>
        <v>Upgrade / más líneas</v>
      </c>
      <c r="Q4278">
        <f t="shared" si="332"/>
        <v>0</v>
      </c>
      <c r="R4278" t="str">
        <f>IFERROR(VLOOKUP($A4278,Registros!$B$2:$G$6000,6,0),IFERROR(INDEX(Winback!$C$2:$C$300,MATCH($A4278,Winback!$K$2:$K$300,0)),""))</f>
        <v>Maria Fernanda Rivas</v>
      </c>
      <c r="S4278" t="str">
        <f t="shared" si="333"/>
        <v>+CS</v>
      </c>
      <c r="T4278">
        <f t="shared" si="334"/>
        <v>1</v>
      </c>
    </row>
    <row r="4279" spans="1:20" x14ac:dyDescent="0.35">
      <c r="A4279" t="s">
        <v>20955</v>
      </c>
      <c r="B4279" t="s">
        <v>20956</v>
      </c>
      <c r="C4279" t="s">
        <v>20957</v>
      </c>
      <c r="D4279" t="s">
        <v>20958</v>
      </c>
      <c r="E4279">
        <f>IF(COUNTIFS(Registros!$A$2:$A$6000,"NP",Registros!$B$2:$B$6000,$A4279)&gt;0,1,0)</f>
        <v>0</v>
      </c>
      <c r="F4279">
        <f>IF($E4279=1,SUMIFS(Registros!$F$2:$F$6000,Registros!$A$2:$A$6000,"NP",Registros!$B$2:$B$6000,$A4279),0)</f>
        <v>0</v>
      </c>
      <c r="G4279">
        <f>IF(COUNTIFS(Registros!$A$2:$A$6000,"MOV",Registros!$B$2:$B$6000,$A4279)&gt;0,1,0)</f>
        <v>0</v>
      </c>
      <c r="H4279">
        <f>IF($G4279=1,SUMIFS(Registros!$F$2:$F$6000,Registros!$A$2:$A$6000,"MOV",Registros!$B$2:$B$6000,$A4279),0)</f>
        <v>0</v>
      </c>
      <c r="I4279">
        <f>IF(COUNTIFS(Registros!$A$2:$A$6000,"CS",Registros!$B$2:$B$6000,$A4279)&gt;0,1,0)</f>
        <v>1</v>
      </c>
      <c r="J4279">
        <f>IF($I4279=1,SUMIFS(Registros!$I$2:$I$6000,Registros!$A$2:$A$6000,"CS",Registros!$B$2:$B$6000,$A4279),0)</f>
        <v>49</v>
      </c>
      <c r="K4279">
        <f>IF(COUNTIFS(Winback!$K$2:$K$300,$A4279)&gt;0,1,0)</f>
        <v>0</v>
      </c>
      <c r="L4279">
        <f>IF(AND($K4279=1,LEFT($A4279,3)="WB-"),SUMIFS(Winback!$D$2:$D$300,Winback!$K$2:$K$300,$A4279),0)</f>
        <v>0</v>
      </c>
      <c r="M4279">
        <f>IF(OR($E4279=1,$G4279=1,SUMIFS(Registros!$J$2:$J$6000,Registros!$B$2:$B$6000,$A4279)&gt;0),1,0)</f>
        <v>1</v>
      </c>
      <c r="N4279">
        <f>IF($J4279&gt;0,1,IF(COUNTIFS(Registros!$A$2:$A$6000,"CS",Registros!$B$2:$B$6000,$A4279,Registros!$K$2:$K$6000,"&lt;&gt;")&gt;0,1,0))</f>
        <v>1</v>
      </c>
      <c r="O4279" t="str">
        <f t="shared" si="330"/>
        <v>CONVERGENTE</v>
      </c>
      <c r="P4279" t="str">
        <f t="shared" si="331"/>
        <v>Upgrade / más líneas</v>
      </c>
      <c r="Q4279">
        <f t="shared" si="332"/>
        <v>0</v>
      </c>
      <c r="R4279" t="str">
        <f>IFERROR(VLOOKUP($A4279,Registros!$B$2:$G$6000,6,0),IFERROR(INDEX(Winback!$C$2:$C$300,MATCH($A4279,Winback!$K$2:$K$300,0)),""))</f>
        <v>Yarelis Tulloch</v>
      </c>
      <c r="S4279" t="str">
        <f t="shared" si="333"/>
        <v>+CS</v>
      </c>
      <c r="T4279">
        <f t="shared" si="334"/>
        <v>1</v>
      </c>
    </row>
    <row r="4280" spans="1:20" x14ac:dyDescent="0.35">
      <c r="A4280" t="s">
        <v>20960</v>
      </c>
      <c r="B4280" t="s">
        <v>20961</v>
      </c>
      <c r="C4280" t="s">
        <v>20962</v>
      </c>
      <c r="D4280" t="s">
        <v>20963</v>
      </c>
      <c r="E4280">
        <f>IF(COUNTIFS(Registros!$A$2:$A$6000,"NP",Registros!$B$2:$B$6000,$A4280)&gt;0,1,0)</f>
        <v>0</v>
      </c>
      <c r="F4280">
        <f>IF($E4280=1,SUMIFS(Registros!$F$2:$F$6000,Registros!$A$2:$A$6000,"NP",Registros!$B$2:$B$6000,$A4280),0)</f>
        <v>0</v>
      </c>
      <c r="G4280">
        <f>IF(COUNTIFS(Registros!$A$2:$A$6000,"MOV",Registros!$B$2:$B$6000,$A4280)&gt;0,1,0)</f>
        <v>0</v>
      </c>
      <c r="H4280">
        <f>IF($G4280=1,SUMIFS(Registros!$F$2:$F$6000,Registros!$A$2:$A$6000,"MOV",Registros!$B$2:$B$6000,$A4280),0)</f>
        <v>0</v>
      </c>
      <c r="I4280">
        <f>IF(COUNTIFS(Registros!$A$2:$A$6000,"CS",Registros!$B$2:$B$6000,$A4280)&gt;0,1,0)</f>
        <v>1</v>
      </c>
      <c r="J4280">
        <f>IF($I4280=1,SUMIFS(Registros!$I$2:$I$6000,Registros!$A$2:$A$6000,"CS",Registros!$B$2:$B$6000,$A4280),0)</f>
        <v>25</v>
      </c>
      <c r="K4280">
        <f>IF(COUNTIFS(Winback!$K$2:$K$300,$A4280)&gt;0,1,0)</f>
        <v>0</v>
      </c>
      <c r="L4280">
        <f>IF(AND($K4280=1,LEFT($A4280,3)="WB-"),SUMIFS(Winback!$D$2:$D$300,Winback!$K$2:$K$300,$A4280),0)</f>
        <v>0</v>
      </c>
      <c r="M4280">
        <f>IF(OR($E4280=1,$G4280=1,SUMIFS(Registros!$J$2:$J$6000,Registros!$B$2:$B$6000,$A4280)&gt;0),1,0)</f>
        <v>1</v>
      </c>
      <c r="N4280">
        <f>IF($J4280&gt;0,1,IF(COUNTIFS(Registros!$A$2:$A$6000,"CS",Registros!$B$2:$B$6000,$A4280,Registros!$K$2:$K$6000,"&lt;&gt;")&gt;0,1,0))</f>
        <v>1</v>
      </c>
      <c r="O4280" t="str">
        <f t="shared" si="330"/>
        <v>CONVERGENTE</v>
      </c>
      <c r="P4280" t="str">
        <f t="shared" si="331"/>
        <v>Upgrade / más líneas</v>
      </c>
      <c r="Q4280">
        <f t="shared" si="332"/>
        <v>0</v>
      </c>
      <c r="R4280" t="str">
        <f>IFERROR(VLOOKUP($A4280,Registros!$B$2:$G$6000,6,0),IFERROR(INDEX(Winback!$C$2:$C$300,MATCH($A4280,Winback!$K$2:$K$300,0)),""))</f>
        <v>Abril Aparicio</v>
      </c>
      <c r="S4280" t="str">
        <f t="shared" si="333"/>
        <v>+CS</v>
      </c>
      <c r="T4280">
        <f t="shared" si="334"/>
        <v>1</v>
      </c>
    </row>
    <row r="4281" spans="1:20" x14ac:dyDescent="0.35">
      <c r="A4281" t="s">
        <v>20965</v>
      </c>
      <c r="B4281" t="s">
        <v>20966</v>
      </c>
      <c r="C4281" t="s">
        <v>20967</v>
      </c>
      <c r="D4281" t="s">
        <v>20968</v>
      </c>
      <c r="E4281">
        <f>IF(COUNTIFS(Registros!$A$2:$A$6000,"NP",Registros!$B$2:$B$6000,$A4281)&gt;0,1,0)</f>
        <v>0</v>
      </c>
      <c r="F4281">
        <f>IF($E4281=1,SUMIFS(Registros!$F$2:$F$6000,Registros!$A$2:$A$6000,"NP",Registros!$B$2:$B$6000,$A4281),0)</f>
        <v>0</v>
      </c>
      <c r="G4281">
        <f>IF(COUNTIFS(Registros!$A$2:$A$6000,"MOV",Registros!$B$2:$B$6000,$A4281)&gt;0,1,0)</f>
        <v>0</v>
      </c>
      <c r="H4281">
        <f>IF($G4281=1,SUMIFS(Registros!$F$2:$F$6000,Registros!$A$2:$A$6000,"MOV",Registros!$B$2:$B$6000,$A4281),0)</f>
        <v>0</v>
      </c>
      <c r="I4281">
        <f>IF(COUNTIFS(Registros!$A$2:$A$6000,"CS",Registros!$B$2:$B$6000,$A4281)&gt;0,1,0)</f>
        <v>1</v>
      </c>
      <c r="J4281">
        <f>IF($I4281=1,SUMIFS(Registros!$I$2:$I$6000,Registros!$A$2:$A$6000,"CS",Registros!$B$2:$B$6000,$A4281),0)</f>
        <v>44</v>
      </c>
      <c r="K4281">
        <f>IF(COUNTIFS(Winback!$K$2:$K$300,$A4281)&gt;0,1,0)</f>
        <v>0</v>
      </c>
      <c r="L4281">
        <f>IF(AND($K4281=1,LEFT($A4281,3)="WB-"),SUMIFS(Winback!$D$2:$D$300,Winback!$K$2:$K$300,$A4281),0)</f>
        <v>0</v>
      </c>
      <c r="M4281">
        <f>IF(OR($E4281=1,$G4281=1,SUMIFS(Registros!$J$2:$J$6000,Registros!$B$2:$B$6000,$A4281)&gt;0),1,0)</f>
        <v>1</v>
      </c>
      <c r="N4281">
        <f>IF($J4281&gt;0,1,IF(COUNTIFS(Registros!$A$2:$A$6000,"CS",Registros!$B$2:$B$6000,$A4281,Registros!$K$2:$K$6000,"&lt;&gt;")&gt;0,1,0))</f>
        <v>1</v>
      </c>
      <c r="O4281" t="str">
        <f t="shared" si="330"/>
        <v>CONVERGENTE</v>
      </c>
      <c r="P4281" t="str">
        <f t="shared" si="331"/>
        <v>Upgrade / más líneas</v>
      </c>
      <c r="Q4281">
        <f t="shared" si="332"/>
        <v>0</v>
      </c>
      <c r="R4281" t="str">
        <f>IFERROR(VLOOKUP($A4281,Registros!$B$2:$G$6000,6,0),IFERROR(INDEX(Winback!$C$2:$C$300,MATCH($A4281,Winback!$K$2:$K$300,0)),""))</f>
        <v>Yariela Galarce</v>
      </c>
      <c r="S4281" t="str">
        <f t="shared" si="333"/>
        <v>+CS</v>
      </c>
      <c r="T4281">
        <f t="shared" si="334"/>
        <v>1</v>
      </c>
    </row>
    <row r="4282" spans="1:20" x14ac:dyDescent="0.35">
      <c r="A4282" t="s">
        <v>20969</v>
      </c>
      <c r="B4282" t="s">
        <v>20970</v>
      </c>
      <c r="C4282" t="s">
        <v>20971</v>
      </c>
      <c r="D4282" t="s">
        <v>20972</v>
      </c>
      <c r="E4282">
        <f>IF(COUNTIFS(Registros!$A$2:$A$6000,"NP",Registros!$B$2:$B$6000,$A4282)&gt;0,1,0)</f>
        <v>0</v>
      </c>
      <c r="F4282">
        <f>IF($E4282=1,SUMIFS(Registros!$F$2:$F$6000,Registros!$A$2:$A$6000,"NP",Registros!$B$2:$B$6000,$A4282),0)</f>
        <v>0</v>
      </c>
      <c r="G4282">
        <f>IF(COUNTIFS(Registros!$A$2:$A$6000,"MOV",Registros!$B$2:$B$6000,$A4282)&gt;0,1,0)</f>
        <v>0</v>
      </c>
      <c r="H4282">
        <f>IF($G4282=1,SUMIFS(Registros!$F$2:$F$6000,Registros!$A$2:$A$6000,"MOV",Registros!$B$2:$B$6000,$A4282),0)</f>
        <v>0</v>
      </c>
      <c r="I4282">
        <f>IF(COUNTIFS(Registros!$A$2:$A$6000,"CS",Registros!$B$2:$B$6000,$A4282)&gt;0,1,0)</f>
        <v>1</v>
      </c>
      <c r="J4282">
        <f>IF($I4282=1,SUMIFS(Registros!$I$2:$I$6000,Registros!$A$2:$A$6000,"CS",Registros!$B$2:$B$6000,$A4282),0)</f>
        <v>64</v>
      </c>
      <c r="K4282">
        <f>IF(COUNTIFS(Winback!$K$2:$K$300,$A4282)&gt;0,1,0)</f>
        <v>0</v>
      </c>
      <c r="L4282">
        <f>IF(AND($K4282=1,LEFT($A4282,3)="WB-"),SUMIFS(Winback!$D$2:$D$300,Winback!$K$2:$K$300,$A4282),0)</f>
        <v>0</v>
      </c>
      <c r="M4282">
        <f>IF(OR($E4282=1,$G4282=1,SUMIFS(Registros!$J$2:$J$6000,Registros!$B$2:$B$6000,$A4282)&gt;0),1,0)</f>
        <v>1</v>
      </c>
      <c r="N4282">
        <f>IF($J4282&gt;0,1,IF(COUNTIFS(Registros!$A$2:$A$6000,"CS",Registros!$B$2:$B$6000,$A4282,Registros!$K$2:$K$6000,"&lt;&gt;")&gt;0,1,0))</f>
        <v>1</v>
      </c>
      <c r="O4282" t="str">
        <f t="shared" si="330"/>
        <v>CONVERGENTE</v>
      </c>
      <c r="P4282" t="str">
        <f t="shared" si="331"/>
        <v>Upgrade / más líneas</v>
      </c>
      <c r="Q4282">
        <f t="shared" si="332"/>
        <v>0</v>
      </c>
      <c r="R4282" t="str">
        <f>IFERROR(VLOOKUP($A4282,Registros!$B$2:$G$6000,6,0),IFERROR(INDEX(Winback!$C$2:$C$300,MATCH($A4282,Winback!$K$2:$K$300,0)),""))</f>
        <v>Nailyn Martinez Johnson</v>
      </c>
      <c r="S4282" t="str">
        <f t="shared" si="333"/>
        <v>+CS</v>
      </c>
      <c r="T4282">
        <f t="shared" si="334"/>
        <v>1</v>
      </c>
    </row>
    <row r="4283" spans="1:20" x14ac:dyDescent="0.35">
      <c r="A4283" t="s">
        <v>20974</v>
      </c>
      <c r="B4283" t="s">
        <v>20975</v>
      </c>
      <c r="C4283" t="s">
        <v>20976</v>
      </c>
      <c r="D4283" t="s">
        <v>20977</v>
      </c>
      <c r="E4283">
        <f>IF(COUNTIFS(Registros!$A$2:$A$6000,"NP",Registros!$B$2:$B$6000,$A4283)&gt;0,1,0)</f>
        <v>0</v>
      </c>
      <c r="F4283">
        <f>IF($E4283=1,SUMIFS(Registros!$F$2:$F$6000,Registros!$A$2:$A$6000,"NP",Registros!$B$2:$B$6000,$A4283),0)</f>
        <v>0</v>
      </c>
      <c r="G4283">
        <f>IF(COUNTIFS(Registros!$A$2:$A$6000,"MOV",Registros!$B$2:$B$6000,$A4283)&gt;0,1,0)</f>
        <v>0</v>
      </c>
      <c r="H4283">
        <f>IF($G4283=1,SUMIFS(Registros!$F$2:$F$6000,Registros!$A$2:$A$6000,"MOV",Registros!$B$2:$B$6000,$A4283),0)</f>
        <v>0</v>
      </c>
      <c r="I4283">
        <f>IF(COUNTIFS(Registros!$A$2:$A$6000,"CS",Registros!$B$2:$B$6000,$A4283)&gt;0,1,0)</f>
        <v>1</v>
      </c>
      <c r="J4283">
        <f>IF($I4283=1,SUMIFS(Registros!$I$2:$I$6000,Registros!$A$2:$A$6000,"CS",Registros!$B$2:$B$6000,$A4283),0)</f>
        <v>31</v>
      </c>
      <c r="K4283">
        <f>IF(COUNTIFS(Winback!$K$2:$K$300,$A4283)&gt;0,1,0)</f>
        <v>0</v>
      </c>
      <c r="L4283">
        <f>IF(AND($K4283=1,LEFT($A4283,3)="WB-"),SUMIFS(Winback!$D$2:$D$300,Winback!$K$2:$K$300,$A4283),0)</f>
        <v>0</v>
      </c>
      <c r="M4283">
        <f>IF(OR($E4283=1,$G4283=1,SUMIFS(Registros!$J$2:$J$6000,Registros!$B$2:$B$6000,$A4283)&gt;0),1,0)</f>
        <v>1</v>
      </c>
      <c r="N4283">
        <f>IF($J4283&gt;0,1,IF(COUNTIFS(Registros!$A$2:$A$6000,"CS",Registros!$B$2:$B$6000,$A4283,Registros!$K$2:$K$6000,"&lt;&gt;")&gt;0,1,0))</f>
        <v>1</v>
      </c>
      <c r="O4283" t="str">
        <f t="shared" si="330"/>
        <v>CONVERGENTE</v>
      </c>
      <c r="P4283" t="str">
        <f t="shared" si="331"/>
        <v>Upgrade / más líneas</v>
      </c>
      <c r="Q4283">
        <f t="shared" si="332"/>
        <v>0</v>
      </c>
      <c r="R4283" t="str">
        <f>IFERROR(VLOOKUP($A4283,Registros!$B$2:$G$6000,6,0),IFERROR(INDEX(Winback!$C$2:$C$300,MATCH($A4283,Winback!$K$2:$K$300,0)),""))</f>
        <v>iongy Gordon Ward</v>
      </c>
      <c r="S4283" t="str">
        <f t="shared" si="333"/>
        <v>+CS</v>
      </c>
      <c r="T4283">
        <f t="shared" si="334"/>
        <v>1</v>
      </c>
    </row>
    <row r="4284" spans="1:20" x14ac:dyDescent="0.35">
      <c r="A4284" t="s">
        <v>20979</v>
      </c>
      <c r="B4284" t="s">
        <v>20980</v>
      </c>
      <c r="C4284" t="s">
        <v>20981</v>
      </c>
      <c r="D4284" t="s">
        <v>20982</v>
      </c>
      <c r="E4284">
        <f>IF(COUNTIFS(Registros!$A$2:$A$6000,"NP",Registros!$B$2:$B$6000,$A4284)&gt;0,1,0)</f>
        <v>0</v>
      </c>
      <c r="F4284">
        <f>IF($E4284=1,SUMIFS(Registros!$F$2:$F$6000,Registros!$A$2:$A$6000,"NP",Registros!$B$2:$B$6000,$A4284),0)</f>
        <v>0</v>
      </c>
      <c r="G4284">
        <f>IF(COUNTIFS(Registros!$A$2:$A$6000,"MOV",Registros!$B$2:$B$6000,$A4284)&gt;0,1,0)</f>
        <v>0</v>
      </c>
      <c r="H4284">
        <f>IF($G4284=1,SUMIFS(Registros!$F$2:$F$6000,Registros!$A$2:$A$6000,"MOV",Registros!$B$2:$B$6000,$A4284),0)</f>
        <v>0</v>
      </c>
      <c r="I4284">
        <f>IF(COUNTIFS(Registros!$A$2:$A$6000,"CS",Registros!$B$2:$B$6000,$A4284)&gt;0,1,0)</f>
        <v>1</v>
      </c>
      <c r="J4284">
        <f>IF($I4284=1,SUMIFS(Registros!$I$2:$I$6000,Registros!$A$2:$A$6000,"CS",Registros!$B$2:$B$6000,$A4284),0)</f>
        <v>51</v>
      </c>
      <c r="K4284">
        <f>IF(COUNTIFS(Winback!$K$2:$K$300,$A4284)&gt;0,1,0)</f>
        <v>0</v>
      </c>
      <c r="L4284">
        <f>IF(AND($K4284=1,LEFT($A4284,3)="WB-"),SUMIFS(Winback!$D$2:$D$300,Winback!$K$2:$K$300,$A4284),0)</f>
        <v>0</v>
      </c>
      <c r="M4284">
        <f>IF(OR($E4284=1,$G4284=1,SUMIFS(Registros!$J$2:$J$6000,Registros!$B$2:$B$6000,$A4284)&gt;0),1,0)</f>
        <v>1</v>
      </c>
      <c r="N4284">
        <f>IF($J4284&gt;0,1,IF(COUNTIFS(Registros!$A$2:$A$6000,"CS",Registros!$B$2:$B$6000,$A4284,Registros!$K$2:$K$6000,"&lt;&gt;")&gt;0,1,0))</f>
        <v>1</v>
      </c>
      <c r="O4284" t="str">
        <f t="shared" si="330"/>
        <v>CONVERGENTE</v>
      </c>
      <c r="P4284" t="str">
        <f t="shared" si="331"/>
        <v>Upgrade / más líneas</v>
      </c>
      <c r="Q4284">
        <f t="shared" si="332"/>
        <v>0</v>
      </c>
      <c r="R4284" t="str">
        <f>IFERROR(VLOOKUP($A4284,Registros!$B$2:$G$6000,6,0),IFERROR(INDEX(Winback!$C$2:$C$300,MATCH($A4284,Winback!$K$2:$K$300,0)),""))</f>
        <v>Keisy Vargas</v>
      </c>
      <c r="S4284" t="str">
        <f t="shared" si="333"/>
        <v>+CS</v>
      </c>
      <c r="T4284">
        <f t="shared" si="334"/>
        <v>1</v>
      </c>
    </row>
    <row r="4285" spans="1:20" x14ac:dyDescent="0.35">
      <c r="A4285" t="s">
        <v>20984</v>
      </c>
      <c r="B4285" t="s">
        <v>20985</v>
      </c>
      <c r="C4285" t="s">
        <v>20986</v>
      </c>
      <c r="D4285" t="s">
        <v>20987</v>
      </c>
      <c r="E4285">
        <f>IF(COUNTIFS(Registros!$A$2:$A$6000,"NP",Registros!$B$2:$B$6000,$A4285)&gt;0,1,0)</f>
        <v>0</v>
      </c>
      <c r="F4285">
        <f>IF($E4285=1,SUMIFS(Registros!$F$2:$F$6000,Registros!$A$2:$A$6000,"NP",Registros!$B$2:$B$6000,$A4285),0)</f>
        <v>0</v>
      </c>
      <c r="G4285">
        <f>IF(COUNTIFS(Registros!$A$2:$A$6000,"MOV",Registros!$B$2:$B$6000,$A4285)&gt;0,1,0)</f>
        <v>0</v>
      </c>
      <c r="H4285">
        <f>IF($G4285=1,SUMIFS(Registros!$F$2:$F$6000,Registros!$A$2:$A$6000,"MOV",Registros!$B$2:$B$6000,$A4285),0)</f>
        <v>0</v>
      </c>
      <c r="I4285">
        <f>IF(COUNTIFS(Registros!$A$2:$A$6000,"CS",Registros!$B$2:$B$6000,$A4285)&gt;0,1,0)</f>
        <v>1</v>
      </c>
      <c r="J4285">
        <f>IF($I4285=1,SUMIFS(Registros!$I$2:$I$6000,Registros!$A$2:$A$6000,"CS",Registros!$B$2:$B$6000,$A4285),0)</f>
        <v>57</v>
      </c>
      <c r="K4285">
        <f>IF(COUNTIFS(Winback!$K$2:$K$300,$A4285)&gt;0,1,0)</f>
        <v>0</v>
      </c>
      <c r="L4285">
        <f>IF(AND($K4285=1,LEFT($A4285,3)="WB-"),SUMIFS(Winback!$D$2:$D$300,Winback!$K$2:$K$300,$A4285),0)</f>
        <v>0</v>
      </c>
      <c r="M4285">
        <f>IF(OR($E4285=1,$G4285=1,SUMIFS(Registros!$J$2:$J$6000,Registros!$B$2:$B$6000,$A4285)&gt;0),1,0)</f>
        <v>1</v>
      </c>
      <c r="N4285">
        <f>IF($J4285&gt;0,1,IF(COUNTIFS(Registros!$A$2:$A$6000,"CS",Registros!$B$2:$B$6000,$A4285,Registros!$K$2:$K$6000,"&lt;&gt;")&gt;0,1,0))</f>
        <v>1</v>
      </c>
      <c r="O4285" t="str">
        <f t="shared" si="330"/>
        <v>CONVERGENTE</v>
      </c>
      <c r="P4285" t="str">
        <f t="shared" si="331"/>
        <v>Upgrade / más líneas</v>
      </c>
      <c r="Q4285">
        <f t="shared" si="332"/>
        <v>0</v>
      </c>
      <c r="R4285" t="str">
        <f>IFERROR(VLOOKUP($A4285,Registros!$B$2:$G$6000,6,0),IFERROR(INDEX(Winback!$C$2:$C$300,MATCH($A4285,Winback!$K$2:$K$300,0)),""))</f>
        <v>Karla Mc Intryre</v>
      </c>
      <c r="S4285" t="str">
        <f t="shared" si="333"/>
        <v>+CS</v>
      </c>
      <c r="T4285">
        <f t="shared" si="334"/>
        <v>1</v>
      </c>
    </row>
    <row r="4286" spans="1:20" x14ac:dyDescent="0.35">
      <c r="A4286" t="s">
        <v>20989</v>
      </c>
      <c r="B4286" t="s">
        <v>20990</v>
      </c>
      <c r="C4286" t="s">
        <v>20991</v>
      </c>
      <c r="D4286" t="s">
        <v>20992</v>
      </c>
      <c r="E4286">
        <f>IF(COUNTIFS(Registros!$A$2:$A$6000,"NP",Registros!$B$2:$B$6000,$A4286)&gt;0,1,0)</f>
        <v>0</v>
      </c>
      <c r="F4286">
        <f>IF($E4286=1,SUMIFS(Registros!$F$2:$F$6000,Registros!$A$2:$A$6000,"NP",Registros!$B$2:$B$6000,$A4286),0)</f>
        <v>0</v>
      </c>
      <c r="G4286">
        <f>IF(COUNTIFS(Registros!$A$2:$A$6000,"MOV",Registros!$B$2:$B$6000,$A4286)&gt;0,1,0)</f>
        <v>0</v>
      </c>
      <c r="H4286">
        <f>IF($G4286=1,SUMIFS(Registros!$F$2:$F$6000,Registros!$A$2:$A$6000,"MOV",Registros!$B$2:$B$6000,$A4286),0)</f>
        <v>0</v>
      </c>
      <c r="I4286">
        <f>IF(COUNTIFS(Registros!$A$2:$A$6000,"CS",Registros!$B$2:$B$6000,$A4286)&gt;0,1,0)</f>
        <v>1</v>
      </c>
      <c r="J4286">
        <f>IF($I4286=1,SUMIFS(Registros!$I$2:$I$6000,Registros!$A$2:$A$6000,"CS",Registros!$B$2:$B$6000,$A4286),0)</f>
        <v>53</v>
      </c>
      <c r="K4286">
        <f>IF(COUNTIFS(Winback!$K$2:$K$300,$A4286)&gt;0,1,0)</f>
        <v>0</v>
      </c>
      <c r="L4286">
        <f>IF(AND($K4286=1,LEFT($A4286,3)="WB-"),SUMIFS(Winback!$D$2:$D$300,Winback!$K$2:$K$300,$A4286),0)</f>
        <v>0</v>
      </c>
      <c r="M4286">
        <f>IF(OR($E4286=1,$G4286=1,SUMIFS(Registros!$J$2:$J$6000,Registros!$B$2:$B$6000,$A4286)&gt;0),1,0)</f>
        <v>1</v>
      </c>
      <c r="N4286">
        <f>IF($J4286&gt;0,1,IF(COUNTIFS(Registros!$A$2:$A$6000,"CS",Registros!$B$2:$B$6000,$A4286,Registros!$K$2:$K$6000,"&lt;&gt;")&gt;0,1,0))</f>
        <v>1</v>
      </c>
      <c r="O4286" t="str">
        <f t="shared" si="330"/>
        <v>CONVERGENTE</v>
      </c>
      <c r="P4286" t="str">
        <f t="shared" si="331"/>
        <v>Upgrade / más líneas</v>
      </c>
      <c r="Q4286">
        <f t="shared" si="332"/>
        <v>0</v>
      </c>
      <c r="R4286" t="str">
        <f>IFERROR(VLOOKUP($A4286,Registros!$B$2:$G$6000,6,0),IFERROR(INDEX(Winback!$C$2:$C$300,MATCH($A4286,Winback!$K$2:$K$300,0)),""))</f>
        <v>Solanye Acuña</v>
      </c>
      <c r="S4286" t="str">
        <f t="shared" si="333"/>
        <v>+CS</v>
      </c>
      <c r="T4286">
        <f t="shared" si="334"/>
        <v>1</v>
      </c>
    </row>
    <row r="4287" spans="1:20" x14ac:dyDescent="0.35">
      <c r="A4287" t="s">
        <v>20994</v>
      </c>
      <c r="B4287" t="s">
        <v>20995</v>
      </c>
      <c r="C4287" t="s">
        <v>20996</v>
      </c>
      <c r="D4287" t="s">
        <v>20997</v>
      </c>
      <c r="E4287">
        <f>IF(COUNTIFS(Registros!$A$2:$A$6000,"NP",Registros!$B$2:$B$6000,$A4287)&gt;0,1,0)</f>
        <v>0</v>
      </c>
      <c r="F4287">
        <f>IF($E4287=1,SUMIFS(Registros!$F$2:$F$6000,Registros!$A$2:$A$6000,"NP",Registros!$B$2:$B$6000,$A4287),0)</f>
        <v>0</v>
      </c>
      <c r="G4287">
        <f>IF(COUNTIFS(Registros!$A$2:$A$6000,"MOV",Registros!$B$2:$B$6000,$A4287)&gt;0,1,0)</f>
        <v>0</v>
      </c>
      <c r="H4287">
        <f>IF($G4287=1,SUMIFS(Registros!$F$2:$F$6000,Registros!$A$2:$A$6000,"MOV",Registros!$B$2:$B$6000,$A4287),0)</f>
        <v>0</v>
      </c>
      <c r="I4287">
        <f>IF(COUNTIFS(Registros!$A$2:$A$6000,"CS",Registros!$B$2:$B$6000,$A4287)&gt;0,1,0)</f>
        <v>1</v>
      </c>
      <c r="J4287">
        <f>IF($I4287=1,SUMIFS(Registros!$I$2:$I$6000,Registros!$A$2:$A$6000,"CS",Registros!$B$2:$B$6000,$A4287),0)</f>
        <v>60</v>
      </c>
      <c r="K4287">
        <f>IF(COUNTIFS(Winback!$K$2:$K$300,$A4287)&gt;0,1,0)</f>
        <v>0</v>
      </c>
      <c r="L4287">
        <f>IF(AND($K4287=1,LEFT($A4287,3)="WB-"),SUMIFS(Winback!$D$2:$D$300,Winback!$K$2:$K$300,$A4287),0)</f>
        <v>0</v>
      </c>
      <c r="M4287">
        <f>IF(OR($E4287=1,$G4287=1,SUMIFS(Registros!$J$2:$J$6000,Registros!$B$2:$B$6000,$A4287)&gt;0),1,0)</f>
        <v>1</v>
      </c>
      <c r="N4287">
        <f>IF($J4287&gt;0,1,IF(COUNTIFS(Registros!$A$2:$A$6000,"CS",Registros!$B$2:$B$6000,$A4287,Registros!$K$2:$K$6000,"&lt;&gt;")&gt;0,1,0))</f>
        <v>1</v>
      </c>
      <c r="O4287" t="str">
        <f t="shared" si="330"/>
        <v>CONVERGENTE</v>
      </c>
      <c r="P4287" t="str">
        <f t="shared" si="331"/>
        <v>Upgrade / más líneas</v>
      </c>
      <c r="Q4287">
        <f t="shared" si="332"/>
        <v>0</v>
      </c>
      <c r="R4287" t="str">
        <f>IFERROR(VLOOKUP($A4287,Registros!$B$2:$G$6000,6,0),IFERROR(INDEX(Winback!$C$2:$C$300,MATCH($A4287,Winback!$K$2:$K$300,0)),""))</f>
        <v>Michelle Zambrano</v>
      </c>
      <c r="S4287" t="str">
        <f t="shared" si="333"/>
        <v>+CS</v>
      </c>
      <c r="T4287">
        <f t="shared" si="334"/>
        <v>1</v>
      </c>
    </row>
    <row r="4288" spans="1:20" x14ac:dyDescent="0.35">
      <c r="A4288" t="s">
        <v>20999</v>
      </c>
      <c r="B4288" t="s">
        <v>21000</v>
      </c>
      <c r="C4288" t="s">
        <v>21001</v>
      </c>
      <c r="D4288" t="s">
        <v>21002</v>
      </c>
      <c r="E4288">
        <f>IF(COUNTIFS(Registros!$A$2:$A$6000,"NP",Registros!$B$2:$B$6000,$A4288)&gt;0,1,0)</f>
        <v>0</v>
      </c>
      <c r="F4288">
        <f>IF($E4288=1,SUMIFS(Registros!$F$2:$F$6000,Registros!$A$2:$A$6000,"NP",Registros!$B$2:$B$6000,$A4288),0)</f>
        <v>0</v>
      </c>
      <c r="G4288">
        <f>IF(COUNTIFS(Registros!$A$2:$A$6000,"MOV",Registros!$B$2:$B$6000,$A4288)&gt;0,1,0)</f>
        <v>0</v>
      </c>
      <c r="H4288">
        <f>IF($G4288=1,SUMIFS(Registros!$F$2:$F$6000,Registros!$A$2:$A$6000,"MOV",Registros!$B$2:$B$6000,$A4288),0)</f>
        <v>0</v>
      </c>
      <c r="I4288">
        <f>IF(COUNTIFS(Registros!$A$2:$A$6000,"CS",Registros!$B$2:$B$6000,$A4288)&gt;0,1,0)</f>
        <v>1</v>
      </c>
      <c r="J4288">
        <f>IF($I4288=1,SUMIFS(Registros!$I$2:$I$6000,Registros!$A$2:$A$6000,"CS",Registros!$B$2:$B$6000,$A4288),0)</f>
        <v>34</v>
      </c>
      <c r="K4288">
        <f>IF(COUNTIFS(Winback!$K$2:$K$300,$A4288)&gt;0,1,0)</f>
        <v>0</v>
      </c>
      <c r="L4288">
        <f>IF(AND($K4288=1,LEFT($A4288,3)="WB-"),SUMIFS(Winback!$D$2:$D$300,Winback!$K$2:$K$300,$A4288),0)</f>
        <v>0</v>
      </c>
      <c r="M4288">
        <f>IF(OR($E4288=1,$G4288=1,SUMIFS(Registros!$J$2:$J$6000,Registros!$B$2:$B$6000,$A4288)&gt;0),1,0)</f>
        <v>1</v>
      </c>
      <c r="N4288">
        <f>IF($J4288&gt;0,1,IF(COUNTIFS(Registros!$A$2:$A$6000,"CS",Registros!$B$2:$B$6000,$A4288,Registros!$K$2:$K$6000,"&lt;&gt;")&gt;0,1,0))</f>
        <v>1</v>
      </c>
      <c r="O4288" t="str">
        <f t="shared" si="330"/>
        <v>CONVERGENTE</v>
      </c>
      <c r="P4288" t="str">
        <f t="shared" si="331"/>
        <v>Upgrade / más líneas</v>
      </c>
      <c r="Q4288">
        <f t="shared" si="332"/>
        <v>0</v>
      </c>
      <c r="R4288" t="str">
        <f>IFERROR(VLOOKUP($A4288,Registros!$B$2:$G$6000,6,0),IFERROR(INDEX(Winback!$C$2:$C$300,MATCH($A4288,Winback!$K$2:$K$300,0)),""))</f>
        <v>Lizeth Milena Gonzalez</v>
      </c>
      <c r="S4288" t="str">
        <f t="shared" si="333"/>
        <v>+CS</v>
      </c>
      <c r="T4288">
        <f t="shared" si="334"/>
        <v>1</v>
      </c>
    </row>
    <row r="4289" spans="1:20" x14ac:dyDescent="0.35">
      <c r="A4289" t="s">
        <v>21004</v>
      </c>
      <c r="B4289" t="s">
        <v>21005</v>
      </c>
      <c r="C4289" t="s">
        <v>21006</v>
      </c>
      <c r="D4289" t="s">
        <v>21007</v>
      </c>
      <c r="E4289">
        <f>IF(COUNTIFS(Registros!$A$2:$A$6000,"NP",Registros!$B$2:$B$6000,$A4289)&gt;0,1,0)</f>
        <v>0</v>
      </c>
      <c r="F4289">
        <f>IF($E4289=1,SUMIFS(Registros!$F$2:$F$6000,Registros!$A$2:$A$6000,"NP",Registros!$B$2:$B$6000,$A4289),0)</f>
        <v>0</v>
      </c>
      <c r="G4289">
        <f>IF(COUNTIFS(Registros!$A$2:$A$6000,"MOV",Registros!$B$2:$B$6000,$A4289)&gt;0,1,0)</f>
        <v>0</v>
      </c>
      <c r="H4289">
        <f>IF($G4289=1,SUMIFS(Registros!$F$2:$F$6000,Registros!$A$2:$A$6000,"MOV",Registros!$B$2:$B$6000,$A4289),0)</f>
        <v>0</v>
      </c>
      <c r="I4289">
        <f>IF(COUNTIFS(Registros!$A$2:$A$6000,"CS",Registros!$B$2:$B$6000,$A4289)&gt;0,1,0)</f>
        <v>1</v>
      </c>
      <c r="J4289">
        <f>IF($I4289=1,SUMIFS(Registros!$I$2:$I$6000,Registros!$A$2:$A$6000,"CS",Registros!$B$2:$B$6000,$A4289),0)</f>
        <v>23</v>
      </c>
      <c r="K4289">
        <f>IF(COUNTIFS(Winback!$K$2:$K$300,$A4289)&gt;0,1,0)</f>
        <v>0</v>
      </c>
      <c r="L4289">
        <f>IF(AND($K4289=1,LEFT($A4289,3)="WB-"),SUMIFS(Winback!$D$2:$D$300,Winback!$K$2:$K$300,$A4289),0)</f>
        <v>0</v>
      </c>
      <c r="M4289">
        <f>IF(OR($E4289=1,$G4289=1,SUMIFS(Registros!$J$2:$J$6000,Registros!$B$2:$B$6000,$A4289)&gt;0),1,0)</f>
        <v>1</v>
      </c>
      <c r="N4289">
        <f>IF($J4289&gt;0,1,IF(COUNTIFS(Registros!$A$2:$A$6000,"CS",Registros!$B$2:$B$6000,$A4289,Registros!$K$2:$K$6000,"&lt;&gt;")&gt;0,1,0))</f>
        <v>1</v>
      </c>
      <c r="O4289" t="str">
        <f t="shared" si="330"/>
        <v>CONVERGENTE</v>
      </c>
      <c r="P4289" t="str">
        <f t="shared" si="331"/>
        <v>Upgrade / más líneas</v>
      </c>
      <c r="Q4289">
        <f t="shared" si="332"/>
        <v>0</v>
      </c>
      <c r="R4289" t="str">
        <f>IFERROR(VLOOKUP($A4289,Registros!$B$2:$G$6000,6,0),IFERROR(INDEX(Winback!$C$2:$C$300,MATCH($A4289,Winback!$K$2:$K$300,0)),""))</f>
        <v>Maria Fernanda Rivas</v>
      </c>
      <c r="S4289" t="str">
        <f t="shared" si="333"/>
        <v>+CS</v>
      </c>
      <c r="T4289">
        <f t="shared" si="334"/>
        <v>1</v>
      </c>
    </row>
    <row r="4290" spans="1:20" x14ac:dyDescent="0.35">
      <c r="A4290" t="s">
        <v>21009</v>
      </c>
      <c r="B4290" t="s">
        <v>21010</v>
      </c>
      <c r="C4290" t="s">
        <v>21006</v>
      </c>
      <c r="D4290" t="s">
        <v>21007</v>
      </c>
      <c r="E4290">
        <f>IF(COUNTIFS(Registros!$A$2:$A$6000,"NP",Registros!$B$2:$B$6000,$A4290)&gt;0,1,0)</f>
        <v>0</v>
      </c>
      <c r="F4290">
        <f>IF($E4290=1,SUMIFS(Registros!$F$2:$F$6000,Registros!$A$2:$A$6000,"NP",Registros!$B$2:$B$6000,$A4290),0)</f>
        <v>0</v>
      </c>
      <c r="G4290">
        <f>IF(COUNTIFS(Registros!$A$2:$A$6000,"MOV",Registros!$B$2:$B$6000,$A4290)&gt;0,1,0)</f>
        <v>0</v>
      </c>
      <c r="H4290">
        <f>IF($G4290=1,SUMIFS(Registros!$F$2:$F$6000,Registros!$A$2:$A$6000,"MOV",Registros!$B$2:$B$6000,$A4290),0)</f>
        <v>0</v>
      </c>
      <c r="I4290">
        <f>IF(COUNTIFS(Registros!$A$2:$A$6000,"CS",Registros!$B$2:$B$6000,$A4290)&gt;0,1,0)</f>
        <v>1</v>
      </c>
      <c r="J4290">
        <f>IF($I4290=1,SUMIFS(Registros!$I$2:$I$6000,Registros!$A$2:$A$6000,"CS",Registros!$B$2:$B$6000,$A4290),0)</f>
        <v>26</v>
      </c>
      <c r="K4290">
        <f>IF(COUNTIFS(Winback!$K$2:$K$300,$A4290)&gt;0,1,0)</f>
        <v>0</v>
      </c>
      <c r="L4290">
        <f>IF(AND($K4290=1,LEFT($A4290,3)="WB-"),SUMIFS(Winback!$D$2:$D$300,Winback!$K$2:$K$300,$A4290),0)</f>
        <v>0</v>
      </c>
      <c r="M4290">
        <f>IF(OR($E4290=1,$G4290=1,SUMIFS(Registros!$J$2:$J$6000,Registros!$B$2:$B$6000,$A4290)&gt;0),1,0)</f>
        <v>1</v>
      </c>
      <c r="N4290">
        <f>IF($J4290&gt;0,1,IF(COUNTIFS(Registros!$A$2:$A$6000,"CS",Registros!$B$2:$B$6000,$A4290,Registros!$K$2:$K$6000,"&lt;&gt;")&gt;0,1,0))</f>
        <v>1</v>
      </c>
      <c r="O4290" t="str">
        <f t="shared" ref="O4290:O4353" si="335">IF(AND($K4290=1,$E4290=0,$G4290=0,$I4290=0),"WINBACK",IF(AND($M4290=1,$N4290&gt;0),"CONVERGENTE",IF($M4290=1,"SOLO MÓVIL",IF($N4290&gt;0,"SOLO FIJO / INTERNET","SIN SERVICIOS"))))</f>
        <v>CONVERGENTE</v>
      </c>
      <c r="P4290" t="str">
        <f t="shared" ref="P4290:P4353" si="336">IF($O4290="WINBACK","Recuperar (winback)",IF($O4290="CONVERGENTE","Upgrade / más líneas",IF($O4290="SOLO MÓVIL","Ofrecer fijo + internet (FLBBTV)",IF($O4290="SOLO FIJO / INTERNET","Ofrecer línea móvil Nextphone","Oferta completa (móvil + fijo + internet)"))))</f>
        <v>Upgrade / más líneas</v>
      </c>
      <c r="Q4290">
        <f t="shared" ref="Q4290:Q4353" si="337">$F4290+$H4290+$L4290</f>
        <v>0</v>
      </c>
      <c r="R4290" t="str">
        <f>IFERROR(VLOOKUP($A4290,Registros!$B$2:$G$6000,6,0),IFERROR(INDEX(Winback!$C$2:$C$300,MATCH($A4290,Winback!$K$2:$K$300,0)),""))</f>
        <v>Yarelis Tulloch</v>
      </c>
      <c r="S4290" t="str">
        <f t="shared" ref="S4290:S4353" si="338">IF($E4290=1,"NP","")&amp;IF($G4290=1,"+MOV","")&amp;IF($I4290=1,"+CS","")&amp;IF($K4290=1,"+WB","")</f>
        <v>+CS</v>
      </c>
      <c r="T4290">
        <f t="shared" ref="T4290:T4353" si="339">$E4290+$G4290+$I4290+$K4290</f>
        <v>1</v>
      </c>
    </row>
    <row r="4291" spans="1:20" x14ac:dyDescent="0.35">
      <c r="A4291" t="s">
        <v>21012</v>
      </c>
      <c r="B4291" t="s">
        <v>21013</v>
      </c>
      <c r="C4291" t="s">
        <v>21006</v>
      </c>
      <c r="D4291" t="s">
        <v>21007</v>
      </c>
      <c r="E4291">
        <f>IF(COUNTIFS(Registros!$A$2:$A$6000,"NP",Registros!$B$2:$B$6000,$A4291)&gt;0,1,0)</f>
        <v>0</v>
      </c>
      <c r="F4291">
        <f>IF($E4291=1,SUMIFS(Registros!$F$2:$F$6000,Registros!$A$2:$A$6000,"NP",Registros!$B$2:$B$6000,$A4291),0)</f>
        <v>0</v>
      </c>
      <c r="G4291">
        <f>IF(COUNTIFS(Registros!$A$2:$A$6000,"MOV",Registros!$B$2:$B$6000,$A4291)&gt;0,1,0)</f>
        <v>0</v>
      </c>
      <c r="H4291">
        <f>IF($G4291=1,SUMIFS(Registros!$F$2:$F$6000,Registros!$A$2:$A$6000,"MOV",Registros!$B$2:$B$6000,$A4291),0)</f>
        <v>0</v>
      </c>
      <c r="I4291">
        <f>IF(COUNTIFS(Registros!$A$2:$A$6000,"CS",Registros!$B$2:$B$6000,$A4291)&gt;0,1,0)</f>
        <v>1</v>
      </c>
      <c r="J4291">
        <f>IF($I4291=1,SUMIFS(Registros!$I$2:$I$6000,Registros!$A$2:$A$6000,"CS",Registros!$B$2:$B$6000,$A4291),0)</f>
        <v>26</v>
      </c>
      <c r="K4291">
        <f>IF(COUNTIFS(Winback!$K$2:$K$300,$A4291)&gt;0,1,0)</f>
        <v>0</v>
      </c>
      <c r="L4291">
        <f>IF(AND($K4291=1,LEFT($A4291,3)="WB-"),SUMIFS(Winback!$D$2:$D$300,Winback!$K$2:$K$300,$A4291),0)</f>
        <v>0</v>
      </c>
      <c r="M4291">
        <f>IF(OR($E4291=1,$G4291=1,SUMIFS(Registros!$J$2:$J$6000,Registros!$B$2:$B$6000,$A4291)&gt;0),1,0)</f>
        <v>1</v>
      </c>
      <c r="N4291">
        <f>IF($J4291&gt;0,1,IF(COUNTIFS(Registros!$A$2:$A$6000,"CS",Registros!$B$2:$B$6000,$A4291,Registros!$K$2:$K$6000,"&lt;&gt;")&gt;0,1,0))</f>
        <v>1</v>
      </c>
      <c r="O4291" t="str">
        <f t="shared" si="335"/>
        <v>CONVERGENTE</v>
      </c>
      <c r="P4291" t="str">
        <f t="shared" si="336"/>
        <v>Upgrade / más líneas</v>
      </c>
      <c r="Q4291">
        <f t="shared" si="337"/>
        <v>0</v>
      </c>
      <c r="R4291" t="str">
        <f>IFERROR(VLOOKUP($A4291,Registros!$B$2:$G$6000,6,0),IFERROR(INDEX(Winback!$C$2:$C$300,MATCH($A4291,Winback!$K$2:$K$300,0)),""))</f>
        <v>Abril Aparicio</v>
      </c>
      <c r="S4291" t="str">
        <f t="shared" si="338"/>
        <v>+CS</v>
      </c>
      <c r="T4291">
        <f t="shared" si="339"/>
        <v>1</v>
      </c>
    </row>
    <row r="4292" spans="1:20" x14ac:dyDescent="0.35">
      <c r="A4292" t="s">
        <v>21015</v>
      </c>
      <c r="B4292" t="s">
        <v>21016</v>
      </c>
      <c r="C4292" t="s">
        <v>21017</v>
      </c>
      <c r="D4292" t="s">
        <v>21018</v>
      </c>
      <c r="E4292">
        <f>IF(COUNTIFS(Registros!$A$2:$A$6000,"NP",Registros!$B$2:$B$6000,$A4292)&gt;0,1,0)</f>
        <v>0</v>
      </c>
      <c r="F4292">
        <f>IF($E4292=1,SUMIFS(Registros!$F$2:$F$6000,Registros!$A$2:$A$6000,"NP",Registros!$B$2:$B$6000,$A4292),0)</f>
        <v>0</v>
      </c>
      <c r="G4292">
        <f>IF(COUNTIFS(Registros!$A$2:$A$6000,"MOV",Registros!$B$2:$B$6000,$A4292)&gt;0,1,0)</f>
        <v>0</v>
      </c>
      <c r="H4292">
        <f>IF($G4292=1,SUMIFS(Registros!$F$2:$F$6000,Registros!$A$2:$A$6000,"MOV",Registros!$B$2:$B$6000,$A4292),0)</f>
        <v>0</v>
      </c>
      <c r="I4292">
        <f>IF(COUNTIFS(Registros!$A$2:$A$6000,"CS",Registros!$B$2:$B$6000,$A4292)&gt;0,1,0)</f>
        <v>1</v>
      </c>
      <c r="J4292">
        <f>IF($I4292=1,SUMIFS(Registros!$I$2:$I$6000,Registros!$A$2:$A$6000,"CS",Registros!$B$2:$B$6000,$A4292),0)</f>
        <v>37</v>
      </c>
      <c r="K4292">
        <f>IF(COUNTIFS(Winback!$K$2:$K$300,$A4292)&gt;0,1,0)</f>
        <v>0</v>
      </c>
      <c r="L4292">
        <f>IF(AND($K4292=1,LEFT($A4292,3)="WB-"),SUMIFS(Winback!$D$2:$D$300,Winback!$K$2:$K$300,$A4292),0)</f>
        <v>0</v>
      </c>
      <c r="M4292">
        <f>IF(OR($E4292=1,$G4292=1,SUMIFS(Registros!$J$2:$J$6000,Registros!$B$2:$B$6000,$A4292)&gt;0),1,0)</f>
        <v>1</v>
      </c>
      <c r="N4292">
        <f>IF($J4292&gt;0,1,IF(COUNTIFS(Registros!$A$2:$A$6000,"CS",Registros!$B$2:$B$6000,$A4292,Registros!$K$2:$K$6000,"&lt;&gt;")&gt;0,1,0))</f>
        <v>1</v>
      </c>
      <c r="O4292" t="str">
        <f t="shared" si="335"/>
        <v>CONVERGENTE</v>
      </c>
      <c r="P4292" t="str">
        <f t="shared" si="336"/>
        <v>Upgrade / más líneas</v>
      </c>
      <c r="Q4292">
        <f t="shared" si="337"/>
        <v>0</v>
      </c>
      <c r="R4292" t="str">
        <f>IFERROR(VLOOKUP($A4292,Registros!$B$2:$G$6000,6,0),IFERROR(INDEX(Winback!$C$2:$C$300,MATCH($A4292,Winback!$K$2:$K$300,0)),""))</f>
        <v>Nailyn Martinez Johnson</v>
      </c>
      <c r="S4292" t="str">
        <f t="shared" si="338"/>
        <v>+CS</v>
      </c>
      <c r="T4292">
        <f t="shared" si="339"/>
        <v>1</v>
      </c>
    </row>
    <row r="4293" spans="1:20" x14ac:dyDescent="0.35">
      <c r="A4293" t="s">
        <v>21020</v>
      </c>
      <c r="B4293" t="s">
        <v>21021</v>
      </c>
      <c r="C4293" t="s">
        <v>21022</v>
      </c>
      <c r="D4293" t="s">
        <v>21023</v>
      </c>
      <c r="E4293">
        <f>IF(COUNTIFS(Registros!$A$2:$A$6000,"NP",Registros!$B$2:$B$6000,$A4293)&gt;0,1,0)</f>
        <v>0</v>
      </c>
      <c r="F4293">
        <f>IF($E4293=1,SUMIFS(Registros!$F$2:$F$6000,Registros!$A$2:$A$6000,"NP",Registros!$B$2:$B$6000,$A4293),0)</f>
        <v>0</v>
      </c>
      <c r="G4293">
        <f>IF(COUNTIFS(Registros!$A$2:$A$6000,"MOV",Registros!$B$2:$B$6000,$A4293)&gt;0,1,0)</f>
        <v>0</v>
      </c>
      <c r="H4293">
        <f>IF($G4293=1,SUMIFS(Registros!$F$2:$F$6000,Registros!$A$2:$A$6000,"MOV",Registros!$B$2:$B$6000,$A4293),0)</f>
        <v>0</v>
      </c>
      <c r="I4293">
        <f>IF(COUNTIFS(Registros!$A$2:$A$6000,"CS",Registros!$B$2:$B$6000,$A4293)&gt;0,1,0)</f>
        <v>1</v>
      </c>
      <c r="J4293">
        <f>IF($I4293=1,SUMIFS(Registros!$I$2:$I$6000,Registros!$A$2:$A$6000,"CS",Registros!$B$2:$B$6000,$A4293),0)</f>
        <v>45</v>
      </c>
      <c r="K4293">
        <f>IF(COUNTIFS(Winback!$K$2:$K$300,$A4293)&gt;0,1,0)</f>
        <v>0</v>
      </c>
      <c r="L4293">
        <f>IF(AND($K4293=1,LEFT($A4293,3)="WB-"),SUMIFS(Winback!$D$2:$D$300,Winback!$K$2:$K$300,$A4293),0)</f>
        <v>0</v>
      </c>
      <c r="M4293">
        <f>IF(OR($E4293=1,$G4293=1,SUMIFS(Registros!$J$2:$J$6000,Registros!$B$2:$B$6000,$A4293)&gt;0),1,0)</f>
        <v>1</v>
      </c>
      <c r="N4293">
        <f>IF($J4293&gt;0,1,IF(COUNTIFS(Registros!$A$2:$A$6000,"CS",Registros!$B$2:$B$6000,$A4293,Registros!$K$2:$K$6000,"&lt;&gt;")&gt;0,1,0))</f>
        <v>1</v>
      </c>
      <c r="O4293" t="str">
        <f t="shared" si="335"/>
        <v>CONVERGENTE</v>
      </c>
      <c r="P4293" t="str">
        <f t="shared" si="336"/>
        <v>Upgrade / más líneas</v>
      </c>
      <c r="Q4293">
        <f t="shared" si="337"/>
        <v>0</v>
      </c>
      <c r="R4293" t="str">
        <f>IFERROR(VLOOKUP($A4293,Registros!$B$2:$G$6000,6,0),IFERROR(INDEX(Winback!$C$2:$C$300,MATCH($A4293,Winback!$K$2:$K$300,0)),""))</f>
        <v>iongy Gordon Ward</v>
      </c>
      <c r="S4293" t="str">
        <f t="shared" si="338"/>
        <v>+CS</v>
      </c>
      <c r="T4293">
        <f t="shared" si="339"/>
        <v>1</v>
      </c>
    </row>
    <row r="4294" spans="1:20" x14ac:dyDescent="0.35">
      <c r="A4294" t="s">
        <v>21025</v>
      </c>
      <c r="B4294" t="s">
        <v>21026</v>
      </c>
      <c r="C4294" t="s">
        <v>21027</v>
      </c>
      <c r="D4294" t="s">
        <v>21028</v>
      </c>
      <c r="E4294">
        <f>IF(COUNTIFS(Registros!$A$2:$A$6000,"NP",Registros!$B$2:$B$6000,$A4294)&gt;0,1,0)</f>
        <v>0</v>
      </c>
      <c r="F4294">
        <f>IF($E4294=1,SUMIFS(Registros!$F$2:$F$6000,Registros!$A$2:$A$6000,"NP",Registros!$B$2:$B$6000,$A4294),0)</f>
        <v>0</v>
      </c>
      <c r="G4294">
        <f>IF(COUNTIFS(Registros!$A$2:$A$6000,"MOV",Registros!$B$2:$B$6000,$A4294)&gt;0,1,0)</f>
        <v>0</v>
      </c>
      <c r="H4294">
        <f>IF($G4294=1,SUMIFS(Registros!$F$2:$F$6000,Registros!$A$2:$A$6000,"MOV",Registros!$B$2:$B$6000,$A4294),0)</f>
        <v>0</v>
      </c>
      <c r="I4294">
        <f>IF(COUNTIFS(Registros!$A$2:$A$6000,"CS",Registros!$B$2:$B$6000,$A4294)&gt;0,1,0)</f>
        <v>1</v>
      </c>
      <c r="J4294">
        <f>IF($I4294=1,SUMIFS(Registros!$I$2:$I$6000,Registros!$A$2:$A$6000,"CS",Registros!$B$2:$B$6000,$A4294),0)</f>
        <v>45</v>
      </c>
      <c r="K4294">
        <f>IF(COUNTIFS(Winback!$K$2:$K$300,$A4294)&gt;0,1,0)</f>
        <v>0</v>
      </c>
      <c r="L4294">
        <f>IF(AND($K4294=1,LEFT($A4294,3)="WB-"),SUMIFS(Winback!$D$2:$D$300,Winback!$K$2:$K$300,$A4294),0)</f>
        <v>0</v>
      </c>
      <c r="M4294">
        <f>IF(OR($E4294=1,$G4294=1,SUMIFS(Registros!$J$2:$J$6000,Registros!$B$2:$B$6000,$A4294)&gt;0),1,0)</f>
        <v>1</v>
      </c>
      <c r="N4294">
        <f>IF($J4294&gt;0,1,IF(COUNTIFS(Registros!$A$2:$A$6000,"CS",Registros!$B$2:$B$6000,$A4294,Registros!$K$2:$K$6000,"&lt;&gt;")&gt;0,1,0))</f>
        <v>1</v>
      </c>
      <c r="O4294" t="str">
        <f t="shared" si="335"/>
        <v>CONVERGENTE</v>
      </c>
      <c r="P4294" t="str">
        <f t="shared" si="336"/>
        <v>Upgrade / más líneas</v>
      </c>
      <c r="Q4294">
        <f t="shared" si="337"/>
        <v>0</v>
      </c>
      <c r="R4294" t="str">
        <f>IFERROR(VLOOKUP($A4294,Registros!$B$2:$G$6000,6,0),IFERROR(INDEX(Winback!$C$2:$C$300,MATCH($A4294,Winback!$K$2:$K$300,0)),""))</f>
        <v>Keisy Vargas</v>
      </c>
      <c r="S4294" t="str">
        <f t="shared" si="338"/>
        <v>+CS</v>
      </c>
      <c r="T4294">
        <f t="shared" si="339"/>
        <v>1</v>
      </c>
    </row>
    <row r="4295" spans="1:20" x14ac:dyDescent="0.35">
      <c r="A4295" t="s">
        <v>21030</v>
      </c>
      <c r="B4295" t="s">
        <v>21031</v>
      </c>
      <c r="C4295" t="s">
        <v>21032</v>
      </c>
      <c r="D4295" t="s">
        <v>21033</v>
      </c>
      <c r="E4295">
        <f>IF(COUNTIFS(Registros!$A$2:$A$6000,"NP",Registros!$B$2:$B$6000,$A4295)&gt;0,1,0)</f>
        <v>0</v>
      </c>
      <c r="F4295">
        <f>IF($E4295=1,SUMIFS(Registros!$F$2:$F$6000,Registros!$A$2:$A$6000,"NP",Registros!$B$2:$B$6000,$A4295),0)</f>
        <v>0</v>
      </c>
      <c r="G4295">
        <f>IF(COUNTIFS(Registros!$A$2:$A$6000,"MOV",Registros!$B$2:$B$6000,$A4295)&gt;0,1,0)</f>
        <v>0</v>
      </c>
      <c r="H4295">
        <f>IF($G4295=1,SUMIFS(Registros!$F$2:$F$6000,Registros!$A$2:$A$6000,"MOV",Registros!$B$2:$B$6000,$A4295),0)</f>
        <v>0</v>
      </c>
      <c r="I4295">
        <f>IF(COUNTIFS(Registros!$A$2:$A$6000,"CS",Registros!$B$2:$B$6000,$A4295)&gt;0,1,0)</f>
        <v>1</v>
      </c>
      <c r="J4295">
        <f>IF($I4295=1,SUMIFS(Registros!$I$2:$I$6000,Registros!$A$2:$A$6000,"CS",Registros!$B$2:$B$6000,$A4295),0)</f>
        <v>43</v>
      </c>
      <c r="K4295">
        <f>IF(COUNTIFS(Winback!$K$2:$K$300,$A4295)&gt;0,1,0)</f>
        <v>0</v>
      </c>
      <c r="L4295">
        <f>IF(AND($K4295=1,LEFT($A4295,3)="WB-"),SUMIFS(Winback!$D$2:$D$300,Winback!$K$2:$K$300,$A4295),0)</f>
        <v>0</v>
      </c>
      <c r="M4295">
        <f>IF(OR($E4295=1,$G4295=1,SUMIFS(Registros!$J$2:$J$6000,Registros!$B$2:$B$6000,$A4295)&gt;0),1,0)</f>
        <v>1</v>
      </c>
      <c r="N4295">
        <f>IF($J4295&gt;0,1,IF(COUNTIFS(Registros!$A$2:$A$6000,"CS",Registros!$B$2:$B$6000,$A4295,Registros!$K$2:$K$6000,"&lt;&gt;")&gt;0,1,0))</f>
        <v>1</v>
      </c>
      <c r="O4295" t="str">
        <f t="shared" si="335"/>
        <v>CONVERGENTE</v>
      </c>
      <c r="P4295" t="str">
        <f t="shared" si="336"/>
        <v>Upgrade / más líneas</v>
      </c>
      <c r="Q4295">
        <f t="shared" si="337"/>
        <v>0</v>
      </c>
      <c r="R4295" t="str">
        <f>IFERROR(VLOOKUP($A4295,Registros!$B$2:$G$6000,6,0),IFERROR(INDEX(Winback!$C$2:$C$300,MATCH($A4295,Winback!$K$2:$K$300,0)),""))</f>
        <v>Karla Mc Intryre</v>
      </c>
      <c r="S4295" t="str">
        <f t="shared" si="338"/>
        <v>+CS</v>
      </c>
      <c r="T4295">
        <f t="shared" si="339"/>
        <v>1</v>
      </c>
    </row>
    <row r="4296" spans="1:20" x14ac:dyDescent="0.35">
      <c r="A4296" t="s">
        <v>21035</v>
      </c>
      <c r="B4296" t="s">
        <v>21036</v>
      </c>
      <c r="C4296" t="s">
        <v>21037</v>
      </c>
      <c r="D4296" t="s">
        <v>21038</v>
      </c>
      <c r="E4296">
        <f>IF(COUNTIFS(Registros!$A$2:$A$6000,"NP",Registros!$B$2:$B$6000,$A4296)&gt;0,1,0)</f>
        <v>0</v>
      </c>
      <c r="F4296">
        <f>IF($E4296=1,SUMIFS(Registros!$F$2:$F$6000,Registros!$A$2:$A$6000,"NP",Registros!$B$2:$B$6000,$A4296),0)</f>
        <v>0</v>
      </c>
      <c r="G4296">
        <f>IF(COUNTIFS(Registros!$A$2:$A$6000,"MOV",Registros!$B$2:$B$6000,$A4296)&gt;0,1,0)</f>
        <v>0</v>
      </c>
      <c r="H4296">
        <f>IF($G4296=1,SUMIFS(Registros!$F$2:$F$6000,Registros!$A$2:$A$6000,"MOV",Registros!$B$2:$B$6000,$A4296),0)</f>
        <v>0</v>
      </c>
      <c r="I4296">
        <f>IF(COUNTIFS(Registros!$A$2:$A$6000,"CS",Registros!$B$2:$B$6000,$A4296)&gt;0,1,0)</f>
        <v>1</v>
      </c>
      <c r="J4296">
        <f>IF($I4296=1,SUMIFS(Registros!$I$2:$I$6000,Registros!$A$2:$A$6000,"CS",Registros!$B$2:$B$6000,$A4296),0)</f>
        <v>43</v>
      </c>
      <c r="K4296">
        <f>IF(COUNTIFS(Winback!$K$2:$K$300,$A4296)&gt;0,1,0)</f>
        <v>0</v>
      </c>
      <c r="L4296">
        <f>IF(AND($K4296=1,LEFT($A4296,3)="WB-"),SUMIFS(Winback!$D$2:$D$300,Winback!$K$2:$K$300,$A4296),0)</f>
        <v>0</v>
      </c>
      <c r="M4296">
        <f>IF(OR($E4296=1,$G4296=1,SUMIFS(Registros!$J$2:$J$6000,Registros!$B$2:$B$6000,$A4296)&gt;0),1,0)</f>
        <v>1</v>
      </c>
      <c r="N4296">
        <f>IF($J4296&gt;0,1,IF(COUNTIFS(Registros!$A$2:$A$6000,"CS",Registros!$B$2:$B$6000,$A4296,Registros!$K$2:$K$6000,"&lt;&gt;")&gt;0,1,0))</f>
        <v>1</v>
      </c>
      <c r="O4296" t="str">
        <f t="shared" si="335"/>
        <v>CONVERGENTE</v>
      </c>
      <c r="P4296" t="str">
        <f t="shared" si="336"/>
        <v>Upgrade / más líneas</v>
      </c>
      <c r="Q4296">
        <f t="shared" si="337"/>
        <v>0</v>
      </c>
      <c r="R4296" t="str">
        <f>IFERROR(VLOOKUP($A4296,Registros!$B$2:$G$6000,6,0),IFERROR(INDEX(Winback!$C$2:$C$300,MATCH($A4296,Winback!$K$2:$K$300,0)),""))</f>
        <v>Solanye Acuña</v>
      </c>
      <c r="S4296" t="str">
        <f t="shared" si="338"/>
        <v>+CS</v>
      </c>
      <c r="T4296">
        <f t="shared" si="339"/>
        <v>1</v>
      </c>
    </row>
    <row r="4297" spans="1:20" x14ac:dyDescent="0.35">
      <c r="A4297" t="s">
        <v>21040</v>
      </c>
      <c r="B4297" t="s">
        <v>21041</v>
      </c>
      <c r="C4297" t="s">
        <v>21042</v>
      </c>
      <c r="D4297" t="s">
        <v>21043</v>
      </c>
      <c r="E4297">
        <f>IF(COUNTIFS(Registros!$A$2:$A$6000,"NP",Registros!$B$2:$B$6000,$A4297)&gt;0,1,0)</f>
        <v>0</v>
      </c>
      <c r="F4297">
        <f>IF($E4297=1,SUMIFS(Registros!$F$2:$F$6000,Registros!$A$2:$A$6000,"NP",Registros!$B$2:$B$6000,$A4297),0)</f>
        <v>0</v>
      </c>
      <c r="G4297">
        <f>IF(COUNTIFS(Registros!$A$2:$A$6000,"MOV",Registros!$B$2:$B$6000,$A4297)&gt;0,1,0)</f>
        <v>0</v>
      </c>
      <c r="H4297">
        <f>IF($G4297=1,SUMIFS(Registros!$F$2:$F$6000,Registros!$A$2:$A$6000,"MOV",Registros!$B$2:$B$6000,$A4297),0)</f>
        <v>0</v>
      </c>
      <c r="I4297">
        <f>IF(COUNTIFS(Registros!$A$2:$A$6000,"CS",Registros!$B$2:$B$6000,$A4297)&gt;0,1,0)</f>
        <v>1</v>
      </c>
      <c r="J4297">
        <f>IF($I4297=1,SUMIFS(Registros!$I$2:$I$6000,Registros!$A$2:$A$6000,"CS",Registros!$B$2:$B$6000,$A4297),0)</f>
        <v>38</v>
      </c>
      <c r="K4297">
        <f>IF(COUNTIFS(Winback!$K$2:$K$300,$A4297)&gt;0,1,0)</f>
        <v>0</v>
      </c>
      <c r="L4297">
        <f>IF(AND($K4297=1,LEFT($A4297,3)="WB-"),SUMIFS(Winback!$D$2:$D$300,Winback!$K$2:$K$300,$A4297),0)</f>
        <v>0</v>
      </c>
      <c r="M4297">
        <f>IF(OR($E4297=1,$G4297=1,SUMIFS(Registros!$J$2:$J$6000,Registros!$B$2:$B$6000,$A4297)&gt;0),1,0)</f>
        <v>1</v>
      </c>
      <c r="N4297">
        <f>IF($J4297&gt;0,1,IF(COUNTIFS(Registros!$A$2:$A$6000,"CS",Registros!$B$2:$B$6000,$A4297,Registros!$K$2:$K$6000,"&lt;&gt;")&gt;0,1,0))</f>
        <v>1</v>
      </c>
      <c r="O4297" t="str">
        <f t="shared" si="335"/>
        <v>CONVERGENTE</v>
      </c>
      <c r="P4297" t="str">
        <f t="shared" si="336"/>
        <v>Upgrade / más líneas</v>
      </c>
      <c r="Q4297">
        <f t="shared" si="337"/>
        <v>0</v>
      </c>
      <c r="R4297" t="str">
        <f>IFERROR(VLOOKUP($A4297,Registros!$B$2:$G$6000,6,0),IFERROR(INDEX(Winback!$C$2:$C$300,MATCH($A4297,Winback!$K$2:$K$300,0)),""))</f>
        <v>Michelle Zambrano</v>
      </c>
      <c r="S4297" t="str">
        <f t="shared" si="338"/>
        <v>+CS</v>
      </c>
      <c r="T4297">
        <f t="shared" si="339"/>
        <v>1</v>
      </c>
    </row>
    <row r="4298" spans="1:20" x14ac:dyDescent="0.35">
      <c r="A4298" t="s">
        <v>21045</v>
      </c>
      <c r="B4298" t="s">
        <v>21046</v>
      </c>
      <c r="C4298" t="s">
        <v>21047</v>
      </c>
      <c r="D4298" t="s">
        <v>21048</v>
      </c>
      <c r="E4298">
        <f>IF(COUNTIFS(Registros!$A$2:$A$6000,"NP",Registros!$B$2:$B$6000,$A4298)&gt;0,1,0)</f>
        <v>0</v>
      </c>
      <c r="F4298">
        <f>IF($E4298=1,SUMIFS(Registros!$F$2:$F$6000,Registros!$A$2:$A$6000,"NP",Registros!$B$2:$B$6000,$A4298),0)</f>
        <v>0</v>
      </c>
      <c r="G4298">
        <f>IF(COUNTIFS(Registros!$A$2:$A$6000,"MOV",Registros!$B$2:$B$6000,$A4298)&gt;0,1,0)</f>
        <v>0</v>
      </c>
      <c r="H4298">
        <f>IF($G4298=1,SUMIFS(Registros!$F$2:$F$6000,Registros!$A$2:$A$6000,"MOV",Registros!$B$2:$B$6000,$A4298),0)</f>
        <v>0</v>
      </c>
      <c r="I4298">
        <f>IF(COUNTIFS(Registros!$A$2:$A$6000,"CS",Registros!$B$2:$B$6000,$A4298)&gt;0,1,0)</f>
        <v>1</v>
      </c>
      <c r="J4298">
        <f>IF($I4298=1,SUMIFS(Registros!$I$2:$I$6000,Registros!$A$2:$A$6000,"CS",Registros!$B$2:$B$6000,$A4298),0)</f>
        <v>50</v>
      </c>
      <c r="K4298">
        <f>IF(COUNTIFS(Winback!$K$2:$K$300,$A4298)&gt;0,1,0)</f>
        <v>0</v>
      </c>
      <c r="L4298">
        <f>IF(AND($K4298=1,LEFT($A4298,3)="WB-"),SUMIFS(Winback!$D$2:$D$300,Winback!$K$2:$K$300,$A4298),0)</f>
        <v>0</v>
      </c>
      <c r="M4298">
        <f>IF(OR($E4298=1,$G4298=1,SUMIFS(Registros!$J$2:$J$6000,Registros!$B$2:$B$6000,$A4298)&gt;0),1,0)</f>
        <v>1</v>
      </c>
      <c r="N4298">
        <f>IF($J4298&gt;0,1,IF(COUNTIFS(Registros!$A$2:$A$6000,"CS",Registros!$B$2:$B$6000,$A4298,Registros!$K$2:$K$6000,"&lt;&gt;")&gt;0,1,0))</f>
        <v>1</v>
      </c>
      <c r="O4298" t="str">
        <f t="shared" si="335"/>
        <v>CONVERGENTE</v>
      </c>
      <c r="P4298" t="str">
        <f t="shared" si="336"/>
        <v>Upgrade / más líneas</v>
      </c>
      <c r="Q4298">
        <f t="shared" si="337"/>
        <v>0</v>
      </c>
      <c r="R4298" t="str">
        <f>IFERROR(VLOOKUP($A4298,Registros!$B$2:$G$6000,6,0),IFERROR(INDEX(Winback!$C$2:$C$300,MATCH($A4298,Winback!$K$2:$K$300,0)),""))</f>
        <v>Lizeth Milena Gonzalez</v>
      </c>
      <c r="S4298" t="str">
        <f t="shared" si="338"/>
        <v>+CS</v>
      </c>
      <c r="T4298">
        <f t="shared" si="339"/>
        <v>1</v>
      </c>
    </row>
    <row r="4299" spans="1:20" x14ac:dyDescent="0.35">
      <c r="A4299" t="s">
        <v>21050</v>
      </c>
      <c r="B4299" t="s">
        <v>21051</v>
      </c>
      <c r="C4299" t="s">
        <v>21052</v>
      </c>
      <c r="D4299" t="s">
        <v>21053</v>
      </c>
      <c r="E4299">
        <f>IF(COUNTIFS(Registros!$A$2:$A$6000,"NP",Registros!$B$2:$B$6000,$A4299)&gt;0,1,0)</f>
        <v>0</v>
      </c>
      <c r="F4299">
        <f>IF($E4299=1,SUMIFS(Registros!$F$2:$F$6000,Registros!$A$2:$A$6000,"NP",Registros!$B$2:$B$6000,$A4299),0)</f>
        <v>0</v>
      </c>
      <c r="G4299">
        <f>IF(COUNTIFS(Registros!$A$2:$A$6000,"MOV",Registros!$B$2:$B$6000,$A4299)&gt;0,1,0)</f>
        <v>0</v>
      </c>
      <c r="H4299">
        <f>IF($G4299=1,SUMIFS(Registros!$F$2:$F$6000,Registros!$A$2:$A$6000,"MOV",Registros!$B$2:$B$6000,$A4299),0)</f>
        <v>0</v>
      </c>
      <c r="I4299">
        <f>IF(COUNTIFS(Registros!$A$2:$A$6000,"CS",Registros!$B$2:$B$6000,$A4299)&gt;0,1,0)</f>
        <v>1</v>
      </c>
      <c r="J4299">
        <f>IF($I4299=1,SUMIFS(Registros!$I$2:$I$6000,Registros!$A$2:$A$6000,"CS",Registros!$B$2:$B$6000,$A4299),0)</f>
        <v>32</v>
      </c>
      <c r="K4299">
        <f>IF(COUNTIFS(Winback!$K$2:$K$300,$A4299)&gt;0,1,0)</f>
        <v>0</v>
      </c>
      <c r="L4299">
        <f>IF(AND($K4299=1,LEFT($A4299,3)="WB-"),SUMIFS(Winback!$D$2:$D$300,Winback!$K$2:$K$300,$A4299),0)</f>
        <v>0</v>
      </c>
      <c r="M4299">
        <f>IF(OR($E4299=1,$G4299=1,SUMIFS(Registros!$J$2:$J$6000,Registros!$B$2:$B$6000,$A4299)&gt;0),1,0)</f>
        <v>1</v>
      </c>
      <c r="N4299">
        <f>IF($J4299&gt;0,1,IF(COUNTIFS(Registros!$A$2:$A$6000,"CS",Registros!$B$2:$B$6000,$A4299,Registros!$K$2:$K$6000,"&lt;&gt;")&gt;0,1,0))</f>
        <v>1</v>
      </c>
      <c r="O4299" t="str">
        <f t="shared" si="335"/>
        <v>CONVERGENTE</v>
      </c>
      <c r="P4299" t="str">
        <f t="shared" si="336"/>
        <v>Upgrade / más líneas</v>
      </c>
      <c r="Q4299">
        <f t="shared" si="337"/>
        <v>0</v>
      </c>
      <c r="R4299" t="str">
        <f>IFERROR(VLOOKUP($A4299,Registros!$B$2:$G$6000,6,0),IFERROR(INDEX(Winback!$C$2:$C$300,MATCH($A4299,Winback!$K$2:$K$300,0)),""))</f>
        <v>Maria Fernanda Rivas</v>
      </c>
      <c r="S4299" t="str">
        <f t="shared" si="338"/>
        <v>+CS</v>
      </c>
      <c r="T4299">
        <f t="shared" si="339"/>
        <v>1</v>
      </c>
    </row>
    <row r="4300" spans="1:20" x14ac:dyDescent="0.35">
      <c r="A4300" t="s">
        <v>21055</v>
      </c>
      <c r="B4300" t="s">
        <v>21056</v>
      </c>
      <c r="C4300" t="s">
        <v>21057</v>
      </c>
      <c r="D4300" t="s">
        <v>21058</v>
      </c>
      <c r="E4300">
        <f>IF(COUNTIFS(Registros!$A$2:$A$6000,"NP",Registros!$B$2:$B$6000,$A4300)&gt;0,1,0)</f>
        <v>0</v>
      </c>
      <c r="F4300">
        <f>IF($E4300=1,SUMIFS(Registros!$F$2:$F$6000,Registros!$A$2:$A$6000,"NP",Registros!$B$2:$B$6000,$A4300),0)</f>
        <v>0</v>
      </c>
      <c r="G4300">
        <f>IF(COUNTIFS(Registros!$A$2:$A$6000,"MOV",Registros!$B$2:$B$6000,$A4300)&gt;0,1,0)</f>
        <v>0</v>
      </c>
      <c r="H4300">
        <f>IF($G4300=1,SUMIFS(Registros!$F$2:$F$6000,Registros!$A$2:$A$6000,"MOV",Registros!$B$2:$B$6000,$A4300),0)</f>
        <v>0</v>
      </c>
      <c r="I4300">
        <f>IF(COUNTIFS(Registros!$A$2:$A$6000,"CS",Registros!$B$2:$B$6000,$A4300)&gt;0,1,0)</f>
        <v>1</v>
      </c>
      <c r="J4300">
        <f>IF($I4300=1,SUMIFS(Registros!$I$2:$I$6000,Registros!$A$2:$A$6000,"CS",Registros!$B$2:$B$6000,$A4300),0)</f>
        <v>108</v>
      </c>
      <c r="K4300">
        <f>IF(COUNTIFS(Winback!$K$2:$K$300,$A4300)&gt;0,1,0)</f>
        <v>0</v>
      </c>
      <c r="L4300">
        <f>IF(AND($K4300=1,LEFT($A4300,3)="WB-"),SUMIFS(Winback!$D$2:$D$300,Winback!$K$2:$K$300,$A4300),0)</f>
        <v>0</v>
      </c>
      <c r="M4300">
        <f>IF(OR($E4300=1,$G4300=1,SUMIFS(Registros!$J$2:$J$6000,Registros!$B$2:$B$6000,$A4300)&gt;0),1,0)</f>
        <v>1</v>
      </c>
      <c r="N4300">
        <f>IF($J4300&gt;0,1,IF(COUNTIFS(Registros!$A$2:$A$6000,"CS",Registros!$B$2:$B$6000,$A4300,Registros!$K$2:$K$6000,"&lt;&gt;")&gt;0,1,0))</f>
        <v>1</v>
      </c>
      <c r="O4300" t="str">
        <f t="shared" si="335"/>
        <v>CONVERGENTE</v>
      </c>
      <c r="P4300" t="str">
        <f t="shared" si="336"/>
        <v>Upgrade / más líneas</v>
      </c>
      <c r="Q4300">
        <f t="shared" si="337"/>
        <v>0</v>
      </c>
      <c r="R4300" t="str">
        <f>IFERROR(VLOOKUP($A4300,Registros!$B$2:$G$6000,6,0),IFERROR(INDEX(Winback!$C$2:$C$300,MATCH($A4300,Winback!$K$2:$K$300,0)),""))</f>
        <v>Yarelis Tulloch</v>
      </c>
      <c r="S4300" t="str">
        <f t="shared" si="338"/>
        <v>+CS</v>
      </c>
      <c r="T4300">
        <f t="shared" si="339"/>
        <v>1</v>
      </c>
    </row>
    <row r="4301" spans="1:20" x14ac:dyDescent="0.35">
      <c r="A4301" t="s">
        <v>21060</v>
      </c>
      <c r="B4301" t="s">
        <v>21061</v>
      </c>
      <c r="C4301" t="s">
        <v>21062</v>
      </c>
      <c r="D4301" t="s">
        <v>21063</v>
      </c>
      <c r="E4301">
        <f>IF(COUNTIFS(Registros!$A$2:$A$6000,"NP",Registros!$B$2:$B$6000,$A4301)&gt;0,1,0)</f>
        <v>0</v>
      </c>
      <c r="F4301">
        <f>IF($E4301=1,SUMIFS(Registros!$F$2:$F$6000,Registros!$A$2:$A$6000,"NP",Registros!$B$2:$B$6000,$A4301),0)</f>
        <v>0</v>
      </c>
      <c r="G4301">
        <f>IF(COUNTIFS(Registros!$A$2:$A$6000,"MOV",Registros!$B$2:$B$6000,$A4301)&gt;0,1,0)</f>
        <v>0</v>
      </c>
      <c r="H4301">
        <f>IF($G4301=1,SUMIFS(Registros!$F$2:$F$6000,Registros!$A$2:$A$6000,"MOV",Registros!$B$2:$B$6000,$A4301),0)</f>
        <v>0</v>
      </c>
      <c r="I4301">
        <f>IF(COUNTIFS(Registros!$A$2:$A$6000,"CS",Registros!$B$2:$B$6000,$A4301)&gt;0,1,0)</f>
        <v>1</v>
      </c>
      <c r="J4301">
        <f>IF($I4301=1,SUMIFS(Registros!$I$2:$I$6000,Registros!$A$2:$A$6000,"CS",Registros!$B$2:$B$6000,$A4301),0)</f>
        <v>158</v>
      </c>
      <c r="K4301">
        <f>IF(COUNTIFS(Winback!$K$2:$K$300,$A4301)&gt;0,1,0)</f>
        <v>0</v>
      </c>
      <c r="L4301">
        <f>IF(AND($K4301=1,LEFT($A4301,3)="WB-"),SUMIFS(Winback!$D$2:$D$300,Winback!$K$2:$K$300,$A4301),0)</f>
        <v>0</v>
      </c>
      <c r="M4301">
        <f>IF(OR($E4301=1,$G4301=1,SUMIFS(Registros!$J$2:$J$6000,Registros!$B$2:$B$6000,$A4301)&gt;0),1,0)</f>
        <v>1</v>
      </c>
      <c r="N4301">
        <f>IF($J4301&gt;0,1,IF(COUNTIFS(Registros!$A$2:$A$6000,"CS",Registros!$B$2:$B$6000,$A4301,Registros!$K$2:$K$6000,"&lt;&gt;")&gt;0,1,0))</f>
        <v>1</v>
      </c>
      <c r="O4301" t="str">
        <f t="shared" si="335"/>
        <v>CONVERGENTE</v>
      </c>
      <c r="P4301" t="str">
        <f t="shared" si="336"/>
        <v>Upgrade / más líneas</v>
      </c>
      <c r="Q4301">
        <f t="shared" si="337"/>
        <v>0</v>
      </c>
      <c r="R4301" t="str">
        <f>IFERROR(VLOOKUP($A4301,Registros!$B$2:$G$6000,6,0),IFERROR(INDEX(Winback!$C$2:$C$300,MATCH($A4301,Winback!$K$2:$K$300,0)),""))</f>
        <v>Abril Aparicio</v>
      </c>
      <c r="S4301" t="str">
        <f t="shared" si="338"/>
        <v>+CS</v>
      </c>
      <c r="T4301">
        <f t="shared" si="339"/>
        <v>1</v>
      </c>
    </row>
    <row r="4302" spans="1:20" x14ac:dyDescent="0.35">
      <c r="A4302" t="s">
        <v>21065</v>
      </c>
      <c r="B4302" t="s">
        <v>21066</v>
      </c>
      <c r="C4302" t="s">
        <v>21067</v>
      </c>
      <c r="D4302" t="s">
        <v>21068</v>
      </c>
      <c r="E4302">
        <f>IF(COUNTIFS(Registros!$A$2:$A$6000,"NP",Registros!$B$2:$B$6000,$A4302)&gt;0,1,0)</f>
        <v>0</v>
      </c>
      <c r="F4302">
        <f>IF($E4302=1,SUMIFS(Registros!$F$2:$F$6000,Registros!$A$2:$A$6000,"NP",Registros!$B$2:$B$6000,$A4302),0)</f>
        <v>0</v>
      </c>
      <c r="G4302">
        <f>IF(COUNTIFS(Registros!$A$2:$A$6000,"MOV",Registros!$B$2:$B$6000,$A4302)&gt;0,1,0)</f>
        <v>0</v>
      </c>
      <c r="H4302">
        <f>IF($G4302=1,SUMIFS(Registros!$F$2:$F$6000,Registros!$A$2:$A$6000,"MOV",Registros!$B$2:$B$6000,$A4302),0)</f>
        <v>0</v>
      </c>
      <c r="I4302">
        <f>IF(COUNTIFS(Registros!$A$2:$A$6000,"CS",Registros!$B$2:$B$6000,$A4302)&gt;0,1,0)</f>
        <v>1</v>
      </c>
      <c r="J4302">
        <f>IF($I4302=1,SUMIFS(Registros!$I$2:$I$6000,Registros!$A$2:$A$6000,"CS",Registros!$B$2:$B$6000,$A4302),0)</f>
        <v>25</v>
      </c>
      <c r="K4302">
        <f>IF(COUNTIFS(Winback!$K$2:$K$300,$A4302)&gt;0,1,0)</f>
        <v>0</v>
      </c>
      <c r="L4302">
        <f>IF(AND($K4302=1,LEFT($A4302,3)="WB-"),SUMIFS(Winback!$D$2:$D$300,Winback!$K$2:$K$300,$A4302),0)</f>
        <v>0</v>
      </c>
      <c r="M4302">
        <f>IF(OR($E4302=1,$G4302=1,SUMIFS(Registros!$J$2:$J$6000,Registros!$B$2:$B$6000,$A4302)&gt;0),1,0)</f>
        <v>1</v>
      </c>
      <c r="N4302">
        <f>IF($J4302&gt;0,1,IF(COUNTIFS(Registros!$A$2:$A$6000,"CS",Registros!$B$2:$B$6000,$A4302,Registros!$K$2:$K$6000,"&lt;&gt;")&gt;0,1,0))</f>
        <v>1</v>
      </c>
      <c r="O4302" t="str">
        <f t="shared" si="335"/>
        <v>CONVERGENTE</v>
      </c>
      <c r="P4302" t="str">
        <f t="shared" si="336"/>
        <v>Upgrade / más líneas</v>
      </c>
      <c r="Q4302">
        <f t="shared" si="337"/>
        <v>0</v>
      </c>
      <c r="R4302" t="str">
        <f>IFERROR(VLOOKUP($A4302,Registros!$B$2:$G$6000,6,0),IFERROR(INDEX(Winback!$C$2:$C$300,MATCH($A4302,Winback!$K$2:$K$300,0)),""))</f>
        <v>Yariela Galarce</v>
      </c>
      <c r="S4302" t="str">
        <f t="shared" si="338"/>
        <v>+CS</v>
      </c>
      <c r="T4302">
        <f t="shared" si="339"/>
        <v>1</v>
      </c>
    </row>
    <row r="4303" spans="1:20" x14ac:dyDescent="0.35">
      <c r="A4303" t="s">
        <v>21070</v>
      </c>
      <c r="B4303" t="s">
        <v>21071</v>
      </c>
      <c r="C4303" t="s">
        <v>21072</v>
      </c>
      <c r="D4303" t="s">
        <v>21073</v>
      </c>
      <c r="E4303">
        <f>IF(COUNTIFS(Registros!$A$2:$A$6000,"NP",Registros!$B$2:$B$6000,$A4303)&gt;0,1,0)</f>
        <v>0</v>
      </c>
      <c r="F4303">
        <f>IF($E4303=1,SUMIFS(Registros!$F$2:$F$6000,Registros!$A$2:$A$6000,"NP",Registros!$B$2:$B$6000,$A4303),0)</f>
        <v>0</v>
      </c>
      <c r="G4303">
        <f>IF(COUNTIFS(Registros!$A$2:$A$6000,"MOV",Registros!$B$2:$B$6000,$A4303)&gt;0,1,0)</f>
        <v>0</v>
      </c>
      <c r="H4303">
        <f>IF($G4303=1,SUMIFS(Registros!$F$2:$F$6000,Registros!$A$2:$A$6000,"MOV",Registros!$B$2:$B$6000,$A4303),0)</f>
        <v>0</v>
      </c>
      <c r="I4303">
        <f>IF(COUNTIFS(Registros!$A$2:$A$6000,"CS",Registros!$B$2:$B$6000,$A4303)&gt;0,1,0)</f>
        <v>1</v>
      </c>
      <c r="J4303">
        <f>IF($I4303=1,SUMIFS(Registros!$I$2:$I$6000,Registros!$A$2:$A$6000,"CS",Registros!$B$2:$B$6000,$A4303),0)</f>
        <v>50</v>
      </c>
      <c r="K4303">
        <f>IF(COUNTIFS(Winback!$K$2:$K$300,$A4303)&gt;0,1,0)</f>
        <v>0</v>
      </c>
      <c r="L4303">
        <f>IF(AND($K4303=1,LEFT($A4303,3)="WB-"),SUMIFS(Winback!$D$2:$D$300,Winback!$K$2:$K$300,$A4303),0)</f>
        <v>0</v>
      </c>
      <c r="M4303">
        <f>IF(OR($E4303=1,$G4303=1,SUMIFS(Registros!$J$2:$J$6000,Registros!$B$2:$B$6000,$A4303)&gt;0),1,0)</f>
        <v>1</v>
      </c>
      <c r="N4303">
        <f>IF($J4303&gt;0,1,IF(COUNTIFS(Registros!$A$2:$A$6000,"CS",Registros!$B$2:$B$6000,$A4303,Registros!$K$2:$K$6000,"&lt;&gt;")&gt;0,1,0))</f>
        <v>1</v>
      </c>
      <c r="O4303" t="str">
        <f t="shared" si="335"/>
        <v>CONVERGENTE</v>
      </c>
      <c r="P4303" t="str">
        <f t="shared" si="336"/>
        <v>Upgrade / más líneas</v>
      </c>
      <c r="Q4303">
        <f t="shared" si="337"/>
        <v>0</v>
      </c>
      <c r="R4303" t="str">
        <f>IFERROR(VLOOKUP($A4303,Registros!$B$2:$G$6000,6,0),IFERROR(INDEX(Winback!$C$2:$C$300,MATCH($A4303,Winback!$K$2:$K$300,0)),""))</f>
        <v>Nailyn Martinez Johnson</v>
      </c>
      <c r="S4303" t="str">
        <f t="shared" si="338"/>
        <v>+CS</v>
      </c>
      <c r="T4303">
        <f t="shared" si="339"/>
        <v>1</v>
      </c>
    </row>
    <row r="4304" spans="1:20" x14ac:dyDescent="0.35">
      <c r="A4304" t="s">
        <v>21075</v>
      </c>
      <c r="B4304" t="s">
        <v>21076</v>
      </c>
      <c r="C4304" t="s">
        <v>21077</v>
      </c>
      <c r="D4304" t="s">
        <v>21078</v>
      </c>
      <c r="E4304">
        <f>IF(COUNTIFS(Registros!$A$2:$A$6000,"NP",Registros!$B$2:$B$6000,$A4304)&gt;0,1,0)</f>
        <v>0</v>
      </c>
      <c r="F4304">
        <f>IF($E4304=1,SUMIFS(Registros!$F$2:$F$6000,Registros!$A$2:$A$6000,"NP",Registros!$B$2:$B$6000,$A4304),0)</f>
        <v>0</v>
      </c>
      <c r="G4304">
        <f>IF(COUNTIFS(Registros!$A$2:$A$6000,"MOV",Registros!$B$2:$B$6000,$A4304)&gt;0,1,0)</f>
        <v>0</v>
      </c>
      <c r="H4304">
        <f>IF($G4304=1,SUMIFS(Registros!$F$2:$F$6000,Registros!$A$2:$A$6000,"MOV",Registros!$B$2:$B$6000,$A4304),0)</f>
        <v>0</v>
      </c>
      <c r="I4304">
        <f>IF(COUNTIFS(Registros!$A$2:$A$6000,"CS",Registros!$B$2:$B$6000,$A4304)&gt;0,1,0)</f>
        <v>1</v>
      </c>
      <c r="J4304">
        <f>IF($I4304=1,SUMIFS(Registros!$I$2:$I$6000,Registros!$A$2:$A$6000,"CS",Registros!$B$2:$B$6000,$A4304),0)</f>
        <v>42</v>
      </c>
      <c r="K4304">
        <f>IF(COUNTIFS(Winback!$K$2:$K$300,$A4304)&gt;0,1,0)</f>
        <v>0</v>
      </c>
      <c r="L4304">
        <f>IF(AND($K4304=1,LEFT($A4304,3)="WB-"),SUMIFS(Winback!$D$2:$D$300,Winback!$K$2:$K$300,$A4304),0)</f>
        <v>0</v>
      </c>
      <c r="M4304">
        <f>IF(OR($E4304=1,$G4304=1,SUMIFS(Registros!$J$2:$J$6000,Registros!$B$2:$B$6000,$A4304)&gt;0),1,0)</f>
        <v>1</v>
      </c>
      <c r="N4304">
        <f>IF($J4304&gt;0,1,IF(COUNTIFS(Registros!$A$2:$A$6000,"CS",Registros!$B$2:$B$6000,$A4304,Registros!$K$2:$K$6000,"&lt;&gt;")&gt;0,1,0))</f>
        <v>1</v>
      </c>
      <c r="O4304" t="str">
        <f t="shared" si="335"/>
        <v>CONVERGENTE</v>
      </c>
      <c r="P4304" t="str">
        <f t="shared" si="336"/>
        <v>Upgrade / más líneas</v>
      </c>
      <c r="Q4304">
        <f t="shared" si="337"/>
        <v>0</v>
      </c>
      <c r="R4304" t="str">
        <f>IFERROR(VLOOKUP($A4304,Registros!$B$2:$G$6000,6,0),IFERROR(INDEX(Winback!$C$2:$C$300,MATCH($A4304,Winback!$K$2:$K$300,0)),""))</f>
        <v>iongy Gordon Ward</v>
      </c>
      <c r="S4304" t="str">
        <f t="shared" si="338"/>
        <v>+CS</v>
      </c>
      <c r="T4304">
        <f t="shared" si="339"/>
        <v>1</v>
      </c>
    </row>
    <row r="4305" spans="1:20" x14ac:dyDescent="0.35">
      <c r="A4305" t="s">
        <v>21080</v>
      </c>
      <c r="B4305" t="s">
        <v>21081</v>
      </c>
      <c r="C4305" t="s">
        <v>21082</v>
      </c>
      <c r="D4305" t="s">
        <v>21083</v>
      </c>
      <c r="E4305">
        <f>IF(COUNTIFS(Registros!$A$2:$A$6000,"NP",Registros!$B$2:$B$6000,$A4305)&gt;0,1,0)</f>
        <v>0</v>
      </c>
      <c r="F4305">
        <f>IF($E4305=1,SUMIFS(Registros!$F$2:$F$6000,Registros!$A$2:$A$6000,"NP",Registros!$B$2:$B$6000,$A4305),0)</f>
        <v>0</v>
      </c>
      <c r="G4305">
        <f>IF(COUNTIFS(Registros!$A$2:$A$6000,"MOV",Registros!$B$2:$B$6000,$A4305)&gt;0,1,0)</f>
        <v>0</v>
      </c>
      <c r="H4305">
        <f>IF($G4305=1,SUMIFS(Registros!$F$2:$F$6000,Registros!$A$2:$A$6000,"MOV",Registros!$B$2:$B$6000,$A4305),0)</f>
        <v>0</v>
      </c>
      <c r="I4305">
        <f>IF(COUNTIFS(Registros!$A$2:$A$6000,"CS",Registros!$B$2:$B$6000,$A4305)&gt;0,1,0)</f>
        <v>1</v>
      </c>
      <c r="J4305">
        <f>IF($I4305=1,SUMIFS(Registros!$I$2:$I$6000,Registros!$A$2:$A$6000,"CS",Registros!$B$2:$B$6000,$A4305),0)</f>
        <v>35</v>
      </c>
      <c r="K4305">
        <f>IF(COUNTIFS(Winback!$K$2:$K$300,$A4305)&gt;0,1,0)</f>
        <v>0</v>
      </c>
      <c r="L4305">
        <f>IF(AND($K4305=1,LEFT($A4305,3)="WB-"),SUMIFS(Winback!$D$2:$D$300,Winback!$K$2:$K$300,$A4305),0)</f>
        <v>0</v>
      </c>
      <c r="M4305">
        <f>IF(OR($E4305=1,$G4305=1,SUMIFS(Registros!$J$2:$J$6000,Registros!$B$2:$B$6000,$A4305)&gt;0),1,0)</f>
        <v>1</v>
      </c>
      <c r="N4305">
        <f>IF($J4305&gt;0,1,IF(COUNTIFS(Registros!$A$2:$A$6000,"CS",Registros!$B$2:$B$6000,$A4305,Registros!$K$2:$K$6000,"&lt;&gt;")&gt;0,1,0))</f>
        <v>1</v>
      </c>
      <c r="O4305" t="str">
        <f t="shared" si="335"/>
        <v>CONVERGENTE</v>
      </c>
      <c r="P4305" t="str">
        <f t="shared" si="336"/>
        <v>Upgrade / más líneas</v>
      </c>
      <c r="Q4305">
        <f t="shared" si="337"/>
        <v>0</v>
      </c>
      <c r="R4305" t="str">
        <f>IFERROR(VLOOKUP($A4305,Registros!$B$2:$G$6000,6,0),IFERROR(INDEX(Winback!$C$2:$C$300,MATCH($A4305,Winback!$K$2:$K$300,0)),""))</f>
        <v>Karla Mc Intryre</v>
      </c>
      <c r="S4305" t="str">
        <f t="shared" si="338"/>
        <v>+CS</v>
      </c>
      <c r="T4305">
        <f t="shared" si="339"/>
        <v>1</v>
      </c>
    </row>
    <row r="4306" spans="1:20" x14ac:dyDescent="0.35">
      <c r="A4306" t="s">
        <v>21085</v>
      </c>
      <c r="B4306" t="s">
        <v>21086</v>
      </c>
      <c r="C4306" t="s">
        <v>21087</v>
      </c>
      <c r="D4306" t="s">
        <v>21088</v>
      </c>
      <c r="E4306">
        <f>IF(COUNTIFS(Registros!$A$2:$A$6000,"NP",Registros!$B$2:$B$6000,$A4306)&gt;0,1,0)</f>
        <v>0</v>
      </c>
      <c r="F4306">
        <f>IF($E4306=1,SUMIFS(Registros!$F$2:$F$6000,Registros!$A$2:$A$6000,"NP",Registros!$B$2:$B$6000,$A4306),0)</f>
        <v>0</v>
      </c>
      <c r="G4306">
        <f>IF(COUNTIFS(Registros!$A$2:$A$6000,"MOV",Registros!$B$2:$B$6000,$A4306)&gt;0,1,0)</f>
        <v>0</v>
      </c>
      <c r="H4306">
        <f>IF($G4306=1,SUMIFS(Registros!$F$2:$F$6000,Registros!$A$2:$A$6000,"MOV",Registros!$B$2:$B$6000,$A4306),0)</f>
        <v>0</v>
      </c>
      <c r="I4306">
        <f>IF(COUNTIFS(Registros!$A$2:$A$6000,"CS",Registros!$B$2:$B$6000,$A4306)&gt;0,1,0)</f>
        <v>1</v>
      </c>
      <c r="J4306">
        <f>IF($I4306=1,SUMIFS(Registros!$I$2:$I$6000,Registros!$A$2:$A$6000,"CS",Registros!$B$2:$B$6000,$A4306),0)</f>
        <v>17</v>
      </c>
      <c r="K4306">
        <f>IF(COUNTIFS(Winback!$K$2:$K$300,$A4306)&gt;0,1,0)</f>
        <v>0</v>
      </c>
      <c r="L4306">
        <f>IF(AND($K4306=1,LEFT($A4306,3)="WB-"),SUMIFS(Winback!$D$2:$D$300,Winback!$K$2:$K$300,$A4306),0)</f>
        <v>0</v>
      </c>
      <c r="M4306">
        <f>IF(OR($E4306=1,$G4306=1,SUMIFS(Registros!$J$2:$J$6000,Registros!$B$2:$B$6000,$A4306)&gt;0),1,0)</f>
        <v>1</v>
      </c>
      <c r="N4306">
        <f>IF($J4306&gt;0,1,IF(COUNTIFS(Registros!$A$2:$A$6000,"CS",Registros!$B$2:$B$6000,$A4306,Registros!$K$2:$K$6000,"&lt;&gt;")&gt;0,1,0))</f>
        <v>1</v>
      </c>
      <c r="O4306" t="str">
        <f t="shared" si="335"/>
        <v>CONVERGENTE</v>
      </c>
      <c r="P4306" t="str">
        <f t="shared" si="336"/>
        <v>Upgrade / más líneas</v>
      </c>
      <c r="Q4306">
        <f t="shared" si="337"/>
        <v>0</v>
      </c>
      <c r="R4306" t="str">
        <f>IFERROR(VLOOKUP($A4306,Registros!$B$2:$G$6000,6,0),IFERROR(INDEX(Winback!$C$2:$C$300,MATCH($A4306,Winback!$K$2:$K$300,0)),""))</f>
        <v>Solanye Acuña</v>
      </c>
      <c r="S4306" t="str">
        <f t="shared" si="338"/>
        <v>+CS</v>
      </c>
      <c r="T4306">
        <f t="shared" si="339"/>
        <v>1</v>
      </c>
    </row>
    <row r="4307" spans="1:20" x14ac:dyDescent="0.35">
      <c r="A4307" t="s">
        <v>21090</v>
      </c>
      <c r="B4307" t="s">
        <v>21091</v>
      </c>
      <c r="C4307" t="s">
        <v>21092</v>
      </c>
      <c r="D4307" t="s">
        <v>21093</v>
      </c>
      <c r="E4307">
        <f>IF(COUNTIFS(Registros!$A$2:$A$6000,"NP",Registros!$B$2:$B$6000,$A4307)&gt;0,1,0)</f>
        <v>0</v>
      </c>
      <c r="F4307">
        <f>IF($E4307=1,SUMIFS(Registros!$F$2:$F$6000,Registros!$A$2:$A$6000,"NP",Registros!$B$2:$B$6000,$A4307),0)</f>
        <v>0</v>
      </c>
      <c r="G4307">
        <f>IF(COUNTIFS(Registros!$A$2:$A$6000,"MOV",Registros!$B$2:$B$6000,$A4307)&gt;0,1,0)</f>
        <v>0</v>
      </c>
      <c r="H4307">
        <f>IF($G4307=1,SUMIFS(Registros!$F$2:$F$6000,Registros!$A$2:$A$6000,"MOV",Registros!$B$2:$B$6000,$A4307),0)</f>
        <v>0</v>
      </c>
      <c r="I4307">
        <f>IF(COUNTIFS(Registros!$A$2:$A$6000,"CS",Registros!$B$2:$B$6000,$A4307)&gt;0,1,0)</f>
        <v>1</v>
      </c>
      <c r="J4307">
        <f>IF($I4307=1,SUMIFS(Registros!$I$2:$I$6000,Registros!$A$2:$A$6000,"CS",Registros!$B$2:$B$6000,$A4307),0)</f>
        <v>13</v>
      </c>
      <c r="K4307">
        <f>IF(COUNTIFS(Winback!$K$2:$K$300,$A4307)&gt;0,1,0)</f>
        <v>0</v>
      </c>
      <c r="L4307">
        <f>IF(AND($K4307=1,LEFT($A4307,3)="WB-"),SUMIFS(Winback!$D$2:$D$300,Winback!$K$2:$K$300,$A4307),0)</f>
        <v>0</v>
      </c>
      <c r="M4307">
        <f>IF(OR($E4307=1,$G4307=1,SUMIFS(Registros!$J$2:$J$6000,Registros!$B$2:$B$6000,$A4307)&gt;0),1,0)</f>
        <v>1</v>
      </c>
      <c r="N4307">
        <f>IF($J4307&gt;0,1,IF(COUNTIFS(Registros!$A$2:$A$6000,"CS",Registros!$B$2:$B$6000,$A4307,Registros!$K$2:$K$6000,"&lt;&gt;")&gt;0,1,0))</f>
        <v>1</v>
      </c>
      <c r="O4307" t="str">
        <f t="shared" si="335"/>
        <v>CONVERGENTE</v>
      </c>
      <c r="P4307" t="str">
        <f t="shared" si="336"/>
        <v>Upgrade / más líneas</v>
      </c>
      <c r="Q4307">
        <f t="shared" si="337"/>
        <v>0</v>
      </c>
      <c r="R4307" t="str">
        <f>IFERROR(VLOOKUP($A4307,Registros!$B$2:$G$6000,6,0),IFERROR(INDEX(Winback!$C$2:$C$300,MATCH($A4307,Winback!$K$2:$K$300,0)),""))</f>
        <v>Michelle Zambrano</v>
      </c>
      <c r="S4307" t="str">
        <f t="shared" si="338"/>
        <v>+CS</v>
      </c>
      <c r="T4307">
        <f t="shared" si="339"/>
        <v>1</v>
      </c>
    </row>
    <row r="4308" spans="1:20" x14ac:dyDescent="0.35">
      <c r="A4308" t="s">
        <v>21095</v>
      </c>
      <c r="B4308" t="s">
        <v>21096</v>
      </c>
      <c r="C4308" t="s">
        <v>21097</v>
      </c>
      <c r="D4308" t="s">
        <v>21098</v>
      </c>
      <c r="E4308">
        <f>IF(COUNTIFS(Registros!$A$2:$A$6000,"NP",Registros!$B$2:$B$6000,$A4308)&gt;0,1,0)</f>
        <v>0</v>
      </c>
      <c r="F4308">
        <f>IF($E4308=1,SUMIFS(Registros!$F$2:$F$6000,Registros!$A$2:$A$6000,"NP",Registros!$B$2:$B$6000,$A4308),0)</f>
        <v>0</v>
      </c>
      <c r="G4308">
        <f>IF(COUNTIFS(Registros!$A$2:$A$6000,"MOV",Registros!$B$2:$B$6000,$A4308)&gt;0,1,0)</f>
        <v>0</v>
      </c>
      <c r="H4308">
        <f>IF($G4308=1,SUMIFS(Registros!$F$2:$F$6000,Registros!$A$2:$A$6000,"MOV",Registros!$B$2:$B$6000,$A4308),0)</f>
        <v>0</v>
      </c>
      <c r="I4308">
        <f>IF(COUNTIFS(Registros!$A$2:$A$6000,"CS",Registros!$B$2:$B$6000,$A4308)&gt;0,1,0)</f>
        <v>1</v>
      </c>
      <c r="J4308">
        <f>IF($I4308=1,SUMIFS(Registros!$I$2:$I$6000,Registros!$A$2:$A$6000,"CS",Registros!$B$2:$B$6000,$A4308),0)</f>
        <v>30</v>
      </c>
      <c r="K4308">
        <f>IF(COUNTIFS(Winback!$K$2:$K$300,$A4308)&gt;0,1,0)</f>
        <v>0</v>
      </c>
      <c r="L4308">
        <f>IF(AND($K4308=1,LEFT($A4308,3)="WB-"),SUMIFS(Winback!$D$2:$D$300,Winback!$K$2:$K$300,$A4308),0)</f>
        <v>0</v>
      </c>
      <c r="M4308">
        <f>IF(OR($E4308=1,$G4308=1,SUMIFS(Registros!$J$2:$J$6000,Registros!$B$2:$B$6000,$A4308)&gt;0),1,0)</f>
        <v>1</v>
      </c>
      <c r="N4308">
        <f>IF($J4308&gt;0,1,IF(COUNTIFS(Registros!$A$2:$A$6000,"CS",Registros!$B$2:$B$6000,$A4308,Registros!$K$2:$K$6000,"&lt;&gt;")&gt;0,1,0))</f>
        <v>1</v>
      </c>
      <c r="O4308" t="str">
        <f t="shared" si="335"/>
        <v>CONVERGENTE</v>
      </c>
      <c r="P4308" t="str">
        <f t="shared" si="336"/>
        <v>Upgrade / más líneas</v>
      </c>
      <c r="Q4308">
        <f t="shared" si="337"/>
        <v>0</v>
      </c>
      <c r="R4308" t="str">
        <f>IFERROR(VLOOKUP($A4308,Registros!$B$2:$G$6000,6,0),IFERROR(INDEX(Winback!$C$2:$C$300,MATCH($A4308,Winback!$K$2:$K$300,0)),""))</f>
        <v>Lizeth Milena Gonzalez</v>
      </c>
      <c r="S4308" t="str">
        <f t="shared" si="338"/>
        <v>+CS</v>
      </c>
      <c r="T4308">
        <f t="shared" si="339"/>
        <v>1</v>
      </c>
    </row>
    <row r="4309" spans="1:20" x14ac:dyDescent="0.35">
      <c r="A4309" t="s">
        <v>21100</v>
      </c>
      <c r="B4309" t="s">
        <v>21101</v>
      </c>
      <c r="C4309" t="s">
        <v>21102</v>
      </c>
      <c r="D4309" t="s">
        <v>21103</v>
      </c>
      <c r="E4309">
        <f>IF(COUNTIFS(Registros!$A$2:$A$6000,"NP",Registros!$B$2:$B$6000,$A4309)&gt;0,1,0)</f>
        <v>0</v>
      </c>
      <c r="F4309">
        <f>IF($E4309=1,SUMIFS(Registros!$F$2:$F$6000,Registros!$A$2:$A$6000,"NP",Registros!$B$2:$B$6000,$A4309),0)</f>
        <v>0</v>
      </c>
      <c r="G4309">
        <f>IF(COUNTIFS(Registros!$A$2:$A$6000,"MOV",Registros!$B$2:$B$6000,$A4309)&gt;0,1,0)</f>
        <v>0</v>
      </c>
      <c r="H4309">
        <f>IF($G4309=1,SUMIFS(Registros!$F$2:$F$6000,Registros!$A$2:$A$6000,"MOV",Registros!$B$2:$B$6000,$A4309),0)</f>
        <v>0</v>
      </c>
      <c r="I4309">
        <f>IF(COUNTIFS(Registros!$A$2:$A$6000,"CS",Registros!$B$2:$B$6000,$A4309)&gt;0,1,0)</f>
        <v>1</v>
      </c>
      <c r="J4309">
        <f>IF($I4309=1,SUMIFS(Registros!$I$2:$I$6000,Registros!$A$2:$A$6000,"CS",Registros!$B$2:$B$6000,$A4309),0)</f>
        <v>38</v>
      </c>
      <c r="K4309">
        <f>IF(COUNTIFS(Winback!$K$2:$K$300,$A4309)&gt;0,1,0)</f>
        <v>0</v>
      </c>
      <c r="L4309">
        <f>IF(AND($K4309=1,LEFT($A4309,3)="WB-"),SUMIFS(Winback!$D$2:$D$300,Winback!$K$2:$K$300,$A4309),0)</f>
        <v>0</v>
      </c>
      <c r="M4309">
        <f>IF(OR($E4309=1,$G4309=1,SUMIFS(Registros!$J$2:$J$6000,Registros!$B$2:$B$6000,$A4309)&gt;0),1,0)</f>
        <v>1</v>
      </c>
      <c r="N4309">
        <f>IF($J4309&gt;0,1,IF(COUNTIFS(Registros!$A$2:$A$6000,"CS",Registros!$B$2:$B$6000,$A4309,Registros!$K$2:$K$6000,"&lt;&gt;")&gt;0,1,0))</f>
        <v>1</v>
      </c>
      <c r="O4309" t="str">
        <f t="shared" si="335"/>
        <v>CONVERGENTE</v>
      </c>
      <c r="P4309" t="str">
        <f t="shared" si="336"/>
        <v>Upgrade / más líneas</v>
      </c>
      <c r="Q4309">
        <f t="shared" si="337"/>
        <v>0</v>
      </c>
      <c r="R4309" t="str">
        <f>IFERROR(VLOOKUP($A4309,Registros!$B$2:$G$6000,6,0),IFERROR(INDEX(Winback!$C$2:$C$300,MATCH($A4309,Winback!$K$2:$K$300,0)),""))</f>
        <v>Maria Fernanda Rivas</v>
      </c>
      <c r="S4309" t="str">
        <f t="shared" si="338"/>
        <v>+CS</v>
      </c>
      <c r="T4309">
        <f t="shared" si="339"/>
        <v>1</v>
      </c>
    </row>
    <row r="4310" spans="1:20" x14ac:dyDescent="0.35">
      <c r="A4310" t="s">
        <v>21105</v>
      </c>
      <c r="B4310" t="s">
        <v>21106</v>
      </c>
      <c r="C4310" t="s">
        <v>21107</v>
      </c>
      <c r="D4310" t="s">
        <v>21108</v>
      </c>
      <c r="E4310">
        <f>IF(COUNTIFS(Registros!$A$2:$A$6000,"NP",Registros!$B$2:$B$6000,$A4310)&gt;0,1,0)</f>
        <v>0</v>
      </c>
      <c r="F4310">
        <f>IF($E4310=1,SUMIFS(Registros!$F$2:$F$6000,Registros!$A$2:$A$6000,"NP",Registros!$B$2:$B$6000,$A4310),0)</f>
        <v>0</v>
      </c>
      <c r="G4310">
        <f>IF(COUNTIFS(Registros!$A$2:$A$6000,"MOV",Registros!$B$2:$B$6000,$A4310)&gt;0,1,0)</f>
        <v>0</v>
      </c>
      <c r="H4310">
        <f>IF($G4310=1,SUMIFS(Registros!$F$2:$F$6000,Registros!$A$2:$A$6000,"MOV",Registros!$B$2:$B$6000,$A4310),0)</f>
        <v>0</v>
      </c>
      <c r="I4310">
        <f>IF(COUNTIFS(Registros!$A$2:$A$6000,"CS",Registros!$B$2:$B$6000,$A4310)&gt;0,1,0)</f>
        <v>1</v>
      </c>
      <c r="J4310">
        <f>IF($I4310=1,SUMIFS(Registros!$I$2:$I$6000,Registros!$A$2:$A$6000,"CS",Registros!$B$2:$B$6000,$A4310),0)</f>
        <v>57</v>
      </c>
      <c r="K4310">
        <f>IF(COUNTIFS(Winback!$K$2:$K$300,$A4310)&gt;0,1,0)</f>
        <v>0</v>
      </c>
      <c r="L4310">
        <f>IF(AND($K4310=1,LEFT($A4310,3)="WB-"),SUMIFS(Winback!$D$2:$D$300,Winback!$K$2:$K$300,$A4310),0)</f>
        <v>0</v>
      </c>
      <c r="M4310">
        <f>IF(OR($E4310=1,$G4310=1,SUMIFS(Registros!$J$2:$J$6000,Registros!$B$2:$B$6000,$A4310)&gt;0),1,0)</f>
        <v>1</v>
      </c>
      <c r="N4310">
        <f>IF($J4310&gt;0,1,IF(COUNTIFS(Registros!$A$2:$A$6000,"CS",Registros!$B$2:$B$6000,$A4310,Registros!$K$2:$K$6000,"&lt;&gt;")&gt;0,1,0))</f>
        <v>1</v>
      </c>
      <c r="O4310" t="str">
        <f t="shared" si="335"/>
        <v>CONVERGENTE</v>
      </c>
      <c r="P4310" t="str">
        <f t="shared" si="336"/>
        <v>Upgrade / más líneas</v>
      </c>
      <c r="Q4310">
        <f t="shared" si="337"/>
        <v>0</v>
      </c>
      <c r="R4310" t="str">
        <f>IFERROR(VLOOKUP($A4310,Registros!$B$2:$G$6000,6,0),IFERROR(INDEX(Winback!$C$2:$C$300,MATCH($A4310,Winback!$K$2:$K$300,0)),""))</f>
        <v>Yarelis Tulloch</v>
      </c>
      <c r="S4310" t="str">
        <f t="shared" si="338"/>
        <v>+CS</v>
      </c>
      <c r="T4310">
        <f t="shared" si="339"/>
        <v>1</v>
      </c>
    </row>
    <row r="4311" spans="1:20" x14ac:dyDescent="0.35">
      <c r="A4311" t="s">
        <v>21110</v>
      </c>
      <c r="B4311" t="s">
        <v>21111</v>
      </c>
      <c r="C4311" t="s">
        <v>21112</v>
      </c>
      <c r="D4311" t="s">
        <v>21113</v>
      </c>
      <c r="E4311">
        <f>IF(COUNTIFS(Registros!$A$2:$A$6000,"NP",Registros!$B$2:$B$6000,$A4311)&gt;0,1,0)</f>
        <v>0</v>
      </c>
      <c r="F4311">
        <f>IF($E4311=1,SUMIFS(Registros!$F$2:$F$6000,Registros!$A$2:$A$6000,"NP",Registros!$B$2:$B$6000,$A4311),0)</f>
        <v>0</v>
      </c>
      <c r="G4311">
        <f>IF(COUNTIFS(Registros!$A$2:$A$6000,"MOV",Registros!$B$2:$B$6000,$A4311)&gt;0,1,0)</f>
        <v>0</v>
      </c>
      <c r="H4311">
        <f>IF($G4311=1,SUMIFS(Registros!$F$2:$F$6000,Registros!$A$2:$A$6000,"MOV",Registros!$B$2:$B$6000,$A4311),0)</f>
        <v>0</v>
      </c>
      <c r="I4311">
        <f>IF(COUNTIFS(Registros!$A$2:$A$6000,"CS",Registros!$B$2:$B$6000,$A4311)&gt;0,1,0)</f>
        <v>1</v>
      </c>
      <c r="J4311">
        <f>IF($I4311=1,SUMIFS(Registros!$I$2:$I$6000,Registros!$A$2:$A$6000,"CS",Registros!$B$2:$B$6000,$A4311),0)</f>
        <v>54</v>
      </c>
      <c r="K4311">
        <f>IF(COUNTIFS(Winback!$K$2:$K$300,$A4311)&gt;0,1,0)</f>
        <v>0</v>
      </c>
      <c r="L4311">
        <f>IF(AND($K4311=1,LEFT($A4311,3)="WB-"),SUMIFS(Winback!$D$2:$D$300,Winback!$K$2:$K$300,$A4311),0)</f>
        <v>0</v>
      </c>
      <c r="M4311">
        <f>IF(OR($E4311=1,$G4311=1,SUMIFS(Registros!$J$2:$J$6000,Registros!$B$2:$B$6000,$A4311)&gt;0),1,0)</f>
        <v>1</v>
      </c>
      <c r="N4311">
        <f>IF($J4311&gt;0,1,IF(COUNTIFS(Registros!$A$2:$A$6000,"CS",Registros!$B$2:$B$6000,$A4311,Registros!$K$2:$K$6000,"&lt;&gt;")&gt;0,1,0))</f>
        <v>1</v>
      </c>
      <c r="O4311" t="str">
        <f t="shared" si="335"/>
        <v>CONVERGENTE</v>
      </c>
      <c r="P4311" t="str">
        <f t="shared" si="336"/>
        <v>Upgrade / más líneas</v>
      </c>
      <c r="Q4311">
        <f t="shared" si="337"/>
        <v>0</v>
      </c>
      <c r="R4311" t="str">
        <f>IFERROR(VLOOKUP($A4311,Registros!$B$2:$G$6000,6,0),IFERROR(INDEX(Winback!$C$2:$C$300,MATCH($A4311,Winback!$K$2:$K$300,0)),""))</f>
        <v>Abril Aparicio</v>
      </c>
      <c r="S4311" t="str">
        <f t="shared" si="338"/>
        <v>+CS</v>
      </c>
      <c r="T4311">
        <f t="shared" si="339"/>
        <v>1</v>
      </c>
    </row>
    <row r="4312" spans="1:20" x14ac:dyDescent="0.35">
      <c r="A4312" t="s">
        <v>21115</v>
      </c>
      <c r="B4312" t="s">
        <v>21116</v>
      </c>
      <c r="C4312" t="s">
        <v>21117</v>
      </c>
      <c r="D4312" t="s">
        <v>21118</v>
      </c>
      <c r="E4312">
        <f>IF(COUNTIFS(Registros!$A$2:$A$6000,"NP",Registros!$B$2:$B$6000,$A4312)&gt;0,1,0)</f>
        <v>0</v>
      </c>
      <c r="F4312">
        <f>IF($E4312=1,SUMIFS(Registros!$F$2:$F$6000,Registros!$A$2:$A$6000,"NP",Registros!$B$2:$B$6000,$A4312),0)</f>
        <v>0</v>
      </c>
      <c r="G4312">
        <f>IF(COUNTIFS(Registros!$A$2:$A$6000,"MOV",Registros!$B$2:$B$6000,$A4312)&gt;0,1,0)</f>
        <v>0</v>
      </c>
      <c r="H4312">
        <f>IF($G4312=1,SUMIFS(Registros!$F$2:$F$6000,Registros!$A$2:$A$6000,"MOV",Registros!$B$2:$B$6000,$A4312),0)</f>
        <v>0</v>
      </c>
      <c r="I4312">
        <f>IF(COUNTIFS(Registros!$A$2:$A$6000,"CS",Registros!$B$2:$B$6000,$A4312)&gt;0,1,0)</f>
        <v>1</v>
      </c>
      <c r="J4312">
        <f>IF($I4312=1,SUMIFS(Registros!$I$2:$I$6000,Registros!$A$2:$A$6000,"CS",Registros!$B$2:$B$6000,$A4312),0)</f>
        <v>36</v>
      </c>
      <c r="K4312">
        <f>IF(COUNTIFS(Winback!$K$2:$K$300,$A4312)&gt;0,1,0)</f>
        <v>0</v>
      </c>
      <c r="L4312">
        <f>IF(AND($K4312=1,LEFT($A4312,3)="WB-"),SUMIFS(Winback!$D$2:$D$300,Winback!$K$2:$K$300,$A4312),0)</f>
        <v>0</v>
      </c>
      <c r="M4312">
        <f>IF(OR($E4312=1,$G4312=1,SUMIFS(Registros!$J$2:$J$6000,Registros!$B$2:$B$6000,$A4312)&gt;0),1,0)</f>
        <v>1</v>
      </c>
      <c r="N4312">
        <f>IF($J4312&gt;0,1,IF(COUNTIFS(Registros!$A$2:$A$6000,"CS",Registros!$B$2:$B$6000,$A4312,Registros!$K$2:$K$6000,"&lt;&gt;")&gt;0,1,0))</f>
        <v>1</v>
      </c>
      <c r="O4312" t="str">
        <f t="shared" si="335"/>
        <v>CONVERGENTE</v>
      </c>
      <c r="P4312" t="str">
        <f t="shared" si="336"/>
        <v>Upgrade / más líneas</v>
      </c>
      <c r="Q4312">
        <f t="shared" si="337"/>
        <v>0</v>
      </c>
      <c r="R4312" t="str">
        <f>IFERROR(VLOOKUP($A4312,Registros!$B$2:$G$6000,6,0),IFERROR(INDEX(Winback!$C$2:$C$300,MATCH($A4312,Winback!$K$2:$K$300,0)),""))</f>
        <v>Yariela Galarce</v>
      </c>
      <c r="S4312" t="str">
        <f t="shared" si="338"/>
        <v>+CS</v>
      </c>
      <c r="T4312">
        <f t="shared" si="339"/>
        <v>1</v>
      </c>
    </row>
    <row r="4313" spans="1:20" x14ac:dyDescent="0.35">
      <c r="A4313" t="s">
        <v>21120</v>
      </c>
      <c r="B4313" t="s">
        <v>21121</v>
      </c>
      <c r="C4313" t="s">
        <v>21122</v>
      </c>
      <c r="D4313" t="s">
        <v>21123</v>
      </c>
      <c r="E4313">
        <f>IF(COUNTIFS(Registros!$A$2:$A$6000,"NP",Registros!$B$2:$B$6000,$A4313)&gt;0,1,0)</f>
        <v>0</v>
      </c>
      <c r="F4313">
        <f>IF($E4313=1,SUMIFS(Registros!$F$2:$F$6000,Registros!$A$2:$A$6000,"NP",Registros!$B$2:$B$6000,$A4313),0)</f>
        <v>0</v>
      </c>
      <c r="G4313">
        <f>IF(COUNTIFS(Registros!$A$2:$A$6000,"MOV",Registros!$B$2:$B$6000,$A4313)&gt;0,1,0)</f>
        <v>0</v>
      </c>
      <c r="H4313">
        <f>IF($G4313=1,SUMIFS(Registros!$F$2:$F$6000,Registros!$A$2:$A$6000,"MOV",Registros!$B$2:$B$6000,$A4313),0)</f>
        <v>0</v>
      </c>
      <c r="I4313">
        <f>IF(COUNTIFS(Registros!$A$2:$A$6000,"CS",Registros!$B$2:$B$6000,$A4313)&gt;0,1,0)</f>
        <v>1</v>
      </c>
      <c r="J4313">
        <f>IF($I4313=1,SUMIFS(Registros!$I$2:$I$6000,Registros!$A$2:$A$6000,"CS",Registros!$B$2:$B$6000,$A4313),0)</f>
        <v>60</v>
      </c>
      <c r="K4313">
        <f>IF(COUNTIFS(Winback!$K$2:$K$300,$A4313)&gt;0,1,0)</f>
        <v>0</v>
      </c>
      <c r="L4313">
        <f>IF(AND($K4313=1,LEFT($A4313,3)="WB-"),SUMIFS(Winback!$D$2:$D$300,Winback!$K$2:$K$300,$A4313),0)</f>
        <v>0</v>
      </c>
      <c r="M4313">
        <f>IF(OR($E4313=1,$G4313=1,SUMIFS(Registros!$J$2:$J$6000,Registros!$B$2:$B$6000,$A4313)&gt;0),1,0)</f>
        <v>1</v>
      </c>
      <c r="N4313">
        <f>IF($J4313&gt;0,1,IF(COUNTIFS(Registros!$A$2:$A$6000,"CS",Registros!$B$2:$B$6000,$A4313,Registros!$K$2:$K$6000,"&lt;&gt;")&gt;0,1,0))</f>
        <v>1</v>
      </c>
      <c r="O4313" t="str">
        <f t="shared" si="335"/>
        <v>CONVERGENTE</v>
      </c>
      <c r="P4313" t="str">
        <f t="shared" si="336"/>
        <v>Upgrade / más líneas</v>
      </c>
      <c r="Q4313">
        <f t="shared" si="337"/>
        <v>0</v>
      </c>
      <c r="R4313" t="str">
        <f>IFERROR(VLOOKUP($A4313,Registros!$B$2:$G$6000,6,0),IFERROR(INDEX(Winback!$C$2:$C$300,MATCH($A4313,Winback!$K$2:$K$300,0)),""))</f>
        <v>Nailyn Martinez Johnson</v>
      </c>
      <c r="S4313" t="str">
        <f t="shared" si="338"/>
        <v>+CS</v>
      </c>
      <c r="T4313">
        <f t="shared" si="339"/>
        <v>1</v>
      </c>
    </row>
    <row r="4314" spans="1:20" x14ac:dyDescent="0.35">
      <c r="A4314" t="s">
        <v>21125</v>
      </c>
      <c r="B4314" t="s">
        <v>21126</v>
      </c>
      <c r="C4314" t="s">
        <v>21127</v>
      </c>
      <c r="D4314" t="s">
        <v>21128</v>
      </c>
      <c r="E4314">
        <f>IF(COUNTIFS(Registros!$A$2:$A$6000,"NP",Registros!$B$2:$B$6000,$A4314)&gt;0,1,0)</f>
        <v>0</v>
      </c>
      <c r="F4314">
        <f>IF($E4314=1,SUMIFS(Registros!$F$2:$F$6000,Registros!$A$2:$A$6000,"NP",Registros!$B$2:$B$6000,$A4314),0)</f>
        <v>0</v>
      </c>
      <c r="G4314">
        <f>IF(COUNTIFS(Registros!$A$2:$A$6000,"MOV",Registros!$B$2:$B$6000,$A4314)&gt;0,1,0)</f>
        <v>0</v>
      </c>
      <c r="H4314">
        <f>IF($G4314=1,SUMIFS(Registros!$F$2:$F$6000,Registros!$A$2:$A$6000,"MOV",Registros!$B$2:$B$6000,$A4314),0)</f>
        <v>0</v>
      </c>
      <c r="I4314">
        <f>IF(COUNTIFS(Registros!$A$2:$A$6000,"CS",Registros!$B$2:$B$6000,$A4314)&gt;0,1,0)</f>
        <v>1</v>
      </c>
      <c r="J4314">
        <f>IF($I4314=1,SUMIFS(Registros!$I$2:$I$6000,Registros!$A$2:$A$6000,"CS",Registros!$B$2:$B$6000,$A4314),0)</f>
        <v>51</v>
      </c>
      <c r="K4314">
        <f>IF(COUNTIFS(Winback!$K$2:$K$300,$A4314)&gt;0,1,0)</f>
        <v>0</v>
      </c>
      <c r="L4314">
        <f>IF(AND($K4314=1,LEFT($A4314,3)="WB-"),SUMIFS(Winback!$D$2:$D$300,Winback!$K$2:$K$300,$A4314),0)</f>
        <v>0</v>
      </c>
      <c r="M4314">
        <f>IF(OR($E4314=1,$G4314=1,SUMIFS(Registros!$J$2:$J$6000,Registros!$B$2:$B$6000,$A4314)&gt;0),1,0)</f>
        <v>1</v>
      </c>
      <c r="N4314">
        <f>IF($J4314&gt;0,1,IF(COUNTIFS(Registros!$A$2:$A$6000,"CS",Registros!$B$2:$B$6000,$A4314,Registros!$K$2:$K$6000,"&lt;&gt;")&gt;0,1,0))</f>
        <v>1</v>
      </c>
      <c r="O4314" t="str">
        <f t="shared" si="335"/>
        <v>CONVERGENTE</v>
      </c>
      <c r="P4314" t="str">
        <f t="shared" si="336"/>
        <v>Upgrade / más líneas</v>
      </c>
      <c r="Q4314">
        <f t="shared" si="337"/>
        <v>0</v>
      </c>
      <c r="R4314" t="str">
        <f>IFERROR(VLOOKUP($A4314,Registros!$B$2:$G$6000,6,0),IFERROR(INDEX(Winback!$C$2:$C$300,MATCH($A4314,Winback!$K$2:$K$300,0)),""))</f>
        <v>iongy Gordon Ward</v>
      </c>
      <c r="S4314" t="str">
        <f t="shared" si="338"/>
        <v>+CS</v>
      </c>
      <c r="T4314">
        <f t="shared" si="339"/>
        <v>1</v>
      </c>
    </row>
    <row r="4315" spans="1:20" x14ac:dyDescent="0.35">
      <c r="A4315" t="s">
        <v>21130</v>
      </c>
      <c r="B4315" t="s">
        <v>21131</v>
      </c>
      <c r="C4315" t="s">
        <v>21132</v>
      </c>
      <c r="D4315" t="s">
        <v>21133</v>
      </c>
      <c r="E4315">
        <f>IF(COUNTIFS(Registros!$A$2:$A$6000,"NP",Registros!$B$2:$B$6000,$A4315)&gt;0,1,0)</f>
        <v>0</v>
      </c>
      <c r="F4315">
        <f>IF($E4315=1,SUMIFS(Registros!$F$2:$F$6000,Registros!$A$2:$A$6000,"NP",Registros!$B$2:$B$6000,$A4315),0)</f>
        <v>0</v>
      </c>
      <c r="G4315">
        <f>IF(COUNTIFS(Registros!$A$2:$A$6000,"MOV",Registros!$B$2:$B$6000,$A4315)&gt;0,1,0)</f>
        <v>0</v>
      </c>
      <c r="H4315">
        <f>IF($G4315=1,SUMIFS(Registros!$F$2:$F$6000,Registros!$A$2:$A$6000,"MOV",Registros!$B$2:$B$6000,$A4315),0)</f>
        <v>0</v>
      </c>
      <c r="I4315">
        <f>IF(COUNTIFS(Registros!$A$2:$A$6000,"CS",Registros!$B$2:$B$6000,$A4315)&gt;0,1,0)</f>
        <v>1</v>
      </c>
      <c r="J4315">
        <f>IF($I4315=1,SUMIFS(Registros!$I$2:$I$6000,Registros!$A$2:$A$6000,"CS",Registros!$B$2:$B$6000,$A4315),0)</f>
        <v>22</v>
      </c>
      <c r="K4315">
        <f>IF(COUNTIFS(Winback!$K$2:$K$300,$A4315)&gt;0,1,0)</f>
        <v>0</v>
      </c>
      <c r="L4315">
        <f>IF(AND($K4315=1,LEFT($A4315,3)="WB-"),SUMIFS(Winback!$D$2:$D$300,Winback!$K$2:$K$300,$A4315),0)</f>
        <v>0</v>
      </c>
      <c r="M4315">
        <f>IF(OR($E4315=1,$G4315=1,SUMIFS(Registros!$J$2:$J$6000,Registros!$B$2:$B$6000,$A4315)&gt;0),1,0)</f>
        <v>1</v>
      </c>
      <c r="N4315">
        <f>IF($J4315&gt;0,1,IF(COUNTIFS(Registros!$A$2:$A$6000,"CS",Registros!$B$2:$B$6000,$A4315,Registros!$K$2:$K$6000,"&lt;&gt;")&gt;0,1,0))</f>
        <v>1</v>
      </c>
      <c r="O4315" t="str">
        <f t="shared" si="335"/>
        <v>CONVERGENTE</v>
      </c>
      <c r="P4315" t="str">
        <f t="shared" si="336"/>
        <v>Upgrade / más líneas</v>
      </c>
      <c r="Q4315">
        <f t="shared" si="337"/>
        <v>0</v>
      </c>
      <c r="R4315" t="str">
        <f>IFERROR(VLOOKUP($A4315,Registros!$B$2:$G$6000,6,0),IFERROR(INDEX(Winback!$C$2:$C$300,MATCH($A4315,Winback!$K$2:$K$300,0)),""))</f>
        <v>Keisy Vargas</v>
      </c>
      <c r="S4315" t="str">
        <f t="shared" si="338"/>
        <v>+CS</v>
      </c>
      <c r="T4315">
        <f t="shared" si="339"/>
        <v>1</v>
      </c>
    </row>
    <row r="4316" spans="1:20" x14ac:dyDescent="0.35">
      <c r="A4316" t="s">
        <v>21135</v>
      </c>
      <c r="B4316" t="s">
        <v>21136</v>
      </c>
      <c r="C4316" t="s">
        <v>21137</v>
      </c>
      <c r="D4316" t="s">
        <v>21138</v>
      </c>
      <c r="E4316">
        <f>IF(COUNTIFS(Registros!$A$2:$A$6000,"NP",Registros!$B$2:$B$6000,$A4316)&gt;0,1,0)</f>
        <v>0</v>
      </c>
      <c r="F4316">
        <f>IF($E4316=1,SUMIFS(Registros!$F$2:$F$6000,Registros!$A$2:$A$6000,"NP",Registros!$B$2:$B$6000,$A4316),0)</f>
        <v>0</v>
      </c>
      <c r="G4316">
        <f>IF(COUNTIFS(Registros!$A$2:$A$6000,"MOV",Registros!$B$2:$B$6000,$A4316)&gt;0,1,0)</f>
        <v>0</v>
      </c>
      <c r="H4316">
        <f>IF($G4316=1,SUMIFS(Registros!$F$2:$F$6000,Registros!$A$2:$A$6000,"MOV",Registros!$B$2:$B$6000,$A4316),0)</f>
        <v>0</v>
      </c>
      <c r="I4316">
        <f>IF(COUNTIFS(Registros!$A$2:$A$6000,"CS",Registros!$B$2:$B$6000,$A4316)&gt;0,1,0)</f>
        <v>1</v>
      </c>
      <c r="J4316">
        <f>IF($I4316=1,SUMIFS(Registros!$I$2:$I$6000,Registros!$A$2:$A$6000,"CS",Registros!$B$2:$B$6000,$A4316),0)</f>
        <v>37</v>
      </c>
      <c r="K4316">
        <f>IF(COUNTIFS(Winback!$K$2:$K$300,$A4316)&gt;0,1,0)</f>
        <v>0</v>
      </c>
      <c r="L4316">
        <f>IF(AND($K4316=1,LEFT($A4316,3)="WB-"),SUMIFS(Winback!$D$2:$D$300,Winback!$K$2:$K$300,$A4316),0)</f>
        <v>0</v>
      </c>
      <c r="M4316">
        <f>IF(OR($E4316=1,$G4316=1,SUMIFS(Registros!$J$2:$J$6000,Registros!$B$2:$B$6000,$A4316)&gt;0),1,0)</f>
        <v>1</v>
      </c>
      <c r="N4316">
        <f>IF($J4316&gt;0,1,IF(COUNTIFS(Registros!$A$2:$A$6000,"CS",Registros!$B$2:$B$6000,$A4316,Registros!$K$2:$K$6000,"&lt;&gt;")&gt;0,1,0))</f>
        <v>1</v>
      </c>
      <c r="O4316" t="str">
        <f t="shared" si="335"/>
        <v>CONVERGENTE</v>
      </c>
      <c r="P4316" t="str">
        <f t="shared" si="336"/>
        <v>Upgrade / más líneas</v>
      </c>
      <c r="Q4316">
        <f t="shared" si="337"/>
        <v>0</v>
      </c>
      <c r="R4316" t="str">
        <f>IFERROR(VLOOKUP($A4316,Registros!$B$2:$G$6000,6,0),IFERROR(INDEX(Winback!$C$2:$C$300,MATCH($A4316,Winback!$K$2:$K$300,0)),""))</f>
        <v>Karla Mc Intryre</v>
      </c>
      <c r="S4316" t="str">
        <f t="shared" si="338"/>
        <v>+CS</v>
      </c>
      <c r="T4316">
        <f t="shared" si="339"/>
        <v>1</v>
      </c>
    </row>
    <row r="4317" spans="1:20" x14ac:dyDescent="0.35">
      <c r="A4317" t="s">
        <v>21140</v>
      </c>
      <c r="B4317" t="s">
        <v>21141</v>
      </c>
      <c r="C4317" t="s">
        <v>21142</v>
      </c>
      <c r="D4317" t="s">
        <v>21143</v>
      </c>
      <c r="E4317">
        <f>IF(COUNTIFS(Registros!$A$2:$A$6000,"NP",Registros!$B$2:$B$6000,$A4317)&gt;0,1,0)</f>
        <v>0</v>
      </c>
      <c r="F4317">
        <f>IF($E4317=1,SUMIFS(Registros!$F$2:$F$6000,Registros!$A$2:$A$6000,"NP",Registros!$B$2:$B$6000,$A4317),0)</f>
        <v>0</v>
      </c>
      <c r="G4317">
        <f>IF(COUNTIFS(Registros!$A$2:$A$6000,"MOV",Registros!$B$2:$B$6000,$A4317)&gt;0,1,0)</f>
        <v>0</v>
      </c>
      <c r="H4317">
        <f>IF($G4317=1,SUMIFS(Registros!$F$2:$F$6000,Registros!$A$2:$A$6000,"MOV",Registros!$B$2:$B$6000,$A4317),0)</f>
        <v>0</v>
      </c>
      <c r="I4317">
        <f>IF(COUNTIFS(Registros!$A$2:$A$6000,"CS",Registros!$B$2:$B$6000,$A4317)&gt;0,1,0)</f>
        <v>1</v>
      </c>
      <c r="J4317">
        <f>IF($I4317=1,SUMIFS(Registros!$I$2:$I$6000,Registros!$A$2:$A$6000,"CS",Registros!$B$2:$B$6000,$A4317),0)</f>
        <v>28</v>
      </c>
      <c r="K4317">
        <f>IF(COUNTIFS(Winback!$K$2:$K$300,$A4317)&gt;0,1,0)</f>
        <v>0</v>
      </c>
      <c r="L4317">
        <f>IF(AND($K4317=1,LEFT($A4317,3)="WB-"),SUMIFS(Winback!$D$2:$D$300,Winback!$K$2:$K$300,$A4317),0)</f>
        <v>0</v>
      </c>
      <c r="M4317">
        <f>IF(OR($E4317=1,$G4317=1,SUMIFS(Registros!$J$2:$J$6000,Registros!$B$2:$B$6000,$A4317)&gt;0),1,0)</f>
        <v>1</v>
      </c>
      <c r="N4317">
        <f>IF($J4317&gt;0,1,IF(COUNTIFS(Registros!$A$2:$A$6000,"CS",Registros!$B$2:$B$6000,$A4317,Registros!$K$2:$K$6000,"&lt;&gt;")&gt;0,1,0))</f>
        <v>1</v>
      </c>
      <c r="O4317" t="str">
        <f t="shared" si="335"/>
        <v>CONVERGENTE</v>
      </c>
      <c r="P4317" t="str">
        <f t="shared" si="336"/>
        <v>Upgrade / más líneas</v>
      </c>
      <c r="Q4317">
        <f t="shared" si="337"/>
        <v>0</v>
      </c>
      <c r="R4317" t="str">
        <f>IFERROR(VLOOKUP($A4317,Registros!$B$2:$G$6000,6,0),IFERROR(INDEX(Winback!$C$2:$C$300,MATCH($A4317,Winback!$K$2:$K$300,0)),""))</f>
        <v>Solanye Acuña</v>
      </c>
      <c r="S4317" t="str">
        <f t="shared" si="338"/>
        <v>+CS</v>
      </c>
      <c r="T4317">
        <f t="shared" si="339"/>
        <v>1</v>
      </c>
    </row>
    <row r="4318" spans="1:20" x14ac:dyDescent="0.35">
      <c r="A4318" t="s">
        <v>21144</v>
      </c>
      <c r="B4318" t="s">
        <v>21145</v>
      </c>
      <c r="C4318" t="s">
        <v>21146</v>
      </c>
      <c r="D4318" t="s">
        <v>21147</v>
      </c>
      <c r="E4318">
        <f>IF(COUNTIFS(Registros!$A$2:$A$6000,"NP",Registros!$B$2:$B$6000,$A4318)&gt;0,1,0)</f>
        <v>0</v>
      </c>
      <c r="F4318">
        <f>IF($E4318=1,SUMIFS(Registros!$F$2:$F$6000,Registros!$A$2:$A$6000,"NP",Registros!$B$2:$B$6000,$A4318),0)</f>
        <v>0</v>
      </c>
      <c r="G4318">
        <f>IF(COUNTIFS(Registros!$A$2:$A$6000,"MOV",Registros!$B$2:$B$6000,$A4318)&gt;0,1,0)</f>
        <v>0</v>
      </c>
      <c r="H4318">
        <f>IF($G4318=1,SUMIFS(Registros!$F$2:$F$6000,Registros!$A$2:$A$6000,"MOV",Registros!$B$2:$B$6000,$A4318),0)</f>
        <v>0</v>
      </c>
      <c r="I4318">
        <f>IF(COUNTIFS(Registros!$A$2:$A$6000,"CS",Registros!$B$2:$B$6000,$A4318)&gt;0,1,0)</f>
        <v>1</v>
      </c>
      <c r="J4318">
        <f>IF($I4318=1,SUMIFS(Registros!$I$2:$I$6000,Registros!$A$2:$A$6000,"CS",Registros!$B$2:$B$6000,$A4318),0)</f>
        <v>35</v>
      </c>
      <c r="K4318">
        <f>IF(COUNTIFS(Winback!$K$2:$K$300,$A4318)&gt;0,1,0)</f>
        <v>0</v>
      </c>
      <c r="L4318">
        <f>IF(AND($K4318=1,LEFT($A4318,3)="WB-"),SUMIFS(Winback!$D$2:$D$300,Winback!$K$2:$K$300,$A4318),0)</f>
        <v>0</v>
      </c>
      <c r="M4318">
        <f>IF(OR($E4318=1,$G4318=1,SUMIFS(Registros!$J$2:$J$6000,Registros!$B$2:$B$6000,$A4318)&gt;0),1,0)</f>
        <v>1</v>
      </c>
      <c r="N4318">
        <f>IF($J4318&gt;0,1,IF(COUNTIFS(Registros!$A$2:$A$6000,"CS",Registros!$B$2:$B$6000,$A4318,Registros!$K$2:$K$6000,"&lt;&gt;")&gt;0,1,0))</f>
        <v>1</v>
      </c>
      <c r="O4318" t="str">
        <f t="shared" si="335"/>
        <v>CONVERGENTE</v>
      </c>
      <c r="P4318" t="str">
        <f t="shared" si="336"/>
        <v>Upgrade / más líneas</v>
      </c>
      <c r="Q4318">
        <f t="shared" si="337"/>
        <v>0</v>
      </c>
      <c r="R4318" t="str">
        <f>IFERROR(VLOOKUP($A4318,Registros!$B$2:$G$6000,6,0),IFERROR(INDEX(Winback!$C$2:$C$300,MATCH($A4318,Winback!$K$2:$K$300,0)),""))</f>
        <v>Michelle Zambrano</v>
      </c>
      <c r="S4318" t="str">
        <f t="shared" si="338"/>
        <v>+CS</v>
      </c>
      <c r="T4318">
        <f t="shared" si="339"/>
        <v>1</v>
      </c>
    </row>
    <row r="4319" spans="1:20" x14ac:dyDescent="0.35">
      <c r="A4319" t="s">
        <v>21148</v>
      </c>
      <c r="B4319" t="s">
        <v>21149</v>
      </c>
      <c r="C4319" t="s">
        <v>21150</v>
      </c>
      <c r="D4319" t="s">
        <v>21151</v>
      </c>
      <c r="E4319">
        <f>IF(COUNTIFS(Registros!$A$2:$A$6000,"NP",Registros!$B$2:$B$6000,$A4319)&gt;0,1,0)</f>
        <v>0</v>
      </c>
      <c r="F4319">
        <f>IF($E4319=1,SUMIFS(Registros!$F$2:$F$6000,Registros!$A$2:$A$6000,"NP",Registros!$B$2:$B$6000,$A4319),0)</f>
        <v>0</v>
      </c>
      <c r="G4319">
        <f>IF(COUNTIFS(Registros!$A$2:$A$6000,"MOV",Registros!$B$2:$B$6000,$A4319)&gt;0,1,0)</f>
        <v>0</v>
      </c>
      <c r="H4319">
        <f>IF($G4319=1,SUMIFS(Registros!$F$2:$F$6000,Registros!$A$2:$A$6000,"MOV",Registros!$B$2:$B$6000,$A4319),0)</f>
        <v>0</v>
      </c>
      <c r="I4319">
        <f>IF(COUNTIFS(Registros!$A$2:$A$6000,"CS",Registros!$B$2:$B$6000,$A4319)&gt;0,1,0)</f>
        <v>1</v>
      </c>
      <c r="J4319">
        <f>IF($I4319=1,SUMIFS(Registros!$I$2:$I$6000,Registros!$A$2:$A$6000,"CS",Registros!$B$2:$B$6000,$A4319),0)</f>
        <v>35</v>
      </c>
      <c r="K4319">
        <f>IF(COUNTIFS(Winback!$K$2:$K$300,$A4319)&gt;0,1,0)</f>
        <v>0</v>
      </c>
      <c r="L4319">
        <f>IF(AND($K4319=1,LEFT($A4319,3)="WB-"),SUMIFS(Winback!$D$2:$D$300,Winback!$K$2:$K$300,$A4319),0)</f>
        <v>0</v>
      </c>
      <c r="M4319">
        <f>IF(OR($E4319=1,$G4319=1,SUMIFS(Registros!$J$2:$J$6000,Registros!$B$2:$B$6000,$A4319)&gt;0),1,0)</f>
        <v>1</v>
      </c>
      <c r="N4319">
        <f>IF($J4319&gt;0,1,IF(COUNTIFS(Registros!$A$2:$A$6000,"CS",Registros!$B$2:$B$6000,$A4319,Registros!$K$2:$K$6000,"&lt;&gt;")&gt;0,1,0))</f>
        <v>1</v>
      </c>
      <c r="O4319" t="str">
        <f t="shared" si="335"/>
        <v>CONVERGENTE</v>
      </c>
      <c r="P4319" t="str">
        <f t="shared" si="336"/>
        <v>Upgrade / más líneas</v>
      </c>
      <c r="Q4319">
        <f t="shared" si="337"/>
        <v>0</v>
      </c>
      <c r="R4319" t="str">
        <f>IFERROR(VLOOKUP($A4319,Registros!$B$2:$G$6000,6,0),IFERROR(INDEX(Winback!$C$2:$C$300,MATCH($A4319,Winback!$K$2:$K$300,0)),""))</f>
        <v>Lizeth Milena Gonzalez</v>
      </c>
      <c r="S4319" t="str">
        <f t="shared" si="338"/>
        <v>+CS</v>
      </c>
      <c r="T4319">
        <f t="shared" si="339"/>
        <v>1</v>
      </c>
    </row>
    <row r="4320" spans="1:20" x14ac:dyDescent="0.35">
      <c r="A4320" t="s">
        <v>21153</v>
      </c>
      <c r="B4320" t="s">
        <v>21154</v>
      </c>
      <c r="C4320" t="s">
        <v>21155</v>
      </c>
      <c r="D4320" t="s">
        <v>21156</v>
      </c>
      <c r="E4320">
        <f>IF(COUNTIFS(Registros!$A$2:$A$6000,"NP",Registros!$B$2:$B$6000,$A4320)&gt;0,1,0)</f>
        <v>0</v>
      </c>
      <c r="F4320">
        <f>IF($E4320=1,SUMIFS(Registros!$F$2:$F$6000,Registros!$A$2:$A$6000,"NP",Registros!$B$2:$B$6000,$A4320),0)</f>
        <v>0</v>
      </c>
      <c r="G4320">
        <f>IF(COUNTIFS(Registros!$A$2:$A$6000,"MOV",Registros!$B$2:$B$6000,$A4320)&gt;0,1,0)</f>
        <v>0</v>
      </c>
      <c r="H4320">
        <f>IF($G4320=1,SUMIFS(Registros!$F$2:$F$6000,Registros!$A$2:$A$6000,"MOV",Registros!$B$2:$B$6000,$A4320),0)</f>
        <v>0</v>
      </c>
      <c r="I4320">
        <f>IF(COUNTIFS(Registros!$A$2:$A$6000,"CS",Registros!$B$2:$B$6000,$A4320)&gt;0,1,0)</f>
        <v>1</v>
      </c>
      <c r="J4320">
        <f>IF($I4320=1,SUMIFS(Registros!$I$2:$I$6000,Registros!$A$2:$A$6000,"CS",Registros!$B$2:$B$6000,$A4320),0)</f>
        <v>25</v>
      </c>
      <c r="K4320">
        <f>IF(COUNTIFS(Winback!$K$2:$K$300,$A4320)&gt;0,1,0)</f>
        <v>0</v>
      </c>
      <c r="L4320">
        <f>IF(AND($K4320=1,LEFT($A4320,3)="WB-"),SUMIFS(Winback!$D$2:$D$300,Winback!$K$2:$K$300,$A4320),0)</f>
        <v>0</v>
      </c>
      <c r="M4320">
        <f>IF(OR($E4320=1,$G4320=1,SUMIFS(Registros!$J$2:$J$6000,Registros!$B$2:$B$6000,$A4320)&gt;0),1,0)</f>
        <v>1</v>
      </c>
      <c r="N4320">
        <f>IF($J4320&gt;0,1,IF(COUNTIFS(Registros!$A$2:$A$6000,"CS",Registros!$B$2:$B$6000,$A4320,Registros!$K$2:$K$6000,"&lt;&gt;")&gt;0,1,0))</f>
        <v>1</v>
      </c>
      <c r="O4320" t="str">
        <f t="shared" si="335"/>
        <v>CONVERGENTE</v>
      </c>
      <c r="P4320" t="str">
        <f t="shared" si="336"/>
        <v>Upgrade / más líneas</v>
      </c>
      <c r="Q4320">
        <f t="shared" si="337"/>
        <v>0</v>
      </c>
      <c r="R4320" t="str">
        <f>IFERROR(VLOOKUP($A4320,Registros!$B$2:$G$6000,6,0),IFERROR(INDEX(Winback!$C$2:$C$300,MATCH($A4320,Winback!$K$2:$K$300,0)),""))</f>
        <v>Maria Fernanda Rivas</v>
      </c>
      <c r="S4320" t="str">
        <f t="shared" si="338"/>
        <v>+CS</v>
      </c>
      <c r="T4320">
        <f t="shared" si="339"/>
        <v>1</v>
      </c>
    </row>
    <row r="4321" spans="1:20" x14ac:dyDescent="0.35">
      <c r="A4321" t="s">
        <v>21158</v>
      </c>
      <c r="B4321" t="s">
        <v>21159</v>
      </c>
      <c r="C4321" t="s">
        <v>21160</v>
      </c>
      <c r="D4321" t="s">
        <v>21161</v>
      </c>
      <c r="E4321">
        <f>IF(COUNTIFS(Registros!$A$2:$A$6000,"NP",Registros!$B$2:$B$6000,$A4321)&gt;0,1,0)</f>
        <v>0</v>
      </c>
      <c r="F4321">
        <f>IF($E4321=1,SUMIFS(Registros!$F$2:$F$6000,Registros!$A$2:$A$6000,"NP",Registros!$B$2:$B$6000,$A4321),0)</f>
        <v>0</v>
      </c>
      <c r="G4321">
        <f>IF(COUNTIFS(Registros!$A$2:$A$6000,"MOV",Registros!$B$2:$B$6000,$A4321)&gt;0,1,0)</f>
        <v>0</v>
      </c>
      <c r="H4321">
        <f>IF($G4321=1,SUMIFS(Registros!$F$2:$F$6000,Registros!$A$2:$A$6000,"MOV",Registros!$B$2:$B$6000,$A4321),0)</f>
        <v>0</v>
      </c>
      <c r="I4321">
        <f>IF(COUNTIFS(Registros!$A$2:$A$6000,"CS",Registros!$B$2:$B$6000,$A4321)&gt;0,1,0)</f>
        <v>1</v>
      </c>
      <c r="J4321">
        <f>IF($I4321=1,SUMIFS(Registros!$I$2:$I$6000,Registros!$A$2:$A$6000,"CS",Registros!$B$2:$B$6000,$A4321),0)</f>
        <v>49</v>
      </c>
      <c r="K4321">
        <f>IF(COUNTIFS(Winback!$K$2:$K$300,$A4321)&gt;0,1,0)</f>
        <v>0</v>
      </c>
      <c r="L4321">
        <f>IF(AND($K4321=1,LEFT($A4321,3)="WB-"),SUMIFS(Winback!$D$2:$D$300,Winback!$K$2:$K$300,$A4321),0)</f>
        <v>0</v>
      </c>
      <c r="M4321">
        <f>IF(OR($E4321=1,$G4321=1,SUMIFS(Registros!$J$2:$J$6000,Registros!$B$2:$B$6000,$A4321)&gt;0),1,0)</f>
        <v>1</v>
      </c>
      <c r="N4321">
        <f>IF($J4321&gt;0,1,IF(COUNTIFS(Registros!$A$2:$A$6000,"CS",Registros!$B$2:$B$6000,$A4321,Registros!$K$2:$K$6000,"&lt;&gt;")&gt;0,1,0))</f>
        <v>1</v>
      </c>
      <c r="O4321" t="str">
        <f t="shared" si="335"/>
        <v>CONVERGENTE</v>
      </c>
      <c r="P4321" t="str">
        <f t="shared" si="336"/>
        <v>Upgrade / más líneas</v>
      </c>
      <c r="Q4321">
        <f t="shared" si="337"/>
        <v>0</v>
      </c>
      <c r="R4321" t="str">
        <f>IFERROR(VLOOKUP($A4321,Registros!$B$2:$G$6000,6,0),IFERROR(INDEX(Winback!$C$2:$C$300,MATCH($A4321,Winback!$K$2:$K$300,0)),""))</f>
        <v>Yarelis Tulloch</v>
      </c>
      <c r="S4321" t="str">
        <f t="shared" si="338"/>
        <v>+CS</v>
      </c>
      <c r="T4321">
        <f t="shared" si="339"/>
        <v>1</v>
      </c>
    </row>
    <row r="4322" spans="1:20" x14ac:dyDescent="0.35">
      <c r="A4322" t="s">
        <v>21163</v>
      </c>
      <c r="B4322" t="s">
        <v>21164</v>
      </c>
      <c r="C4322" t="s">
        <v>21165</v>
      </c>
      <c r="D4322" t="s">
        <v>21166</v>
      </c>
      <c r="E4322">
        <f>IF(COUNTIFS(Registros!$A$2:$A$6000,"NP",Registros!$B$2:$B$6000,$A4322)&gt;0,1,0)</f>
        <v>0</v>
      </c>
      <c r="F4322">
        <f>IF($E4322=1,SUMIFS(Registros!$F$2:$F$6000,Registros!$A$2:$A$6000,"NP",Registros!$B$2:$B$6000,$A4322),0)</f>
        <v>0</v>
      </c>
      <c r="G4322">
        <f>IF(COUNTIFS(Registros!$A$2:$A$6000,"MOV",Registros!$B$2:$B$6000,$A4322)&gt;0,1,0)</f>
        <v>0</v>
      </c>
      <c r="H4322">
        <f>IF($G4322=1,SUMIFS(Registros!$F$2:$F$6000,Registros!$A$2:$A$6000,"MOV",Registros!$B$2:$B$6000,$A4322),0)</f>
        <v>0</v>
      </c>
      <c r="I4322">
        <f>IF(COUNTIFS(Registros!$A$2:$A$6000,"CS",Registros!$B$2:$B$6000,$A4322)&gt;0,1,0)</f>
        <v>1</v>
      </c>
      <c r="J4322">
        <f>IF($I4322=1,SUMIFS(Registros!$I$2:$I$6000,Registros!$A$2:$A$6000,"CS",Registros!$B$2:$B$6000,$A4322),0)</f>
        <v>34</v>
      </c>
      <c r="K4322">
        <f>IF(COUNTIFS(Winback!$K$2:$K$300,$A4322)&gt;0,1,0)</f>
        <v>0</v>
      </c>
      <c r="L4322">
        <f>IF(AND($K4322=1,LEFT($A4322,3)="WB-"),SUMIFS(Winback!$D$2:$D$300,Winback!$K$2:$K$300,$A4322),0)</f>
        <v>0</v>
      </c>
      <c r="M4322">
        <f>IF(OR($E4322=1,$G4322=1,SUMIFS(Registros!$J$2:$J$6000,Registros!$B$2:$B$6000,$A4322)&gt;0),1,0)</f>
        <v>1</v>
      </c>
      <c r="N4322">
        <f>IF($J4322&gt;0,1,IF(COUNTIFS(Registros!$A$2:$A$6000,"CS",Registros!$B$2:$B$6000,$A4322,Registros!$K$2:$K$6000,"&lt;&gt;")&gt;0,1,0))</f>
        <v>1</v>
      </c>
      <c r="O4322" t="str">
        <f t="shared" si="335"/>
        <v>CONVERGENTE</v>
      </c>
      <c r="P4322" t="str">
        <f t="shared" si="336"/>
        <v>Upgrade / más líneas</v>
      </c>
      <c r="Q4322">
        <f t="shared" si="337"/>
        <v>0</v>
      </c>
      <c r="R4322" t="str">
        <f>IFERROR(VLOOKUP($A4322,Registros!$B$2:$G$6000,6,0),IFERROR(INDEX(Winback!$C$2:$C$300,MATCH($A4322,Winback!$K$2:$K$300,0)),""))</f>
        <v>Abril Aparicio</v>
      </c>
      <c r="S4322" t="str">
        <f t="shared" si="338"/>
        <v>+CS</v>
      </c>
      <c r="T4322">
        <f t="shared" si="339"/>
        <v>1</v>
      </c>
    </row>
    <row r="4323" spans="1:20" x14ac:dyDescent="0.35">
      <c r="A4323" t="s">
        <v>21168</v>
      </c>
      <c r="B4323" t="s">
        <v>21169</v>
      </c>
      <c r="C4323" t="s">
        <v>21170</v>
      </c>
      <c r="D4323" t="s">
        <v>21171</v>
      </c>
      <c r="E4323">
        <f>IF(COUNTIFS(Registros!$A$2:$A$6000,"NP",Registros!$B$2:$B$6000,$A4323)&gt;0,1,0)</f>
        <v>0</v>
      </c>
      <c r="F4323">
        <f>IF($E4323=1,SUMIFS(Registros!$F$2:$F$6000,Registros!$A$2:$A$6000,"NP",Registros!$B$2:$B$6000,$A4323),0)</f>
        <v>0</v>
      </c>
      <c r="G4323">
        <f>IF(COUNTIFS(Registros!$A$2:$A$6000,"MOV",Registros!$B$2:$B$6000,$A4323)&gt;0,1,0)</f>
        <v>0</v>
      </c>
      <c r="H4323">
        <f>IF($G4323=1,SUMIFS(Registros!$F$2:$F$6000,Registros!$A$2:$A$6000,"MOV",Registros!$B$2:$B$6000,$A4323),0)</f>
        <v>0</v>
      </c>
      <c r="I4323">
        <f>IF(COUNTIFS(Registros!$A$2:$A$6000,"CS",Registros!$B$2:$B$6000,$A4323)&gt;0,1,0)</f>
        <v>1</v>
      </c>
      <c r="J4323">
        <f>IF($I4323=1,SUMIFS(Registros!$I$2:$I$6000,Registros!$A$2:$A$6000,"CS",Registros!$B$2:$B$6000,$A4323),0)</f>
        <v>29</v>
      </c>
      <c r="K4323">
        <f>IF(COUNTIFS(Winback!$K$2:$K$300,$A4323)&gt;0,1,0)</f>
        <v>0</v>
      </c>
      <c r="L4323">
        <f>IF(AND($K4323=1,LEFT($A4323,3)="WB-"),SUMIFS(Winback!$D$2:$D$300,Winback!$K$2:$K$300,$A4323),0)</f>
        <v>0</v>
      </c>
      <c r="M4323">
        <f>IF(OR($E4323=1,$G4323=1,SUMIFS(Registros!$J$2:$J$6000,Registros!$B$2:$B$6000,$A4323)&gt;0),1,0)</f>
        <v>1</v>
      </c>
      <c r="N4323">
        <f>IF($J4323&gt;0,1,IF(COUNTIFS(Registros!$A$2:$A$6000,"CS",Registros!$B$2:$B$6000,$A4323,Registros!$K$2:$K$6000,"&lt;&gt;")&gt;0,1,0))</f>
        <v>1</v>
      </c>
      <c r="O4323" t="str">
        <f t="shared" si="335"/>
        <v>CONVERGENTE</v>
      </c>
      <c r="P4323" t="str">
        <f t="shared" si="336"/>
        <v>Upgrade / más líneas</v>
      </c>
      <c r="Q4323">
        <f t="shared" si="337"/>
        <v>0</v>
      </c>
      <c r="R4323" t="str">
        <f>IFERROR(VLOOKUP($A4323,Registros!$B$2:$G$6000,6,0),IFERROR(INDEX(Winback!$C$2:$C$300,MATCH($A4323,Winback!$K$2:$K$300,0)),""))</f>
        <v>Yariela Galarce</v>
      </c>
      <c r="S4323" t="str">
        <f t="shared" si="338"/>
        <v>+CS</v>
      </c>
      <c r="T4323">
        <f t="shared" si="339"/>
        <v>1</v>
      </c>
    </row>
    <row r="4324" spans="1:20" x14ac:dyDescent="0.35">
      <c r="A4324" t="s">
        <v>21173</v>
      </c>
      <c r="B4324" t="s">
        <v>21174</v>
      </c>
      <c r="C4324" t="s">
        <v>21175</v>
      </c>
      <c r="D4324" t="s">
        <v>21176</v>
      </c>
      <c r="E4324">
        <f>IF(COUNTIFS(Registros!$A$2:$A$6000,"NP",Registros!$B$2:$B$6000,$A4324)&gt;0,1,0)</f>
        <v>0</v>
      </c>
      <c r="F4324">
        <f>IF($E4324=1,SUMIFS(Registros!$F$2:$F$6000,Registros!$A$2:$A$6000,"NP",Registros!$B$2:$B$6000,$A4324),0)</f>
        <v>0</v>
      </c>
      <c r="G4324">
        <f>IF(COUNTIFS(Registros!$A$2:$A$6000,"MOV",Registros!$B$2:$B$6000,$A4324)&gt;0,1,0)</f>
        <v>0</v>
      </c>
      <c r="H4324">
        <f>IF($G4324=1,SUMIFS(Registros!$F$2:$F$6000,Registros!$A$2:$A$6000,"MOV",Registros!$B$2:$B$6000,$A4324),0)</f>
        <v>0</v>
      </c>
      <c r="I4324">
        <f>IF(COUNTIFS(Registros!$A$2:$A$6000,"CS",Registros!$B$2:$B$6000,$A4324)&gt;0,1,0)</f>
        <v>1</v>
      </c>
      <c r="J4324">
        <f>IF($I4324=1,SUMIFS(Registros!$I$2:$I$6000,Registros!$A$2:$A$6000,"CS",Registros!$B$2:$B$6000,$A4324),0)</f>
        <v>33</v>
      </c>
      <c r="K4324">
        <f>IF(COUNTIFS(Winback!$K$2:$K$300,$A4324)&gt;0,1,0)</f>
        <v>0</v>
      </c>
      <c r="L4324">
        <f>IF(AND($K4324=1,LEFT($A4324,3)="WB-"),SUMIFS(Winback!$D$2:$D$300,Winback!$K$2:$K$300,$A4324),0)</f>
        <v>0</v>
      </c>
      <c r="M4324">
        <f>IF(OR($E4324=1,$G4324=1,SUMIFS(Registros!$J$2:$J$6000,Registros!$B$2:$B$6000,$A4324)&gt;0),1,0)</f>
        <v>1</v>
      </c>
      <c r="N4324">
        <f>IF($J4324&gt;0,1,IF(COUNTIFS(Registros!$A$2:$A$6000,"CS",Registros!$B$2:$B$6000,$A4324,Registros!$K$2:$K$6000,"&lt;&gt;")&gt;0,1,0))</f>
        <v>1</v>
      </c>
      <c r="O4324" t="str">
        <f t="shared" si="335"/>
        <v>CONVERGENTE</v>
      </c>
      <c r="P4324" t="str">
        <f t="shared" si="336"/>
        <v>Upgrade / más líneas</v>
      </c>
      <c r="Q4324">
        <f t="shared" si="337"/>
        <v>0</v>
      </c>
      <c r="R4324" t="str">
        <f>IFERROR(VLOOKUP($A4324,Registros!$B$2:$G$6000,6,0),IFERROR(INDEX(Winback!$C$2:$C$300,MATCH($A4324,Winback!$K$2:$K$300,0)),""))</f>
        <v>Nailyn Martinez Johnson</v>
      </c>
      <c r="S4324" t="str">
        <f t="shared" si="338"/>
        <v>+CS</v>
      </c>
      <c r="T4324">
        <f t="shared" si="339"/>
        <v>1</v>
      </c>
    </row>
    <row r="4325" spans="1:20" x14ac:dyDescent="0.35">
      <c r="A4325" t="s">
        <v>21178</v>
      </c>
      <c r="B4325" t="s">
        <v>21179</v>
      </c>
      <c r="C4325" t="s">
        <v>21175</v>
      </c>
      <c r="D4325" t="s">
        <v>21176</v>
      </c>
      <c r="E4325">
        <f>IF(COUNTIFS(Registros!$A$2:$A$6000,"NP",Registros!$B$2:$B$6000,$A4325)&gt;0,1,0)</f>
        <v>0</v>
      </c>
      <c r="F4325">
        <f>IF($E4325=1,SUMIFS(Registros!$F$2:$F$6000,Registros!$A$2:$A$6000,"NP",Registros!$B$2:$B$6000,$A4325),0)</f>
        <v>0</v>
      </c>
      <c r="G4325">
        <f>IF(COUNTIFS(Registros!$A$2:$A$6000,"MOV",Registros!$B$2:$B$6000,$A4325)&gt;0,1,0)</f>
        <v>0</v>
      </c>
      <c r="H4325">
        <f>IF($G4325=1,SUMIFS(Registros!$F$2:$F$6000,Registros!$A$2:$A$6000,"MOV",Registros!$B$2:$B$6000,$A4325),0)</f>
        <v>0</v>
      </c>
      <c r="I4325">
        <f>IF(COUNTIFS(Registros!$A$2:$A$6000,"CS",Registros!$B$2:$B$6000,$A4325)&gt;0,1,0)</f>
        <v>1</v>
      </c>
      <c r="J4325">
        <f>IF($I4325=1,SUMIFS(Registros!$I$2:$I$6000,Registros!$A$2:$A$6000,"CS",Registros!$B$2:$B$6000,$A4325),0)</f>
        <v>33</v>
      </c>
      <c r="K4325">
        <f>IF(COUNTIFS(Winback!$K$2:$K$300,$A4325)&gt;0,1,0)</f>
        <v>0</v>
      </c>
      <c r="L4325">
        <f>IF(AND($K4325=1,LEFT($A4325,3)="WB-"),SUMIFS(Winback!$D$2:$D$300,Winback!$K$2:$K$300,$A4325),0)</f>
        <v>0</v>
      </c>
      <c r="M4325">
        <f>IF(OR($E4325=1,$G4325=1,SUMIFS(Registros!$J$2:$J$6000,Registros!$B$2:$B$6000,$A4325)&gt;0),1,0)</f>
        <v>1</v>
      </c>
      <c r="N4325">
        <f>IF($J4325&gt;0,1,IF(COUNTIFS(Registros!$A$2:$A$6000,"CS",Registros!$B$2:$B$6000,$A4325,Registros!$K$2:$K$6000,"&lt;&gt;")&gt;0,1,0))</f>
        <v>1</v>
      </c>
      <c r="O4325" t="str">
        <f t="shared" si="335"/>
        <v>CONVERGENTE</v>
      </c>
      <c r="P4325" t="str">
        <f t="shared" si="336"/>
        <v>Upgrade / más líneas</v>
      </c>
      <c r="Q4325">
        <f t="shared" si="337"/>
        <v>0</v>
      </c>
      <c r="R4325" t="str">
        <f>IFERROR(VLOOKUP($A4325,Registros!$B$2:$G$6000,6,0),IFERROR(INDEX(Winback!$C$2:$C$300,MATCH($A4325,Winback!$K$2:$K$300,0)),""))</f>
        <v>iongy Gordon Ward</v>
      </c>
      <c r="S4325" t="str">
        <f t="shared" si="338"/>
        <v>+CS</v>
      </c>
      <c r="T4325">
        <f t="shared" si="339"/>
        <v>1</v>
      </c>
    </row>
    <row r="4326" spans="1:20" x14ac:dyDescent="0.35">
      <c r="A4326" t="s">
        <v>21180</v>
      </c>
      <c r="B4326" t="s">
        <v>21181</v>
      </c>
      <c r="C4326" t="s">
        <v>21182</v>
      </c>
      <c r="D4326" t="s">
        <v>21183</v>
      </c>
      <c r="E4326">
        <f>IF(COUNTIFS(Registros!$A$2:$A$6000,"NP",Registros!$B$2:$B$6000,$A4326)&gt;0,1,0)</f>
        <v>0</v>
      </c>
      <c r="F4326">
        <f>IF($E4326=1,SUMIFS(Registros!$F$2:$F$6000,Registros!$A$2:$A$6000,"NP",Registros!$B$2:$B$6000,$A4326),0)</f>
        <v>0</v>
      </c>
      <c r="G4326">
        <f>IF(COUNTIFS(Registros!$A$2:$A$6000,"MOV",Registros!$B$2:$B$6000,$A4326)&gt;0,1,0)</f>
        <v>0</v>
      </c>
      <c r="H4326">
        <f>IF($G4326=1,SUMIFS(Registros!$F$2:$F$6000,Registros!$A$2:$A$6000,"MOV",Registros!$B$2:$B$6000,$A4326),0)</f>
        <v>0</v>
      </c>
      <c r="I4326">
        <f>IF(COUNTIFS(Registros!$A$2:$A$6000,"CS",Registros!$B$2:$B$6000,$A4326)&gt;0,1,0)</f>
        <v>1</v>
      </c>
      <c r="J4326">
        <f>IF($I4326=1,SUMIFS(Registros!$I$2:$I$6000,Registros!$A$2:$A$6000,"CS",Registros!$B$2:$B$6000,$A4326),0)</f>
        <v>25</v>
      </c>
      <c r="K4326">
        <f>IF(COUNTIFS(Winback!$K$2:$K$300,$A4326)&gt;0,1,0)</f>
        <v>0</v>
      </c>
      <c r="L4326">
        <f>IF(AND($K4326=1,LEFT($A4326,3)="WB-"),SUMIFS(Winback!$D$2:$D$300,Winback!$K$2:$K$300,$A4326),0)</f>
        <v>0</v>
      </c>
      <c r="M4326">
        <f>IF(OR($E4326=1,$G4326=1,SUMIFS(Registros!$J$2:$J$6000,Registros!$B$2:$B$6000,$A4326)&gt;0),1,0)</f>
        <v>1</v>
      </c>
      <c r="N4326">
        <f>IF($J4326&gt;0,1,IF(COUNTIFS(Registros!$A$2:$A$6000,"CS",Registros!$B$2:$B$6000,$A4326,Registros!$K$2:$K$6000,"&lt;&gt;")&gt;0,1,0))</f>
        <v>1</v>
      </c>
      <c r="O4326" t="str">
        <f t="shared" si="335"/>
        <v>CONVERGENTE</v>
      </c>
      <c r="P4326" t="str">
        <f t="shared" si="336"/>
        <v>Upgrade / más líneas</v>
      </c>
      <c r="Q4326">
        <f t="shared" si="337"/>
        <v>0</v>
      </c>
      <c r="R4326" t="str">
        <f>IFERROR(VLOOKUP($A4326,Registros!$B$2:$G$6000,6,0),IFERROR(INDEX(Winback!$C$2:$C$300,MATCH($A4326,Winback!$K$2:$K$300,0)),""))</f>
        <v>Keisy Vargas</v>
      </c>
      <c r="S4326" t="str">
        <f t="shared" si="338"/>
        <v>+CS</v>
      </c>
      <c r="T4326">
        <f t="shared" si="339"/>
        <v>1</v>
      </c>
    </row>
    <row r="4327" spans="1:20" x14ac:dyDescent="0.35">
      <c r="A4327" t="s">
        <v>21185</v>
      </c>
      <c r="B4327" t="s">
        <v>21181</v>
      </c>
      <c r="C4327" t="s">
        <v>21186</v>
      </c>
      <c r="D4327" t="s">
        <v>21187</v>
      </c>
      <c r="E4327">
        <f>IF(COUNTIFS(Registros!$A$2:$A$6000,"NP",Registros!$B$2:$B$6000,$A4327)&gt;0,1,0)</f>
        <v>0</v>
      </c>
      <c r="F4327">
        <f>IF($E4327=1,SUMIFS(Registros!$F$2:$F$6000,Registros!$A$2:$A$6000,"NP",Registros!$B$2:$B$6000,$A4327),0)</f>
        <v>0</v>
      </c>
      <c r="G4327">
        <f>IF(COUNTIFS(Registros!$A$2:$A$6000,"MOV",Registros!$B$2:$B$6000,$A4327)&gt;0,1,0)</f>
        <v>0</v>
      </c>
      <c r="H4327">
        <f>IF($G4327=1,SUMIFS(Registros!$F$2:$F$6000,Registros!$A$2:$A$6000,"MOV",Registros!$B$2:$B$6000,$A4327),0)</f>
        <v>0</v>
      </c>
      <c r="I4327">
        <f>IF(COUNTIFS(Registros!$A$2:$A$6000,"CS",Registros!$B$2:$B$6000,$A4327)&gt;0,1,0)</f>
        <v>1</v>
      </c>
      <c r="J4327">
        <f>IF($I4327=1,SUMIFS(Registros!$I$2:$I$6000,Registros!$A$2:$A$6000,"CS",Registros!$B$2:$B$6000,$A4327),0)</f>
        <v>25</v>
      </c>
      <c r="K4327">
        <f>IF(COUNTIFS(Winback!$K$2:$K$300,$A4327)&gt;0,1,0)</f>
        <v>0</v>
      </c>
      <c r="L4327">
        <f>IF(AND($K4327=1,LEFT($A4327,3)="WB-"),SUMIFS(Winback!$D$2:$D$300,Winback!$K$2:$K$300,$A4327),0)</f>
        <v>0</v>
      </c>
      <c r="M4327">
        <f>IF(OR($E4327=1,$G4327=1,SUMIFS(Registros!$J$2:$J$6000,Registros!$B$2:$B$6000,$A4327)&gt;0),1,0)</f>
        <v>1</v>
      </c>
      <c r="N4327">
        <f>IF($J4327&gt;0,1,IF(COUNTIFS(Registros!$A$2:$A$6000,"CS",Registros!$B$2:$B$6000,$A4327,Registros!$K$2:$K$6000,"&lt;&gt;")&gt;0,1,0))</f>
        <v>1</v>
      </c>
      <c r="O4327" t="str">
        <f t="shared" si="335"/>
        <v>CONVERGENTE</v>
      </c>
      <c r="P4327" t="str">
        <f t="shared" si="336"/>
        <v>Upgrade / más líneas</v>
      </c>
      <c r="Q4327">
        <f t="shared" si="337"/>
        <v>0</v>
      </c>
      <c r="R4327" t="str">
        <f>IFERROR(VLOOKUP($A4327,Registros!$B$2:$G$6000,6,0),IFERROR(INDEX(Winback!$C$2:$C$300,MATCH($A4327,Winback!$K$2:$K$300,0)),""))</f>
        <v>Karla Mc Intryre</v>
      </c>
      <c r="S4327" t="str">
        <f t="shared" si="338"/>
        <v>+CS</v>
      </c>
      <c r="T4327">
        <f t="shared" si="339"/>
        <v>1</v>
      </c>
    </row>
    <row r="4328" spans="1:20" x14ac:dyDescent="0.35">
      <c r="A4328" t="s">
        <v>21188</v>
      </c>
      <c r="B4328" t="s">
        <v>21189</v>
      </c>
      <c r="C4328" t="s">
        <v>21190</v>
      </c>
      <c r="D4328" t="s">
        <v>21191</v>
      </c>
      <c r="E4328">
        <f>IF(COUNTIFS(Registros!$A$2:$A$6000,"NP",Registros!$B$2:$B$6000,$A4328)&gt;0,1,0)</f>
        <v>0</v>
      </c>
      <c r="F4328">
        <f>IF($E4328=1,SUMIFS(Registros!$F$2:$F$6000,Registros!$A$2:$A$6000,"NP",Registros!$B$2:$B$6000,$A4328),0)</f>
        <v>0</v>
      </c>
      <c r="G4328">
        <f>IF(COUNTIFS(Registros!$A$2:$A$6000,"MOV",Registros!$B$2:$B$6000,$A4328)&gt;0,1,0)</f>
        <v>0</v>
      </c>
      <c r="H4328">
        <f>IF($G4328=1,SUMIFS(Registros!$F$2:$F$6000,Registros!$A$2:$A$6000,"MOV",Registros!$B$2:$B$6000,$A4328),0)</f>
        <v>0</v>
      </c>
      <c r="I4328">
        <f>IF(COUNTIFS(Registros!$A$2:$A$6000,"CS",Registros!$B$2:$B$6000,$A4328)&gt;0,1,0)</f>
        <v>1</v>
      </c>
      <c r="J4328">
        <f>IF($I4328=1,SUMIFS(Registros!$I$2:$I$6000,Registros!$A$2:$A$6000,"CS",Registros!$B$2:$B$6000,$A4328),0)</f>
        <v>51</v>
      </c>
      <c r="K4328">
        <f>IF(COUNTIFS(Winback!$K$2:$K$300,$A4328)&gt;0,1,0)</f>
        <v>0</v>
      </c>
      <c r="L4328">
        <f>IF(AND($K4328=1,LEFT($A4328,3)="WB-"),SUMIFS(Winback!$D$2:$D$300,Winback!$K$2:$K$300,$A4328),0)</f>
        <v>0</v>
      </c>
      <c r="M4328">
        <f>IF(OR($E4328=1,$G4328=1,SUMIFS(Registros!$J$2:$J$6000,Registros!$B$2:$B$6000,$A4328)&gt;0),1,0)</f>
        <v>1</v>
      </c>
      <c r="N4328">
        <f>IF($J4328&gt;0,1,IF(COUNTIFS(Registros!$A$2:$A$6000,"CS",Registros!$B$2:$B$6000,$A4328,Registros!$K$2:$K$6000,"&lt;&gt;")&gt;0,1,0))</f>
        <v>1</v>
      </c>
      <c r="O4328" t="str">
        <f t="shared" si="335"/>
        <v>CONVERGENTE</v>
      </c>
      <c r="P4328" t="str">
        <f t="shared" si="336"/>
        <v>Upgrade / más líneas</v>
      </c>
      <c r="Q4328">
        <f t="shared" si="337"/>
        <v>0</v>
      </c>
      <c r="R4328" t="str">
        <f>IFERROR(VLOOKUP($A4328,Registros!$B$2:$G$6000,6,0),IFERROR(INDEX(Winback!$C$2:$C$300,MATCH($A4328,Winback!$K$2:$K$300,0)),""))</f>
        <v>Solanye Acuña</v>
      </c>
      <c r="S4328" t="str">
        <f t="shared" si="338"/>
        <v>+CS</v>
      </c>
      <c r="T4328">
        <f t="shared" si="339"/>
        <v>1</v>
      </c>
    </row>
    <row r="4329" spans="1:20" x14ac:dyDescent="0.35">
      <c r="A4329" t="s">
        <v>21193</v>
      </c>
      <c r="B4329" t="s">
        <v>21194</v>
      </c>
      <c r="C4329" t="s">
        <v>21195</v>
      </c>
      <c r="D4329" t="s">
        <v>21196</v>
      </c>
      <c r="E4329">
        <f>IF(COUNTIFS(Registros!$A$2:$A$6000,"NP",Registros!$B$2:$B$6000,$A4329)&gt;0,1,0)</f>
        <v>0</v>
      </c>
      <c r="F4329">
        <f>IF($E4329=1,SUMIFS(Registros!$F$2:$F$6000,Registros!$A$2:$A$6000,"NP",Registros!$B$2:$B$6000,$A4329),0)</f>
        <v>0</v>
      </c>
      <c r="G4329">
        <f>IF(COUNTIFS(Registros!$A$2:$A$6000,"MOV",Registros!$B$2:$B$6000,$A4329)&gt;0,1,0)</f>
        <v>0</v>
      </c>
      <c r="H4329">
        <f>IF($G4329=1,SUMIFS(Registros!$F$2:$F$6000,Registros!$A$2:$A$6000,"MOV",Registros!$B$2:$B$6000,$A4329),0)</f>
        <v>0</v>
      </c>
      <c r="I4329">
        <f>IF(COUNTIFS(Registros!$A$2:$A$6000,"CS",Registros!$B$2:$B$6000,$A4329)&gt;0,1,0)</f>
        <v>1</v>
      </c>
      <c r="J4329">
        <f>IF($I4329=1,SUMIFS(Registros!$I$2:$I$6000,Registros!$A$2:$A$6000,"CS",Registros!$B$2:$B$6000,$A4329),0)</f>
        <v>42</v>
      </c>
      <c r="K4329">
        <f>IF(COUNTIFS(Winback!$K$2:$K$300,$A4329)&gt;0,1,0)</f>
        <v>0</v>
      </c>
      <c r="L4329">
        <f>IF(AND($K4329=1,LEFT($A4329,3)="WB-"),SUMIFS(Winback!$D$2:$D$300,Winback!$K$2:$K$300,$A4329),0)</f>
        <v>0</v>
      </c>
      <c r="M4329">
        <f>IF(OR($E4329=1,$G4329=1,SUMIFS(Registros!$J$2:$J$6000,Registros!$B$2:$B$6000,$A4329)&gt;0),1,0)</f>
        <v>1</v>
      </c>
      <c r="N4329">
        <f>IF($J4329&gt;0,1,IF(COUNTIFS(Registros!$A$2:$A$6000,"CS",Registros!$B$2:$B$6000,$A4329,Registros!$K$2:$K$6000,"&lt;&gt;")&gt;0,1,0))</f>
        <v>1</v>
      </c>
      <c r="O4329" t="str">
        <f t="shared" si="335"/>
        <v>CONVERGENTE</v>
      </c>
      <c r="P4329" t="str">
        <f t="shared" si="336"/>
        <v>Upgrade / más líneas</v>
      </c>
      <c r="Q4329">
        <f t="shared" si="337"/>
        <v>0</v>
      </c>
      <c r="R4329" t="str">
        <f>IFERROR(VLOOKUP($A4329,Registros!$B$2:$G$6000,6,0),IFERROR(INDEX(Winback!$C$2:$C$300,MATCH($A4329,Winback!$K$2:$K$300,0)),""))</f>
        <v>Michelle Zambrano</v>
      </c>
      <c r="S4329" t="str">
        <f t="shared" si="338"/>
        <v>+CS</v>
      </c>
      <c r="T4329">
        <f t="shared" si="339"/>
        <v>1</v>
      </c>
    </row>
    <row r="4330" spans="1:20" x14ac:dyDescent="0.35">
      <c r="A4330" t="s">
        <v>21198</v>
      </c>
      <c r="B4330" t="s">
        <v>21199</v>
      </c>
      <c r="C4330" t="s">
        <v>21200</v>
      </c>
      <c r="D4330" t="s">
        <v>21201</v>
      </c>
      <c r="E4330">
        <f>IF(COUNTIFS(Registros!$A$2:$A$6000,"NP",Registros!$B$2:$B$6000,$A4330)&gt;0,1,0)</f>
        <v>0</v>
      </c>
      <c r="F4330">
        <f>IF($E4330=1,SUMIFS(Registros!$F$2:$F$6000,Registros!$A$2:$A$6000,"NP",Registros!$B$2:$B$6000,$A4330),0)</f>
        <v>0</v>
      </c>
      <c r="G4330">
        <f>IF(COUNTIFS(Registros!$A$2:$A$6000,"MOV",Registros!$B$2:$B$6000,$A4330)&gt;0,1,0)</f>
        <v>0</v>
      </c>
      <c r="H4330">
        <f>IF($G4330=1,SUMIFS(Registros!$F$2:$F$6000,Registros!$A$2:$A$6000,"MOV",Registros!$B$2:$B$6000,$A4330),0)</f>
        <v>0</v>
      </c>
      <c r="I4330">
        <f>IF(COUNTIFS(Registros!$A$2:$A$6000,"CS",Registros!$B$2:$B$6000,$A4330)&gt;0,1,0)</f>
        <v>1</v>
      </c>
      <c r="J4330">
        <f>IF($I4330=1,SUMIFS(Registros!$I$2:$I$6000,Registros!$A$2:$A$6000,"CS",Registros!$B$2:$B$6000,$A4330),0)</f>
        <v>22</v>
      </c>
      <c r="K4330">
        <f>IF(COUNTIFS(Winback!$K$2:$K$300,$A4330)&gt;0,1,0)</f>
        <v>0</v>
      </c>
      <c r="L4330">
        <f>IF(AND($K4330=1,LEFT($A4330,3)="WB-"),SUMIFS(Winback!$D$2:$D$300,Winback!$K$2:$K$300,$A4330),0)</f>
        <v>0</v>
      </c>
      <c r="M4330">
        <f>IF(OR($E4330=1,$G4330=1,SUMIFS(Registros!$J$2:$J$6000,Registros!$B$2:$B$6000,$A4330)&gt;0),1,0)</f>
        <v>1</v>
      </c>
      <c r="N4330">
        <f>IF($J4330&gt;0,1,IF(COUNTIFS(Registros!$A$2:$A$6000,"CS",Registros!$B$2:$B$6000,$A4330,Registros!$K$2:$K$6000,"&lt;&gt;")&gt;0,1,0))</f>
        <v>1</v>
      </c>
      <c r="O4330" t="str">
        <f t="shared" si="335"/>
        <v>CONVERGENTE</v>
      </c>
      <c r="P4330" t="str">
        <f t="shared" si="336"/>
        <v>Upgrade / más líneas</v>
      </c>
      <c r="Q4330">
        <f t="shared" si="337"/>
        <v>0</v>
      </c>
      <c r="R4330" t="str">
        <f>IFERROR(VLOOKUP($A4330,Registros!$B$2:$G$6000,6,0),IFERROR(INDEX(Winback!$C$2:$C$300,MATCH($A4330,Winback!$K$2:$K$300,0)),""))</f>
        <v>Lizeth Milena Gonzalez</v>
      </c>
      <c r="S4330" t="str">
        <f t="shared" si="338"/>
        <v>+CS</v>
      </c>
      <c r="T4330">
        <f t="shared" si="339"/>
        <v>1</v>
      </c>
    </row>
    <row r="4331" spans="1:20" x14ac:dyDescent="0.35">
      <c r="A4331" t="s">
        <v>21203</v>
      </c>
      <c r="B4331" t="s">
        <v>21204</v>
      </c>
      <c r="C4331" t="s">
        <v>21205</v>
      </c>
      <c r="D4331" t="s">
        <v>21206</v>
      </c>
      <c r="E4331">
        <f>IF(COUNTIFS(Registros!$A$2:$A$6000,"NP",Registros!$B$2:$B$6000,$A4331)&gt;0,1,0)</f>
        <v>0</v>
      </c>
      <c r="F4331">
        <f>IF($E4331=1,SUMIFS(Registros!$F$2:$F$6000,Registros!$A$2:$A$6000,"NP",Registros!$B$2:$B$6000,$A4331),0)</f>
        <v>0</v>
      </c>
      <c r="G4331">
        <f>IF(COUNTIFS(Registros!$A$2:$A$6000,"MOV",Registros!$B$2:$B$6000,$A4331)&gt;0,1,0)</f>
        <v>0</v>
      </c>
      <c r="H4331">
        <f>IF($G4331=1,SUMIFS(Registros!$F$2:$F$6000,Registros!$A$2:$A$6000,"MOV",Registros!$B$2:$B$6000,$A4331),0)</f>
        <v>0</v>
      </c>
      <c r="I4331">
        <f>IF(COUNTIFS(Registros!$A$2:$A$6000,"CS",Registros!$B$2:$B$6000,$A4331)&gt;0,1,0)</f>
        <v>1</v>
      </c>
      <c r="J4331">
        <f>IF($I4331=1,SUMIFS(Registros!$I$2:$I$6000,Registros!$A$2:$A$6000,"CS",Registros!$B$2:$B$6000,$A4331),0)</f>
        <v>28</v>
      </c>
      <c r="K4331">
        <f>IF(COUNTIFS(Winback!$K$2:$K$300,$A4331)&gt;0,1,0)</f>
        <v>0</v>
      </c>
      <c r="L4331">
        <f>IF(AND($K4331=1,LEFT($A4331,3)="WB-"),SUMIFS(Winback!$D$2:$D$300,Winback!$K$2:$K$300,$A4331),0)</f>
        <v>0</v>
      </c>
      <c r="M4331">
        <f>IF(OR($E4331=1,$G4331=1,SUMIFS(Registros!$J$2:$J$6000,Registros!$B$2:$B$6000,$A4331)&gt;0),1,0)</f>
        <v>1</v>
      </c>
      <c r="N4331">
        <f>IF($J4331&gt;0,1,IF(COUNTIFS(Registros!$A$2:$A$6000,"CS",Registros!$B$2:$B$6000,$A4331,Registros!$K$2:$K$6000,"&lt;&gt;")&gt;0,1,0))</f>
        <v>1</v>
      </c>
      <c r="O4331" t="str">
        <f t="shared" si="335"/>
        <v>CONVERGENTE</v>
      </c>
      <c r="P4331" t="str">
        <f t="shared" si="336"/>
        <v>Upgrade / más líneas</v>
      </c>
      <c r="Q4331">
        <f t="shared" si="337"/>
        <v>0</v>
      </c>
      <c r="R4331" t="str">
        <f>IFERROR(VLOOKUP($A4331,Registros!$B$2:$G$6000,6,0),IFERROR(INDEX(Winback!$C$2:$C$300,MATCH($A4331,Winback!$K$2:$K$300,0)),""))</f>
        <v>Maria Fernanda Rivas</v>
      </c>
      <c r="S4331" t="str">
        <f t="shared" si="338"/>
        <v>+CS</v>
      </c>
      <c r="T4331">
        <f t="shared" si="339"/>
        <v>1</v>
      </c>
    </row>
    <row r="4332" spans="1:20" x14ac:dyDescent="0.35">
      <c r="A4332" t="s">
        <v>21208</v>
      </c>
      <c r="B4332" t="s">
        <v>21209</v>
      </c>
      <c r="C4332" t="s">
        <v>21210</v>
      </c>
      <c r="D4332" t="s">
        <v>21211</v>
      </c>
      <c r="E4332">
        <f>IF(COUNTIFS(Registros!$A$2:$A$6000,"NP",Registros!$B$2:$B$6000,$A4332)&gt;0,1,0)</f>
        <v>0</v>
      </c>
      <c r="F4332">
        <f>IF($E4332=1,SUMIFS(Registros!$F$2:$F$6000,Registros!$A$2:$A$6000,"NP",Registros!$B$2:$B$6000,$A4332),0)</f>
        <v>0</v>
      </c>
      <c r="G4332">
        <f>IF(COUNTIFS(Registros!$A$2:$A$6000,"MOV",Registros!$B$2:$B$6000,$A4332)&gt;0,1,0)</f>
        <v>0</v>
      </c>
      <c r="H4332">
        <f>IF($G4332=1,SUMIFS(Registros!$F$2:$F$6000,Registros!$A$2:$A$6000,"MOV",Registros!$B$2:$B$6000,$A4332),0)</f>
        <v>0</v>
      </c>
      <c r="I4332">
        <f>IF(COUNTIFS(Registros!$A$2:$A$6000,"CS",Registros!$B$2:$B$6000,$A4332)&gt;0,1,0)</f>
        <v>1</v>
      </c>
      <c r="J4332">
        <f>IF($I4332=1,SUMIFS(Registros!$I$2:$I$6000,Registros!$A$2:$A$6000,"CS",Registros!$B$2:$B$6000,$A4332),0)</f>
        <v>0</v>
      </c>
      <c r="K4332">
        <f>IF(COUNTIFS(Winback!$K$2:$K$300,$A4332)&gt;0,1,0)</f>
        <v>0</v>
      </c>
      <c r="L4332">
        <f>IF(AND($K4332=1,LEFT($A4332,3)="WB-"),SUMIFS(Winback!$D$2:$D$300,Winback!$K$2:$K$300,$A4332),0)</f>
        <v>0</v>
      </c>
      <c r="M4332">
        <f>IF(OR($E4332=1,$G4332=1,SUMIFS(Registros!$J$2:$J$6000,Registros!$B$2:$B$6000,$A4332)&gt;0),1,0)</f>
        <v>1</v>
      </c>
      <c r="N4332">
        <f>IF($J4332&gt;0,1,IF(COUNTIFS(Registros!$A$2:$A$6000,"CS",Registros!$B$2:$B$6000,$A4332,Registros!$K$2:$K$6000,"&lt;&gt;")&gt;0,1,0))</f>
        <v>1</v>
      </c>
      <c r="O4332" t="str">
        <f t="shared" si="335"/>
        <v>CONVERGENTE</v>
      </c>
      <c r="P4332" t="str">
        <f t="shared" si="336"/>
        <v>Upgrade / más líneas</v>
      </c>
      <c r="Q4332">
        <f t="shared" si="337"/>
        <v>0</v>
      </c>
      <c r="R4332" t="str">
        <f>IFERROR(VLOOKUP($A4332,Registros!$B$2:$G$6000,6,0),IFERROR(INDEX(Winback!$C$2:$C$300,MATCH($A4332,Winback!$K$2:$K$300,0)),""))</f>
        <v>Yarelis Tulloch</v>
      </c>
      <c r="S4332" t="str">
        <f t="shared" si="338"/>
        <v>+CS</v>
      </c>
      <c r="T4332">
        <f t="shared" si="339"/>
        <v>1</v>
      </c>
    </row>
    <row r="4333" spans="1:20" x14ac:dyDescent="0.35">
      <c r="A4333" t="s">
        <v>21213</v>
      </c>
      <c r="B4333" t="s">
        <v>21214</v>
      </c>
      <c r="C4333" t="s">
        <v>21215</v>
      </c>
      <c r="D4333" t="s">
        <v>21216</v>
      </c>
      <c r="E4333">
        <f>IF(COUNTIFS(Registros!$A$2:$A$6000,"NP",Registros!$B$2:$B$6000,$A4333)&gt;0,1,0)</f>
        <v>0</v>
      </c>
      <c r="F4333">
        <f>IF($E4333=1,SUMIFS(Registros!$F$2:$F$6000,Registros!$A$2:$A$6000,"NP",Registros!$B$2:$B$6000,$A4333),0)</f>
        <v>0</v>
      </c>
      <c r="G4333">
        <f>IF(COUNTIFS(Registros!$A$2:$A$6000,"MOV",Registros!$B$2:$B$6000,$A4333)&gt;0,1,0)</f>
        <v>0</v>
      </c>
      <c r="H4333">
        <f>IF($G4333=1,SUMIFS(Registros!$F$2:$F$6000,Registros!$A$2:$A$6000,"MOV",Registros!$B$2:$B$6000,$A4333),0)</f>
        <v>0</v>
      </c>
      <c r="I4333">
        <f>IF(COUNTIFS(Registros!$A$2:$A$6000,"CS",Registros!$B$2:$B$6000,$A4333)&gt;0,1,0)</f>
        <v>1</v>
      </c>
      <c r="J4333">
        <f>IF($I4333=1,SUMIFS(Registros!$I$2:$I$6000,Registros!$A$2:$A$6000,"CS",Registros!$B$2:$B$6000,$A4333),0)</f>
        <v>46</v>
      </c>
      <c r="K4333">
        <f>IF(COUNTIFS(Winback!$K$2:$K$300,$A4333)&gt;0,1,0)</f>
        <v>0</v>
      </c>
      <c r="L4333">
        <f>IF(AND($K4333=1,LEFT($A4333,3)="WB-"),SUMIFS(Winback!$D$2:$D$300,Winback!$K$2:$K$300,$A4333),0)</f>
        <v>0</v>
      </c>
      <c r="M4333">
        <f>IF(OR($E4333=1,$G4333=1,SUMIFS(Registros!$J$2:$J$6000,Registros!$B$2:$B$6000,$A4333)&gt;0),1,0)</f>
        <v>1</v>
      </c>
      <c r="N4333">
        <f>IF($J4333&gt;0,1,IF(COUNTIFS(Registros!$A$2:$A$6000,"CS",Registros!$B$2:$B$6000,$A4333,Registros!$K$2:$K$6000,"&lt;&gt;")&gt;0,1,0))</f>
        <v>1</v>
      </c>
      <c r="O4333" t="str">
        <f t="shared" si="335"/>
        <v>CONVERGENTE</v>
      </c>
      <c r="P4333" t="str">
        <f t="shared" si="336"/>
        <v>Upgrade / más líneas</v>
      </c>
      <c r="Q4333">
        <f t="shared" si="337"/>
        <v>0</v>
      </c>
      <c r="R4333" t="str">
        <f>IFERROR(VLOOKUP($A4333,Registros!$B$2:$G$6000,6,0),IFERROR(INDEX(Winback!$C$2:$C$300,MATCH($A4333,Winback!$K$2:$K$300,0)),""))</f>
        <v>Abril Aparicio</v>
      </c>
      <c r="S4333" t="str">
        <f t="shared" si="338"/>
        <v>+CS</v>
      </c>
      <c r="T4333">
        <f t="shared" si="339"/>
        <v>1</v>
      </c>
    </row>
    <row r="4334" spans="1:20" x14ac:dyDescent="0.35">
      <c r="A4334" t="s">
        <v>21218</v>
      </c>
      <c r="B4334" t="s">
        <v>21219</v>
      </c>
      <c r="C4334" t="s">
        <v>21220</v>
      </c>
      <c r="D4334" t="s">
        <v>21221</v>
      </c>
      <c r="E4334">
        <f>IF(COUNTIFS(Registros!$A$2:$A$6000,"NP",Registros!$B$2:$B$6000,$A4334)&gt;0,1,0)</f>
        <v>0</v>
      </c>
      <c r="F4334">
        <f>IF($E4334=1,SUMIFS(Registros!$F$2:$F$6000,Registros!$A$2:$A$6000,"NP",Registros!$B$2:$B$6000,$A4334),0)</f>
        <v>0</v>
      </c>
      <c r="G4334">
        <f>IF(COUNTIFS(Registros!$A$2:$A$6000,"MOV",Registros!$B$2:$B$6000,$A4334)&gt;0,1,0)</f>
        <v>0</v>
      </c>
      <c r="H4334">
        <f>IF($G4334=1,SUMIFS(Registros!$F$2:$F$6000,Registros!$A$2:$A$6000,"MOV",Registros!$B$2:$B$6000,$A4334),0)</f>
        <v>0</v>
      </c>
      <c r="I4334">
        <f>IF(COUNTIFS(Registros!$A$2:$A$6000,"CS",Registros!$B$2:$B$6000,$A4334)&gt;0,1,0)</f>
        <v>1</v>
      </c>
      <c r="J4334">
        <f>IF($I4334=1,SUMIFS(Registros!$I$2:$I$6000,Registros!$A$2:$A$6000,"CS",Registros!$B$2:$B$6000,$A4334),0)</f>
        <v>24</v>
      </c>
      <c r="K4334">
        <f>IF(COUNTIFS(Winback!$K$2:$K$300,$A4334)&gt;0,1,0)</f>
        <v>0</v>
      </c>
      <c r="L4334">
        <f>IF(AND($K4334=1,LEFT($A4334,3)="WB-"),SUMIFS(Winback!$D$2:$D$300,Winback!$K$2:$K$300,$A4334),0)</f>
        <v>0</v>
      </c>
      <c r="M4334">
        <f>IF(OR($E4334=1,$G4334=1,SUMIFS(Registros!$J$2:$J$6000,Registros!$B$2:$B$6000,$A4334)&gt;0),1,0)</f>
        <v>1</v>
      </c>
      <c r="N4334">
        <f>IF($J4334&gt;0,1,IF(COUNTIFS(Registros!$A$2:$A$6000,"CS",Registros!$B$2:$B$6000,$A4334,Registros!$K$2:$K$6000,"&lt;&gt;")&gt;0,1,0))</f>
        <v>1</v>
      </c>
      <c r="O4334" t="str">
        <f t="shared" si="335"/>
        <v>CONVERGENTE</v>
      </c>
      <c r="P4334" t="str">
        <f t="shared" si="336"/>
        <v>Upgrade / más líneas</v>
      </c>
      <c r="Q4334">
        <f t="shared" si="337"/>
        <v>0</v>
      </c>
      <c r="R4334" t="str">
        <f>IFERROR(VLOOKUP($A4334,Registros!$B$2:$G$6000,6,0),IFERROR(INDEX(Winback!$C$2:$C$300,MATCH($A4334,Winback!$K$2:$K$300,0)),""))</f>
        <v>Yariela Galarce</v>
      </c>
      <c r="S4334" t="str">
        <f t="shared" si="338"/>
        <v>+CS</v>
      </c>
      <c r="T4334">
        <f t="shared" si="339"/>
        <v>1</v>
      </c>
    </row>
    <row r="4335" spans="1:20" x14ac:dyDescent="0.35">
      <c r="A4335" t="s">
        <v>21223</v>
      </c>
      <c r="B4335" t="s">
        <v>21224</v>
      </c>
      <c r="C4335" t="s">
        <v>21225</v>
      </c>
      <c r="D4335" t="s">
        <v>21226</v>
      </c>
      <c r="E4335">
        <f>IF(COUNTIFS(Registros!$A$2:$A$6000,"NP",Registros!$B$2:$B$6000,$A4335)&gt;0,1,0)</f>
        <v>0</v>
      </c>
      <c r="F4335">
        <f>IF($E4335=1,SUMIFS(Registros!$F$2:$F$6000,Registros!$A$2:$A$6000,"NP",Registros!$B$2:$B$6000,$A4335),0)</f>
        <v>0</v>
      </c>
      <c r="G4335">
        <f>IF(COUNTIFS(Registros!$A$2:$A$6000,"MOV",Registros!$B$2:$B$6000,$A4335)&gt;0,1,0)</f>
        <v>0</v>
      </c>
      <c r="H4335">
        <f>IF($G4335=1,SUMIFS(Registros!$F$2:$F$6000,Registros!$A$2:$A$6000,"MOV",Registros!$B$2:$B$6000,$A4335),0)</f>
        <v>0</v>
      </c>
      <c r="I4335">
        <f>IF(COUNTIFS(Registros!$A$2:$A$6000,"CS",Registros!$B$2:$B$6000,$A4335)&gt;0,1,0)</f>
        <v>1</v>
      </c>
      <c r="J4335">
        <f>IF($I4335=1,SUMIFS(Registros!$I$2:$I$6000,Registros!$A$2:$A$6000,"CS",Registros!$B$2:$B$6000,$A4335),0)</f>
        <v>33</v>
      </c>
      <c r="K4335">
        <f>IF(COUNTIFS(Winback!$K$2:$K$300,$A4335)&gt;0,1,0)</f>
        <v>0</v>
      </c>
      <c r="L4335">
        <f>IF(AND($K4335=1,LEFT($A4335,3)="WB-"),SUMIFS(Winback!$D$2:$D$300,Winback!$K$2:$K$300,$A4335),0)</f>
        <v>0</v>
      </c>
      <c r="M4335">
        <f>IF(OR($E4335=1,$G4335=1,SUMIFS(Registros!$J$2:$J$6000,Registros!$B$2:$B$6000,$A4335)&gt;0),1,0)</f>
        <v>1</v>
      </c>
      <c r="N4335">
        <f>IF($J4335&gt;0,1,IF(COUNTIFS(Registros!$A$2:$A$6000,"CS",Registros!$B$2:$B$6000,$A4335,Registros!$K$2:$K$6000,"&lt;&gt;")&gt;0,1,0))</f>
        <v>1</v>
      </c>
      <c r="O4335" t="str">
        <f t="shared" si="335"/>
        <v>CONVERGENTE</v>
      </c>
      <c r="P4335" t="str">
        <f t="shared" si="336"/>
        <v>Upgrade / más líneas</v>
      </c>
      <c r="Q4335">
        <f t="shared" si="337"/>
        <v>0</v>
      </c>
      <c r="R4335" t="str">
        <f>IFERROR(VLOOKUP($A4335,Registros!$B$2:$G$6000,6,0),IFERROR(INDEX(Winback!$C$2:$C$300,MATCH($A4335,Winback!$K$2:$K$300,0)),""))</f>
        <v>Nailyn Martinez Johnson</v>
      </c>
      <c r="S4335" t="str">
        <f t="shared" si="338"/>
        <v>+CS</v>
      </c>
      <c r="T4335">
        <f t="shared" si="339"/>
        <v>1</v>
      </c>
    </row>
    <row r="4336" spans="1:20" x14ac:dyDescent="0.35">
      <c r="A4336" t="s">
        <v>21228</v>
      </c>
      <c r="B4336" t="s">
        <v>21229</v>
      </c>
      <c r="C4336" t="s">
        <v>21230</v>
      </c>
      <c r="D4336" t="s">
        <v>21231</v>
      </c>
      <c r="E4336">
        <f>IF(COUNTIFS(Registros!$A$2:$A$6000,"NP",Registros!$B$2:$B$6000,$A4336)&gt;0,1,0)</f>
        <v>0</v>
      </c>
      <c r="F4336">
        <f>IF($E4336=1,SUMIFS(Registros!$F$2:$F$6000,Registros!$A$2:$A$6000,"NP",Registros!$B$2:$B$6000,$A4336),0)</f>
        <v>0</v>
      </c>
      <c r="G4336">
        <f>IF(COUNTIFS(Registros!$A$2:$A$6000,"MOV",Registros!$B$2:$B$6000,$A4336)&gt;0,1,0)</f>
        <v>0</v>
      </c>
      <c r="H4336">
        <f>IF($G4336=1,SUMIFS(Registros!$F$2:$F$6000,Registros!$A$2:$A$6000,"MOV",Registros!$B$2:$B$6000,$A4336),0)</f>
        <v>0</v>
      </c>
      <c r="I4336">
        <f>IF(COUNTIFS(Registros!$A$2:$A$6000,"CS",Registros!$B$2:$B$6000,$A4336)&gt;0,1,0)</f>
        <v>1</v>
      </c>
      <c r="J4336">
        <f>IF($I4336=1,SUMIFS(Registros!$I$2:$I$6000,Registros!$A$2:$A$6000,"CS",Registros!$B$2:$B$6000,$A4336),0)</f>
        <v>28</v>
      </c>
      <c r="K4336">
        <f>IF(COUNTIFS(Winback!$K$2:$K$300,$A4336)&gt;0,1,0)</f>
        <v>0</v>
      </c>
      <c r="L4336">
        <f>IF(AND($K4336=1,LEFT($A4336,3)="WB-"),SUMIFS(Winback!$D$2:$D$300,Winback!$K$2:$K$300,$A4336),0)</f>
        <v>0</v>
      </c>
      <c r="M4336">
        <f>IF(OR($E4336=1,$G4336=1,SUMIFS(Registros!$J$2:$J$6000,Registros!$B$2:$B$6000,$A4336)&gt;0),1,0)</f>
        <v>1</v>
      </c>
      <c r="N4336">
        <f>IF($J4336&gt;0,1,IF(COUNTIFS(Registros!$A$2:$A$6000,"CS",Registros!$B$2:$B$6000,$A4336,Registros!$K$2:$K$6000,"&lt;&gt;")&gt;0,1,0))</f>
        <v>1</v>
      </c>
      <c r="O4336" t="str">
        <f t="shared" si="335"/>
        <v>CONVERGENTE</v>
      </c>
      <c r="P4336" t="str">
        <f t="shared" si="336"/>
        <v>Upgrade / más líneas</v>
      </c>
      <c r="Q4336">
        <f t="shared" si="337"/>
        <v>0</v>
      </c>
      <c r="R4336" t="str">
        <f>IFERROR(VLOOKUP($A4336,Registros!$B$2:$G$6000,6,0),IFERROR(INDEX(Winback!$C$2:$C$300,MATCH($A4336,Winback!$K$2:$K$300,0)),""))</f>
        <v>iongy Gordon Ward</v>
      </c>
      <c r="S4336" t="str">
        <f t="shared" si="338"/>
        <v>+CS</v>
      </c>
      <c r="T4336">
        <f t="shared" si="339"/>
        <v>1</v>
      </c>
    </row>
    <row r="4337" spans="1:20" x14ac:dyDescent="0.35">
      <c r="A4337" t="s">
        <v>21233</v>
      </c>
      <c r="B4337" t="s">
        <v>21234</v>
      </c>
      <c r="C4337" t="s">
        <v>21235</v>
      </c>
      <c r="D4337" t="s">
        <v>21236</v>
      </c>
      <c r="E4337">
        <f>IF(COUNTIFS(Registros!$A$2:$A$6000,"NP",Registros!$B$2:$B$6000,$A4337)&gt;0,1,0)</f>
        <v>0</v>
      </c>
      <c r="F4337">
        <f>IF($E4337=1,SUMIFS(Registros!$F$2:$F$6000,Registros!$A$2:$A$6000,"NP",Registros!$B$2:$B$6000,$A4337),0)</f>
        <v>0</v>
      </c>
      <c r="G4337">
        <f>IF(COUNTIFS(Registros!$A$2:$A$6000,"MOV",Registros!$B$2:$B$6000,$A4337)&gt;0,1,0)</f>
        <v>0</v>
      </c>
      <c r="H4337">
        <f>IF($G4337=1,SUMIFS(Registros!$F$2:$F$6000,Registros!$A$2:$A$6000,"MOV",Registros!$B$2:$B$6000,$A4337),0)</f>
        <v>0</v>
      </c>
      <c r="I4337">
        <f>IF(COUNTIFS(Registros!$A$2:$A$6000,"CS",Registros!$B$2:$B$6000,$A4337)&gt;0,1,0)</f>
        <v>1</v>
      </c>
      <c r="J4337">
        <f>IF($I4337=1,SUMIFS(Registros!$I$2:$I$6000,Registros!$A$2:$A$6000,"CS",Registros!$B$2:$B$6000,$A4337),0)</f>
        <v>29</v>
      </c>
      <c r="K4337">
        <f>IF(COUNTIFS(Winback!$K$2:$K$300,$A4337)&gt;0,1,0)</f>
        <v>0</v>
      </c>
      <c r="L4337">
        <f>IF(AND($K4337=1,LEFT($A4337,3)="WB-"),SUMIFS(Winback!$D$2:$D$300,Winback!$K$2:$K$300,$A4337),0)</f>
        <v>0</v>
      </c>
      <c r="M4337">
        <f>IF(OR($E4337=1,$G4337=1,SUMIFS(Registros!$J$2:$J$6000,Registros!$B$2:$B$6000,$A4337)&gt;0),1,0)</f>
        <v>1</v>
      </c>
      <c r="N4337">
        <f>IF($J4337&gt;0,1,IF(COUNTIFS(Registros!$A$2:$A$6000,"CS",Registros!$B$2:$B$6000,$A4337,Registros!$K$2:$K$6000,"&lt;&gt;")&gt;0,1,0))</f>
        <v>1</v>
      </c>
      <c r="O4337" t="str">
        <f t="shared" si="335"/>
        <v>CONVERGENTE</v>
      </c>
      <c r="P4337" t="str">
        <f t="shared" si="336"/>
        <v>Upgrade / más líneas</v>
      </c>
      <c r="Q4337">
        <f t="shared" si="337"/>
        <v>0</v>
      </c>
      <c r="R4337" t="str">
        <f>IFERROR(VLOOKUP($A4337,Registros!$B$2:$G$6000,6,0),IFERROR(INDEX(Winback!$C$2:$C$300,MATCH($A4337,Winback!$K$2:$K$300,0)),""))</f>
        <v>Keisy Vargas</v>
      </c>
      <c r="S4337" t="str">
        <f t="shared" si="338"/>
        <v>+CS</v>
      </c>
      <c r="T4337">
        <f t="shared" si="339"/>
        <v>1</v>
      </c>
    </row>
    <row r="4338" spans="1:20" x14ac:dyDescent="0.35">
      <c r="A4338" t="s">
        <v>21238</v>
      </c>
      <c r="B4338" t="s">
        <v>21239</v>
      </c>
      <c r="C4338" t="s">
        <v>21240</v>
      </c>
      <c r="D4338" t="s">
        <v>21241</v>
      </c>
      <c r="E4338">
        <f>IF(COUNTIFS(Registros!$A$2:$A$6000,"NP",Registros!$B$2:$B$6000,$A4338)&gt;0,1,0)</f>
        <v>0</v>
      </c>
      <c r="F4338">
        <f>IF($E4338=1,SUMIFS(Registros!$F$2:$F$6000,Registros!$A$2:$A$6000,"NP",Registros!$B$2:$B$6000,$A4338),0)</f>
        <v>0</v>
      </c>
      <c r="G4338">
        <f>IF(COUNTIFS(Registros!$A$2:$A$6000,"MOV",Registros!$B$2:$B$6000,$A4338)&gt;0,1,0)</f>
        <v>0</v>
      </c>
      <c r="H4338">
        <f>IF($G4338=1,SUMIFS(Registros!$F$2:$F$6000,Registros!$A$2:$A$6000,"MOV",Registros!$B$2:$B$6000,$A4338),0)</f>
        <v>0</v>
      </c>
      <c r="I4338">
        <f>IF(COUNTIFS(Registros!$A$2:$A$6000,"CS",Registros!$B$2:$B$6000,$A4338)&gt;0,1,0)</f>
        <v>1</v>
      </c>
      <c r="J4338">
        <f>IF($I4338=1,SUMIFS(Registros!$I$2:$I$6000,Registros!$A$2:$A$6000,"CS",Registros!$B$2:$B$6000,$A4338),0)</f>
        <v>39</v>
      </c>
      <c r="K4338">
        <f>IF(COUNTIFS(Winback!$K$2:$K$300,$A4338)&gt;0,1,0)</f>
        <v>0</v>
      </c>
      <c r="L4338">
        <f>IF(AND($K4338=1,LEFT($A4338,3)="WB-"),SUMIFS(Winback!$D$2:$D$300,Winback!$K$2:$K$300,$A4338),0)</f>
        <v>0</v>
      </c>
      <c r="M4338">
        <f>IF(OR($E4338=1,$G4338=1,SUMIFS(Registros!$J$2:$J$6000,Registros!$B$2:$B$6000,$A4338)&gt;0),1,0)</f>
        <v>1</v>
      </c>
      <c r="N4338">
        <f>IF($J4338&gt;0,1,IF(COUNTIFS(Registros!$A$2:$A$6000,"CS",Registros!$B$2:$B$6000,$A4338,Registros!$K$2:$K$6000,"&lt;&gt;")&gt;0,1,0))</f>
        <v>1</v>
      </c>
      <c r="O4338" t="str">
        <f t="shared" si="335"/>
        <v>CONVERGENTE</v>
      </c>
      <c r="P4338" t="str">
        <f t="shared" si="336"/>
        <v>Upgrade / más líneas</v>
      </c>
      <c r="Q4338">
        <f t="shared" si="337"/>
        <v>0</v>
      </c>
      <c r="R4338" t="str">
        <f>IFERROR(VLOOKUP($A4338,Registros!$B$2:$G$6000,6,0),IFERROR(INDEX(Winback!$C$2:$C$300,MATCH($A4338,Winback!$K$2:$K$300,0)),""))</f>
        <v>Karla Mc Intryre</v>
      </c>
      <c r="S4338" t="str">
        <f t="shared" si="338"/>
        <v>+CS</v>
      </c>
      <c r="T4338">
        <f t="shared" si="339"/>
        <v>1</v>
      </c>
    </row>
    <row r="4339" spans="1:20" x14ac:dyDescent="0.35">
      <c r="A4339" t="s">
        <v>21243</v>
      </c>
      <c r="B4339" t="s">
        <v>21244</v>
      </c>
      <c r="C4339" t="s">
        <v>21245</v>
      </c>
      <c r="D4339" t="s">
        <v>21246</v>
      </c>
      <c r="E4339">
        <f>IF(COUNTIFS(Registros!$A$2:$A$6000,"NP",Registros!$B$2:$B$6000,$A4339)&gt;0,1,0)</f>
        <v>0</v>
      </c>
      <c r="F4339">
        <f>IF($E4339=1,SUMIFS(Registros!$F$2:$F$6000,Registros!$A$2:$A$6000,"NP",Registros!$B$2:$B$6000,$A4339),0)</f>
        <v>0</v>
      </c>
      <c r="G4339">
        <f>IF(COUNTIFS(Registros!$A$2:$A$6000,"MOV",Registros!$B$2:$B$6000,$A4339)&gt;0,1,0)</f>
        <v>0</v>
      </c>
      <c r="H4339">
        <f>IF($G4339=1,SUMIFS(Registros!$F$2:$F$6000,Registros!$A$2:$A$6000,"MOV",Registros!$B$2:$B$6000,$A4339),0)</f>
        <v>0</v>
      </c>
      <c r="I4339">
        <f>IF(COUNTIFS(Registros!$A$2:$A$6000,"CS",Registros!$B$2:$B$6000,$A4339)&gt;0,1,0)</f>
        <v>1</v>
      </c>
      <c r="J4339">
        <f>IF($I4339=1,SUMIFS(Registros!$I$2:$I$6000,Registros!$A$2:$A$6000,"CS",Registros!$B$2:$B$6000,$A4339),0)</f>
        <v>30</v>
      </c>
      <c r="K4339">
        <f>IF(COUNTIFS(Winback!$K$2:$K$300,$A4339)&gt;0,1,0)</f>
        <v>0</v>
      </c>
      <c r="L4339">
        <f>IF(AND($K4339=1,LEFT($A4339,3)="WB-"),SUMIFS(Winback!$D$2:$D$300,Winback!$K$2:$K$300,$A4339),0)</f>
        <v>0</v>
      </c>
      <c r="M4339">
        <f>IF(OR($E4339=1,$G4339=1,SUMIFS(Registros!$J$2:$J$6000,Registros!$B$2:$B$6000,$A4339)&gt;0),1,0)</f>
        <v>1</v>
      </c>
      <c r="N4339">
        <f>IF($J4339&gt;0,1,IF(COUNTIFS(Registros!$A$2:$A$6000,"CS",Registros!$B$2:$B$6000,$A4339,Registros!$K$2:$K$6000,"&lt;&gt;")&gt;0,1,0))</f>
        <v>1</v>
      </c>
      <c r="O4339" t="str">
        <f t="shared" si="335"/>
        <v>CONVERGENTE</v>
      </c>
      <c r="P4339" t="str">
        <f t="shared" si="336"/>
        <v>Upgrade / más líneas</v>
      </c>
      <c r="Q4339">
        <f t="shared" si="337"/>
        <v>0</v>
      </c>
      <c r="R4339" t="str">
        <f>IFERROR(VLOOKUP($A4339,Registros!$B$2:$G$6000,6,0),IFERROR(INDEX(Winback!$C$2:$C$300,MATCH($A4339,Winback!$K$2:$K$300,0)),""))</f>
        <v>Solanye Acuña</v>
      </c>
      <c r="S4339" t="str">
        <f t="shared" si="338"/>
        <v>+CS</v>
      </c>
      <c r="T4339">
        <f t="shared" si="339"/>
        <v>1</v>
      </c>
    </row>
    <row r="4340" spans="1:20" x14ac:dyDescent="0.35">
      <c r="A4340" t="s">
        <v>21248</v>
      </c>
      <c r="B4340" t="s">
        <v>21249</v>
      </c>
      <c r="C4340" t="s">
        <v>21250</v>
      </c>
      <c r="D4340" t="s">
        <v>21251</v>
      </c>
      <c r="E4340">
        <f>IF(COUNTIFS(Registros!$A$2:$A$6000,"NP",Registros!$B$2:$B$6000,$A4340)&gt;0,1,0)</f>
        <v>0</v>
      </c>
      <c r="F4340">
        <f>IF($E4340=1,SUMIFS(Registros!$F$2:$F$6000,Registros!$A$2:$A$6000,"NP",Registros!$B$2:$B$6000,$A4340),0)</f>
        <v>0</v>
      </c>
      <c r="G4340">
        <f>IF(COUNTIFS(Registros!$A$2:$A$6000,"MOV",Registros!$B$2:$B$6000,$A4340)&gt;0,1,0)</f>
        <v>0</v>
      </c>
      <c r="H4340">
        <f>IF($G4340=1,SUMIFS(Registros!$F$2:$F$6000,Registros!$A$2:$A$6000,"MOV",Registros!$B$2:$B$6000,$A4340),0)</f>
        <v>0</v>
      </c>
      <c r="I4340">
        <f>IF(COUNTIFS(Registros!$A$2:$A$6000,"CS",Registros!$B$2:$B$6000,$A4340)&gt;0,1,0)</f>
        <v>1</v>
      </c>
      <c r="J4340">
        <f>IF($I4340=1,SUMIFS(Registros!$I$2:$I$6000,Registros!$A$2:$A$6000,"CS",Registros!$B$2:$B$6000,$A4340),0)</f>
        <v>29</v>
      </c>
      <c r="K4340">
        <f>IF(COUNTIFS(Winback!$K$2:$K$300,$A4340)&gt;0,1,0)</f>
        <v>0</v>
      </c>
      <c r="L4340">
        <f>IF(AND($K4340=1,LEFT($A4340,3)="WB-"),SUMIFS(Winback!$D$2:$D$300,Winback!$K$2:$K$300,$A4340),0)</f>
        <v>0</v>
      </c>
      <c r="M4340">
        <f>IF(OR($E4340=1,$G4340=1,SUMIFS(Registros!$J$2:$J$6000,Registros!$B$2:$B$6000,$A4340)&gt;0),1,0)</f>
        <v>1</v>
      </c>
      <c r="N4340">
        <f>IF($J4340&gt;0,1,IF(COUNTIFS(Registros!$A$2:$A$6000,"CS",Registros!$B$2:$B$6000,$A4340,Registros!$K$2:$K$6000,"&lt;&gt;")&gt;0,1,0))</f>
        <v>1</v>
      </c>
      <c r="O4340" t="str">
        <f t="shared" si="335"/>
        <v>CONVERGENTE</v>
      </c>
      <c r="P4340" t="str">
        <f t="shared" si="336"/>
        <v>Upgrade / más líneas</v>
      </c>
      <c r="Q4340">
        <f t="shared" si="337"/>
        <v>0</v>
      </c>
      <c r="R4340" t="str">
        <f>IFERROR(VLOOKUP($A4340,Registros!$B$2:$G$6000,6,0),IFERROR(INDEX(Winback!$C$2:$C$300,MATCH($A4340,Winback!$K$2:$K$300,0)),""))</f>
        <v>Michelle Zambrano</v>
      </c>
      <c r="S4340" t="str">
        <f t="shared" si="338"/>
        <v>+CS</v>
      </c>
      <c r="T4340">
        <f t="shared" si="339"/>
        <v>1</v>
      </c>
    </row>
    <row r="4341" spans="1:20" x14ac:dyDescent="0.35">
      <c r="A4341" t="s">
        <v>21252</v>
      </c>
      <c r="B4341" t="s">
        <v>21253</v>
      </c>
      <c r="C4341" t="s">
        <v>21254</v>
      </c>
      <c r="D4341" t="s">
        <v>21255</v>
      </c>
      <c r="E4341">
        <f>IF(COUNTIFS(Registros!$A$2:$A$6000,"NP",Registros!$B$2:$B$6000,$A4341)&gt;0,1,0)</f>
        <v>0</v>
      </c>
      <c r="F4341">
        <f>IF($E4341=1,SUMIFS(Registros!$F$2:$F$6000,Registros!$A$2:$A$6000,"NP",Registros!$B$2:$B$6000,$A4341),0)</f>
        <v>0</v>
      </c>
      <c r="G4341">
        <f>IF(COUNTIFS(Registros!$A$2:$A$6000,"MOV",Registros!$B$2:$B$6000,$A4341)&gt;0,1,0)</f>
        <v>0</v>
      </c>
      <c r="H4341">
        <f>IF($G4341=1,SUMIFS(Registros!$F$2:$F$6000,Registros!$A$2:$A$6000,"MOV",Registros!$B$2:$B$6000,$A4341),0)</f>
        <v>0</v>
      </c>
      <c r="I4341">
        <f>IF(COUNTIFS(Registros!$A$2:$A$6000,"CS",Registros!$B$2:$B$6000,$A4341)&gt;0,1,0)</f>
        <v>1</v>
      </c>
      <c r="J4341">
        <f>IF($I4341=1,SUMIFS(Registros!$I$2:$I$6000,Registros!$A$2:$A$6000,"CS",Registros!$B$2:$B$6000,$A4341),0)</f>
        <v>22</v>
      </c>
      <c r="K4341">
        <f>IF(COUNTIFS(Winback!$K$2:$K$300,$A4341)&gt;0,1,0)</f>
        <v>0</v>
      </c>
      <c r="L4341">
        <f>IF(AND($K4341=1,LEFT($A4341,3)="WB-"),SUMIFS(Winback!$D$2:$D$300,Winback!$K$2:$K$300,$A4341),0)</f>
        <v>0</v>
      </c>
      <c r="M4341">
        <f>IF(OR($E4341=1,$G4341=1,SUMIFS(Registros!$J$2:$J$6000,Registros!$B$2:$B$6000,$A4341)&gt;0),1,0)</f>
        <v>1</v>
      </c>
      <c r="N4341">
        <f>IF($J4341&gt;0,1,IF(COUNTIFS(Registros!$A$2:$A$6000,"CS",Registros!$B$2:$B$6000,$A4341,Registros!$K$2:$K$6000,"&lt;&gt;")&gt;0,1,0))</f>
        <v>1</v>
      </c>
      <c r="O4341" t="str">
        <f t="shared" si="335"/>
        <v>CONVERGENTE</v>
      </c>
      <c r="P4341" t="str">
        <f t="shared" si="336"/>
        <v>Upgrade / más líneas</v>
      </c>
      <c r="Q4341">
        <f t="shared" si="337"/>
        <v>0</v>
      </c>
      <c r="R4341" t="str">
        <f>IFERROR(VLOOKUP($A4341,Registros!$B$2:$G$6000,6,0),IFERROR(INDEX(Winback!$C$2:$C$300,MATCH($A4341,Winback!$K$2:$K$300,0)),""))</f>
        <v>Lizeth Milena Gonzalez</v>
      </c>
      <c r="S4341" t="str">
        <f t="shared" si="338"/>
        <v>+CS</v>
      </c>
      <c r="T4341">
        <f t="shared" si="339"/>
        <v>1</v>
      </c>
    </row>
    <row r="4342" spans="1:20" x14ac:dyDescent="0.35">
      <c r="A4342" t="s">
        <v>21257</v>
      </c>
      <c r="B4342" t="s">
        <v>21258</v>
      </c>
      <c r="C4342" t="s">
        <v>21259</v>
      </c>
      <c r="D4342" t="s">
        <v>21260</v>
      </c>
      <c r="E4342">
        <f>IF(COUNTIFS(Registros!$A$2:$A$6000,"NP",Registros!$B$2:$B$6000,$A4342)&gt;0,1,0)</f>
        <v>0</v>
      </c>
      <c r="F4342">
        <f>IF($E4342=1,SUMIFS(Registros!$F$2:$F$6000,Registros!$A$2:$A$6000,"NP",Registros!$B$2:$B$6000,$A4342),0)</f>
        <v>0</v>
      </c>
      <c r="G4342">
        <f>IF(COUNTIFS(Registros!$A$2:$A$6000,"MOV",Registros!$B$2:$B$6000,$A4342)&gt;0,1,0)</f>
        <v>0</v>
      </c>
      <c r="H4342">
        <f>IF($G4342=1,SUMIFS(Registros!$F$2:$F$6000,Registros!$A$2:$A$6000,"MOV",Registros!$B$2:$B$6000,$A4342),0)</f>
        <v>0</v>
      </c>
      <c r="I4342">
        <f>IF(COUNTIFS(Registros!$A$2:$A$6000,"CS",Registros!$B$2:$B$6000,$A4342)&gt;0,1,0)</f>
        <v>1</v>
      </c>
      <c r="J4342">
        <f>IF($I4342=1,SUMIFS(Registros!$I$2:$I$6000,Registros!$A$2:$A$6000,"CS",Registros!$B$2:$B$6000,$A4342),0)</f>
        <v>23</v>
      </c>
      <c r="K4342">
        <f>IF(COUNTIFS(Winback!$K$2:$K$300,$A4342)&gt;0,1,0)</f>
        <v>0</v>
      </c>
      <c r="L4342">
        <f>IF(AND($K4342=1,LEFT($A4342,3)="WB-"),SUMIFS(Winback!$D$2:$D$300,Winback!$K$2:$K$300,$A4342),0)</f>
        <v>0</v>
      </c>
      <c r="M4342">
        <f>IF(OR($E4342=1,$G4342=1,SUMIFS(Registros!$J$2:$J$6000,Registros!$B$2:$B$6000,$A4342)&gt;0),1,0)</f>
        <v>1</v>
      </c>
      <c r="N4342">
        <f>IF($J4342&gt;0,1,IF(COUNTIFS(Registros!$A$2:$A$6000,"CS",Registros!$B$2:$B$6000,$A4342,Registros!$K$2:$K$6000,"&lt;&gt;")&gt;0,1,0))</f>
        <v>1</v>
      </c>
      <c r="O4342" t="str">
        <f t="shared" si="335"/>
        <v>CONVERGENTE</v>
      </c>
      <c r="P4342" t="str">
        <f t="shared" si="336"/>
        <v>Upgrade / más líneas</v>
      </c>
      <c r="Q4342">
        <f t="shared" si="337"/>
        <v>0</v>
      </c>
      <c r="R4342" t="str">
        <f>IFERROR(VLOOKUP($A4342,Registros!$B$2:$G$6000,6,0),IFERROR(INDEX(Winback!$C$2:$C$300,MATCH($A4342,Winback!$K$2:$K$300,0)),""))</f>
        <v>Maria Fernanda Rivas</v>
      </c>
      <c r="S4342" t="str">
        <f t="shared" si="338"/>
        <v>+CS</v>
      </c>
      <c r="T4342">
        <f t="shared" si="339"/>
        <v>1</v>
      </c>
    </row>
    <row r="4343" spans="1:20" x14ac:dyDescent="0.35">
      <c r="A4343" t="s">
        <v>21262</v>
      </c>
      <c r="B4343" t="s">
        <v>21263</v>
      </c>
      <c r="C4343" t="s">
        <v>21264</v>
      </c>
      <c r="D4343" t="s">
        <v>21265</v>
      </c>
      <c r="E4343">
        <f>IF(COUNTIFS(Registros!$A$2:$A$6000,"NP",Registros!$B$2:$B$6000,$A4343)&gt;0,1,0)</f>
        <v>0</v>
      </c>
      <c r="F4343">
        <f>IF($E4343=1,SUMIFS(Registros!$F$2:$F$6000,Registros!$A$2:$A$6000,"NP",Registros!$B$2:$B$6000,$A4343),0)</f>
        <v>0</v>
      </c>
      <c r="G4343">
        <f>IF(COUNTIFS(Registros!$A$2:$A$6000,"MOV",Registros!$B$2:$B$6000,$A4343)&gt;0,1,0)</f>
        <v>0</v>
      </c>
      <c r="H4343">
        <f>IF($G4343=1,SUMIFS(Registros!$F$2:$F$6000,Registros!$A$2:$A$6000,"MOV",Registros!$B$2:$B$6000,$A4343),0)</f>
        <v>0</v>
      </c>
      <c r="I4343">
        <f>IF(COUNTIFS(Registros!$A$2:$A$6000,"CS",Registros!$B$2:$B$6000,$A4343)&gt;0,1,0)</f>
        <v>1</v>
      </c>
      <c r="J4343">
        <f>IF($I4343=1,SUMIFS(Registros!$I$2:$I$6000,Registros!$A$2:$A$6000,"CS",Registros!$B$2:$B$6000,$A4343),0)</f>
        <v>35</v>
      </c>
      <c r="K4343">
        <f>IF(COUNTIFS(Winback!$K$2:$K$300,$A4343)&gt;0,1,0)</f>
        <v>0</v>
      </c>
      <c r="L4343">
        <f>IF(AND($K4343=1,LEFT($A4343,3)="WB-"),SUMIFS(Winback!$D$2:$D$300,Winback!$K$2:$K$300,$A4343),0)</f>
        <v>0</v>
      </c>
      <c r="M4343">
        <f>IF(OR($E4343=1,$G4343=1,SUMIFS(Registros!$J$2:$J$6000,Registros!$B$2:$B$6000,$A4343)&gt;0),1,0)</f>
        <v>1</v>
      </c>
      <c r="N4343">
        <f>IF($J4343&gt;0,1,IF(COUNTIFS(Registros!$A$2:$A$6000,"CS",Registros!$B$2:$B$6000,$A4343,Registros!$K$2:$K$6000,"&lt;&gt;")&gt;0,1,0))</f>
        <v>1</v>
      </c>
      <c r="O4343" t="str">
        <f t="shared" si="335"/>
        <v>CONVERGENTE</v>
      </c>
      <c r="P4343" t="str">
        <f t="shared" si="336"/>
        <v>Upgrade / más líneas</v>
      </c>
      <c r="Q4343">
        <f t="shared" si="337"/>
        <v>0</v>
      </c>
      <c r="R4343" t="str">
        <f>IFERROR(VLOOKUP($A4343,Registros!$B$2:$G$6000,6,0),IFERROR(INDEX(Winback!$C$2:$C$300,MATCH($A4343,Winback!$K$2:$K$300,0)),""))</f>
        <v>Yarelis Tulloch</v>
      </c>
      <c r="S4343" t="str">
        <f t="shared" si="338"/>
        <v>+CS</v>
      </c>
      <c r="T4343">
        <f t="shared" si="339"/>
        <v>1</v>
      </c>
    </row>
    <row r="4344" spans="1:20" x14ac:dyDescent="0.35">
      <c r="A4344" t="s">
        <v>21267</v>
      </c>
      <c r="B4344" t="s">
        <v>21268</v>
      </c>
      <c r="C4344" t="s">
        <v>21269</v>
      </c>
      <c r="D4344" t="s">
        <v>21270</v>
      </c>
      <c r="E4344">
        <f>IF(COUNTIFS(Registros!$A$2:$A$6000,"NP",Registros!$B$2:$B$6000,$A4344)&gt;0,1,0)</f>
        <v>0</v>
      </c>
      <c r="F4344">
        <f>IF($E4344=1,SUMIFS(Registros!$F$2:$F$6000,Registros!$A$2:$A$6000,"NP",Registros!$B$2:$B$6000,$A4344),0)</f>
        <v>0</v>
      </c>
      <c r="G4344">
        <f>IF(COUNTIFS(Registros!$A$2:$A$6000,"MOV",Registros!$B$2:$B$6000,$A4344)&gt;0,1,0)</f>
        <v>0</v>
      </c>
      <c r="H4344">
        <f>IF($G4344=1,SUMIFS(Registros!$F$2:$F$6000,Registros!$A$2:$A$6000,"MOV",Registros!$B$2:$B$6000,$A4344),0)</f>
        <v>0</v>
      </c>
      <c r="I4344">
        <f>IF(COUNTIFS(Registros!$A$2:$A$6000,"CS",Registros!$B$2:$B$6000,$A4344)&gt;0,1,0)</f>
        <v>1</v>
      </c>
      <c r="J4344">
        <f>IF($I4344=1,SUMIFS(Registros!$I$2:$I$6000,Registros!$A$2:$A$6000,"CS",Registros!$B$2:$B$6000,$A4344),0)</f>
        <v>49</v>
      </c>
      <c r="K4344">
        <f>IF(COUNTIFS(Winback!$K$2:$K$300,$A4344)&gt;0,1,0)</f>
        <v>0</v>
      </c>
      <c r="L4344">
        <f>IF(AND($K4344=1,LEFT($A4344,3)="WB-"),SUMIFS(Winback!$D$2:$D$300,Winback!$K$2:$K$300,$A4344),0)</f>
        <v>0</v>
      </c>
      <c r="M4344">
        <f>IF(OR($E4344=1,$G4344=1,SUMIFS(Registros!$J$2:$J$6000,Registros!$B$2:$B$6000,$A4344)&gt;0),1,0)</f>
        <v>1</v>
      </c>
      <c r="N4344">
        <f>IF($J4344&gt;0,1,IF(COUNTIFS(Registros!$A$2:$A$6000,"CS",Registros!$B$2:$B$6000,$A4344,Registros!$K$2:$K$6000,"&lt;&gt;")&gt;0,1,0))</f>
        <v>1</v>
      </c>
      <c r="O4344" t="str">
        <f t="shared" si="335"/>
        <v>CONVERGENTE</v>
      </c>
      <c r="P4344" t="str">
        <f t="shared" si="336"/>
        <v>Upgrade / más líneas</v>
      </c>
      <c r="Q4344">
        <f t="shared" si="337"/>
        <v>0</v>
      </c>
      <c r="R4344" t="str">
        <f>IFERROR(VLOOKUP($A4344,Registros!$B$2:$G$6000,6,0),IFERROR(INDEX(Winback!$C$2:$C$300,MATCH($A4344,Winback!$K$2:$K$300,0)),""))</f>
        <v>Abril Aparicio</v>
      </c>
      <c r="S4344" t="str">
        <f t="shared" si="338"/>
        <v>+CS</v>
      </c>
      <c r="T4344">
        <f t="shared" si="339"/>
        <v>1</v>
      </c>
    </row>
    <row r="4345" spans="1:20" x14ac:dyDescent="0.35">
      <c r="A4345" t="s">
        <v>21272</v>
      </c>
      <c r="B4345" t="s">
        <v>21273</v>
      </c>
      <c r="C4345" t="s">
        <v>21274</v>
      </c>
      <c r="D4345" t="s">
        <v>21275</v>
      </c>
      <c r="E4345">
        <f>IF(COUNTIFS(Registros!$A$2:$A$6000,"NP",Registros!$B$2:$B$6000,$A4345)&gt;0,1,0)</f>
        <v>0</v>
      </c>
      <c r="F4345">
        <f>IF($E4345=1,SUMIFS(Registros!$F$2:$F$6000,Registros!$A$2:$A$6000,"NP",Registros!$B$2:$B$6000,$A4345),0)</f>
        <v>0</v>
      </c>
      <c r="G4345">
        <f>IF(COUNTIFS(Registros!$A$2:$A$6000,"MOV",Registros!$B$2:$B$6000,$A4345)&gt;0,1,0)</f>
        <v>0</v>
      </c>
      <c r="H4345">
        <f>IF($G4345=1,SUMIFS(Registros!$F$2:$F$6000,Registros!$A$2:$A$6000,"MOV",Registros!$B$2:$B$6000,$A4345),0)</f>
        <v>0</v>
      </c>
      <c r="I4345">
        <f>IF(COUNTIFS(Registros!$A$2:$A$6000,"CS",Registros!$B$2:$B$6000,$A4345)&gt;0,1,0)</f>
        <v>1</v>
      </c>
      <c r="J4345">
        <f>IF($I4345=1,SUMIFS(Registros!$I$2:$I$6000,Registros!$A$2:$A$6000,"CS",Registros!$B$2:$B$6000,$A4345),0)</f>
        <v>0</v>
      </c>
      <c r="K4345">
        <f>IF(COUNTIFS(Winback!$K$2:$K$300,$A4345)&gt;0,1,0)</f>
        <v>0</v>
      </c>
      <c r="L4345">
        <f>IF(AND($K4345=1,LEFT($A4345,3)="WB-"),SUMIFS(Winback!$D$2:$D$300,Winback!$K$2:$K$300,$A4345),0)</f>
        <v>0</v>
      </c>
      <c r="M4345">
        <f>IF(OR($E4345=1,$G4345=1,SUMIFS(Registros!$J$2:$J$6000,Registros!$B$2:$B$6000,$A4345)&gt;0),1,0)</f>
        <v>1</v>
      </c>
      <c r="N4345">
        <f>IF($J4345&gt;0,1,IF(COUNTIFS(Registros!$A$2:$A$6000,"CS",Registros!$B$2:$B$6000,$A4345,Registros!$K$2:$K$6000,"&lt;&gt;")&gt;0,1,0))</f>
        <v>1</v>
      </c>
      <c r="O4345" t="str">
        <f t="shared" si="335"/>
        <v>CONVERGENTE</v>
      </c>
      <c r="P4345" t="str">
        <f t="shared" si="336"/>
        <v>Upgrade / más líneas</v>
      </c>
      <c r="Q4345">
        <f t="shared" si="337"/>
        <v>0</v>
      </c>
      <c r="R4345" t="str">
        <f>IFERROR(VLOOKUP($A4345,Registros!$B$2:$G$6000,6,0),IFERROR(INDEX(Winback!$C$2:$C$300,MATCH($A4345,Winback!$K$2:$K$300,0)),""))</f>
        <v>Yariela Galarce</v>
      </c>
      <c r="S4345" t="str">
        <f t="shared" si="338"/>
        <v>+CS</v>
      </c>
      <c r="T4345">
        <f t="shared" si="339"/>
        <v>1</v>
      </c>
    </row>
    <row r="4346" spans="1:20" x14ac:dyDescent="0.35">
      <c r="A4346" t="s">
        <v>21277</v>
      </c>
      <c r="B4346" t="s">
        <v>21278</v>
      </c>
      <c r="C4346" t="s">
        <v>21279</v>
      </c>
      <c r="D4346" t="s">
        <v>21280</v>
      </c>
      <c r="E4346">
        <f>IF(COUNTIFS(Registros!$A$2:$A$6000,"NP",Registros!$B$2:$B$6000,$A4346)&gt;0,1,0)</f>
        <v>0</v>
      </c>
      <c r="F4346">
        <f>IF($E4346=1,SUMIFS(Registros!$F$2:$F$6000,Registros!$A$2:$A$6000,"NP",Registros!$B$2:$B$6000,$A4346),0)</f>
        <v>0</v>
      </c>
      <c r="G4346">
        <f>IF(COUNTIFS(Registros!$A$2:$A$6000,"MOV",Registros!$B$2:$B$6000,$A4346)&gt;0,1,0)</f>
        <v>0</v>
      </c>
      <c r="H4346">
        <f>IF($G4346=1,SUMIFS(Registros!$F$2:$F$6000,Registros!$A$2:$A$6000,"MOV",Registros!$B$2:$B$6000,$A4346),0)</f>
        <v>0</v>
      </c>
      <c r="I4346">
        <f>IF(COUNTIFS(Registros!$A$2:$A$6000,"CS",Registros!$B$2:$B$6000,$A4346)&gt;0,1,0)</f>
        <v>1</v>
      </c>
      <c r="J4346">
        <f>IF($I4346=1,SUMIFS(Registros!$I$2:$I$6000,Registros!$A$2:$A$6000,"CS",Registros!$B$2:$B$6000,$A4346),0)</f>
        <v>43</v>
      </c>
      <c r="K4346">
        <f>IF(COUNTIFS(Winback!$K$2:$K$300,$A4346)&gt;0,1,0)</f>
        <v>0</v>
      </c>
      <c r="L4346">
        <f>IF(AND($K4346=1,LEFT($A4346,3)="WB-"),SUMIFS(Winback!$D$2:$D$300,Winback!$K$2:$K$300,$A4346),0)</f>
        <v>0</v>
      </c>
      <c r="M4346">
        <f>IF(OR($E4346=1,$G4346=1,SUMIFS(Registros!$J$2:$J$6000,Registros!$B$2:$B$6000,$A4346)&gt;0),1,0)</f>
        <v>1</v>
      </c>
      <c r="N4346">
        <f>IF($J4346&gt;0,1,IF(COUNTIFS(Registros!$A$2:$A$6000,"CS",Registros!$B$2:$B$6000,$A4346,Registros!$K$2:$K$6000,"&lt;&gt;")&gt;0,1,0))</f>
        <v>1</v>
      </c>
      <c r="O4346" t="str">
        <f t="shared" si="335"/>
        <v>CONVERGENTE</v>
      </c>
      <c r="P4346" t="str">
        <f t="shared" si="336"/>
        <v>Upgrade / más líneas</v>
      </c>
      <c r="Q4346">
        <f t="shared" si="337"/>
        <v>0</v>
      </c>
      <c r="R4346" t="str">
        <f>IFERROR(VLOOKUP($A4346,Registros!$B$2:$G$6000,6,0),IFERROR(INDEX(Winback!$C$2:$C$300,MATCH($A4346,Winback!$K$2:$K$300,0)),""))</f>
        <v>Nailyn Martinez Johnson</v>
      </c>
      <c r="S4346" t="str">
        <f t="shared" si="338"/>
        <v>+CS</v>
      </c>
      <c r="T4346">
        <f t="shared" si="339"/>
        <v>1</v>
      </c>
    </row>
    <row r="4347" spans="1:20" x14ac:dyDescent="0.35">
      <c r="A4347" t="s">
        <v>21282</v>
      </c>
      <c r="B4347" t="s">
        <v>21283</v>
      </c>
      <c r="C4347" t="s">
        <v>21279</v>
      </c>
      <c r="D4347" t="s">
        <v>21280</v>
      </c>
      <c r="E4347">
        <f>IF(COUNTIFS(Registros!$A$2:$A$6000,"NP",Registros!$B$2:$B$6000,$A4347)&gt;0,1,0)</f>
        <v>0</v>
      </c>
      <c r="F4347">
        <f>IF($E4347=1,SUMIFS(Registros!$F$2:$F$6000,Registros!$A$2:$A$6000,"NP",Registros!$B$2:$B$6000,$A4347),0)</f>
        <v>0</v>
      </c>
      <c r="G4347">
        <f>IF(COUNTIFS(Registros!$A$2:$A$6000,"MOV",Registros!$B$2:$B$6000,$A4347)&gt;0,1,0)</f>
        <v>0</v>
      </c>
      <c r="H4347">
        <f>IF($G4347=1,SUMIFS(Registros!$F$2:$F$6000,Registros!$A$2:$A$6000,"MOV",Registros!$B$2:$B$6000,$A4347),0)</f>
        <v>0</v>
      </c>
      <c r="I4347">
        <f>IF(COUNTIFS(Registros!$A$2:$A$6000,"CS",Registros!$B$2:$B$6000,$A4347)&gt;0,1,0)</f>
        <v>1</v>
      </c>
      <c r="J4347">
        <f>IF($I4347=1,SUMIFS(Registros!$I$2:$I$6000,Registros!$A$2:$A$6000,"CS",Registros!$B$2:$B$6000,$A4347),0)</f>
        <v>54</v>
      </c>
      <c r="K4347">
        <f>IF(COUNTIFS(Winback!$K$2:$K$300,$A4347)&gt;0,1,0)</f>
        <v>0</v>
      </c>
      <c r="L4347">
        <f>IF(AND($K4347=1,LEFT($A4347,3)="WB-"),SUMIFS(Winback!$D$2:$D$300,Winback!$K$2:$K$300,$A4347),0)</f>
        <v>0</v>
      </c>
      <c r="M4347">
        <f>IF(OR($E4347=1,$G4347=1,SUMIFS(Registros!$J$2:$J$6000,Registros!$B$2:$B$6000,$A4347)&gt;0),1,0)</f>
        <v>1</v>
      </c>
      <c r="N4347">
        <f>IF($J4347&gt;0,1,IF(COUNTIFS(Registros!$A$2:$A$6000,"CS",Registros!$B$2:$B$6000,$A4347,Registros!$K$2:$K$6000,"&lt;&gt;")&gt;0,1,0))</f>
        <v>1</v>
      </c>
      <c r="O4347" t="str">
        <f t="shared" si="335"/>
        <v>CONVERGENTE</v>
      </c>
      <c r="P4347" t="str">
        <f t="shared" si="336"/>
        <v>Upgrade / más líneas</v>
      </c>
      <c r="Q4347">
        <f t="shared" si="337"/>
        <v>0</v>
      </c>
      <c r="R4347" t="str">
        <f>IFERROR(VLOOKUP($A4347,Registros!$B$2:$G$6000,6,0),IFERROR(INDEX(Winback!$C$2:$C$300,MATCH($A4347,Winback!$K$2:$K$300,0)),""))</f>
        <v>iongy Gordon Ward</v>
      </c>
      <c r="S4347" t="str">
        <f t="shared" si="338"/>
        <v>+CS</v>
      </c>
      <c r="T4347">
        <f t="shared" si="339"/>
        <v>1</v>
      </c>
    </row>
    <row r="4348" spans="1:20" x14ac:dyDescent="0.35">
      <c r="A4348" t="s">
        <v>21285</v>
      </c>
      <c r="B4348" t="s">
        <v>21286</v>
      </c>
      <c r="C4348" t="s">
        <v>21287</v>
      </c>
      <c r="D4348" t="s">
        <v>21288</v>
      </c>
      <c r="E4348">
        <f>IF(COUNTIFS(Registros!$A$2:$A$6000,"NP",Registros!$B$2:$B$6000,$A4348)&gt;0,1,0)</f>
        <v>0</v>
      </c>
      <c r="F4348">
        <f>IF($E4348=1,SUMIFS(Registros!$F$2:$F$6000,Registros!$A$2:$A$6000,"NP",Registros!$B$2:$B$6000,$A4348),0)</f>
        <v>0</v>
      </c>
      <c r="G4348">
        <f>IF(COUNTIFS(Registros!$A$2:$A$6000,"MOV",Registros!$B$2:$B$6000,$A4348)&gt;0,1,0)</f>
        <v>0</v>
      </c>
      <c r="H4348">
        <f>IF($G4348=1,SUMIFS(Registros!$F$2:$F$6000,Registros!$A$2:$A$6000,"MOV",Registros!$B$2:$B$6000,$A4348),0)</f>
        <v>0</v>
      </c>
      <c r="I4348">
        <f>IF(COUNTIFS(Registros!$A$2:$A$6000,"CS",Registros!$B$2:$B$6000,$A4348)&gt;0,1,0)</f>
        <v>1</v>
      </c>
      <c r="J4348">
        <f>IF($I4348=1,SUMIFS(Registros!$I$2:$I$6000,Registros!$A$2:$A$6000,"CS",Registros!$B$2:$B$6000,$A4348),0)</f>
        <v>5</v>
      </c>
      <c r="K4348">
        <f>IF(COUNTIFS(Winback!$K$2:$K$300,$A4348)&gt;0,1,0)</f>
        <v>0</v>
      </c>
      <c r="L4348">
        <f>IF(AND($K4348=1,LEFT($A4348,3)="WB-"),SUMIFS(Winback!$D$2:$D$300,Winback!$K$2:$K$300,$A4348),0)</f>
        <v>0</v>
      </c>
      <c r="M4348">
        <f>IF(OR($E4348=1,$G4348=1,SUMIFS(Registros!$J$2:$J$6000,Registros!$B$2:$B$6000,$A4348)&gt;0),1,0)</f>
        <v>1</v>
      </c>
      <c r="N4348">
        <f>IF($J4348&gt;0,1,IF(COUNTIFS(Registros!$A$2:$A$6000,"CS",Registros!$B$2:$B$6000,$A4348,Registros!$K$2:$K$6000,"&lt;&gt;")&gt;0,1,0))</f>
        <v>1</v>
      </c>
      <c r="O4348" t="str">
        <f t="shared" si="335"/>
        <v>CONVERGENTE</v>
      </c>
      <c r="P4348" t="str">
        <f t="shared" si="336"/>
        <v>Upgrade / más líneas</v>
      </c>
      <c r="Q4348">
        <f t="shared" si="337"/>
        <v>0</v>
      </c>
      <c r="R4348" t="str">
        <f>IFERROR(VLOOKUP($A4348,Registros!$B$2:$G$6000,6,0),IFERROR(INDEX(Winback!$C$2:$C$300,MATCH($A4348,Winback!$K$2:$K$300,0)),""))</f>
        <v>Keisy Vargas</v>
      </c>
      <c r="S4348" t="str">
        <f t="shared" si="338"/>
        <v>+CS</v>
      </c>
      <c r="T4348">
        <f t="shared" si="339"/>
        <v>1</v>
      </c>
    </row>
    <row r="4349" spans="1:20" x14ac:dyDescent="0.35">
      <c r="A4349" t="s">
        <v>21290</v>
      </c>
      <c r="B4349" t="s">
        <v>21291</v>
      </c>
      <c r="C4349" t="s">
        <v>21292</v>
      </c>
      <c r="D4349" t="s">
        <v>21293</v>
      </c>
      <c r="E4349">
        <f>IF(COUNTIFS(Registros!$A$2:$A$6000,"NP",Registros!$B$2:$B$6000,$A4349)&gt;0,1,0)</f>
        <v>0</v>
      </c>
      <c r="F4349">
        <f>IF($E4349=1,SUMIFS(Registros!$F$2:$F$6000,Registros!$A$2:$A$6000,"NP",Registros!$B$2:$B$6000,$A4349),0)</f>
        <v>0</v>
      </c>
      <c r="G4349">
        <f>IF(COUNTIFS(Registros!$A$2:$A$6000,"MOV",Registros!$B$2:$B$6000,$A4349)&gt;0,1,0)</f>
        <v>0</v>
      </c>
      <c r="H4349">
        <f>IF($G4349=1,SUMIFS(Registros!$F$2:$F$6000,Registros!$A$2:$A$6000,"MOV",Registros!$B$2:$B$6000,$A4349),0)</f>
        <v>0</v>
      </c>
      <c r="I4349">
        <f>IF(COUNTIFS(Registros!$A$2:$A$6000,"CS",Registros!$B$2:$B$6000,$A4349)&gt;0,1,0)</f>
        <v>1</v>
      </c>
      <c r="J4349">
        <f>IF($I4349=1,SUMIFS(Registros!$I$2:$I$6000,Registros!$A$2:$A$6000,"CS",Registros!$B$2:$B$6000,$A4349),0)</f>
        <v>50</v>
      </c>
      <c r="K4349">
        <f>IF(COUNTIFS(Winback!$K$2:$K$300,$A4349)&gt;0,1,0)</f>
        <v>0</v>
      </c>
      <c r="L4349">
        <f>IF(AND($K4349=1,LEFT($A4349,3)="WB-"),SUMIFS(Winback!$D$2:$D$300,Winback!$K$2:$K$300,$A4349),0)</f>
        <v>0</v>
      </c>
      <c r="M4349">
        <f>IF(OR($E4349=1,$G4349=1,SUMIFS(Registros!$J$2:$J$6000,Registros!$B$2:$B$6000,$A4349)&gt;0),1,0)</f>
        <v>1</v>
      </c>
      <c r="N4349">
        <f>IF($J4349&gt;0,1,IF(COUNTIFS(Registros!$A$2:$A$6000,"CS",Registros!$B$2:$B$6000,$A4349,Registros!$K$2:$K$6000,"&lt;&gt;")&gt;0,1,0))</f>
        <v>1</v>
      </c>
      <c r="O4349" t="str">
        <f t="shared" si="335"/>
        <v>CONVERGENTE</v>
      </c>
      <c r="P4349" t="str">
        <f t="shared" si="336"/>
        <v>Upgrade / más líneas</v>
      </c>
      <c r="Q4349">
        <f t="shared" si="337"/>
        <v>0</v>
      </c>
      <c r="R4349" t="str">
        <f>IFERROR(VLOOKUP($A4349,Registros!$B$2:$G$6000,6,0),IFERROR(INDEX(Winback!$C$2:$C$300,MATCH($A4349,Winback!$K$2:$K$300,0)),""))</f>
        <v>Karla Mc Intryre</v>
      </c>
      <c r="S4349" t="str">
        <f t="shared" si="338"/>
        <v>+CS</v>
      </c>
      <c r="T4349">
        <f t="shared" si="339"/>
        <v>1</v>
      </c>
    </row>
    <row r="4350" spans="1:20" x14ac:dyDescent="0.35">
      <c r="A4350" t="s">
        <v>21295</v>
      </c>
      <c r="B4350" t="s">
        <v>21296</v>
      </c>
      <c r="C4350" t="s">
        <v>21297</v>
      </c>
      <c r="D4350" t="s">
        <v>21298</v>
      </c>
      <c r="E4350">
        <f>IF(COUNTIFS(Registros!$A$2:$A$6000,"NP",Registros!$B$2:$B$6000,$A4350)&gt;0,1,0)</f>
        <v>0</v>
      </c>
      <c r="F4350">
        <f>IF($E4350=1,SUMIFS(Registros!$F$2:$F$6000,Registros!$A$2:$A$6000,"NP",Registros!$B$2:$B$6000,$A4350),0)</f>
        <v>0</v>
      </c>
      <c r="G4350">
        <f>IF(COUNTIFS(Registros!$A$2:$A$6000,"MOV",Registros!$B$2:$B$6000,$A4350)&gt;0,1,0)</f>
        <v>0</v>
      </c>
      <c r="H4350">
        <f>IF($G4350=1,SUMIFS(Registros!$F$2:$F$6000,Registros!$A$2:$A$6000,"MOV",Registros!$B$2:$B$6000,$A4350),0)</f>
        <v>0</v>
      </c>
      <c r="I4350">
        <f>IF(COUNTIFS(Registros!$A$2:$A$6000,"CS",Registros!$B$2:$B$6000,$A4350)&gt;0,1,0)</f>
        <v>1</v>
      </c>
      <c r="J4350">
        <f>IF($I4350=1,SUMIFS(Registros!$I$2:$I$6000,Registros!$A$2:$A$6000,"CS",Registros!$B$2:$B$6000,$A4350),0)</f>
        <v>30</v>
      </c>
      <c r="K4350">
        <f>IF(COUNTIFS(Winback!$K$2:$K$300,$A4350)&gt;0,1,0)</f>
        <v>0</v>
      </c>
      <c r="L4350">
        <f>IF(AND($K4350=1,LEFT($A4350,3)="WB-"),SUMIFS(Winback!$D$2:$D$300,Winback!$K$2:$K$300,$A4350),0)</f>
        <v>0</v>
      </c>
      <c r="M4350">
        <f>IF(OR($E4350=1,$G4350=1,SUMIFS(Registros!$J$2:$J$6000,Registros!$B$2:$B$6000,$A4350)&gt;0),1,0)</f>
        <v>1</v>
      </c>
      <c r="N4350">
        <f>IF($J4350&gt;0,1,IF(COUNTIFS(Registros!$A$2:$A$6000,"CS",Registros!$B$2:$B$6000,$A4350,Registros!$K$2:$K$6000,"&lt;&gt;")&gt;0,1,0))</f>
        <v>1</v>
      </c>
      <c r="O4350" t="str">
        <f t="shared" si="335"/>
        <v>CONVERGENTE</v>
      </c>
      <c r="P4350" t="str">
        <f t="shared" si="336"/>
        <v>Upgrade / más líneas</v>
      </c>
      <c r="Q4350">
        <f t="shared" si="337"/>
        <v>0</v>
      </c>
      <c r="R4350" t="str">
        <f>IFERROR(VLOOKUP($A4350,Registros!$B$2:$G$6000,6,0),IFERROR(INDEX(Winback!$C$2:$C$300,MATCH($A4350,Winback!$K$2:$K$300,0)),""))</f>
        <v>Solanye Acuña</v>
      </c>
      <c r="S4350" t="str">
        <f t="shared" si="338"/>
        <v>+CS</v>
      </c>
      <c r="T4350">
        <f t="shared" si="339"/>
        <v>1</v>
      </c>
    </row>
    <row r="4351" spans="1:20" x14ac:dyDescent="0.35">
      <c r="A4351" t="s">
        <v>21300</v>
      </c>
      <c r="B4351" t="s">
        <v>21301</v>
      </c>
      <c r="C4351" t="s">
        <v>21302</v>
      </c>
      <c r="D4351" t="s">
        <v>21303</v>
      </c>
      <c r="E4351">
        <f>IF(COUNTIFS(Registros!$A$2:$A$6000,"NP",Registros!$B$2:$B$6000,$A4351)&gt;0,1,0)</f>
        <v>0</v>
      </c>
      <c r="F4351">
        <f>IF($E4351=1,SUMIFS(Registros!$F$2:$F$6000,Registros!$A$2:$A$6000,"NP",Registros!$B$2:$B$6000,$A4351),0)</f>
        <v>0</v>
      </c>
      <c r="G4351">
        <f>IF(COUNTIFS(Registros!$A$2:$A$6000,"MOV",Registros!$B$2:$B$6000,$A4351)&gt;0,1,0)</f>
        <v>0</v>
      </c>
      <c r="H4351">
        <f>IF($G4351=1,SUMIFS(Registros!$F$2:$F$6000,Registros!$A$2:$A$6000,"MOV",Registros!$B$2:$B$6000,$A4351),0)</f>
        <v>0</v>
      </c>
      <c r="I4351">
        <f>IF(COUNTIFS(Registros!$A$2:$A$6000,"CS",Registros!$B$2:$B$6000,$A4351)&gt;0,1,0)</f>
        <v>1</v>
      </c>
      <c r="J4351">
        <f>IF($I4351=1,SUMIFS(Registros!$I$2:$I$6000,Registros!$A$2:$A$6000,"CS",Registros!$B$2:$B$6000,$A4351),0)</f>
        <v>33</v>
      </c>
      <c r="K4351">
        <f>IF(COUNTIFS(Winback!$K$2:$K$300,$A4351)&gt;0,1,0)</f>
        <v>0</v>
      </c>
      <c r="L4351">
        <f>IF(AND($K4351=1,LEFT($A4351,3)="WB-"),SUMIFS(Winback!$D$2:$D$300,Winback!$K$2:$K$300,$A4351),0)</f>
        <v>0</v>
      </c>
      <c r="M4351">
        <f>IF(OR($E4351=1,$G4351=1,SUMIFS(Registros!$J$2:$J$6000,Registros!$B$2:$B$6000,$A4351)&gt;0),1,0)</f>
        <v>1</v>
      </c>
      <c r="N4351">
        <f>IF($J4351&gt;0,1,IF(COUNTIFS(Registros!$A$2:$A$6000,"CS",Registros!$B$2:$B$6000,$A4351,Registros!$K$2:$K$6000,"&lt;&gt;")&gt;0,1,0))</f>
        <v>1</v>
      </c>
      <c r="O4351" t="str">
        <f t="shared" si="335"/>
        <v>CONVERGENTE</v>
      </c>
      <c r="P4351" t="str">
        <f t="shared" si="336"/>
        <v>Upgrade / más líneas</v>
      </c>
      <c r="Q4351">
        <f t="shared" si="337"/>
        <v>0</v>
      </c>
      <c r="R4351" t="str">
        <f>IFERROR(VLOOKUP($A4351,Registros!$B$2:$G$6000,6,0),IFERROR(INDEX(Winback!$C$2:$C$300,MATCH($A4351,Winback!$K$2:$K$300,0)),""))</f>
        <v>Michelle Zambrano</v>
      </c>
      <c r="S4351" t="str">
        <f t="shared" si="338"/>
        <v>+CS</v>
      </c>
      <c r="T4351">
        <f t="shared" si="339"/>
        <v>1</v>
      </c>
    </row>
    <row r="4352" spans="1:20" x14ac:dyDescent="0.35">
      <c r="A4352" t="s">
        <v>21305</v>
      </c>
      <c r="B4352" t="s">
        <v>21306</v>
      </c>
      <c r="C4352" t="s">
        <v>21307</v>
      </c>
      <c r="D4352" t="s">
        <v>21308</v>
      </c>
      <c r="E4352">
        <f>IF(COUNTIFS(Registros!$A$2:$A$6000,"NP",Registros!$B$2:$B$6000,$A4352)&gt;0,1,0)</f>
        <v>0</v>
      </c>
      <c r="F4352">
        <f>IF($E4352=1,SUMIFS(Registros!$F$2:$F$6000,Registros!$A$2:$A$6000,"NP",Registros!$B$2:$B$6000,$A4352),0)</f>
        <v>0</v>
      </c>
      <c r="G4352">
        <f>IF(COUNTIFS(Registros!$A$2:$A$6000,"MOV",Registros!$B$2:$B$6000,$A4352)&gt;0,1,0)</f>
        <v>0</v>
      </c>
      <c r="H4352">
        <f>IF($G4352=1,SUMIFS(Registros!$F$2:$F$6000,Registros!$A$2:$A$6000,"MOV",Registros!$B$2:$B$6000,$A4352),0)</f>
        <v>0</v>
      </c>
      <c r="I4352">
        <f>IF(COUNTIFS(Registros!$A$2:$A$6000,"CS",Registros!$B$2:$B$6000,$A4352)&gt;0,1,0)</f>
        <v>1</v>
      </c>
      <c r="J4352">
        <f>IF($I4352=1,SUMIFS(Registros!$I$2:$I$6000,Registros!$A$2:$A$6000,"CS",Registros!$B$2:$B$6000,$A4352),0)</f>
        <v>42</v>
      </c>
      <c r="K4352">
        <f>IF(COUNTIFS(Winback!$K$2:$K$300,$A4352)&gt;0,1,0)</f>
        <v>0</v>
      </c>
      <c r="L4352">
        <f>IF(AND($K4352=1,LEFT($A4352,3)="WB-"),SUMIFS(Winback!$D$2:$D$300,Winback!$K$2:$K$300,$A4352),0)</f>
        <v>0</v>
      </c>
      <c r="M4352">
        <f>IF(OR($E4352=1,$G4352=1,SUMIFS(Registros!$J$2:$J$6000,Registros!$B$2:$B$6000,$A4352)&gt;0),1,0)</f>
        <v>1</v>
      </c>
      <c r="N4352">
        <f>IF($J4352&gt;0,1,IF(COUNTIFS(Registros!$A$2:$A$6000,"CS",Registros!$B$2:$B$6000,$A4352,Registros!$K$2:$K$6000,"&lt;&gt;")&gt;0,1,0))</f>
        <v>1</v>
      </c>
      <c r="O4352" t="str">
        <f t="shared" si="335"/>
        <v>CONVERGENTE</v>
      </c>
      <c r="P4352" t="str">
        <f t="shared" si="336"/>
        <v>Upgrade / más líneas</v>
      </c>
      <c r="Q4352">
        <f t="shared" si="337"/>
        <v>0</v>
      </c>
      <c r="R4352" t="str">
        <f>IFERROR(VLOOKUP($A4352,Registros!$B$2:$G$6000,6,0),IFERROR(INDEX(Winback!$C$2:$C$300,MATCH($A4352,Winback!$K$2:$K$300,0)),""))</f>
        <v>Lizeth Milena Gonzalez</v>
      </c>
      <c r="S4352" t="str">
        <f t="shared" si="338"/>
        <v>+CS</v>
      </c>
      <c r="T4352">
        <f t="shared" si="339"/>
        <v>1</v>
      </c>
    </row>
    <row r="4353" spans="1:20" x14ac:dyDescent="0.35">
      <c r="A4353" t="s">
        <v>21310</v>
      </c>
      <c r="B4353" t="s">
        <v>21311</v>
      </c>
      <c r="C4353" t="s">
        <v>21312</v>
      </c>
      <c r="D4353" t="s">
        <v>21313</v>
      </c>
      <c r="E4353">
        <f>IF(COUNTIFS(Registros!$A$2:$A$6000,"NP",Registros!$B$2:$B$6000,$A4353)&gt;0,1,0)</f>
        <v>0</v>
      </c>
      <c r="F4353">
        <f>IF($E4353=1,SUMIFS(Registros!$F$2:$F$6000,Registros!$A$2:$A$6000,"NP",Registros!$B$2:$B$6000,$A4353),0)</f>
        <v>0</v>
      </c>
      <c r="G4353">
        <f>IF(COUNTIFS(Registros!$A$2:$A$6000,"MOV",Registros!$B$2:$B$6000,$A4353)&gt;0,1,0)</f>
        <v>0</v>
      </c>
      <c r="H4353">
        <f>IF($G4353=1,SUMIFS(Registros!$F$2:$F$6000,Registros!$A$2:$A$6000,"MOV",Registros!$B$2:$B$6000,$A4353),0)</f>
        <v>0</v>
      </c>
      <c r="I4353">
        <f>IF(COUNTIFS(Registros!$A$2:$A$6000,"CS",Registros!$B$2:$B$6000,$A4353)&gt;0,1,0)</f>
        <v>1</v>
      </c>
      <c r="J4353">
        <f>IF($I4353=1,SUMIFS(Registros!$I$2:$I$6000,Registros!$A$2:$A$6000,"CS",Registros!$B$2:$B$6000,$A4353),0)</f>
        <v>29</v>
      </c>
      <c r="K4353">
        <f>IF(COUNTIFS(Winback!$K$2:$K$300,$A4353)&gt;0,1,0)</f>
        <v>0</v>
      </c>
      <c r="L4353">
        <f>IF(AND($K4353=1,LEFT($A4353,3)="WB-"),SUMIFS(Winback!$D$2:$D$300,Winback!$K$2:$K$300,$A4353),0)</f>
        <v>0</v>
      </c>
      <c r="M4353">
        <f>IF(OR($E4353=1,$G4353=1,SUMIFS(Registros!$J$2:$J$6000,Registros!$B$2:$B$6000,$A4353)&gt;0),1,0)</f>
        <v>1</v>
      </c>
      <c r="N4353">
        <f>IF($J4353&gt;0,1,IF(COUNTIFS(Registros!$A$2:$A$6000,"CS",Registros!$B$2:$B$6000,$A4353,Registros!$K$2:$K$6000,"&lt;&gt;")&gt;0,1,0))</f>
        <v>1</v>
      </c>
      <c r="O4353" t="str">
        <f t="shared" si="335"/>
        <v>CONVERGENTE</v>
      </c>
      <c r="P4353" t="str">
        <f t="shared" si="336"/>
        <v>Upgrade / más líneas</v>
      </c>
      <c r="Q4353">
        <f t="shared" si="337"/>
        <v>0</v>
      </c>
      <c r="R4353" t="str">
        <f>IFERROR(VLOOKUP($A4353,Registros!$B$2:$G$6000,6,0),IFERROR(INDEX(Winback!$C$2:$C$300,MATCH($A4353,Winback!$K$2:$K$300,0)),""))</f>
        <v>Yarelis Tulloch</v>
      </c>
      <c r="S4353" t="str">
        <f t="shared" si="338"/>
        <v>+CS</v>
      </c>
      <c r="T4353">
        <f t="shared" si="339"/>
        <v>1</v>
      </c>
    </row>
    <row r="4354" spans="1:20" x14ac:dyDescent="0.35">
      <c r="A4354" t="s">
        <v>21315</v>
      </c>
      <c r="B4354" t="s">
        <v>21316</v>
      </c>
      <c r="C4354" t="s">
        <v>21317</v>
      </c>
      <c r="D4354" t="s">
        <v>21318</v>
      </c>
      <c r="E4354">
        <f>IF(COUNTIFS(Registros!$A$2:$A$6000,"NP",Registros!$B$2:$B$6000,$A4354)&gt;0,1,0)</f>
        <v>0</v>
      </c>
      <c r="F4354">
        <f>IF($E4354=1,SUMIFS(Registros!$F$2:$F$6000,Registros!$A$2:$A$6000,"NP",Registros!$B$2:$B$6000,$A4354),0)</f>
        <v>0</v>
      </c>
      <c r="G4354">
        <f>IF(COUNTIFS(Registros!$A$2:$A$6000,"MOV",Registros!$B$2:$B$6000,$A4354)&gt;0,1,0)</f>
        <v>0</v>
      </c>
      <c r="H4354">
        <f>IF($G4354=1,SUMIFS(Registros!$F$2:$F$6000,Registros!$A$2:$A$6000,"MOV",Registros!$B$2:$B$6000,$A4354),0)</f>
        <v>0</v>
      </c>
      <c r="I4354">
        <f>IF(COUNTIFS(Registros!$A$2:$A$6000,"CS",Registros!$B$2:$B$6000,$A4354)&gt;0,1,0)</f>
        <v>1</v>
      </c>
      <c r="J4354">
        <f>IF($I4354=1,SUMIFS(Registros!$I$2:$I$6000,Registros!$A$2:$A$6000,"CS",Registros!$B$2:$B$6000,$A4354),0)</f>
        <v>29</v>
      </c>
      <c r="K4354">
        <f>IF(COUNTIFS(Winback!$K$2:$K$300,$A4354)&gt;0,1,0)</f>
        <v>0</v>
      </c>
      <c r="L4354">
        <f>IF(AND($K4354=1,LEFT($A4354,3)="WB-"),SUMIFS(Winback!$D$2:$D$300,Winback!$K$2:$K$300,$A4354),0)</f>
        <v>0</v>
      </c>
      <c r="M4354">
        <f>IF(OR($E4354=1,$G4354=1,SUMIFS(Registros!$J$2:$J$6000,Registros!$B$2:$B$6000,$A4354)&gt;0),1,0)</f>
        <v>1</v>
      </c>
      <c r="N4354">
        <f>IF($J4354&gt;0,1,IF(COUNTIFS(Registros!$A$2:$A$6000,"CS",Registros!$B$2:$B$6000,$A4354,Registros!$K$2:$K$6000,"&lt;&gt;")&gt;0,1,0))</f>
        <v>1</v>
      </c>
      <c r="O4354" t="str">
        <f t="shared" ref="O4354:O4417" si="340">IF(AND($K4354=1,$E4354=0,$G4354=0,$I4354=0),"WINBACK",IF(AND($M4354=1,$N4354&gt;0),"CONVERGENTE",IF($M4354=1,"SOLO MÓVIL",IF($N4354&gt;0,"SOLO FIJO / INTERNET","SIN SERVICIOS"))))</f>
        <v>CONVERGENTE</v>
      </c>
      <c r="P4354" t="str">
        <f t="shared" ref="P4354:P4417" si="341">IF($O4354="WINBACK","Recuperar (winback)",IF($O4354="CONVERGENTE","Upgrade / más líneas",IF($O4354="SOLO MÓVIL","Ofrecer fijo + internet (FLBBTV)",IF($O4354="SOLO FIJO / INTERNET","Ofrecer línea móvil Nextphone","Oferta completa (móvil + fijo + internet)"))))</f>
        <v>Upgrade / más líneas</v>
      </c>
      <c r="Q4354">
        <f t="shared" ref="Q4354:Q4417" si="342">$F4354+$H4354+$L4354</f>
        <v>0</v>
      </c>
      <c r="R4354" t="str">
        <f>IFERROR(VLOOKUP($A4354,Registros!$B$2:$G$6000,6,0),IFERROR(INDEX(Winback!$C$2:$C$300,MATCH($A4354,Winback!$K$2:$K$300,0)),""))</f>
        <v>Abril Aparicio</v>
      </c>
      <c r="S4354" t="str">
        <f t="shared" ref="S4354:S4417" si="343">IF($E4354=1,"NP","")&amp;IF($G4354=1,"+MOV","")&amp;IF($I4354=1,"+CS","")&amp;IF($K4354=1,"+WB","")</f>
        <v>+CS</v>
      </c>
      <c r="T4354">
        <f t="shared" ref="T4354:T4417" si="344">$E4354+$G4354+$I4354+$K4354</f>
        <v>1</v>
      </c>
    </row>
    <row r="4355" spans="1:20" x14ac:dyDescent="0.35">
      <c r="A4355" t="s">
        <v>21320</v>
      </c>
      <c r="B4355" t="s">
        <v>21321</v>
      </c>
      <c r="C4355" t="s">
        <v>21322</v>
      </c>
      <c r="D4355" t="s">
        <v>21323</v>
      </c>
      <c r="E4355">
        <f>IF(COUNTIFS(Registros!$A$2:$A$6000,"NP",Registros!$B$2:$B$6000,$A4355)&gt;0,1,0)</f>
        <v>0</v>
      </c>
      <c r="F4355">
        <f>IF($E4355=1,SUMIFS(Registros!$F$2:$F$6000,Registros!$A$2:$A$6000,"NP",Registros!$B$2:$B$6000,$A4355),0)</f>
        <v>0</v>
      </c>
      <c r="G4355">
        <f>IF(COUNTIFS(Registros!$A$2:$A$6000,"MOV",Registros!$B$2:$B$6000,$A4355)&gt;0,1,0)</f>
        <v>0</v>
      </c>
      <c r="H4355">
        <f>IF($G4355=1,SUMIFS(Registros!$F$2:$F$6000,Registros!$A$2:$A$6000,"MOV",Registros!$B$2:$B$6000,$A4355),0)</f>
        <v>0</v>
      </c>
      <c r="I4355">
        <f>IF(COUNTIFS(Registros!$A$2:$A$6000,"CS",Registros!$B$2:$B$6000,$A4355)&gt;0,1,0)</f>
        <v>1</v>
      </c>
      <c r="J4355">
        <f>IF($I4355=1,SUMIFS(Registros!$I$2:$I$6000,Registros!$A$2:$A$6000,"CS",Registros!$B$2:$B$6000,$A4355),0)</f>
        <v>27</v>
      </c>
      <c r="K4355">
        <f>IF(COUNTIFS(Winback!$K$2:$K$300,$A4355)&gt;0,1,0)</f>
        <v>0</v>
      </c>
      <c r="L4355">
        <f>IF(AND($K4355=1,LEFT($A4355,3)="WB-"),SUMIFS(Winback!$D$2:$D$300,Winback!$K$2:$K$300,$A4355),0)</f>
        <v>0</v>
      </c>
      <c r="M4355">
        <f>IF(OR($E4355=1,$G4355=1,SUMIFS(Registros!$J$2:$J$6000,Registros!$B$2:$B$6000,$A4355)&gt;0),1,0)</f>
        <v>1</v>
      </c>
      <c r="N4355">
        <f>IF($J4355&gt;0,1,IF(COUNTIFS(Registros!$A$2:$A$6000,"CS",Registros!$B$2:$B$6000,$A4355,Registros!$K$2:$K$6000,"&lt;&gt;")&gt;0,1,0))</f>
        <v>1</v>
      </c>
      <c r="O4355" t="str">
        <f t="shared" si="340"/>
        <v>CONVERGENTE</v>
      </c>
      <c r="P4355" t="str">
        <f t="shared" si="341"/>
        <v>Upgrade / más líneas</v>
      </c>
      <c r="Q4355">
        <f t="shared" si="342"/>
        <v>0</v>
      </c>
      <c r="R4355" t="str">
        <f>IFERROR(VLOOKUP($A4355,Registros!$B$2:$G$6000,6,0),IFERROR(INDEX(Winback!$C$2:$C$300,MATCH($A4355,Winback!$K$2:$K$300,0)),""))</f>
        <v>Yariela Galarce</v>
      </c>
      <c r="S4355" t="str">
        <f t="shared" si="343"/>
        <v>+CS</v>
      </c>
      <c r="T4355">
        <f t="shared" si="344"/>
        <v>1</v>
      </c>
    </row>
    <row r="4356" spans="1:20" x14ac:dyDescent="0.35">
      <c r="A4356" t="s">
        <v>21325</v>
      </c>
      <c r="B4356" t="s">
        <v>21326</v>
      </c>
      <c r="C4356" t="s">
        <v>21327</v>
      </c>
      <c r="D4356" t="s">
        <v>21328</v>
      </c>
      <c r="E4356">
        <f>IF(COUNTIFS(Registros!$A$2:$A$6000,"NP",Registros!$B$2:$B$6000,$A4356)&gt;0,1,0)</f>
        <v>0</v>
      </c>
      <c r="F4356">
        <f>IF($E4356=1,SUMIFS(Registros!$F$2:$F$6000,Registros!$A$2:$A$6000,"NP",Registros!$B$2:$B$6000,$A4356),0)</f>
        <v>0</v>
      </c>
      <c r="G4356">
        <f>IF(COUNTIFS(Registros!$A$2:$A$6000,"MOV",Registros!$B$2:$B$6000,$A4356)&gt;0,1,0)</f>
        <v>0</v>
      </c>
      <c r="H4356">
        <f>IF($G4356=1,SUMIFS(Registros!$F$2:$F$6000,Registros!$A$2:$A$6000,"MOV",Registros!$B$2:$B$6000,$A4356),0)</f>
        <v>0</v>
      </c>
      <c r="I4356">
        <f>IF(COUNTIFS(Registros!$A$2:$A$6000,"CS",Registros!$B$2:$B$6000,$A4356)&gt;0,1,0)</f>
        <v>1</v>
      </c>
      <c r="J4356">
        <f>IF($I4356=1,SUMIFS(Registros!$I$2:$I$6000,Registros!$A$2:$A$6000,"CS",Registros!$B$2:$B$6000,$A4356),0)</f>
        <v>65</v>
      </c>
      <c r="K4356">
        <f>IF(COUNTIFS(Winback!$K$2:$K$300,$A4356)&gt;0,1,0)</f>
        <v>0</v>
      </c>
      <c r="L4356">
        <f>IF(AND($K4356=1,LEFT($A4356,3)="WB-"),SUMIFS(Winback!$D$2:$D$300,Winback!$K$2:$K$300,$A4356),0)</f>
        <v>0</v>
      </c>
      <c r="M4356">
        <f>IF(OR($E4356=1,$G4356=1,SUMIFS(Registros!$J$2:$J$6000,Registros!$B$2:$B$6000,$A4356)&gt;0),1,0)</f>
        <v>1</v>
      </c>
      <c r="N4356">
        <f>IF($J4356&gt;0,1,IF(COUNTIFS(Registros!$A$2:$A$6000,"CS",Registros!$B$2:$B$6000,$A4356,Registros!$K$2:$K$6000,"&lt;&gt;")&gt;0,1,0))</f>
        <v>1</v>
      </c>
      <c r="O4356" t="str">
        <f t="shared" si="340"/>
        <v>CONVERGENTE</v>
      </c>
      <c r="P4356" t="str">
        <f t="shared" si="341"/>
        <v>Upgrade / más líneas</v>
      </c>
      <c r="Q4356">
        <f t="shared" si="342"/>
        <v>0</v>
      </c>
      <c r="R4356" t="str">
        <f>IFERROR(VLOOKUP($A4356,Registros!$B$2:$G$6000,6,0),IFERROR(INDEX(Winback!$C$2:$C$300,MATCH($A4356,Winback!$K$2:$K$300,0)),""))</f>
        <v>Nailyn Martinez Johnson</v>
      </c>
      <c r="S4356" t="str">
        <f t="shared" si="343"/>
        <v>+CS</v>
      </c>
      <c r="T4356">
        <f t="shared" si="344"/>
        <v>1</v>
      </c>
    </row>
    <row r="4357" spans="1:20" x14ac:dyDescent="0.35">
      <c r="A4357" t="s">
        <v>21330</v>
      </c>
      <c r="B4357" t="s">
        <v>21331</v>
      </c>
      <c r="C4357" t="s">
        <v>21332</v>
      </c>
      <c r="D4357" t="s">
        <v>21333</v>
      </c>
      <c r="E4357">
        <f>IF(COUNTIFS(Registros!$A$2:$A$6000,"NP",Registros!$B$2:$B$6000,$A4357)&gt;0,1,0)</f>
        <v>0</v>
      </c>
      <c r="F4357">
        <f>IF($E4357=1,SUMIFS(Registros!$F$2:$F$6000,Registros!$A$2:$A$6000,"NP",Registros!$B$2:$B$6000,$A4357),0)</f>
        <v>0</v>
      </c>
      <c r="G4357">
        <f>IF(COUNTIFS(Registros!$A$2:$A$6000,"MOV",Registros!$B$2:$B$6000,$A4357)&gt;0,1,0)</f>
        <v>0</v>
      </c>
      <c r="H4357">
        <f>IF($G4357=1,SUMIFS(Registros!$F$2:$F$6000,Registros!$A$2:$A$6000,"MOV",Registros!$B$2:$B$6000,$A4357),0)</f>
        <v>0</v>
      </c>
      <c r="I4357">
        <f>IF(COUNTIFS(Registros!$A$2:$A$6000,"CS",Registros!$B$2:$B$6000,$A4357)&gt;0,1,0)</f>
        <v>1</v>
      </c>
      <c r="J4357">
        <f>IF($I4357=1,SUMIFS(Registros!$I$2:$I$6000,Registros!$A$2:$A$6000,"CS",Registros!$B$2:$B$6000,$A4357),0)</f>
        <v>27</v>
      </c>
      <c r="K4357">
        <f>IF(COUNTIFS(Winback!$K$2:$K$300,$A4357)&gt;0,1,0)</f>
        <v>0</v>
      </c>
      <c r="L4357">
        <f>IF(AND($K4357=1,LEFT($A4357,3)="WB-"),SUMIFS(Winback!$D$2:$D$300,Winback!$K$2:$K$300,$A4357),0)</f>
        <v>0</v>
      </c>
      <c r="M4357">
        <f>IF(OR($E4357=1,$G4357=1,SUMIFS(Registros!$J$2:$J$6000,Registros!$B$2:$B$6000,$A4357)&gt;0),1,0)</f>
        <v>1</v>
      </c>
      <c r="N4357">
        <f>IF($J4357&gt;0,1,IF(COUNTIFS(Registros!$A$2:$A$6000,"CS",Registros!$B$2:$B$6000,$A4357,Registros!$K$2:$K$6000,"&lt;&gt;")&gt;0,1,0))</f>
        <v>1</v>
      </c>
      <c r="O4357" t="str">
        <f t="shared" si="340"/>
        <v>CONVERGENTE</v>
      </c>
      <c r="P4357" t="str">
        <f t="shared" si="341"/>
        <v>Upgrade / más líneas</v>
      </c>
      <c r="Q4357">
        <f t="shared" si="342"/>
        <v>0</v>
      </c>
      <c r="R4357" t="str">
        <f>IFERROR(VLOOKUP($A4357,Registros!$B$2:$G$6000,6,0),IFERROR(INDEX(Winback!$C$2:$C$300,MATCH($A4357,Winback!$K$2:$K$300,0)),""))</f>
        <v>iongy Gordon Ward</v>
      </c>
      <c r="S4357" t="str">
        <f t="shared" si="343"/>
        <v>+CS</v>
      </c>
      <c r="T4357">
        <f t="shared" si="344"/>
        <v>1</v>
      </c>
    </row>
    <row r="4358" spans="1:20" x14ac:dyDescent="0.35">
      <c r="A4358" t="s">
        <v>21335</v>
      </c>
      <c r="B4358" t="s">
        <v>21336</v>
      </c>
      <c r="C4358" t="s">
        <v>21337</v>
      </c>
      <c r="D4358" t="s">
        <v>21338</v>
      </c>
      <c r="E4358">
        <f>IF(COUNTIFS(Registros!$A$2:$A$6000,"NP",Registros!$B$2:$B$6000,$A4358)&gt;0,1,0)</f>
        <v>0</v>
      </c>
      <c r="F4358">
        <f>IF($E4358=1,SUMIFS(Registros!$F$2:$F$6000,Registros!$A$2:$A$6000,"NP",Registros!$B$2:$B$6000,$A4358),0)</f>
        <v>0</v>
      </c>
      <c r="G4358">
        <f>IF(COUNTIFS(Registros!$A$2:$A$6000,"MOV",Registros!$B$2:$B$6000,$A4358)&gt;0,1,0)</f>
        <v>0</v>
      </c>
      <c r="H4358">
        <f>IF($G4358=1,SUMIFS(Registros!$F$2:$F$6000,Registros!$A$2:$A$6000,"MOV",Registros!$B$2:$B$6000,$A4358),0)</f>
        <v>0</v>
      </c>
      <c r="I4358">
        <f>IF(COUNTIFS(Registros!$A$2:$A$6000,"CS",Registros!$B$2:$B$6000,$A4358)&gt;0,1,0)</f>
        <v>1</v>
      </c>
      <c r="J4358">
        <f>IF($I4358=1,SUMIFS(Registros!$I$2:$I$6000,Registros!$A$2:$A$6000,"CS",Registros!$B$2:$B$6000,$A4358),0)</f>
        <v>26</v>
      </c>
      <c r="K4358">
        <f>IF(COUNTIFS(Winback!$K$2:$K$300,$A4358)&gt;0,1,0)</f>
        <v>0</v>
      </c>
      <c r="L4358">
        <f>IF(AND($K4358=1,LEFT($A4358,3)="WB-"),SUMIFS(Winback!$D$2:$D$300,Winback!$K$2:$K$300,$A4358),0)</f>
        <v>0</v>
      </c>
      <c r="M4358">
        <f>IF(OR($E4358=1,$G4358=1,SUMIFS(Registros!$J$2:$J$6000,Registros!$B$2:$B$6000,$A4358)&gt;0),1,0)</f>
        <v>1</v>
      </c>
      <c r="N4358">
        <f>IF($J4358&gt;0,1,IF(COUNTIFS(Registros!$A$2:$A$6000,"CS",Registros!$B$2:$B$6000,$A4358,Registros!$K$2:$K$6000,"&lt;&gt;")&gt;0,1,0))</f>
        <v>1</v>
      </c>
      <c r="O4358" t="str">
        <f t="shared" si="340"/>
        <v>CONVERGENTE</v>
      </c>
      <c r="P4358" t="str">
        <f t="shared" si="341"/>
        <v>Upgrade / más líneas</v>
      </c>
      <c r="Q4358">
        <f t="shared" si="342"/>
        <v>0</v>
      </c>
      <c r="R4358" t="str">
        <f>IFERROR(VLOOKUP($A4358,Registros!$B$2:$G$6000,6,0),IFERROR(INDEX(Winback!$C$2:$C$300,MATCH($A4358,Winback!$K$2:$K$300,0)),""))</f>
        <v>Keisy Vargas</v>
      </c>
      <c r="S4358" t="str">
        <f t="shared" si="343"/>
        <v>+CS</v>
      </c>
      <c r="T4358">
        <f t="shared" si="344"/>
        <v>1</v>
      </c>
    </row>
    <row r="4359" spans="1:20" x14ac:dyDescent="0.35">
      <c r="A4359" t="s">
        <v>21340</v>
      </c>
      <c r="B4359" t="s">
        <v>21341</v>
      </c>
      <c r="C4359" t="s">
        <v>21342</v>
      </c>
      <c r="D4359" t="s">
        <v>21343</v>
      </c>
      <c r="E4359">
        <f>IF(COUNTIFS(Registros!$A$2:$A$6000,"NP",Registros!$B$2:$B$6000,$A4359)&gt;0,1,0)</f>
        <v>0</v>
      </c>
      <c r="F4359">
        <f>IF($E4359=1,SUMIFS(Registros!$F$2:$F$6000,Registros!$A$2:$A$6000,"NP",Registros!$B$2:$B$6000,$A4359),0)</f>
        <v>0</v>
      </c>
      <c r="G4359">
        <f>IF(COUNTIFS(Registros!$A$2:$A$6000,"MOV",Registros!$B$2:$B$6000,$A4359)&gt;0,1,0)</f>
        <v>0</v>
      </c>
      <c r="H4359">
        <f>IF($G4359=1,SUMIFS(Registros!$F$2:$F$6000,Registros!$A$2:$A$6000,"MOV",Registros!$B$2:$B$6000,$A4359),0)</f>
        <v>0</v>
      </c>
      <c r="I4359">
        <f>IF(COUNTIFS(Registros!$A$2:$A$6000,"CS",Registros!$B$2:$B$6000,$A4359)&gt;0,1,0)</f>
        <v>1</v>
      </c>
      <c r="J4359">
        <f>IF($I4359=1,SUMIFS(Registros!$I$2:$I$6000,Registros!$A$2:$A$6000,"CS",Registros!$B$2:$B$6000,$A4359),0)</f>
        <v>75</v>
      </c>
      <c r="K4359">
        <f>IF(COUNTIFS(Winback!$K$2:$K$300,$A4359)&gt;0,1,0)</f>
        <v>0</v>
      </c>
      <c r="L4359">
        <f>IF(AND($K4359=1,LEFT($A4359,3)="WB-"),SUMIFS(Winback!$D$2:$D$300,Winback!$K$2:$K$300,$A4359),0)</f>
        <v>0</v>
      </c>
      <c r="M4359">
        <f>IF(OR($E4359=1,$G4359=1,SUMIFS(Registros!$J$2:$J$6000,Registros!$B$2:$B$6000,$A4359)&gt;0),1,0)</f>
        <v>1</v>
      </c>
      <c r="N4359">
        <f>IF($J4359&gt;0,1,IF(COUNTIFS(Registros!$A$2:$A$6000,"CS",Registros!$B$2:$B$6000,$A4359,Registros!$K$2:$K$6000,"&lt;&gt;")&gt;0,1,0))</f>
        <v>1</v>
      </c>
      <c r="O4359" t="str">
        <f t="shared" si="340"/>
        <v>CONVERGENTE</v>
      </c>
      <c r="P4359" t="str">
        <f t="shared" si="341"/>
        <v>Upgrade / más líneas</v>
      </c>
      <c r="Q4359">
        <f t="shared" si="342"/>
        <v>0</v>
      </c>
      <c r="R4359" t="str">
        <f>IFERROR(VLOOKUP($A4359,Registros!$B$2:$G$6000,6,0),IFERROR(INDEX(Winback!$C$2:$C$300,MATCH($A4359,Winback!$K$2:$K$300,0)),""))</f>
        <v>Karla Mc Intryre</v>
      </c>
      <c r="S4359" t="str">
        <f t="shared" si="343"/>
        <v>+CS</v>
      </c>
      <c r="T4359">
        <f t="shared" si="344"/>
        <v>1</v>
      </c>
    </row>
    <row r="4360" spans="1:20" x14ac:dyDescent="0.35">
      <c r="A4360" t="s">
        <v>21345</v>
      </c>
      <c r="B4360" t="s">
        <v>21346</v>
      </c>
      <c r="C4360" t="s">
        <v>21347</v>
      </c>
      <c r="D4360" t="s">
        <v>21348</v>
      </c>
      <c r="E4360">
        <f>IF(COUNTIFS(Registros!$A$2:$A$6000,"NP",Registros!$B$2:$B$6000,$A4360)&gt;0,1,0)</f>
        <v>0</v>
      </c>
      <c r="F4360">
        <f>IF($E4360=1,SUMIFS(Registros!$F$2:$F$6000,Registros!$A$2:$A$6000,"NP",Registros!$B$2:$B$6000,$A4360),0)</f>
        <v>0</v>
      </c>
      <c r="G4360">
        <f>IF(COUNTIFS(Registros!$A$2:$A$6000,"MOV",Registros!$B$2:$B$6000,$A4360)&gt;0,1,0)</f>
        <v>0</v>
      </c>
      <c r="H4360">
        <f>IF($G4360=1,SUMIFS(Registros!$F$2:$F$6000,Registros!$A$2:$A$6000,"MOV",Registros!$B$2:$B$6000,$A4360),0)</f>
        <v>0</v>
      </c>
      <c r="I4360">
        <f>IF(COUNTIFS(Registros!$A$2:$A$6000,"CS",Registros!$B$2:$B$6000,$A4360)&gt;0,1,0)</f>
        <v>1</v>
      </c>
      <c r="J4360">
        <f>IF($I4360=1,SUMIFS(Registros!$I$2:$I$6000,Registros!$A$2:$A$6000,"CS",Registros!$B$2:$B$6000,$A4360),0)</f>
        <v>22</v>
      </c>
      <c r="K4360">
        <f>IF(COUNTIFS(Winback!$K$2:$K$300,$A4360)&gt;0,1,0)</f>
        <v>0</v>
      </c>
      <c r="L4360">
        <f>IF(AND($K4360=1,LEFT($A4360,3)="WB-"),SUMIFS(Winback!$D$2:$D$300,Winback!$K$2:$K$300,$A4360),0)</f>
        <v>0</v>
      </c>
      <c r="M4360">
        <f>IF(OR($E4360=1,$G4360=1,SUMIFS(Registros!$J$2:$J$6000,Registros!$B$2:$B$6000,$A4360)&gt;0),1,0)</f>
        <v>1</v>
      </c>
      <c r="N4360">
        <f>IF($J4360&gt;0,1,IF(COUNTIFS(Registros!$A$2:$A$6000,"CS",Registros!$B$2:$B$6000,$A4360,Registros!$K$2:$K$6000,"&lt;&gt;")&gt;0,1,0))</f>
        <v>1</v>
      </c>
      <c r="O4360" t="str">
        <f t="shared" si="340"/>
        <v>CONVERGENTE</v>
      </c>
      <c r="P4360" t="str">
        <f t="shared" si="341"/>
        <v>Upgrade / más líneas</v>
      </c>
      <c r="Q4360">
        <f t="shared" si="342"/>
        <v>0</v>
      </c>
      <c r="R4360" t="str">
        <f>IFERROR(VLOOKUP($A4360,Registros!$B$2:$G$6000,6,0),IFERROR(INDEX(Winback!$C$2:$C$300,MATCH($A4360,Winback!$K$2:$K$300,0)),""))</f>
        <v>Solanye Acuña</v>
      </c>
      <c r="S4360" t="str">
        <f t="shared" si="343"/>
        <v>+CS</v>
      </c>
      <c r="T4360">
        <f t="shared" si="344"/>
        <v>1</v>
      </c>
    </row>
    <row r="4361" spans="1:20" x14ac:dyDescent="0.35">
      <c r="A4361" t="s">
        <v>21350</v>
      </c>
      <c r="B4361" t="s">
        <v>21351</v>
      </c>
      <c r="C4361" t="s">
        <v>21352</v>
      </c>
      <c r="D4361" t="s">
        <v>21353</v>
      </c>
      <c r="E4361">
        <f>IF(COUNTIFS(Registros!$A$2:$A$6000,"NP",Registros!$B$2:$B$6000,$A4361)&gt;0,1,0)</f>
        <v>0</v>
      </c>
      <c r="F4361">
        <f>IF($E4361=1,SUMIFS(Registros!$F$2:$F$6000,Registros!$A$2:$A$6000,"NP",Registros!$B$2:$B$6000,$A4361),0)</f>
        <v>0</v>
      </c>
      <c r="G4361">
        <f>IF(COUNTIFS(Registros!$A$2:$A$6000,"MOV",Registros!$B$2:$B$6000,$A4361)&gt;0,1,0)</f>
        <v>0</v>
      </c>
      <c r="H4361">
        <f>IF($G4361=1,SUMIFS(Registros!$F$2:$F$6000,Registros!$A$2:$A$6000,"MOV",Registros!$B$2:$B$6000,$A4361),0)</f>
        <v>0</v>
      </c>
      <c r="I4361">
        <f>IF(COUNTIFS(Registros!$A$2:$A$6000,"CS",Registros!$B$2:$B$6000,$A4361)&gt;0,1,0)</f>
        <v>1</v>
      </c>
      <c r="J4361">
        <f>IF($I4361=1,SUMIFS(Registros!$I$2:$I$6000,Registros!$A$2:$A$6000,"CS",Registros!$B$2:$B$6000,$A4361),0)</f>
        <v>34</v>
      </c>
      <c r="K4361">
        <f>IF(COUNTIFS(Winback!$K$2:$K$300,$A4361)&gt;0,1,0)</f>
        <v>0</v>
      </c>
      <c r="L4361">
        <f>IF(AND($K4361=1,LEFT($A4361,3)="WB-"),SUMIFS(Winback!$D$2:$D$300,Winback!$K$2:$K$300,$A4361),0)</f>
        <v>0</v>
      </c>
      <c r="M4361">
        <f>IF(OR($E4361=1,$G4361=1,SUMIFS(Registros!$J$2:$J$6000,Registros!$B$2:$B$6000,$A4361)&gt;0),1,0)</f>
        <v>1</v>
      </c>
      <c r="N4361">
        <f>IF($J4361&gt;0,1,IF(COUNTIFS(Registros!$A$2:$A$6000,"CS",Registros!$B$2:$B$6000,$A4361,Registros!$K$2:$K$6000,"&lt;&gt;")&gt;0,1,0))</f>
        <v>1</v>
      </c>
      <c r="O4361" t="str">
        <f t="shared" si="340"/>
        <v>CONVERGENTE</v>
      </c>
      <c r="P4361" t="str">
        <f t="shared" si="341"/>
        <v>Upgrade / más líneas</v>
      </c>
      <c r="Q4361">
        <f t="shared" si="342"/>
        <v>0</v>
      </c>
      <c r="R4361" t="str">
        <f>IFERROR(VLOOKUP($A4361,Registros!$B$2:$G$6000,6,0),IFERROR(INDEX(Winback!$C$2:$C$300,MATCH($A4361,Winback!$K$2:$K$300,0)),""))</f>
        <v>Lizeth Milena Gonzalez</v>
      </c>
      <c r="S4361" t="str">
        <f t="shared" si="343"/>
        <v>+CS</v>
      </c>
      <c r="T4361">
        <f t="shared" si="344"/>
        <v>1</v>
      </c>
    </row>
    <row r="4362" spans="1:20" x14ac:dyDescent="0.35">
      <c r="A4362" t="s">
        <v>21355</v>
      </c>
      <c r="B4362" t="s">
        <v>21356</v>
      </c>
      <c r="C4362" t="s">
        <v>21357</v>
      </c>
      <c r="D4362" t="s">
        <v>21358</v>
      </c>
      <c r="E4362">
        <f>IF(COUNTIFS(Registros!$A$2:$A$6000,"NP",Registros!$B$2:$B$6000,$A4362)&gt;0,1,0)</f>
        <v>0</v>
      </c>
      <c r="F4362">
        <f>IF($E4362=1,SUMIFS(Registros!$F$2:$F$6000,Registros!$A$2:$A$6000,"NP",Registros!$B$2:$B$6000,$A4362),0)</f>
        <v>0</v>
      </c>
      <c r="G4362">
        <f>IF(COUNTIFS(Registros!$A$2:$A$6000,"MOV",Registros!$B$2:$B$6000,$A4362)&gt;0,1,0)</f>
        <v>0</v>
      </c>
      <c r="H4362">
        <f>IF($G4362=1,SUMIFS(Registros!$F$2:$F$6000,Registros!$A$2:$A$6000,"MOV",Registros!$B$2:$B$6000,$A4362),0)</f>
        <v>0</v>
      </c>
      <c r="I4362">
        <f>IF(COUNTIFS(Registros!$A$2:$A$6000,"CS",Registros!$B$2:$B$6000,$A4362)&gt;0,1,0)</f>
        <v>1</v>
      </c>
      <c r="J4362">
        <f>IF($I4362=1,SUMIFS(Registros!$I$2:$I$6000,Registros!$A$2:$A$6000,"CS",Registros!$B$2:$B$6000,$A4362),0)</f>
        <v>33</v>
      </c>
      <c r="K4362">
        <f>IF(COUNTIFS(Winback!$K$2:$K$300,$A4362)&gt;0,1,0)</f>
        <v>0</v>
      </c>
      <c r="L4362">
        <f>IF(AND($K4362=1,LEFT($A4362,3)="WB-"),SUMIFS(Winback!$D$2:$D$300,Winback!$K$2:$K$300,$A4362),0)</f>
        <v>0</v>
      </c>
      <c r="M4362">
        <f>IF(OR($E4362=1,$G4362=1,SUMIFS(Registros!$J$2:$J$6000,Registros!$B$2:$B$6000,$A4362)&gt;0),1,0)</f>
        <v>1</v>
      </c>
      <c r="N4362">
        <f>IF($J4362&gt;0,1,IF(COUNTIFS(Registros!$A$2:$A$6000,"CS",Registros!$B$2:$B$6000,$A4362,Registros!$K$2:$K$6000,"&lt;&gt;")&gt;0,1,0))</f>
        <v>1</v>
      </c>
      <c r="O4362" t="str">
        <f t="shared" si="340"/>
        <v>CONVERGENTE</v>
      </c>
      <c r="P4362" t="str">
        <f t="shared" si="341"/>
        <v>Upgrade / más líneas</v>
      </c>
      <c r="Q4362">
        <f t="shared" si="342"/>
        <v>0</v>
      </c>
      <c r="R4362" t="str">
        <f>IFERROR(VLOOKUP($A4362,Registros!$B$2:$G$6000,6,0),IFERROR(INDEX(Winback!$C$2:$C$300,MATCH($A4362,Winback!$K$2:$K$300,0)),""))</f>
        <v>Maria Fernanda Rivas</v>
      </c>
      <c r="S4362" t="str">
        <f t="shared" si="343"/>
        <v>+CS</v>
      </c>
      <c r="T4362">
        <f t="shared" si="344"/>
        <v>1</v>
      </c>
    </row>
    <row r="4363" spans="1:20" x14ac:dyDescent="0.35">
      <c r="A4363" t="s">
        <v>21360</v>
      </c>
      <c r="B4363" t="s">
        <v>21361</v>
      </c>
      <c r="C4363" t="s">
        <v>21362</v>
      </c>
      <c r="D4363" t="s">
        <v>21363</v>
      </c>
      <c r="E4363">
        <f>IF(COUNTIFS(Registros!$A$2:$A$6000,"NP",Registros!$B$2:$B$6000,$A4363)&gt;0,1,0)</f>
        <v>0</v>
      </c>
      <c r="F4363">
        <f>IF($E4363=1,SUMIFS(Registros!$F$2:$F$6000,Registros!$A$2:$A$6000,"NP",Registros!$B$2:$B$6000,$A4363),0)</f>
        <v>0</v>
      </c>
      <c r="G4363">
        <f>IF(COUNTIFS(Registros!$A$2:$A$6000,"MOV",Registros!$B$2:$B$6000,$A4363)&gt;0,1,0)</f>
        <v>0</v>
      </c>
      <c r="H4363">
        <f>IF($G4363=1,SUMIFS(Registros!$F$2:$F$6000,Registros!$A$2:$A$6000,"MOV",Registros!$B$2:$B$6000,$A4363),0)</f>
        <v>0</v>
      </c>
      <c r="I4363">
        <f>IF(COUNTIFS(Registros!$A$2:$A$6000,"CS",Registros!$B$2:$B$6000,$A4363)&gt;0,1,0)</f>
        <v>1</v>
      </c>
      <c r="J4363">
        <f>IF($I4363=1,SUMIFS(Registros!$I$2:$I$6000,Registros!$A$2:$A$6000,"CS",Registros!$B$2:$B$6000,$A4363),0)</f>
        <v>37</v>
      </c>
      <c r="K4363">
        <f>IF(COUNTIFS(Winback!$K$2:$K$300,$A4363)&gt;0,1,0)</f>
        <v>0</v>
      </c>
      <c r="L4363">
        <f>IF(AND($K4363=1,LEFT($A4363,3)="WB-"),SUMIFS(Winback!$D$2:$D$300,Winback!$K$2:$K$300,$A4363),0)</f>
        <v>0</v>
      </c>
      <c r="M4363">
        <f>IF(OR($E4363=1,$G4363=1,SUMIFS(Registros!$J$2:$J$6000,Registros!$B$2:$B$6000,$A4363)&gt;0),1,0)</f>
        <v>1</v>
      </c>
      <c r="N4363">
        <f>IF($J4363&gt;0,1,IF(COUNTIFS(Registros!$A$2:$A$6000,"CS",Registros!$B$2:$B$6000,$A4363,Registros!$K$2:$K$6000,"&lt;&gt;")&gt;0,1,0))</f>
        <v>1</v>
      </c>
      <c r="O4363" t="str">
        <f t="shared" si="340"/>
        <v>CONVERGENTE</v>
      </c>
      <c r="P4363" t="str">
        <f t="shared" si="341"/>
        <v>Upgrade / más líneas</v>
      </c>
      <c r="Q4363">
        <f t="shared" si="342"/>
        <v>0</v>
      </c>
      <c r="R4363" t="str">
        <f>IFERROR(VLOOKUP($A4363,Registros!$B$2:$G$6000,6,0),IFERROR(INDEX(Winback!$C$2:$C$300,MATCH($A4363,Winback!$K$2:$K$300,0)),""))</f>
        <v>Yarelis Tulloch</v>
      </c>
      <c r="S4363" t="str">
        <f t="shared" si="343"/>
        <v>+CS</v>
      </c>
      <c r="T4363">
        <f t="shared" si="344"/>
        <v>1</v>
      </c>
    </row>
    <row r="4364" spans="1:20" x14ac:dyDescent="0.35">
      <c r="A4364" t="s">
        <v>21365</v>
      </c>
      <c r="B4364" t="s">
        <v>21366</v>
      </c>
      <c r="C4364" t="s">
        <v>21367</v>
      </c>
      <c r="D4364" t="s">
        <v>21368</v>
      </c>
      <c r="E4364">
        <f>IF(COUNTIFS(Registros!$A$2:$A$6000,"NP",Registros!$B$2:$B$6000,$A4364)&gt;0,1,0)</f>
        <v>0</v>
      </c>
      <c r="F4364">
        <f>IF($E4364=1,SUMIFS(Registros!$F$2:$F$6000,Registros!$A$2:$A$6000,"NP",Registros!$B$2:$B$6000,$A4364),0)</f>
        <v>0</v>
      </c>
      <c r="G4364">
        <f>IF(COUNTIFS(Registros!$A$2:$A$6000,"MOV",Registros!$B$2:$B$6000,$A4364)&gt;0,1,0)</f>
        <v>0</v>
      </c>
      <c r="H4364">
        <f>IF($G4364=1,SUMIFS(Registros!$F$2:$F$6000,Registros!$A$2:$A$6000,"MOV",Registros!$B$2:$B$6000,$A4364),0)</f>
        <v>0</v>
      </c>
      <c r="I4364">
        <f>IF(COUNTIFS(Registros!$A$2:$A$6000,"CS",Registros!$B$2:$B$6000,$A4364)&gt;0,1,0)</f>
        <v>1</v>
      </c>
      <c r="J4364">
        <f>IF($I4364=1,SUMIFS(Registros!$I$2:$I$6000,Registros!$A$2:$A$6000,"CS",Registros!$B$2:$B$6000,$A4364),0)</f>
        <v>31</v>
      </c>
      <c r="K4364">
        <f>IF(COUNTIFS(Winback!$K$2:$K$300,$A4364)&gt;0,1,0)</f>
        <v>0</v>
      </c>
      <c r="L4364">
        <f>IF(AND($K4364=1,LEFT($A4364,3)="WB-"),SUMIFS(Winback!$D$2:$D$300,Winback!$K$2:$K$300,$A4364),0)</f>
        <v>0</v>
      </c>
      <c r="M4364">
        <f>IF(OR($E4364=1,$G4364=1,SUMIFS(Registros!$J$2:$J$6000,Registros!$B$2:$B$6000,$A4364)&gt;0),1,0)</f>
        <v>1</v>
      </c>
      <c r="N4364">
        <f>IF($J4364&gt;0,1,IF(COUNTIFS(Registros!$A$2:$A$6000,"CS",Registros!$B$2:$B$6000,$A4364,Registros!$K$2:$K$6000,"&lt;&gt;")&gt;0,1,0))</f>
        <v>1</v>
      </c>
      <c r="O4364" t="str">
        <f t="shared" si="340"/>
        <v>CONVERGENTE</v>
      </c>
      <c r="P4364" t="str">
        <f t="shared" si="341"/>
        <v>Upgrade / más líneas</v>
      </c>
      <c r="Q4364">
        <f t="shared" si="342"/>
        <v>0</v>
      </c>
      <c r="R4364" t="str">
        <f>IFERROR(VLOOKUP($A4364,Registros!$B$2:$G$6000,6,0),IFERROR(INDEX(Winback!$C$2:$C$300,MATCH($A4364,Winback!$K$2:$K$300,0)),""))</f>
        <v>Abril Aparicio</v>
      </c>
      <c r="S4364" t="str">
        <f t="shared" si="343"/>
        <v>+CS</v>
      </c>
      <c r="T4364">
        <f t="shared" si="344"/>
        <v>1</v>
      </c>
    </row>
    <row r="4365" spans="1:20" x14ac:dyDescent="0.35">
      <c r="A4365" t="s">
        <v>21370</v>
      </c>
      <c r="B4365" t="s">
        <v>21371</v>
      </c>
      <c r="C4365" t="s">
        <v>21372</v>
      </c>
      <c r="D4365" t="s">
        <v>21373</v>
      </c>
      <c r="E4365">
        <f>IF(COUNTIFS(Registros!$A$2:$A$6000,"NP",Registros!$B$2:$B$6000,$A4365)&gt;0,1,0)</f>
        <v>0</v>
      </c>
      <c r="F4365">
        <f>IF($E4365=1,SUMIFS(Registros!$F$2:$F$6000,Registros!$A$2:$A$6000,"NP",Registros!$B$2:$B$6000,$A4365),0)</f>
        <v>0</v>
      </c>
      <c r="G4365">
        <f>IF(COUNTIFS(Registros!$A$2:$A$6000,"MOV",Registros!$B$2:$B$6000,$A4365)&gt;0,1,0)</f>
        <v>0</v>
      </c>
      <c r="H4365">
        <f>IF($G4365=1,SUMIFS(Registros!$F$2:$F$6000,Registros!$A$2:$A$6000,"MOV",Registros!$B$2:$B$6000,$A4365),0)</f>
        <v>0</v>
      </c>
      <c r="I4365">
        <f>IF(COUNTIFS(Registros!$A$2:$A$6000,"CS",Registros!$B$2:$B$6000,$A4365)&gt;0,1,0)</f>
        <v>1</v>
      </c>
      <c r="J4365">
        <f>IF($I4365=1,SUMIFS(Registros!$I$2:$I$6000,Registros!$A$2:$A$6000,"CS",Registros!$B$2:$B$6000,$A4365),0)</f>
        <v>33</v>
      </c>
      <c r="K4365">
        <f>IF(COUNTIFS(Winback!$K$2:$K$300,$A4365)&gt;0,1,0)</f>
        <v>0</v>
      </c>
      <c r="L4365">
        <f>IF(AND($K4365=1,LEFT($A4365,3)="WB-"),SUMIFS(Winback!$D$2:$D$300,Winback!$K$2:$K$300,$A4365),0)</f>
        <v>0</v>
      </c>
      <c r="M4365">
        <f>IF(OR($E4365=1,$G4365=1,SUMIFS(Registros!$J$2:$J$6000,Registros!$B$2:$B$6000,$A4365)&gt;0),1,0)</f>
        <v>1</v>
      </c>
      <c r="N4365">
        <f>IF($J4365&gt;0,1,IF(COUNTIFS(Registros!$A$2:$A$6000,"CS",Registros!$B$2:$B$6000,$A4365,Registros!$K$2:$K$6000,"&lt;&gt;")&gt;0,1,0))</f>
        <v>1</v>
      </c>
      <c r="O4365" t="str">
        <f t="shared" si="340"/>
        <v>CONVERGENTE</v>
      </c>
      <c r="P4365" t="str">
        <f t="shared" si="341"/>
        <v>Upgrade / más líneas</v>
      </c>
      <c r="Q4365">
        <f t="shared" si="342"/>
        <v>0</v>
      </c>
      <c r="R4365" t="str">
        <f>IFERROR(VLOOKUP($A4365,Registros!$B$2:$G$6000,6,0),IFERROR(INDEX(Winback!$C$2:$C$300,MATCH($A4365,Winback!$K$2:$K$300,0)),""))</f>
        <v>Yariela Galarce</v>
      </c>
      <c r="S4365" t="str">
        <f t="shared" si="343"/>
        <v>+CS</v>
      </c>
      <c r="T4365">
        <f t="shared" si="344"/>
        <v>1</v>
      </c>
    </row>
    <row r="4366" spans="1:20" x14ac:dyDescent="0.35">
      <c r="A4366" t="s">
        <v>21375</v>
      </c>
      <c r="B4366" t="s">
        <v>21376</v>
      </c>
      <c r="C4366" t="s">
        <v>21377</v>
      </c>
      <c r="D4366" t="s">
        <v>21378</v>
      </c>
      <c r="E4366">
        <f>IF(COUNTIFS(Registros!$A$2:$A$6000,"NP",Registros!$B$2:$B$6000,$A4366)&gt;0,1,0)</f>
        <v>0</v>
      </c>
      <c r="F4366">
        <f>IF($E4366=1,SUMIFS(Registros!$F$2:$F$6000,Registros!$A$2:$A$6000,"NP",Registros!$B$2:$B$6000,$A4366),0)</f>
        <v>0</v>
      </c>
      <c r="G4366">
        <f>IF(COUNTIFS(Registros!$A$2:$A$6000,"MOV",Registros!$B$2:$B$6000,$A4366)&gt;0,1,0)</f>
        <v>0</v>
      </c>
      <c r="H4366">
        <f>IF($G4366=1,SUMIFS(Registros!$F$2:$F$6000,Registros!$A$2:$A$6000,"MOV",Registros!$B$2:$B$6000,$A4366),0)</f>
        <v>0</v>
      </c>
      <c r="I4366">
        <f>IF(COUNTIFS(Registros!$A$2:$A$6000,"CS",Registros!$B$2:$B$6000,$A4366)&gt;0,1,0)</f>
        <v>1</v>
      </c>
      <c r="J4366">
        <f>IF($I4366=1,SUMIFS(Registros!$I$2:$I$6000,Registros!$A$2:$A$6000,"CS",Registros!$B$2:$B$6000,$A4366),0)</f>
        <v>30</v>
      </c>
      <c r="K4366">
        <f>IF(COUNTIFS(Winback!$K$2:$K$300,$A4366)&gt;0,1,0)</f>
        <v>0</v>
      </c>
      <c r="L4366">
        <f>IF(AND($K4366=1,LEFT($A4366,3)="WB-"),SUMIFS(Winback!$D$2:$D$300,Winback!$K$2:$K$300,$A4366),0)</f>
        <v>0</v>
      </c>
      <c r="M4366">
        <f>IF(OR($E4366=1,$G4366=1,SUMIFS(Registros!$J$2:$J$6000,Registros!$B$2:$B$6000,$A4366)&gt;0),1,0)</f>
        <v>1</v>
      </c>
      <c r="N4366">
        <f>IF($J4366&gt;0,1,IF(COUNTIFS(Registros!$A$2:$A$6000,"CS",Registros!$B$2:$B$6000,$A4366,Registros!$K$2:$K$6000,"&lt;&gt;")&gt;0,1,0))</f>
        <v>1</v>
      </c>
      <c r="O4366" t="str">
        <f t="shared" si="340"/>
        <v>CONVERGENTE</v>
      </c>
      <c r="P4366" t="str">
        <f t="shared" si="341"/>
        <v>Upgrade / más líneas</v>
      </c>
      <c r="Q4366">
        <f t="shared" si="342"/>
        <v>0</v>
      </c>
      <c r="R4366" t="str">
        <f>IFERROR(VLOOKUP($A4366,Registros!$B$2:$G$6000,6,0),IFERROR(INDEX(Winback!$C$2:$C$300,MATCH($A4366,Winback!$K$2:$K$300,0)),""))</f>
        <v>Nailyn Martinez Johnson</v>
      </c>
      <c r="S4366" t="str">
        <f t="shared" si="343"/>
        <v>+CS</v>
      </c>
      <c r="T4366">
        <f t="shared" si="344"/>
        <v>1</v>
      </c>
    </row>
    <row r="4367" spans="1:20" x14ac:dyDescent="0.35">
      <c r="A4367" t="s">
        <v>21380</v>
      </c>
      <c r="B4367" t="s">
        <v>21381</v>
      </c>
      <c r="C4367" t="s">
        <v>21382</v>
      </c>
      <c r="D4367" t="s">
        <v>21383</v>
      </c>
      <c r="E4367">
        <f>IF(COUNTIFS(Registros!$A$2:$A$6000,"NP",Registros!$B$2:$B$6000,$A4367)&gt;0,1,0)</f>
        <v>0</v>
      </c>
      <c r="F4367">
        <f>IF($E4367=1,SUMIFS(Registros!$F$2:$F$6000,Registros!$A$2:$A$6000,"NP",Registros!$B$2:$B$6000,$A4367),0)</f>
        <v>0</v>
      </c>
      <c r="G4367">
        <f>IF(COUNTIFS(Registros!$A$2:$A$6000,"MOV",Registros!$B$2:$B$6000,$A4367)&gt;0,1,0)</f>
        <v>0</v>
      </c>
      <c r="H4367">
        <f>IF($G4367=1,SUMIFS(Registros!$F$2:$F$6000,Registros!$A$2:$A$6000,"MOV",Registros!$B$2:$B$6000,$A4367),0)</f>
        <v>0</v>
      </c>
      <c r="I4367">
        <f>IF(COUNTIFS(Registros!$A$2:$A$6000,"CS",Registros!$B$2:$B$6000,$A4367)&gt;0,1,0)</f>
        <v>1</v>
      </c>
      <c r="J4367">
        <f>IF($I4367=1,SUMIFS(Registros!$I$2:$I$6000,Registros!$A$2:$A$6000,"CS",Registros!$B$2:$B$6000,$A4367),0)</f>
        <v>68</v>
      </c>
      <c r="K4367">
        <f>IF(COUNTIFS(Winback!$K$2:$K$300,$A4367)&gt;0,1,0)</f>
        <v>0</v>
      </c>
      <c r="L4367">
        <f>IF(AND($K4367=1,LEFT($A4367,3)="WB-"),SUMIFS(Winback!$D$2:$D$300,Winback!$K$2:$K$300,$A4367),0)</f>
        <v>0</v>
      </c>
      <c r="M4367">
        <f>IF(OR($E4367=1,$G4367=1,SUMIFS(Registros!$J$2:$J$6000,Registros!$B$2:$B$6000,$A4367)&gt;0),1,0)</f>
        <v>1</v>
      </c>
      <c r="N4367">
        <f>IF($J4367&gt;0,1,IF(COUNTIFS(Registros!$A$2:$A$6000,"CS",Registros!$B$2:$B$6000,$A4367,Registros!$K$2:$K$6000,"&lt;&gt;")&gt;0,1,0))</f>
        <v>1</v>
      </c>
      <c r="O4367" t="str">
        <f t="shared" si="340"/>
        <v>CONVERGENTE</v>
      </c>
      <c r="P4367" t="str">
        <f t="shared" si="341"/>
        <v>Upgrade / más líneas</v>
      </c>
      <c r="Q4367">
        <f t="shared" si="342"/>
        <v>0</v>
      </c>
      <c r="R4367" t="str">
        <f>IFERROR(VLOOKUP($A4367,Registros!$B$2:$G$6000,6,0),IFERROR(INDEX(Winback!$C$2:$C$300,MATCH($A4367,Winback!$K$2:$K$300,0)),""))</f>
        <v>iongy Gordon Ward</v>
      </c>
      <c r="S4367" t="str">
        <f t="shared" si="343"/>
        <v>+CS</v>
      </c>
      <c r="T4367">
        <f t="shared" si="344"/>
        <v>1</v>
      </c>
    </row>
    <row r="4368" spans="1:20" x14ac:dyDescent="0.35">
      <c r="A4368" t="s">
        <v>21385</v>
      </c>
      <c r="B4368" t="s">
        <v>21386</v>
      </c>
      <c r="C4368" t="s">
        <v>21387</v>
      </c>
      <c r="D4368" t="s">
        <v>21388</v>
      </c>
      <c r="E4368">
        <f>IF(COUNTIFS(Registros!$A$2:$A$6000,"NP",Registros!$B$2:$B$6000,$A4368)&gt;0,1,0)</f>
        <v>0</v>
      </c>
      <c r="F4368">
        <f>IF($E4368=1,SUMIFS(Registros!$F$2:$F$6000,Registros!$A$2:$A$6000,"NP",Registros!$B$2:$B$6000,$A4368),0)</f>
        <v>0</v>
      </c>
      <c r="G4368">
        <f>IF(COUNTIFS(Registros!$A$2:$A$6000,"MOV",Registros!$B$2:$B$6000,$A4368)&gt;0,1,0)</f>
        <v>0</v>
      </c>
      <c r="H4368">
        <f>IF($G4368=1,SUMIFS(Registros!$F$2:$F$6000,Registros!$A$2:$A$6000,"MOV",Registros!$B$2:$B$6000,$A4368),0)</f>
        <v>0</v>
      </c>
      <c r="I4368">
        <f>IF(COUNTIFS(Registros!$A$2:$A$6000,"CS",Registros!$B$2:$B$6000,$A4368)&gt;0,1,0)</f>
        <v>1</v>
      </c>
      <c r="J4368">
        <f>IF($I4368=1,SUMIFS(Registros!$I$2:$I$6000,Registros!$A$2:$A$6000,"CS",Registros!$B$2:$B$6000,$A4368),0)</f>
        <v>30</v>
      </c>
      <c r="K4368">
        <f>IF(COUNTIFS(Winback!$K$2:$K$300,$A4368)&gt;0,1,0)</f>
        <v>0</v>
      </c>
      <c r="L4368">
        <f>IF(AND($K4368=1,LEFT($A4368,3)="WB-"),SUMIFS(Winback!$D$2:$D$300,Winback!$K$2:$K$300,$A4368),0)</f>
        <v>0</v>
      </c>
      <c r="M4368">
        <f>IF(OR($E4368=1,$G4368=1,SUMIFS(Registros!$J$2:$J$6000,Registros!$B$2:$B$6000,$A4368)&gt;0),1,0)</f>
        <v>1</v>
      </c>
      <c r="N4368">
        <f>IF($J4368&gt;0,1,IF(COUNTIFS(Registros!$A$2:$A$6000,"CS",Registros!$B$2:$B$6000,$A4368,Registros!$K$2:$K$6000,"&lt;&gt;")&gt;0,1,0))</f>
        <v>1</v>
      </c>
      <c r="O4368" t="str">
        <f t="shared" si="340"/>
        <v>CONVERGENTE</v>
      </c>
      <c r="P4368" t="str">
        <f t="shared" si="341"/>
        <v>Upgrade / más líneas</v>
      </c>
      <c r="Q4368">
        <f t="shared" si="342"/>
        <v>0</v>
      </c>
      <c r="R4368" t="str">
        <f>IFERROR(VLOOKUP($A4368,Registros!$B$2:$G$6000,6,0),IFERROR(INDEX(Winback!$C$2:$C$300,MATCH($A4368,Winback!$K$2:$K$300,0)),""))</f>
        <v>Keisy Vargas</v>
      </c>
      <c r="S4368" t="str">
        <f t="shared" si="343"/>
        <v>+CS</v>
      </c>
      <c r="T4368">
        <f t="shared" si="344"/>
        <v>1</v>
      </c>
    </row>
    <row r="4369" spans="1:20" x14ac:dyDescent="0.35">
      <c r="A4369" t="s">
        <v>21390</v>
      </c>
      <c r="B4369" t="s">
        <v>21391</v>
      </c>
      <c r="C4369" t="s">
        <v>21392</v>
      </c>
      <c r="D4369" t="s">
        <v>21393</v>
      </c>
      <c r="E4369">
        <f>IF(COUNTIFS(Registros!$A$2:$A$6000,"NP",Registros!$B$2:$B$6000,$A4369)&gt;0,1,0)</f>
        <v>0</v>
      </c>
      <c r="F4369">
        <f>IF($E4369=1,SUMIFS(Registros!$F$2:$F$6000,Registros!$A$2:$A$6000,"NP",Registros!$B$2:$B$6000,$A4369),0)</f>
        <v>0</v>
      </c>
      <c r="G4369">
        <f>IF(COUNTIFS(Registros!$A$2:$A$6000,"MOV",Registros!$B$2:$B$6000,$A4369)&gt;0,1,0)</f>
        <v>0</v>
      </c>
      <c r="H4369">
        <f>IF($G4369=1,SUMIFS(Registros!$F$2:$F$6000,Registros!$A$2:$A$6000,"MOV",Registros!$B$2:$B$6000,$A4369),0)</f>
        <v>0</v>
      </c>
      <c r="I4369">
        <f>IF(COUNTIFS(Registros!$A$2:$A$6000,"CS",Registros!$B$2:$B$6000,$A4369)&gt;0,1,0)</f>
        <v>1</v>
      </c>
      <c r="J4369">
        <f>IF($I4369=1,SUMIFS(Registros!$I$2:$I$6000,Registros!$A$2:$A$6000,"CS",Registros!$B$2:$B$6000,$A4369),0)</f>
        <v>29</v>
      </c>
      <c r="K4369">
        <f>IF(COUNTIFS(Winback!$K$2:$K$300,$A4369)&gt;0,1,0)</f>
        <v>0</v>
      </c>
      <c r="L4369">
        <f>IF(AND($K4369=1,LEFT($A4369,3)="WB-"),SUMIFS(Winback!$D$2:$D$300,Winback!$K$2:$K$300,$A4369),0)</f>
        <v>0</v>
      </c>
      <c r="M4369">
        <f>IF(OR($E4369=1,$G4369=1,SUMIFS(Registros!$J$2:$J$6000,Registros!$B$2:$B$6000,$A4369)&gt;0),1,0)</f>
        <v>1</v>
      </c>
      <c r="N4369">
        <f>IF($J4369&gt;0,1,IF(COUNTIFS(Registros!$A$2:$A$6000,"CS",Registros!$B$2:$B$6000,$A4369,Registros!$K$2:$K$6000,"&lt;&gt;")&gt;0,1,0))</f>
        <v>1</v>
      </c>
      <c r="O4369" t="str">
        <f t="shared" si="340"/>
        <v>CONVERGENTE</v>
      </c>
      <c r="P4369" t="str">
        <f t="shared" si="341"/>
        <v>Upgrade / más líneas</v>
      </c>
      <c r="Q4369">
        <f t="shared" si="342"/>
        <v>0</v>
      </c>
      <c r="R4369" t="str">
        <f>IFERROR(VLOOKUP($A4369,Registros!$B$2:$G$6000,6,0),IFERROR(INDEX(Winback!$C$2:$C$300,MATCH($A4369,Winback!$K$2:$K$300,0)),""))</f>
        <v>Karla Mc Intryre</v>
      </c>
      <c r="S4369" t="str">
        <f t="shared" si="343"/>
        <v>+CS</v>
      </c>
      <c r="T4369">
        <f t="shared" si="344"/>
        <v>1</v>
      </c>
    </row>
    <row r="4370" spans="1:20" x14ac:dyDescent="0.35">
      <c r="A4370" t="s">
        <v>21395</v>
      </c>
      <c r="B4370" t="s">
        <v>21396</v>
      </c>
      <c r="C4370" t="s">
        <v>21397</v>
      </c>
      <c r="D4370" t="s">
        <v>21398</v>
      </c>
      <c r="E4370">
        <f>IF(COUNTIFS(Registros!$A$2:$A$6000,"NP",Registros!$B$2:$B$6000,$A4370)&gt;0,1,0)</f>
        <v>0</v>
      </c>
      <c r="F4370">
        <f>IF($E4370=1,SUMIFS(Registros!$F$2:$F$6000,Registros!$A$2:$A$6000,"NP",Registros!$B$2:$B$6000,$A4370),0)</f>
        <v>0</v>
      </c>
      <c r="G4370">
        <f>IF(COUNTIFS(Registros!$A$2:$A$6000,"MOV",Registros!$B$2:$B$6000,$A4370)&gt;0,1,0)</f>
        <v>0</v>
      </c>
      <c r="H4370">
        <f>IF($G4370=1,SUMIFS(Registros!$F$2:$F$6000,Registros!$A$2:$A$6000,"MOV",Registros!$B$2:$B$6000,$A4370),0)</f>
        <v>0</v>
      </c>
      <c r="I4370">
        <f>IF(COUNTIFS(Registros!$A$2:$A$6000,"CS",Registros!$B$2:$B$6000,$A4370)&gt;0,1,0)</f>
        <v>1</v>
      </c>
      <c r="J4370">
        <f>IF($I4370=1,SUMIFS(Registros!$I$2:$I$6000,Registros!$A$2:$A$6000,"CS",Registros!$B$2:$B$6000,$A4370),0)</f>
        <v>21</v>
      </c>
      <c r="K4370">
        <f>IF(COUNTIFS(Winback!$K$2:$K$300,$A4370)&gt;0,1,0)</f>
        <v>0</v>
      </c>
      <c r="L4370">
        <f>IF(AND($K4370=1,LEFT($A4370,3)="WB-"),SUMIFS(Winback!$D$2:$D$300,Winback!$K$2:$K$300,$A4370),0)</f>
        <v>0</v>
      </c>
      <c r="M4370">
        <f>IF(OR($E4370=1,$G4370=1,SUMIFS(Registros!$J$2:$J$6000,Registros!$B$2:$B$6000,$A4370)&gt;0),1,0)</f>
        <v>1</v>
      </c>
      <c r="N4370">
        <f>IF($J4370&gt;0,1,IF(COUNTIFS(Registros!$A$2:$A$6000,"CS",Registros!$B$2:$B$6000,$A4370,Registros!$K$2:$K$6000,"&lt;&gt;")&gt;0,1,0))</f>
        <v>1</v>
      </c>
      <c r="O4370" t="str">
        <f t="shared" si="340"/>
        <v>CONVERGENTE</v>
      </c>
      <c r="P4370" t="str">
        <f t="shared" si="341"/>
        <v>Upgrade / más líneas</v>
      </c>
      <c r="Q4370">
        <f t="shared" si="342"/>
        <v>0</v>
      </c>
      <c r="R4370" t="str">
        <f>IFERROR(VLOOKUP($A4370,Registros!$B$2:$G$6000,6,0),IFERROR(INDEX(Winback!$C$2:$C$300,MATCH($A4370,Winback!$K$2:$K$300,0)),""))</f>
        <v>Solanye Acuña</v>
      </c>
      <c r="S4370" t="str">
        <f t="shared" si="343"/>
        <v>+CS</v>
      </c>
      <c r="T4370">
        <f t="shared" si="344"/>
        <v>1</v>
      </c>
    </row>
    <row r="4371" spans="1:20" x14ac:dyDescent="0.35">
      <c r="A4371" t="s">
        <v>21400</v>
      </c>
      <c r="B4371" t="s">
        <v>21401</v>
      </c>
      <c r="C4371" t="s">
        <v>21402</v>
      </c>
      <c r="D4371" t="s">
        <v>21403</v>
      </c>
      <c r="E4371">
        <f>IF(COUNTIFS(Registros!$A$2:$A$6000,"NP",Registros!$B$2:$B$6000,$A4371)&gt;0,1,0)</f>
        <v>0</v>
      </c>
      <c r="F4371">
        <f>IF($E4371=1,SUMIFS(Registros!$F$2:$F$6000,Registros!$A$2:$A$6000,"NP",Registros!$B$2:$B$6000,$A4371),0)</f>
        <v>0</v>
      </c>
      <c r="G4371">
        <f>IF(COUNTIFS(Registros!$A$2:$A$6000,"MOV",Registros!$B$2:$B$6000,$A4371)&gt;0,1,0)</f>
        <v>0</v>
      </c>
      <c r="H4371">
        <f>IF($G4371=1,SUMIFS(Registros!$F$2:$F$6000,Registros!$A$2:$A$6000,"MOV",Registros!$B$2:$B$6000,$A4371),0)</f>
        <v>0</v>
      </c>
      <c r="I4371">
        <f>IF(COUNTIFS(Registros!$A$2:$A$6000,"CS",Registros!$B$2:$B$6000,$A4371)&gt;0,1,0)</f>
        <v>1</v>
      </c>
      <c r="J4371">
        <f>IF($I4371=1,SUMIFS(Registros!$I$2:$I$6000,Registros!$A$2:$A$6000,"CS",Registros!$B$2:$B$6000,$A4371),0)</f>
        <v>25</v>
      </c>
      <c r="K4371">
        <f>IF(COUNTIFS(Winback!$K$2:$K$300,$A4371)&gt;0,1,0)</f>
        <v>0</v>
      </c>
      <c r="L4371">
        <f>IF(AND($K4371=1,LEFT($A4371,3)="WB-"),SUMIFS(Winback!$D$2:$D$300,Winback!$K$2:$K$300,$A4371),0)</f>
        <v>0</v>
      </c>
      <c r="M4371">
        <f>IF(OR($E4371=1,$G4371=1,SUMIFS(Registros!$J$2:$J$6000,Registros!$B$2:$B$6000,$A4371)&gt;0),1,0)</f>
        <v>1</v>
      </c>
      <c r="N4371">
        <f>IF($J4371&gt;0,1,IF(COUNTIFS(Registros!$A$2:$A$6000,"CS",Registros!$B$2:$B$6000,$A4371,Registros!$K$2:$K$6000,"&lt;&gt;")&gt;0,1,0))</f>
        <v>1</v>
      </c>
      <c r="O4371" t="str">
        <f t="shared" si="340"/>
        <v>CONVERGENTE</v>
      </c>
      <c r="P4371" t="str">
        <f t="shared" si="341"/>
        <v>Upgrade / más líneas</v>
      </c>
      <c r="Q4371">
        <f t="shared" si="342"/>
        <v>0</v>
      </c>
      <c r="R4371" t="str">
        <f>IFERROR(VLOOKUP($A4371,Registros!$B$2:$G$6000,6,0),IFERROR(INDEX(Winback!$C$2:$C$300,MATCH($A4371,Winback!$K$2:$K$300,0)),""))</f>
        <v>Michelle Zambrano</v>
      </c>
      <c r="S4371" t="str">
        <f t="shared" si="343"/>
        <v>+CS</v>
      </c>
      <c r="T4371">
        <f t="shared" si="344"/>
        <v>1</v>
      </c>
    </row>
    <row r="4372" spans="1:20" x14ac:dyDescent="0.35">
      <c r="A4372" t="s">
        <v>21405</v>
      </c>
      <c r="B4372" t="s">
        <v>21406</v>
      </c>
      <c r="C4372" t="s">
        <v>21407</v>
      </c>
      <c r="D4372" t="s">
        <v>21408</v>
      </c>
      <c r="E4372">
        <f>IF(COUNTIFS(Registros!$A$2:$A$6000,"NP",Registros!$B$2:$B$6000,$A4372)&gt;0,1,0)</f>
        <v>0</v>
      </c>
      <c r="F4372">
        <f>IF($E4372=1,SUMIFS(Registros!$F$2:$F$6000,Registros!$A$2:$A$6000,"NP",Registros!$B$2:$B$6000,$A4372),0)</f>
        <v>0</v>
      </c>
      <c r="G4372">
        <f>IF(COUNTIFS(Registros!$A$2:$A$6000,"MOV",Registros!$B$2:$B$6000,$A4372)&gt;0,1,0)</f>
        <v>0</v>
      </c>
      <c r="H4372">
        <f>IF($G4372=1,SUMIFS(Registros!$F$2:$F$6000,Registros!$A$2:$A$6000,"MOV",Registros!$B$2:$B$6000,$A4372),0)</f>
        <v>0</v>
      </c>
      <c r="I4372">
        <f>IF(COUNTIFS(Registros!$A$2:$A$6000,"CS",Registros!$B$2:$B$6000,$A4372)&gt;0,1,0)</f>
        <v>1</v>
      </c>
      <c r="J4372">
        <f>IF($I4372=1,SUMIFS(Registros!$I$2:$I$6000,Registros!$A$2:$A$6000,"CS",Registros!$B$2:$B$6000,$A4372),0)</f>
        <v>25</v>
      </c>
      <c r="K4372">
        <f>IF(COUNTIFS(Winback!$K$2:$K$300,$A4372)&gt;0,1,0)</f>
        <v>0</v>
      </c>
      <c r="L4372">
        <f>IF(AND($K4372=1,LEFT($A4372,3)="WB-"),SUMIFS(Winback!$D$2:$D$300,Winback!$K$2:$K$300,$A4372),0)</f>
        <v>0</v>
      </c>
      <c r="M4372">
        <f>IF(OR($E4372=1,$G4372=1,SUMIFS(Registros!$J$2:$J$6000,Registros!$B$2:$B$6000,$A4372)&gt;0),1,0)</f>
        <v>1</v>
      </c>
      <c r="N4372">
        <f>IF($J4372&gt;0,1,IF(COUNTIFS(Registros!$A$2:$A$6000,"CS",Registros!$B$2:$B$6000,$A4372,Registros!$K$2:$K$6000,"&lt;&gt;")&gt;0,1,0))</f>
        <v>1</v>
      </c>
      <c r="O4372" t="str">
        <f t="shared" si="340"/>
        <v>CONVERGENTE</v>
      </c>
      <c r="P4372" t="str">
        <f t="shared" si="341"/>
        <v>Upgrade / más líneas</v>
      </c>
      <c r="Q4372">
        <f t="shared" si="342"/>
        <v>0</v>
      </c>
      <c r="R4372" t="str">
        <f>IFERROR(VLOOKUP($A4372,Registros!$B$2:$G$6000,6,0),IFERROR(INDEX(Winback!$C$2:$C$300,MATCH($A4372,Winback!$K$2:$K$300,0)),""))</f>
        <v>Lizeth Milena Gonzalez</v>
      </c>
      <c r="S4372" t="str">
        <f t="shared" si="343"/>
        <v>+CS</v>
      </c>
      <c r="T4372">
        <f t="shared" si="344"/>
        <v>1</v>
      </c>
    </row>
    <row r="4373" spans="1:20" x14ac:dyDescent="0.35">
      <c r="A4373" t="s">
        <v>21410</v>
      </c>
      <c r="B4373" t="s">
        <v>21411</v>
      </c>
      <c r="C4373" t="s">
        <v>21412</v>
      </c>
      <c r="D4373" t="s">
        <v>21413</v>
      </c>
      <c r="E4373">
        <f>IF(COUNTIFS(Registros!$A$2:$A$6000,"NP",Registros!$B$2:$B$6000,$A4373)&gt;0,1,0)</f>
        <v>0</v>
      </c>
      <c r="F4373">
        <f>IF($E4373=1,SUMIFS(Registros!$F$2:$F$6000,Registros!$A$2:$A$6000,"NP",Registros!$B$2:$B$6000,$A4373),0)</f>
        <v>0</v>
      </c>
      <c r="G4373">
        <f>IF(COUNTIFS(Registros!$A$2:$A$6000,"MOV",Registros!$B$2:$B$6000,$A4373)&gt;0,1,0)</f>
        <v>0</v>
      </c>
      <c r="H4373">
        <f>IF($G4373=1,SUMIFS(Registros!$F$2:$F$6000,Registros!$A$2:$A$6000,"MOV",Registros!$B$2:$B$6000,$A4373),0)</f>
        <v>0</v>
      </c>
      <c r="I4373">
        <f>IF(COUNTIFS(Registros!$A$2:$A$6000,"CS",Registros!$B$2:$B$6000,$A4373)&gt;0,1,0)</f>
        <v>1</v>
      </c>
      <c r="J4373">
        <f>IF($I4373=1,SUMIFS(Registros!$I$2:$I$6000,Registros!$A$2:$A$6000,"CS",Registros!$B$2:$B$6000,$A4373),0)</f>
        <v>45</v>
      </c>
      <c r="K4373">
        <f>IF(COUNTIFS(Winback!$K$2:$K$300,$A4373)&gt;0,1,0)</f>
        <v>0</v>
      </c>
      <c r="L4373">
        <f>IF(AND($K4373=1,LEFT($A4373,3)="WB-"),SUMIFS(Winback!$D$2:$D$300,Winback!$K$2:$K$300,$A4373),0)</f>
        <v>0</v>
      </c>
      <c r="M4373">
        <f>IF(OR($E4373=1,$G4373=1,SUMIFS(Registros!$J$2:$J$6000,Registros!$B$2:$B$6000,$A4373)&gt;0),1,0)</f>
        <v>1</v>
      </c>
      <c r="N4373">
        <f>IF($J4373&gt;0,1,IF(COUNTIFS(Registros!$A$2:$A$6000,"CS",Registros!$B$2:$B$6000,$A4373,Registros!$K$2:$K$6000,"&lt;&gt;")&gt;0,1,0))</f>
        <v>1</v>
      </c>
      <c r="O4373" t="str">
        <f t="shared" si="340"/>
        <v>CONVERGENTE</v>
      </c>
      <c r="P4373" t="str">
        <f t="shared" si="341"/>
        <v>Upgrade / más líneas</v>
      </c>
      <c r="Q4373">
        <f t="shared" si="342"/>
        <v>0</v>
      </c>
      <c r="R4373" t="str">
        <f>IFERROR(VLOOKUP($A4373,Registros!$B$2:$G$6000,6,0),IFERROR(INDEX(Winback!$C$2:$C$300,MATCH($A4373,Winback!$K$2:$K$300,0)),""))</f>
        <v>Maria Fernanda Rivas</v>
      </c>
      <c r="S4373" t="str">
        <f t="shared" si="343"/>
        <v>+CS</v>
      </c>
      <c r="T4373">
        <f t="shared" si="344"/>
        <v>1</v>
      </c>
    </row>
    <row r="4374" spans="1:20" x14ac:dyDescent="0.35">
      <c r="A4374" t="s">
        <v>21415</v>
      </c>
      <c r="B4374" t="s">
        <v>21416</v>
      </c>
      <c r="C4374" t="s">
        <v>21417</v>
      </c>
      <c r="D4374" t="s">
        <v>21418</v>
      </c>
      <c r="E4374">
        <f>IF(COUNTIFS(Registros!$A$2:$A$6000,"NP",Registros!$B$2:$B$6000,$A4374)&gt;0,1,0)</f>
        <v>0</v>
      </c>
      <c r="F4374">
        <f>IF($E4374=1,SUMIFS(Registros!$F$2:$F$6000,Registros!$A$2:$A$6000,"NP",Registros!$B$2:$B$6000,$A4374),0)</f>
        <v>0</v>
      </c>
      <c r="G4374">
        <f>IF(COUNTIFS(Registros!$A$2:$A$6000,"MOV",Registros!$B$2:$B$6000,$A4374)&gt;0,1,0)</f>
        <v>0</v>
      </c>
      <c r="H4374">
        <f>IF($G4374=1,SUMIFS(Registros!$F$2:$F$6000,Registros!$A$2:$A$6000,"MOV",Registros!$B$2:$B$6000,$A4374),0)</f>
        <v>0</v>
      </c>
      <c r="I4374">
        <f>IF(COUNTIFS(Registros!$A$2:$A$6000,"CS",Registros!$B$2:$B$6000,$A4374)&gt;0,1,0)</f>
        <v>1</v>
      </c>
      <c r="J4374">
        <f>IF($I4374=1,SUMIFS(Registros!$I$2:$I$6000,Registros!$A$2:$A$6000,"CS",Registros!$B$2:$B$6000,$A4374),0)</f>
        <v>45</v>
      </c>
      <c r="K4374">
        <f>IF(COUNTIFS(Winback!$K$2:$K$300,$A4374)&gt;0,1,0)</f>
        <v>0</v>
      </c>
      <c r="L4374">
        <f>IF(AND($K4374=1,LEFT($A4374,3)="WB-"),SUMIFS(Winback!$D$2:$D$300,Winback!$K$2:$K$300,$A4374),0)</f>
        <v>0</v>
      </c>
      <c r="M4374">
        <f>IF(OR($E4374=1,$G4374=1,SUMIFS(Registros!$J$2:$J$6000,Registros!$B$2:$B$6000,$A4374)&gt;0),1,0)</f>
        <v>1</v>
      </c>
      <c r="N4374">
        <f>IF($J4374&gt;0,1,IF(COUNTIFS(Registros!$A$2:$A$6000,"CS",Registros!$B$2:$B$6000,$A4374,Registros!$K$2:$K$6000,"&lt;&gt;")&gt;0,1,0))</f>
        <v>1</v>
      </c>
      <c r="O4374" t="str">
        <f t="shared" si="340"/>
        <v>CONVERGENTE</v>
      </c>
      <c r="P4374" t="str">
        <f t="shared" si="341"/>
        <v>Upgrade / más líneas</v>
      </c>
      <c r="Q4374">
        <f t="shared" si="342"/>
        <v>0</v>
      </c>
      <c r="R4374" t="str">
        <f>IFERROR(VLOOKUP($A4374,Registros!$B$2:$G$6000,6,0),IFERROR(INDEX(Winback!$C$2:$C$300,MATCH($A4374,Winback!$K$2:$K$300,0)),""))</f>
        <v>Yarelis Tulloch</v>
      </c>
      <c r="S4374" t="str">
        <f t="shared" si="343"/>
        <v>+CS</v>
      </c>
      <c r="T4374">
        <f t="shared" si="344"/>
        <v>1</v>
      </c>
    </row>
    <row r="4375" spans="1:20" x14ac:dyDescent="0.35">
      <c r="A4375" t="s">
        <v>21419</v>
      </c>
      <c r="B4375" t="s">
        <v>21420</v>
      </c>
      <c r="C4375" t="s">
        <v>21421</v>
      </c>
      <c r="D4375" t="s">
        <v>21422</v>
      </c>
      <c r="E4375">
        <f>IF(COUNTIFS(Registros!$A$2:$A$6000,"NP",Registros!$B$2:$B$6000,$A4375)&gt;0,1,0)</f>
        <v>0</v>
      </c>
      <c r="F4375">
        <f>IF($E4375=1,SUMIFS(Registros!$F$2:$F$6000,Registros!$A$2:$A$6000,"NP",Registros!$B$2:$B$6000,$A4375),0)</f>
        <v>0</v>
      </c>
      <c r="G4375">
        <f>IF(COUNTIFS(Registros!$A$2:$A$6000,"MOV",Registros!$B$2:$B$6000,$A4375)&gt;0,1,0)</f>
        <v>0</v>
      </c>
      <c r="H4375">
        <f>IF($G4375=1,SUMIFS(Registros!$F$2:$F$6000,Registros!$A$2:$A$6000,"MOV",Registros!$B$2:$B$6000,$A4375),0)</f>
        <v>0</v>
      </c>
      <c r="I4375">
        <f>IF(COUNTIFS(Registros!$A$2:$A$6000,"CS",Registros!$B$2:$B$6000,$A4375)&gt;0,1,0)</f>
        <v>1</v>
      </c>
      <c r="J4375">
        <f>IF($I4375=1,SUMIFS(Registros!$I$2:$I$6000,Registros!$A$2:$A$6000,"CS",Registros!$B$2:$B$6000,$A4375),0)</f>
        <v>48</v>
      </c>
      <c r="K4375">
        <f>IF(COUNTIFS(Winback!$K$2:$K$300,$A4375)&gt;0,1,0)</f>
        <v>0</v>
      </c>
      <c r="L4375">
        <f>IF(AND($K4375=1,LEFT($A4375,3)="WB-"),SUMIFS(Winback!$D$2:$D$300,Winback!$K$2:$K$300,$A4375),0)</f>
        <v>0</v>
      </c>
      <c r="M4375">
        <f>IF(OR($E4375=1,$G4375=1,SUMIFS(Registros!$J$2:$J$6000,Registros!$B$2:$B$6000,$A4375)&gt;0),1,0)</f>
        <v>1</v>
      </c>
      <c r="N4375">
        <f>IF($J4375&gt;0,1,IF(COUNTIFS(Registros!$A$2:$A$6000,"CS",Registros!$B$2:$B$6000,$A4375,Registros!$K$2:$K$6000,"&lt;&gt;")&gt;0,1,0))</f>
        <v>1</v>
      </c>
      <c r="O4375" t="str">
        <f t="shared" si="340"/>
        <v>CONVERGENTE</v>
      </c>
      <c r="P4375" t="str">
        <f t="shared" si="341"/>
        <v>Upgrade / más líneas</v>
      </c>
      <c r="Q4375">
        <f t="shared" si="342"/>
        <v>0</v>
      </c>
      <c r="R4375" t="str">
        <f>IFERROR(VLOOKUP($A4375,Registros!$B$2:$G$6000,6,0),IFERROR(INDEX(Winback!$C$2:$C$300,MATCH($A4375,Winback!$K$2:$K$300,0)),""))</f>
        <v>Abril Aparicio</v>
      </c>
      <c r="S4375" t="str">
        <f t="shared" si="343"/>
        <v>+CS</v>
      </c>
      <c r="T4375">
        <f t="shared" si="344"/>
        <v>1</v>
      </c>
    </row>
    <row r="4376" spans="1:20" x14ac:dyDescent="0.35">
      <c r="A4376" t="s">
        <v>21424</v>
      </c>
      <c r="B4376" t="s">
        <v>21425</v>
      </c>
      <c r="C4376" t="s">
        <v>21426</v>
      </c>
      <c r="D4376" t="s">
        <v>21427</v>
      </c>
      <c r="E4376">
        <f>IF(COUNTIFS(Registros!$A$2:$A$6000,"NP",Registros!$B$2:$B$6000,$A4376)&gt;0,1,0)</f>
        <v>0</v>
      </c>
      <c r="F4376">
        <f>IF($E4376=1,SUMIFS(Registros!$F$2:$F$6000,Registros!$A$2:$A$6000,"NP",Registros!$B$2:$B$6000,$A4376),0)</f>
        <v>0</v>
      </c>
      <c r="G4376">
        <f>IF(COUNTIFS(Registros!$A$2:$A$6000,"MOV",Registros!$B$2:$B$6000,$A4376)&gt;0,1,0)</f>
        <v>0</v>
      </c>
      <c r="H4376">
        <f>IF($G4376=1,SUMIFS(Registros!$F$2:$F$6000,Registros!$A$2:$A$6000,"MOV",Registros!$B$2:$B$6000,$A4376),0)</f>
        <v>0</v>
      </c>
      <c r="I4376">
        <f>IF(COUNTIFS(Registros!$A$2:$A$6000,"CS",Registros!$B$2:$B$6000,$A4376)&gt;0,1,0)</f>
        <v>1</v>
      </c>
      <c r="J4376">
        <f>IF($I4376=1,SUMIFS(Registros!$I$2:$I$6000,Registros!$A$2:$A$6000,"CS",Registros!$B$2:$B$6000,$A4376),0)</f>
        <v>54</v>
      </c>
      <c r="K4376">
        <f>IF(COUNTIFS(Winback!$K$2:$K$300,$A4376)&gt;0,1,0)</f>
        <v>0</v>
      </c>
      <c r="L4376">
        <f>IF(AND($K4376=1,LEFT($A4376,3)="WB-"),SUMIFS(Winback!$D$2:$D$300,Winback!$K$2:$K$300,$A4376),0)</f>
        <v>0</v>
      </c>
      <c r="M4376">
        <f>IF(OR($E4376=1,$G4376=1,SUMIFS(Registros!$J$2:$J$6000,Registros!$B$2:$B$6000,$A4376)&gt;0),1,0)</f>
        <v>1</v>
      </c>
      <c r="N4376">
        <f>IF($J4376&gt;0,1,IF(COUNTIFS(Registros!$A$2:$A$6000,"CS",Registros!$B$2:$B$6000,$A4376,Registros!$K$2:$K$6000,"&lt;&gt;")&gt;0,1,0))</f>
        <v>1</v>
      </c>
      <c r="O4376" t="str">
        <f t="shared" si="340"/>
        <v>CONVERGENTE</v>
      </c>
      <c r="P4376" t="str">
        <f t="shared" si="341"/>
        <v>Upgrade / más líneas</v>
      </c>
      <c r="Q4376">
        <f t="shared" si="342"/>
        <v>0</v>
      </c>
      <c r="R4376" t="str">
        <f>IFERROR(VLOOKUP($A4376,Registros!$B$2:$G$6000,6,0),IFERROR(INDEX(Winback!$C$2:$C$300,MATCH($A4376,Winback!$K$2:$K$300,0)),""))</f>
        <v>Yariela Galarce</v>
      </c>
      <c r="S4376" t="str">
        <f t="shared" si="343"/>
        <v>+CS</v>
      </c>
      <c r="T4376">
        <f t="shared" si="344"/>
        <v>1</v>
      </c>
    </row>
    <row r="4377" spans="1:20" x14ac:dyDescent="0.35">
      <c r="A4377" t="s">
        <v>21429</v>
      </c>
      <c r="B4377" t="s">
        <v>21430</v>
      </c>
      <c r="C4377" t="s">
        <v>21431</v>
      </c>
      <c r="D4377" t="s">
        <v>21432</v>
      </c>
      <c r="E4377">
        <f>IF(COUNTIFS(Registros!$A$2:$A$6000,"NP",Registros!$B$2:$B$6000,$A4377)&gt;0,1,0)</f>
        <v>0</v>
      </c>
      <c r="F4377">
        <f>IF($E4377=1,SUMIFS(Registros!$F$2:$F$6000,Registros!$A$2:$A$6000,"NP",Registros!$B$2:$B$6000,$A4377),0)</f>
        <v>0</v>
      </c>
      <c r="G4377">
        <f>IF(COUNTIFS(Registros!$A$2:$A$6000,"MOV",Registros!$B$2:$B$6000,$A4377)&gt;0,1,0)</f>
        <v>0</v>
      </c>
      <c r="H4377">
        <f>IF($G4377=1,SUMIFS(Registros!$F$2:$F$6000,Registros!$A$2:$A$6000,"MOV",Registros!$B$2:$B$6000,$A4377),0)</f>
        <v>0</v>
      </c>
      <c r="I4377">
        <f>IF(COUNTIFS(Registros!$A$2:$A$6000,"CS",Registros!$B$2:$B$6000,$A4377)&gt;0,1,0)</f>
        <v>1</v>
      </c>
      <c r="J4377">
        <f>IF($I4377=1,SUMIFS(Registros!$I$2:$I$6000,Registros!$A$2:$A$6000,"CS",Registros!$B$2:$B$6000,$A4377),0)</f>
        <v>34</v>
      </c>
      <c r="K4377">
        <f>IF(COUNTIFS(Winback!$K$2:$K$300,$A4377)&gt;0,1,0)</f>
        <v>0</v>
      </c>
      <c r="L4377">
        <f>IF(AND($K4377=1,LEFT($A4377,3)="WB-"),SUMIFS(Winback!$D$2:$D$300,Winback!$K$2:$K$300,$A4377),0)</f>
        <v>0</v>
      </c>
      <c r="M4377">
        <f>IF(OR($E4377=1,$G4377=1,SUMIFS(Registros!$J$2:$J$6000,Registros!$B$2:$B$6000,$A4377)&gt;0),1,0)</f>
        <v>1</v>
      </c>
      <c r="N4377">
        <f>IF($J4377&gt;0,1,IF(COUNTIFS(Registros!$A$2:$A$6000,"CS",Registros!$B$2:$B$6000,$A4377,Registros!$K$2:$K$6000,"&lt;&gt;")&gt;0,1,0))</f>
        <v>1</v>
      </c>
      <c r="O4377" t="str">
        <f t="shared" si="340"/>
        <v>CONVERGENTE</v>
      </c>
      <c r="P4377" t="str">
        <f t="shared" si="341"/>
        <v>Upgrade / más líneas</v>
      </c>
      <c r="Q4377">
        <f t="shared" si="342"/>
        <v>0</v>
      </c>
      <c r="R4377" t="str">
        <f>IFERROR(VLOOKUP($A4377,Registros!$B$2:$G$6000,6,0),IFERROR(INDEX(Winback!$C$2:$C$300,MATCH($A4377,Winback!$K$2:$K$300,0)),""))</f>
        <v>Nailyn Martinez Johnson</v>
      </c>
      <c r="S4377" t="str">
        <f t="shared" si="343"/>
        <v>+CS</v>
      </c>
      <c r="T4377">
        <f t="shared" si="344"/>
        <v>1</v>
      </c>
    </row>
    <row r="4378" spans="1:20" x14ac:dyDescent="0.35">
      <c r="A4378" t="s">
        <v>21434</v>
      </c>
      <c r="B4378" t="s">
        <v>21435</v>
      </c>
      <c r="C4378" t="s">
        <v>21436</v>
      </c>
      <c r="D4378" t="s">
        <v>21437</v>
      </c>
      <c r="E4378">
        <f>IF(COUNTIFS(Registros!$A$2:$A$6000,"NP",Registros!$B$2:$B$6000,$A4378)&gt;0,1,0)</f>
        <v>0</v>
      </c>
      <c r="F4378">
        <f>IF($E4378=1,SUMIFS(Registros!$F$2:$F$6000,Registros!$A$2:$A$6000,"NP",Registros!$B$2:$B$6000,$A4378),0)</f>
        <v>0</v>
      </c>
      <c r="G4378">
        <f>IF(COUNTIFS(Registros!$A$2:$A$6000,"MOV",Registros!$B$2:$B$6000,$A4378)&gt;0,1,0)</f>
        <v>0</v>
      </c>
      <c r="H4378">
        <f>IF($G4378=1,SUMIFS(Registros!$F$2:$F$6000,Registros!$A$2:$A$6000,"MOV",Registros!$B$2:$B$6000,$A4378),0)</f>
        <v>0</v>
      </c>
      <c r="I4378">
        <f>IF(COUNTIFS(Registros!$A$2:$A$6000,"CS",Registros!$B$2:$B$6000,$A4378)&gt;0,1,0)</f>
        <v>1</v>
      </c>
      <c r="J4378">
        <f>IF($I4378=1,SUMIFS(Registros!$I$2:$I$6000,Registros!$A$2:$A$6000,"CS",Registros!$B$2:$B$6000,$A4378),0)</f>
        <v>51</v>
      </c>
      <c r="K4378">
        <f>IF(COUNTIFS(Winback!$K$2:$K$300,$A4378)&gt;0,1,0)</f>
        <v>0</v>
      </c>
      <c r="L4378">
        <f>IF(AND($K4378=1,LEFT($A4378,3)="WB-"),SUMIFS(Winback!$D$2:$D$300,Winback!$K$2:$K$300,$A4378),0)</f>
        <v>0</v>
      </c>
      <c r="M4378">
        <f>IF(OR($E4378=1,$G4378=1,SUMIFS(Registros!$J$2:$J$6000,Registros!$B$2:$B$6000,$A4378)&gt;0),1,0)</f>
        <v>1</v>
      </c>
      <c r="N4378">
        <f>IF($J4378&gt;0,1,IF(COUNTIFS(Registros!$A$2:$A$6000,"CS",Registros!$B$2:$B$6000,$A4378,Registros!$K$2:$K$6000,"&lt;&gt;")&gt;0,1,0))</f>
        <v>1</v>
      </c>
      <c r="O4378" t="str">
        <f t="shared" si="340"/>
        <v>CONVERGENTE</v>
      </c>
      <c r="P4378" t="str">
        <f t="shared" si="341"/>
        <v>Upgrade / más líneas</v>
      </c>
      <c r="Q4378">
        <f t="shared" si="342"/>
        <v>0</v>
      </c>
      <c r="R4378" t="str">
        <f>IFERROR(VLOOKUP($A4378,Registros!$B$2:$G$6000,6,0),IFERROR(INDEX(Winback!$C$2:$C$300,MATCH($A4378,Winback!$K$2:$K$300,0)),""))</f>
        <v>iongy Gordon Ward</v>
      </c>
      <c r="S4378" t="str">
        <f t="shared" si="343"/>
        <v>+CS</v>
      </c>
      <c r="T4378">
        <f t="shared" si="344"/>
        <v>1</v>
      </c>
    </row>
    <row r="4379" spans="1:20" x14ac:dyDescent="0.35">
      <c r="A4379" t="s">
        <v>21439</v>
      </c>
      <c r="B4379" t="s">
        <v>21440</v>
      </c>
      <c r="C4379" t="s">
        <v>21441</v>
      </c>
      <c r="D4379" t="s">
        <v>21442</v>
      </c>
      <c r="E4379">
        <f>IF(COUNTIFS(Registros!$A$2:$A$6000,"NP",Registros!$B$2:$B$6000,$A4379)&gt;0,1,0)</f>
        <v>0</v>
      </c>
      <c r="F4379">
        <f>IF($E4379=1,SUMIFS(Registros!$F$2:$F$6000,Registros!$A$2:$A$6000,"NP",Registros!$B$2:$B$6000,$A4379),0)</f>
        <v>0</v>
      </c>
      <c r="G4379">
        <f>IF(COUNTIFS(Registros!$A$2:$A$6000,"MOV",Registros!$B$2:$B$6000,$A4379)&gt;0,1,0)</f>
        <v>0</v>
      </c>
      <c r="H4379">
        <f>IF($G4379=1,SUMIFS(Registros!$F$2:$F$6000,Registros!$A$2:$A$6000,"MOV",Registros!$B$2:$B$6000,$A4379),0)</f>
        <v>0</v>
      </c>
      <c r="I4379">
        <f>IF(COUNTIFS(Registros!$A$2:$A$6000,"CS",Registros!$B$2:$B$6000,$A4379)&gt;0,1,0)</f>
        <v>1</v>
      </c>
      <c r="J4379">
        <f>IF($I4379=1,SUMIFS(Registros!$I$2:$I$6000,Registros!$A$2:$A$6000,"CS",Registros!$B$2:$B$6000,$A4379),0)</f>
        <v>38</v>
      </c>
      <c r="K4379">
        <f>IF(COUNTIFS(Winback!$K$2:$K$300,$A4379)&gt;0,1,0)</f>
        <v>0</v>
      </c>
      <c r="L4379">
        <f>IF(AND($K4379=1,LEFT($A4379,3)="WB-"),SUMIFS(Winback!$D$2:$D$300,Winback!$K$2:$K$300,$A4379),0)</f>
        <v>0</v>
      </c>
      <c r="M4379">
        <f>IF(OR($E4379=1,$G4379=1,SUMIFS(Registros!$J$2:$J$6000,Registros!$B$2:$B$6000,$A4379)&gt;0),1,0)</f>
        <v>1</v>
      </c>
      <c r="N4379">
        <f>IF($J4379&gt;0,1,IF(COUNTIFS(Registros!$A$2:$A$6000,"CS",Registros!$B$2:$B$6000,$A4379,Registros!$K$2:$K$6000,"&lt;&gt;")&gt;0,1,0))</f>
        <v>1</v>
      </c>
      <c r="O4379" t="str">
        <f t="shared" si="340"/>
        <v>CONVERGENTE</v>
      </c>
      <c r="P4379" t="str">
        <f t="shared" si="341"/>
        <v>Upgrade / más líneas</v>
      </c>
      <c r="Q4379">
        <f t="shared" si="342"/>
        <v>0</v>
      </c>
      <c r="R4379" t="str">
        <f>IFERROR(VLOOKUP($A4379,Registros!$B$2:$G$6000,6,0),IFERROR(INDEX(Winback!$C$2:$C$300,MATCH($A4379,Winback!$K$2:$K$300,0)),""))</f>
        <v>Keisy Vargas</v>
      </c>
      <c r="S4379" t="str">
        <f t="shared" si="343"/>
        <v>+CS</v>
      </c>
      <c r="T4379">
        <f t="shared" si="344"/>
        <v>1</v>
      </c>
    </row>
    <row r="4380" spans="1:20" x14ac:dyDescent="0.35">
      <c r="A4380" t="s">
        <v>21444</v>
      </c>
      <c r="B4380" t="s">
        <v>21445</v>
      </c>
      <c r="C4380" t="s">
        <v>21446</v>
      </c>
      <c r="D4380" t="s">
        <v>21447</v>
      </c>
      <c r="E4380">
        <f>IF(COUNTIFS(Registros!$A$2:$A$6000,"NP",Registros!$B$2:$B$6000,$A4380)&gt;0,1,0)</f>
        <v>0</v>
      </c>
      <c r="F4380">
        <f>IF($E4380=1,SUMIFS(Registros!$F$2:$F$6000,Registros!$A$2:$A$6000,"NP",Registros!$B$2:$B$6000,$A4380),0)</f>
        <v>0</v>
      </c>
      <c r="G4380">
        <f>IF(COUNTIFS(Registros!$A$2:$A$6000,"MOV",Registros!$B$2:$B$6000,$A4380)&gt;0,1,0)</f>
        <v>0</v>
      </c>
      <c r="H4380">
        <f>IF($G4380=1,SUMIFS(Registros!$F$2:$F$6000,Registros!$A$2:$A$6000,"MOV",Registros!$B$2:$B$6000,$A4380),0)</f>
        <v>0</v>
      </c>
      <c r="I4380">
        <f>IF(COUNTIFS(Registros!$A$2:$A$6000,"CS",Registros!$B$2:$B$6000,$A4380)&gt;0,1,0)</f>
        <v>1</v>
      </c>
      <c r="J4380">
        <f>IF($I4380=1,SUMIFS(Registros!$I$2:$I$6000,Registros!$A$2:$A$6000,"CS",Registros!$B$2:$B$6000,$A4380),0)</f>
        <v>45</v>
      </c>
      <c r="K4380">
        <f>IF(COUNTIFS(Winback!$K$2:$K$300,$A4380)&gt;0,1,0)</f>
        <v>0</v>
      </c>
      <c r="L4380">
        <f>IF(AND($K4380=1,LEFT($A4380,3)="WB-"),SUMIFS(Winback!$D$2:$D$300,Winback!$K$2:$K$300,$A4380),0)</f>
        <v>0</v>
      </c>
      <c r="M4380">
        <f>IF(OR($E4380=1,$G4380=1,SUMIFS(Registros!$J$2:$J$6000,Registros!$B$2:$B$6000,$A4380)&gt;0),1,0)</f>
        <v>1</v>
      </c>
      <c r="N4380">
        <f>IF($J4380&gt;0,1,IF(COUNTIFS(Registros!$A$2:$A$6000,"CS",Registros!$B$2:$B$6000,$A4380,Registros!$K$2:$K$6000,"&lt;&gt;")&gt;0,1,0))</f>
        <v>1</v>
      </c>
      <c r="O4380" t="str">
        <f t="shared" si="340"/>
        <v>CONVERGENTE</v>
      </c>
      <c r="P4380" t="str">
        <f t="shared" si="341"/>
        <v>Upgrade / más líneas</v>
      </c>
      <c r="Q4380">
        <f t="shared" si="342"/>
        <v>0</v>
      </c>
      <c r="R4380" t="str">
        <f>IFERROR(VLOOKUP($A4380,Registros!$B$2:$G$6000,6,0),IFERROR(INDEX(Winback!$C$2:$C$300,MATCH($A4380,Winback!$K$2:$K$300,0)),""))</f>
        <v>Karla Mc Intryre</v>
      </c>
      <c r="S4380" t="str">
        <f t="shared" si="343"/>
        <v>+CS</v>
      </c>
      <c r="T4380">
        <f t="shared" si="344"/>
        <v>1</v>
      </c>
    </row>
    <row r="4381" spans="1:20" x14ac:dyDescent="0.35">
      <c r="A4381" t="s">
        <v>21449</v>
      </c>
      <c r="B4381" t="s">
        <v>21450</v>
      </c>
      <c r="C4381" t="s">
        <v>21451</v>
      </c>
      <c r="D4381" t="s">
        <v>21452</v>
      </c>
      <c r="E4381">
        <f>IF(COUNTIFS(Registros!$A$2:$A$6000,"NP",Registros!$B$2:$B$6000,$A4381)&gt;0,1,0)</f>
        <v>0</v>
      </c>
      <c r="F4381">
        <f>IF($E4381=1,SUMIFS(Registros!$F$2:$F$6000,Registros!$A$2:$A$6000,"NP",Registros!$B$2:$B$6000,$A4381),0)</f>
        <v>0</v>
      </c>
      <c r="G4381">
        <f>IF(COUNTIFS(Registros!$A$2:$A$6000,"MOV",Registros!$B$2:$B$6000,$A4381)&gt;0,1,0)</f>
        <v>0</v>
      </c>
      <c r="H4381">
        <f>IF($G4381=1,SUMIFS(Registros!$F$2:$F$6000,Registros!$A$2:$A$6000,"MOV",Registros!$B$2:$B$6000,$A4381),0)</f>
        <v>0</v>
      </c>
      <c r="I4381">
        <f>IF(COUNTIFS(Registros!$A$2:$A$6000,"CS",Registros!$B$2:$B$6000,$A4381)&gt;0,1,0)</f>
        <v>1</v>
      </c>
      <c r="J4381">
        <f>IF($I4381=1,SUMIFS(Registros!$I$2:$I$6000,Registros!$A$2:$A$6000,"CS",Registros!$B$2:$B$6000,$A4381),0)</f>
        <v>39</v>
      </c>
      <c r="K4381">
        <f>IF(COUNTIFS(Winback!$K$2:$K$300,$A4381)&gt;0,1,0)</f>
        <v>0</v>
      </c>
      <c r="L4381">
        <f>IF(AND($K4381=1,LEFT($A4381,3)="WB-"),SUMIFS(Winback!$D$2:$D$300,Winback!$K$2:$K$300,$A4381),0)</f>
        <v>0</v>
      </c>
      <c r="M4381">
        <f>IF(OR($E4381=1,$G4381=1,SUMIFS(Registros!$J$2:$J$6000,Registros!$B$2:$B$6000,$A4381)&gt;0),1,0)</f>
        <v>1</v>
      </c>
      <c r="N4381">
        <f>IF($J4381&gt;0,1,IF(COUNTIFS(Registros!$A$2:$A$6000,"CS",Registros!$B$2:$B$6000,$A4381,Registros!$K$2:$K$6000,"&lt;&gt;")&gt;0,1,0))</f>
        <v>1</v>
      </c>
      <c r="O4381" t="str">
        <f t="shared" si="340"/>
        <v>CONVERGENTE</v>
      </c>
      <c r="P4381" t="str">
        <f t="shared" si="341"/>
        <v>Upgrade / más líneas</v>
      </c>
      <c r="Q4381">
        <f t="shared" si="342"/>
        <v>0</v>
      </c>
      <c r="R4381" t="str">
        <f>IFERROR(VLOOKUP($A4381,Registros!$B$2:$G$6000,6,0),IFERROR(INDEX(Winback!$C$2:$C$300,MATCH($A4381,Winback!$K$2:$K$300,0)),""))</f>
        <v>Solanye Acuña</v>
      </c>
      <c r="S4381" t="str">
        <f t="shared" si="343"/>
        <v>+CS</v>
      </c>
      <c r="T4381">
        <f t="shared" si="344"/>
        <v>1</v>
      </c>
    </row>
    <row r="4382" spans="1:20" x14ac:dyDescent="0.35">
      <c r="A4382" t="s">
        <v>21454</v>
      </c>
      <c r="B4382" t="s">
        <v>21455</v>
      </c>
      <c r="C4382" t="s">
        <v>21456</v>
      </c>
      <c r="D4382" t="s">
        <v>21457</v>
      </c>
      <c r="E4382">
        <f>IF(COUNTIFS(Registros!$A$2:$A$6000,"NP",Registros!$B$2:$B$6000,$A4382)&gt;0,1,0)</f>
        <v>0</v>
      </c>
      <c r="F4382">
        <f>IF($E4382=1,SUMIFS(Registros!$F$2:$F$6000,Registros!$A$2:$A$6000,"NP",Registros!$B$2:$B$6000,$A4382),0)</f>
        <v>0</v>
      </c>
      <c r="G4382">
        <f>IF(COUNTIFS(Registros!$A$2:$A$6000,"MOV",Registros!$B$2:$B$6000,$A4382)&gt;0,1,0)</f>
        <v>0</v>
      </c>
      <c r="H4382">
        <f>IF($G4382=1,SUMIFS(Registros!$F$2:$F$6000,Registros!$A$2:$A$6000,"MOV",Registros!$B$2:$B$6000,$A4382),0)</f>
        <v>0</v>
      </c>
      <c r="I4382">
        <f>IF(COUNTIFS(Registros!$A$2:$A$6000,"CS",Registros!$B$2:$B$6000,$A4382)&gt;0,1,0)</f>
        <v>1</v>
      </c>
      <c r="J4382">
        <f>IF($I4382=1,SUMIFS(Registros!$I$2:$I$6000,Registros!$A$2:$A$6000,"CS",Registros!$B$2:$B$6000,$A4382),0)</f>
        <v>38</v>
      </c>
      <c r="K4382">
        <f>IF(COUNTIFS(Winback!$K$2:$K$300,$A4382)&gt;0,1,0)</f>
        <v>0</v>
      </c>
      <c r="L4382">
        <f>IF(AND($K4382=1,LEFT($A4382,3)="WB-"),SUMIFS(Winback!$D$2:$D$300,Winback!$K$2:$K$300,$A4382),0)</f>
        <v>0</v>
      </c>
      <c r="M4382">
        <f>IF(OR($E4382=1,$G4382=1,SUMIFS(Registros!$J$2:$J$6000,Registros!$B$2:$B$6000,$A4382)&gt;0),1,0)</f>
        <v>1</v>
      </c>
      <c r="N4382">
        <f>IF($J4382&gt;0,1,IF(COUNTIFS(Registros!$A$2:$A$6000,"CS",Registros!$B$2:$B$6000,$A4382,Registros!$K$2:$K$6000,"&lt;&gt;")&gt;0,1,0))</f>
        <v>1</v>
      </c>
      <c r="O4382" t="str">
        <f t="shared" si="340"/>
        <v>CONVERGENTE</v>
      </c>
      <c r="P4382" t="str">
        <f t="shared" si="341"/>
        <v>Upgrade / más líneas</v>
      </c>
      <c r="Q4382">
        <f t="shared" si="342"/>
        <v>0</v>
      </c>
      <c r="R4382" t="str">
        <f>IFERROR(VLOOKUP($A4382,Registros!$B$2:$G$6000,6,0),IFERROR(INDEX(Winback!$C$2:$C$300,MATCH($A4382,Winback!$K$2:$K$300,0)),""))</f>
        <v>Michelle Zambrano</v>
      </c>
      <c r="S4382" t="str">
        <f t="shared" si="343"/>
        <v>+CS</v>
      </c>
      <c r="T4382">
        <f t="shared" si="344"/>
        <v>1</v>
      </c>
    </row>
    <row r="4383" spans="1:20" x14ac:dyDescent="0.35">
      <c r="A4383" t="s">
        <v>21458</v>
      </c>
      <c r="B4383" t="s">
        <v>21459</v>
      </c>
      <c r="C4383" t="s">
        <v>21460</v>
      </c>
      <c r="D4383" t="s">
        <v>21461</v>
      </c>
      <c r="E4383">
        <f>IF(COUNTIFS(Registros!$A$2:$A$6000,"NP",Registros!$B$2:$B$6000,$A4383)&gt;0,1,0)</f>
        <v>0</v>
      </c>
      <c r="F4383">
        <f>IF($E4383=1,SUMIFS(Registros!$F$2:$F$6000,Registros!$A$2:$A$6000,"NP",Registros!$B$2:$B$6000,$A4383),0)</f>
        <v>0</v>
      </c>
      <c r="G4383">
        <f>IF(COUNTIFS(Registros!$A$2:$A$6000,"MOV",Registros!$B$2:$B$6000,$A4383)&gt;0,1,0)</f>
        <v>0</v>
      </c>
      <c r="H4383">
        <f>IF($G4383=1,SUMIFS(Registros!$F$2:$F$6000,Registros!$A$2:$A$6000,"MOV",Registros!$B$2:$B$6000,$A4383),0)</f>
        <v>0</v>
      </c>
      <c r="I4383">
        <f>IF(COUNTIFS(Registros!$A$2:$A$6000,"CS",Registros!$B$2:$B$6000,$A4383)&gt;0,1,0)</f>
        <v>1</v>
      </c>
      <c r="J4383">
        <f>IF($I4383=1,SUMIFS(Registros!$I$2:$I$6000,Registros!$A$2:$A$6000,"CS",Registros!$B$2:$B$6000,$A4383),0)</f>
        <v>25</v>
      </c>
      <c r="K4383">
        <f>IF(COUNTIFS(Winback!$K$2:$K$300,$A4383)&gt;0,1,0)</f>
        <v>0</v>
      </c>
      <c r="L4383">
        <f>IF(AND($K4383=1,LEFT($A4383,3)="WB-"),SUMIFS(Winback!$D$2:$D$300,Winback!$K$2:$K$300,$A4383),0)</f>
        <v>0</v>
      </c>
      <c r="M4383">
        <f>IF(OR($E4383=1,$G4383=1,SUMIFS(Registros!$J$2:$J$6000,Registros!$B$2:$B$6000,$A4383)&gt;0),1,0)</f>
        <v>1</v>
      </c>
      <c r="N4383">
        <f>IF($J4383&gt;0,1,IF(COUNTIFS(Registros!$A$2:$A$6000,"CS",Registros!$B$2:$B$6000,$A4383,Registros!$K$2:$K$6000,"&lt;&gt;")&gt;0,1,0))</f>
        <v>1</v>
      </c>
      <c r="O4383" t="str">
        <f t="shared" si="340"/>
        <v>CONVERGENTE</v>
      </c>
      <c r="P4383" t="str">
        <f t="shared" si="341"/>
        <v>Upgrade / más líneas</v>
      </c>
      <c r="Q4383">
        <f t="shared" si="342"/>
        <v>0</v>
      </c>
      <c r="R4383" t="str">
        <f>IFERROR(VLOOKUP($A4383,Registros!$B$2:$G$6000,6,0),IFERROR(INDEX(Winback!$C$2:$C$300,MATCH($A4383,Winback!$K$2:$K$300,0)),""))</f>
        <v>Lizeth Milena Gonzalez</v>
      </c>
      <c r="S4383" t="str">
        <f t="shared" si="343"/>
        <v>+CS</v>
      </c>
      <c r="T4383">
        <f t="shared" si="344"/>
        <v>1</v>
      </c>
    </row>
    <row r="4384" spans="1:20" x14ac:dyDescent="0.35">
      <c r="A4384" t="s">
        <v>21463</v>
      </c>
      <c r="B4384" t="s">
        <v>21464</v>
      </c>
      <c r="C4384" t="s">
        <v>21465</v>
      </c>
      <c r="D4384" t="s">
        <v>21466</v>
      </c>
      <c r="E4384">
        <f>IF(COUNTIFS(Registros!$A$2:$A$6000,"NP",Registros!$B$2:$B$6000,$A4384)&gt;0,1,0)</f>
        <v>0</v>
      </c>
      <c r="F4384">
        <f>IF($E4384=1,SUMIFS(Registros!$F$2:$F$6000,Registros!$A$2:$A$6000,"NP",Registros!$B$2:$B$6000,$A4384),0)</f>
        <v>0</v>
      </c>
      <c r="G4384">
        <f>IF(COUNTIFS(Registros!$A$2:$A$6000,"MOV",Registros!$B$2:$B$6000,$A4384)&gt;0,1,0)</f>
        <v>0</v>
      </c>
      <c r="H4384">
        <f>IF($G4384=1,SUMIFS(Registros!$F$2:$F$6000,Registros!$A$2:$A$6000,"MOV",Registros!$B$2:$B$6000,$A4384),0)</f>
        <v>0</v>
      </c>
      <c r="I4384">
        <f>IF(COUNTIFS(Registros!$A$2:$A$6000,"CS",Registros!$B$2:$B$6000,$A4384)&gt;0,1,0)</f>
        <v>1</v>
      </c>
      <c r="J4384">
        <f>IF($I4384=1,SUMIFS(Registros!$I$2:$I$6000,Registros!$A$2:$A$6000,"CS",Registros!$B$2:$B$6000,$A4384),0)</f>
        <v>48</v>
      </c>
      <c r="K4384">
        <f>IF(COUNTIFS(Winback!$K$2:$K$300,$A4384)&gt;0,1,0)</f>
        <v>0</v>
      </c>
      <c r="L4384">
        <f>IF(AND($K4384=1,LEFT($A4384,3)="WB-"),SUMIFS(Winback!$D$2:$D$300,Winback!$K$2:$K$300,$A4384),0)</f>
        <v>0</v>
      </c>
      <c r="M4384">
        <f>IF(OR($E4384=1,$G4384=1,SUMIFS(Registros!$J$2:$J$6000,Registros!$B$2:$B$6000,$A4384)&gt;0),1,0)</f>
        <v>1</v>
      </c>
      <c r="N4384">
        <f>IF($J4384&gt;0,1,IF(COUNTIFS(Registros!$A$2:$A$6000,"CS",Registros!$B$2:$B$6000,$A4384,Registros!$K$2:$K$6000,"&lt;&gt;")&gt;0,1,0))</f>
        <v>1</v>
      </c>
      <c r="O4384" t="str">
        <f t="shared" si="340"/>
        <v>CONVERGENTE</v>
      </c>
      <c r="P4384" t="str">
        <f t="shared" si="341"/>
        <v>Upgrade / más líneas</v>
      </c>
      <c r="Q4384">
        <f t="shared" si="342"/>
        <v>0</v>
      </c>
      <c r="R4384" t="str">
        <f>IFERROR(VLOOKUP($A4384,Registros!$B$2:$G$6000,6,0),IFERROR(INDEX(Winback!$C$2:$C$300,MATCH($A4384,Winback!$K$2:$K$300,0)),""))</f>
        <v>Maria Fernanda Rivas</v>
      </c>
      <c r="S4384" t="str">
        <f t="shared" si="343"/>
        <v>+CS</v>
      </c>
      <c r="T4384">
        <f t="shared" si="344"/>
        <v>1</v>
      </c>
    </row>
    <row r="4385" spans="1:20" x14ac:dyDescent="0.35">
      <c r="A4385" t="s">
        <v>21468</v>
      </c>
      <c r="B4385" t="s">
        <v>21469</v>
      </c>
      <c r="C4385" t="s">
        <v>21470</v>
      </c>
      <c r="D4385" t="s">
        <v>21471</v>
      </c>
      <c r="E4385">
        <f>IF(COUNTIFS(Registros!$A$2:$A$6000,"NP",Registros!$B$2:$B$6000,$A4385)&gt;0,1,0)</f>
        <v>0</v>
      </c>
      <c r="F4385">
        <f>IF($E4385=1,SUMIFS(Registros!$F$2:$F$6000,Registros!$A$2:$A$6000,"NP",Registros!$B$2:$B$6000,$A4385),0)</f>
        <v>0</v>
      </c>
      <c r="G4385">
        <f>IF(COUNTIFS(Registros!$A$2:$A$6000,"MOV",Registros!$B$2:$B$6000,$A4385)&gt;0,1,0)</f>
        <v>0</v>
      </c>
      <c r="H4385">
        <f>IF($G4385=1,SUMIFS(Registros!$F$2:$F$6000,Registros!$A$2:$A$6000,"MOV",Registros!$B$2:$B$6000,$A4385),0)</f>
        <v>0</v>
      </c>
      <c r="I4385">
        <f>IF(COUNTIFS(Registros!$A$2:$A$6000,"CS",Registros!$B$2:$B$6000,$A4385)&gt;0,1,0)</f>
        <v>1</v>
      </c>
      <c r="J4385">
        <f>IF($I4385=1,SUMIFS(Registros!$I$2:$I$6000,Registros!$A$2:$A$6000,"CS",Registros!$B$2:$B$6000,$A4385),0)</f>
        <v>32</v>
      </c>
      <c r="K4385">
        <f>IF(COUNTIFS(Winback!$K$2:$K$300,$A4385)&gt;0,1,0)</f>
        <v>0</v>
      </c>
      <c r="L4385">
        <f>IF(AND($K4385=1,LEFT($A4385,3)="WB-"),SUMIFS(Winback!$D$2:$D$300,Winback!$K$2:$K$300,$A4385),0)</f>
        <v>0</v>
      </c>
      <c r="M4385">
        <f>IF(OR($E4385=1,$G4385=1,SUMIFS(Registros!$J$2:$J$6000,Registros!$B$2:$B$6000,$A4385)&gt;0),1,0)</f>
        <v>1</v>
      </c>
      <c r="N4385">
        <f>IF($J4385&gt;0,1,IF(COUNTIFS(Registros!$A$2:$A$6000,"CS",Registros!$B$2:$B$6000,$A4385,Registros!$K$2:$K$6000,"&lt;&gt;")&gt;0,1,0))</f>
        <v>1</v>
      </c>
      <c r="O4385" t="str">
        <f t="shared" si="340"/>
        <v>CONVERGENTE</v>
      </c>
      <c r="P4385" t="str">
        <f t="shared" si="341"/>
        <v>Upgrade / más líneas</v>
      </c>
      <c r="Q4385">
        <f t="shared" si="342"/>
        <v>0</v>
      </c>
      <c r="R4385" t="str">
        <f>IFERROR(VLOOKUP($A4385,Registros!$B$2:$G$6000,6,0),IFERROR(INDEX(Winback!$C$2:$C$300,MATCH($A4385,Winback!$K$2:$K$300,0)),""))</f>
        <v>Yarelis Tulloch</v>
      </c>
      <c r="S4385" t="str">
        <f t="shared" si="343"/>
        <v>+CS</v>
      </c>
      <c r="T4385">
        <f t="shared" si="344"/>
        <v>1</v>
      </c>
    </row>
    <row r="4386" spans="1:20" x14ac:dyDescent="0.35">
      <c r="A4386" t="s">
        <v>21473</v>
      </c>
      <c r="B4386" t="s">
        <v>21474</v>
      </c>
      <c r="C4386" t="s">
        <v>21475</v>
      </c>
      <c r="D4386" t="s">
        <v>21476</v>
      </c>
      <c r="E4386">
        <f>IF(COUNTIFS(Registros!$A$2:$A$6000,"NP",Registros!$B$2:$B$6000,$A4386)&gt;0,1,0)</f>
        <v>0</v>
      </c>
      <c r="F4386">
        <f>IF($E4386=1,SUMIFS(Registros!$F$2:$F$6000,Registros!$A$2:$A$6000,"NP",Registros!$B$2:$B$6000,$A4386),0)</f>
        <v>0</v>
      </c>
      <c r="G4386">
        <f>IF(COUNTIFS(Registros!$A$2:$A$6000,"MOV",Registros!$B$2:$B$6000,$A4386)&gt;0,1,0)</f>
        <v>0</v>
      </c>
      <c r="H4386">
        <f>IF($G4386=1,SUMIFS(Registros!$F$2:$F$6000,Registros!$A$2:$A$6000,"MOV",Registros!$B$2:$B$6000,$A4386),0)</f>
        <v>0</v>
      </c>
      <c r="I4386">
        <f>IF(COUNTIFS(Registros!$A$2:$A$6000,"CS",Registros!$B$2:$B$6000,$A4386)&gt;0,1,0)</f>
        <v>1</v>
      </c>
      <c r="J4386">
        <f>IF($I4386=1,SUMIFS(Registros!$I$2:$I$6000,Registros!$A$2:$A$6000,"CS",Registros!$B$2:$B$6000,$A4386),0)</f>
        <v>34</v>
      </c>
      <c r="K4386">
        <f>IF(COUNTIFS(Winback!$K$2:$K$300,$A4386)&gt;0,1,0)</f>
        <v>0</v>
      </c>
      <c r="L4386">
        <f>IF(AND($K4386=1,LEFT($A4386,3)="WB-"),SUMIFS(Winback!$D$2:$D$300,Winback!$K$2:$K$300,$A4386),0)</f>
        <v>0</v>
      </c>
      <c r="M4386">
        <f>IF(OR($E4386=1,$G4386=1,SUMIFS(Registros!$J$2:$J$6000,Registros!$B$2:$B$6000,$A4386)&gt;0),1,0)</f>
        <v>1</v>
      </c>
      <c r="N4386">
        <f>IF($J4386&gt;0,1,IF(COUNTIFS(Registros!$A$2:$A$6000,"CS",Registros!$B$2:$B$6000,$A4386,Registros!$K$2:$K$6000,"&lt;&gt;")&gt;0,1,0))</f>
        <v>1</v>
      </c>
      <c r="O4386" t="str">
        <f t="shared" si="340"/>
        <v>CONVERGENTE</v>
      </c>
      <c r="P4386" t="str">
        <f t="shared" si="341"/>
        <v>Upgrade / más líneas</v>
      </c>
      <c r="Q4386">
        <f t="shared" si="342"/>
        <v>0</v>
      </c>
      <c r="R4386" t="str">
        <f>IFERROR(VLOOKUP($A4386,Registros!$B$2:$G$6000,6,0),IFERROR(INDEX(Winback!$C$2:$C$300,MATCH($A4386,Winback!$K$2:$K$300,0)),""))</f>
        <v>Abril Aparicio</v>
      </c>
      <c r="S4386" t="str">
        <f t="shared" si="343"/>
        <v>+CS</v>
      </c>
      <c r="T4386">
        <f t="shared" si="344"/>
        <v>1</v>
      </c>
    </row>
    <row r="4387" spans="1:20" x14ac:dyDescent="0.35">
      <c r="A4387" t="s">
        <v>21478</v>
      </c>
      <c r="B4387" t="s">
        <v>21479</v>
      </c>
      <c r="C4387" t="s">
        <v>21480</v>
      </c>
      <c r="D4387" t="s">
        <v>21481</v>
      </c>
      <c r="E4387">
        <f>IF(COUNTIFS(Registros!$A$2:$A$6000,"NP",Registros!$B$2:$B$6000,$A4387)&gt;0,1,0)</f>
        <v>0</v>
      </c>
      <c r="F4387">
        <f>IF($E4387=1,SUMIFS(Registros!$F$2:$F$6000,Registros!$A$2:$A$6000,"NP",Registros!$B$2:$B$6000,$A4387),0)</f>
        <v>0</v>
      </c>
      <c r="G4387">
        <f>IF(COUNTIFS(Registros!$A$2:$A$6000,"MOV",Registros!$B$2:$B$6000,$A4387)&gt;0,1,0)</f>
        <v>0</v>
      </c>
      <c r="H4387">
        <f>IF($G4387=1,SUMIFS(Registros!$F$2:$F$6000,Registros!$A$2:$A$6000,"MOV",Registros!$B$2:$B$6000,$A4387),0)</f>
        <v>0</v>
      </c>
      <c r="I4387">
        <f>IF(COUNTIFS(Registros!$A$2:$A$6000,"CS",Registros!$B$2:$B$6000,$A4387)&gt;0,1,0)</f>
        <v>1</v>
      </c>
      <c r="J4387">
        <f>IF($I4387=1,SUMIFS(Registros!$I$2:$I$6000,Registros!$A$2:$A$6000,"CS",Registros!$B$2:$B$6000,$A4387),0)</f>
        <v>27</v>
      </c>
      <c r="K4387">
        <f>IF(COUNTIFS(Winback!$K$2:$K$300,$A4387)&gt;0,1,0)</f>
        <v>0</v>
      </c>
      <c r="L4387">
        <f>IF(AND($K4387=1,LEFT($A4387,3)="WB-"),SUMIFS(Winback!$D$2:$D$300,Winback!$K$2:$K$300,$A4387),0)</f>
        <v>0</v>
      </c>
      <c r="M4387">
        <f>IF(OR($E4387=1,$G4387=1,SUMIFS(Registros!$J$2:$J$6000,Registros!$B$2:$B$6000,$A4387)&gt;0),1,0)</f>
        <v>1</v>
      </c>
      <c r="N4387">
        <f>IF($J4387&gt;0,1,IF(COUNTIFS(Registros!$A$2:$A$6000,"CS",Registros!$B$2:$B$6000,$A4387,Registros!$K$2:$K$6000,"&lt;&gt;")&gt;0,1,0))</f>
        <v>1</v>
      </c>
      <c r="O4387" t="str">
        <f t="shared" si="340"/>
        <v>CONVERGENTE</v>
      </c>
      <c r="P4387" t="str">
        <f t="shared" si="341"/>
        <v>Upgrade / más líneas</v>
      </c>
      <c r="Q4387">
        <f t="shared" si="342"/>
        <v>0</v>
      </c>
      <c r="R4387" t="str">
        <f>IFERROR(VLOOKUP($A4387,Registros!$B$2:$G$6000,6,0),IFERROR(INDEX(Winback!$C$2:$C$300,MATCH($A4387,Winback!$K$2:$K$300,0)),""))</f>
        <v>Yariela Galarce</v>
      </c>
      <c r="S4387" t="str">
        <f t="shared" si="343"/>
        <v>+CS</v>
      </c>
      <c r="T4387">
        <f t="shared" si="344"/>
        <v>1</v>
      </c>
    </row>
    <row r="4388" spans="1:20" x14ac:dyDescent="0.35">
      <c r="A4388" t="s">
        <v>21483</v>
      </c>
      <c r="B4388" t="s">
        <v>21484</v>
      </c>
      <c r="C4388" t="s">
        <v>21485</v>
      </c>
      <c r="D4388" t="s">
        <v>21486</v>
      </c>
      <c r="E4388">
        <f>IF(COUNTIFS(Registros!$A$2:$A$6000,"NP",Registros!$B$2:$B$6000,$A4388)&gt;0,1,0)</f>
        <v>0</v>
      </c>
      <c r="F4388">
        <f>IF($E4388=1,SUMIFS(Registros!$F$2:$F$6000,Registros!$A$2:$A$6000,"NP",Registros!$B$2:$B$6000,$A4388),0)</f>
        <v>0</v>
      </c>
      <c r="G4388">
        <f>IF(COUNTIFS(Registros!$A$2:$A$6000,"MOV",Registros!$B$2:$B$6000,$A4388)&gt;0,1,0)</f>
        <v>0</v>
      </c>
      <c r="H4388">
        <f>IF($G4388=1,SUMIFS(Registros!$F$2:$F$6000,Registros!$A$2:$A$6000,"MOV",Registros!$B$2:$B$6000,$A4388),0)</f>
        <v>0</v>
      </c>
      <c r="I4388">
        <f>IF(COUNTIFS(Registros!$A$2:$A$6000,"CS",Registros!$B$2:$B$6000,$A4388)&gt;0,1,0)</f>
        <v>1</v>
      </c>
      <c r="J4388">
        <f>IF($I4388=1,SUMIFS(Registros!$I$2:$I$6000,Registros!$A$2:$A$6000,"CS",Registros!$B$2:$B$6000,$A4388),0)</f>
        <v>34</v>
      </c>
      <c r="K4388">
        <f>IF(COUNTIFS(Winback!$K$2:$K$300,$A4388)&gt;0,1,0)</f>
        <v>0</v>
      </c>
      <c r="L4388">
        <f>IF(AND($K4388=1,LEFT($A4388,3)="WB-"),SUMIFS(Winback!$D$2:$D$300,Winback!$K$2:$K$300,$A4388),0)</f>
        <v>0</v>
      </c>
      <c r="M4388">
        <f>IF(OR($E4388=1,$G4388=1,SUMIFS(Registros!$J$2:$J$6000,Registros!$B$2:$B$6000,$A4388)&gt;0),1,0)</f>
        <v>1</v>
      </c>
      <c r="N4388">
        <f>IF($J4388&gt;0,1,IF(COUNTIFS(Registros!$A$2:$A$6000,"CS",Registros!$B$2:$B$6000,$A4388,Registros!$K$2:$K$6000,"&lt;&gt;")&gt;0,1,0))</f>
        <v>1</v>
      </c>
      <c r="O4388" t="str">
        <f t="shared" si="340"/>
        <v>CONVERGENTE</v>
      </c>
      <c r="P4388" t="str">
        <f t="shared" si="341"/>
        <v>Upgrade / más líneas</v>
      </c>
      <c r="Q4388">
        <f t="shared" si="342"/>
        <v>0</v>
      </c>
      <c r="R4388" t="str">
        <f>IFERROR(VLOOKUP($A4388,Registros!$B$2:$G$6000,6,0),IFERROR(INDEX(Winback!$C$2:$C$300,MATCH($A4388,Winback!$K$2:$K$300,0)),""))</f>
        <v>Nailyn Martinez Johnson</v>
      </c>
      <c r="S4388" t="str">
        <f t="shared" si="343"/>
        <v>+CS</v>
      </c>
      <c r="T4388">
        <f t="shared" si="344"/>
        <v>1</v>
      </c>
    </row>
    <row r="4389" spans="1:20" x14ac:dyDescent="0.35">
      <c r="A4389" t="s">
        <v>21488</v>
      </c>
      <c r="B4389" t="s">
        <v>21489</v>
      </c>
      <c r="C4389" t="s">
        <v>21490</v>
      </c>
      <c r="D4389" t="s">
        <v>21491</v>
      </c>
      <c r="E4389">
        <f>IF(COUNTIFS(Registros!$A$2:$A$6000,"NP",Registros!$B$2:$B$6000,$A4389)&gt;0,1,0)</f>
        <v>0</v>
      </c>
      <c r="F4389">
        <f>IF($E4389=1,SUMIFS(Registros!$F$2:$F$6000,Registros!$A$2:$A$6000,"NP",Registros!$B$2:$B$6000,$A4389),0)</f>
        <v>0</v>
      </c>
      <c r="G4389">
        <f>IF(COUNTIFS(Registros!$A$2:$A$6000,"MOV",Registros!$B$2:$B$6000,$A4389)&gt;0,1,0)</f>
        <v>0</v>
      </c>
      <c r="H4389">
        <f>IF($G4389=1,SUMIFS(Registros!$F$2:$F$6000,Registros!$A$2:$A$6000,"MOV",Registros!$B$2:$B$6000,$A4389),0)</f>
        <v>0</v>
      </c>
      <c r="I4389">
        <f>IF(COUNTIFS(Registros!$A$2:$A$6000,"CS",Registros!$B$2:$B$6000,$A4389)&gt;0,1,0)</f>
        <v>1</v>
      </c>
      <c r="J4389">
        <f>IF($I4389=1,SUMIFS(Registros!$I$2:$I$6000,Registros!$A$2:$A$6000,"CS",Registros!$B$2:$B$6000,$A4389),0)</f>
        <v>69</v>
      </c>
      <c r="K4389">
        <f>IF(COUNTIFS(Winback!$K$2:$K$300,$A4389)&gt;0,1,0)</f>
        <v>0</v>
      </c>
      <c r="L4389">
        <f>IF(AND($K4389=1,LEFT($A4389,3)="WB-"),SUMIFS(Winback!$D$2:$D$300,Winback!$K$2:$K$300,$A4389),0)</f>
        <v>0</v>
      </c>
      <c r="M4389">
        <f>IF(OR($E4389=1,$G4389=1,SUMIFS(Registros!$J$2:$J$6000,Registros!$B$2:$B$6000,$A4389)&gt;0),1,0)</f>
        <v>1</v>
      </c>
      <c r="N4389">
        <f>IF($J4389&gt;0,1,IF(COUNTIFS(Registros!$A$2:$A$6000,"CS",Registros!$B$2:$B$6000,$A4389,Registros!$K$2:$K$6000,"&lt;&gt;")&gt;0,1,0))</f>
        <v>1</v>
      </c>
      <c r="O4389" t="str">
        <f t="shared" si="340"/>
        <v>CONVERGENTE</v>
      </c>
      <c r="P4389" t="str">
        <f t="shared" si="341"/>
        <v>Upgrade / más líneas</v>
      </c>
      <c r="Q4389">
        <f t="shared" si="342"/>
        <v>0</v>
      </c>
      <c r="R4389" t="str">
        <f>IFERROR(VLOOKUP($A4389,Registros!$B$2:$G$6000,6,0),IFERROR(INDEX(Winback!$C$2:$C$300,MATCH($A4389,Winback!$K$2:$K$300,0)),""))</f>
        <v>iongy Gordon Ward</v>
      </c>
      <c r="S4389" t="str">
        <f t="shared" si="343"/>
        <v>+CS</v>
      </c>
      <c r="T4389">
        <f t="shared" si="344"/>
        <v>1</v>
      </c>
    </row>
    <row r="4390" spans="1:20" x14ac:dyDescent="0.35">
      <c r="A4390" t="s">
        <v>21493</v>
      </c>
      <c r="B4390" t="s">
        <v>21494</v>
      </c>
      <c r="C4390" t="s">
        <v>21495</v>
      </c>
      <c r="D4390" t="s">
        <v>21496</v>
      </c>
      <c r="E4390">
        <f>IF(COUNTIFS(Registros!$A$2:$A$6000,"NP",Registros!$B$2:$B$6000,$A4390)&gt;0,1,0)</f>
        <v>0</v>
      </c>
      <c r="F4390">
        <f>IF($E4390=1,SUMIFS(Registros!$F$2:$F$6000,Registros!$A$2:$A$6000,"NP",Registros!$B$2:$B$6000,$A4390),0)</f>
        <v>0</v>
      </c>
      <c r="G4390">
        <f>IF(COUNTIFS(Registros!$A$2:$A$6000,"MOV",Registros!$B$2:$B$6000,$A4390)&gt;0,1,0)</f>
        <v>0</v>
      </c>
      <c r="H4390">
        <f>IF($G4390=1,SUMIFS(Registros!$F$2:$F$6000,Registros!$A$2:$A$6000,"MOV",Registros!$B$2:$B$6000,$A4390),0)</f>
        <v>0</v>
      </c>
      <c r="I4390">
        <f>IF(COUNTIFS(Registros!$A$2:$A$6000,"CS",Registros!$B$2:$B$6000,$A4390)&gt;0,1,0)</f>
        <v>1</v>
      </c>
      <c r="J4390">
        <f>IF($I4390=1,SUMIFS(Registros!$I$2:$I$6000,Registros!$A$2:$A$6000,"CS",Registros!$B$2:$B$6000,$A4390),0)</f>
        <v>50</v>
      </c>
      <c r="K4390">
        <f>IF(COUNTIFS(Winback!$K$2:$K$300,$A4390)&gt;0,1,0)</f>
        <v>0</v>
      </c>
      <c r="L4390">
        <f>IF(AND($K4390=1,LEFT($A4390,3)="WB-"),SUMIFS(Winback!$D$2:$D$300,Winback!$K$2:$K$300,$A4390),0)</f>
        <v>0</v>
      </c>
      <c r="M4390">
        <f>IF(OR($E4390=1,$G4390=1,SUMIFS(Registros!$J$2:$J$6000,Registros!$B$2:$B$6000,$A4390)&gt;0),1,0)</f>
        <v>1</v>
      </c>
      <c r="N4390">
        <f>IF($J4390&gt;0,1,IF(COUNTIFS(Registros!$A$2:$A$6000,"CS",Registros!$B$2:$B$6000,$A4390,Registros!$K$2:$K$6000,"&lt;&gt;")&gt;0,1,0))</f>
        <v>1</v>
      </c>
      <c r="O4390" t="str">
        <f t="shared" si="340"/>
        <v>CONVERGENTE</v>
      </c>
      <c r="P4390" t="str">
        <f t="shared" si="341"/>
        <v>Upgrade / más líneas</v>
      </c>
      <c r="Q4390">
        <f t="shared" si="342"/>
        <v>0</v>
      </c>
      <c r="R4390" t="str">
        <f>IFERROR(VLOOKUP($A4390,Registros!$B$2:$G$6000,6,0),IFERROR(INDEX(Winback!$C$2:$C$300,MATCH($A4390,Winback!$K$2:$K$300,0)),""))</f>
        <v>Keisy Vargas</v>
      </c>
      <c r="S4390" t="str">
        <f t="shared" si="343"/>
        <v>+CS</v>
      </c>
      <c r="T4390">
        <f t="shared" si="344"/>
        <v>1</v>
      </c>
    </row>
    <row r="4391" spans="1:20" x14ac:dyDescent="0.35">
      <c r="A4391" t="s">
        <v>21498</v>
      </c>
      <c r="B4391" t="s">
        <v>21499</v>
      </c>
      <c r="C4391" t="s">
        <v>21500</v>
      </c>
      <c r="D4391" t="s">
        <v>21501</v>
      </c>
      <c r="E4391">
        <f>IF(COUNTIFS(Registros!$A$2:$A$6000,"NP",Registros!$B$2:$B$6000,$A4391)&gt;0,1,0)</f>
        <v>0</v>
      </c>
      <c r="F4391">
        <f>IF($E4391=1,SUMIFS(Registros!$F$2:$F$6000,Registros!$A$2:$A$6000,"NP",Registros!$B$2:$B$6000,$A4391),0)</f>
        <v>0</v>
      </c>
      <c r="G4391">
        <f>IF(COUNTIFS(Registros!$A$2:$A$6000,"MOV",Registros!$B$2:$B$6000,$A4391)&gt;0,1,0)</f>
        <v>0</v>
      </c>
      <c r="H4391">
        <f>IF($G4391=1,SUMIFS(Registros!$F$2:$F$6000,Registros!$A$2:$A$6000,"MOV",Registros!$B$2:$B$6000,$A4391),0)</f>
        <v>0</v>
      </c>
      <c r="I4391">
        <f>IF(COUNTIFS(Registros!$A$2:$A$6000,"CS",Registros!$B$2:$B$6000,$A4391)&gt;0,1,0)</f>
        <v>1</v>
      </c>
      <c r="J4391">
        <f>IF($I4391=1,SUMIFS(Registros!$I$2:$I$6000,Registros!$A$2:$A$6000,"CS",Registros!$B$2:$B$6000,$A4391),0)</f>
        <v>27</v>
      </c>
      <c r="K4391">
        <f>IF(COUNTIFS(Winback!$K$2:$K$300,$A4391)&gt;0,1,0)</f>
        <v>0</v>
      </c>
      <c r="L4391">
        <f>IF(AND($K4391=1,LEFT($A4391,3)="WB-"),SUMIFS(Winback!$D$2:$D$300,Winback!$K$2:$K$300,$A4391),0)</f>
        <v>0</v>
      </c>
      <c r="M4391">
        <f>IF(OR($E4391=1,$G4391=1,SUMIFS(Registros!$J$2:$J$6000,Registros!$B$2:$B$6000,$A4391)&gt;0),1,0)</f>
        <v>1</v>
      </c>
      <c r="N4391">
        <f>IF($J4391&gt;0,1,IF(COUNTIFS(Registros!$A$2:$A$6000,"CS",Registros!$B$2:$B$6000,$A4391,Registros!$K$2:$K$6000,"&lt;&gt;")&gt;0,1,0))</f>
        <v>1</v>
      </c>
      <c r="O4391" t="str">
        <f t="shared" si="340"/>
        <v>CONVERGENTE</v>
      </c>
      <c r="P4391" t="str">
        <f t="shared" si="341"/>
        <v>Upgrade / más líneas</v>
      </c>
      <c r="Q4391">
        <f t="shared" si="342"/>
        <v>0</v>
      </c>
      <c r="R4391" t="str">
        <f>IFERROR(VLOOKUP($A4391,Registros!$B$2:$G$6000,6,0),IFERROR(INDEX(Winback!$C$2:$C$300,MATCH($A4391,Winback!$K$2:$K$300,0)),""))</f>
        <v>Karla Mc Intryre</v>
      </c>
      <c r="S4391" t="str">
        <f t="shared" si="343"/>
        <v>+CS</v>
      </c>
      <c r="T4391">
        <f t="shared" si="344"/>
        <v>1</v>
      </c>
    </row>
    <row r="4392" spans="1:20" x14ac:dyDescent="0.35">
      <c r="A4392" t="s">
        <v>21503</v>
      </c>
      <c r="B4392" t="s">
        <v>21504</v>
      </c>
      <c r="C4392" t="s">
        <v>21505</v>
      </c>
      <c r="D4392" t="s">
        <v>21506</v>
      </c>
      <c r="E4392">
        <f>IF(COUNTIFS(Registros!$A$2:$A$6000,"NP",Registros!$B$2:$B$6000,$A4392)&gt;0,1,0)</f>
        <v>0</v>
      </c>
      <c r="F4392">
        <f>IF($E4392=1,SUMIFS(Registros!$F$2:$F$6000,Registros!$A$2:$A$6000,"NP",Registros!$B$2:$B$6000,$A4392),0)</f>
        <v>0</v>
      </c>
      <c r="G4392">
        <f>IF(COUNTIFS(Registros!$A$2:$A$6000,"MOV",Registros!$B$2:$B$6000,$A4392)&gt;0,1,0)</f>
        <v>0</v>
      </c>
      <c r="H4392">
        <f>IF($G4392=1,SUMIFS(Registros!$F$2:$F$6000,Registros!$A$2:$A$6000,"MOV",Registros!$B$2:$B$6000,$A4392),0)</f>
        <v>0</v>
      </c>
      <c r="I4392">
        <f>IF(COUNTIFS(Registros!$A$2:$A$6000,"CS",Registros!$B$2:$B$6000,$A4392)&gt;0,1,0)</f>
        <v>1</v>
      </c>
      <c r="J4392">
        <f>IF($I4392=1,SUMIFS(Registros!$I$2:$I$6000,Registros!$A$2:$A$6000,"CS",Registros!$B$2:$B$6000,$A4392),0)</f>
        <v>33</v>
      </c>
      <c r="K4392">
        <f>IF(COUNTIFS(Winback!$K$2:$K$300,$A4392)&gt;0,1,0)</f>
        <v>0</v>
      </c>
      <c r="L4392">
        <f>IF(AND($K4392=1,LEFT($A4392,3)="WB-"),SUMIFS(Winback!$D$2:$D$300,Winback!$K$2:$K$300,$A4392),0)</f>
        <v>0</v>
      </c>
      <c r="M4392">
        <f>IF(OR($E4392=1,$G4392=1,SUMIFS(Registros!$J$2:$J$6000,Registros!$B$2:$B$6000,$A4392)&gt;0),1,0)</f>
        <v>1</v>
      </c>
      <c r="N4392">
        <f>IF($J4392&gt;0,1,IF(COUNTIFS(Registros!$A$2:$A$6000,"CS",Registros!$B$2:$B$6000,$A4392,Registros!$K$2:$K$6000,"&lt;&gt;")&gt;0,1,0))</f>
        <v>1</v>
      </c>
      <c r="O4392" t="str">
        <f t="shared" si="340"/>
        <v>CONVERGENTE</v>
      </c>
      <c r="P4392" t="str">
        <f t="shared" si="341"/>
        <v>Upgrade / más líneas</v>
      </c>
      <c r="Q4392">
        <f t="shared" si="342"/>
        <v>0</v>
      </c>
      <c r="R4392" t="str">
        <f>IFERROR(VLOOKUP($A4392,Registros!$B$2:$G$6000,6,0),IFERROR(INDEX(Winback!$C$2:$C$300,MATCH($A4392,Winback!$K$2:$K$300,0)),""))</f>
        <v>Solanye Acuña</v>
      </c>
      <c r="S4392" t="str">
        <f t="shared" si="343"/>
        <v>+CS</v>
      </c>
      <c r="T4392">
        <f t="shared" si="344"/>
        <v>1</v>
      </c>
    </row>
    <row r="4393" spans="1:20" x14ac:dyDescent="0.35">
      <c r="A4393" t="s">
        <v>21508</v>
      </c>
      <c r="B4393" t="s">
        <v>21509</v>
      </c>
      <c r="C4393" t="s">
        <v>21510</v>
      </c>
      <c r="D4393" t="s">
        <v>21511</v>
      </c>
      <c r="E4393">
        <f>IF(COUNTIFS(Registros!$A$2:$A$6000,"NP",Registros!$B$2:$B$6000,$A4393)&gt;0,1,0)</f>
        <v>0</v>
      </c>
      <c r="F4393">
        <f>IF($E4393=1,SUMIFS(Registros!$F$2:$F$6000,Registros!$A$2:$A$6000,"NP",Registros!$B$2:$B$6000,$A4393),0)</f>
        <v>0</v>
      </c>
      <c r="G4393">
        <f>IF(COUNTIFS(Registros!$A$2:$A$6000,"MOV",Registros!$B$2:$B$6000,$A4393)&gt;0,1,0)</f>
        <v>0</v>
      </c>
      <c r="H4393">
        <f>IF($G4393=1,SUMIFS(Registros!$F$2:$F$6000,Registros!$A$2:$A$6000,"MOV",Registros!$B$2:$B$6000,$A4393),0)</f>
        <v>0</v>
      </c>
      <c r="I4393">
        <f>IF(COUNTIFS(Registros!$A$2:$A$6000,"CS",Registros!$B$2:$B$6000,$A4393)&gt;0,1,0)</f>
        <v>1</v>
      </c>
      <c r="J4393">
        <f>IF($I4393=1,SUMIFS(Registros!$I$2:$I$6000,Registros!$A$2:$A$6000,"CS",Registros!$B$2:$B$6000,$A4393),0)</f>
        <v>29</v>
      </c>
      <c r="K4393">
        <f>IF(COUNTIFS(Winback!$K$2:$K$300,$A4393)&gt;0,1,0)</f>
        <v>0</v>
      </c>
      <c r="L4393">
        <f>IF(AND($K4393=1,LEFT($A4393,3)="WB-"),SUMIFS(Winback!$D$2:$D$300,Winback!$K$2:$K$300,$A4393),0)</f>
        <v>0</v>
      </c>
      <c r="M4393">
        <f>IF(OR($E4393=1,$G4393=1,SUMIFS(Registros!$J$2:$J$6000,Registros!$B$2:$B$6000,$A4393)&gt;0),1,0)</f>
        <v>1</v>
      </c>
      <c r="N4393">
        <f>IF($J4393&gt;0,1,IF(COUNTIFS(Registros!$A$2:$A$6000,"CS",Registros!$B$2:$B$6000,$A4393,Registros!$K$2:$K$6000,"&lt;&gt;")&gt;0,1,0))</f>
        <v>1</v>
      </c>
      <c r="O4393" t="str">
        <f t="shared" si="340"/>
        <v>CONVERGENTE</v>
      </c>
      <c r="P4393" t="str">
        <f t="shared" si="341"/>
        <v>Upgrade / más líneas</v>
      </c>
      <c r="Q4393">
        <f t="shared" si="342"/>
        <v>0</v>
      </c>
      <c r="R4393" t="str">
        <f>IFERROR(VLOOKUP($A4393,Registros!$B$2:$G$6000,6,0),IFERROR(INDEX(Winback!$C$2:$C$300,MATCH($A4393,Winback!$K$2:$K$300,0)),""))</f>
        <v>Michelle Zambrano</v>
      </c>
      <c r="S4393" t="str">
        <f t="shared" si="343"/>
        <v>+CS</v>
      </c>
      <c r="T4393">
        <f t="shared" si="344"/>
        <v>1</v>
      </c>
    </row>
    <row r="4394" spans="1:20" x14ac:dyDescent="0.35">
      <c r="A4394" t="s">
        <v>21513</v>
      </c>
      <c r="B4394" t="s">
        <v>21514</v>
      </c>
      <c r="C4394" t="s">
        <v>21515</v>
      </c>
      <c r="D4394" t="s">
        <v>21516</v>
      </c>
      <c r="E4394">
        <f>IF(COUNTIFS(Registros!$A$2:$A$6000,"NP",Registros!$B$2:$B$6000,$A4394)&gt;0,1,0)</f>
        <v>0</v>
      </c>
      <c r="F4394">
        <f>IF($E4394=1,SUMIFS(Registros!$F$2:$F$6000,Registros!$A$2:$A$6000,"NP",Registros!$B$2:$B$6000,$A4394),0)</f>
        <v>0</v>
      </c>
      <c r="G4394">
        <f>IF(COUNTIFS(Registros!$A$2:$A$6000,"MOV",Registros!$B$2:$B$6000,$A4394)&gt;0,1,0)</f>
        <v>0</v>
      </c>
      <c r="H4394">
        <f>IF($G4394=1,SUMIFS(Registros!$F$2:$F$6000,Registros!$A$2:$A$6000,"MOV",Registros!$B$2:$B$6000,$A4394),0)</f>
        <v>0</v>
      </c>
      <c r="I4394">
        <f>IF(COUNTIFS(Registros!$A$2:$A$6000,"CS",Registros!$B$2:$B$6000,$A4394)&gt;0,1,0)</f>
        <v>1</v>
      </c>
      <c r="J4394">
        <f>IF($I4394=1,SUMIFS(Registros!$I$2:$I$6000,Registros!$A$2:$A$6000,"CS",Registros!$B$2:$B$6000,$A4394),0)</f>
        <v>35</v>
      </c>
      <c r="K4394">
        <f>IF(COUNTIFS(Winback!$K$2:$K$300,$A4394)&gt;0,1,0)</f>
        <v>0</v>
      </c>
      <c r="L4394">
        <f>IF(AND($K4394=1,LEFT($A4394,3)="WB-"),SUMIFS(Winback!$D$2:$D$300,Winback!$K$2:$K$300,$A4394),0)</f>
        <v>0</v>
      </c>
      <c r="M4394">
        <f>IF(OR($E4394=1,$G4394=1,SUMIFS(Registros!$J$2:$J$6000,Registros!$B$2:$B$6000,$A4394)&gt;0),1,0)</f>
        <v>1</v>
      </c>
      <c r="N4394">
        <f>IF($J4394&gt;0,1,IF(COUNTIFS(Registros!$A$2:$A$6000,"CS",Registros!$B$2:$B$6000,$A4394,Registros!$K$2:$K$6000,"&lt;&gt;")&gt;0,1,0))</f>
        <v>1</v>
      </c>
      <c r="O4394" t="str">
        <f t="shared" si="340"/>
        <v>CONVERGENTE</v>
      </c>
      <c r="P4394" t="str">
        <f t="shared" si="341"/>
        <v>Upgrade / más líneas</v>
      </c>
      <c r="Q4394">
        <f t="shared" si="342"/>
        <v>0</v>
      </c>
      <c r="R4394" t="str">
        <f>IFERROR(VLOOKUP($A4394,Registros!$B$2:$G$6000,6,0),IFERROR(INDEX(Winback!$C$2:$C$300,MATCH($A4394,Winback!$K$2:$K$300,0)),""))</f>
        <v>Lizeth Milena Gonzalez</v>
      </c>
      <c r="S4394" t="str">
        <f t="shared" si="343"/>
        <v>+CS</v>
      </c>
      <c r="T4394">
        <f t="shared" si="344"/>
        <v>1</v>
      </c>
    </row>
    <row r="4395" spans="1:20" x14ac:dyDescent="0.35">
      <c r="A4395" t="s">
        <v>21518</v>
      </c>
      <c r="B4395" t="s">
        <v>21519</v>
      </c>
      <c r="C4395" t="s">
        <v>21520</v>
      </c>
      <c r="D4395" t="s">
        <v>21521</v>
      </c>
      <c r="E4395">
        <f>IF(COUNTIFS(Registros!$A$2:$A$6000,"NP",Registros!$B$2:$B$6000,$A4395)&gt;0,1,0)</f>
        <v>0</v>
      </c>
      <c r="F4395">
        <f>IF($E4395=1,SUMIFS(Registros!$F$2:$F$6000,Registros!$A$2:$A$6000,"NP",Registros!$B$2:$B$6000,$A4395),0)</f>
        <v>0</v>
      </c>
      <c r="G4395">
        <f>IF(COUNTIFS(Registros!$A$2:$A$6000,"MOV",Registros!$B$2:$B$6000,$A4395)&gt;0,1,0)</f>
        <v>0</v>
      </c>
      <c r="H4395">
        <f>IF($G4395=1,SUMIFS(Registros!$F$2:$F$6000,Registros!$A$2:$A$6000,"MOV",Registros!$B$2:$B$6000,$A4395),0)</f>
        <v>0</v>
      </c>
      <c r="I4395">
        <f>IF(COUNTIFS(Registros!$A$2:$A$6000,"CS",Registros!$B$2:$B$6000,$A4395)&gt;0,1,0)</f>
        <v>1</v>
      </c>
      <c r="J4395">
        <f>IF($I4395=1,SUMIFS(Registros!$I$2:$I$6000,Registros!$A$2:$A$6000,"CS",Registros!$B$2:$B$6000,$A4395),0)</f>
        <v>22</v>
      </c>
      <c r="K4395">
        <f>IF(COUNTIFS(Winback!$K$2:$K$300,$A4395)&gt;0,1,0)</f>
        <v>0</v>
      </c>
      <c r="L4395">
        <f>IF(AND($K4395=1,LEFT($A4395,3)="WB-"),SUMIFS(Winback!$D$2:$D$300,Winback!$K$2:$K$300,$A4395),0)</f>
        <v>0</v>
      </c>
      <c r="M4395">
        <f>IF(OR($E4395=1,$G4395=1,SUMIFS(Registros!$J$2:$J$6000,Registros!$B$2:$B$6000,$A4395)&gt;0),1,0)</f>
        <v>1</v>
      </c>
      <c r="N4395">
        <f>IF($J4395&gt;0,1,IF(COUNTIFS(Registros!$A$2:$A$6000,"CS",Registros!$B$2:$B$6000,$A4395,Registros!$K$2:$K$6000,"&lt;&gt;")&gt;0,1,0))</f>
        <v>1</v>
      </c>
      <c r="O4395" t="str">
        <f t="shared" si="340"/>
        <v>CONVERGENTE</v>
      </c>
      <c r="P4395" t="str">
        <f t="shared" si="341"/>
        <v>Upgrade / más líneas</v>
      </c>
      <c r="Q4395">
        <f t="shared" si="342"/>
        <v>0</v>
      </c>
      <c r="R4395" t="str">
        <f>IFERROR(VLOOKUP($A4395,Registros!$B$2:$G$6000,6,0),IFERROR(INDEX(Winback!$C$2:$C$300,MATCH($A4395,Winback!$K$2:$K$300,0)),""))</f>
        <v>Maria Fernanda Rivas</v>
      </c>
      <c r="S4395" t="str">
        <f t="shared" si="343"/>
        <v>+CS</v>
      </c>
      <c r="T4395">
        <f t="shared" si="344"/>
        <v>1</v>
      </c>
    </row>
    <row r="4396" spans="1:20" x14ac:dyDescent="0.35">
      <c r="A4396" t="s">
        <v>21523</v>
      </c>
      <c r="B4396" t="s">
        <v>21524</v>
      </c>
      <c r="C4396" t="s">
        <v>21525</v>
      </c>
      <c r="D4396" t="s">
        <v>21526</v>
      </c>
      <c r="E4396">
        <f>IF(COUNTIFS(Registros!$A$2:$A$6000,"NP",Registros!$B$2:$B$6000,$A4396)&gt;0,1,0)</f>
        <v>0</v>
      </c>
      <c r="F4396">
        <f>IF($E4396=1,SUMIFS(Registros!$F$2:$F$6000,Registros!$A$2:$A$6000,"NP",Registros!$B$2:$B$6000,$A4396),0)</f>
        <v>0</v>
      </c>
      <c r="G4396">
        <f>IF(COUNTIFS(Registros!$A$2:$A$6000,"MOV",Registros!$B$2:$B$6000,$A4396)&gt;0,1,0)</f>
        <v>0</v>
      </c>
      <c r="H4396">
        <f>IF($G4396=1,SUMIFS(Registros!$F$2:$F$6000,Registros!$A$2:$A$6000,"MOV",Registros!$B$2:$B$6000,$A4396),0)</f>
        <v>0</v>
      </c>
      <c r="I4396">
        <f>IF(COUNTIFS(Registros!$A$2:$A$6000,"CS",Registros!$B$2:$B$6000,$A4396)&gt;0,1,0)</f>
        <v>1</v>
      </c>
      <c r="J4396">
        <f>IF($I4396=1,SUMIFS(Registros!$I$2:$I$6000,Registros!$A$2:$A$6000,"CS",Registros!$B$2:$B$6000,$A4396),0)</f>
        <v>25</v>
      </c>
      <c r="K4396">
        <f>IF(COUNTIFS(Winback!$K$2:$K$300,$A4396)&gt;0,1,0)</f>
        <v>0</v>
      </c>
      <c r="L4396">
        <f>IF(AND($K4396=1,LEFT($A4396,3)="WB-"),SUMIFS(Winback!$D$2:$D$300,Winback!$K$2:$K$300,$A4396),0)</f>
        <v>0</v>
      </c>
      <c r="M4396">
        <f>IF(OR($E4396=1,$G4396=1,SUMIFS(Registros!$J$2:$J$6000,Registros!$B$2:$B$6000,$A4396)&gt;0),1,0)</f>
        <v>1</v>
      </c>
      <c r="N4396">
        <f>IF($J4396&gt;0,1,IF(COUNTIFS(Registros!$A$2:$A$6000,"CS",Registros!$B$2:$B$6000,$A4396,Registros!$K$2:$K$6000,"&lt;&gt;")&gt;0,1,0))</f>
        <v>1</v>
      </c>
      <c r="O4396" t="str">
        <f t="shared" si="340"/>
        <v>CONVERGENTE</v>
      </c>
      <c r="P4396" t="str">
        <f t="shared" si="341"/>
        <v>Upgrade / más líneas</v>
      </c>
      <c r="Q4396">
        <f t="shared" si="342"/>
        <v>0</v>
      </c>
      <c r="R4396" t="str">
        <f>IFERROR(VLOOKUP($A4396,Registros!$B$2:$G$6000,6,0),IFERROR(INDEX(Winback!$C$2:$C$300,MATCH($A4396,Winback!$K$2:$K$300,0)),""))</f>
        <v>Yarelis Tulloch</v>
      </c>
      <c r="S4396" t="str">
        <f t="shared" si="343"/>
        <v>+CS</v>
      </c>
      <c r="T4396">
        <f t="shared" si="344"/>
        <v>1</v>
      </c>
    </row>
    <row r="4397" spans="1:20" x14ac:dyDescent="0.35">
      <c r="A4397" t="s">
        <v>21528</v>
      </c>
      <c r="B4397" t="s">
        <v>21529</v>
      </c>
      <c r="C4397" t="s">
        <v>21530</v>
      </c>
      <c r="D4397" t="s">
        <v>21531</v>
      </c>
      <c r="E4397">
        <f>IF(COUNTIFS(Registros!$A$2:$A$6000,"NP",Registros!$B$2:$B$6000,$A4397)&gt;0,1,0)</f>
        <v>0</v>
      </c>
      <c r="F4397">
        <f>IF($E4397=1,SUMIFS(Registros!$F$2:$F$6000,Registros!$A$2:$A$6000,"NP",Registros!$B$2:$B$6000,$A4397),0)</f>
        <v>0</v>
      </c>
      <c r="G4397">
        <f>IF(COUNTIFS(Registros!$A$2:$A$6000,"MOV",Registros!$B$2:$B$6000,$A4397)&gt;0,1,0)</f>
        <v>0</v>
      </c>
      <c r="H4397">
        <f>IF($G4397=1,SUMIFS(Registros!$F$2:$F$6000,Registros!$A$2:$A$6000,"MOV",Registros!$B$2:$B$6000,$A4397),0)</f>
        <v>0</v>
      </c>
      <c r="I4397">
        <f>IF(COUNTIFS(Registros!$A$2:$A$6000,"CS",Registros!$B$2:$B$6000,$A4397)&gt;0,1,0)</f>
        <v>1</v>
      </c>
      <c r="J4397">
        <f>IF($I4397=1,SUMIFS(Registros!$I$2:$I$6000,Registros!$A$2:$A$6000,"CS",Registros!$B$2:$B$6000,$A4397),0)</f>
        <v>41</v>
      </c>
      <c r="K4397">
        <f>IF(COUNTIFS(Winback!$K$2:$K$300,$A4397)&gt;0,1,0)</f>
        <v>0</v>
      </c>
      <c r="L4397">
        <f>IF(AND($K4397=1,LEFT($A4397,3)="WB-"),SUMIFS(Winback!$D$2:$D$300,Winback!$K$2:$K$300,$A4397),0)</f>
        <v>0</v>
      </c>
      <c r="M4397">
        <f>IF(OR($E4397=1,$G4397=1,SUMIFS(Registros!$J$2:$J$6000,Registros!$B$2:$B$6000,$A4397)&gt;0),1,0)</f>
        <v>1</v>
      </c>
      <c r="N4397">
        <f>IF($J4397&gt;0,1,IF(COUNTIFS(Registros!$A$2:$A$6000,"CS",Registros!$B$2:$B$6000,$A4397,Registros!$K$2:$K$6000,"&lt;&gt;")&gt;0,1,0))</f>
        <v>1</v>
      </c>
      <c r="O4397" t="str">
        <f t="shared" si="340"/>
        <v>CONVERGENTE</v>
      </c>
      <c r="P4397" t="str">
        <f t="shared" si="341"/>
        <v>Upgrade / más líneas</v>
      </c>
      <c r="Q4397">
        <f t="shared" si="342"/>
        <v>0</v>
      </c>
      <c r="R4397" t="str">
        <f>IFERROR(VLOOKUP($A4397,Registros!$B$2:$G$6000,6,0),IFERROR(INDEX(Winback!$C$2:$C$300,MATCH($A4397,Winback!$K$2:$K$300,0)),""))</f>
        <v>Abril Aparicio</v>
      </c>
      <c r="S4397" t="str">
        <f t="shared" si="343"/>
        <v>+CS</v>
      </c>
      <c r="T4397">
        <f t="shared" si="344"/>
        <v>1</v>
      </c>
    </row>
    <row r="4398" spans="1:20" x14ac:dyDescent="0.35">
      <c r="A4398" t="s">
        <v>21533</v>
      </c>
      <c r="B4398" t="s">
        <v>21534</v>
      </c>
      <c r="C4398" t="s">
        <v>21535</v>
      </c>
      <c r="D4398" t="s">
        <v>21536</v>
      </c>
      <c r="E4398">
        <f>IF(COUNTIFS(Registros!$A$2:$A$6000,"NP",Registros!$B$2:$B$6000,$A4398)&gt;0,1,0)</f>
        <v>0</v>
      </c>
      <c r="F4398">
        <f>IF($E4398=1,SUMIFS(Registros!$F$2:$F$6000,Registros!$A$2:$A$6000,"NP",Registros!$B$2:$B$6000,$A4398),0)</f>
        <v>0</v>
      </c>
      <c r="G4398">
        <f>IF(COUNTIFS(Registros!$A$2:$A$6000,"MOV",Registros!$B$2:$B$6000,$A4398)&gt;0,1,0)</f>
        <v>0</v>
      </c>
      <c r="H4398">
        <f>IF($G4398=1,SUMIFS(Registros!$F$2:$F$6000,Registros!$A$2:$A$6000,"MOV",Registros!$B$2:$B$6000,$A4398),0)</f>
        <v>0</v>
      </c>
      <c r="I4398">
        <f>IF(COUNTIFS(Registros!$A$2:$A$6000,"CS",Registros!$B$2:$B$6000,$A4398)&gt;0,1,0)</f>
        <v>1</v>
      </c>
      <c r="J4398">
        <f>IF($I4398=1,SUMIFS(Registros!$I$2:$I$6000,Registros!$A$2:$A$6000,"CS",Registros!$B$2:$B$6000,$A4398),0)</f>
        <v>0</v>
      </c>
      <c r="K4398">
        <f>IF(COUNTIFS(Winback!$K$2:$K$300,$A4398)&gt;0,1,0)</f>
        <v>0</v>
      </c>
      <c r="L4398">
        <f>IF(AND($K4398=1,LEFT($A4398,3)="WB-"),SUMIFS(Winback!$D$2:$D$300,Winback!$K$2:$K$300,$A4398),0)</f>
        <v>0</v>
      </c>
      <c r="M4398">
        <f>IF(OR($E4398=1,$G4398=1,SUMIFS(Registros!$J$2:$J$6000,Registros!$B$2:$B$6000,$A4398)&gt;0),1,0)</f>
        <v>1</v>
      </c>
      <c r="N4398">
        <f>IF($J4398&gt;0,1,IF(COUNTIFS(Registros!$A$2:$A$6000,"CS",Registros!$B$2:$B$6000,$A4398,Registros!$K$2:$K$6000,"&lt;&gt;")&gt;0,1,0))</f>
        <v>1</v>
      </c>
      <c r="O4398" t="str">
        <f t="shared" si="340"/>
        <v>CONVERGENTE</v>
      </c>
      <c r="P4398" t="str">
        <f t="shared" si="341"/>
        <v>Upgrade / más líneas</v>
      </c>
      <c r="Q4398">
        <f t="shared" si="342"/>
        <v>0</v>
      </c>
      <c r="R4398" t="str">
        <f>IFERROR(VLOOKUP($A4398,Registros!$B$2:$G$6000,6,0),IFERROR(INDEX(Winback!$C$2:$C$300,MATCH($A4398,Winback!$K$2:$K$300,0)),""))</f>
        <v>Yariela Galarce</v>
      </c>
      <c r="S4398" t="str">
        <f t="shared" si="343"/>
        <v>+CS</v>
      </c>
      <c r="T4398">
        <f t="shared" si="344"/>
        <v>1</v>
      </c>
    </row>
    <row r="4399" spans="1:20" x14ac:dyDescent="0.35">
      <c r="A4399" t="s">
        <v>21538</v>
      </c>
      <c r="B4399" t="s">
        <v>21539</v>
      </c>
      <c r="C4399" t="s">
        <v>21540</v>
      </c>
      <c r="D4399" t="s">
        <v>21541</v>
      </c>
      <c r="E4399">
        <f>IF(COUNTIFS(Registros!$A$2:$A$6000,"NP",Registros!$B$2:$B$6000,$A4399)&gt;0,1,0)</f>
        <v>0</v>
      </c>
      <c r="F4399">
        <f>IF($E4399=1,SUMIFS(Registros!$F$2:$F$6000,Registros!$A$2:$A$6000,"NP",Registros!$B$2:$B$6000,$A4399),0)</f>
        <v>0</v>
      </c>
      <c r="G4399">
        <f>IF(COUNTIFS(Registros!$A$2:$A$6000,"MOV",Registros!$B$2:$B$6000,$A4399)&gt;0,1,0)</f>
        <v>0</v>
      </c>
      <c r="H4399">
        <f>IF($G4399=1,SUMIFS(Registros!$F$2:$F$6000,Registros!$A$2:$A$6000,"MOV",Registros!$B$2:$B$6000,$A4399),0)</f>
        <v>0</v>
      </c>
      <c r="I4399">
        <f>IF(COUNTIFS(Registros!$A$2:$A$6000,"CS",Registros!$B$2:$B$6000,$A4399)&gt;0,1,0)</f>
        <v>1</v>
      </c>
      <c r="J4399">
        <f>IF($I4399=1,SUMIFS(Registros!$I$2:$I$6000,Registros!$A$2:$A$6000,"CS",Registros!$B$2:$B$6000,$A4399),0)</f>
        <v>4</v>
      </c>
      <c r="K4399">
        <f>IF(COUNTIFS(Winback!$K$2:$K$300,$A4399)&gt;0,1,0)</f>
        <v>0</v>
      </c>
      <c r="L4399">
        <f>IF(AND($K4399=1,LEFT($A4399,3)="WB-"),SUMIFS(Winback!$D$2:$D$300,Winback!$K$2:$K$300,$A4399),0)</f>
        <v>0</v>
      </c>
      <c r="M4399">
        <f>IF(OR($E4399=1,$G4399=1,SUMIFS(Registros!$J$2:$J$6000,Registros!$B$2:$B$6000,$A4399)&gt;0),1,0)</f>
        <v>1</v>
      </c>
      <c r="N4399">
        <f>IF($J4399&gt;0,1,IF(COUNTIFS(Registros!$A$2:$A$6000,"CS",Registros!$B$2:$B$6000,$A4399,Registros!$K$2:$K$6000,"&lt;&gt;")&gt;0,1,0))</f>
        <v>1</v>
      </c>
      <c r="O4399" t="str">
        <f t="shared" si="340"/>
        <v>CONVERGENTE</v>
      </c>
      <c r="P4399" t="str">
        <f t="shared" si="341"/>
        <v>Upgrade / más líneas</v>
      </c>
      <c r="Q4399">
        <f t="shared" si="342"/>
        <v>0</v>
      </c>
      <c r="R4399" t="str">
        <f>IFERROR(VLOOKUP($A4399,Registros!$B$2:$G$6000,6,0),IFERROR(INDEX(Winback!$C$2:$C$300,MATCH($A4399,Winback!$K$2:$K$300,0)),""))</f>
        <v>Nailyn Martinez Johnson</v>
      </c>
      <c r="S4399" t="str">
        <f t="shared" si="343"/>
        <v>+CS</v>
      </c>
      <c r="T4399">
        <f t="shared" si="344"/>
        <v>1</v>
      </c>
    </row>
    <row r="4400" spans="1:20" x14ac:dyDescent="0.35">
      <c r="A4400" t="s">
        <v>21543</v>
      </c>
      <c r="B4400" t="s">
        <v>21544</v>
      </c>
      <c r="C4400" t="s">
        <v>21545</v>
      </c>
      <c r="D4400" t="s">
        <v>21546</v>
      </c>
      <c r="E4400">
        <f>IF(COUNTIFS(Registros!$A$2:$A$6000,"NP",Registros!$B$2:$B$6000,$A4400)&gt;0,1,0)</f>
        <v>0</v>
      </c>
      <c r="F4400">
        <f>IF($E4400=1,SUMIFS(Registros!$F$2:$F$6000,Registros!$A$2:$A$6000,"NP",Registros!$B$2:$B$6000,$A4400),0)</f>
        <v>0</v>
      </c>
      <c r="G4400">
        <f>IF(COUNTIFS(Registros!$A$2:$A$6000,"MOV",Registros!$B$2:$B$6000,$A4400)&gt;0,1,0)</f>
        <v>0</v>
      </c>
      <c r="H4400">
        <f>IF($G4400=1,SUMIFS(Registros!$F$2:$F$6000,Registros!$A$2:$A$6000,"MOV",Registros!$B$2:$B$6000,$A4400),0)</f>
        <v>0</v>
      </c>
      <c r="I4400">
        <f>IF(COUNTIFS(Registros!$A$2:$A$6000,"CS",Registros!$B$2:$B$6000,$A4400)&gt;0,1,0)</f>
        <v>1</v>
      </c>
      <c r="J4400">
        <f>IF($I4400=1,SUMIFS(Registros!$I$2:$I$6000,Registros!$A$2:$A$6000,"CS",Registros!$B$2:$B$6000,$A4400),0)</f>
        <v>24</v>
      </c>
      <c r="K4400">
        <f>IF(COUNTIFS(Winback!$K$2:$K$300,$A4400)&gt;0,1,0)</f>
        <v>0</v>
      </c>
      <c r="L4400">
        <f>IF(AND($K4400=1,LEFT($A4400,3)="WB-"),SUMIFS(Winback!$D$2:$D$300,Winback!$K$2:$K$300,$A4400),0)</f>
        <v>0</v>
      </c>
      <c r="M4400">
        <f>IF(OR($E4400=1,$G4400=1,SUMIFS(Registros!$J$2:$J$6000,Registros!$B$2:$B$6000,$A4400)&gt;0),1,0)</f>
        <v>1</v>
      </c>
      <c r="N4400">
        <f>IF($J4400&gt;0,1,IF(COUNTIFS(Registros!$A$2:$A$6000,"CS",Registros!$B$2:$B$6000,$A4400,Registros!$K$2:$K$6000,"&lt;&gt;")&gt;0,1,0))</f>
        <v>1</v>
      </c>
      <c r="O4400" t="str">
        <f t="shared" si="340"/>
        <v>CONVERGENTE</v>
      </c>
      <c r="P4400" t="str">
        <f t="shared" si="341"/>
        <v>Upgrade / más líneas</v>
      </c>
      <c r="Q4400">
        <f t="shared" si="342"/>
        <v>0</v>
      </c>
      <c r="R4400" t="str">
        <f>IFERROR(VLOOKUP($A4400,Registros!$B$2:$G$6000,6,0),IFERROR(INDEX(Winback!$C$2:$C$300,MATCH($A4400,Winback!$K$2:$K$300,0)),""))</f>
        <v>iongy Gordon Ward</v>
      </c>
      <c r="S4400" t="str">
        <f t="shared" si="343"/>
        <v>+CS</v>
      </c>
      <c r="T4400">
        <f t="shared" si="344"/>
        <v>1</v>
      </c>
    </row>
    <row r="4401" spans="1:20" x14ac:dyDescent="0.35">
      <c r="A4401" t="s">
        <v>21548</v>
      </c>
      <c r="B4401" t="s">
        <v>21549</v>
      </c>
      <c r="C4401" t="s">
        <v>21550</v>
      </c>
      <c r="D4401" t="s">
        <v>21551</v>
      </c>
      <c r="E4401">
        <f>IF(COUNTIFS(Registros!$A$2:$A$6000,"NP",Registros!$B$2:$B$6000,$A4401)&gt;0,1,0)</f>
        <v>0</v>
      </c>
      <c r="F4401">
        <f>IF($E4401=1,SUMIFS(Registros!$F$2:$F$6000,Registros!$A$2:$A$6000,"NP",Registros!$B$2:$B$6000,$A4401),0)</f>
        <v>0</v>
      </c>
      <c r="G4401">
        <f>IF(COUNTIFS(Registros!$A$2:$A$6000,"MOV",Registros!$B$2:$B$6000,$A4401)&gt;0,1,0)</f>
        <v>0</v>
      </c>
      <c r="H4401">
        <f>IF($G4401=1,SUMIFS(Registros!$F$2:$F$6000,Registros!$A$2:$A$6000,"MOV",Registros!$B$2:$B$6000,$A4401),0)</f>
        <v>0</v>
      </c>
      <c r="I4401">
        <f>IF(COUNTIFS(Registros!$A$2:$A$6000,"CS",Registros!$B$2:$B$6000,$A4401)&gt;0,1,0)</f>
        <v>1</v>
      </c>
      <c r="J4401">
        <f>IF($I4401=1,SUMIFS(Registros!$I$2:$I$6000,Registros!$A$2:$A$6000,"CS",Registros!$B$2:$B$6000,$A4401),0)</f>
        <v>61</v>
      </c>
      <c r="K4401">
        <f>IF(COUNTIFS(Winback!$K$2:$K$300,$A4401)&gt;0,1,0)</f>
        <v>0</v>
      </c>
      <c r="L4401">
        <f>IF(AND($K4401=1,LEFT($A4401,3)="WB-"),SUMIFS(Winback!$D$2:$D$300,Winback!$K$2:$K$300,$A4401),0)</f>
        <v>0</v>
      </c>
      <c r="M4401">
        <f>IF(OR($E4401=1,$G4401=1,SUMIFS(Registros!$J$2:$J$6000,Registros!$B$2:$B$6000,$A4401)&gt;0),1,0)</f>
        <v>1</v>
      </c>
      <c r="N4401">
        <f>IF($J4401&gt;0,1,IF(COUNTIFS(Registros!$A$2:$A$6000,"CS",Registros!$B$2:$B$6000,$A4401,Registros!$K$2:$K$6000,"&lt;&gt;")&gt;0,1,0))</f>
        <v>1</v>
      </c>
      <c r="O4401" t="str">
        <f t="shared" si="340"/>
        <v>CONVERGENTE</v>
      </c>
      <c r="P4401" t="str">
        <f t="shared" si="341"/>
        <v>Upgrade / más líneas</v>
      </c>
      <c r="Q4401">
        <f t="shared" si="342"/>
        <v>0</v>
      </c>
      <c r="R4401" t="str">
        <f>IFERROR(VLOOKUP($A4401,Registros!$B$2:$G$6000,6,0),IFERROR(INDEX(Winback!$C$2:$C$300,MATCH($A4401,Winback!$K$2:$K$300,0)),""))</f>
        <v>Keisy Vargas</v>
      </c>
      <c r="S4401" t="str">
        <f t="shared" si="343"/>
        <v>+CS</v>
      </c>
      <c r="T4401">
        <f t="shared" si="344"/>
        <v>1</v>
      </c>
    </row>
    <row r="4402" spans="1:20" x14ac:dyDescent="0.35">
      <c r="A4402" t="s">
        <v>21553</v>
      </c>
      <c r="B4402" t="s">
        <v>21554</v>
      </c>
      <c r="C4402" t="s">
        <v>21555</v>
      </c>
      <c r="D4402" t="s">
        <v>21556</v>
      </c>
      <c r="E4402">
        <f>IF(COUNTIFS(Registros!$A$2:$A$6000,"NP",Registros!$B$2:$B$6000,$A4402)&gt;0,1,0)</f>
        <v>0</v>
      </c>
      <c r="F4402">
        <f>IF($E4402=1,SUMIFS(Registros!$F$2:$F$6000,Registros!$A$2:$A$6000,"NP",Registros!$B$2:$B$6000,$A4402),0)</f>
        <v>0</v>
      </c>
      <c r="G4402">
        <f>IF(COUNTIFS(Registros!$A$2:$A$6000,"MOV",Registros!$B$2:$B$6000,$A4402)&gt;0,1,0)</f>
        <v>0</v>
      </c>
      <c r="H4402">
        <f>IF($G4402=1,SUMIFS(Registros!$F$2:$F$6000,Registros!$A$2:$A$6000,"MOV",Registros!$B$2:$B$6000,$A4402),0)</f>
        <v>0</v>
      </c>
      <c r="I4402">
        <f>IF(COUNTIFS(Registros!$A$2:$A$6000,"CS",Registros!$B$2:$B$6000,$A4402)&gt;0,1,0)</f>
        <v>1</v>
      </c>
      <c r="J4402">
        <f>IF($I4402=1,SUMIFS(Registros!$I$2:$I$6000,Registros!$A$2:$A$6000,"CS",Registros!$B$2:$B$6000,$A4402),0)</f>
        <v>33</v>
      </c>
      <c r="K4402">
        <f>IF(COUNTIFS(Winback!$K$2:$K$300,$A4402)&gt;0,1,0)</f>
        <v>0</v>
      </c>
      <c r="L4402">
        <f>IF(AND($K4402=1,LEFT($A4402,3)="WB-"),SUMIFS(Winback!$D$2:$D$300,Winback!$K$2:$K$300,$A4402),0)</f>
        <v>0</v>
      </c>
      <c r="M4402">
        <f>IF(OR($E4402=1,$G4402=1,SUMIFS(Registros!$J$2:$J$6000,Registros!$B$2:$B$6000,$A4402)&gt;0),1,0)</f>
        <v>1</v>
      </c>
      <c r="N4402">
        <f>IF($J4402&gt;0,1,IF(COUNTIFS(Registros!$A$2:$A$6000,"CS",Registros!$B$2:$B$6000,$A4402,Registros!$K$2:$K$6000,"&lt;&gt;")&gt;0,1,0))</f>
        <v>1</v>
      </c>
      <c r="O4402" t="str">
        <f t="shared" si="340"/>
        <v>CONVERGENTE</v>
      </c>
      <c r="P4402" t="str">
        <f t="shared" si="341"/>
        <v>Upgrade / más líneas</v>
      </c>
      <c r="Q4402">
        <f t="shared" si="342"/>
        <v>0</v>
      </c>
      <c r="R4402" t="str">
        <f>IFERROR(VLOOKUP($A4402,Registros!$B$2:$G$6000,6,0),IFERROR(INDEX(Winback!$C$2:$C$300,MATCH($A4402,Winback!$K$2:$K$300,0)),""))</f>
        <v>Karla Mc Intryre</v>
      </c>
      <c r="S4402" t="str">
        <f t="shared" si="343"/>
        <v>+CS</v>
      </c>
      <c r="T4402">
        <f t="shared" si="344"/>
        <v>1</v>
      </c>
    </row>
    <row r="4403" spans="1:20" x14ac:dyDescent="0.35">
      <c r="A4403" t="s">
        <v>21558</v>
      </c>
      <c r="B4403" t="s">
        <v>21559</v>
      </c>
      <c r="C4403" t="s">
        <v>21560</v>
      </c>
      <c r="D4403" t="s">
        <v>21561</v>
      </c>
      <c r="E4403">
        <f>IF(COUNTIFS(Registros!$A$2:$A$6000,"NP",Registros!$B$2:$B$6000,$A4403)&gt;0,1,0)</f>
        <v>0</v>
      </c>
      <c r="F4403">
        <f>IF($E4403=1,SUMIFS(Registros!$F$2:$F$6000,Registros!$A$2:$A$6000,"NP",Registros!$B$2:$B$6000,$A4403),0)</f>
        <v>0</v>
      </c>
      <c r="G4403">
        <f>IF(COUNTIFS(Registros!$A$2:$A$6000,"MOV",Registros!$B$2:$B$6000,$A4403)&gt;0,1,0)</f>
        <v>0</v>
      </c>
      <c r="H4403">
        <f>IF($G4403=1,SUMIFS(Registros!$F$2:$F$6000,Registros!$A$2:$A$6000,"MOV",Registros!$B$2:$B$6000,$A4403),0)</f>
        <v>0</v>
      </c>
      <c r="I4403">
        <f>IF(COUNTIFS(Registros!$A$2:$A$6000,"CS",Registros!$B$2:$B$6000,$A4403)&gt;0,1,0)</f>
        <v>1</v>
      </c>
      <c r="J4403">
        <f>IF($I4403=1,SUMIFS(Registros!$I$2:$I$6000,Registros!$A$2:$A$6000,"CS",Registros!$B$2:$B$6000,$A4403),0)</f>
        <v>52</v>
      </c>
      <c r="K4403">
        <f>IF(COUNTIFS(Winback!$K$2:$K$300,$A4403)&gt;0,1,0)</f>
        <v>0</v>
      </c>
      <c r="L4403">
        <f>IF(AND($K4403=1,LEFT($A4403,3)="WB-"),SUMIFS(Winback!$D$2:$D$300,Winback!$K$2:$K$300,$A4403),0)</f>
        <v>0</v>
      </c>
      <c r="M4403">
        <f>IF(OR($E4403=1,$G4403=1,SUMIFS(Registros!$J$2:$J$6000,Registros!$B$2:$B$6000,$A4403)&gt;0),1,0)</f>
        <v>1</v>
      </c>
      <c r="N4403">
        <f>IF($J4403&gt;0,1,IF(COUNTIFS(Registros!$A$2:$A$6000,"CS",Registros!$B$2:$B$6000,$A4403,Registros!$K$2:$K$6000,"&lt;&gt;")&gt;0,1,0))</f>
        <v>1</v>
      </c>
      <c r="O4403" t="str">
        <f t="shared" si="340"/>
        <v>CONVERGENTE</v>
      </c>
      <c r="P4403" t="str">
        <f t="shared" si="341"/>
        <v>Upgrade / más líneas</v>
      </c>
      <c r="Q4403">
        <f t="shared" si="342"/>
        <v>0</v>
      </c>
      <c r="R4403" t="str">
        <f>IFERROR(VLOOKUP($A4403,Registros!$B$2:$G$6000,6,0),IFERROR(INDEX(Winback!$C$2:$C$300,MATCH($A4403,Winback!$K$2:$K$300,0)),""))</f>
        <v>Solanye Acuña</v>
      </c>
      <c r="S4403" t="str">
        <f t="shared" si="343"/>
        <v>+CS</v>
      </c>
      <c r="T4403">
        <f t="shared" si="344"/>
        <v>1</v>
      </c>
    </row>
    <row r="4404" spans="1:20" x14ac:dyDescent="0.35">
      <c r="A4404" t="s">
        <v>21563</v>
      </c>
      <c r="B4404" t="s">
        <v>21564</v>
      </c>
      <c r="C4404" t="s">
        <v>21565</v>
      </c>
      <c r="D4404" t="s">
        <v>21566</v>
      </c>
      <c r="E4404">
        <f>IF(COUNTIFS(Registros!$A$2:$A$6000,"NP",Registros!$B$2:$B$6000,$A4404)&gt;0,1,0)</f>
        <v>0</v>
      </c>
      <c r="F4404">
        <f>IF($E4404=1,SUMIFS(Registros!$F$2:$F$6000,Registros!$A$2:$A$6000,"NP",Registros!$B$2:$B$6000,$A4404),0)</f>
        <v>0</v>
      </c>
      <c r="G4404">
        <f>IF(COUNTIFS(Registros!$A$2:$A$6000,"MOV",Registros!$B$2:$B$6000,$A4404)&gt;0,1,0)</f>
        <v>0</v>
      </c>
      <c r="H4404">
        <f>IF($G4404=1,SUMIFS(Registros!$F$2:$F$6000,Registros!$A$2:$A$6000,"MOV",Registros!$B$2:$B$6000,$A4404),0)</f>
        <v>0</v>
      </c>
      <c r="I4404">
        <f>IF(COUNTIFS(Registros!$A$2:$A$6000,"CS",Registros!$B$2:$B$6000,$A4404)&gt;0,1,0)</f>
        <v>1</v>
      </c>
      <c r="J4404">
        <f>IF($I4404=1,SUMIFS(Registros!$I$2:$I$6000,Registros!$A$2:$A$6000,"CS",Registros!$B$2:$B$6000,$A4404),0)</f>
        <v>6</v>
      </c>
      <c r="K4404">
        <f>IF(COUNTIFS(Winback!$K$2:$K$300,$A4404)&gt;0,1,0)</f>
        <v>0</v>
      </c>
      <c r="L4404">
        <f>IF(AND($K4404=1,LEFT($A4404,3)="WB-"),SUMIFS(Winback!$D$2:$D$300,Winback!$K$2:$K$300,$A4404),0)</f>
        <v>0</v>
      </c>
      <c r="M4404">
        <f>IF(OR($E4404=1,$G4404=1,SUMIFS(Registros!$J$2:$J$6000,Registros!$B$2:$B$6000,$A4404)&gt;0),1,0)</f>
        <v>1</v>
      </c>
      <c r="N4404">
        <f>IF($J4404&gt;0,1,IF(COUNTIFS(Registros!$A$2:$A$6000,"CS",Registros!$B$2:$B$6000,$A4404,Registros!$K$2:$K$6000,"&lt;&gt;")&gt;0,1,0))</f>
        <v>1</v>
      </c>
      <c r="O4404" t="str">
        <f t="shared" si="340"/>
        <v>CONVERGENTE</v>
      </c>
      <c r="P4404" t="str">
        <f t="shared" si="341"/>
        <v>Upgrade / más líneas</v>
      </c>
      <c r="Q4404">
        <f t="shared" si="342"/>
        <v>0</v>
      </c>
      <c r="R4404" t="str">
        <f>IFERROR(VLOOKUP($A4404,Registros!$B$2:$G$6000,6,0),IFERROR(INDEX(Winback!$C$2:$C$300,MATCH($A4404,Winback!$K$2:$K$300,0)),""))</f>
        <v>Michelle Zambrano</v>
      </c>
      <c r="S4404" t="str">
        <f t="shared" si="343"/>
        <v>+CS</v>
      </c>
      <c r="T4404">
        <f t="shared" si="344"/>
        <v>1</v>
      </c>
    </row>
    <row r="4405" spans="1:20" x14ac:dyDescent="0.35">
      <c r="A4405" t="s">
        <v>21568</v>
      </c>
      <c r="B4405" t="s">
        <v>21569</v>
      </c>
      <c r="C4405" t="s">
        <v>21570</v>
      </c>
      <c r="D4405" t="s">
        <v>21571</v>
      </c>
      <c r="E4405">
        <f>IF(COUNTIFS(Registros!$A$2:$A$6000,"NP",Registros!$B$2:$B$6000,$A4405)&gt;0,1,0)</f>
        <v>0</v>
      </c>
      <c r="F4405">
        <f>IF($E4405=1,SUMIFS(Registros!$F$2:$F$6000,Registros!$A$2:$A$6000,"NP",Registros!$B$2:$B$6000,$A4405),0)</f>
        <v>0</v>
      </c>
      <c r="G4405">
        <f>IF(COUNTIFS(Registros!$A$2:$A$6000,"MOV",Registros!$B$2:$B$6000,$A4405)&gt;0,1,0)</f>
        <v>0</v>
      </c>
      <c r="H4405">
        <f>IF($G4405=1,SUMIFS(Registros!$F$2:$F$6000,Registros!$A$2:$A$6000,"MOV",Registros!$B$2:$B$6000,$A4405),0)</f>
        <v>0</v>
      </c>
      <c r="I4405">
        <f>IF(COUNTIFS(Registros!$A$2:$A$6000,"CS",Registros!$B$2:$B$6000,$A4405)&gt;0,1,0)</f>
        <v>1</v>
      </c>
      <c r="J4405">
        <f>IF($I4405=1,SUMIFS(Registros!$I$2:$I$6000,Registros!$A$2:$A$6000,"CS",Registros!$B$2:$B$6000,$A4405),0)</f>
        <v>48</v>
      </c>
      <c r="K4405">
        <f>IF(COUNTIFS(Winback!$K$2:$K$300,$A4405)&gt;0,1,0)</f>
        <v>0</v>
      </c>
      <c r="L4405">
        <f>IF(AND($K4405=1,LEFT($A4405,3)="WB-"),SUMIFS(Winback!$D$2:$D$300,Winback!$K$2:$K$300,$A4405),0)</f>
        <v>0</v>
      </c>
      <c r="M4405">
        <f>IF(OR($E4405=1,$G4405=1,SUMIFS(Registros!$J$2:$J$6000,Registros!$B$2:$B$6000,$A4405)&gt;0),1,0)</f>
        <v>1</v>
      </c>
      <c r="N4405">
        <f>IF($J4405&gt;0,1,IF(COUNTIFS(Registros!$A$2:$A$6000,"CS",Registros!$B$2:$B$6000,$A4405,Registros!$K$2:$K$6000,"&lt;&gt;")&gt;0,1,0))</f>
        <v>1</v>
      </c>
      <c r="O4405" t="str">
        <f t="shared" si="340"/>
        <v>CONVERGENTE</v>
      </c>
      <c r="P4405" t="str">
        <f t="shared" si="341"/>
        <v>Upgrade / más líneas</v>
      </c>
      <c r="Q4405">
        <f t="shared" si="342"/>
        <v>0</v>
      </c>
      <c r="R4405" t="str">
        <f>IFERROR(VLOOKUP($A4405,Registros!$B$2:$G$6000,6,0),IFERROR(INDEX(Winback!$C$2:$C$300,MATCH($A4405,Winback!$K$2:$K$300,0)),""))</f>
        <v>Lizeth Milena Gonzalez</v>
      </c>
      <c r="S4405" t="str">
        <f t="shared" si="343"/>
        <v>+CS</v>
      </c>
      <c r="T4405">
        <f t="shared" si="344"/>
        <v>1</v>
      </c>
    </row>
    <row r="4406" spans="1:20" x14ac:dyDescent="0.35">
      <c r="A4406" t="s">
        <v>21573</v>
      </c>
      <c r="B4406" t="s">
        <v>21574</v>
      </c>
      <c r="C4406" t="s">
        <v>21575</v>
      </c>
      <c r="D4406" t="s">
        <v>21576</v>
      </c>
      <c r="E4406">
        <f>IF(COUNTIFS(Registros!$A$2:$A$6000,"NP",Registros!$B$2:$B$6000,$A4406)&gt;0,1,0)</f>
        <v>0</v>
      </c>
      <c r="F4406">
        <f>IF($E4406=1,SUMIFS(Registros!$F$2:$F$6000,Registros!$A$2:$A$6000,"NP",Registros!$B$2:$B$6000,$A4406),0)</f>
        <v>0</v>
      </c>
      <c r="G4406">
        <f>IF(COUNTIFS(Registros!$A$2:$A$6000,"MOV",Registros!$B$2:$B$6000,$A4406)&gt;0,1,0)</f>
        <v>0</v>
      </c>
      <c r="H4406">
        <f>IF($G4406=1,SUMIFS(Registros!$F$2:$F$6000,Registros!$A$2:$A$6000,"MOV",Registros!$B$2:$B$6000,$A4406),0)</f>
        <v>0</v>
      </c>
      <c r="I4406">
        <f>IF(COUNTIFS(Registros!$A$2:$A$6000,"CS",Registros!$B$2:$B$6000,$A4406)&gt;0,1,0)</f>
        <v>1</v>
      </c>
      <c r="J4406">
        <f>IF($I4406=1,SUMIFS(Registros!$I$2:$I$6000,Registros!$A$2:$A$6000,"CS",Registros!$B$2:$B$6000,$A4406),0)</f>
        <v>25</v>
      </c>
      <c r="K4406">
        <f>IF(COUNTIFS(Winback!$K$2:$K$300,$A4406)&gt;0,1,0)</f>
        <v>0</v>
      </c>
      <c r="L4406">
        <f>IF(AND($K4406=1,LEFT($A4406,3)="WB-"),SUMIFS(Winback!$D$2:$D$300,Winback!$K$2:$K$300,$A4406),0)</f>
        <v>0</v>
      </c>
      <c r="M4406">
        <f>IF(OR($E4406=1,$G4406=1,SUMIFS(Registros!$J$2:$J$6000,Registros!$B$2:$B$6000,$A4406)&gt;0),1,0)</f>
        <v>1</v>
      </c>
      <c r="N4406">
        <f>IF($J4406&gt;0,1,IF(COUNTIFS(Registros!$A$2:$A$6000,"CS",Registros!$B$2:$B$6000,$A4406,Registros!$K$2:$K$6000,"&lt;&gt;")&gt;0,1,0))</f>
        <v>1</v>
      </c>
      <c r="O4406" t="str">
        <f t="shared" si="340"/>
        <v>CONVERGENTE</v>
      </c>
      <c r="P4406" t="str">
        <f t="shared" si="341"/>
        <v>Upgrade / más líneas</v>
      </c>
      <c r="Q4406">
        <f t="shared" si="342"/>
        <v>0</v>
      </c>
      <c r="R4406" t="str">
        <f>IFERROR(VLOOKUP($A4406,Registros!$B$2:$G$6000,6,0),IFERROR(INDEX(Winback!$C$2:$C$300,MATCH($A4406,Winback!$K$2:$K$300,0)),""))</f>
        <v>Maria Fernanda Rivas</v>
      </c>
      <c r="S4406" t="str">
        <f t="shared" si="343"/>
        <v>+CS</v>
      </c>
      <c r="T4406">
        <f t="shared" si="344"/>
        <v>1</v>
      </c>
    </row>
    <row r="4407" spans="1:20" x14ac:dyDescent="0.35">
      <c r="A4407" t="s">
        <v>21577</v>
      </c>
      <c r="B4407" t="s">
        <v>21578</v>
      </c>
      <c r="C4407" t="s">
        <v>21579</v>
      </c>
      <c r="D4407" t="s">
        <v>21580</v>
      </c>
      <c r="E4407">
        <f>IF(COUNTIFS(Registros!$A$2:$A$6000,"NP",Registros!$B$2:$B$6000,$A4407)&gt;0,1,0)</f>
        <v>0</v>
      </c>
      <c r="F4407">
        <f>IF($E4407=1,SUMIFS(Registros!$F$2:$F$6000,Registros!$A$2:$A$6000,"NP",Registros!$B$2:$B$6000,$A4407),0)</f>
        <v>0</v>
      </c>
      <c r="G4407">
        <f>IF(COUNTIFS(Registros!$A$2:$A$6000,"MOV",Registros!$B$2:$B$6000,$A4407)&gt;0,1,0)</f>
        <v>0</v>
      </c>
      <c r="H4407">
        <f>IF($G4407=1,SUMIFS(Registros!$F$2:$F$6000,Registros!$A$2:$A$6000,"MOV",Registros!$B$2:$B$6000,$A4407),0)</f>
        <v>0</v>
      </c>
      <c r="I4407">
        <f>IF(COUNTIFS(Registros!$A$2:$A$6000,"CS",Registros!$B$2:$B$6000,$A4407)&gt;0,1,0)</f>
        <v>1</v>
      </c>
      <c r="J4407">
        <f>IF($I4407=1,SUMIFS(Registros!$I$2:$I$6000,Registros!$A$2:$A$6000,"CS",Registros!$B$2:$B$6000,$A4407),0)</f>
        <v>42</v>
      </c>
      <c r="K4407">
        <f>IF(COUNTIFS(Winback!$K$2:$K$300,$A4407)&gt;0,1,0)</f>
        <v>0</v>
      </c>
      <c r="L4407">
        <f>IF(AND($K4407=1,LEFT($A4407,3)="WB-"),SUMIFS(Winback!$D$2:$D$300,Winback!$K$2:$K$300,$A4407),0)</f>
        <v>0</v>
      </c>
      <c r="M4407">
        <f>IF(OR($E4407=1,$G4407=1,SUMIFS(Registros!$J$2:$J$6000,Registros!$B$2:$B$6000,$A4407)&gt;0),1,0)</f>
        <v>1</v>
      </c>
      <c r="N4407">
        <f>IF($J4407&gt;0,1,IF(COUNTIFS(Registros!$A$2:$A$6000,"CS",Registros!$B$2:$B$6000,$A4407,Registros!$K$2:$K$6000,"&lt;&gt;")&gt;0,1,0))</f>
        <v>1</v>
      </c>
      <c r="O4407" t="str">
        <f t="shared" si="340"/>
        <v>CONVERGENTE</v>
      </c>
      <c r="P4407" t="str">
        <f t="shared" si="341"/>
        <v>Upgrade / más líneas</v>
      </c>
      <c r="Q4407">
        <f t="shared" si="342"/>
        <v>0</v>
      </c>
      <c r="R4407" t="str">
        <f>IFERROR(VLOOKUP($A4407,Registros!$B$2:$G$6000,6,0),IFERROR(INDEX(Winback!$C$2:$C$300,MATCH($A4407,Winback!$K$2:$K$300,0)),""))</f>
        <v>Yarelis Tulloch</v>
      </c>
      <c r="S4407" t="str">
        <f t="shared" si="343"/>
        <v>+CS</v>
      </c>
      <c r="T4407">
        <f t="shared" si="344"/>
        <v>1</v>
      </c>
    </row>
    <row r="4408" spans="1:20" x14ac:dyDescent="0.35">
      <c r="A4408" t="s">
        <v>21582</v>
      </c>
      <c r="B4408" t="s">
        <v>21583</v>
      </c>
      <c r="C4408" t="s">
        <v>21584</v>
      </c>
      <c r="D4408" t="s">
        <v>21585</v>
      </c>
      <c r="E4408">
        <f>IF(COUNTIFS(Registros!$A$2:$A$6000,"NP",Registros!$B$2:$B$6000,$A4408)&gt;0,1,0)</f>
        <v>0</v>
      </c>
      <c r="F4408">
        <f>IF($E4408=1,SUMIFS(Registros!$F$2:$F$6000,Registros!$A$2:$A$6000,"NP",Registros!$B$2:$B$6000,$A4408),0)</f>
        <v>0</v>
      </c>
      <c r="G4408">
        <f>IF(COUNTIFS(Registros!$A$2:$A$6000,"MOV",Registros!$B$2:$B$6000,$A4408)&gt;0,1,0)</f>
        <v>0</v>
      </c>
      <c r="H4408">
        <f>IF($G4408=1,SUMIFS(Registros!$F$2:$F$6000,Registros!$A$2:$A$6000,"MOV",Registros!$B$2:$B$6000,$A4408),0)</f>
        <v>0</v>
      </c>
      <c r="I4408">
        <f>IF(COUNTIFS(Registros!$A$2:$A$6000,"CS",Registros!$B$2:$B$6000,$A4408)&gt;0,1,0)</f>
        <v>1</v>
      </c>
      <c r="J4408">
        <f>IF($I4408=1,SUMIFS(Registros!$I$2:$I$6000,Registros!$A$2:$A$6000,"CS",Registros!$B$2:$B$6000,$A4408),0)</f>
        <v>41</v>
      </c>
      <c r="K4408">
        <f>IF(COUNTIFS(Winback!$K$2:$K$300,$A4408)&gt;0,1,0)</f>
        <v>0</v>
      </c>
      <c r="L4408">
        <f>IF(AND($K4408=1,LEFT($A4408,3)="WB-"),SUMIFS(Winback!$D$2:$D$300,Winback!$K$2:$K$300,$A4408),0)</f>
        <v>0</v>
      </c>
      <c r="M4408">
        <f>IF(OR($E4408=1,$G4408=1,SUMIFS(Registros!$J$2:$J$6000,Registros!$B$2:$B$6000,$A4408)&gt;0),1,0)</f>
        <v>1</v>
      </c>
      <c r="N4408">
        <f>IF($J4408&gt;0,1,IF(COUNTIFS(Registros!$A$2:$A$6000,"CS",Registros!$B$2:$B$6000,$A4408,Registros!$K$2:$K$6000,"&lt;&gt;")&gt;0,1,0))</f>
        <v>1</v>
      </c>
      <c r="O4408" t="str">
        <f t="shared" si="340"/>
        <v>CONVERGENTE</v>
      </c>
      <c r="P4408" t="str">
        <f t="shared" si="341"/>
        <v>Upgrade / más líneas</v>
      </c>
      <c r="Q4408">
        <f t="shared" si="342"/>
        <v>0</v>
      </c>
      <c r="R4408" t="str">
        <f>IFERROR(VLOOKUP($A4408,Registros!$B$2:$G$6000,6,0),IFERROR(INDEX(Winback!$C$2:$C$300,MATCH($A4408,Winback!$K$2:$K$300,0)),""))</f>
        <v>Abril Aparicio</v>
      </c>
      <c r="S4408" t="str">
        <f t="shared" si="343"/>
        <v>+CS</v>
      </c>
      <c r="T4408">
        <f t="shared" si="344"/>
        <v>1</v>
      </c>
    </row>
    <row r="4409" spans="1:20" x14ac:dyDescent="0.35">
      <c r="A4409" t="s">
        <v>21587</v>
      </c>
      <c r="B4409" t="s">
        <v>21588</v>
      </c>
      <c r="C4409" t="s">
        <v>21589</v>
      </c>
      <c r="D4409" t="s">
        <v>21590</v>
      </c>
      <c r="E4409">
        <f>IF(COUNTIFS(Registros!$A$2:$A$6000,"NP",Registros!$B$2:$B$6000,$A4409)&gt;0,1,0)</f>
        <v>0</v>
      </c>
      <c r="F4409">
        <f>IF($E4409=1,SUMIFS(Registros!$F$2:$F$6000,Registros!$A$2:$A$6000,"NP",Registros!$B$2:$B$6000,$A4409),0)</f>
        <v>0</v>
      </c>
      <c r="G4409">
        <f>IF(COUNTIFS(Registros!$A$2:$A$6000,"MOV",Registros!$B$2:$B$6000,$A4409)&gt;0,1,0)</f>
        <v>0</v>
      </c>
      <c r="H4409">
        <f>IF($G4409=1,SUMIFS(Registros!$F$2:$F$6000,Registros!$A$2:$A$6000,"MOV",Registros!$B$2:$B$6000,$A4409),0)</f>
        <v>0</v>
      </c>
      <c r="I4409">
        <f>IF(COUNTIFS(Registros!$A$2:$A$6000,"CS",Registros!$B$2:$B$6000,$A4409)&gt;0,1,0)</f>
        <v>1</v>
      </c>
      <c r="J4409">
        <f>IF($I4409=1,SUMIFS(Registros!$I$2:$I$6000,Registros!$A$2:$A$6000,"CS",Registros!$B$2:$B$6000,$A4409),0)</f>
        <v>35</v>
      </c>
      <c r="K4409">
        <f>IF(COUNTIFS(Winback!$K$2:$K$300,$A4409)&gt;0,1,0)</f>
        <v>0</v>
      </c>
      <c r="L4409">
        <f>IF(AND($K4409=1,LEFT($A4409,3)="WB-"),SUMIFS(Winback!$D$2:$D$300,Winback!$K$2:$K$300,$A4409),0)</f>
        <v>0</v>
      </c>
      <c r="M4409">
        <f>IF(OR($E4409=1,$G4409=1,SUMIFS(Registros!$J$2:$J$6000,Registros!$B$2:$B$6000,$A4409)&gt;0),1,0)</f>
        <v>1</v>
      </c>
      <c r="N4409">
        <f>IF($J4409&gt;0,1,IF(COUNTIFS(Registros!$A$2:$A$6000,"CS",Registros!$B$2:$B$6000,$A4409,Registros!$K$2:$K$6000,"&lt;&gt;")&gt;0,1,0))</f>
        <v>1</v>
      </c>
      <c r="O4409" t="str">
        <f t="shared" si="340"/>
        <v>CONVERGENTE</v>
      </c>
      <c r="P4409" t="str">
        <f t="shared" si="341"/>
        <v>Upgrade / más líneas</v>
      </c>
      <c r="Q4409">
        <f t="shared" si="342"/>
        <v>0</v>
      </c>
      <c r="R4409" t="str">
        <f>IFERROR(VLOOKUP($A4409,Registros!$B$2:$G$6000,6,0),IFERROR(INDEX(Winback!$C$2:$C$300,MATCH($A4409,Winback!$K$2:$K$300,0)),""))</f>
        <v>Yariela Galarce</v>
      </c>
      <c r="S4409" t="str">
        <f t="shared" si="343"/>
        <v>+CS</v>
      </c>
      <c r="T4409">
        <f t="shared" si="344"/>
        <v>1</v>
      </c>
    </row>
    <row r="4410" spans="1:20" x14ac:dyDescent="0.35">
      <c r="A4410" t="s">
        <v>21592</v>
      </c>
      <c r="B4410" t="s">
        <v>21593</v>
      </c>
      <c r="C4410" t="s">
        <v>21594</v>
      </c>
      <c r="D4410" t="s">
        <v>21595</v>
      </c>
      <c r="E4410">
        <f>IF(COUNTIFS(Registros!$A$2:$A$6000,"NP",Registros!$B$2:$B$6000,$A4410)&gt;0,1,0)</f>
        <v>0</v>
      </c>
      <c r="F4410">
        <f>IF($E4410=1,SUMIFS(Registros!$F$2:$F$6000,Registros!$A$2:$A$6000,"NP",Registros!$B$2:$B$6000,$A4410),0)</f>
        <v>0</v>
      </c>
      <c r="G4410">
        <f>IF(COUNTIFS(Registros!$A$2:$A$6000,"MOV",Registros!$B$2:$B$6000,$A4410)&gt;0,1,0)</f>
        <v>0</v>
      </c>
      <c r="H4410">
        <f>IF($G4410=1,SUMIFS(Registros!$F$2:$F$6000,Registros!$A$2:$A$6000,"MOV",Registros!$B$2:$B$6000,$A4410),0)</f>
        <v>0</v>
      </c>
      <c r="I4410">
        <f>IF(COUNTIFS(Registros!$A$2:$A$6000,"CS",Registros!$B$2:$B$6000,$A4410)&gt;0,1,0)</f>
        <v>1</v>
      </c>
      <c r="J4410">
        <f>IF($I4410=1,SUMIFS(Registros!$I$2:$I$6000,Registros!$A$2:$A$6000,"CS",Registros!$B$2:$B$6000,$A4410),0)</f>
        <v>57</v>
      </c>
      <c r="K4410">
        <f>IF(COUNTIFS(Winback!$K$2:$K$300,$A4410)&gt;0,1,0)</f>
        <v>0</v>
      </c>
      <c r="L4410">
        <f>IF(AND($K4410=1,LEFT($A4410,3)="WB-"),SUMIFS(Winback!$D$2:$D$300,Winback!$K$2:$K$300,$A4410),0)</f>
        <v>0</v>
      </c>
      <c r="M4410">
        <f>IF(OR($E4410=1,$G4410=1,SUMIFS(Registros!$J$2:$J$6000,Registros!$B$2:$B$6000,$A4410)&gt;0),1,0)</f>
        <v>1</v>
      </c>
      <c r="N4410">
        <f>IF($J4410&gt;0,1,IF(COUNTIFS(Registros!$A$2:$A$6000,"CS",Registros!$B$2:$B$6000,$A4410,Registros!$K$2:$K$6000,"&lt;&gt;")&gt;0,1,0))</f>
        <v>1</v>
      </c>
      <c r="O4410" t="str">
        <f t="shared" si="340"/>
        <v>CONVERGENTE</v>
      </c>
      <c r="P4410" t="str">
        <f t="shared" si="341"/>
        <v>Upgrade / más líneas</v>
      </c>
      <c r="Q4410">
        <f t="shared" si="342"/>
        <v>0</v>
      </c>
      <c r="R4410" t="str">
        <f>IFERROR(VLOOKUP($A4410,Registros!$B$2:$G$6000,6,0),IFERROR(INDEX(Winback!$C$2:$C$300,MATCH($A4410,Winback!$K$2:$K$300,0)),""))</f>
        <v>Nailyn Martinez Johnson</v>
      </c>
      <c r="S4410" t="str">
        <f t="shared" si="343"/>
        <v>+CS</v>
      </c>
      <c r="T4410">
        <f t="shared" si="344"/>
        <v>1</v>
      </c>
    </row>
    <row r="4411" spans="1:20" x14ac:dyDescent="0.35">
      <c r="A4411" t="s">
        <v>21597</v>
      </c>
      <c r="B4411" t="s">
        <v>21598</v>
      </c>
      <c r="C4411" t="s">
        <v>21599</v>
      </c>
      <c r="D4411" t="s">
        <v>21600</v>
      </c>
      <c r="E4411">
        <f>IF(COUNTIFS(Registros!$A$2:$A$6000,"NP",Registros!$B$2:$B$6000,$A4411)&gt;0,1,0)</f>
        <v>0</v>
      </c>
      <c r="F4411">
        <f>IF($E4411=1,SUMIFS(Registros!$F$2:$F$6000,Registros!$A$2:$A$6000,"NP",Registros!$B$2:$B$6000,$A4411),0)</f>
        <v>0</v>
      </c>
      <c r="G4411">
        <f>IF(COUNTIFS(Registros!$A$2:$A$6000,"MOV",Registros!$B$2:$B$6000,$A4411)&gt;0,1,0)</f>
        <v>0</v>
      </c>
      <c r="H4411">
        <f>IF($G4411=1,SUMIFS(Registros!$F$2:$F$6000,Registros!$A$2:$A$6000,"MOV",Registros!$B$2:$B$6000,$A4411),0)</f>
        <v>0</v>
      </c>
      <c r="I4411">
        <f>IF(COUNTIFS(Registros!$A$2:$A$6000,"CS",Registros!$B$2:$B$6000,$A4411)&gt;0,1,0)</f>
        <v>1</v>
      </c>
      <c r="J4411">
        <f>IF($I4411=1,SUMIFS(Registros!$I$2:$I$6000,Registros!$A$2:$A$6000,"CS",Registros!$B$2:$B$6000,$A4411),0)</f>
        <v>33</v>
      </c>
      <c r="K4411">
        <f>IF(COUNTIFS(Winback!$K$2:$K$300,$A4411)&gt;0,1,0)</f>
        <v>0</v>
      </c>
      <c r="L4411">
        <f>IF(AND($K4411=1,LEFT($A4411,3)="WB-"),SUMIFS(Winback!$D$2:$D$300,Winback!$K$2:$K$300,$A4411),0)</f>
        <v>0</v>
      </c>
      <c r="M4411">
        <f>IF(OR($E4411=1,$G4411=1,SUMIFS(Registros!$J$2:$J$6000,Registros!$B$2:$B$6000,$A4411)&gt;0),1,0)</f>
        <v>1</v>
      </c>
      <c r="N4411">
        <f>IF($J4411&gt;0,1,IF(COUNTIFS(Registros!$A$2:$A$6000,"CS",Registros!$B$2:$B$6000,$A4411,Registros!$K$2:$K$6000,"&lt;&gt;")&gt;0,1,0))</f>
        <v>1</v>
      </c>
      <c r="O4411" t="str">
        <f t="shared" si="340"/>
        <v>CONVERGENTE</v>
      </c>
      <c r="P4411" t="str">
        <f t="shared" si="341"/>
        <v>Upgrade / más líneas</v>
      </c>
      <c r="Q4411">
        <f t="shared" si="342"/>
        <v>0</v>
      </c>
      <c r="R4411" t="str">
        <f>IFERROR(VLOOKUP($A4411,Registros!$B$2:$G$6000,6,0),IFERROR(INDEX(Winback!$C$2:$C$300,MATCH($A4411,Winback!$K$2:$K$300,0)),""))</f>
        <v>iongy Gordon Ward</v>
      </c>
      <c r="S4411" t="str">
        <f t="shared" si="343"/>
        <v>+CS</v>
      </c>
      <c r="T4411">
        <f t="shared" si="344"/>
        <v>1</v>
      </c>
    </row>
    <row r="4412" spans="1:20" x14ac:dyDescent="0.35">
      <c r="A4412" t="s">
        <v>21602</v>
      </c>
      <c r="B4412" t="s">
        <v>21603</v>
      </c>
      <c r="C4412" t="s">
        <v>21604</v>
      </c>
      <c r="D4412" t="s">
        <v>21605</v>
      </c>
      <c r="E4412">
        <f>IF(COUNTIFS(Registros!$A$2:$A$6000,"NP",Registros!$B$2:$B$6000,$A4412)&gt;0,1,0)</f>
        <v>0</v>
      </c>
      <c r="F4412">
        <f>IF($E4412=1,SUMIFS(Registros!$F$2:$F$6000,Registros!$A$2:$A$6000,"NP",Registros!$B$2:$B$6000,$A4412),0)</f>
        <v>0</v>
      </c>
      <c r="G4412">
        <f>IF(COUNTIFS(Registros!$A$2:$A$6000,"MOV",Registros!$B$2:$B$6000,$A4412)&gt;0,1,0)</f>
        <v>0</v>
      </c>
      <c r="H4412">
        <f>IF($G4412=1,SUMIFS(Registros!$F$2:$F$6000,Registros!$A$2:$A$6000,"MOV",Registros!$B$2:$B$6000,$A4412),0)</f>
        <v>0</v>
      </c>
      <c r="I4412">
        <f>IF(COUNTIFS(Registros!$A$2:$A$6000,"CS",Registros!$B$2:$B$6000,$A4412)&gt;0,1,0)</f>
        <v>1</v>
      </c>
      <c r="J4412">
        <f>IF($I4412=1,SUMIFS(Registros!$I$2:$I$6000,Registros!$A$2:$A$6000,"CS",Registros!$B$2:$B$6000,$A4412),0)</f>
        <v>33</v>
      </c>
      <c r="K4412">
        <f>IF(COUNTIFS(Winback!$K$2:$K$300,$A4412)&gt;0,1,0)</f>
        <v>0</v>
      </c>
      <c r="L4412">
        <f>IF(AND($K4412=1,LEFT($A4412,3)="WB-"),SUMIFS(Winback!$D$2:$D$300,Winback!$K$2:$K$300,$A4412),0)</f>
        <v>0</v>
      </c>
      <c r="M4412">
        <f>IF(OR($E4412=1,$G4412=1,SUMIFS(Registros!$J$2:$J$6000,Registros!$B$2:$B$6000,$A4412)&gt;0),1,0)</f>
        <v>1</v>
      </c>
      <c r="N4412">
        <f>IF($J4412&gt;0,1,IF(COUNTIFS(Registros!$A$2:$A$6000,"CS",Registros!$B$2:$B$6000,$A4412,Registros!$K$2:$K$6000,"&lt;&gt;")&gt;0,1,0))</f>
        <v>1</v>
      </c>
      <c r="O4412" t="str">
        <f t="shared" si="340"/>
        <v>CONVERGENTE</v>
      </c>
      <c r="P4412" t="str">
        <f t="shared" si="341"/>
        <v>Upgrade / más líneas</v>
      </c>
      <c r="Q4412">
        <f t="shared" si="342"/>
        <v>0</v>
      </c>
      <c r="R4412" t="str">
        <f>IFERROR(VLOOKUP($A4412,Registros!$B$2:$G$6000,6,0),IFERROR(INDEX(Winback!$C$2:$C$300,MATCH($A4412,Winback!$K$2:$K$300,0)),""))</f>
        <v>Karla Mc Intryre</v>
      </c>
      <c r="S4412" t="str">
        <f t="shared" si="343"/>
        <v>+CS</v>
      </c>
      <c r="T4412">
        <f t="shared" si="344"/>
        <v>1</v>
      </c>
    </row>
    <row r="4413" spans="1:20" x14ac:dyDescent="0.35">
      <c r="A4413" t="s">
        <v>21607</v>
      </c>
      <c r="B4413" t="s">
        <v>21608</v>
      </c>
      <c r="C4413" t="s">
        <v>21609</v>
      </c>
      <c r="D4413" t="s">
        <v>21610</v>
      </c>
      <c r="E4413">
        <f>IF(COUNTIFS(Registros!$A$2:$A$6000,"NP",Registros!$B$2:$B$6000,$A4413)&gt;0,1,0)</f>
        <v>0</v>
      </c>
      <c r="F4413">
        <f>IF($E4413=1,SUMIFS(Registros!$F$2:$F$6000,Registros!$A$2:$A$6000,"NP",Registros!$B$2:$B$6000,$A4413),0)</f>
        <v>0</v>
      </c>
      <c r="G4413">
        <f>IF(COUNTIFS(Registros!$A$2:$A$6000,"MOV",Registros!$B$2:$B$6000,$A4413)&gt;0,1,0)</f>
        <v>0</v>
      </c>
      <c r="H4413">
        <f>IF($G4413=1,SUMIFS(Registros!$F$2:$F$6000,Registros!$A$2:$A$6000,"MOV",Registros!$B$2:$B$6000,$A4413),0)</f>
        <v>0</v>
      </c>
      <c r="I4413">
        <f>IF(COUNTIFS(Registros!$A$2:$A$6000,"CS",Registros!$B$2:$B$6000,$A4413)&gt;0,1,0)</f>
        <v>1</v>
      </c>
      <c r="J4413">
        <f>IF($I4413=1,SUMIFS(Registros!$I$2:$I$6000,Registros!$A$2:$A$6000,"CS",Registros!$B$2:$B$6000,$A4413),0)</f>
        <v>35</v>
      </c>
      <c r="K4413">
        <f>IF(COUNTIFS(Winback!$K$2:$K$300,$A4413)&gt;0,1,0)</f>
        <v>0</v>
      </c>
      <c r="L4413">
        <f>IF(AND($K4413=1,LEFT($A4413,3)="WB-"),SUMIFS(Winback!$D$2:$D$300,Winback!$K$2:$K$300,$A4413),0)</f>
        <v>0</v>
      </c>
      <c r="M4413">
        <f>IF(OR($E4413=1,$G4413=1,SUMIFS(Registros!$J$2:$J$6000,Registros!$B$2:$B$6000,$A4413)&gt;0),1,0)</f>
        <v>1</v>
      </c>
      <c r="N4413">
        <f>IF($J4413&gt;0,1,IF(COUNTIFS(Registros!$A$2:$A$6000,"CS",Registros!$B$2:$B$6000,$A4413,Registros!$K$2:$K$6000,"&lt;&gt;")&gt;0,1,0))</f>
        <v>1</v>
      </c>
      <c r="O4413" t="str">
        <f t="shared" si="340"/>
        <v>CONVERGENTE</v>
      </c>
      <c r="P4413" t="str">
        <f t="shared" si="341"/>
        <v>Upgrade / más líneas</v>
      </c>
      <c r="Q4413">
        <f t="shared" si="342"/>
        <v>0</v>
      </c>
      <c r="R4413" t="str">
        <f>IFERROR(VLOOKUP($A4413,Registros!$B$2:$G$6000,6,0),IFERROR(INDEX(Winback!$C$2:$C$300,MATCH($A4413,Winback!$K$2:$K$300,0)),""))</f>
        <v>Solanye Acuña</v>
      </c>
      <c r="S4413" t="str">
        <f t="shared" si="343"/>
        <v>+CS</v>
      </c>
      <c r="T4413">
        <f t="shared" si="344"/>
        <v>1</v>
      </c>
    </row>
    <row r="4414" spans="1:20" x14ac:dyDescent="0.35">
      <c r="A4414" t="s">
        <v>21612</v>
      </c>
      <c r="B4414" t="s">
        <v>21613</v>
      </c>
      <c r="C4414" t="s">
        <v>21609</v>
      </c>
      <c r="D4414" t="s">
        <v>21610</v>
      </c>
      <c r="E4414">
        <f>IF(COUNTIFS(Registros!$A$2:$A$6000,"NP",Registros!$B$2:$B$6000,$A4414)&gt;0,1,0)</f>
        <v>0</v>
      </c>
      <c r="F4414">
        <f>IF($E4414=1,SUMIFS(Registros!$F$2:$F$6000,Registros!$A$2:$A$6000,"NP",Registros!$B$2:$B$6000,$A4414),0)</f>
        <v>0</v>
      </c>
      <c r="G4414">
        <f>IF(COUNTIFS(Registros!$A$2:$A$6000,"MOV",Registros!$B$2:$B$6000,$A4414)&gt;0,1,0)</f>
        <v>0</v>
      </c>
      <c r="H4414">
        <f>IF($G4414=1,SUMIFS(Registros!$F$2:$F$6000,Registros!$A$2:$A$6000,"MOV",Registros!$B$2:$B$6000,$A4414),0)</f>
        <v>0</v>
      </c>
      <c r="I4414">
        <f>IF(COUNTIFS(Registros!$A$2:$A$6000,"CS",Registros!$B$2:$B$6000,$A4414)&gt;0,1,0)</f>
        <v>1</v>
      </c>
      <c r="J4414">
        <f>IF($I4414=1,SUMIFS(Registros!$I$2:$I$6000,Registros!$A$2:$A$6000,"CS",Registros!$B$2:$B$6000,$A4414),0)</f>
        <v>32</v>
      </c>
      <c r="K4414">
        <f>IF(COUNTIFS(Winback!$K$2:$K$300,$A4414)&gt;0,1,0)</f>
        <v>0</v>
      </c>
      <c r="L4414">
        <f>IF(AND($K4414=1,LEFT($A4414,3)="WB-"),SUMIFS(Winback!$D$2:$D$300,Winback!$K$2:$K$300,$A4414),0)</f>
        <v>0</v>
      </c>
      <c r="M4414">
        <f>IF(OR($E4414=1,$G4414=1,SUMIFS(Registros!$J$2:$J$6000,Registros!$B$2:$B$6000,$A4414)&gt;0),1,0)</f>
        <v>1</v>
      </c>
      <c r="N4414">
        <f>IF($J4414&gt;0,1,IF(COUNTIFS(Registros!$A$2:$A$6000,"CS",Registros!$B$2:$B$6000,$A4414,Registros!$K$2:$K$6000,"&lt;&gt;")&gt;0,1,0))</f>
        <v>1</v>
      </c>
      <c r="O4414" t="str">
        <f t="shared" si="340"/>
        <v>CONVERGENTE</v>
      </c>
      <c r="P4414" t="str">
        <f t="shared" si="341"/>
        <v>Upgrade / más líneas</v>
      </c>
      <c r="Q4414">
        <f t="shared" si="342"/>
        <v>0</v>
      </c>
      <c r="R4414" t="str">
        <f>IFERROR(VLOOKUP($A4414,Registros!$B$2:$G$6000,6,0),IFERROR(INDEX(Winback!$C$2:$C$300,MATCH($A4414,Winback!$K$2:$K$300,0)),""))</f>
        <v>Michelle Zambrano</v>
      </c>
      <c r="S4414" t="str">
        <f t="shared" si="343"/>
        <v>+CS</v>
      </c>
      <c r="T4414">
        <f t="shared" si="344"/>
        <v>1</v>
      </c>
    </row>
    <row r="4415" spans="1:20" x14ac:dyDescent="0.35">
      <c r="A4415" t="s">
        <v>21615</v>
      </c>
      <c r="B4415" t="s">
        <v>21616</v>
      </c>
      <c r="C4415" t="s">
        <v>21617</v>
      </c>
      <c r="D4415" t="s">
        <v>21618</v>
      </c>
      <c r="E4415">
        <f>IF(COUNTIFS(Registros!$A$2:$A$6000,"NP",Registros!$B$2:$B$6000,$A4415)&gt;0,1,0)</f>
        <v>0</v>
      </c>
      <c r="F4415">
        <f>IF($E4415=1,SUMIFS(Registros!$F$2:$F$6000,Registros!$A$2:$A$6000,"NP",Registros!$B$2:$B$6000,$A4415),0)</f>
        <v>0</v>
      </c>
      <c r="G4415">
        <f>IF(COUNTIFS(Registros!$A$2:$A$6000,"MOV",Registros!$B$2:$B$6000,$A4415)&gt;0,1,0)</f>
        <v>0</v>
      </c>
      <c r="H4415">
        <f>IF($G4415=1,SUMIFS(Registros!$F$2:$F$6000,Registros!$A$2:$A$6000,"MOV",Registros!$B$2:$B$6000,$A4415),0)</f>
        <v>0</v>
      </c>
      <c r="I4415">
        <f>IF(COUNTIFS(Registros!$A$2:$A$6000,"CS",Registros!$B$2:$B$6000,$A4415)&gt;0,1,0)</f>
        <v>1</v>
      </c>
      <c r="J4415">
        <f>IF($I4415=1,SUMIFS(Registros!$I$2:$I$6000,Registros!$A$2:$A$6000,"CS",Registros!$B$2:$B$6000,$A4415),0)</f>
        <v>44</v>
      </c>
      <c r="K4415">
        <f>IF(COUNTIFS(Winback!$K$2:$K$300,$A4415)&gt;0,1,0)</f>
        <v>0</v>
      </c>
      <c r="L4415">
        <f>IF(AND($K4415=1,LEFT($A4415,3)="WB-"),SUMIFS(Winback!$D$2:$D$300,Winback!$K$2:$K$300,$A4415),0)</f>
        <v>0</v>
      </c>
      <c r="M4415">
        <f>IF(OR($E4415=1,$G4415=1,SUMIFS(Registros!$J$2:$J$6000,Registros!$B$2:$B$6000,$A4415)&gt;0),1,0)</f>
        <v>1</v>
      </c>
      <c r="N4415">
        <f>IF($J4415&gt;0,1,IF(COUNTIFS(Registros!$A$2:$A$6000,"CS",Registros!$B$2:$B$6000,$A4415,Registros!$K$2:$K$6000,"&lt;&gt;")&gt;0,1,0))</f>
        <v>1</v>
      </c>
      <c r="O4415" t="str">
        <f t="shared" si="340"/>
        <v>CONVERGENTE</v>
      </c>
      <c r="P4415" t="str">
        <f t="shared" si="341"/>
        <v>Upgrade / más líneas</v>
      </c>
      <c r="Q4415">
        <f t="shared" si="342"/>
        <v>0</v>
      </c>
      <c r="R4415" t="str">
        <f>IFERROR(VLOOKUP($A4415,Registros!$B$2:$G$6000,6,0),IFERROR(INDEX(Winback!$C$2:$C$300,MATCH($A4415,Winback!$K$2:$K$300,0)),""))</f>
        <v>Lizeth Milena Gonzalez</v>
      </c>
      <c r="S4415" t="str">
        <f t="shared" si="343"/>
        <v>+CS</v>
      </c>
      <c r="T4415">
        <f t="shared" si="344"/>
        <v>1</v>
      </c>
    </row>
    <row r="4416" spans="1:20" x14ac:dyDescent="0.35">
      <c r="A4416" t="s">
        <v>21620</v>
      </c>
      <c r="B4416" t="s">
        <v>21621</v>
      </c>
      <c r="C4416" t="s">
        <v>21622</v>
      </c>
      <c r="D4416" t="s">
        <v>21623</v>
      </c>
      <c r="E4416">
        <f>IF(COUNTIFS(Registros!$A$2:$A$6000,"NP",Registros!$B$2:$B$6000,$A4416)&gt;0,1,0)</f>
        <v>0</v>
      </c>
      <c r="F4416">
        <f>IF($E4416=1,SUMIFS(Registros!$F$2:$F$6000,Registros!$A$2:$A$6000,"NP",Registros!$B$2:$B$6000,$A4416),0)</f>
        <v>0</v>
      </c>
      <c r="G4416">
        <f>IF(COUNTIFS(Registros!$A$2:$A$6000,"MOV",Registros!$B$2:$B$6000,$A4416)&gt;0,1,0)</f>
        <v>0</v>
      </c>
      <c r="H4416">
        <f>IF($G4416=1,SUMIFS(Registros!$F$2:$F$6000,Registros!$A$2:$A$6000,"MOV",Registros!$B$2:$B$6000,$A4416),0)</f>
        <v>0</v>
      </c>
      <c r="I4416">
        <f>IF(COUNTIFS(Registros!$A$2:$A$6000,"CS",Registros!$B$2:$B$6000,$A4416)&gt;0,1,0)</f>
        <v>1</v>
      </c>
      <c r="J4416">
        <f>IF($I4416=1,SUMIFS(Registros!$I$2:$I$6000,Registros!$A$2:$A$6000,"CS",Registros!$B$2:$B$6000,$A4416),0)</f>
        <v>38</v>
      </c>
      <c r="K4416">
        <f>IF(COUNTIFS(Winback!$K$2:$K$300,$A4416)&gt;0,1,0)</f>
        <v>0</v>
      </c>
      <c r="L4416">
        <f>IF(AND($K4416=1,LEFT($A4416,3)="WB-"),SUMIFS(Winback!$D$2:$D$300,Winback!$K$2:$K$300,$A4416),0)</f>
        <v>0</v>
      </c>
      <c r="M4416">
        <f>IF(OR($E4416=1,$G4416=1,SUMIFS(Registros!$J$2:$J$6000,Registros!$B$2:$B$6000,$A4416)&gt;0),1,0)</f>
        <v>1</v>
      </c>
      <c r="N4416">
        <f>IF($J4416&gt;0,1,IF(COUNTIFS(Registros!$A$2:$A$6000,"CS",Registros!$B$2:$B$6000,$A4416,Registros!$K$2:$K$6000,"&lt;&gt;")&gt;0,1,0))</f>
        <v>1</v>
      </c>
      <c r="O4416" t="str">
        <f t="shared" si="340"/>
        <v>CONVERGENTE</v>
      </c>
      <c r="P4416" t="str">
        <f t="shared" si="341"/>
        <v>Upgrade / más líneas</v>
      </c>
      <c r="Q4416">
        <f t="shared" si="342"/>
        <v>0</v>
      </c>
      <c r="R4416" t="str">
        <f>IFERROR(VLOOKUP($A4416,Registros!$B$2:$G$6000,6,0),IFERROR(INDEX(Winback!$C$2:$C$300,MATCH($A4416,Winback!$K$2:$K$300,0)),""))</f>
        <v>Maria Fernanda Rivas</v>
      </c>
      <c r="S4416" t="str">
        <f t="shared" si="343"/>
        <v>+CS</v>
      </c>
      <c r="T4416">
        <f t="shared" si="344"/>
        <v>1</v>
      </c>
    </row>
    <row r="4417" spans="1:20" x14ac:dyDescent="0.35">
      <c r="A4417" t="s">
        <v>21625</v>
      </c>
      <c r="B4417" t="s">
        <v>21626</v>
      </c>
      <c r="C4417" t="s">
        <v>21622</v>
      </c>
      <c r="D4417" t="s">
        <v>21623</v>
      </c>
      <c r="E4417">
        <f>IF(COUNTIFS(Registros!$A$2:$A$6000,"NP",Registros!$B$2:$B$6000,$A4417)&gt;0,1,0)</f>
        <v>0</v>
      </c>
      <c r="F4417">
        <f>IF($E4417=1,SUMIFS(Registros!$F$2:$F$6000,Registros!$A$2:$A$6000,"NP",Registros!$B$2:$B$6000,$A4417),0)</f>
        <v>0</v>
      </c>
      <c r="G4417">
        <f>IF(COUNTIFS(Registros!$A$2:$A$6000,"MOV",Registros!$B$2:$B$6000,$A4417)&gt;0,1,0)</f>
        <v>0</v>
      </c>
      <c r="H4417">
        <f>IF($G4417=1,SUMIFS(Registros!$F$2:$F$6000,Registros!$A$2:$A$6000,"MOV",Registros!$B$2:$B$6000,$A4417),0)</f>
        <v>0</v>
      </c>
      <c r="I4417">
        <f>IF(COUNTIFS(Registros!$A$2:$A$6000,"CS",Registros!$B$2:$B$6000,$A4417)&gt;0,1,0)</f>
        <v>1</v>
      </c>
      <c r="J4417">
        <f>IF($I4417=1,SUMIFS(Registros!$I$2:$I$6000,Registros!$A$2:$A$6000,"CS",Registros!$B$2:$B$6000,$A4417),0)</f>
        <v>48</v>
      </c>
      <c r="K4417">
        <f>IF(COUNTIFS(Winback!$K$2:$K$300,$A4417)&gt;0,1,0)</f>
        <v>0</v>
      </c>
      <c r="L4417">
        <f>IF(AND($K4417=1,LEFT($A4417,3)="WB-"),SUMIFS(Winback!$D$2:$D$300,Winback!$K$2:$K$300,$A4417),0)</f>
        <v>0</v>
      </c>
      <c r="M4417">
        <f>IF(OR($E4417=1,$G4417=1,SUMIFS(Registros!$J$2:$J$6000,Registros!$B$2:$B$6000,$A4417)&gt;0),1,0)</f>
        <v>1</v>
      </c>
      <c r="N4417">
        <f>IF($J4417&gt;0,1,IF(COUNTIFS(Registros!$A$2:$A$6000,"CS",Registros!$B$2:$B$6000,$A4417,Registros!$K$2:$K$6000,"&lt;&gt;")&gt;0,1,0))</f>
        <v>1</v>
      </c>
      <c r="O4417" t="str">
        <f t="shared" si="340"/>
        <v>CONVERGENTE</v>
      </c>
      <c r="P4417" t="str">
        <f t="shared" si="341"/>
        <v>Upgrade / más líneas</v>
      </c>
      <c r="Q4417">
        <f t="shared" si="342"/>
        <v>0</v>
      </c>
      <c r="R4417" t="str">
        <f>IFERROR(VLOOKUP($A4417,Registros!$B$2:$G$6000,6,0),IFERROR(INDEX(Winback!$C$2:$C$300,MATCH($A4417,Winback!$K$2:$K$300,0)),""))</f>
        <v>Yarelis Tulloch</v>
      </c>
      <c r="S4417" t="str">
        <f t="shared" si="343"/>
        <v>+CS</v>
      </c>
      <c r="T4417">
        <f t="shared" si="344"/>
        <v>1</v>
      </c>
    </row>
    <row r="4418" spans="1:20" x14ac:dyDescent="0.35">
      <c r="A4418" t="s">
        <v>21627</v>
      </c>
      <c r="B4418" t="s">
        <v>21628</v>
      </c>
      <c r="C4418" t="s">
        <v>21629</v>
      </c>
      <c r="D4418" t="s">
        <v>21630</v>
      </c>
      <c r="E4418">
        <f>IF(COUNTIFS(Registros!$A$2:$A$6000,"NP",Registros!$B$2:$B$6000,$A4418)&gt;0,1,0)</f>
        <v>0</v>
      </c>
      <c r="F4418">
        <f>IF($E4418=1,SUMIFS(Registros!$F$2:$F$6000,Registros!$A$2:$A$6000,"NP",Registros!$B$2:$B$6000,$A4418),0)</f>
        <v>0</v>
      </c>
      <c r="G4418">
        <f>IF(COUNTIFS(Registros!$A$2:$A$6000,"MOV",Registros!$B$2:$B$6000,$A4418)&gt;0,1,0)</f>
        <v>0</v>
      </c>
      <c r="H4418">
        <f>IF($G4418=1,SUMIFS(Registros!$F$2:$F$6000,Registros!$A$2:$A$6000,"MOV",Registros!$B$2:$B$6000,$A4418),0)</f>
        <v>0</v>
      </c>
      <c r="I4418">
        <f>IF(COUNTIFS(Registros!$A$2:$A$6000,"CS",Registros!$B$2:$B$6000,$A4418)&gt;0,1,0)</f>
        <v>1</v>
      </c>
      <c r="J4418">
        <f>IF($I4418=1,SUMIFS(Registros!$I$2:$I$6000,Registros!$A$2:$A$6000,"CS",Registros!$B$2:$B$6000,$A4418),0)</f>
        <v>33</v>
      </c>
      <c r="K4418">
        <f>IF(COUNTIFS(Winback!$K$2:$K$300,$A4418)&gt;0,1,0)</f>
        <v>0</v>
      </c>
      <c r="L4418">
        <f>IF(AND($K4418=1,LEFT($A4418,3)="WB-"),SUMIFS(Winback!$D$2:$D$300,Winback!$K$2:$K$300,$A4418),0)</f>
        <v>0</v>
      </c>
      <c r="M4418">
        <f>IF(OR($E4418=1,$G4418=1,SUMIFS(Registros!$J$2:$J$6000,Registros!$B$2:$B$6000,$A4418)&gt;0),1,0)</f>
        <v>1</v>
      </c>
      <c r="N4418">
        <f>IF($J4418&gt;0,1,IF(COUNTIFS(Registros!$A$2:$A$6000,"CS",Registros!$B$2:$B$6000,$A4418,Registros!$K$2:$K$6000,"&lt;&gt;")&gt;0,1,0))</f>
        <v>1</v>
      </c>
      <c r="O4418" t="str">
        <f t="shared" ref="O4418:O4481" si="345">IF(AND($K4418=1,$E4418=0,$G4418=0,$I4418=0),"WINBACK",IF(AND($M4418=1,$N4418&gt;0),"CONVERGENTE",IF($M4418=1,"SOLO MÓVIL",IF($N4418&gt;0,"SOLO FIJO / INTERNET","SIN SERVICIOS"))))</f>
        <v>CONVERGENTE</v>
      </c>
      <c r="P4418" t="str">
        <f t="shared" ref="P4418:P4481" si="346">IF($O4418="WINBACK","Recuperar (winback)",IF($O4418="CONVERGENTE","Upgrade / más líneas",IF($O4418="SOLO MÓVIL","Ofrecer fijo + internet (FLBBTV)",IF($O4418="SOLO FIJO / INTERNET","Ofrecer línea móvil Nextphone","Oferta completa (móvil + fijo + internet)"))))</f>
        <v>Upgrade / más líneas</v>
      </c>
      <c r="Q4418">
        <f t="shared" ref="Q4418:Q4481" si="347">$F4418+$H4418+$L4418</f>
        <v>0</v>
      </c>
      <c r="R4418" t="str">
        <f>IFERROR(VLOOKUP($A4418,Registros!$B$2:$G$6000,6,0),IFERROR(INDEX(Winback!$C$2:$C$300,MATCH($A4418,Winback!$K$2:$K$300,0)),""))</f>
        <v>Abril Aparicio</v>
      </c>
      <c r="S4418" t="str">
        <f t="shared" ref="S4418:S4481" si="348">IF($E4418=1,"NP","")&amp;IF($G4418=1,"+MOV","")&amp;IF($I4418=1,"+CS","")&amp;IF($K4418=1,"+WB","")</f>
        <v>+CS</v>
      </c>
      <c r="T4418">
        <f t="shared" ref="T4418:T4481" si="349">$E4418+$G4418+$I4418+$K4418</f>
        <v>1</v>
      </c>
    </row>
    <row r="4419" spans="1:20" x14ac:dyDescent="0.35">
      <c r="A4419" t="s">
        <v>21632</v>
      </c>
      <c r="B4419" t="s">
        <v>21633</v>
      </c>
      <c r="C4419" t="s">
        <v>21634</v>
      </c>
      <c r="D4419" t="s">
        <v>21635</v>
      </c>
      <c r="E4419">
        <f>IF(COUNTIFS(Registros!$A$2:$A$6000,"NP",Registros!$B$2:$B$6000,$A4419)&gt;0,1,0)</f>
        <v>0</v>
      </c>
      <c r="F4419">
        <f>IF($E4419=1,SUMIFS(Registros!$F$2:$F$6000,Registros!$A$2:$A$6000,"NP",Registros!$B$2:$B$6000,$A4419),0)</f>
        <v>0</v>
      </c>
      <c r="G4419">
        <f>IF(COUNTIFS(Registros!$A$2:$A$6000,"MOV",Registros!$B$2:$B$6000,$A4419)&gt;0,1,0)</f>
        <v>0</v>
      </c>
      <c r="H4419">
        <f>IF($G4419=1,SUMIFS(Registros!$F$2:$F$6000,Registros!$A$2:$A$6000,"MOV",Registros!$B$2:$B$6000,$A4419),0)</f>
        <v>0</v>
      </c>
      <c r="I4419">
        <f>IF(COUNTIFS(Registros!$A$2:$A$6000,"CS",Registros!$B$2:$B$6000,$A4419)&gt;0,1,0)</f>
        <v>1</v>
      </c>
      <c r="J4419">
        <f>IF($I4419=1,SUMIFS(Registros!$I$2:$I$6000,Registros!$A$2:$A$6000,"CS",Registros!$B$2:$B$6000,$A4419),0)</f>
        <v>32</v>
      </c>
      <c r="K4419">
        <f>IF(COUNTIFS(Winback!$K$2:$K$300,$A4419)&gt;0,1,0)</f>
        <v>0</v>
      </c>
      <c r="L4419">
        <f>IF(AND($K4419=1,LEFT($A4419,3)="WB-"),SUMIFS(Winback!$D$2:$D$300,Winback!$K$2:$K$300,$A4419),0)</f>
        <v>0</v>
      </c>
      <c r="M4419">
        <f>IF(OR($E4419=1,$G4419=1,SUMIFS(Registros!$J$2:$J$6000,Registros!$B$2:$B$6000,$A4419)&gt;0),1,0)</f>
        <v>1</v>
      </c>
      <c r="N4419">
        <f>IF($J4419&gt;0,1,IF(COUNTIFS(Registros!$A$2:$A$6000,"CS",Registros!$B$2:$B$6000,$A4419,Registros!$K$2:$K$6000,"&lt;&gt;")&gt;0,1,0))</f>
        <v>1</v>
      </c>
      <c r="O4419" t="str">
        <f t="shared" si="345"/>
        <v>CONVERGENTE</v>
      </c>
      <c r="P4419" t="str">
        <f t="shared" si="346"/>
        <v>Upgrade / más líneas</v>
      </c>
      <c r="Q4419">
        <f t="shared" si="347"/>
        <v>0</v>
      </c>
      <c r="R4419" t="str">
        <f>IFERROR(VLOOKUP($A4419,Registros!$B$2:$G$6000,6,0),IFERROR(INDEX(Winback!$C$2:$C$300,MATCH($A4419,Winback!$K$2:$K$300,0)),""))</f>
        <v>Yariela Galarce</v>
      </c>
      <c r="S4419" t="str">
        <f t="shared" si="348"/>
        <v>+CS</v>
      </c>
      <c r="T4419">
        <f t="shared" si="349"/>
        <v>1</v>
      </c>
    </row>
    <row r="4420" spans="1:20" x14ac:dyDescent="0.35">
      <c r="A4420" t="s">
        <v>21637</v>
      </c>
      <c r="B4420" t="s">
        <v>21638</v>
      </c>
      <c r="C4420" t="s">
        <v>21639</v>
      </c>
      <c r="D4420" t="s">
        <v>21640</v>
      </c>
      <c r="E4420">
        <f>IF(COUNTIFS(Registros!$A$2:$A$6000,"NP",Registros!$B$2:$B$6000,$A4420)&gt;0,1,0)</f>
        <v>0</v>
      </c>
      <c r="F4420">
        <f>IF($E4420=1,SUMIFS(Registros!$F$2:$F$6000,Registros!$A$2:$A$6000,"NP",Registros!$B$2:$B$6000,$A4420),0)</f>
        <v>0</v>
      </c>
      <c r="G4420">
        <f>IF(COUNTIFS(Registros!$A$2:$A$6000,"MOV",Registros!$B$2:$B$6000,$A4420)&gt;0,1,0)</f>
        <v>0</v>
      </c>
      <c r="H4420">
        <f>IF($G4420=1,SUMIFS(Registros!$F$2:$F$6000,Registros!$A$2:$A$6000,"MOV",Registros!$B$2:$B$6000,$A4420),0)</f>
        <v>0</v>
      </c>
      <c r="I4420">
        <f>IF(COUNTIFS(Registros!$A$2:$A$6000,"CS",Registros!$B$2:$B$6000,$A4420)&gt;0,1,0)</f>
        <v>1</v>
      </c>
      <c r="J4420">
        <f>IF($I4420=1,SUMIFS(Registros!$I$2:$I$6000,Registros!$A$2:$A$6000,"CS",Registros!$B$2:$B$6000,$A4420),0)</f>
        <v>30</v>
      </c>
      <c r="K4420">
        <f>IF(COUNTIFS(Winback!$K$2:$K$300,$A4420)&gt;0,1,0)</f>
        <v>0</v>
      </c>
      <c r="L4420">
        <f>IF(AND($K4420=1,LEFT($A4420,3)="WB-"),SUMIFS(Winback!$D$2:$D$300,Winback!$K$2:$K$300,$A4420),0)</f>
        <v>0</v>
      </c>
      <c r="M4420">
        <f>IF(OR($E4420=1,$G4420=1,SUMIFS(Registros!$J$2:$J$6000,Registros!$B$2:$B$6000,$A4420)&gt;0),1,0)</f>
        <v>1</v>
      </c>
      <c r="N4420">
        <f>IF($J4420&gt;0,1,IF(COUNTIFS(Registros!$A$2:$A$6000,"CS",Registros!$B$2:$B$6000,$A4420,Registros!$K$2:$K$6000,"&lt;&gt;")&gt;0,1,0))</f>
        <v>1</v>
      </c>
      <c r="O4420" t="str">
        <f t="shared" si="345"/>
        <v>CONVERGENTE</v>
      </c>
      <c r="P4420" t="str">
        <f t="shared" si="346"/>
        <v>Upgrade / más líneas</v>
      </c>
      <c r="Q4420">
        <f t="shared" si="347"/>
        <v>0</v>
      </c>
      <c r="R4420" t="str">
        <f>IFERROR(VLOOKUP($A4420,Registros!$B$2:$G$6000,6,0),IFERROR(INDEX(Winback!$C$2:$C$300,MATCH($A4420,Winback!$K$2:$K$300,0)),""))</f>
        <v>Nailyn Martinez Johnson</v>
      </c>
      <c r="S4420" t="str">
        <f t="shared" si="348"/>
        <v>+CS</v>
      </c>
      <c r="T4420">
        <f t="shared" si="349"/>
        <v>1</v>
      </c>
    </row>
    <row r="4421" spans="1:20" x14ac:dyDescent="0.35">
      <c r="A4421" t="s">
        <v>21642</v>
      </c>
      <c r="B4421" t="s">
        <v>21643</v>
      </c>
      <c r="C4421" t="s">
        <v>21644</v>
      </c>
      <c r="D4421" t="s">
        <v>21645</v>
      </c>
      <c r="E4421">
        <f>IF(COUNTIFS(Registros!$A$2:$A$6000,"NP",Registros!$B$2:$B$6000,$A4421)&gt;0,1,0)</f>
        <v>0</v>
      </c>
      <c r="F4421">
        <f>IF($E4421=1,SUMIFS(Registros!$F$2:$F$6000,Registros!$A$2:$A$6000,"NP",Registros!$B$2:$B$6000,$A4421),0)</f>
        <v>0</v>
      </c>
      <c r="G4421">
        <f>IF(COUNTIFS(Registros!$A$2:$A$6000,"MOV",Registros!$B$2:$B$6000,$A4421)&gt;0,1,0)</f>
        <v>0</v>
      </c>
      <c r="H4421">
        <f>IF($G4421=1,SUMIFS(Registros!$F$2:$F$6000,Registros!$A$2:$A$6000,"MOV",Registros!$B$2:$B$6000,$A4421),0)</f>
        <v>0</v>
      </c>
      <c r="I4421">
        <f>IF(COUNTIFS(Registros!$A$2:$A$6000,"CS",Registros!$B$2:$B$6000,$A4421)&gt;0,1,0)</f>
        <v>1</v>
      </c>
      <c r="J4421">
        <f>IF($I4421=1,SUMIFS(Registros!$I$2:$I$6000,Registros!$A$2:$A$6000,"CS",Registros!$B$2:$B$6000,$A4421),0)</f>
        <v>32</v>
      </c>
      <c r="K4421">
        <f>IF(COUNTIFS(Winback!$K$2:$K$300,$A4421)&gt;0,1,0)</f>
        <v>0</v>
      </c>
      <c r="L4421">
        <f>IF(AND($K4421=1,LEFT($A4421,3)="WB-"),SUMIFS(Winback!$D$2:$D$300,Winback!$K$2:$K$300,$A4421),0)</f>
        <v>0</v>
      </c>
      <c r="M4421">
        <f>IF(OR($E4421=1,$G4421=1,SUMIFS(Registros!$J$2:$J$6000,Registros!$B$2:$B$6000,$A4421)&gt;0),1,0)</f>
        <v>1</v>
      </c>
      <c r="N4421">
        <f>IF($J4421&gt;0,1,IF(COUNTIFS(Registros!$A$2:$A$6000,"CS",Registros!$B$2:$B$6000,$A4421,Registros!$K$2:$K$6000,"&lt;&gt;")&gt;0,1,0))</f>
        <v>1</v>
      </c>
      <c r="O4421" t="str">
        <f t="shared" si="345"/>
        <v>CONVERGENTE</v>
      </c>
      <c r="P4421" t="str">
        <f t="shared" si="346"/>
        <v>Upgrade / más líneas</v>
      </c>
      <c r="Q4421">
        <f t="shared" si="347"/>
        <v>0</v>
      </c>
      <c r="R4421" t="str">
        <f>IFERROR(VLOOKUP($A4421,Registros!$B$2:$G$6000,6,0),IFERROR(INDEX(Winback!$C$2:$C$300,MATCH($A4421,Winback!$K$2:$K$300,0)),""))</f>
        <v>iongy Gordon Ward</v>
      </c>
      <c r="S4421" t="str">
        <f t="shared" si="348"/>
        <v>+CS</v>
      </c>
      <c r="T4421">
        <f t="shared" si="349"/>
        <v>1</v>
      </c>
    </row>
    <row r="4422" spans="1:20" x14ac:dyDescent="0.35">
      <c r="A4422" t="s">
        <v>21647</v>
      </c>
      <c r="B4422" t="s">
        <v>21648</v>
      </c>
      <c r="C4422" t="s">
        <v>21649</v>
      </c>
      <c r="D4422" t="s">
        <v>21650</v>
      </c>
      <c r="E4422">
        <f>IF(COUNTIFS(Registros!$A$2:$A$6000,"NP",Registros!$B$2:$B$6000,$A4422)&gt;0,1,0)</f>
        <v>0</v>
      </c>
      <c r="F4422">
        <f>IF($E4422=1,SUMIFS(Registros!$F$2:$F$6000,Registros!$A$2:$A$6000,"NP",Registros!$B$2:$B$6000,$A4422),0)</f>
        <v>0</v>
      </c>
      <c r="G4422">
        <f>IF(COUNTIFS(Registros!$A$2:$A$6000,"MOV",Registros!$B$2:$B$6000,$A4422)&gt;0,1,0)</f>
        <v>0</v>
      </c>
      <c r="H4422">
        <f>IF($G4422=1,SUMIFS(Registros!$F$2:$F$6000,Registros!$A$2:$A$6000,"MOV",Registros!$B$2:$B$6000,$A4422),0)</f>
        <v>0</v>
      </c>
      <c r="I4422">
        <f>IF(COUNTIFS(Registros!$A$2:$A$6000,"CS",Registros!$B$2:$B$6000,$A4422)&gt;0,1,0)</f>
        <v>1</v>
      </c>
      <c r="J4422">
        <f>IF($I4422=1,SUMIFS(Registros!$I$2:$I$6000,Registros!$A$2:$A$6000,"CS",Registros!$B$2:$B$6000,$A4422),0)</f>
        <v>63</v>
      </c>
      <c r="K4422">
        <f>IF(COUNTIFS(Winback!$K$2:$K$300,$A4422)&gt;0,1,0)</f>
        <v>0</v>
      </c>
      <c r="L4422">
        <f>IF(AND($K4422=1,LEFT($A4422,3)="WB-"),SUMIFS(Winback!$D$2:$D$300,Winback!$K$2:$K$300,$A4422),0)</f>
        <v>0</v>
      </c>
      <c r="M4422">
        <f>IF(OR($E4422=1,$G4422=1,SUMIFS(Registros!$J$2:$J$6000,Registros!$B$2:$B$6000,$A4422)&gt;0),1,0)</f>
        <v>1</v>
      </c>
      <c r="N4422">
        <f>IF($J4422&gt;0,1,IF(COUNTIFS(Registros!$A$2:$A$6000,"CS",Registros!$B$2:$B$6000,$A4422,Registros!$K$2:$K$6000,"&lt;&gt;")&gt;0,1,0))</f>
        <v>1</v>
      </c>
      <c r="O4422" t="str">
        <f t="shared" si="345"/>
        <v>CONVERGENTE</v>
      </c>
      <c r="P4422" t="str">
        <f t="shared" si="346"/>
        <v>Upgrade / más líneas</v>
      </c>
      <c r="Q4422">
        <f t="shared" si="347"/>
        <v>0</v>
      </c>
      <c r="R4422" t="str">
        <f>IFERROR(VLOOKUP($A4422,Registros!$B$2:$G$6000,6,0),IFERROR(INDEX(Winback!$C$2:$C$300,MATCH($A4422,Winback!$K$2:$K$300,0)),""))</f>
        <v>Keisy Vargas</v>
      </c>
      <c r="S4422" t="str">
        <f t="shared" si="348"/>
        <v>+CS</v>
      </c>
      <c r="T4422">
        <f t="shared" si="349"/>
        <v>1</v>
      </c>
    </row>
    <row r="4423" spans="1:20" x14ac:dyDescent="0.35">
      <c r="A4423" t="s">
        <v>21652</v>
      </c>
      <c r="B4423" t="s">
        <v>21653</v>
      </c>
      <c r="C4423" t="s">
        <v>21654</v>
      </c>
      <c r="D4423" t="s">
        <v>21655</v>
      </c>
      <c r="E4423">
        <f>IF(COUNTIFS(Registros!$A$2:$A$6000,"NP",Registros!$B$2:$B$6000,$A4423)&gt;0,1,0)</f>
        <v>0</v>
      </c>
      <c r="F4423">
        <f>IF($E4423=1,SUMIFS(Registros!$F$2:$F$6000,Registros!$A$2:$A$6000,"NP",Registros!$B$2:$B$6000,$A4423),0)</f>
        <v>0</v>
      </c>
      <c r="G4423">
        <f>IF(COUNTIFS(Registros!$A$2:$A$6000,"MOV",Registros!$B$2:$B$6000,$A4423)&gt;0,1,0)</f>
        <v>0</v>
      </c>
      <c r="H4423">
        <f>IF($G4423=1,SUMIFS(Registros!$F$2:$F$6000,Registros!$A$2:$A$6000,"MOV",Registros!$B$2:$B$6000,$A4423),0)</f>
        <v>0</v>
      </c>
      <c r="I4423">
        <f>IF(COUNTIFS(Registros!$A$2:$A$6000,"CS",Registros!$B$2:$B$6000,$A4423)&gt;0,1,0)</f>
        <v>1</v>
      </c>
      <c r="J4423">
        <f>IF($I4423=1,SUMIFS(Registros!$I$2:$I$6000,Registros!$A$2:$A$6000,"CS",Registros!$B$2:$B$6000,$A4423),0)</f>
        <v>38</v>
      </c>
      <c r="K4423">
        <f>IF(COUNTIFS(Winback!$K$2:$K$300,$A4423)&gt;0,1,0)</f>
        <v>0</v>
      </c>
      <c r="L4423">
        <f>IF(AND($K4423=1,LEFT($A4423,3)="WB-"),SUMIFS(Winback!$D$2:$D$300,Winback!$K$2:$K$300,$A4423),0)</f>
        <v>0</v>
      </c>
      <c r="M4423">
        <f>IF(OR($E4423=1,$G4423=1,SUMIFS(Registros!$J$2:$J$6000,Registros!$B$2:$B$6000,$A4423)&gt;0),1,0)</f>
        <v>1</v>
      </c>
      <c r="N4423">
        <f>IF($J4423&gt;0,1,IF(COUNTIFS(Registros!$A$2:$A$6000,"CS",Registros!$B$2:$B$6000,$A4423,Registros!$K$2:$K$6000,"&lt;&gt;")&gt;0,1,0))</f>
        <v>1</v>
      </c>
      <c r="O4423" t="str">
        <f t="shared" si="345"/>
        <v>CONVERGENTE</v>
      </c>
      <c r="P4423" t="str">
        <f t="shared" si="346"/>
        <v>Upgrade / más líneas</v>
      </c>
      <c r="Q4423">
        <f t="shared" si="347"/>
        <v>0</v>
      </c>
      <c r="R4423" t="str">
        <f>IFERROR(VLOOKUP($A4423,Registros!$B$2:$G$6000,6,0),IFERROR(INDEX(Winback!$C$2:$C$300,MATCH($A4423,Winback!$K$2:$K$300,0)),""))</f>
        <v>Karla Mc Intryre</v>
      </c>
      <c r="S4423" t="str">
        <f t="shared" si="348"/>
        <v>+CS</v>
      </c>
      <c r="T4423">
        <f t="shared" si="349"/>
        <v>1</v>
      </c>
    </row>
    <row r="4424" spans="1:20" x14ac:dyDescent="0.35">
      <c r="A4424" t="s">
        <v>21657</v>
      </c>
      <c r="B4424" t="s">
        <v>21658</v>
      </c>
      <c r="C4424" t="s">
        <v>21659</v>
      </c>
      <c r="D4424" t="s">
        <v>21660</v>
      </c>
      <c r="E4424">
        <f>IF(COUNTIFS(Registros!$A$2:$A$6000,"NP",Registros!$B$2:$B$6000,$A4424)&gt;0,1,0)</f>
        <v>0</v>
      </c>
      <c r="F4424">
        <f>IF($E4424=1,SUMIFS(Registros!$F$2:$F$6000,Registros!$A$2:$A$6000,"NP",Registros!$B$2:$B$6000,$A4424),0)</f>
        <v>0</v>
      </c>
      <c r="G4424">
        <f>IF(COUNTIFS(Registros!$A$2:$A$6000,"MOV",Registros!$B$2:$B$6000,$A4424)&gt;0,1,0)</f>
        <v>0</v>
      </c>
      <c r="H4424">
        <f>IF($G4424=1,SUMIFS(Registros!$F$2:$F$6000,Registros!$A$2:$A$6000,"MOV",Registros!$B$2:$B$6000,$A4424),0)</f>
        <v>0</v>
      </c>
      <c r="I4424">
        <f>IF(COUNTIFS(Registros!$A$2:$A$6000,"CS",Registros!$B$2:$B$6000,$A4424)&gt;0,1,0)</f>
        <v>1</v>
      </c>
      <c r="J4424">
        <f>IF($I4424=1,SUMIFS(Registros!$I$2:$I$6000,Registros!$A$2:$A$6000,"CS",Registros!$B$2:$B$6000,$A4424),0)</f>
        <v>30</v>
      </c>
      <c r="K4424">
        <f>IF(COUNTIFS(Winback!$K$2:$K$300,$A4424)&gt;0,1,0)</f>
        <v>0</v>
      </c>
      <c r="L4424">
        <f>IF(AND($K4424=1,LEFT($A4424,3)="WB-"),SUMIFS(Winback!$D$2:$D$300,Winback!$K$2:$K$300,$A4424),0)</f>
        <v>0</v>
      </c>
      <c r="M4424">
        <f>IF(OR($E4424=1,$G4424=1,SUMIFS(Registros!$J$2:$J$6000,Registros!$B$2:$B$6000,$A4424)&gt;0),1,0)</f>
        <v>1</v>
      </c>
      <c r="N4424">
        <f>IF($J4424&gt;0,1,IF(COUNTIFS(Registros!$A$2:$A$6000,"CS",Registros!$B$2:$B$6000,$A4424,Registros!$K$2:$K$6000,"&lt;&gt;")&gt;0,1,0))</f>
        <v>1</v>
      </c>
      <c r="O4424" t="str">
        <f t="shared" si="345"/>
        <v>CONVERGENTE</v>
      </c>
      <c r="P4424" t="str">
        <f t="shared" si="346"/>
        <v>Upgrade / más líneas</v>
      </c>
      <c r="Q4424">
        <f t="shared" si="347"/>
        <v>0</v>
      </c>
      <c r="R4424" t="str">
        <f>IFERROR(VLOOKUP($A4424,Registros!$B$2:$G$6000,6,0),IFERROR(INDEX(Winback!$C$2:$C$300,MATCH($A4424,Winback!$K$2:$K$300,0)),""))</f>
        <v>Solanye Acuña</v>
      </c>
      <c r="S4424" t="str">
        <f t="shared" si="348"/>
        <v>+CS</v>
      </c>
      <c r="T4424">
        <f t="shared" si="349"/>
        <v>1</v>
      </c>
    </row>
    <row r="4425" spans="1:20" x14ac:dyDescent="0.35">
      <c r="A4425" t="s">
        <v>21662</v>
      </c>
      <c r="B4425" t="s">
        <v>21663</v>
      </c>
      <c r="C4425" t="s">
        <v>21664</v>
      </c>
      <c r="D4425" t="s">
        <v>21665</v>
      </c>
      <c r="E4425">
        <f>IF(COUNTIFS(Registros!$A$2:$A$6000,"NP",Registros!$B$2:$B$6000,$A4425)&gt;0,1,0)</f>
        <v>0</v>
      </c>
      <c r="F4425">
        <f>IF($E4425=1,SUMIFS(Registros!$F$2:$F$6000,Registros!$A$2:$A$6000,"NP",Registros!$B$2:$B$6000,$A4425),0)</f>
        <v>0</v>
      </c>
      <c r="G4425">
        <f>IF(COUNTIFS(Registros!$A$2:$A$6000,"MOV",Registros!$B$2:$B$6000,$A4425)&gt;0,1,0)</f>
        <v>0</v>
      </c>
      <c r="H4425">
        <f>IF($G4425=1,SUMIFS(Registros!$F$2:$F$6000,Registros!$A$2:$A$6000,"MOV",Registros!$B$2:$B$6000,$A4425),0)</f>
        <v>0</v>
      </c>
      <c r="I4425">
        <f>IF(COUNTIFS(Registros!$A$2:$A$6000,"CS",Registros!$B$2:$B$6000,$A4425)&gt;0,1,0)</f>
        <v>1</v>
      </c>
      <c r="J4425">
        <f>IF($I4425=1,SUMIFS(Registros!$I$2:$I$6000,Registros!$A$2:$A$6000,"CS",Registros!$B$2:$B$6000,$A4425),0)</f>
        <v>36</v>
      </c>
      <c r="K4425">
        <f>IF(COUNTIFS(Winback!$K$2:$K$300,$A4425)&gt;0,1,0)</f>
        <v>0</v>
      </c>
      <c r="L4425">
        <f>IF(AND($K4425=1,LEFT($A4425,3)="WB-"),SUMIFS(Winback!$D$2:$D$300,Winback!$K$2:$K$300,$A4425),0)</f>
        <v>0</v>
      </c>
      <c r="M4425">
        <f>IF(OR($E4425=1,$G4425=1,SUMIFS(Registros!$J$2:$J$6000,Registros!$B$2:$B$6000,$A4425)&gt;0),1,0)</f>
        <v>1</v>
      </c>
      <c r="N4425">
        <f>IF($J4425&gt;0,1,IF(COUNTIFS(Registros!$A$2:$A$6000,"CS",Registros!$B$2:$B$6000,$A4425,Registros!$K$2:$K$6000,"&lt;&gt;")&gt;0,1,0))</f>
        <v>1</v>
      </c>
      <c r="O4425" t="str">
        <f t="shared" si="345"/>
        <v>CONVERGENTE</v>
      </c>
      <c r="P4425" t="str">
        <f t="shared" si="346"/>
        <v>Upgrade / más líneas</v>
      </c>
      <c r="Q4425">
        <f t="shared" si="347"/>
        <v>0</v>
      </c>
      <c r="R4425" t="str">
        <f>IFERROR(VLOOKUP($A4425,Registros!$B$2:$G$6000,6,0),IFERROR(INDEX(Winback!$C$2:$C$300,MATCH($A4425,Winback!$K$2:$K$300,0)),""))</f>
        <v>Michelle Zambrano</v>
      </c>
      <c r="S4425" t="str">
        <f t="shared" si="348"/>
        <v>+CS</v>
      </c>
      <c r="T4425">
        <f t="shared" si="349"/>
        <v>1</v>
      </c>
    </row>
    <row r="4426" spans="1:20" x14ac:dyDescent="0.35">
      <c r="A4426" t="s">
        <v>21667</v>
      </c>
      <c r="B4426" t="s">
        <v>21668</v>
      </c>
      <c r="C4426" t="s">
        <v>21669</v>
      </c>
      <c r="D4426" t="s">
        <v>21670</v>
      </c>
      <c r="E4426">
        <f>IF(COUNTIFS(Registros!$A$2:$A$6000,"NP",Registros!$B$2:$B$6000,$A4426)&gt;0,1,0)</f>
        <v>0</v>
      </c>
      <c r="F4426">
        <f>IF($E4426=1,SUMIFS(Registros!$F$2:$F$6000,Registros!$A$2:$A$6000,"NP",Registros!$B$2:$B$6000,$A4426),0)</f>
        <v>0</v>
      </c>
      <c r="G4426">
        <f>IF(COUNTIFS(Registros!$A$2:$A$6000,"MOV",Registros!$B$2:$B$6000,$A4426)&gt;0,1,0)</f>
        <v>0</v>
      </c>
      <c r="H4426">
        <f>IF($G4426=1,SUMIFS(Registros!$F$2:$F$6000,Registros!$A$2:$A$6000,"MOV",Registros!$B$2:$B$6000,$A4426),0)</f>
        <v>0</v>
      </c>
      <c r="I4426">
        <f>IF(COUNTIFS(Registros!$A$2:$A$6000,"CS",Registros!$B$2:$B$6000,$A4426)&gt;0,1,0)</f>
        <v>1</v>
      </c>
      <c r="J4426">
        <f>IF($I4426=1,SUMIFS(Registros!$I$2:$I$6000,Registros!$A$2:$A$6000,"CS",Registros!$B$2:$B$6000,$A4426),0)</f>
        <v>48</v>
      </c>
      <c r="K4426">
        <f>IF(COUNTIFS(Winback!$K$2:$K$300,$A4426)&gt;0,1,0)</f>
        <v>0</v>
      </c>
      <c r="L4426">
        <f>IF(AND($K4426=1,LEFT($A4426,3)="WB-"),SUMIFS(Winback!$D$2:$D$300,Winback!$K$2:$K$300,$A4426),0)</f>
        <v>0</v>
      </c>
      <c r="M4426">
        <f>IF(OR($E4426=1,$G4426=1,SUMIFS(Registros!$J$2:$J$6000,Registros!$B$2:$B$6000,$A4426)&gt;0),1,0)</f>
        <v>1</v>
      </c>
      <c r="N4426">
        <f>IF($J4426&gt;0,1,IF(COUNTIFS(Registros!$A$2:$A$6000,"CS",Registros!$B$2:$B$6000,$A4426,Registros!$K$2:$K$6000,"&lt;&gt;")&gt;0,1,0))</f>
        <v>1</v>
      </c>
      <c r="O4426" t="str">
        <f t="shared" si="345"/>
        <v>CONVERGENTE</v>
      </c>
      <c r="P4426" t="str">
        <f t="shared" si="346"/>
        <v>Upgrade / más líneas</v>
      </c>
      <c r="Q4426">
        <f t="shared" si="347"/>
        <v>0</v>
      </c>
      <c r="R4426" t="str">
        <f>IFERROR(VLOOKUP($A4426,Registros!$B$2:$G$6000,6,0),IFERROR(INDEX(Winback!$C$2:$C$300,MATCH($A4426,Winback!$K$2:$K$300,0)),""))</f>
        <v>Lizeth Milena Gonzalez</v>
      </c>
      <c r="S4426" t="str">
        <f t="shared" si="348"/>
        <v>+CS</v>
      </c>
      <c r="T4426">
        <f t="shared" si="349"/>
        <v>1</v>
      </c>
    </row>
    <row r="4427" spans="1:20" x14ac:dyDescent="0.35">
      <c r="A4427" t="s">
        <v>21672</v>
      </c>
      <c r="B4427" t="s">
        <v>21673</v>
      </c>
      <c r="C4427" t="s">
        <v>21674</v>
      </c>
      <c r="D4427" t="s">
        <v>21675</v>
      </c>
      <c r="E4427">
        <f>IF(COUNTIFS(Registros!$A$2:$A$6000,"NP",Registros!$B$2:$B$6000,$A4427)&gt;0,1,0)</f>
        <v>0</v>
      </c>
      <c r="F4427">
        <f>IF($E4427=1,SUMIFS(Registros!$F$2:$F$6000,Registros!$A$2:$A$6000,"NP",Registros!$B$2:$B$6000,$A4427),0)</f>
        <v>0</v>
      </c>
      <c r="G4427">
        <f>IF(COUNTIFS(Registros!$A$2:$A$6000,"MOV",Registros!$B$2:$B$6000,$A4427)&gt;0,1,0)</f>
        <v>0</v>
      </c>
      <c r="H4427">
        <f>IF($G4427=1,SUMIFS(Registros!$F$2:$F$6000,Registros!$A$2:$A$6000,"MOV",Registros!$B$2:$B$6000,$A4427),0)</f>
        <v>0</v>
      </c>
      <c r="I4427">
        <f>IF(COUNTIFS(Registros!$A$2:$A$6000,"CS",Registros!$B$2:$B$6000,$A4427)&gt;0,1,0)</f>
        <v>1</v>
      </c>
      <c r="J4427">
        <f>IF($I4427=1,SUMIFS(Registros!$I$2:$I$6000,Registros!$A$2:$A$6000,"CS",Registros!$B$2:$B$6000,$A4427),0)</f>
        <v>35</v>
      </c>
      <c r="K4427">
        <f>IF(COUNTIFS(Winback!$K$2:$K$300,$A4427)&gt;0,1,0)</f>
        <v>0</v>
      </c>
      <c r="L4427">
        <f>IF(AND($K4427=1,LEFT($A4427,3)="WB-"),SUMIFS(Winback!$D$2:$D$300,Winback!$K$2:$K$300,$A4427),0)</f>
        <v>0</v>
      </c>
      <c r="M4427">
        <f>IF(OR($E4427=1,$G4427=1,SUMIFS(Registros!$J$2:$J$6000,Registros!$B$2:$B$6000,$A4427)&gt;0),1,0)</f>
        <v>1</v>
      </c>
      <c r="N4427">
        <f>IF($J4427&gt;0,1,IF(COUNTIFS(Registros!$A$2:$A$6000,"CS",Registros!$B$2:$B$6000,$A4427,Registros!$K$2:$K$6000,"&lt;&gt;")&gt;0,1,0))</f>
        <v>1</v>
      </c>
      <c r="O4427" t="str">
        <f t="shared" si="345"/>
        <v>CONVERGENTE</v>
      </c>
      <c r="P4427" t="str">
        <f t="shared" si="346"/>
        <v>Upgrade / más líneas</v>
      </c>
      <c r="Q4427">
        <f t="shared" si="347"/>
        <v>0</v>
      </c>
      <c r="R4427" t="str">
        <f>IFERROR(VLOOKUP($A4427,Registros!$B$2:$G$6000,6,0),IFERROR(INDEX(Winback!$C$2:$C$300,MATCH($A4427,Winback!$K$2:$K$300,0)),""))</f>
        <v>Maria Fernanda Rivas</v>
      </c>
      <c r="S4427" t="str">
        <f t="shared" si="348"/>
        <v>+CS</v>
      </c>
      <c r="T4427">
        <f t="shared" si="349"/>
        <v>1</v>
      </c>
    </row>
    <row r="4428" spans="1:20" x14ac:dyDescent="0.35">
      <c r="A4428" t="s">
        <v>21677</v>
      </c>
      <c r="B4428" t="s">
        <v>21678</v>
      </c>
      <c r="C4428" t="s">
        <v>21679</v>
      </c>
      <c r="D4428" t="s">
        <v>21680</v>
      </c>
      <c r="E4428">
        <f>IF(COUNTIFS(Registros!$A$2:$A$6000,"NP",Registros!$B$2:$B$6000,$A4428)&gt;0,1,0)</f>
        <v>0</v>
      </c>
      <c r="F4428">
        <f>IF($E4428=1,SUMIFS(Registros!$F$2:$F$6000,Registros!$A$2:$A$6000,"NP",Registros!$B$2:$B$6000,$A4428),0)</f>
        <v>0</v>
      </c>
      <c r="G4428">
        <f>IF(COUNTIFS(Registros!$A$2:$A$6000,"MOV",Registros!$B$2:$B$6000,$A4428)&gt;0,1,0)</f>
        <v>0</v>
      </c>
      <c r="H4428">
        <f>IF($G4428=1,SUMIFS(Registros!$F$2:$F$6000,Registros!$A$2:$A$6000,"MOV",Registros!$B$2:$B$6000,$A4428),0)</f>
        <v>0</v>
      </c>
      <c r="I4428">
        <f>IF(COUNTIFS(Registros!$A$2:$A$6000,"CS",Registros!$B$2:$B$6000,$A4428)&gt;0,1,0)</f>
        <v>1</v>
      </c>
      <c r="J4428">
        <f>IF($I4428=1,SUMIFS(Registros!$I$2:$I$6000,Registros!$A$2:$A$6000,"CS",Registros!$B$2:$B$6000,$A4428),0)</f>
        <v>33</v>
      </c>
      <c r="K4428">
        <f>IF(COUNTIFS(Winback!$K$2:$K$300,$A4428)&gt;0,1,0)</f>
        <v>0</v>
      </c>
      <c r="L4428">
        <f>IF(AND($K4428=1,LEFT($A4428,3)="WB-"),SUMIFS(Winback!$D$2:$D$300,Winback!$K$2:$K$300,$A4428),0)</f>
        <v>0</v>
      </c>
      <c r="M4428">
        <f>IF(OR($E4428=1,$G4428=1,SUMIFS(Registros!$J$2:$J$6000,Registros!$B$2:$B$6000,$A4428)&gt;0),1,0)</f>
        <v>1</v>
      </c>
      <c r="N4428">
        <f>IF($J4428&gt;0,1,IF(COUNTIFS(Registros!$A$2:$A$6000,"CS",Registros!$B$2:$B$6000,$A4428,Registros!$K$2:$K$6000,"&lt;&gt;")&gt;0,1,0))</f>
        <v>1</v>
      </c>
      <c r="O4428" t="str">
        <f t="shared" si="345"/>
        <v>CONVERGENTE</v>
      </c>
      <c r="P4428" t="str">
        <f t="shared" si="346"/>
        <v>Upgrade / más líneas</v>
      </c>
      <c r="Q4428">
        <f t="shared" si="347"/>
        <v>0</v>
      </c>
      <c r="R4428" t="str">
        <f>IFERROR(VLOOKUP($A4428,Registros!$B$2:$G$6000,6,0),IFERROR(INDEX(Winback!$C$2:$C$300,MATCH($A4428,Winback!$K$2:$K$300,0)),""))</f>
        <v>Yarelis Tulloch</v>
      </c>
      <c r="S4428" t="str">
        <f t="shared" si="348"/>
        <v>+CS</v>
      </c>
      <c r="T4428">
        <f t="shared" si="349"/>
        <v>1</v>
      </c>
    </row>
    <row r="4429" spans="1:20" x14ac:dyDescent="0.35">
      <c r="A4429" t="s">
        <v>21682</v>
      </c>
      <c r="B4429" t="s">
        <v>21683</v>
      </c>
      <c r="C4429" t="s">
        <v>21684</v>
      </c>
      <c r="D4429" t="s">
        <v>21685</v>
      </c>
      <c r="E4429">
        <f>IF(COUNTIFS(Registros!$A$2:$A$6000,"NP",Registros!$B$2:$B$6000,$A4429)&gt;0,1,0)</f>
        <v>0</v>
      </c>
      <c r="F4429">
        <f>IF($E4429=1,SUMIFS(Registros!$F$2:$F$6000,Registros!$A$2:$A$6000,"NP",Registros!$B$2:$B$6000,$A4429),0)</f>
        <v>0</v>
      </c>
      <c r="G4429">
        <f>IF(COUNTIFS(Registros!$A$2:$A$6000,"MOV",Registros!$B$2:$B$6000,$A4429)&gt;0,1,0)</f>
        <v>0</v>
      </c>
      <c r="H4429">
        <f>IF($G4429=1,SUMIFS(Registros!$F$2:$F$6000,Registros!$A$2:$A$6000,"MOV",Registros!$B$2:$B$6000,$A4429),0)</f>
        <v>0</v>
      </c>
      <c r="I4429">
        <f>IF(COUNTIFS(Registros!$A$2:$A$6000,"CS",Registros!$B$2:$B$6000,$A4429)&gt;0,1,0)</f>
        <v>1</v>
      </c>
      <c r="J4429">
        <f>IF($I4429=1,SUMIFS(Registros!$I$2:$I$6000,Registros!$A$2:$A$6000,"CS",Registros!$B$2:$B$6000,$A4429),0)</f>
        <v>64</v>
      </c>
      <c r="K4429">
        <f>IF(COUNTIFS(Winback!$K$2:$K$300,$A4429)&gt;0,1,0)</f>
        <v>0</v>
      </c>
      <c r="L4429">
        <f>IF(AND($K4429=1,LEFT($A4429,3)="WB-"),SUMIFS(Winback!$D$2:$D$300,Winback!$K$2:$K$300,$A4429),0)</f>
        <v>0</v>
      </c>
      <c r="M4429">
        <f>IF(OR($E4429=1,$G4429=1,SUMIFS(Registros!$J$2:$J$6000,Registros!$B$2:$B$6000,$A4429)&gt;0),1,0)</f>
        <v>1</v>
      </c>
      <c r="N4429">
        <f>IF($J4429&gt;0,1,IF(COUNTIFS(Registros!$A$2:$A$6000,"CS",Registros!$B$2:$B$6000,$A4429,Registros!$K$2:$K$6000,"&lt;&gt;")&gt;0,1,0))</f>
        <v>1</v>
      </c>
      <c r="O4429" t="str">
        <f t="shared" si="345"/>
        <v>CONVERGENTE</v>
      </c>
      <c r="P4429" t="str">
        <f t="shared" si="346"/>
        <v>Upgrade / más líneas</v>
      </c>
      <c r="Q4429">
        <f t="shared" si="347"/>
        <v>0</v>
      </c>
      <c r="R4429" t="str">
        <f>IFERROR(VLOOKUP($A4429,Registros!$B$2:$G$6000,6,0),IFERROR(INDEX(Winback!$C$2:$C$300,MATCH($A4429,Winback!$K$2:$K$300,0)),""))</f>
        <v>Abril Aparicio</v>
      </c>
      <c r="S4429" t="str">
        <f t="shared" si="348"/>
        <v>+CS</v>
      </c>
      <c r="T4429">
        <f t="shared" si="349"/>
        <v>1</v>
      </c>
    </row>
    <row r="4430" spans="1:20" x14ac:dyDescent="0.35">
      <c r="A4430" t="s">
        <v>21687</v>
      </c>
      <c r="B4430" t="s">
        <v>21688</v>
      </c>
      <c r="C4430" t="s">
        <v>21689</v>
      </c>
      <c r="D4430" t="s">
        <v>21690</v>
      </c>
      <c r="E4430">
        <f>IF(COUNTIFS(Registros!$A$2:$A$6000,"NP",Registros!$B$2:$B$6000,$A4430)&gt;0,1,0)</f>
        <v>0</v>
      </c>
      <c r="F4430">
        <f>IF($E4430=1,SUMIFS(Registros!$F$2:$F$6000,Registros!$A$2:$A$6000,"NP",Registros!$B$2:$B$6000,$A4430),0)</f>
        <v>0</v>
      </c>
      <c r="G4430">
        <f>IF(COUNTIFS(Registros!$A$2:$A$6000,"MOV",Registros!$B$2:$B$6000,$A4430)&gt;0,1,0)</f>
        <v>0</v>
      </c>
      <c r="H4430">
        <f>IF($G4430=1,SUMIFS(Registros!$F$2:$F$6000,Registros!$A$2:$A$6000,"MOV",Registros!$B$2:$B$6000,$A4430),0)</f>
        <v>0</v>
      </c>
      <c r="I4430">
        <f>IF(COUNTIFS(Registros!$A$2:$A$6000,"CS",Registros!$B$2:$B$6000,$A4430)&gt;0,1,0)</f>
        <v>1</v>
      </c>
      <c r="J4430">
        <f>IF($I4430=1,SUMIFS(Registros!$I$2:$I$6000,Registros!$A$2:$A$6000,"CS",Registros!$B$2:$B$6000,$A4430),0)</f>
        <v>42</v>
      </c>
      <c r="K4430">
        <f>IF(COUNTIFS(Winback!$K$2:$K$300,$A4430)&gt;0,1,0)</f>
        <v>0</v>
      </c>
      <c r="L4430">
        <f>IF(AND($K4430=1,LEFT($A4430,3)="WB-"),SUMIFS(Winback!$D$2:$D$300,Winback!$K$2:$K$300,$A4430),0)</f>
        <v>0</v>
      </c>
      <c r="M4430">
        <f>IF(OR($E4430=1,$G4430=1,SUMIFS(Registros!$J$2:$J$6000,Registros!$B$2:$B$6000,$A4430)&gt;0),1,0)</f>
        <v>1</v>
      </c>
      <c r="N4430">
        <f>IF($J4430&gt;0,1,IF(COUNTIFS(Registros!$A$2:$A$6000,"CS",Registros!$B$2:$B$6000,$A4430,Registros!$K$2:$K$6000,"&lt;&gt;")&gt;0,1,0))</f>
        <v>1</v>
      </c>
      <c r="O4430" t="str">
        <f t="shared" si="345"/>
        <v>CONVERGENTE</v>
      </c>
      <c r="P4430" t="str">
        <f t="shared" si="346"/>
        <v>Upgrade / más líneas</v>
      </c>
      <c r="Q4430">
        <f t="shared" si="347"/>
        <v>0</v>
      </c>
      <c r="R4430" t="str">
        <f>IFERROR(VLOOKUP($A4430,Registros!$B$2:$G$6000,6,0),IFERROR(INDEX(Winback!$C$2:$C$300,MATCH($A4430,Winback!$K$2:$K$300,0)),""))</f>
        <v>Yariela Galarce</v>
      </c>
      <c r="S4430" t="str">
        <f t="shared" si="348"/>
        <v>+CS</v>
      </c>
      <c r="T4430">
        <f t="shared" si="349"/>
        <v>1</v>
      </c>
    </row>
    <row r="4431" spans="1:20" x14ac:dyDescent="0.35">
      <c r="A4431" t="s">
        <v>21692</v>
      </c>
      <c r="B4431" t="s">
        <v>21693</v>
      </c>
      <c r="C4431" t="s">
        <v>21694</v>
      </c>
      <c r="D4431" t="s">
        <v>21695</v>
      </c>
      <c r="E4431">
        <f>IF(COUNTIFS(Registros!$A$2:$A$6000,"NP",Registros!$B$2:$B$6000,$A4431)&gt;0,1,0)</f>
        <v>0</v>
      </c>
      <c r="F4431">
        <f>IF($E4431=1,SUMIFS(Registros!$F$2:$F$6000,Registros!$A$2:$A$6000,"NP",Registros!$B$2:$B$6000,$A4431),0)</f>
        <v>0</v>
      </c>
      <c r="G4431">
        <f>IF(COUNTIFS(Registros!$A$2:$A$6000,"MOV",Registros!$B$2:$B$6000,$A4431)&gt;0,1,0)</f>
        <v>0</v>
      </c>
      <c r="H4431">
        <f>IF($G4431=1,SUMIFS(Registros!$F$2:$F$6000,Registros!$A$2:$A$6000,"MOV",Registros!$B$2:$B$6000,$A4431),0)</f>
        <v>0</v>
      </c>
      <c r="I4431">
        <f>IF(COUNTIFS(Registros!$A$2:$A$6000,"CS",Registros!$B$2:$B$6000,$A4431)&gt;0,1,0)</f>
        <v>1</v>
      </c>
      <c r="J4431">
        <f>IF($I4431=1,SUMIFS(Registros!$I$2:$I$6000,Registros!$A$2:$A$6000,"CS",Registros!$B$2:$B$6000,$A4431),0)</f>
        <v>25</v>
      </c>
      <c r="K4431">
        <f>IF(COUNTIFS(Winback!$K$2:$K$300,$A4431)&gt;0,1,0)</f>
        <v>0</v>
      </c>
      <c r="L4431">
        <f>IF(AND($K4431=1,LEFT($A4431,3)="WB-"),SUMIFS(Winback!$D$2:$D$300,Winback!$K$2:$K$300,$A4431),0)</f>
        <v>0</v>
      </c>
      <c r="M4431">
        <f>IF(OR($E4431=1,$G4431=1,SUMIFS(Registros!$J$2:$J$6000,Registros!$B$2:$B$6000,$A4431)&gt;0),1,0)</f>
        <v>1</v>
      </c>
      <c r="N4431">
        <f>IF($J4431&gt;0,1,IF(COUNTIFS(Registros!$A$2:$A$6000,"CS",Registros!$B$2:$B$6000,$A4431,Registros!$K$2:$K$6000,"&lt;&gt;")&gt;0,1,0))</f>
        <v>1</v>
      </c>
      <c r="O4431" t="str">
        <f t="shared" si="345"/>
        <v>CONVERGENTE</v>
      </c>
      <c r="P4431" t="str">
        <f t="shared" si="346"/>
        <v>Upgrade / más líneas</v>
      </c>
      <c r="Q4431">
        <f t="shared" si="347"/>
        <v>0</v>
      </c>
      <c r="R4431" t="str">
        <f>IFERROR(VLOOKUP($A4431,Registros!$B$2:$G$6000,6,0),IFERROR(INDEX(Winback!$C$2:$C$300,MATCH($A4431,Winback!$K$2:$K$300,0)),""))</f>
        <v>Nailyn Martinez Johnson</v>
      </c>
      <c r="S4431" t="str">
        <f t="shared" si="348"/>
        <v>+CS</v>
      </c>
      <c r="T4431">
        <f t="shared" si="349"/>
        <v>1</v>
      </c>
    </row>
    <row r="4432" spans="1:20" x14ac:dyDescent="0.35">
      <c r="A4432" t="s">
        <v>21697</v>
      </c>
      <c r="B4432" t="s">
        <v>21698</v>
      </c>
      <c r="C4432" t="s">
        <v>21699</v>
      </c>
      <c r="D4432" t="s">
        <v>21700</v>
      </c>
      <c r="E4432">
        <f>IF(COUNTIFS(Registros!$A$2:$A$6000,"NP",Registros!$B$2:$B$6000,$A4432)&gt;0,1,0)</f>
        <v>0</v>
      </c>
      <c r="F4432">
        <f>IF($E4432=1,SUMIFS(Registros!$F$2:$F$6000,Registros!$A$2:$A$6000,"NP",Registros!$B$2:$B$6000,$A4432),0)</f>
        <v>0</v>
      </c>
      <c r="G4432">
        <f>IF(COUNTIFS(Registros!$A$2:$A$6000,"MOV",Registros!$B$2:$B$6000,$A4432)&gt;0,1,0)</f>
        <v>0</v>
      </c>
      <c r="H4432">
        <f>IF($G4432=1,SUMIFS(Registros!$F$2:$F$6000,Registros!$A$2:$A$6000,"MOV",Registros!$B$2:$B$6000,$A4432),0)</f>
        <v>0</v>
      </c>
      <c r="I4432">
        <f>IF(COUNTIFS(Registros!$A$2:$A$6000,"CS",Registros!$B$2:$B$6000,$A4432)&gt;0,1,0)</f>
        <v>1</v>
      </c>
      <c r="J4432">
        <f>IF($I4432=1,SUMIFS(Registros!$I$2:$I$6000,Registros!$A$2:$A$6000,"CS",Registros!$B$2:$B$6000,$A4432),0)</f>
        <v>0</v>
      </c>
      <c r="K4432">
        <f>IF(COUNTIFS(Winback!$K$2:$K$300,$A4432)&gt;0,1,0)</f>
        <v>0</v>
      </c>
      <c r="L4432">
        <f>IF(AND($K4432=1,LEFT($A4432,3)="WB-"),SUMIFS(Winback!$D$2:$D$300,Winback!$K$2:$K$300,$A4432),0)</f>
        <v>0</v>
      </c>
      <c r="M4432">
        <f>IF(OR($E4432=1,$G4432=1,SUMIFS(Registros!$J$2:$J$6000,Registros!$B$2:$B$6000,$A4432)&gt;0),1,0)</f>
        <v>1</v>
      </c>
      <c r="N4432">
        <f>IF($J4432&gt;0,1,IF(COUNTIFS(Registros!$A$2:$A$6000,"CS",Registros!$B$2:$B$6000,$A4432,Registros!$K$2:$K$6000,"&lt;&gt;")&gt;0,1,0))</f>
        <v>1</v>
      </c>
      <c r="O4432" t="str">
        <f t="shared" si="345"/>
        <v>CONVERGENTE</v>
      </c>
      <c r="P4432" t="str">
        <f t="shared" si="346"/>
        <v>Upgrade / más líneas</v>
      </c>
      <c r="Q4432">
        <f t="shared" si="347"/>
        <v>0</v>
      </c>
      <c r="R4432" t="str">
        <f>IFERROR(VLOOKUP($A4432,Registros!$B$2:$G$6000,6,0),IFERROR(INDEX(Winback!$C$2:$C$300,MATCH($A4432,Winback!$K$2:$K$300,0)),""))</f>
        <v>iongy Gordon Ward</v>
      </c>
      <c r="S4432" t="str">
        <f t="shared" si="348"/>
        <v>+CS</v>
      </c>
      <c r="T4432">
        <f t="shared" si="349"/>
        <v>1</v>
      </c>
    </row>
    <row r="4433" spans="1:20" x14ac:dyDescent="0.35">
      <c r="A4433" t="s">
        <v>21702</v>
      </c>
      <c r="B4433" t="s">
        <v>21703</v>
      </c>
      <c r="C4433" t="s">
        <v>21704</v>
      </c>
      <c r="D4433" t="s">
        <v>21705</v>
      </c>
      <c r="E4433">
        <f>IF(COUNTIFS(Registros!$A$2:$A$6000,"NP",Registros!$B$2:$B$6000,$A4433)&gt;0,1,0)</f>
        <v>0</v>
      </c>
      <c r="F4433">
        <f>IF($E4433=1,SUMIFS(Registros!$F$2:$F$6000,Registros!$A$2:$A$6000,"NP",Registros!$B$2:$B$6000,$A4433),0)</f>
        <v>0</v>
      </c>
      <c r="G4433">
        <f>IF(COUNTIFS(Registros!$A$2:$A$6000,"MOV",Registros!$B$2:$B$6000,$A4433)&gt;0,1,0)</f>
        <v>0</v>
      </c>
      <c r="H4433">
        <f>IF($G4433=1,SUMIFS(Registros!$F$2:$F$6000,Registros!$A$2:$A$6000,"MOV",Registros!$B$2:$B$6000,$A4433),0)</f>
        <v>0</v>
      </c>
      <c r="I4433">
        <f>IF(COUNTIFS(Registros!$A$2:$A$6000,"CS",Registros!$B$2:$B$6000,$A4433)&gt;0,1,0)</f>
        <v>1</v>
      </c>
      <c r="J4433">
        <f>IF($I4433=1,SUMIFS(Registros!$I$2:$I$6000,Registros!$A$2:$A$6000,"CS",Registros!$B$2:$B$6000,$A4433),0)</f>
        <v>25</v>
      </c>
      <c r="K4433">
        <f>IF(COUNTIFS(Winback!$K$2:$K$300,$A4433)&gt;0,1,0)</f>
        <v>0</v>
      </c>
      <c r="L4433">
        <f>IF(AND($K4433=1,LEFT($A4433,3)="WB-"),SUMIFS(Winback!$D$2:$D$300,Winback!$K$2:$K$300,$A4433),0)</f>
        <v>0</v>
      </c>
      <c r="M4433">
        <f>IF(OR($E4433=1,$G4433=1,SUMIFS(Registros!$J$2:$J$6000,Registros!$B$2:$B$6000,$A4433)&gt;0),1,0)</f>
        <v>1</v>
      </c>
      <c r="N4433">
        <f>IF($J4433&gt;0,1,IF(COUNTIFS(Registros!$A$2:$A$6000,"CS",Registros!$B$2:$B$6000,$A4433,Registros!$K$2:$K$6000,"&lt;&gt;")&gt;0,1,0))</f>
        <v>1</v>
      </c>
      <c r="O4433" t="str">
        <f t="shared" si="345"/>
        <v>CONVERGENTE</v>
      </c>
      <c r="P4433" t="str">
        <f t="shared" si="346"/>
        <v>Upgrade / más líneas</v>
      </c>
      <c r="Q4433">
        <f t="shared" si="347"/>
        <v>0</v>
      </c>
      <c r="R4433" t="str">
        <f>IFERROR(VLOOKUP($A4433,Registros!$B$2:$G$6000,6,0),IFERROR(INDEX(Winback!$C$2:$C$300,MATCH($A4433,Winback!$K$2:$K$300,0)),""))</f>
        <v>Keisy Vargas</v>
      </c>
      <c r="S4433" t="str">
        <f t="shared" si="348"/>
        <v>+CS</v>
      </c>
      <c r="T4433">
        <f t="shared" si="349"/>
        <v>1</v>
      </c>
    </row>
    <row r="4434" spans="1:20" x14ac:dyDescent="0.35">
      <c r="A4434" t="s">
        <v>21707</v>
      </c>
      <c r="B4434" t="s">
        <v>21708</v>
      </c>
      <c r="C4434" t="s">
        <v>21709</v>
      </c>
      <c r="D4434" t="s">
        <v>21710</v>
      </c>
      <c r="E4434">
        <f>IF(COUNTIFS(Registros!$A$2:$A$6000,"NP",Registros!$B$2:$B$6000,$A4434)&gt;0,1,0)</f>
        <v>0</v>
      </c>
      <c r="F4434">
        <f>IF($E4434=1,SUMIFS(Registros!$F$2:$F$6000,Registros!$A$2:$A$6000,"NP",Registros!$B$2:$B$6000,$A4434),0)</f>
        <v>0</v>
      </c>
      <c r="G4434">
        <f>IF(COUNTIFS(Registros!$A$2:$A$6000,"MOV",Registros!$B$2:$B$6000,$A4434)&gt;0,1,0)</f>
        <v>0</v>
      </c>
      <c r="H4434">
        <f>IF($G4434=1,SUMIFS(Registros!$F$2:$F$6000,Registros!$A$2:$A$6000,"MOV",Registros!$B$2:$B$6000,$A4434),0)</f>
        <v>0</v>
      </c>
      <c r="I4434">
        <f>IF(COUNTIFS(Registros!$A$2:$A$6000,"CS",Registros!$B$2:$B$6000,$A4434)&gt;0,1,0)</f>
        <v>1</v>
      </c>
      <c r="J4434">
        <f>IF($I4434=1,SUMIFS(Registros!$I$2:$I$6000,Registros!$A$2:$A$6000,"CS",Registros!$B$2:$B$6000,$A4434),0)</f>
        <v>34</v>
      </c>
      <c r="K4434">
        <f>IF(COUNTIFS(Winback!$K$2:$K$300,$A4434)&gt;0,1,0)</f>
        <v>0</v>
      </c>
      <c r="L4434">
        <f>IF(AND($K4434=1,LEFT($A4434,3)="WB-"),SUMIFS(Winback!$D$2:$D$300,Winback!$K$2:$K$300,$A4434),0)</f>
        <v>0</v>
      </c>
      <c r="M4434">
        <f>IF(OR($E4434=1,$G4434=1,SUMIFS(Registros!$J$2:$J$6000,Registros!$B$2:$B$6000,$A4434)&gt;0),1,0)</f>
        <v>1</v>
      </c>
      <c r="N4434">
        <f>IF($J4434&gt;0,1,IF(COUNTIFS(Registros!$A$2:$A$6000,"CS",Registros!$B$2:$B$6000,$A4434,Registros!$K$2:$K$6000,"&lt;&gt;")&gt;0,1,0))</f>
        <v>1</v>
      </c>
      <c r="O4434" t="str">
        <f t="shared" si="345"/>
        <v>CONVERGENTE</v>
      </c>
      <c r="P4434" t="str">
        <f t="shared" si="346"/>
        <v>Upgrade / más líneas</v>
      </c>
      <c r="Q4434">
        <f t="shared" si="347"/>
        <v>0</v>
      </c>
      <c r="R4434" t="str">
        <f>IFERROR(VLOOKUP($A4434,Registros!$B$2:$G$6000,6,0),IFERROR(INDEX(Winback!$C$2:$C$300,MATCH($A4434,Winback!$K$2:$K$300,0)),""))</f>
        <v>Karla Mc Intryre</v>
      </c>
      <c r="S4434" t="str">
        <f t="shared" si="348"/>
        <v>+CS</v>
      </c>
      <c r="T4434">
        <f t="shared" si="349"/>
        <v>1</v>
      </c>
    </row>
    <row r="4435" spans="1:20" x14ac:dyDescent="0.35">
      <c r="A4435" t="s">
        <v>21712</v>
      </c>
      <c r="B4435" t="s">
        <v>21713</v>
      </c>
      <c r="C4435" t="s">
        <v>21714</v>
      </c>
      <c r="D4435" t="s">
        <v>21715</v>
      </c>
      <c r="E4435">
        <f>IF(COUNTIFS(Registros!$A$2:$A$6000,"NP",Registros!$B$2:$B$6000,$A4435)&gt;0,1,0)</f>
        <v>0</v>
      </c>
      <c r="F4435">
        <f>IF($E4435=1,SUMIFS(Registros!$F$2:$F$6000,Registros!$A$2:$A$6000,"NP",Registros!$B$2:$B$6000,$A4435),0)</f>
        <v>0</v>
      </c>
      <c r="G4435">
        <f>IF(COUNTIFS(Registros!$A$2:$A$6000,"MOV",Registros!$B$2:$B$6000,$A4435)&gt;0,1,0)</f>
        <v>0</v>
      </c>
      <c r="H4435">
        <f>IF($G4435=1,SUMIFS(Registros!$F$2:$F$6000,Registros!$A$2:$A$6000,"MOV",Registros!$B$2:$B$6000,$A4435),0)</f>
        <v>0</v>
      </c>
      <c r="I4435">
        <f>IF(COUNTIFS(Registros!$A$2:$A$6000,"CS",Registros!$B$2:$B$6000,$A4435)&gt;0,1,0)</f>
        <v>1</v>
      </c>
      <c r="J4435">
        <f>IF($I4435=1,SUMIFS(Registros!$I$2:$I$6000,Registros!$A$2:$A$6000,"CS",Registros!$B$2:$B$6000,$A4435),0)</f>
        <v>74</v>
      </c>
      <c r="K4435">
        <f>IF(COUNTIFS(Winback!$K$2:$K$300,$A4435)&gt;0,1,0)</f>
        <v>0</v>
      </c>
      <c r="L4435">
        <f>IF(AND($K4435=1,LEFT($A4435,3)="WB-"),SUMIFS(Winback!$D$2:$D$300,Winback!$K$2:$K$300,$A4435),0)</f>
        <v>0</v>
      </c>
      <c r="M4435">
        <f>IF(OR($E4435=1,$G4435=1,SUMIFS(Registros!$J$2:$J$6000,Registros!$B$2:$B$6000,$A4435)&gt;0),1,0)</f>
        <v>1</v>
      </c>
      <c r="N4435">
        <f>IF($J4435&gt;0,1,IF(COUNTIFS(Registros!$A$2:$A$6000,"CS",Registros!$B$2:$B$6000,$A4435,Registros!$K$2:$K$6000,"&lt;&gt;")&gt;0,1,0))</f>
        <v>1</v>
      </c>
      <c r="O4435" t="str">
        <f t="shared" si="345"/>
        <v>CONVERGENTE</v>
      </c>
      <c r="P4435" t="str">
        <f t="shared" si="346"/>
        <v>Upgrade / más líneas</v>
      </c>
      <c r="Q4435">
        <f t="shared" si="347"/>
        <v>0</v>
      </c>
      <c r="R4435" t="str">
        <f>IFERROR(VLOOKUP($A4435,Registros!$B$2:$G$6000,6,0),IFERROR(INDEX(Winback!$C$2:$C$300,MATCH($A4435,Winback!$K$2:$K$300,0)),""))</f>
        <v>Solanye Acuña</v>
      </c>
      <c r="S4435" t="str">
        <f t="shared" si="348"/>
        <v>+CS</v>
      </c>
      <c r="T4435">
        <f t="shared" si="349"/>
        <v>1</v>
      </c>
    </row>
    <row r="4436" spans="1:20" x14ac:dyDescent="0.35">
      <c r="A4436" t="s">
        <v>21717</v>
      </c>
      <c r="B4436" t="s">
        <v>21718</v>
      </c>
      <c r="C4436" t="s">
        <v>21719</v>
      </c>
      <c r="D4436" t="s">
        <v>21720</v>
      </c>
      <c r="E4436">
        <f>IF(COUNTIFS(Registros!$A$2:$A$6000,"NP",Registros!$B$2:$B$6000,$A4436)&gt;0,1,0)</f>
        <v>0</v>
      </c>
      <c r="F4436">
        <f>IF($E4436=1,SUMIFS(Registros!$F$2:$F$6000,Registros!$A$2:$A$6000,"NP",Registros!$B$2:$B$6000,$A4436),0)</f>
        <v>0</v>
      </c>
      <c r="G4436">
        <f>IF(COUNTIFS(Registros!$A$2:$A$6000,"MOV",Registros!$B$2:$B$6000,$A4436)&gt;0,1,0)</f>
        <v>0</v>
      </c>
      <c r="H4436">
        <f>IF($G4436=1,SUMIFS(Registros!$F$2:$F$6000,Registros!$A$2:$A$6000,"MOV",Registros!$B$2:$B$6000,$A4436),0)</f>
        <v>0</v>
      </c>
      <c r="I4436">
        <f>IF(COUNTIFS(Registros!$A$2:$A$6000,"CS",Registros!$B$2:$B$6000,$A4436)&gt;0,1,0)</f>
        <v>1</v>
      </c>
      <c r="J4436">
        <f>IF($I4436=1,SUMIFS(Registros!$I$2:$I$6000,Registros!$A$2:$A$6000,"CS",Registros!$B$2:$B$6000,$A4436),0)</f>
        <v>45</v>
      </c>
      <c r="K4436">
        <f>IF(COUNTIFS(Winback!$K$2:$K$300,$A4436)&gt;0,1,0)</f>
        <v>0</v>
      </c>
      <c r="L4436">
        <f>IF(AND($K4436=1,LEFT($A4436,3)="WB-"),SUMIFS(Winback!$D$2:$D$300,Winback!$K$2:$K$300,$A4436),0)</f>
        <v>0</v>
      </c>
      <c r="M4436">
        <f>IF(OR($E4436=1,$G4436=1,SUMIFS(Registros!$J$2:$J$6000,Registros!$B$2:$B$6000,$A4436)&gt;0),1,0)</f>
        <v>1</v>
      </c>
      <c r="N4436">
        <f>IF($J4436&gt;0,1,IF(COUNTIFS(Registros!$A$2:$A$6000,"CS",Registros!$B$2:$B$6000,$A4436,Registros!$K$2:$K$6000,"&lt;&gt;")&gt;0,1,0))</f>
        <v>1</v>
      </c>
      <c r="O4436" t="str">
        <f t="shared" si="345"/>
        <v>CONVERGENTE</v>
      </c>
      <c r="P4436" t="str">
        <f t="shared" si="346"/>
        <v>Upgrade / más líneas</v>
      </c>
      <c r="Q4436">
        <f t="shared" si="347"/>
        <v>0</v>
      </c>
      <c r="R4436" t="str">
        <f>IFERROR(VLOOKUP($A4436,Registros!$B$2:$G$6000,6,0),IFERROR(INDEX(Winback!$C$2:$C$300,MATCH($A4436,Winback!$K$2:$K$300,0)),""))</f>
        <v>Michelle Zambrano</v>
      </c>
      <c r="S4436" t="str">
        <f t="shared" si="348"/>
        <v>+CS</v>
      </c>
      <c r="T4436">
        <f t="shared" si="349"/>
        <v>1</v>
      </c>
    </row>
    <row r="4437" spans="1:20" x14ac:dyDescent="0.35">
      <c r="A4437" t="s">
        <v>21722</v>
      </c>
      <c r="B4437" t="s">
        <v>21723</v>
      </c>
      <c r="C4437" t="s">
        <v>21724</v>
      </c>
      <c r="D4437" t="s">
        <v>21725</v>
      </c>
      <c r="E4437">
        <f>IF(COUNTIFS(Registros!$A$2:$A$6000,"NP",Registros!$B$2:$B$6000,$A4437)&gt;0,1,0)</f>
        <v>0</v>
      </c>
      <c r="F4437">
        <f>IF($E4437=1,SUMIFS(Registros!$F$2:$F$6000,Registros!$A$2:$A$6000,"NP",Registros!$B$2:$B$6000,$A4437),0)</f>
        <v>0</v>
      </c>
      <c r="G4437">
        <f>IF(COUNTIFS(Registros!$A$2:$A$6000,"MOV",Registros!$B$2:$B$6000,$A4437)&gt;0,1,0)</f>
        <v>0</v>
      </c>
      <c r="H4437">
        <f>IF($G4437=1,SUMIFS(Registros!$F$2:$F$6000,Registros!$A$2:$A$6000,"MOV",Registros!$B$2:$B$6000,$A4437),0)</f>
        <v>0</v>
      </c>
      <c r="I4437">
        <f>IF(COUNTIFS(Registros!$A$2:$A$6000,"CS",Registros!$B$2:$B$6000,$A4437)&gt;0,1,0)</f>
        <v>1</v>
      </c>
      <c r="J4437">
        <f>IF($I4437=1,SUMIFS(Registros!$I$2:$I$6000,Registros!$A$2:$A$6000,"CS",Registros!$B$2:$B$6000,$A4437),0)</f>
        <v>19</v>
      </c>
      <c r="K4437">
        <f>IF(COUNTIFS(Winback!$K$2:$K$300,$A4437)&gt;0,1,0)</f>
        <v>0</v>
      </c>
      <c r="L4437">
        <f>IF(AND($K4437=1,LEFT($A4437,3)="WB-"),SUMIFS(Winback!$D$2:$D$300,Winback!$K$2:$K$300,$A4437),0)</f>
        <v>0</v>
      </c>
      <c r="M4437">
        <f>IF(OR($E4437=1,$G4437=1,SUMIFS(Registros!$J$2:$J$6000,Registros!$B$2:$B$6000,$A4437)&gt;0),1,0)</f>
        <v>1</v>
      </c>
      <c r="N4437">
        <f>IF($J4437&gt;0,1,IF(COUNTIFS(Registros!$A$2:$A$6000,"CS",Registros!$B$2:$B$6000,$A4437,Registros!$K$2:$K$6000,"&lt;&gt;")&gt;0,1,0))</f>
        <v>1</v>
      </c>
      <c r="O4437" t="str">
        <f t="shared" si="345"/>
        <v>CONVERGENTE</v>
      </c>
      <c r="P4437" t="str">
        <f t="shared" si="346"/>
        <v>Upgrade / más líneas</v>
      </c>
      <c r="Q4437">
        <f t="shared" si="347"/>
        <v>0</v>
      </c>
      <c r="R4437" t="str">
        <f>IFERROR(VLOOKUP($A4437,Registros!$B$2:$G$6000,6,0),IFERROR(INDEX(Winback!$C$2:$C$300,MATCH($A4437,Winback!$K$2:$K$300,0)),""))</f>
        <v>Lizeth Milena Gonzalez</v>
      </c>
      <c r="S4437" t="str">
        <f t="shared" si="348"/>
        <v>+CS</v>
      </c>
      <c r="T4437">
        <f t="shared" si="349"/>
        <v>1</v>
      </c>
    </row>
    <row r="4438" spans="1:20" x14ac:dyDescent="0.35">
      <c r="A4438" t="s">
        <v>21727</v>
      </c>
      <c r="B4438" t="s">
        <v>21728</v>
      </c>
      <c r="C4438" t="s">
        <v>21729</v>
      </c>
      <c r="D4438" t="s">
        <v>21730</v>
      </c>
      <c r="E4438">
        <f>IF(COUNTIFS(Registros!$A$2:$A$6000,"NP",Registros!$B$2:$B$6000,$A4438)&gt;0,1,0)</f>
        <v>0</v>
      </c>
      <c r="F4438">
        <f>IF($E4438=1,SUMIFS(Registros!$F$2:$F$6000,Registros!$A$2:$A$6000,"NP",Registros!$B$2:$B$6000,$A4438),0)</f>
        <v>0</v>
      </c>
      <c r="G4438">
        <f>IF(COUNTIFS(Registros!$A$2:$A$6000,"MOV",Registros!$B$2:$B$6000,$A4438)&gt;0,1,0)</f>
        <v>0</v>
      </c>
      <c r="H4438">
        <f>IF($G4438=1,SUMIFS(Registros!$F$2:$F$6000,Registros!$A$2:$A$6000,"MOV",Registros!$B$2:$B$6000,$A4438),0)</f>
        <v>0</v>
      </c>
      <c r="I4438">
        <f>IF(COUNTIFS(Registros!$A$2:$A$6000,"CS",Registros!$B$2:$B$6000,$A4438)&gt;0,1,0)</f>
        <v>1</v>
      </c>
      <c r="J4438">
        <f>IF($I4438=1,SUMIFS(Registros!$I$2:$I$6000,Registros!$A$2:$A$6000,"CS",Registros!$B$2:$B$6000,$A4438),0)</f>
        <v>48</v>
      </c>
      <c r="K4438">
        <f>IF(COUNTIFS(Winback!$K$2:$K$300,$A4438)&gt;0,1,0)</f>
        <v>0</v>
      </c>
      <c r="L4438">
        <f>IF(AND($K4438=1,LEFT($A4438,3)="WB-"),SUMIFS(Winback!$D$2:$D$300,Winback!$K$2:$K$300,$A4438),0)</f>
        <v>0</v>
      </c>
      <c r="M4438">
        <f>IF(OR($E4438=1,$G4438=1,SUMIFS(Registros!$J$2:$J$6000,Registros!$B$2:$B$6000,$A4438)&gt;0),1,0)</f>
        <v>1</v>
      </c>
      <c r="N4438">
        <f>IF($J4438&gt;0,1,IF(COUNTIFS(Registros!$A$2:$A$6000,"CS",Registros!$B$2:$B$6000,$A4438,Registros!$K$2:$K$6000,"&lt;&gt;")&gt;0,1,0))</f>
        <v>1</v>
      </c>
      <c r="O4438" t="str">
        <f t="shared" si="345"/>
        <v>CONVERGENTE</v>
      </c>
      <c r="P4438" t="str">
        <f t="shared" si="346"/>
        <v>Upgrade / más líneas</v>
      </c>
      <c r="Q4438">
        <f t="shared" si="347"/>
        <v>0</v>
      </c>
      <c r="R4438" t="str">
        <f>IFERROR(VLOOKUP($A4438,Registros!$B$2:$G$6000,6,0),IFERROR(INDEX(Winback!$C$2:$C$300,MATCH($A4438,Winback!$K$2:$K$300,0)),""))</f>
        <v>Maria Fernanda Rivas</v>
      </c>
      <c r="S4438" t="str">
        <f t="shared" si="348"/>
        <v>+CS</v>
      </c>
      <c r="T4438">
        <f t="shared" si="349"/>
        <v>1</v>
      </c>
    </row>
    <row r="4439" spans="1:20" x14ac:dyDescent="0.35">
      <c r="A4439" t="s">
        <v>21732</v>
      </c>
      <c r="B4439" t="s">
        <v>21733</v>
      </c>
      <c r="C4439" t="s">
        <v>21734</v>
      </c>
      <c r="D4439" t="s">
        <v>21735</v>
      </c>
      <c r="E4439">
        <f>IF(COUNTIFS(Registros!$A$2:$A$6000,"NP",Registros!$B$2:$B$6000,$A4439)&gt;0,1,0)</f>
        <v>0</v>
      </c>
      <c r="F4439">
        <f>IF($E4439=1,SUMIFS(Registros!$F$2:$F$6000,Registros!$A$2:$A$6000,"NP",Registros!$B$2:$B$6000,$A4439),0)</f>
        <v>0</v>
      </c>
      <c r="G4439">
        <f>IF(COUNTIFS(Registros!$A$2:$A$6000,"MOV",Registros!$B$2:$B$6000,$A4439)&gt;0,1,0)</f>
        <v>0</v>
      </c>
      <c r="H4439">
        <f>IF($G4439=1,SUMIFS(Registros!$F$2:$F$6000,Registros!$A$2:$A$6000,"MOV",Registros!$B$2:$B$6000,$A4439),0)</f>
        <v>0</v>
      </c>
      <c r="I4439">
        <f>IF(COUNTIFS(Registros!$A$2:$A$6000,"CS",Registros!$B$2:$B$6000,$A4439)&gt;0,1,0)</f>
        <v>1</v>
      </c>
      <c r="J4439">
        <f>IF($I4439=1,SUMIFS(Registros!$I$2:$I$6000,Registros!$A$2:$A$6000,"CS",Registros!$B$2:$B$6000,$A4439),0)</f>
        <v>50</v>
      </c>
      <c r="K4439">
        <f>IF(COUNTIFS(Winback!$K$2:$K$300,$A4439)&gt;0,1,0)</f>
        <v>0</v>
      </c>
      <c r="L4439">
        <f>IF(AND($K4439=1,LEFT($A4439,3)="WB-"),SUMIFS(Winback!$D$2:$D$300,Winback!$K$2:$K$300,$A4439),0)</f>
        <v>0</v>
      </c>
      <c r="M4439">
        <f>IF(OR($E4439=1,$G4439=1,SUMIFS(Registros!$J$2:$J$6000,Registros!$B$2:$B$6000,$A4439)&gt;0),1,0)</f>
        <v>1</v>
      </c>
      <c r="N4439">
        <f>IF($J4439&gt;0,1,IF(COUNTIFS(Registros!$A$2:$A$6000,"CS",Registros!$B$2:$B$6000,$A4439,Registros!$K$2:$K$6000,"&lt;&gt;")&gt;0,1,0))</f>
        <v>1</v>
      </c>
      <c r="O4439" t="str">
        <f t="shared" si="345"/>
        <v>CONVERGENTE</v>
      </c>
      <c r="P4439" t="str">
        <f t="shared" si="346"/>
        <v>Upgrade / más líneas</v>
      </c>
      <c r="Q4439">
        <f t="shared" si="347"/>
        <v>0</v>
      </c>
      <c r="R4439" t="str">
        <f>IFERROR(VLOOKUP($A4439,Registros!$B$2:$G$6000,6,0),IFERROR(INDEX(Winback!$C$2:$C$300,MATCH($A4439,Winback!$K$2:$K$300,0)),""))</f>
        <v>Yarelis Tulloch</v>
      </c>
      <c r="S4439" t="str">
        <f t="shared" si="348"/>
        <v>+CS</v>
      </c>
      <c r="T4439">
        <f t="shared" si="349"/>
        <v>1</v>
      </c>
    </row>
    <row r="4440" spans="1:20" x14ac:dyDescent="0.35">
      <c r="A4440" t="s">
        <v>21737</v>
      </c>
      <c r="B4440" t="s">
        <v>21738</v>
      </c>
      <c r="C4440" t="s">
        <v>21739</v>
      </c>
      <c r="D4440" t="s">
        <v>21740</v>
      </c>
      <c r="E4440">
        <f>IF(COUNTIFS(Registros!$A$2:$A$6000,"NP",Registros!$B$2:$B$6000,$A4440)&gt;0,1,0)</f>
        <v>0</v>
      </c>
      <c r="F4440">
        <f>IF($E4440=1,SUMIFS(Registros!$F$2:$F$6000,Registros!$A$2:$A$6000,"NP",Registros!$B$2:$B$6000,$A4440),0)</f>
        <v>0</v>
      </c>
      <c r="G4440">
        <f>IF(COUNTIFS(Registros!$A$2:$A$6000,"MOV",Registros!$B$2:$B$6000,$A4440)&gt;0,1,0)</f>
        <v>0</v>
      </c>
      <c r="H4440">
        <f>IF($G4440=1,SUMIFS(Registros!$F$2:$F$6000,Registros!$A$2:$A$6000,"MOV",Registros!$B$2:$B$6000,$A4440),0)</f>
        <v>0</v>
      </c>
      <c r="I4440">
        <f>IF(COUNTIFS(Registros!$A$2:$A$6000,"CS",Registros!$B$2:$B$6000,$A4440)&gt;0,1,0)</f>
        <v>1</v>
      </c>
      <c r="J4440">
        <f>IF($I4440=1,SUMIFS(Registros!$I$2:$I$6000,Registros!$A$2:$A$6000,"CS",Registros!$B$2:$B$6000,$A4440),0)</f>
        <v>24</v>
      </c>
      <c r="K4440">
        <f>IF(COUNTIFS(Winback!$K$2:$K$300,$A4440)&gt;0,1,0)</f>
        <v>0</v>
      </c>
      <c r="L4440">
        <f>IF(AND($K4440=1,LEFT($A4440,3)="WB-"),SUMIFS(Winback!$D$2:$D$300,Winback!$K$2:$K$300,$A4440),0)</f>
        <v>0</v>
      </c>
      <c r="M4440">
        <f>IF(OR($E4440=1,$G4440=1,SUMIFS(Registros!$J$2:$J$6000,Registros!$B$2:$B$6000,$A4440)&gt;0),1,0)</f>
        <v>1</v>
      </c>
      <c r="N4440">
        <f>IF($J4440&gt;0,1,IF(COUNTIFS(Registros!$A$2:$A$6000,"CS",Registros!$B$2:$B$6000,$A4440,Registros!$K$2:$K$6000,"&lt;&gt;")&gt;0,1,0))</f>
        <v>1</v>
      </c>
      <c r="O4440" t="str">
        <f t="shared" si="345"/>
        <v>CONVERGENTE</v>
      </c>
      <c r="P4440" t="str">
        <f t="shared" si="346"/>
        <v>Upgrade / más líneas</v>
      </c>
      <c r="Q4440">
        <f t="shared" si="347"/>
        <v>0</v>
      </c>
      <c r="R4440" t="str">
        <f>IFERROR(VLOOKUP($A4440,Registros!$B$2:$G$6000,6,0),IFERROR(INDEX(Winback!$C$2:$C$300,MATCH($A4440,Winback!$K$2:$K$300,0)),""))</f>
        <v>Abril Aparicio</v>
      </c>
      <c r="S4440" t="str">
        <f t="shared" si="348"/>
        <v>+CS</v>
      </c>
      <c r="T4440">
        <f t="shared" si="349"/>
        <v>1</v>
      </c>
    </row>
    <row r="4441" spans="1:20" x14ac:dyDescent="0.35">
      <c r="A4441" t="s">
        <v>21742</v>
      </c>
      <c r="B4441" t="s">
        <v>21743</v>
      </c>
      <c r="C4441" t="s">
        <v>21744</v>
      </c>
      <c r="D4441" t="s">
        <v>21745</v>
      </c>
      <c r="E4441">
        <f>IF(COUNTIFS(Registros!$A$2:$A$6000,"NP",Registros!$B$2:$B$6000,$A4441)&gt;0,1,0)</f>
        <v>0</v>
      </c>
      <c r="F4441">
        <f>IF($E4441=1,SUMIFS(Registros!$F$2:$F$6000,Registros!$A$2:$A$6000,"NP",Registros!$B$2:$B$6000,$A4441),0)</f>
        <v>0</v>
      </c>
      <c r="G4441">
        <f>IF(COUNTIFS(Registros!$A$2:$A$6000,"MOV",Registros!$B$2:$B$6000,$A4441)&gt;0,1,0)</f>
        <v>0</v>
      </c>
      <c r="H4441">
        <f>IF($G4441=1,SUMIFS(Registros!$F$2:$F$6000,Registros!$A$2:$A$6000,"MOV",Registros!$B$2:$B$6000,$A4441),0)</f>
        <v>0</v>
      </c>
      <c r="I4441">
        <f>IF(COUNTIFS(Registros!$A$2:$A$6000,"CS",Registros!$B$2:$B$6000,$A4441)&gt;0,1,0)</f>
        <v>1</v>
      </c>
      <c r="J4441">
        <f>IF($I4441=1,SUMIFS(Registros!$I$2:$I$6000,Registros!$A$2:$A$6000,"CS",Registros!$B$2:$B$6000,$A4441),0)</f>
        <v>12</v>
      </c>
      <c r="K4441">
        <f>IF(COUNTIFS(Winback!$K$2:$K$300,$A4441)&gt;0,1,0)</f>
        <v>0</v>
      </c>
      <c r="L4441">
        <f>IF(AND($K4441=1,LEFT($A4441,3)="WB-"),SUMIFS(Winback!$D$2:$D$300,Winback!$K$2:$K$300,$A4441),0)</f>
        <v>0</v>
      </c>
      <c r="M4441">
        <f>IF(OR($E4441=1,$G4441=1,SUMIFS(Registros!$J$2:$J$6000,Registros!$B$2:$B$6000,$A4441)&gt;0),1,0)</f>
        <v>1</v>
      </c>
      <c r="N4441">
        <f>IF($J4441&gt;0,1,IF(COUNTIFS(Registros!$A$2:$A$6000,"CS",Registros!$B$2:$B$6000,$A4441,Registros!$K$2:$K$6000,"&lt;&gt;")&gt;0,1,0))</f>
        <v>1</v>
      </c>
      <c r="O4441" t="str">
        <f t="shared" si="345"/>
        <v>CONVERGENTE</v>
      </c>
      <c r="P4441" t="str">
        <f t="shared" si="346"/>
        <v>Upgrade / más líneas</v>
      </c>
      <c r="Q4441">
        <f t="shared" si="347"/>
        <v>0</v>
      </c>
      <c r="R4441" t="str">
        <f>IFERROR(VLOOKUP($A4441,Registros!$B$2:$G$6000,6,0),IFERROR(INDEX(Winback!$C$2:$C$300,MATCH($A4441,Winback!$K$2:$K$300,0)),""))</f>
        <v>Yariela Galarce</v>
      </c>
      <c r="S4441" t="str">
        <f t="shared" si="348"/>
        <v>+CS</v>
      </c>
      <c r="T4441">
        <f t="shared" si="349"/>
        <v>1</v>
      </c>
    </row>
    <row r="4442" spans="1:20" x14ac:dyDescent="0.35">
      <c r="A4442" t="s">
        <v>21747</v>
      </c>
      <c r="B4442" t="s">
        <v>21748</v>
      </c>
      <c r="C4442" t="s">
        <v>21749</v>
      </c>
      <c r="D4442" t="s">
        <v>21750</v>
      </c>
      <c r="E4442">
        <f>IF(COUNTIFS(Registros!$A$2:$A$6000,"NP",Registros!$B$2:$B$6000,$A4442)&gt;0,1,0)</f>
        <v>0</v>
      </c>
      <c r="F4442">
        <f>IF($E4442=1,SUMIFS(Registros!$F$2:$F$6000,Registros!$A$2:$A$6000,"NP",Registros!$B$2:$B$6000,$A4442),0)</f>
        <v>0</v>
      </c>
      <c r="G4442">
        <f>IF(COUNTIFS(Registros!$A$2:$A$6000,"MOV",Registros!$B$2:$B$6000,$A4442)&gt;0,1,0)</f>
        <v>0</v>
      </c>
      <c r="H4442">
        <f>IF($G4442=1,SUMIFS(Registros!$F$2:$F$6000,Registros!$A$2:$A$6000,"MOV",Registros!$B$2:$B$6000,$A4442),0)</f>
        <v>0</v>
      </c>
      <c r="I4442">
        <f>IF(COUNTIFS(Registros!$A$2:$A$6000,"CS",Registros!$B$2:$B$6000,$A4442)&gt;0,1,0)</f>
        <v>1</v>
      </c>
      <c r="J4442">
        <f>IF($I4442=1,SUMIFS(Registros!$I$2:$I$6000,Registros!$A$2:$A$6000,"CS",Registros!$B$2:$B$6000,$A4442),0)</f>
        <v>37</v>
      </c>
      <c r="K4442">
        <f>IF(COUNTIFS(Winback!$K$2:$K$300,$A4442)&gt;0,1,0)</f>
        <v>0</v>
      </c>
      <c r="L4442">
        <f>IF(AND($K4442=1,LEFT($A4442,3)="WB-"),SUMIFS(Winback!$D$2:$D$300,Winback!$K$2:$K$300,$A4442),0)</f>
        <v>0</v>
      </c>
      <c r="M4442">
        <f>IF(OR($E4442=1,$G4442=1,SUMIFS(Registros!$J$2:$J$6000,Registros!$B$2:$B$6000,$A4442)&gt;0),1,0)</f>
        <v>1</v>
      </c>
      <c r="N4442">
        <f>IF($J4442&gt;0,1,IF(COUNTIFS(Registros!$A$2:$A$6000,"CS",Registros!$B$2:$B$6000,$A4442,Registros!$K$2:$K$6000,"&lt;&gt;")&gt;0,1,0))</f>
        <v>1</v>
      </c>
      <c r="O4442" t="str">
        <f t="shared" si="345"/>
        <v>CONVERGENTE</v>
      </c>
      <c r="P4442" t="str">
        <f t="shared" si="346"/>
        <v>Upgrade / más líneas</v>
      </c>
      <c r="Q4442">
        <f t="shared" si="347"/>
        <v>0</v>
      </c>
      <c r="R4442" t="str">
        <f>IFERROR(VLOOKUP($A4442,Registros!$B$2:$G$6000,6,0),IFERROR(INDEX(Winback!$C$2:$C$300,MATCH($A4442,Winback!$K$2:$K$300,0)),""))</f>
        <v>Nailyn Martinez Johnson</v>
      </c>
      <c r="S4442" t="str">
        <f t="shared" si="348"/>
        <v>+CS</v>
      </c>
      <c r="T4442">
        <f t="shared" si="349"/>
        <v>1</v>
      </c>
    </row>
    <row r="4443" spans="1:20" x14ac:dyDescent="0.35">
      <c r="A4443" t="s">
        <v>21752</v>
      </c>
      <c r="B4443" t="s">
        <v>21753</v>
      </c>
      <c r="C4443" t="s">
        <v>21754</v>
      </c>
      <c r="D4443" t="s">
        <v>21755</v>
      </c>
      <c r="E4443">
        <f>IF(COUNTIFS(Registros!$A$2:$A$6000,"NP",Registros!$B$2:$B$6000,$A4443)&gt;0,1,0)</f>
        <v>0</v>
      </c>
      <c r="F4443">
        <f>IF($E4443=1,SUMIFS(Registros!$F$2:$F$6000,Registros!$A$2:$A$6000,"NP",Registros!$B$2:$B$6000,$A4443),0)</f>
        <v>0</v>
      </c>
      <c r="G4443">
        <f>IF(COUNTIFS(Registros!$A$2:$A$6000,"MOV",Registros!$B$2:$B$6000,$A4443)&gt;0,1,0)</f>
        <v>0</v>
      </c>
      <c r="H4443">
        <f>IF($G4443=1,SUMIFS(Registros!$F$2:$F$6000,Registros!$A$2:$A$6000,"MOV",Registros!$B$2:$B$6000,$A4443),0)</f>
        <v>0</v>
      </c>
      <c r="I4443">
        <f>IF(COUNTIFS(Registros!$A$2:$A$6000,"CS",Registros!$B$2:$B$6000,$A4443)&gt;0,1,0)</f>
        <v>1</v>
      </c>
      <c r="J4443">
        <f>IF($I4443=1,SUMIFS(Registros!$I$2:$I$6000,Registros!$A$2:$A$6000,"CS",Registros!$B$2:$B$6000,$A4443),0)</f>
        <v>43</v>
      </c>
      <c r="K4443">
        <f>IF(COUNTIFS(Winback!$K$2:$K$300,$A4443)&gt;0,1,0)</f>
        <v>0</v>
      </c>
      <c r="L4443">
        <f>IF(AND($K4443=1,LEFT($A4443,3)="WB-"),SUMIFS(Winback!$D$2:$D$300,Winback!$K$2:$K$300,$A4443),0)</f>
        <v>0</v>
      </c>
      <c r="M4443">
        <f>IF(OR($E4443=1,$G4443=1,SUMIFS(Registros!$J$2:$J$6000,Registros!$B$2:$B$6000,$A4443)&gt;0),1,0)</f>
        <v>1</v>
      </c>
      <c r="N4443">
        <f>IF($J4443&gt;0,1,IF(COUNTIFS(Registros!$A$2:$A$6000,"CS",Registros!$B$2:$B$6000,$A4443,Registros!$K$2:$K$6000,"&lt;&gt;")&gt;0,1,0))</f>
        <v>1</v>
      </c>
      <c r="O4443" t="str">
        <f t="shared" si="345"/>
        <v>CONVERGENTE</v>
      </c>
      <c r="P4443" t="str">
        <f t="shared" si="346"/>
        <v>Upgrade / más líneas</v>
      </c>
      <c r="Q4443">
        <f t="shared" si="347"/>
        <v>0</v>
      </c>
      <c r="R4443" t="str">
        <f>IFERROR(VLOOKUP($A4443,Registros!$B$2:$G$6000,6,0),IFERROR(INDEX(Winback!$C$2:$C$300,MATCH($A4443,Winback!$K$2:$K$300,0)),""))</f>
        <v>iongy Gordon Ward</v>
      </c>
      <c r="S4443" t="str">
        <f t="shared" si="348"/>
        <v>+CS</v>
      </c>
      <c r="T4443">
        <f t="shared" si="349"/>
        <v>1</v>
      </c>
    </row>
    <row r="4444" spans="1:20" x14ac:dyDescent="0.35">
      <c r="A4444" t="s">
        <v>21757</v>
      </c>
      <c r="B4444" t="s">
        <v>21758</v>
      </c>
      <c r="C4444" t="s">
        <v>21759</v>
      </c>
      <c r="D4444" t="s">
        <v>21760</v>
      </c>
      <c r="E4444">
        <f>IF(COUNTIFS(Registros!$A$2:$A$6000,"NP",Registros!$B$2:$B$6000,$A4444)&gt;0,1,0)</f>
        <v>0</v>
      </c>
      <c r="F4444">
        <f>IF($E4444=1,SUMIFS(Registros!$F$2:$F$6000,Registros!$A$2:$A$6000,"NP",Registros!$B$2:$B$6000,$A4444),0)</f>
        <v>0</v>
      </c>
      <c r="G4444">
        <f>IF(COUNTIFS(Registros!$A$2:$A$6000,"MOV",Registros!$B$2:$B$6000,$A4444)&gt;0,1,0)</f>
        <v>0</v>
      </c>
      <c r="H4444">
        <f>IF($G4444=1,SUMIFS(Registros!$F$2:$F$6000,Registros!$A$2:$A$6000,"MOV",Registros!$B$2:$B$6000,$A4444),0)</f>
        <v>0</v>
      </c>
      <c r="I4444">
        <f>IF(COUNTIFS(Registros!$A$2:$A$6000,"CS",Registros!$B$2:$B$6000,$A4444)&gt;0,1,0)</f>
        <v>1</v>
      </c>
      <c r="J4444">
        <f>IF($I4444=1,SUMIFS(Registros!$I$2:$I$6000,Registros!$A$2:$A$6000,"CS",Registros!$B$2:$B$6000,$A4444),0)</f>
        <v>27</v>
      </c>
      <c r="K4444">
        <f>IF(COUNTIFS(Winback!$K$2:$K$300,$A4444)&gt;0,1,0)</f>
        <v>0</v>
      </c>
      <c r="L4444">
        <f>IF(AND($K4444=1,LEFT($A4444,3)="WB-"),SUMIFS(Winback!$D$2:$D$300,Winback!$K$2:$K$300,$A4444),0)</f>
        <v>0</v>
      </c>
      <c r="M4444">
        <f>IF(OR($E4444=1,$G4444=1,SUMIFS(Registros!$J$2:$J$6000,Registros!$B$2:$B$6000,$A4444)&gt;0),1,0)</f>
        <v>1</v>
      </c>
      <c r="N4444">
        <f>IF($J4444&gt;0,1,IF(COUNTIFS(Registros!$A$2:$A$6000,"CS",Registros!$B$2:$B$6000,$A4444,Registros!$K$2:$K$6000,"&lt;&gt;")&gt;0,1,0))</f>
        <v>1</v>
      </c>
      <c r="O4444" t="str">
        <f t="shared" si="345"/>
        <v>CONVERGENTE</v>
      </c>
      <c r="P4444" t="str">
        <f t="shared" si="346"/>
        <v>Upgrade / más líneas</v>
      </c>
      <c r="Q4444">
        <f t="shared" si="347"/>
        <v>0</v>
      </c>
      <c r="R4444" t="str">
        <f>IFERROR(VLOOKUP($A4444,Registros!$B$2:$G$6000,6,0),IFERROR(INDEX(Winback!$C$2:$C$300,MATCH($A4444,Winback!$K$2:$K$300,0)),""))</f>
        <v>Keisy Vargas</v>
      </c>
      <c r="S4444" t="str">
        <f t="shared" si="348"/>
        <v>+CS</v>
      </c>
      <c r="T4444">
        <f t="shared" si="349"/>
        <v>1</v>
      </c>
    </row>
    <row r="4445" spans="1:20" x14ac:dyDescent="0.35">
      <c r="A4445" t="s">
        <v>21762</v>
      </c>
      <c r="B4445" t="s">
        <v>21763</v>
      </c>
      <c r="C4445" t="s">
        <v>21764</v>
      </c>
      <c r="D4445" t="s">
        <v>21765</v>
      </c>
      <c r="E4445">
        <f>IF(COUNTIFS(Registros!$A$2:$A$6000,"NP",Registros!$B$2:$B$6000,$A4445)&gt;0,1,0)</f>
        <v>0</v>
      </c>
      <c r="F4445">
        <f>IF($E4445=1,SUMIFS(Registros!$F$2:$F$6000,Registros!$A$2:$A$6000,"NP",Registros!$B$2:$B$6000,$A4445),0)</f>
        <v>0</v>
      </c>
      <c r="G4445">
        <f>IF(COUNTIFS(Registros!$A$2:$A$6000,"MOV",Registros!$B$2:$B$6000,$A4445)&gt;0,1,0)</f>
        <v>0</v>
      </c>
      <c r="H4445">
        <f>IF($G4445=1,SUMIFS(Registros!$F$2:$F$6000,Registros!$A$2:$A$6000,"MOV",Registros!$B$2:$B$6000,$A4445),0)</f>
        <v>0</v>
      </c>
      <c r="I4445">
        <f>IF(COUNTIFS(Registros!$A$2:$A$6000,"CS",Registros!$B$2:$B$6000,$A4445)&gt;0,1,0)</f>
        <v>1</v>
      </c>
      <c r="J4445">
        <f>IF($I4445=1,SUMIFS(Registros!$I$2:$I$6000,Registros!$A$2:$A$6000,"CS",Registros!$B$2:$B$6000,$A4445),0)</f>
        <v>27</v>
      </c>
      <c r="K4445">
        <f>IF(COUNTIFS(Winback!$K$2:$K$300,$A4445)&gt;0,1,0)</f>
        <v>0</v>
      </c>
      <c r="L4445">
        <f>IF(AND($K4445=1,LEFT($A4445,3)="WB-"),SUMIFS(Winback!$D$2:$D$300,Winback!$K$2:$K$300,$A4445),0)</f>
        <v>0</v>
      </c>
      <c r="M4445">
        <f>IF(OR($E4445=1,$G4445=1,SUMIFS(Registros!$J$2:$J$6000,Registros!$B$2:$B$6000,$A4445)&gt;0),1,0)</f>
        <v>1</v>
      </c>
      <c r="N4445">
        <f>IF($J4445&gt;0,1,IF(COUNTIFS(Registros!$A$2:$A$6000,"CS",Registros!$B$2:$B$6000,$A4445,Registros!$K$2:$K$6000,"&lt;&gt;")&gt;0,1,0))</f>
        <v>1</v>
      </c>
      <c r="O4445" t="str">
        <f t="shared" si="345"/>
        <v>CONVERGENTE</v>
      </c>
      <c r="P4445" t="str">
        <f t="shared" si="346"/>
        <v>Upgrade / más líneas</v>
      </c>
      <c r="Q4445">
        <f t="shared" si="347"/>
        <v>0</v>
      </c>
      <c r="R4445" t="str">
        <f>IFERROR(VLOOKUP($A4445,Registros!$B$2:$G$6000,6,0),IFERROR(INDEX(Winback!$C$2:$C$300,MATCH($A4445,Winback!$K$2:$K$300,0)),""))</f>
        <v>Karla Mc Intryre</v>
      </c>
      <c r="S4445" t="str">
        <f t="shared" si="348"/>
        <v>+CS</v>
      </c>
      <c r="T4445">
        <f t="shared" si="349"/>
        <v>1</v>
      </c>
    </row>
    <row r="4446" spans="1:20" x14ac:dyDescent="0.35">
      <c r="A4446" t="s">
        <v>21767</v>
      </c>
      <c r="B4446" t="s">
        <v>21768</v>
      </c>
      <c r="C4446" t="s">
        <v>21769</v>
      </c>
      <c r="D4446" t="s">
        <v>21770</v>
      </c>
      <c r="E4446">
        <f>IF(COUNTIFS(Registros!$A$2:$A$6000,"NP",Registros!$B$2:$B$6000,$A4446)&gt;0,1,0)</f>
        <v>0</v>
      </c>
      <c r="F4446">
        <f>IF($E4446=1,SUMIFS(Registros!$F$2:$F$6000,Registros!$A$2:$A$6000,"NP",Registros!$B$2:$B$6000,$A4446),0)</f>
        <v>0</v>
      </c>
      <c r="G4446">
        <f>IF(COUNTIFS(Registros!$A$2:$A$6000,"MOV",Registros!$B$2:$B$6000,$A4446)&gt;0,1,0)</f>
        <v>0</v>
      </c>
      <c r="H4446">
        <f>IF($G4446=1,SUMIFS(Registros!$F$2:$F$6000,Registros!$A$2:$A$6000,"MOV",Registros!$B$2:$B$6000,$A4446),0)</f>
        <v>0</v>
      </c>
      <c r="I4446">
        <f>IF(COUNTIFS(Registros!$A$2:$A$6000,"CS",Registros!$B$2:$B$6000,$A4446)&gt;0,1,0)</f>
        <v>1</v>
      </c>
      <c r="J4446">
        <f>IF($I4446=1,SUMIFS(Registros!$I$2:$I$6000,Registros!$A$2:$A$6000,"CS",Registros!$B$2:$B$6000,$A4446),0)</f>
        <v>29</v>
      </c>
      <c r="K4446">
        <f>IF(COUNTIFS(Winback!$K$2:$K$300,$A4446)&gt;0,1,0)</f>
        <v>0</v>
      </c>
      <c r="L4446">
        <f>IF(AND($K4446=1,LEFT($A4446,3)="WB-"),SUMIFS(Winback!$D$2:$D$300,Winback!$K$2:$K$300,$A4446),0)</f>
        <v>0</v>
      </c>
      <c r="M4446">
        <f>IF(OR($E4446=1,$G4446=1,SUMIFS(Registros!$J$2:$J$6000,Registros!$B$2:$B$6000,$A4446)&gt;0),1,0)</f>
        <v>1</v>
      </c>
      <c r="N4446">
        <f>IF($J4446&gt;0,1,IF(COUNTIFS(Registros!$A$2:$A$6000,"CS",Registros!$B$2:$B$6000,$A4446,Registros!$K$2:$K$6000,"&lt;&gt;")&gt;0,1,0))</f>
        <v>1</v>
      </c>
      <c r="O4446" t="str">
        <f t="shared" si="345"/>
        <v>CONVERGENTE</v>
      </c>
      <c r="P4446" t="str">
        <f t="shared" si="346"/>
        <v>Upgrade / más líneas</v>
      </c>
      <c r="Q4446">
        <f t="shared" si="347"/>
        <v>0</v>
      </c>
      <c r="R4446" t="str">
        <f>IFERROR(VLOOKUP($A4446,Registros!$B$2:$G$6000,6,0),IFERROR(INDEX(Winback!$C$2:$C$300,MATCH($A4446,Winback!$K$2:$K$300,0)),""))</f>
        <v>Solanye Acuña</v>
      </c>
      <c r="S4446" t="str">
        <f t="shared" si="348"/>
        <v>+CS</v>
      </c>
      <c r="T4446">
        <f t="shared" si="349"/>
        <v>1</v>
      </c>
    </row>
    <row r="4447" spans="1:20" x14ac:dyDescent="0.35">
      <c r="A4447" t="s">
        <v>21772</v>
      </c>
      <c r="B4447" t="s">
        <v>21773</v>
      </c>
      <c r="C4447" t="s">
        <v>21774</v>
      </c>
      <c r="D4447" t="s">
        <v>21775</v>
      </c>
      <c r="E4447">
        <f>IF(COUNTIFS(Registros!$A$2:$A$6000,"NP",Registros!$B$2:$B$6000,$A4447)&gt;0,1,0)</f>
        <v>0</v>
      </c>
      <c r="F4447">
        <f>IF($E4447=1,SUMIFS(Registros!$F$2:$F$6000,Registros!$A$2:$A$6000,"NP",Registros!$B$2:$B$6000,$A4447),0)</f>
        <v>0</v>
      </c>
      <c r="G4447">
        <f>IF(COUNTIFS(Registros!$A$2:$A$6000,"MOV",Registros!$B$2:$B$6000,$A4447)&gt;0,1,0)</f>
        <v>0</v>
      </c>
      <c r="H4447">
        <f>IF($G4447=1,SUMIFS(Registros!$F$2:$F$6000,Registros!$A$2:$A$6000,"MOV",Registros!$B$2:$B$6000,$A4447),0)</f>
        <v>0</v>
      </c>
      <c r="I4447">
        <f>IF(COUNTIFS(Registros!$A$2:$A$6000,"CS",Registros!$B$2:$B$6000,$A4447)&gt;0,1,0)</f>
        <v>1</v>
      </c>
      <c r="J4447">
        <f>IF($I4447=1,SUMIFS(Registros!$I$2:$I$6000,Registros!$A$2:$A$6000,"CS",Registros!$B$2:$B$6000,$A4447),0)</f>
        <v>30</v>
      </c>
      <c r="K4447">
        <f>IF(COUNTIFS(Winback!$K$2:$K$300,$A4447)&gt;0,1,0)</f>
        <v>0</v>
      </c>
      <c r="L4447">
        <f>IF(AND($K4447=1,LEFT($A4447,3)="WB-"),SUMIFS(Winback!$D$2:$D$300,Winback!$K$2:$K$300,$A4447),0)</f>
        <v>0</v>
      </c>
      <c r="M4447">
        <f>IF(OR($E4447=1,$G4447=1,SUMIFS(Registros!$J$2:$J$6000,Registros!$B$2:$B$6000,$A4447)&gt;0),1,0)</f>
        <v>1</v>
      </c>
      <c r="N4447">
        <f>IF($J4447&gt;0,1,IF(COUNTIFS(Registros!$A$2:$A$6000,"CS",Registros!$B$2:$B$6000,$A4447,Registros!$K$2:$K$6000,"&lt;&gt;")&gt;0,1,0))</f>
        <v>1</v>
      </c>
      <c r="O4447" t="str">
        <f t="shared" si="345"/>
        <v>CONVERGENTE</v>
      </c>
      <c r="P4447" t="str">
        <f t="shared" si="346"/>
        <v>Upgrade / más líneas</v>
      </c>
      <c r="Q4447">
        <f t="shared" si="347"/>
        <v>0</v>
      </c>
      <c r="R4447" t="str">
        <f>IFERROR(VLOOKUP($A4447,Registros!$B$2:$G$6000,6,0),IFERROR(INDEX(Winback!$C$2:$C$300,MATCH($A4447,Winback!$K$2:$K$300,0)),""))</f>
        <v>Michelle Zambrano</v>
      </c>
      <c r="S4447" t="str">
        <f t="shared" si="348"/>
        <v>+CS</v>
      </c>
      <c r="T4447">
        <f t="shared" si="349"/>
        <v>1</v>
      </c>
    </row>
    <row r="4448" spans="1:20" x14ac:dyDescent="0.35">
      <c r="A4448" t="s">
        <v>21777</v>
      </c>
      <c r="B4448" t="s">
        <v>21778</v>
      </c>
      <c r="C4448" t="s">
        <v>21779</v>
      </c>
      <c r="D4448" t="s">
        <v>21780</v>
      </c>
      <c r="E4448">
        <f>IF(COUNTIFS(Registros!$A$2:$A$6000,"NP",Registros!$B$2:$B$6000,$A4448)&gt;0,1,0)</f>
        <v>0</v>
      </c>
      <c r="F4448">
        <f>IF($E4448=1,SUMIFS(Registros!$F$2:$F$6000,Registros!$A$2:$A$6000,"NP",Registros!$B$2:$B$6000,$A4448),0)</f>
        <v>0</v>
      </c>
      <c r="G4448">
        <f>IF(COUNTIFS(Registros!$A$2:$A$6000,"MOV",Registros!$B$2:$B$6000,$A4448)&gt;0,1,0)</f>
        <v>0</v>
      </c>
      <c r="H4448">
        <f>IF($G4448=1,SUMIFS(Registros!$F$2:$F$6000,Registros!$A$2:$A$6000,"MOV",Registros!$B$2:$B$6000,$A4448),0)</f>
        <v>0</v>
      </c>
      <c r="I4448">
        <f>IF(COUNTIFS(Registros!$A$2:$A$6000,"CS",Registros!$B$2:$B$6000,$A4448)&gt;0,1,0)</f>
        <v>1</v>
      </c>
      <c r="J4448">
        <f>IF($I4448=1,SUMIFS(Registros!$I$2:$I$6000,Registros!$A$2:$A$6000,"CS",Registros!$B$2:$B$6000,$A4448),0)</f>
        <v>32</v>
      </c>
      <c r="K4448">
        <f>IF(COUNTIFS(Winback!$K$2:$K$300,$A4448)&gt;0,1,0)</f>
        <v>0</v>
      </c>
      <c r="L4448">
        <f>IF(AND($K4448=1,LEFT($A4448,3)="WB-"),SUMIFS(Winback!$D$2:$D$300,Winback!$K$2:$K$300,$A4448),0)</f>
        <v>0</v>
      </c>
      <c r="M4448">
        <f>IF(OR($E4448=1,$G4448=1,SUMIFS(Registros!$J$2:$J$6000,Registros!$B$2:$B$6000,$A4448)&gt;0),1,0)</f>
        <v>1</v>
      </c>
      <c r="N4448">
        <f>IF($J4448&gt;0,1,IF(COUNTIFS(Registros!$A$2:$A$6000,"CS",Registros!$B$2:$B$6000,$A4448,Registros!$K$2:$K$6000,"&lt;&gt;")&gt;0,1,0))</f>
        <v>1</v>
      </c>
      <c r="O4448" t="str">
        <f t="shared" si="345"/>
        <v>CONVERGENTE</v>
      </c>
      <c r="P4448" t="str">
        <f t="shared" si="346"/>
        <v>Upgrade / más líneas</v>
      </c>
      <c r="Q4448">
        <f t="shared" si="347"/>
        <v>0</v>
      </c>
      <c r="R4448" t="str">
        <f>IFERROR(VLOOKUP($A4448,Registros!$B$2:$G$6000,6,0),IFERROR(INDEX(Winback!$C$2:$C$300,MATCH($A4448,Winback!$K$2:$K$300,0)),""))</f>
        <v>Lizeth Milena Gonzalez</v>
      </c>
      <c r="S4448" t="str">
        <f t="shared" si="348"/>
        <v>+CS</v>
      </c>
      <c r="T4448">
        <f t="shared" si="349"/>
        <v>1</v>
      </c>
    </row>
    <row r="4449" spans="1:20" x14ac:dyDescent="0.35">
      <c r="A4449" t="s">
        <v>21782</v>
      </c>
      <c r="B4449" t="s">
        <v>21783</v>
      </c>
      <c r="C4449" t="s">
        <v>21784</v>
      </c>
      <c r="D4449" t="s">
        <v>21785</v>
      </c>
      <c r="E4449">
        <f>IF(COUNTIFS(Registros!$A$2:$A$6000,"NP",Registros!$B$2:$B$6000,$A4449)&gt;0,1,0)</f>
        <v>0</v>
      </c>
      <c r="F4449">
        <f>IF($E4449=1,SUMIFS(Registros!$F$2:$F$6000,Registros!$A$2:$A$6000,"NP",Registros!$B$2:$B$6000,$A4449),0)</f>
        <v>0</v>
      </c>
      <c r="G4449">
        <f>IF(COUNTIFS(Registros!$A$2:$A$6000,"MOV",Registros!$B$2:$B$6000,$A4449)&gt;0,1,0)</f>
        <v>0</v>
      </c>
      <c r="H4449">
        <f>IF($G4449=1,SUMIFS(Registros!$F$2:$F$6000,Registros!$A$2:$A$6000,"MOV",Registros!$B$2:$B$6000,$A4449),0)</f>
        <v>0</v>
      </c>
      <c r="I4449">
        <f>IF(COUNTIFS(Registros!$A$2:$A$6000,"CS",Registros!$B$2:$B$6000,$A4449)&gt;0,1,0)</f>
        <v>1</v>
      </c>
      <c r="J4449">
        <f>IF($I4449=1,SUMIFS(Registros!$I$2:$I$6000,Registros!$A$2:$A$6000,"CS",Registros!$B$2:$B$6000,$A4449),0)</f>
        <v>30</v>
      </c>
      <c r="K4449">
        <f>IF(COUNTIFS(Winback!$K$2:$K$300,$A4449)&gt;0,1,0)</f>
        <v>0</v>
      </c>
      <c r="L4449">
        <f>IF(AND($K4449=1,LEFT($A4449,3)="WB-"),SUMIFS(Winback!$D$2:$D$300,Winback!$K$2:$K$300,$A4449),0)</f>
        <v>0</v>
      </c>
      <c r="M4449">
        <f>IF(OR($E4449=1,$G4449=1,SUMIFS(Registros!$J$2:$J$6000,Registros!$B$2:$B$6000,$A4449)&gt;0),1,0)</f>
        <v>1</v>
      </c>
      <c r="N4449">
        <f>IF($J4449&gt;0,1,IF(COUNTIFS(Registros!$A$2:$A$6000,"CS",Registros!$B$2:$B$6000,$A4449,Registros!$K$2:$K$6000,"&lt;&gt;")&gt;0,1,0))</f>
        <v>1</v>
      </c>
      <c r="O4449" t="str">
        <f t="shared" si="345"/>
        <v>CONVERGENTE</v>
      </c>
      <c r="P4449" t="str">
        <f t="shared" si="346"/>
        <v>Upgrade / más líneas</v>
      </c>
      <c r="Q4449">
        <f t="shared" si="347"/>
        <v>0</v>
      </c>
      <c r="R4449" t="str">
        <f>IFERROR(VLOOKUP($A4449,Registros!$B$2:$G$6000,6,0),IFERROR(INDEX(Winback!$C$2:$C$300,MATCH($A4449,Winback!$K$2:$K$300,0)),""))</f>
        <v>Maria Fernanda Rivas</v>
      </c>
      <c r="S4449" t="str">
        <f t="shared" si="348"/>
        <v>+CS</v>
      </c>
      <c r="T4449">
        <f t="shared" si="349"/>
        <v>1</v>
      </c>
    </row>
    <row r="4450" spans="1:20" x14ac:dyDescent="0.35">
      <c r="A4450" t="s">
        <v>21787</v>
      </c>
      <c r="B4450" t="s">
        <v>21788</v>
      </c>
      <c r="C4450" t="s">
        <v>21789</v>
      </c>
      <c r="D4450" t="s">
        <v>21790</v>
      </c>
      <c r="E4450">
        <f>IF(COUNTIFS(Registros!$A$2:$A$6000,"NP",Registros!$B$2:$B$6000,$A4450)&gt;0,1,0)</f>
        <v>0</v>
      </c>
      <c r="F4450">
        <f>IF($E4450=1,SUMIFS(Registros!$F$2:$F$6000,Registros!$A$2:$A$6000,"NP",Registros!$B$2:$B$6000,$A4450),0)</f>
        <v>0</v>
      </c>
      <c r="G4450">
        <f>IF(COUNTIFS(Registros!$A$2:$A$6000,"MOV",Registros!$B$2:$B$6000,$A4450)&gt;0,1,0)</f>
        <v>0</v>
      </c>
      <c r="H4450">
        <f>IF($G4450=1,SUMIFS(Registros!$F$2:$F$6000,Registros!$A$2:$A$6000,"MOV",Registros!$B$2:$B$6000,$A4450),0)</f>
        <v>0</v>
      </c>
      <c r="I4450">
        <f>IF(COUNTIFS(Registros!$A$2:$A$6000,"CS",Registros!$B$2:$B$6000,$A4450)&gt;0,1,0)</f>
        <v>1</v>
      </c>
      <c r="J4450">
        <f>IF($I4450=1,SUMIFS(Registros!$I$2:$I$6000,Registros!$A$2:$A$6000,"CS",Registros!$B$2:$B$6000,$A4450),0)</f>
        <v>29</v>
      </c>
      <c r="K4450">
        <f>IF(COUNTIFS(Winback!$K$2:$K$300,$A4450)&gt;0,1,0)</f>
        <v>0</v>
      </c>
      <c r="L4450">
        <f>IF(AND($K4450=1,LEFT($A4450,3)="WB-"),SUMIFS(Winback!$D$2:$D$300,Winback!$K$2:$K$300,$A4450),0)</f>
        <v>0</v>
      </c>
      <c r="M4450">
        <f>IF(OR($E4450=1,$G4450=1,SUMIFS(Registros!$J$2:$J$6000,Registros!$B$2:$B$6000,$A4450)&gt;0),1,0)</f>
        <v>1</v>
      </c>
      <c r="N4450">
        <f>IF($J4450&gt;0,1,IF(COUNTIFS(Registros!$A$2:$A$6000,"CS",Registros!$B$2:$B$6000,$A4450,Registros!$K$2:$K$6000,"&lt;&gt;")&gt;0,1,0))</f>
        <v>1</v>
      </c>
      <c r="O4450" t="str">
        <f t="shared" si="345"/>
        <v>CONVERGENTE</v>
      </c>
      <c r="P4450" t="str">
        <f t="shared" si="346"/>
        <v>Upgrade / más líneas</v>
      </c>
      <c r="Q4450">
        <f t="shared" si="347"/>
        <v>0</v>
      </c>
      <c r="R4450" t="str">
        <f>IFERROR(VLOOKUP($A4450,Registros!$B$2:$G$6000,6,0),IFERROR(INDEX(Winback!$C$2:$C$300,MATCH($A4450,Winback!$K$2:$K$300,0)),""))</f>
        <v>Yarelis Tulloch</v>
      </c>
      <c r="S4450" t="str">
        <f t="shared" si="348"/>
        <v>+CS</v>
      </c>
      <c r="T4450">
        <f t="shared" si="349"/>
        <v>1</v>
      </c>
    </row>
    <row r="4451" spans="1:20" x14ac:dyDescent="0.35">
      <c r="A4451" t="s">
        <v>21792</v>
      </c>
      <c r="B4451" t="s">
        <v>21793</v>
      </c>
      <c r="C4451" t="s">
        <v>21794</v>
      </c>
      <c r="D4451" t="s">
        <v>21795</v>
      </c>
      <c r="E4451">
        <f>IF(COUNTIFS(Registros!$A$2:$A$6000,"NP",Registros!$B$2:$B$6000,$A4451)&gt;0,1,0)</f>
        <v>0</v>
      </c>
      <c r="F4451">
        <f>IF($E4451=1,SUMIFS(Registros!$F$2:$F$6000,Registros!$A$2:$A$6000,"NP",Registros!$B$2:$B$6000,$A4451),0)</f>
        <v>0</v>
      </c>
      <c r="G4451">
        <f>IF(COUNTIFS(Registros!$A$2:$A$6000,"MOV",Registros!$B$2:$B$6000,$A4451)&gt;0,1,0)</f>
        <v>0</v>
      </c>
      <c r="H4451">
        <f>IF($G4451=1,SUMIFS(Registros!$F$2:$F$6000,Registros!$A$2:$A$6000,"MOV",Registros!$B$2:$B$6000,$A4451),0)</f>
        <v>0</v>
      </c>
      <c r="I4451">
        <f>IF(COUNTIFS(Registros!$A$2:$A$6000,"CS",Registros!$B$2:$B$6000,$A4451)&gt;0,1,0)</f>
        <v>1</v>
      </c>
      <c r="J4451">
        <f>IF($I4451=1,SUMIFS(Registros!$I$2:$I$6000,Registros!$A$2:$A$6000,"CS",Registros!$B$2:$B$6000,$A4451),0)</f>
        <v>30</v>
      </c>
      <c r="K4451">
        <f>IF(COUNTIFS(Winback!$K$2:$K$300,$A4451)&gt;0,1,0)</f>
        <v>0</v>
      </c>
      <c r="L4451">
        <f>IF(AND($K4451=1,LEFT($A4451,3)="WB-"),SUMIFS(Winback!$D$2:$D$300,Winback!$K$2:$K$300,$A4451),0)</f>
        <v>0</v>
      </c>
      <c r="M4451">
        <f>IF(OR($E4451=1,$G4451=1,SUMIFS(Registros!$J$2:$J$6000,Registros!$B$2:$B$6000,$A4451)&gt;0),1,0)</f>
        <v>1</v>
      </c>
      <c r="N4451">
        <f>IF($J4451&gt;0,1,IF(COUNTIFS(Registros!$A$2:$A$6000,"CS",Registros!$B$2:$B$6000,$A4451,Registros!$K$2:$K$6000,"&lt;&gt;")&gt;0,1,0))</f>
        <v>1</v>
      </c>
      <c r="O4451" t="str">
        <f t="shared" si="345"/>
        <v>CONVERGENTE</v>
      </c>
      <c r="P4451" t="str">
        <f t="shared" si="346"/>
        <v>Upgrade / más líneas</v>
      </c>
      <c r="Q4451">
        <f t="shared" si="347"/>
        <v>0</v>
      </c>
      <c r="R4451" t="str">
        <f>IFERROR(VLOOKUP($A4451,Registros!$B$2:$G$6000,6,0),IFERROR(INDEX(Winback!$C$2:$C$300,MATCH($A4451,Winback!$K$2:$K$300,0)),""))</f>
        <v>Abril Aparicio</v>
      </c>
      <c r="S4451" t="str">
        <f t="shared" si="348"/>
        <v>+CS</v>
      </c>
      <c r="T4451">
        <f t="shared" si="349"/>
        <v>1</v>
      </c>
    </row>
    <row r="4452" spans="1:20" x14ac:dyDescent="0.35">
      <c r="A4452" t="s">
        <v>21797</v>
      </c>
      <c r="B4452" t="s">
        <v>21798</v>
      </c>
      <c r="C4452" t="s">
        <v>21799</v>
      </c>
      <c r="D4452" t="s">
        <v>21800</v>
      </c>
      <c r="E4452">
        <f>IF(COUNTIFS(Registros!$A$2:$A$6000,"NP",Registros!$B$2:$B$6000,$A4452)&gt;0,1,0)</f>
        <v>0</v>
      </c>
      <c r="F4452">
        <f>IF($E4452=1,SUMIFS(Registros!$F$2:$F$6000,Registros!$A$2:$A$6000,"NP",Registros!$B$2:$B$6000,$A4452),0)</f>
        <v>0</v>
      </c>
      <c r="G4452">
        <f>IF(COUNTIFS(Registros!$A$2:$A$6000,"MOV",Registros!$B$2:$B$6000,$A4452)&gt;0,1,0)</f>
        <v>0</v>
      </c>
      <c r="H4452">
        <f>IF($G4452=1,SUMIFS(Registros!$F$2:$F$6000,Registros!$A$2:$A$6000,"MOV",Registros!$B$2:$B$6000,$A4452),0)</f>
        <v>0</v>
      </c>
      <c r="I4452">
        <f>IF(COUNTIFS(Registros!$A$2:$A$6000,"CS",Registros!$B$2:$B$6000,$A4452)&gt;0,1,0)</f>
        <v>1</v>
      </c>
      <c r="J4452">
        <f>IF($I4452=1,SUMIFS(Registros!$I$2:$I$6000,Registros!$A$2:$A$6000,"CS",Registros!$B$2:$B$6000,$A4452),0)</f>
        <v>48</v>
      </c>
      <c r="K4452">
        <f>IF(COUNTIFS(Winback!$K$2:$K$300,$A4452)&gt;0,1,0)</f>
        <v>0</v>
      </c>
      <c r="L4452">
        <f>IF(AND($K4452=1,LEFT($A4452,3)="WB-"),SUMIFS(Winback!$D$2:$D$300,Winback!$K$2:$K$300,$A4452),0)</f>
        <v>0</v>
      </c>
      <c r="M4452">
        <f>IF(OR($E4452=1,$G4452=1,SUMIFS(Registros!$J$2:$J$6000,Registros!$B$2:$B$6000,$A4452)&gt;0),1,0)</f>
        <v>1</v>
      </c>
      <c r="N4452">
        <f>IF($J4452&gt;0,1,IF(COUNTIFS(Registros!$A$2:$A$6000,"CS",Registros!$B$2:$B$6000,$A4452,Registros!$K$2:$K$6000,"&lt;&gt;")&gt;0,1,0))</f>
        <v>1</v>
      </c>
      <c r="O4452" t="str">
        <f t="shared" si="345"/>
        <v>CONVERGENTE</v>
      </c>
      <c r="P4452" t="str">
        <f t="shared" si="346"/>
        <v>Upgrade / más líneas</v>
      </c>
      <c r="Q4452">
        <f t="shared" si="347"/>
        <v>0</v>
      </c>
      <c r="R4452" t="str">
        <f>IFERROR(VLOOKUP($A4452,Registros!$B$2:$G$6000,6,0),IFERROR(INDEX(Winback!$C$2:$C$300,MATCH($A4452,Winback!$K$2:$K$300,0)),""))</f>
        <v>Yariela Galarce</v>
      </c>
      <c r="S4452" t="str">
        <f t="shared" si="348"/>
        <v>+CS</v>
      </c>
      <c r="T4452">
        <f t="shared" si="349"/>
        <v>1</v>
      </c>
    </row>
    <row r="4453" spans="1:20" x14ac:dyDescent="0.35">
      <c r="A4453" t="s">
        <v>21802</v>
      </c>
      <c r="B4453" t="s">
        <v>21803</v>
      </c>
      <c r="C4453" t="s">
        <v>21804</v>
      </c>
      <c r="D4453" t="s">
        <v>21805</v>
      </c>
      <c r="E4453">
        <f>IF(COUNTIFS(Registros!$A$2:$A$6000,"NP",Registros!$B$2:$B$6000,$A4453)&gt;0,1,0)</f>
        <v>0</v>
      </c>
      <c r="F4453">
        <f>IF($E4453=1,SUMIFS(Registros!$F$2:$F$6000,Registros!$A$2:$A$6000,"NP",Registros!$B$2:$B$6000,$A4453),0)</f>
        <v>0</v>
      </c>
      <c r="G4453">
        <f>IF(COUNTIFS(Registros!$A$2:$A$6000,"MOV",Registros!$B$2:$B$6000,$A4453)&gt;0,1,0)</f>
        <v>0</v>
      </c>
      <c r="H4453">
        <f>IF($G4453=1,SUMIFS(Registros!$F$2:$F$6000,Registros!$A$2:$A$6000,"MOV",Registros!$B$2:$B$6000,$A4453),0)</f>
        <v>0</v>
      </c>
      <c r="I4453">
        <f>IF(COUNTIFS(Registros!$A$2:$A$6000,"CS",Registros!$B$2:$B$6000,$A4453)&gt;0,1,0)</f>
        <v>1</v>
      </c>
      <c r="J4453">
        <f>IF($I4453=1,SUMIFS(Registros!$I$2:$I$6000,Registros!$A$2:$A$6000,"CS",Registros!$B$2:$B$6000,$A4453),0)</f>
        <v>22</v>
      </c>
      <c r="K4453">
        <f>IF(COUNTIFS(Winback!$K$2:$K$300,$A4453)&gt;0,1,0)</f>
        <v>0</v>
      </c>
      <c r="L4453">
        <f>IF(AND($K4453=1,LEFT($A4453,3)="WB-"),SUMIFS(Winback!$D$2:$D$300,Winback!$K$2:$K$300,$A4453),0)</f>
        <v>0</v>
      </c>
      <c r="M4453">
        <f>IF(OR($E4453=1,$G4453=1,SUMIFS(Registros!$J$2:$J$6000,Registros!$B$2:$B$6000,$A4453)&gt;0),1,0)</f>
        <v>1</v>
      </c>
      <c r="N4453">
        <f>IF($J4453&gt;0,1,IF(COUNTIFS(Registros!$A$2:$A$6000,"CS",Registros!$B$2:$B$6000,$A4453,Registros!$K$2:$K$6000,"&lt;&gt;")&gt;0,1,0))</f>
        <v>1</v>
      </c>
      <c r="O4453" t="str">
        <f t="shared" si="345"/>
        <v>CONVERGENTE</v>
      </c>
      <c r="P4453" t="str">
        <f t="shared" si="346"/>
        <v>Upgrade / más líneas</v>
      </c>
      <c r="Q4453">
        <f t="shared" si="347"/>
        <v>0</v>
      </c>
      <c r="R4453" t="str">
        <f>IFERROR(VLOOKUP($A4453,Registros!$B$2:$G$6000,6,0),IFERROR(INDEX(Winback!$C$2:$C$300,MATCH($A4453,Winback!$K$2:$K$300,0)),""))</f>
        <v>Nailyn Martinez Johnson</v>
      </c>
      <c r="S4453" t="str">
        <f t="shared" si="348"/>
        <v>+CS</v>
      </c>
      <c r="T4453">
        <f t="shared" si="349"/>
        <v>1</v>
      </c>
    </row>
    <row r="4454" spans="1:20" x14ac:dyDescent="0.35">
      <c r="A4454" t="s">
        <v>21807</v>
      </c>
      <c r="B4454" t="s">
        <v>21808</v>
      </c>
      <c r="C4454" t="s">
        <v>21809</v>
      </c>
      <c r="D4454" t="s">
        <v>21810</v>
      </c>
      <c r="E4454">
        <f>IF(COUNTIFS(Registros!$A$2:$A$6000,"NP",Registros!$B$2:$B$6000,$A4454)&gt;0,1,0)</f>
        <v>0</v>
      </c>
      <c r="F4454">
        <f>IF($E4454=1,SUMIFS(Registros!$F$2:$F$6000,Registros!$A$2:$A$6000,"NP",Registros!$B$2:$B$6000,$A4454),0)</f>
        <v>0</v>
      </c>
      <c r="G4454">
        <f>IF(COUNTIFS(Registros!$A$2:$A$6000,"MOV",Registros!$B$2:$B$6000,$A4454)&gt;0,1,0)</f>
        <v>0</v>
      </c>
      <c r="H4454">
        <f>IF($G4454=1,SUMIFS(Registros!$F$2:$F$6000,Registros!$A$2:$A$6000,"MOV",Registros!$B$2:$B$6000,$A4454),0)</f>
        <v>0</v>
      </c>
      <c r="I4454">
        <f>IF(COUNTIFS(Registros!$A$2:$A$6000,"CS",Registros!$B$2:$B$6000,$A4454)&gt;0,1,0)</f>
        <v>1</v>
      </c>
      <c r="J4454">
        <f>IF($I4454=1,SUMIFS(Registros!$I$2:$I$6000,Registros!$A$2:$A$6000,"CS",Registros!$B$2:$B$6000,$A4454),0)</f>
        <v>30</v>
      </c>
      <c r="K4454">
        <f>IF(COUNTIFS(Winback!$K$2:$K$300,$A4454)&gt;0,1,0)</f>
        <v>0</v>
      </c>
      <c r="L4454">
        <f>IF(AND($K4454=1,LEFT($A4454,3)="WB-"),SUMIFS(Winback!$D$2:$D$300,Winback!$K$2:$K$300,$A4454),0)</f>
        <v>0</v>
      </c>
      <c r="M4454">
        <f>IF(OR($E4454=1,$G4454=1,SUMIFS(Registros!$J$2:$J$6000,Registros!$B$2:$B$6000,$A4454)&gt;0),1,0)</f>
        <v>1</v>
      </c>
      <c r="N4454">
        <f>IF($J4454&gt;0,1,IF(COUNTIFS(Registros!$A$2:$A$6000,"CS",Registros!$B$2:$B$6000,$A4454,Registros!$K$2:$K$6000,"&lt;&gt;")&gt;0,1,0))</f>
        <v>1</v>
      </c>
      <c r="O4454" t="str">
        <f t="shared" si="345"/>
        <v>CONVERGENTE</v>
      </c>
      <c r="P4454" t="str">
        <f t="shared" si="346"/>
        <v>Upgrade / más líneas</v>
      </c>
      <c r="Q4454">
        <f t="shared" si="347"/>
        <v>0</v>
      </c>
      <c r="R4454" t="str">
        <f>IFERROR(VLOOKUP($A4454,Registros!$B$2:$G$6000,6,0),IFERROR(INDEX(Winback!$C$2:$C$300,MATCH($A4454,Winback!$K$2:$K$300,0)),""))</f>
        <v>iongy Gordon Ward</v>
      </c>
      <c r="S4454" t="str">
        <f t="shared" si="348"/>
        <v>+CS</v>
      </c>
      <c r="T4454">
        <f t="shared" si="349"/>
        <v>1</v>
      </c>
    </row>
    <row r="4455" spans="1:20" x14ac:dyDescent="0.35">
      <c r="A4455" t="s">
        <v>21812</v>
      </c>
      <c r="B4455" t="s">
        <v>21813</v>
      </c>
      <c r="C4455" t="s">
        <v>21814</v>
      </c>
      <c r="D4455" t="s">
        <v>21815</v>
      </c>
      <c r="E4455">
        <f>IF(COUNTIFS(Registros!$A$2:$A$6000,"NP",Registros!$B$2:$B$6000,$A4455)&gt;0,1,0)</f>
        <v>0</v>
      </c>
      <c r="F4455">
        <f>IF($E4455=1,SUMIFS(Registros!$F$2:$F$6000,Registros!$A$2:$A$6000,"NP",Registros!$B$2:$B$6000,$A4455),0)</f>
        <v>0</v>
      </c>
      <c r="G4455">
        <f>IF(COUNTIFS(Registros!$A$2:$A$6000,"MOV",Registros!$B$2:$B$6000,$A4455)&gt;0,1,0)</f>
        <v>0</v>
      </c>
      <c r="H4455">
        <f>IF($G4455=1,SUMIFS(Registros!$F$2:$F$6000,Registros!$A$2:$A$6000,"MOV",Registros!$B$2:$B$6000,$A4455),0)</f>
        <v>0</v>
      </c>
      <c r="I4455">
        <f>IF(COUNTIFS(Registros!$A$2:$A$6000,"CS",Registros!$B$2:$B$6000,$A4455)&gt;0,1,0)</f>
        <v>1</v>
      </c>
      <c r="J4455">
        <f>IF($I4455=1,SUMIFS(Registros!$I$2:$I$6000,Registros!$A$2:$A$6000,"CS",Registros!$B$2:$B$6000,$A4455),0)</f>
        <v>45</v>
      </c>
      <c r="K4455">
        <f>IF(COUNTIFS(Winback!$K$2:$K$300,$A4455)&gt;0,1,0)</f>
        <v>0</v>
      </c>
      <c r="L4455">
        <f>IF(AND($K4455=1,LEFT($A4455,3)="WB-"),SUMIFS(Winback!$D$2:$D$300,Winback!$K$2:$K$300,$A4455),0)</f>
        <v>0</v>
      </c>
      <c r="M4455">
        <f>IF(OR($E4455=1,$G4455=1,SUMIFS(Registros!$J$2:$J$6000,Registros!$B$2:$B$6000,$A4455)&gt;0),1,0)</f>
        <v>1</v>
      </c>
      <c r="N4455">
        <f>IF($J4455&gt;0,1,IF(COUNTIFS(Registros!$A$2:$A$6000,"CS",Registros!$B$2:$B$6000,$A4455,Registros!$K$2:$K$6000,"&lt;&gt;")&gt;0,1,0))</f>
        <v>1</v>
      </c>
      <c r="O4455" t="str">
        <f t="shared" si="345"/>
        <v>CONVERGENTE</v>
      </c>
      <c r="P4455" t="str">
        <f t="shared" si="346"/>
        <v>Upgrade / más líneas</v>
      </c>
      <c r="Q4455">
        <f t="shared" si="347"/>
        <v>0</v>
      </c>
      <c r="R4455" t="str">
        <f>IFERROR(VLOOKUP($A4455,Registros!$B$2:$G$6000,6,0),IFERROR(INDEX(Winback!$C$2:$C$300,MATCH($A4455,Winback!$K$2:$K$300,0)),""))</f>
        <v>Keisy Vargas</v>
      </c>
      <c r="S4455" t="str">
        <f t="shared" si="348"/>
        <v>+CS</v>
      </c>
      <c r="T4455">
        <f t="shared" si="349"/>
        <v>1</v>
      </c>
    </row>
    <row r="4456" spans="1:20" x14ac:dyDescent="0.35">
      <c r="A4456" t="s">
        <v>21817</v>
      </c>
      <c r="B4456" t="s">
        <v>21818</v>
      </c>
      <c r="C4456" t="s">
        <v>21819</v>
      </c>
      <c r="D4456" t="s">
        <v>21820</v>
      </c>
      <c r="E4456">
        <f>IF(COUNTIFS(Registros!$A$2:$A$6000,"NP",Registros!$B$2:$B$6000,$A4456)&gt;0,1,0)</f>
        <v>0</v>
      </c>
      <c r="F4456">
        <f>IF($E4456=1,SUMIFS(Registros!$F$2:$F$6000,Registros!$A$2:$A$6000,"NP",Registros!$B$2:$B$6000,$A4456),0)</f>
        <v>0</v>
      </c>
      <c r="G4456">
        <f>IF(COUNTIFS(Registros!$A$2:$A$6000,"MOV",Registros!$B$2:$B$6000,$A4456)&gt;0,1,0)</f>
        <v>0</v>
      </c>
      <c r="H4456">
        <f>IF($G4456=1,SUMIFS(Registros!$F$2:$F$6000,Registros!$A$2:$A$6000,"MOV",Registros!$B$2:$B$6000,$A4456),0)</f>
        <v>0</v>
      </c>
      <c r="I4456">
        <f>IF(COUNTIFS(Registros!$A$2:$A$6000,"CS",Registros!$B$2:$B$6000,$A4456)&gt;0,1,0)</f>
        <v>1</v>
      </c>
      <c r="J4456">
        <f>IF($I4456=1,SUMIFS(Registros!$I$2:$I$6000,Registros!$A$2:$A$6000,"CS",Registros!$B$2:$B$6000,$A4456),0)</f>
        <v>40</v>
      </c>
      <c r="K4456">
        <f>IF(COUNTIFS(Winback!$K$2:$K$300,$A4456)&gt;0,1,0)</f>
        <v>0</v>
      </c>
      <c r="L4456">
        <f>IF(AND($K4456=1,LEFT($A4456,3)="WB-"),SUMIFS(Winback!$D$2:$D$300,Winback!$K$2:$K$300,$A4456),0)</f>
        <v>0</v>
      </c>
      <c r="M4456">
        <f>IF(OR($E4456=1,$G4456=1,SUMIFS(Registros!$J$2:$J$6000,Registros!$B$2:$B$6000,$A4456)&gt;0),1,0)</f>
        <v>1</v>
      </c>
      <c r="N4456">
        <f>IF($J4456&gt;0,1,IF(COUNTIFS(Registros!$A$2:$A$6000,"CS",Registros!$B$2:$B$6000,$A4456,Registros!$K$2:$K$6000,"&lt;&gt;")&gt;0,1,0))</f>
        <v>1</v>
      </c>
      <c r="O4456" t="str">
        <f t="shared" si="345"/>
        <v>CONVERGENTE</v>
      </c>
      <c r="P4456" t="str">
        <f t="shared" si="346"/>
        <v>Upgrade / más líneas</v>
      </c>
      <c r="Q4456">
        <f t="shared" si="347"/>
        <v>0</v>
      </c>
      <c r="R4456" t="str">
        <f>IFERROR(VLOOKUP($A4456,Registros!$B$2:$G$6000,6,0),IFERROR(INDEX(Winback!$C$2:$C$300,MATCH($A4456,Winback!$K$2:$K$300,0)),""))</f>
        <v>Karla Mc Intryre</v>
      </c>
      <c r="S4456" t="str">
        <f t="shared" si="348"/>
        <v>+CS</v>
      </c>
      <c r="T4456">
        <f t="shared" si="349"/>
        <v>1</v>
      </c>
    </row>
    <row r="4457" spans="1:20" x14ac:dyDescent="0.35">
      <c r="A4457" t="s">
        <v>21822</v>
      </c>
      <c r="B4457" t="s">
        <v>21823</v>
      </c>
      <c r="C4457" t="s">
        <v>21824</v>
      </c>
      <c r="D4457" t="s">
        <v>21825</v>
      </c>
      <c r="E4457">
        <f>IF(COUNTIFS(Registros!$A$2:$A$6000,"NP",Registros!$B$2:$B$6000,$A4457)&gt;0,1,0)</f>
        <v>0</v>
      </c>
      <c r="F4457">
        <f>IF($E4457=1,SUMIFS(Registros!$F$2:$F$6000,Registros!$A$2:$A$6000,"NP",Registros!$B$2:$B$6000,$A4457),0)</f>
        <v>0</v>
      </c>
      <c r="G4457">
        <f>IF(COUNTIFS(Registros!$A$2:$A$6000,"MOV",Registros!$B$2:$B$6000,$A4457)&gt;0,1,0)</f>
        <v>0</v>
      </c>
      <c r="H4457">
        <f>IF($G4457=1,SUMIFS(Registros!$F$2:$F$6000,Registros!$A$2:$A$6000,"MOV",Registros!$B$2:$B$6000,$A4457),0)</f>
        <v>0</v>
      </c>
      <c r="I4457">
        <f>IF(COUNTIFS(Registros!$A$2:$A$6000,"CS",Registros!$B$2:$B$6000,$A4457)&gt;0,1,0)</f>
        <v>1</v>
      </c>
      <c r="J4457">
        <f>IF($I4457=1,SUMIFS(Registros!$I$2:$I$6000,Registros!$A$2:$A$6000,"CS",Registros!$B$2:$B$6000,$A4457),0)</f>
        <v>0</v>
      </c>
      <c r="K4457">
        <f>IF(COUNTIFS(Winback!$K$2:$K$300,$A4457)&gt;0,1,0)</f>
        <v>0</v>
      </c>
      <c r="L4457">
        <f>IF(AND($K4457=1,LEFT($A4457,3)="WB-"),SUMIFS(Winback!$D$2:$D$300,Winback!$K$2:$K$300,$A4457),0)</f>
        <v>0</v>
      </c>
      <c r="M4457">
        <f>IF(OR($E4457=1,$G4457=1,SUMIFS(Registros!$J$2:$J$6000,Registros!$B$2:$B$6000,$A4457)&gt;0),1,0)</f>
        <v>1</v>
      </c>
      <c r="N4457">
        <f>IF($J4457&gt;0,1,IF(COUNTIFS(Registros!$A$2:$A$6000,"CS",Registros!$B$2:$B$6000,$A4457,Registros!$K$2:$K$6000,"&lt;&gt;")&gt;0,1,0))</f>
        <v>1</v>
      </c>
      <c r="O4457" t="str">
        <f t="shared" si="345"/>
        <v>CONVERGENTE</v>
      </c>
      <c r="P4457" t="str">
        <f t="shared" si="346"/>
        <v>Upgrade / más líneas</v>
      </c>
      <c r="Q4457">
        <f t="shared" si="347"/>
        <v>0</v>
      </c>
      <c r="R4457" t="str">
        <f>IFERROR(VLOOKUP($A4457,Registros!$B$2:$G$6000,6,0),IFERROR(INDEX(Winback!$C$2:$C$300,MATCH($A4457,Winback!$K$2:$K$300,0)),""))</f>
        <v>Solanye Acuña</v>
      </c>
      <c r="S4457" t="str">
        <f t="shared" si="348"/>
        <v>+CS</v>
      </c>
      <c r="T4457">
        <f t="shared" si="349"/>
        <v>1</v>
      </c>
    </row>
    <row r="4458" spans="1:20" x14ac:dyDescent="0.35">
      <c r="A4458" t="s">
        <v>21827</v>
      </c>
      <c r="B4458" t="s">
        <v>21828</v>
      </c>
      <c r="C4458" t="s">
        <v>21829</v>
      </c>
      <c r="D4458" t="s">
        <v>21830</v>
      </c>
      <c r="E4458">
        <f>IF(COUNTIFS(Registros!$A$2:$A$6000,"NP",Registros!$B$2:$B$6000,$A4458)&gt;0,1,0)</f>
        <v>0</v>
      </c>
      <c r="F4458">
        <f>IF($E4458=1,SUMIFS(Registros!$F$2:$F$6000,Registros!$A$2:$A$6000,"NP",Registros!$B$2:$B$6000,$A4458),0)</f>
        <v>0</v>
      </c>
      <c r="G4458">
        <f>IF(COUNTIFS(Registros!$A$2:$A$6000,"MOV",Registros!$B$2:$B$6000,$A4458)&gt;0,1,0)</f>
        <v>0</v>
      </c>
      <c r="H4458">
        <f>IF($G4458=1,SUMIFS(Registros!$F$2:$F$6000,Registros!$A$2:$A$6000,"MOV",Registros!$B$2:$B$6000,$A4458),0)</f>
        <v>0</v>
      </c>
      <c r="I4458">
        <f>IF(COUNTIFS(Registros!$A$2:$A$6000,"CS",Registros!$B$2:$B$6000,$A4458)&gt;0,1,0)</f>
        <v>1</v>
      </c>
      <c r="J4458">
        <f>IF($I4458=1,SUMIFS(Registros!$I$2:$I$6000,Registros!$A$2:$A$6000,"CS",Registros!$B$2:$B$6000,$A4458),0)</f>
        <v>35</v>
      </c>
      <c r="K4458">
        <f>IF(COUNTIFS(Winback!$K$2:$K$300,$A4458)&gt;0,1,0)</f>
        <v>0</v>
      </c>
      <c r="L4458">
        <f>IF(AND($K4458=1,LEFT($A4458,3)="WB-"),SUMIFS(Winback!$D$2:$D$300,Winback!$K$2:$K$300,$A4458),0)</f>
        <v>0</v>
      </c>
      <c r="M4458">
        <f>IF(OR($E4458=1,$G4458=1,SUMIFS(Registros!$J$2:$J$6000,Registros!$B$2:$B$6000,$A4458)&gt;0),1,0)</f>
        <v>1</v>
      </c>
      <c r="N4458">
        <f>IF($J4458&gt;0,1,IF(COUNTIFS(Registros!$A$2:$A$6000,"CS",Registros!$B$2:$B$6000,$A4458,Registros!$K$2:$K$6000,"&lt;&gt;")&gt;0,1,0))</f>
        <v>1</v>
      </c>
      <c r="O4458" t="str">
        <f t="shared" si="345"/>
        <v>CONVERGENTE</v>
      </c>
      <c r="P4458" t="str">
        <f t="shared" si="346"/>
        <v>Upgrade / más líneas</v>
      </c>
      <c r="Q4458">
        <f t="shared" si="347"/>
        <v>0</v>
      </c>
      <c r="R4458" t="str">
        <f>IFERROR(VLOOKUP($A4458,Registros!$B$2:$G$6000,6,0),IFERROR(INDEX(Winback!$C$2:$C$300,MATCH($A4458,Winback!$K$2:$K$300,0)),""))</f>
        <v>Michelle Zambrano</v>
      </c>
      <c r="S4458" t="str">
        <f t="shared" si="348"/>
        <v>+CS</v>
      </c>
      <c r="T4458">
        <f t="shared" si="349"/>
        <v>1</v>
      </c>
    </row>
    <row r="4459" spans="1:20" x14ac:dyDescent="0.35">
      <c r="A4459" t="s">
        <v>21832</v>
      </c>
      <c r="B4459" t="s">
        <v>21833</v>
      </c>
      <c r="C4459" t="s">
        <v>21834</v>
      </c>
      <c r="D4459" t="s">
        <v>21835</v>
      </c>
      <c r="E4459">
        <f>IF(COUNTIFS(Registros!$A$2:$A$6000,"NP",Registros!$B$2:$B$6000,$A4459)&gt;0,1,0)</f>
        <v>0</v>
      </c>
      <c r="F4459">
        <f>IF($E4459=1,SUMIFS(Registros!$F$2:$F$6000,Registros!$A$2:$A$6000,"NP",Registros!$B$2:$B$6000,$A4459),0)</f>
        <v>0</v>
      </c>
      <c r="G4459">
        <f>IF(COUNTIFS(Registros!$A$2:$A$6000,"MOV",Registros!$B$2:$B$6000,$A4459)&gt;0,1,0)</f>
        <v>0</v>
      </c>
      <c r="H4459">
        <f>IF($G4459=1,SUMIFS(Registros!$F$2:$F$6000,Registros!$A$2:$A$6000,"MOV",Registros!$B$2:$B$6000,$A4459),0)</f>
        <v>0</v>
      </c>
      <c r="I4459">
        <f>IF(COUNTIFS(Registros!$A$2:$A$6000,"CS",Registros!$B$2:$B$6000,$A4459)&gt;0,1,0)</f>
        <v>1</v>
      </c>
      <c r="J4459">
        <f>IF($I4459=1,SUMIFS(Registros!$I$2:$I$6000,Registros!$A$2:$A$6000,"CS",Registros!$B$2:$B$6000,$A4459),0)</f>
        <v>21</v>
      </c>
      <c r="K4459">
        <f>IF(COUNTIFS(Winback!$K$2:$K$300,$A4459)&gt;0,1,0)</f>
        <v>0</v>
      </c>
      <c r="L4459">
        <f>IF(AND($K4459=1,LEFT($A4459,3)="WB-"),SUMIFS(Winback!$D$2:$D$300,Winback!$K$2:$K$300,$A4459),0)</f>
        <v>0</v>
      </c>
      <c r="M4459">
        <f>IF(OR($E4459=1,$G4459=1,SUMIFS(Registros!$J$2:$J$6000,Registros!$B$2:$B$6000,$A4459)&gt;0),1,0)</f>
        <v>1</v>
      </c>
      <c r="N4459">
        <f>IF($J4459&gt;0,1,IF(COUNTIFS(Registros!$A$2:$A$6000,"CS",Registros!$B$2:$B$6000,$A4459,Registros!$K$2:$K$6000,"&lt;&gt;")&gt;0,1,0))</f>
        <v>1</v>
      </c>
      <c r="O4459" t="str">
        <f t="shared" si="345"/>
        <v>CONVERGENTE</v>
      </c>
      <c r="P4459" t="str">
        <f t="shared" si="346"/>
        <v>Upgrade / más líneas</v>
      </c>
      <c r="Q4459">
        <f t="shared" si="347"/>
        <v>0</v>
      </c>
      <c r="R4459" t="str">
        <f>IFERROR(VLOOKUP($A4459,Registros!$B$2:$G$6000,6,0),IFERROR(INDEX(Winback!$C$2:$C$300,MATCH($A4459,Winback!$K$2:$K$300,0)),""))</f>
        <v>Lizeth Milena Gonzalez</v>
      </c>
      <c r="S4459" t="str">
        <f t="shared" si="348"/>
        <v>+CS</v>
      </c>
      <c r="T4459">
        <f t="shared" si="349"/>
        <v>1</v>
      </c>
    </row>
    <row r="4460" spans="1:20" x14ac:dyDescent="0.35">
      <c r="A4460" t="s">
        <v>21837</v>
      </c>
      <c r="B4460" t="s">
        <v>21838</v>
      </c>
      <c r="C4460" t="s">
        <v>21839</v>
      </c>
      <c r="D4460" t="s">
        <v>21840</v>
      </c>
      <c r="E4460">
        <f>IF(COUNTIFS(Registros!$A$2:$A$6000,"NP",Registros!$B$2:$B$6000,$A4460)&gt;0,1,0)</f>
        <v>0</v>
      </c>
      <c r="F4460">
        <f>IF($E4460=1,SUMIFS(Registros!$F$2:$F$6000,Registros!$A$2:$A$6000,"NP",Registros!$B$2:$B$6000,$A4460),0)</f>
        <v>0</v>
      </c>
      <c r="G4460">
        <f>IF(COUNTIFS(Registros!$A$2:$A$6000,"MOV",Registros!$B$2:$B$6000,$A4460)&gt;0,1,0)</f>
        <v>0</v>
      </c>
      <c r="H4460">
        <f>IF($G4460=1,SUMIFS(Registros!$F$2:$F$6000,Registros!$A$2:$A$6000,"MOV",Registros!$B$2:$B$6000,$A4460),0)</f>
        <v>0</v>
      </c>
      <c r="I4460">
        <f>IF(COUNTIFS(Registros!$A$2:$A$6000,"CS",Registros!$B$2:$B$6000,$A4460)&gt;0,1,0)</f>
        <v>1</v>
      </c>
      <c r="J4460">
        <f>IF($I4460=1,SUMIFS(Registros!$I$2:$I$6000,Registros!$A$2:$A$6000,"CS",Registros!$B$2:$B$6000,$A4460),0)</f>
        <v>30</v>
      </c>
      <c r="K4460">
        <f>IF(COUNTIFS(Winback!$K$2:$K$300,$A4460)&gt;0,1,0)</f>
        <v>0</v>
      </c>
      <c r="L4460">
        <f>IF(AND($K4460=1,LEFT($A4460,3)="WB-"),SUMIFS(Winback!$D$2:$D$300,Winback!$K$2:$K$300,$A4460),0)</f>
        <v>0</v>
      </c>
      <c r="M4460">
        <f>IF(OR($E4460=1,$G4460=1,SUMIFS(Registros!$J$2:$J$6000,Registros!$B$2:$B$6000,$A4460)&gt;0),1,0)</f>
        <v>1</v>
      </c>
      <c r="N4460">
        <f>IF($J4460&gt;0,1,IF(COUNTIFS(Registros!$A$2:$A$6000,"CS",Registros!$B$2:$B$6000,$A4460,Registros!$K$2:$K$6000,"&lt;&gt;")&gt;0,1,0))</f>
        <v>1</v>
      </c>
      <c r="O4460" t="str">
        <f t="shared" si="345"/>
        <v>CONVERGENTE</v>
      </c>
      <c r="P4460" t="str">
        <f t="shared" si="346"/>
        <v>Upgrade / más líneas</v>
      </c>
      <c r="Q4460">
        <f t="shared" si="347"/>
        <v>0</v>
      </c>
      <c r="R4460" t="str">
        <f>IFERROR(VLOOKUP($A4460,Registros!$B$2:$G$6000,6,0),IFERROR(INDEX(Winback!$C$2:$C$300,MATCH($A4460,Winback!$K$2:$K$300,0)),""))</f>
        <v>Maria Fernanda Rivas</v>
      </c>
      <c r="S4460" t="str">
        <f t="shared" si="348"/>
        <v>+CS</v>
      </c>
      <c r="T4460">
        <f t="shared" si="349"/>
        <v>1</v>
      </c>
    </row>
    <row r="4461" spans="1:20" x14ac:dyDescent="0.35">
      <c r="A4461" t="s">
        <v>21842</v>
      </c>
      <c r="B4461" t="s">
        <v>21843</v>
      </c>
      <c r="C4461" t="s">
        <v>21844</v>
      </c>
      <c r="D4461" t="s">
        <v>21845</v>
      </c>
      <c r="E4461">
        <f>IF(COUNTIFS(Registros!$A$2:$A$6000,"NP",Registros!$B$2:$B$6000,$A4461)&gt;0,1,0)</f>
        <v>0</v>
      </c>
      <c r="F4461">
        <f>IF($E4461=1,SUMIFS(Registros!$F$2:$F$6000,Registros!$A$2:$A$6000,"NP",Registros!$B$2:$B$6000,$A4461),0)</f>
        <v>0</v>
      </c>
      <c r="G4461">
        <f>IF(COUNTIFS(Registros!$A$2:$A$6000,"MOV",Registros!$B$2:$B$6000,$A4461)&gt;0,1,0)</f>
        <v>0</v>
      </c>
      <c r="H4461">
        <f>IF($G4461=1,SUMIFS(Registros!$F$2:$F$6000,Registros!$A$2:$A$6000,"MOV",Registros!$B$2:$B$6000,$A4461),0)</f>
        <v>0</v>
      </c>
      <c r="I4461">
        <f>IF(COUNTIFS(Registros!$A$2:$A$6000,"CS",Registros!$B$2:$B$6000,$A4461)&gt;0,1,0)</f>
        <v>1</v>
      </c>
      <c r="J4461">
        <f>IF($I4461=1,SUMIFS(Registros!$I$2:$I$6000,Registros!$A$2:$A$6000,"CS",Registros!$B$2:$B$6000,$A4461),0)</f>
        <v>33</v>
      </c>
      <c r="K4461">
        <f>IF(COUNTIFS(Winback!$K$2:$K$300,$A4461)&gt;0,1,0)</f>
        <v>0</v>
      </c>
      <c r="L4461">
        <f>IF(AND($K4461=1,LEFT($A4461,3)="WB-"),SUMIFS(Winback!$D$2:$D$300,Winback!$K$2:$K$300,$A4461),0)</f>
        <v>0</v>
      </c>
      <c r="M4461">
        <f>IF(OR($E4461=1,$G4461=1,SUMIFS(Registros!$J$2:$J$6000,Registros!$B$2:$B$6000,$A4461)&gt;0),1,0)</f>
        <v>1</v>
      </c>
      <c r="N4461">
        <f>IF($J4461&gt;0,1,IF(COUNTIFS(Registros!$A$2:$A$6000,"CS",Registros!$B$2:$B$6000,$A4461,Registros!$K$2:$K$6000,"&lt;&gt;")&gt;0,1,0))</f>
        <v>1</v>
      </c>
      <c r="O4461" t="str">
        <f t="shared" si="345"/>
        <v>CONVERGENTE</v>
      </c>
      <c r="P4461" t="str">
        <f t="shared" si="346"/>
        <v>Upgrade / más líneas</v>
      </c>
      <c r="Q4461">
        <f t="shared" si="347"/>
        <v>0</v>
      </c>
      <c r="R4461" t="str">
        <f>IFERROR(VLOOKUP($A4461,Registros!$B$2:$G$6000,6,0),IFERROR(INDEX(Winback!$C$2:$C$300,MATCH($A4461,Winback!$K$2:$K$300,0)),""))</f>
        <v>Yarelis Tulloch</v>
      </c>
      <c r="S4461" t="str">
        <f t="shared" si="348"/>
        <v>+CS</v>
      </c>
      <c r="T4461">
        <f t="shared" si="349"/>
        <v>1</v>
      </c>
    </row>
    <row r="4462" spans="1:20" x14ac:dyDescent="0.35">
      <c r="A4462" t="s">
        <v>21847</v>
      </c>
      <c r="B4462" t="s">
        <v>21848</v>
      </c>
      <c r="C4462" t="s">
        <v>21849</v>
      </c>
      <c r="D4462" t="s">
        <v>21850</v>
      </c>
      <c r="E4462">
        <f>IF(COUNTIFS(Registros!$A$2:$A$6000,"NP",Registros!$B$2:$B$6000,$A4462)&gt;0,1,0)</f>
        <v>0</v>
      </c>
      <c r="F4462">
        <f>IF($E4462=1,SUMIFS(Registros!$F$2:$F$6000,Registros!$A$2:$A$6000,"NP",Registros!$B$2:$B$6000,$A4462),0)</f>
        <v>0</v>
      </c>
      <c r="G4462">
        <f>IF(COUNTIFS(Registros!$A$2:$A$6000,"MOV",Registros!$B$2:$B$6000,$A4462)&gt;0,1,0)</f>
        <v>0</v>
      </c>
      <c r="H4462">
        <f>IF($G4462=1,SUMIFS(Registros!$F$2:$F$6000,Registros!$A$2:$A$6000,"MOV",Registros!$B$2:$B$6000,$A4462),0)</f>
        <v>0</v>
      </c>
      <c r="I4462">
        <f>IF(COUNTIFS(Registros!$A$2:$A$6000,"CS",Registros!$B$2:$B$6000,$A4462)&gt;0,1,0)</f>
        <v>1</v>
      </c>
      <c r="J4462">
        <f>IF($I4462=1,SUMIFS(Registros!$I$2:$I$6000,Registros!$A$2:$A$6000,"CS",Registros!$B$2:$B$6000,$A4462),0)</f>
        <v>98</v>
      </c>
      <c r="K4462">
        <f>IF(COUNTIFS(Winback!$K$2:$K$300,$A4462)&gt;0,1,0)</f>
        <v>0</v>
      </c>
      <c r="L4462">
        <f>IF(AND($K4462=1,LEFT($A4462,3)="WB-"),SUMIFS(Winback!$D$2:$D$300,Winback!$K$2:$K$300,$A4462),0)</f>
        <v>0</v>
      </c>
      <c r="M4462">
        <f>IF(OR($E4462=1,$G4462=1,SUMIFS(Registros!$J$2:$J$6000,Registros!$B$2:$B$6000,$A4462)&gt;0),1,0)</f>
        <v>1</v>
      </c>
      <c r="N4462">
        <f>IF($J4462&gt;0,1,IF(COUNTIFS(Registros!$A$2:$A$6000,"CS",Registros!$B$2:$B$6000,$A4462,Registros!$K$2:$K$6000,"&lt;&gt;")&gt;0,1,0))</f>
        <v>1</v>
      </c>
      <c r="O4462" t="str">
        <f t="shared" si="345"/>
        <v>CONVERGENTE</v>
      </c>
      <c r="P4462" t="str">
        <f t="shared" si="346"/>
        <v>Upgrade / más líneas</v>
      </c>
      <c r="Q4462">
        <f t="shared" si="347"/>
        <v>0</v>
      </c>
      <c r="R4462" t="str">
        <f>IFERROR(VLOOKUP($A4462,Registros!$B$2:$G$6000,6,0),IFERROR(INDEX(Winback!$C$2:$C$300,MATCH($A4462,Winback!$K$2:$K$300,0)),""))</f>
        <v>Abril Aparicio</v>
      </c>
      <c r="S4462" t="str">
        <f t="shared" si="348"/>
        <v>+CS</v>
      </c>
      <c r="T4462">
        <f t="shared" si="349"/>
        <v>1</v>
      </c>
    </row>
    <row r="4463" spans="1:20" x14ac:dyDescent="0.35">
      <c r="A4463" t="s">
        <v>21852</v>
      </c>
      <c r="B4463" t="s">
        <v>21853</v>
      </c>
      <c r="C4463" t="s">
        <v>21854</v>
      </c>
      <c r="D4463" t="s">
        <v>21855</v>
      </c>
      <c r="E4463">
        <f>IF(COUNTIFS(Registros!$A$2:$A$6000,"NP",Registros!$B$2:$B$6000,$A4463)&gt;0,1,0)</f>
        <v>0</v>
      </c>
      <c r="F4463">
        <f>IF($E4463=1,SUMIFS(Registros!$F$2:$F$6000,Registros!$A$2:$A$6000,"NP",Registros!$B$2:$B$6000,$A4463),0)</f>
        <v>0</v>
      </c>
      <c r="G4463">
        <f>IF(COUNTIFS(Registros!$A$2:$A$6000,"MOV",Registros!$B$2:$B$6000,$A4463)&gt;0,1,0)</f>
        <v>0</v>
      </c>
      <c r="H4463">
        <f>IF($G4463=1,SUMIFS(Registros!$F$2:$F$6000,Registros!$A$2:$A$6000,"MOV",Registros!$B$2:$B$6000,$A4463),0)</f>
        <v>0</v>
      </c>
      <c r="I4463">
        <f>IF(COUNTIFS(Registros!$A$2:$A$6000,"CS",Registros!$B$2:$B$6000,$A4463)&gt;0,1,0)</f>
        <v>1</v>
      </c>
      <c r="J4463">
        <f>IF($I4463=1,SUMIFS(Registros!$I$2:$I$6000,Registros!$A$2:$A$6000,"CS",Registros!$B$2:$B$6000,$A4463),0)</f>
        <v>38</v>
      </c>
      <c r="K4463">
        <f>IF(COUNTIFS(Winback!$K$2:$K$300,$A4463)&gt;0,1,0)</f>
        <v>0</v>
      </c>
      <c r="L4463">
        <f>IF(AND($K4463=1,LEFT($A4463,3)="WB-"),SUMIFS(Winback!$D$2:$D$300,Winback!$K$2:$K$300,$A4463),0)</f>
        <v>0</v>
      </c>
      <c r="M4463">
        <f>IF(OR($E4463=1,$G4463=1,SUMIFS(Registros!$J$2:$J$6000,Registros!$B$2:$B$6000,$A4463)&gt;0),1,0)</f>
        <v>1</v>
      </c>
      <c r="N4463">
        <f>IF($J4463&gt;0,1,IF(COUNTIFS(Registros!$A$2:$A$6000,"CS",Registros!$B$2:$B$6000,$A4463,Registros!$K$2:$K$6000,"&lt;&gt;")&gt;0,1,0))</f>
        <v>1</v>
      </c>
      <c r="O4463" t="str">
        <f t="shared" si="345"/>
        <v>CONVERGENTE</v>
      </c>
      <c r="P4463" t="str">
        <f t="shared" si="346"/>
        <v>Upgrade / más líneas</v>
      </c>
      <c r="Q4463">
        <f t="shared" si="347"/>
        <v>0</v>
      </c>
      <c r="R4463" t="str">
        <f>IFERROR(VLOOKUP($A4463,Registros!$B$2:$G$6000,6,0),IFERROR(INDEX(Winback!$C$2:$C$300,MATCH($A4463,Winback!$K$2:$K$300,0)),""))</f>
        <v>Yariela Galarce</v>
      </c>
      <c r="S4463" t="str">
        <f t="shared" si="348"/>
        <v>+CS</v>
      </c>
      <c r="T4463">
        <f t="shared" si="349"/>
        <v>1</v>
      </c>
    </row>
    <row r="4464" spans="1:20" x14ac:dyDescent="0.35">
      <c r="A4464" t="s">
        <v>21857</v>
      </c>
      <c r="B4464" t="s">
        <v>21858</v>
      </c>
      <c r="C4464" t="s">
        <v>21859</v>
      </c>
      <c r="D4464" t="s">
        <v>21860</v>
      </c>
      <c r="E4464">
        <f>IF(COUNTIFS(Registros!$A$2:$A$6000,"NP",Registros!$B$2:$B$6000,$A4464)&gt;0,1,0)</f>
        <v>0</v>
      </c>
      <c r="F4464">
        <f>IF($E4464=1,SUMIFS(Registros!$F$2:$F$6000,Registros!$A$2:$A$6000,"NP",Registros!$B$2:$B$6000,$A4464),0)</f>
        <v>0</v>
      </c>
      <c r="G4464">
        <f>IF(COUNTIFS(Registros!$A$2:$A$6000,"MOV",Registros!$B$2:$B$6000,$A4464)&gt;0,1,0)</f>
        <v>0</v>
      </c>
      <c r="H4464">
        <f>IF($G4464=1,SUMIFS(Registros!$F$2:$F$6000,Registros!$A$2:$A$6000,"MOV",Registros!$B$2:$B$6000,$A4464),0)</f>
        <v>0</v>
      </c>
      <c r="I4464">
        <f>IF(COUNTIFS(Registros!$A$2:$A$6000,"CS",Registros!$B$2:$B$6000,$A4464)&gt;0,1,0)</f>
        <v>1</v>
      </c>
      <c r="J4464">
        <f>IF($I4464=1,SUMIFS(Registros!$I$2:$I$6000,Registros!$A$2:$A$6000,"CS",Registros!$B$2:$B$6000,$A4464),0)</f>
        <v>27</v>
      </c>
      <c r="K4464">
        <f>IF(COUNTIFS(Winback!$K$2:$K$300,$A4464)&gt;0,1,0)</f>
        <v>0</v>
      </c>
      <c r="L4464">
        <f>IF(AND($K4464=1,LEFT($A4464,3)="WB-"),SUMIFS(Winback!$D$2:$D$300,Winback!$K$2:$K$300,$A4464),0)</f>
        <v>0</v>
      </c>
      <c r="M4464">
        <f>IF(OR($E4464=1,$G4464=1,SUMIFS(Registros!$J$2:$J$6000,Registros!$B$2:$B$6000,$A4464)&gt;0),1,0)</f>
        <v>1</v>
      </c>
      <c r="N4464">
        <f>IF($J4464&gt;0,1,IF(COUNTIFS(Registros!$A$2:$A$6000,"CS",Registros!$B$2:$B$6000,$A4464,Registros!$K$2:$K$6000,"&lt;&gt;")&gt;0,1,0))</f>
        <v>1</v>
      </c>
      <c r="O4464" t="str">
        <f t="shared" si="345"/>
        <v>CONVERGENTE</v>
      </c>
      <c r="P4464" t="str">
        <f t="shared" si="346"/>
        <v>Upgrade / más líneas</v>
      </c>
      <c r="Q4464">
        <f t="shared" si="347"/>
        <v>0</v>
      </c>
      <c r="R4464" t="str">
        <f>IFERROR(VLOOKUP($A4464,Registros!$B$2:$G$6000,6,0),IFERROR(INDEX(Winback!$C$2:$C$300,MATCH($A4464,Winback!$K$2:$K$300,0)),""))</f>
        <v>Nailyn Martinez Johnson</v>
      </c>
      <c r="S4464" t="str">
        <f t="shared" si="348"/>
        <v>+CS</v>
      </c>
      <c r="T4464">
        <f t="shared" si="349"/>
        <v>1</v>
      </c>
    </row>
    <row r="4465" spans="1:20" x14ac:dyDescent="0.35">
      <c r="A4465" t="s">
        <v>21862</v>
      </c>
      <c r="B4465" t="s">
        <v>21863</v>
      </c>
      <c r="C4465" t="s">
        <v>21864</v>
      </c>
      <c r="D4465" t="s">
        <v>21865</v>
      </c>
      <c r="E4465">
        <f>IF(COUNTIFS(Registros!$A$2:$A$6000,"NP",Registros!$B$2:$B$6000,$A4465)&gt;0,1,0)</f>
        <v>0</v>
      </c>
      <c r="F4465">
        <f>IF($E4465=1,SUMIFS(Registros!$F$2:$F$6000,Registros!$A$2:$A$6000,"NP",Registros!$B$2:$B$6000,$A4465),0)</f>
        <v>0</v>
      </c>
      <c r="G4465">
        <f>IF(COUNTIFS(Registros!$A$2:$A$6000,"MOV",Registros!$B$2:$B$6000,$A4465)&gt;0,1,0)</f>
        <v>0</v>
      </c>
      <c r="H4465">
        <f>IF($G4465=1,SUMIFS(Registros!$F$2:$F$6000,Registros!$A$2:$A$6000,"MOV",Registros!$B$2:$B$6000,$A4465),0)</f>
        <v>0</v>
      </c>
      <c r="I4465">
        <f>IF(COUNTIFS(Registros!$A$2:$A$6000,"CS",Registros!$B$2:$B$6000,$A4465)&gt;0,1,0)</f>
        <v>1</v>
      </c>
      <c r="J4465">
        <f>IF($I4465=1,SUMIFS(Registros!$I$2:$I$6000,Registros!$A$2:$A$6000,"CS",Registros!$B$2:$B$6000,$A4465),0)</f>
        <v>35</v>
      </c>
      <c r="K4465">
        <f>IF(COUNTIFS(Winback!$K$2:$K$300,$A4465)&gt;0,1,0)</f>
        <v>0</v>
      </c>
      <c r="L4465">
        <f>IF(AND($K4465=1,LEFT($A4465,3)="WB-"),SUMIFS(Winback!$D$2:$D$300,Winback!$K$2:$K$300,$A4465),0)</f>
        <v>0</v>
      </c>
      <c r="M4465">
        <f>IF(OR($E4465=1,$G4465=1,SUMIFS(Registros!$J$2:$J$6000,Registros!$B$2:$B$6000,$A4465)&gt;0),1,0)</f>
        <v>1</v>
      </c>
      <c r="N4465">
        <f>IF($J4465&gt;0,1,IF(COUNTIFS(Registros!$A$2:$A$6000,"CS",Registros!$B$2:$B$6000,$A4465,Registros!$K$2:$K$6000,"&lt;&gt;")&gt;0,1,0))</f>
        <v>1</v>
      </c>
      <c r="O4465" t="str">
        <f t="shared" si="345"/>
        <v>CONVERGENTE</v>
      </c>
      <c r="P4465" t="str">
        <f t="shared" si="346"/>
        <v>Upgrade / más líneas</v>
      </c>
      <c r="Q4465">
        <f t="shared" si="347"/>
        <v>0</v>
      </c>
      <c r="R4465" t="str">
        <f>IFERROR(VLOOKUP($A4465,Registros!$B$2:$G$6000,6,0),IFERROR(INDEX(Winback!$C$2:$C$300,MATCH($A4465,Winback!$K$2:$K$300,0)),""))</f>
        <v>iongy Gordon Ward</v>
      </c>
      <c r="S4465" t="str">
        <f t="shared" si="348"/>
        <v>+CS</v>
      </c>
      <c r="T4465">
        <f t="shared" si="349"/>
        <v>1</v>
      </c>
    </row>
    <row r="4466" spans="1:20" x14ac:dyDescent="0.35">
      <c r="A4466" t="s">
        <v>21867</v>
      </c>
      <c r="B4466" t="s">
        <v>21868</v>
      </c>
      <c r="C4466" t="s">
        <v>21869</v>
      </c>
      <c r="D4466" t="s">
        <v>21870</v>
      </c>
      <c r="E4466">
        <f>IF(COUNTIFS(Registros!$A$2:$A$6000,"NP",Registros!$B$2:$B$6000,$A4466)&gt;0,1,0)</f>
        <v>0</v>
      </c>
      <c r="F4466">
        <f>IF($E4466=1,SUMIFS(Registros!$F$2:$F$6000,Registros!$A$2:$A$6000,"NP",Registros!$B$2:$B$6000,$A4466),0)</f>
        <v>0</v>
      </c>
      <c r="G4466">
        <f>IF(COUNTIFS(Registros!$A$2:$A$6000,"MOV",Registros!$B$2:$B$6000,$A4466)&gt;0,1,0)</f>
        <v>0</v>
      </c>
      <c r="H4466">
        <f>IF($G4466=1,SUMIFS(Registros!$F$2:$F$6000,Registros!$A$2:$A$6000,"MOV",Registros!$B$2:$B$6000,$A4466),0)</f>
        <v>0</v>
      </c>
      <c r="I4466">
        <f>IF(COUNTIFS(Registros!$A$2:$A$6000,"CS",Registros!$B$2:$B$6000,$A4466)&gt;0,1,0)</f>
        <v>1</v>
      </c>
      <c r="J4466">
        <f>IF($I4466=1,SUMIFS(Registros!$I$2:$I$6000,Registros!$A$2:$A$6000,"CS",Registros!$B$2:$B$6000,$A4466),0)</f>
        <v>44</v>
      </c>
      <c r="K4466">
        <f>IF(COUNTIFS(Winback!$K$2:$K$300,$A4466)&gt;0,1,0)</f>
        <v>0</v>
      </c>
      <c r="L4466">
        <f>IF(AND($K4466=1,LEFT($A4466,3)="WB-"),SUMIFS(Winback!$D$2:$D$300,Winback!$K$2:$K$300,$A4466),0)</f>
        <v>0</v>
      </c>
      <c r="M4466">
        <f>IF(OR($E4466=1,$G4466=1,SUMIFS(Registros!$J$2:$J$6000,Registros!$B$2:$B$6000,$A4466)&gt;0),1,0)</f>
        <v>1</v>
      </c>
      <c r="N4466">
        <f>IF($J4466&gt;0,1,IF(COUNTIFS(Registros!$A$2:$A$6000,"CS",Registros!$B$2:$B$6000,$A4466,Registros!$K$2:$K$6000,"&lt;&gt;")&gt;0,1,0))</f>
        <v>1</v>
      </c>
      <c r="O4466" t="str">
        <f t="shared" si="345"/>
        <v>CONVERGENTE</v>
      </c>
      <c r="P4466" t="str">
        <f t="shared" si="346"/>
        <v>Upgrade / más líneas</v>
      </c>
      <c r="Q4466">
        <f t="shared" si="347"/>
        <v>0</v>
      </c>
      <c r="R4466" t="str">
        <f>IFERROR(VLOOKUP($A4466,Registros!$B$2:$G$6000,6,0),IFERROR(INDEX(Winback!$C$2:$C$300,MATCH($A4466,Winback!$K$2:$K$300,0)),""))</f>
        <v>Keisy Vargas</v>
      </c>
      <c r="S4466" t="str">
        <f t="shared" si="348"/>
        <v>+CS</v>
      </c>
      <c r="T4466">
        <f t="shared" si="349"/>
        <v>1</v>
      </c>
    </row>
    <row r="4467" spans="1:20" x14ac:dyDescent="0.35">
      <c r="A4467" t="s">
        <v>21872</v>
      </c>
      <c r="B4467" t="s">
        <v>21873</v>
      </c>
      <c r="C4467" t="s">
        <v>21874</v>
      </c>
      <c r="D4467" t="s">
        <v>21875</v>
      </c>
      <c r="E4467">
        <f>IF(COUNTIFS(Registros!$A$2:$A$6000,"NP",Registros!$B$2:$B$6000,$A4467)&gt;0,1,0)</f>
        <v>0</v>
      </c>
      <c r="F4467">
        <f>IF($E4467=1,SUMIFS(Registros!$F$2:$F$6000,Registros!$A$2:$A$6000,"NP",Registros!$B$2:$B$6000,$A4467),0)</f>
        <v>0</v>
      </c>
      <c r="G4467">
        <f>IF(COUNTIFS(Registros!$A$2:$A$6000,"MOV",Registros!$B$2:$B$6000,$A4467)&gt;0,1,0)</f>
        <v>0</v>
      </c>
      <c r="H4467">
        <f>IF($G4467=1,SUMIFS(Registros!$F$2:$F$6000,Registros!$A$2:$A$6000,"MOV",Registros!$B$2:$B$6000,$A4467),0)</f>
        <v>0</v>
      </c>
      <c r="I4467">
        <f>IF(COUNTIFS(Registros!$A$2:$A$6000,"CS",Registros!$B$2:$B$6000,$A4467)&gt;0,1,0)</f>
        <v>1</v>
      </c>
      <c r="J4467">
        <f>IF($I4467=1,SUMIFS(Registros!$I$2:$I$6000,Registros!$A$2:$A$6000,"CS",Registros!$B$2:$B$6000,$A4467),0)</f>
        <v>25</v>
      </c>
      <c r="K4467">
        <f>IF(COUNTIFS(Winback!$K$2:$K$300,$A4467)&gt;0,1,0)</f>
        <v>0</v>
      </c>
      <c r="L4467">
        <f>IF(AND($K4467=1,LEFT($A4467,3)="WB-"),SUMIFS(Winback!$D$2:$D$300,Winback!$K$2:$K$300,$A4467),0)</f>
        <v>0</v>
      </c>
      <c r="M4467">
        <f>IF(OR($E4467=1,$G4467=1,SUMIFS(Registros!$J$2:$J$6000,Registros!$B$2:$B$6000,$A4467)&gt;0),1,0)</f>
        <v>1</v>
      </c>
      <c r="N4467">
        <f>IF($J4467&gt;0,1,IF(COUNTIFS(Registros!$A$2:$A$6000,"CS",Registros!$B$2:$B$6000,$A4467,Registros!$K$2:$K$6000,"&lt;&gt;")&gt;0,1,0))</f>
        <v>1</v>
      </c>
      <c r="O4467" t="str">
        <f t="shared" si="345"/>
        <v>CONVERGENTE</v>
      </c>
      <c r="P4467" t="str">
        <f t="shared" si="346"/>
        <v>Upgrade / más líneas</v>
      </c>
      <c r="Q4467">
        <f t="shared" si="347"/>
        <v>0</v>
      </c>
      <c r="R4467" t="str">
        <f>IFERROR(VLOOKUP($A4467,Registros!$B$2:$G$6000,6,0),IFERROR(INDEX(Winback!$C$2:$C$300,MATCH($A4467,Winback!$K$2:$K$300,0)),""))</f>
        <v>Karla Mc Intryre</v>
      </c>
      <c r="S4467" t="str">
        <f t="shared" si="348"/>
        <v>+CS</v>
      </c>
      <c r="T4467">
        <f t="shared" si="349"/>
        <v>1</v>
      </c>
    </row>
    <row r="4468" spans="1:20" x14ac:dyDescent="0.35">
      <c r="A4468" t="s">
        <v>21877</v>
      </c>
      <c r="B4468" t="s">
        <v>21878</v>
      </c>
      <c r="C4468" t="s">
        <v>21879</v>
      </c>
      <c r="D4468" t="s">
        <v>21880</v>
      </c>
      <c r="E4468">
        <f>IF(COUNTIFS(Registros!$A$2:$A$6000,"NP",Registros!$B$2:$B$6000,$A4468)&gt;0,1,0)</f>
        <v>0</v>
      </c>
      <c r="F4468">
        <f>IF($E4468=1,SUMIFS(Registros!$F$2:$F$6000,Registros!$A$2:$A$6000,"NP",Registros!$B$2:$B$6000,$A4468),0)</f>
        <v>0</v>
      </c>
      <c r="G4468">
        <f>IF(COUNTIFS(Registros!$A$2:$A$6000,"MOV",Registros!$B$2:$B$6000,$A4468)&gt;0,1,0)</f>
        <v>0</v>
      </c>
      <c r="H4468">
        <f>IF($G4468=1,SUMIFS(Registros!$F$2:$F$6000,Registros!$A$2:$A$6000,"MOV",Registros!$B$2:$B$6000,$A4468),0)</f>
        <v>0</v>
      </c>
      <c r="I4468">
        <f>IF(COUNTIFS(Registros!$A$2:$A$6000,"CS",Registros!$B$2:$B$6000,$A4468)&gt;0,1,0)</f>
        <v>1</v>
      </c>
      <c r="J4468">
        <f>IF($I4468=1,SUMIFS(Registros!$I$2:$I$6000,Registros!$A$2:$A$6000,"CS",Registros!$B$2:$B$6000,$A4468),0)</f>
        <v>22</v>
      </c>
      <c r="K4468">
        <f>IF(COUNTIFS(Winback!$K$2:$K$300,$A4468)&gt;0,1,0)</f>
        <v>0</v>
      </c>
      <c r="L4468">
        <f>IF(AND($K4468=1,LEFT($A4468,3)="WB-"),SUMIFS(Winback!$D$2:$D$300,Winback!$K$2:$K$300,$A4468),0)</f>
        <v>0</v>
      </c>
      <c r="M4468">
        <f>IF(OR($E4468=1,$G4468=1,SUMIFS(Registros!$J$2:$J$6000,Registros!$B$2:$B$6000,$A4468)&gt;0),1,0)</f>
        <v>1</v>
      </c>
      <c r="N4468">
        <f>IF($J4468&gt;0,1,IF(COUNTIFS(Registros!$A$2:$A$6000,"CS",Registros!$B$2:$B$6000,$A4468,Registros!$K$2:$K$6000,"&lt;&gt;")&gt;0,1,0))</f>
        <v>1</v>
      </c>
      <c r="O4468" t="str">
        <f t="shared" si="345"/>
        <v>CONVERGENTE</v>
      </c>
      <c r="P4468" t="str">
        <f t="shared" si="346"/>
        <v>Upgrade / más líneas</v>
      </c>
      <c r="Q4468">
        <f t="shared" si="347"/>
        <v>0</v>
      </c>
      <c r="R4468" t="str">
        <f>IFERROR(VLOOKUP($A4468,Registros!$B$2:$G$6000,6,0),IFERROR(INDEX(Winback!$C$2:$C$300,MATCH($A4468,Winback!$K$2:$K$300,0)),""))</f>
        <v>Solanye Acuña</v>
      </c>
      <c r="S4468" t="str">
        <f t="shared" si="348"/>
        <v>+CS</v>
      </c>
      <c r="T4468">
        <f t="shared" si="349"/>
        <v>1</v>
      </c>
    </row>
    <row r="4469" spans="1:20" x14ac:dyDescent="0.35">
      <c r="A4469" t="s">
        <v>21882</v>
      </c>
      <c r="B4469" t="s">
        <v>21883</v>
      </c>
      <c r="C4469" t="s">
        <v>21884</v>
      </c>
      <c r="D4469" t="s">
        <v>21885</v>
      </c>
      <c r="E4469">
        <f>IF(COUNTIFS(Registros!$A$2:$A$6000,"NP",Registros!$B$2:$B$6000,$A4469)&gt;0,1,0)</f>
        <v>0</v>
      </c>
      <c r="F4469">
        <f>IF($E4469=1,SUMIFS(Registros!$F$2:$F$6000,Registros!$A$2:$A$6000,"NP",Registros!$B$2:$B$6000,$A4469),0)</f>
        <v>0</v>
      </c>
      <c r="G4469">
        <f>IF(COUNTIFS(Registros!$A$2:$A$6000,"MOV",Registros!$B$2:$B$6000,$A4469)&gt;0,1,0)</f>
        <v>0</v>
      </c>
      <c r="H4469">
        <f>IF($G4469=1,SUMIFS(Registros!$F$2:$F$6000,Registros!$A$2:$A$6000,"MOV",Registros!$B$2:$B$6000,$A4469),0)</f>
        <v>0</v>
      </c>
      <c r="I4469">
        <f>IF(COUNTIFS(Registros!$A$2:$A$6000,"CS",Registros!$B$2:$B$6000,$A4469)&gt;0,1,0)</f>
        <v>1</v>
      </c>
      <c r="J4469">
        <f>IF($I4469=1,SUMIFS(Registros!$I$2:$I$6000,Registros!$A$2:$A$6000,"CS",Registros!$B$2:$B$6000,$A4469),0)</f>
        <v>38</v>
      </c>
      <c r="K4469">
        <f>IF(COUNTIFS(Winback!$K$2:$K$300,$A4469)&gt;0,1,0)</f>
        <v>0</v>
      </c>
      <c r="L4469">
        <f>IF(AND($K4469=1,LEFT($A4469,3)="WB-"),SUMIFS(Winback!$D$2:$D$300,Winback!$K$2:$K$300,$A4469),0)</f>
        <v>0</v>
      </c>
      <c r="M4469">
        <f>IF(OR($E4469=1,$G4469=1,SUMIFS(Registros!$J$2:$J$6000,Registros!$B$2:$B$6000,$A4469)&gt;0),1,0)</f>
        <v>1</v>
      </c>
      <c r="N4469">
        <f>IF($J4469&gt;0,1,IF(COUNTIFS(Registros!$A$2:$A$6000,"CS",Registros!$B$2:$B$6000,$A4469,Registros!$K$2:$K$6000,"&lt;&gt;")&gt;0,1,0))</f>
        <v>1</v>
      </c>
      <c r="O4469" t="str">
        <f t="shared" si="345"/>
        <v>CONVERGENTE</v>
      </c>
      <c r="P4469" t="str">
        <f t="shared" si="346"/>
        <v>Upgrade / más líneas</v>
      </c>
      <c r="Q4469">
        <f t="shared" si="347"/>
        <v>0</v>
      </c>
      <c r="R4469" t="str">
        <f>IFERROR(VLOOKUP($A4469,Registros!$B$2:$G$6000,6,0),IFERROR(INDEX(Winback!$C$2:$C$300,MATCH($A4469,Winback!$K$2:$K$300,0)),""))</f>
        <v>Michelle Zambrano</v>
      </c>
      <c r="S4469" t="str">
        <f t="shared" si="348"/>
        <v>+CS</v>
      </c>
      <c r="T4469">
        <f t="shared" si="349"/>
        <v>1</v>
      </c>
    </row>
    <row r="4470" spans="1:20" x14ac:dyDescent="0.35">
      <c r="A4470" t="s">
        <v>21887</v>
      </c>
      <c r="B4470" t="s">
        <v>21888</v>
      </c>
      <c r="C4470" t="s">
        <v>21889</v>
      </c>
      <c r="D4470" t="s">
        <v>21890</v>
      </c>
      <c r="E4470">
        <f>IF(COUNTIFS(Registros!$A$2:$A$6000,"NP",Registros!$B$2:$B$6000,$A4470)&gt;0,1,0)</f>
        <v>0</v>
      </c>
      <c r="F4470">
        <f>IF($E4470=1,SUMIFS(Registros!$F$2:$F$6000,Registros!$A$2:$A$6000,"NP",Registros!$B$2:$B$6000,$A4470),0)</f>
        <v>0</v>
      </c>
      <c r="G4470">
        <f>IF(COUNTIFS(Registros!$A$2:$A$6000,"MOV",Registros!$B$2:$B$6000,$A4470)&gt;0,1,0)</f>
        <v>0</v>
      </c>
      <c r="H4470">
        <f>IF($G4470=1,SUMIFS(Registros!$F$2:$F$6000,Registros!$A$2:$A$6000,"MOV",Registros!$B$2:$B$6000,$A4470),0)</f>
        <v>0</v>
      </c>
      <c r="I4470">
        <f>IF(COUNTIFS(Registros!$A$2:$A$6000,"CS",Registros!$B$2:$B$6000,$A4470)&gt;0,1,0)</f>
        <v>1</v>
      </c>
      <c r="J4470">
        <f>IF($I4470=1,SUMIFS(Registros!$I$2:$I$6000,Registros!$A$2:$A$6000,"CS",Registros!$B$2:$B$6000,$A4470),0)</f>
        <v>31</v>
      </c>
      <c r="K4470">
        <f>IF(COUNTIFS(Winback!$K$2:$K$300,$A4470)&gt;0,1,0)</f>
        <v>0</v>
      </c>
      <c r="L4470">
        <f>IF(AND($K4470=1,LEFT($A4470,3)="WB-"),SUMIFS(Winback!$D$2:$D$300,Winback!$K$2:$K$300,$A4470),0)</f>
        <v>0</v>
      </c>
      <c r="M4470">
        <f>IF(OR($E4470=1,$G4470=1,SUMIFS(Registros!$J$2:$J$6000,Registros!$B$2:$B$6000,$A4470)&gt;0),1,0)</f>
        <v>1</v>
      </c>
      <c r="N4470">
        <f>IF($J4470&gt;0,1,IF(COUNTIFS(Registros!$A$2:$A$6000,"CS",Registros!$B$2:$B$6000,$A4470,Registros!$K$2:$K$6000,"&lt;&gt;")&gt;0,1,0))</f>
        <v>1</v>
      </c>
      <c r="O4470" t="str">
        <f t="shared" si="345"/>
        <v>CONVERGENTE</v>
      </c>
      <c r="P4470" t="str">
        <f t="shared" si="346"/>
        <v>Upgrade / más líneas</v>
      </c>
      <c r="Q4470">
        <f t="shared" si="347"/>
        <v>0</v>
      </c>
      <c r="R4470" t="str">
        <f>IFERROR(VLOOKUP($A4470,Registros!$B$2:$G$6000,6,0),IFERROR(INDEX(Winback!$C$2:$C$300,MATCH($A4470,Winback!$K$2:$K$300,0)),""))</f>
        <v>Lizeth Milena Gonzalez</v>
      </c>
      <c r="S4470" t="str">
        <f t="shared" si="348"/>
        <v>+CS</v>
      </c>
      <c r="T4470">
        <f t="shared" si="349"/>
        <v>1</v>
      </c>
    </row>
    <row r="4471" spans="1:20" x14ac:dyDescent="0.35">
      <c r="A4471" t="s">
        <v>21892</v>
      </c>
      <c r="B4471" t="s">
        <v>21893</v>
      </c>
      <c r="C4471" t="s">
        <v>21894</v>
      </c>
      <c r="D4471" t="s">
        <v>21895</v>
      </c>
      <c r="E4471">
        <f>IF(COUNTIFS(Registros!$A$2:$A$6000,"NP",Registros!$B$2:$B$6000,$A4471)&gt;0,1,0)</f>
        <v>0</v>
      </c>
      <c r="F4471">
        <f>IF($E4471=1,SUMIFS(Registros!$F$2:$F$6000,Registros!$A$2:$A$6000,"NP",Registros!$B$2:$B$6000,$A4471),0)</f>
        <v>0</v>
      </c>
      <c r="G4471">
        <f>IF(COUNTIFS(Registros!$A$2:$A$6000,"MOV",Registros!$B$2:$B$6000,$A4471)&gt;0,1,0)</f>
        <v>0</v>
      </c>
      <c r="H4471">
        <f>IF($G4471=1,SUMIFS(Registros!$F$2:$F$6000,Registros!$A$2:$A$6000,"MOV",Registros!$B$2:$B$6000,$A4471),0)</f>
        <v>0</v>
      </c>
      <c r="I4471">
        <f>IF(COUNTIFS(Registros!$A$2:$A$6000,"CS",Registros!$B$2:$B$6000,$A4471)&gt;0,1,0)</f>
        <v>1</v>
      </c>
      <c r="J4471">
        <f>IF($I4471=1,SUMIFS(Registros!$I$2:$I$6000,Registros!$A$2:$A$6000,"CS",Registros!$B$2:$B$6000,$A4471),0)</f>
        <v>48</v>
      </c>
      <c r="K4471">
        <f>IF(COUNTIFS(Winback!$K$2:$K$300,$A4471)&gt;0,1,0)</f>
        <v>0</v>
      </c>
      <c r="L4471">
        <f>IF(AND($K4471=1,LEFT($A4471,3)="WB-"),SUMIFS(Winback!$D$2:$D$300,Winback!$K$2:$K$300,$A4471),0)</f>
        <v>0</v>
      </c>
      <c r="M4471">
        <f>IF(OR($E4471=1,$G4471=1,SUMIFS(Registros!$J$2:$J$6000,Registros!$B$2:$B$6000,$A4471)&gt;0),1,0)</f>
        <v>1</v>
      </c>
      <c r="N4471">
        <f>IF($J4471&gt;0,1,IF(COUNTIFS(Registros!$A$2:$A$6000,"CS",Registros!$B$2:$B$6000,$A4471,Registros!$K$2:$K$6000,"&lt;&gt;")&gt;0,1,0))</f>
        <v>1</v>
      </c>
      <c r="O4471" t="str">
        <f t="shared" si="345"/>
        <v>CONVERGENTE</v>
      </c>
      <c r="P4471" t="str">
        <f t="shared" si="346"/>
        <v>Upgrade / más líneas</v>
      </c>
      <c r="Q4471">
        <f t="shared" si="347"/>
        <v>0</v>
      </c>
      <c r="R4471" t="str">
        <f>IFERROR(VLOOKUP($A4471,Registros!$B$2:$G$6000,6,0),IFERROR(INDEX(Winback!$C$2:$C$300,MATCH($A4471,Winback!$K$2:$K$300,0)),""))</f>
        <v>Maria Fernanda Rivas</v>
      </c>
      <c r="S4471" t="str">
        <f t="shared" si="348"/>
        <v>+CS</v>
      </c>
      <c r="T4471">
        <f t="shared" si="349"/>
        <v>1</v>
      </c>
    </row>
    <row r="4472" spans="1:20" x14ac:dyDescent="0.35">
      <c r="A4472" t="s">
        <v>21897</v>
      </c>
      <c r="B4472" t="s">
        <v>21898</v>
      </c>
      <c r="C4472" t="s">
        <v>21899</v>
      </c>
      <c r="D4472" t="s">
        <v>21900</v>
      </c>
      <c r="E4472">
        <f>IF(COUNTIFS(Registros!$A$2:$A$6000,"NP",Registros!$B$2:$B$6000,$A4472)&gt;0,1,0)</f>
        <v>0</v>
      </c>
      <c r="F4472">
        <f>IF($E4472=1,SUMIFS(Registros!$F$2:$F$6000,Registros!$A$2:$A$6000,"NP",Registros!$B$2:$B$6000,$A4472),0)</f>
        <v>0</v>
      </c>
      <c r="G4472">
        <f>IF(COUNTIFS(Registros!$A$2:$A$6000,"MOV",Registros!$B$2:$B$6000,$A4472)&gt;0,1,0)</f>
        <v>0</v>
      </c>
      <c r="H4472">
        <f>IF($G4472=1,SUMIFS(Registros!$F$2:$F$6000,Registros!$A$2:$A$6000,"MOV",Registros!$B$2:$B$6000,$A4472),0)</f>
        <v>0</v>
      </c>
      <c r="I4472">
        <f>IF(COUNTIFS(Registros!$A$2:$A$6000,"CS",Registros!$B$2:$B$6000,$A4472)&gt;0,1,0)</f>
        <v>1</v>
      </c>
      <c r="J4472">
        <f>IF($I4472=1,SUMIFS(Registros!$I$2:$I$6000,Registros!$A$2:$A$6000,"CS",Registros!$B$2:$B$6000,$A4472),0)</f>
        <v>53</v>
      </c>
      <c r="K4472">
        <f>IF(COUNTIFS(Winback!$K$2:$K$300,$A4472)&gt;0,1,0)</f>
        <v>0</v>
      </c>
      <c r="L4472">
        <f>IF(AND($K4472=1,LEFT($A4472,3)="WB-"),SUMIFS(Winback!$D$2:$D$300,Winback!$K$2:$K$300,$A4472),0)</f>
        <v>0</v>
      </c>
      <c r="M4472">
        <f>IF(OR($E4472=1,$G4472=1,SUMIFS(Registros!$J$2:$J$6000,Registros!$B$2:$B$6000,$A4472)&gt;0),1,0)</f>
        <v>1</v>
      </c>
      <c r="N4472">
        <f>IF($J4472&gt;0,1,IF(COUNTIFS(Registros!$A$2:$A$6000,"CS",Registros!$B$2:$B$6000,$A4472,Registros!$K$2:$K$6000,"&lt;&gt;")&gt;0,1,0))</f>
        <v>1</v>
      </c>
      <c r="O4472" t="str">
        <f t="shared" si="345"/>
        <v>CONVERGENTE</v>
      </c>
      <c r="P4472" t="str">
        <f t="shared" si="346"/>
        <v>Upgrade / más líneas</v>
      </c>
      <c r="Q4472">
        <f t="shared" si="347"/>
        <v>0</v>
      </c>
      <c r="R4472" t="str">
        <f>IFERROR(VLOOKUP($A4472,Registros!$B$2:$G$6000,6,0),IFERROR(INDEX(Winback!$C$2:$C$300,MATCH($A4472,Winback!$K$2:$K$300,0)),""))</f>
        <v>Yarelis Tulloch</v>
      </c>
      <c r="S4472" t="str">
        <f t="shared" si="348"/>
        <v>+CS</v>
      </c>
      <c r="T4472">
        <f t="shared" si="349"/>
        <v>1</v>
      </c>
    </row>
    <row r="4473" spans="1:20" x14ac:dyDescent="0.35">
      <c r="A4473" t="s">
        <v>21902</v>
      </c>
      <c r="B4473" t="s">
        <v>21903</v>
      </c>
      <c r="C4473" t="s">
        <v>21904</v>
      </c>
      <c r="D4473" t="s">
        <v>21905</v>
      </c>
      <c r="E4473">
        <f>IF(COUNTIFS(Registros!$A$2:$A$6000,"NP",Registros!$B$2:$B$6000,$A4473)&gt;0,1,0)</f>
        <v>0</v>
      </c>
      <c r="F4473">
        <f>IF($E4473=1,SUMIFS(Registros!$F$2:$F$6000,Registros!$A$2:$A$6000,"NP",Registros!$B$2:$B$6000,$A4473),0)</f>
        <v>0</v>
      </c>
      <c r="G4473">
        <f>IF(COUNTIFS(Registros!$A$2:$A$6000,"MOV",Registros!$B$2:$B$6000,$A4473)&gt;0,1,0)</f>
        <v>0</v>
      </c>
      <c r="H4473">
        <f>IF($G4473=1,SUMIFS(Registros!$F$2:$F$6000,Registros!$A$2:$A$6000,"MOV",Registros!$B$2:$B$6000,$A4473),0)</f>
        <v>0</v>
      </c>
      <c r="I4473">
        <f>IF(COUNTIFS(Registros!$A$2:$A$6000,"CS",Registros!$B$2:$B$6000,$A4473)&gt;0,1,0)</f>
        <v>1</v>
      </c>
      <c r="J4473">
        <f>IF($I4473=1,SUMIFS(Registros!$I$2:$I$6000,Registros!$A$2:$A$6000,"CS",Registros!$B$2:$B$6000,$A4473),0)</f>
        <v>33</v>
      </c>
      <c r="K4473">
        <f>IF(COUNTIFS(Winback!$K$2:$K$300,$A4473)&gt;0,1,0)</f>
        <v>0</v>
      </c>
      <c r="L4473">
        <f>IF(AND($K4473=1,LEFT($A4473,3)="WB-"),SUMIFS(Winback!$D$2:$D$300,Winback!$K$2:$K$300,$A4473),0)</f>
        <v>0</v>
      </c>
      <c r="M4473">
        <f>IF(OR($E4473=1,$G4473=1,SUMIFS(Registros!$J$2:$J$6000,Registros!$B$2:$B$6000,$A4473)&gt;0),1,0)</f>
        <v>1</v>
      </c>
      <c r="N4473">
        <f>IF($J4473&gt;0,1,IF(COUNTIFS(Registros!$A$2:$A$6000,"CS",Registros!$B$2:$B$6000,$A4473,Registros!$K$2:$K$6000,"&lt;&gt;")&gt;0,1,0))</f>
        <v>1</v>
      </c>
      <c r="O4473" t="str">
        <f t="shared" si="345"/>
        <v>CONVERGENTE</v>
      </c>
      <c r="P4473" t="str">
        <f t="shared" si="346"/>
        <v>Upgrade / más líneas</v>
      </c>
      <c r="Q4473">
        <f t="shared" si="347"/>
        <v>0</v>
      </c>
      <c r="R4473" t="str">
        <f>IFERROR(VLOOKUP($A4473,Registros!$B$2:$G$6000,6,0),IFERROR(INDEX(Winback!$C$2:$C$300,MATCH($A4473,Winback!$K$2:$K$300,0)),""))</f>
        <v>Abril Aparicio</v>
      </c>
      <c r="S4473" t="str">
        <f t="shared" si="348"/>
        <v>+CS</v>
      </c>
      <c r="T4473">
        <f t="shared" si="349"/>
        <v>1</v>
      </c>
    </row>
    <row r="4474" spans="1:20" x14ac:dyDescent="0.35">
      <c r="A4474" t="s">
        <v>21907</v>
      </c>
      <c r="B4474" t="s">
        <v>21908</v>
      </c>
      <c r="C4474" t="s">
        <v>21909</v>
      </c>
      <c r="D4474" t="s">
        <v>21910</v>
      </c>
      <c r="E4474">
        <f>IF(COUNTIFS(Registros!$A$2:$A$6000,"NP",Registros!$B$2:$B$6000,$A4474)&gt;0,1,0)</f>
        <v>0</v>
      </c>
      <c r="F4474">
        <f>IF($E4474=1,SUMIFS(Registros!$F$2:$F$6000,Registros!$A$2:$A$6000,"NP",Registros!$B$2:$B$6000,$A4474),0)</f>
        <v>0</v>
      </c>
      <c r="G4474">
        <f>IF(COUNTIFS(Registros!$A$2:$A$6000,"MOV",Registros!$B$2:$B$6000,$A4474)&gt;0,1,0)</f>
        <v>0</v>
      </c>
      <c r="H4474">
        <f>IF($G4474=1,SUMIFS(Registros!$F$2:$F$6000,Registros!$A$2:$A$6000,"MOV",Registros!$B$2:$B$6000,$A4474),0)</f>
        <v>0</v>
      </c>
      <c r="I4474">
        <f>IF(COUNTIFS(Registros!$A$2:$A$6000,"CS",Registros!$B$2:$B$6000,$A4474)&gt;0,1,0)</f>
        <v>1</v>
      </c>
      <c r="J4474">
        <f>IF($I4474=1,SUMIFS(Registros!$I$2:$I$6000,Registros!$A$2:$A$6000,"CS",Registros!$B$2:$B$6000,$A4474),0)</f>
        <v>6</v>
      </c>
      <c r="K4474">
        <f>IF(COUNTIFS(Winback!$K$2:$K$300,$A4474)&gt;0,1,0)</f>
        <v>0</v>
      </c>
      <c r="L4474">
        <f>IF(AND($K4474=1,LEFT($A4474,3)="WB-"),SUMIFS(Winback!$D$2:$D$300,Winback!$K$2:$K$300,$A4474),0)</f>
        <v>0</v>
      </c>
      <c r="M4474">
        <f>IF(OR($E4474=1,$G4474=1,SUMIFS(Registros!$J$2:$J$6000,Registros!$B$2:$B$6000,$A4474)&gt;0),1,0)</f>
        <v>1</v>
      </c>
      <c r="N4474">
        <f>IF($J4474&gt;0,1,IF(COUNTIFS(Registros!$A$2:$A$6000,"CS",Registros!$B$2:$B$6000,$A4474,Registros!$K$2:$K$6000,"&lt;&gt;")&gt;0,1,0))</f>
        <v>1</v>
      </c>
      <c r="O4474" t="str">
        <f t="shared" si="345"/>
        <v>CONVERGENTE</v>
      </c>
      <c r="P4474" t="str">
        <f t="shared" si="346"/>
        <v>Upgrade / más líneas</v>
      </c>
      <c r="Q4474">
        <f t="shared" si="347"/>
        <v>0</v>
      </c>
      <c r="R4474" t="str">
        <f>IFERROR(VLOOKUP($A4474,Registros!$B$2:$G$6000,6,0),IFERROR(INDEX(Winback!$C$2:$C$300,MATCH($A4474,Winback!$K$2:$K$300,0)),""))</f>
        <v>Yariela Galarce</v>
      </c>
      <c r="S4474" t="str">
        <f t="shared" si="348"/>
        <v>+CS</v>
      </c>
      <c r="T4474">
        <f t="shared" si="349"/>
        <v>1</v>
      </c>
    </row>
    <row r="4475" spans="1:20" x14ac:dyDescent="0.35">
      <c r="A4475" t="s">
        <v>21912</v>
      </c>
      <c r="B4475" t="s">
        <v>21913</v>
      </c>
      <c r="C4475" t="s">
        <v>21914</v>
      </c>
      <c r="D4475" t="s">
        <v>21915</v>
      </c>
      <c r="E4475">
        <f>IF(COUNTIFS(Registros!$A$2:$A$6000,"NP",Registros!$B$2:$B$6000,$A4475)&gt;0,1,0)</f>
        <v>0</v>
      </c>
      <c r="F4475">
        <f>IF($E4475=1,SUMIFS(Registros!$F$2:$F$6000,Registros!$A$2:$A$6000,"NP",Registros!$B$2:$B$6000,$A4475),0)</f>
        <v>0</v>
      </c>
      <c r="G4475">
        <f>IF(COUNTIFS(Registros!$A$2:$A$6000,"MOV",Registros!$B$2:$B$6000,$A4475)&gt;0,1,0)</f>
        <v>0</v>
      </c>
      <c r="H4475">
        <f>IF($G4475=1,SUMIFS(Registros!$F$2:$F$6000,Registros!$A$2:$A$6000,"MOV",Registros!$B$2:$B$6000,$A4475),0)</f>
        <v>0</v>
      </c>
      <c r="I4475">
        <f>IF(COUNTIFS(Registros!$A$2:$A$6000,"CS",Registros!$B$2:$B$6000,$A4475)&gt;0,1,0)</f>
        <v>1</v>
      </c>
      <c r="J4475">
        <f>IF($I4475=1,SUMIFS(Registros!$I$2:$I$6000,Registros!$A$2:$A$6000,"CS",Registros!$B$2:$B$6000,$A4475),0)</f>
        <v>30</v>
      </c>
      <c r="K4475">
        <f>IF(COUNTIFS(Winback!$K$2:$K$300,$A4475)&gt;0,1,0)</f>
        <v>0</v>
      </c>
      <c r="L4475">
        <f>IF(AND($K4475=1,LEFT($A4475,3)="WB-"),SUMIFS(Winback!$D$2:$D$300,Winback!$K$2:$K$300,$A4475),0)</f>
        <v>0</v>
      </c>
      <c r="M4475">
        <f>IF(OR($E4475=1,$G4475=1,SUMIFS(Registros!$J$2:$J$6000,Registros!$B$2:$B$6000,$A4475)&gt;0),1,0)</f>
        <v>1</v>
      </c>
      <c r="N4475">
        <f>IF($J4475&gt;0,1,IF(COUNTIFS(Registros!$A$2:$A$6000,"CS",Registros!$B$2:$B$6000,$A4475,Registros!$K$2:$K$6000,"&lt;&gt;")&gt;0,1,0))</f>
        <v>1</v>
      </c>
      <c r="O4475" t="str">
        <f t="shared" si="345"/>
        <v>CONVERGENTE</v>
      </c>
      <c r="P4475" t="str">
        <f t="shared" si="346"/>
        <v>Upgrade / más líneas</v>
      </c>
      <c r="Q4475">
        <f t="shared" si="347"/>
        <v>0</v>
      </c>
      <c r="R4475" t="str">
        <f>IFERROR(VLOOKUP($A4475,Registros!$B$2:$G$6000,6,0),IFERROR(INDEX(Winback!$C$2:$C$300,MATCH($A4475,Winback!$K$2:$K$300,0)),""))</f>
        <v>Nailyn Martinez Johnson</v>
      </c>
      <c r="S4475" t="str">
        <f t="shared" si="348"/>
        <v>+CS</v>
      </c>
      <c r="T4475">
        <f t="shared" si="349"/>
        <v>1</v>
      </c>
    </row>
    <row r="4476" spans="1:20" x14ac:dyDescent="0.35">
      <c r="A4476" t="s">
        <v>21917</v>
      </c>
      <c r="B4476" t="s">
        <v>21918</v>
      </c>
      <c r="C4476" t="s">
        <v>21919</v>
      </c>
      <c r="D4476" t="s">
        <v>21920</v>
      </c>
      <c r="E4476">
        <f>IF(COUNTIFS(Registros!$A$2:$A$6000,"NP",Registros!$B$2:$B$6000,$A4476)&gt;0,1,0)</f>
        <v>0</v>
      </c>
      <c r="F4476">
        <f>IF($E4476=1,SUMIFS(Registros!$F$2:$F$6000,Registros!$A$2:$A$6000,"NP",Registros!$B$2:$B$6000,$A4476),0)</f>
        <v>0</v>
      </c>
      <c r="G4476">
        <f>IF(COUNTIFS(Registros!$A$2:$A$6000,"MOV",Registros!$B$2:$B$6000,$A4476)&gt;0,1,0)</f>
        <v>0</v>
      </c>
      <c r="H4476">
        <f>IF($G4476=1,SUMIFS(Registros!$F$2:$F$6000,Registros!$A$2:$A$6000,"MOV",Registros!$B$2:$B$6000,$A4476),0)</f>
        <v>0</v>
      </c>
      <c r="I4476">
        <f>IF(COUNTIFS(Registros!$A$2:$A$6000,"CS",Registros!$B$2:$B$6000,$A4476)&gt;0,1,0)</f>
        <v>1</v>
      </c>
      <c r="J4476">
        <f>IF($I4476=1,SUMIFS(Registros!$I$2:$I$6000,Registros!$A$2:$A$6000,"CS",Registros!$B$2:$B$6000,$A4476),0)</f>
        <v>25</v>
      </c>
      <c r="K4476">
        <f>IF(COUNTIFS(Winback!$K$2:$K$300,$A4476)&gt;0,1,0)</f>
        <v>0</v>
      </c>
      <c r="L4476">
        <f>IF(AND($K4476=1,LEFT($A4476,3)="WB-"),SUMIFS(Winback!$D$2:$D$300,Winback!$K$2:$K$300,$A4476),0)</f>
        <v>0</v>
      </c>
      <c r="M4476">
        <f>IF(OR($E4476=1,$G4476=1,SUMIFS(Registros!$J$2:$J$6000,Registros!$B$2:$B$6000,$A4476)&gt;0),1,0)</f>
        <v>1</v>
      </c>
      <c r="N4476">
        <f>IF($J4476&gt;0,1,IF(COUNTIFS(Registros!$A$2:$A$6000,"CS",Registros!$B$2:$B$6000,$A4476,Registros!$K$2:$K$6000,"&lt;&gt;")&gt;0,1,0))</f>
        <v>1</v>
      </c>
      <c r="O4476" t="str">
        <f t="shared" si="345"/>
        <v>CONVERGENTE</v>
      </c>
      <c r="P4476" t="str">
        <f t="shared" si="346"/>
        <v>Upgrade / más líneas</v>
      </c>
      <c r="Q4476">
        <f t="shared" si="347"/>
        <v>0</v>
      </c>
      <c r="R4476" t="str">
        <f>IFERROR(VLOOKUP($A4476,Registros!$B$2:$G$6000,6,0),IFERROR(INDEX(Winback!$C$2:$C$300,MATCH($A4476,Winback!$K$2:$K$300,0)),""))</f>
        <v>iongy Gordon Ward</v>
      </c>
      <c r="S4476" t="str">
        <f t="shared" si="348"/>
        <v>+CS</v>
      </c>
      <c r="T4476">
        <f t="shared" si="349"/>
        <v>1</v>
      </c>
    </row>
    <row r="4477" spans="1:20" x14ac:dyDescent="0.35">
      <c r="A4477" t="s">
        <v>21922</v>
      </c>
      <c r="B4477" t="s">
        <v>21923</v>
      </c>
      <c r="C4477" t="s">
        <v>21924</v>
      </c>
      <c r="D4477" t="s">
        <v>21925</v>
      </c>
      <c r="E4477">
        <f>IF(COUNTIFS(Registros!$A$2:$A$6000,"NP",Registros!$B$2:$B$6000,$A4477)&gt;0,1,0)</f>
        <v>0</v>
      </c>
      <c r="F4477">
        <f>IF($E4477=1,SUMIFS(Registros!$F$2:$F$6000,Registros!$A$2:$A$6000,"NP",Registros!$B$2:$B$6000,$A4477),0)</f>
        <v>0</v>
      </c>
      <c r="G4477">
        <f>IF(COUNTIFS(Registros!$A$2:$A$6000,"MOV",Registros!$B$2:$B$6000,$A4477)&gt;0,1,0)</f>
        <v>0</v>
      </c>
      <c r="H4477">
        <f>IF($G4477=1,SUMIFS(Registros!$F$2:$F$6000,Registros!$A$2:$A$6000,"MOV",Registros!$B$2:$B$6000,$A4477),0)</f>
        <v>0</v>
      </c>
      <c r="I4477">
        <f>IF(COUNTIFS(Registros!$A$2:$A$6000,"CS",Registros!$B$2:$B$6000,$A4477)&gt;0,1,0)</f>
        <v>1</v>
      </c>
      <c r="J4477">
        <f>IF($I4477=1,SUMIFS(Registros!$I$2:$I$6000,Registros!$A$2:$A$6000,"CS",Registros!$B$2:$B$6000,$A4477),0)</f>
        <v>40</v>
      </c>
      <c r="K4477">
        <f>IF(COUNTIFS(Winback!$K$2:$K$300,$A4477)&gt;0,1,0)</f>
        <v>0</v>
      </c>
      <c r="L4477">
        <f>IF(AND($K4477=1,LEFT($A4477,3)="WB-"),SUMIFS(Winback!$D$2:$D$300,Winback!$K$2:$K$300,$A4477),0)</f>
        <v>0</v>
      </c>
      <c r="M4477">
        <f>IF(OR($E4477=1,$G4477=1,SUMIFS(Registros!$J$2:$J$6000,Registros!$B$2:$B$6000,$A4477)&gt;0),1,0)</f>
        <v>1</v>
      </c>
      <c r="N4477">
        <f>IF($J4477&gt;0,1,IF(COUNTIFS(Registros!$A$2:$A$6000,"CS",Registros!$B$2:$B$6000,$A4477,Registros!$K$2:$K$6000,"&lt;&gt;")&gt;0,1,0))</f>
        <v>1</v>
      </c>
      <c r="O4477" t="str">
        <f t="shared" si="345"/>
        <v>CONVERGENTE</v>
      </c>
      <c r="P4477" t="str">
        <f t="shared" si="346"/>
        <v>Upgrade / más líneas</v>
      </c>
      <c r="Q4477">
        <f t="shared" si="347"/>
        <v>0</v>
      </c>
      <c r="R4477" t="str">
        <f>IFERROR(VLOOKUP($A4477,Registros!$B$2:$G$6000,6,0),IFERROR(INDEX(Winback!$C$2:$C$300,MATCH($A4477,Winback!$K$2:$K$300,0)),""))</f>
        <v>Keisy Vargas</v>
      </c>
      <c r="S4477" t="str">
        <f t="shared" si="348"/>
        <v>+CS</v>
      </c>
      <c r="T4477">
        <f t="shared" si="349"/>
        <v>1</v>
      </c>
    </row>
    <row r="4478" spans="1:20" x14ac:dyDescent="0.35">
      <c r="A4478" t="s">
        <v>21927</v>
      </c>
      <c r="B4478" t="s">
        <v>21928</v>
      </c>
      <c r="C4478" t="s">
        <v>21929</v>
      </c>
      <c r="D4478" t="s">
        <v>21930</v>
      </c>
      <c r="E4478">
        <f>IF(COUNTIFS(Registros!$A$2:$A$6000,"NP",Registros!$B$2:$B$6000,$A4478)&gt;0,1,0)</f>
        <v>0</v>
      </c>
      <c r="F4478">
        <f>IF($E4478=1,SUMIFS(Registros!$F$2:$F$6000,Registros!$A$2:$A$6000,"NP",Registros!$B$2:$B$6000,$A4478),0)</f>
        <v>0</v>
      </c>
      <c r="G4478">
        <f>IF(COUNTIFS(Registros!$A$2:$A$6000,"MOV",Registros!$B$2:$B$6000,$A4478)&gt;0,1,0)</f>
        <v>0</v>
      </c>
      <c r="H4478">
        <f>IF($G4478=1,SUMIFS(Registros!$F$2:$F$6000,Registros!$A$2:$A$6000,"MOV",Registros!$B$2:$B$6000,$A4478),0)</f>
        <v>0</v>
      </c>
      <c r="I4478">
        <f>IF(COUNTIFS(Registros!$A$2:$A$6000,"CS",Registros!$B$2:$B$6000,$A4478)&gt;0,1,0)</f>
        <v>1</v>
      </c>
      <c r="J4478">
        <f>IF($I4478=1,SUMIFS(Registros!$I$2:$I$6000,Registros!$A$2:$A$6000,"CS",Registros!$B$2:$B$6000,$A4478),0)</f>
        <v>34</v>
      </c>
      <c r="K4478">
        <f>IF(COUNTIFS(Winback!$K$2:$K$300,$A4478)&gt;0,1,0)</f>
        <v>0</v>
      </c>
      <c r="L4478">
        <f>IF(AND($K4478=1,LEFT($A4478,3)="WB-"),SUMIFS(Winback!$D$2:$D$300,Winback!$K$2:$K$300,$A4478),0)</f>
        <v>0</v>
      </c>
      <c r="M4478">
        <f>IF(OR($E4478=1,$G4478=1,SUMIFS(Registros!$J$2:$J$6000,Registros!$B$2:$B$6000,$A4478)&gt;0),1,0)</f>
        <v>1</v>
      </c>
      <c r="N4478">
        <f>IF($J4478&gt;0,1,IF(COUNTIFS(Registros!$A$2:$A$6000,"CS",Registros!$B$2:$B$6000,$A4478,Registros!$K$2:$K$6000,"&lt;&gt;")&gt;0,1,0))</f>
        <v>1</v>
      </c>
      <c r="O4478" t="str">
        <f t="shared" si="345"/>
        <v>CONVERGENTE</v>
      </c>
      <c r="P4478" t="str">
        <f t="shared" si="346"/>
        <v>Upgrade / más líneas</v>
      </c>
      <c r="Q4478">
        <f t="shared" si="347"/>
        <v>0</v>
      </c>
      <c r="R4478" t="str">
        <f>IFERROR(VLOOKUP($A4478,Registros!$B$2:$G$6000,6,0),IFERROR(INDEX(Winback!$C$2:$C$300,MATCH($A4478,Winback!$K$2:$K$300,0)),""))</f>
        <v>Karla Mc Intryre</v>
      </c>
      <c r="S4478" t="str">
        <f t="shared" si="348"/>
        <v>+CS</v>
      </c>
      <c r="T4478">
        <f t="shared" si="349"/>
        <v>1</v>
      </c>
    </row>
    <row r="4479" spans="1:20" x14ac:dyDescent="0.35">
      <c r="A4479" t="s">
        <v>21932</v>
      </c>
      <c r="B4479" t="s">
        <v>21933</v>
      </c>
      <c r="C4479" t="s">
        <v>21934</v>
      </c>
      <c r="D4479" t="s">
        <v>21935</v>
      </c>
      <c r="E4479">
        <f>IF(COUNTIFS(Registros!$A$2:$A$6000,"NP",Registros!$B$2:$B$6000,$A4479)&gt;0,1,0)</f>
        <v>0</v>
      </c>
      <c r="F4479">
        <f>IF($E4479=1,SUMIFS(Registros!$F$2:$F$6000,Registros!$A$2:$A$6000,"NP",Registros!$B$2:$B$6000,$A4479),0)</f>
        <v>0</v>
      </c>
      <c r="G4479">
        <f>IF(COUNTIFS(Registros!$A$2:$A$6000,"MOV",Registros!$B$2:$B$6000,$A4479)&gt;0,1,0)</f>
        <v>0</v>
      </c>
      <c r="H4479">
        <f>IF($G4479=1,SUMIFS(Registros!$F$2:$F$6000,Registros!$A$2:$A$6000,"MOV",Registros!$B$2:$B$6000,$A4479),0)</f>
        <v>0</v>
      </c>
      <c r="I4479">
        <f>IF(COUNTIFS(Registros!$A$2:$A$6000,"CS",Registros!$B$2:$B$6000,$A4479)&gt;0,1,0)</f>
        <v>1</v>
      </c>
      <c r="J4479">
        <f>IF($I4479=1,SUMIFS(Registros!$I$2:$I$6000,Registros!$A$2:$A$6000,"CS",Registros!$B$2:$B$6000,$A4479),0)</f>
        <v>22</v>
      </c>
      <c r="K4479">
        <f>IF(COUNTIFS(Winback!$K$2:$K$300,$A4479)&gt;0,1,0)</f>
        <v>0</v>
      </c>
      <c r="L4479">
        <f>IF(AND($K4479=1,LEFT($A4479,3)="WB-"),SUMIFS(Winback!$D$2:$D$300,Winback!$K$2:$K$300,$A4479),0)</f>
        <v>0</v>
      </c>
      <c r="M4479">
        <f>IF(OR($E4479=1,$G4479=1,SUMIFS(Registros!$J$2:$J$6000,Registros!$B$2:$B$6000,$A4479)&gt;0),1,0)</f>
        <v>1</v>
      </c>
      <c r="N4479">
        <f>IF($J4479&gt;0,1,IF(COUNTIFS(Registros!$A$2:$A$6000,"CS",Registros!$B$2:$B$6000,$A4479,Registros!$K$2:$K$6000,"&lt;&gt;")&gt;0,1,0))</f>
        <v>1</v>
      </c>
      <c r="O4479" t="str">
        <f t="shared" si="345"/>
        <v>CONVERGENTE</v>
      </c>
      <c r="P4479" t="str">
        <f t="shared" si="346"/>
        <v>Upgrade / más líneas</v>
      </c>
      <c r="Q4479">
        <f t="shared" si="347"/>
        <v>0</v>
      </c>
      <c r="R4479" t="str">
        <f>IFERROR(VLOOKUP($A4479,Registros!$B$2:$G$6000,6,0),IFERROR(INDEX(Winback!$C$2:$C$300,MATCH($A4479,Winback!$K$2:$K$300,0)),""))</f>
        <v>Solanye Acuña</v>
      </c>
      <c r="S4479" t="str">
        <f t="shared" si="348"/>
        <v>+CS</v>
      </c>
      <c r="T4479">
        <f t="shared" si="349"/>
        <v>1</v>
      </c>
    </row>
    <row r="4480" spans="1:20" x14ac:dyDescent="0.35">
      <c r="A4480" t="s">
        <v>21937</v>
      </c>
      <c r="B4480" t="s">
        <v>21938</v>
      </c>
      <c r="C4480" t="s">
        <v>21939</v>
      </c>
      <c r="D4480" t="s">
        <v>21940</v>
      </c>
      <c r="E4480">
        <f>IF(COUNTIFS(Registros!$A$2:$A$6000,"NP",Registros!$B$2:$B$6000,$A4480)&gt;0,1,0)</f>
        <v>0</v>
      </c>
      <c r="F4480">
        <f>IF($E4480=1,SUMIFS(Registros!$F$2:$F$6000,Registros!$A$2:$A$6000,"NP",Registros!$B$2:$B$6000,$A4480),0)</f>
        <v>0</v>
      </c>
      <c r="G4480">
        <f>IF(COUNTIFS(Registros!$A$2:$A$6000,"MOV",Registros!$B$2:$B$6000,$A4480)&gt;0,1,0)</f>
        <v>0</v>
      </c>
      <c r="H4480">
        <f>IF($G4480=1,SUMIFS(Registros!$F$2:$F$6000,Registros!$A$2:$A$6000,"MOV",Registros!$B$2:$B$6000,$A4480),0)</f>
        <v>0</v>
      </c>
      <c r="I4480">
        <f>IF(COUNTIFS(Registros!$A$2:$A$6000,"CS",Registros!$B$2:$B$6000,$A4480)&gt;0,1,0)</f>
        <v>1</v>
      </c>
      <c r="J4480">
        <f>IF($I4480=1,SUMIFS(Registros!$I$2:$I$6000,Registros!$A$2:$A$6000,"CS",Registros!$B$2:$B$6000,$A4480),0)</f>
        <v>38</v>
      </c>
      <c r="K4480">
        <f>IF(COUNTIFS(Winback!$K$2:$K$300,$A4480)&gt;0,1,0)</f>
        <v>0</v>
      </c>
      <c r="L4480">
        <f>IF(AND($K4480=1,LEFT($A4480,3)="WB-"),SUMIFS(Winback!$D$2:$D$300,Winback!$K$2:$K$300,$A4480),0)</f>
        <v>0</v>
      </c>
      <c r="M4480">
        <f>IF(OR($E4480=1,$G4480=1,SUMIFS(Registros!$J$2:$J$6000,Registros!$B$2:$B$6000,$A4480)&gt;0),1,0)</f>
        <v>1</v>
      </c>
      <c r="N4480">
        <f>IF($J4480&gt;0,1,IF(COUNTIFS(Registros!$A$2:$A$6000,"CS",Registros!$B$2:$B$6000,$A4480,Registros!$K$2:$K$6000,"&lt;&gt;")&gt;0,1,0))</f>
        <v>1</v>
      </c>
      <c r="O4480" t="str">
        <f t="shared" si="345"/>
        <v>CONVERGENTE</v>
      </c>
      <c r="P4480" t="str">
        <f t="shared" si="346"/>
        <v>Upgrade / más líneas</v>
      </c>
      <c r="Q4480">
        <f t="shared" si="347"/>
        <v>0</v>
      </c>
      <c r="R4480" t="str">
        <f>IFERROR(VLOOKUP($A4480,Registros!$B$2:$G$6000,6,0),IFERROR(INDEX(Winback!$C$2:$C$300,MATCH($A4480,Winback!$K$2:$K$300,0)),""))</f>
        <v>Michelle Zambrano</v>
      </c>
      <c r="S4480" t="str">
        <f t="shared" si="348"/>
        <v>+CS</v>
      </c>
      <c r="T4480">
        <f t="shared" si="349"/>
        <v>1</v>
      </c>
    </row>
    <row r="4481" spans="1:20" x14ac:dyDescent="0.35">
      <c r="A4481" t="s">
        <v>21942</v>
      </c>
      <c r="B4481" t="s">
        <v>21943</v>
      </c>
      <c r="C4481" t="s">
        <v>21944</v>
      </c>
      <c r="D4481" t="s">
        <v>21945</v>
      </c>
      <c r="E4481">
        <f>IF(COUNTIFS(Registros!$A$2:$A$6000,"NP",Registros!$B$2:$B$6000,$A4481)&gt;0,1,0)</f>
        <v>0</v>
      </c>
      <c r="F4481">
        <f>IF($E4481=1,SUMIFS(Registros!$F$2:$F$6000,Registros!$A$2:$A$6000,"NP",Registros!$B$2:$B$6000,$A4481),0)</f>
        <v>0</v>
      </c>
      <c r="G4481">
        <f>IF(COUNTIFS(Registros!$A$2:$A$6000,"MOV",Registros!$B$2:$B$6000,$A4481)&gt;0,1,0)</f>
        <v>0</v>
      </c>
      <c r="H4481">
        <f>IF($G4481=1,SUMIFS(Registros!$F$2:$F$6000,Registros!$A$2:$A$6000,"MOV",Registros!$B$2:$B$6000,$A4481),0)</f>
        <v>0</v>
      </c>
      <c r="I4481">
        <f>IF(COUNTIFS(Registros!$A$2:$A$6000,"CS",Registros!$B$2:$B$6000,$A4481)&gt;0,1,0)</f>
        <v>1</v>
      </c>
      <c r="J4481">
        <f>IF($I4481=1,SUMIFS(Registros!$I$2:$I$6000,Registros!$A$2:$A$6000,"CS",Registros!$B$2:$B$6000,$A4481),0)</f>
        <v>26</v>
      </c>
      <c r="K4481">
        <f>IF(COUNTIFS(Winback!$K$2:$K$300,$A4481)&gt;0,1,0)</f>
        <v>0</v>
      </c>
      <c r="L4481">
        <f>IF(AND($K4481=1,LEFT($A4481,3)="WB-"),SUMIFS(Winback!$D$2:$D$300,Winback!$K$2:$K$300,$A4481),0)</f>
        <v>0</v>
      </c>
      <c r="M4481">
        <f>IF(OR($E4481=1,$G4481=1,SUMIFS(Registros!$J$2:$J$6000,Registros!$B$2:$B$6000,$A4481)&gt;0),1,0)</f>
        <v>1</v>
      </c>
      <c r="N4481">
        <f>IF($J4481&gt;0,1,IF(COUNTIFS(Registros!$A$2:$A$6000,"CS",Registros!$B$2:$B$6000,$A4481,Registros!$K$2:$K$6000,"&lt;&gt;")&gt;0,1,0))</f>
        <v>1</v>
      </c>
      <c r="O4481" t="str">
        <f t="shared" si="345"/>
        <v>CONVERGENTE</v>
      </c>
      <c r="P4481" t="str">
        <f t="shared" si="346"/>
        <v>Upgrade / más líneas</v>
      </c>
      <c r="Q4481">
        <f t="shared" si="347"/>
        <v>0</v>
      </c>
      <c r="R4481" t="str">
        <f>IFERROR(VLOOKUP($A4481,Registros!$B$2:$G$6000,6,0),IFERROR(INDEX(Winback!$C$2:$C$300,MATCH($A4481,Winback!$K$2:$K$300,0)),""))</f>
        <v>Lizeth Milena Gonzalez</v>
      </c>
      <c r="S4481" t="str">
        <f t="shared" si="348"/>
        <v>+CS</v>
      </c>
      <c r="T4481">
        <f t="shared" si="349"/>
        <v>1</v>
      </c>
    </row>
    <row r="4482" spans="1:20" x14ac:dyDescent="0.35">
      <c r="A4482" t="s">
        <v>21947</v>
      </c>
      <c r="B4482" t="s">
        <v>21948</v>
      </c>
      <c r="C4482" t="s">
        <v>21949</v>
      </c>
      <c r="D4482" t="s">
        <v>21950</v>
      </c>
      <c r="E4482">
        <f>IF(COUNTIFS(Registros!$A$2:$A$6000,"NP",Registros!$B$2:$B$6000,$A4482)&gt;0,1,0)</f>
        <v>0</v>
      </c>
      <c r="F4482">
        <f>IF($E4482=1,SUMIFS(Registros!$F$2:$F$6000,Registros!$A$2:$A$6000,"NP",Registros!$B$2:$B$6000,$A4482),0)</f>
        <v>0</v>
      </c>
      <c r="G4482">
        <f>IF(COUNTIFS(Registros!$A$2:$A$6000,"MOV",Registros!$B$2:$B$6000,$A4482)&gt;0,1,0)</f>
        <v>0</v>
      </c>
      <c r="H4482">
        <f>IF($G4482=1,SUMIFS(Registros!$F$2:$F$6000,Registros!$A$2:$A$6000,"MOV",Registros!$B$2:$B$6000,$A4482),0)</f>
        <v>0</v>
      </c>
      <c r="I4482">
        <f>IF(COUNTIFS(Registros!$A$2:$A$6000,"CS",Registros!$B$2:$B$6000,$A4482)&gt;0,1,0)</f>
        <v>1</v>
      </c>
      <c r="J4482">
        <f>IF($I4482=1,SUMIFS(Registros!$I$2:$I$6000,Registros!$A$2:$A$6000,"CS",Registros!$B$2:$B$6000,$A4482),0)</f>
        <v>33</v>
      </c>
      <c r="K4482">
        <f>IF(COUNTIFS(Winback!$K$2:$K$300,$A4482)&gt;0,1,0)</f>
        <v>0</v>
      </c>
      <c r="L4482">
        <f>IF(AND($K4482=1,LEFT($A4482,3)="WB-"),SUMIFS(Winback!$D$2:$D$300,Winback!$K$2:$K$300,$A4482),0)</f>
        <v>0</v>
      </c>
      <c r="M4482">
        <f>IF(OR($E4482=1,$G4482=1,SUMIFS(Registros!$J$2:$J$6000,Registros!$B$2:$B$6000,$A4482)&gt;0),1,0)</f>
        <v>1</v>
      </c>
      <c r="N4482">
        <f>IF($J4482&gt;0,1,IF(COUNTIFS(Registros!$A$2:$A$6000,"CS",Registros!$B$2:$B$6000,$A4482,Registros!$K$2:$K$6000,"&lt;&gt;")&gt;0,1,0))</f>
        <v>1</v>
      </c>
      <c r="O4482" t="str">
        <f t="shared" ref="O4482:O4545" si="350">IF(AND($K4482=1,$E4482=0,$G4482=0,$I4482=0),"WINBACK",IF(AND($M4482=1,$N4482&gt;0),"CONVERGENTE",IF($M4482=1,"SOLO MÓVIL",IF($N4482&gt;0,"SOLO FIJO / INTERNET","SIN SERVICIOS"))))</f>
        <v>CONVERGENTE</v>
      </c>
      <c r="P4482" t="str">
        <f t="shared" ref="P4482:P4545" si="351">IF($O4482="WINBACK","Recuperar (winback)",IF($O4482="CONVERGENTE","Upgrade / más líneas",IF($O4482="SOLO MÓVIL","Ofrecer fijo + internet (FLBBTV)",IF($O4482="SOLO FIJO / INTERNET","Ofrecer línea móvil Nextphone","Oferta completa (móvil + fijo + internet)"))))</f>
        <v>Upgrade / más líneas</v>
      </c>
      <c r="Q4482">
        <f t="shared" ref="Q4482:Q4545" si="352">$F4482+$H4482+$L4482</f>
        <v>0</v>
      </c>
      <c r="R4482" t="str">
        <f>IFERROR(VLOOKUP($A4482,Registros!$B$2:$G$6000,6,0),IFERROR(INDEX(Winback!$C$2:$C$300,MATCH($A4482,Winback!$K$2:$K$300,0)),""))</f>
        <v>Maria Fernanda Rivas</v>
      </c>
      <c r="S4482" t="str">
        <f t="shared" ref="S4482:S4545" si="353">IF($E4482=1,"NP","")&amp;IF($G4482=1,"+MOV","")&amp;IF($I4482=1,"+CS","")&amp;IF($K4482=1,"+WB","")</f>
        <v>+CS</v>
      </c>
      <c r="T4482">
        <f t="shared" ref="T4482:T4545" si="354">$E4482+$G4482+$I4482+$K4482</f>
        <v>1</v>
      </c>
    </row>
    <row r="4483" spans="1:20" x14ac:dyDescent="0.35">
      <c r="A4483" t="s">
        <v>21952</v>
      </c>
      <c r="B4483" t="s">
        <v>21953</v>
      </c>
      <c r="C4483" t="s">
        <v>21954</v>
      </c>
      <c r="D4483" t="s">
        <v>21955</v>
      </c>
      <c r="E4483">
        <f>IF(COUNTIFS(Registros!$A$2:$A$6000,"NP",Registros!$B$2:$B$6000,$A4483)&gt;0,1,0)</f>
        <v>0</v>
      </c>
      <c r="F4483">
        <f>IF($E4483=1,SUMIFS(Registros!$F$2:$F$6000,Registros!$A$2:$A$6000,"NP",Registros!$B$2:$B$6000,$A4483),0)</f>
        <v>0</v>
      </c>
      <c r="G4483">
        <f>IF(COUNTIFS(Registros!$A$2:$A$6000,"MOV",Registros!$B$2:$B$6000,$A4483)&gt;0,1,0)</f>
        <v>0</v>
      </c>
      <c r="H4483">
        <f>IF($G4483=1,SUMIFS(Registros!$F$2:$F$6000,Registros!$A$2:$A$6000,"MOV",Registros!$B$2:$B$6000,$A4483),0)</f>
        <v>0</v>
      </c>
      <c r="I4483">
        <f>IF(COUNTIFS(Registros!$A$2:$A$6000,"CS",Registros!$B$2:$B$6000,$A4483)&gt;0,1,0)</f>
        <v>1</v>
      </c>
      <c r="J4483">
        <f>IF($I4483=1,SUMIFS(Registros!$I$2:$I$6000,Registros!$A$2:$A$6000,"CS",Registros!$B$2:$B$6000,$A4483),0)</f>
        <v>22</v>
      </c>
      <c r="K4483">
        <f>IF(COUNTIFS(Winback!$K$2:$K$300,$A4483)&gt;0,1,0)</f>
        <v>0</v>
      </c>
      <c r="L4483">
        <f>IF(AND($K4483=1,LEFT($A4483,3)="WB-"),SUMIFS(Winback!$D$2:$D$300,Winback!$K$2:$K$300,$A4483),0)</f>
        <v>0</v>
      </c>
      <c r="M4483">
        <f>IF(OR($E4483=1,$G4483=1,SUMIFS(Registros!$J$2:$J$6000,Registros!$B$2:$B$6000,$A4483)&gt;0),1,0)</f>
        <v>1</v>
      </c>
      <c r="N4483">
        <f>IF($J4483&gt;0,1,IF(COUNTIFS(Registros!$A$2:$A$6000,"CS",Registros!$B$2:$B$6000,$A4483,Registros!$K$2:$K$6000,"&lt;&gt;")&gt;0,1,0))</f>
        <v>1</v>
      </c>
      <c r="O4483" t="str">
        <f t="shared" si="350"/>
        <v>CONVERGENTE</v>
      </c>
      <c r="P4483" t="str">
        <f t="shared" si="351"/>
        <v>Upgrade / más líneas</v>
      </c>
      <c r="Q4483">
        <f t="shared" si="352"/>
        <v>0</v>
      </c>
      <c r="R4483" t="str">
        <f>IFERROR(VLOOKUP($A4483,Registros!$B$2:$G$6000,6,0),IFERROR(INDEX(Winback!$C$2:$C$300,MATCH($A4483,Winback!$K$2:$K$300,0)),""))</f>
        <v>Yarelis Tulloch</v>
      </c>
      <c r="S4483" t="str">
        <f t="shared" si="353"/>
        <v>+CS</v>
      </c>
      <c r="T4483">
        <f t="shared" si="354"/>
        <v>1</v>
      </c>
    </row>
    <row r="4484" spans="1:20" x14ac:dyDescent="0.35">
      <c r="A4484" t="s">
        <v>21957</v>
      </c>
      <c r="B4484" t="s">
        <v>21958</v>
      </c>
      <c r="C4484" t="s">
        <v>21954</v>
      </c>
      <c r="D4484" t="s">
        <v>21955</v>
      </c>
      <c r="E4484">
        <f>IF(COUNTIFS(Registros!$A$2:$A$6000,"NP",Registros!$B$2:$B$6000,$A4484)&gt;0,1,0)</f>
        <v>0</v>
      </c>
      <c r="F4484">
        <f>IF($E4484=1,SUMIFS(Registros!$F$2:$F$6000,Registros!$A$2:$A$6000,"NP",Registros!$B$2:$B$6000,$A4484),0)</f>
        <v>0</v>
      </c>
      <c r="G4484">
        <f>IF(COUNTIFS(Registros!$A$2:$A$6000,"MOV",Registros!$B$2:$B$6000,$A4484)&gt;0,1,0)</f>
        <v>0</v>
      </c>
      <c r="H4484">
        <f>IF($G4484=1,SUMIFS(Registros!$F$2:$F$6000,Registros!$A$2:$A$6000,"MOV",Registros!$B$2:$B$6000,$A4484),0)</f>
        <v>0</v>
      </c>
      <c r="I4484">
        <f>IF(COUNTIFS(Registros!$A$2:$A$6000,"CS",Registros!$B$2:$B$6000,$A4484)&gt;0,1,0)</f>
        <v>1</v>
      </c>
      <c r="J4484">
        <f>IF($I4484=1,SUMIFS(Registros!$I$2:$I$6000,Registros!$A$2:$A$6000,"CS",Registros!$B$2:$B$6000,$A4484),0)</f>
        <v>43</v>
      </c>
      <c r="K4484">
        <f>IF(COUNTIFS(Winback!$K$2:$K$300,$A4484)&gt;0,1,0)</f>
        <v>0</v>
      </c>
      <c r="L4484">
        <f>IF(AND($K4484=1,LEFT($A4484,3)="WB-"),SUMIFS(Winback!$D$2:$D$300,Winback!$K$2:$K$300,$A4484),0)</f>
        <v>0</v>
      </c>
      <c r="M4484">
        <f>IF(OR($E4484=1,$G4484=1,SUMIFS(Registros!$J$2:$J$6000,Registros!$B$2:$B$6000,$A4484)&gt;0),1,0)</f>
        <v>1</v>
      </c>
      <c r="N4484">
        <f>IF($J4484&gt;0,1,IF(COUNTIFS(Registros!$A$2:$A$6000,"CS",Registros!$B$2:$B$6000,$A4484,Registros!$K$2:$K$6000,"&lt;&gt;")&gt;0,1,0))</f>
        <v>1</v>
      </c>
      <c r="O4484" t="str">
        <f t="shared" si="350"/>
        <v>CONVERGENTE</v>
      </c>
      <c r="P4484" t="str">
        <f t="shared" si="351"/>
        <v>Upgrade / más líneas</v>
      </c>
      <c r="Q4484">
        <f t="shared" si="352"/>
        <v>0</v>
      </c>
      <c r="R4484" t="str">
        <f>IFERROR(VLOOKUP($A4484,Registros!$B$2:$G$6000,6,0),IFERROR(INDEX(Winback!$C$2:$C$300,MATCH($A4484,Winback!$K$2:$K$300,0)),""))</f>
        <v>Abril Aparicio</v>
      </c>
      <c r="S4484" t="str">
        <f t="shared" si="353"/>
        <v>+CS</v>
      </c>
      <c r="T4484">
        <f t="shared" si="354"/>
        <v>1</v>
      </c>
    </row>
    <row r="4485" spans="1:20" x14ac:dyDescent="0.35">
      <c r="A4485" t="s">
        <v>21959</v>
      </c>
      <c r="B4485" t="s">
        <v>21960</v>
      </c>
      <c r="C4485" t="s">
        <v>21961</v>
      </c>
      <c r="D4485" t="s">
        <v>21962</v>
      </c>
      <c r="E4485">
        <f>IF(COUNTIFS(Registros!$A$2:$A$6000,"NP",Registros!$B$2:$B$6000,$A4485)&gt;0,1,0)</f>
        <v>0</v>
      </c>
      <c r="F4485">
        <f>IF($E4485=1,SUMIFS(Registros!$F$2:$F$6000,Registros!$A$2:$A$6000,"NP",Registros!$B$2:$B$6000,$A4485),0)</f>
        <v>0</v>
      </c>
      <c r="G4485">
        <f>IF(COUNTIFS(Registros!$A$2:$A$6000,"MOV",Registros!$B$2:$B$6000,$A4485)&gt;0,1,0)</f>
        <v>0</v>
      </c>
      <c r="H4485">
        <f>IF($G4485=1,SUMIFS(Registros!$F$2:$F$6000,Registros!$A$2:$A$6000,"MOV",Registros!$B$2:$B$6000,$A4485),0)</f>
        <v>0</v>
      </c>
      <c r="I4485">
        <f>IF(COUNTIFS(Registros!$A$2:$A$6000,"CS",Registros!$B$2:$B$6000,$A4485)&gt;0,1,0)</f>
        <v>1</v>
      </c>
      <c r="J4485">
        <f>IF($I4485=1,SUMIFS(Registros!$I$2:$I$6000,Registros!$A$2:$A$6000,"CS",Registros!$B$2:$B$6000,$A4485),0)</f>
        <v>47</v>
      </c>
      <c r="K4485">
        <f>IF(COUNTIFS(Winback!$K$2:$K$300,$A4485)&gt;0,1,0)</f>
        <v>0</v>
      </c>
      <c r="L4485">
        <f>IF(AND($K4485=1,LEFT($A4485,3)="WB-"),SUMIFS(Winback!$D$2:$D$300,Winback!$K$2:$K$300,$A4485),0)</f>
        <v>0</v>
      </c>
      <c r="M4485">
        <f>IF(OR($E4485=1,$G4485=1,SUMIFS(Registros!$J$2:$J$6000,Registros!$B$2:$B$6000,$A4485)&gt;0),1,0)</f>
        <v>1</v>
      </c>
      <c r="N4485">
        <f>IF($J4485&gt;0,1,IF(COUNTIFS(Registros!$A$2:$A$6000,"CS",Registros!$B$2:$B$6000,$A4485,Registros!$K$2:$K$6000,"&lt;&gt;")&gt;0,1,0))</f>
        <v>1</v>
      </c>
      <c r="O4485" t="str">
        <f t="shared" si="350"/>
        <v>CONVERGENTE</v>
      </c>
      <c r="P4485" t="str">
        <f t="shared" si="351"/>
        <v>Upgrade / más líneas</v>
      </c>
      <c r="Q4485">
        <f t="shared" si="352"/>
        <v>0</v>
      </c>
      <c r="R4485" t="str">
        <f>IFERROR(VLOOKUP($A4485,Registros!$B$2:$G$6000,6,0),IFERROR(INDEX(Winback!$C$2:$C$300,MATCH($A4485,Winback!$K$2:$K$300,0)),""))</f>
        <v>Yariela Galarce</v>
      </c>
      <c r="S4485" t="str">
        <f t="shared" si="353"/>
        <v>+CS</v>
      </c>
      <c r="T4485">
        <f t="shared" si="354"/>
        <v>1</v>
      </c>
    </row>
    <row r="4486" spans="1:20" x14ac:dyDescent="0.35">
      <c r="A4486" t="s">
        <v>21964</v>
      </c>
      <c r="B4486" t="s">
        <v>21965</v>
      </c>
      <c r="C4486" t="s">
        <v>21966</v>
      </c>
      <c r="D4486" t="s">
        <v>21967</v>
      </c>
      <c r="E4486">
        <f>IF(COUNTIFS(Registros!$A$2:$A$6000,"NP",Registros!$B$2:$B$6000,$A4486)&gt;0,1,0)</f>
        <v>0</v>
      </c>
      <c r="F4486">
        <f>IF($E4486=1,SUMIFS(Registros!$F$2:$F$6000,Registros!$A$2:$A$6000,"NP",Registros!$B$2:$B$6000,$A4486),0)</f>
        <v>0</v>
      </c>
      <c r="G4486">
        <f>IF(COUNTIFS(Registros!$A$2:$A$6000,"MOV",Registros!$B$2:$B$6000,$A4486)&gt;0,1,0)</f>
        <v>0</v>
      </c>
      <c r="H4486">
        <f>IF($G4486=1,SUMIFS(Registros!$F$2:$F$6000,Registros!$A$2:$A$6000,"MOV",Registros!$B$2:$B$6000,$A4486),0)</f>
        <v>0</v>
      </c>
      <c r="I4486">
        <f>IF(COUNTIFS(Registros!$A$2:$A$6000,"CS",Registros!$B$2:$B$6000,$A4486)&gt;0,1,0)</f>
        <v>1</v>
      </c>
      <c r="J4486">
        <f>IF($I4486=1,SUMIFS(Registros!$I$2:$I$6000,Registros!$A$2:$A$6000,"CS",Registros!$B$2:$B$6000,$A4486),0)</f>
        <v>22</v>
      </c>
      <c r="K4486">
        <f>IF(COUNTIFS(Winback!$K$2:$K$300,$A4486)&gt;0,1,0)</f>
        <v>0</v>
      </c>
      <c r="L4486">
        <f>IF(AND($K4486=1,LEFT($A4486,3)="WB-"),SUMIFS(Winback!$D$2:$D$300,Winback!$K$2:$K$300,$A4486),0)</f>
        <v>0</v>
      </c>
      <c r="M4486">
        <f>IF(OR($E4486=1,$G4486=1,SUMIFS(Registros!$J$2:$J$6000,Registros!$B$2:$B$6000,$A4486)&gt;0),1,0)</f>
        <v>1</v>
      </c>
      <c r="N4486">
        <f>IF($J4486&gt;0,1,IF(COUNTIFS(Registros!$A$2:$A$6000,"CS",Registros!$B$2:$B$6000,$A4486,Registros!$K$2:$K$6000,"&lt;&gt;")&gt;0,1,0))</f>
        <v>1</v>
      </c>
      <c r="O4486" t="str">
        <f t="shared" si="350"/>
        <v>CONVERGENTE</v>
      </c>
      <c r="P4486" t="str">
        <f t="shared" si="351"/>
        <v>Upgrade / más líneas</v>
      </c>
      <c r="Q4486">
        <f t="shared" si="352"/>
        <v>0</v>
      </c>
      <c r="R4486" t="str">
        <f>IFERROR(VLOOKUP($A4486,Registros!$B$2:$G$6000,6,0),IFERROR(INDEX(Winback!$C$2:$C$300,MATCH($A4486,Winback!$K$2:$K$300,0)),""))</f>
        <v>Nailyn Martinez Johnson</v>
      </c>
      <c r="S4486" t="str">
        <f t="shared" si="353"/>
        <v>+CS</v>
      </c>
      <c r="T4486">
        <f t="shared" si="354"/>
        <v>1</v>
      </c>
    </row>
    <row r="4487" spans="1:20" x14ac:dyDescent="0.35">
      <c r="A4487" t="s">
        <v>21969</v>
      </c>
      <c r="B4487" t="s">
        <v>21970</v>
      </c>
      <c r="C4487" t="s">
        <v>21971</v>
      </c>
      <c r="D4487" t="s">
        <v>21972</v>
      </c>
      <c r="E4487">
        <f>IF(COUNTIFS(Registros!$A$2:$A$6000,"NP",Registros!$B$2:$B$6000,$A4487)&gt;0,1,0)</f>
        <v>0</v>
      </c>
      <c r="F4487">
        <f>IF($E4487=1,SUMIFS(Registros!$F$2:$F$6000,Registros!$A$2:$A$6000,"NP",Registros!$B$2:$B$6000,$A4487),0)</f>
        <v>0</v>
      </c>
      <c r="G4487">
        <f>IF(COUNTIFS(Registros!$A$2:$A$6000,"MOV",Registros!$B$2:$B$6000,$A4487)&gt;0,1,0)</f>
        <v>0</v>
      </c>
      <c r="H4487">
        <f>IF($G4487=1,SUMIFS(Registros!$F$2:$F$6000,Registros!$A$2:$A$6000,"MOV",Registros!$B$2:$B$6000,$A4487),0)</f>
        <v>0</v>
      </c>
      <c r="I4487">
        <f>IF(COUNTIFS(Registros!$A$2:$A$6000,"CS",Registros!$B$2:$B$6000,$A4487)&gt;0,1,0)</f>
        <v>1</v>
      </c>
      <c r="J4487">
        <f>IF($I4487=1,SUMIFS(Registros!$I$2:$I$6000,Registros!$A$2:$A$6000,"CS",Registros!$B$2:$B$6000,$A4487),0)</f>
        <v>33</v>
      </c>
      <c r="K4487">
        <f>IF(COUNTIFS(Winback!$K$2:$K$300,$A4487)&gt;0,1,0)</f>
        <v>0</v>
      </c>
      <c r="L4487">
        <f>IF(AND($K4487=1,LEFT($A4487,3)="WB-"),SUMIFS(Winback!$D$2:$D$300,Winback!$K$2:$K$300,$A4487),0)</f>
        <v>0</v>
      </c>
      <c r="M4487">
        <f>IF(OR($E4487=1,$G4487=1,SUMIFS(Registros!$J$2:$J$6000,Registros!$B$2:$B$6000,$A4487)&gt;0),1,0)</f>
        <v>1</v>
      </c>
      <c r="N4487">
        <f>IF($J4487&gt;0,1,IF(COUNTIFS(Registros!$A$2:$A$6000,"CS",Registros!$B$2:$B$6000,$A4487,Registros!$K$2:$K$6000,"&lt;&gt;")&gt;0,1,0))</f>
        <v>1</v>
      </c>
      <c r="O4487" t="str">
        <f t="shared" si="350"/>
        <v>CONVERGENTE</v>
      </c>
      <c r="P4487" t="str">
        <f t="shared" si="351"/>
        <v>Upgrade / más líneas</v>
      </c>
      <c r="Q4487">
        <f t="shared" si="352"/>
        <v>0</v>
      </c>
      <c r="R4487" t="str">
        <f>IFERROR(VLOOKUP($A4487,Registros!$B$2:$G$6000,6,0),IFERROR(INDEX(Winback!$C$2:$C$300,MATCH($A4487,Winback!$K$2:$K$300,0)),""))</f>
        <v>iongy Gordon Ward</v>
      </c>
      <c r="S4487" t="str">
        <f t="shared" si="353"/>
        <v>+CS</v>
      </c>
      <c r="T4487">
        <f t="shared" si="354"/>
        <v>1</v>
      </c>
    </row>
    <row r="4488" spans="1:20" x14ac:dyDescent="0.35">
      <c r="A4488" t="s">
        <v>21974</v>
      </c>
      <c r="B4488" t="s">
        <v>21975</v>
      </c>
      <c r="C4488" t="s">
        <v>21976</v>
      </c>
      <c r="D4488" t="s">
        <v>21977</v>
      </c>
      <c r="E4488">
        <f>IF(COUNTIFS(Registros!$A$2:$A$6000,"NP",Registros!$B$2:$B$6000,$A4488)&gt;0,1,0)</f>
        <v>0</v>
      </c>
      <c r="F4488">
        <f>IF($E4488=1,SUMIFS(Registros!$F$2:$F$6000,Registros!$A$2:$A$6000,"NP",Registros!$B$2:$B$6000,$A4488),0)</f>
        <v>0</v>
      </c>
      <c r="G4488">
        <f>IF(COUNTIFS(Registros!$A$2:$A$6000,"MOV",Registros!$B$2:$B$6000,$A4488)&gt;0,1,0)</f>
        <v>0</v>
      </c>
      <c r="H4488">
        <f>IF($G4488=1,SUMIFS(Registros!$F$2:$F$6000,Registros!$A$2:$A$6000,"MOV",Registros!$B$2:$B$6000,$A4488),0)</f>
        <v>0</v>
      </c>
      <c r="I4488">
        <f>IF(COUNTIFS(Registros!$A$2:$A$6000,"CS",Registros!$B$2:$B$6000,$A4488)&gt;0,1,0)</f>
        <v>1</v>
      </c>
      <c r="J4488">
        <f>IF($I4488=1,SUMIFS(Registros!$I$2:$I$6000,Registros!$A$2:$A$6000,"CS",Registros!$B$2:$B$6000,$A4488),0)</f>
        <v>61</v>
      </c>
      <c r="K4488">
        <f>IF(COUNTIFS(Winback!$K$2:$K$300,$A4488)&gt;0,1,0)</f>
        <v>0</v>
      </c>
      <c r="L4488">
        <f>IF(AND($K4488=1,LEFT($A4488,3)="WB-"),SUMIFS(Winback!$D$2:$D$300,Winback!$K$2:$K$300,$A4488),0)</f>
        <v>0</v>
      </c>
      <c r="M4488">
        <f>IF(OR($E4488=1,$G4488=1,SUMIFS(Registros!$J$2:$J$6000,Registros!$B$2:$B$6000,$A4488)&gt;0),1,0)</f>
        <v>1</v>
      </c>
      <c r="N4488">
        <f>IF($J4488&gt;0,1,IF(COUNTIFS(Registros!$A$2:$A$6000,"CS",Registros!$B$2:$B$6000,$A4488,Registros!$K$2:$K$6000,"&lt;&gt;")&gt;0,1,0))</f>
        <v>1</v>
      </c>
      <c r="O4488" t="str">
        <f t="shared" si="350"/>
        <v>CONVERGENTE</v>
      </c>
      <c r="P4488" t="str">
        <f t="shared" si="351"/>
        <v>Upgrade / más líneas</v>
      </c>
      <c r="Q4488">
        <f t="shared" si="352"/>
        <v>0</v>
      </c>
      <c r="R4488" t="str">
        <f>IFERROR(VLOOKUP($A4488,Registros!$B$2:$G$6000,6,0),IFERROR(INDEX(Winback!$C$2:$C$300,MATCH($A4488,Winback!$K$2:$K$300,0)),""))</f>
        <v>Keisy Vargas</v>
      </c>
      <c r="S4488" t="str">
        <f t="shared" si="353"/>
        <v>+CS</v>
      </c>
      <c r="T4488">
        <f t="shared" si="354"/>
        <v>1</v>
      </c>
    </row>
    <row r="4489" spans="1:20" x14ac:dyDescent="0.35">
      <c r="A4489" t="s">
        <v>21979</v>
      </c>
      <c r="B4489" t="s">
        <v>21980</v>
      </c>
      <c r="C4489" t="s">
        <v>21981</v>
      </c>
      <c r="D4489" t="s">
        <v>21982</v>
      </c>
      <c r="E4489">
        <f>IF(COUNTIFS(Registros!$A$2:$A$6000,"NP",Registros!$B$2:$B$6000,$A4489)&gt;0,1,0)</f>
        <v>0</v>
      </c>
      <c r="F4489">
        <f>IF($E4489=1,SUMIFS(Registros!$F$2:$F$6000,Registros!$A$2:$A$6000,"NP",Registros!$B$2:$B$6000,$A4489),0)</f>
        <v>0</v>
      </c>
      <c r="G4489">
        <f>IF(COUNTIFS(Registros!$A$2:$A$6000,"MOV",Registros!$B$2:$B$6000,$A4489)&gt;0,1,0)</f>
        <v>0</v>
      </c>
      <c r="H4489">
        <f>IF($G4489=1,SUMIFS(Registros!$F$2:$F$6000,Registros!$A$2:$A$6000,"MOV",Registros!$B$2:$B$6000,$A4489),0)</f>
        <v>0</v>
      </c>
      <c r="I4489">
        <f>IF(COUNTIFS(Registros!$A$2:$A$6000,"CS",Registros!$B$2:$B$6000,$A4489)&gt;0,1,0)</f>
        <v>1</v>
      </c>
      <c r="J4489">
        <f>IF($I4489=1,SUMIFS(Registros!$I$2:$I$6000,Registros!$A$2:$A$6000,"CS",Registros!$B$2:$B$6000,$A4489),0)</f>
        <v>44</v>
      </c>
      <c r="K4489">
        <f>IF(COUNTIFS(Winback!$K$2:$K$300,$A4489)&gt;0,1,0)</f>
        <v>0</v>
      </c>
      <c r="L4489">
        <f>IF(AND($K4489=1,LEFT($A4489,3)="WB-"),SUMIFS(Winback!$D$2:$D$300,Winback!$K$2:$K$300,$A4489),0)</f>
        <v>0</v>
      </c>
      <c r="M4489">
        <f>IF(OR($E4489=1,$G4489=1,SUMIFS(Registros!$J$2:$J$6000,Registros!$B$2:$B$6000,$A4489)&gt;0),1,0)</f>
        <v>1</v>
      </c>
      <c r="N4489">
        <f>IF($J4489&gt;0,1,IF(COUNTIFS(Registros!$A$2:$A$6000,"CS",Registros!$B$2:$B$6000,$A4489,Registros!$K$2:$K$6000,"&lt;&gt;")&gt;0,1,0))</f>
        <v>1</v>
      </c>
      <c r="O4489" t="str">
        <f t="shared" si="350"/>
        <v>CONVERGENTE</v>
      </c>
      <c r="P4489" t="str">
        <f t="shared" si="351"/>
        <v>Upgrade / más líneas</v>
      </c>
      <c r="Q4489">
        <f t="shared" si="352"/>
        <v>0</v>
      </c>
      <c r="R4489" t="str">
        <f>IFERROR(VLOOKUP($A4489,Registros!$B$2:$G$6000,6,0),IFERROR(INDEX(Winback!$C$2:$C$300,MATCH($A4489,Winback!$K$2:$K$300,0)),""))</f>
        <v>Karla Mc Intryre</v>
      </c>
      <c r="S4489" t="str">
        <f t="shared" si="353"/>
        <v>+CS</v>
      </c>
      <c r="T4489">
        <f t="shared" si="354"/>
        <v>1</v>
      </c>
    </row>
    <row r="4490" spans="1:20" x14ac:dyDescent="0.35">
      <c r="A4490" t="s">
        <v>21984</v>
      </c>
      <c r="B4490" t="s">
        <v>21985</v>
      </c>
      <c r="C4490" t="s">
        <v>21986</v>
      </c>
      <c r="D4490" t="s">
        <v>21987</v>
      </c>
      <c r="E4490">
        <f>IF(COUNTIFS(Registros!$A$2:$A$6000,"NP",Registros!$B$2:$B$6000,$A4490)&gt;0,1,0)</f>
        <v>0</v>
      </c>
      <c r="F4490">
        <f>IF($E4490=1,SUMIFS(Registros!$F$2:$F$6000,Registros!$A$2:$A$6000,"NP",Registros!$B$2:$B$6000,$A4490),0)</f>
        <v>0</v>
      </c>
      <c r="G4490">
        <f>IF(COUNTIFS(Registros!$A$2:$A$6000,"MOV",Registros!$B$2:$B$6000,$A4490)&gt;0,1,0)</f>
        <v>0</v>
      </c>
      <c r="H4490">
        <f>IF($G4490=1,SUMIFS(Registros!$F$2:$F$6000,Registros!$A$2:$A$6000,"MOV",Registros!$B$2:$B$6000,$A4490),0)</f>
        <v>0</v>
      </c>
      <c r="I4490">
        <f>IF(COUNTIFS(Registros!$A$2:$A$6000,"CS",Registros!$B$2:$B$6000,$A4490)&gt;0,1,0)</f>
        <v>1</v>
      </c>
      <c r="J4490">
        <f>IF($I4490=1,SUMIFS(Registros!$I$2:$I$6000,Registros!$A$2:$A$6000,"CS",Registros!$B$2:$B$6000,$A4490),0)</f>
        <v>22</v>
      </c>
      <c r="K4490">
        <f>IF(COUNTIFS(Winback!$K$2:$K$300,$A4490)&gt;0,1,0)</f>
        <v>0</v>
      </c>
      <c r="L4490">
        <f>IF(AND($K4490=1,LEFT($A4490,3)="WB-"),SUMIFS(Winback!$D$2:$D$300,Winback!$K$2:$K$300,$A4490),0)</f>
        <v>0</v>
      </c>
      <c r="M4490">
        <f>IF(OR($E4490=1,$G4490=1,SUMIFS(Registros!$J$2:$J$6000,Registros!$B$2:$B$6000,$A4490)&gt;0),1,0)</f>
        <v>1</v>
      </c>
      <c r="N4490">
        <f>IF($J4490&gt;0,1,IF(COUNTIFS(Registros!$A$2:$A$6000,"CS",Registros!$B$2:$B$6000,$A4490,Registros!$K$2:$K$6000,"&lt;&gt;")&gt;0,1,0))</f>
        <v>1</v>
      </c>
      <c r="O4490" t="str">
        <f t="shared" si="350"/>
        <v>CONVERGENTE</v>
      </c>
      <c r="P4490" t="str">
        <f t="shared" si="351"/>
        <v>Upgrade / más líneas</v>
      </c>
      <c r="Q4490">
        <f t="shared" si="352"/>
        <v>0</v>
      </c>
      <c r="R4490" t="str">
        <f>IFERROR(VLOOKUP($A4490,Registros!$B$2:$G$6000,6,0),IFERROR(INDEX(Winback!$C$2:$C$300,MATCH($A4490,Winback!$K$2:$K$300,0)),""))</f>
        <v>Solanye Acuña</v>
      </c>
      <c r="S4490" t="str">
        <f t="shared" si="353"/>
        <v>+CS</v>
      </c>
      <c r="T4490">
        <f t="shared" si="354"/>
        <v>1</v>
      </c>
    </row>
    <row r="4491" spans="1:20" x14ac:dyDescent="0.35">
      <c r="A4491" t="s">
        <v>21989</v>
      </c>
      <c r="B4491" t="s">
        <v>21990</v>
      </c>
      <c r="C4491" t="s">
        <v>21991</v>
      </c>
      <c r="D4491" t="s">
        <v>21992</v>
      </c>
      <c r="E4491">
        <f>IF(COUNTIFS(Registros!$A$2:$A$6000,"NP",Registros!$B$2:$B$6000,$A4491)&gt;0,1,0)</f>
        <v>0</v>
      </c>
      <c r="F4491">
        <f>IF($E4491=1,SUMIFS(Registros!$F$2:$F$6000,Registros!$A$2:$A$6000,"NP",Registros!$B$2:$B$6000,$A4491),0)</f>
        <v>0</v>
      </c>
      <c r="G4491">
        <f>IF(COUNTIFS(Registros!$A$2:$A$6000,"MOV",Registros!$B$2:$B$6000,$A4491)&gt;0,1,0)</f>
        <v>0</v>
      </c>
      <c r="H4491">
        <f>IF($G4491=1,SUMIFS(Registros!$F$2:$F$6000,Registros!$A$2:$A$6000,"MOV",Registros!$B$2:$B$6000,$A4491),0)</f>
        <v>0</v>
      </c>
      <c r="I4491">
        <f>IF(COUNTIFS(Registros!$A$2:$A$6000,"CS",Registros!$B$2:$B$6000,$A4491)&gt;0,1,0)</f>
        <v>1</v>
      </c>
      <c r="J4491">
        <f>IF($I4491=1,SUMIFS(Registros!$I$2:$I$6000,Registros!$A$2:$A$6000,"CS",Registros!$B$2:$B$6000,$A4491),0)</f>
        <v>41</v>
      </c>
      <c r="K4491">
        <f>IF(COUNTIFS(Winback!$K$2:$K$300,$A4491)&gt;0,1,0)</f>
        <v>0</v>
      </c>
      <c r="L4491">
        <f>IF(AND($K4491=1,LEFT($A4491,3)="WB-"),SUMIFS(Winback!$D$2:$D$300,Winback!$K$2:$K$300,$A4491),0)</f>
        <v>0</v>
      </c>
      <c r="M4491">
        <f>IF(OR($E4491=1,$G4491=1,SUMIFS(Registros!$J$2:$J$6000,Registros!$B$2:$B$6000,$A4491)&gt;0),1,0)</f>
        <v>1</v>
      </c>
      <c r="N4491">
        <f>IF($J4491&gt;0,1,IF(COUNTIFS(Registros!$A$2:$A$6000,"CS",Registros!$B$2:$B$6000,$A4491,Registros!$K$2:$K$6000,"&lt;&gt;")&gt;0,1,0))</f>
        <v>1</v>
      </c>
      <c r="O4491" t="str">
        <f t="shared" si="350"/>
        <v>CONVERGENTE</v>
      </c>
      <c r="P4491" t="str">
        <f t="shared" si="351"/>
        <v>Upgrade / más líneas</v>
      </c>
      <c r="Q4491">
        <f t="shared" si="352"/>
        <v>0</v>
      </c>
      <c r="R4491" t="str">
        <f>IFERROR(VLOOKUP($A4491,Registros!$B$2:$G$6000,6,0),IFERROR(INDEX(Winback!$C$2:$C$300,MATCH($A4491,Winback!$K$2:$K$300,0)),""))</f>
        <v>Michelle Zambrano</v>
      </c>
      <c r="S4491" t="str">
        <f t="shared" si="353"/>
        <v>+CS</v>
      </c>
      <c r="T4491">
        <f t="shared" si="354"/>
        <v>1</v>
      </c>
    </row>
    <row r="4492" spans="1:20" x14ac:dyDescent="0.35">
      <c r="A4492" t="s">
        <v>21993</v>
      </c>
      <c r="B4492" t="s">
        <v>21994</v>
      </c>
      <c r="C4492" t="s">
        <v>21995</v>
      </c>
      <c r="D4492" t="s">
        <v>21996</v>
      </c>
      <c r="E4492">
        <f>IF(COUNTIFS(Registros!$A$2:$A$6000,"NP",Registros!$B$2:$B$6000,$A4492)&gt;0,1,0)</f>
        <v>0</v>
      </c>
      <c r="F4492">
        <f>IF($E4492=1,SUMIFS(Registros!$F$2:$F$6000,Registros!$A$2:$A$6000,"NP",Registros!$B$2:$B$6000,$A4492),0)</f>
        <v>0</v>
      </c>
      <c r="G4492">
        <f>IF(COUNTIFS(Registros!$A$2:$A$6000,"MOV",Registros!$B$2:$B$6000,$A4492)&gt;0,1,0)</f>
        <v>0</v>
      </c>
      <c r="H4492">
        <f>IF($G4492=1,SUMIFS(Registros!$F$2:$F$6000,Registros!$A$2:$A$6000,"MOV",Registros!$B$2:$B$6000,$A4492),0)</f>
        <v>0</v>
      </c>
      <c r="I4492">
        <f>IF(COUNTIFS(Registros!$A$2:$A$6000,"CS",Registros!$B$2:$B$6000,$A4492)&gt;0,1,0)</f>
        <v>1</v>
      </c>
      <c r="J4492">
        <f>IF($I4492=1,SUMIFS(Registros!$I$2:$I$6000,Registros!$A$2:$A$6000,"CS",Registros!$B$2:$B$6000,$A4492),0)</f>
        <v>38</v>
      </c>
      <c r="K4492">
        <f>IF(COUNTIFS(Winback!$K$2:$K$300,$A4492)&gt;0,1,0)</f>
        <v>0</v>
      </c>
      <c r="L4492">
        <f>IF(AND($K4492=1,LEFT($A4492,3)="WB-"),SUMIFS(Winback!$D$2:$D$300,Winback!$K$2:$K$300,$A4492),0)</f>
        <v>0</v>
      </c>
      <c r="M4492">
        <f>IF(OR($E4492=1,$G4492=1,SUMIFS(Registros!$J$2:$J$6000,Registros!$B$2:$B$6000,$A4492)&gt;0),1,0)</f>
        <v>1</v>
      </c>
      <c r="N4492">
        <f>IF($J4492&gt;0,1,IF(COUNTIFS(Registros!$A$2:$A$6000,"CS",Registros!$B$2:$B$6000,$A4492,Registros!$K$2:$K$6000,"&lt;&gt;")&gt;0,1,0))</f>
        <v>1</v>
      </c>
      <c r="O4492" t="str">
        <f t="shared" si="350"/>
        <v>CONVERGENTE</v>
      </c>
      <c r="P4492" t="str">
        <f t="shared" si="351"/>
        <v>Upgrade / más líneas</v>
      </c>
      <c r="Q4492">
        <f t="shared" si="352"/>
        <v>0</v>
      </c>
      <c r="R4492" t="str">
        <f>IFERROR(VLOOKUP($A4492,Registros!$B$2:$G$6000,6,0),IFERROR(INDEX(Winback!$C$2:$C$300,MATCH($A4492,Winback!$K$2:$K$300,0)),""))</f>
        <v>Lizeth Milena Gonzalez</v>
      </c>
      <c r="S4492" t="str">
        <f t="shared" si="353"/>
        <v>+CS</v>
      </c>
      <c r="T4492">
        <f t="shared" si="354"/>
        <v>1</v>
      </c>
    </row>
    <row r="4493" spans="1:20" x14ac:dyDescent="0.35">
      <c r="A4493" t="s">
        <v>21998</v>
      </c>
      <c r="B4493" t="s">
        <v>21999</v>
      </c>
      <c r="C4493" t="s">
        <v>22000</v>
      </c>
      <c r="D4493" t="s">
        <v>22001</v>
      </c>
      <c r="E4493">
        <f>IF(COUNTIFS(Registros!$A$2:$A$6000,"NP",Registros!$B$2:$B$6000,$A4493)&gt;0,1,0)</f>
        <v>0</v>
      </c>
      <c r="F4493">
        <f>IF($E4493=1,SUMIFS(Registros!$F$2:$F$6000,Registros!$A$2:$A$6000,"NP",Registros!$B$2:$B$6000,$A4493),0)</f>
        <v>0</v>
      </c>
      <c r="G4493">
        <f>IF(COUNTIFS(Registros!$A$2:$A$6000,"MOV",Registros!$B$2:$B$6000,$A4493)&gt;0,1,0)</f>
        <v>0</v>
      </c>
      <c r="H4493">
        <f>IF($G4493=1,SUMIFS(Registros!$F$2:$F$6000,Registros!$A$2:$A$6000,"MOV",Registros!$B$2:$B$6000,$A4493),0)</f>
        <v>0</v>
      </c>
      <c r="I4493">
        <f>IF(COUNTIFS(Registros!$A$2:$A$6000,"CS",Registros!$B$2:$B$6000,$A4493)&gt;0,1,0)</f>
        <v>1</v>
      </c>
      <c r="J4493">
        <f>IF($I4493=1,SUMIFS(Registros!$I$2:$I$6000,Registros!$A$2:$A$6000,"CS",Registros!$B$2:$B$6000,$A4493),0)</f>
        <v>36</v>
      </c>
      <c r="K4493">
        <f>IF(COUNTIFS(Winback!$K$2:$K$300,$A4493)&gt;0,1,0)</f>
        <v>0</v>
      </c>
      <c r="L4493">
        <f>IF(AND($K4493=1,LEFT($A4493,3)="WB-"),SUMIFS(Winback!$D$2:$D$300,Winback!$K$2:$K$300,$A4493),0)</f>
        <v>0</v>
      </c>
      <c r="M4493">
        <f>IF(OR($E4493=1,$G4493=1,SUMIFS(Registros!$J$2:$J$6000,Registros!$B$2:$B$6000,$A4493)&gt;0),1,0)</f>
        <v>1</v>
      </c>
      <c r="N4493">
        <f>IF($J4493&gt;0,1,IF(COUNTIFS(Registros!$A$2:$A$6000,"CS",Registros!$B$2:$B$6000,$A4493,Registros!$K$2:$K$6000,"&lt;&gt;")&gt;0,1,0))</f>
        <v>1</v>
      </c>
      <c r="O4493" t="str">
        <f t="shared" si="350"/>
        <v>CONVERGENTE</v>
      </c>
      <c r="P4493" t="str">
        <f t="shared" si="351"/>
        <v>Upgrade / más líneas</v>
      </c>
      <c r="Q4493">
        <f t="shared" si="352"/>
        <v>0</v>
      </c>
      <c r="R4493" t="str">
        <f>IFERROR(VLOOKUP($A4493,Registros!$B$2:$G$6000,6,0),IFERROR(INDEX(Winback!$C$2:$C$300,MATCH($A4493,Winback!$K$2:$K$300,0)),""))</f>
        <v>Maria Fernanda Rivas</v>
      </c>
      <c r="S4493" t="str">
        <f t="shared" si="353"/>
        <v>+CS</v>
      </c>
      <c r="T4493">
        <f t="shared" si="354"/>
        <v>1</v>
      </c>
    </row>
    <row r="4494" spans="1:20" x14ac:dyDescent="0.35">
      <c r="A4494" t="s">
        <v>22002</v>
      </c>
      <c r="B4494" t="s">
        <v>22003</v>
      </c>
      <c r="C4494" t="s">
        <v>22004</v>
      </c>
      <c r="D4494" t="s">
        <v>22005</v>
      </c>
      <c r="E4494">
        <f>IF(COUNTIFS(Registros!$A$2:$A$6000,"NP",Registros!$B$2:$B$6000,$A4494)&gt;0,1,0)</f>
        <v>0</v>
      </c>
      <c r="F4494">
        <f>IF($E4494=1,SUMIFS(Registros!$F$2:$F$6000,Registros!$A$2:$A$6000,"NP",Registros!$B$2:$B$6000,$A4494),0)</f>
        <v>0</v>
      </c>
      <c r="G4494">
        <f>IF(COUNTIFS(Registros!$A$2:$A$6000,"MOV",Registros!$B$2:$B$6000,$A4494)&gt;0,1,0)</f>
        <v>0</v>
      </c>
      <c r="H4494">
        <f>IF($G4494=1,SUMIFS(Registros!$F$2:$F$6000,Registros!$A$2:$A$6000,"MOV",Registros!$B$2:$B$6000,$A4494),0)</f>
        <v>0</v>
      </c>
      <c r="I4494">
        <f>IF(COUNTIFS(Registros!$A$2:$A$6000,"CS",Registros!$B$2:$B$6000,$A4494)&gt;0,1,0)</f>
        <v>1</v>
      </c>
      <c r="J4494">
        <f>IF($I4494=1,SUMIFS(Registros!$I$2:$I$6000,Registros!$A$2:$A$6000,"CS",Registros!$B$2:$B$6000,$A4494),0)</f>
        <v>33</v>
      </c>
      <c r="K4494">
        <f>IF(COUNTIFS(Winback!$K$2:$K$300,$A4494)&gt;0,1,0)</f>
        <v>0</v>
      </c>
      <c r="L4494">
        <f>IF(AND($K4494=1,LEFT($A4494,3)="WB-"),SUMIFS(Winback!$D$2:$D$300,Winback!$K$2:$K$300,$A4494),0)</f>
        <v>0</v>
      </c>
      <c r="M4494">
        <f>IF(OR($E4494=1,$G4494=1,SUMIFS(Registros!$J$2:$J$6000,Registros!$B$2:$B$6000,$A4494)&gt;0),1,0)</f>
        <v>1</v>
      </c>
      <c r="N4494">
        <f>IF($J4494&gt;0,1,IF(COUNTIFS(Registros!$A$2:$A$6000,"CS",Registros!$B$2:$B$6000,$A4494,Registros!$K$2:$K$6000,"&lt;&gt;")&gt;0,1,0))</f>
        <v>1</v>
      </c>
      <c r="O4494" t="str">
        <f t="shared" si="350"/>
        <v>CONVERGENTE</v>
      </c>
      <c r="P4494" t="str">
        <f t="shared" si="351"/>
        <v>Upgrade / más líneas</v>
      </c>
      <c r="Q4494">
        <f t="shared" si="352"/>
        <v>0</v>
      </c>
      <c r="R4494" t="str">
        <f>IFERROR(VLOOKUP($A4494,Registros!$B$2:$G$6000,6,0),IFERROR(INDEX(Winback!$C$2:$C$300,MATCH($A4494,Winback!$K$2:$K$300,0)),""))</f>
        <v>Yarelis Tulloch</v>
      </c>
      <c r="S4494" t="str">
        <f t="shared" si="353"/>
        <v>+CS</v>
      </c>
      <c r="T4494">
        <f t="shared" si="354"/>
        <v>1</v>
      </c>
    </row>
    <row r="4495" spans="1:20" x14ac:dyDescent="0.35">
      <c r="A4495" t="s">
        <v>22007</v>
      </c>
      <c r="B4495" t="s">
        <v>22008</v>
      </c>
      <c r="C4495" t="s">
        <v>22009</v>
      </c>
      <c r="D4495" t="s">
        <v>22010</v>
      </c>
      <c r="E4495">
        <f>IF(COUNTIFS(Registros!$A$2:$A$6000,"NP",Registros!$B$2:$B$6000,$A4495)&gt;0,1,0)</f>
        <v>0</v>
      </c>
      <c r="F4495">
        <f>IF($E4495=1,SUMIFS(Registros!$F$2:$F$6000,Registros!$A$2:$A$6000,"NP",Registros!$B$2:$B$6000,$A4495),0)</f>
        <v>0</v>
      </c>
      <c r="G4495">
        <f>IF(COUNTIFS(Registros!$A$2:$A$6000,"MOV",Registros!$B$2:$B$6000,$A4495)&gt;0,1,0)</f>
        <v>0</v>
      </c>
      <c r="H4495">
        <f>IF($G4495=1,SUMIFS(Registros!$F$2:$F$6000,Registros!$A$2:$A$6000,"MOV",Registros!$B$2:$B$6000,$A4495),0)</f>
        <v>0</v>
      </c>
      <c r="I4495">
        <f>IF(COUNTIFS(Registros!$A$2:$A$6000,"CS",Registros!$B$2:$B$6000,$A4495)&gt;0,1,0)</f>
        <v>1</v>
      </c>
      <c r="J4495">
        <f>IF($I4495=1,SUMIFS(Registros!$I$2:$I$6000,Registros!$A$2:$A$6000,"CS",Registros!$B$2:$B$6000,$A4495),0)</f>
        <v>38</v>
      </c>
      <c r="K4495">
        <f>IF(COUNTIFS(Winback!$K$2:$K$300,$A4495)&gt;0,1,0)</f>
        <v>0</v>
      </c>
      <c r="L4495">
        <f>IF(AND($K4495=1,LEFT($A4495,3)="WB-"),SUMIFS(Winback!$D$2:$D$300,Winback!$K$2:$K$300,$A4495),0)</f>
        <v>0</v>
      </c>
      <c r="M4495">
        <f>IF(OR($E4495=1,$G4495=1,SUMIFS(Registros!$J$2:$J$6000,Registros!$B$2:$B$6000,$A4495)&gt;0),1,0)</f>
        <v>1</v>
      </c>
      <c r="N4495">
        <f>IF($J4495&gt;0,1,IF(COUNTIFS(Registros!$A$2:$A$6000,"CS",Registros!$B$2:$B$6000,$A4495,Registros!$K$2:$K$6000,"&lt;&gt;")&gt;0,1,0))</f>
        <v>1</v>
      </c>
      <c r="O4495" t="str">
        <f t="shared" si="350"/>
        <v>CONVERGENTE</v>
      </c>
      <c r="P4495" t="str">
        <f t="shared" si="351"/>
        <v>Upgrade / más líneas</v>
      </c>
      <c r="Q4495">
        <f t="shared" si="352"/>
        <v>0</v>
      </c>
      <c r="R4495" t="str">
        <f>IFERROR(VLOOKUP($A4495,Registros!$B$2:$G$6000,6,0),IFERROR(INDEX(Winback!$C$2:$C$300,MATCH($A4495,Winback!$K$2:$K$300,0)),""))</f>
        <v>Abril Aparicio</v>
      </c>
      <c r="S4495" t="str">
        <f t="shared" si="353"/>
        <v>+CS</v>
      </c>
      <c r="T4495">
        <f t="shared" si="354"/>
        <v>1</v>
      </c>
    </row>
    <row r="4496" spans="1:20" x14ac:dyDescent="0.35">
      <c r="A4496" t="s">
        <v>22012</v>
      </c>
      <c r="B4496" t="s">
        <v>22013</v>
      </c>
      <c r="C4496" t="s">
        <v>22014</v>
      </c>
      <c r="D4496" t="s">
        <v>22015</v>
      </c>
      <c r="E4496">
        <f>IF(COUNTIFS(Registros!$A$2:$A$6000,"NP",Registros!$B$2:$B$6000,$A4496)&gt;0,1,0)</f>
        <v>0</v>
      </c>
      <c r="F4496">
        <f>IF($E4496=1,SUMIFS(Registros!$F$2:$F$6000,Registros!$A$2:$A$6000,"NP",Registros!$B$2:$B$6000,$A4496),0)</f>
        <v>0</v>
      </c>
      <c r="G4496">
        <f>IF(COUNTIFS(Registros!$A$2:$A$6000,"MOV",Registros!$B$2:$B$6000,$A4496)&gt;0,1,0)</f>
        <v>0</v>
      </c>
      <c r="H4496">
        <f>IF($G4496=1,SUMIFS(Registros!$F$2:$F$6000,Registros!$A$2:$A$6000,"MOV",Registros!$B$2:$B$6000,$A4496),0)</f>
        <v>0</v>
      </c>
      <c r="I4496">
        <f>IF(COUNTIFS(Registros!$A$2:$A$6000,"CS",Registros!$B$2:$B$6000,$A4496)&gt;0,1,0)</f>
        <v>1</v>
      </c>
      <c r="J4496">
        <f>IF($I4496=1,SUMIFS(Registros!$I$2:$I$6000,Registros!$A$2:$A$6000,"CS",Registros!$B$2:$B$6000,$A4496),0)</f>
        <v>35</v>
      </c>
      <c r="K4496">
        <f>IF(COUNTIFS(Winback!$K$2:$K$300,$A4496)&gt;0,1,0)</f>
        <v>0</v>
      </c>
      <c r="L4496">
        <f>IF(AND($K4496=1,LEFT($A4496,3)="WB-"),SUMIFS(Winback!$D$2:$D$300,Winback!$K$2:$K$300,$A4496),0)</f>
        <v>0</v>
      </c>
      <c r="M4496">
        <f>IF(OR($E4496=1,$G4496=1,SUMIFS(Registros!$J$2:$J$6000,Registros!$B$2:$B$6000,$A4496)&gt;0),1,0)</f>
        <v>1</v>
      </c>
      <c r="N4496">
        <f>IF($J4496&gt;0,1,IF(COUNTIFS(Registros!$A$2:$A$6000,"CS",Registros!$B$2:$B$6000,$A4496,Registros!$K$2:$K$6000,"&lt;&gt;")&gt;0,1,0))</f>
        <v>1</v>
      </c>
      <c r="O4496" t="str">
        <f t="shared" si="350"/>
        <v>CONVERGENTE</v>
      </c>
      <c r="P4496" t="str">
        <f t="shared" si="351"/>
        <v>Upgrade / más líneas</v>
      </c>
      <c r="Q4496">
        <f t="shared" si="352"/>
        <v>0</v>
      </c>
      <c r="R4496" t="str">
        <f>IFERROR(VLOOKUP($A4496,Registros!$B$2:$G$6000,6,0),IFERROR(INDEX(Winback!$C$2:$C$300,MATCH($A4496,Winback!$K$2:$K$300,0)),""))</f>
        <v>Yariela Galarce</v>
      </c>
      <c r="S4496" t="str">
        <f t="shared" si="353"/>
        <v>+CS</v>
      </c>
      <c r="T4496">
        <f t="shared" si="354"/>
        <v>1</v>
      </c>
    </row>
    <row r="4497" spans="1:20" x14ac:dyDescent="0.35">
      <c r="A4497" t="s">
        <v>22017</v>
      </c>
      <c r="B4497" t="s">
        <v>22018</v>
      </c>
      <c r="C4497" t="s">
        <v>22019</v>
      </c>
      <c r="D4497" t="s">
        <v>22020</v>
      </c>
      <c r="E4497">
        <f>IF(COUNTIFS(Registros!$A$2:$A$6000,"NP",Registros!$B$2:$B$6000,$A4497)&gt;0,1,0)</f>
        <v>0</v>
      </c>
      <c r="F4497">
        <f>IF($E4497=1,SUMIFS(Registros!$F$2:$F$6000,Registros!$A$2:$A$6000,"NP",Registros!$B$2:$B$6000,$A4497),0)</f>
        <v>0</v>
      </c>
      <c r="G4497">
        <f>IF(COUNTIFS(Registros!$A$2:$A$6000,"MOV",Registros!$B$2:$B$6000,$A4497)&gt;0,1,0)</f>
        <v>0</v>
      </c>
      <c r="H4497">
        <f>IF($G4497=1,SUMIFS(Registros!$F$2:$F$6000,Registros!$A$2:$A$6000,"MOV",Registros!$B$2:$B$6000,$A4497),0)</f>
        <v>0</v>
      </c>
      <c r="I4497">
        <f>IF(COUNTIFS(Registros!$A$2:$A$6000,"CS",Registros!$B$2:$B$6000,$A4497)&gt;0,1,0)</f>
        <v>1</v>
      </c>
      <c r="J4497">
        <f>IF($I4497=1,SUMIFS(Registros!$I$2:$I$6000,Registros!$A$2:$A$6000,"CS",Registros!$B$2:$B$6000,$A4497),0)</f>
        <v>35</v>
      </c>
      <c r="K4497">
        <f>IF(COUNTIFS(Winback!$K$2:$K$300,$A4497)&gt;0,1,0)</f>
        <v>0</v>
      </c>
      <c r="L4497">
        <f>IF(AND($K4497=1,LEFT($A4497,3)="WB-"),SUMIFS(Winback!$D$2:$D$300,Winback!$K$2:$K$300,$A4497),0)</f>
        <v>0</v>
      </c>
      <c r="M4497">
        <f>IF(OR($E4497=1,$G4497=1,SUMIFS(Registros!$J$2:$J$6000,Registros!$B$2:$B$6000,$A4497)&gt;0),1,0)</f>
        <v>1</v>
      </c>
      <c r="N4497">
        <f>IF($J4497&gt;0,1,IF(COUNTIFS(Registros!$A$2:$A$6000,"CS",Registros!$B$2:$B$6000,$A4497,Registros!$K$2:$K$6000,"&lt;&gt;")&gt;0,1,0))</f>
        <v>1</v>
      </c>
      <c r="O4497" t="str">
        <f t="shared" si="350"/>
        <v>CONVERGENTE</v>
      </c>
      <c r="P4497" t="str">
        <f t="shared" si="351"/>
        <v>Upgrade / más líneas</v>
      </c>
      <c r="Q4497">
        <f t="shared" si="352"/>
        <v>0</v>
      </c>
      <c r="R4497" t="str">
        <f>IFERROR(VLOOKUP($A4497,Registros!$B$2:$G$6000,6,0),IFERROR(INDEX(Winback!$C$2:$C$300,MATCH($A4497,Winback!$K$2:$K$300,0)),""))</f>
        <v>Nailyn Martinez Johnson</v>
      </c>
      <c r="S4497" t="str">
        <f t="shared" si="353"/>
        <v>+CS</v>
      </c>
      <c r="T4497">
        <f t="shared" si="354"/>
        <v>1</v>
      </c>
    </row>
    <row r="4498" spans="1:20" x14ac:dyDescent="0.35">
      <c r="A4498" t="s">
        <v>22022</v>
      </c>
      <c r="B4498" t="s">
        <v>22023</v>
      </c>
      <c r="C4498" t="s">
        <v>22024</v>
      </c>
      <c r="D4498" t="s">
        <v>22025</v>
      </c>
      <c r="E4498">
        <f>IF(COUNTIFS(Registros!$A$2:$A$6000,"NP",Registros!$B$2:$B$6000,$A4498)&gt;0,1,0)</f>
        <v>0</v>
      </c>
      <c r="F4498">
        <f>IF($E4498=1,SUMIFS(Registros!$F$2:$F$6000,Registros!$A$2:$A$6000,"NP",Registros!$B$2:$B$6000,$A4498),0)</f>
        <v>0</v>
      </c>
      <c r="G4498">
        <f>IF(COUNTIFS(Registros!$A$2:$A$6000,"MOV",Registros!$B$2:$B$6000,$A4498)&gt;0,1,0)</f>
        <v>0</v>
      </c>
      <c r="H4498">
        <f>IF($G4498=1,SUMIFS(Registros!$F$2:$F$6000,Registros!$A$2:$A$6000,"MOV",Registros!$B$2:$B$6000,$A4498),0)</f>
        <v>0</v>
      </c>
      <c r="I4498">
        <f>IF(COUNTIFS(Registros!$A$2:$A$6000,"CS",Registros!$B$2:$B$6000,$A4498)&gt;0,1,0)</f>
        <v>1</v>
      </c>
      <c r="J4498">
        <f>IF($I4498=1,SUMIFS(Registros!$I$2:$I$6000,Registros!$A$2:$A$6000,"CS",Registros!$B$2:$B$6000,$A4498),0)</f>
        <v>37</v>
      </c>
      <c r="K4498">
        <f>IF(COUNTIFS(Winback!$K$2:$K$300,$A4498)&gt;0,1,0)</f>
        <v>0</v>
      </c>
      <c r="L4498">
        <f>IF(AND($K4498=1,LEFT($A4498,3)="WB-"),SUMIFS(Winback!$D$2:$D$300,Winback!$K$2:$K$300,$A4498),0)</f>
        <v>0</v>
      </c>
      <c r="M4498">
        <f>IF(OR($E4498=1,$G4498=1,SUMIFS(Registros!$J$2:$J$6000,Registros!$B$2:$B$6000,$A4498)&gt;0),1,0)</f>
        <v>1</v>
      </c>
      <c r="N4498">
        <f>IF($J4498&gt;0,1,IF(COUNTIFS(Registros!$A$2:$A$6000,"CS",Registros!$B$2:$B$6000,$A4498,Registros!$K$2:$K$6000,"&lt;&gt;")&gt;0,1,0))</f>
        <v>1</v>
      </c>
      <c r="O4498" t="str">
        <f t="shared" si="350"/>
        <v>CONVERGENTE</v>
      </c>
      <c r="P4498" t="str">
        <f t="shared" si="351"/>
        <v>Upgrade / más líneas</v>
      </c>
      <c r="Q4498">
        <f t="shared" si="352"/>
        <v>0</v>
      </c>
      <c r="R4498" t="str">
        <f>IFERROR(VLOOKUP($A4498,Registros!$B$2:$G$6000,6,0),IFERROR(INDEX(Winback!$C$2:$C$300,MATCH($A4498,Winback!$K$2:$K$300,0)),""))</f>
        <v>iongy Gordon Ward</v>
      </c>
      <c r="S4498" t="str">
        <f t="shared" si="353"/>
        <v>+CS</v>
      </c>
      <c r="T4498">
        <f t="shared" si="354"/>
        <v>1</v>
      </c>
    </row>
    <row r="4499" spans="1:20" x14ac:dyDescent="0.35">
      <c r="A4499" t="s">
        <v>22027</v>
      </c>
      <c r="B4499" t="s">
        <v>22028</v>
      </c>
      <c r="C4499" t="s">
        <v>22029</v>
      </c>
      <c r="D4499" t="s">
        <v>22030</v>
      </c>
      <c r="E4499">
        <f>IF(COUNTIFS(Registros!$A$2:$A$6000,"NP",Registros!$B$2:$B$6000,$A4499)&gt;0,1,0)</f>
        <v>0</v>
      </c>
      <c r="F4499">
        <f>IF($E4499=1,SUMIFS(Registros!$F$2:$F$6000,Registros!$A$2:$A$6000,"NP",Registros!$B$2:$B$6000,$A4499),0)</f>
        <v>0</v>
      </c>
      <c r="G4499">
        <f>IF(COUNTIFS(Registros!$A$2:$A$6000,"MOV",Registros!$B$2:$B$6000,$A4499)&gt;0,1,0)</f>
        <v>0</v>
      </c>
      <c r="H4499">
        <f>IF($G4499=1,SUMIFS(Registros!$F$2:$F$6000,Registros!$A$2:$A$6000,"MOV",Registros!$B$2:$B$6000,$A4499),0)</f>
        <v>0</v>
      </c>
      <c r="I4499">
        <f>IF(COUNTIFS(Registros!$A$2:$A$6000,"CS",Registros!$B$2:$B$6000,$A4499)&gt;0,1,0)</f>
        <v>1</v>
      </c>
      <c r="J4499">
        <f>IF($I4499=1,SUMIFS(Registros!$I$2:$I$6000,Registros!$A$2:$A$6000,"CS",Registros!$B$2:$B$6000,$A4499),0)</f>
        <v>81</v>
      </c>
      <c r="K4499">
        <f>IF(COUNTIFS(Winback!$K$2:$K$300,$A4499)&gt;0,1,0)</f>
        <v>0</v>
      </c>
      <c r="L4499">
        <f>IF(AND($K4499=1,LEFT($A4499,3)="WB-"),SUMIFS(Winback!$D$2:$D$300,Winback!$K$2:$K$300,$A4499),0)</f>
        <v>0</v>
      </c>
      <c r="M4499">
        <f>IF(OR($E4499=1,$G4499=1,SUMIFS(Registros!$J$2:$J$6000,Registros!$B$2:$B$6000,$A4499)&gt;0),1,0)</f>
        <v>1</v>
      </c>
      <c r="N4499">
        <f>IF($J4499&gt;0,1,IF(COUNTIFS(Registros!$A$2:$A$6000,"CS",Registros!$B$2:$B$6000,$A4499,Registros!$K$2:$K$6000,"&lt;&gt;")&gt;0,1,0))</f>
        <v>1</v>
      </c>
      <c r="O4499" t="str">
        <f t="shared" si="350"/>
        <v>CONVERGENTE</v>
      </c>
      <c r="P4499" t="str">
        <f t="shared" si="351"/>
        <v>Upgrade / más líneas</v>
      </c>
      <c r="Q4499">
        <f t="shared" si="352"/>
        <v>0</v>
      </c>
      <c r="R4499" t="str">
        <f>IFERROR(VLOOKUP($A4499,Registros!$B$2:$G$6000,6,0),IFERROR(INDEX(Winback!$C$2:$C$300,MATCH($A4499,Winback!$K$2:$K$300,0)),""))</f>
        <v>Keisy Vargas</v>
      </c>
      <c r="S4499" t="str">
        <f t="shared" si="353"/>
        <v>+CS</v>
      </c>
      <c r="T4499">
        <f t="shared" si="354"/>
        <v>1</v>
      </c>
    </row>
    <row r="4500" spans="1:20" x14ac:dyDescent="0.35">
      <c r="A4500" t="s">
        <v>22032</v>
      </c>
      <c r="B4500" t="s">
        <v>22033</v>
      </c>
      <c r="C4500" t="s">
        <v>22034</v>
      </c>
      <c r="D4500" t="s">
        <v>22035</v>
      </c>
      <c r="E4500">
        <f>IF(COUNTIFS(Registros!$A$2:$A$6000,"NP",Registros!$B$2:$B$6000,$A4500)&gt;0,1,0)</f>
        <v>0</v>
      </c>
      <c r="F4500">
        <f>IF($E4500=1,SUMIFS(Registros!$F$2:$F$6000,Registros!$A$2:$A$6000,"NP",Registros!$B$2:$B$6000,$A4500),0)</f>
        <v>0</v>
      </c>
      <c r="G4500">
        <f>IF(COUNTIFS(Registros!$A$2:$A$6000,"MOV",Registros!$B$2:$B$6000,$A4500)&gt;0,1,0)</f>
        <v>0</v>
      </c>
      <c r="H4500">
        <f>IF($G4500=1,SUMIFS(Registros!$F$2:$F$6000,Registros!$A$2:$A$6000,"MOV",Registros!$B$2:$B$6000,$A4500),0)</f>
        <v>0</v>
      </c>
      <c r="I4500">
        <f>IF(COUNTIFS(Registros!$A$2:$A$6000,"CS",Registros!$B$2:$B$6000,$A4500)&gt;0,1,0)</f>
        <v>1</v>
      </c>
      <c r="J4500">
        <f>IF($I4500=1,SUMIFS(Registros!$I$2:$I$6000,Registros!$A$2:$A$6000,"CS",Registros!$B$2:$B$6000,$A4500),0)</f>
        <v>29</v>
      </c>
      <c r="K4500">
        <f>IF(COUNTIFS(Winback!$K$2:$K$300,$A4500)&gt;0,1,0)</f>
        <v>0</v>
      </c>
      <c r="L4500">
        <f>IF(AND($K4500=1,LEFT($A4500,3)="WB-"),SUMIFS(Winback!$D$2:$D$300,Winback!$K$2:$K$300,$A4500),0)</f>
        <v>0</v>
      </c>
      <c r="M4500">
        <f>IF(OR($E4500=1,$G4500=1,SUMIFS(Registros!$J$2:$J$6000,Registros!$B$2:$B$6000,$A4500)&gt;0),1,0)</f>
        <v>1</v>
      </c>
      <c r="N4500">
        <f>IF($J4500&gt;0,1,IF(COUNTIFS(Registros!$A$2:$A$6000,"CS",Registros!$B$2:$B$6000,$A4500,Registros!$K$2:$K$6000,"&lt;&gt;")&gt;0,1,0))</f>
        <v>1</v>
      </c>
      <c r="O4500" t="str">
        <f t="shared" si="350"/>
        <v>CONVERGENTE</v>
      </c>
      <c r="P4500" t="str">
        <f t="shared" si="351"/>
        <v>Upgrade / más líneas</v>
      </c>
      <c r="Q4500">
        <f t="shared" si="352"/>
        <v>0</v>
      </c>
      <c r="R4500" t="str">
        <f>IFERROR(VLOOKUP($A4500,Registros!$B$2:$G$6000,6,0),IFERROR(INDEX(Winback!$C$2:$C$300,MATCH($A4500,Winback!$K$2:$K$300,0)),""))</f>
        <v>Karla Mc Intryre</v>
      </c>
      <c r="S4500" t="str">
        <f t="shared" si="353"/>
        <v>+CS</v>
      </c>
      <c r="T4500">
        <f t="shared" si="354"/>
        <v>1</v>
      </c>
    </row>
    <row r="4501" spans="1:20" x14ac:dyDescent="0.35">
      <c r="A4501" t="s">
        <v>22037</v>
      </c>
      <c r="B4501" t="s">
        <v>22038</v>
      </c>
      <c r="C4501" t="s">
        <v>22039</v>
      </c>
      <c r="D4501" t="s">
        <v>22040</v>
      </c>
      <c r="E4501">
        <f>IF(COUNTIFS(Registros!$A$2:$A$6000,"NP",Registros!$B$2:$B$6000,$A4501)&gt;0,1,0)</f>
        <v>0</v>
      </c>
      <c r="F4501">
        <f>IF($E4501=1,SUMIFS(Registros!$F$2:$F$6000,Registros!$A$2:$A$6000,"NP",Registros!$B$2:$B$6000,$A4501),0)</f>
        <v>0</v>
      </c>
      <c r="G4501">
        <f>IF(COUNTIFS(Registros!$A$2:$A$6000,"MOV",Registros!$B$2:$B$6000,$A4501)&gt;0,1,0)</f>
        <v>0</v>
      </c>
      <c r="H4501">
        <f>IF($G4501=1,SUMIFS(Registros!$F$2:$F$6000,Registros!$A$2:$A$6000,"MOV",Registros!$B$2:$B$6000,$A4501),0)</f>
        <v>0</v>
      </c>
      <c r="I4501">
        <f>IF(COUNTIFS(Registros!$A$2:$A$6000,"CS",Registros!$B$2:$B$6000,$A4501)&gt;0,1,0)</f>
        <v>1</v>
      </c>
      <c r="J4501">
        <f>IF($I4501=1,SUMIFS(Registros!$I$2:$I$6000,Registros!$A$2:$A$6000,"CS",Registros!$B$2:$B$6000,$A4501),0)</f>
        <v>28</v>
      </c>
      <c r="K4501">
        <f>IF(COUNTIFS(Winback!$K$2:$K$300,$A4501)&gt;0,1,0)</f>
        <v>0</v>
      </c>
      <c r="L4501">
        <f>IF(AND($K4501=1,LEFT($A4501,3)="WB-"),SUMIFS(Winback!$D$2:$D$300,Winback!$K$2:$K$300,$A4501),0)</f>
        <v>0</v>
      </c>
      <c r="M4501">
        <f>IF(OR($E4501=1,$G4501=1,SUMIFS(Registros!$J$2:$J$6000,Registros!$B$2:$B$6000,$A4501)&gt;0),1,0)</f>
        <v>1</v>
      </c>
      <c r="N4501">
        <f>IF($J4501&gt;0,1,IF(COUNTIFS(Registros!$A$2:$A$6000,"CS",Registros!$B$2:$B$6000,$A4501,Registros!$K$2:$K$6000,"&lt;&gt;")&gt;0,1,0))</f>
        <v>1</v>
      </c>
      <c r="O4501" t="str">
        <f t="shared" si="350"/>
        <v>CONVERGENTE</v>
      </c>
      <c r="P4501" t="str">
        <f t="shared" si="351"/>
        <v>Upgrade / más líneas</v>
      </c>
      <c r="Q4501">
        <f t="shared" si="352"/>
        <v>0</v>
      </c>
      <c r="R4501" t="str">
        <f>IFERROR(VLOOKUP($A4501,Registros!$B$2:$G$6000,6,0),IFERROR(INDEX(Winback!$C$2:$C$300,MATCH($A4501,Winback!$K$2:$K$300,0)),""))</f>
        <v>Solanye Acuña</v>
      </c>
      <c r="S4501" t="str">
        <f t="shared" si="353"/>
        <v>+CS</v>
      </c>
      <c r="T4501">
        <f t="shared" si="354"/>
        <v>1</v>
      </c>
    </row>
    <row r="4502" spans="1:20" x14ac:dyDescent="0.35">
      <c r="A4502" t="s">
        <v>22042</v>
      </c>
      <c r="B4502" t="s">
        <v>22043</v>
      </c>
      <c r="C4502" t="s">
        <v>22044</v>
      </c>
      <c r="D4502" t="s">
        <v>22045</v>
      </c>
      <c r="E4502">
        <f>IF(COUNTIFS(Registros!$A$2:$A$6000,"NP",Registros!$B$2:$B$6000,$A4502)&gt;0,1,0)</f>
        <v>0</v>
      </c>
      <c r="F4502">
        <f>IF($E4502=1,SUMIFS(Registros!$F$2:$F$6000,Registros!$A$2:$A$6000,"NP",Registros!$B$2:$B$6000,$A4502),0)</f>
        <v>0</v>
      </c>
      <c r="G4502">
        <f>IF(COUNTIFS(Registros!$A$2:$A$6000,"MOV",Registros!$B$2:$B$6000,$A4502)&gt;0,1,0)</f>
        <v>0</v>
      </c>
      <c r="H4502">
        <f>IF($G4502=1,SUMIFS(Registros!$F$2:$F$6000,Registros!$A$2:$A$6000,"MOV",Registros!$B$2:$B$6000,$A4502),0)</f>
        <v>0</v>
      </c>
      <c r="I4502">
        <f>IF(COUNTIFS(Registros!$A$2:$A$6000,"CS",Registros!$B$2:$B$6000,$A4502)&gt;0,1,0)</f>
        <v>1</v>
      </c>
      <c r="J4502">
        <f>IF($I4502=1,SUMIFS(Registros!$I$2:$I$6000,Registros!$A$2:$A$6000,"CS",Registros!$B$2:$B$6000,$A4502),0)</f>
        <v>45</v>
      </c>
      <c r="K4502">
        <f>IF(COUNTIFS(Winback!$K$2:$K$300,$A4502)&gt;0,1,0)</f>
        <v>0</v>
      </c>
      <c r="L4502">
        <f>IF(AND($K4502=1,LEFT($A4502,3)="WB-"),SUMIFS(Winback!$D$2:$D$300,Winback!$K$2:$K$300,$A4502),0)</f>
        <v>0</v>
      </c>
      <c r="M4502">
        <f>IF(OR($E4502=1,$G4502=1,SUMIFS(Registros!$J$2:$J$6000,Registros!$B$2:$B$6000,$A4502)&gt;0),1,0)</f>
        <v>1</v>
      </c>
      <c r="N4502">
        <f>IF($J4502&gt;0,1,IF(COUNTIFS(Registros!$A$2:$A$6000,"CS",Registros!$B$2:$B$6000,$A4502,Registros!$K$2:$K$6000,"&lt;&gt;")&gt;0,1,0))</f>
        <v>1</v>
      </c>
      <c r="O4502" t="str">
        <f t="shared" si="350"/>
        <v>CONVERGENTE</v>
      </c>
      <c r="P4502" t="str">
        <f t="shared" si="351"/>
        <v>Upgrade / más líneas</v>
      </c>
      <c r="Q4502">
        <f t="shared" si="352"/>
        <v>0</v>
      </c>
      <c r="R4502" t="str">
        <f>IFERROR(VLOOKUP($A4502,Registros!$B$2:$G$6000,6,0),IFERROR(INDEX(Winback!$C$2:$C$300,MATCH($A4502,Winback!$K$2:$K$300,0)),""))</f>
        <v>Michelle Zambrano</v>
      </c>
      <c r="S4502" t="str">
        <f t="shared" si="353"/>
        <v>+CS</v>
      </c>
      <c r="T4502">
        <f t="shared" si="354"/>
        <v>1</v>
      </c>
    </row>
    <row r="4503" spans="1:20" x14ac:dyDescent="0.35">
      <c r="A4503" t="s">
        <v>22047</v>
      </c>
      <c r="B4503" t="s">
        <v>22048</v>
      </c>
      <c r="C4503" t="s">
        <v>22049</v>
      </c>
      <c r="D4503" t="s">
        <v>22050</v>
      </c>
      <c r="E4503">
        <f>IF(COUNTIFS(Registros!$A$2:$A$6000,"NP",Registros!$B$2:$B$6000,$A4503)&gt;0,1,0)</f>
        <v>0</v>
      </c>
      <c r="F4503">
        <f>IF($E4503=1,SUMIFS(Registros!$F$2:$F$6000,Registros!$A$2:$A$6000,"NP",Registros!$B$2:$B$6000,$A4503),0)</f>
        <v>0</v>
      </c>
      <c r="G4503">
        <f>IF(COUNTIFS(Registros!$A$2:$A$6000,"MOV",Registros!$B$2:$B$6000,$A4503)&gt;0,1,0)</f>
        <v>0</v>
      </c>
      <c r="H4503">
        <f>IF($G4503=1,SUMIFS(Registros!$F$2:$F$6000,Registros!$A$2:$A$6000,"MOV",Registros!$B$2:$B$6000,$A4503),0)</f>
        <v>0</v>
      </c>
      <c r="I4503">
        <f>IF(COUNTIFS(Registros!$A$2:$A$6000,"CS",Registros!$B$2:$B$6000,$A4503)&gt;0,1,0)</f>
        <v>1</v>
      </c>
      <c r="J4503">
        <f>IF($I4503=1,SUMIFS(Registros!$I$2:$I$6000,Registros!$A$2:$A$6000,"CS",Registros!$B$2:$B$6000,$A4503),0)</f>
        <v>54</v>
      </c>
      <c r="K4503">
        <f>IF(COUNTIFS(Winback!$K$2:$K$300,$A4503)&gt;0,1,0)</f>
        <v>0</v>
      </c>
      <c r="L4503">
        <f>IF(AND($K4503=1,LEFT($A4503,3)="WB-"),SUMIFS(Winback!$D$2:$D$300,Winback!$K$2:$K$300,$A4503),0)</f>
        <v>0</v>
      </c>
      <c r="M4503">
        <f>IF(OR($E4503=1,$G4503=1,SUMIFS(Registros!$J$2:$J$6000,Registros!$B$2:$B$6000,$A4503)&gt;0),1,0)</f>
        <v>1</v>
      </c>
      <c r="N4503">
        <f>IF($J4503&gt;0,1,IF(COUNTIFS(Registros!$A$2:$A$6000,"CS",Registros!$B$2:$B$6000,$A4503,Registros!$K$2:$K$6000,"&lt;&gt;")&gt;0,1,0))</f>
        <v>1</v>
      </c>
      <c r="O4503" t="str">
        <f t="shared" si="350"/>
        <v>CONVERGENTE</v>
      </c>
      <c r="P4503" t="str">
        <f t="shared" si="351"/>
        <v>Upgrade / más líneas</v>
      </c>
      <c r="Q4503">
        <f t="shared" si="352"/>
        <v>0</v>
      </c>
      <c r="R4503" t="str">
        <f>IFERROR(VLOOKUP($A4503,Registros!$B$2:$G$6000,6,0),IFERROR(INDEX(Winback!$C$2:$C$300,MATCH($A4503,Winback!$K$2:$K$300,0)),""))</f>
        <v>Maria Fernanda Rivas</v>
      </c>
      <c r="S4503" t="str">
        <f t="shared" si="353"/>
        <v>+CS</v>
      </c>
      <c r="T4503">
        <f t="shared" si="354"/>
        <v>1</v>
      </c>
    </row>
    <row r="4504" spans="1:20" x14ac:dyDescent="0.35">
      <c r="A4504" t="s">
        <v>22052</v>
      </c>
      <c r="B4504" t="s">
        <v>22053</v>
      </c>
      <c r="C4504" t="s">
        <v>22054</v>
      </c>
      <c r="D4504" t="s">
        <v>22055</v>
      </c>
      <c r="E4504">
        <f>IF(COUNTIFS(Registros!$A$2:$A$6000,"NP",Registros!$B$2:$B$6000,$A4504)&gt;0,1,0)</f>
        <v>0</v>
      </c>
      <c r="F4504">
        <f>IF($E4504=1,SUMIFS(Registros!$F$2:$F$6000,Registros!$A$2:$A$6000,"NP",Registros!$B$2:$B$6000,$A4504),0)</f>
        <v>0</v>
      </c>
      <c r="G4504">
        <f>IF(COUNTIFS(Registros!$A$2:$A$6000,"MOV",Registros!$B$2:$B$6000,$A4504)&gt;0,1,0)</f>
        <v>0</v>
      </c>
      <c r="H4504">
        <f>IF($G4504=1,SUMIFS(Registros!$F$2:$F$6000,Registros!$A$2:$A$6000,"MOV",Registros!$B$2:$B$6000,$A4504),0)</f>
        <v>0</v>
      </c>
      <c r="I4504">
        <f>IF(COUNTIFS(Registros!$A$2:$A$6000,"CS",Registros!$B$2:$B$6000,$A4504)&gt;0,1,0)</f>
        <v>1</v>
      </c>
      <c r="J4504">
        <f>IF($I4504=1,SUMIFS(Registros!$I$2:$I$6000,Registros!$A$2:$A$6000,"CS",Registros!$B$2:$B$6000,$A4504),0)</f>
        <v>54</v>
      </c>
      <c r="K4504">
        <f>IF(COUNTIFS(Winback!$K$2:$K$300,$A4504)&gt;0,1,0)</f>
        <v>0</v>
      </c>
      <c r="L4504">
        <f>IF(AND($K4504=1,LEFT($A4504,3)="WB-"),SUMIFS(Winback!$D$2:$D$300,Winback!$K$2:$K$300,$A4504),0)</f>
        <v>0</v>
      </c>
      <c r="M4504">
        <f>IF(OR($E4504=1,$G4504=1,SUMIFS(Registros!$J$2:$J$6000,Registros!$B$2:$B$6000,$A4504)&gt;0),1,0)</f>
        <v>1</v>
      </c>
      <c r="N4504">
        <f>IF($J4504&gt;0,1,IF(COUNTIFS(Registros!$A$2:$A$6000,"CS",Registros!$B$2:$B$6000,$A4504,Registros!$K$2:$K$6000,"&lt;&gt;")&gt;0,1,0))</f>
        <v>1</v>
      </c>
      <c r="O4504" t="str">
        <f t="shared" si="350"/>
        <v>CONVERGENTE</v>
      </c>
      <c r="P4504" t="str">
        <f t="shared" si="351"/>
        <v>Upgrade / más líneas</v>
      </c>
      <c r="Q4504">
        <f t="shared" si="352"/>
        <v>0</v>
      </c>
      <c r="R4504" t="str">
        <f>IFERROR(VLOOKUP($A4504,Registros!$B$2:$G$6000,6,0),IFERROR(INDEX(Winback!$C$2:$C$300,MATCH($A4504,Winback!$K$2:$K$300,0)),""))</f>
        <v>Yarelis Tulloch</v>
      </c>
      <c r="S4504" t="str">
        <f t="shared" si="353"/>
        <v>+CS</v>
      </c>
      <c r="T4504">
        <f t="shared" si="354"/>
        <v>1</v>
      </c>
    </row>
    <row r="4505" spans="1:20" x14ac:dyDescent="0.35">
      <c r="A4505" t="s">
        <v>22057</v>
      </c>
      <c r="B4505" t="s">
        <v>22058</v>
      </c>
      <c r="C4505" t="s">
        <v>22059</v>
      </c>
      <c r="D4505" t="s">
        <v>22060</v>
      </c>
      <c r="E4505">
        <f>IF(COUNTIFS(Registros!$A$2:$A$6000,"NP",Registros!$B$2:$B$6000,$A4505)&gt;0,1,0)</f>
        <v>0</v>
      </c>
      <c r="F4505">
        <f>IF($E4505=1,SUMIFS(Registros!$F$2:$F$6000,Registros!$A$2:$A$6000,"NP",Registros!$B$2:$B$6000,$A4505),0)</f>
        <v>0</v>
      </c>
      <c r="G4505">
        <f>IF(COUNTIFS(Registros!$A$2:$A$6000,"MOV",Registros!$B$2:$B$6000,$A4505)&gt;0,1,0)</f>
        <v>0</v>
      </c>
      <c r="H4505">
        <f>IF($G4505=1,SUMIFS(Registros!$F$2:$F$6000,Registros!$A$2:$A$6000,"MOV",Registros!$B$2:$B$6000,$A4505),0)</f>
        <v>0</v>
      </c>
      <c r="I4505">
        <f>IF(COUNTIFS(Registros!$A$2:$A$6000,"CS",Registros!$B$2:$B$6000,$A4505)&gt;0,1,0)</f>
        <v>1</v>
      </c>
      <c r="J4505">
        <f>IF($I4505=1,SUMIFS(Registros!$I$2:$I$6000,Registros!$A$2:$A$6000,"CS",Registros!$B$2:$B$6000,$A4505),0)</f>
        <v>34</v>
      </c>
      <c r="K4505">
        <f>IF(COUNTIFS(Winback!$K$2:$K$300,$A4505)&gt;0,1,0)</f>
        <v>0</v>
      </c>
      <c r="L4505">
        <f>IF(AND($K4505=1,LEFT($A4505,3)="WB-"),SUMIFS(Winback!$D$2:$D$300,Winback!$K$2:$K$300,$A4505),0)</f>
        <v>0</v>
      </c>
      <c r="M4505">
        <f>IF(OR($E4505=1,$G4505=1,SUMIFS(Registros!$J$2:$J$6000,Registros!$B$2:$B$6000,$A4505)&gt;0),1,0)</f>
        <v>1</v>
      </c>
      <c r="N4505">
        <f>IF($J4505&gt;0,1,IF(COUNTIFS(Registros!$A$2:$A$6000,"CS",Registros!$B$2:$B$6000,$A4505,Registros!$K$2:$K$6000,"&lt;&gt;")&gt;0,1,0))</f>
        <v>1</v>
      </c>
      <c r="O4505" t="str">
        <f t="shared" si="350"/>
        <v>CONVERGENTE</v>
      </c>
      <c r="P4505" t="str">
        <f t="shared" si="351"/>
        <v>Upgrade / más líneas</v>
      </c>
      <c r="Q4505">
        <f t="shared" si="352"/>
        <v>0</v>
      </c>
      <c r="R4505" t="str">
        <f>IFERROR(VLOOKUP($A4505,Registros!$B$2:$G$6000,6,0),IFERROR(INDEX(Winback!$C$2:$C$300,MATCH($A4505,Winback!$K$2:$K$300,0)),""))</f>
        <v>Abril Aparicio</v>
      </c>
      <c r="S4505" t="str">
        <f t="shared" si="353"/>
        <v>+CS</v>
      </c>
      <c r="T4505">
        <f t="shared" si="354"/>
        <v>1</v>
      </c>
    </row>
    <row r="4506" spans="1:20" x14ac:dyDescent="0.35">
      <c r="A4506" t="s">
        <v>22062</v>
      </c>
      <c r="B4506" t="s">
        <v>22063</v>
      </c>
      <c r="C4506" t="s">
        <v>22064</v>
      </c>
      <c r="D4506" t="s">
        <v>22065</v>
      </c>
      <c r="E4506">
        <f>IF(COUNTIFS(Registros!$A$2:$A$6000,"NP",Registros!$B$2:$B$6000,$A4506)&gt;0,1,0)</f>
        <v>0</v>
      </c>
      <c r="F4506">
        <f>IF($E4506=1,SUMIFS(Registros!$F$2:$F$6000,Registros!$A$2:$A$6000,"NP",Registros!$B$2:$B$6000,$A4506),0)</f>
        <v>0</v>
      </c>
      <c r="G4506">
        <f>IF(COUNTIFS(Registros!$A$2:$A$6000,"MOV",Registros!$B$2:$B$6000,$A4506)&gt;0,1,0)</f>
        <v>0</v>
      </c>
      <c r="H4506">
        <f>IF($G4506=1,SUMIFS(Registros!$F$2:$F$6000,Registros!$A$2:$A$6000,"MOV",Registros!$B$2:$B$6000,$A4506),0)</f>
        <v>0</v>
      </c>
      <c r="I4506">
        <f>IF(COUNTIFS(Registros!$A$2:$A$6000,"CS",Registros!$B$2:$B$6000,$A4506)&gt;0,1,0)</f>
        <v>1</v>
      </c>
      <c r="J4506">
        <f>IF($I4506=1,SUMIFS(Registros!$I$2:$I$6000,Registros!$A$2:$A$6000,"CS",Registros!$B$2:$B$6000,$A4506),0)</f>
        <v>33</v>
      </c>
      <c r="K4506">
        <f>IF(COUNTIFS(Winback!$K$2:$K$300,$A4506)&gt;0,1,0)</f>
        <v>0</v>
      </c>
      <c r="L4506">
        <f>IF(AND($K4506=1,LEFT($A4506,3)="WB-"),SUMIFS(Winback!$D$2:$D$300,Winback!$K$2:$K$300,$A4506),0)</f>
        <v>0</v>
      </c>
      <c r="M4506">
        <f>IF(OR($E4506=1,$G4506=1,SUMIFS(Registros!$J$2:$J$6000,Registros!$B$2:$B$6000,$A4506)&gt;0),1,0)</f>
        <v>1</v>
      </c>
      <c r="N4506">
        <f>IF($J4506&gt;0,1,IF(COUNTIFS(Registros!$A$2:$A$6000,"CS",Registros!$B$2:$B$6000,$A4506,Registros!$K$2:$K$6000,"&lt;&gt;")&gt;0,1,0))</f>
        <v>1</v>
      </c>
      <c r="O4506" t="str">
        <f t="shared" si="350"/>
        <v>CONVERGENTE</v>
      </c>
      <c r="P4506" t="str">
        <f t="shared" si="351"/>
        <v>Upgrade / más líneas</v>
      </c>
      <c r="Q4506">
        <f t="shared" si="352"/>
        <v>0</v>
      </c>
      <c r="R4506" t="str">
        <f>IFERROR(VLOOKUP($A4506,Registros!$B$2:$G$6000,6,0),IFERROR(INDEX(Winback!$C$2:$C$300,MATCH($A4506,Winback!$K$2:$K$300,0)),""))</f>
        <v>Yariela Galarce</v>
      </c>
      <c r="S4506" t="str">
        <f t="shared" si="353"/>
        <v>+CS</v>
      </c>
      <c r="T4506">
        <f t="shared" si="354"/>
        <v>1</v>
      </c>
    </row>
    <row r="4507" spans="1:20" x14ac:dyDescent="0.35">
      <c r="A4507" t="s">
        <v>22067</v>
      </c>
      <c r="B4507" t="s">
        <v>22068</v>
      </c>
      <c r="C4507" t="s">
        <v>22069</v>
      </c>
      <c r="D4507" t="s">
        <v>22070</v>
      </c>
      <c r="E4507">
        <f>IF(COUNTIFS(Registros!$A$2:$A$6000,"NP",Registros!$B$2:$B$6000,$A4507)&gt;0,1,0)</f>
        <v>0</v>
      </c>
      <c r="F4507">
        <f>IF($E4507=1,SUMIFS(Registros!$F$2:$F$6000,Registros!$A$2:$A$6000,"NP",Registros!$B$2:$B$6000,$A4507),0)</f>
        <v>0</v>
      </c>
      <c r="G4507">
        <f>IF(COUNTIFS(Registros!$A$2:$A$6000,"MOV",Registros!$B$2:$B$6000,$A4507)&gt;0,1,0)</f>
        <v>0</v>
      </c>
      <c r="H4507">
        <f>IF($G4507=1,SUMIFS(Registros!$F$2:$F$6000,Registros!$A$2:$A$6000,"MOV",Registros!$B$2:$B$6000,$A4507),0)</f>
        <v>0</v>
      </c>
      <c r="I4507">
        <f>IF(COUNTIFS(Registros!$A$2:$A$6000,"CS",Registros!$B$2:$B$6000,$A4507)&gt;0,1,0)</f>
        <v>1</v>
      </c>
      <c r="J4507">
        <f>IF($I4507=1,SUMIFS(Registros!$I$2:$I$6000,Registros!$A$2:$A$6000,"CS",Registros!$B$2:$B$6000,$A4507),0)</f>
        <v>38</v>
      </c>
      <c r="K4507">
        <f>IF(COUNTIFS(Winback!$K$2:$K$300,$A4507)&gt;0,1,0)</f>
        <v>0</v>
      </c>
      <c r="L4507">
        <f>IF(AND($K4507=1,LEFT($A4507,3)="WB-"),SUMIFS(Winback!$D$2:$D$300,Winback!$K$2:$K$300,$A4507),0)</f>
        <v>0</v>
      </c>
      <c r="M4507">
        <f>IF(OR($E4507=1,$G4507=1,SUMIFS(Registros!$J$2:$J$6000,Registros!$B$2:$B$6000,$A4507)&gt;0),1,0)</f>
        <v>1</v>
      </c>
      <c r="N4507">
        <f>IF($J4507&gt;0,1,IF(COUNTIFS(Registros!$A$2:$A$6000,"CS",Registros!$B$2:$B$6000,$A4507,Registros!$K$2:$K$6000,"&lt;&gt;")&gt;0,1,0))</f>
        <v>1</v>
      </c>
      <c r="O4507" t="str">
        <f t="shared" si="350"/>
        <v>CONVERGENTE</v>
      </c>
      <c r="P4507" t="str">
        <f t="shared" si="351"/>
        <v>Upgrade / más líneas</v>
      </c>
      <c r="Q4507">
        <f t="shared" si="352"/>
        <v>0</v>
      </c>
      <c r="R4507" t="str">
        <f>IFERROR(VLOOKUP($A4507,Registros!$B$2:$G$6000,6,0),IFERROR(INDEX(Winback!$C$2:$C$300,MATCH($A4507,Winback!$K$2:$K$300,0)),""))</f>
        <v>Nailyn Martinez Johnson</v>
      </c>
      <c r="S4507" t="str">
        <f t="shared" si="353"/>
        <v>+CS</v>
      </c>
      <c r="T4507">
        <f t="shared" si="354"/>
        <v>1</v>
      </c>
    </row>
    <row r="4508" spans="1:20" x14ac:dyDescent="0.35">
      <c r="A4508" t="s">
        <v>22071</v>
      </c>
      <c r="B4508" t="s">
        <v>22072</v>
      </c>
      <c r="C4508" t="s">
        <v>22073</v>
      </c>
      <c r="D4508" t="s">
        <v>22074</v>
      </c>
      <c r="E4508">
        <f>IF(COUNTIFS(Registros!$A$2:$A$6000,"NP",Registros!$B$2:$B$6000,$A4508)&gt;0,1,0)</f>
        <v>0</v>
      </c>
      <c r="F4508">
        <f>IF($E4508=1,SUMIFS(Registros!$F$2:$F$6000,Registros!$A$2:$A$6000,"NP",Registros!$B$2:$B$6000,$A4508),0)</f>
        <v>0</v>
      </c>
      <c r="G4508">
        <f>IF(COUNTIFS(Registros!$A$2:$A$6000,"MOV",Registros!$B$2:$B$6000,$A4508)&gt;0,1,0)</f>
        <v>0</v>
      </c>
      <c r="H4508">
        <f>IF($G4508=1,SUMIFS(Registros!$F$2:$F$6000,Registros!$A$2:$A$6000,"MOV",Registros!$B$2:$B$6000,$A4508),0)</f>
        <v>0</v>
      </c>
      <c r="I4508">
        <f>IF(COUNTIFS(Registros!$A$2:$A$6000,"CS",Registros!$B$2:$B$6000,$A4508)&gt;0,1,0)</f>
        <v>1</v>
      </c>
      <c r="J4508">
        <f>IF($I4508=1,SUMIFS(Registros!$I$2:$I$6000,Registros!$A$2:$A$6000,"CS",Registros!$B$2:$B$6000,$A4508),0)</f>
        <v>22</v>
      </c>
      <c r="K4508">
        <f>IF(COUNTIFS(Winback!$K$2:$K$300,$A4508)&gt;0,1,0)</f>
        <v>0</v>
      </c>
      <c r="L4508">
        <f>IF(AND($K4508=1,LEFT($A4508,3)="WB-"),SUMIFS(Winback!$D$2:$D$300,Winback!$K$2:$K$300,$A4508),0)</f>
        <v>0</v>
      </c>
      <c r="M4508">
        <f>IF(OR($E4508=1,$G4508=1,SUMIFS(Registros!$J$2:$J$6000,Registros!$B$2:$B$6000,$A4508)&gt;0),1,0)</f>
        <v>1</v>
      </c>
      <c r="N4508">
        <f>IF($J4508&gt;0,1,IF(COUNTIFS(Registros!$A$2:$A$6000,"CS",Registros!$B$2:$B$6000,$A4508,Registros!$K$2:$K$6000,"&lt;&gt;")&gt;0,1,0))</f>
        <v>1</v>
      </c>
      <c r="O4508" t="str">
        <f t="shared" si="350"/>
        <v>CONVERGENTE</v>
      </c>
      <c r="P4508" t="str">
        <f t="shared" si="351"/>
        <v>Upgrade / más líneas</v>
      </c>
      <c r="Q4508">
        <f t="shared" si="352"/>
        <v>0</v>
      </c>
      <c r="R4508" t="str">
        <f>IFERROR(VLOOKUP($A4508,Registros!$B$2:$G$6000,6,0),IFERROR(INDEX(Winback!$C$2:$C$300,MATCH($A4508,Winback!$K$2:$K$300,0)),""))</f>
        <v>iongy Gordon Ward</v>
      </c>
      <c r="S4508" t="str">
        <f t="shared" si="353"/>
        <v>+CS</v>
      </c>
      <c r="T4508">
        <f t="shared" si="354"/>
        <v>1</v>
      </c>
    </row>
    <row r="4509" spans="1:20" x14ac:dyDescent="0.35">
      <c r="A4509" t="s">
        <v>22076</v>
      </c>
      <c r="B4509" t="s">
        <v>22077</v>
      </c>
      <c r="C4509" t="s">
        <v>22078</v>
      </c>
      <c r="D4509" t="s">
        <v>22079</v>
      </c>
      <c r="E4509">
        <f>IF(COUNTIFS(Registros!$A$2:$A$6000,"NP",Registros!$B$2:$B$6000,$A4509)&gt;0,1,0)</f>
        <v>0</v>
      </c>
      <c r="F4509">
        <f>IF($E4509=1,SUMIFS(Registros!$F$2:$F$6000,Registros!$A$2:$A$6000,"NP",Registros!$B$2:$B$6000,$A4509),0)</f>
        <v>0</v>
      </c>
      <c r="G4509">
        <f>IF(COUNTIFS(Registros!$A$2:$A$6000,"MOV",Registros!$B$2:$B$6000,$A4509)&gt;0,1,0)</f>
        <v>0</v>
      </c>
      <c r="H4509">
        <f>IF($G4509=1,SUMIFS(Registros!$F$2:$F$6000,Registros!$A$2:$A$6000,"MOV",Registros!$B$2:$B$6000,$A4509),0)</f>
        <v>0</v>
      </c>
      <c r="I4509">
        <f>IF(COUNTIFS(Registros!$A$2:$A$6000,"CS",Registros!$B$2:$B$6000,$A4509)&gt;0,1,0)</f>
        <v>1</v>
      </c>
      <c r="J4509">
        <f>IF($I4509=1,SUMIFS(Registros!$I$2:$I$6000,Registros!$A$2:$A$6000,"CS",Registros!$B$2:$B$6000,$A4509),0)</f>
        <v>43</v>
      </c>
      <c r="K4509">
        <f>IF(COUNTIFS(Winback!$K$2:$K$300,$A4509)&gt;0,1,0)</f>
        <v>0</v>
      </c>
      <c r="L4509">
        <f>IF(AND($K4509=1,LEFT($A4509,3)="WB-"),SUMIFS(Winback!$D$2:$D$300,Winback!$K$2:$K$300,$A4509),0)</f>
        <v>0</v>
      </c>
      <c r="M4509">
        <f>IF(OR($E4509=1,$G4509=1,SUMIFS(Registros!$J$2:$J$6000,Registros!$B$2:$B$6000,$A4509)&gt;0),1,0)</f>
        <v>1</v>
      </c>
      <c r="N4509">
        <f>IF($J4509&gt;0,1,IF(COUNTIFS(Registros!$A$2:$A$6000,"CS",Registros!$B$2:$B$6000,$A4509,Registros!$K$2:$K$6000,"&lt;&gt;")&gt;0,1,0))</f>
        <v>1</v>
      </c>
      <c r="O4509" t="str">
        <f t="shared" si="350"/>
        <v>CONVERGENTE</v>
      </c>
      <c r="P4509" t="str">
        <f t="shared" si="351"/>
        <v>Upgrade / más líneas</v>
      </c>
      <c r="Q4509">
        <f t="shared" si="352"/>
        <v>0</v>
      </c>
      <c r="R4509" t="str">
        <f>IFERROR(VLOOKUP($A4509,Registros!$B$2:$G$6000,6,0),IFERROR(INDEX(Winback!$C$2:$C$300,MATCH($A4509,Winback!$K$2:$K$300,0)),""))</f>
        <v>Keisy Vargas</v>
      </c>
      <c r="S4509" t="str">
        <f t="shared" si="353"/>
        <v>+CS</v>
      </c>
      <c r="T4509">
        <f t="shared" si="354"/>
        <v>1</v>
      </c>
    </row>
    <row r="4510" spans="1:20" x14ac:dyDescent="0.35">
      <c r="A4510" t="s">
        <v>22081</v>
      </c>
      <c r="B4510" t="s">
        <v>22082</v>
      </c>
      <c r="C4510" t="s">
        <v>22083</v>
      </c>
      <c r="D4510" t="s">
        <v>22084</v>
      </c>
      <c r="E4510">
        <f>IF(COUNTIFS(Registros!$A$2:$A$6000,"NP",Registros!$B$2:$B$6000,$A4510)&gt;0,1,0)</f>
        <v>0</v>
      </c>
      <c r="F4510">
        <f>IF($E4510=1,SUMIFS(Registros!$F$2:$F$6000,Registros!$A$2:$A$6000,"NP",Registros!$B$2:$B$6000,$A4510),0)</f>
        <v>0</v>
      </c>
      <c r="G4510">
        <f>IF(COUNTIFS(Registros!$A$2:$A$6000,"MOV",Registros!$B$2:$B$6000,$A4510)&gt;0,1,0)</f>
        <v>0</v>
      </c>
      <c r="H4510">
        <f>IF($G4510=1,SUMIFS(Registros!$F$2:$F$6000,Registros!$A$2:$A$6000,"MOV",Registros!$B$2:$B$6000,$A4510),0)</f>
        <v>0</v>
      </c>
      <c r="I4510">
        <f>IF(COUNTIFS(Registros!$A$2:$A$6000,"CS",Registros!$B$2:$B$6000,$A4510)&gt;0,1,0)</f>
        <v>1</v>
      </c>
      <c r="J4510">
        <f>IF($I4510=1,SUMIFS(Registros!$I$2:$I$6000,Registros!$A$2:$A$6000,"CS",Registros!$B$2:$B$6000,$A4510),0)</f>
        <v>42</v>
      </c>
      <c r="K4510">
        <f>IF(COUNTIFS(Winback!$K$2:$K$300,$A4510)&gt;0,1,0)</f>
        <v>0</v>
      </c>
      <c r="L4510">
        <f>IF(AND($K4510=1,LEFT($A4510,3)="WB-"),SUMIFS(Winback!$D$2:$D$300,Winback!$K$2:$K$300,$A4510),0)</f>
        <v>0</v>
      </c>
      <c r="M4510">
        <f>IF(OR($E4510=1,$G4510=1,SUMIFS(Registros!$J$2:$J$6000,Registros!$B$2:$B$6000,$A4510)&gt;0),1,0)</f>
        <v>1</v>
      </c>
      <c r="N4510">
        <f>IF($J4510&gt;0,1,IF(COUNTIFS(Registros!$A$2:$A$6000,"CS",Registros!$B$2:$B$6000,$A4510,Registros!$K$2:$K$6000,"&lt;&gt;")&gt;0,1,0))</f>
        <v>1</v>
      </c>
      <c r="O4510" t="str">
        <f t="shared" si="350"/>
        <v>CONVERGENTE</v>
      </c>
      <c r="P4510" t="str">
        <f t="shared" si="351"/>
        <v>Upgrade / más líneas</v>
      </c>
      <c r="Q4510">
        <f t="shared" si="352"/>
        <v>0</v>
      </c>
      <c r="R4510" t="str">
        <f>IFERROR(VLOOKUP($A4510,Registros!$B$2:$G$6000,6,0),IFERROR(INDEX(Winback!$C$2:$C$300,MATCH($A4510,Winback!$K$2:$K$300,0)),""))</f>
        <v>Karla Mc Intryre</v>
      </c>
      <c r="S4510" t="str">
        <f t="shared" si="353"/>
        <v>+CS</v>
      </c>
      <c r="T4510">
        <f t="shared" si="354"/>
        <v>1</v>
      </c>
    </row>
    <row r="4511" spans="1:20" x14ac:dyDescent="0.35">
      <c r="A4511" t="s">
        <v>22086</v>
      </c>
      <c r="B4511" t="s">
        <v>22087</v>
      </c>
      <c r="C4511" t="s">
        <v>22088</v>
      </c>
      <c r="D4511" t="s">
        <v>22089</v>
      </c>
      <c r="E4511">
        <f>IF(COUNTIFS(Registros!$A$2:$A$6000,"NP",Registros!$B$2:$B$6000,$A4511)&gt;0,1,0)</f>
        <v>0</v>
      </c>
      <c r="F4511">
        <f>IF($E4511=1,SUMIFS(Registros!$F$2:$F$6000,Registros!$A$2:$A$6000,"NP",Registros!$B$2:$B$6000,$A4511),0)</f>
        <v>0</v>
      </c>
      <c r="G4511">
        <f>IF(COUNTIFS(Registros!$A$2:$A$6000,"MOV",Registros!$B$2:$B$6000,$A4511)&gt;0,1,0)</f>
        <v>0</v>
      </c>
      <c r="H4511">
        <f>IF($G4511=1,SUMIFS(Registros!$F$2:$F$6000,Registros!$A$2:$A$6000,"MOV",Registros!$B$2:$B$6000,$A4511),0)</f>
        <v>0</v>
      </c>
      <c r="I4511">
        <f>IF(COUNTIFS(Registros!$A$2:$A$6000,"CS",Registros!$B$2:$B$6000,$A4511)&gt;0,1,0)</f>
        <v>1</v>
      </c>
      <c r="J4511">
        <f>IF($I4511=1,SUMIFS(Registros!$I$2:$I$6000,Registros!$A$2:$A$6000,"CS",Registros!$B$2:$B$6000,$A4511),0)</f>
        <v>51</v>
      </c>
      <c r="K4511">
        <f>IF(COUNTIFS(Winback!$K$2:$K$300,$A4511)&gt;0,1,0)</f>
        <v>0</v>
      </c>
      <c r="L4511">
        <f>IF(AND($K4511=1,LEFT($A4511,3)="WB-"),SUMIFS(Winback!$D$2:$D$300,Winback!$K$2:$K$300,$A4511),0)</f>
        <v>0</v>
      </c>
      <c r="M4511">
        <f>IF(OR($E4511=1,$G4511=1,SUMIFS(Registros!$J$2:$J$6000,Registros!$B$2:$B$6000,$A4511)&gt;0),1,0)</f>
        <v>1</v>
      </c>
      <c r="N4511">
        <f>IF($J4511&gt;0,1,IF(COUNTIFS(Registros!$A$2:$A$6000,"CS",Registros!$B$2:$B$6000,$A4511,Registros!$K$2:$K$6000,"&lt;&gt;")&gt;0,1,0))</f>
        <v>1</v>
      </c>
      <c r="O4511" t="str">
        <f t="shared" si="350"/>
        <v>CONVERGENTE</v>
      </c>
      <c r="P4511" t="str">
        <f t="shared" si="351"/>
        <v>Upgrade / más líneas</v>
      </c>
      <c r="Q4511">
        <f t="shared" si="352"/>
        <v>0</v>
      </c>
      <c r="R4511" t="str">
        <f>IFERROR(VLOOKUP($A4511,Registros!$B$2:$G$6000,6,0),IFERROR(INDEX(Winback!$C$2:$C$300,MATCH($A4511,Winback!$K$2:$K$300,0)),""))</f>
        <v>Solanye Acuña</v>
      </c>
      <c r="S4511" t="str">
        <f t="shared" si="353"/>
        <v>+CS</v>
      </c>
      <c r="T4511">
        <f t="shared" si="354"/>
        <v>1</v>
      </c>
    </row>
    <row r="4512" spans="1:20" x14ac:dyDescent="0.35">
      <c r="A4512" t="s">
        <v>22091</v>
      </c>
      <c r="B4512" t="s">
        <v>22092</v>
      </c>
      <c r="C4512" t="s">
        <v>22093</v>
      </c>
      <c r="D4512" t="s">
        <v>22094</v>
      </c>
      <c r="E4512">
        <f>IF(COUNTIFS(Registros!$A$2:$A$6000,"NP",Registros!$B$2:$B$6000,$A4512)&gt;0,1,0)</f>
        <v>0</v>
      </c>
      <c r="F4512">
        <f>IF($E4512=1,SUMIFS(Registros!$F$2:$F$6000,Registros!$A$2:$A$6000,"NP",Registros!$B$2:$B$6000,$A4512),0)</f>
        <v>0</v>
      </c>
      <c r="G4512">
        <f>IF(COUNTIFS(Registros!$A$2:$A$6000,"MOV",Registros!$B$2:$B$6000,$A4512)&gt;0,1,0)</f>
        <v>0</v>
      </c>
      <c r="H4512">
        <f>IF($G4512=1,SUMIFS(Registros!$F$2:$F$6000,Registros!$A$2:$A$6000,"MOV",Registros!$B$2:$B$6000,$A4512),0)</f>
        <v>0</v>
      </c>
      <c r="I4512">
        <f>IF(COUNTIFS(Registros!$A$2:$A$6000,"CS",Registros!$B$2:$B$6000,$A4512)&gt;0,1,0)</f>
        <v>1</v>
      </c>
      <c r="J4512">
        <f>IF($I4512=1,SUMIFS(Registros!$I$2:$I$6000,Registros!$A$2:$A$6000,"CS",Registros!$B$2:$B$6000,$A4512),0)</f>
        <v>56</v>
      </c>
      <c r="K4512">
        <f>IF(COUNTIFS(Winback!$K$2:$K$300,$A4512)&gt;0,1,0)</f>
        <v>0</v>
      </c>
      <c r="L4512">
        <f>IF(AND($K4512=1,LEFT($A4512,3)="WB-"),SUMIFS(Winback!$D$2:$D$300,Winback!$K$2:$K$300,$A4512),0)</f>
        <v>0</v>
      </c>
      <c r="M4512">
        <f>IF(OR($E4512=1,$G4512=1,SUMIFS(Registros!$J$2:$J$6000,Registros!$B$2:$B$6000,$A4512)&gt;0),1,0)</f>
        <v>1</v>
      </c>
      <c r="N4512">
        <f>IF($J4512&gt;0,1,IF(COUNTIFS(Registros!$A$2:$A$6000,"CS",Registros!$B$2:$B$6000,$A4512,Registros!$K$2:$K$6000,"&lt;&gt;")&gt;0,1,0))</f>
        <v>1</v>
      </c>
      <c r="O4512" t="str">
        <f t="shared" si="350"/>
        <v>CONVERGENTE</v>
      </c>
      <c r="P4512" t="str">
        <f t="shared" si="351"/>
        <v>Upgrade / más líneas</v>
      </c>
      <c r="Q4512">
        <f t="shared" si="352"/>
        <v>0</v>
      </c>
      <c r="R4512" t="str">
        <f>IFERROR(VLOOKUP($A4512,Registros!$B$2:$G$6000,6,0),IFERROR(INDEX(Winback!$C$2:$C$300,MATCH($A4512,Winback!$K$2:$K$300,0)),""))</f>
        <v>Michelle Zambrano</v>
      </c>
      <c r="S4512" t="str">
        <f t="shared" si="353"/>
        <v>+CS</v>
      </c>
      <c r="T4512">
        <f t="shared" si="354"/>
        <v>1</v>
      </c>
    </row>
    <row r="4513" spans="1:20" x14ac:dyDescent="0.35">
      <c r="A4513" t="s">
        <v>22096</v>
      </c>
      <c r="B4513" t="s">
        <v>22097</v>
      </c>
      <c r="C4513" t="s">
        <v>22098</v>
      </c>
      <c r="D4513" t="s">
        <v>22099</v>
      </c>
      <c r="E4513">
        <f>IF(COUNTIFS(Registros!$A$2:$A$6000,"NP",Registros!$B$2:$B$6000,$A4513)&gt;0,1,0)</f>
        <v>0</v>
      </c>
      <c r="F4513">
        <f>IF($E4513=1,SUMIFS(Registros!$F$2:$F$6000,Registros!$A$2:$A$6000,"NP",Registros!$B$2:$B$6000,$A4513),0)</f>
        <v>0</v>
      </c>
      <c r="G4513">
        <f>IF(COUNTIFS(Registros!$A$2:$A$6000,"MOV",Registros!$B$2:$B$6000,$A4513)&gt;0,1,0)</f>
        <v>0</v>
      </c>
      <c r="H4513">
        <f>IF($G4513=1,SUMIFS(Registros!$F$2:$F$6000,Registros!$A$2:$A$6000,"MOV",Registros!$B$2:$B$6000,$A4513),0)</f>
        <v>0</v>
      </c>
      <c r="I4513">
        <f>IF(COUNTIFS(Registros!$A$2:$A$6000,"CS",Registros!$B$2:$B$6000,$A4513)&gt;0,1,0)</f>
        <v>1</v>
      </c>
      <c r="J4513">
        <f>IF($I4513=1,SUMIFS(Registros!$I$2:$I$6000,Registros!$A$2:$A$6000,"CS",Registros!$B$2:$B$6000,$A4513),0)</f>
        <v>44</v>
      </c>
      <c r="K4513">
        <f>IF(COUNTIFS(Winback!$K$2:$K$300,$A4513)&gt;0,1,0)</f>
        <v>0</v>
      </c>
      <c r="L4513">
        <f>IF(AND($K4513=1,LEFT($A4513,3)="WB-"),SUMIFS(Winback!$D$2:$D$300,Winback!$K$2:$K$300,$A4513),0)</f>
        <v>0</v>
      </c>
      <c r="M4513">
        <f>IF(OR($E4513=1,$G4513=1,SUMIFS(Registros!$J$2:$J$6000,Registros!$B$2:$B$6000,$A4513)&gt;0),1,0)</f>
        <v>1</v>
      </c>
      <c r="N4513">
        <f>IF($J4513&gt;0,1,IF(COUNTIFS(Registros!$A$2:$A$6000,"CS",Registros!$B$2:$B$6000,$A4513,Registros!$K$2:$K$6000,"&lt;&gt;")&gt;0,1,0))</f>
        <v>1</v>
      </c>
      <c r="O4513" t="str">
        <f t="shared" si="350"/>
        <v>CONVERGENTE</v>
      </c>
      <c r="P4513" t="str">
        <f t="shared" si="351"/>
        <v>Upgrade / más líneas</v>
      </c>
      <c r="Q4513">
        <f t="shared" si="352"/>
        <v>0</v>
      </c>
      <c r="R4513" t="str">
        <f>IFERROR(VLOOKUP($A4513,Registros!$B$2:$G$6000,6,0),IFERROR(INDEX(Winback!$C$2:$C$300,MATCH($A4513,Winback!$K$2:$K$300,0)),""))</f>
        <v>Lizeth Milena Gonzalez</v>
      </c>
      <c r="S4513" t="str">
        <f t="shared" si="353"/>
        <v>+CS</v>
      </c>
      <c r="T4513">
        <f t="shared" si="354"/>
        <v>1</v>
      </c>
    </row>
    <row r="4514" spans="1:20" x14ac:dyDescent="0.35">
      <c r="A4514" t="s">
        <v>22101</v>
      </c>
      <c r="B4514" t="s">
        <v>22102</v>
      </c>
      <c r="C4514" t="s">
        <v>22103</v>
      </c>
      <c r="D4514" t="s">
        <v>22104</v>
      </c>
      <c r="E4514">
        <f>IF(COUNTIFS(Registros!$A$2:$A$6000,"NP",Registros!$B$2:$B$6000,$A4514)&gt;0,1,0)</f>
        <v>0</v>
      </c>
      <c r="F4514">
        <f>IF($E4514=1,SUMIFS(Registros!$F$2:$F$6000,Registros!$A$2:$A$6000,"NP",Registros!$B$2:$B$6000,$A4514),0)</f>
        <v>0</v>
      </c>
      <c r="G4514">
        <f>IF(COUNTIFS(Registros!$A$2:$A$6000,"MOV",Registros!$B$2:$B$6000,$A4514)&gt;0,1,0)</f>
        <v>0</v>
      </c>
      <c r="H4514">
        <f>IF($G4514=1,SUMIFS(Registros!$F$2:$F$6000,Registros!$A$2:$A$6000,"MOV",Registros!$B$2:$B$6000,$A4514),0)</f>
        <v>0</v>
      </c>
      <c r="I4514">
        <f>IF(COUNTIFS(Registros!$A$2:$A$6000,"CS",Registros!$B$2:$B$6000,$A4514)&gt;0,1,0)</f>
        <v>1</v>
      </c>
      <c r="J4514">
        <f>IF($I4514=1,SUMIFS(Registros!$I$2:$I$6000,Registros!$A$2:$A$6000,"CS",Registros!$B$2:$B$6000,$A4514),0)</f>
        <v>54</v>
      </c>
      <c r="K4514">
        <f>IF(COUNTIFS(Winback!$K$2:$K$300,$A4514)&gt;0,1,0)</f>
        <v>0</v>
      </c>
      <c r="L4514">
        <f>IF(AND($K4514=1,LEFT($A4514,3)="WB-"),SUMIFS(Winback!$D$2:$D$300,Winback!$K$2:$K$300,$A4514),0)</f>
        <v>0</v>
      </c>
      <c r="M4514">
        <f>IF(OR($E4514=1,$G4514=1,SUMIFS(Registros!$J$2:$J$6000,Registros!$B$2:$B$6000,$A4514)&gt;0),1,0)</f>
        <v>1</v>
      </c>
      <c r="N4514">
        <f>IF($J4514&gt;0,1,IF(COUNTIFS(Registros!$A$2:$A$6000,"CS",Registros!$B$2:$B$6000,$A4514,Registros!$K$2:$K$6000,"&lt;&gt;")&gt;0,1,0))</f>
        <v>1</v>
      </c>
      <c r="O4514" t="str">
        <f t="shared" si="350"/>
        <v>CONVERGENTE</v>
      </c>
      <c r="P4514" t="str">
        <f t="shared" si="351"/>
        <v>Upgrade / más líneas</v>
      </c>
      <c r="Q4514">
        <f t="shared" si="352"/>
        <v>0</v>
      </c>
      <c r="R4514" t="str">
        <f>IFERROR(VLOOKUP($A4514,Registros!$B$2:$G$6000,6,0),IFERROR(INDEX(Winback!$C$2:$C$300,MATCH($A4514,Winback!$K$2:$K$300,0)),""))</f>
        <v>Abril Aparicio</v>
      </c>
      <c r="S4514" t="str">
        <f t="shared" si="353"/>
        <v>+CS</v>
      </c>
      <c r="T4514">
        <f t="shared" si="354"/>
        <v>1</v>
      </c>
    </row>
    <row r="4515" spans="1:20" x14ac:dyDescent="0.35">
      <c r="A4515" t="s">
        <v>22106</v>
      </c>
      <c r="B4515" t="s">
        <v>22107</v>
      </c>
      <c r="C4515" t="s">
        <v>22108</v>
      </c>
      <c r="D4515" t="s">
        <v>22109</v>
      </c>
      <c r="E4515">
        <f>IF(COUNTIFS(Registros!$A$2:$A$6000,"NP",Registros!$B$2:$B$6000,$A4515)&gt;0,1,0)</f>
        <v>0</v>
      </c>
      <c r="F4515">
        <f>IF($E4515=1,SUMIFS(Registros!$F$2:$F$6000,Registros!$A$2:$A$6000,"NP",Registros!$B$2:$B$6000,$A4515),0)</f>
        <v>0</v>
      </c>
      <c r="G4515">
        <f>IF(COUNTIFS(Registros!$A$2:$A$6000,"MOV",Registros!$B$2:$B$6000,$A4515)&gt;0,1,0)</f>
        <v>0</v>
      </c>
      <c r="H4515">
        <f>IF($G4515=1,SUMIFS(Registros!$F$2:$F$6000,Registros!$A$2:$A$6000,"MOV",Registros!$B$2:$B$6000,$A4515),0)</f>
        <v>0</v>
      </c>
      <c r="I4515">
        <f>IF(COUNTIFS(Registros!$A$2:$A$6000,"CS",Registros!$B$2:$B$6000,$A4515)&gt;0,1,0)</f>
        <v>1</v>
      </c>
      <c r="J4515">
        <f>IF($I4515=1,SUMIFS(Registros!$I$2:$I$6000,Registros!$A$2:$A$6000,"CS",Registros!$B$2:$B$6000,$A4515),0)</f>
        <v>12</v>
      </c>
      <c r="K4515">
        <f>IF(COUNTIFS(Winback!$K$2:$K$300,$A4515)&gt;0,1,0)</f>
        <v>0</v>
      </c>
      <c r="L4515">
        <f>IF(AND($K4515=1,LEFT($A4515,3)="WB-"),SUMIFS(Winback!$D$2:$D$300,Winback!$K$2:$K$300,$A4515),0)</f>
        <v>0</v>
      </c>
      <c r="M4515">
        <f>IF(OR($E4515=1,$G4515=1,SUMIFS(Registros!$J$2:$J$6000,Registros!$B$2:$B$6000,$A4515)&gt;0),1,0)</f>
        <v>1</v>
      </c>
      <c r="N4515">
        <f>IF($J4515&gt;0,1,IF(COUNTIFS(Registros!$A$2:$A$6000,"CS",Registros!$B$2:$B$6000,$A4515,Registros!$K$2:$K$6000,"&lt;&gt;")&gt;0,1,0))</f>
        <v>1</v>
      </c>
      <c r="O4515" t="str">
        <f t="shared" si="350"/>
        <v>CONVERGENTE</v>
      </c>
      <c r="P4515" t="str">
        <f t="shared" si="351"/>
        <v>Upgrade / más líneas</v>
      </c>
      <c r="Q4515">
        <f t="shared" si="352"/>
        <v>0</v>
      </c>
      <c r="R4515" t="str">
        <f>IFERROR(VLOOKUP($A4515,Registros!$B$2:$G$6000,6,0),IFERROR(INDEX(Winback!$C$2:$C$300,MATCH($A4515,Winback!$K$2:$K$300,0)),""))</f>
        <v>Nailyn Martinez Johnson</v>
      </c>
      <c r="S4515" t="str">
        <f t="shared" si="353"/>
        <v>+CS</v>
      </c>
      <c r="T4515">
        <f t="shared" si="354"/>
        <v>1</v>
      </c>
    </row>
    <row r="4516" spans="1:20" x14ac:dyDescent="0.35">
      <c r="A4516" t="s">
        <v>22111</v>
      </c>
      <c r="B4516" t="s">
        <v>22112</v>
      </c>
      <c r="C4516" t="s">
        <v>22113</v>
      </c>
      <c r="D4516" t="s">
        <v>22114</v>
      </c>
      <c r="E4516">
        <f>IF(COUNTIFS(Registros!$A$2:$A$6000,"NP",Registros!$B$2:$B$6000,$A4516)&gt;0,1,0)</f>
        <v>0</v>
      </c>
      <c r="F4516">
        <f>IF($E4516=1,SUMIFS(Registros!$F$2:$F$6000,Registros!$A$2:$A$6000,"NP",Registros!$B$2:$B$6000,$A4516),0)</f>
        <v>0</v>
      </c>
      <c r="G4516">
        <f>IF(COUNTIFS(Registros!$A$2:$A$6000,"MOV",Registros!$B$2:$B$6000,$A4516)&gt;0,1,0)</f>
        <v>0</v>
      </c>
      <c r="H4516">
        <f>IF($G4516=1,SUMIFS(Registros!$F$2:$F$6000,Registros!$A$2:$A$6000,"MOV",Registros!$B$2:$B$6000,$A4516),0)</f>
        <v>0</v>
      </c>
      <c r="I4516">
        <f>IF(COUNTIFS(Registros!$A$2:$A$6000,"CS",Registros!$B$2:$B$6000,$A4516)&gt;0,1,0)</f>
        <v>1</v>
      </c>
      <c r="J4516">
        <f>IF($I4516=1,SUMIFS(Registros!$I$2:$I$6000,Registros!$A$2:$A$6000,"CS",Registros!$B$2:$B$6000,$A4516),0)</f>
        <v>51</v>
      </c>
      <c r="K4516">
        <f>IF(COUNTIFS(Winback!$K$2:$K$300,$A4516)&gt;0,1,0)</f>
        <v>0</v>
      </c>
      <c r="L4516">
        <f>IF(AND($K4516=1,LEFT($A4516,3)="WB-"),SUMIFS(Winback!$D$2:$D$300,Winback!$K$2:$K$300,$A4516),0)</f>
        <v>0</v>
      </c>
      <c r="M4516">
        <f>IF(OR($E4516=1,$G4516=1,SUMIFS(Registros!$J$2:$J$6000,Registros!$B$2:$B$6000,$A4516)&gt;0),1,0)</f>
        <v>1</v>
      </c>
      <c r="N4516">
        <f>IF($J4516&gt;0,1,IF(COUNTIFS(Registros!$A$2:$A$6000,"CS",Registros!$B$2:$B$6000,$A4516,Registros!$K$2:$K$6000,"&lt;&gt;")&gt;0,1,0))</f>
        <v>1</v>
      </c>
      <c r="O4516" t="str">
        <f t="shared" si="350"/>
        <v>CONVERGENTE</v>
      </c>
      <c r="P4516" t="str">
        <f t="shared" si="351"/>
        <v>Upgrade / más líneas</v>
      </c>
      <c r="Q4516">
        <f t="shared" si="352"/>
        <v>0</v>
      </c>
      <c r="R4516" t="str">
        <f>IFERROR(VLOOKUP($A4516,Registros!$B$2:$G$6000,6,0),IFERROR(INDEX(Winback!$C$2:$C$300,MATCH($A4516,Winback!$K$2:$K$300,0)),""))</f>
        <v>iongy Gordon Ward</v>
      </c>
      <c r="S4516" t="str">
        <f t="shared" si="353"/>
        <v>+CS</v>
      </c>
      <c r="T4516">
        <f t="shared" si="354"/>
        <v>1</v>
      </c>
    </row>
    <row r="4517" spans="1:20" x14ac:dyDescent="0.35">
      <c r="A4517" t="s">
        <v>22116</v>
      </c>
      <c r="B4517" t="s">
        <v>22117</v>
      </c>
      <c r="C4517" t="s">
        <v>22118</v>
      </c>
      <c r="D4517" t="s">
        <v>22119</v>
      </c>
      <c r="E4517">
        <f>IF(COUNTIFS(Registros!$A$2:$A$6000,"NP",Registros!$B$2:$B$6000,$A4517)&gt;0,1,0)</f>
        <v>0</v>
      </c>
      <c r="F4517">
        <f>IF($E4517=1,SUMIFS(Registros!$F$2:$F$6000,Registros!$A$2:$A$6000,"NP",Registros!$B$2:$B$6000,$A4517),0)</f>
        <v>0</v>
      </c>
      <c r="G4517">
        <f>IF(COUNTIFS(Registros!$A$2:$A$6000,"MOV",Registros!$B$2:$B$6000,$A4517)&gt;0,1,0)</f>
        <v>0</v>
      </c>
      <c r="H4517">
        <f>IF($G4517=1,SUMIFS(Registros!$F$2:$F$6000,Registros!$A$2:$A$6000,"MOV",Registros!$B$2:$B$6000,$A4517),0)</f>
        <v>0</v>
      </c>
      <c r="I4517">
        <f>IF(COUNTIFS(Registros!$A$2:$A$6000,"CS",Registros!$B$2:$B$6000,$A4517)&gt;0,1,0)</f>
        <v>1</v>
      </c>
      <c r="J4517">
        <f>IF($I4517=1,SUMIFS(Registros!$I$2:$I$6000,Registros!$A$2:$A$6000,"CS",Registros!$B$2:$B$6000,$A4517),0)</f>
        <v>22</v>
      </c>
      <c r="K4517">
        <f>IF(COUNTIFS(Winback!$K$2:$K$300,$A4517)&gt;0,1,0)</f>
        <v>0</v>
      </c>
      <c r="L4517">
        <f>IF(AND($K4517=1,LEFT($A4517,3)="WB-"),SUMIFS(Winback!$D$2:$D$300,Winback!$K$2:$K$300,$A4517),0)</f>
        <v>0</v>
      </c>
      <c r="M4517">
        <f>IF(OR($E4517=1,$G4517=1,SUMIFS(Registros!$J$2:$J$6000,Registros!$B$2:$B$6000,$A4517)&gt;0),1,0)</f>
        <v>1</v>
      </c>
      <c r="N4517">
        <f>IF($J4517&gt;0,1,IF(COUNTIFS(Registros!$A$2:$A$6000,"CS",Registros!$B$2:$B$6000,$A4517,Registros!$K$2:$K$6000,"&lt;&gt;")&gt;0,1,0))</f>
        <v>1</v>
      </c>
      <c r="O4517" t="str">
        <f t="shared" si="350"/>
        <v>CONVERGENTE</v>
      </c>
      <c r="P4517" t="str">
        <f t="shared" si="351"/>
        <v>Upgrade / más líneas</v>
      </c>
      <c r="Q4517">
        <f t="shared" si="352"/>
        <v>0</v>
      </c>
      <c r="R4517" t="str">
        <f>IFERROR(VLOOKUP($A4517,Registros!$B$2:$G$6000,6,0),IFERROR(INDEX(Winback!$C$2:$C$300,MATCH($A4517,Winback!$K$2:$K$300,0)),""))</f>
        <v>Keisy Vargas</v>
      </c>
      <c r="S4517" t="str">
        <f t="shared" si="353"/>
        <v>+CS</v>
      </c>
      <c r="T4517">
        <f t="shared" si="354"/>
        <v>1</v>
      </c>
    </row>
    <row r="4518" spans="1:20" x14ac:dyDescent="0.35">
      <c r="A4518" t="s">
        <v>22121</v>
      </c>
      <c r="B4518" t="s">
        <v>22122</v>
      </c>
      <c r="C4518" t="s">
        <v>22123</v>
      </c>
      <c r="D4518" t="s">
        <v>22124</v>
      </c>
      <c r="E4518">
        <f>IF(COUNTIFS(Registros!$A$2:$A$6000,"NP",Registros!$B$2:$B$6000,$A4518)&gt;0,1,0)</f>
        <v>0</v>
      </c>
      <c r="F4518">
        <f>IF($E4518=1,SUMIFS(Registros!$F$2:$F$6000,Registros!$A$2:$A$6000,"NP",Registros!$B$2:$B$6000,$A4518),0)</f>
        <v>0</v>
      </c>
      <c r="G4518">
        <f>IF(COUNTIFS(Registros!$A$2:$A$6000,"MOV",Registros!$B$2:$B$6000,$A4518)&gt;0,1,0)</f>
        <v>0</v>
      </c>
      <c r="H4518">
        <f>IF($G4518=1,SUMIFS(Registros!$F$2:$F$6000,Registros!$A$2:$A$6000,"MOV",Registros!$B$2:$B$6000,$A4518),0)</f>
        <v>0</v>
      </c>
      <c r="I4518">
        <f>IF(COUNTIFS(Registros!$A$2:$A$6000,"CS",Registros!$B$2:$B$6000,$A4518)&gt;0,1,0)</f>
        <v>1</v>
      </c>
      <c r="J4518">
        <f>IF($I4518=1,SUMIFS(Registros!$I$2:$I$6000,Registros!$A$2:$A$6000,"CS",Registros!$B$2:$B$6000,$A4518),0)</f>
        <v>24</v>
      </c>
      <c r="K4518">
        <f>IF(COUNTIFS(Winback!$K$2:$K$300,$A4518)&gt;0,1,0)</f>
        <v>0</v>
      </c>
      <c r="L4518">
        <f>IF(AND($K4518=1,LEFT($A4518,3)="WB-"),SUMIFS(Winback!$D$2:$D$300,Winback!$K$2:$K$300,$A4518),0)</f>
        <v>0</v>
      </c>
      <c r="M4518">
        <f>IF(OR($E4518=1,$G4518=1,SUMIFS(Registros!$J$2:$J$6000,Registros!$B$2:$B$6000,$A4518)&gt;0),1,0)</f>
        <v>1</v>
      </c>
      <c r="N4518">
        <f>IF($J4518&gt;0,1,IF(COUNTIFS(Registros!$A$2:$A$6000,"CS",Registros!$B$2:$B$6000,$A4518,Registros!$K$2:$K$6000,"&lt;&gt;")&gt;0,1,0))</f>
        <v>1</v>
      </c>
      <c r="O4518" t="str">
        <f t="shared" si="350"/>
        <v>CONVERGENTE</v>
      </c>
      <c r="P4518" t="str">
        <f t="shared" si="351"/>
        <v>Upgrade / más líneas</v>
      </c>
      <c r="Q4518">
        <f t="shared" si="352"/>
        <v>0</v>
      </c>
      <c r="R4518" t="str">
        <f>IFERROR(VLOOKUP($A4518,Registros!$B$2:$G$6000,6,0),IFERROR(INDEX(Winback!$C$2:$C$300,MATCH($A4518,Winback!$K$2:$K$300,0)),""))</f>
        <v>Karla Mc Intryre</v>
      </c>
      <c r="S4518" t="str">
        <f t="shared" si="353"/>
        <v>+CS</v>
      </c>
      <c r="T4518">
        <f t="shared" si="354"/>
        <v>1</v>
      </c>
    </row>
    <row r="4519" spans="1:20" x14ac:dyDescent="0.35">
      <c r="A4519" t="s">
        <v>22126</v>
      </c>
      <c r="B4519" t="s">
        <v>22127</v>
      </c>
      <c r="C4519" t="s">
        <v>22128</v>
      </c>
      <c r="D4519" t="s">
        <v>22129</v>
      </c>
      <c r="E4519">
        <f>IF(COUNTIFS(Registros!$A$2:$A$6000,"NP",Registros!$B$2:$B$6000,$A4519)&gt;0,1,0)</f>
        <v>0</v>
      </c>
      <c r="F4519">
        <f>IF($E4519=1,SUMIFS(Registros!$F$2:$F$6000,Registros!$A$2:$A$6000,"NP",Registros!$B$2:$B$6000,$A4519),0)</f>
        <v>0</v>
      </c>
      <c r="G4519">
        <f>IF(COUNTIFS(Registros!$A$2:$A$6000,"MOV",Registros!$B$2:$B$6000,$A4519)&gt;0,1,0)</f>
        <v>0</v>
      </c>
      <c r="H4519">
        <f>IF($G4519=1,SUMIFS(Registros!$F$2:$F$6000,Registros!$A$2:$A$6000,"MOV",Registros!$B$2:$B$6000,$A4519),0)</f>
        <v>0</v>
      </c>
      <c r="I4519">
        <f>IF(COUNTIFS(Registros!$A$2:$A$6000,"CS",Registros!$B$2:$B$6000,$A4519)&gt;0,1,0)</f>
        <v>1</v>
      </c>
      <c r="J4519">
        <f>IF($I4519=1,SUMIFS(Registros!$I$2:$I$6000,Registros!$A$2:$A$6000,"CS",Registros!$B$2:$B$6000,$A4519),0)</f>
        <v>29</v>
      </c>
      <c r="K4519">
        <f>IF(COUNTIFS(Winback!$K$2:$K$300,$A4519)&gt;0,1,0)</f>
        <v>0</v>
      </c>
      <c r="L4519">
        <f>IF(AND($K4519=1,LEFT($A4519,3)="WB-"),SUMIFS(Winback!$D$2:$D$300,Winback!$K$2:$K$300,$A4519),0)</f>
        <v>0</v>
      </c>
      <c r="M4519">
        <f>IF(OR($E4519=1,$G4519=1,SUMIFS(Registros!$J$2:$J$6000,Registros!$B$2:$B$6000,$A4519)&gt;0),1,0)</f>
        <v>1</v>
      </c>
      <c r="N4519">
        <f>IF($J4519&gt;0,1,IF(COUNTIFS(Registros!$A$2:$A$6000,"CS",Registros!$B$2:$B$6000,$A4519,Registros!$K$2:$K$6000,"&lt;&gt;")&gt;0,1,0))</f>
        <v>1</v>
      </c>
      <c r="O4519" t="str">
        <f t="shared" si="350"/>
        <v>CONVERGENTE</v>
      </c>
      <c r="P4519" t="str">
        <f t="shared" si="351"/>
        <v>Upgrade / más líneas</v>
      </c>
      <c r="Q4519">
        <f t="shared" si="352"/>
        <v>0</v>
      </c>
      <c r="R4519" t="str">
        <f>IFERROR(VLOOKUP($A4519,Registros!$B$2:$G$6000,6,0),IFERROR(INDEX(Winback!$C$2:$C$300,MATCH($A4519,Winback!$K$2:$K$300,0)),""))</f>
        <v>Solanye Acuña</v>
      </c>
      <c r="S4519" t="str">
        <f t="shared" si="353"/>
        <v>+CS</v>
      </c>
      <c r="T4519">
        <f t="shared" si="354"/>
        <v>1</v>
      </c>
    </row>
    <row r="4520" spans="1:20" x14ac:dyDescent="0.35">
      <c r="A4520" t="s">
        <v>22131</v>
      </c>
      <c r="B4520" t="s">
        <v>22132</v>
      </c>
      <c r="C4520" t="s">
        <v>22133</v>
      </c>
      <c r="D4520" t="s">
        <v>22134</v>
      </c>
      <c r="E4520">
        <f>IF(COUNTIFS(Registros!$A$2:$A$6000,"NP",Registros!$B$2:$B$6000,$A4520)&gt;0,1,0)</f>
        <v>0</v>
      </c>
      <c r="F4520">
        <f>IF($E4520=1,SUMIFS(Registros!$F$2:$F$6000,Registros!$A$2:$A$6000,"NP",Registros!$B$2:$B$6000,$A4520),0)</f>
        <v>0</v>
      </c>
      <c r="G4520">
        <f>IF(COUNTIFS(Registros!$A$2:$A$6000,"MOV",Registros!$B$2:$B$6000,$A4520)&gt;0,1,0)</f>
        <v>0</v>
      </c>
      <c r="H4520">
        <f>IF($G4520=1,SUMIFS(Registros!$F$2:$F$6000,Registros!$A$2:$A$6000,"MOV",Registros!$B$2:$B$6000,$A4520),0)</f>
        <v>0</v>
      </c>
      <c r="I4520">
        <f>IF(COUNTIFS(Registros!$A$2:$A$6000,"CS",Registros!$B$2:$B$6000,$A4520)&gt;0,1,0)</f>
        <v>1</v>
      </c>
      <c r="J4520">
        <f>IF($I4520=1,SUMIFS(Registros!$I$2:$I$6000,Registros!$A$2:$A$6000,"CS",Registros!$B$2:$B$6000,$A4520),0)</f>
        <v>29</v>
      </c>
      <c r="K4520">
        <f>IF(COUNTIFS(Winback!$K$2:$K$300,$A4520)&gt;0,1,0)</f>
        <v>0</v>
      </c>
      <c r="L4520">
        <f>IF(AND($K4520=1,LEFT($A4520,3)="WB-"),SUMIFS(Winback!$D$2:$D$300,Winback!$K$2:$K$300,$A4520),0)</f>
        <v>0</v>
      </c>
      <c r="M4520">
        <f>IF(OR($E4520=1,$G4520=1,SUMIFS(Registros!$J$2:$J$6000,Registros!$B$2:$B$6000,$A4520)&gt;0),1,0)</f>
        <v>1</v>
      </c>
      <c r="N4520">
        <f>IF($J4520&gt;0,1,IF(COUNTIFS(Registros!$A$2:$A$6000,"CS",Registros!$B$2:$B$6000,$A4520,Registros!$K$2:$K$6000,"&lt;&gt;")&gt;0,1,0))</f>
        <v>1</v>
      </c>
      <c r="O4520" t="str">
        <f t="shared" si="350"/>
        <v>CONVERGENTE</v>
      </c>
      <c r="P4520" t="str">
        <f t="shared" si="351"/>
        <v>Upgrade / más líneas</v>
      </c>
      <c r="Q4520">
        <f t="shared" si="352"/>
        <v>0</v>
      </c>
      <c r="R4520" t="str">
        <f>IFERROR(VLOOKUP($A4520,Registros!$B$2:$G$6000,6,0),IFERROR(INDEX(Winback!$C$2:$C$300,MATCH($A4520,Winback!$K$2:$K$300,0)),""))</f>
        <v>Michelle Zambrano</v>
      </c>
      <c r="S4520" t="str">
        <f t="shared" si="353"/>
        <v>+CS</v>
      </c>
      <c r="T4520">
        <f t="shared" si="354"/>
        <v>1</v>
      </c>
    </row>
    <row r="4521" spans="1:20" x14ac:dyDescent="0.35">
      <c r="A4521" t="s">
        <v>22135</v>
      </c>
      <c r="B4521" t="s">
        <v>22132</v>
      </c>
      <c r="C4521" t="s">
        <v>22133</v>
      </c>
      <c r="D4521" t="s">
        <v>22134</v>
      </c>
      <c r="E4521">
        <f>IF(COUNTIFS(Registros!$A$2:$A$6000,"NP",Registros!$B$2:$B$6000,$A4521)&gt;0,1,0)</f>
        <v>0</v>
      </c>
      <c r="F4521">
        <f>IF($E4521=1,SUMIFS(Registros!$F$2:$F$6000,Registros!$A$2:$A$6000,"NP",Registros!$B$2:$B$6000,$A4521),0)</f>
        <v>0</v>
      </c>
      <c r="G4521">
        <f>IF(COUNTIFS(Registros!$A$2:$A$6000,"MOV",Registros!$B$2:$B$6000,$A4521)&gt;0,1,0)</f>
        <v>0</v>
      </c>
      <c r="H4521">
        <f>IF($G4521=1,SUMIFS(Registros!$F$2:$F$6000,Registros!$A$2:$A$6000,"MOV",Registros!$B$2:$B$6000,$A4521),0)</f>
        <v>0</v>
      </c>
      <c r="I4521">
        <f>IF(COUNTIFS(Registros!$A$2:$A$6000,"CS",Registros!$B$2:$B$6000,$A4521)&gt;0,1,0)</f>
        <v>1</v>
      </c>
      <c r="J4521">
        <f>IF($I4521=1,SUMIFS(Registros!$I$2:$I$6000,Registros!$A$2:$A$6000,"CS",Registros!$B$2:$B$6000,$A4521),0)</f>
        <v>30</v>
      </c>
      <c r="K4521">
        <f>IF(COUNTIFS(Winback!$K$2:$K$300,$A4521)&gt;0,1,0)</f>
        <v>0</v>
      </c>
      <c r="L4521">
        <f>IF(AND($K4521=1,LEFT($A4521,3)="WB-"),SUMIFS(Winback!$D$2:$D$300,Winback!$K$2:$K$300,$A4521),0)</f>
        <v>0</v>
      </c>
      <c r="M4521">
        <f>IF(OR($E4521=1,$G4521=1,SUMIFS(Registros!$J$2:$J$6000,Registros!$B$2:$B$6000,$A4521)&gt;0),1,0)</f>
        <v>1</v>
      </c>
      <c r="N4521">
        <f>IF($J4521&gt;0,1,IF(COUNTIFS(Registros!$A$2:$A$6000,"CS",Registros!$B$2:$B$6000,$A4521,Registros!$K$2:$K$6000,"&lt;&gt;")&gt;0,1,0))</f>
        <v>1</v>
      </c>
      <c r="O4521" t="str">
        <f t="shared" si="350"/>
        <v>CONVERGENTE</v>
      </c>
      <c r="P4521" t="str">
        <f t="shared" si="351"/>
        <v>Upgrade / más líneas</v>
      </c>
      <c r="Q4521">
        <f t="shared" si="352"/>
        <v>0</v>
      </c>
      <c r="R4521" t="str">
        <f>IFERROR(VLOOKUP($A4521,Registros!$B$2:$G$6000,6,0),IFERROR(INDEX(Winback!$C$2:$C$300,MATCH($A4521,Winback!$K$2:$K$300,0)),""))</f>
        <v>Lizeth Milena Gonzalez</v>
      </c>
      <c r="S4521" t="str">
        <f t="shared" si="353"/>
        <v>+CS</v>
      </c>
      <c r="T4521">
        <f t="shared" si="354"/>
        <v>1</v>
      </c>
    </row>
    <row r="4522" spans="1:20" x14ac:dyDescent="0.35">
      <c r="A4522" t="s">
        <v>22136</v>
      </c>
      <c r="B4522" t="s">
        <v>22137</v>
      </c>
      <c r="C4522" t="s">
        <v>22133</v>
      </c>
      <c r="D4522" t="s">
        <v>22134</v>
      </c>
      <c r="E4522">
        <f>IF(COUNTIFS(Registros!$A$2:$A$6000,"NP",Registros!$B$2:$B$6000,$A4522)&gt;0,1,0)</f>
        <v>0</v>
      </c>
      <c r="F4522">
        <f>IF($E4522=1,SUMIFS(Registros!$F$2:$F$6000,Registros!$A$2:$A$6000,"NP",Registros!$B$2:$B$6000,$A4522),0)</f>
        <v>0</v>
      </c>
      <c r="G4522">
        <f>IF(COUNTIFS(Registros!$A$2:$A$6000,"MOV",Registros!$B$2:$B$6000,$A4522)&gt;0,1,0)</f>
        <v>0</v>
      </c>
      <c r="H4522">
        <f>IF($G4522=1,SUMIFS(Registros!$F$2:$F$6000,Registros!$A$2:$A$6000,"MOV",Registros!$B$2:$B$6000,$A4522),0)</f>
        <v>0</v>
      </c>
      <c r="I4522">
        <f>IF(COUNTIFS(Registros!$A$2:$A$6000,"CS",Registros!$B$2:$B$6000,$A4522)&gt;0,1,0)</f>
        <v>1</v>
      </c>
      <c r="J4522">
        <f>IF($I4522=1,SUMIFS(Registros!$I$2:$I$6000,Registros!$A$2:$A$6000,"CS",Registros!$B$2:$B$6000,$A4522),0)</f>
        <v>29</v>
      </c>
      <c r="K4522">
        <f>IF(COUNTIFS(Winback!$K$2:$K$300,$A4522)&gt;0,1,0)</f>
        <v>0</v>
      </c>
      <c r="L4522">
        <f>IF(AND($K4522=1,LEFT($A4522,3)="WB-"),SUMIFS(Winback!$D$2:$D$300,Winback!$K$2:$K$300,$A4522),0)</f>
        <v>0</v>
      </c>
      <c r="M4522">
        <f>IF(OR($E4522=1,$G4522=1,SUMIFS(Registros!$J$2:$J$6000,Registros!$B$2:$B$6000,$A4522)&gt;0),1,0)</f>
        <v>1</v>
      </c>
      <c r="N4522">
        <f>IF($J4522&gt;0,1,IF(COUNTIFS(Registros!$A$2:$A$6000,"CS",Registros!$B$2:$B$6000,$A4522,Registros!$K$2:$K$6000,"&lt;&gt;")&gt;0,1,0))</f>
        <v>1</v>
      </c>
      <c r="O4522" t="str">
        <f t="shared" si="350"/>
        <v>CONVERGENTE</v>
      </c>
      <c r="P4522" t="str">
        <f t="shared" si="351"/>
        <v>Upgrade / más líneas</v>
      </c>
      <c r="Q4522">
        <f t="shared" si="352"/>
        <v>0</v>
      </c>
      <c r="R4522" t="str">
        <f>IFERROR(VLOOKUP($A4522,Registros!$B$2:$G$6000,6,0),IFERROR(INDEX(Winback!$C$2:$C$300,MATCH($A4522,Winback!$K$2:$K$300,0)),""))</f>
        <v>Maria Fernanda Rivas</v>
      </c>
      <c r="S4522" t="str">
        <f t="shared" si="353"/>
        <v>+CS</v>
      </c>
      <c r="T4522">
        <f t="shared" si="354"/>
        <v>1</v>
      </c>
    </row>
    <row r="4523" spans="1:20" x14ac:dyDescent="0.35">
      <c r="A4523" t="s">
        <v>22138</v>
      </c>
      <c r="B4523" t="s">
        <v>22139</v>
      </c>
      <c r="C4523" t="s">
        <v>22140</v>
      </c>
      <c r="D4523" t="s">
        <v>22141</v>
      </c>
      <c r="E4523">
        <f>IF(COUNTIFS(Registros!$A$2:$A$6000,"NP",Registros!$B$2:$B$6000,$A4523)&gt;0,1,0)</f>
        <v>0</v>
      </c>
      <c r="F4523">
        <f>IF($E4523=1,SUMIFS(Registros!$F$2:$F$6000,Registros!$A$2:$A$6000,"NP",Registros!$B$2:$B$6000,$A4523),0)</f>
        <v>0</v>
      </c>
      <c r="G4523">
        <f>IF(COUNTIFS(Registros!$A$2:$A$6000,"MOV",Registros!$B$2:$B$6000,$A4523)&gt;0,1,0)</f>
        <v>0</v>
      </c>
      <c r="H4523">
        <f>IF($G4523=1,SUMIFS(Registros!$F$2:$F$6000,Registros!$A$2:$A$6000,"MOV",Registros!$B$2:$B$6000,$A4523),0)</f>
        <v>0</v>
      </c>
      <c r="I4523">
        <f>IF(COUNTIFS(Registros!$A$2:$A$6000,"CS",Registros!$B$2:$B$6000,$A4523)&gt;0,1,0)</f>
        <v>1</v>
      </c>
      <c r="J4523">
        <f>IF($I4523=1,SUMIFS(Registros!$I$2:$I$6000,Registros!$A$2:$A$6000,"CS",Registros!$B$2:$B$6000,$A4523),0)</f>
        <v>40</v>
      </c>
      <c r="K4523">
        <f>IF(COUNTIFS(Winback!$K$2:$K$300,$A4523)&gt;0,1,0)</f>
        <v>0</v>
      </c>
      <c r="L4523">
        <f>IF(AND($K4523=1,LEFT($A4523,3)="WB-"),SUMIFS(Winback!$D$2:$D$300,Winback!$K$2:$K$300,$A4523),0)</f>
        <v>0</v>
      </c>
      <c r="M4523">
        <f>IF(OR($E4523=1,$G4523=1,SUMIFS(Registros!$J$2:$J$6000,Registros!$B$2:$B$6000,$A4523)&gt;0),1,0)</f>
        <v>1</v>
      </c>
      <c r="N4523">
        <f>IF($J4523&gt;0,1,IF(COUNTIFS(Registros!$A$2:$A$6000,"CS",Registros!$B$2:$B$6000,$A4523,Registros!$K$2:$K$6000,"&lt;&gt;")&gt;0,1,0))</f>
        <v>1</v>
      </c>
      <c r="O4523" t="str">
        <f t="shared" si="350"/>
        <v>CONVERGENTE</v>
      </c>
      <c r="P4523" t="str">
        <f t="shared" si="351"/>
        <v>Upgrade / más líneas</v>
      </c>
      <c r="Q4523">
        <f t="shared" si="352"/>
        <v>0</v>
      </c>
      <c r="R4523" t="str">
        <f>IFERROR(VLOOKUP($A4523,Registros!$B$2:$G$6000,6,0),IFERROR(INDEX(Winback!$C$2:$C$300,MATCH($A4523,Winback!$K$2:$K$300,0)),""))</f>
        <v>Yarelis Tulloch</v>
      </c>
      <c r="S4523" t="str">
        <f t="shared" si="353"/>
        <v>+CS</v>
      </c>
      <c r="T4523">
        <f t="shared" si="354"/>
        <v>1</v>
      </c>
    </row>
    <row r="4524" spans="1:20" x14ac:dyDescent="0.35">
      <c r="A4524" t="s">
        <v>22143</v>
      </c>
      <c r="B4524" t="s">
        <v>22144</v>
      </c>
      <c r="C4524" t="s">
        <v>22145</v>
      </c>
      <c r="D4524" t="s">
        <v>22146</v>
      </c>
      <c r="E4524">
        <f>IF(COUNTIFS(Registros!$A$2:$A$6000,"NP",Registros!$B$2:$B$6000,$A4524)&gt;0,1,0)</f>
        <v>0</v>
      </c>
      <c r="F4524">
        <f>IF($E4524=1,SUMIFS(Registros!$F$2:$F$6000,Registros!$A$2:$A$6000,"NP",Registros!$B$2:$B$6000,$A4524),0)</f>
        <v>0</v>
      </c>
      <c r="G4524">
        <f>IF(COUNTIFS(Registros!$A$2:$A$6000,"MOV",Registros!$B$2:$B$6000,$A4524)&gt;0,1,0)</f>
        <v>0</v>
      </c>
      <c r="H4524">
        <f>IF($G4524=1,SUMIFS(Registros!$F$2:$F$6000,Registros!$A$2:$A$6000,"MOV",Registros!$B$2:$B$6000,$A4524),0)</f>
        <v>0</v>
      </c>
      <c r="I4524">
        <f>IF(COUNTIFS(Registros!$A$2:$A$6000,"CS",Registros!$B$2:$B$6000,$A4524)&gt;0,1,0)</f>
        <v>1</v>
      </c>
      <c r="J4524">
        <f>IF($I4524=1,SUMIFS(Registros!$I$2:$I$6000,Registros!$A$2:$A$6000,"CS",Registros!$B$2:$B$6000,$A4524),0)</f>
        <v>31</v>
      </c>
      <c r="K4524">
        <f>IF(COUNTIFS(Winback!$K$2:$K$300,$A4524)&gt;0,1,0)</f>
        <v>0</v>
      </c>
      <c r="L4524">
        <f>IF(AND($K4524=1,LEFT($A4524,3)="WB-"),SUMIFS(Winback!$D$2:$D$300,Winback!$K$2:$K$300,$A4524),0)</f>
        <v>0</v>
      </c>
      <c r="M4524">
        <f>IF(OR($E4524=1,$G4524=1,SUMIFS(Registros!$J$2:$J$6000,Registros!$B$2:$B$6000,$A4524)&gt;0),1,0)</f>
        <v>1</v>
      </c>
      <c r="N4524">
        <f>IF($J4524&gt;0,1,IF(COUNTIFS(Registros!$A$2:$A$6000,"CS",Registros!$B$2:$B$6000,$A4524,Registros!$K$2:$K$6000,"&lt;&gt;")&gt;0,1,0))</f>
        <v>1</v>
      </c>
      <c r="O4524" t="str">
        <f t="shared" si="350"/>
        <v>CONVERGENTE</v>
      </c>
      <c r="P4524" t="str">
        <f t="shared" si="351"/>
        <v>Upgrade / más líneas</v>
      </c>
      <c r="Q4524">
        <f t="shared" si="352"/>
        <v>0</v>
      </c>
      <c r="R4524" t="str">
        <f>IFERROR(VLOOKUP($A4524,Registros!$B$2:$G$6000,6,0),IFERROR(INDEX(Winback!$C$2:$C$300,MATCH($A4524,Winback!$K$2:$K$300,0)),""))</f>
        <v>Abril Aparicio</v>
      </c>
      <c r="S4524" t="str">
        <f t="shared" si="353"/>
        <v>+CS</v>
      </c>
      <c r="T4524">
        <f t="shared" si="354"/>
        <v>1</v>
      </c>
    </row>
    <row r="4525" spans="1:20" x14ac:dyDescent="0.35">
      <c r="A4525" t="s">
        <v>22148</v>
      </c>
      <c r="B4525" t="s">
        <v>22149</v>
      </c>
      <c r="C4525" t="s">
        <v>22150</v>
      </c>
      <c r="D4525" t="s">
        <v>22151</v>
      </c>
      <c r="E4525">
        <f>IF(COUNTIFS(Registros!$A$2:$A$6000,"NP",Registros!$B$2:$B$6000,$A4525)&gt;0,1,0)</f>
        <v>0</v>
      </c>
      <c r="F4525">
        <f>IF($E4525=1,SUMIFS(Registros!$F$2:$F$6000,Registros!$A$2:$A$6000,"NP",Registros!$B$2:$B$6000,$A4525),0)</f>
        <v>0</v>
      </c>
      <c r="G4525">
        <f>IF(COUNTIFS(Registros!$A$2:$A$6000,"MOV",Registros!$B$2:$B$6000,$A4525)&gt;0,1,0)</f>
        <v>0</v>
      </c>
      <c r="H4525">
        <f>IF($G4525=1,SUMIFS(Registros!$F$2:$F$6000,Registros!$A$2:$A$6000,"MOV",Registros!$B$2:$B$6000,$A4525),0)</f>
        <v>0</v>
      </c>
      <c r="I4525">
        <f>IF(COUNTIFS(Registros!$A$2:$A$6000,"CS",Registros!$B$2:$B$6000,$A4525)&gt;0,1,0)</f>
        <v>1</v>
      </c>
      <c r="J4525">
        <f>IF($I4525=1,SUMIFS(Registros!$I$2:$I$6000,Registros!$A$2:$A$6000,"CS",Registros!$B$2:$B$6000,$A4525),0)</f>
        <v>19</v>
      </c>
      <c r="K4525">
        <f>IF(COUNTIFS(Winback!$K$2:$K$300,$A4525)&gt;0,1,0)</f>
        <v>0</v>
      </c>
      <c r="L4525">
        <f>IF(AND($K4525=1,LEFT($A4525,3)="WB-"),SUMIFS(Winback!$D$2:$D$300,Winback!$K$2:$K$300,$A4525),0)</f>
        <v>0</v>
      </c>
      <c r="M4525">
        <f>IF(OR($E4525=1,$G4525=1,SUMIFS(Registros!$J$2:$J$6000,Registros!$B$2:$B$6000,$A4525)&gt;0),1,0)</f>
        <v>1</v>
      </c>
      <c r="N4525">
        <f>IF($J4525&gt;0,1,IF(COUNTIFS(Registros!$A$2:$A$6000,"CS",Registros!$B$2:$B$6000,$A4525,Registros!$K$2:$K$6000,"&lt;&gt;")&gt;0,1,0))</f>
        <v>1</v>
      </c>
      <c r="O4525" t="str">
        <f t="shared" si="350"/>
        <v>CONVERGENTE</v>
      </c>
      <c r="P4525" t="str">
        <f t="shared" si="351"/>
        <v>Upgrade / más líneas</v>
      </c>
      <c r="Q4525">
        <f t="shared" si="352"/>
        <v>0</v>
      </c>
      <c r="R4525" t="str">
        <f>IFERROR(VLOOKUP($A4525,Registros!$B$2:$G$6000,6,0),IFERROR(INDEX(Winback!$C$2:$C$300,MATCH($A4525,Winback!$K$2:$K$300,0)),""))</f>
        <v>Yariela Galarce</v>
      </c>
      <c r="S4525" t="str">
        <f t="shared" si="353"/>
        <v>+CS</v>
      </c>
      <c r="T4525">
        <f t="shared" si="354"/>
        <v>1</v>
      </c>
    </row>
    <row r="4526" spans="1:20" x14ac:dyDescent="0.35">
      <c r="A4526" t="s">
        <v>22153</v>
      </c>
      <c r="B4526" t="s">
        <v>22154</v>
      </c>
      <c r="C4526" t="s">
        <v>22155</v>
      </c>
      <c r="D4526" t="s">
        <v>22156</v>
      </c>
      <c r="E4526">
        <f>IF(COUNTIFS(Registros!$A$2:$A$6000,"NP",Registros!$B$2:$B$6000,$A4526)&gt;0,1,0)</f>
        <v>0</v>
      </c>
      <c r="F4526">
        <f>IF($E4526=1,SUMIFS(Registros!$F$2:$F$6000,Registros!$A$2:$A$6000,"NP",Registros!$B$2:$B$6000,$A4526),0)</f>
        <v>0</v>
      </c>
      <c r="G4526">
        <f>IF(COUNTIFS(Registros!$A$2:$A$6000,"MOV",Registros!$B$2:$B$6000,$A4526)&gt;0,1,0)</f>
        <v>0</v>
      </c>
      <c r="H4526">
        <f>IF($G4526=1,SUMIFS(Registros!$F$2:$F$6000,Registros!$A$2:$A$6000,"MOV",Registros!$B$2:$B$6000,$A4526),0)</f>
        <v>0</v>
      </c>
      <c r="I4526">
        <f>IF(COUNTIFS(Registros!$A$2:$A$6000,"CS",Registros!$B$2:$B$6000,$A4526)&gt;0,1,0)</f>
        <v>1</v>
      </c>
      <c r="J4526">
        <f>IF($I4526=1,SUMIFS(Registros!$I$2:$I$6000,Registros!$A$2:$A$6000,"CS",Registros!$B$2:$B$6000,$A4526),0)</f>
        <v>32</v>
      </c>
      <c r="K4526">
        <f>IF(COUNTIFS(Winback!$K$2:$K$300,$A4526)&gt;0,1,0)</f>
        <v>0</v>
      </c>
      <c r="L4526">
        <f>IF(AND($K4526=1,LEFT($A4526,3)="WB-"),SUMIFS(Winback!$D$2:$D$300,Winback!$K$2:$K$300,$A4526),0)</f>
        <v>0</v>
      </c>
      <c r="M4526">
        <f>IF(OR($E4526=1,$G4526=1,SUMIFS(Registros!$J$2:$J$6000,Registros!$B$2:$B$6000,$A4526)&gt;0),1,0)</f>
        <v>1</v>
      </c>
      <c r="N4526">
        <f>IF($J4526&gt;0,1,IF(COUNTIFS(Registros!$A$2:$A$6000,"CS",Registros!$B$2:$B$6000,$A4526,Registros!$K$2:$K$6000,"&lt;&gt;")&gt;0,1,0))</f>
        <v>1</v>
      </c>
      <c r="O4526" t="str">
        <f t="shared" si="350"/>
        <v>CONVERGENTE</v>
      </c>
      <c r="P4526" t="str">
        <f t="shared" si="351"/>
        <v>Upgrade / más líneas</v>
      </c>
      <c r="Q4526">
        <f t="shared" si="352"/>
        <v>0</v>
      </c>
      <c r="R4526" t="str">
        <f>IFERROR(VLOOKUP($A4526,Registros!$B$2:$G$6000,6,0),IFERROR(INDEX(Winback!$C$2:$C$300,MATCH($A4526,Winback!$K$2:$K$300,0)),""))</f>
        <v>Nailyn Martinez Johnson</v>
      </c>
      <c r="S4526" t="str">
        <f t="shared" si="353"/>
        <v>+CS</v>
      </c>
      <c r="T4526">
        <f t="shared" si="354"/>
        <v>1</v>
      </c>
    </row>
    <row r="4527" spans="1:20" x14ac:dyDescent="0.35">
      <c r="A4527" t="s">
        <v>22158</v>
      </c>
      <c r="B4527" t="s">
        <v>22159</v>
      </c>
      <c r="C4527" t="s">
        <v>22160</v>
      </c>
      <c r="D4527" t="s">
        <v>22161</v>
      </c>
      <c r="E4527">
        <f>IF(COUNTIFS(Registros!$A$2:$A$6000,"NP",Registros!$B$2:$B$6000,$A4527)&gt;0,1,0)</f>
        <v>0</v>
      </c>
      <c r="F4527">
        <f>IF($E4527=1,SUMIFS(Registros!$F$2:$F$6000,Registros!$A$2:$A$6000,"NP",Registros!$B$2:$B$6000,$A4527),0)</f>
        <v>0</v>
      </c>
      <c r="G4527">
        <f>IF(COUNTIFS(Registros!$A$2:$A$6000,"MOV",Registros!$B$2:$B$6000,$A4527)&gt;0,1,0)</f>
        <v>0</v>
      </c>
      <c r="H4527">
        <f>IF($G4527=1,SUMIFS(Registros!$F$2:$F$6000,Registros!$A$2:$A$6000,"MOV",Registros!$B$2:$B$6000,$A4527),0)</f>
        <v>0</v>
      </c>
      <c r="I4527">
        <f>IF(COUNTIFS(Registros!$A$2:$A$6000,"CS",Registros!$B$2:$B$6000,$A4527)&gt;0,1,0)</f>
        <v>1</v>
      </c>
      <c r="J4527">
        <f>IF($I4527=1,SUMIFS(Registros!$I$2:$I$6000,Registros!$A$2:$A$6000,"CS",Registros!$B$2:$B$6000,$A4527),0)</f>
        <v>39</v>
      </c>
      <c r="K4527">
        <f>IF(COUNTIFS(Winback!$K$2:$K$300,$A4527)&gt;0,1,0)</f>
        <v>0</v>
      </c>
      <c r="L4527">
        <f>IF(AND($K4527=1,LEFT($A4527,3)="WB-"),SUMIFS(Winback!$D$2:$D$300,Winback!$K$2:$K$300,$A4527),0)</f>
        <v>0</v>
      </c>
      <c r="M4527">
        <f>IF(OR($E4527=1,$G4527=1,SUMIFS(Registros!$J$2:$J$6000,Registros!$B$2:$B$6000,$A4527)&gt;0),1,0)</f>
        <v>1</v>
      </c>
      <c r="N4527">
        <f>IF($J4527&gt;0,1,IF(COUNTIFS(Registros!$A$2:$A$6000,"CS",Registros!$B$2:$B$6000,$A4527,Registros!$K$2:$K$6000,"&lt;&gt;")&gt;0,1,0))</f>
        <v>1</v>
      </c>
      <c r="O4527" t="str">
        <f t="shared" si="350"/>
        <v>CONVERGENTE</v>
      </c>
      <c r="P4527" t="str">
        <f t="shared" si="351"/>
        <v>Upgrade / más líneas</v>
      </c>
      <c r="Q4527">
        <f t="shared" si="352"/>
        <v>0</v>
      </c>
      <c r="R4527" t="str">
        <f>IFERROR(VLOOKUP($A4527,Registros!$B$2:$G$6000,6,0),IFERROR(INDEX(Winback!$C$2:$C$300,MATCH($A4527,Winback!$K$2:$K$300,0)),""))</f>
        <v>iongy Gordon Ward</v>
      </c>
      <c r="S4527" t="str">
        <f t="shared" si="353"/>
        <v>+CS</v>
      </c>
      <c r="T4527">
        <f t="shared" si="354"/>
        <v>1</v>
      </c>
    </row>
    <row r="4528" spans="1:20" x14ac:dyDescent="0.35">
      <c r="A4528" t="s">
        <v>22163</v>
      </c>
      <c r="B4528" t="s">
        <v>22164</v>
      </c>
      <c r="C4528" t="s">
        <v>22165</v>
      </c>
      <c r="D4528" t="s">
        <v>22166</v>
      </c>
      <c r="E4528">
        <f>IF(COUNTIFS(Registros!$A$2:$A$6000,"NP",Registros!$B$2:$B$6000,$A4528)&gt;0,1,0)</f>
        <v>0</v>
      </c>
      <c r="F4528">
        <f>IF($E4528=1,SUMIFS(Registros!$F$2:$F$6000,Registros!$A$2:$A$6000,"NP",Registros!$B$2:$B$6000,$A4528),0)</f>
        <v>0</v>
      </c>
      <c r="G4528">
        <f>IF(COUNTIFS(Registros!$A$2:$A$6000,"MOV",Registros!$B$2:$B$6000,$A4528)&gt;0,1,0)</f>
        <v>0</v>
      </c>
      <c r="H4528">
        <f>IF($G4528=1,SUMIFS(Registros!$F$2:$F$6000,Registros!$A$2:$A$6000,"MOV",Registros!$B$2:$B$6000,$A4528),0)</f>
        <v>0</v>
      </c>
      <c r="I4528">
        <f>IF(COUNTIFS(Registros!$A$2:$A$6000,"CS",Registros!$B$2:$B$6000,$A4528)&gt;0,1,0)</f>
        <v>1</v>
      </c>
      <c r="J4528">
        <f>IF($I4528=1,SUMIFS(Registros!$I$2:$I$6000,Registros!$A$2:$A$6000,"CS",Registros!$B$2:$B$6000,$A4528),0)</f>
        <v>22</v>
      </c>
      <c r="K4528">
        <f>IF(COUNTIFS(Winback!$K$2:$K$300,$A4528)&gt;0,1,0)</f>
        <v>0</v>
      </c>
      <c r="L4528">
        <f>IF(AND($K4528=1,LEFT($A4528,3)="WB-"),SUMIFS(Winback!$D$2:$D$300,Winback!$K$2:$K$300,$A4528),0)</f>
        <v>0</v>
      </c>
      <c r="M4528">
        <f>IF(OR($E4528=1,$G4528=1,SUMIFS(Registros!$J$2:$J$6000,Registros!$B$2:$B$6000,$A4528)&gt;0),1,0)</f>
        <v>1</v>
      </c>
      <c r="N4528">
        <f>IF($J4528&gt;0,1,IF(COUNTIFS(Registros!$A$2:$A$6000,"CS",Registros!$B$2:$B$6000,$A4528,Registros!$K$2:$K$6000,"&lt;&gt;")&gt;0,1,0))</f>
        <v>1</v>
      </c>
      <c r="O4528" t="str">
        <f t="shared" si="350"/>
        <v>CONVERGENTE</v>
      </c>
      <c r="P4528" t="str">
        <f t="shared" si="351"/>
        <v>Upgrade / más líneas</v>
      </c>
      <c r="Q4528">
        <f t="shared" si="352"/>
        <v>0</v>
      </c>
      <c r="R4528" t="str">
        <f>IFERROR(VLOOKUP($A4528,Registros!$B$2:$G$6000,6,0),IFERROR(INDEX(Winback!$C$2:$C$300,MATCH($A4528,Winback!$K$2:$K$300,0)),""))</f>
        <v>Keisy Vargas</v>
      </c>
      <c r="S4528" t="str">
        <f t="shared" si="353"/>
        <v>+CS</v>
      </c>
      <c r="T4528">
        <f t="shared" si="354"/>
        <v>1</v>
      </c>
    </row>
    <row r="4529" spans="1:20" x14ac:dyDescent="0.35">
      <c r="A4529" t="s">
        <v>22168</v>
      </c>
      <c r="B4529" t="s">
        <v>22169</v>
      </c>
      <c r="C4529" t="s">
        <v>22170</v>
      </c>
      <c r="D4529" t="s">
        <v>22171</v>
      </c>
      <c r="E4529">
        <f>IF(COUNTIFS(Registros!$A$2:$A$6000,"NP",Registros!$B$2:$B$6000,$A4529)&gt;0,1,0)</f>
        <v>0</v>
      </c>
      <c r="F4529">
        <f>IF($E4529=1,SUMIFS(Registros!$F$2:$F$6000,Registros!$A$2:$A$6000,"NP",Registros!$B$2:$B$6000,$A4529),0)</f>
        <v>0</v>
      </c>
      <c r="G4529">
        <f>IF(COUNTIFS(Registros!$A$2:$A$6000,"MOV",Registros!$B$2:$B$6000,$A4529)&gt;0,1,0)</f>
        <v>0</v>
      </c>
      <c r="H4529">
        <f>IF($G4529=1,SUMIFS(Registros!$F$2:$F$6000,Registros!$A$2:$A$6000,"MOV",Registros!$B$2:$B$6000,$A4529),0)</f>
        <v>0</v>
      </c>
      <c r="I4529">
        <f>IF(COUNTIFS(Registros!$A$2:$A$6000,"CS",Registros!$B$2:$B$6000,$A4529)&gt;0,1,0)</f>
        <v>1</v>
      </c>
      <c r="J4529">
        <f>IF($I4529=1,SUMIFS(Registros!$I$2:$I$6000,Registros!$A$2:$A$6000,"CS",Registros!$B$2:$B$6000,$A4529),0)</f>
        <v>45</v>
      </c>
      <c r="K4529">
        <f>IF(COUNTIFS(Winback!$K$2:$K$300,$A4529)&gt;0,1,0)</f>
        <v>0</v>
      </c>
      <c r="L4529">
        <f>IF(AND($K4529=1,LEFT($A4529,3)="WB-"),SUMIFS(Winback!$D$2:$D$300,Winback!$K$2:$K$300,$A4529),0)</f>
        <v>0</v>
      </c>
      <c r="M4529">
        <f>IF(OR($E4529=1,$G4529=1,SUMIFS(Registros!$J$2:$J$6000,Registros!$B$2:$B$6000,$A4529)&gt;0),1,0)</f>
        <v>1</v>
      </c>
      <c r="N4529">
        <f>IF($J4529&gt;0,1,IF(COUNTIFS(Registros!$A$2:$A$6000,"CS",Registros!$B$2:$B$6000,$A4529,Registros!$K$2:$K$6000,"&lt;&gt;")&gt;0,1,0))</f>
        <v>1</v>
      </c>
      <c r="O4529" t="str">
        <f t="shared" si="350"/>
        <v>CONVERGENTE</v>
      </c>
      <c r="P4529" t="str">
        <f t="shared" si="351"/>
        <v>Upgrade / más líneas</v>
      </c>
      <c r="Q4529">
        <f t="shared" si="352"/>
        <v>0</v>
      </c>
      <c r="R4529" t="str">
        <f>IFERROR(VLOOKUP($A4529,Registros!$B$2:$G$6000,6,0),IFERROR(INDEX(Winback!$C$2:$C$300,MATCH($A4529,Winback!$K$2:$K$300,0)),""))</f>
        <v>Karla Mc Intryre</v>
      </c>
      <c r="S4529" t="str">
        <f t="shared" si="353"/>
        <v>+CS</v>
      </c>
      <c r="T4529">
        <f t="shared" si="354"/>
        <v>1</v>
      </c>
    </row>
    <row r="4530" spans="1:20" x14ac:dyDescent="0.35">
      <c r="A4530" t="s">
        <v>22173</v>
      </c>
      <c r="B4530" t="s">
        <v>22174</v>
      </c>
      <c r="C4530" t="s">
        <v>22175</v>
      </c>
      <c r="D4530" t="s">
        <v>22176</v>
      </c>
      <c r="E4530">
        <f>IF(COUNTIFS(Registros!$A$2:$A$6000,"NP",Registros!$B$2:$B$6000,$A4530)&gt;0,1,0)</f>
        <v>0</v>
      </c>
      <c r="F4530">
        <f>IF($E4530=1,SUMIFS(Registros!$F$2:$F$6000,Registros!$A$2:$A$6000,"NP",Registros!$B$2:$B$6000,$A4530),0)</f>
        <v>0</v>
      </c>
      <c r="G4530">
        <f>IF(COUNTIFS(Registros!$A$2:$A$6000,"MOV",Registros!$B$2:$B$6000,$A4530)&gt;0,1,0)</f>
        <v>0</v>
      </c>
      <c r="H4530">
        <f>IF($G4530=1,SUMIFS(Registros!$F$2:$F$6000,Registros!$A$2:$A$6000,"MOV",Registros!$B$2:$B$6000,$A4530),0)</f>
        <v>0</v>
      </c>
      <c r="I4530">
        <f>IF(COUNTIFS(Registros!$A$2:$A$6000,"CS",Registros!$B$2:$B$6000,$A4530)&gt;0,1,0)</f>
        <v>1</v>
      </c>
      <c r="J4530">
        <f>IF($I4530=1,SUMIFS(Registros!$I$2:$I$6000,Registros!$A$2:$A$6000,"CS",Registros!$B$2:$B$6000,$A4530),0)</f>
        <v>32</v>
      </c>
      <c r="K4530">
        <f>IF(COUNTIFS(Winback!$K$2:$K$300,$A4530)&gt;0,1,0)</f>
        <v>0</v>
      </c>
      <c r="L4530">
        <f>IF(AND($K4530=1,LEFT($A4530,3)="WB-"),SUMIFS(Winback!$D$2:$D$300,Winback!$K$2:$K$300,$A4530),0)</f>
        <v>0</v>
      </c>
      <c r="M4530">
        <f>IF(OR($E4530=1,$G4530=1,SUMIFS(Registros!$J$2:$J$6000,Registros!$B$2:$B$6000,$A4530)&gt;0),1,0)</f>
        <v>1</v>
      </c>
      <c r="N4530">
        <f>IF($J4530&gt;0,1,IF(COUNTIFS(Registros!$A$2:$A$6000,"CS",Registros!$B$2:$B$6000,$A4530,Registros!$K$2:$K$6000,"&lt;&gt;")&gt;0,1,0))</f>
        <v>1</v>
      </c>
      <c r="O4530" t="str">
        <f t="shared" si="350"/>
        <v>CONVERGENTE</v>
      </c>
      <c r="P4530" t="str">
        <f t="shared" si="351"/>
        <v>Upgrade / más líneas</v>
      </c>
      <c r="Q4530">
        <f t="shared" si="352"/>
        <v>0</v>
      </c>
      <c r="R4530" t="str">
        <f>IFERROR(VLOOKUP($A4530,Registros!$B$2:$G$6000,6,0),IFERROR(INDEX(Winback!$C$2:$C$300,MATCH($A4530,Winback!$K$2:$K$300,0)),""))</f>
        <v>Solanye Acuña</v>
      </c>
      <c r="S4530" t="str">
        <f t="shared" si="353"/>
        <v>+CS</v>
      </c>
      <c r="T4530">
        <f t="shared" si="354"/>
        <v>1</v>
      </c>
    </row>
    <row r="4531" spans="1:20" x14ac:dyDescent="0.35">
      <c r="A4531" t="s">
        <v>22178</v>
      </c>
      <c r="B4531" t="s">
        <v>22179</v>
      </c>
      <c r="C4531" t="s">
        <v>22180</v>
      </c>
      <c r="D4531" t="s">
        <v>22181</v>
      </c>
      <c r="E4531">
        <f>IF(COUNTIFS(Registros!$A$2:$A$6000,"NP",Registros!$B$2:$B$6000,$A4531)&gt;0,1,0)</f>
        <v>0</v>
      </c>
      <c r="F4531">
        <f>IF($E4531=1,SUMIFS(Registros!$F$2:$F$6000,Registros!$A$2:$A$6000,"NP",Registros!$B$2:$B$6000,$A4531),0)</f>
        <v>0</v>
      </c>
      <c r="G4531">
        <f>IF(COUNTIFS(Registros!$A$2:$A$6000,"MOV",Registros!$B$2:$B$6000,$A4531)&gt;0,1,0)</f>
        <v>0</v>
      </c>
      <c r="H4531">
        <f>IF($G4531=1,SUMIFS(Registros!$F$2:$F$6000,Registros!$A$2:$A$6000,"MOV",Registros!$B$2:$B$6000,$A4531),0)</f>
        <v>0</v>
      </c>
      <c r="I4531">
        <f>IF(COUNTIFS(Registros!$A$2:$A$6000,"CS",Registros!$B$2:$B$6000,$A4531)&gt;0,1,0)</f>
        <v>1</v>
      </c>
      <c r="J4531">
        <f>IF($I4531=1,SUMIFS(Registros!$I$2:$I$6000,Registros!$A$2:$A$6000,"CS",Registros!$B$2:$B$6000,$A4531),0)</f>
        <v>48</v>
      </c>
      <c r="K4531">
        <f>IF(COUNTIFS(Winback!$K$2:$K$300,$A4531)&gt;0,1,0)</f>
        <v>0</v>
      </c>
      <c r="L4531">
        <f>IF(AND($K4531=1,LEFT($A4531,3)="WB-"),SUMIFS(Winback!$D$2:$D$300,Winback!$K$2:$K$300,$A4531),0)</f>
        <v>0</v>
      </c>
      <c r="M4531">
        <f>IF(OR($E4531=1,$G4531=1,SUMIFS(Registros!$J$2:$J$6000,Registros!$B$2:$B$6000,$A4531)&gt;0),1,0)</f>
        <v>1</v>
      </c>
      <c r="N4531">
        <f>IF($J4531&gt;0,1,IF(COUNTIFS(Registros!$A$2:$A$6000,"CS",Registros!$B$2:$B$6000,$A4531,Registros!$K$2:$K$6000,"&lt;&gt;")&gt;0,1,0))</f>
        <v>1</v>
      </c>
      <c r="O4531" t="str">
        <f t="shared" si="350"/>
        <v>CONVERGENTE</v>
      </c>
      <c r="P4531" t="str">
        <f t="shared" si="351"/>
        <v>Upgrade / más líneas</v>
      </c>
      <c r="Q4531">
        <f t="shared" si="352"/>
        <v>0</v>
      </c>
      <c r="R4531" t="str">
        <f>IFERROR(VLOOKUP($A4531,Registros!$B$2:$G$6000,6,0),IFERROR(INDEX(Winback!$C$2:$C$300,MATCH($A4531,Winback!$K$2:$K$300,0)),""))</f>
        <v>Michelle Zambrano</v>
      </c>
      <c r="S4531" t="str">
        <f t="shared" si="353"/>
        <v>+CS</v>
      </c>
      <c r="T4531">
        <f t="shared" si="354"/>
        <v>1</v>
      </c>
    </row>
    <row r="4532" spans="1:20" x14ac:dyDescent="0.35">
      <c r="A4532" t="s">
        <v>22183</v>
      </c>
      <c r="B4532" t="s">
        <v>22184</v>
      </c>
      <c r="C4532" t="s">
        <v>22185</v>
      </c>
      <c r="D4532" t="s">
        <v>22186</v>
      </c>
      <c r="E4532">
        <f>IF(COUNTIFS(Registros!$A$2:$A$6000,"NP",Registros!$B$2:$B$6000,$A4532)&gt;0,1,0)</f>
        <v>0</v>
      </c>
      <c r="F4532">
        <f>IF($E4532=1,SUMIFS(Registros!$F$2:$F$6000,Registros!$A$2:$A$6000,"NP",Registros!$B$2:$B$6000,$A4532),0)</f>
        <v>0</v>
      </c>
      <c r="G4532">
        <f>IF(COUNTIFS(Registros!$A$2:$A$6000,"MOV",Registros!$B$2:$B$6000,$A4532)&gt;0,1,0)</f>
        <v>0</v>
      </c>
      <c r="H4532">
        <f>IF($G4532=1,SUMIFS(Registros!$F$2:$F$6000,Registros!$A$2:$A$6000,"MOV",Registros!$B$2:$B$6000,$A4532),0)</f>
        <v>0</v>
      </c>
      <c r="I4532">
        <f>IF(COUNTIFS(Registros!$A$2:$A$6000,"CS",Registros!$B$2:$B$6000,$A4532)&gt;0,1,0)</f>
        <v>1</v>
      </c>
      <c r="J4532">
        <f>IF($I4532=1,SUMIFS(Registros!$I$2:$I$6000,Registros!$A$2:$A$6000,"CS",Registros!$B$2:$B$6000,$A4532),0)</f>
        <v>20</v>
      </c>
      <c r="K4532">
        <f>IF(COUNTIFS(Winback!$K$2:$K$300,$A4532)&gt;0,1,0)</f>
        <v>0</v>
      </c>
      <c r="L4532">
        <f>IF(AND($K4532=1,LEFT($A4532,3)="WB-"),SUMIFS(Winback!$D$2:$D$300,Winback!$K$2:$K$300,$A4532),0)</f>
        <v>0</v>
      </c>
      <c r="M4532">
        <f>IF(OR($E4532=1,$G4532=1,SUMIFS(Registros!$J$2:$J$6000,Registros!$B$2:$B$6000,$A4532)&gt;0),1,0)</f>
        <v>1</v>
      </c>
      <c r="N4532">
        <f>IF($J4532&gt;0,1,IF(COUNTIFS(Registros!$A$2:$A$6000,"CS",Registros!$B$2:$B$6000,$A4532,Registros!$K$2:$K$6000,"&lt;&gt;")&gt;0,1,0))</f>
        <v>1</v>
      </c>
      <c r="O4532" t="str">
        <f t="shared" si="350"/>
        <v>CONVERGENTE</v>
      </c>
      <c r="P4532" t="str">
        <f t="shared" si="351"/>
        <v>Upgrade / más líneas</v>
      </c>
      <c r="Q4532">
        <f t="shared" si="352"/>
        <v>0</v>
      </c>
      <c r="R4532" t="str">
        <f>IFERROR(VLOOKUP($A4532,Registros!$B$2:$G$6000,6,0),IFERROR(INDEX(Winback!$C$2:$C$300,MATCH($A4532,Winback!$K$2:$K$300,0)),""))</f>
        <v>Lizeth Milena Gonzalez</v>
      </c>
      <c r="S4532" t="str">
        <f t="shared" si="353"/>
        <v>+CS</v>
      </c>
      <c r="T4532">
        <f t="shared" si="354"/>
        <v>1</v>
      </c>
    </row>
    <row r="4533" spans="1:20" x14ac:dyDescent="0.35">
      <c r="A4533" t="s">
        <v>22188</v>
      </c>
      <c r="B4533" t="s">
        <v>22189</v>
      </c>
      <c r="C4533" t="s">
        <v>22190</v>
      </c>
      <c r="D4533" t="s">
        <v>22191</v>
      </c>
      <c r="E4533">
        <f>IF(COUNTIFS(Registros!$A$2:$A$6000,"NP",Registros!$B$2:$B$6000,$A4533)&gt;0,1,0)</f>
        <v>0</v>
      </c>
      <c r="F4533">
        <f>IF($E4533=1,SUMIFS(Registros!$F$2:$F$6000,Registros!$A$2:$A$6000,"NP",Registros!$B$2:$B$6000,$A4533),0)</f>
        <v>0</v>
      </c>
      <c r="G4533">
        <f>IF(COUNTIFS(Registros!$A$2:$A$6000,"MOV",Registros!$B$2:$B$6000,$A4533)&gt;0,1,0)</f>
        <v>0</v>
      </c>
      <c r="H4533">
        <f>IF($G4533=1,SUMIFS(Registros!$F$2:$F$6000,Registros!$A$2:$A$6000,"MOV",Registros!$B$2:$B$6000,$A4533),0)</f>
        <v>0</v>
      </c>
      <c r="I4533">
        <f>IF(COUNTIFS(Registros!$A$2:$A$6000,"CS",Registros!$B$2:$B$6000,$A4533)&gt;0,1,0)</f>
        <v>1</v>
      </c>
      <c r="J4533">
        <f>IF($I4533=1,SUMIFS(Registros!$I$2:$I$6000,Registros!$A$2:$A$6000,"CS",Registros!$B$2:$B$6000,$A4533),0)</f>
        <v>57</v>
      </c>
      <c r="K4533">
        <f>IF(COUNTIFS(Winback!$K$2:$K$300,$A4533)&gt;0,1,0)</f>
        <v>0</v>
      </c>
      <c r="L4533">
        <f>IF(AND($K4533=1,LEFT($A4533,3)="WB-"),SUMIFS(Winback!$D$2:$D$300,Winback!$K$2:$K$300,$A4533),0)</f>
        <v>0</v>
      </c>
      <c r="M4533">
        <f>IF(OR($E4533=1,$G4533=1,SUMIFS(Registros!$J$2:$J$6000,Registros!$B$2:$B$6000,$A4533)&gt;0),1,0)</f>
        <v>1</v>
      </c>
      <c r="N4533">
        <f>IF($J4533&gt;0,1,IF(COUNTIFS(Registros!$A$2:$A$6000,"CS",Registros!$B$2:$B$6000,$A4533,Registros!$K$2:$K$6000,"&lt;&gt;")&gt;0,1,0))</f>
        <v>1</v>
      </c>
      <c r="O4533" t="str">
        <f t="shared" si="350"/>
        <v>CONVERGENTE</v>
      </c>
      <c r="P4533" t="str">
        <f t="shared" si="351"/>
        <v>Upgrade / más líneas</v>
      </c>
      <c r="Q4533">
        <f t="shared" si="352"/>
        <v>0</v>
      </c>
      <c r="R4533" t="str">
        <f>IFERROR(VLOOKUP($A4533,Registros!$B$2:$G$6000,6,0),IFERROR(INDEX(Winback!$C$2:$C$300,MATCH($A4533,Winback!$K$2:$K$300,0)),""))</f>
        <v>Maria Fernanda Rivas</v>
      </c>
      <c r="S4533" t="str">
        <f t="shared" si="353"/>
        <v>+CS</v>
      </c>
      <c r="T4533">
        <f t="shared" si="354"/>
        <v>1</v>
      </c>
    </row>
    <row r="4534" spans="1:20" x14ac:dyDescent="0.35">
      <c r="A4534" t="s">
        <v>22193</v>
      </c>
      <c r="B4534" t="s">
        <v>22194</v>
      </c>
      <c r="C4534" t="s">
        <v>22195</v>
      </c>
      <c r="D4534" t="s">
        <v>22196</v>
      </c>
      <c r="E4534">
        <f>IF(COUNTIFS(Registros!$A$2:$A$6000,"NP",Registros!$B$2:$B$6000,$A4534)&gt;0,1,0)</f>
        <v>0</v>
      </c>
      <c r="F4534">
        <f>IF($E4534=1,SUMIFS(Registros!$F$2:$F$6000,Registros!$A$2:$A$6000,"NP",Registros!$B$2:$B$6000,$A4534),0)</f>
        <v>0</v>
      </c>
      <c r="G4534">
        <f>IF(COUNTIFS(Registros!$A$2:$A$6000,"MOV",Registros!$B$2:$B$6000,$A4534)&gt;0,1,0)</f>
        <v>0</v>
      </c>
      <c r="H4534">
        <f>IF($G4534=1,SUMIFS(Registros!$F$2:$F$6000,Registros!$A$2:$A$6000,"MOV",Registros!$B$2:$B$6000,$A4534),0)</f>
        <v>0</v>
      </c>
      <c r="I4534">
        <f>IF(COUNTIFS(Registros!$A$2:$A$6000,"CS",Registros!$B$2:$B$6000,$A4534)&gt;0,1,0)</f>
        <v>1</v>
      </c>
      <c r="J4534">
        <f>IF($I4534=1,SUMIFS(Registros!$I$2:$I$6000,Registros!$A$2:$A$6000,"CS",Registros!$B$2:$B$6000,$A4534),0)</f>
        <v>54</v>
      </c>
      <c r="K4534">
        <f>IF(COUNTIFS(Winback!$K$2:$K$300,$A4534)&gt;0,1,0)</f>
        <v>0</v>
      </c>
      <c r="L4534">
        <f>IF(AND($K4534=1,LEFT($A4534,3)="WB-"),SUMIFS(Winback!$D$2:$D$300,Winback!$K$2:$K$300,$A4534),0)</f>
        <v>0</v>
      </c>
      <c r="M4534">
        <f>IF(OR($E4534=1,$G4534=1,SUMIFS(Registros!$J$2:$J$6000,Registros!$B$2:$B$6000,$A4534)&gt;0),1,0)</f>
        <v>1</v>
      </c>
      <c r="N4534">
        <f>IF($J4534&gt;0,1,IF(COUNTIFS(Registros!$A$2:$A$6000,"CS",Registros!$B$2:$B$6000,$A4534,Registros!$K$2:$K$6000,"&lt;&gt;")&gt;0,1,0))</f>
        <v>1</v>
      </c>
      <c r="O4534" t="str">
        <f t="shared" si="350"/>
        <v>CONVERGENTE</v>
      </c>
      <c r="P4534" t="str">
        <f t="shared" si="351"/>
        <v>Upgrade / más líneas</v>
      </c>
      <c r="Q4534">
        <f t="shared" si="352"/>
        <v>0</v>
      </c>
      <c r="R4534" t="str">
        <f>IFERROR(VLOOKUP($A4534,Registros!$B$2:$G$6000,6,0),IFERROR(INDEX(Winback!$C$2:$C$300,MATCH($A4534,Winback!$K$2:$K$300,0)),""))</f>
        <v>Yarelis Tulloch</v>
      </c>
      <c r="S4534" t="str">
        <f t="shared" si="353"/>
        <v>+CS</v>
      </c>
      <c r="T4534">
        <f t="shared" si="354"/>
        <v>1</v>
      </c>
    </row>
    <row r="4535" spans="1:20" x14ac:dyDescent="0.35">
      <c r="A4535" t="s">
        <v>22198</v>
      </c>
      <c r="B4535" t="s">
        <v>22199</v>
      </c>
      <c r="C4535" t="s">
        <v>22200</v>
      </c>
      <c r="D4535" t="s">
        <v>22201</v>
      </c>
      <c r="E4535">
        <f>IF(COUNTIFS(Registros!$A$2:$A$6000,"NP",Registros!$B$2:$B$6000,$A4535)&gt;0,1,0)</f>
        <v>0</v>
      </c>
      <c r="F4535">
        <f>IF($E4535=1,SUMIFS(Registros!$F$2:$F$6000,Registros!$A$2:$A$6000,"NP",Registros!$B$2:$B$6000,$A4535),0)</f>
        <v>0</v>
      </c>
      <c r="G4535">
        <f>IF(COUNTIFS(Registros!$A$2:$A$6000,"MOV",Registros!$B$2:$B$6000,$A4535)&gt;0,1,0)</f>
        <v>0</v>
      </c>
      <c r="H4535">
        <f>IF($G4535=1,SUMIFS(Registros!$F$2:$F$6000,Registros!$A$2:$A$6000,"MOV",Registros!$B$2:$B$6000,$A4535),0)</f>
        <v>0</v>
      </c>
      <c r="I4535">
        <f>IF(COUNTIFS(Registros!$A$2:$A$6000,"CS",Registros!$B$2:$B$6000,$A4535)&gt;0,1,0)</f>
        <v>1</v>
      </c>
      <c r="J4535">
        <f>IF($I4535=1,SUMIFS(Registros!$I$2:$I$6000,Registros!$A$2:$A$6000,"CS",Registros!$B$2:$B$6000,$A4535),0)</f>
        <v>33</v>
      </c>
      <c r="K4535">
        <f>IF(COUNTIFS(Winback!$K$2:$K$300,$A4535)&gt;0,1,0)</f>
        <v>0</v>
      </c>
      <c r="L4535">
        <f>IF(AND($K4535=1,LEFT($A4535,3)="WB-"),SUMIFS(Winback!$D$2:$D$300,Winback!$K$2:$K$300,$A4535),0)</f>
        <v>0</v>
      </c>
      <c r="M4535">
        <f>IF(OR($E4535=1,$G4535=1,SUMIFS(Registros!$J$2:$J$6000,Registros!$B$2:$B$6000,$A4535)&gt;0),1,0)</f>
        <v>1</v>
      </c>
      <c r="N4535">
        <f>IF($J4535&gt;0,1,IF(COUNTIFS(Registros!$A$2:$A$6000,"CS",Registros!$B$2:$B$6000,$A4535,Registros!$K$2:$K$6000,"&lt;&gt;")&gt;0,1,0))</f>
        <v>1</v>
      </c>
      <c r="O4535" t="str">
        <f t="shared" si="350"/>
        <v>CONVERGENTE</v>
      </c>
      <c r="P4535" t="str">
        <f t="shared" si="351"/>
        <v>Upgrade / más líneas</v>
      </c>
      <c r="Q4535">
        <f t="shared" si="352"/>
        <v>0</v>
      </c>
      <c r="R4535" t="str">
        <f>IFERROR(VLOOKUP($A4535,Registros!$B$2:$G$6000,6,0),IFERROR(INDEX(Winback!$C$2:$C$300,MATCH($A4535,Winback!$K$2:$K$300,0)),""))</f>
        <v>Abril Aparicio</v>
      </c>
      <c r="S4535" t="str">
        <f t="shared" si="353"/>
        <v>+CS</v>
      </c>
      <c r="T4535">
        <f t="shared" si="354"/>
        <v>1</v>
      </c>
    </row>
    <row r="4536" spans="1:20" x14ac:dyDescent="0.35">
      <c r="A4536" t="s">
        <v>22203</v>
      </c>
      <c r="B4536" t="s">
        <v>22204</v>
      </c>
      <c r="C4536" t="s">
        <v>22200</v>
      </c>
      <c r="D4536" t="s">
        <v>22201</v>
      </c>
      <c r="E4536">
        <f>IF(COUNTIFS(Registros!$A$2:$A$6000,"NP",Registros!$B$2:$B$6000,$A4536)&gt;0,1,0)</f>
        <v>0</v>
      </c>
      <c r="F4536">
        <f>IF($E4536=1,SUMIFS(Registros!$F$2:$F$6000,Registros!$A$2:$A$6000,"NP",Registros!$B$2:$B$6000,$A4536),0)</f>
        <v>0</v>
      </c>
      <c r="G4536">
        <f>IF(COUNTIFS(Registros!$A$2:$A$6000,"MOV",Registros!$B$2:$B$6000,$A4536)&gt;0,1,0)</f>
        <v>0</v>
      </c>
      <c r="H4536">
        <f>IF($G4536=1,SUMIFS(Registros!$F$2:$F$6000,Registros!$A$2:$A$6000,"MOV",Registros!$B$2:$B$6000,$A4536),0)</f>
        <v>0</v>
      </c>
      <c r="I4536">
        <f>IF(COUNTIFS(Registros!$A$2:$A$6000,"CS",Registros!$B$2:$B$6000,$A4536)&gt;0,1,0)</f>
        <v>1</v>
      </c>
      <c r="J4536">
        <f>IF($I4536=1,SUMIFS(Registros!$I$2:$I$6000,Registros!$A$2:$A$6000,"CS",Registros!$B$2:$B$6000,$A4536),0)</f>
        <v>25</v>
      </c>
      <c r="K4536">
        <f>IF(COUNTIFS(Winback!$K$2:$K$300,$A4536)&gt;0,1,0)</f>
        <v>0</v>
      </c>
      <c r="L4536">
        <f>IF(AND($K4536=1,LEFT($A4536,3)="WB-"),SUMIFS(Winback!$D$2:$D$300,Winback!$K$2:$K$300,$A4536),0)</f>
        <v>0</v>
      </c>
      <c r="M4536">
        <f>IF(OR($E4536=1,$G4536=1,SUMIFS(Registros!$J$2:$J$6000,Registros!$B$2:$B$6000,$A4536)&gt;0),1,0)</f>
        <v>1</v>
      </c>
      <c r="N4536">
        <f>IF($J4536&gt;0,1,IF(COUNTIFS(Registros!$A$2:$A$6000,"CS",Registros!$B$2:$B$6000,$A4536,Registros!$K$2:$K$6000,"&lt;&gt;")&gt;0,1,0))</f>
        <v>1</v>
      </c>
      <c r="O4536" t="str">
        <f t="shared" si="350"/>
        <v>CONVERGENTE</v>
      </c>
      <c r="P4536" t="str">
        <f t="shared" si="351"/>
        <v>Upgrade / más líneas</v>
      </c>
      <c r="Q4536">
        <f t="shared" si="352"/>
        <v>0</v>
      </c>
      <c r="R4536" t="str">
        <f>IFERROR(VLOOKUP($A4536,Registros!$B$2:$G$6000,6,0),IFERROR(INDEX(Winback!$C$2:$C$300,MATCH($A4536,Winback!$K$2:$K$300,0)),""))</f>
        <v>Yariela Galarce</v>
      </c>
      <c r="S4536" t="str">
        <f t="shared" si="353"/>
        <v>+CS</v>
      </c>
      <c r="T4536">
        <f t="shared" si="354"/>
        <v>1</v>
      </c>
    </row>
    <row r="4537" spans="1:20" x14ac:dyDescent="0.35">
      <c r="A4537" t="s">
        <v>22205</v>
      </c>
      <c r="B4537" t="s">
        <v>22206</v>
      </c>
      <c r="C4537" t="s">
        <v>22207</v>
      </c>
      <c r="D4537" t="s">
        <v>22208</v>
      </c>
      <c r="E4537">
        <f>IF(COUNTIFS(Registros!$A$2:$A$6000,"NP",Registros!$B$2:$B$6000,$A4537)&gt;0,1,0)</f>
        <v>0</v>
      </c>
      <c r="F4537">
        <f>IF($E4537=1,SUMIFS(Registros!$F$2:$F$6000,Registros!$A$2:$A$6000,"NP",Registros!$B$2:$B$6000,$A4537),0)</f>
        <v>0</v>
      </c>
      <c r="G4537">
        <f>IF(COUNTIFS(Registros!$A$2:$A$6000,"MOV",Registros!$B$2:$B$6000,$A4537)&gt;0,1,0)</f>
        <v>0</v>
      </c>
      <c r="H4537">
        <f>IF($G4537=1,SUMIFS(Registros!$F$2:$F$6000,Registros!$A$2:$A$6000,"MOV",Registros!$B$2:$B$6000,$A4537),0)</f>
        <v>0</v>
      </c>
      <c r="I4537">
        <f>IF(COUNTIFS(Registros!$A$2:$A$6000,"CS",Registros!$B$2:$B$6000,$A4537)&gt;0,1,0)</f>
        <v>1</v>
      </c>
      <c r="J4537">
        <f>IF($I4537=1,SUMIFS(Registros!$I$2:$I$6000,Registros!$A$2:$A$6000,"CS",Registros!$B$2:$B$6000,$A4537),0)</f>
        <v>25</v>
      </c>
      <c r="K4537">
        <f>IF(COUNTIFS(Winback!$K$2:$K$300,$A4537)&gt;0,1,0)</f>
        <v>0</v>
      </c>
      <c r="L4537">
        <f>IF(AND($K4537=1,LEFT($A4537,3)="WB-"),SUMIFS(Winback!$D$2:$D$300,Winback!$K$2:$K$300,$A4537),0)</f>
        <v>0</v>
      </c>
      <c r="M4537">
        <f>IF(OR($E4537=1,$G4537=1,SUMIFS(Registros!$J$2:$J$6000,Registros!$B$2:$B$6000,$A4537)&gt;0),1,0)</f>
        <v>1</v>
      </c>
      <c r="N4537">
        <f>IF($J4537&gt;0,1,IF(COUNTIFS(Registros!$A$2:$A$6000,"CS",Registros!$B$2:$B$6000,$A4537,Registros!$K$2:$K$6000,"&lt;&gt;")&gt;0,1,0))</f>
        <v>1</v>
      </c>
      <c r="O4537" t="str">
        <f t="shared" si="350"/>
        <v>CONVERGENTE</v>
      </c>
      <c r="P4537" t="str">
        <f t="shared" si="351"/>
        <v>Upgrade / más líneas</v>
      </c>
      <c r="Q4537">
        <f t="shared" si="352"/>
        <v>0</v>
      </c>
      <c r="R4537" t="str">
        <f>IFERROR(VLOOKUP($A4537,Registros!$B$2:$G$6000,6,0),IFERROR(INDEX(Winback!$C$2:$C$300,MATCH($A4537,Winback!$K$2:$K$300,0)),""))</f>
        <v>Nailyn Martinez Johnson</v>
      </c>
      <c r="S4537" t="str">
        <f t="shared" si="353"/>
        <v>+CS</v>
      </c>
      <c r="T4537">
        <f t="shared" si="354"/>
        <v>1</v>
      </c>
    </row>
    <row r="4538" spans="1:20" x14ac:dyDescent="0.35">
      <c r="A4538" t="s">
        <v>22210</v>
      </c>
      <c r="B4538" t="s">
        <v>22211</v>
      </c>
      <c r="C4538" t="s">
        <v>22212</v>
      </c>
      <c r="D4538" t="s">
        <v>22213</v>
      </c>
      <c r="E4538">
        <f>IF(COUNTIFS(Registros!$A$2:$A$6000,"NP",Registros!$B$2:$B$6000,$A4538)&gt;0,1,0)</f>
        <v>0</v>
      </c>
      <c r="F4538">
        <f>IF($E4538=1,SUMIFS(Registros!$F$2:$F$6000,Registros!$A$2:$A$6000,"NP",Registros!$B$2:$B$6000,$A4538),0)</f>
        <v>0</v>
      </c>
      <c r="G4538">
        <f>IF(COUNTIFS(Registros!$A$2:$A$6000,"MOV",Registros!$B$2:$B$6000,$A4538)&gt;0,1,0)</f>
        <v>0</v>
      </c>
      <c r="H4538">
        <f>IF($G4538=1,SUMIFS(Registros!$F$2:$F$6000,Registros!$A$2:$A$6000,"MOV",Registros!$B$2:$B$6000,$A4538),0)</f>
        <v>0</v>
      </c>
      <c r="I4538">
        <f>IF(COUNTIFS(Registros!$A$2:$A$6000,"CS",Registros!$B$2:$B$6000,$A4538)&gt;0,1,0)</f>
        <v>1</v>
      </c>
      <c r="J4538">
        <f>IF($I4538=1,SUMIFS(Registros!$I$2:$I$6000,Registros!$A$2:$A$6000,"CS",Registros!$B$2:$B$6000,$A4538),0)</f>
        <v>45</v>
      </c>
      <c r="K4538">
        <f>IF(COUNTIFS(Winback!$K$2:$K$300,$A4538)&gt;0,1,0)</f>
        <v>0</v>
      </c>
      <c r="L4538">
        <f>IF(AND($K4538=1,LEFT($A4538,3)="WB-"),SUMIFS(Winback!$D$2:$D$300,Winback!$K$2:$K$300,$A4538),0)</f>
        <v>0</v>
      </c>
      <c r="M4538">
        <f>IF(OR($E4538=1,$G4538=1,SUMIFS(Registros!$J$2:$J$6000,Registros!$B$2:$B$6000,$A4538)&gt;0),1,0)</f>
        <v>1</v>
      </c>
      <c r="N4538">
        <f>IF($J4538&gt;0,1,IF(COUNTIFS(Registros!$A$2:$A$6000,"CS",Registros!$B$2:$B$6000,$A4538,Registros!$K$2:$K$6000,"&lt;&gt;")&gt;0,1,0))</f>
        <v>1</v>
      </c>
      <c r="O4538" t="str">
        <f t="shared" si="350"/>
        <v>CONVERGENTE</v>
      </c>
      <c r="P4538" t="str">
        <f t="shared" si="351"/>
        <v>Upgrade / más líneas</v>
      </c>
      <c r="Q4538">
        <f t="shared" si="352"/>
        <v>0</v>
      </c>
      <c r="R4538" t="str">
        <f>IFERROR(VLOOKUP($A4538,Registros!$B$2:$G$6000,6,0),IFERROR(INDEX(Winback!$C$2:$C$300,MATCH($A4538,Winback!$K$2:$K$300,0)),""))</f>
        <v>iongy Gordon Ward</v>
      </c>
      <c r="S4538" t="str">
        <f t="shared" si="353"/>
        <v>+CS</v>
      </c>
      <c r="T4538">
        <f t="shared" si="354"/>
        <v>1</v>
      </c>
    </row>
    <row r="4539" spans="1:20" x14ac:dyDescent="0.35">
      <c r="A4539" t="s">
        <v>22215</v>
      </c>
      <c r="B4539" t="s">
        <v>22216</v>
      </c>
      <c r="C4539" t="s">
        <v>22217</v>
      </c>
      <c r="D4539" t="s">
        <v>22218</v>
      </c>
      <c r="E4539">
        <f>IF(COUNTIFS(Registros!$A$2:$A$6000,"NP",Registros!$B$2:$B$6000,$A4539)&gt;0,1,0)</f>
        <v>0</v>
      </c>
      <c r="F4539">
        <f>IF($E4539=1,SUMIFS(Registros!$F$2:$F$6000,Registros!$A$2:$A$6000,"NP",Registros!$B$2:$B$6000,$A4539),0)</f>
        <v>0</v>
      </c>
      <c r="G4539">
        <f>IF(COUNTIFS(Registros!$A$2:$A$6000,"MOV",Registros!$B$2:$B$6000,$A4539)&gt;0,1,0)</f>
        <v>0</v>
      </c>
      <c r="H4539">
        <f>IF($G4539=1,SUMIFS(Registros!$F$2:$F$6000,Registros!$A$2:$A$6000,"MOV",Registros!$B$2:$B$6000,$A4539),0)</f>
        <v>0</v>
      </c>
      <c r="I4539">
        <f>IF(COUNTIFS(Registros!$A$2:$A$6000,"CS",Registros!$B$2:$B$6000,$A4539)&gt;0,1,0)</f>
        <v>1</v>
      </c>
      <c r="J4539">
        <f>IF($I4539=1,SUMIFS(Registros!$I$2:$I$6000,Registros!$A$2:$A$6000,"CS",Registros!$B$2:$B$6000,$A4539),0)</f>
        <v>25</v>
      </c>
      <c r="K4539">
        <f>IF(COUNTIFS(Winback!$K$2:$K$300,$A4539)&gt;0,1,0)</f>
        <v>0</v>
      </c>
      <c r="L4539">
        <f>IF(AND($K4539=1,LEFT($A4539,3)="WB-"),SUMIFS(Winback!$D$2:$D$300,Winback!$K$2:$K$300,$A4539),0)</f>
        <v>0</v>
      </c>
      <c r="M4539">
        <f>IF(OR($E4539=1,$G4539=1,SUMIFS(Registros!$J$2:$J$6000,Registros!$B$2:$B$6000,$A4539)&gt;0),1,0)</f>
        <v>1</v>
      </c>
      <c r="N4539">
        <f>IF($J4539&gt;0,1,IF(COUNTIFS(Registros!$A$2:$A$6000,"CS",Registros!$B$2:$B$6000,$A4539,Registros!$K$2:$K$6000,"&lt;&gt;")&gt;0,1,0))</f>
        <v>1</v>
      </c>
      <c r="O4539" t="str">
        <f t="shared" si="350"/>
        <v>CONVERGENTE</v>
      </c>
      <c r="P4539" t="str">
        <f t="shared" si="351"/>
        <v>Upgrade / más líneas</v>
      </c>
      <c r="Q4539">
        <f t="shared" si="352"/>
        <v>0</v>
      </c>
      <c r="R4539" t="str">
        <f>IFERROR(VLOOKUP($A4539,Registros!$B$2:$G$6000,6,0),IFERROR(INDEX(Winback!$C$2:$C$300,MATCH($A4539,Winback!$K$2:$K$300,0)),""))</f>
        <v>Keisy Vargas</v>
      </c>
      <c r="S4539" t="str">
        <f t="shared" si="353"/>
        <v>+CS</v>
      </c>
      <c r="T4539">
        <f t="shared" si="354"/>
        <v>1</v>
      </c>
    </row>
    <row r="4540" spans="1:20" x14ac:dyDescent="0.35">
      <c r="A4540" t="s">
        <v>22220</v>
      </c>
      <c r="B4540" t="s">
        <v>22221</v>
      </c>
      <c r="C4540" t="s">
        <v>22222</v>
      </c>
      <c r="D4540" t="s">
        <v>22223</v>
      </c>
      <c r="E4540">
        <f>IF(COUNTIFS(Registros!$A$2:$A$6000,"NP",Registros!$B$2:$B$6000,$A4540)&gt;0,1,0)</f>
        <v>0</v>
      </c>
      <c r="F4540">
        <f>IF($E4540=1,SUMIFS(Registros!$F$2:$F$6000,Registros!$A$2:$A$6000,"NP",Registros!$B$2:$B$6000,$A4540),0)</f>
        <v>0</v>
      </c>
      <c r="G4540">
        <f>IF(COUNTIFS(Registros!$A$2:$A$6000,"MOV",Registros!$B$2:$B$6000,$A4540)&gt;0,1,0)</f>
        <v>0</v>
      </c>
      <c r="H4540">
        <f>IF($G4540=1,SUMIFS(Registros!$F$2:$F$6000,Registros!$A$2:$A$6000,"MOV",Registros!$B$2:$B$6000,$A4540),0)</f>
        <v>0</v>
      </c>
      <c r="I4540">
        <f>IF(COUNTIFS(Registros!$A$2:$A$6000,"CS",Registros!$B$2:$B$6000,$A4540)&gt;0,1,0)</f>
        <v>1</v>
      </c>
      <c r="J4540">
        <f>IF($I4540=1,SUMIFS(Registros!$I$2:$I$6000,Registros!$A$2:$A$6000,"CS",Registros!$B$2:$B$6000,$A4540),0)</f>
        <v>33</v>
      </c>
      <c r="K4540">
        <f>IF(COUNTIFS(Winback!$K$2:$K$300,$A4540)&gt;0,1,0)</f>
        <v>0</v>
      </c>
      <c r="L4540">
        <f>IF(AND($K4540=1,LEFT($A4540,3)="WB-"),SUMIFS(Winback!$D$2:$D$300,Winback!$K$2:$K$300,$A4540),0)</f>
        <v>0</v>
      </c>
      <c r="M4540">
        <f>IF(OR($E4540=1,$G4540=1,SUMIFS(Registros!$J$2:$J$6000,Registros!$B$2:$B$6000,$A4540)&gt;0),1,0)</f>
        <v>1</v>
      </c>
      <c r="N4540">
        <f>IF($J4540&gt;0,1,IF(COUNTIFS(Registros!$A$2:$A$6000,"CS",Registros!$B$2:$B$6000,$A4540,Registros!$K$2:$K$6000,"&lt;&gt;")&gt;0,1,0))</f>
        <v>1</v>
      </c>
      <c r="O4540" t="str">
        <f t="shared" si="350"/>
        <v>CONVERGENTE</v>
      </c>
      <c r="P4540" t="str">
        <f t="shared" si="351"/>
        <v>Upgrade / más líneas</v>
      </c>
      <c r="Q4540">
        <f t="shared" si="352"/>
        <v>0</v>
      </c>
      <c r="R4540" t="str">
        <f>IFERROR(VLOOKUP($A4540,Registros!$B$2:$G$6000,6,0),IFERROR(INDEX(Winback!$C$2:$C$300,MATCH($A4540,Winback!$K$2:$K$300,0)),""))</f>
        <v>Karla Mc Intryre</v>
      </c>
      <c r="S4540" t="str">
        <f t="shared" si="353"/>
        <v>+CS</v>
      </c>
      <c r="T4540">
        <f t="shared" si="354"/>
        <v>1</v>
      </c>
    </row>
    <row r="4541" spans="1:20" x14ac:dyDescent="0.35">
      <c r="A4541" t="s">
        <v>22225</v>
      </c>
      <c r="B4541" t="s">
        <v>22226</v>
      </c>
      <c r="C4541" t="s">
        <v>22227</v>
      </c>
      <c r="D4541" t="s">
        <v>22228</v>
      </c>
      <c r="E4541">
        <f>IF(COUNTIFS(Registros!$A$2:$A$6000,"NP",Registros!$B$2:$B$6000,$A4541)&gt;0,1,0)</f>
        <v>0</v>
      </c>
      <c r="F4541">
        <f>IF($E4541=1,SUMIFS(Registros!$F$2:$F$6000,Registros!$A$2:$A$6000,"NP",Registros!$B$2:$B$6000,$A4541),0)</f>
        <v>0</v>
      </c>
      <c r="G4541">
        <f>IF(COUNTIFS(Registros!$A$2:$A$6000,"MOV",Registros!$B$2:$B$6000,$A4541)&gt;0,1,0)</f>
        <v>0</v>
      </c>
      <c r="H4541">
        <f>IF($G4541=1,SUMIFS(Registros!$F$2:$F$6000,Registros!$A$2:$A$6000,"MOV",Registros!$B$2:$B$6000,$A4541),0)</f>
        <v>0</v>
      </c>
      <c r="I4541">
        <f>IF(COUNTIFS(Registros!$A$2:$A$6000,"CS",Registros!$B$2:$B$6000,$A4541)&gt;0,1,0)</f>
        <v>1</v>
      </c>
      <c r="J4541">
        <f>IF($I4541=1,SUMIFS(Registros!$I$2:$I$6000,Registros!$A$2:$A$6000,"CS",Registros!$B$2:$B$6000,$A4541),0)</f>
        <v>15</v>
      </c>
      <c r="K4541">
        <f>IF(COUNTIFS(Winback!$K$2:$K$300,$A4541)&gt;0,1,0)</f>
        <v>0</v>
      </c>
      <c r="L4541">
        <f>IF(AND($K4541=1,LEFT($A4541,3)="WB-"),SUMIFS(Winback!$D$2:$D$300,Winback!$K$2:$K$300,$A4541),0)</f>
        <v>0</v>
      </c>
      <c r="M4541">
        <f>IF(OR($E4541=1,$G4541=1,SUMIFS(Registros!$J$2:$J$6000,Registros!$B$2:$B$6000,$A4541)&gt;0),1,0)</f>
        <v>1</v>
      </c>
      <c r="N4541">
        <f>IF($J4541&gt;0,1,IF(COUNTIFS(Registros!$A$2:$A$6000,"CS",Registros!$B$2:$B$6000,$A4541,Registros!$K$2:$K$6000,"&lt;&gt;")&gt;0,1,0))</f>
        <v>1</v>
      </c>
      <c r="O4541" t="str">
        <f t="shared" si="350"/>
        <v>CONVERGENTE</v>
      </c>
      <c r="P4541" t="str">
        <f t="shared" si="351"/>
        <v>Upgrade / más líneas</v>
      </c>
      <c r="Q4541">
        <f t="shared" si="352"/>
        <v>0</v>
      </c>
      <c r="R4541" t="str">
        <f>IFERROR(VLOOKUP($A4541,Registros!$B$2:$G$6000,6,0),IFERROR(INDEX(Winback!$C$2:$C$300,MATCH($A4541,Winback!$K$2:$K$300,0)),""))</f>
        <v>Solanye Acuña</v>
      </c>
      <c r="S4541" t="str">
        <f t="shared" si="353"/>
        <v>+CS</v>
      </c>
      <c r="T4541">
        <f t="shared" si="354"/>
        <v>1</v>
      </c>
    </row>
    <row r="4542" spans="1:20" x14ac:dyDescent="0.35">
      <c r="A4542" t="s">
        <v>22230</v>
      </c>
      <c r="B4542" t="s">
        <v>22231</v>
      </c>
      <c r="C4542" t="s">
        <v>22232</v>
      </c>
      <c r="D4542" t="s">
        <v>22233</v>
      </c>
      <c r="E4542">
        <f>IF(COUNTIFS(Registros!$A$2:$A$6000,"NP",Registros!$B$2:$B$6000,$A4542)&gt;0,1,0)</f>
        <v>0</v>
      </c>
      <c r="F4542">
        <f>IF($E4542=1,SUMIFS(Registros!$F$2:$F$6000,Registros!$A$2:$A$6000,"NP",Registros!$B$2:$B$6000,$A4542),0)</f>
        <v>0</v>
      </c>
      <c r="G4542">
        <f>IF(COUNTIFS(Registros!$A$2:$A$6000,"MOV",Registros!$B$2:$B$6000,$A4542)&gt;0,1,0)</f>
        <v>0</v>
      </c>
      <c r="H4542">
        <f>IF($G4542=1,SUMIFS(Registros!$F$2:$F$6000,Registros!$A$2:$A$6000,"MOV",Registros!$B$2:$B$6000,$A4542),0)</f>
        <v>0</v>
      </c>
      <c r="I4542">
        <f>IF(COUNTIFS(Registros!$A$2:$A$6000,"CS",Registros!$B$2:$B$6000,$A4542)&gt;0,1,0)</f>
        <v>1</v>
      </c>
      <c r="J4542">
        <f>IF($I4542=1,SUMIFS(Registros!$I$2:$I$6000,Registros!$A$2:$A$6000,"CS",Registros!$B$2:$B$6000,$A4542),0)</f>
        <v>52</v>
      </c>
      <c r="K4542">
        <f>IF(COUNTIFS(Winback!$K$2:$K$300,$A4542)&gt;0,1,0)</f>
        <v>0</v>
      </c>
      <c r="L4542">
        <f>IF(AND($K4542=1,LEFT($A4542,3)="WB-"),SUMIFS(Winback!$D$2:$D$300,Winback!$K$2:$K$300,$A4542),0)</f>
        <v>0</v>
      </c>
      <c r="M4542">
        <f>IF(OR($E4542=1,$G4542=1,SUMIFS(Registros!$J$2:$J$6000,Registros!$B$2:$B$6000,$A4542)&gt;0),1,0)</f>
        <v>1</v>
      </c>
      <c r="N4542">
        <f>IF($J4542&gt;0,1,IF(COUNTIFS(Registros!$A$2:$A$6000,"CS",Registros!$B$2:$B$6000,$A4542,Registros!$K$2:$K$6000,"&lt;&gt;")&gt;0,1,0))</f>
        <v>1</v>
      </c>
      <c r="O4542" t="str">
        <f t="shared" si="350"/>
        <v>CONVERGENTE</v>
      </c>
      <c r="P4542" t="str">
        <f t="shared" si="351"/>
        <v>Upgrade / más líneas</v>
      </c>
      <c r="Q4542">
        <f t="shared" si="352"/>
        <v>0</v>
      </c>
      <c r="R4542" t="str">
        <f>IFERROR(VLOOKUP($A4542,Registros!$B$2:$G$6000,6,0),IFERROR(INDEX(Winback!$C$2:$C$300,MATCH($A4542,Winback!$K$2:$K$300,0)),""))</f>
        <v>Michelle Zambrano</v>
      </c>
      <c r="S4542" t="str">
        <f t="shared" si="353"/>
        <v>+CS</v>
      </c>
      <c r="T4542">
        <f t="shared" si="354"/>
        <v>1</v>
      </c>
    </row>
    <row r="4543" spans="1:20" x14ac:dyDescent="0.35">
      <c r="A4543" t="s">
        <v>22235</v>
      </c>
      <c r="B4543" t="s">
        <v>22236</v>
      </c>
      <c r="C4543" t="s">
        <v>22237</v>
      </c>
      <c r="D4543" t="s">
        <v>22238</v>
      </c>
      <c r="E4543">
        <f>IF(COUNTIFS(Registros!$A$2:$A$6000,"NP",Registros!$B$2:$B$6000,$A4543)&gt;0,1,0)</f>
        <v>0</v>
      </c>
      <c r="F4543">
        <f>IF($E4543=1,SUMIFS(Registros!$F$2:$F$6000,Registros!$A$2:$A$6000,"NP",Registros!$B$2:$B$6000,$A4543),0)</f>
        <v>0</v>
      </c>
      <c r="G4543">
        <f>IF(COUNTIFS(Registros!$A$2:$A$6000,"MOV",Registros!$B$2:$B$6000,$A4543)&gt;0,1,0)</f>
        <v>0</v>
      </c>
      <c r="H4543">
        <f>IF($G4543=1,SUMIFS(Registros!$F$2:$F$6000,Registros!$A$2:$A$6000,"MOV",Registros!$B$2:$B$6000,$A4543),0)</f>
        <v>0</v>
      </c>
      <c r="I4543">
        <f>IF(COUNTIFS(Registros!$A$2:$A$6000,"CS",Registros!$B$2:$B$6000,$A4543)&gt;0,1,0)</f>
        <v>1</v>
      </c>
      <c r="J4543">
        <f>IF($I4543=1,SUMIFS(Registros!$I$2:$I$6000,Registros!$A$2:$A$6000,"CS",Registros!$B$2:$B$6000,$A4543),0)</f>
        <v>25</v>
      </c>
      <c r="K4543">
        <f>IF(COUNTIFS(Winback!$K$2:$K$300,$A4543)&gt;0,1,0)</f>
        <v>0</v>
      </c>
      <c r="L4543">
        <f>IF(AND($K4543=1,LEFT($A4543,3)="WB-"),SUMIFS(Winback!$D$2:$D$300,Winback!$K$2:$K$300,$A4543),0)</f>
        <v>0</v>
      </c>
      <c r="M4543">
        <f>IF(OR($E4543=1,$G4543=1,SUMIFS(Registros!$J$2:$J$6000,Registros!$B$2:$B$6000,$A4543)&gt;0),1,0)</f>
        <v>1</v>
      </c>
      <c r="N4543">
        <f>IF($J4543&gt;0,1,IF(COUNTIFS(Registros!$A$2:$A$6000,"CS",Registros!$B$2:$B$6000,$A4543,Registros!$K$2:$K$6000,"&lt;&gt;")&gt;0,1,0))</f>
        <v>1</v>
      </c>
      <c r="O4543" t="str">
        <f t="shared" si="350"/>
        <v>CONVERGENTE</v>
      </c>
      <c r="P4543" t="str">
        <f t="shared" si="351"/>
        <v>Upgrade / más líneas</v>
      </c>
      <c r="Q4543">
        <f t="shared" si="352"/>
        <v>0</v>
      </c>
      <c r="R4543" t="str">
        <f>IFERROR(VLOOKUP($A4543,Registros!$B$2:$G$6000,6,0),IFERROR(INDEX(Winback!$C$2:$C$300,MATCH($A4543,Winback!$K$2:$K$300,0)),""))</f>
        <v>Lizeth Milena Gonzalez</v>
      </c>
      <c r="S4543" t="str">
        <f t="shared" si="353"/>
        <v>+CS</v>
      </c>
      <c r="T4543">
        <f t="shared" si="354"/>
        <v>1</v>
      </c>
    </row>
    <row r="4544" spans="1:20" x14ac:dyDescent="0.35">
      <c r="A4544" t="s">
        <v>22240</v>
      </c>
      <c r="B4544" t="s">
        <v>22241</v>
      </c>
      <c r="C4544" t="s">
        <v>22242</v>
      </c>
      <c r="D4544" t="s">
        <v>22243</v>
      </c>
      <c r="E4544">
        <f>IF(COUNTIFS(Registros!$A$2:$A$6000,"NP",Registros!$B$2:$B$6000,$A4544)&gt;0,1,0)</f>
        <v>0</v>
      </c>
      <c r="F4544">
        <f>IF($E4544=1,SUMIFS(Registros!$F$2:$F$6000,Registros!$A$2:$A$6000,"NP",Registros!$B$2:$B$6000,$A4544),0)</f>
        <v>0</v>
      </c>
      <c r="G4544">
        <f>IF(COUNTIFS(Registros!$A$2:$A$6000,"MOV",Registros!$B$2:$B$6000,$A4544)&gt;0,1,0)</f>
        <v>0</v>
      </c>
      <c r="H4544">
        <f>IF($G4544=1,SUMIFS(Registros!$F$2:$F$6000,Registros!$A$2:$A$6000,"MOV",Registros!$B$2:$B$6000,$A4544),0)</f>
        <v>0</v>
      </c>
      <c r="I4544">
        <f>IF(COUNTIFS(Registros!$A$2:$A$6000,"CS",Registros!$B$2:$B$6000,$A4544)&gt;0,1,0)</f>
        <v>1</v>
      </c>
      <c r="J4544">
        <f>IF($I4544=1,SUMIFS(Registros!$I$2:$I$6000,Registros!$A$2:$A$6000,"CS",Registros!$B$2:$B$6000,$A4544),0)</f>
        <v>25</v>
      </c>
      <c r="K4544">
        <f>IF(COUNTIFS(Winback!$K$2:$K$300,$A4544)&gt;0,1,0)</f>
        <v>0</v>
      </c>
      <c r="L4544">
        <f>IF(AND($K4544=1,LEFT($A4544,3)="WB-"),SUMIFS(Winback!$D$2:$D$300,Winback!$K$2:$K$300,$A4544),0)</f>
        <v>0</v>
      </c>
      <c r="M4544">
        <f>IF(OR($E4544=1,$G4544=1,SUMIFS(Registros!$J$2:$J$6000,Registros!$B$2:$B$6000,$A4544)&gt;0),1,0)</f>
        <v>1</v>
      </c>
      <c r="N4544">
        <f>IF($J4544&gt;0,1,IF(COUNTIFS(Registros!$A$2:$A$6000,"CS",Registros!$B$2:$B$6000,$A4544,Registros!$K$2:$K$6000,"&lt;&gt;")&gt;0,1,0))</f>
        <v>1</v>
      </c>
      <c r="O4544" t="str">
        <f t="shared" si="350"/>
        <v>CONVERGENTE</v>
      </c>
      <c r="P4544" t="str">
        <f t="shared" si="351"/>
        <v>Upgrade / más líneas</v>
      </c>
      <c r="Q4544">
        <f t="shared" si="352"/>
        <v>0</v>
      </c>
      <c r="R4544" t="str">
        <f>IFERROR(VLOOKUP($A4544,Registros!$B$2:$G$6000,6,0),IFERROR(INDEX(Winback!$C$2:$C$300,MATCH($A4544,Winback!$K$2:$K$300,0)),""))</f>
        <v>Maria Fernanda Rivas</v>
      </c>
      <c r="S4544" t="str">
        <f t="shared" si="353"/>
        <v>+CS</v>
      </c>
      <c r="T4544">
        <f t="shared" si="354"/>
        <v>1</v>
      </c>
    </row>
    <row r="4545" spans="1:20" x14ac:dyDescent="0.35">
      <c r="A4545" t="s">
        <v>22245</v>
      </c>
      <c r="B4545" t="s">
        <v>22246</v>
      </c>
      <c r="C4545" t="s">
        <v>22247</v>
      </c>
      <c r="D4545" t="s">
        <v>22248</v>
      </c>
      <c r="E4545">
        <f>IF(COUNTIFS(Registros!$A$2:$A$6000,"NP",Registros!$B$2:$B$6000,$A4545)&gt;0,1,0)</f>
        <v>0</v>
      </c>
      <c r="F4545">
        <f>IF($E4545=1,SUMIFS(Registros!$F$2:$F$6000,Registros!$A$2:$A$6000,"NP",Registros!$B$2:$B$6000,$A4545),0)</f>
        <v>0</v>
      </c>
      <c r="G4545">
        <f>IF(COUNTIFS(Registros!$A$2:$A$6000,"MOV",Registros!$B$2:$B$6000,$A4545)&gt;0,1,0)</f>
        <v>0</v>
      </c>
      <c r="H4545">
        <f>IF($G4545=1,SUMIFS(Registros!$F$2:$F$6000,Registros!$A$2:$A$6000,"MOV",Registros!$B$2:$B$6000,$A4545),0)</f>
        <v>0</v>
      </c>
      <c r="I4545">
        <f>IF(COUNTIFS(Registros!$A$2:$A$6000,"CS",Registros!$B$2:$B$6000,$A4545)&gt;0,1,0)</f>
        <v>1</v>
      </c>
      <c r="J4545">
        <f>IF($I4545=1,SUMIFS(Registros!$I$2:$I$6000,Registros!$A$2:$A$6000,"CS",Registros!$B$2:$B$6000,$A4545),0)</f>
        <v>22</v>
      </c>
      <c r="K4545">
        <f>IF(COUNTIFS(Winback!$K$2:$K$300,$A4545)&gt;0,1,0)</f>
        <v>0</v>
      </c>
      <c r="L4545">
        <f>IF(AND($K4545=1,LEFT($A4545,3)="WB-"),SUMIFS(Winback!$D$2:$D$300,Winback!$K$2:$K$300,$A4545),0)</f>
        <v>0</v>
      </c>
      <c r="M4545">
        <f>IF(OR($E4545=1,$G4545=1,SUMIFS(Registros!$J$2:$J$6000,Registros!$B$2:$B$6000,$A4545)&gt;0),1,0)</f>
        <v>1</v>
      </c>
      <c r="N4545">
        <f>IF($J4545&gt;0,1,IF(COUNTIFS(Registros!$A$2:$A$6000,"CS",Registros!$B$2:$B$6000,$A4545,Registros!$K$2:$K$6000,"&lt;&gt;")&gt;0,1,0))</f>
        <v>1</v>
      </c>
      <c r="O4545" t="str">
        <f t="shared" si="350"/>
        <v>CONVERGENTE</v>
      </c>
      <c r="P4545" t="str">
        <f t="shared" si="351"/>
        <v>Upgrade / más líneas</v>
      </c>
      <c r="Q4545">
        <f t="shared" si="352"/>
        <v>0</v>
      </c>
      <c r="R4545" t="str">
        <f>IFERROR(VLOOKUP($A4545,Registros!$B$2:$G$6000,6,0),IFERROR(INDEX(Winback!$C$2:$C$300,MATCH($A4545,Winback!$K$2:$K$300,0)),""))</f>
        <v>Yarelis Tulloch</v>
      </c>
      <c r="S4545" t="str">
        <f t="shared" si="353"/>
        <v>+CS</v>
      </c>
      <c r="T4545">
        <f t="shared" si="354"/>
        <v>1</v>
      </c>
    </row>
    <row r="4546" spans="1:20" x14ac:dyDescent="0.35">
      <c r="A4546" t="s">
        <v>22250</v>
      </c>
      <c r="B4546" t="s">
        <v>22251</v>
      </c>
      <c r="C4546" t="s">
        <v>22252</v>
      </c>
      <c r="D4546" t="s">
        <v>22253</v>
      </c>
      <c r="E4546">
        <f>IF(COUNTIFS(Registros!$A$2:$A$6000,"NP",Registros!$B$2:$B$6000,$A4546)&gt;0,1,0)</f>
        <v>0</v>
      </c>
      <c r="F4546">
        <f>IF($E4546=1,SUMIFS(Registros!$F$2:$F$6000,Registros!$A$2:$A$6000,"NP",Registros!$B$2:$B$6000,$A4546),0)</f>
        <v>0</v>
      </c>
      <c r="G4546">
        <f>IF(COUNTIFS(Registros!$A$2:$A$6000,"MOV",Registros!$B$2:$B$6000,$A4546)&gt;0,1,0)</f>
        <v>0</v>
      </c>
      <c r="H4546">
        <f>IF($G4546=1,SUMIFS(Registros!$F$2:$F$6000,Registros!$A$2:$A$6000,"MOV",Registros!$B$2:$B$6000,$A4546),0)</f>
        <v>0</v>
      </c>
      <c r="I4546">
        <f>IF(COUNTIFS(Registros!$A$2:$A$6000,"CS",Registros!$B$2:$B$6000,$A4546)&gt;0,1,0)</f>
        <v>1</v>
      </c>
      <c r="J4546">
        <f>IF($I4546=1,SUMIFS(Registros!$I$2:$I$6000,Registros!$A$2:$A$6000,"CS",Registros!$B$2:$B$6000,$A4546),0)</f>
        <v>22</v>
      </c>
      <c r="K4546">
        <f>IF(COUNTIFS(Winback!$K$2:$K$300,$A4546)&gt;0,1,0)</f>
        <v>0</v>
      </c>
      <c r="L4546">
        <f>IF(AND($K4546=1,LEFT($A4546,3)="WB-"),SUMIFS(Winback!$D$2:$D$300,Winback!$K$2:$K$300,$A4546),0)</f>
        <v>0</v>
      </c>
      <c r="M4546">
        <f>IF(OR($E4546=1,$G4546=1,SUMIFS(Registros!$J$2:$J$6000,Registros!$B$2:$B$6000,$A4546)&gt;0),1,0)</f>
        <v>1</v>
      </c>
      <c r="N4546">
        <f>IF($J4546&gt;0,1,IF(COUNTIFS(Registros!$A$2:$A$6000,"CS",Registros!$B$2:$B$6000,$A4546,Registros!$K$2:$K$6000,"&lt;&gt;")&gt;0,1,0))</f>
        <v>1</v>
      </c>
      <c r="O4546" t="str">
        <f t="shared" ref="O4546:O4609" si="355">IF(AND($K4546=1,$E4546=0,$G4546=0,$I4546=0),"WINBACK",IF(AND($M4546=1,$N4546&gt;0),"CONVERGENTE",IF($M4546=1,"SOLO MÓVIL",IF($N4546&gt;0,"SOLO FIJO / INTERNET","SIN SERVICIOS"))))</f>
        <v>CONVERGENTE</v>
      </c>
      <c r="P4546" t="str">
        <f t="shared" ref="P4546:P4609" si="356">IF($O4546="WINBACK","Recuperar (winback)",IF($O4546="CONVERGENTE","Upgrade / más líneas",IF($O4546="SOLO MÓVIL","Ofrecer fijo + internet (FLBBTV)",IF($O4546="SOLO FIJO / INTERNET","Ofrecer línea móvil Nextphone","Oferta completa (móvil + fijo + internet)"))))</f>
        <v>Upgrade / más líneas</v>
      </c>
      <c r="Q4546">
        <f t="shared" ref="Q4546:Q4609" si="357">$F4546+$H4546+$L4546</f>
        <v>0</v>
      </c>
      <c r="R4546" t="str">
        <f>IFERROR(VLOOKUP($A4546,Registros!$B$2:$G$6000,6,0),IFERROR(INDEX(Winback!$C$2:$C$300,MATCH($A4546,Winback!$K$2:$K$300,0)),""))</f>
        <v>Abril Aparicio</v>
      </c>
      <c r="S4546" t="str">
        <f t="shared" ref="S4546:S4609" si="358">IF($E4546=1,"NP","")&amp;IF($G4546=1,"+MOV","")&amp;IF($I4546=1,"+CS","")&amp;IF($K4546=1,"+WB","")</f>
        <v>+CS</v>
      </c>
      <c r="T4546">
        <f t="shared" ref="T4546:T4609" si="359">$E4546+$G4546+$I4546+$K4546</f>
        <v>1</v>
      </c>
    </row>
    <row r="4547" spans="1:20" x14ac:dyDescent="0.35">
      <c r="A4547" t="s">
        <v>22255</v>
      </c>
      <c r="B4547" t="s">
        <v>22256</v>
      </c>
      <c r="C4547" t="s">
        <v>22257</v>
      </c>
      <c r="D4547" t="s">
        <v>22258</v>
      </c>
      <c r="E4547">
        <f>IF(COUNTIFS(Registros!$A$2:$A$6000,"NP",Registros!$B$2:$B$6000,$A4547)&gt;0,1,0)</f>
        <v>0</v>
      </c>
      <c r="F4547">
        <f>IF($E4547=1,SUMIFS(Registros!$F$2:$F$6000,Registros!$A$2:$A$6000,"NP",Registros!$B$2:$B$6000,$A4547),0)</f>
        <v>0</v>
      </c>
      <c r="G4547">
        <f>IF(COUNTIFS(Registros!$A$2:$A$6000,"MOV",Registros!$B$2:$B$6000,$A4547)&gt;0,1,0)</f>
        <v>0</v>
      </c>
      <c r="H4547">
        <f>IF($G4547=1,SUMIFS(Registros!$F$2:$F$6000,Registros!$A$2:$A$6000,"MOV",Registros!$B$2:$B$6000,$A4547),0)</f>
        <v>0</v>
      </c>
      <c r="I4547">
        <f>IF(COUNTIFS(Registros!$A$2:$A$6000,"CS",Registros!$B$2:$B$6000,$A4547)&gt;0,1,0)</f>
        <v>1</v>
      </c>
      <c r="J4547">
        <f>IF($I4547=1,SUMIFS(Registros!$I$2:$I$6000,Registros!$A$2:$A$6000,"CS",Registros!$B$2:$B$6000,$A4547),0)</f>
        <v>33</v>
      </c>
      <c r="K4547">
        <f>IF(COUNTIFS(Winback!$K$2:$K$300,$A4547)&gt;0,1,0)</f>
        <v>0</v>
      </c>
      <c r="L4547">
        <f>IF(AND($K4547=1,LEFT($A4547,3)="WB-"),SUMIFS(Winback!$D$2:$D$300,Winback!$K$2:$K$300,$A4547),0)</f>
        <v>0</v>
      </c>
      <c r="M4547">
        <f>IF(OR($E4547=1,$G4547=1,SUMIFS(Registros!$J$2:$J$6000,Registros!$B$2:$B$6000,$A4547)&gt;0),1,0)</f>
        <v>1</v>
      </c>
      <c r="N4547">
        <f>IF($J4547&gt;0,1,IF(COUNTIFS(Registros!$A$2:$A$6000,"CS",Registros!$B$2:$B$6000,$A4547,Registros!$K$2:$K$6000,"&lt;&gt;")&gt;0,1,0))</f>
        <v>1</v>
      </c>
      <c r="O4547" t="str">
        <f t="shared" si="355"/>
        <v>CONVERGENTE</v>
      </c>
      <c r="P4547" t="str">
        <f t="shared" si="356"/>
        <v>Upgrade / más líneas</v>
      </c>
      <c r="Q4547">
        <f t="shared" si="357"/>
        <v>0</v>
      </c>
      <c r="R4547" t="str">
        <f>IFERROR(VLOOKUP($A4547,Registros!$B$2:$G$6000,6,0),IFERROR(INDEX(Winback!$C$2:$C$300,MATCH($A4547,Winback!$K$2:$K$300,0)),""))</f>
        <v>Yariela Galarce</v>
      </c>
      <c r="S4547" t="str">
        <f t="shared" si="358"/>
        <v>+CS</v>
      </c>
      <c r="T4547">
        <f t="shared" si="359"/>
        <v>1</v>
      </c>
    </row>
    <row r="4548" spans="1:20" x14ac:dyDescent="0.35">
      <c r="A4548" t="s">
        <v>22260</v>
      </c>
      <c r="B4548" t="s">
        <v>22261</v>
      </c>
      <c r="C4548" t="s">
        <v>22262</v>
      </c>
      <c r="D4548" t="s">
        <v>22263</v>
      </c>
      <c r="E4548">
        <f>IF(COUNTIFS(Registros!$A$2:$A$6000,"NP",Registros!$B$2:$B$6000,$A4548)&gt;0,1,0)</f>
        <v>0</v>
      </c>
      <c r="F4548">
        <f>IF($E4548=1,SUMIFS(Registros!$F$2:$F$6000,Registros!$A$2:$A$6000,"NP",Registros!$B$2:$B$6000,$A4548),0)</f>
        <v>0</v>
      </c>
      <c r="G4548">
        <f>IF(COUNTIFS(Registros!$A$2:$A$6000,"MOV",Registros!$B$2:$B$6000,$A4548)&gt;0,1,0)</f>
        <v>0</v>
      </c>
      <c r="H4548">
        <f>IF($G4548=1,SUMIFS(Registros!$F$2:$F$6000,Registros!$A$2:$A$6000,"MOV",Registros!$B$2:$B$6000,$A4548),0)</f>
        <v>0</v>
      </c>
      <c r="I4548">
        <f>IF(COUNTIFS(Registros!$A$2:$A$6000,"CS",Registros!$B$2:$B$6000,$A4548)&gt;0,1,0)</f>
        <v>1</v>
      </c>
      <c r="J4548">
        <f>IF($I4548=1,SUMIFS(Registros!$I$2:$I$6000,Registros!$A$2:$A$6000,"CS",Registros!$B$2:$B$6000,$A4548),0)</f>
        <v>43</v>
      </c>
      <c r="K4548">
        <f>IF(COUNTIFS(Winback!$K$2:$K$300,$A4548)&gt;0,1,0)</f>
        <v>0</v>
      </c>
      <c r="L4548">
        <f>IF(AND($K4548=1,LEFT($A4548,3)="WB-"),SUMIFS(Winback!$D$2:$D$300,Winback!$K$2:$K$300,$A4548),0)</f>
        <v>0</v>
      </c>
      <c r="M4548">
        <f>IF(OR($E4548=1,$G4548=1,SUMIFS(Registros!$J$2:$J$6000,Registros!$B$2:$B$6000,$A4548)&gt;0),1,0)</f>
        <v>1</v>
      </c>
      <c r="N4548">
        <f>IF($J4548&gt;0,1,IF(COUNTIFS(Registros!$A$2:$A$6000,"CS",Registros!$B$2:$B$6000,$A4548,Registros!$K$2:$K$6000,"&lt;&gt;")&gt;0,1,0))</f>
        <v>1</v>
      </c>
      <c r="O4548" t="str">
        <f t="shared" si="355"/>
        <v>CONVERGENTE</v>
      </c>
      <c r="P4548" t="str">
        <f t="shared" si="356"/>
        <v>Upgrade / más líneas</v>
      </c>
      <c r="Q4548">
        <f t="shared" si="357"/>
        <v>0</v>
      </c>
      <c r="R4548" t="str">
        <f>IFERROR(VLOOKUP($A4548,Registros!$B$2:$G$6000,6,0),IFERROR(INDEX(Winback!$C$2:$C$300,MATCH($A4548,Winback!$K$2:$K$300,0)),""))</f>
        <v>Nailyn Martinez Johnson</v>
      </c>
      <c r="S4548" t="str">
        <f t="shared" si="358"/>
        <v>+CS</v>
      </c>
      <c r="T4548">
        <f t="shared" si="359"/>
        <v>1</v>
      </c>
    </row>
    <row r="4549" spans="1:20" x14ac:dyDescent="0.35">
      <c r="A4549" t="s">
        <v>22265</v>
      </c>
      <c r="B4549" t="s">
        <v>22266</v>
      </c>
      <c r="C4549" t="s">
        <v>22267</v>
      </c>
      <c r="D4549" t="s">
        <v>22268</v>
      </c>
      <c r="E4549">
        <f>IF(COUNTIFS(Registros!$A$2:$A$6000,"NP",Registros!$B$2:$B$6000,$A4549)&gt;0,1,0)</f>
        <v>0</v>
      </c>
      <c r="F4549">
        <f>IF($E4549=1,SUMIFS(Registros!$F$2:$F$6000,Registros!$A$2:$A$6000,"NP",Registros!$B$2:$B$6000,$A4549),0)</f>
        <v>0</v>
      </c>
      <c r="G4549">
        <f>IF(COUNTIFS(Registros!$A$2:$A$6000,"MOV",Registros!$B$2:$B$6000,$A4549)&gt;0,1,0)</f>
        <v>0</v>
      </c>
      <c r="H4549">
        <f>IF($G4549=1,SUMIFS(Registros!$F$2:$F$6000,Registros!$A$2:$A$6000,"MOV",Registros!$B$2:$B$6000,$A4549),0)</f>
        <v>0</v>
      </c>
      <c r="I4549">
        <f>IF(COUNTIFS(Registros!$A$2:$A$6000,"CS",Registros!$B$2:$B$6000,$A4549)&gt;0,1,0)</f>
        <v>1</v>
      </c>
      <c r="J4549">
        <f>IF($I4549=1,SUMIFS(Registros!$I$2:$I$6000,Registros!$A$2:$A$6000,"CS",Registros!$B$2:$B$6000,$A4549),0)</f>
        <v>37</v>
      </c>
      <c r="K4549">
        <f>IF(COUNTIFS(Winback!$K$2:$K$300,$A4549)&gt;0,1,0)</f>
        <v>0</v>
      </c>
      <c r="L4549">
        <f>IF(AND($K4549=1,LEFT($A4549,3)="WB-"),SUMIFS(Winback!$D$2:$D$300,Winback!$K$2:$K$300,$A4549),0)</f>
        <v>0</v>
      </c>
      <c r="M4549">
        <f>IF(OR($E4549=1,$G4549=1,SUMIFS(Registros!$J$2:$J$6000,Registros!$B$2:$B$6000,$A4549)&gt;0),1,0)</f>
        <v>1</v>
      </c>
      <c r="N4549">
        <f>IF($J4549&gt;0,1,IF(COUNTIFS(Registros!$A$2:$A$6000,"CS",Registros!$B$2:$B$6000,$A4549,Registros!$K$2:$K$6000,"&lt;&gt;")&gt;0,1,0))</f>
        <v>1</v>
      </c>
      <c r="O4549" t="str">
        <f t="shared" si="355"/>
        <v>CONVERGENTE</v>
      </c>
      <c r="P4549" t="str">
        <f t="shared" si="356"/>
        <v>Upgrade / más líneas</v>
      </c>
      <c r="Q4549">
        <f t="shared" si="357"/>
        <v>0</v>
      </c>
      <c r="R4549" t="str">
        <f>IFERROR(VLOOKUP($A4549,Registros!$B$2:$G$6000,6,0),IFERROR(INDEX(Winback!$C$2:$C$300,MATCH($A4549,Winback!$K$2:$K$300,0)),""))</f>
        <v>iongy Gordon Ward</v>
      </c>
      <c r="S4549" t="str">
        <f t="shared" si="358"/>
        <v>+CS</v>
      </c>
      <c r="T4549">
        <f t="shared" si="359"/>
        <v>1</v>
      </c>
    </row>
    <row r="4550" spans="1:20" x14ac:dyDescent="0.35">
      <c r="A4550" t="s">
        <v>22269</v>
      </c>
      <c r="B4550" t="s">
        <v>22270</v>
      </c>
      <c r="C4550" t="s">
        <v>22271</v>
      </c>
      <c r="D4550" t="s">
        <v>22272</v>
      </c>
      <c r="E4550">
        <f>IF(COUNTIFS(Registros!$A$2:$A$6000,"NP",Registros!$B$2:$B$6000,$A4550)&gt;0,1,0)</f>
        <v>0</v>
      </c>
      <c r="F4550">
        <f>IF($E4550=1,SUMIFS(Registros!$F$2:$F$6000,Registros!$A$2:$A$6000,"NP",Registros!$B$2:$B$6000,$A4550),0)</f>
        <v>0</v>
      </c>
      <c r="G4550">
        <f>IF(COUNTIFS(Registros!$A$2:$A$6000,"MOV",Registros!$B$2:$B$6000,$A4550)&gt;0,1,0)</f>
        <v>0</v>
      </c>
      <c r="H4550">
        <f>IF($G4550=1,SUMIFS(Registros!$F$2:$F$6000,Registros!$A$2:$A$6000,"MOV",Registros!$B$2:$B$6000,$A4550),0)</f>
        <v>0</v>
      </c>
      <c r="I4550">
        <f>IF(COUNTIFS(Registros!$A$2:$A$6000,"CS",Registros!$B$2:$B$6000,$A4550)&gt;0,1,0)</f>
        <v>1</v>
      </c>
      <c r="J4550">
        <f>IF($I4550=1,SUMIFS(Registros!$I$2:$I$6000,Registros!$A$2:$A$6000,"CS",Registros!$B$2:$B$6000,$A4550),0)</f>
        <v>15</v>
      </c>
      <c r="K4550">
        <f>IF(COUNTIFS(Winback!$K$2:$K$300,$A4550)&gt;0,1,0)</f>
        <v>0</v>
      </c>
      <c r="L4550">
        <f>IF(AND($K4550=1,LEFT($A4550,3)="WB-"),SUMIFS(Winback!$D$2:$D$300,Winback!$K$2:$K$300,$A4550),0)</f>
        <v>0</v>
      </c>
      <c r="M4550">
        <f>IF(OR($E4550=1,$G4550=1,SUMIFS(Registros!$J$2:$J$6000,Registros!$B$2:$B$6000,$A4550)&gt;0),1,0)</f>
        <v>1</v>
      </c>
      <c r="N4550">
        <f>IF($J4550&gt;0,1,IF(COUNTIFS(Registros!$A$2:$A$6000,"CS",Registros!$B$2:$B$6000,$A4550,Registros!$K$2:$K$6000,"&lt;&gt;")&gt;0,1,0))</f>
        <v>1</v>
      </c>
      <c r="O4550" t="str">
        <f t="shared" si="355"/>
        <v>CONVERGENTE</v>
      </c>
      <c r="P4550" t="str">
        <f t="shared" si="356"/>
        <v>Upgrade / más líneas</v>
      </c>
      <c r="Q4550">
        <f t="shared" si="357"/>
        <v>0</v>
      </c>
      <c r="R4550" t="str">
        <f>IFERROR(VLOOKUP($A4550,Registros!$B$2:$G$6000,6,0),IFERROR(INDEX(Winback!$C$2:$C$300,MATCH($A4550,Winback!$K$2:$K$300,0)),""))</f>
        <v>Keisy Vargas</v>
      </c>
      <c r="S4550" t="str">
        <f t="shared" si="358"/>
        <v>+CS</v>
      </c>
      <c r="T4550">
        <f t="shared" si="359"/>
        <v>1</v>
      </c>
    </row>
    <row r="4551" spans="1:20" x14ac:dyDescent="0.35">
      <c r="A4551" t="s">
        <v>22274</v>
      </c>
      <c r="B4551" t="s">
        <v>22275</v>
      </c>
      <c r="C4551" t="s">
        <v>22276</v>
      </c>
      <c r="D4551" t="s">
        <v>22277</v>
      </c>
      <c r="E4551">
        <f>IF(COUNTIFS(Registros!$A$2:$A$6000,"NP",Registros!$B$2:$B$6000,$A4551)&gt;0,1,0)</f>
        <v>0</v>
      </c>
      <c r="F4551">
        <f>IF($E4551=1,SUMIFS(Registros!$F$2:$F$6000,Registros!$A$2:$A$6000,"NP",Registros!$B$2:$B$6000,$A4551),0)</f>
        <v>0</v>
      </c>
      <c r="G4551">
        <f>IF(COUNTIFS(Registros!$A$2:$A$6000,"MOV",Registros!$B$2:$B$6000,$A4551)&gt;0,1,0)</f>
        <v>0</v>
      </c>
      <c r="H4551">
        <f>IF($G4551=1,SUMIFS(Registros!$F$2:$F$6000,Registros!$A$2:$A$6000,"MOV",Registros!$B$2:$B$6000,$A4551),0)</f>
        <v>0</v>
      </c>
      <c r="I4551">
        <f>IF(COUNTIFS(Registros!$A$2:$A$6000,"CS",Registros!$B$2:$B$6000,$A4551)&gt;0,1,0)</f>
        <v>1</v>
      </c>
      <c r="J4551">
        <f>IF($I4551=1,SUMIFS(Registros!$I$2:$I$6000,Registros!$A$2:$A$6000,"CS",Registros!$B$2:$B$6000,$A4551),0)</f>
        <v>43</v>
      </c>
      <c r="K4551">
        <f>IF(COUNTIFS(Winback!$K$2:$K$300,$A4551)&gt;0,1,0)</f>
        <v>0</v>
      </c>
      <c r="L4551">
        <f>IF(AND($K4551=1,LEFT($A4551,3)="WB-"),SUMIFS(Winback!$D$2:$D$300,Winback!$K$2:$K$300,$A4551),0)</f>
        <v>0</v>
      </c>
      <c r="M4551">
        <f>IF(OR($E4551=1,$G4551=1,SUMIFS(Registros!$J$2:$J$6000,Registros!$B$2:$B$6000,$A4551)&gt;0),1,0)</f>
        <v>1</v>
      </c>
      <c r="N4551">
        <f>IF($J4551&gt;0,1,IF(COUNTIFS(Registros!$A$2:$A$6000,"CS",Registros!$B$2:$B$6000,$A4551,Registros!$K$2:$K$6000,"&lt;&gt;")&gt;0,1,0))</f>
        <v>1</v>
      </c>
      <c r="O4551" t="str">
        <f t="shared" si="355"/>
        <v>CONVERGENTE</v>
      </c>
      <c r="P4551" t="str">
        <f t="shared" si="356"/>
        <v>Upgrade / más líneas</v>
      </c>
      <c r="Q4551">
        <f t="shared" si="357"/>
        <v>0</v>
      </c>
      <c r="R4551" t="str">
        <f>IFERROR(VLOOKUP($A4551,Registros!$B$2:$G$6000,6,0),IFERROR(INDEX(Winback!$C$2:$C$300,MATCH($A4551,Winback!$K$2:$K$300,0)),""))</f>
        <v>Karla Mc Intryre</v>
      </c>
      <c r="S4551" t="str">
        <f t="shared" si="358"/>
        <v>+CS</v>
      </c>
      <c r="T4551">
        <f t="shared" si="359"/>
        <v>1</v>
      </c>
    </row>
    <row r="4552" spans="1:20" x14ac:dyDescent="0.35">
      <c r="A4552" t="s">
        <v>22279</v>
      </c>
      <c r="B4552" t="s">
        <v>22280</v>
      </c>
      <c r="C4552" t="s">
        <v>22281</v>
      </c>
      <c r="D4552" t="s">
        <v>22282</v>
      </c>
      <c r="E4552">
        <f>IF(COUNTIFS(Registros!$A$2:$A$6000,"NP",Registros!$B$2:$B$6000,$A4552)&gt;0,1,0)</f>
        <v>0</v>
      </c>
      <c r="F4552">
        <f>IF($E4552=1,SUMIFS(Registros!$F$2:$F$6000,Registros!$A$2:$A$6000,"NP",Registros!$B$2:$B$6000,$A4552),0)</f>
        <v>0</v>
      </c>
      <c r="G4552">
        <f>IF(COUNTIFS(Registros!$A$2:$A$6000,"MOV",Registros!$B$2:$B$6000,$A4552)&gt;0,1,0)</f>
        <v>0</v>
      </c>
      <c r="H4552">
        <f>IF($G4552=1,SUMIFS(Registros!$F$2:$F$6000,Registros!$A$2:$A$6000,"MOV",Registros!$B$2:$B$6000,$A4552),0)</f>
        <v>0</v>
      </c>
      <c r="I4552">
        <f>IF(COUNTIFS(Registros!$A$2:$A$6000,"CS",Registros!$B$2:$B$6000,$A4552)&gt;0,1,0)</f>
        <v>1</v>
      </c>
      <c r="J4552">
        <f>IF($I4552=1,SUMIFS(Registros!$I$2:$I$6000,Registros!$A$2:$A$6000,"CS",Registros!$B$2:$B$6000,$A4552),0)</f>
        <v>28</v>
      </c>
      <c r="K4552">
        <f>IF(COUNTIFS(Winback!$K$2:$K$300,$A4552)&gt;0,1,0)</f>
        <v>0</v>
      </c>
      <c r="L4552">
        <f>IF(AND($K4552=1,LEFT($A4552,3)="WB-"),SUMIFS(Winback!$D$2:$D$300,Winback!$K$2:$K$300,$A4552),0)</f>
        <v>0</v>
      </c>
      <c r="M4552">
        <f>IF(OR($E4552=1,$G4552=1,SUMIFS(Registros!$J$2:$J$6000,Registros!$B$2:$B$6000,$A4552)&gt;0),1,0)</f>
        <v>1</v>
      </c>
      <c r="N4552">
        <f>IF($J4552&gt;0,1,IF(COUNTIFS(Registros!$A$2:$A$6000,"CS",Registros!$B$2:$B$6000,$A4552,Registros!$K$2:$K$6000,"&lt;&gt;")&gt;0,1,0))</f>
        <v>1</v>
      </c>
      <c r="O4552" t="str">
        <f t="shared" si="355"/>
        <v>CONVERGENTE</v>
      </c>
      <c r="P4552" t="str">
        <f t="shared" si="356"/>
        <v>Upgrade / más líneas</v>
      </c>
      <c r="Q4552">
        <f t="shared" si="357"/>
        <v>0</v>
      </c>
      <c r="R4552" t="str">
        <f>IFERROR(VLOOKUP($A4552,Registros!$B$2:$G$6000,6,0),IFERROR(INDEX(Winback!$C$2:$C$300,MATCH($A4552,Winback!$K$2:$K$300,0)),""))</f>
        <v>Solanye Acuña</v>
      </c>
      <c r="S4552" t="str">
        <f t="shared" si="358"/>
        <v>+CS</v>
      </c>
      <c r="T4552">
        <f t="shared" si="359"/>
        <v>1</v>
      </c>
    </row>
    <row r="4553" spans="1:20" x14ac:dyDescent="0.35">
      <c r="A4553" t="s">
        <v>22284</v>
      </c>
      <c r="B4553" t="s">
        <v>22285</v>
      </c>
      <c r="C4553" t="s">
        <v>22286</v>
      </c>
      <c r="D4553" t="s">
        <v>22287</v>
      </c>
      <c r="E4553">
        <f>IF(COUNTIFS(Registros!$A$2:$A$6000,"NP",Registros!$B$2:$B$6000,$A4553)&gt;0,1,0)</f>
        <v>0</v>
      </c>
      <c r="F4553">
        <f>IF($E4553=1,SUMIFS(Registros!$F$2:$F$6000,Registros!$A$2:$A$6000,"NP",Registros!$B$2:$B$6000,$A4553),0)</f>
        <v>0</v>
      </c>
      <c r="G4553">
        <f>IF(COUNTIFS(Registros!$A$2:$A$6000,"MOV",Registros!$B$2:$B$6000,$A4553)&gt;0,1,0)</f>
        <v>0</v>
      </c>
      <c r="H4553">
        <f>IF($G4553=1,SUMIFS(Registros!$F$2:$F$6000,Registros!$A$2:$A$6000,"MOV",Registros!$B$2:$B$6000,$A4553),0)</f>
        <v>0</v>
      </c>
      <c r="I4553">
        <f>IF(COUNTIFS(Registros!$A$2:$A$6000,"CS",Registros!$B$2:$B$6000,$A4553)&gt;0,1,0)</f>
        <v>1</v>
      </c>
      <c r="J4553">
        <f>IF($I4553=1,SUMIFS(Registros!$I$2:$I$6000,Registros!$A$2:$A$6000,"CS",Registros!$B$2:$B$6000,$A4553),0)</f>
        <v>33</v>
      </c>
      <c r="K4553">
        <f>IF(COUNTIFS(Winback!$K$2:$K$300,$A4553)&gt;0,1,0)</f>
        <v>0</v>
      </c>
      <c r="L4553">
        <f>IF(AND($K4553=1,LEFT($A4553,3)="WB-"),SUMIFS(Winback!$D$2:$D$300,Winback!$K$2:$K$300,$A4553),0)</f>
        <v>0</v>
      </c>
      <c r="M4553">
        <f>IF(OR($E4553=1,$G4553=1,SUMIFS(Registros!$J$2:$J$6000,Registros!$B$2:$B$6000,$A4553)&gt;0),1,0)</f>
        <v>1</v>
      </c>
      <c r="N4553">
        <f>IF($J4553&gt;0,1,IF(COUNTIFS(Registros!$A$2:$A$6000,"CS",Registros!$B$2:$B$6000,$A4553,Registros!$K$2:$K$6000,"&lt;&gt;")&gt;0,1,0))</f>
        <v>1</v>
      </c>
      <c r="O4553" t="str">
        <f t="shared" si="355"/>
        <v>CONVERGENTE</v>
      </c>
      <c r="P4553" t="str">
        <f t="shared" si="356"/>
        <v>Upgrade / más líneas</v>
      </c>
      <c r="Q4553">
        <f t="shared" si="357"/>
        <v>0</v>
      </c>
      <c r="R4553" t="str">
        <f>IFERROR(VLOOKUP($A4553,Registros!$B$2:$G$6000,6,0),IFERROR(INDEX(Winback!$C$2:$C$300,MATCH($A4553,Winback!$K$2:$K$300,0)),""))</f>
        <v>Michelle Zambrano</v>
      </c>
      <c r="S4553" t="str">
        <f t="shared" si="358"/>
        <v>+CS</v>
      </c>
      <c r="T4553">
        <f t="shared" si="359"/>
        <v>1</v>
      </c>
    </row>
    <row r="4554" spans="1:20" x14ac:dyDescent="0.35">
      <c r="A4554" t="s">
        <v>22289</v>
      </c>
      <c r="B4554" t="s">
        <v>22290</v>
      </c>
      <c r="C4554" t="s">
        <v>22286</v>
      </c>
      <c r="D4554" t="s">
        <v>22287</v>
      </c>
      <c r="E4554">
        <f>IF(COUNTIFS(Registros!$A$2:$A$6000,"NP",Registros!$B$2:$B$6000,$A4554)&gt;0,1,0)</f>
        <v>0</v>
      </c>
      <c r="F4554">
        <f>IF($E4554=1,SUMIFS(Registros!$F$2:$F$6000,Registros!$A$2:$A$6000,"NP",Registros!$B$2:$B$6000,$A4554),0)</f>
        <v>0</v>
      </c>
      <c r="G4554">
        <f>IF(COUNTIFS(Registros!$A$2:$A$6000,"MOV",Registros!$B$2:$B$6000,$A4554)&gt;0,1,0)</f>
        <v>0</v>
      </c>
      <c r="H4554">
        <f>IF($G4554=1,SUMIFS(Registros!$F$2:$F$6000,Registros!$A$2:$A$6000,"MOV",Registros!$B$2:$B$6000,$A4554),0)</f>
        <v>0</v>
      </c>
      <c r="I4554">
        <f>IF(COUNTIFS(Registros!$A$2:$A$6000,"CS",Registros!$B$2:$B$6000,$A4554)&gt;0,1,0)</f>
        <v>1</v>
      </c>
      <c r="J4554">
        <f>IF($I4554=1,SUMIFS(Registros!$I$2:$I$6000,Registros!$A$2:$A$6000,"CS",Registros!$B$2:$B$6000,$A4554),0)</f>
        <v>33</v>
      </c>
      <c r="K4554">
        <f>IF(COUNTIFS(Winback!$K$2:$K$300,$A4554)&gt;0,1,0)</f>
        <v>0</v>
      </c>
      <c r="L4554">
        <f>IF(AND($K4554=1,LEFT($A4554,3)="WB-"),SUMIFS(Winback!$D$2:$D$300,Winback!$K$2:$K$300,$A4554),0)</f>
        <v>0</v>
      </c>
      <c r="M4554">
        <f>IF(OR($E4554=1,$G4554=1,SUMIFS(Registros!$J$2:$J$6000,Registros!$B$2:$B$6000,$A4554)&gt;0),1,0)</f>
        <v>1</v>
      </c>
      <c r="N4554">
        <f>IF($J4554&gt;0,1,IF(COUNTIFS(Registros!$A$2:$A$6000,"CS",Registros!$B$2:$B$6000,$A4554,Registros!$K$2:$K$6000,"&lt;&gt;")&gt;0,1,0))</f>
        <v>1</v>
      </c>
      <c r="O4554" t="str">
        <f t="shared" si="355"/>
        <v>CONVERGENTE</v>
      </c>
      <c r="P4554" t="str">
        <f t="shared" si="356"/>
        <v>Upgrade / más líneas</v>
      </c>
      <c r="Q4554">
        <f t="shared" si="357"/>
        <v>0</v>
      </c>
      <c r="R4554" t="str">
        <f>IFERROR(VLOOKUP($A4554,Registros!$B$2:$G$6000,6,0),IFERROR(INDEX(Winback!$C$2:$C$300,MATCH($A4554,Winback!$K$2:$K$300,0)),""))</f>
        <v>Lizeth Milena Gonzalez</v>
      </c>
      <c r="S4554" t="str">
        <f t="shared" si="358"/>
        <v>+CS</v>
      </c>
      <c r="T4554">
        <f t="shared" si="359"/>
        <v>1</v>
      </c>
    </row>
    <row r="4555" spans="1:20" x14ac:dyDescent="0.35">
      <c r="A4555" t="s">
        <v>22291</v>
      </c>
      <c r="B4555" t="s">
        <v>22292</v>
      </c>
      <c r="C4555" t="s">
        <v>22293</v>
      </c>
      <c r="D4555" t="s">
        <v>22294</v>
      </c>
      <c r="E4555">
        <f>IF(COUNTIFS(Registros!$A$2:$A$6000,"NP",Registros!$B$2:$B$6000,$A4555)&gt;0,1,0)</f>
        <v>0</v>
      </c>
      <c r="F4555">
        <f>IF($E4555=1,SUMIFS(Registros!$F$2:$F$6000,Registros!$A$2:$A$6000,"NP",Registros!$B$2:$B$6000,$A4555),0)</f>
        <v>0</v>
      </c>
      <c r="G4555">
        <f>IF(COUNTIFS(Registros!$A$2:$A$6000,"MOV",Registros!$B$2:$B$6000,$A4555)&gt;0,1,0)</f>
        <v>0</v>
      </c>
      <c r="H4555">
        <f>IF($G4555=1,SUMIFS(Registros!$F$2:$F$6000,Registros!$A$2:$A$6000,"MOV",Registros!$B$2:$B$6000,$A4555),0)</f>
        <v>0</v>
      </c>
      <c r="I4555">
        <f>IF(COUNTIFS(Registros!$A$2:$A$6000,"CS",Registros!$B$2:$B$6000,$A4555)&gt;0,1,0)</f>
        <v>1</v>
      </c>
      <c r="J4555">
        <f>IF($I4555=1,SUMIFS(Registros!$I$2:$I$6000,Registros!$A$2:$A$6000,"CS",Registros!$B$2:$B$6000,$A4555),0)</f>
        <v>81</v>
      </c>
      <c r="K4555">
        <f>IF(COUNTIFS(Winback!$K$2:$K$300,$A4555)&gt;0,1,0)</f>
        <v>0</v>
      </c>
      <c r="L4555">
        <f>IF(AND($K4555=1,LEFT($A4555,3)="WB-"),SUMIFS(Winback!$D$2:$D$300,Winback!$K$2:$K$300,$A4555),0)</f>
        <v>0</v>
      </c>
      <c r="M4555">
        <f>IF(OR($E4555=1,$G4555=1,SUMIFS(Registros!$J$2:$J$6000,Registros!$B$2:$B$6000,$A4555)&gt;0),1,0)</f>
        <v>1</v>
      </c>
      <c r="N4555">
        <f>IF($J4555&gt;0,1,IF(COUNTIFS(Registros!$A$2:$A$6000,"CS",Registros!$B$2:$B$6000,$A4555,Registros!$K$2:$K$6000,"&lt;&gt;")&gt;0,1,0))</f>
        <v>1</v>
      </c>
      <c r="O4555" t="str">
        <f t="shared" si="355"/>
        <v>CONVERGENTE</v>
      </c>
      <c r="P4555" t="str">
        <f t="shared" si="356"/>
        <v>Upgrade / más líneas</v>
      </c>
      <c r="Q4555">
        <f t="shared" si="357"/>
        <v>0</v>
      </c>
      <c r="R4555" t="str">
        <f>IFERROR(VLOOKUP($A4555,Registros!$B$2:$G$6000,6,0),IFERROR(INDEX(Winback!$C$2:$C$300,MATCH($A4555,Winback!$K$2:$K$300,0)),""))</f>
        <v>Maria Fernanda Rivas</v>
      </c>
      <c r="S4555" t="str">
        <f t="shared" si="358"/>
        <v>+CS</v>
      </c>
      <c r="T4555">
        <f t="shared" si="359"/>
        <v>1</v>
      </c>
    </row>
    <row r="4556" spans="1:20" x14ac:dyDescent="0.35">
      <c r="A4556" t="s">
        <v>22296</v>
      </c>
      <c r="B4556" t="s">
        <v>22297</v>
      </c>
      <c r="C4556" t="s">
        <v>22298</v>
      </c>
      <c r="D4556" t="s">
        <v>22299</v>
      </c>
      <c r="E4556">
        <f>IF(COUNTIFS(Registros!$A$2:$A$6000,"NP",Registros!$B$2:$B$6000,$A4556)&gt;0,1,0)</f>
        <v>0</v>
      </c>
      <c r="F4556">
        <f>IF($E4556=1,SUMIFS(Registros!$F$2:$F$6000,Registros!$A$2:$A$6000,"NP",Registros!$B$2:$B$6000,$A4556),0)</f>
        <v>0</v>
      </c>
      <c r="G4556">
        <f>IF(COUNTIFS(Registros!$A$2:$A$6000,"MOV",Registros!$B$2:$B$6000,$A4556)&gt;0,1,0)</f>
        <v>0</v>
      </c>
      <c r="H4556">
        <f>IF($G4556=1,SUMIFS(Registros!$F$2:$F$6000,Registros!$A$2:$A$6000,"MOV",Registros!$B$2:$B$6000,$A4556),0)</f>
        <v>0</v>
      </c>
      <c r="I4556">
        <f>IF(COUNTIFS(Registros!$A$2:$A$6000,"CS",Registros!$B$2:$B$6000,$A4556)&gt;0,1,0)</f>
        <v>1</v>
      </c>
      <c r="J4556">
        <f>IF($I4556=1,SUMIFS(Registros!$I$2:$I$6000,Registros!$A$2:$A$6000,"CS",Registros!$B$2:$B$6000,$A4556),0)</f>
        <v>32</v>
      </c>
      <c r="K4556">
        <f>IF(COUNTIFS(Winback!$K$2:$K$300,$A4556)&gt;0,1,0)</f>
        <v>0</v>
      </c>
      <c r="L4556">
        <f>IF(AND($K4556=1,LEFT($A4556,3)="WB-"),SUMIFS(Winback!$D$2:$D$300,Winback!$K$2:$K$300,$A4556),0)</f>
        <v>0</v>
      </c>
      <c r="M4556">
        <f>IF(OR($E4556=1,$G4556=1,SUMIFS(Registros!$J$2:$J$6000,Registros!$B$2:$B$6000,$A4556)&gt;0),1,0)</f>
        <v>1</v>
      </c>
      <c r="N4556">
        <f>IF($J4556&gt;0,1,IF(COUNTIFS(Registros!$A$2:$A$6000,"CS",Registros!$B$2:$B$6000,$A4556,Registros!$K$2:$K$6000,"&lt;&gt;")&gt;0,1,0))</f>
        <v>1</v>
      </c>
      <c r="O4556" t="str">
        <f t="shared" si="355"/>
        <v>CONVERGENTE</v>
      </c>
      <c r="P4556" t="str">
        <f t="shared" si="356"/>
        <v>Upgrade / más líneas</v>
      </c>
      <c r="Q4556">
        <f t="shared" si="357"/>
        <v>0</v>
      </c>
      <c r="R4556" t="str">
        <f>IFERROR(VLOOKUP($A4556,Registros!$B$2:$G$6000,6,0),IFERROR(INDEX(Winback!$C$2:$C$300,MATCH($A4556,Winback!$K$2:$K$300,0)),""))</f>
        <v>Yarelis Tulloch</v>
      </c>
      <c r="S4556" t="str">
        <f t="shared" si="358"/>
        <v>+CS</v>
      </c>
      <c r="T4556">
        <f t="shared" si="359"/>
        <v>1</v>
      </c>
    </row>
    <row r="4557" spans="1:20" x14ac:dyDescent="0.35">
      <c r="A4557" t="s">
        <v>22301</v>
      </c>
      <c r="B4557" t="s">
        <v>22302</v>
      </c>
      <c r="C4557" t="s">
        <v>22303</v>
      </c>
      <c r="D4557" t="s">
        <v>22304</v>
      </c>
      <c r="E4557">
        <f>IF(COUNTIFS(Registros!$A$2:$A$6000,"NP",Registros!$B$2:$B$6000,$A4557)&gt;0,1,0)</f>
        <v>0</v>
      </c>
      <c r="F4557">
        <f>IF($E4557=1,SUMIFS(Registros!$F$2:$F$6000,Registros!$A$2:$A$6000,"NP",Registros!$B$2:$B$6000,$A4557),0)</f>
        <v>0</v>
      </c>
      <c r="G4557">
        <f>IF(COUNTIFS(Registros!$A$2:$A$6000,"MOV",Registros!$B$2:$B$6000,$A4557)&gt;0,1,0)</f>
        <v>0</v>
      </c>
      <c r="H4557">
        <f>IF($G4557=1,SUMIFS(Registros!$F$2:$F$6000,Registros!$A$2:$A$6000,"MOV",Registros!$B$2:$B$6000,$A4557),0)</f>
        <v>0</v>
      </c>
      <c r="I4557">
        <f>IF(COUNTIFS(Registros!$A$2:$A$6000,"CS",Registros!$B$2:$B$6000,$A4557)&gt;0,1,0)</f>
        <v>1</v>
      </c>
      <c r="J4557">
        <f>IF($I4557=1,SUMIFS(Registros!$I$2:$I$6000,Registros!$A$2:$A$6000,"CS",Registros!$B$2:$B$6000,$A4557),0)</f>
        <v>30</v>
      </c>
      <c r="K4557">
        <f>IF(COUNTIFS(Winback!$K$2:$K$300,$A4557)&gt;0,1,0)</f>
        <v>0</v>
      </c>
      <c r="L4557">
        <f>IF(AND($K4557=1,LEFT($A4557,3)="WB-"),SUMIFS(Winback!$D$2:$D$300,Winback!$K$2:$K$300,$A4557),0)</f>
        <v>0</v>
      </c>
      <c r="M4557">
        <f>IF(OR($E4557=1,$G4557=1,SUMIFS(Registros!$J$2:$J$6000,Registros!$B$2:$B$6000,$A4557)&gt;0),1,0)</f>
        <v>1</v>
      </c>
      <c r="N4557">
        <f>IF($J4557&gt;0,1,IF(COUNTIFS(Registros!$A$2:$A$6000,"CS",Registros!$B$2:$B$6000,$A4557,Registros!$K$2:$K$6000,"&lt;&gt;")&gt;0,1,0))</f>
        <v>1</v>
      </c>
      <c r="O4557" t="str">
        <f t="shared" si="355"/>
        <v>CONVERGENTE</v>
      </c>
      <c r="P4557" t="str">
        <f t="shared" si="356"/>
        <v>Upgrade / más líneas</v>
      </c>
      <c r="Q4557">
        <f t="shared" si="357"/>
        <v>0</v>
      </c>
      <c r="R4557" t="str">
        <f>IFERROR(VLOOKUP($A4557,Registros!$B$2:$G$6000,6,0),IFERROR(INDEX(Winback!$C$2:$C$300,MATCH($A4557,Winback!$K$2:$K$300,0)),""))</f>
        <v>Abril Aparicio</v>
      </c>
      <c r="S4557" t="str">
        <f t="shared" si="358"/>
        <v>+CS</v>
      </c>
      <c r="T4557">
        <f t="shared" si="359"/>
        <v>1</v>
      </c>
    </row>
    <row r="4558" spans="1:20" x14ac:dyDescent="0.35">
      <c r="A4558" t="s">
        <v>22306</v>
      </c>
      <c r="B4558" t="s">
        <v>22307</v>
      </c>
      <c r="C4558" t="s">
        <v>22308</v>
      </c>
      <c r="D4558" t="s">
        <v>22309</v>
      </c>
      <c r="E4558">
        <f>IF(COUNTIFS(Registros!$A$2:$A$6000,"NP",Registros!$B$2:$B$6000,$A4558)&gt;0,1,0)</f>
        <v>0</v>
      </c>
      <c r="F4558">
        <f>IF($E4558=1,SUMIFS(Registros!$F$2:$F$6000,Registros!$A$2:$A$6000,"NP",Registros!$B$2:$B$6000,$A4558),0)</f>
        <v>0</v>
      </c>
      <c r="G4558">
        <f>IF(COUNTIFS(Registros!$A$2:$A$6000,"MOV",Registros!$B$2:$B$6000,$A4558)&gt;0,1,0)</f>
        <v>0</v>
      </c>
      <c r="H4558">
        <f>IF($G4558=1,SUMIFS(Registros!$F$2:$F$6000,Registros!$A$2:$A$6000,"MOV",Registros!$B$2:$B$6000,$A4558),0)</f>
        <v>0</v>
      </c>
      <c r="I4558">
        <f>IF(COUNTIFS(Registros!$A$2:$A$6000,"CS",Registros!$B$2:$B$6000,$A4558)&gt;0,1,0)</f>
        <v>1</v>
      </c>
      <c r="J4558">
        <f>IF($I4558=1,SUMIFS(Registros!$I$2:$I$6000,Registros!$A$2:$A$6000,"CS",Registros!$B$2:$B$6000,$A4558),0)</f>
        <v>33</v>
      </c>
      <c r="K4558">
        <f>IF(COUNTIFS(Winback!$K$2:$K$300,$A4558)&gt;0,1,0)</f>
        <v>0</v>
      </c>
      <c r="L4558">
        <f>IF(AND($K4558=1,LEFT($A4558,3)="WB-"),SUMIFS(Winback!$D$2:$D$300,Winback!$K$2:$K$300,$A4558),0)</f>
        <v>0</v>
      </c>
      <c r="M4558">
        <f>IF(OR($E4558=1,$G4558=1,SUMIFS(Registros!$J$2:$J$6000,Registros!$B$2:$B$6000,$A4558)&gt;0),1,0)</f>
        <v>1</v>
      </c>
      <c r="N4558">
        <f>IF($J4558&gt;0,1,IF(COUNTIFS(Registros!$A$2:$A$6000,"CS",Registros!$B$2:$B$6000,$A4558,Registros!$K$2:$K$6000,"&lt;&gt;")&gt;0,1,0))</f>
        <v>1</v>
      </c>
      <c r="O4558" t="str">
        <f t="shared" si="355"/>
        <v>CONVERGENTE</v>
      </c>
      <c r="P4558" t="str">
        <f t="shared" si="356"/>
        <v>Upgrade / más líneas</v>
      </c>
      <c r="Q4558">
        <f t="shared" si="357"/>
        <v>0</v>
      </c>
      <c r="R4558" t="str">
        <f>IFERROR(VLOOKUP($A4558,Registros!$B$2:$G$6000,6,0),IFERROR(INDEX(Winback!$C$2:$C$300,MATCH($A4558,Winback!$K$2:$K$300,0)),""))</f>
        <v>Yariela Galarce</v>
      </c>
      <c r="S4558" t="str">
        <f t="shared" si="358"/>
        <v>+CS</v>
      </c>
      <c r="T4558">
        <f t="shared" si="359"/>
        <v>1</v>
      </c>
    </row>
    <row r="4559" spans="1:20" x14ac:dyDescent="0.35">
      <c r="A4559" t="s">
        <v>22311</v>
      </c>
      <c r="B4559" t="s">
        <v>22312</v>
      </c>
      <c r="C4559" t="s">
        <v>22313</v>
      </c>
      <c r="D4559" t="s">
        <v>22314</v>
      </c>
      <c r="E4559">
        <f>IF(COUNTIFS(Registros!$A$2:$A$6000,"NP",Registros!$B$2:$B$6000,$A4559)&gt;0,1,0)</f>
        <v>0</v>
      </c>
      <c r="F4559">
        <f>IF($E4559=1,SUMIFS(Registros!$F$2:$F$6000,Registros!$A$2:$A$6000,"NP",Registros!$B$2:$B$6000,$A4559),0)</f>
        <v>0</v>
      </c>
      <c r="G4559">
        <f>IF(COUNTIFS(Registros!$A$2:$A$6000,"MOV",Registros!$B$2:$B$6000,$A4559)&gt;0,1,0)</f>
        <v>0</v>
      </c>
      <c r="H4559">
        <f>IF($G4559=1,SUMIFS(Registros!$F$2:$F$6000,Registros!$A$2:$A$6000,"MOV",Registros!$B$2:$B$6000,$A4559),0)</f>
        <v>0</v>
      </c>
      <c r="I4559">
        <f>IF(COUNTIFS(Registros!$A$2:$A$6000,"CS",Registros!$B$2:$B$6000,$A4559)&gt;0,1,0)</f>
        <v>1</v>
      </c>
      <c r="J4559">
        <f>IF($I4559=1,SUMIFS(Registros!$I$2:$I$6000,Registros!$A$2:$A$6000,"CS",Registros!$B$2:$B$6000,$A4559),0)</f>
        <v>34</v>
      </c>
      <c r="K4559">
        <f>IF(COUNTIFS(Winback!$K$2:$K$300,$A4559)&gt;0,1,0)</f>
        <v>0</v>
      </c>
      <c r="L4559">
        <f>IF(AND($K4559=1,LEFT($A4559,3)="WB-"),SUMIFS(Winback!$D$2:$D$300,Winback!$K$2:$K$300,$A4559),0)</f>
        <v>0</v>
      </c>
      <c r="M4559">
        <f>IF(OR($E4559=1,$G4559=1,SUMIFS(Registros!$J$2:$J$6000,Registros!$B$2:$B$6000,$A4559)&gt;0),1,0)</f>
        <v>1</v>
      </c>
      <c r="N4559">
        <f>IF($J4559&gt;0,1,IF(COUNTIFS(Registros!$A$2:$A$6000,"CS",Registros!$B$2:$B$6000,$A4559,Registros!$K$2:$K$6000,"&lt;&gt;")&gt;0,1,0))</f>
        <v>1</v>
      </c>
      <c r="O4559" t="str">
        <f t="shared" si="355"/>
        <v>CONVERGENTE</v>
      </c>
      <c r="P4559" t="str">
        <f t="shared" si="356"/>
        <v>Upgrade / más líneas</v>
      </c>
      <c r="Q4559">
        <f t="shared" si="357"/>
        <v>0</v>
      </c>
      <c r="R4559" t="str">
        <f>IFERROR(VLOOKUP($A4559,Registros!$B$2:$G$6000,6,0),IFERROR(INDEX(Winback!$C$2:$C$300,MATCH($A4559,Winback!$K$2:$K$300,0)),""))</f>
        <v>Nailyn Martinez Johnson</v>
      </c>
      <c r="S4559" t="str">
        <f t="shared" si="358"/>
        <v>+CS</v>
      </c>
      <c r="T4559">
        <f t="shared" si="359"/>
        <v>1</v>
      </c>
    </row>
    <row r="4560" spans="1:20" x14ac:dyDescent="0.35">
      <c r="A4560" t="s">
        <v>22316</v>
      </c>
      <c r="B4560" t="s">
        <v>22317</v>
      </c>
      <c r="C4560" t="s">
        <v>22318</v>
      </c>
      <c r="D4560" t="s">
        <v>22319</v>
      </c>
      <c r="E4560">
        <f>IF(COUNTIFS(Registros!$A$2:$A$6000,"NP",Registros!$B$2:$B$6000,$A4560)&gt;0,1,0)</f>
        <v>0</v>
      </c>
      <c r="F4560">
        <f>IF($E4560=1,SUMIFS(Registros!$F$2:$F$6000,Registros!$A$2:$A$6000,"NP",Registros!$B$2:$B$6000,$A4560),0)</f>
        <v>0</v>
      </c>
      <c r="G4560">
        <f>IF(COUNTIFS(Registros!$A$2:$A$6000,"MOV",Registros!$B$2:$B$6000,$A4560)&gt;0,1,0)</f>
        <v>0</v>
      </c>
      <c r="H4560">
        <f>IF($G4560=1,SUMIFS(Registros!$F$2:$F$6000,Registros!$A$2:$A$6000,"MOV",Registros!$B$2:$B$6000,$A4560),0)</f>
        <v>0</v>
      </c>
      <c r="I4560">
        <f>IF(COUNTIFS(Registros!$A$2:$A$6000,"CS",Registros!$B$2:$B$6000,$A4560)&gt;0,1,0)</f>
        <v>1</v>
      </c>
      <c r="J4560">
        <f>IF($I4560=1,SUMIFS(Registros!$I$2:$I$6000,Registros!$A$2:$A$6000,"CS",Registros!$B$2:$B$6000,$A4560),0)</f>
        <v>45</v>
      </c>
      <c r="K4560">
        <f>IF(COUNTIFS(Winback!$K$2:$K$300,$A4560)&gt;0,1,0)</f>
        <v>0</v>
      </c>
      <c r="L4560">
        <f>IF(AND($K4560=1,LEFT($A4560,3)="WB-"),SUMIFS(Winback!$D$2:$D$300,Winback!$K$2:$K$300,$A4560),0)</f>
        <v>0</v>
      </c>
      <c r="M4560">
        <f>IF(OR($E4560=1,$G4560=1,SUMIFS(Registros!$J$2:$J$6000,Registros!$B$2:$B$6000,$A4560)&gt;0),1,0)</f>
        <v>1</v>
      </c>
      <c r="N4560">
        <f>IF($J4560&gt;0,1,IF(COUNTIFS(Registros!$A$2:$A$6000,"CS",Registros!$B$2:$B$6000,$A4560,Registros!$K$2:$K$6000,"&lt;&gt;")&gt;0,1,0))</f>
        <v>1</v>
      </c>
      <c r="O4560" t="str">
        <f t="shared" si="355"/>
        <v>CONVERGENTE</v>
      </c>
      <c r="P4560" t="str">
        <f t="shared" si="356"/>
        <v>Upgrade / más líneas</v>
      </c>
      <c r="Q4560">
        <f t="shared" si="357"/>
        <v>0</v>
      </c>
      <c r="R4560" t="str">
        <f>IFERROR(VLOOKUP($A4560,Registros!$B$2:$G$6000,6,0),IFERROR(INDEX(Winback!$C$2:$C$300,MATCH($A4560,Winback!$K$2:$K$300,0)),""))</f>
        <v>iongy Gordon Ward</v>
      </c>
      <c r="S4560" t="str">
        <f t="shared" si="358"/>
        <v>+CS</v>
      </c>
      <c r="T4560">
        <f t="shared" si="359"/>
        <v>1</v>
      </c>
    </row>
    <row r="4561" spans="1:20" x14ac:dyDescent="0.35">
      <c r="A4561" t="s">
        <v>22321</v>
      </c>
      <c r="B4561" t="s">
        <v>22322</v>
      </c>
      <c r="C4561" t="s">
        <v>22323</v>
      </c>
      <c r="D4561" t="s">
        <v>22324</v>
      </c>
      <c r="E4561">
        <f>IF(COUNTIFS(Registros!$A$2:$A$6000,"NP",Registros!$B$2:$B$6000,$A4561)&gt;0,1,0)</f>
        <v>0</v>
      </c>
      <c r="F4561">
        <f>IF($E4561=1,SUMIFS(Registros!$F$2:$F$6000,Registros!$A$2:$A$6000,"NP",Registros!$B$2:$B$6000,$A4561),0)</f>
        <v>0</v>
      </c>
      <c r="G4561">
        <f>IF(COUNTIFS(Registros!$A$2:$A$6000,"MOV",Registros!$B$2:$B$6000,$A4561)&gt;0,1,0)</f>
        <v>0</v>
      </c>
      <c r="H4561">
        <f>IF($G4561=1,SUMIFS(Registros!$F$2:$F$6000,Registros!$A$2:$A$6000,"MOV",Registros!$B$2:$B$6000,$A4561),0)</f>
        <v>0</v>
      </c>
      <c r="I4561">
        <f>IF(COUNTIFS(Registros!$A$2:$A$6000,"CS",Registros!$B$2:$B$6000,$A4561)&gt;0,1,0)</f>
        <v>1</v>
      </c>
      <c r="J4561">
        <f>IF($I4561=1,SUMIFS(Registros!$I$2:$I$6000,Registros!$A$2:$A$6000,"CS",Registros!$B$2:$B$6000,$A4561),0)</f>
        <v>59</v>
      </c>
      <c r="K4561">
        <f>IF(COUNTIFS(Winback!$K$2:$K$300,$A4561)&gt;0,1,0)</f>
        <v>0</v>
      </c>
      <c r="L4561">
        <f>IF(AND($K4561=1,LEFT($A4561,3)="WB-"),SUMIFS(Winback!$D$2:$D$300,Winback!$K$2:$K$300,$A4561),0)</f>
        <v>0</v>
      </c>
      <c r="M4561">
        <f>IF(OR($E4561=1,$G4561=1,SUMIFS(Registros!$J$2:$J$6000,Registros!$B$2:$B$6000,$A4561)&gt;0),1,0)</f>
        <v>1</v>
      </c>
      <c r="N4561">
        <f>IF($J4561&gt;0,1,IF(COUNTIFS(Registros!$A$2:$A$6000,"CS",Registros!$B$2:$B$6000,$A4561,Registros!$K$2:$K$6000,"&lt;&gt;")&gt;0,1,0))</f>
        <v>1</v>
      </c>
      <c r="O4561" t="str">
        <f t="shared" si="355"/>
        <v>CONVERGENTE</v>
      </c>
      <c r="P4561" t="str">
        <f t="shared" si="356"/>
        <v>Upgrade / más líneas</v>
      </c>
      <c r="Q4561">
        <f t="shared" si="357"/>
        <v>0</v>
      </c>
      <c r="R4561" t="str">
        <f>IFERROR(VLOOKUP($A4561,Registros!$B$2:$G$6000,6,0),IFERROR(INDEX(Winback!$C$2:$C$300,MATCH($A4561,Winback!$K$2:$K$300,0)),""))</f>
        <v>Keisy Vargas</v>
      </c>
      <c r="S4561" t="str">
        <f t="shared" si="358"/>
        <v>+CS</v>
      </c>
      <c r="T4561">
        <f t="shared" si="359"/>
        <v>1</v>
      </c>
    </row>
    <row r="4562" spans="1:20" x14ac:dyDescent="0.35">
      <c r="A4562" t="s">
        <v>22326</v>
      </c>
      <c r="B4562" t="s">
        <v>22327</v>
      </c>
      <c r="C4562" t="s">
        <v>22328</v>
      </c>
      <c r="D4562" t="s">
        <v>22329</v>
      </c>
      <c r="E4562">
        <f>IF(COUNTIFS(Registros!$A$2:$A$6000,"NP",Registros!$B$2:$B$6000,$A4562)&gt;0,1,0)</f>
        <v>0</v>
      </c>
      <c r="F4562">
        <f>IF($E4562=1,SUMIFS(Registros!$F$2:$F$6000,Registros!$A$2:$A$6000,"NP",Registros!$B$2:$B$6000,$A4562),0)</f>
        <v>0</v>
      </c>
      <c r="G4562">
        <f>IF(COUNTIFS(Registros!$A$2:$A$6000,"MOV",Registros!$B$2:$B$6000,$A4562)&gt;0,1,0)</f>
        <v>0</v>
      </c>
      <c r="H4562">
        <f>IF($G4562=1,SUMIFS(Registros!$F$2:$F$6000,Registros!$A$2:$A$6000,"MOV",Registros!$B$2:$B$6000,$A4562),0)</f>
        <v>0</v>
      </c>
      <c r="I4562">
        <f>IF(COUNTIFS(Registros!$A$2:$A$6000,"CS",Registros!$B$2:$B$6000,$A4562)&gt;0,1,0)</f>
        <v>1</v>
      </c>
      <c r="J4562">
        <f>IF($I4562=1,SUMIFS(Registros!$I$2:$I$6000,Registros!$A$2:$A$6000,"CS",Registros!$B$2:$B$6000,$A4562),0)</f>
        <v>38</v>
      </c>
      <c r="K4562">
        <f>IF(COUNTIFS(Winback!$K$2:$K$300,$A4562)&gt;0,1,0)</f>
        <v>0</v>
      </c>
      <c r="L4562">
        <f>IF(AND($K4562=1,LEFT($A4562,3)="WB-"),SUMIFS(Winback!$D$2:$D$300,Winback!$K$2:$K$300,$A4562),0)</f>
        <v>0</v>
      </c>
      <c r="M4562">
        <f>IF(OR($E4562=1,$G4562=1,SUMIFS(Registros!$J$2:$J$6000,Registros!$B$2:$B$6000,$A4562)&gt;0),1,0)</f>
        <v>1</v>
      </c>
      <c r="N4562">
        <f>IF($J4562&gt;0,1,IF(COUNTIFS(Registros!$A$2:$A$6000,"CS",Registros!$B$2:$B$6000,$A4562,Registros!$K$2:$K$6000,"&lt;&gt;")&gt;0,1,0))</f>
        <v>1</v>
      </c>
      <c r="O4562" t="str">
        <f t="shared" si="355"/>
        <v>CONVERGENTE</v>
      </c>
      <c r="P4562" t="str">
        <f t="shared" si="356"/>
        <v>Upgrade / más líneas</v>
      </c>
      <c r="Q4562">
        <f t="shared" si="357"/>
        <v>0</v>
      </c>
      <c r="R4562" t="str">
        <f>IFERROR(VLOOKUP($A4562,Registros!$B$2:$G$6000,6,0),IFERROR(INDEX(Winback!$C$2:$C$300,MATCH($A4562,Winback!$K$2:$K$300,0)),""))</f>
        <v>Karla Mc Intryre</v>
      </c>
      <c r="S4562" t="str">
        <f t="shared" si="358"/>
        <v>+CS</v>
      </c>
      <c r="T4562">
        <f t="shared" si="359"/>
        <v>1</v>
      </c>
    </row>
    <row r="4563" spans="1:20" x14ac:dyDescent="0.35">
      <c r="A4563" t="s">
        <v>22331</v>
      </c>
      <c r="B4563" t="s">
        <v>22332</v>
      </c>
      <c r="C4563" t="s">
        <v>22333</v>
      </c>
      <c r="D4563" t="s">
        <v>22334</v>
      </c>
      <c r="E4563">
        <f>IF(COUNTIFS(Registros!$A$2:$A$6000,"NP",Registros!$B$2:$B$6000,$A4563)&gt;0,1,0)</f>
        <v>0</v>
      </c>
      <c r="F4563">
        <f>IF($E4563=1,SUMIFS(Registros!$F$2:$F$6000,Registros!$A$2:$A$6000,"NP",Registros!$B$2:$B$6000,$A4563),0)</f>
        <v>0</v>
      </c>
      <c r="G4563">
        <f>IF(COUNTIFS(Registros!$A$2:$A$6000,"MOV",Registros!$B$2:$B$6000,$A4563)&gt;0,1,0)</f>
        <v>0</v>
      </c>
      <c r="H4563">
        <f>IF($G4563=1,SUMIFS(Registros!$F$2:$F$6000,Registros!$A$2:$A$6000,"MOV",Registros!$B$2:$B$6000,$A4563),0)</f>
        <v>0</v>
      </c>
      <c r="I4563">
        <f>IF(COUNTIFS(Registros!$A$2:$A$6000,"CS",Registros!$B$2:$B$6000,$A4563)&gt;0,1,0)</f>
        <v>1</v>
      </c>
      <c r="J4563">
        <f>IF($I4563=1,SUMIFS(Registros!$I$2:$I$6000,Registros!$A$2:$A$6000,"CS",Registros!$B$2:$B$6000,$A4563),0)</f>
        <v>23</v>
      </c>
      <c r="K4563">
        <f>IF(COUNTIFS(Winback!$K$2:$K$300,$A4563)&gt;0,1,0)</f>
        <v>0</v>
      </c>
      <c r="L4563">
        <f>IF(AND($K4563=1,LEFT($A4563,3)="WB-"),SUMIFS(Winback!$D$2:$D$300,Winback!$K$2:$K$300,$A4563),0)</f>
        <v>0</v>
      </c>
      <c r="M4563">
        <f>IF(OR($E4563=1,$G4563=1,SUMIFS(Registros!$J$2:$J$6000,Registros!$B$2:$B$6000,$A4563)&gt;0),1,0)</f>
        <v>1</v>
      </c>
      <c r="N4563">
        <f>IF($J4563&gt;0,1,IF(COUNTIFS(Registros!$A$2:$A$6000,"CS",Registros!$B$2:$B$6000,$A4563,Registros!$K$2:$K$6000,"&lt;&gt;")&gt;0,1,0))</f>
        <v>1</v>
      </c>
      <c r="O4563" t="str">
        <f t="shared" si="355"/>
        <v>CONVERGENTE</v>
      </c>
      <c r="P4563" t="str">
        <f t="shared" si="356"/>
        <v>Upgrade / más líneas</v>
      </c>
      <c r="Q4563">
        <f t="shared" si="357"/>
        <v>0</v>
      </c>
      <c r="R4563" t="str">
        <f>IFERROR(VLOOKUP($A4563,Registros!$B$2:$G$6000,6,0),IFERROR(INDEX(Winback!$C$2:$C$300,MATCH($A4563,Winback!$K$2:$K$300,0)),""))</f>
        <v>Solanye Acuña</v>
      </c>
      <c r="S4563" t="str">
        <f t="shared" si="358"/>
        <v>+CS</v>
      </c>
      <c r="T4563">
        <f t="shared" si="359"/>
        <v>1</v>
      </c>
    </row>
    <row r="4564" spans="1:20" x14ac:dyDescent="0.35">
      <c r="A4564" t="s">
        <v>22336</v>
      </c>
      <c r="B4564" t="s">
        <v>22337</v>
      </c>
      <c r="C4564" t="s">
        <v>22338</v>
      </c>
      <c r="D4564" t="s">
        <v>22339</v>
      </c>
      <c r="E4564">
        <f>IF(COUNTIFS(Registros!$A$2:$A$6000,"NP",Registros!$B$2:$B$6000,$A4564)&gt;0,1,0)</f>
        <v>0</v>
      </c>
      <c r="F4564">
        <f>IF($E4564=1,SUMIFS(Registros!$F$2:$F$6000,Registros!$A$2:$A$6000,"NP",Registros!$B$2:$B$6000,$A4564),0)</f>
        <v>0</v>
      </c>
      <c r="G4564">
        <f>IF(COUNTIFS(Registros!$A$2:$A$6000,"MOV",Registros!$B$2:$B$6000,$A4564)&gt;0,1,0)</f>
        <v>0</v>
      </c>
      <c r="H4564">
        <f>IF($G4564=1,SUMIFS(Registros!$F$2:$F$6000,Registros!$A$2:$A$6000,"MOV",Registros!$B$2:$B$6000,$A4564),0)</f>
        <v>0</v>
      </c>
      <c r="I4564">
        <f>IF(COUNTIFS(Registros!$A$2:$A$6000,"CS",Registros!$B$2:$B$6000,$A4564)&gt;0,1,0)</f>
        <v>1</v>
      </c>
      <c r="J4564">
        <f>IF($I4564=1,SUMIFS(Registros!$I$2:$I$6000,Registros!$A$2:$A$6000,"CS",Registros!$B$2:$B$6000,$A4564),0)</f>
        <v>32</v>
      </c>
      <c r="K4564">
        <f>IF(COUNTIFS(Winback!$K$2:$K$300,$A4564)&gt;0,1,0)</f>
        <v>0</v>
      </c>
      <c r="L4564">
        <f>IF(AND($K4564=1,LEFT($A4564,3)="WB-"),SUMIFS(Winback!$D$2:$D$300,Winback!$K$2:$K$300,$A4564),0)</f>
        <v>0</v>
      </c>
      <c r="M4564">
        <f>IF(OR($E4564=1,$G4564=1,SUMIFS(Registros!$J$2:$J$6000,Registros!$B$2:$B$6000,$A4564)&gt;0),1,0)</f>
        <v>1</v>
      </c>
      <c r="N4564">
        <f>IF($J4564&gt;0,1,IF(COUNTIFS(Registros!$A$2:$A$6000,"CS",Registros!$B$2:$B$6000,$A4564,Registros!$K$2:$K$6000,"&lt;&gt;")&gt;0,1,0))</f>
        <v>1</v>
      </c>
      <c r="O4564" t="str">
        <f t="shared" si="355"/>
        <v>CONVERGENTE</v>
      </c>
      <c r="P4564" t="str">
        <f t="shared" si="356"/>
        <v>Upgrade / más líneas</v>
      </c>
      <c r="Q4564">
        <f t="shared" si="357"/>
        <v>0</v>
      </c>
      <c r="R4564" t="str">
        <f>IFERROR(VLOOKUP($A4564,Registros!$B$2:$G$6000,6,0),IFERROR(INDEX(Winback!$C$2:$C$300,MATCH($A4564,Winback!$K$2:$K$300,0)),""))</f>
        <v>Michelle Zambrano</v>
      </c>
      <c r="S4564" t="str">
        <f t="shared" si="358"/>
        <v>+CS</v>
      </c>
      <c r="T4564">
        <f t="shared" si="359"/>
        <v>1</v>
      </c>
    </row>
    <row r="4565" spans="1:20" x14ac:dyDescent="0.35">
      <c r="A4565" t="s">
        <v>22341</v>
      </c>
      <c r="B4565" t="s">
        <v>22342</v>
      </c>
      <c r="C4565" t="s">
        <v>22343</v>
      </c>
      <c r="D4565" t="s">
        <v>22344</v>
      </c>
      <c r="E4565">
        <f>IF(COUNTIFS(Registros!$A$2:$A$6000,"NP",Registros!$B$2:$B$6000,$A4565)&gt;0,1,0)</f>
        <v>0</v>
      </c>
      <c r="F4565">
        <f>IF($E4565=1,SUMIFS(Registros!$F$2:$F$6000,Registros!$A$2:$A$6000,"NP",Registros!$B$2:$B$6000,$A4565),0)</f>
        <v>0</v>
      </c>
      <c r="G4565">
        <f>IF(COUNTIFS(Registros!$A$2:$A$6000,"MOV",Registros!$B$2:$B$6000,$A4565)&gt;0,1,0)</f>
        <v>0</v>
      </c>
      <c r="H4565">
        <f>IF($G4565=1,SUMIFS(Registros!$F$2:$F$6000,Registros!$A$2:$A$6000,"MOV",Registros!$B$2:$B$6000,$A4565),0)</f>
        <v>0</v>
      </c>
      <c r="I4565">
        <f>IF(COUNTIFS(Registros!$A$2:$A$6000,"CS",Registros!$B$2:$B$6000,$A4565)&gt;0,1,0)</f>
        <v>1</v>
      </c>
      <c r="J4565">
        <f>IF($I4565=1,SUMIFS(Registros!$I$2:$I$6000,Registros!$A$2:$A$6000,"CS",Registros!$B$2:$B$6000,$A4565),0)</f>
        <v>36</v>
      </c>
      <c r="K4565">
        <f>IF(COUNTIFS(Winback!$K$2:$K$300,$A4565)&gt;0,1,0)</f>
        <v>0</v>
      </c>
      <c r="L4565">
        <f>IF(AND($K4565=1,LEFT($A4565,3)="WB-"),SUMIFS(Winback!$D$2:$D$300,Winback!$K$2:$K$300,$A4565),0)</f>
        <v>0</v>
      </c>
      <c r="M4565">
        <f>IF(OR($E4565=1,$G4565=1,SUMIFS(Registros!$J$2:$J$6000,Registros!$B$2:$B$6000,$A4565)&gt;0),1,0)</f>
        <v>1</v>
      </c>
      <c r="N4565">
        <f>IF($J4565&gt;0,1,IF(COUNTIFS(Registros!$A$2:$A$6000,"CS",Registros!$B$2:$B$6000,$A4565,Registros!$K$2:$K$6000,"&lt;&gt;")&gt;0,1,0))</f>
        <v>1</v>
      </c>
      <c r="O4565" t="str">
        <f t="shared" si="355"/>
        <v>CONVERGENTE</v>
      </c>
      <c r="P4565" t="str">
        <f t="shared" si="356"/>
        <v>Upgrade / más líneas</v>
      </c>
      <c r="Q4565">
        <f t="shared" si="357"/>
        <v>0</v>
      </c>
      <c r="R4565" t="str">
        <f>IFERROR(VLOOKUP($A4565,Registros!$B$2:$G$6000,6,0),IFERROR(INDEX(Winback!$C$2:$C$300,MATCH($A4565,Winback!$K$2:$K$300,0)),""))</f>
        <v>Lizeth Milena Gonzalez</v>
      </c>
      <c r="S4565" t="str">
        <f t="shared" si="358"/>
        <v>+CS</v>
      </c>
      <c r="T4565">
        <f t="shared" si="359"/>
        <v>1</v>
      </c>
    </row>
    <row r="4566" spans="1:20" x14ac:dyDescent="0.35">
      <c r="A4566" t="s">
        <v>22346</v>
      </c>
      <c r="B4566" t="s">
        <v>22347</v>
      </c>
      <c r="C4566" t="s">
        <v>22348</v>
      </c>
      <c r="D4566" t="s">
        <v>22349</v>
      </c>
      <c r="E4566">
        <f>IF(COUNTIFS(Registros!$A$2:$A$6000,"NP",Registros!$B$2:$B$6000,$A4566)&gt;0,1,0)</f>
        <v>0</v>
      </c>
      <c r="F4566">
        <f>IF($E4566=1,SUMIFS(Registros!$F$2:$F$6000,Registros!$A$2:$A$6000,"NP",Registros!$B$2:$B$6000,$A4566),0)</f>
        <v>0</v>
      </c>
      <c r="G4566">
        <f>IF(COUNTIFS(Registros!$A$2:$A$6000,"MOV",Registros!$B$2:$B$6000,$A4566)&gt;0,1,0)</f>
        <v>0</v>
      </c>
      <c r="H4566">
        <f>IF($G4566=1,SUMIFS(Registros!$F$2:$F$6000,Registros!$A$2:$A$6000,"MOV",Registros!$B$2:$B$6000,$A4566),0)</f>
        <v>0</v>
      </c>
      <c r="I4566">
        <f>IF(COUNTIFS(Registros!$A$2:$A$6000,"CS",Registros!$B$2:$B$6000,$A4566)&gt;0,1,0)</f>
        <v>1</v>
      </c>
      <c r="J4566">
        <f>IF($I4566=1,SUMIFS(Registros!$I$2:$I$6000,Registros!$A$2:$A$6000,"CS",Registros!$B$2:$B$6000,$A4566),0)</f>
        <v>39</v>
      </c>
      <c r="K4566">
        <f>IF(COUNTIFS(Winback!$K$2:$K$300,$A4566)&gt;0,1,0)</f>
        <v>0</v>
      </c>
      <c r="L4566">
        <f>IF(AND($K4566=1,LEFT($A4566,3)="WB-"),SUMIFS(Winback!$D$2:$D$300,Winback!$K$2:$K$300,$A4566),0)</f>
        <v>0</v>
      </c>
      <c r="M4566">
        <f>IF(OR($E4566=1,$G4566=1,SUMIFS(Registros!$J$2:$J$6000,Registros!$B$2:$B$6000,$A4566)&gt;0),1,0)</f>
        <v>1</v>
      </c>
      <c r="N4566">
        <f>IF($J4566&gt;0,1,IF(COUNTIFS(Registros!$A$2:$A$6000,"CS",Registros!$B$2:$B$6000,$A4566,Registros!$K$2:$K$6000,"&lt;&gt;")&gt;0,1,0))</f>
        <v>1</v>
      </c>
      <c r="O4566" t="str">
        <f t="shared" si="355"/>
        <v>CONVERGENTE</v>
      </c>
      <c r="P4566" t="str">
        <f t="shared" si="356"/>
        <v>Upgrade / más líneas</v>
      </c>
      <c r="Q4566">
        <f t="shared" si="357"/>
        <v>0</v>
      </c>
      <c r="R4566" t="str">
        <f>IFERROR(VLOOKUP($A4566,Registros!$B$2:$G$6000,6,0),IFERROR(INDEX(Winback!$C$2:$C$300,MATCH($A4566,Winback!$K$2:$K$300,0)),""))</f>
        <v>Maria Fernanda Rivas</v>
      </c>
      <c r="S4566" t="str">
        <f t="shared" si="358"/>
        <v>+CS</v>
      </c>
      <c r="T4566">
        <f t="shared" si="359"/>
        <v>1</v>
      </c>
    </row>
    <row r="4567" spans="1:20" x14ac:dyDescent="0.35">
      <c r="A4567" t="s">
        <v>22351</v>
      </c>
      <c r="B4567" t="s">
        <v>22352</v>
      </c>
      <c r="C4567" t="s">
        <v>22353</v>
      </c>
      <c r="D4567" t="s">
        <v>22354</v>
      </c>
      <c r="E4567">
        <f>IF(COUNTIFS(Registros!$A$2:$A$6000,"NP",Registros!$B$2:$B$6000,$A4567)&gt;0,1,0)</f>
        <v>0</v>
      </c>
      <c r="F4567">
        <f>IF($E4567=1,SUMIFS(Registros!$F$2:$F$6000,Registros!$A$2:$A$6000,"NP",Registros!$B$2:$B$6000,$A4567),0)</f>
        <v>0</v>
      </c>
      <c r="G4567">
        <f>IF(COUNTIFS(Registros!$A$2:$A$6000,"MOV",Registros!$B$2:$B$6000,$A4567)&gt;0,1,0)</f>
        <v>0</v>
      </c>
      <c r="H4567">
        <f>IF($G4567=1,SUMIFS(Registros!$F$2:$F$6000,Registros!$A$2:$A$6000,"MOV",Registros!$B$2:$B$6000,$A4567),0)</f>
        <v>0</v>
      </c>
      <c r="I4567">
        <f>IF(COUNTIFS(Registros!$A$2:$A$6000,"CS",Registros!$B$2:$B$6000,$A4567)&gt;0,1,0)</f>
        <v>1</v>
      </c>
      <c r="J4567">
        <f>IF($I4567=1,SUMIFS(Registros!$I$2:$I$6000,Registros!$A$2:$A$6000,"CS",Registros!$B$2:$B$6000,$A4567),0)</f>
        <v>48</v>
      </c>
      <c r="K4567">
        <f>IF(COUNTIFS(Winback!$K$2:$K$300,$A4567)&gt;0,1,0)</f>
        <v>0</v>
      </c>
      <c r="L4567">
        <f>IF(AND($K4567=1,LEFT($A4567,3)="WB-"),SUMIFS(Winback!$D$2:$D$300,Winback!$K$2:$K$300,$A4567),0)</f>
        <v>0</v>
      </c>
      <c r="M4567">
        <f>IF(OR($E4567=1,$G4567=1,SUMIFS(Registros!$J$2:$J$6000,Registros!$B$2:$B$6000,$A4567)&gt;0),1,0)</f>
        <v>1</v>
      </c>
      <c r="N4567">
        <f>IF($J4567&gt;0,1,IF(COUNTIFS(Registros!$A$2:$A$6000,"CS",Registros!$B$2:$B$6000,$A4567,Registros!$K$2:$K$6000,"&lt;&gt;")&gt;0,1,0))</f>
        <v>1</v>
      </c>
      <c r="O4567" t="str">
        <f t="shared" si="355"/>
        <v>CONVERGENTE</v>
      </c>
      <c r="P4567" t="str">
        <f t="shared" si="356"/>
        <v>Upgrade / más líneas</v>
      </c>
      <c r="Q4567">
        <f t="shared" si="357"/>
        <v>0</v>
      </c>
      <c r="R4567" t="str">
        <f>IFERROR(VLOOKUP($A4567,Registros!$B$2:$G$6000,6,0),IFERROR(INDEX(Winback!$C$2:$C$300,MATCH($A4567,Winback!$K$2:$K$300,0)),""))</f>
        <v>Yarelis Tulloch</v>
      </c>
      <c r="S4567" t="str">
        <f t="shared" si="358"/>
        <v>+CS</v>
      </c>
      <c r="T4567">
        <f t="shared" si="359"/>
        <v>1</v>
      </c>
    </row>
    <row r="4568" spans="1:20" x14ac:dyDescent="0.35">
      <c r="A4568" t="s">
        <v>22356</v>
      </c>
      <c r="B4568" t="s">
        <v>22357</v>
      </c>
      <c r="C4568" t="s">
        <v>22358</v>
      </c>
      <c r="D4568" t="s">
        <v>22359</v>
      </c>
      <c r="E4568">
        <f>IF(COUNTIFS(Registros!$A$2:$A$6000,"NP",Registros!$B$2:$B$6000,$A4568)&gt;0,1,0)</f>
        <v>0</v>
      </c>
      <c r="F4568">
        <f>IF($E4568=1,SUMIFS(Registros!$F$2:$F$6000,Registros!$A$2:$A$6000,"NP",Registros!$B$2:$B$6000,$A4568),0)</f>
        <v>0</v>
      </c>
      <c r="G4568">
        <f>IF(COUNTIFS(Registros!$A$2:$A$6000,"MOV",Registros!$B$2:$B$6000,$A4568)&gt;0,1,0)</f>
        <v>0</v>
      </c>
      <c r="H4568">
        <f>IF($G4568=1,SUMIFS(Registros!$F$2:$F$6000,Registros!$A$2:$A$6000,"MOV",Registros!$B$2:$B$6000,$A4568),0)</f>
        <v>0</v>
      </c>
      <c r="I4568">
        <f>IF(COUNTIFS(Registros!$A$2:$A$6000,"CS",Registros!$B$2:$B$6000,$A4568)&gt;0,1,0)</f>
        <v>1</v>
      </c>
      <c r="J4568">
        <f>IF($I4568=1,SUMIFS(Registros!$I$2:$I$6000,Registros!$A$2:$A$6000,"CS",Registros!$B$2:$B$6000,$A4568),0)</f>
        <v>33</v>
      </c>
      <c r="K4568">
        <f>IF(COUNTIFS(Winback!$K$2:$K$300,$A4568)&gt;0,1,0)</f>
        <v>0</v>
      </c>
      <c r="L4568">
        <f>IF(AND($K4568=1,LEFT($A4568,3)="WB-"),SUMIFS(Winback!$D$2:$D$300,Winback!$K$2:$K$300,$A4568),0)</f>
        <v>0</v>
      </c>
      <c r="M4568">
        <f>IF(OR($E4568=1,$G4568=1,SUMIFS(Registros!$J$2:$J$6000,Registros!$B$2:$B$6000,$A4568)&gt;0),1,0)</f>
        <v>1</v>
      </c>
      <c r="N4568">
        <f>IF($J4568&gt;0,1,IF(COUNTIFS(Registros!$A$2:$A$6000,"CS",Registros!$B$2:$B$6000,$A4568,Registros!$K$2:$K$6000,"&lt;&gt;")&gt;0,1,0))</f>
        <v>1</v>
      </c>
      <c r="O4568" t="str">
        <f t="shared" si="355"/>
        <v>CONVERGENTE</v>
      </c>
      <c r="P4568" t="str">
        <f t="shared" si="356"/>
        <v>Upgrade / más líneas</v>
      </c>
      <c r="Q4568">
        <f t="shared" si="357"/>
        <v>0</v>
      </c>
      <c r="R4568" t="str">
        <f>IFERROR(VLOOKUP($A4568,Registros!$B$2:$G$6000,6,0),IFERROR(INDEX(Winback!$C$2:$C$300,MATCH($A4568,Winback!$K$2:$K$300,0)),""))</f>
        <v>Abril Aparicio</v>
      </c>
      <c r="S4568" t="str">
        <f t="shared" si="358"/>
        <v>+CS</v>
      </c>
      <c r="T4568">
        <f t="shared" si="359"/>
        <v>1</v>
      </c>
    </row>
    <row r="4569" spans="1:20" x14ac:dyDescent="0.35">
      <c r="A4569" t="s">
        <v>22361</v>
      </c>
      <c r="B4569" t="s">
        <v>22362</v>
      </c>
      <c r="C4569" t="s">
        <v>22363</v>
      </c>
      <c r="D4569" t="s">
        <v>22364</v>
      </c>
      <c r="E4569">
        <f>IF(COUNTIFS(Registros!$A$2:$A$6000,"NP",Registros!$B$2:$B$6000,$A4569)&gt;0,1,0)</f>
        <v>0</v>
      </c>
      <c r="F4569">
        <f>IF($E4569=1,SUMIFS(Registros!$F$2:$F$6000,Registros!$A$2:$A$6000,"NP",Registros!$B$2:$B$6000,$A4569),0)</f>
        <v>0</v>
      </c>
      <c r="G4569">
        <f>IF(COUNTIFS(Registros!$A$2:$A$6000,"MOV",Registros!$B$2:$B$6000,$A4569)&gt;0,1,0)</f>
        <v>0</v>
      </c>
      <c r="H4569">
        <f>IF($G4569=1,SUMIFS(Registros!$F$2:$F$6000,Registros!$A$2:$A$6000,"MOV",Registros!$B$2:$B$6000,$A4569),0)</f>
        <v>0</v>
      </c>
      <c r="I4569">
        <f>IF(COUNTIFS(Registros!$A$2:$A$6000,"CS",Registros!$B$2:$B$6000,$A4569)&gt;0,1,0)</f>
        <v>1</v>
      </c>
      <c r="J4569">
        <f>IF($I4569=1,SUMIFS(Registros!$I$2:$I$6000,Registros!$A$2:$A$6000,"CS",Registros!$B$2:$B$6000,$A4569),0)</f>
        <v>44</v>
      </c>
      <c r="K4569">
        <f>IF(COUNTIFS(Winback!$K$2:$K$300,$A4569)&gt;0,1,0)</f>
        <v>0</v>
      </c>
      <c r="L4569">
        <f>IF(AND($K4569=1,LEFT($A4569,3)="WB-"),SUMIFS(Winback!$D$2:$D$300,Winback!$K$2:$K$300,$A4569),0)</f>
        <v>0</v>
      </c>
      <c r="M4569">
        <f>IF(OR($E4569=1,$G4569=1,SUMIFS(Registros!$J$2:$J$6000,Registros!$B$2:$B$6000,$A4569)&gt;0),1,0)</f>
        <v>1</v>
      </c>
      <c r="N4569">
        <f>IF($J4569&gt;0,1,IF(COUNTIFS(Registros!$A$2:$A$6000,"CS",Registros!$B$2:$B$6000,$A4569,Registros!$K$2:$K$6000,"&lt;&gt;")&gt;0,1,0))</f>
        <v>1</v>
      </c>
      <c r="O4569" t="str">
        <f t="shared" si="355"/>
        <v>CONVERGENTE</v>
      </c>
      <c r="P4569" t="str">
        <f t="shared" si="356"/>
        <v>Upgrade / más líneas</v>
      </c>
      <c r="Q4569">
        <f t="shared" si="357"/>
        <v>0</v>
      </c>
      <c r="R4569" t="str">
        <f>IFERROR(VLOOKUP($A4569,Registros!$B$2:$G$6000,6,0),IFERROR(INDEX(Winback!$C$2:$C$300,MATCH($A4569,Winback!$K$2:$K$300,0)),""))</f>
        <v>Yariela Galarce</v>
      </c>
      <c r="S4569" t="str">
        <f t="shared" si="358"/>
        <v>+CS</v>
      </c>
      <c r="T4569">
        <f t="shared" si="359"/>
        <v>1</v>
      </c>
    </row>
    <row r="4570" spans="1:20" x14ac:dyDescent="0.35">
      <c r="A4570" t="s">
        <v>22366</v>
      </c>
      <c r="B4570" t="s">
        <v>22367</v>
      </c>
      <c r="C4570" t="s">
        <v>22368</v>
      </c>
      <c r="D4570" t="s">
        <v>22369</v>
      </c>
      <c r="E4570">
        <f>IF(COUNTIFS(Registros!$A$2:$A$6000,"NP",Registros!$B$2:$B$6000,$A4570)&gt;0,1,0)</f>
        <v>0</v>
      </c>
      <c r="F4570">
        <f>IF($E4570=1,SUMIFS(Registros!$F$2:$F$6000,Registros!$A$2:$A$6000,"NP",Registros!$B$2:$B$6000,$A4570),0)</f>
        <v>0</v>
      </c>
      <c r="G4570">
        <f>IF(COUNTIFS(Registros!$A$2:$A$6000,"MOV",Registros!$B$2:$B$6000,$A4570)&gt;0,1,0)</f>
        <v>0</v>
      </c>
      <c r="H4570">
        <f>IF($G4570=1,SUMIFS(Registros!$F$2:$F$6000,Registros!$A$2:$A$6000,"MOV",Registros!$B$2:$B$6000,$A4570),0)</f>
        <v>0</v>
      </c>
      <c r="I4570">
        <f>IF(COUNTIFS(Registros!$A$2:$A$6000,"CS",Registros!$B$2:$B$6000,$A4570)&gt;0,1,0)</f>
        <v>1</v>
      </c>
      <c r="J4570">
        <f>IF($I4570=1,SUMIFS(Registros!$I$2:$I$6000,Registros!$A$2:$A$6000,"CS",Registros!$B$2:$B$6000,$A4570),0)</f>
        <v>48</v>
      </c>
      <c r="K4570">
        <f>IF(COUNTIFS(Winback!$K$2:$K$300,$A4570)&gt;0,1,0)</f>
        <v>0</v>
      </c>
      <c r="L4570">
        <f>IF(AND($K4570=1,LEFT($A4570,3)="WB-"),SUMIFS(Winback!$D$2:$D$300,Winback!$K$2:$K$300,$A4570),0)</f>
        <v>0</v>
      </c>
      <c r="M4570">
        <f>IF(OR($E4570=1,$G4570=1,SUMIFS(Registros!$J$2:$J$6000,Registros!$B$2:$B$6000,$A4570)&gt;0),1,0)</f>
        <v>1</v>
      </c>
      <c r="N4570">
        <f>IF($J4570&gt;0,1,IF(COUNTIFS(Registros!$A$2:$A$6000,"CS",Registros!$B$2:$B$6000,$A4570,Registros!$K$2:$K$6000,"&lt;&gt;")&gt;0,1,0))</f>
        <v>1</v>
      </c>
      <c r="O4570" t="str">
        <f t="shared" si="355"/>
        <v>CONVERGENTE</v>
      </c>
      <c r="P4570" t="str">
        <f t="shared" si="356"/>
        <v>Upgrade / más líneas</v>
      </c>
      <c r="Q4570">
        <f t="shared" si="357"/>
        <v>0</v>
      </c>
      <c r="R4570" t="str">
        <f>IFERROR(VLOOKUP($A4570,Registros!$B$2:$G$6000,6,0),IFERROR(INDEX(Winback!$C$2:$C$300,MATCH($A4570,Winback!$K$2:$K$300,0)),""))</f>
        <v>Nailyn Martinez Johnson</v>
      </c>
      <c r="S4570" t="str">
        <f t="shared" si="358"/>
        <v>+CS</v>
      </c>
      <c r="T4570">
        <f t="shared" si="359"/>
        <v>1</v>
      </c>
    </row>
    <row r="4571" spans="1:20" x14ac:dyDescent="0.35">
      <c r="A4571" t="s">
        <v>22371</v>
      </c>
      <c r="B4571" t="s">
        <v>22372</v>
      </c>
      <c r="C4571" t="s">
        <v>22373</v>
      </c>
      <c r="D4571" t="s">
        <v>22374</v>
      </c>
      <c r="E4571">
        <f>IF(COUNTIFS(Registros!$A$2:$A$6000,"NP",Registros!$B$2:$B$6000,$A4571)&gt;0,1,0)</f>
        <v>0</v>
      </c>
      <c r="F4571">
        <f>IF($E4571=1,SUMIFS(Registros!$F$2:$F$6000,Registros!$A$2:$A$6000,"NP",Registros!$B$2:$B$6000,$A4571),0)</f>
        <v>0</v>
      </c>
      <c r="G4571">
        <f>IF(COUNTIFS(Registros!$A$2:$A$6000,"MOV",Registros!$B$2:$B$6000,$A4571)&gt;0,1,0)</f>
        <v>0</v>
      </c>
      <c r="H4571">
        <f>IF($G4571=1,SUMIFS(Registros!$F$2:$F$6000,Registros!$A$2:$A$6000,"MOV",Registros!$B$2:$B$6000,$A4571),0)</f>
        <v>0</v>
      </c>
      <c r="I4571">
        <f>IF(COUNTIFS(Registros!$A$2:$A$6000,"CS",Registros!$B$2:$B$6000,$A4571)&gt;0,1,0)</f>
        <v>1</v>
      </c>
      <c r="J4571">
        <f>IF($I4571=1,SUMIFS(Registros!$I$2:$I$6000,Registros!$A$2:$A$6000,"CS",Registros!$B$2:$B$6000,$A4571),0)</f>
        <v>33</v>
      </c>
      <c r="K4571">
        <f>IF(COUNTIFS(Winback!$K$2:$K$300,$A4571)&gt;0,1,0)</f>
        <v>0</v>
      </c>
      <c r="L4571">
        <f>IF(AND($K4571=1,LEFT($A4571,3)="WB-"),SUMIFS(Winback!$D$2:$D$300,Winback!$K$2:$K$300,$A4571),0)</f>
        <v>0</v>
      </c>
      <c r="M4571">
        <f>IF(OR($E4571=1,$G4571=1,SUMIFS(Registros!$J$2:$J$6000,Registros!$B$2:$B$6000,$A4571)&gt;0),1,0)</f>
        <v>1</v>
      </c>
      <c r="N4571">
        <f>IF($J4571&gt;0,1,IF(COUNTIFS(Registros!$A$2:$A$6000,"CS",Registros!$B$2:$B$6000,$A4571,Registros!$K$2:$K$6000,"&lt;&gt;")&gt;0,1,0))</f>
        <v>1</v>
      </c>
      <c r="O4571" t="str">
        <f t="shared" si="355"/>
        <v>CONVERGENTE</v>
      </c>
      <c r="P4571" t="str">
        <f t="shared" si="356"/>
        <v>Upgrade / más líneas</v>
      </c>
      <c r="Q4571">
        <f t="shared" si="357"/>
        <v>0</v>
      </c>
      <c r="R4571" t="str">
        <f>IFERROR(VLOOKUP($A4571,Registros!$B$2:$G$6000,6,0),IFERROR(INDEX(Winback!$C$2:$C$300,MATCH($A4571,Winback!$K$2:$K$300,0)),""))</f>
        <v>iongy Gordon Ward</v>
      </c>
      <c r="S4571" t="str">
        <f t="shared" si="358"/>
        <v>+CS</v>
      </c>
      <c r="T4571">
        <f t="shared" si="359"/>
        <v>1</v>
      </c>
    </row>
    <row r="4572" spans="1:20" x14ac:dyDescent="0.35">
      <c r="A4572" t="s">
        <v>22376</v>
      </c>
      <c r="B4572" t="s">
        <v>22377</v>
      </c>
      <c r="C4572" t="s">
        <v>22378</v>
      </c>
      <c r="D4572" t="s">
        <v>22379</v>
      </c>
      <c r="E4572">
        <f>IF(COUNTIFS(Registros!$A$2:$A$6000,"NP",Registros!$B$2:$B$6000,$A4572)&gt;0,1,0)</f>
        <v>0</v>
      </c>
      <c r="F4572">
        <f>IF($E4572=1,SUMIFS(Registros!$F$2:$F$6000,Registros!$A$2:$A$6000,"NP",Registros!$B$2:$B$6000,$A4572),0)</f>
        <v>0</v>
      </c>
      <c r="G4572">
        <f>IF(COUNTIFS(Registros!$A$2:$A$6000,"MOV",Registros!$B$2:$B$6000,$A4572)&gt;0,1,0)</f>
        <v>0</v>
      </c>
      <c r="H4572">
        <f>IF($G4572=1,SUMIFS(Registros!$F$2:$F$6000,Registros!$A$2:$A$6000,"MOV",Registros!$B$2:$B$6000,$A4572),0)</f>
        <v>0</v>
      </c>
      <c r="I4572">
        <f>IF(COUNTIFS(Registros!$A$2:$A$6000,"CS",Registros!$B$2:$B$6000,$A4572)&gt;0,1,0)</f>
        <v>1</v>
      </c>
      <c r="J4572">
        <f>IF($I4572=1,SUMIFS(Registros!$I$2:$I$6000,Registros!$A$2:$A$6000,"CS",Registros!$B$2:$B$6000,$A4572),0)</f>
        <v>28</v>
      </c>
      <c r="K4572">
        <f>IF(COUNTIFS(Winback!$K$2:$K$300,$A4572)&gt;0,1,0)</f>
        <v>0</v>
      </c>
      <c r="L4572">
        <f>IF(AND($K4572=1,LEFT($A4572,3)="WB-"),SUMIFS(Winback!$D$2:$D$300,Winback!$K$2:$K$300,$A4572),0)</f>
        <v>0</v>
      </c>
      <c r="M4572">
        <f>IF(OR($E4572=1,$G4572=1,SUMIFS(Registros!$J$2:$J$6000,Registros!$B$2:$B$6000,$A4572)&gt;0),1,0)</f>
        <v>1</v>
      </c>
      <c r="N4572">
        <f>IF($J4572&gt;0,1,IF(COUNTIFS(Registros!$A$2:$A$6000,"CS",Registros!$B$2:$B$6000,$A4572,Registros!$K$2:$K$6000,"&lt;&gt;")&gt;0,1,0))</f>
        <v>1</v>
      </c>
      <c r="O4572" t="str">
        <f t="shared" si="355"/>
        <v>CONVERGENTE</v>
      </c>
      <c r="P4572" t="str">
        <f t="shared" si="356"/>
        <v>Upgrade / más líneas</v>
      </c>
      <c r="Q4572">
        <f t="shared" si="357"/>
        <v>0</v>
      </c>
      <c r="R4572" t="str">
        <f>IFERROR(VLOOKUP($A4572,Registros!$B$2:$G$6000,6,0),IFERROR(INDEX(Winback!$C$2:$C$300,MATCH($A4572,Winback!$K$2:$K$300,0)),""))</f>
        <v>Karla Mc Intryre</v>
      </c>
      <c r="S4572" t="str">
        <f t="shared" si="358"/>
        <v>+CS</v>
      </c>
      <c r="T4572">
        <f t="shared" si="359"/>
        <v>1</v>
      </c>
    </row>
    <row r="4573" spans="1:20" x14ac:dyDescent="0.35">
      <c r="A4573" t="s">
        <v>22381</v>
      </c>
      <c r="B4573" t="s">
        <v>22382</v>
      </c>
      <c r="C4573" t="s">
        <v>22383</v>
      </c>
      <c r="D4573" t="s">
        <v>22384</v>
      </c>
      <c r="E4573">
        <f>IF(COUNTIFS(Registros!$A$2:$A$6000,"NP",Registros!$B$2:$B$6000,$A4573)&gt;0,1,0)</f>
        <v>0</v>
      </c>
      <c r="F4573">
        <f>IF($E4573=1,SUMIFS(Registros!$F$2:$F$6000,Registros!$A$2:$A$6000,"NP",Registros!$B$2:$B$6000,$A4573),0)</f>
        <v>0</v>
      </c>
      <c r="G4573">
        <f>IF(COUNTIFS(Registros!$A$2:$A$6000,"MOV",Registros!$B$2:$B$6000,$A4573)&gt;0,1,0)</f>
        <v>0</v>
      </c>
      <c r="H4573">
        <f>IF($G4573=1,SUMIFS(Registros!$F$2:$F$6000,Registros!$A$2:$A$6000,"MOV",Registros!$B$2:$B$6000,$A4573),0)</f>
        <v>0</v>
      </c>
      <c r="I4573">
        <f>IF(COUNTIFS(Registros!$A$2:$A$6000,"CS",Registros!$B$2:$B$6000,$A4573)&gt;0,1,0)</f>
        <v>1</v>
      </c>
      <c r="J4573">
        <f>IF($I4573=1,SUMIFS(Registros!$I$2:$I$6000,Registros!$A$2:$A$6000,"CS",Registros!$B$2:$B$6000,$A4573),0)</f>
        <v>40</v>
      </c>
      <c r="K4573">
        <f>IF(COUNTIFS(Winback!$K$2:$K$300,$A4573)&gt;0,1,0)</f>
        <v>0</v>
      </c>
      <c r="L4573">
        <f>IF(AND($K4573=1,LEFT($A4573,3)="WB-"),SUMIFS(Winback!$D$2:$D$300,Winback!$K$2:$K$300,$A4573),0)</f>
        <v>0</v>
      </c>
      <c r="M4573">
        <f>IF(OR($E4573=1,$G4573=1,SUMIFS(Registros!$J$2:$J$6000,Registros!$B$2:$B$6000,$A4573)&gt;0),1,0)</f>
        <v>1</v>
      </c>
      <c r="N4573">
        <f>IF($J4573&gt;0,1,IF(COUNTIFS(Registros!$A$2:$A$6000,"CS",Registros!$B$2:$B$6000,$A4573,Registros!$K$2:$K$6000,"&lt;&gt;")&gt;0,1,0))</f>
        <v>1</v>
      </c>
      <c r="O4573" t="str">
        <f t="shared" si="355"/>
        <v>CONVERGENTE</v>
      </c>
      <c r="P4573" t="str">
        <f t="shared" si="356"/>
        <v>Upgrade / más líneas</v>
      </c>
      <c r="Q4573">
        <f t="shared" si="357"/>
        <v>0</v>
      </c>
      <c r="R4573" t="str">
        <f>IFERROR(VLOOKUP($A4573,Registros!$B$2:$G$6000,6,0),IFERROR(INDEX(Winback!$C$2:$C$300,MATCH($A4573,Winback!$K$2:$K$300,0)),""))</f>
        <v>Solanye Acuña</v>
      </c>
      <c r="S4573" t="str">
        <f t="shared" si="358"/>
        <v>+CS</v>
      </c>
      <c r="T4573">
        <f t="shared" si="359"/>
        <v>1</v>
      </c>
    </row>
    <row r="4574" spans="1:20" x14ac:dyDescent="0.35">
      <c r="A4574" t="s">
        <v>22386</v>
      </c>
      <c r="B4574" t="s">
        <v>22387</v>
      </c>
      <c r="C4574" t="s">
        <v>22388</v>
      </c>
      <c r="D4574" t="s">
        <v>22389</v>
      </c>
      <c r="E4574">
        <f>IF(COUNTIFS(Registros!$A$2:$A$6000,"NP",Registros!$B$2:$B$6000,$A4574)&gt;0,1,0)</f>
        <v>0</v>
      </c>
      <c r="F4574">
        <f>IF($E4574=1,SUMIFS(Registros!$F$2:$F$6000,Registros!$A$2:$A$6000,"NP",Registros!$B$2:$B$6000,$A4574),0)</f>
        <v>0</v>
      </c>
      <c r="G4574">
        <f>IF(COUNTIFS(Registros!$A$2:$A$6000,"MOV",Registros!$B$2:$B$6000,$A4574)&gt;0,1,0)</f>
        <v>0</v>
      </c>
      <c r="H4574">
        <f>IF($G4574=1,SUMIFS(Registros!$F$2:$F$6000,Registros!$A$2:$A$6000,"MOV",Registros!$B$2:$B$6000,$A4574),0)</f>
        <v>0</v>
      </c>
      <c r="I4574">
        <f>IF(COUNTIFS(Registros!$A$2:$A$6000,"CS",Registros!$B$2:$B$6000,$A4574)&gt;0,1,0)</f>
        <v>1</v>
      </c>
      <c r="J4574">
        <f>IF($I4574=1,SUMIFS(Registros!$I$2:$I$6000,Registros!$A$2:$A$6000,"CS",Registros!$B$2:$B$6000,$A4574),0)</f>
        <v>28</v>
      </c>
      <c r="K4574">
        <f>IF(COUNTIFS(Winback!$K$2:$K$300,$A4574)&gt;0,1,0)</f>
        <v>0</v>
      </c>
      <c r="L4574">
        <f>IF(AND($K4574=1,LEFT($A4574,3)="WB-"),SUMIFS(Winback!$D$2:$D$300,Winback!$K$2:$K$300,$A4574),0)</f>
        <v>0</v>
      </c>
      <c r="M4574">
        <f>IF(OR($E4574=1,$G4574=1,SUMIFS(Registros!$J$2:$J$6000,Registros!$B$2:$B$6000,$A4574)&gt;0),1,0)</f>
        <v>1</v>
      </c>
      <c r="N4574">
        <f>IF($J4574&gt;0,1,IF(COUNTIFS(Registros!$A$2:$A$6000,"CS",Registros!$B$2:$B$6000,$A4574,Registros!$K$2:$K$6000,"&lt;&gt;")&gt;0,1,0))</f>
        <v>1</v>
      </c>
      <c r="O4574" t="str">
        <f t="shared" si="355"/>
        <v>CONVERGENTE</v>
      </c>
      <c r="P4574" t="str">
        <f t="shared" si="356"/>
        <v>Upgrade / más líneas</v>
      </c>
      <c r="Q4574">
        <f t="shared" si="357"/>
        <v>0</v>
      </c>
      <c r="R4574" t="str">
        <f>IFERROR(VLOOKUP($A4574,Registros!$B$2:$G$6000,6,0),IFERROR(INDEX(Winback!$C$2:$C$300,MATCH($A4574,Winback!$K$2:$K$300,0)),""))</f>
        <v>Michelle Zambrano</v>
      </c>
      <c r="S4574" t="str">
        <f t="shared" si="358"/>
        <v>+CS</v>
      </c>
      <c r="T4574">
        <f t="shared" si="359"/>
        <v>1</v>
      </c>
    </row>
    <row r="4575" spans="1:20" x14ac:dyDescent="0.35">
      <c r="A4575" t="s">
        <v>22391</v>
      </c>
      <c r="B4575" t="s">
        <v>22392</v>
      </c>
      <c r="C4575" t="s">
        <v>22393</v>
      </c>
      <c r="D4575" t="s">
        <v>22394</v>
      </c>
      <c r="E4575">
        <f>IF(COUNTIFS(Registros!$A$2:$A$6000,"NP",Registros!$B$2:$B$6000,$A4575)&gt;0,1,0)</f>
        <v>0</v>
      </c>
      <c r="F4575">
        <f>IF($E4575=1,SUMIFS(Registros!$F$2:$F$6000,Registros!$A$2:$A$6000,"NP",Registros!$B$2:$B$6000,$A4575),0)</f>
        <v>0</v>
      </c>
      <c r="G4575">
        <f>IF(COUNTIFS(Registros!$A$2:$A$6000,"MOV",Registros!$B$2:$B$6000,$A4575)&gt;0,1,0)</f>
        <v>0</v>
      </c>
      <c r="H4575">
        <f>IF($G4575=1,SUMIFS(Registros!$F$2:$F$6000,Registros!$A$2:$A$6000,"MOV",Registros!$B$2:$B$6000,$A4575),0)</f>
        <v>0</v>
      </c>
      <c r="I4575">
        <f>IF(COUNTIFS(Registros!$A$2:$A$6000,"CS",Registros!$B$2:$B$6000,$A4575)&gt;0,1,0)</f>
        <v>1</v>
      </c>
      <c r="J4575">
        <f>IF($I4575=1,SUMIFS(Registros!$I$2:$I$6000,Registros!$A$2:$A$6000,"CS",Registros!$B$2:$B$6000,$A4575),0)</f>
        <v>27</v>
      </c>
      <c r="K4575">
        <f>IF(COUNTIFS(Winback!$K$2:$K$300,$A4575)&gt;0,1,0)</f>
        <v>0</v>
      </c>
      <c r="L4575">
        <f>IF(AND($K4575=1,LEFT($A4575,3)="WB-"),SUMIFS(Winback!$D$2:$D$300,Winback!$K$2:$K$300,$A4575),0)</f>
        <v>0</v>
      </c>
      <c r="M4575">
        <f>IF(OR($E4575=1,$G4575=1,SUMIFS(Registros!$J$2:$J$6000,Registros!$B$2:$B$6000,$A4575)&gt;0),1,0)</f>
        <v>1</v>
      </c>
      <c r="N4575">
        <f>IF($J4575&gt;0,1,IF(COUNTIFS(Registros!$A$2:$A$6000,"CS",Registros!$B$2:$B$6000,$A4575,Registros!$K$2:$K$6000,"&lt;&gt;")&gt;0,1,0))</f>
        <v>1</v>
      </c>
      <c r="O4575" t="str">
        <f t="shared" si="355"/>
        <v>CONVERGENTE</v>
      </c>
      <c r="P4575" t="str">
        <f t="shared" si="356"/>
        <v>Upgrade / más líneas</v>
      </c>
      <c r="Q4575">
        <f t="shared" si="357"/>
        <v>0</v>
      </c>
      <c r="R4575" t="str">
        <f>IFERROR(VLOOKUP($A4575,Registros!$B$2:$G$6000,6,0),IFERROR(INDEX(Winback!$C$2:$C$300,MATCH($A4575,Winback!$K$2:$K$300,0)),""))</f>
        <v>Lizeth Milena Gonzalez</v>
      </c>
      <c r="S4575" t="str">
        <f t="shared" si="358"/>
        <v>+CS</v>
      </c>
      <c r="T4575">
        <f t="shared" si="359"/>
        <v>1</v>
      </c>
    </row>
    <row r="4576" spans="1:20" x14ac:dyDescent="0.35">
      <c r="A4576" t="s">
        <v>22396</v>
      </c>
      <c r="B4576" t="s">
        <v>22397</v>
      </c>
      <c r="C4576" t="s">
        <v>22398</v>
      </c>
      <c r="D4576" t="s">
        <v>22399</v>
      </c>
      <c r="E4576">
        <f>IF(COUNTIFS(Registros!$A$2:$A$6000,"NP",Registros!$B$2:$B$6000,$A4576)&gt;0,1,0)</f>
        <v>0</v>
      </c>
      <c r="F4576">
        <f>IF($E4576=1,SUMIFS(Registros!$F$2:$F$6000,Registros!$A$2:$A$6000,"NP",Registros!$B$2:$B$6000,$A4576),0)</f>
        <v>0</v>
      </c>
      <c r="G4576">
        <f>IF(COUNTIFS(Registros!$A$2:$A$6000,"MOV",Registros!$B$2:$B$6000,$A4576)&gt;0,1,0)</f>
        <v>0</v>
      </c>
      <c r="H4576">
        <f>IF($G4576=1,SUMIFS(Registros!$F$2:$F$6000,Registros!$A$2:$A$6000,"MOV",Registros!$B$2:$B$6000,$A4576),0)</f>
        <v>0</v>
      </c>
      <c r="I4576">
        <f>IF(COUNTIFS(Registros!$A$2:$A$6000,"CS",Registros!$B$2:$B$6000,$A4576)&gt;0,1,0)</f>
        <v>1</v>
      </c>
      <c r="J4576">
        <f>IF($I4576=1,SUMIFS(Registros!$I$2:$I$6000,Registros!$A$2:$A$6000,"CS",Registros!$B$2:$B$6000,$A4576),0)</f>
        <v>27</v>
      </c>
      <c r="K4576">
        <f>IF(COUNTIFS(Winback!$K$2:$K$300,$A4576)&gt;0,1,0)</f>
        <v>0</v>
      </c>
      <c r="L4576">
        <f>IF(AND($K4576=1,LEFT($A4576,3)="WB-"),SUMIFS(Winback!$D$2:$D$300,Winback!$K$2:$K$300,$A4576),0)</f>
        <v>0</v>
      </c>
      <c r="M4576">
        <f>IF(OR($E4576=1,$G4576=1,SUMIFS(Registros!$J$2:$J$6000,Registros!$B$2:$B$6000,$A4576)&gt;0),1,0)</f>
        <v>1</v>
      </c>
      <c r="N4576">
        <f>IF($J4576&gt;0,1,IF(COUNTIFS(Registros!$A$2:$A$6000,"CS",Registros!$B$2:$B$6000,$A4576,Registros!$K$2:$K$6000,"&lt;&gt;")&gt;0,1,0))</f>
        <v>1</v>
      </c>
      <c r="O4576" t="str">
        <f t="shared" si="355"/>
        <v>CONVERGENTE</v>
      </c>
      <c r="P4576" t="str">
        <f t="shared" si="356"/>
        <v>Upgrade / más líneas</v>
      </c>
      <c r="Q4576">
        <f t="shared" si="357"/>
        <v>0</v>
      </c>
      <c r="R4576" t="str">
        <f>IFERROR(VLOOKUP($A4576,Registros!$B$2:$G$6000,6,0),IFERROR(INDEX(Winback!$C$2:$C$300,MATCH($A4576,Winback!$K$2:$K$300,0)),""))</f>
        <v>Maria Fernanda Rivas</v>
      </c>
      <c r="S4576" t="str">
        <f t="shared" si="358"/>
        <v>+CS</v>
      </c>
      <c r="T4576">
        <f t="shared" si="359"/>
        <v>1</v>
      </c>
    </row>
    <row r="4577" spans="1:20" x14ac:dyDescent="0.35">
      <c r="A4577" t="s">
        <v>22401</v>
      </c>
      <c r="B4577" t="s">
        <v>22402</v>
      </c>
      <c r="C4577" t="s">
        <v>22403</v>
      </c>
      <c r="D4577" t="s">
        <v>22404</v>
      </c>
      <c r="E4577">
        <f>IF(COUNTIFS(Registros!$A$2:$A$6000,"NP",Registros!$B$2:$B$6000,$A4577)&gt;0,1,0)</f>
        <v>0</v>
      </c>
      <c r="F4577">
        <f>IF($E4577=1,SUMIFS(Registros!$F$2:$F$6000,Registros!$A$2:$A$6000,"NP",Registros!$B$2:$B$6000,$A4577),0)</f>
        <v>0</v>
      </c>
      <c r="G4577">
        <f>IF(COUNTIFS(Registros!$A$2:$A$6000,"MOV",Registros!$B$2:$B$6000,$A4577)&gt;0,1,0)</f>
        <v>0</v>
      </c>
      <c r="H4577">
        <f>IF($G4577=1,SUMIFS(Registros!$F$2:$F$6000,Registros!$A$2:$A$6000,"MOV",Registros!$B$2:$B$6000,$A4577),0)</f>
        <v>0</v>
      </c>
      <c r="I4577">
        <f>IF(COUNTIFS(Registros!$A$2:$A$6000,"CS",Registros!$B$2:$B$6000,$A4577)&gt;0,1,0)</f>
        <v>1</v>
      </c>
      <c r="J4577">
        <f>IF($I4577=1,SUMIFS(Registros!$I$2:$I$6000,Registros!$A$2:$A$6000,"CS",Registros!$B$2:$B$6000,$A4577),0)</f>
        <v>31</v>
      </c>
      <c r="K4577">
        <f>IF(COUNTIFS(Winback!$K$2:$K$300,$A4577)&gt;0,1,0)</f>
        <v>0</v>
      </c>
      <c r="L4577">
        <f>IF(AND($K4577=1,LEFT($A4577,3)="WB-"),SUMIFS(Winback!$D$2:$D$300,Winback!$K$2:$K$300,$A4577),0)</f>
        <v>0</v>
      </c>
      <c r="M4577">
        <f>IF(OR($E4577=1,$G4577=1,SUMIFS(Registros!$J$2:$J$6000,Registros!$B$2:$B$6000,$A4577)&gt;0),1,0)</f>
        <v>1</v>
      </c>
      <c r="N4577">
        <f>IF($J4577&gt;0,1,IF(COUNTIFS(Registros!$A$2:$A$6000,"CS",Registros!$B$2:$B$6000,$A4577,Registros!$K$2:$K$6000,"&lt;&gt;")&gt;0,1,0))</f>
        <v>1</v>
      </c>
      <c r="O4577" t="str">
        <f t="shared" si="355"/>
        <v>CONVERGENTE</v>
      </c>
      <c r="P4577" t="str">
        <f t="shared" si="356"/>
        <v>Upgrade / más líneas</v>
      </c>
      <c r="Q4577">
        <f t="shared" si="357"/>
        <v>0</v>
      </c>
      <c r="R4577" t="str">
        <f>IFERROR(VLOOKUP($A4577,Registros!$B$2:$G$6000,6,0),IFERROR(INDEX(Winback!$C$2:$C$300,MATCH($A4577,Winback!$K$2:$K$300,0)),""))</f>
        <v>Yarelis Tulloch</v>
      </c>
      <c r="S4577" t="str">
        <f t="shared" si="358"/>
        <v>+CS</v>
      </c>
      <c r="T4577">
        <f t="shared" si="359"/>
        <v>1</v>
      </c>
    </row>
    <row r="4578" spans="1:20" x14ac:dyDescent="0.35">
      <c r="A4578" t="s">
        <v>22406</v>
      </c>
      <c r="B4578" t="s">
        <v>22407</v>
      </c>
      <c r="C4578" t="s">
        <v>22408</v>
      </c>
      <c r="D4578" t="s">
        <v>22409</v>
      </c>
      <c r="E4578">
        <f>IF(COUNTIFS(Registros!$A$2:$A$6000,"NP",Registros!$B$2:$B$6000,$A4578)&gt;0,1,0)</f>
        <v>0</v>
      </c>
      <c r="F4578">
        <f>IF($E4578=1,SUMIFS(Registros!$F$2:$F$6000,Registros!$A$2:$A$6000,"NP",Registros!$B$2:$B$6000,$A4578),0)</f>
        <v>0</v>
      </c>
      <c r="G4578">
        <f>IF(COUNTIFS(Registros!$A$2:$A$6000,"MOV",Registros!$B$2:$B$6000,$A4578)&gt;0,1,0)</f>
        <v>0</v>
      </c>
      <c r="H4578">
        <f>IF($G4578=1,SUMIFS(Registros!$F$2:$F$6000,Registros!$A$2:$A$6000,"MOV",Registros!$B$2:$B$6000,$A4578),0)</f>
        <v>0</v>
      </c>
      <c r="I4578">
        <f>IF(COUNTIFS(Registros!$A$2:$A$6000,"CS",Registros!$B$2:$B$6000,$A4578)&gt;0,1,0)</f>
        <v>1</v>
      </c>
      <c r="J4578">
        <f>IF($I4578=1,SUMIFS(Registros!$I$2:$I$6000,Registros!$A$2:$A$6000,"CS",Registros!$B$2:$B$6000,$A4578),0)</f>
        <v>45</v>
      </c>
      <c r="K4578">
        <f>IF(COUNTIFS(Winback!$K$2:$K$300,$A4578)&gt;0,1,0)</f>
        <v>0</v>
      </c>
      <c r="L4578">
        <f>IF(AND($K4578=1,LEFT($A4578,3)="WB-"),SUMIFS(Winback!$D$2:$D$300,Winback!$K$2:$K$300,$A4578),0)</f>
        <v>0</v>
      </c>
      <c r="M4578">
        <f>IF(OR($E4578=1,$G4578=1,SUMIFS(Registros!$J$2:$J$6000,Registros!$B$2:$B$6000,$A4578)&gt;0),1,0)</f>
        <v>1</v>
      </c>
      <c r="N4578">
        <f>IF($J4578&gt;0,1,IF(COUNTIFS(Registros!$A$2:$A$6000,"CS",Registros!$B$2:$B$6000,$A4578,Registros!$K$2:$K$6000,"&lt;&gt;")&gt;0,1,0))</f>
        <v>1</v>
      </c>
      <c r="O4578" t="str">
        <f t="shared" si="355"/>
        <v>CONVERGENTE</v>
      </c>
      <c r="P4578" t="str">
        <f t="shared" si="356"/>
        <v>Upgrade / más líneas</v>
      </c>
      <c r="Q4578">
        <f t="shared" si="357"/>
        <v>0</v>
      </c>
      <c r="R4578" t="str">
        <f>IFERROR(VLOOKUP($A4578,Registros!$B$2:$G$6000,6,0),IFERROR(INDEX(Winback!$C$2:$C$300,MATCH($A4578,Winback!$K$2:$K$300,0)),""))</f>
        <v>Abril Aparicio</v>
      </c>
      <c r="S4578" t="str">
        <f t="shared" si="358"/>
        <v>+CS</v>
      </c>
      <c r="T4578">
        <f t="shared" si="359"/>
        <v>1</v>
      </c>
    </row>
    <row r="4579" spans="1:20" x14ac:dyDescent="0.35">
      <c r="A4579" t="s">
        <v>22411</v>
      </c>
      <c r="B4579" t="s">
        <v>22412</v>
      </c>
      <c r="C4579" t="s">
        <v>22413</v>
      </c>
      <c r="D4579" t="s">
        <v>22414</v>
      </c>
      <c r="E4579">
        <f>IF(COUNTIFS(Registros!$A$2:$A$6000,"NP",Registros!$B$2:$B$6000,$A4579)&gt;0,1,0)</f>
        <v>0</v>
      </c>
      <c r="F4579">
        <f>IF($E4579=1,SUMIFS(Registros!$F$2:$F$6000,Registros!$A$2:$A$6000,"NP",Registros!$B$2:$B$6000,$A4579),0)</f>
        <v>0</v>
      </c>
      <c r="G4579">
        <f>IF(COUNTIFS(Registros!$A$2:$A$6000,"MOV",Registros!$B$2:$B$6000,$A4579)&gt;0,1,0)</f>
        <v>0</v>
      </c>
      <c r="H4579">
        <f>IF($G4579=1,SUMIFS(Registros!$F$2:$F$6000,Registros!$A$2:$A$6000,"MOV",Registros!$B$2:$B$6000,$A4579),0)</f>
        <v>0</v>
      </c>
      <c r="I4579">
        <f>IF(COUNTIFS(Registros!$A$2:$A$6000,"CS",Registros!$B$2:$B$6000,$A4579)&gt;0,1,0)</f>
        <v>1</v>
      </c>
      <c r="J4579">
        <f>IF($I4579=1,SUMIFS(Registros!$I$2:$I$6000,Registros!$A$2:$A$6000,"CS",Registros!$B$2:$B$6000,$A4579),0)</f>
        <v>34</v>
      </c>
      <c r="K4579">
        <f>IF(COUNTIFS(Winback!$K$2:$K$300,$A4579)&gt;0,1,0)</f>
        <v>0</v>
      </c>
      <c r="L4579">
        <f>IF(AND($K4579=1,LEFT($A4579,3)="WB-"),SUMIFS(Winback!$D$2:$D$300,Winback!$K$2:$K$300,$A4579),0)</f>
        <v>0</v>
      </c>
      <c r="M4579">
        <f>IF(OR($E4579=1,$G4579=1,SUMIFS(Registros!$J$2:$J$6000,Registros!$B$2:$B$6000,$A4579)&gt;0),1,0)</f>
        <v>1</v>
      </c>
      <c r="N4579">
        <f>IF($J4579&gt;0,1,IF(COUNTIFS(Registros!$A$2:$A$6000,"CS",Registros!$B$2:$B$6000,$A4579,Registros!$K$2:$K$6000,"&lt;&gt;")&gt;0,1,0))</f>
        <v>1</v>
      </c>
      <c r="O4579" t="str">
        <f t="shared" si="355"/>
        <v>CONVERGENTE</v>
      </c>
      <c r="P4579" t="str">
        <f t="shared" si="356"/>
        <v>Upgrade / más líneas</v>
      </c>
      <c r="Q4579">
        <f t="shared" si="357"/>
        <v>0</v>
      </c>
      <c r="R4579" t="str">
        <f>IFERROR(VLOOKUP($A4579,Registros!$B$2:$G$6000,6,0),IFERROR(INDEX(Winback!$C$2:$C$300,MATCH($A4579,Winback!$K$2:$K$300,0)),""))</f>
        <v>Yariela Galarce</v>
      </c>
      <c r="S4579" t="str">
        <f t="shared" si="358"/>
        <v>+CS</v>
      </c>
      <c r="T4579">
        <f t="shared" si="359"/>
        <v>1</v>
      </c>
    </row>
    <row r="4580" spans="1:20" x14ac:dyDescent="0.35">
      <c r="A4580" t="s">
        <v>22416</v>
      </c>
      <c r="B4580" t="s">
        <v>22417</v>
      </c>
      <c r="C4580" t="s">
        <v>22418</v>
      </c>
      <c r="D4580" t="s">
        <v>22419</v>
      </c>
      <c r="E4580">
        <f>IF(COUNTIFS(Registros!$A$2:$A$6000,"NP",Registros!$B$2:$B$6000,$A4580)&gt;0,1,0)</f>
        <v>0</v>
      </c>
      <c r="F4580">
        <f>IF($E4580=1,SUMIFS(Registros!$F$2:$F$6000,Registros!$A$2:$A$6000,"NP",Registros!$B$2:$B$6000,$A4580),0)</f>
        <v>0</v>
      </c>
      <c r="G4580">
        <f>IF(COUNTIFS(Registros!$A$2:$A$6000,"MOV",Registros!$B$2:$B$6000,$A4580)&gt;0,1,0)</f>
        <v>0</v>
      </c>
      <c r="H4580">
        <f>IF($G4580=1,SUMIFS(Registros!$F$2:$F$6000,Registros!$A$2:$A$6000,"MOV",Registros!$B$2:$B$6000,$A4580),0)</f>
        <v>0</v>
      </c>
      <c r="I4580">
        <f>IF(COUNTIFS(Registros!$A$2:$A$6000,"CS",Registros!$B$2:$B$6000,$A4580)&gt;0,1,0)</f>
        <v>1</v>
      </c>
      <c r="J4580">
        <f>IF($I4580=1,SUMIFS(Registros!$I$2:$I$6000,Registros!$A$2:$A$6000,"CS",Registros!$B$2:$B$6000,$A4580),0)</f>
        <v>24</v>
      </c>
      <c r="K4580">
        <f>IF(COUNTIFS(Winback!$K$2:$K$300,$A4580)&gt;0,1,0)</f>
        <v>0</v>
      </c>
      <c r="L4580">
        <f>IF(AND($K4580=1,LEFT($A4580,3)="WB-"),SUMIFS(Winback!$D$2:$D$300,Winback!$K$2:$K$300,$A4580),0)</f>
        <v>0</v>
      </c>
      <c r="M4580">
        <f>IF(OR($E4580=1,$G4580=1,SUMIFS(Registros!$J$2:$J$6000,Registros!$B$2:$B$6000,$A4580)&gt;0),1,0)</f>
        <v>1</v>
      </c>
      <c r="N4580">
        <f>IF($J4580&gt;0,1,IF(COUNTIFS(Registros!$A$2:$A$6000,"CS",Registros!$B$2:$B$6000,$A4580,Registros!$K$2:$K$6000,"&lt;&gt;")&gt;0,1,0))</f>
        <v>1</v>
      </c>
      <c r="O4580" t="str">
        <f t="shared" si="355"/>
        <v>CONVERGENTE</v>
      </c>
      <c r="P4580" t="str">
        <f t="shared" si="356"/>
        <v>Upgrade / más líneas</v>
      </c>
      <c r="Q4580">
        <f t="shared" si="357"/>
        <v>0</v>
      </c>
      <c r="R4580" t="str">
        <f>IFERROR(VLOOKUP($A4580,Registros!$B$2:$G$6000,6,0),IFERROR(INDEX(Winback!$C$2:$C$300,MATCH($A4580,Winback!$K$2:$K$300,0)),""))</f>
        <v>Nailyn Martinez Johnson</v>
      </c>
      <c r="S4580" t="str">
        <f t="shared" si="358"/>
        <v>+CS</v>
      </c>
      <c r="T4580">
        <f t="shared" si="359"/>
        <v>1</v>
      </c>
    </row>
    <row r="4581" spans="1:20" x14ac:dyDescent="0.35">
      <c r="A4581" t="s">
        <v>22421</v>
      </c>
      <c r="B4581" t="s">
        <v>22422</v>
      </c>
      <c r="C4581" t="s">
        <v>22423</v>
      </c>
      <c r="D4581" t="s">
        <v>22424</v>
      </c>
      <c r="E4581">
        <f>IF(COUNTIFS(Registros!$A$2:$A$6000,"NP",Registros!$B$2:$B$6000,$A4581)&gt;0,1,0)</f>
        <v>0</v>
      </c>
      <c r="F4581">
        <f>IF($E4581=1,SUMIFS(Registros!$F$2:$F$6000,Registros!$A$2:$A$6000,"NP",Registros!$B$2:$B$6000,$A4581),0)</f>
        <v>0</v>
      </c>
      <c r="G4581">
        <f>IF(COUNTIFS(Registros!$A$2:$A$6000,"MOV",Registros!$B$2:$B$6000,$A4581)&gt;0,1,0)</f>
        <v>0</v>
      </c>
      <c r="H4581">
        <f>IF($G4581=1,SUMIFS(Registros!$F$2:$F$6000,Registros!$A$2:$A$6000,"MOV",Registros!$B$2:$B$6000,$A4581),0)</f>
        <v>0</v>
      </c>
      <c r="I4581">
        <f>IF(COUNTIFS(Registros!$A$2:$A$6000,"CS",Registros!$B$2:$B$6000,$A4581)&gt;0,1,0)</f>
        <v>1</v>
      </c>
      <c r="J4581">
        <f>IF($I4581=1,SUMIFS(Registros!$I$2:$I$6000,Registros!$A$2:$A$6000,"CS",Registros!$B$2:$B$6000,$A4581),0)</f>
        <v>31</v>
      </c>
      <c r="K4581">
        <f>IF(COUNTIFS(Winback!$K$2:$K$300,$A4581)&gt;0,1,0)</f>
        <v>0</v>
      </c>
      <c r="L4581">
        <f>IF(AND($K4581=1,LEFT($A4581,3)="WB-"),SUMIFS(Winback!$D$2:$D$300,Winback!$K$2:$K$300,$A4581),0)</f>
        <v>0</v>
      </c>
      <c r="M4581">
        <f>IF(OR($E4581=1,$G4581=1,SUMIFS(Registros!$J$2:$J$6000,Registros!$B$2:$B$6000,$A4581)&gt;0),1,0)</f>
        <v>1</v>
      </c>
      <c r="N4581">
        <f>IF($J4581&gt;0,1,IF(COUNTIFS(Registros!$A$2:$A$6000,"CS",Registros!$B$2:$B$6000,$A4581,Registros!$K$2:$K$6000,"&lt;&gt;")&gt;0,1,0))</f>
        <v>1</v>
      </c>
      <c r="O4581" t="str">
        <f t="shared" si="355"/>
        <v>CONVERGENTE</v>
      </c>
      <c r="P4581" t="str">
        <f t="shared" si="356"/>
        <v>Upgrade / más líneas</v>
      </c>
      <c r="Q4581">
        <f t="shared" si="357"/>
        <v>0</v>
      </c>
      <c r="R4581" t="str">
        <f>IFERROR(VLOOKUP($A4581,Registros!$B$2:$G$6000,6,0),IFERROR(INDEX(Winback!$C$2:$C$300,MATCH($A4581,Winback!$K$2:$K$300,0)),""))</f>
        <v>iongy Gordon Ward</v>
      </c>
      <c r="S4581" t="str">
        <f t="shared" si="358"/>
        <v>+CS</v>
      </c>
      <c r="T4581">
        <f t="shared" si="359"/>
        <v>1</v>
      </c>
    </row>
    <row r="4582" spans="1:20" x14ac:dyDescent="0.35">
      <c r="A4582" t="s">
        <v>22426</v>
      </c>
      <c r="B4582" t="s">
        <v>22427</v>
      </c>
      <c r="C4582" t="s">
        <v>22428</v>
      </c>
      <c r="D4582" t="s">
        <v>22429</v>
      </c>
      <c r="E4582">
        <f>IF(COUNTIFS(Registros!$A$2:$A$6000,"NP",Registros!$B$2:$B$6000,$A4582)&gt;0,1,0)</f>
        <v>0</v>
      </c>
      <c r="F4582">
        <f>IF($E4582=1,SUMIFS(Registros!$F$2:$F$6000,Registros!$A$2:$A$6000,"NP",Registros!$B$2:$B$6000,$A4582),0)</f>
        <v>0</v>
      </c>
      <c r="G4582">
        <f>IF(COUNTIFS(Registros!$A$2:$A$6000,"MOV",Registros!$B$2:$B$6000,$A4582)&gt;0,1,0)</f>
        <v>0</v>
      </c>
      <c r="H4582">
        <f>IF($G4582=1,SUMIFS(Registros!$F$2:$F$6000,Registros!$A$2:$A$6000,"MOV",Registros!$B$2:$B$6000,$A4582),0)</f>
        <v>0</v>
      </c>
      <c r="I4582">
        <f>IF(COUNTIFS(Registros!$A$2:$A$6000,"CS",Registros!$B$2:$B$6000,$A4582)&gt;0,1,0)</f>
        <v>1</v>
      </c>
      <c r="J4582">
        <f>IF($I4582=1,SUMIFS(Registros!$I$2:$I$6000,Registros!$A$2:$A$6000,"CS",Registros!$B$2:$B$6000,$A4582),0)</f>
        <v>62</v>
      </c>
      <c r="K4582">
        <f>IF(COUNTIFS(Winback!$K$2:$K$300,$A4582)&gt;0,1,0)</f>
        <v>0</v>
      </c>
      <c r="L4582">
        <f>IF(AND($K4582=1,LEFT($A4582,3)="WB-"),SUMIFS(Winback!$D$2:$D$300,Winback!$K$2:$K$300,$A4582),0)</f>
        <v>0</v>
      </c>
      <c r="M4582">
        <f>IF(OR($E4582=1,$G4582=1,SUMIFS(Registros!$J$2:$J$6000,Registros!$B$2:$B$6000,$A4582)&gt;0),1,0)</f>
        <v>1</v>
      </c>
      <c r="N4582">
        <f>IF($J4582&gt;0,1,IF(COUNTIFS(Registros!$A$2:$A$6000,"CS",Registros!$B$2:$B$6000,$A4582,Registros!$K$2:$K$6000,"&lt;&gt;")&gt;0,1,0))</f>
        <v>1</v>
      </c>
      <c r="O4582" t="str">
        <f t="shared" si="355"/>
        <v>CONVERGENTE</v>
      </c>
      <c r="P4582" t="str">
        <f t="shared" si="356"/>
        <v>Upgrade / más líneas</v>
      </c>
      <c r="Q4582">
        <f t="shared" si="357"/>
        <v>0</v>
      </c>
      <c r="R4582" t="str">
        <f>IFERROR(VLOOKUP($A4582,Registros!$B$2:$G$6000,6,0),IFERROR(INDEX(Winback!$C$2:$C$300,MATCH($A4582,Winback!$K$2:$K$300,0)),""))</f>
        <v>Keisy Vargas</v>
      </c>
      <c r="S4582" t="str">
        <f t="shared" si="358"/>
        <v>+CS</v>
      </c>
      <c r="T4582">
        <f t="shared" si="359"/>
        <v>1</v>
      </c>
    </row>
    <row r="4583" spans="1:20" x14ac:dyDescent="0.35">
      <c r="A4583" t="s">
        <v>22431</v>
      </c>
      <c r="B4583" t="s">
        <v>22432</v>
      </c>
      <c r="C4583" t="s">
        <v>22433</v>
      </c>
      <c r="D4583" t="s">
        <v>22434</v>
      </c>
      <c r="E4583">
        <f>IF(COUNTIFS(Registros!$A$2:$A$6000,"NP",Registros!$B$2:$B$6000,$A4583)&gt;0,1,0)</f>
        <v>0</v>
      </c>
      <c r="F4583">
        <f>IF($E4583=1,SUMIFS(Registros!$F$2:$F$6000,Registros!$A$2:$A$6000,"NP",Registros!$B$2:$B$6000,$A4583),0)</f>
        <v>0</v>
      </c>
      <c r="G4583">
        <f>IF(COUNTIFS(Registros!$A$2:$A$6000,"MOV",Registros!$B$2:$B$6000,$A4583)&gt;0,1,0)</f>
        <v>0</v>
      </c>
      <c r="H4583">
        <f>IF($G4583=1,SUMIFS(Registros!$F$2:$F$6000,Registros!$A$2:$A$6000,"MOV",Registros!$B$2:$B$6000,$A4583),0)</f>
        <v>0</v>
      </c>
      <c r="I4583">
        <f>IF(COUNTIFS(Registros!$A$2:$A$6000,"CS",Registros!$B$2:$B$6000,$A4583)&gt;0,1,0)</f>
        <v>1</v>
      </c>
      <c r="J4583">
        <f>IF($I4583=1,SUMIFS(Registros!$I$2:$I$6000,Registros!$A$2:$A$6000,"CS",Registros!$B$2:$B$6000,$A4583),0)</f>
        <v>7</v>
      </c>
      <c r="K4583">
        <f>IF(COUNTIFS(Winback!$K$2:$K$300,$A4583)&gt;0,1,0)</f>
        <v>0</v>
      </c>
      <c r="L4583">
        <f>IF(AND($K4583=1,LEFT($A4583,3)="WB-"),SUMIFS(Winback!$D$2:$D$300,Winback!$K$2:$K$300,$A4583),0)</f>
        <v>0</v>
      </c>
      <c r="M4583">
        <f>IF(OR($E4583=1,$G4583=1,SUMIFS(Registros!$J$2:$J$6000,Registros!$B$2:$B$6000,$A4583)&gt;0),1,0)</f>
        <v>1</v>
      </c>
      <c r="N4583">
        <f>IF($J4583&gt;0,1,IF(COUNTIFS(Registros!$A$2:$A$6000,"CS",Registros!$B$2:$B$6000,$A4583,Registros!$K$2:$K$6000,"&lt;&gt;")&gt;0,1,0))</f>
        <v>1</v>
      </c>
      <c r="O4583" t="str">
        <f t="shared" si="355"/>
        <v>CONVERGENTE</v>
      </c>
      <c r="P4583" t="str">
        <f t="shared" si="356"/>
        <v>Upgrade / más líneas</v>
      </c>
      <c r="Q4583">
        <f t="shared" si="357"/>
        <v>0</v>
      </c>
      <c r="R4583" t="str">
        <f>IFERROR(VLOOKUP($A4583,Registros!$B$2:$G$6000,6,0),IFERROR(INDEX(Winback!$C$2:$C$300,MATCH($A4583,Winback!$K$2:$K$300,0)),""))</f>
        <v>Karla Mc Intryre</v>
      </c>
      <c r="S4583" t="str">
        <f t="shared" si="358"/>
        <v>+CS</v>
      </c>
      <c r="T4583">
        <f t="shared" si="359"/>
        <v>1</v>
      </c>
    </row>
    <row r="4584" spans="1:20" x14ac:dyDescent="0.35">
      <c r="A4584" t="s">
        <v>22436</v>
      </c>
      <c r="B4584" t="s">
        <v>22437</v>
      </c>
      <c r="C4584" t="s">
        <v>22438</v>
      </c>
      <c r="D4584" t="s">
        <v>22439</v>
      </c>
      <c r="E4584">
        <f>IF(COUNTIFS(Registros!$A$2:$A$6000,"NP",Registros!$B$2:$B$6000,$A4584)&gt;0,1,0)</f>
        <v>0</v>
      </c>
      <c r="F4584">
        <f>IF($E4584=1,SUMIFS(Registros!$F$2:$F$6000,Registros!$A$2:$A$6000,"NP",Registros!$B$2:$B$6000,$A4584),0)</f>
        <v>0</v>
      </c>
      <c r="G4584">
        <f>IF(COUNTIFS(Registros!$A$2:$A$6000,"MOV",Registros!$B$2:$B$6000,$A4584)&gt;0,1,0)</f>
        <v>0</v>
      </c>
      <c r="H4584">
        <f>IF($G4584=1,SUMIFS(Registros!$F$2:$F$6000,Registros!$A$2:$A$6000,"MOV",Registros!$B$2:$B$6000,$A4584),0)</f>
        <v>0</v>
      </c>
      <c r="I4584">
        <f>IF(COUNTIFS(Registros!$A$2:$A$6000,"CS",Registros!$B$2:$B$6000,$A4584)&gt;0,1,0)</f>
        <v>1</v>
      </c>
      <c r="J4584">
        <f>IF($I4584=1,SUMIFS(Registros!$I$2:$I$6000,Registros!$A$2:$A$6000,"CS",Registros!$B$2:$B$6000,$A4584),0)</f>
        <v>0</v>
      </c>
      <c r="K4584">
        <f>IF(COUNTIFS(Winback!$K$2:$K$300,$A4584)&gt;0,1,0)</f>
        <v>0</v>
      </c>
      <c r="L4584">
        <f>IF(AND($K4584=1,LEFT($A4584,3)="WB-"),SUMIFS(Winback!$D$2:$D$300,Winback!$K$2:$K$300,$A4584),0)</f>
        <v>0</v>
      </c>
      <c r="M4584">
        <f>IF(OR($E4584=1,$G4584=1,SUMIFS(Registros!$J$2:$J$6000,Registros!$B$2:$B$6000,$A4584)&gt;0),1,0)</f>
        <v>1</v>
      </c>
      <c r="N4584">
        <f>IF($J4584&gt;0,1,IF(COUNTIFS(Registros!$A$2:$A$6000,"CS",Registros!$B$2:$B$6000,$A4584,Registros!$K$2:$K$6000,"&lt;&gt;")&gt;0,1,0))</f>
        <v>1</v>
      </c>
      <c r="O4584" t="str">
        <f t="shared" si="355"/>
        <v>CONVERGENTE</v>
      </c>
      <c r="P4584" t="str">
        <f t="shared" si="356"/>
        <v>Upgrade / más líneas</v>
      </c>
      <c r="Q4584">
        <f t="shared" si="357"/>
        <v>0</v>
      </c>
      <c r="R4584" t="str">
        <f>IFERROR(VLOOKUP($A4584,Registros!$B$2:$G$6000,6,0),IFERROR(INDEX(Winback!$C$2:$C$300,MATCH($A4584,Winback!$K$2:$K$300,0)),""))</f>
        <v>Solanye Acuña</v>
      </c>
      <c r="S4584" t="str">
        <f t="shared" si="358"/>
        <v>+CS</v>
      </c>
      <c r="T4584">
        <f t="shared" si="359"/>
        <v>1</v>
      </c>
    </row>
    <row r="4585" spans="1:20" x14ac:dyDescent="0.35">
      <c r="A4585" t="s">
        <v>22441</v>
      </c>
      <c r="B4585" t="s">
        <v>22442</v>
      </c>
      <c r="C4585" t="s">
        <v>22443</v>
      </c>
      <c r="D4585" t="s">
        <v>22444</v>
      </c>
      <c r="E4585">
        <f>IF(COUNTIFS(Registros!$A$2:$A$6000,"NP",Registros!$B$2:$B$6000,$A4585)&gt;0,1,0)</f>
        <v>0</v>
      </c>
      <c r="F4585">
        <f>IF($E4585=1,SUMIFS(Registros!$F$2:$F$6000,Registros!$A$2:$A$6000,"NP",Registros!$B$2:$B$6000,$A4585),0)</f>
        <v>0</v>
      </c>
      <c r="G4585">
        <f>IF(COUNTIFS(Registros!$A$2:$A$6000,"MOV",Registros!$B$2:$B$6000,$A4585)&gt;0,1,0)</f>
        <v>0</v>
      </c>
      <c r="H4585">
        <f>IF($G4585=1,SUMIFS(Registros!$F$2:$F$6000,Registros!$A$2:$A$6000,"MOV",Registros!$B$2:$B$6000,$A4585),0)</f>
        <v>0</v>
      </c>
      <c r="I4585">
        <f>IF(COUNTIFS(Registros!$A$2:$A$6000,"CS",Registros!$B$2:$B$6000,$A4585)&gt;0,1,0)</f>
        <v>1</v>
      </c>
      <c r="J4585">
        <f>IF($I4585=1,SUMIFS(Registros!$I$2:$I$6000,Registros!$A$2:$A$6000,"CS",Registros!$B$2:$B$6000,$A4585),0)</f>
        <v>28</v>
      </c>
      <c r="K4585">
        <f>IF(COUNTIFS(Winback!$K$2:$K$300,$A4585)&gt;0,1,0)</f>
        <v>0</v>
      </c>
      <c r="L4585">
        <f>IF(AND($K4585=1,LEFT($A4585,3)="WB-"),SUMIFS(Winback!$D$2:$D$300,Winback!$K$2:$K$300,$A4585),0)</f>
        <v>0</v>
      </c>
      <c r="M4585">
        <f>IF(OR($E4585=1,$G4585=1,SUMIFS(Registros!$J$2:$J$6000,Registros!$B$2:$B$6000,$A4585)&gt;0),1,0)</f>
        <v>1</v>
      </c>
      <c r="N4585">
        <f>IF($J4585&gt;0,1,IF(COUNTIFS(Registros!$A$2:$A$6000,"CS",Registros!$B$2:$B$6000,$A4585,Registros!$K$2:$K$6000,"&lt;&gt;")&gt;0,1,0))</f>
        <v>1</v>
      </c>
      <c r="O4585" t="str">
        <f t="shared" si="355"/>
        <v>CONVERGENTE</v>
      </c>
      <c r="P4585" t="str">
        <f t="shared" si="356"/>
        <v>Upgrade / más líneas</v>
      </c>
      <c r="Q4585">
        <f t="shared" si="357"/>
        <v>0</v>
      </c>
      <c r="R4585" t="str">
        <f>IFERROR(VLOOKUP($A4585,Registros!$B$2:$G$6000,6,0),IFERROR(INDEX(Winback!$C$2:$C$300,MATCH($A4585,Winback!$K$2:$K$300,0)),""))</f>
        <v>Michelle Zambrano</v>
      </c>
      <c r="S4585" t="str">
        <f t="shared" si="358"/>
        <v>+CS</v>
      </c>
      <c r="T4585">
        <f t="shared" si="359"/>
        <v>1</v>
      </c>
    </row>
    <row r="4586" spans="1:20" x14ac:dyDescent="0.35">
      <c r="A4586" t="s">
        <v>22446</v>
      </c>
      <c r="B4586" t="s">
        <v>22447</v>
      </c>
      <c r="C4586" t="s">
        <v>22448</v>
      </c>
      <c r="D4586" t="s">
        <v>22449</v>
      </c>
      <c r="E4586">
        <f>IF(COUNTIFS(Registros!$A$2:$A$6000,"NP",Registros!$B$2:$B$6000,$A4586)&gt;0,1,0)</f>
        <v>0</v>
      </c>
      <c r="F4586">
        <f>IF($E4586=1,SUMIFS(Registros!$F$2:$F$6000,Registros!$A$2:$A$6000,"NP",Registros!$B$2:$B$6000,$A4586),0)</f>
        <v>0</v>
      </c>
      <c r="G4586">
        <f>IF(COUNTIFS(Registros!$A$2:$A$6000,"MOV",Registros!$B$2:$B$6000,$A4586)&gt;0,1,0)</f>
        <v>0</v>
      </c>
      <c r="H4586">
        <f>IF($G4586=1,SUMIFS(Registros!$F$2:$F$6000,Registros!$A$2:$A$6000,"MOV",Registros!$B$2:$B$6000,$A4586),0)</f>
        <v>0</v>
      </c>
      <c r="I4586">
        <f>IF(COUNTIFS(Registros!$A$2:$A$6000,"CS",Registros!$B$2:$B$6000,$A4586)&gt;0,1,0)</f>
        <v>1</v>
      </c>
      <c r="J4586">
        <f>IF($I4586=1,SUMIFS(Registros!$I$2:$I$6000,Registros!$A$2:$A$6000,"CS",Registros!$B$2:$B$6000,$A4586),0)</f>
        <v>36</v>
      </c>
      <c r="K4586">
        <f>IF(COUNTIFS(Winback!$K$2:$K$300,$A4586)&gt;0,1,0)</f>
        <v>0</v>
      </c>
      <c r="L4586">
        <f>IF(AND($K4586=1,LEFT($A4586,3)="WB-"),SUMIFS(Winback!$D$2:$D$300,Winback!$K$2:$K$300,$A4586),0)</f>
        <v>0</v>
      </c>
      <c r="M4586">
        <f>IF(OR($E4586=1,$G4586=1,SUMIFS(Registros!$J$2:$J$6000,Registros!$B$2:$B$6000,$A4586)&gt;0),1,0)</f>
        <v>1</v>
      </c>
      <c r="N4586">
        <f>IF($J4586&gt;0,1,IF(COUNTIFS(Registros!$A$2:$A$6000,"CS",Registros!$B$2:$B$6000,$A4586,Registros!$K$2:$K$6000,"&lt;&gt;")&gt;0,1,0))</f>
        <v>1</v>
      </c>
      <c r="O4586" t="str">
        <f t="shared" si="355"/>
        <v>CONVERGENTE</v>
      </c>
      <c r="P4586" t="str">
        <f t="shared" si="356"/>
        <v>Upgrade / más líneas</v>
      </c>
      <c r="Q4586">
        <f t="shared" si="357"/>
        <v>0</v>
      </c>
      <c r="R4586" t="str">
        <f>IFERROR(VLOOKUP($A4586,Registros!$B$2:$G$6000,6,0),IFERROR(INDEX(Winback!$C$2:$C$300,MATCH($A4586,Winback!$K$2:$K$300,0)),""))</f>
        <v>Lizeth Milena Gonzalez</v>
      </c>
      <c r="S4586" t="str">
        <f t="shared" si="358"/>
        <v>+CS</v>
      </c>
      <c r="T4586">
        <f t="shared" si="359"/>
        <v>1</v>
      </c>
    </row>
    <row r="4587" spans="1:20" x14ac:dyDescent="0.35">
      <c r="A4587" t="s">
        <v>22451</v>
      </c>
      <c r="B4587" t="s">
        <v>22452</v>
      </c>
      <c r="C4587" t="s">
        <v>22453</v>
      </c>
      <c r="D4587" t="s">
        <v>22454</v>
      </c>
      <c r="E4587">
        <f>IF(COUNTIFS(Registros!$A$2:$A$6000,"NP",Registros!$B$2:$B$6000,$A4587)&gt;0,1,0)</f>
        <v>0</v>
      </c>
      <c r="F4587">
        <f>IF($E4587=1,SUMIFS(Registros!$F$2:$F$6000,Registros!$A$2:$A$6000,"NP",Registros!$B$2:$B$6000,$A4587),0)</f>
        <v>0</v>
      </c>
      <c r="G4587">
        <f>IF(COUNTIFS(Registros!$A$2:$A$6000,"MOV",Registros!$B$2:$B$6000,$A4587)&gt;0,1,0)</f>
        <v>0</v>
      </c>
      <c r="H4587">
        <f>IF($G4587=1,SUMIFS(Registros!$F$2:$F$6000,Registros!$A$2:$A$6000,"MOV",Registros!$B$2:$B$6000,$A4587),0)</f>
        <v>0</v>
      </c>
      <c r="I4587">
        <f>IF(COUNTIFS(Registros!$A$2:$A$6000,"CS",Registros!$B$2:$B$6000,$A4587)&gt;0,1,0)</f>
        <v>1</v>
      </c>
      <c r="J4587">
        <f>IF($I4587=1,SUMIFS(Registros!$I$2:$I$6000,Registros!$A$2:$A$6000,"CS",Registros!$B$2:$B$6000,$A4587),0)</f>
        <v>70</v>
      </c>
      <c r="K4587">
        <f>IF(COUNTIFS(Winback!$K$2:$K$300,$A4587)&gt;0,1,0)</f>
        <v>0</v>
      </c>
      <c r="L4587">
        <f>IF(AND($K4587=1,LEFT($A4587,3)="WB-"),SUMIFS(Winback!$D$2:$D$300,Winback!$K$2:$K$300,$A4587),0)</f>
        <v>0</v>
      </c>
      <c r="M4587">
        <f>IF(OR($E4587=1,$G4587=1,SUMIFS(Registros!$J$2:$J$6000,Registros!$B$2:$B$6000,$A4587)&gt;0),1,0)</f>
        <v>1</v>
      </c>
      <c r="N4587">
        <f>IF($J4587&gt;0,1,IF(COUNTIFS(Registros!$A$2:$A$6000,"CS",Registros!$B$2:$B$6000,$A4587,Registros!$K$2:$K$6000,"&lt;&gt;")&gt;0,1,0))</f>
        <v>1</v>
      </c>
      <c r="O4587" t="str">
        <f t="shared" si="355"/>
        <v>CONVERGENTE</v>
      </c>
      <c r="P4587" t="str">
        <f t="shared" si="356"/>
        <v>Upgrade / más líneas</v>
      </c>
      <c r="Q4587">
        <f t="shared" si="357"/>
        <v>0</v>
      </c>
      <c r="R4587" t="str">
        <f>IFERROR(VLOOKUP($A4587,Registros!$B$2:$G$6000,6,0),IFERROR(INDEX(Winback!$C$2:$C$300,MATCH($A4587,Winback!$K$2:$K$300,0)),""))</f>
        <v>Maria Fernanda Rivas</v>
      </c>
      <c r="S4587" t="str">
        <f t="shared" si="358"/>
        <v>+CS</v>
      </c>
      <c r="T4587">
        <f t="shared" si="359"/>
        <v>1</v>
      </c>
    </row>
    <row r="4588" spans="1:20" x14ac:dyDescent="0.35">
      <c r="A4588" t="s">
        <v>22455</v>
      </c>
      <c r="B4588" t="s">
        <v>22456</v>
      </c>
      <c r="C4588" t="s">
        <v>22457</v>
      </c>
      <c r="D4588" t="s">
        <v>22458</v>
      </c>
      <c r="E4588">
        <f>IF(COUNTIFS(Registros!$A$2:$A$6000,"NP",Registros!$B$2:$B$6000,$A4588)&gt;0,1,0)</f>
        <v>0</v>
      </c>
      <c r="F4588">
        <f>IF($E4588=1,SUMIFS(Registros!$F$2:$F$6000,Registros!$A$2:$A$6000,"NP",Registros!$B$2:$B$6000,$A4588),0)</f>
        <v>0</v>
      </c>
      <c r="G4588">
        <f>IF(COUNTIFS(Registros!$A$2:$A$6000,"MOV",Registros!$B$2:$B$6000,$A4588)&gt;0,1,0)</f>
        <v>0</v>
      </c>
      <c r="H4588">
        <f>IF($G4588=1,SUMIFS(Registros!$F$2:$F$6000,Registros!$A$2:$A$6000,"MOV",Registros!$B$2:$B$6000,$A4588),0)</f>
        <v>0</v>
      </c>
      <c r="I4588">
        <f>IF(COUNTIFS(Registros!$A$2:$A$6000,"CS",Registros!$B$2:$B$6000,$A4588)&gt;0,1,0)</f>
        <v>1</v>
      </c>
      <c r="J4588">
        <f>IF($I4588=1,SUMIFS(Registros!$I$2:$I$6000,Registros!$A$2:$A$6000,"CS",Registros!$B$2:$B$6000,$A4588),0)</f>
        <v>22</v>
      </c>
      <c r="K4588">
        <f>IF(COUNTIFS(Winback!$K$2:$K$300,$A4588)&gt;0,1,0)</f>
        <v>0</v>
      </c>
      <c r="L4588">
        <f>IF(AND($K4588=1,LEFT($A4588,3)="WB-"),SUMIFS(Winback!$D$2:$D$300,Winback!$K$2:$K$300,$A4588),0)</f>
        <v>0</v>
      </c>
      <c r="M4588">
        <f>IF(OR($E4588=1,$G4588=1,SUMIFS(Registros!$J$2:$J$6000,Registros!$B$2:$B$6000,$A4588)&gt;0),1,0)</f>
        <v>1</v>
      </c>
      <c r="N4588">
        <f>IF($J4588&gt;0,1,IF(COUNTIFS(Registros!$A$2:$A$6000,"CS",Registros!$B$2:$B$6000,$A4588,Registros!$K$2:$K$6000,"&lt;&gt;")&gt;0,1,0))</f>
        <v>1</v>
      </c>
      <c r="O4588" t="str">
        <f t="shared" si="355"/>
        <v>CONVERGENTE</v>
      </c>
      <c r="P4588" t="str">
        <f t="shared" si="356"/>
        <v>Upgrade / más líneas</v>
      </c>
      <c r="Q4588">
        <f t="shared" si="357"/>
        <v>0</v>
      </c>
      <c r="R4588" t="str">
        <f>IFERROR(VLOOKUP($A4588,Registros!$B$2:$G$6000,6,0),IFERROR(INDEX(Winback!$C$2:$C$300,MATCH($A4588,Winback!$K$2:$K$300,0)),""))</f>
        <v>Yarelis Tulloch</v>
      </c>
      <c r="S4588" t="str">
        <f t="shared" si="358"/>
        <v>+CS</v>
      </c>
      <c r="T4588">
        <f t="shared" si="359"/>
        <v>1</v>
      </c>
    </row>
    <row r="4589" spans="1:20" x14ac:dyDescent="0.35">
      <c r="A4589" t="s">
        <v>22460</v>
      </c>
      <c r="B4589" t="s">
        <v>22461</v>
      </c>
      <c r="C4589" t="s">
        <v>22462</v>
      </c>
      <c r="D4589" t="s">
        <v>22463</v>
      </c>
      <c r="E4589">
        <f>IF(COUNTIFS(Registros!$A$2:$A$6000,"NP",Registros!$B$2:$B$6000,$A4589)&gt;0,1,0)</f>
        <v>0</v>
      </c>
      <c r="F4589">
        <f>IF($E4589=1,SUMIFS(Registros!$F$2:$F$6000,Registros!$A$2:$A$6000,"NP",Registros!$B$2:$B$6000,$A4589),0)</f>
        <v>0</v>
      </c>
      <c r="G4589">
        <f>IF(COUNTIFS(Registros!$A$2:$A$6000,"MOV",Registros!$B$2:$B$6000,$A4589)&gt;0,1,0)</f>
        <v>0</v>
      </c>
      <c r="H4589">
        <f>IF($G4589=1,SUMIFS(Registros!$F$2:$F$6000,Registros!$A$2:$A$6000,"MOV",Registros!$B$2:$B$6000,$A4589),0)</f>
        <v>0</v>
      </c>
      <c r="I4589">
        <f>IF(COUNTIFS(Registros!$A$2:$A$6000,"CS",Registros!$B$2:$B$6000,$A4589)&gt;0,1,0)</f>
        <v>1</v>
      </c>
      <c r="J4589">
        <f>IF($I4589=1,SUMIFS(Registros!$I$2:$I$6000,Registros!$A$2:$A$6000,"CS",Registros!$B$2:$B$6000,$A4589),0)</f>
        <v>55</v>
      </c>
      <c r="K4589">
        <f>IF(COUNTIFS(Winback!$K$2:$K$300,$A4589)&gt;0,1,0)</f>
        <v>0</v>
      </c>
      <c r="L4589">
        <f>IF(AND($K4589=1,LEFT($A4589,3)="WB-"),SUMIFS(Winback!$D$2:$D$300,Winback!$K$2:$K$300,$A4589),0)</f>
        <v>0</v>
      </c>
      <c r="M4589">
        <f>IF(OR($E4589=1,$G4589=1,SUMIFS(Registros!$J$2:$J$6000,Registros!$B$2:$B$6000,$A4589)&gt;0),1,0)</f>
        <v>1</v>
      </c>
      <c r="N4589">
        <f>IF($J4589&gt;0,1,IF(COUNTIFS(Registros!$A$2:$A$6000,"CS",Registros!$B$2:$B$6000,$A4589,Registros!$K$2:$K$6000,"&lt;&gt;")&gt;0,1,0))</f>
        <v>1</v>
      </c>
      <c r="O4589" t="str">
        <f t="shared" si="355"/>
        <v>CONVERGENTE</v>
      </c>
      <c r="P4589" t="str">
        <f t="shared" si="356"/>
        <v>Upgrade / más líneas</v>
      </c>
      <c r="Q4589">
        <f t="shared" si="357"/>
        <v>0</v>
      </c>
      <c r="R4589" t="str">
        <f>IFERROR(VLOOKUP($A4589,Registros!$B$2:$G$6000,6,0),IFERROR(INDEX(Winback!$C$2:$C$300,MATCH($A4589,Winback!$K$2:$K$300,0)),""))</f>
        <v>Abril Aparicio</v>
      </c>
      <c r="S4589" t="str">
        <f t="shared" si="358"/>
        <v>+CS</v>
      </c>
      <c r="T4589">
        <f t="shared" si="359"/>
        <v>1</v>
      </c>
    </row>
    <row r="4590" spans="1:20" x14ac:dyDescent="0.35">
      <c r="A4590" t="s">
        <v>22465</v>
      </c>
      <c r="B4590" t="s">
        <v>22466</v>
      </c>
      <c r="C4590" t="s">
        <v>22467</v>
      </c>
      <c r="D4590" t="s">
        <v>22468</v>
      </c>
      <c r="E4590">
        <f>IF(COUNTIFS(Registros!$A$2:$A$6000,"NP",Registros!$B$2:$B$6000,$A4590)&gt;0,1,0)</f>
        <v>0</v>
      </c>
      <c r="F4590">
        <f>IF($E4590=1,SUMIFS(Registros!$F$2:$F$6000,Registros!$A$2:$A$6000,"NP",Registros!$B$2:$B$6000,$A4590),0)</f>
        <v>0</v>
      </c>
      <c r="G4590">
        <f>IF(COUNTIFS(Registros!$A$2:$A$6000,"MOV",Registros!$B$2:$B$6000,$A4590)&gt;0,1,0)</f>
        <v>0</v>
      </c>
      <c r="H4590">
        <f>IF($G4590=1,SUMIFS(Registros!$F$2:$F$6000,Registros!$A$2:$A$6000,"MOV",Registros!$B$2:$B$6000,$A4590),0)</f>
        <v>0</v>
      </c>
      <c r="I4590">
        <f>IF(COUNTIFS(Registros!$A$2:$A$6000,"CS",Registros!$B$2:$B$6000,$A4590)&gt;0,1,0)</f>
        <v>1</v>
      </c>
      <c r="J4590">
        <f>IF($I4590=1,SUMIFS(Registros!$I$2:$I$6000,Registros!$A$2:$A$6000,"CS",Registros!$B$2:$B$6000,$A4590),0)</f>
        <v>41</v>
      </c>
      <c r="K4590">
        <f>IF(COUNTIFS(Winback!$K$2:$K$300,$A4590)&gt;0,1,0)</f>
        <v>0</v>
      </c>
      <c r="L4590">
        <f>IF(AND($K4590=1,LEFT($A4590,3)="WB-"),SUMIFS(Winback!$D$2:$D$300,Winback!$K$2:$K$300,$A4590),0)</f>
        <v>0</v>
      </c>
      <c r="M4590">
        <f>IF(OR($E4590=1,$G4590=1,SUMIFS(Registros!$J$2:$J$6000,Registros!$B$2:$B$6000,$A4590)&gt;0),1,0)</f>
        <v>1</v>
      </c>
      <c r="N4590">
        <f>IF($J4590&gt;0,1,IF(COUNTIFS(Registros!$A$2:$A$6000,"CS",Registros!$B$2:$B$6000,$A4590,Registros!$K$2:$K$6000,"&lt;&gt;")&gt;0,1,0))</f>
        <v>1</v>
      </c>
      <c r="O4590" t="str">
        <f t="shared" si="355"/>
        <v>CONVERGENTE</v>
      </c>
      <c r="P4590" t="str">
        <f t="shared" si="356"/>
        <v>Upgrade / más líneas</v>
      </c>
      <c r="Q4590">
        <f t="shared" si="357"/>
        <v>0</v>
      </c>
      <c r="R4590" t="str">
        <f>IFERROR(VLOOKUP($A4590,Registros!$B$2:$G$6000,6,0),IFERROR(INDEX(Winback!$C$2:$C$300,MATCH($A4590,Winback!$K$2:$K$300,0)),""))</f>
        <v>Yariela Galarce</v>
      </c>
      <c r="S4590" t="str">
        <f t="shared" si="358"/>
        <v>+CS</v>
      </c>
      <c r="T4590">
        <f t="shared" si="359"/>
        <v>1</v>
      </c>
    </row>
    <row r="4591" spans="1:20" x14ac:dyDescent="0.35">
      <c r="A4591" t="s">
        <v>22470</v>
      </c>
      <c r="B4591" t="s">
        <v>22471</v>
      </c>
      <c r="C4591" t="s">
        <v>22472</v>
      </c>
      <c r="D4591" t="s">
        <v>22473</v>
      </c>
      <c r="E4591">
        <f>IF(COUNTIFS(Registros!$A$2:$A$6000,"NP",Registros!$B$2:$B$6000,$A4591)&gt;0,1,0)</f>
        <v>0</v>
      </c>
      <c r="F4591">
        <f>IF($E4591=1,SUMIFS(Registros!$F$2:$F$6000,Registros!$A$2:$A$6000,"NP",Registros!$B$2:$B$6000,$A4591),0)</f>
        <v>0</v>
      </c>
      <c r="G4591">
        <f>IF(COUNTIFS(Registros!$A$2:$A$6000,"MOV",Registros!$B$2:$B$6000,$A4591)&gt;0,1,0)</f>
        <v>0</v>
      </c>
      <c r="H4591">
        <f>IF($G4591=1,SUMIFS(Registros!$F$2:$F$6000,Registros!$A$2:$A$6000,"MOV",Registros!$B$2:$B$6000,$A4591),0)</f>
        <v>0</v>
      </c>
      <c r="I4591">
        <f>IF(COUNTIFS(Registros!$A$2:$A$6000,"CS",Registros!$B$2:$B$6000,$A4591)&gt;0,1,0)</f>
        <v>1</v>
      </c>
      <c r="J4591">
        <f>IF($I4591=1,SUMIFS(Registros!$I$2:$I$6000,Registros!$A$2:$A$6000,"CS",Registros!$B$2:$B$6000,$A4591),0)</f>
        <v>28</v>
      </c>
      <c r="K4591">
        <f>IF(COUNTIFS(Winback!$K$2:$K$300,$A4591)&gt;0,1,0)</f>
        <v>0</v>
      </c>
      <c r="L4591">
        <f>IF(AND($K4591=1,LEFT($A4591,3)="WB-"),SUMIFS(Winback!$D$2:$D$300,Winback!$K$2:$K$300,$A4591),0)</f>
        <v>0</v>
      </c>
      <c r="M4591">
        <f>IF(OR($E4591=1,$G4591=1,SUMIFS(Registros!$J$2:$J$6000,Registros!$B$2:$B$6000,$A4591)&gt;0),1,0)</f>
        <v>1</v>
      </c>
      <c r="N4591">
        <f>IF($J4591&gt;0,1,IF(COUNTIFS(Registros!$A$2:$A$6000,"CS",Registros!$B$2:$B$6000,$A4591,Registros!$K$2:$K$6000,"&lt;&gt;")&gt;0,1,0))</f>
        <v>1</v>
      </c>
      <c r="O4591" t="str">
        <f t="shared" si="355"/>
        <v>CONVERGENTE</v>
      </c>
      <c r="P4591" t="str">
        <f t="shared" si="356"/>
        <v>Upgrade / más líneas</v>
      </c>
      <c r="Q4591">
        <f t="shared" si="357"/>
        <v>0</v>
      </c>
      <c r="R4591" t="str">
        <f>IFERROR(VLOOKUP($A4591,Registros!$B$2:$G$6000,6,0),IFERROR(INDEX(Winback!$C$2:$C$300,MATCH($A4591,Winback!$K$2:$K$300,0)),""))</f>
        <v>Nailyn Martinez Johnson</v>
      </c>
      <c r="S4591" t="str">
        <f t="shared" si="358"/>
        <v>+CS</v>
      </c>
      <c r="T4591">
        <f t="shared" si="359"/>
        <v>1</v>
      </c>
    </row>
    <row r="4592" spans="1:20" x14ac:dyDescent="0.35">
      <c r="A4592" t="s">
        <v>22475</v>
      </c>
      <c r="B4592" t="s">
        <v>22476</v>
      </c>
      <c r="C4592" t="s">
        <v>22477</v>
      </c>
      <c r="D4592" t="s">
        <v>22478</v>
      </c>
      <c r="E4592">
        <f>IF(COUNTIFS(Registros!$A$2:$A$6000,"NP",Registros!$B$2:$B$6000,$A4592)&gt;0,1,0)</f>
        <v>0</v>
      </c>
      <c r="F4592">
        <f>IF($E4592=1,SUMIFS(Registros!$F$2:$F$6000,Registros!$A$2:$A$6000,"NP",Registros!$B$2:$B$6000,$A4592),0)</f>
        <v>0</v>
      </c>
      <c r="G4592">
        <f>IF(COUNTIFS(Registros!$A$2:$A$6000,"MOV",Registros!$B$2:$B$6000,$A4592)&gt;0,1,0)</f>
        <v>0</v>
      </c>
      <c r="H4592">
        <f>IF($G4592=1,SUMIFS(Registros!$F$2:$F$6000,Registros!$A$2:$A$6000,"MOV",Registros!$B$2:$B$6000,$A4592),0)</f>
        <v>0</v>
      </c>
      <c r="I4592">
        <f>IF(COUNTIFS(Registros!$A$2:$A$6000,"CS",Registros!$B$2:$B$6000,$A4592)&gt;0,1,0)</f>
        <v>1</v>
      </c>
      <c r="J4592">
        <f>IF($I4592=1,SUMIFS(Registros!$I$2:$I$6000,Registros!$A$2:$A$6000,"CS",Registros!$B$2:$B$6000,$A4592),0)</f>
        <v>33</v>
      </c>
      <c r="K4592">
        <f>IF(COUNTIFS(Winback!$K$2:$K$300,$A4592)&gt;0,1,0)</f>
        <v>0</v>
      </c>
      <c r="L4592">
        <f>IF(AND($K4592=1,LEFT($A4592,3)="WB-"),SUMIFS(Winback!$D$2:$D$300,Winback!$K$2:$K$300,$A4592),0)</f>
        <v>0</v>
      </c>
      <c r="M4592">
        <f>IF(OR($E4592=1,$G4592=1,SUMIFS(Registros!$J$2:$J$6000,Registros!$B$2:$B$6000,$A4592)&gt;0),1,0)</f>
        <v>1</v>
      </c>
      <c r="N4592">
        <f>IF($J4592&gt;0,1,IF(COUNTIFS(Registros!$A$2:$A$6000,"CS",Registros!$B$2:$B$6000,$A4592,Registros!$K$2:$K$6000,"&lt;&gt;")&gt;0,1,0))</f>
        <v>1</v>
      </c>
      <c r="O4592" t="str">
        <f t="shared" si="355"/>
        <v>CONVERGENTE</v>
      </c>
      <c r="P4592" t="str">
        <f t="shared" si="356"/>
        <v>Upgrade / más líneas</v>
      </c>
      <c r="Q4592">
        <f t="shared" si="357"/>
        <v>0</v>
      </c>
      <c r="R4592" t="str">
        <f>IFERROR(VLOOKUP($A4592,Registros!$B$2:$G$6000,6,0),IFERROR(INDEX(Winback!$C$2:$C$300,MATCH($A4592,Winback!$K$2:$K$300,0)),""))</f>
        <v>iongy Gordon Ward</v>
      </c>
      <c r="S4592" t="str">
        <f t="shared" si="358"/>
        <v>+CS</v>
      </c>
      <c r="T4592">
        <f t="shared" si="359"/>
        <v>1</v>
      </c>
    </row>
    <row r="4593" spans="1:20" x14ac:dyDescent="0.35">
      <c r="A4593" t="s">
        <v>22480</v>
      </c>
      <c r="B4593" t="s">
        <v>22481</v>
      </c>
      <c r="C4593" t="s">
        <v>22482</v>
      </c>
      <c r="D4593" t="s">
        <v>22483</v>
      </c>
      <c r="E4593">
        <f>IF(COUNTIFS(Registros!$A$2:$A$6000,"NP",Registros!$B$2:$B$6000,$A4593)&gt;0,1,0)</f>
        <v>0</v>
      </c>
      <c r="F4593">
        <f>IF($E4593=1,SUMIFS(Registros!$F$2:$F$6000,Registros!$A$2:$A$6000,"NP",Registros!$B$2:$B$6000,$A4593),0)</f>
        <v>0</v>
      </c>
      <c r="G4593">
        <f>IF(COUNTIFS(Registros!$A$2:$A$6000,"MOV",Registros!$B$2:$B$6000,$A4593)&gt;0,1,0)</f>
        <v>0</v>
      </c>
      <c r="H4593">
        <f>IF($G4593=1,SUMIFS(Registros!$F$2:$F$6000,Registros!$A$2:$A$6000,"MOV",Registros!$B$2:$B$6000,$A4593),0)</f>
        <v>0</v>
      </c>
      <c r="I4593">
        <f>IF(COUNTIFS(Registros!$A$2:$A$6000,"CS",Registros!$B$2:$B$6000,$A4593)&gt;0,1,0)</f>
        <v>1</v>
      </c>
      <c r="J4593">
        <f>IF($I4593=1,SUMIFS(Registros!$I$2:$I$6000,Registros!$A$2:$A$6000,"CS",Registros!$B$2:$B$6000,$A4593),0)</f>
        <v>39</v>
      </c>
      <c r="K4593">
        <f>IF(COUNTIFS(Winback!$K$2:$K$300,$A4593)&gt;0,1,0)</f>
        <v>0</v>
      </c>
      <c r="L4593">
        <f>IF(AND($K4593=1,LEFT($A4593,3)="WB-"),SUMIFS(Winback!$D$2:$D$300,Winback!$K$2:$K$300,$A4593),0)</f>
        <v>0</v>
      </c>
      <c r="M4593">
        <f>IF(OR($E4593=1,$G4593=1,SUMIFS(Registros!$J$2:$J$6000,Registros!$B$2:$B$6000,$A4593)&gt;0),1,0)</f>
        <v>1</v>
      </c>
      <c r="N4593">
        <f>IF($J4593&gt;0,1,IF(COUNTIFS(Registros!$A$2:$A$6000,"CS",Registros!$B$2:$B$6000,$A4593,Registros!$K$2:$K$6000,"&lt;&gt;")&gt;0,1,0))</f>
        <v>1</v>
      </c>
      <c r="O4593" t="str">
        <f t="shared" si="355"/>
        <v>CONVERGENTE</v>
      </c>
      <c r="P4593" t="str">
        <f t="shared" si="356"/>
        <v>Upgrade / más líneas</v>
      </c>
      <c r="Q4593">
        <f t="shared" si="357"/>
        <v>0</v>
      </c>
      <c r="R4593" t="str">
        <f>IFERROR(VLOOKUP($A4593,Registros!$B$2:$G$6000,6,0),IFERROR(INDEX(Winback!$C$2:$C$300,MATCH($A4593,Winback!$K$2:$K$300,0)),""))</f>
        <v>Keisy Vargas</v>
      </c>
      <c r="S4593" t="str">
        <f t="shared" si="358"/>
        <v>+CS</v>
      </c>
      <c r="T4593">
        <f t="shared" si="359"/>
        <v>1</v>
      </c>
    </row>
    <row r="4594" spans="1:20" x14ac:dyDescent="0.35">
      <c r="A4594" t="s">
        <v>22485</v>
      </c>
      <c r="B4594" t="s">
        <v>22486</v>
      </c>
      <c r="C4594" t="s">
        <v>22487</v>
      </c>
      <c r="D4594" t="s">
        <v>22488</v>
      </c>
      <c r="E4594">
        <f>IF(COUNTIFS(Registros!$A$2:$A$6000,"NP",Registros!$B$2:$B$6000,$A4594)&gt;0,1,0)</f>
        <v>0</v>
      </c>
      <c r="F4594">
        <f>IF($E4594=1,SUMIFS(Registros!$F$2:$F$6000,Registros!$A$2:$A$6000,"NP",Registros!$B$2:$B$6000,$A4594),0)</f>
        <v>0</v>
      </c>
      <c r="G4594">
        <f>IF(COUNTIFS(Registros!$A$2:$A$6000,"MOV",Registros!$B$2:$B$6000,$A4594)&gt;0,1,0)</f>
        <v>0</v>
      </c>
      <c r="H4594">
        <f>IF($G4594=1,SUMIFS(Registros!$F$2:$F$6000,Registros!$A$2:$A$6000,"MOV",Registros!$B$2:$B$6000,$A4594),0)</f>
        <v>0</v>
      </c>
      <c r="I4594">
        <f>IF(COUNTIFS(Registros!$A$2:$A$6000,"CS",Registros!$B$2:$B$6000,$A4594)&gt;0,1,0)</f>
        <v>1</v>
      </c>
      <c r="J4594">
        <f>IF($I4594=1,SUMIFS(Registros!$I$2:$I$6000,Registros!$A$2:$A$6000,"CS",Registros!$B$2:$B$6000,$A4594),0)</f>
        <v>47</v>
      </c>
      <c r="K4594">
        <f>IF(COUNTIFS(Winback!$K$2:$K$300,$A4594)&gt;0,1,0)</f>
        <v>0</v>
      </c>
      <c r="L4594">
        <f>IF(AND($K4594=1,LEFT($A4594,3)="WB-"),SUMIFS(Winback!$D$2:$D$300,Winback!$K$2:$K$300,$A4594),0)</f>
        <v>0</v>
      </c>
      <c r="M4594">
        <f>IF(OR($E4594=1,$G4594=1,SUMIFS(Registros!$J$2:$J$6000,Registros!$B$2:$B$6000,$A4594)&gt;0),1,0)</f>
        <v>1</v>
      </c>
      <c r="N4594">
        <f>IF($J4594&gt;0,1,IF(COUNTIFS(Registros!$A$2:$A$6000,"CS",Registros!$B$2:$B$6000,$A4594,Registros!$K$2:$K$6000,"&lt;&gt;")&gt;0,1,0))</f>
        <v>1</v>
      </c>
      <c r="O4594" t="str">
        <f t="shared" si="355"/>
        <v>CONVERGENTE</v>
      </c>
      <c r="P4594" t="str">
        <f t="shared" si="356"/>
        <v>Upgrade / más líneas</v>
      </c>
      <c r="Q4594">
        <f t="shared" si="357"/>
        <v>0</v>
      </c>
      <c r="R4594" t="str">
        <f>IFERROR(VLOOKUP($A4594,Registros!$B$2:$G$6000,6,0),IFERROR(INDEX(Winback!$C$2:$C$300,MATCH($A4594,Winback!$K$2:$K$300,0)),""))</f>
        <v>Karla Mc Intryre</v>
      </c>
      <c r="S4594" t="str">
        <f t="shared" si="358"/>
        <v>+CS</v>
      </c>
      <c r="T4594">
        <f t="shared" si="359"/>
        <v>1</v>
      </c>
    </row>
    <row r="4595" spans="1:20" x14ac:dyDescent="0.35">
      <c r="A4595" t="s">
        <v>22490</v>
      </c>
      <c r="B4595" t="s">
        <v>22491</v>
      </c>
      <c r="C4595" t="s">
        <v>22492</v>
      </c>
      <c r="D4595" t="s">
        <v>22493</v>
      </c>
      <c r="E4595">
        <f>IF(COUNTIFS(Registros!$A$2:$A$6000,"NP",Registros!$B$2:$B$6000,$A4595)&gt;0,1,0)</f>
        <v>0</v>
      </c>
      <c r="F4595">
        <f>IF($E4595=1,SUMIFS(Registros!$F$2:$F$6000,Registros!$A$2:$A$6000,"NP",Registros!$B$2:$B$6000,$A4595),0)</f>
        <v>0</v>
      </c>
      <c r="G4595">
        <f>IF(COUNTIFS(Registros!$A$2:$A$6000,"MOV",Registros!$B$2:$B$6000,$A4595)&gt;0,1,0)</f>
        <v>0</v>
      </c>
      <c r="H4595">
        <f>IF($G4595=1,SUMIFS(Registros!$F$2:$F$6000,Registros!$A$2:$A$6000,"MOV",Registros!$B$2:$B$6000,$A4595),0)</f>
        <v>0</v>
      </c>
      <c r="I4595">
        <f>IF(COUNTIFS(Registros!$A$2:$A$6000,"CS",Registros!$B$2:$B$6000,$A4595)&gt;0,1,0)</f>
        <v>1</v>
      </c>
      <c r="J4595">
        <f>IF($I4595=1,SUMIFS(Registros!$I$2:$I$6000,Registros!$A$2:$A$6000,"CS",Registros!$B$2:$B$6000,$A4595),0)</f>
        <v>20</v>
      </c>
      <c r="K4595">
        <f>IF(COUNTIFS(Winback!$K$2:$K$300,$A4595)&gt;0,1,0)</f>
        <v>0</v>
      </c>
      <c r="L4595">
        <f>IF(AND($K4595=1,LEFT($A4595,3)="WB-"),SUMIFS(Winback!$D$2:$D$300,Winback!$K$2:$K$300,$A4595),0)</f>
        <v>0</v>
      </c>
      <c r="M4595">
        <f>IF(OR($E4595=1,$G4595=1,SUMIFS(Registros!$J$2:$J$6000,Registros!$B$2:$B$6000,$A4595)&gt;0),1,0)</f>
        <v>1</v>
      </c>
      <c r="N4595">
        <f>IF($J4595&gt;0,1,IF(COUNTIFS(Registros!$A$2:$A$6000,"CS",Registros!$B$2:$B$6000,$A4595,Registros!$K$2:$K$6000,"&lt;&gt;")&gt;0,1,0))</f>
        <v>1</v>
      </c>
      <c r="O4595" t="str">
        <f t="shared" si="355"/>
        <v>CONVERGENTE</v>
      </c>
      <c r="P4595" t="str">
        <f t="shared" si="356"/>
        <v>Upgrade / más líneas</v>
      </c>
      <c r="Q4595">
        <f t="shared" si="357"/>
        <v>0</v>
      </c>
      <c r="R4595" t="str">
        <f>IFERROR(VLOOKUP($A4595,Registros!$B$2:$G$6000,6,0),IFERROR(INDEX(Winback!$C$2:$C$300,MATCH($A4595,Winback!$K$2:$K$300,0)),""))</f>
        <v>Solanye Acuña</v>
      </c>
      <c r="S4595" t="str">
        <f t="shared" si="358"/>
        <v>+CS</v>
      </c>
      <c r="T4595">
        <f t="shared" si="359"/>
        <v>1</v>
      </c>
    </row>
    <row r="4596" spans="1:20" x14ac:dyDescent="0.35">
      <c r="A4596" t="s">
        <v>22495</v>
      </c>
      <c r="B4596" t="s">
        <v>22496</v>
      </c>
      <c r="C4596" t="s">
        <v>22497</v>
      </c>
      <c r="D4596" t="s">
        <v>22498</v>
      </c>
      <c r="E4596">
        <f>IF(COUNTIFS(Registros!$A$2:$A$6000,"NP",Registros!$B$2:$B$6000,$A4596)&gt;0,1,0)</f>
        <v>0</v>
      </c>
      <c r="F4596">
        <f>IF($E4596=1,SUMIFS(Registros!$F$2:$F$6000,Registros!$A$2:$A$6000,"NP",Registros!$B$2:$B$6000,$A4596),0)</f>
        <v>0</v>
      </c>
      <c r="G4596">
        <f>IF(COUNTIFS(Registros!$A$2:$A$6000,"MOV",Registros!$B$2:$B$6000,$A4596)&gt;0,1,0)</f>
        <v>0</v>
      </c>
      <c r="H4596">
        <f>IF($G4596=1,SUMIFS(Registros!$F$2:$F$6000,Registros!$A$2:$A$6000,"MOV",Registros!$B$2:$B$6000,$A4596),0)</f>
        <v>0</v>
      </c>
      <c r="I4596">
        <f>IF(COUNTIFS(Registros!$A$2:$A$6000,"CS",Registros!$B$2:$B$6000,$A4596)&gt;0,1,0)</f>
        <v>1</v>
      </c>
      <c r="J4596">
        <f>IF($I4596=1,SUMIFS(Registros!$I$2:$I$6000,Registros!$A$2:$A$6000,"CS",Registros!$B$2:$B$6000,$A4596),0)</f>
        <v>36</v>
      </c>
      <c r="K4596">
        <f>IF(COUNTIFS(Winback!$K$2:$K$300,$A4596)&gt;0,1,0)</f>
        <v>0</v>
      </c>
      <c r="L4596">
        <f>IF(AND($K4596=1,LEFT($A4596,3)="WB-"),SUMIFS(Winback!$D$2:$D$300,Winback!$K$2:$K$300,$A4596),0)</f>
        <v>0</v>
      </c>
      <c r="M4596">
        <f>IF(OR($E4596=1,$G4596=1,SUMIFS(Registros!$J$2:$J$6000,Registros!$B$2:$B$6000,$A4596)&gt;0),1,0)</f>
        <v>1</v>
      </c>
      <c r="N4596">
        <f>IF($J4596&gt;0,1,IF(COUNTIFS(Registros!$A$2:$A$6000,"CS",Registros!$B$2:$B$6000,$A4596,Registros!$K$2:$K$6000,"&lt;&gt;")&gt;0,1,0))</f>
        <v>1</v>
      </c>
      <c r="O4596" t="str">
        <f t="shared" si="355"/>
        <v>CONVERGENTE</v>
      </c>
      <c r="P4596" t="str">
        <f t="shared" si="356"/>
        <v>Upgrade / más líneas</v>
      </c>
      <c r="Q4596">
        <f t="shared" si="357"/>
        <v>0</v>
      </c>
      <c r="R4596" t="str">
        <f>IFERROR(VLOOKUP($A4596,Registros!$B$2:$G$6000,6,0),IFERROR(INDEX(Winback!$C$2:$C$300,MATCH($A4596,Winback!$K$2:$K$300,0)),""))</f>
        <v>Michelle Zambrano</v>
      </c>
      <c r="S4596" t="str">
        <f t="shared" si="358"/>
        <v>+CS</v>
      </c>
      <c r="T4596">
        <f t="shared" si="359"/>
        <v>1</v>
      </c>
    </row>
    <row r="4597" spans="1:20" x14ac:dyDescent="0.35">
      <c r="A4597" t="s">
        <v>22500</v>
      </c>
      <c r="B4597" t="s">
        <v>22501</v>
      </c>
      <c r="C4597" t="s">
        <v>22502</v>
      </c>
      <c r="D4597" t="s">
        <v>22503</v>
      </c>
      <c r="E4597">
        <f>IF(COUNTIFS(Registros!$A$2:$A$6000,"NP",Registros!$B$2:$B$6000,$A4597)&gt;0,1,0)</f>
        <v>0</v>
      </c>
      <c r="F4597">
        <f>IF($E4597=1,SUMIFS(Registros!$F$2:$F$6000,Registros!$A$2:$A$6000,"NP",Registros!$B$2:$B$6000,$A4597),0)</f>
        <v>0</v>
      </c>
      <c r="G4597">
        <f>IF(COUNTIFS(Registros!$A$2:$A$6000,"MOV",Registros!$B$2:$B$6000,$A4597)&gt;0,1,0)</f>
        <v>0</v>
      </c>
      <c r="H4597">
        <f>IF($G4597=1,SUMIFS(Registros!$F$2:$F$6000,Registros!$A$2:$A$6000,"MOV",Registros!$B$2:$B$6000,$A4597),0)</f>
        <v>0</v>
      </c>
      <c r="I4597">
        <f>IF(COUNTIFS(Registros!$A$2:$A$6000,"CS",Registros!$B$2:$B$6000,$A4597)&gt;0,1,0)</f>
        <v>1</v>
      </c>
      <c r="J4597">
        <f>IF($I4597=1,SUMIFS(Registros!$I$2:$I$6000,Registros!$A$2:$A$6000,"CS",Registros!$B$2:$B$6000,$A4597),0)</f>
        <v>24</v>
      </c>
      <c r="K4597">
        <f>IF(COUNTIFS(Winback!$K$2:$K$300,$A4597)&gt;0,1,0)</f>
        <v>0</v>
      </c>
      <c r="L4597">
        <f>IF(AND($K4597=1,LEFT($A4597,3)="WB-"),SUMIFS(Winback!$D$2:$D$300,Winback!$K$2:$K$300,$A4597),0)</f>
        <v>0</v>
      </c>
      <c r="M4597">
        <f>IF(OR($E4597=1,$G4597=1,SUMIFS(Registros!$J$2:$J$6000,Registros!$B$2:$B$6000,$A4597)&gt;0),1,0)</f>
        <v>1</v>
      </c>
      <c r="N4597">
        <f>IF($J4597&gt;0,1,IF(COUNTIFS(Registros!$A$2:$A$6000,"CS",Registros!$B$2:$B$6000,$A4597,Registros!$K$2:$K$6000,"&lt;&gt;")&gt;0,1,0))</f>
        <v>1</v>
      </c>
      <c r="O4597" t="str">
        <f t="shared" si="355"/>
        <v>CONVERGENTE</v>
      </c>
      <c r="P4597" t="str">
        <f t="shared" si="356"/>
        <v>Upgrade / más líneas</v>
      </c>
      <c r="Q4597">
        <f t="shared" si="357"/>
        <v>0</v>
      </c>
      <c r="R4597" t="str">
        <f>IFERROR(VLOOKUP($A4597,Registros!$B$2:$G$6000,6,0),IFERROR(INDEX(Winback!$C$2:$C$300,MATCH($A4597,Winback!$K$2:$K$300,0)),""))</f>
        <v>Lizeth Milena Gonzalez</v>
      </c>
      <c r="S4597" t="str">
        <f t="shared" si="358"/>
        <v>+CS</v>
      </c>
      <c r="T4597">
        <f t="shared" si="359"/>
        <v>1</v>
      </c>
    </row>
    <row r="4598" spans="1:20" x14ac:dyDescent="0.35">
      <c r="A4598" t="s">
        <v>22505</v>
      </c>
      <c r="B4598" t="s">
        <v>22506</v>
      </c>
      <c r="C4598" t="s">
        <v>22507</v>
      </c>
      <c r="D4598" t="s">
        <v>22508</v>
      </c>
      <c r="E4598">
        <f>IF(COUNTIFS(Registros!$A$2:$A$6000,"NP",Registros!$B$2:$B$6000,$A4598)&gt;0,1,0)</f>
        <v>0</v>
      </c>
      <c r="F4598">
        <f>IF($E4598=1,SUMIFS(Registros!$F$2:$F$6000,Registros!$A$2:$A$6000,"NP",Registros!$B$2:$B$6000,$A4598),0)</f>
        <v>0</v>
      </c>
      <c r="G4598">
        <f>IF(COUNTIFS(Registros!$A$2:$A$6000,"MOV",Registros!$B$2:$B$6000,$A4598)&gt;0,1,0)</f>
        <v>0</v>
      </c>
      <c r="H4598">
        <f>IF($G4598=1,SUMIFS(Registros!$F$2:$F$6000,Registros!$A$2:$A$6000,"MOV",Registros!$B$2:$B$6000,$A4598),0)</f>
        <v>0</v>
      </c>
      <c r="I4598">
        <f>IF(COUNTIFS(Registros!$A$2:$A$6000,"CS",Registros!$B$2:$B$6000,$A4598)&gt;0,1,0)</f>
        <v>1</v>
      </c>
      <c r="J4598">
        <f>IF($I4598=1,SUMIFS(Registros!$I$2:$I$6000,Registros!$A$2:$A$6000,"CS",Registros!$B$2:$B$6000,$A4598),0)</f>
        <v>22</v>
      </c>
      <c r="K4598">
        <f>IF(COUNTIFS(Winback!$K$2:$K$300,$A4598)&gt;0,1,0)</f>
        <v>0</v>
      </c>
      <c r="L4598">
        <f>IF(AND($K4598=1,LEFT($A4598,3)="WB-"),SUMIFS(Winback!$D$2:$D$300,Winback!$K$2:$K$300,$A4598),0)</f>
        <v>0</v>
      </c>
      <c r="M4598">
        <f>IF(OR($E4598=1,$G4598=1,SUMIFS(Registros!$J$2:$J$6000,Registros!$B$2:$B$6000,$A4598)&gt;0),1,0)</f>
        <v>1</v>
      </c>
      <c r="N4598">
        <f>IF($J4598&gt;0,1,IF(COUNTIFS(Registros!$A$2:$A$6000,"CS",Registros!$B$2:$B$6000,$A4598,Registros!$K$2:$K$6000,"&lt;&gt;")&gt;0,1,0))</f>
        <v>1</v>
      </c>
      <c r="O4598" t="str">
        <f t="shared" si="355"/>
        <v>CONVERGENTE</v>
      </c>
      <c r="P4598" t="str">
        <f t="shared" si="356"/>
        <v>Upgrade / más líneas</v>
      </c>
      <c r="Q4598">
        <f t="shared" si="357"/>
        <v>0</v>
      </c>
      <c r="R4598" t="str">
        <f>IFERROR(VLOOKUP($A4598,Registros!$B$2:$G$6000,6,0),IFERROR(INDEX(Winback!$C$2:$C$300,MATCH($A4598,Winback!$K$2:$K$300,0)),""))</f>
        <v>Maria Fernanda Rivas</v>
      </c>
      <c r="S4598" t="str">
        <f t="shared" si="358"/>
        <v>+CS</v>
      </c>
      <c r="T4598">
        <f t="shared" si="359"/>
        <v>1</v>
      </c>
    </row>
    <row r="4599" spans="1:20" x14ac:dyDescent="0.35">
      <c r="A4599" t="s">
        <v>22510</v>
      </c>
      <c r="B4599" t="s">
        <v>22511</v>
      </c>
      <c r="C4599" t="s">
        <v>22512</v>
      </c>
      <c r="D4599" t="s">
        <v>22513</v>
      </c>
      <c r="E4599">
        <f>IF(COUNTIFS(Registros!$A$2:$A$6000,"NP",Registros!$B$2:$B$6000,$A4599)&gt;0,1,0)</f>
        <v>0</v>
      </c>
      <c r="F4599">
        <f>IF($E4599=1,SUMIFS(Registros!$F$2:$F$6000,Registros!$A$2:$A$6000,"NP",Registros!$B$2:$B$6000,$A4599),0)</f>
        <v>0</v>
      </c>
      <c r="G4599">
        <f>IF(COUNTIFS(Registros!$A$2:$A$6000,"MOV",Registros!$B$2:$B$6000,$A4599)&gt;0,1,0)</f>
        <v>0</v>
      </c>
      <c r="H4599">
        <f>IF($G4599=1,SUMIFS(Registros!$F$2:$F$6000,Registros!$A$2:$A$6000,"MOV",Registros!$B$2:$B$6000,$A4599),0)</f>
        <v>0</v>
      </c>
      <c r="I4599">
        <f>IF(COUNTIFS(Registros!$A$2:$A$6000,"CS",Registros!$B$2:$B$6000,$A4599)&gt;0,1,0)</f>
        <v>1</v>
      </c>
      <c r="J4599">
        <f>IF($I4599=1,SUMIFS(Registros!$I$2:$I$6000,Registros!$A$2:$A$6000,"CS",Registros!$B$2:$B$6000,$A4599),0)</f>
        <v>42</v>
      </c>
      <c r="K4599">
        <f>IF(COUNTIFS(Winback!$K$2:$K$300,$A4599)&gt;0,1,0)</f>
        <v>0</v>
      </c>
      <c r="L4599">
        <f>IF(AND($K4599=1,LEFT($A4599,3)="WB-"),SUMIFS(Winback!$D$2:$D$300,Winback!$K$2:$K$300,$A4599),0)</f>
        <v>0</v>
      </c>
      <c r="M4599">
        <f>IF(OR($E4599=1,$G4599=1,SUMIFS(Registros!$J$2:$J$6000,Registros!$B$2:$B$6000,$A4599)&gt;0),1,0)</f>
        <v>1</v>
      </c>
      <c r="N4599">
        <f>IF($J4599&gt;0,1,IF(COUNTIFS(Registros!$A$2:$A$6000,"CS",Registros!$B$2:$B$6000,$A4599,Registros!$K$2:$K$6000,"&lt;&gt;")&gt;0,1,0))</f>
        <v>1</v>
      </c>
      <c r="O4599" t="str">
        <f t="shared" si="355"/>
        <v>CONVERGENTE</v>
      </c>
      <c r="P4599" t="str">
        <f t="shared" si="356"/>
        <v>Upgrade / más líneas</v>
      </c>
      <c r="Q4599">
        <f t="shared" si="357"/>
        <v>0</v>
      </c>
      <c r="R4599" t="str">
        <f>IFERROR(VLOOKUP($A4599,Registros!$B$2:$G$6000,6,0),IFERROR(INDEX(Winback!$C$2:$C$300,MATCH($A4599,Winback!$K$2:$K$300,0)),""))</f>
        <v>Yarelis Tulloch</v>
      </c>
      <c r="S4599" t="str">
        <f t="shared" si="358"/>
        <v>+CS</v>
      </c>
      <c r="T4599">
        <f t="shared" si="359"/>
        <v>1</v>
      </c>
    </row>
    <row r="4600" spans="1:20" x14ac:dyDescent="0.35">
      <c r="A4600" t="s">
        <v>22515</v>
      </c>
      <c r="B4600" t="s">
        <v>22516</v>
      </c>
      <c r="C4600" t="s">
        <v>22517</v>
      </c>
      <c r="D4600" t="s">
        <v>22518</v>
      </c>
      <c r="E4600">
        <f>IF(COUNTIFS(Registros!$A$2:$A$6000,"NP",Registros!$B$2:$B$6000,$A4600)&gt;0,1,0)</f>
        <v>0</v>
      </c>
      <c r="F4600">
        <f>IF($E4600=1,SUMIFS(Registros!$F$2:$F$6000,Registros!$A$2:$A$6000,"NP",Registros!$B$2:$B$6000,$A4600),0)</f>
        <v>0</v>
      </c>
      <c r="G4600">
        <f>IF(COUNTIFS(Registros!$A$2:$A$6000,"MOV",Registros!$B$2:$B$6000,$A4600)&gt;0,1,0)</f>
        <v>0</v>
      </c>
      <c r="H4600">
        <f>IF($G4600=1,SUMIFS(Registros!$F$2:$F$6000,Registros!$A$2:$A$6000,"MOV",Registros!$B$2:$B$6000,$A4600),0)</f>
        <v>0</v>
      </c>
      <c r="I4600">
        <f>IF(COUNTIFS(Registros!$A$2:$A$6000,"CS",Registros!$B$2:$B$6000,$A4600)&gt;0,1,0)</f>
        <v>1</v>
      </c>
      <c r="J4600">
        <f>IF($I4600=1,SUMIFS(Registros!$I$2:$I$6000,Registros!$A$2:$A$6000,"CS",Registros!$B$2:$B$6000,$A4600),0)</f>
        <v>57</v>
      </c>
      <c r="K4600">
        <f>IF(COUNTIFS(Winback!$K$2:$K$300,$A4600)&gt;0,1,0)</f>
        <v>0</v>
      </c>
      <c r="L4600">
        <f>IF(AND($K4600=1,LEFT($A4600,3)="WB-"),SUMIFS(Winback!$D$2:$D$300,Winback!$K$2:$K$300,$A4600),0)</f>
        <v>0</v>
      </c>
      <c r="M4600">
        <f>IF(OR($E4600=1,$G4600=1,SUMIFS(Registros!$J$2:$J$6000,Registros!$B$2:$B$6000,$A4600)&gt;0),1,0)</f>
        <v>1</v>
      </c>
      <c r="N4600">
        <f>IF($J4600&gt;0,1,IF(COUNTIFS(Registros!$A$2:$A$6000,"CS",Registros!$B$2:$B$6000,$A4600,Registros!$K$2:$K$6000,"&lt;&gt;")&gt;0,1,0))</f>
        <v>1</v>
      </c>
      <c r="O4600" t="str">
        <f t="shared" si="355"/>
        <v>CONVERGENTE</v>
      </c>
      <c r="P4600" t="str">
        <f t="shared" si="356"/>
        <v>Upgrade / más líneas</v>
      </c>
      <c r="Q4600">
        <f t="shared" si="357"/>
        <v>0</v>
      </c>
      <c r="R4600" t="str">
        <f>IFERROR(VLOOKUP($A4600,Registros!$B$2:$G$6000,6,0),IFERROR(INDEX(Winback!$C$2:$C$300,MATCH($A4600,Winback!$K$2:$K$300,0)),""))</f>
        <v>Abril Aparicio</v>
      </c>
      <c r="S4600" t="str">
        <f t="shared" si="358"/>
        <v>+CS</v>
      </c>
      <c r="T4600">
        <f t="shared" si="359"/>
        <v>1</v>
      </c>
    </row>
    <row r="4601" spans="1:20" x14ac:dyDescent="0.35">
      <c r="A4601" t="s">
        <v>22520</v>
      </c>
      <c r="B4601" t="s">
        <v>22521</v>
      </c>
      <c r="C4601" t="s">
        <v>22522</v>
      </c>
      <c r="D4601" t="s">
        <v>22523</v>
      </c>
      <c r="E4601">
        <f>IF(COUNTIFS(Registros!$A$2:$A$6000,"NP",Registros!$B$2:$B$6000,$A4601)&gt;0,1,0)</f>
        <v>0</v>
      </c>
      <c r="F4601">
        <f>IF($E4601=1,SUMIFS(Registros!$F$2:$F$6000,Registros!$A$2:$A$6000,"NP",Registros!$B$2:$B$6000,$A4601),0)</f>
        <v>0</v>
      </c>
      <c r="G4601">
        <f>IF(COUNTIFS(Registros!$A$2:$A$6000,"MOV",Registros!$B$2:$B$6000,$A4601)&gt;0,1,0)</f>
        <v>0</v>
      </c>
      <c r="H4601">
        <f>IF($G4601=1,SUMIFS(Registros!$F$2:$F$6000,Registros!$A$2:$A$6000,"MOV",Registros!$B$2:$B$6000,$A4601),0)</f>
        <v>0</v>
      </c>
      <c r="I4601">
        <f>IF(COUNTIFS(Registros!$A$2:$A$6000,"CS",Registros!$B$2:$B$6000,$A4601)&gt;0,1,0)</f>
        <v>1</v>
      </c>
      <c r="J4601">
        <f>IF($I4601=1,SUMIFS(Registros!$I$2:$I$6000,Registros!$A$2:$A$6000,"CS",Registros!$B$2:$B$6000,$A4601),0)</f>
        <v>34</v>
      </c>
      <c r="K4601">
        <f>IF(COUNTIFS(Winback!$K$2:$K$300,$A4601)&gt;0,1,0)</f>
        <v>0</v>
      </c>
      <c r="L4601">
        <f>IF(AND($K4601=1,LEFT($A4601,3)="WB-"),SUMIFS(Winback!$D$2:$D$300,Winback!$K$2:$K$300,$A4601),0)</f>
        <v>0</v>
      </c>
      <c r="M4601">
        <f>IF(OR($E4601=1,$G4601=1,SUMIFS(Registros!$J$2:$J$6000,Registros!$B$2:$B$6000,$A4601)&gt;0),1,0)</f>
        <v>1</v>
      </c>
      <c r="N4601">
        <f>IF($J4601&gt;0,1,IF(COUNTIFS(Registros!$A$2:$A$6000,"CS",Registros!$B$2:$B$6000,$A4601,Registros!$K$2:$K$6000,"&lt;&gt;")&gt;0,1,0))</f>
        <v>1</v>
      </c>
      <c r="O4601" t="str">
        <f t="shared" si="355"/>
        <v>CONVERGENTE</v>
      </c>
      <c r="P4601" t="str">
        <f t="shared" si="356"/>
        <v>Upgrade / más líneas</v>
      </c>
      <c r="Q4601">
        <f t="shared" si="357"/>
        <v>0</v>
      </c>
      <c r="R4601" t="str">
        <f>IFERROR(VLOOKUP($A4601,Registros!$B$2:$G$6000,6,0),IFERROR(INDEX(Winback!$C$2:$C$300,MATCH($A4601,Winback!$K$2:$K$300,0)),""))</f>
        <v>Yariela Galarce</v>
      </c>
      <c r="S4601" t="str">
        <f t="shared" si="358"/>
        <v>+CS</v>
      </c>
      <c r="T4601">
        <f t="shared" si="359"/>
        <v>1</v>
      </c>
    </row>
    <row r="4602" spans="1:20" x14ac:dyDescent="0.35">
      <c r="A4602" t="s">
        <v>22525</v>
      </c>
      <c r="B4602" t="s">
        <v>22526</v>
      </c>
      <c r="C4602" t="s">
        <v>22527</v>
      </c>
      <c r="D4602" t="s">
        <v>22528</v>
      </c>
      <c r="E4602">
        <f>IF(COUNTIFS(Registros!$A$2:$A$6000,"NP",Registros!$B$2:$B$6000,$A4602)&gt;0,1,0)</f>
        <v>0</v>
      </c>
      <c r="F4602">
        <f>IF($E4602=1,SUMIFS(Registros!$F$2:$F$6000,Registros!$A$2:$A$6000,"NP",Registros!$B$2:$B$6000,$A4602),0)</f>
        <v>0</v>
      </c>
      <c r="G4602">
        <f>IF(COUNTIFS(Registros!$A$2:$A$6000,"MOV",Registros!$B$2:$B$6000,$A4602)&gt;0,1,0)</f>
        <v>0</v>
      </c>
      <c r="H4602">
        <f>IF($G4602=1,SUMIFS(Registros!$F$2:$F$6000,Registros!$A$2:$A$6000,"MOV",Registros!$B$2:$B$6000,$A4602),0)</f>
        <v>0</v>
      </c>
      <c r="I4602">
        <f>IF(COUNTIFS(Registros!$A$2:$A$6000,"CS",Registros!$B$2:$B$6000,$A4602)&gt;0,1,0)</f>
        <v>1</v>
      </c>
      <c r="J4602">
        <f>IF($I4602=1,SUMIFS(Registros!$I$2:$I$6000,Registros!$A$2:$A$6000,"CS",Registros!$B$2:$B$6000,$A4602),0)</f>
        <v>69</v>
      </c>
      <c r="K4602">
        <f>IF(COUNTIFS(Winback!$K$2:$K$300,$A4602)&gt;0,1,0)</f>
        <v>0</v>
      </c>
      <c r="L4602">
        <f>IF(AND($K4602=1,LEFT($A4602,3)="WB-"),SUMIFS(Winback!$D$2:$D$300,Winback!$K$2:$K$300,$A4602),0)</f>
        <v>0</v>
      </c>
      <c r="M4602">
        <f>IF(OR($E4602=1,$G4602=1,SUMIFS(Registros!$J$2:$J$6000,Registros!$B$2:$B$6000,$A4602)&gt;0),1,0)</f>
        <v>1</v>
      </c>
      <c r="N4602">
        <f>IF($J4602&gt;0,1,IF(COUNTIFS(Registros!$A$2:$A$6000,"CS",Registros!$B$2:$B$6000,$A4602,Registros!$K$2:$K$6000,"&lt;&gt;")&gt;0,1,0))</f>
        <v>1</v>
      </c>
      <c r="O4602" t="str">
        <f t="shared" si="355"/>
        <v>CONVERGENTE</v>
      </c>
      <c r="P4602" t="str">
        <f t="shared" si="356"/>
        <v>Upgrade / más líneas</v>
      </c>
      <c r="Q4602">
        <f t="shared" si="357"/>
        <v>0</v>
      </c>
      <c r="R4602" t="str">
        <f>IFERROR(VLOOKUP($A4602,Registros!$B$2:$G$6000,6,0),IFERROR(INDEX(Winback!$C$2:$C$300,MATCH($A4602,Winback!$K$2:$K$300,0)),""))</f>
        <v>Nailyn Martinez Johnson</v>
      </c>
      <c r="S4602" t="str">
        <f t="shared" si="358"/>
        <v>+CS</v>
      </c>
      <c r="T4602">
        <f t="shared" si="359"/>
        <v>1</v>
      </c>
    </row>
    <row r="4603" spans="1:20" x14ac:dyDescent="0.35">
      <c r="A4603" t="s">
        <v>22530</v>
      </c>
      <c r="B4603" t="s">
        <v>22531</v>
      </c>
      <c r="C4603" t="s">
        <v>22532</v>
      </c>
      <c r="D4603" t="s">
        <v>22533</v>
      </c>
      <c r="E4603">
        <f>IF(COUNTIFS(Registros!$A$2:$A$6000,"NP",Registros!$B$2:$B$6000,$A4603)&gt;0,1,0)</f>
        <v>0</v>
      </c>
      <c r="F4603">
        <f>IF($E4603=1,SUMIFS(Registros!$F$2:$F$6000,Registros!$A$2:$A$6000,"NP",Registros!$B$2:$B$6000,$A4603),0)</f>
        <v>0</v>
      </c>
      <c r="G4603">
        <f>IF(COUNTIFS(Registros!$A$2:$A$6000,"MOV",Registros!$B$2:$B$6000,$A4603)&gt;0,1,0)</f>
        <v>0</v>
      </c>
      <c r="H4603">
        <f>IF($G4603=1,SUMIFS(Registros!$F$2:$F$6000,Registros!$A$2:$A$6000,"MOV",Registros!$B$2:$B$6000,$A4603),0)</f>
        <v>0</v>
      </c>
      <c r="I4603">
        <f>IF(COUNTIFS(Registros!$A$2:$A$6000,"CS",Registros!$B$2:$B$6000,$A4603)&gt;0,1,0)</f>
        <v>1</v>
      </c>
      <c r="J4603">
        <f>IF($I4603=1,SUMIFS(Registros!$I$2:$I$6000,Registros!$A$2:$A$6000,"CS",Registros!$B$2:$B$6000,$A4603),0)</f>
        <v>66</v>
      </c>
      <c r="K4603">
        <f>IF(COUNTIFS(Winback!$K$2:$K$300,$A4603)&gt;0,1,0)</f>
        <v>0</v>
      </c>
      <c r="L4603">
        <f>IF(AND($K4603=1,LEFT($A4603,3)="WB-"),SUMIFS(Winback!$D$2:$D$300,Winback!$K$2:$K$300,$A4603),0)</f>
        <v>0</v>
      </c>
      <c r="M4603">
        <f>IF(OR($E4603=1,$G4603=1,SUMIFS(Registros!$J$2:$J$6000,Registros!$B$2:$B$6000,$A4603)&gt;0),1,0)</f>
        <v>1</v>
      </c>
      <c r="N4603">
        <f>IF($J4603&gt;0,1,IF(COUNTIFS(Registros!$A$2:$A$6000,"CS",Registros!$B$2:$B$6000,$A4603,Registros!$K$2:$K$6000,"&lt;&gt;")&gt;0,1,0))</f>
        <v>1</v>
      </c>
      <c r="O4603" t="str">
        <f t="shared" si="355"/>
        <v>CONVERGENTE</v>
      </c>
      <c r="P4603" t="str">
        <f t="shared" si="356"/>
        <v>Upgrade / más líneas</v>
      </c>
      <c r="Q4603">
        <f t="shared" si="357"/>
        <v>0</v>
      </c>
      <c r="R4603" t="str">
        <f>IFERROR(VLOOKUP($A4603,Registros!$B$2:$G$6000,6,0),IFERROR(INDEX(Winback!$C$2:$C$300,MATCH($A4603,Winback!$K$2:$K$300,0)),""))</f>
        <v>iongy Gordon Ward</v>
      </c>
      <c r="S4603" t="str">
        <f t="shared" si="358"/>
        <v>+CS</v>
      </c>
      <c r="T4603">
        <f t="shared" si="359"/>
        <v>1</v>
      </c>
    </row>
    <row r="4604" spans="1:20" x14ac:dyDescent="0.35">
      <c r="A4604" t="s">
        <v>22535</v>
      </c>
      <c r="B4604" t="s">
        <v>22536</v>
      </c>
      <c r="C4604" t="s">
        <v>22537</v>
      </c>
      <c r="D4604" t="s">
        <v>22538</v>
      </c>
      <c r="E4604">
        <f>IF(COUNTIFS(Registros!$A$2:$A$6000,"NP",Registros!$B$2:$B$6000,$A4604)&gt;0,1,0)</f>
        <v>0</v>
      </c>
      <c r="F4604">
        <f>IF($E4604=1,SUMIFS(Registros!$F$2:$F$6000,Registros!$A$2:$A$6000,"NP",Registros!$B$2:$B$6000,$A4604),0)</f>
        <v>0</v>
      </c>
      <c r="G4604">
        <f>IF(COUNTIFS(Registros!$A$2:$A$6000,"MOV",Registros!$B$2:$B$6000,$A4604)&gt;0,1,0)</f>
        <v>0</v>
      </c>
      <c r="H4604">
        <f>IF($G4604=1,SUMIFS(Registros!$F$2:$F$6000,Registros!$A$2:$A$6000,"MOV",Registros!$B$2:$B$6000,$A4604),0)</f>
        <v>0</v>
      </c>
      <c r="I4604">
        <f>IF(COUNTIFS(Registros!$A$2:$A$6000,"CS",Registros!$B$2:$B$6000,$A4604)&gt;0,1,0)</f>
        <v>1</v>
      </c>
      <c r="J4604">
        <f>IF($I4604=1,SUMIFS(Registros!$I$2:$I$6000,Registros!$A$2:$A$6000,"CS",Registros!$B$2:$B$6000,$A4604),0)</f>
        <v>38</v>
      </c>
      <c r="K4604">
        <f>IF(COUNTIFS(Winback!$K$2:$K$300,$A4604)&gt;0,1,0)</f>
        <v>0</v>
      </c>
      <c r="L4604">
        <f>IF(AND($K4604=1,LEFT($A4604,3)="WB-"),SUMIFS(Winback!$D$2:$D$300,Winback!$K$2:$K$300,$A4604),0)</f>
        <v>0</v>
      </c>
      <c r="M4604">
        <f>IF(OR($E4604=1,$G4604=1,SUMIFS(Registros!$J$2:$J$6000,Registros!$B$2:$B$6000,$A4604)&gt;0),1,0)</f>
        <v>1</v>
      </c>
      <c r="N4604">
        <f>IF($J4604&gt;0,1,IF(COUNTIFS(Registros!$A$2:$A$6000,"CS",Registros!$B$2:$B$6000,$A4604,Registros!$K$2:$K$6000,"&lt;&gt;")&gt;0,1,0))</f>
        <v>1</v>
      </c>
      <c r="O4604" t="str">
        <f t="shared" si="355"/>
        <v>CONVERGENTE</v>
      </c>
      <c r="P4604" t="str">
        <f t="shared" si="356"/>
        <v>Upgrade / más líneas</v>
      </c>
      <c r="Q4604">
        <f t="shared" si="357"/>
        <v>0</v>
      </c>
      <c r="R4604" t="str">
        <f>IFERROR(VLOOKUP($A4604,Registros!$B$2:$G$6000,6,0),IFERROR(INDEX(Winback!$C$2:$C$300,MATCH($A4604,Winback!$K$2:$K$300,0)),""))</f>
        <v>Keisy Vargas</v>
      </c>
      <c r="S4604" t="str">
        <f t="shared" si="358"/>
        <v>+CS</v>
      </c>
      <c r="T4604">
        <f t="shared" si="359"/>
        <v>1</v>
      </c>
    </row>
    <row r="4605" spans="1:20" x14ac:dyDescent="0.35">
      <c r="A4605" t="s">
        <v>22540</v>
      </c>
      <c r="B4605" t="s">
        <v>19170</v>
      </c>
      <c r="C4605" t="s">
        <v>19171</v>
      </c>
      <c r="D4605" t="s">
        <v>19172</v>
      </c>
      <c r="E4605">
        <f>IF(COUNTIFS(Registros!$A$2:$A$6000,"NP",Registros!$B$2:$B$6000,$A4605)&gt;0,1,0)</f>
        <v>0</v>
      </c>
      <c r="F4605">
        <f>IF($E4605=1,SUMIFS(Registros!$F$2:$F$6000,Registros!$A$2:$A$6000,"NP",Registros!$B$2:$B$6000,$A4605),0)</f>
        <v>0</v>
      </c>
      <c r="G4605">
        <f>IF(COUNTIFS(Registros!$A$2:$A$6000,"MOV",Registros!$B$2:$B$6000,$A4605)&gt;0,1,0)</f>
        <v>0</v>
      </c>
      <c r="H4605">
        <f>IF($G4605=1,SUMIFS(Registros!$F$2:$F$6000,Registros!$A$2:$A$6000,"MOV",Registros!$B$2:$B$6000,$A4605),0)</f>
        <v>0</v>
      </c>
      <c r="I4605">
        <f>IF(COUNTIFS(Registros!$A$2:$A$6000,"CS",Registros!$B$2:$B$6000,$A4605)&gt;0,1,0)</f>
        <v>1</v>
      </c>
      <c r="J4605">
        <f>IF($I4605=1,SUMIFS(Registros!$I$2:$I$6000,Registros!$A$2:$A$6000,"CS",Registros!$B$2:$B$6000,$A4605),0)</f>
        <v>32</v>
      </c>
      <c r="K4605">
        <f>IF(COUNTIFS(Winback!$K$2:$K$300,$A4605)&gt;0,1,0)</f>
        <v>0</v>
      </c>
      <c r="L4605">
        <f>IF(AND($K4605=1,LEFT($A4605,3)="WB-"),SUMIFS(Winback!$D$2:$D$300,Winback!$K$2:$K$300,$A4605),0)</f>
        <v>0</v>
      </c>
      <c r="M4605">
        <f>IF(OR($E4605=1,$G4605=1,SUMIFS(Registros!$J$2:$J$6000,Registros!$B$2:$B$6000,$A4605)&gt;0),1,0)</f>
        <v>1</v>
      </c>
      <c r="N4605">
        <f>IF($J4605&gt;0,1,IF(COUNTIFS(Registros!$A$2:$A$6000,"CS",Registros!$B$2:$B$6000,$A4605,Registros!$K$2:$K$6000,"&lt;&gt;")&gt;0,1,0))</f>
        <v>1</v>
      </c>
      <c r="O4605" t="str">
        <f t="shared" si="355"/>
        <v>CONVERGENTE</v>
      </c>
      <c r="P4605" t="str">
        <f t="shared" si="356"/>
        <v>Upgrade / más líneas</v>
      </c>
      <c r="Q4605">
        <f t="shared" si="357"/>
        <v>0</v>
      </c>
      <c r="R4605" t="str">
        <f>IFERROR(VLOOKUP($A4605,Registros!$B$2:$G$6000,6,0),IFERROR(INDEX(Winback!$C$2:$C$300,MATCH($A4605,Winback!$K$2:$K$300,0)),""))</f>
        <v>Solanye Acuña</v>
      </c>
      <c r="S4605" t="str">
        <f t="shared" si="358"/>
        <v>+CS</v>
      </c>
      <c r="T4605">
        <f t="shared" si="359"/>
        <v>1</v>
      </c>
    </row>
    <row r="4606" spans="1:20" x14ac:dyDescent="0.35">
      <c r="A4606" t="s">
        <v>22542</v>
      </c>
      <c r="B4606" t="s">
        <v>22543</v>
      </c>
      <c r="C4606" t="s">
        <v>22544</v>
      </c>
      <c r="D4606" t="s">
        <v>22545</v>
      </c>
      <c r="E4606">
        <f>IF(COUNTIFS(Registros!$A$2:$A$6000,"NP",Registros!$B$2:$B$6000,$A4606)&gt;0,1,0)</f>
        <v>0</v>
      </c>
      <c r="F4606">
        <f>IF($E4606=1,SUMIFS(Registros!$F$2:$F$6000,Registros!$A$2:$A$6000,"NP",Registros!$B$2:$B$6000,$A4606),0)</f>
        <v>0</v>
      </c>
      <c r="G4606">
        <f>IF(COUNTIFS(Registros!$A$2:$A$6000,"MOV",Registros!$B$2:$B$6000,$A4606)&gt;0,1,0)</f>
        <v>0</v>
      </c>
      <c r="H4606">
        <f>IF($G4606=1,SUMIFS(Registros!$F$2:$F$6000,Registros!$A$2:$A$6000,"MOV",Registros!$B$2:$B$6000,$A4606),0)</f>
        <v>0</v>
      </c>
      <c r="I4606">
        <f>IF(COUNTIFS(Registros!$A$2:$A$6000,"CS",Registros!$B$2:$B$6000,$A4606)&gt;0,1,0)</f>
        <v>1</v>
      </c>
      <c r="J4606">
        <f>IF($I4606=1,SUMIFS(Registros!$I$2:$I$6000,Registros!$A$2:$A$6000,"CS",Registros!$B$2:$B$6000,$A4606),0)</f>
        <v>62</v>
      </c>
      <c r="K4606">
        <f>IF(COUNTIFS(Winback!$K$2:$K$300,$A4606)&gt;0,1,0)</f>
        <v>0</v>
      </c>
      <c r="L4606">
        <f>IF(AND($K4606=1,LEFT($A4606,3)="WB-"),SUMIFS(Winback!$D$2:$D$300,Winback!$K$2:$K$300,$A4606),0)</f>
        <v>0</v>
      </c>
      <c r="M4606">
        <f>IF(OR($E4606=1,$G4606=1,SUMIFS(Registros!$J$2:$J$6000,Registros!$B$2:$B$6000,$A4606)&gt;0),1,0)</f>
        <v>1</v>
      </c>
      <c r="N4606">
        <f>IF($J4606&gt;0,1,IF(COUNTIFS(Registros!$A$2:$A$6000,"CS",Registros!$B$2:$B$6000,$A4606,Registros!$K$2:$K$6000,"&lt;&gt;")&gt;0,1,0))</f>
        <v>1</v>
      </c>
      <c r="O4606" t="str">
        <f t="shared" si="355"/>
        <v>CONVERGENTE</v>
      </c>
      <c r="P4606" t="str">
        <f t="shared" si="356"/>
        <v>Upgrade / más líneas</v>
      </c>
      <c r="Q4606">
        <f t="shared" si="357"/>
        <v>0</v>
      </c>
      <c r="R4606" t="str">
        <f>IFERROR(VLOOKUP($A4606,Registros!$B$2:$G$6000,6,0),IFERROR(INDEX(Winback!$C$2:$C$300,MATCH($A4606,Winback!$K$2:$K$300,0)),""))</f>
        <v>Michelle Zambrano</v>
      </c>
      <c r="S4606" t="str">
        <f t="shared" si="358"/>
        <v>+CS</v>
      </c>
      <c r="T4606">
        <f t="shared" si="359"/>
        <v>1</v>
      </c>
    </row>
    <row r="4607" spans="1:20" x14ac:dyDescent="0.35">
      <c r="A4607" t="s">
        <v>22547</v>
      </c>
      <c r="B4607" t="s">
        <v>22548</v>
      </c>
      <c r="C4607" t="s">
        <v>22549</v>
      </c>
      <c r="D4607" t="s">
        <v>22550</v>
      </c>
      <c r="E4607">
        <f>IF(COUNTIFS(Registros!$A$2:$A$6000,"NP",Registros!$B$2:$B$6000,$A4607)&gt;0,1,0)</f>
        <v>0</v>
      </c>
      <c r="F4607">
        <f>IF($E4607=1,SUMIFS(Registros!$F$2:$F$6000,Registros!$A$2:$A$6000,"NP",Registros!$B$2:$B$6000,$A4607),0)</f>
        <v>0</v>
      </c>
      <c r="G4607">
        <f>IF(COUNTIFS(Registros!$A$2:$A$6000,"MOV",Registros!$B$2:$B$6000,$A4607)&gt;0,1,0)</f>
        <v>0</v>
      </c>
      <c r="H4607">
        <f>IF($G4607=1,SUMIFS(Registros!$F$2:$F$6000,Registros!$A$2:$A$6000,"MOV",Registros!$B$2:$B$6000,$A4607),0)</f>
        <v>0</v>
      </c>
      <c r="I4607">
        <f>IF(COUNTIFS(Registros!$A$2:$A$6000,"CS",Registros!$B$2:$B$6000,$A4607)&gt;0,1,0)</f>
        <v>1</v>
      </c>
      <c r="J4607">
        <f>IF($I4607=1,SUMIFS(Registros!$I$2:$I$6000,Registros!$A$2:$A$6000,"CS",Registros!$B$2:$B$6000,$A4607),0)</f>
        <v>45</v>
      </c>
      <c r="K4607">
        <f>IF(COUNTIFS(Winback!$K$2:$K$300,$A4607)&gt;0,1,0)</f>
        <v>0</v>
      </c>
      <c r="L4607">
        <f>IF(AND($K4607=1,LEFT($A4607,3)="WB-"),SUMIFS(Winback!$D$2:$D$300,Winback!$K$2:$K$300,$A4607),0)</f>
        <v>0</v>
      </c>
      <c r="M4607">
        <f>IF(OR($E4607=1,$G4607=1,SUMIFS(Registros!$J$2:$J$6000,Registros!$B$2:$B$6000,$A4607)&gt;0),1,0)</f>
        <v>1</v>
      </c>
      <c r="N4607">
        <f>IF($J4607&gt;0,1,IF(COUNTIFS(Registros!$A$2:$A$6000,"CS",Registros!$B$2:$B$6000,$A4607,Registros!$K$2:$K$6000,"&lt;&gt;")&gt;0,1,0))</f>
        <v>1</v>
      </c>
      <c r="O4607" t="str">
        <f t="shared" si="355"/>
        <v>CONVERGENTE</v>
      </c>
      <c r="P4607" t="str">
        <f t="shared" si="356"/>
        <v>Upgrade / más líneas</v>
      </c>
      <c r="Q4607">
        <f t="shared" si="357"/>
        <v>0</v>
      </c>
      <c r="R4607" t="str">
        <f>IFERROR(VLOOKUP($A4607,Registros!$B$2:$G$6000,6,0),IFERROR(INDEX(Winback!$C$2:$C$300,MATCH($A4607,Winback!$K$2:$K$300,0)),""))</f>
        <v>Lizeth Milena Gonzalez</v>
      </c>
      <c r="S4607" t="str">
        <f t="shared" si="358"/>
        <v>+CS</v>
      </c>
      <c r="T4607">
        <f t="shared" si="359"/>
        <v>1</v>
      </c>
    </row>
    <row r="4608" spans="1:20" x14ac:dyDescent="0.35">
      <c r="A4608" t="s">
        <v>22552</v>
      </c>
      <c r="B4608" t="s">
        <v>22553</v>
      </c>
      <c r="C4608" t="s">
        <v>22554</v>
      </c>
      <c r="D4608" t="s">
        <v>22555</v>
      </c>
      <c r="E4608">
        <f>IF(COUNTIFS(Registros!$A$2:$A$6000,"NP",Registros!$B$2:$B$6000,$A4608)&gt;0,1,0)</f>
        <v>0</v>
      </c>
      <c r="F4608">
        <f>IF($E4608=1,SUMIFS(Registros!$F$2:$F$6000,Registros!$A$2:$A$6000,"NP",Registros!$B$2:$B$6000,$A4608),0)</f>
        <v>0</v>
      </c>
      <c r="G4608">
        <f>IF(COUNTIFS(Registros!$A$2:$A$6000,"MOV",Registros!$B$2:$B$6000,$A4608)&gt;0,1,0)</f>
        <v>0</v>
      </c>
      <c r="H4608">
        <f>IF($G4608=1,SUMIFS(Registros!$F$2:$F$6000,Registros!$A$2:$A$6000,"MOV",Registros!$B$2:$B$6000,$A4608),0)</f>
        <v>0</v>
      </c>
      <c r="I4608">
        <f>IF(COUNTIFS(Registros!$A$2:$A$6000,"CS",Registros!$B$2:$B$6000,$A4608)&gt;0,1,0)</f>
        <v>1</v>
      </c>
      <c r="J4608">
        <f>IF($I4608=1,SUMIFS(Registros!$I$2:$I$6000,Registros!$A$2:$A$6000,"CS",Registros!$B$2:$B$6000,$A4608),0)</f>
        <v>48</v>
      </c>
      <c r="K4608">
        <f>IF(COUNTIFS(Winback!$K$2:$K$300,$A4608)&gt;0,1,0)</f>
        <v>0</v>
      </c>
      <c r="L4608">
        <f>IF(AND($K4608=1,LEFT($A4608,3)="WB-"),SUMIFS(Winback!$D$2:$D$300,Winback!$K$2:$K$300,$A4608),0)</f>
        <v>0</v>
      </c>
      <c r="M4608">
        <f>IF(OR($E4608=1,$G4608=1,SUMIFS(Registros!$J$2:$J$6000,Registros!$B$2:$B$6000,$A4608)&gt;0),1,0)</f>
        <v>1</v>
      </c>
      <c r="N4608">
        <f>IF($J4608&gt;0,1,IF(COUNTIFS(Registros!$A$2:$A$6000,"CS",Registros!$B$2:$B$6000,$A4608,Registros!$K$2:$K$6000,"&lt;&gt;")&gt;0,1,0))</f>
        <v>1</v>
      </c>
      <c r="O4608" t="str">
        <f t="shared" si="355"/>
        <v>CONVERGENTE</v>
      </c>
      <c r="P4608" t="str">
        <f t="shared" si="356"/>
        <v>Upgrade / más líneas</v>
      </c>
      <c r="Q4608">
        <f t="shared" si="357"/>
        <v>0</v>
      </c>
      <c r="R4608" t="str">
        <f>IFERROR(VLOOKUP($A4608,Registros!$B$2:$G$6000,6,0),IFERROR(INDEX(Winback!$C$2:$C$300,MATCH($A4608,Winback!$K$2:$K$300,0)),""))</f>
        <v>Maria Fernanda Rivas</v>
      </c>
      <c r="S4608" t="str">
        <f t="shared" si="358"/>
        <v>+CS</v>
      </c>
      <c r="T4608">
        <f t="shared" si="359"/>
        <v>1</v>
      </c>
    </row>
    <row r="4609" spans="1:20" x14ac:dyDescent="0.35">
      <c r="A4609" t="s">
        <v>22557</v>
      </c>
      <c r="B4609" t="s">
        <v>22558</v>
      </c>
      <c r="C4609" t="s">
        <v>22559</v>
      </c>
      <c r="D4609" t="s">
        <v>22560</v>
      </c>
      <c r="E4609">
        <f>IF(COUNTIFS(Registros!$A$2:$A$6000,"NP",Registros!$B$2:$B$6000,$A4609)&gt;0,1,0)</f>
        <v>0</v>
      </c>
      <c r="F4609">
        <f>IF($E4609=1,SUMIFS(Registros!$F$2:$F$6000,Registros!$A$2:$A$6000,"NP",Registros!$B$2:$B$6000,$A4609),0)</f>
        <v>0</v>
      </c>
      <c r="G4609">
        <f>IF(COUNTIFS(Registros!$A$2:$A$6000,"MOV",Registros!$B$2:$B$6000,$A4609)&gt;0,1,0)</f>
        <v>0</v>
      </c>
      <c r="H4609">
        <f>IF($G4609=1,SUMIFS(Registros!$F$2:$F$6000,Registros!$A$2:$A$6000,"MOV",Registros!$B$2:$B$6000,$A4609),0)</f>
        <v>0</v>
      </c>
      <c r="I4609">
        <f>IF(COUNTIFS(Registros!$A$2:$A$6000,"CS",Registros!$B$2:$B$6000,$A4609)&gt;0,1,0)</f>
        <v>1</v>
      </c>
      <c r="J4609">
        <f>IF($I4609=1,SUMIFS(Registros!$I$2:$I$6000,Registros!$A$2:$A$6000,"CS",Registros!$B$2:$B$6000,$A4609),0)</f>
        <v>33</v>
      </c>
      <c r="K4609">
        <f>IF(COUNTIFS(Winback!$K$2:$K$300,$A4609)&gt;0,1,0)</f>
        <v>0</v>
      </c>
      <c r="L4609">
        <f>IF(AND($K4609=1,LEFT($A4609,3)="WB-"),SUMIFS(Winback!$D$2:$D$300,Winback!$K$2:$K$300,$A4609),0)</f>
        <v>0</v>
      </c>
      <c r="M4609">
        <f>IF(OR($E4609=1,$G4609=1,SUMIFS(Registros!$J$2:$J$6000,Registros!$B$2:$B$6000,$A4609)&gt;0),1,0)</f>
        <v>1</v>
      </c>
      <c r="N4609">
        <f>IF($J4609&gt;0,1,IF(COUNTIFS(Registros!$A$2:$A$6000,"CS",Registros!$B$2:$B$6000,$A4609,Registros!$K$2:$K$6000,"&lt;&gt;")&gt;0,1,0))</f>
        <v>1</v>
      </c>
      <c r="O4609" t="str">
        <f t="shared" si="355"/>
        <v>CONVERGENTE</v>
      </c>
      <c r="P4609" t="str">
        <f t="shared" si="356"/>
        <v>Upgrade / más líneas</v>
      </c>
      <c r="Q4609">
        <f t="shared" si="357"/>
        <v>0</v>
      </c>
      <c r="R4609" t="str">
        <f>IFERROR(VLOOKUP($A4609,Registros!$B$2:$G$6000,6,0),IFERROR(INDEX(Winback!$C$2:$C$300,MATCH($A4609,Winback!$K$2:$K$300,0)),""))</f>
        <v>Yarelis Tulloch</v>
      </c>
      <c r="S4609" t="str">
        <f t="shared" si="358"/>
        <v>+CS</v>
      </c>
      <c r="T4609">
        <f t="shared" si="359"/>
        <v>1</v>
      </c>
    </row>
    <row r="4610" spans="1:20" x14ac:dyDescent="0.35">
      <c r="A4610" t="s">
        <v>22562</v>
      </c>
      <c r="B4610" t="s">
        <v>22563</v>
      </c>
      <c r="C4610" t="s">
        <v>22564</v>
      </c>
      <c r="D4610" t="s">
        <v>22565</v>
      </c>
      <c r="E4610">
        <f>IF(COUNTIFS(Registros!$A$2:$A$6000,"NP",Registros!$B$2:$B$6000,$A4610)&gt;0,1,0)</f>
        <v>0</v>
      </c>
      <c r="F4610">
        <f>IF($E4610=1,SUMIFS(Registros!$F$2:$F$6000,Registros!$A$2:$A$6000,"NP",Registros!$B$2:$B$6000,$A4610),0)</f>
        <v>0</v>
      </c>
      <c r="G4610">
        <f>IF(COUNTIFS(Registros!$A$2:$A$6000,"MOV",Registros!$B$2:$B$6000,$A4610)&gt;0,1,0)</f>
        <v>0</v>
      </c>
      <c r="H4610">
        <f>IF($G4610=1,SUMIFS(Registros!$F$2:$F$6000,Registros!$A$2:$A$6000,"MOV",Registros!$B$2:$B$6000,$A4610),0)</f>
        <v>0</v>
      </c>
      <c r="I4610">
        <f>IF(COUNTIFS(Registros!$A$2:$A$6000,"CS",Registros!$B$2:$B$6000,$A4610)&gt;0,1,0)</f>
        <v>1</v>
      </c>
      <c r="J4610">
        <f>IF($I4610=1,SUMIFS(Registros!$I$2:$I$6000,Registros!$A$2:$A$6000,"CS",Registros!$B$2:$B$6000,$A4610),0)</f>
        <v>21</v>
      </c>
      <c r="K4610">
        <f>IF(COUNTIFS(Winback!$K$2:$K$300,$A4610)&gt;0,1,0)</f>
        <v>0</v>
      </c>
      <c r="L4610">
        <f>IF(AND($K4610=1,LEFT($A4610,3)="WB-"),SUMIFS(Winback!$D$2:$D$300,Winback!$K$2:$K$300,$A4610),0)</f>
        <v>0</v>
      </c>
      <c r="M4610">
        <f>IF(OR($E4610=1,$G4610=1,SUMIFS(Registros!$J$2:$J$6000,Registros!$B$2:$B$6000,$A4610)&gt;0),1,0)</f>
        <v>1</v>
      </c>
      <c r="N4610">
        <f>IF($J4610&gt;0,1,IF(COUNTIFS(Registros!$A$2:$A$6000,"CS",Registros!$B$2:$B$6000,$A4610,Registros!$K$2:$K$6000,"&lt;&gt;")&gt;0,1,0))</f>
        <v>1</v>
      </c>
      <c r="O4610" t="str">
        <f t="shared" ref="O4610:O4673" si="360">IF(AND($K4610=1,$E4610=0,$G4610=0,$I4610=0),"WINBACK",IF(AND($M4610=1,$N4610&gt;0),"CONVERGENTE",IF($M4610=1,"SOLO MÓVIL",IF($N4610&gt;0,"SOLO FIJO / INTERNET","SIN SERVICIOS"))))</f>
        <v>CONVERGENTE</v>
      </c>
      <c r="P4610" t="str">
        <f t="shared" ref="P4610:P4673" si="361">IF($O4610="WINBACK","Recuperar (winback)",IF($O4610="CONVERGENTE","Upgrade / más líneas",IF($O4610="SOLO MÓVIL","Ofrecer fijo + internet (FLBBTV)",IF($O4610="SOLO FIJO / INTERNET","Ofrecer línea móvil Nextphone","Oferta completa (móvil + fijo + internet)"))))</f>
        <v>Upgrade / más líneas</v>
      </c>
      <c r="Q4610">
        <f t="shared" ref="Q4610:Q4673" si="362">$F4610+$H4610+$L4610</f>
        <v>0</v>
      </c>
      <c r="R4610" t="str">
        <f>IFERROR(VLOOKUP($A4610,Registros!$B$2:$G$6000,6,0),IFERROR(INDEX(Winback!$C$2:$C$300,MATCH($A4610,Winback!$K$2:$K$300,0)),""))</f>
        <v>Abril Aparicio</v>
      </c>
      <c r="S4610" t="str">
        <f t="shared" ref="S4610:S4673" si="363">IF($E4610=1,"NP","")&amp;IF($G4610=1,"+MOV","")&amp;IF($I4610=1,"+CS","")&amp;IF($K4610=1,"+WB","")</f>
        <v>+CS</v>
      </c>
      <c r="T4610">
        <f t="shared" ref="T4610:T4673" si="364">$E4610+$G4610+$I4610+$K4610</f>
        <v>1</v>
      </c>
    </row>
    <row r="4611" spans="1:20" x14ac:dyDescent="0.35">
      <c r="A4611" t="s">
        <v>22567</v>
      </c>
      <c r="B4611" t="s">
        <v>22568</v>
      </c>
      <c r="C4611" t="s">
        <v>22569</v>
      </c>
      <c r="D4611" t="s">
        <v>22570</v>
      </c>
      <c r="E4611">
        <f>IF(COUNTIFS(Registros!$A$2:$A$6000,"NP",Registros!$B$2:$B$6000,$A4611)&gt;0,1,0)</f>
        <v>0</v>
      </c>
      <c r="F4611">
        <f>IF($E4611=1,SUMIFS(Registros!$F$2:$F$6000,Registros!$A$2:$A$6000,"NP",Registros!$B$2:$B$6000,$A4611),0)</f>
        <v>0</v>
      </c>
      <c r="G4611">
        <f>IF(COUNTIFS(Registros!$A$2:$A$6000,"MOV",Registros!$B$2:$B$6000,$A4611)&gt;0,1,0)</f>
        <v>0</v>
      </c>
      <c r="H4611">
        <f>IF($G4611=1,SUMIFS(Registros!$F$2:$F$6000,Registros!$A$2:$A$6000,"MOV",Registros!$B$2:$B$6000,$A4611),0)</f>
        <v>0</v>
      </c>
      <c r="I4611">
        <f>IF(COUNTIFS(Registros!$A$2:$A$6000,"CS",Registros!$B$2:$B$6000,$A4611)&gt;0,1,0)</f>
        <v>1</v>
      </c>
      <c r="J4611">
        <f>IF($I4611=1,SUMIFS(Registros!$I$2:$I$6000,Registros!$A$2:$A$6000,"CS",Registros!$B$2:$B$6000,$A4611),0)</f>
        <v>52</v>
      </c>
      <c r="K4611">
        <f>IF(COUNTIFS(Winback!$K$2:$K$300,$A4611)&gt;0,1,0)</f>
        <v>0</v>
      </c>
      <c r="L4611">
        <f>IF(AND($K4611=1,LEFT($A4611,3)="WB-"),SUMIFS(Winback!$D$2:$D$300,Winback!$K$2:$K$300,$A4611),0)</f>
        <v>0</v>
      </c>
      <c r="M4611">
        <f>IF(OR($E4611=1,$G4611=1,SUMIFS(Registros!$J$2:$J$6000,Registros!$B$2:$B$6000,$A4611)&gt;0),1,0)</f>
        <v>1</v>
      </c>
      <c r="N4611">
        <f>IF($J4611&gt;0,1,IF(COUNTIFS(Registros!$A$2:$A$6000,"CS",Registros!$B$2:$B$6000,$A4611,Registros!$K$2:$K$6000,"&lt;&gt;")&gt;0,1,0))</f>
        <v>1</v>
      </c>
      <c r="O4611" t="str">
        <f t="shared" si="360"/>
        <v>CONVERGENTE</v>
      </c>
      <c r="P4611" t="str">
        <f t="shared" si="361"/>
        <v>Upgrade / más líneas</v>
      </c>
      <c r="Q4611">
        <f t="shared" si="362"/>
        <v>0</v>
      </c>
      <c r="R4611" t="str">
        <f>IFERROR(VLOOKUP($A4611,Registros!$B$2:$G$6000,6,0),IFERROR(INDEX(Winback!$C$2:$C$300,MATCH($A4611,Winback!$K$2:$K$300,0)),""))</f>
        <v>Yariela Galarce</v>
      </c>
      <c r="S4611" t="str">
        <f t="shared" si="363"/>
        <v>+CS</v>
      </c>
      <c r="T4611">
        <f t="shared" si="364"/>
        <v>1</v>
      </c>
    </row>
    <row r="4612" spans="1:20" x14ac:dyDescent="0.35">
      <c r="A4612" t="s">
        <v>22572</v>
      </c>
      <c r="B4612" t="s">
        <v>22573</v>
      </c>
      <c r="C4612" t="s">
        <v>22574</v>
      </c>
      <c r="D4612" t="s">
        <v>22575</v>
      </c>
      <c r="E4612">
        <f>IF(COUNTIFS(Registros!$A$2:$A$6000,"NP",Registros!$B$2:$B$6000,$A4612)&gt;0,1,0)</f>
        <v>0</v>
      </c>
      <c r="F4612">
        <f>IF($E4612=1,SUMIFS(Registros!$F$2:$F$6000,Registros!$A$2:$A$6000,"NP",Registros!$B$2:$B$6000,$A4612),0)</f>
        <v>0</v>
      </c>
      <c r="G4612">
        <f>IF(COUNTIFS(Registros!$A$2:$A$6000,"MOV",Registros!$B$2:$B$6000,$A4612)&gt;0,1,0)</f>
        <v>0</v>
      </c>
      <c r="H4612">
        <f>IF($G4612=1,SUMIFS(Registros!$F$2:$F$6000,Registros!$A$2:$A$6000,"MOV",Registros!$B$2:$B$6000,$A4612),0)</f>
        <v>0</v>
      </c>
      <c r="I4612">
        <f>IF(COUNTIFS(Registros!$A$2:$A$6000,"CS",Registros!$B$2:$B$6000,$A4612)&gt;0,1,0)</f>
        <v>1</v>
      </c>
      <c r="J4612">
        <f>IF($I4612=1,SUMIFS(Registros!$I$2:$I$6000,Registros!$A$2:$A$6000,"CS",Registros!$B$2:$B$6000,$A4612),0)</f>
        <v>33</v>
      </c>
      <c r="K4612">
        <f>IF(COUNTIFS(Winback!$K$2:$K$300,$A4612)&gt;0,1,0)</f>
        <v>0</v>
      </c>
      <c r="L4612">
        <f>IF(AND($K4612=1,LEFT($A4612,3)="WB-"),SUMIFS(Winback!$D$2:$D$300,Winback!$K$2:$K$300,$A4612),0)</f>
        <v>0</v>
      </c>
      <c r="M4612">
        <f>IF(OR($E4612=1,$G4612=1,SUMIFS(Registros!$J$2:$J$6000,Registros!$B$2:$B$6000,$A4612)&gt;0),1,0)</f>
        <v>1</v>
      </c>
      <c r="N4612">
        <f>IF($J4612&gt;0,1,IF(COUNTIFS(Registros!$A$2:$A$6000,"CS",Registros!$B$2:$B$6000,$A4612,Registros!$K$2:$K$6000,"&lt;&gt;")&gt;0,1,0))</f>
        <v>1</v>
      </c>
      <c r="O4612" t="str">
        <f t="shared" si="360"/>
        <v>CONVERGENTE</v>
      </c>
      <c r="P4612" t="str">
        <f t="shared" si="361"/>
        <v>Upgrade / más líneas</v>
      </c>
      <c r="Q4612">
        <f t="shared" si="362"/>
        <v>0</v>
      </c>
      <c r="R4612" t="str">
        <f>IFERROR(VLOOKUP($A4612,Registros!$B$2:$G$6000,6,0),IFERROR(INDEX(Winback!$C$2:$C$300,MATCH($A4612,Winback!$K$2:$K$300,0)),""))</f>
        <v>iongy Gordon Ward</v>
      </c>
      <c r="S4612" t="str">
        <f t="shared" si="363"/>
        <v>+CS</v>
      </c>
      <c r="T4612">
        <f t="shared" si="364"/>
        <v>1</v>
      </c>
    </row>
    <row r="4613" spans="1:20" x14ac:dyDescent="0.35">
      <c r="A4613" t="s">
        <v>22577</v>
      </c>
      <c r="B4613" t="s">
        <v>22578</v>
      </c>
      <c r="C4613" t="s">
        <v>22579</v>
      </c>
      <c r="D4613" t="s">
        <v>22580</v>
      </c>
      <c r="E4613">
        <f>IF(COUNTIFS(Registros!$A$2:$A$6000,"NP",Registros!$B$2:$B$6000,$A4613)&gt;0,1,0)</f>
        <v>0</v>
      </c>
      <c r="F4613">
        <f>IF($E4613=1,SUMIFS(Registros!$F$2:$F$6000,Registros!$A$2:$A$6000,"NP",Registros!$B$2:$B$6000,$A4613),0)</f>
        <v>0</v>
      </c>
      <c r="G4613">
        <f>IF(COUNTIFS(Registros!$A$2:$A$6000,"MOV",Registros!$B$2:$B$6000,$A4613)&gt;0,1,0)</f>
        <v>0</v>
      </c>
      <c r="H4613">
        <f>IF($G4613=1,SUMIFS(Registros!$F$2:$F$6000,Registros!$A$2:$A$6000,"MOV",Registros!$B$2:$B$6000,$A4613),0)</f>
        <v>0</v>
      </c>
      <c r="I4613">
        <f>IF(COUNTIFS(Registros!$A$2:$A$6000,"CS",Registros!$B$2:$B$6000,$A4613)&gt;0,1,0)</f>
        <v>1</v>
      </c>
      <c r="J4613">
        <f>IF($I4613=1,SUMIFS(Registros!$I$2:$I$6000,Registros!$A$2:$A$6000,"CS",Registros!$B$2:$B$6000,$A4613),0)</f>
        <v>32</v>
      </c>
      <c r="K4613">
        <f>IF(COUNTIFS(Winback!$K$2:$K$300,$A4613)&gt;0,1,0)</f>
        <v>0</v>
      </c>
      <c r="L4613">
        <f>IF(AND($K4613=1,LEFT($A4613,3)="WB-"),SUMIFS(Winback!$D$2:$D$300,Winback!$K$2:$K$300,$A4613),0)</f>
        <v>0</v>
      </c>
      <c r="M4613">
        <f>IF(OR($E4613=1,$G4613=1,SUMIFS(Registros!$J$2:$J$6000,Registros!$B$2:$B$6000,$A4613)&gt;0),1,0)</f>
        <v>1</v>
      </c>
      <c r="N4613">
        <f>IF($J4613&gt;0,1,IF(COUNTIFS(Registros!$A$2:$A$6000,"CS",Registros!$B$2:$B$6000,$A4613,Registros!$K$2:$K$6000,"&lt;&gt;")&gt;0,1,0))</f>
        <v>1</v>
      </c>
      <c r="O4613" t="str">
        <f t="shared" si="360"/>
        <v>CONVERGENTE</v>
      </c>
      <c r="P4613" t="str">
        <f t="shared" si="361"/>
        <v>Upgrade / más líneas</v>
      </c>
      <c r="Q4613">
        <f t="shared" si="362"/>
        <v>0</v>
      </c>
      <c r="R4613" t="str">
        <f>IFERROR(VLOOKUP($A4613,Registros!$B$2:$G$6000,6,0),IFERROR(INDEX(Winback!$C$2:$C$300,MATCH($A4613,Winback!$K$2:$K$300,0)),""))</f>
        <v>Keisy Vargas</v>
      </c>
      <c r="S4613" t="str">
        <f t="shared" si="363"/>
        <v>+CS</v>
      </c>
      <c r="T4613">
        <f t="shared" si="364"/>
        <v>1</v>
      </c>
    </row>
    <row r="4614" spans="1:20" x14ac:dyDescent="0.35">
      <c r="A4614" t="s">
        <v>22582</v>
      </c>
      <c r="B4614" t="s">
        <v>22583</v>
      </c>
      <c r="C4614" t="s">
        <v>22584</v>
      </c>
      <c r="D4614" t="s">
        <v>22585</v>
      </c>
      <c r="E4614">
        <f>IF(COUNTIFS(Registros!$A$2:$A$6000,"NP",Registros!$B$2:$B$6000,$A4614)&gt;0,1,0)</f>
        <v>0</v>
      </c>
      <c r="F4614">
        <f>IF($E4614=1,SUMIFS(Registros!$F$2:$F$6000,Registros!$A$2:$A$6000,"NP",Registros!$B$2:$B$6000,$A4614),0)</f>
        <v>0</v>
      </c>
      <c r="G4614">
        <f>IF(COUNTIFS(Registros!$A$2:$A$6000,"MOV",Registros!$B$2:$B$6000,$A4614)&gt;0,1,0)</f>
        <v>0</v>
      </c>
      <c r="H4614">
        <f>IF($G4614=1,SUMIFS(Registros!$F$2:$F$6000,Registros!$A$2:$A$6000,"MOV",Registros!$B$2:$B$6000,$A4614),0)</f>
        <v>0</v>
      </c>
      <c r="I4614">
        <f>IF(COUNTIFS(Registros!$A$2:$A$6000,"CS",Registros!$B$2:$B$6000,$A4614)&gt;0,1,0)</f>
        <v>1</v>
      </c>
      <c r="J4614">
        <f>IF($I4614=1,SUMIFS(Registros!$I$2:$I$6000,Registros!$A$2:$A$6000,"CS",Registros!$B$2:$B$6000,$A4614),0)</f>
        <v>38</v>
      </c>
      <c r="K4614">
        <f>IF(COUNTIFS(Winback!$K$2:$K$300,$A4614)&gt;0,1,0)</f>
        <v>0</v>
      </c>
      <c r="L4614">
        <f>IF(AND($K4614=1,LEFT($A4614,3)="WB-"),SUMIFS(Winback!$D$2:$D$300,Winback!$K$2:$K$300,$A4614),0)</f>
        <v>0</v>
      </c>
      <c r="M4614">
        <f>IF(OR($E4614=1,$G4614=1,SUMIFS(Registros!$J$2:$J$6000,Registros!$B$2:$B$6000,$A4614)&gt;0),1,0)</f>
        <v>1</v>
      </c>
      <c r="N4614">
        <f>IF($J4614&gt;0,1,IF(COUNTIFS(Registros!$A$2:$A$6000,"CS",Registros!$B$2:$B$6000,$A4614,Registros!$K$2:$K$6000,"&lt;&gt;")&gt;0,1,0))</f>
        <v>1</v>
      </c>
      <c r="O4614" t="str">
        <f t="shared" si="360"/>
        <v>CONVERGENTE</v>
      </c>
      <c r="P4614" t="str">
        <f t="shared" si="361"/>
        <v>Upgrade / más líneas</v>
      </c>
      <c r="Q4614">
        <f t="shared" si="362"/>
        <v>0</v>
      </c>
      <c r="R4614" t="str">
        <f>IFERROR(VLOOKUP($A4614,Registros!$B$2:$G$6000,6,0),IFERROR(INDEX(Winback!$C$2:$C$300,MATCH($A4614,Winback!$K$2:$K$300,0)),""))</f>
        <v>Karla Mc Intryre</v>
      </c>
      <c r="S4614" t="str">
        <f t="shared" si="363"/>
        <v>+CS</v>
      </c>
      <c r="T4614">
        <f t="shared" si="364"/>
        <v>1</v>
      </c>
    </row>
    <row r="4615" spans="1:20" x14ac:dyDescent="0.35">
      <c r="A4615" t="s">
        <v>22587</v>
      </c>
      <c r="B4615" t="s">
        <v>22588</v>
      </c>
      <c r="C4615" t="s">
        <v>22589</v>
      </c>
      <c r="D4615" t="s">
        <v>22590</v>
      </c>
      <c r="E4615">
        <f>IF(COUNTIFS(Registros!$A$2:$A$6000,"NP",Registros!$B$2:$B$6000,$A4615)&gt;0,1,0)</f>
        <v>0</v>
      </c>
      <c r="F4615">
        <f>IF($E4615=1,SUMIFS(Registros!$F$2:$F$6000,Registros!$A$2:$A$6000,"NP",Registros!$B$2:$B$6000,$A4615),0)</f>
        <v>0</v>
      </c>
      <c r="G4615">
        <f>IF(COUNTIFS(Registros!$A$2:$A$6000,"MOV",Registros!$B$2:$B$6000,$A4615)&gt;0,1,0)</f>
        <v>0</v>
      </c>
      <c r="H4615">
        <f>IF($G4615=1,SUMIFS(Registros!$F$2:$F$6000,Registros!$A$2:$A$6000,"MOV",Registros!$B$2:$B$6000,$A4615),0)</f>
        <v>0</v>
      </c>
      <c r="I4615">
        <f>IF(COUNTIFS(Registros!$A$2:$A$6000,"CS",Registros!$B$2:$B$6000,$A4615)&gt;0,1,0)</f>
        <v>1</v>
      </c>
      <c r="J4615">
        <f>IF($I4615=1,SUMIFS(Registros!$I$2:$I$6000,Registros!$A$2:$A$6000,"CS",Registros!$B$2:$B$6000,$A4615),0)</f>
        <v>48</v>
      </c>
      <c r="K4615">
        <f>IF(COUNTIFS(Winback!$K$2:$K$300,$A4615)&gt;0,1,0)</f>
        <v>0</v>
      </c>
      <c r="L4615">
        <f>IF(AND($K4615=1,LEFT($A4615,3)="WB-"),SUMIFS(Winback!$D$2:$D$300,Winback!$K$2:$K$300,$A4615),0)</f>
        <v>0</v>
      </c>
      <c r="M4615">
        <f>IF(OR($E4615=1,$G4615=1,SUMIFS(Registros!$J$2:$J$6000,Registros!$B$2:$B$6000,$A4615)&gt;0),1,0)</f>
        <v>1</v>
      </c>
      <c r="N4615">
        <f>IF($J4615&gt;0,1,IF(COUNTIFS(Registros!$A$2:$A$6000,"CS",Registros!$B$2:$B$6000,$A4615,Registros!$K$2:$K$6000,"&lt;&gt;")&gt;0,1,0))</f>
        <v>1</v>
      </c>
      <c r="O4615" t="str">
        <f t="shared" si="360"/>
        <v>CONVERGENTE</v>
      </c>
      <c r="P4615" t="str">
        <f t="shared" si="361"/>
        <v>Upgrade / más líneas</v>
      </c>
      <c r="Q4615">
        <f t="shared" si="362"/>
        <v>0</v>
      </c>
      <c r="R4615" t="str">
        <f>IFERROR(VLOOKUP($A4615,Registros!$B$2:$G$6000,6,0),IFERROR(INDEX(Winback!$C$2:$C$300,MATCH($A4615,Winback!$K$2:$K$300,0)),""))</f>
        <v>Solanye Acuña</v>
      </c>
      <c r="S4615" t="str">
        <f t="shared" si="363"/>
        <v>+CS</v>
      </c>
      <c r="T4615">
        <f t="shared" si="364"/>
        <v>1</v>
      </c>
    </row>
    <row r="4616" spans="1:20" x14ac:dyDescent="0.35">
      <c r="A4616" t="s">
        <v>22592</v>
      </c>
      <c r="B4616" t="s">
        <v>22593</v>
      </c>
      <c r="C4616" t="s">
        <v>22594</v>
      </c>
      <c r="D4616" t="s">
        <v>22595</v>
      </c>
      <c r="E4616">
        <f>IF(COUNTIFS(Registros!$A$2:$A$6000,"NP",Registros!$B$2:$B$6000,$A4616)&gt;0,1,0)</f>
        <v>0</v>
      </c>
      <c r="F4616">
        <f>IF($E4616=1,SUMIFS(Registros!$F$2:$F$6000,Registros!$A$2:$A$6000,"NP",Registros!$B$2:$B$6000,$A4616),0)</f>
        <v>0</v>
      </c>
      <c r="G4616">
        <f>IF(COUNTIFS(Registros!$A$2:$A$6000,"MOV",Registros!$B$2:$B$6000,$A4616)&gt;0,1,0)</f>
        <v>0</v>
      </c>
      <c r="H4616">
        <f>IF($G4616=1,SUMIFS(Registros!$F$2:$F$6000,Registros!$A$2:$A$6000,"MOV",Registros!$B$2:$B$6000,$A4616),0)</f>
        <v>0</v>
      </c>
      <c r="I4616">
        <f>IF(COUNTIFS(Registros!$A$2:$A$6000,"CS",Registros!$B$2:$B$6000,$A4616)&gt;0,1,0)</f>
        <v>1</v>
      </c>
      <c r="J4616">
        <f>IF($I4616=1,SUMIFS(Registros!$I$2:$I$6000,Registros!$A$2:$A$6000,"CS",Registros!$B$2:$B$6000,$A4616),0)</f>
        <v>56</v>
      </c>
      <c r="K4616">
        <f>IF(COUNTIFS(Winback!$K$2:$K$300,$A4616)&gt;0,1,0)</f>
        <v>0</v>
      </c>
      <c r="L4616">
        <f>IF(AND($K4616=1,LEFT($A4616,3)="WB-"),SUMIFS(Winback!$D$2:$D$300,Winback!$K$2:$K$300,$A4616),0)</f>
        <v>0</v>
      </c>
      <c r="M4616">
        <f>IF(OR($E4616=1,$G4616=1,SUMIFS(Registros!$J$2:$J$6000,Registros!$B$2:$B$6000,$A4616)&gt;0),1,0)</f>
        <v>1</v>
      </c>
      <c r="N4616">
        <f>IF($J4616&gt;0,1,IF(COUNTIFS(Registros!$A$2:$A$6000,"CS",Registros!$B$2:$B$6000,$A4616,Registros!$K$2:$K$6000,"&lt;&gt;")&gt;0,1,0))</f>
        <v>1</v>
      </c>
      <c r="O4616" t="str">
        <f t="shared" si="360"/>
        <v>CONVERGENTE</v>
      </c>
      <c r="P4616" t="str">
        <f t="shared" si="361"/>
        <v>Upgrade / más líneas</v>
      </c>
      <c r="Q4616">
        <f t="shared" si="362"/>
        <v>0</v>
      </c>
      <c r="R4616" t="str">
        <f>IFERROR(VLOOKUP($A4616,Registros!$B$2:$G$6000,6,0),IFERROR(INDEX(Winback!$C$2:$C$300,MATCH($A4616,Winback!$K$2:$K$300,0)),""))</f>
        <v>Michelle Zambrano</v>
      </c>
      <c r="S4616" t="str">
        <f t="shared" si="363"/>
        <v>+CS</v>
      </c>
      <c r="T4616">
        <f t="shared" si="364"/>
        <v>1</v>
      </c>
    </row>
    <row r="4617" spans="1:20" x14ac:dyDescent="0.35">
      <c r="A4617" t="s">
        <v>22597</v>
      </c>
      <c r="B4617" t="s">
        <v>22598</v>
      </c>
      <c r="C4617" t="s">
        <v>22599</v>
      </c>
      <c r="D4617" t="s">
        <v>22600</v>
      </c>
      <c r="E4617">
        <f>IF(COUNTIFS(Registros!$A$2:$A$6000,"NP",Registros!$B$2:$B$6000,$A4617)&gt;0,1,0)</f>
        <v>0</v>
      </c>
      <c r="F4617">
        <f>IF($E4617=1,SUMIFS(Registros!$F$2:$F$6000,Registros!$A$2:$A$6000,"NP",Registros!$B$2:$B$6000,$A4617),0)</f>
        <v>0</v>
      </c>
      <c r="G4617">
        <f>IF(COUNTIFS(Registros!$A$2:$A$6000,"MOV",Registros!$B$2:$B$6000,$A4617)&gt;0,1,0)</f>
        <v>0</v>
      </c>
      <c r="H4617">
        <f>IF($G4617=1,SUMIFS(Registros!$F$2:$F$6000,Registros!$A$2:$A$6000,"MOV",Registros!$B$2:$B$6000,$A4617),0)</f>
        <v>0</v>
      </c>
      <c r="I4617">
        <f>IF(COUNTIFS(Registros!$A$2:$A$6000,"CS",Registros!$B$2:$B$6000,$A4617)&gt;0,1,0)</f>
        <v>1</v>
      </c>
      <c r="J4617">
        <f>IF($I4617=1,SUMIFS(Registros!$I$2:$I$6000,Registros!$A$2:$A$6000,"CS",Registros!$B$2:$B$6000,$A4617),0)</f>
        <v>44</v>
      </c>
      <c r="K4617">
        <f>IF(COUNTIFS(Winback!$K$2:$K$300,$A4617)&gt;0,1,0)</f>
        <v>0</v>
      </c>
      <c r="L4617">
        <f>IF(AND($K4617=1,LEFT($A4617,3)="WB-"),SUMIFS(Winback!$D$2:$D$300,Winback!$K$2:$K$300,$A4617),0)</f>
        <v>0</v>
      </c>
      <c r="M4617">
        <f>IF(OR($E4617=1,$G4617=1,SUMIFS(Registros!$J$2:$J$6000,Registros!$B$2:$B$6000,$A4617)&gt;0),1,0)</f>
        <v>1</v>
      </c>
      <c r="N4617">
        <f>IF($J4617&gt;0,1,IF(COUNTIFS(Registros!$A$2:$A$6000,"CS",Registros!$B$2:$B$6000,$A4617,Registros!$K$2:$K$6000,"&lt;&gt;")&gt;0,1,0))</f>
        <v>1</v>
      </c>
      <c r="O4617" t="str">
        <f t="shared" si="360"/>
        <v>CONVERGENTE</v>
      </c>
      <c r="P4617" t="str">
        <f t="shared" si="361"/>
        <v>Upgrade / más líneas</v>
      </c>
      <c r="Q4617">
        <f t="shared" si="362"/>
        <v>0</v>
      </c>
      <c r="R4617" t="str">
        <f>IFERROR(VLOOKUP($A4617,Registros!$B$2:$G$6000,6,0),IFERROR(INDEX(Winback!$C$2:$C$300,MATCH($A4617,Winback!$K$2:$K$300,0)),""))</f>
        <v>Lizeth Milena Gonzalez</v>
      </c>
      <c r="S4617" t="str">
        <f t="shared" si="363"/>
        <v>+CS</v>
      </c>
      <c r="T4617">
        <f t="shared" si="364"/>
        <v>1</v>
      </c>
    </row>
    <row r="4618" spans="1:20" x14ac:dyDescent="0.35">
      <c r="A4618" t="s">
        <v>22602</v>
      </c>
      <c r="B4618" t="s">
        <v>22603</v>
      </c>
      <c r="C4618" t="s">
        <v>22604</v>
      </c>
      <c r="D4618" t="s">
        <v>22605</v>
      </c>
      <c r="E4618">
        <f>IF(COUNTIFS(Registros!$A$2:$A$6000,"NP",Registros!$B$2:$B$6000,$A4618)&gt;0,1,0)</f>
        <v>0</v>
      </c>
      <c r="F4618">
        <f>IF($E4618=1,SUMIFS(Registros!$F$2:$F$6000,Registros!$A$2:$A$6000,"NP",Registros!$B$2:$B$6000,$A4618),0)</f>
        <v>0</v>
      </c>
      <c r="G4618">
        <f>IF(COUNTIFS(Registros!$A$2:$A$6000,"MOV",Registros!$B$2:$B$6000,$A4618)&gt;0,1,0)</f>
        <v>0</v>
      </c>
      <c r="H4618">
        <f>IF($G4618=1,SUMIFS(Registros!$F$2:$F$6000,Registros!$A$2:$A$6000,"MOV",Registros!$B$2:$B$6000,$A4618),0)</f>
        <v>0</v>
      </c>
      <c r="I4618">
        <f>IF(COUNTIFS(Registros!$A$2:$A$6000,"CS",Registros!$B$2:$B$6000,$A4618)&gt;0,1,0)</f>
        <v>1</v>
      </c>
      <c r="J4618">
        <f>IF($I4618=1,SUMIFS(Registros!$I$2:$I$6000,Registros!$A$2:$A$6000,"CS",Registros!$B$2:$B$6000,$A4618),0)</f>
        <v>25</v>
      </c>
      <c r="K4618">
        <f>IF(COUNTIFS(Winback!$K$2:$K$300,$A4618)&gt;0,1,0)</f>
        <v>0</v>
      </c>
      <c r="L4618">
        <f>IF(AND($K4618=1,LEFT($A4618,3)="WB-"),SUMIFS(Winback!$D$2:$D$300,Winback!$K$2:$K$300,$A4618),0)</f>
        <v>0</v>
      </c>
      <c r="M4618">
        <f>IF(OR($E4618=1,$G4618=1,SUMIFS(Registros!$J$2:$J$6000,Registros!$B$2:$B$6000,$A4618)&gt;0),1,0)</f>
        <v>1</v>
      </c>
      <c r="N4618">
        <f>IF($J4618&gt;0,1,IF(COUNTIFS(Registros!$A$2:$A$6000,"CS",Registros!$B$2:$B$6000,$A4618,Registros!$K$2:$K$6000,"&lt;&gt;")&gt;0,1,0))</f>
        <v>1</v>
      </c>
      <c r="O4618" t="str">
        <f t="shared" si="360"/>
        <v>CONVERGENTE</v>
      </c>
      <c r="P4618" t="str">
        <f t="shared" si="361"/>
        <v>Upgrade / más líneas</v>
      </c>
      <c r="Q4618">
        <f t="shared" si="362"/>
        <v>0</v>
      </c>
      <c r="R4618" t="str">
        <f>IFERROR(VLOOKUP($A4618,Registros!$B$2:$G$6000,6,0),IFERROR(INDEX(Winback!$C$2:$C$300,MATCH($A4618,Winback!$K$2:$K$300,0)),""))</f>
        <v>Maria Fernanda Rivas</v>
      </c>
      <c r="S4618" t="str">
        <f t="shared" si="363"/>
        <v>+CS</v>
      </c>
      <c r="T4618">
        <f t="shared" si="364"/>
        <v>1</v>
      </c>
    </row>
    <row r="4619" spans="1:20" x14ac:dyDescent="0.35">
      <c r="A4619" t="s">
        <v>22607</v>
      </c>
      <c r="B4619" t="s">
        <v>22608</v>
      </c>
      <c r="C4619" t="s">
        <v>22609</v>
      </c>
      <c r="D4619" t="s">
        <v>22610</v>
      </c>
      <c r="E4619">
        <f>IF(COUNTIFS(Registros!$A$2:$A$6000,"NP",Registros!$B$2:$B$6000,$A4619)&gt;0,1,0)</f>
        <v>0</v>
      </c>
      <c r="F4619">
        <f>IF($E4619=1,SUMIFS(Registros!$F$2:$F$6000,Registros!$A$2:$A$6000,"NP",Registros!$B$2:$B$6000,$A4619),0)</f>
        <v>0</v>
      </c>
      <c r="G4619">
        <f>IF(COUNTIFS(Registros!$A$2:$A$6000,"MOV",Registros!$B$2:$B$6000,$A4619)&gt;0,1,0)</f>
        <v>0</v>
      </c>
      <c r="H4619">
        <f>IF($G4619=1,SUMIFS(Registros!$F$2:$F$6000,Registros!$A$2:$A$6000,"MOV",Registros!$B$2:$B$6000,$A4619),0)</f>
        <v>0</v>
      </c>
      <c r="I4619">
        <f>IF(COUNTIFS(Registros!$A$2:$A$6000,"CS",Registros!$B$2:$B$6000,$A4619)&gt;0,1,0)</f>
        <v>1</v>
      </c>
      <c r="J4619">
        <f>IF($I4619=1,SUMIFS(Registros!$I$2:$I$6000,Registros!$A$2:$A$6000,"CS",Registros!$B$2:$B$6000,$A4619),0)</f>
        <v>54</v>
      </c>
      <c r="K4619">
        <f>IF(COUNTIFS(Winback!$K$2:$K$300,$A4619)&gt;0,1,0)</f>
        <v>0</v>
      </c>
      <c r="L4619">
        <f>IF(AND($K4619=1,LEFT($A4619,3)="WB-"),SUMIFS(Winback!$D$2:$D$300,Winback!$K$2:$K$300,$A4619),0)</f>
        <v>0</v>
      </c>
      <c r="M4619">
        <f>IF(OR($E4619=1,$G4619=1,SUMIFS(Registros!$J$2:$J$6000,Registros!$B$2:$B$6000,$A4619)&gt;0),1,0)</f>
        <v>1</v>
      </c>
      <c r="N4619">
        <f>IF($J4619&gt;0,1,IF(COUNTIFS(Registros!$A$2:$A$6000,"CS",Registros!$B$2:$B$6000,$A4619,Registros!$K$2:$K$6000,"&lt;&gt;")&gt;0,1,0))</f>
        <v>1</v>
      </c>
      <c r="O4619" t="str">
        <f t="shared" si="360"/>
        <v>CONVERGENTE</v>
      </c>
      <c r="P4619" t="str">
        <f t="shared" si="361"/>
        <v>Upgrade / más líneas</v>
      </c>
      <c r="Q4619">
        <f t="shared" si="362"/>
        <v>0</v>
      </c>
      <c r="R4619" t="str">
        <f>IFERROR(VLOOKUP($A4619,Registros!$B$2:$G$6000,6,0),IFERROR(INDEX(Winback!$C$2:$C$300,MATCH($A4619,Winback!$K$2:$K$300,0)),""))</f>
        <v>Yarelis Tulloch</v>
      </c>
      <c r="S4619" t="str">
        <f t="shared" si="363"/>
        <v>+CS</v>
      </c>
      <c r="T4619">
        <f t="shared" si="364"/>
        <v>1</v>
      </c>
    </row>
    <row r="4620" spans="1:20" x14ac:dyDescent="0.35">
      <c r="A4620" t="s">
        <v>22612</v>
      </c>
      <c r="B4620" t="s">
        <v>22613</v>
      </c>
      <c r="C4620" t="s">
        <v>22614</v>
      </c>
      <c r="D4620" t="s">
        <v>22615</v>
      </c>
      <c r="E4620">
        <f>IF(COUNTIFS(Registros!$A$2:$A$6000,"NP",Registros!$B$2:$B$6000,$A4620)&gt;0,1,0)</f>
        <v>0</v>
      </c>
      <c r="F4620">
        <f>IF($E4620=1,SUMIFS(Registros!$F$2:$F$6000,Registros!$A$2:$A$6000,"NP",Registros!$B$2:$B$6000,$A4620),0)</f>
        <v>0</v>
      </c>
      <c r="G4620">
        <f>IF(COUNTIFS(Registros!$A$2:$A$6000,"MOV",Registros!$B$2:$B$6000,$A4620)&gt;0,1,0)</f>
        <v>0</v>
      </c>
      <c r="H4620">
        <f>IF($G4620=1,SUMIFS(Registros!$F$2:$F$6000,Registros!$A$2:$A$6000,"MOV",Registros!$B$2:$B$6000,$A4620),0)</f>
        <v>0</v>
      </c>
      <c r="I4620">
        <f>IF(COUNTIFS(Registros!$A$2:$A$6000,"CS",Registros!$B$2:$B$6000,$A4620)&gt;0,1,0)</f>
        <v>1</v>
      </c>
      <c r="J4620">
        <f>IF($I4620=1,SUMIFS(Registros!$I$2:$I$6000,Registros!$A$2:$A$6000,"CS",Registros!$B$2:$B$6000,$A4620),0)</f>
        <v>35</v>
      </c>
      <c r="K4620">
        <f>IF(COUNTIFS(Winback!$K$2:$K$300,$A4620)&gt;0,1,0)</f>
        <v>0</v>
      </c>
      <c r="L4620">
        <f>IF(AND($K4620=1,LEFT($A4620,3)="WB-"),SUMIFS(Winback!$D$2:$D$300,Winback!$K$2:$K$300,$A4620),0)</f>
        <v>0</v>
      </c>
      <c r="M4620">
        <f>IF(OR($E4620=1,$G4620=1,SUMIFS(Registros!$J$2:$J$6000,Registros!$B$2:$B$6000,$A4620)&gt;0),1,0)</f>
        <v>1</v>
      </c>
      <c r="N4620">
        <f>IF($J4620&gt;0,1,IF(COUNTIFS(Registros!$A$2:$A$6000,"CS",Registros!$B$2:$B$6000,$A4620,Registros!$K$2:$K$6000,"&lt;&gt;")&gt;0,1,0))</f>
        <v>1</v>
      </c>
      <c r="O4620" t="str">
        <f t="shared" si="360"/>
        <v>CONVERGENTE</v>
      </c>
      <c r="P4620" t="str">
        <f t="shared" si="361"/>
        <v>Upgrade / más líneas</v>
      </c>
      <c r="Q4620">
        <f t="shared" si="362"/>
        <v>0</v>
      </c>
      <c r="R4620" t="str">
        <f>IFERROR(VLOOKUP($A4620,Registros!$B$2:$G$6000,6,0),IFERROR(INDEX(Winback!$C$2:$C$300,MATCH($A4620,Winback!$K$2:$K$300,0)),""))</f>
        <v>Abril Aparicio</v>
      </c>
      <c r="S4620" t="str">
        <f t="shared" si="363"/>
        <v>+CS</v>
      </c>
      <c r="T4620">
        <f t="shared" si="364"/>
        <v>1</v>
      </c>
    </row>
    <row r="4621" spans="1:20" x14ac:dyDescent="0.35">
      <c r="A4621" t="s">
        <v>22617</v>
      </c>
      <c r="B4621" t="s">
        <v>22618</v>
      </c>
      <c r="C4621" t="s">
        <v>22619</v>
      </c>
      <c r="D4621" t="s">
        <v>22620</v>
      </c>
      <c r="E4621">
        <f>IF(COUNTIFS(Registros!$A$2:$A$6000,"NP",Registros!$B$2:$B$6000,$A4621)&gt;0,1,0)</f>
        <v>0</v>
      </c>
      <c r="F4621">
        <f>IF($E4621=1,SUMIFS(Registros!$F$2:$F$6000,Registros!$A$2:$A$6000,"NP",Registros!$B$2:$B$6000,$A4621),0)</f>
        <v>0</v>
      </c>
      <c r="G4621">
        <f>IF(COUNTIFS(Registros!$A$2:$A$6000,"MOV",Registros!$B$2:$B$6000,$A4621)&gt;0,1,0)</f>
        <v>0</v>
      </c>
      <c r="H4621">
        <f>IF($G4621=1,SUMIFS(Registros!$F$2:$F$6000,Registros!$A$2:$A$6000,"MOV",Registros!$B$2:$B$6000,$A4621),0)</f>
        <v>0</v>
      </c>
      <c r="I4621">
        <f>IF(COUNTIFS(Registros!$A$2:$A$6000,"CS",Registros!$B$2:$B$6000,$A4621)&gt;0,1,0)</f>
        <v>1</v>
      </c>
      <c r="J4621">
        <f>IF($I4621=1,SUMIFS(Registros!$I$2:$I$6000,Registros!$A$2:$A$6000,"CS",Registros!$B$2:$B$6000,$A4621),0)</f>
        <v>27</v>
      </c>
      <c r="K4621">
        <f>IF(COUNTIFS(Winback!$K$2:$K$300,$A4621)&gt;0,1,0)</f>
        <v>0</v>
      </c>
      <c r="L4621">
        <f>IF(AND($K4621=1,LEFT($A4621,3)="WB-"),SUMIFS(Winback!$D$2:$D$300,Winback!$K$2:$K$300,$A4621),0)</f>
        <v>0</v>
      </c>
      <c r="M4621">
        <f>IF(OR($E4621=1,$G4621=1,SUMIFS(Registros!$J$2:$J$6000,Registros!$B$2:$B$6000,$A4621)&gt;0),1,0)</f>
        <v>1</v>
      </c>
      <c r="N4621">
        <f>IF($J4621&gt;0,1,IF(COUNTIFS(Registros!$A$2:$A$6000,"CS",Registros!$B$2:$B$6000,$A4621,Registros!$K$2:$K$6000,"&lt;&gt;")&gt;0,1,0))</f>
        <v>1</v>
      </c>
      <c r="O4621" t="str">
        <f t="shared" si="360"/>
        <v>CONVERGENTE</v>
      </c>
      <c r="P4621" t="str">
        <f t="shared" si="361"/>
        <v>Upgrade / más líneas</v>
      </c>
      <c r="Q4621">
        <f t="shared" si="362"/>
        <v>0</v>
      </c>
      <c r="R4621" t="str">
        <f>IFERROR(VLOOKUP($A4621,Registros!$B$2:$G$6000,6,0),IFERROR(INDEX(Winback!$C$2:$C$300,MATCH($A4621,Winback!$K$2:$K$300,0)),""))</f>
        <v>Yariela Galarce</v>
      </c>
      <c r="S4621" t="str">
        <f t="shared" si="363"/>
        <v>+CS</v>
      </c>
      <c r="T4621">
        <f t="shared" si="364"/>
        <v>1</v>
      </c>
    </row>
    <row r="4622" spans="1:20" x14ac:dyDescent="0.35">
      <c r="A4622" t="s">
        <v>22622</v>
      </c>
      <c r="B4622" t="s">
        <v>22623</v>
      </c>
      <c r="C4622" t="s">
        <v>22624</v>
      </c>
      <c r="D4622" t="s">
        <v>22625</v>
      </c>
      <c r="E4622">
        <f>IF(COUNTIFS(Registros!$A$2:$A$6000,"NP",Registros!$B$2:$B$6000,$A4622)&gt;0,1,0)</f>
        <v>0</v>
      </c>
      <c r="F4622">
        <f>IF($E4622=1,SUMIFS(Registros!$F$2:$F$6000,Registros!$A$2:$A$6000,"NP",Registros!$B$2:$B$6000,$A4622),0)</f>
        <v>0</v>
      </c>
      <c r="G4622">
        <f>IF(COUNTIFS(Registros!$A$2:$A$6000,"MOV",Registros!$B$2:$B$6000,$A4622)&gt;0,1,0)</f>
        <v>0</v>
      </c>
      <c r="H4622">
        <f>IF($G4622=1,SUMIFS(Registros!$F$2:$F$6000,Registros!$A$2:$A$6000,"MOV",Registros!$B$2:$B$6000,$A4622),0)</f>
        <v>0</v>
      </c>
      <c r="I4622">
        <f>IF(COUNTIFS(Registros!$A$2:$A$6000,"CS",Registros!$B$2:$B$6000,$A4622)&gt;0,1,0)</f>
        <v>1</v>
      </c>
      <c r="J4622">
        <f>IF($I4622=1,SUMIFS(Registros!$I$2:$I$6000,Registros!$A$2:$A$6000,"CS",Registros!$B$2:$B$6000,$A4622),0)</f>
        <v>12</v>
      </c>
      <c r="K4622">
        <f>IF(COUNTIFS(Winback!$K$2:$K$300,$A4622)&gt;0,1,0)</f>
        <v>0</v>
      </c>
      <c r="L4622">
        <f>IF(AND($K4622=1,LEFT($A4622,3)="WB-"),SUMIFS(Winback!$D$2:$D$300,Winback!$K$2:$K$300,$A4622),0)</f>
        <v>0</v>
      </c>
      <c r="M4622">
        <f>IF(OR($E4622=1,$G4622=1,SUMIFS(Registros!$J$2:$J$6000,Registros!$B$2:$B$6000,$A4622)&gt;0),1,0)</f>
        <v>1</v>
      </c>
      <c r="N4622">
        <f>IF($J4622&gt;0,1,IF(COUNTIFS(Registros!$A$2:$A$6000,"CS",Registros!$B$2:$B$6000,$A4622,Registros!$K$2:$K$6000,"&lt;&gt;")&gt;0,1,0))</f>
        <v>1</v>
      </c>
      <c r="O4622" t="str">
        <f t="shared" si="360"/>
        <v>CONVERGENTE</v>
      </c>
      <c r="P4622" t="str">
        <f t="shared" si="361"/>
        <v>Upgrade / más líneas</v>
      </c>
      <c r="Q4622">
        <f t="shared" si="362"/>
        <v>0</v>
      </c>
      <c r="R4622" t="str">
        <f>IFERROR(VLOOKUP($A4622,Registros!$B$2:$G$6000,6,0),IFERROR(INDEX(Winback!$C$2:$C$300,MATCH($A4622,Winback!$K$2:$K$300,0)),""))</f>
        <v>Nailyn Martinez Johnson</v>
      </c>
      <c r="S4622" t="str">
        <f t="shared" si="363"/>
        <v>+CS</v>
      </c>
      <c r="T4622">
        <f t="shared" si="364"/>
        <v>1</v>
      </c>
    </row>
    <row r="4623" spans="1:20" x14ac:dyDescent="0.35">
      <c r="A4623" t="s">
        <v>22627</v>
      </c>
      <c r="B4623" t="s">
        <v>22628</v>
      </c>
      <c r="C4623" t="s">
        <v>22629</v>
      </c>
      <c r="D4623" t="s">
        <v>22630</v>
      </c>
      <c r="E4623">
        <f>IF(COUNTIFS(Registros!$A$2:$A$6000,"NP",Registros!$B$2:$B$6000,$A4623)&gt;0,1,0)</f>
        <v>0</v>
      </c>
      <c r="F4623">
        <f>IF($E4623=1,SUMIFS(Registros!$F$2:$F$6000,Registros!$A$2:$A$6000,"NP",Registros!$B$2:$B$6000,$A4623),0)</f>
        <v>0</v>
      </c>
      <c r="G4623">
        <f>IF(COUNTIFS(Registros!$A$2:$A$6000,"MOV",Registros!$B$2:$B$6000,$A4623)&gt;0,1,0)</f>
        <v>0</v>
      </c>
      <c r="H4623">
        <f>IF($G4623=1,SUMIFS(Registros!$F$2:$F$6000,Registros!$A$2:$A$6000,"MOV",Registros!$B$2:$B$6000,$A4623),0)</f>
        <v>0</v>
      </c>
      <c r="I4623">
        <f>IF(COUNTIFS(Registros!$A$2:$A$6000,"CS",Registros!$B$2:$B$6000,$A4623)&gt;0,1,0)</f>
        <v>1</v>
      </c>
      <c r="J4623">
        <f>IF($I4623=1,SUMIFS(Registros!$I$2:$I$6000,Registros!$A$2:$A$6000,"CS",Registros!$B$2:$B$6000,$A4623),0)</f>
        <v>25</v>
      </c>
      <c r="K4623">
        <f>IF(COUNTIFS(Winback!$K$2:$K$300,$A4623)&gt;0,1,0)</f>
        <v>0</v>
      </c>
      <c r="L4623">
        <f>IF(AND($K4623=1,LEFT($A4623,3)="WB-"),SUMIFS(Winback!$D$2:$D$300,Winback!$K$2:$K$300,$A4623),0)</f>
        <v>0</v>
      </c>
      <c r="M4623">
        <f>IF(OR($E4623=1,$G4623=1,SUMIFS(Registros!$J$2:$J$6000,Registros!$B$2:$B$6000,$A4623)&gt;0),1,0)</f>
        <v>1</v>
      </c>
      <c r="N4623">
        <f>IF($J4623&gt;0,1,IF(COUNTIFS(Registros!$A$2:$A$6000,"CS",Registros!$B$2:$B$6000,$A4623,Registros!$K$2:$K$6000,"&lt;&gt;")&gt;0,1,0))</f>
        <v>1</v>
      </c>
      <c r="O4623" t="str">
        <f t="shared" si="360"/>
        <v>CONVERGENTE</v>
      </c>
      <c r="P4623" t="str">
        <f t="shared" si="361"/>
        <v>Upgrade / más líneas</v>
      </c>
      <c r="Q4623">
        <f t="shared" si="362"/>
        <v>0</v>
      </c>
      <c r="R4623" t="str">
        <f>IFERROR(VLOOKUP($A4623,Registros!$B$2:$G$6000,6,0),IFERROR(INDEX(Winback!$C$2:$C$300,MATCH($A4623,Winback!$K$2:$K$300,0)),""))</f>
        <v>iongy Gordon Ward</v>
      </c>
      <c r="S4623" t="str">
        <f t="shared" si="363"/>
        <v>+CS</v>
      </c>
      <c r="T4623">
        <f t="shared" si="364"/>
        <v>1</v>
      </c>
    </row>
    <row r="4624" spans="1:20" x14ac:dyDescent="0.35">
      <c r="A4624" t="s">
        <v>22632</v>
      </c>
      <c r="B4624" t="s">
        <v>22633</v>
      </c>
      <c r="C4624" t="s">
        <v>22634</v>
      </c>
      <c r="D4624" t="s">
        <v>22635</v>
      </c>
      <c r="E4624">
        <f>IF(COUNTIFS(Registros!$A$2:$A$6000,"NP",Registros!$B$2:$B$6000,$A4624)&gt;0,1,0)</f>
        <v>0</v>
      </c>
      <c r="F4624">
        <f>IF($E4624=1,SUMIFS(Registros!$F$2:$F$6000,Registros!$A$2:$A$6000,"NP",Registros!$B$2:$B$6000,$A4624),0)</f>
        <v>0</v>
      </c>
      <c r="G4624">
        <f>IF(COUNTIFS(Registros!$A$2:$A$6000,"MOV",Registros!$B$2:$B$6000,$A4624)&gt;0,1,0)</f>
        <v>0</v>
      </c>
      <c r="H4624">
        <f>IF($G4624=1,SUMIFS(Registros!$F$2:$F$6000,Registros!$A$2:$A$6000,"MOV",Registros!$B$2:$B$6000,$A4624),0)</f>
        <v>0</v>
      </c>
      <c r="I4624">
        <f>IF(COUNTIFS(Registros!$A$2:$A$6000,"CS",Registros!$B$2:$B$6000,$A4624)&gt;0,1,0)</f>
        <v>1</v>
      </c>
      <c r="J4624">
        <f>IF($I4624=1,SUMIFS(Registros!$I$2:$I$6000,Registros!$A$2:$A$6000,"CS",Registros!$B$2:$B$6000,$A4624),0)</f>
        <v>11</v>
      </c>
      <c r="K4624">
        <f>IF(COUNTIFS(Winback!$K$2:$K$300,$A4624)&gt;0,1,0)</f>
        <v>0</v>
      </c>
      <c r="L4624">
        <f>IF(AND($K4624=1,LEFT($A4624,3)="WB-"),SUMIFS(Winback!$D$2:$D$300,Winback!$K$2:$K$300,$A4624),0)</f>
        <v>0</v>
      </c>
      <c r="M4624">
        <f>IF(OR($E4624=1,$G4624=1,SUMIFS(Registros!$J$2:$J$6000,Registros!$B$2:$B$6000,$A4624)&gt;0),1,0)</f>
        <v>1</v>
      </c>
      <c r="N4624">
        <f>IF($J4624&gt;0,1,IF(COUNTIFS(Registros!$A$2:$A$6000,"CS",Registros!$B$2:$B$6000,$A4624,Registros!$K$2:$K$6000,"&lt;&gt;")&gt;0,1,0))</f>
        <v>1</v>
      </c>
      <c r="O4624" t="str">
        <f t="shared" si="360"/>
        <v>CONVERGENTE</v>
      </c>
      <c r="P4624" t="str">
        <f t="shared" si="361"/>
        <v>Upgrade / más líneas</v>
      </c>
      <c r="Q4624">
        <f t="shared" si="362"/>
        <v>0</v>
      </c>
      <c r="R4624" t="str">
        <f>IFERROR(VLOOKUP($A4624,Registros!$B$2:$G$6000,6,0),IFERROR(INDEX(Winback!$C$2:$C$300,MATCH($A4624,Winback!$K$2:$K$300,0)),""))</f>
        <v>Keisy Vargas</v>
      </c>
      <c r="S4624" t="str">
        <f t="shared" si="363"/>
        <v>+CS</v>
      </c>
      <c r="T4624">
        <f t="shared" si="364"/>
        <v>1</v>
      </c>
    </row>
    <row r="4625" spans="1:20" x14ac:dyDescent="0.35">
      <c r="A4625" t="s">
        <v>22637</v>
      </c>
      <c r="B4625" t="s">
        <v>22638</v>
      </c>
      <c r="C4625" t="s">
        <v>22639</v>
      </c>
      <c r="D4625" t="s">
        <v>22640</v>
      </c>
      <c r="E4625">
        <f>IF(COUNTIFS(Registros!$A$2:$A$6000,"NP",Registros!$B$2:$B$6000,$A4625)&gt;0,1,0)</f>
        <v>0</v>
      </c>
      <c r="F4625">
        <f>IF($E4625=1,SUMIFS(Registros!$F$2:$F$6000,Registros!$A$2:$A$6000,"NP",Registros!$B$2:$B$6000,$A4625),0)</f>
        <v>0</v>
      </c>
      <c r="G4625">
        <f>IF(COUNTIFS(Registros!$A$2:$A$6000,"MOV",Registros!$B$2:$B$6000,$A4625)&gt;0,1,0)</f>
        <v>0</v>
      </c>
      <c r="H4625">
        <f>IF($G4625=1,SUMIFS(Registros!$F$2:$F$6000,Registros!$A$2:$A$6000,"MOV",Registros!$B$2:$B$6000,$A4625),0)</f>
        <v>0</v>
      </c>
      <c r="I4625">
        <f>IF(COUNTIFS(Registros!$A$2:$A$6000,"CS",Registros!$B$2:$B$6000,$A4625)&gt;0,1,0)</f>
        <v>1</v>
      </c>
      <c r="J4625">
        <f>IF($I4625=1,SUMIFS(Registros!$I$2:$I$6000,Registros!$A$2:$A$6000,"CS",Registros!$B$2:$B$6000,$A4625),0)</f>
        <v>28</v>
      </c>
      <c r="K4625">
        <f>IF(COUNTIFS(Winback!$K$2:$K$300,$A4625)&gt;0,1,0)</f>
        <v>0</v>
      </c>
      <c r="L4625">
        <f>IF(AND($K4625=1,LEFT($A4625,3)="WB-"),SUMIFS(Winback!$D$2:$D$300,Winback!$K$2:$K$300,$A4625),0)</f>
        <v>0</v>
      </c>
      <c r="M4625">
        <f>IF(OR($E4625=1,$G4625=1,SUMIFS(Registros!$J$2:$J$6000,Registros!$B$2:$B$6000,$A4625)&gt;0),1,0)</f>
        <v>1</v>
      </c>
      <c r="N4625">
        <f>IF($J4625&gt;0,1,IF(COUNTIFS(Registros!$A$2:$A$6000,"CS",Registros!$B$2:$B$6000,$A4625,Registros!$K$2:$K$6000,"&lt;&gt;")&gt;0,1,0))</f>
        <v>1</v>
      </c>
      <c r="O4625" t="str">
        <f t="shared" si="360"/>
        <v>CONVERGENTE</v>
      </c>
      <c r="P4625" t="str">
        <f t="shared" si="361"/>
        <v>Upgrade / más líneas</v>
      </c>
      <c r="Q4625">
        <f t="shared" si="362"/>
        <v>0</v>
      </c>
      <c r="R4625" t="str">
        <f>IFERROR(VLOOKUP($A4625,Registros!$B$2:$G$6000,6,0),IFERROR(INDEX(Winback!$C$2:$C$300,MATCH($A4625,Winback!$K$2:$K$300,0)),""))</f>
        <v>Karla Mc Intryre</v>
      </c>
      <c r="S4625" t="str">
        <f t="shared" si="363"/>
        <v>+CS</v>
      </c>
      <c r="T4625">
        <f t="shared" si="364"/>
        <v>1</v>
      </c>
    </row>
    <row r="4626" spans="1:20" x14ac:dyDescent="0.35">
      <c r="A4626" t="s">
        <v>22642</v>
      </c>
      <c r="B4626" t="s">
        <v>22643</v>
      </c>
      <c r="C4626" t="s">
        <v>22644</v>
      </c>
      <c r="D4626" t="s">
        <v>22645</v>
      </c>
      <c r="E4626">
        <f>IF(COUNTIFS(Registros!$A$2:$A$6000,"NP",Registros!$B$2:$B$6000,$A4626)&gt;0,1,0)</f>
        <v>0</v>
      </c>
      <c r="F4626">
        <f>IF($E4626=1,SUMIFS(Registros!$F$2:$F$6000,Registros!$A$2:$A$6000,"NP",Registros!$B$2:$B$6000,$A4626),0)</f>
        <v>0</v>
      </c>
      <c r="G4626">
        <f>IF(COUNTIFS(Registros!$A$2:$A$6000,"MOV",Registros!$B$2:$B$6000,$A4626)&gt;0,1,0)</f>
        <v>0</v>
      </c>
      <c r="H4626">
        <f>IF($G4626=1,SUMIFS(Registros!$F$2:$F$6000,Registros!$A$2:$A$6000,"MOV",Registros!$B$2:$B$6000,$A4626),0)</f>
        <v>0</v>
      </c>
      <c r="I4626">
        <f>IF(COUNTIFS(Registros!$A$2:$A$6000,"CS",Registros!$B$2:$B$6000,$A4626)&gt;0,1,0)</f>
        <v>1</v>
      </c>
      <c r="J4626">
        <f>IF($I4626=1,SUMIFS(Registros!$I$2:$I$6000,Registros!$A$2:$A$6000,"CS",Registros!$B$2:$B$6000,$A4626),0)</f>
        <v>30</v>
      </c>
      <c r="K4626">
        <f>IF(COUNTIFS(Winback!$K$2:$K$300,$A4626)&gt;0,1,0)</f>
        <v>0</v>
      </c>
      <c r="L4626">
        <f>IF(AND($K4626=1,LEFT($A4626,3)="WB-"),SUMIFS(Winback!$D$2:$D$300,Winback!$K$2:$K$300,$A4626),0)</f>
        <v>0</v>
      </c>
      <c r="M4626">
        <f>IF(OR($E4626=1,$G4626=1,SUMIFS(Registros!$J$2:$J$6000,Registros!$B$2:$B$6000,$A4626)&gt;0),1,0)</f>
        <v>1</v>
      </c>
      <c r="N4626">
        <f>IF($J4626&gt;0,1,IF(COUNTIFS(Registros!$A$2:$A$6000,"CS",Registros!$B$2:$B$6000,$A4626,Registros!$K$2:$K$6000,"&lt;&gt;")&gt;0,1,0))</f>
        <v>1</v>
      </c>
      <c r="O4626" t="str">
        <f t="shared" si="360"/>
        <v>CONVERGENTE</v>
      </c>
      <c r="P4626" t="str">
        <f t="shared" si="361"/>
        <v>Upgrade / más líneas</v>
      </c>
      <c r="Q4626">
        <f t="shared" si="362"/>
        <v>0</v>
      </c>
      <c r="R4626" t="str">
        <f>IFERROR(VLOOKUP($A4626,Registros!$B$2:$G$6000,6,0),IFERROR(INDEX(Winback!$C$2:$C$300,MATCH($A4626,Winback!$K$2:$K$300,0)),""))</f>
        <v>Solanye Acuña</v>
      </c>
      <c r="S4626" t="str">
        <f t="shared" si="363"/>
        <v>+CS</v>
      </c>
      <c r="T4626">
        <f t="shared" si="364"/>
        <v>1</v>
      </c>
    </row>
    <row r="4627" spans="1:20" x14ac:dyDescent="0.35">
      <c r="A4627" t="s">
        <v>22647</v>
      </c>
      <c r="B4627" t="s">
        <v>22648</v>
      </c>
      <c r="C4627" t="s">
        <v>22649</v>
      </c>
      <c r="D4627" t="s">
        <v>22650</v>
      </c>
      <c r="E4627">
        <f>IF(COUNTIFS(Registros!$A$2:$A$6000,"NP",Registros!$B$2:$B$6000,$A4627)&gt;0,1,0)</f>
        <v>0</v>
      </c>
      <c r="F4627">
        <f>IF($E4627=1,SUMIFS(Registros!$F$2:$F$6000,Registros!$A$2:$A$6000,"NP",Registros!$B$2:$B$6000,$A4627),0)</f>
        <v>0</v>
      </c>
      <c r="G4627">
        <f>IF(COUNTIFS(Registros!$A$2:$A$6000,"MOV",Registros!$B$2:$B$6000,$A4627)&gt;0,1,0)</f>
        <v>0</v>
      </c>
      <c r="H4627">
        <f>IF($G4627=1,SUMIFS(Registros!$F$2:$F$6000,Registros!$A$2:$A$6000,"MOV",Registros!$B$2:$B$6000,$A4627),0)</f>
        <v>0</v>
      </c>
      <c r="I4627">
        <f>IF(COUNTIFS(Registros!$A$2:$A$6000,"CS",Registros!$B$2:$B$6000,$A4627)&gt;0,1,0)</f>
        <v>1</v>
      </c>
      <c r="J4627">
        <f>IF($I4627=1,SUMIFS(Registros!$I$2:$I$6000,Registros!$A$2:$A$6000,"CS",Registros!$B$2:$B$6000,$A4627),0)</f>
        <v>58</v>
      </c>
      <c r="K4627">
        <f>IF(COUNTIFS(Winback!$K$2:$K$300,$A4627)&gt;0,1,0)</f>
        <v>0</v>
      </c>
      <c r="L4627">
        <f>IF(AND($K4627=1,LEFT($A4627,3)="WB-"),SUMIFS(Winback!$D$2:$D$300,Winback!$K$2:$K$300,$A4627),0)</f>
        <v>0</v>
      </c>
      <c r="M4627">
        <f>IF(OR($E4627=1,$G4627=1,SUMIFS(Registros!$J$2:$J$6000,Registros!$B$2:$B$6000,$A4627)&gt;0),1,0)</f>
        <v>1</v>
      </c>
      <c r="N4627">
        <f>IF($J4627&gt;0,1,IF(COUNTIFS(Registros!$A$2:$A$6000,"CS",Registros!$B$2:$B$6000,$A4627,Registros!$K$2:$K$6000,"&lt;&gt;")&gt;0,1,0))</f>
        <v>1</v>
      </c>
      <c r="O4627" t="str">
        <f t="shared" si="360"/>
        <v>CONVERGENTE</v>
      </c>
      <c r="P4627" t="str">
        <f t="shared" si="361"/>
        <v>Upgrade / más líneas</v>
      </c>
      <c r="Q4627">
        <f t="shared" si="362"/>
        <v>0</v>
      </c>
      <c r="R4627" t="str">
        <f>IFERROR(VLOOKUP($A4627,Registros!$B$2:$G$6000,6,0),IFERROR(INDEX(Winback!$C$2:$C$300,MATCH($A4627,Winback!$K$2:$K$300,0)),""))</f>
        <v>Michelle Zambrano</v>
      </c>
      <c r="S4627" t="str">
        <f t="shared" si="363"/>
        <v>+CS</v>
      </c>
      <c r="T4627">
        <f t="shared" si="364"/>
        <v>1</v>
      </c>
    </row>
    <row r="4628" spans="1:20" x14ac:dyDescent="0.35">
      <c r="A4628" t="s">
        <v>22652</v>
      </c>
      <c r="B4628" t="s">
        <v>22653</v>
      </c>
      <c r="C4628" t="s">
        <v>22654</v>
      </c>
      <c r="D4628" t="s">
        <v>22655</v>
      </c>
      <c r="E4628">
        <f>IF(COUNTIFS(Registros!$A$2:$A$6000,"NP",Registros!$B$2:$B$6000,$A4628)&gt;0,1,0)</f>
        <v>0</v>
      </c>
      <c r="F4628">
        <f>IF($E4628=1,SUMIFS(Registros!$F$2:$F$6000,Registros!$A$2:$A$6000,"NP",Registros!$B$2:$B$6000,$A4628),0)</f>
        <v>0</v>
      </c>
      <c r="G4628">
        <f>IF(COUNTIFS(Registros!$A$2:$A$6000,"MOV",Registros!$B$2:$B$6000,$A4628)&gt;0,1,0)</f>
        <v>0</v>
      </c>
      <c r="H4628">
        <f>IF($G4628=1,SUMIFS(Registros!$F$2:$F$6000,Registros!$A$2:$A$6000,"MOV",Registros!$B$2:$B$6000,$A4628),0)</f>
        <v>0</v>
      </c>
      <c r="I4628">
        <f>IF(COUNTIFS(Registros!$A$2:$A$6000,"CS",Registros!$B$2:$B$6000,$A4628)&gt;0,1,0)</f>
        <v>1</v>
      </c>
      <c r="J4628">
        <f>IF($I4628=1,SUMIFS(Registros!$I$2:$I$6000,Registros!$A$2:$A$6000,"CS",Registros!$B$2:$B$6000,$A4628),0)</f>
        <v>40</v>
      </c>
      <c r="K4628">
        <f>IF(COUNTIFS(Winback!$K$2:$K$300,$A4628)&gt;0,1,0)</f>
        <v>0</v>
      </c>
      <c r="L4628">
        <f>IF(AND($K4628=1,LEFT($A4628,3)="WB-"),SUMIFS(Winback!$D$2:$D$300,Winback!$K$2:$K$300,$A4628),0)</f>
        <v>0</v>
      </c>
      <c r="M4628">
        <f>IF(OR($E4628=1,$G4628=1,SUMIFS(Registros!$J$2:$J$6000,Registros!$B$2:$B$6000,$A4628)&gt;0),1,0)</f>
        <v>1</v>
      </c>
      <c r="N4628">
        <f>IF($J4628&gt;0,1,IF(COUNTIFS(Registros!$A$2:$A$6000,"CS",Registros!$B$2:$B$6000,$A4628,Registros!$K$2:$K$6000,"&lt;&gt;")&gt;0,1,0))</f>
        <v>1</v>
      </c>
      <c r="O4628" t="str">
        <f t="shared" si="360"/>
        <v>CONVERGENTE</v>
      </c>
      <c r="P4628" t="str">
        <f t="shared" si="361"/>
        <v>Upgrade / más líneas</v>
      </c>
      <c r="Q4628">
        <f t="shared" si="362"/>
        <v>0</v>
      </c>
      <c r="R4628" t="str">
        <f>IFERROR(VLOOKUP($A4628,Registros!$B$2:$G$6000,6,0),IFERROR(INDEX(Winback!$C$2:$C$300,MATCH($A4628,Winback!$K$2:$K$300,0)),""))</f>
        <v>Lizeth Milena Gonzalez</v>
      </c>
      <c r="S4628" t="str">
        <f t="shared" si="363"/>
        <v>+CS</v>
      </c>
      <c r="T4628">
        <f t="shared" si="364"/>
        <v>1</v>
      </c>
    </row>
    <row r="4629" spans="1:20" x14ac:dyDescent="0.35">
      <c r="A4629" t="s">
        <v>22657</v>
      </c>
      <c r="B4629" t="s">
        <v>22658</v>
      </c>
      <c r="C4629" t="s">
        <v>22659</v>
      </c>
      <c r="D4629" t="s">
        <v>22660</v>
      </c>
      <c r="E4629">
        <f>IF(COUNTIFS(Registros!$A$2:$A$6000,"NP",Registros!$B$2:$B$6000,$A4629)&gt;0,1,0)</f>
        <v>0</v>
      </c>
      <c r="F4629">
        <f>IF($E4629=1,SUMIFS(Registros!$F$2:$F$6000,Registros!$A$2:$A$6000,"NP",Registros!$B$2:$B$6000,$A4629),0)</f>
        <v>0</v>
      </c>
      <c r="G4629">
        <f>IF(COUNTIFS(Registros!$A$2:$A$6000,"MOV",Registros!$B$2:$B$6000,$A4629)&gt;0,1,0)</f>
        <v>0</v>
      </c>
      <c r="H4629">
        <f>IF($G4629=1,SUMIFS(Registros!$F$2:$F$6000,Registros!$A$2:$A$6000,"MOV",Registros!$B$2:$B$6000,$A4629),0)</f>
        <v>0</v>
      </c>
      <c r="I4629">
        <f>IF(COUNTIFS(Registros!$A$2:$A$6000,"CS",Registros!$B$2:$B$6000,$A4629)&gt;0,1,0)</f>
        <v>1</v>
      </c>
      <c r="J4629">
        <f>IF($I4629=1,SUMIFS(Registros!$I$2:$I$6000,Registros!$A$2:$A$6000,"CS",Registros!$B$2:$B$6000,$A4629),0)</f>
        <v>58</v>
      </c>
      <c r="K4629">
        <f>IF(COUNTIFS(Winback!$K$2:$K$300,$A4629)&gt;0,1,0)</f>
        <v>0</v>
      </c>
      <c r="L4629">
        <f>IF(AND($K4629=1,LEFT($A4629,3)="WB-"),SUMIFS(Winback!$D$2:$D$300,Winback!$K$2:$K$300,$A4629),0)</f>
        <v>0</v>
      </c>
      <c r="M4629">
        <f>IF(OR($E4629=1,$G4629=1,SUMIFS(Registros!$J$2:$J$6000,Registros!$B$2:$B$6000,$A4629)&gt;0),1,0)</f>
        <v>1</v>
      </c>
      <c r="N4629">
        <f>IF($J4629&gt;0,1,IF(COUNTIFS(Registros!$A$2:$A$6000,"CS",Registros!$B$2:$B$6000,$A4629,Registros!$K$2:$K$6000,"&lt;&gt;")&gt;0,1,0))</f>
        <v>1</v>
      </c>
      <c r="O4629" t="str">
        <f t="shared" si="360"/>
        <v>CONVERGENTE</v>
      </c>
      <c r="P4629" t="str">
        <f t="shared" si="361"/>
        <v>Upgrade / más líneas</v>
      </c>
      <c r="Q4629">
        <f t="shared" si="362"/>
        <v>0</v>
      </c>
      <c r="R4629" t="str">
        <f>IFERROR(VLOOKUP($A4629,Registros!$B$2:$G$6000,6,0),IFERROR(INDEX(Winback!$C$2:$C$300,MATCH($A4629,Winback!$K$2:$K$300,0)),""))</f>
        <v>Maria Fernanda Rivas</v>
      </c>
      <c r="S4629" t="str">
        <f t="shared" si="363"/>
        <v>+CS</v>
      </c>
      <c r="T4629">
        <f t="shared" si="364"/>
        <v>1</v>
      </c>
    </row>
    <row r="4630" spans="1:20" x14ac:dyDescent="0.35">
      <c r="A4630" t="s">
        <v>22662</v>
      </c>
      <c r="B4630" t="s">
        <v>22663</v>
      </c>
      <c r="C4630" t="s">
        <v>22664</v>
      </c>
      <c r="D4630" t="s">
        <v>22665</v>
      </c>
      <c r="E4630">
        <f>IF(COUNTIFS(Registros!$A$2:$A$6000,"NP",Registros!$B$2:$B$6000,$A4630)&gt;0,1,0)</f>
        <v>0</v>
      </c>
      <c r="F4630">
        <f>IF($E4630=1,SUMIFS(Registros!$F$2:$F$6000,Registros!$A$2:$A$6000,"NP",Registros!$B$2:$B$6000,$A4630),0)</f>
        <v>0</v>
      </c>
      <c r="G4630">
        <f>IF(COUNTIFS(Registros!$A$2:$A$6000,"MOV",Registros!$B$2:$B$6000,$A4630)&gt;0,1,0)</f>
        <v>0</v>
      </c>
      <c r="H4630">
        <f>IF($G4630=1,SUMIFS(Registros!$F$2:$F$6000,Registros!$A$2:$A$6000,"MOV",Registros!$B$2:$B$6000,$A4630),0)</f>
        <v>0</v>
      </c>
      <c r="I4630">
        <f>IF(COUNTIFS(Registros!$A$2:$A$6000,"CS",Registros!$B$2:$B$6000,$A4630)&gt;0,1,0)</f>
        <v>1</v>
      </c>
      <c r="J4630">
        <f>IF($I4630=1,SUMIFS(Registros!$I$2:$I$6000,Registros!$A$2:$A$6000,"CS",Registros!$B$2:$B$6000,$A4630),0)</f>
        <v>22</v>
      </c>
      <c r="K4630">
        <f>IF(COUNTIFS(Winback!$K$2:$K$300,$A4630)&gt;0,1,0)</f>
        <v>0</v>
      </c>
      <c r="L4630">
        <f>IF(AND($K4630=1,LEFT($A4630,3)="WB-"),SUMIFS(Winback!$D$2:$D$300,Winback!$K$2:$K$300,$A4630),0)</f>
        <v>0</v>
      </c>
      <c r="M4630">
        <f>IF(OR($E4630=1,$G4630=1,SUMIFS(Registros!$J$2:$J$6000,Registros!$B$2:$B$6000,$A4630)&gt;0),1,0)</f>
        <v>1</v>
      </c>
      <c r="N4630">
        <f>IF($J4630&gt;0,1,IF(COUNTIFS(Registros!$A$2:$A$6000,"CS",Registros!$B$2:$B$6000,$A4630,Registros!$K$2:$K$6000,"&lt;&gt;")&gt;0,1,0))</f>
        <v>1</v>
      </c>
      <c r="O4630" t="str">
        <f t="shared" si="360"/>
        <v>CONVERGENTE</v>
      </c>
      <c r="P4630" t="str">
        <f t="shared" si="361"/>
        <v>Upgrade / más líneas</v>
      </c>
      <c r="Q4630">
        <f t="shared" si="362"/>
        <v>0</v>
      </c>
      <c r="R4630" t="str">
        <f>IFERROR(VLOOKUP($A4630,Registros!$B$2:$G$6000,6,0),IFERROR(INDEX(Winback!$C$2:$C$300,MATCH($A4630,Winback!$K$2:$K$300,0)),""))</f>
        <v>Yarelis Tulloch</v>
      </c>
      <c r="S4630" t="str">
        <f t="shared" si="363"/>
        <v>+CS</v>
      </c>
      <c r="T4630">
        <f t="shared" si="364"/>
        <v>1</v>
      </c>
    </row>
    <row r="4631" spans="1:20" x14ac:dyDescent="0.35">
      <c r="A4631" t="s">
        <v>22667</v>
      </c>
      <c r="B4631" t="s">
        <v>22668</v>
      </c>
      <c r="C4631" t="s">
        <v>22669</v>
      </c>
      <c r="D4631" t="s">
        <v>22670</v>
      </c>
      <c r="E4631">
        <f>IF(COUNTIFS(Registros!$A$2:$A$6000,"NP",Registros!$B$2:$B$6000,$A4631)&gt;0,1,0)</f>
        <v>0</v>
      </c>
      <c r="F4631">
        <f>IF($E4631=1,SUMIFS(Registros!$F$2:$F$6000,Registros!$A$2:$A$6000,"NP",Registros!$B$2:$B$6000,$A4631),0)</f>
        <v>0</v>
      </c>
      <c r="G4631">
        <f>IF(COUNTIFS(Registros!$A$2:$A$6000,"MOV",Registros!$B$2:$B$6000,$A4631)&gt;0,1,0)</f>
        <v>0</v>
      </c>
      <c r="H4631">
        <f>IF($G4631=1,SUMIFS(Registros!$F$2:$F$6000,Registros!$A$2:$A$6000,"MOV",Registros!$B$2:$B$6000,$A4631),0)</f>
        <v>0</v>
      </c>
      <c r="I4631">
        <f>IF(COUNTIFS(Registros!$A$2:$A$6000,"CS",Registros!$B$2:$B$6000,$A4631)&gt;0,1,0)</f>
        <v>1</v>
      </c>
      <c r="J4631">
        <f>IF($I4631=1,SUMIFS(Registros!$I$2:$I$6000,Registros!$A$2:$A$6000,"CS",Registros!$B$2:$B$6000,$A4631),0)</f>
        <v>24</v>
      </c>
      <c r="K4631">
        <f>IF(COUNTIFS(Winback!$K$2:$K$300,$A4631)&gt;0,1,0)</f>
        <v>0</v>
      </c>
      <c r="L4631">
        <f>IF(AND($K4631=1,LEFT($A4631,3)="WB-"),SUMIFS(Winback!$D$2:$D$300,Winback!$K$2:$K$300,$A4631),0)</f>
        <v>0</v>
      </c>
      <c r="M4631">
        <f>IF(OR($E4631=1,$G4631=1,SUMIFS(Registros!$J$2:$J$6000,Registros!$B$2:$B$6000,$A4631)&gt;0),1,0)</f>
        <v>1</v>
      </c>
      <c r="N4631">
        <f>IF($J4631&gt;0,1,IF(COUNTIFS(Registros!$A$2:$A$6000,"CS",Registros!$B$2:$B$6000,$A4631,Registros!$K$2:$K$6000,"&lt;&gt;")&gt;0,1,0))</f>
        <v>1</v>
      </c>
      <c r="O4631" t="str">
        <f t="shared" si="360"/>
        <v>CONVERGENTE</v>
      </c>
      <c r="P4631" t="str">
        <f t="shared" si="361"/>
        <v>Upgrade / más líneas</v>
      </c>
      <c r="Q4631">
        <f t="shared" si="362"/>
        <v>0</v>
      </c>
      <c r="R4631" t="str">
        <f>IFERROR(VLOOKUP($A4631,Registros!$B$2:$G$6000,6,0),IFERROR(INDEX(Winback!$C$2:$C$300,MATCH($A4631,Winback!$K$2:$K$300,0)),""))</f>
        <v>Abril Aparicio</v>
      </c>
      <c r="S4631" t="str">
        <f t="shared" si="363"/>
        <v>+CS</v>
      </c>
      <c r="T4631">
        <f t="shared" si="364"/>
        <v>1</v>
      </c>
    </row>
    <row r="4632" spans="1:20" x14ac:dyDescent="0.35">
      <c r="A4632" t="s">
        <v>22672</v>
      </c>
      <c r="B4632" t="s">
        <v>22673</v>
      </c>
      <c r="C4632" t="s">
        <v>22674</v>
      </c>
      <c r="D4632" t="s">
        <v>22675</v>
      </c>
      <c r="E4632">
        <f>IF(COUNTIFS(Registros!$A$2:$A$6000,"NP",Registros!$B$2:$B$6000,$A4632)&gt;0,1,0)</f>
        <v>0</v>
      </c>
      <c r="F4632">
        <f>IF($E4632=1,SUMIFS(Registros!$F$2:$F$6000,Registros!$A$2:$A$6000,"NP",Registros!$B$2:$B$6000,$A4632),0)</f>
        <v>0</v>
      </c>
      <c r="G4632">
        <f>IF(COUNTIFS(Registros!$A$2:$A$6000,"MOV",Registros!$B$2:$B$6000,$A4632)&gt;0,1,0)</f>
        <v>0</v>
      </c>
      <c r="H4632">
        <f>IF($G4632=1,SUMIFS(Registros!$F$2:$F$6000,Registros!$A$2:$A$6000,"MOV",Registros!$B$2:$B$6000,$A4632),0)</f>
        <v>0</v>
      </c>
      <c r="I4632">
        <f>IF(COUNTIFS(Registros!$A$2:$A$6000,"CS",Registros!$B$2:$B$6000,$A4632)&gt;0,1,0)</f>
        <v>1</v>
      </c>
      <c r="J4632">
        <f>IF($I4632=1,SUMIFS(Registros!$I$2:$I$6000,Registros!$A$2:$A$6000,"CS",Registros!$B$2:$B$6000,$A4632),0)</f>
        <v>32</v>
      </c>
      <c r="K4632">
        <f>IF(COUNTIFS(Winback!$K$2:$K$300,$A4632)&gt;0,1,0)</f>
        <v>0</v>
      </c>
      <c r="L4632">
        <f>IF(AND($K4632=1,LEFT($A4632,3)="WB-"),SUMIFS(Winback!$D$2:$D$300,Winback!$K$2:$K$300,$A4632),0)</f>
        <v>0</v>
      </c>
      <c r="M4632">
        <f>IF(OR($E4632=1,$G4632=1,SUMIFS(Registros!$J$2:$J$6000,Registros!$B$2:$B$6000,$A4632)&gt;0),1,0)</f>
        <v>1</v>
      </c>
      <c r="N4632">
        <f>IF($J4632&gt;0,1,IF(COUNTIFS(Registros!$A$2:$A$6000,"CS",Registros!$B$2:$B$6000,$A4632,Registros!$K$2:$K$6000,"&lt;&gt;")&gt;0,1,0))</f>
        <v>1</v>
      </c>
      <c r="O4632" t="str">
        <f t="shared" si="360"/>
        <v>CONVERGENTE</v>
      </c>
      <c r="P4632" t="str">
        <f t="shared" si="361"/>
        <v>Upgrade / más líneas</v>
      </c>
      <c r="Q4632">
        <f t="shared" si="362"/>
        <v>0</v>
      </c>
      <c r="R4632" t="str">
        <f>IFERROR(VLOOKUP($A4632,Registros!$B$2:$G$6000,6,0),IFERROR(INDEX(Winback!$C$2:$C$300,MATCH($A4632,Winback!$K$2:$K$300,0)),""))</f>
        <v>Yariela Galarce</v>
      </c>
      <c r="S4632" t="str">
        <f t="shared" si="363"/>
        <v>+CS</v>
      </c>
      <c r="T4632">
        <f t="shared" si="364"/>
        <v>1</v>
      </c>
    </row>
    <row r="4633" spans="1:20" x14ac:dyDescent="0.35">
      <c r="A4633" t="s">
        <v>22677</v>
      </c>
      <c r="B4633" t="s">
        <v>22673</v>
      </c>
      <c r="C4633" t="s">
        <v>22678</v>
      </c>
      <c r="D4633" t="s">
        <v>22679</v>
      </c>
      <c r="E4633">
        <f>IF(COUNTIFS(Registros!$A$2:$A$6000,"NP",Registros!$B$2:$B$6000,$A4633)&gt;0,1,0)</f>
        <v>0</v>
      </c>
      <c r="F4633">
        <f>IF($E4633=1,SUMIFS(Registros!$F$2:$F$6000,Registros!$A$2:$A$6000,"NP",Registros!$B$2:$B$6000,$A4633),0)</f>
        <v>0</v>
      </c>
      <c r="G4633">
        <f>IF(COUNTIFS(Registros!$A$2:$A$6000,"MOV",Registros!$B$2:$B$6000,$A4633)&gt;0,1,0)</f>
        <v>0</v>
      </c>
      <c r="H4633">
        <f>IF($G4633=1,SUMIFS(Registros!$F$2:$F$6000,Registros!$A$2:$A$6000,"MOV",Registros!$B$2:$B$6000,$A4633),0)</f>
        <v>0</v>
      </c>
      <c r="I4633">
        <f>IF(COUNTIFS(Registros!$A$2:$A$6000,"CS",Registros!$B$2:$B$6000,$A4633)&gt;0,1,0)</f>
        <v>1</v>
      </c>
      <c r="J4633">
        <f>IF($I4633=1,SUMIFS(Registros!$I$2:$I$6000,Registros!$A$2:$A$6000,"CS",Registros!$B$2:$B$6000,$A4633),0)</f>
        <v>34</v>
      </c>
      <c r="K4633">
        <f>IF(COUNTIFS(Winback!$K$2:$K$300,$A4633)&gt;0,1,0)</f>
        <v>0</v>
      </c>
      <c r="L4633">
        <f>IF(AND($K4633=1,LEFT($A4633,3)="WB-"),SUMIFS(Winback!$D$2:$D$300,Winback!$K$2:$K$300,$A4633),0)</f>
        <v>0</v>
      </c>
      <c r="M4633">
        <f>IF(OR($E4633=1,$G4633=1,SUMIFS(Registros!$J$2:$J$6000,Registros!$B$2:$B$6000,$A4633)&gt;0),1,0)</f>
        <v>1</v>
      </c>
      <c r="N4633">
        <f>IF($J4633&gt;0,1,IF(COUNTIFS(Registros!$A$2:$A$6000,"CS",Registros!$B$2:$B$6000,$A4633,Registros!$K$2:$K$6000,"&lt;&gt;")&gt;0,1,0))</f>
        <v>1</v>
      </c>
      <c r="O4633" t="str">
        <f t="shared" si="360"/>
        <v>CONVERGENTE</v>
      </c>
      <c r="P4633" t="str">
        <f t="shared" si="361"/>
        <v>Upgrade / más líneas</v>
      </c>
      <c r="Q4633">
        <f t="shared" si="362"/>
        <v>0</v>
      </c>
      <c r="R4633" t="str">
        <f>IFERROR(VLOOKUP($A4633,Registros!$B$2:$G$6000,6,0),IFERROR(INDEX(Winback!$C$2:$C$300,MATCH($A4633,Winback!$K$2:$K$300,0)),""))</f>
        <v>Nailyn Martinez Johnson</v>
      </c>
      <c r="S4633" t="str">
        <f t="shared" si="363"/>
        <v>+CS</v>
      </c>
      <c r="T4633">
        <f t="shared" si="364"/>
        <v>1</v>
      </c>
    </row>
    <row r="4634" spans="1:20" x14ac:dyDescent="0.35">
      <c r="A4634" t="s">
        <v>22680</v>
      </c>
      <c r="B4634" t="s">
        <v>22681</v>
      </c>
      <c r="C4634" t="s">
        <v>22682</v>
      </c>
      <c r="D4634" t="s">
        <v>22683</v>
      </c>
      <c r="E4634">
        <f>IF(COUNTIFS(Registros!$A$2:$A$6000,"NP",Registros!$B$2:$B$6000,$A4634)&gt;0,1,0)</f>
        <v>0</v>
      </c>
      <c r="F4634">
        <f>IF($E4634=1,SUMIFS(Registros!$F$2:$F$6000,Registros!$A$2:$A$6000,"NP",Registros!$B$2:$B$6000,$A4634),0)</f>
        <v>0</v>
      </c>
      <c r="G4634">
        <f>IF(COUNTIFS(Registros!$A$2:$A$6000,"MOV",Registros!$B$2:$B$6000,$A4634)&gt;0,1,0)</f>
        <v>0</v>
      </c>
      <c r="H4634">
        <f>IF($G4634=1,SUMIFS(Registros!$F$2:$F$6000,Registros!$A$2:$A$6000,"MOV",Registros!$B$2:$B$6000,$A4634),0)</f>
        <v>0</v>
      </c>
      <c r="I4634">
        <f>IF(COUNTIFS(Registros!$A$2:$A$6000,"CS",Registros!$B$2:$B$6000,$A4634)&gt;0,1,0)</f>
        <v>1</v>
      </c>
      <c r="J4634">
        <f>IF($I4634=1,SUMIFS(Registros!$I$2:$I$6000,Registros!$A$2:$A$6000,"CS",Registros!$B$2:$B$6000,$A4634),0)</f>
        <v>161</v>
      </c>
      <c r="K4634">
        <f>IF(COUNTIFS(Winback!$K$2:$K$300,$A4634)&gt;0,1,0)</f>
        <v>0</v>
      </c>
      <c r="L4634">
        <f>IF(AND($K4634=1,LEFT($A4634,3)="WB-"),SUMIFS(Winback!$D$2:$D$300,Winback!$K$2:$K$300,$A4634),0)</f>
        <v>0</v>
      </c>
      <c r="M4634">
        <f>IF(OR($E4634=1,$G4634=1,SUMIFS(Registros!$J$2:$J$6000,Registros!$B$2:$B$6000,$A4634)&gt;0),1,0)</f>
        <v>1</v>
      </c>
      <c r="N4634">
        <f>IF($J4634&gt;0,1,IF(COUNTIFS(Registros!$A$2:$A$6000,"CS",Registros!$B$2:$B$6000,$A4634,Registros!$K$2:$K$6000,"&lt;&gt;")&gt;0,1,0))</f>
        <v>1</v>
      </c>
      <c r="O4634" t="str">
        <f t="shared" si="360"/>
        <v>CONVERGENTE</v>
      </c>
      <c r="P4634" t="str">
        <f t="shared" si="361"/>
        <v>Upgrade / más líneas</v>
      </c>
      <c r="Q4634">
        <f t="shared" si="362"/>
        <v>0</v>
      </c>
      <c r="R4634" t="str">
        <f>IFERROR(VLOOKUP($A4634,Registros!$B$2:$G$6000,6,0),IFERROR(INDEX(Winback!$C$2:$C$300,MATCH($A4634,Winback!$K$2:$K$300,0)),""))</f>
        <v>iongy Gordon Ward</v>
      </c>
      <c r="S4634" t="str">
        <f t="shared" si="363"/>
        <v>+CS</v>
      </c>
      <c r="T4634">
        <f t="shared" si="364"/>
        <v>1</v>
      </c>
    </row>
    <row r="4635" spans="1:20" x14ac:dyDescent="0.35">
      <c r="A4635" t="s">
        <v>22685</v>
      </c>
      <c r="B4635" t="s">
        <v>22686</v>
      </c>
      <c r="C4635" t="s">
        <v>22687</v>
      </c>
      <c r="D4635" t="s">
        <v>22688</v>
      </c>
      <c r="E4635">
        <f>IF(COUNTIFS(Registros!$A$2:$A$6000,"NP",Registros!$B$2:$B$6000,$A4635)&gt;0,1,0)</f>
        <v>0</v>
      </c>
      <c r="F4635">
        <f>IF($E4635=1,SUMIFS(Registros!$F$2:$F$6000,Registros!$A$2:$A$6000,"NP",Registros!$B$2:$B$6000,$A4635),0)</f>
        <v>0</v>
      </c>
      <c r="G4635">
        <f>IF(COUNTIFS(Registros!$A$2:$A$6000,"MOV",Registros!$B$2:$B$6000,$A4635)&gt;0,1,0)</f>
        <v>0</v>
      </c>
      <c r="H4635">
        <f>IF($G4635=1,SUMIFS(Registros!$F$2:$F$6000,Registros!$A$2:$A$6000,"MOV",Registros!$B$2:$B$6000,$A4635),0)</f>
        <v>0</v>
      </c>
      <c r="I4635">
        <f>IF(COUNTIFS(Registros!$A$2:$A$6000,"CS",Registros!$B$2:$B$6000,$A4635)&gt;0,1,0)</f>
        <v>1</v>
      </c>
      <c r="J4635">
        <f>IF($I4635=1,SUMIFS(Registros!$I$2:$I$6000,Registros!$A$2:$A$6000,"CS",Registros!$B$2:$B$6000,$A4635),0)</f>
        <v>22</v>
      </c>
      <c r="K4635">
        <f>IF(COUNTIFS(Winback!$K$2:$K$300,$A4635)&gt;0,1,0)</f>
        <v>0</v>
      </c>
      <c r="L4635">
        <f>IF(AND($K4635=1,LEFT($A4635,3)="WB-"),SUMIFS(Winback!$D$2:$D$300,Winback!$K$2:$K$300,$A4635),0)</f>
        <v>0</v>
      </c>
      <c r="M4635">
        <f>IF(OR($E4635=1,$G4635=1,SUMIFS(Registros!$J$2:$J$6000,Registros!$B$2:$B$6000,$A4635)&gt;0),1,0)</f>
        <v>1</v>
      </c>
      <c r="N4635">
        <f>IF($J4635&gt;0,1,IF(COUNTIFS(Registros!$A$2:$A$6000,"CS",Registros!$B$2:$B$6000,$A4635,Registros!$K$2:$K$6000,"&lt;&gt;")&gt;0,1,0))</f>
        <v>1</v>
      </c>
      <c r="O4635" t="str">
        <f t="shared" si="360"/>
        <v>CONVERGENTE</v>
      </c>
      <c r="P4635" t="str">
        <f t="shared" si="361"/>
        <v>Upgrade / más líneas</v>
      </c>
      <c r="Q4635">
        <f t="shared" si="362"/>
        <v>0</v>
      </c>
      <c r="R4635" t="str">
        <f>IFERROR(VLOOKUP($A4635,Registros!$B$2:$G$6000,6,0),IFERROR(INDEX(Winback!$C$2:$C$300,MATCH($A4635,Winback!$K$2:$K$300,0)),""))</f>
        <v>Keisy Vargas</v>
      </c>
      <c r="S4635" t="str">
        <f t="shared" si="363"/>
        <v>+CS</v>
      </c>
      <c r="T4635">
        <f t="shared" si="364"/>
        <v>1</v>
      </c>
    </row>
    <row r="4636" spans="1:20" x14ac:dyDescent="0.35">
      <c r="A4636" t="s">
        <v>22690</v>
      </c>
      <c r="B4636" t="s">
        <v>22691</v>
      </c>
      <c r="C4636" t="s">
        <v>22692</v>
      </c>
      <c r="D4636" t="s">
        <v>22693</v>
      </c>
      <c r="E4636">
        <f>IF(COUNTIFS(Registros!$A$2:$A$6000,"NP",Registros!$B$2:$B$6000,$A4636)&gt;0,1,0)</f>
        <v>0</v>
      </c>
      <c r="F4636">
        <f>IF($E4636=1,SUMIFS(Registros!$F$2:$F$6000,Registros!$A$2:$A$6000,"NP",Registros!$B$2:$B$6000,$A4636),0)</f>
        <v>0</v>
      </c>
      <c r="G4636">
        <f>IF(COUNTIFS(Registros!$A$2:$A$6000,"MOV",Registros!$B$2:$B$6000,$A4636)&gt;0,1,0)</f>
        <v>0</v>
      </c>
      <c r="H4636">
        <f>IF($G4636=1,SUMIFS(Registros!$F$2:$F$6000,Registros!$A$2:$A$6000,"MOV",Registros!$B$2:$B$6000,$A4636),0)</f>
        <v>0</v>
      </c>
      <c r="I4636">
        <f>IF(COUNTIFS(Registros!$A$2:$A$6000,"CS",Registros!$B$2:$B$6000,$A4636)&gt;0,1,0)</f>
        <v>1</v>
      </c>
      <c r="J4636">
        <f>IF($I4636=1,SUMIFS(Registros!$I$2:$I$6000,Registros!$A$2:$A$6000,"CS",Registros!$B$2:$B$6000,$A4636),0)</f>
        <v>29</v>
      </c>
      <c r="K4636">
        <f>IF(COUNTIFS(Winback!$K$2:$K$300,$A4636)&gt;0,1,0)</f>
        <v>0</v>
      </c>
      <c r="L4636">
        <f>IF(AND($K4636=1,LEFT($A4636,3)="WB-"),SUMIFS(Winback!$D$2:$D$300,Winback!$K$2:$K$300,$A4636),0)</f>
        <v>0</v>
      </c>
      <c r="M4636">
        <f>IF(OR($E4636=1,$G4636=1,SUMIFS(Registros!$J$2:$J$6000,Registros!$B$2:$B$6000,$A4636)&gt;0),1,0)</f>
        <v>1</v>
      </c>
      <c r="N4636">
        <f>IF($J4636&gt;0,1,IF(COUNTIFS(Registros!$A$2:$A$6000,"CS",Registros!$B$2:$B$6000,$A4636,Registros!$K$2:$K$6000,"&lt;&gt;")&gt;0,1,0))</f>
        <v>1</v>
      </c>
      <c r="O4636" t="str">
        <f t="shared" si="360"/>
        <v>CONVERGENTE</v>
      </c>
      <c r="P4636" t="str">
        <f t="shared" si="361"/>
        <v>Upgrade / más líneas</v>
      </c>
      <c r="Q4636">
        <f t="shared" si="362"/>
        <v>0</v>
      </c>
      <c r="R4636" t="str">
        <f>IFERROR(VLOOKUP($A4636,Registros!$B$2:$G$6000,6,0),IFERROR(INDEX(Winback!$C$2:$C$300,MATCH($A4636,Winback!$K$2:$K$300,0)),""))</f>
        <v>Karla Mc Intryre</v>
      </c>
      <c r="S4636" t="str">
        <f t="shared" si="363"/>
        <v>+CS</v>
      </c>
      <c r="T4636">
        <f t="shared" si="364"/>
        <v>1</v>
      </c>
    </row>
    <row r="4637" spans="1:20" x14ac:dyDescent="0.35">
      <c r="A4637" t="s">
        <v>22695</v>
      </c>
      <c r="B4637" t="s">
        <v>22696</v>
      </c>
      <c r="C4637" t="s">
        <v>22697</v>
      </c>
      <c r="D4637" t="s">
        <v>22698</v>
      </c>
      <c r="E4637">
        <f>IF(COUNTIFS(Registros!$A$2:$A$6000,"NP",Registros!$B$2:$B$6000,$A4637)&gt;0,1,0)</f>
        <v>0</v>
      </c>
      <c r="F4637">
        <f>IF($E4637=1,SUMIFS(Registros!$F$2:$F$6000,Registros!$A$2:$A$6000,"NP",Registros!$B$2:$B$6000,$A4637),0)</f>
        <v>0</v>
      </c>
      <c r="G4637">
        <f>IF(COUNTIFS(Registros!$A$2:$A$6000,"MOV",Registros!$B$2:$B$6000,$A4637)&gt;0,1,0)</f>
        <v>0</v>
      </c>
      <c r="H4637">
        <f>IF($G4637=1,SUMIFS(Registros!$F$2:$F$6000,Registros!$A$2:$A$6000,"MOV",Registros!$B$2:$B$6000,$A4637),0)</f>
        <v>0</v>
      </c>
      <c r="I4637">
        <f>IF(COUNTIFS(Registros!$A$2:$A$6000,"CS",Registros!$B$2:$B$6000,$A4637)&gt;0,1,0)</f>
        <v>1</v>
      </c>
      <c r="J4637">
        <f>IF($I4637=1,SUMIFS(Registros!$I$2:$I$6000,Registros!$A$2:$A$6000,"CS",Registros!$B$2:$B$6000,$A4637),0)</f>
        <v>35</v>
      </c>
      <c r="K4637">
        <f>IF(COUNTIFS(Winback!$K$2:$K$300,$A4637)&gt;0,1,0)</f>
        <v>0</v>
      </c>
      <c r="L4637">
        <f>IF(AND($K4637=1,LEFT($A4637,3)="WB-"),SUMIFS(Winback!$D$2:$D$300,Winback!$K$2:$K$300,$A4637),0)</f>
        <v>0</v>
      </c>
      <c r="M4637">
        <f>IF(OR($E4637=1,$G4637=1,SUMIFS(Registros!$J$2:$J$6000,Registros!$B$2:$B$6000,$A4637)&gt;0),1,0)</f>
        <v>1</v>
      </c>
      <c r="N4637">
        <f>IF($J4637&gt;0,1,IF(COUNTIFS(Registros!$A$2:$A$6000,"CS",Registros!$B$2:$B$6000,$A4637,Registros!$K$2:$K$6000,"&lt;&gt;")&gt;0,1,0))</f>
        <v>1</v>
      </c>
      <c r="O4637" t="str">
        <f t="shared" si="360"/>
        <v>CONVERGENTE</v>
      </c>
      <c r="P4637" t="str">
        <f t="shared" si="361"/>
        <v>Upgrade / más líneas</v>
      </c>
      <c r="Q4637">
        <f t="shared" si="362"/>
        <v>0</v>
      </c>
      <c r="R4637" t="str">
        <f>IFERROR(VLOOKUP($A4637,Registros!$B$2:$G$6000,6,0),IFERROR(INDEX(Winback!$C$2:$C$300,MATCH($A4637,Winback!$K$2:$K$300,0)),""))</f>
        <v>Solanye Acuña</v>
      </c>
      <c r="S4637" t="str">
        <f t="shared" si="363"/>
        <v>+CS</v>
      </c>
      <c r="T4637">
        <f t="shared" si="364"/>
        <v>1</v>
      </c>
    </row>
    <row r="4638" spans="1:20" x14ac:dyDescent="0.35">
      <c r="A4638" t="s">
        <v>22700</v>
      </c>
      <c r="B4638" t="s">
        <v>22701</v>
      </c>
      <c r="C4638" t="s">
        <v>22702</v>
      </c>
      <c r="D4638" t="s">
        <v>22703</v>
      </c>
      <c r="E4638">
        <f>IF(COUNTIFS(Registros!$A$2:$A$6000,"NP",Registros!$B$2:$B$6000,$A4638)&gt;0,1,0)</f>
        <v>0</v>
      </c>
      <c r="F4638">
        <f>IF($E4638=1,SUMIFS(Registros!$F$2:$F$6000,Registros!$A$2:$A$6000,"NP",Registros!$B$2:$B$6000,$A4638),0)</f>
        <v>0</v>
      </c>
      <c r="G4638">
        <f>IF(COUNTIFS(Registros!$A$2:$A$6000,"MOV",Registros!$B$2:$B$6000,$A4638)&gt;0,1,0)</f>
        <v>0</v>
      </c>
      <c r="H4638">
        <f>IF($G4638=1,SUMIFS(Registros!$F$2:$F$6000,Registros!$A$2:$A$6000,"MOV",Registros!$B$2:$B$6000,$A4638),0)</f>
        <v>0</v>
      </c>
      <c r="I4638">
        <f>IF(COUNTIFS(Registros!$A$2:$A$6000,"CS",Registros!$B$2:$B$6000,$A4638)&gt;0,1,0)</f>
        <v>1</v>
      </c>
      <c r="J4638">
        <f>IF($I4638=1,SUMIFS(Registros!$I$2:$I$6000,Registros!$A$2:$A$6000,"CS",Registros!$B$2:$B$6000,$A4638),0)</f>
        <v>29</v>
      </c>
      <c r="K4638">
        <f>IF(COUNTIFS(Winback!$K$2:$K$300,$A4638)&gt;0,1,0)</f>
        <v>0</v>
      </c>
      <c r="L4638">
        <f>IF(AND($K4638=1,LEFT($A4638,3)="WB-"),SUMIFS(Winback!$D$2:$D$300,Winback!$K$2:$K$300,$A4638),0)</f>
        <v>0</v>
      </c>
      <c r="M4638">
        <f>IF(OR($E4638=1,$G4638=1,SUMIFS(Registros!$J$2:$J$6000,Registros!$B$2:$B$6000,$A4638)&gt;0),1,0)</f>
        <v>1</v>
      </c>
      <c r="N4638">
        <f>IF($J4638&gt;0,1,IF(COUNTIFS(Registros!$A$2:$A$6000,"CS",Registros!$B$2:$B$6000,$A4638,Registros!$K$2:$K$6000,"&lt;&gt;")&gt;0,1,0))</f>
        <v>1</v>
      </c>
      <c r="O4638" t="str">
        <f t="shared" si="360"/>
        <v>CONVERGENTE</v>
      </c>
      <c r="P4638" t="str">
        <f t="shared" si="361"/>
        <v>Upgrade / más líneas</v>
      </c>
      <c r="Q4638">
        <f t="shared" si="362"/>
        <v>0</v>
      </c>
      <c r="R4638" t="str">
        <f>IFERROR(VLOOKUP($A4638,Registros!$B$2:$G$6000,6,0),IFERROR(INDEX(Winback!$C$2:$C$300,MATCH($A4638,Winback!$K$2:$K$300,0)),""))</f>
        <v>Michelle Zambrano</v>
      </c>
      <c r="S4638" t="str">
        <f t="shared" si="363"/>
        <v>+CS</v>
      </c>
      <c r="T4638">
        <f t="shared" si="364"/>
        <v>1</v>
      </c>
    </row>
    <row r="4639" spans="1:20" x14ac:dyDescent="0.35">
      <c r="A4639" t="s">
        <v>22705</v>
      </c>
      <c r="B4639" t="s">
        <v>22706</v>
      </c>
      <c r="C4639" t="s">
        <v>22707</v>
      </c>
      <c r="D4639" t="s">
        <v>22708</v>
      </c>
      <c r="E4639">
        <f>IF(COUNTIFS(Registros!$A$2:$A$6000,"NP",Registros!$B$2:$B$6000,$A4639)&gt;0,1,0)</f>
        <v>0</v>
      </c>
      <c r="F4639">
        <f>IF($E4639=1,SUMIFS(Registros!$F$2:$F$6000,Registros!$A$2:$A$6000,"NP",Registros!$B$2:$B$6000,$A4639),0)</f>
        <v>0</v>
      </c>
      <c r="G4639">
        <f>IF(COUNTIFS(Registros!$A$2:$A$6000,"MOV",Registros!$B$2:$B$6000,$A4639)&gt;0,1,0)</f>
        <v>0</v>
      </c>
      <c r="H4639">
        <f>IF($G4639=1,SUMIFS(Registros!$F$2:$F$6000,Registros!$A$2:$A$6000,"MOV",Registros!$B$2:$B$6000,$A4639),0)</f>
        <v>0</v>
      </c>
      <c r="I4639">
        <f>IF(COUNTIFS(Registros!$A$2:$A$6000,"CS",Registros!$B$2:$B$6000,$A4639)&gt;0,1,0)</f>
        <v>1</v>
      </c>
      <c r="J4639">
        <f>IF($I4639=1,SUMIFS(Registros!$I$2:$I$6000,Registros!$A$2:$A$6000,"CS",Registros!$B$2:$B$6000,$A4639),0)</f>
        <v>33</v>
      </c>
      <c r="K4639">
        <f>IF(COUNTIFS(Winback!$K$2:$K$300,$A4639)&gt;0,1,0)</f>
        <v>0</v>
      </c>
      <c r="L4639">
        <f>IF(AND($K4639=1,LEFT($A4639,3)="WB-"),SUMIFS(Winback!$D$2:$D$300,Winback!$K$2:$K$300,$A4639),0)</f>
        <v>0</v>
      </c>
      <c r="M4639">
        <f>IF(OR($E4639=1,$G4639=1,SUMIFS(Registros!$J$2:$J$6000,Registros!$B$2:$B$6000,$A4639)&gt;0),1,0)</f>
        <v>1</v>
      </c>
      <c r="N4639">
        <f>IF($J4639&gt;0,1,IF(COUNTIFS(Registros!$A$2:$A$6000,"CS",Registros!$B$2:$B$6000,$A4639,Registros!$K$2:$K$6000,"&lt;&gt;")&gt;0,1,0))</f>
        <v>1</v>
      </c>
      <c r="O4639" t="str">
        <f t="shared" si="360"/>
        <v>CONVERGENTE</v>
      </c>
      <c r="P4639" t="str">
        <f t="shared" si="361"/>
        <v>Upgrade / más líneas</v>
      </c>
      <c r="Q4639">
        <f t="shared" si="362"/>
        <v>0</v>
      </c>
      <c r="R4639" t="str">
        <f>IFERROR(VLOOKUP($A4639,Registros!$B$2:$G$6000,6,0),IFERROR(INDEX(Winback!$C$2:$C$300,MATCH($A4639,Winback!$K$2:$K$300,0)),""))</f>
        <v>Lizeth Milena Gonzalez</v>
      </c>
      <c r="S4639" t="str">
        <f t="shared" si="363"/>
        <v>+CS</v>
      </c>
      <c r="T4639">
        <f t="shared" si="364"/>
        <v>1</v>
      </c>
    </row>
    <row r="4640" spans="1:20" x14ac:dyDescent="0.35">
      <c r="A4640" t="s">
        <v>22710</v>
      </c>
      <c r="B4640" t="s">
        <v>22711</v>
      </c>
      <c r="C4640" t="s">
        <v>22712</v>
      </c>
      <c r="D4640" t="s">
        <v>22713</v>
      </c>
      <c r="E4640">
        <f>IF(COUNTIFS(Registros!$A$2:$A$6000,"NP",Registros!$B$2:$B$6000,$A4640)&gt;0,1,0)</f>
        <v>0</v>
      </c>
      <c r="F4640">
        <f>IF($E4640=1,SUMIFS(Registros!$F$2:$F$6000,Registros!$A$2:$A$6000,"NP",Registros!$B$2:$B$6000,$A4640),0)</f>
        <v>0</v>
      </c>
      <c r="G4640">
        <f>IF(COUNTIFS(Registros!$A$2:$A$6000,"MOV",Registros!$B$2:$B$6000,$A4640)&gt;0,1,0)</f>
        <v>0</v>
      </c>
      <c r="H4640">
        <f>IF($G4640=1,SUMIFS(Registros!$F$2:$F$6000,Registros!$A$2:$A$6000,"MOV",Registros!$B$2:$B$6000,$A4640),0)</f>
        <v>0</v>
      </c>
      <c r="I4640">
        <f>IF(COUNTIFS(Registros!$A$2:$A$6000,"CS",Registros!$B$2:$B$6000,$A4640)&gt;0,1,0)</f>
        <v>1</v>
      </c>
      <c r="J4640">
        <f>IF($I4640=1,SUMIFS(Registros!$I$2:$I$6000,Registros!$A$2:$A$6000,"CS",Registros!$B$2:$B$6000,$A4640),0)</f>
        <v>68</v>
      </c>
      <c r="K4640">
        <f>IF(COUNTIFS(Winback!$K$2:$K$300,$A4640)&gt;0,1,0)</f>
        <v>0</v>
      </c>
      <c r="L4640">
        <f>IF(AND($K4640=1,LEFT($A4640,3)="WB-"),SUMIFS(Winback!$D$2:$D$300,Winback!$K$2:$K$300,$A4640),0)</f>
        <v>0</v>
      </c>
      <c r="M4640">
        <f>IF(OR($E4640=1,$G4640=1,SUMIFS(Registros!$J$2:$J$6000,Registros!$B$2:$B$6000,$A4640)&gt;0),1,0)</f>
        <v>1</v>
      </c>
      <c r="N4640">
        <f>IF($J4640&gt;0,1,IF(COUNTIFS(Registros!$A$2:$A$6000,"CS",Registros!$B$2:$B$6000,$A4640,Registros!$K$2:$K$6000,"&lt;&gt;")&gt;0,1,0))</f>
        <v>1</v>
      </c>
      <c r="O4640" t="str">
        <f t="shared" si="360"/>
        <v>CONVERGENTE</v>
      </c>
      <c r="P4640" t="str">
        <f t="shared" si="361"/>
        <v>Upgrade / más líneas</v>
      </c>
      <c r="Q4640">
        <f t="shared" si="362"/>
        <v>0</v>
      </c>
      <c r="R4640" t="str">
        <f>IFERROR(VLOOKUP($A4640,Registros!$B$2:$G$6000,6,0),IFERROR(INDEX(Winback!$C$2:$C$300,MATCH($A4640,Winback!$K$2:$K$300,0)),""))</f>
        <v>Maria Fernanda Rivas</v>
      </c>
      <c r="S4640" t="str">
        <f t="shared" si="363"/>
        <v>+CS</v>
      </c>
      <c r="T4640">
        <f t="shared" si="364"/>
        <v>1</v>
      </c>
    </row>
    <row r="4641" spans="1:20" x14ac:dyDescent="0.35">
      <c r="A4641" t="s">
        <v>22715</v>
      </c>
      <c r="B4641" t="s">
        <v>22716</v>
      </c>
      <c r="C4641" t="s">
        <v>22717</v>
      </c>
      <c r="D4641" t="s">
        <v>22718</v>
      </c>
      <c r="E4641">
        <f>IF(COUNTIFS(Registros!$A$2:$A$6000,"NP",Registros!$B$2:$B$6000,$A4641)&gt;0,1,0)</f>
        <v>0</v>
      </c>
      <c r="F4641">
        <f>IF($E4641=1,SUMIFS(Registros!$F$2:$F$6000,Registros!$A$2:$A$6000,"NP",Registros!$B$2:$B$6000,$A4641),0)</f>
        <v>0</v>
      </c>
      <c r="G4641">
        <f>IF(COUNTIFS(Registros!$A$2:$A$6000,"MOV",Registros!$B$2:$B$6000,$A4641)&gt;0,1,0)</f>
        <v>0</v>
      </c>
      <c r="H4641">
        <f>IF($G4641=1,SUMIFS(Registros!$F$2:$F$6000,Registros!$A$2:$A$6000,"MOV",Registros!$B$2:$B$6000,$A4641),0)</f>
        <v>0</v>
      </c>
      <c r="I4641">
        <f>IF(COUNTIFS(Registros!$A$2:$A$6000,"CS",Registros!$B$2:$B$6000,$A4641)&gt;0,1,0)</f>
        <v>1</v>
      </c>
      <c r="J4641">
        <f>IF($I4641=1,SUMIFS(Registros!$I$2:$I$6000,Registros!$A$2:$A$6000,"CS",Registros!$B$2:$B$6000,$A4641),0)</f>
        <v>23</v>
      </c>
      <c r="K4641">
        <f>IF(COUNTIFS(Winback!$K$2:$K$300,$A4641)&gt;0,1,0)</f>
        <v>0</v>
      </c>
      <c r="L4641">
        <f>IF(AND($K4641=1,LEFT($A4641,3)="WB-"),SUMIFS(Winback!$D$2:$D$300,Winback!$K$2:$K$300,$A4641),0)</f>
        <v>0</v>
      </c>
      <c r="M4641">
        <f>IF(OR($E4641=1,$G4641=1,SUMIFS(Registros!$J$2:$J$6000,Registros!$B$2:$B$6000,$A4641)&gt;0),1,0)</f>
        <v>1</v>
      </c>
      <c r="N4641">
        <f>IF($J4641&gt;0,1,IF(COUNTIFS(Registros!$A$2:$A$6000,"CS",Registros!$B$2:$B$6000,$A4641,Registros!$K$2:$K$6000,"&lt;&gt;")&gt;0,1,0))</f>
        <v>1</v>
      </c>
      <c r="O4641" t="str">
        <f t="shared" si="360"/>
        <v>CONVERGENTE</v>
      </c>
      <c r="P4641" t="str">
        <f t="shared" si="361"/>
        <v>Upgrade / más líneas</v>
      </c>
      <c r="Q4641">
        <f t="shared" si="362"/>
        <v>0</v>
      </c>
      <c r="R4641" t="str">
        <f>IFERROR(VLOOKUP($A4641,Registros!$B$2:$G$6000,6,0),IFERROR(INDEX(Winback!$C$2:$C$300,MATCH($A4641,Winback!$K$2:$K$300,0)),""))</f>
        <v>Yarelis Tulloch</v>
      </c>
      <c r="S4641" t="str">
        <f t="shared" si="363"/>
        <v>+CS</v>
      </c>
      <c r="T4641">
        <f t="shared" si="364"/>
        <v>1</v>
      </c>
    </row>
    <row r="4642" spans="1:20" x14ac:dyDescent="0.35">
      <c r="A4642" t="s">
        <v>22720</v>
      </c>
      <c r="B4642" t="s">
        <v>22721</v>
      </c>
      <c r="C4642" t="s">
        <v>22722</v>
      </c>
      <c r="D4642" t="s">
        <v>22723</v>
      </c>
      <c r="E4642">
        <f>IF(COUNTIFS(Registros!$A$2:$A$6000,"NP",Registros!$B$2:$B$6000,$A4642)&gt;0,1,0)</f>
        <v>0</v>
      </c>
      <c r="F4642">
        <f>IF($E4642=1,SUMIFS(Registros!$F$2:$F$6000,Registros!$A$2:$A$6000,"NP",Registros!$B$2:$B$6000,$A4642),0)</f>
        <v>0</v>
      </c>
      <c r="G4642">
        <f>IF(COUNTIFS(Registros!$A$2:$A$6000,"MOV",Registros!$B$2:$B$6000,$A4642)&gt;0,1,0)</f>
        <v>0</v>
      </c>
      <c r="H4642">
        <f>IF($G4642=1,SUMIFS(Registros!$F$2:$F$6000,Registros!$A$2:$A$6000,"MOV",Registros!$B$2:$B$6000,$A4642),0)</f>
        <v>0</v>
      </c>
      <c r="I4642">
        <f>IF(COUNTIFS(Registros!$A$2:$A$6000,"CS",Registros!$B$2:$B$6000,$A4642)&gt;0,1,0)</f>
        <v>1</v>
      </c>
      <c r="J4642">
        <f>IF($I4642=1,SUMIFS(Registros!$I$2:$I$6000,Registros!$A$2:$A$6000,"CS",Registros!$B$2:$B$6000,$A4642),0)</f>
        <v>35</v>
      </c>
      <c r="K4642">
        <f>IF(COUNTIFS(Winback!$K$2:$K$300,$A4642)&gt;0,1,0)</f>
        <v>0</v>
      </c>
      <c r="L4642">
        <f>IF(AND($K4642=1,LEFT($A4642,3)="WB-"),SUMIFS(Winback!$D$2:$D$300,Winback!$K$2:$K$300,$A4642),0)</f>
        <v>0</v>
      </c>
      <c r="M4642">
        <f>IF(OR($E4642=1,$G4642=1,SUMIFS(Registros!$J$2:$J$6000,Registros!$B$2:$B$6000,$A4642)&gt;0),1,0)</f>
        <v>1</v>
      </c>
      <c r="N4642">
        <f>IF($J4642&gt;0,1,IF(COUNTIFS(Registros!$A$2:$A$6000,"CS",Registros!$B$2:$B$6000,$A4642,Registros!$K$2:$K$6000,"&lt;&gt;")&gt;0,1,0))</f>
        <v>1</v>
      </c>
      <c r="O4642" t="str">
        <f t="shared" si="360"/>
        <v>CONVERGENTE</v>
      </c>
      <c r="P4642" t="str">
        <f t="shared" si="361"/>
        <v>Upgrade / más líneas</v>
      </c>
      <c r="Q4642">
        <f t="shared" si="362"/>
        <v>0</v>
      </c>
      <c r="R4642" t="str">
        <f>IFERROR(VLOOKUP($A4642,Registros!$B$2:$G$6000,6,0),IFERROR(INDEX(Winback!$C$2:$C$300,MATCH($A4642,Winback!$K$2:$K$300,0)),""))</f>
        <v>Abril Aparicio</v>
      </c>
      <c r="S4642" t="str">
        <f t="shared" si="363"/>
        <v>+CS</v>
      </c>
      <c r="T4642">
        <f t="shared" si="364"/>
        <v>1</v>
      </c>
    </row>
    <row r="4643" spans="1:20" x14ac:dyDescent="0.35">
      <c r="A4643" t="s">
        <v>22725</v>
      </c>
      <c r="B4643" t="s">
        <v>22726</v>
      </c>
      <c r="C4643" t="s">
        <v>22727</v>
      </c>
      <c r="D4643" t="s">
        <v>22728</v>
      </c>
      <c r="E4643">
        <f>IF(COUNTIFS(Registros!$A$2:$A$6000,"NP",Registros!$B$2:$B$6000,$A4643)&gt;0,1,0)</f>
        <v>0</v>
      </c>
      <c r="F4643">
        <f>IF($E4643=1,SUMIFS(Registros!$F$2:$F$6000,Registros!$A$2:$A$6000,"NP",Registros!$B$2:$B$6000,$A4643),0)</f>
        <v>0</v>
      </c>
      <c r="G4643">
        <f>IF(COUNTIFS(Registros!$A$2:$A$6000,"MOV",Registros!$B$2:$B$6000,$A4643)&gt;0,1,0)</f>
        <v>0</v>
      </c>
      <c r="H4643">
        <f>IF($G4643=1,SUMIFS(Registros!$F$2:$F$6000,Registros!$A$2:$A$6000,"MOV",Registros!$B$2:$B$6000,$A4643),0)</f>
        <v>0</v>
      </c>
      <c r="I4643">
        <f>IF(COUNTIFS(Registros!$A$2:$A$6000,"CS",Registros!$B$2:$B$6000,$A4643)&gt;0,1,0)</f>
        <v>1</v>
      </c>
      <c r="J4643">
        <f>IF($I4643=1,SUMIFS(Registros!$I$2:$I$6000,Registros!$A$2:$A$6000,"CS",Registros!$B$2:$B$6000,$A4643),0)</f>
        <v>35</v>
      </c>
      <c r="K4643">
        <f>IF(COUNTIFS(Winback!$K$2:$K$300,$A4643)&gt;0,1,0)</f>
        <v>0</v>
      </c>
      <c r="L4643">
        <f>IF(AND($K4643=1,LEFT($A4643,3)="WB-"),SUMIFS(Winback!$D$2:$D$300,Winback!$K$2:$K$300,$A4643),0)</f>
        <v>0</v>
      </c>
      <c r="M4643">
        <f>IF(OR($E4643=1,$G4643=1,SUMIFS(Registros!$J$2:$J$6000,Registros!$B$2:$B$6000,$A4643)&gt;0),1,0)</f>
        <v>1</v>
      </c>
      <c r="N4643">
        <f>IF($J4643&gt;0,1,IF(COUNTIFS(Registros!$A$2:$A$6000,"CS",Registros!$B$2:$B$6000,$A4643,Registros!$K$2:$K$6000,"&lt;&gt;")&gt;0,1,0))</f>
        <v>1</v>
      </c>
      <c r="O4643" t="str">
        <f t="shared" si="360"/>
        <v>CONVERGENTE</v>
      </c>
      <c r="P4643" t="str">
        <f t="shared" si="361"/>
        <v>Upgrade / más líneas</v>
      </c>
      <c r="Q4643">
        <f t="shared" si="362"/>
        <v>0</v>
      </c>
      <c r="R4643" t="str">
        <f>IFERROR(VLOOKUP($A4643,Registros!$B$2:$G$6000,6,0),IFERROR(INDEX(Winback!$C$2:$C$300,MATCH($A4643,Winback!$K$2:$K$300,0)),""))</f>
        <v>Yariela Galarce</v>
      </c>
      <c r="S4643" t="str">
        <f t="shared" si="363"/>
        <v>+CS</v>
      </c>
      <c r="T4643">
        <f t="shared" si="364"/>
        <v>1</v>
      </c>
    </row>
    <row r="4644" spans="1:20" x14ac:dyDescent="0.35">
      <c r="A4644" t="s">
        <v>22730</v>
      </c>
      <c r="B4644" t="s">
        <v>22731</v>
      </c>
      <c r="C4644" t="s">
        <v>22732</v>
      </c>
      <c r="D4644" t="s">
        <v>22733</v>
      </c>
      <c r="E4644">
        <f>IF(COUNTIFS(Registros!$A$2:$A$6000,"NP",Registros!$B$2:$B$6000,$A4644)&gt;0,1,0)</f>
        <v>0</v>
      </c>
      <c r="F4644">
        <f>IF($E4644=1,SUMIFS(Registros!$F$2:$F$6000,Registros!$A$2:$A$6000,"NP",Registros!$B$2:$B$6000,$A4644),0)</f>
        <v>0</v>
      </c>
      <c r="G4644">
        <f>IF(COUNTIFS(Registros!$A$2:$A$6000,"MOV",Registros!$B$2:$B$6000,$A4644)&gt;0,1,0)</f>
        <v>0</v>
      </c>
      <c r="H4644">
        <f>IF($G4644=1,SUMIFS(Registros!$F$2:$F$6000,Registros!$A$2:$A$6000,"MOV",Registros!$B$2:$B$6000,$A4644),0)</f>
        <v>0</v>
      </c>
      <c r="I4644">
        <f>IF(COUNTIFS(Registros!$A$2:$A$6000,"CS",Registros!$B$2:$B$6000,$A4644)&gt;0,1,0)</f>
        <v>1</v>
      </c>
      <c r="J4644">
        <f>IF($I4644=1,SUMIFS(Registros!$I$2:$I$6000,Registros!$A$2:$A$6000,"CS",Registros!$B$2:$B$6000,$A4644),0)</f>
        <v>44</v>
      </c>
      <c r="K4644">
        <f>IF(COUNTIFS(Winback!$K$2:$K$300,$A4644)&gt;0,1,0)</f>
        <v>0</v>
      </c>
      <c r="L4644">
        <f>IF(AND($K4644=1,LEFT($A4644,3)="WB-"),SUMIFS(Winback!$D$2:$D$300,Winback!$K$2:$K$300,$A4644),0)</f>
        <v>0</v>
      </c>
      <c r="M4644">
        <f>IF(OR($E4644=1,$G4644=1,SUMIFS(Registros!$J$2:$J$6000,Registros!$B$2:$B$6000,$A4644)&gt;0),1,0)</f>
        <v>1</v>
      </c>
      <c r="N4644">
        <f>IF($J4644&gt;0,1,IF(COUNTIFS(Registros!$A$2:$A$6000,"CS",Registros!$B$2:$B$6000,$A4644,Registros!$K$2:$K$6000,"&lt;&gt;")&gt;0,1,0))</f>
        <v>1</v>
      </c>
      <c r="O4644" t="str">
        <f t="shared" si="360"/>
        <v>CONVERGENTE</v>
      </c>
      <c r="P4644" t="str">
        <f t="shared" si="361"/>
        <v>Upgrade / más líneas</v>
      </c>
      <c r="Q4644">
        <f t="shared" si="362"/>
        <v>0</v>
      </c>
      <c r="R4644" t="str">
        <f>IFERROR(VLOOKUP($A4644,Registros!$B$2:$G$6000,6,0),IFERROR(INDEX(Winback!$C$2:$C$300,MATCH($A4644,Winback!$K$2:$K$300,0)),""))</f>
        <v>Nailyn Martinez Johnson</v>
      </c>
      <c r="S4644" t="str">
        <f t="shared" si="363"/>
        <v>+CS</v>
      </c>
      <c r="T4644">
        <f t="shared" si="364"/>
        <v>1</v>
      </c>
    </row>
    <row r="4645" spans="1:20" x14ac:dyDescent="0.35">
      <c r="A4645" t="s">
        <v>22735</v>
      </c>
      <c r="B4645" t="s">
        <v>22736</v>
      </c>
      <c r="C4645" t="s">
        <v>22737</v>
      </c>
      <c r="D4645" t="s">
        <v>22738</v>
      </c>
      <c r="E4645">
        <f>IF(COUNTIFS(Registros!$A$2:$A$6000,"NP",Registros!$B$2:$B$6000,$A4645)&gt;0,1,0)</f>
        <v>0</v>
      </c>
      <c r="F4645">
        <f>IF($E4645=1,SUMIFS(Registros!$F$2:$F$6000,Registros!$A$2:$A$6000,"NP",Registros!$B$2:$B$6000,$A4645),0)</f>
        <v>0</v>
      </c>
      <c r="G4645">
        <f>IF(COUNTIFS(Registros!$A$2:$A$6000,"MOV",Registros!$B$2:$B$6000,$A4645)&gt;0,1,0)</f>
        <v>0</v>
      </c>
      <c r="H4645">
        <f>IF($G4645=1,SUMIFS(Registros!$F$2:$F$6000,Registros!$A$2:$A$6000,"MOV",Registros!$B$2:$B$6000,$A4645),0)</f>
        <v>0</v>
      </c>
      <c r="I4645">
        <f>IF(COUNTIFS(Registros!$A$2:$A$6000,"CS",Registros!$B$2:$B$6000,$A4645)&gt;0,1,0)</f>
        <v>1</v>
      </c>
      <c r="J4645">
        <f>IF($I4645=1,SUMIFS(Registros!$I$2:$I$6000,Registros!$A$2:$A$6000,"CS",Registros!$B$2:$B$6000,$A4645),0)</f>
        <v>39</v>
      </c>
      <c r="K4645">
        <f>IF(COUNTIFS(Winback!$K$2:$K$300,$A4645)&gt;0,1,0)</f>
        <v>0</v>
      </c>
      <c r="L4645">
        <f>IF(AND($K4645=1,LEFT($A4645,3)="WB-"),SUMIFS(Winback!$D$2:$D$300,Winback!$K$2:$K$300,$A4645),0)</f>
        <v>0</v>
      </c>
      <c r="M4645">
        <f>IF(OR($E4645=1,$G4645=1,SUMIFS(Registros!$J$2:$J$6000,Registros!$B$2:$B$6000,$A4645)&gt;0),1,0)</f>
        <v>1</v>
      </c>
      <c r="N4645">
        <f>IF($J4645&gt;0,1,IF(COUNTIFS(Registros!$A$2:$A$6000,"CS",Registros!$B$2:$B$6000,$A4645,Registros!$K$2:$K$6000,"&lt;&gt;")&gt;0,1,0))</f>
        <v>1</v>
      </c>
      <c r="O4645" t="str">
        <f t="shared" si="360"/>
        <v>CONVERGENTE</v>
      </c>
      <c r="P4645" t="str">
        <f t="shared" si="361"/>
        <v>Upgrade / más líneas</v>
      </c>
      <c r="Q4645">
        <f t="shared" si="362"/>
        <v>0</v>
      </c>
      <c r="R4645" t="str">
        <f>IFERROR(VLOOKUP($A4645,Registros!$B$2:$G$6000,6,0),IFERROR(INDEX(Winback!$C$2:$C$300,MATCH($A4645,Winback!$K$2:$K$300,0)),""))</f>
        <v>iongy Gordon Ward</v>
      </c>
      <c r="S4645" t="str">
        <f t="shared" si="363"/>
        <v>+CS</v>
      </c>
      <c r="T4645">
        <f t="shared" si="364"/>
        <v>1</v>
      </c>
    </row>
    <row r="4646" spans="1:20" x14ac:dyDescent="0.35">
      <c r="A4646" t="s">
        <v>22740</v>
      </c>
      <c r="B4646" t="s">
        <v>22741</v>
      </c>
      <c r="C4646" t="s">
        <v>22742</v>
      </c>
      <c r="D4646" t="s">
        <v>22743</v>
      </c>
      <c r="E4646">
        <f>IF(COUNTIFS(Registros!$A$2:$A$6000,"NP",Registros!$B$2:$B$6000,$A4646)&gt;0,1,0)</f>
        <v>0</v>
      </c>
      <c r="F4646">
        <f>IF($E4646=1,SUMIFS(Registros!$F$2:$F$6000,Registros!$A$2:$A$6000,"NP",Registros!$B$2:$B$6000,$A4646),0)</f>
        <v>0</v>
      </c>
      <c r="G4646">
        <f>IF(COUNTIFS(Registros!$A$2:$A$6000,"MOV",Registros!$B$2:$B$6000,$A4646)&gt;0,1,0)</f>
        <v>0</v>
      </c>
      <c r="H4646">
        <f>IF($G4646=1,SUMIFS(Registros!$F$2:$F$6000,Registros!$A$2:$A$6000,"MOV",Registros!$B$2:$B$6000,$A4646),0)</f>
        <v>0</v>
      </c>
      <c r="I4646">
        <f>IF(COUNTIFS(Registros!$A$2:$A$6000,"CS",Registros!$B$2:$B$6000,$A4646)&gt;0,1,0)</f>
        <v>1</v>
      </c>
      <c r="J4646">
        <f>IF($I4646=1,SUMIFS(Registros!$I$2:$I$6000,Registros!$A$2:$A$6000,"CS",Registros!$B$2:$B$6000,$A4646),0)</f>
        <v>45</v>
      </c>
      <c r="K4646">
        <f>IF(COUNTIFS(Winback!$K$2:$K$300,$A4646)&gt;0,1,0)</f>
        <v>0</v>
      </c>
      <c r="L4646">
        <f>IF(AND($K4646=1,LEFT($A4646,3)="WB-"),SUMIFS(Winback!$D$2:$D$300,Winback!$K$2:$K$300,$A4646),0)</f>
        <v>0</v>
      </c>
      <c r="M4646">
        <f>IF(OR($E4646=1,$G4646=1,SUMIFS(Registros!$J$2:$J$6000,Registros!$B$2:$B$6000,$A4646)&gt;0),1,0)</f>
        <v>1</v>
      </c>
      <c r="N4646">
        <f>IF($J4646&gt;0,1,IF(COUNTIFS(Registros!$A$2:$A$6000,"CS",Registros!$B$2:$B$6000,$A4646,Registros!$K$2:$K$6000,"&lt;&gt;")&gt;0,1,0))</f>
        <v>1</v>
      </c>
      <c r="O4646" t="str">
        <f t="shared" si="360"/>
        <v>CONVERGENTE</v>
      </c>
      <c r="P4646" t="str">
        <f t="shared" si="361"/>
        <v>Upgrade / más líneas</v>
      </c>
      <c r="Q4646">
        <f t="shared" si="362"/>
        <v>0</v>
      </c>
      <c r="R4646" t="str">
        <f>IFERROR(VLOOKUP($A4646,Registros!$B$2:$G$6000,6,0),IFERROR(INDEX(Winback!$C$2:$C$300,MATCH($A4646,Winback!$K$2:$K$300,0)),""))</f>
        <v>Keisy Vargas</v>
      </c>
      <c r="S4646" t="str">
        <f t="shared" si="363"/>
        <v>+CS</v>
      </c>
      <c r="T4646">
        <f t="shared" si="364"/>
        <v>1</v>
      </c>
    </row>
    <row r="4647" spans="1:20" x14ac:dyDescent="0.35">
      <c r="A4647" t="s">
        <v>22744</v>
      </c>
      <c r="B4647" t="s">
        <v>22745</v>
      </c>
      <c r="C4647" t="s">
        <v>22746</v>
      </c>
      <c r="D4647" t="s">
        <v>22747</v>
      </c>
      <c r="E4647">
        <f>IF(COUNTIFS(Registros!$A$2:$A$6000,"NP",Registros!$B$2:$B$6000,$A4647)&gt;0,1,0)</f>
        <v>0</v>
      </c>
      <c r="F4647">
        <f>IF($E4647=1,SUMIFS(Registros!$F$2:$F$6000,Registros!$A$2:$A$6000,"NP",Registros!$B$2:$B$6000,$A4647),0)</f>
        <v>0</v>
      </c>
      <c r="G4647">
        <f>IF(COUNTIFS(Registros!$A$2:$A$6000,"MOV",Registros!$B$2:$B$6000,$A4647)&gt;0,1,0)</f>
        <v>0</v>
      </c>
      <c r="H4647">
        <f>IF($G4647=1,SUMIFS(Registros!$F$2:$F$6000,Registros!$A$2:$A$6000,"MOV",Registros!$B$2:$B$6000,$A4647),0)</f>
        <v>0</v>
      </c>
      <c r="I4647">
        <f>IF(COUNTIFS(Registros!$A$2:$A$6000,"CS",Registros!$B$2:$B$6000,$A4647)&gt;0,1,0)</f>
        <v>1</v>
      </c>
      <c r="J4647">
        <f>IF($I4647=1,SUMIFS(Registros!$I$2:$I$6000,Registros!$A$2:$A$6000,"CS",Registros!$B$2:$B$6000,$A4647),0)</f>
        <v>33</v>
      </c>
      <c r="K4647">
        <f>IF(COUNTIFS(Winback!$K$2:$K$300,$A4647)&gt;0,1,0)</f>
        <v>0</v>
      </c>
      <c r="L4647">
        <f>IF(AND($K4647=1,LEFT($A4647,3)="WB-"),SUMIFS(Winback!$D$2:$D$300,Winback!$K$2:$K$300,$A4647),0)</f>
        <v>0</v>
      </c>
      <c r="M4647">
        <f>IF(OR($E4647=1,$G4647=1,SUMIFS(Registros!$J$2:$J$6000,Registros!$B$2:$B$6000,$A4647)&gt;0),1,0)</f>
        <v>1</v>
      </c>
      <c r="N4647">
        <f>IF($J4647&gt;0,1,IF(COUNTIFS(Registros!$A$2:$A$6000,"CS",Registros!$B$2:$B$6000,$A4647,Registros!$K$2:$K$6000,"&lt;&gt;")&gt;0,1,0))</f>
        <v>1</v>
      </c>
      <c r="O4647" t="str">
        <f t="shared" si="360"/>
        <v>CONVERGENTE</v>
      </c>
      <c r="P4647" t="str">
        <f t="shared" si="361"/>
        <v>Upgrade / más líneas</v>
      </c>
      <c r="Q4647">
        <f t="shared" si="362"/>
        <v>0</v>
      </c>
      <c r="R4647" t="str">
        <f>IFERROR(VLOOKUP($A4647,Registros!$B$2:$G$6000,6,0),IFERROR(INDEX(Winback!$C$2:$C$300,MATCH($A4647,Winback!$K$2:$K$300,0)),""))</f>
        <v>Karla Mc Intryre</v>
      </c>
      <c r="S4647" t="str">
        <f t="shared" si="363"/>
        <v>+CS</v>
      </c>
      <c r="T4647">
        <f t="shared" si="364"/>
        <v>1</v>
      </c>
    </row>
    <row r="4648" spans="1:20" x14ac:dyDescent="0.35">
      <c r="A4648" t="s">
        <v>22749</v>
      </c>
      <c r="B4648" t="s">
        <v>22750</v>
      </c>
      <c r="C4648" t="s">
        <v>22751</v>
      </c>
      <c r="D4648" t="s">
        <v>22752</v>
      </c>
      <c r="E4648">
        <f>IF(COUNTIFS(Registros!$A$2:$A$6000,"NP",Registros!$B$2:$B$6000,$A4648)&gt;0,1,0)</f>
        <v>0</v>
      </c>
      <c r="F4648">
        <f>IF($E4648=1,SUMIFS(Registros!$F$2:$F$6000,Registros!$A$2:$A$6000,"NP",Registros!$B$2:$B$6000,$A4648),0)</f>
        <v>0</v>
      </c>
      <c r="G4648">
        <f>IF(COUNTIFS(Registros!$A$2:$A$6000,"MOV",Registros!$B$2:$B$6000,$A4648)&gt;0,1,0)</f>
        <v>0</v>
      </c>
      <c r="H4648">
        <f>IF($G4648=1,SUMIFS(Registros!$F$2:$F$6000,Registros!$A$2:$A$6000,"MOV",Registros!$B$2:$B$6000,$A4648),0)</f>
        <v>0</v>
      </c>
      <c r="I4648">
        <f>IF(COUNTIFS(Registros!$A$2:$A$6000,"CS",Registros!$B$2:$B$6000,$A4648)&gt;0,1,0)</f>
        <v>1</v>
      </c>
      <c r="J4648">
        <f>IF($I4648=1,SUMIFS(Registros!$I$2:$I$6000,Registros!$A$2:$A$6000,"CS",Registros!$B$2:$B$6000,$A4648),0)</f>
        <v>24</v>
      </c>
      <c r="K4648">
        <f>IF(COUNTIFS(Winback!$K$2:$K$300,$A4648)&gt;0,1,0)</f>
        <v>0</v>
      </c>
      <c r="L4648">
        <f>IF(AND($K4648=1,LEFT($A4648,3)="WB-"),SUMIFS(Winback!$D$2:$D$300,Winback!$K$2:$K$300,$A4648),0)</f>
        <v>0</v>
      </c>
      <c r="M4648">
        <f>IF(OR($E4648=1,$G4648=1,SUMIFS(Registros!$J$2:$J$6000,Registros!$B$2:$B$6000,$A4648)&gt;0),1,0)</f>
        <v>1</v>
      </c>
      <c r="N4648">
        <f>IF($J4648&gt;0,1,IF(COUNTIFS(Registros!$A$2:$A$6000,"CS",Registros!$B$2:$B$6000,$A4648,Registros!$K$2:$K$6000,"&lt;&gt;")&gt;0,1,0))</f>
        <v>1</v>
      </c>
      <c r="O4648" t="str">
        <f t="shared" si="360"/>
        <v>CONVERGENTE</v>
      </c>
      <c r="P4648" t="str">
        <f t="shared" si="361"/>
        <v>Upgrade / más líneas</v>
      </c>
      <c r="Q4648">
        <f t="shared" si="362"/>
        <v>0</v>
      </c>
      <c r="R4648" t="str">
        <f>IFERROR(VLOOKUP($A4648,Registros!$B$2:$G$6000,6,0),IFERROR(INDEX(Winback!$C$2:$C$300,MATCH($A4648,Winback!$K$2:$K$300,0)),""))</f>
        <v>Solanye Acuña</v>
      </c>
      <c r="S4648" t="str">
        <f t="shared" si="363"/>
        <v>+CS</v>
      </c>
      <c r="T4648">
        <f t="shared" si="364"/>
        <v>1</v>
      </c>
    </row>
    <row r="4649" spans="1:20" x14ac:dyDescent="0.35">
      <c r="A4649" t="s">
        <v>22754</v>
      </c>
      <c r="B4649" t="s">
        <v>22755</v>
      </c>
      <c r="C4649" t="s">
        <v>22756</v>
      </c>
      <c r="D4649" t="s">
        <v>22757</v>
      </c>
      <c r="E4649">
        <f>IF(COUNTIFS(Registros!$A$2:$A$6000,"NP",Registros!$B$2:$B$6000,$A4649)&gt;0,1,0)</f>
        <v>0</v>
      </c>
      <c r="F4649">
        <f>IF($E4649=1,SUMIFS(Registros!$F$2:$F$6000,Registros!$A$2:$A$6000,"NP",Registros!$B$2:$B$6000,$A4649),0)</f>
        <v>0</v>
      </c>
      <c r="G4649">
        <f>IF(COUNTIFS(Registros!$A$2:$A$6000,"MOV",Registros!$B$2:$B$6000,$A4649)&gt;0,1,0)</f>
        <v>0</v>
      </c>
      <c r="H4649">
        <f>IF($G4649=1,SUMIFS(Registros!$F$2:$F$6000,Registros!$A$2:$A$6000,"MOV",Registros!$B$2:$B$6000,$A4649),0)</f>
        <v>0</v>
      </c>
      <c r="I4649">
        <f>IF(COUNTIFS(Registros!$A$2:$A$6000,"CS",Registros!$B$2:$B$6000,$A4649)&gt;0,1,0)</f>
        <v>1</v>
      </c>
      <c r="J4649">
        <f>IF($I4649=1,SUMIFS(Registros!$I$2:$I$6000,Registros!$A$2:$A$6000,"CS",Registros!$B$2:$B$6000,$A4649),0)</f>
        <v>81</v>
      </c>
      <c r="K4649">
        <f>IF(COUNTIFS(Winback!$K$2:$K$300,$A4649)&gt;0,1,0)</f>
        <v>0</v>
      </c>
      <c r="L4649">
        <f>IF(AND($K4649=1,LEFT($A4649,3)="WB-"),SUMIFS(Winback!$D$2:$D$300,Winback!$K$2:$K$300,$A4649),0)</f>
        <v>0</v>
      </c>
      <c r="M4649">
        <f>IF(OR($E4649=1,$G4649=1,SUMIFS(Registros!$J$2:$J$6000,Registros!$B$2:$B$6000,$A4649)&gt;0),1,0)</f>
        <v>1</v>
      </c>
      <c r="N4649">
        <f>IF($J4649&gt;0,1,IF(COUNTIFS(Registros!$A$2:$A$6000,"CS",Registros!$B$2:$B$6000,$A4649,Registros!$K$2:$K$6000,"&lt;&gt;")&gt;0,1,0))</f>
        <v>1</v>
      </c>
      <c r="O4649" t="str">
        <f t="shared" si="360"/>
        <v>CONVERGENTE</v>
      </c>
      <c r="P4649" t="str">
        <f t="shared" si="361"/>
        <v>Upgrade / más líneas</v>
      </c>
      <c r="Q4649">
        <f t="shared" si="362"/>
        <v>0</v>
      </c>
      <c r="R4649" t="str">
        <f>IFERROR(VLOOKUP($A4649,Registros!$B$2:$G$6000,6,0),IFERROR(INDEX(Winback!$C$2:$C$300,MATCH($A4649,Winback!$K$2:$K$300,0)),""))</f>
        <v>Michelle Zambrano</v>
      </c>
      <c r="S4649" t="str">
        <f t="shared" si="363"/>
        <v>+CS</v>
      </c>
      <c r="T4649">
        <f t="shared" si="364"/>
        <v>1</v>
      </c>
    </row>
    <row r="4650" spans="1:20" x14ac:dyDescent="0.35">
      <c r="A4650" t="s">
        <v>22759</v>
      </c>
      <c r="B4650" t="s">
        <v>22760</v>
      </c>
      <c r="C4650" t="s">
        <v>22761</v>
      </c>
      <c r="D4650" t="s">
        <v>22762</v>
      </c>
      <c r="E4650">
        <f>IF(COUNTIFS(Registros!$A$2:$A$6000,"NP",Registros!$B$2:$B$6000,$A4650)&gt;0,1,0)</f>
        <v>0</v>
      </c>
      <c r="F4650">
        <f>IF($E4650=1,SUMIFS(Registros!$F$2:$F$6000,Registros!$A$2:$A$6000,"NP",Registros!$B$2:$B$6000,$A4650),0)</f>
        <v>0</v>
      </c>
      <c r="G4650">
        <f>IF(COUNTIFS(Registros!$A$2:$A$6000,"MOV",Registros!$B$2:$B$6000,$A4650)&gt;0,1,0)</f>
        <v>0</v>
      </c>
      <c r="H4650">
        <f>IF($G4650=1,SUMIFS(Registros!$F$2:$F$6000,Registros!$A$2:$A$6000,"MOV",Registros!$B$2:$B$6000,$A4650),0)</f>
        <v>0</v>
      </c>
      <c r="I4650">
        <f>IF(COUNTIFS(Registros!$A$2:$A$6000,"CS",Registros!$B$2:$B$6000,$A4650)&gt;0,1,0)</f>
        <v>1</v>
      </c>
      <c r="J4650">
        <f>IF($I4650=1,SUMIFS(Registros!$I$2:$I$6000,Registros!$A$2:$A$6000,"CS",Registros!$B$2:$B$6000,$A4650),0)</f>
        <v>31</v>
      </c>
      <c r="K4650">
        <f>IF(COUNTIFS(Winback!$K$2:$K$300,$A4650)&gt;0,1,0)</f>
        <v>0</v>
      </c>
      <c r="L4650">
        <f>IF(AND($K4650=1,LEFT($A4650,3)="WB-"),SUMIFS(Winback!$D$2:$D$300,Winback!$K$2:$K$300,$A4650),0)</f>
        <v>0</v>
      </c>
      <c r="M4650">
        <f>IF(OR($E4650=1,$G4650=1,SUMIFS(Registros!$J$2:$J$6000,Registros!$B$2:$B$6000,$A4650)&gt;0),1,0)</f>
        <v>1</v>
      </c>
      <c r="N4650">
        <f>IF($J4650&gt;0,1,IF(COUNTIFS(Registros!$A$2:$A$6000,"CS",Registros!$B$2:$B$6000,$A4650,Registros!$K$2:$K$6000,"&lt;&gt;")&gt;0,1,0))</f>
        <v>1</v>
      </c>
      <c r="O4650" t="str">
        <f t="shared" si="360"/>
        <v>CONVERGENTE</v>
      </c>
      <c r="P4650" t="str">
        <f t="shared" si="361"/>
        <v>Upgrade / más líneas</v>
      </c>
      <c r="Q4650">
        <f t="shared" si="362"/>
        <v>0</v>
      </c>
      <c r="R4650" t="str">
        <f>IFERROR(VLOOKUP($A4650,Registros!$B$2:$G$6000,6,0),IFERROR(INDEX(Winback!$C$2:$C$300,MATCH($A4650,Winback!$K$2:$K$300,0)),""))</f>
        <v>Lizeth Milena Gonzalez</v>
      </c>
      <c r="S4650" t="str">
        <f t="shared" si="363"/>
        <v>+CS</v>
      </c>
      <c r="T4650">
        <f t="shared" si="364"/>
        <v>1</v>
      </c>
    </row>
    <row r="4651" spans="1:20" x14ac:dyDescent="0.35">
      <c r="A4651" t="s">
        <v>22764</v>
      </c>
      <c r="B4651" t="s">
        <v>22765</v>
      </c>
      <c r="C4651" t="s">
        <v>22766</v>
      </c>
      <c r="D4651" t="s">
        <v>22767</v>
      </c>
      <c r="E4651">
        <f>IF(COUNTIFS(Registros!$A$2:$A$6000,"NP",Registros!$B$2:$B$6000,$A4651)&gt;0,1,0)</f>
        <v>0</v>
      </c>
      <c r="F4651">
        <f>IF($E4651=1,SUMIFS(Registros!$F$2:$F$6000,Registros!$A$2:$A$6000,"NP",Registros!$B$2:$B$6000,$A4651),0)</f>
        <v>0</v>
      </c>
      <c r="G4651">
        <f>IF(COUNTIFS(Registros!$A$2:$A$6000,"MOV",Registros!$B$2:$B$6000,$A4651)&gt;0,1,0)</f>
        <v>0</v>
      </c>
      <c r="H4651">
        <f>IF($G4651=1,SUMIFS(Registros!$F$2:$F$6000,Registros!$A$2:$A$6000,"MOV",Registros!$B$2:$B$6000,$A4651),0)</f>
        <v>0</v>
      </c>
      <c r="I4651">
        <f>IF(COUNTIFS(Registros!$A$2:$A$6000,"CS",Registros!$B$2:$B$6000,$A4651)&gt;0,1,0)</f>
        <v>1</v>
      </c>
      <c r="J4651">
        <f>IF($I4651=1,SUMIFS(Registros!$I$2:$I$6000,Registros!$A$2:$A$6000,"CS",Registros!$B$2:$B$6000,$A4651),0)</f>
        <v>59</v>
      </c>
      <c r="K4651">
        <f>IF(COUNTIFS(Winback!$K$2:$K$300,$A4651)&gt;0,1,0)</f>
        <v>0</v>
      </c>
      <c r="L4651">
        <f>IF(AND($K4651=1,LEFT($A4651,3)="WB-"),SUMIFS(Winback!$D$2:$D$300,Winback!$K$2:$K$300,$A4651),0)</f>
        <v>0</v>
      </c>
      <c r="M4651">
        <f>IF(OR($E4651=1,$G4651=1,SUMIFS(Registros!$J$2:$J$6000,Registros!$B$2:$B$6000,$A4651)&gt;0),1,0)</f>
        <v>1</v>
      </c>
      <c r="N4651">
        <f>IF($J4651&gt;0,1,IF(COUNTIFS(Registros!$A$2:$A$6000,"CS",Registros!$B$2:$B$6000,$A4651,Registros!$K$2:$K$6000,"&lt;&gt;")&gt;0,1,0))</f>
        <v>1</v>
      </c>
      <c r="O4651" t="str">
        <f t="shared" si="360"/>
        <v>CONVERGENTE</v>
      </c>
      <c r="P4651" t="str">
        <f t="shared" si="361"/>
        <v>Upgrade / más líneas</v>
      </c>
      <c r="Q4651">
        <f t="shared" si="362"/>
        <v>0</v>
      </c>
      <c r="R4651" t="str">
        <f>IFERROR(VLOOKUP($A4651,Registros!$B$2:$G$6000,6,0),IFERROR(INDEX(Winback!$C$2:$C$300,MATCH($A4651,Winback!$K$2:$K$300,0)),""))</f>
        <v>Maria Fernanda Rivas</v>
      </c>
      <c r="S4651" t="str">
        <f t="shared" si="363"/>
        <v>+CS</v>
      </c>
      <c r="T4651">
        <f t="shared" si="364"/>
        <v>1</v>
      </c>
    </row>
    <row r="4652" spans="1:20" x14ac:dyDescent="0.35">
      <c r="A4652" t="s">
        <v>22769</v>
      </c>
      <c r="B4652" t="s">
        <v>22770</v>
      </c>
      <c r="C4652" t="s">
        <v>22771</v>
      </c>
      <c r="D4652" t="s">
        <v>22772</v>
      </c>
      <c r="E4652">
        <f>IF(COUNTIFS(Registros!$A$2:$A$6000,"NP",Registros!$B$2:$B$6000,$A4652)&gt;0,1,0)</f>
        <v>0</v>
      </c>
      <c r="F4652">
        <f>IF($E4652=1,SUMIFS(Registros!$F$2:$F$6000,Registros!$A$2:$A$6000,"NP",Registros!$B$2:$B$6000,$A4652),0)</f>
        <v>0</v>
      </c>
      <c r="G4652">
        <f>IF(COUNTIFS(Registros!$A$2:$A$6000,"MOV",Registros!$B$2:$B$6000,$A4652)&gt;0,1,0)</f>
        <v>0</v>
      </c>
      <c r="H4652">
        <f>IF($G4652=1,SUMIFS(Registros!$F$2:$F$6000,Registros!$A$2:$A$6000,"MOV",Registros!$B$2:$B$6000,$A4652),0)</f>
        <v>0</v>
      </c>
      <c r="I4652">
        <f>IF(COUNTIFS(Registros!$A$2:$A$6000,"CS",Registros!$B$2:$B$6000,$A4652)&gt;0,1,0)</f>
        <v>1</v>
      </c>
      <c r="J4652">
        <f>IF($I4652=1,SUMIFS(Registros!$I$2:$I$6000,Registros!$A$2:$A$6000,"CS",Registros!$B$2:$B$6000,$A4652),0)</f>
        <v>45</v>
      </c>
      <c r="K4652">
        <f>IF(COUNTIFS(Winback!$K$2:$K$300,$A4652)&gt;0,1,0)</f>
        <v>0</v>
      </c>
      <c r="L4652">
        <f>IF(AND($K4652=1,LEFT($A4652,3)="WB-"),SUMIFS(Winback!$D$2:$D$300,Winback!$K$2:$K$300,$A4652),0)</f>
        <v>0</v>
      </c>
      <c r="M4652">
        <f>IF(OR($E4652=1,$G4652=1,SUMIFS(Registros!$J$2:$J$6000,Registros!$B$2:$B$6000,$A4652)&gt;0),1,0)</f>
        <v>1</v>
      </c>
      <c r="N4652">
        <f>IF($J4652&gt;0,1,IF(COUNTIFS(Registros!$A$2:$A$6000,"CS",Registros!$B$2:$B$6000,$A4652,Registros!$K$2:$K$6000,"&lt;&gt;")&gt;0,1,0))</f>
        <v>1</v>
      </c>
      <c r="O4652" t="str">
        <f t="shared" si="360"/>
        <v>CONVERGENTE</v>
      </c>
      <c r="P4652" t="str">
        <f t="shared" si="361"/>
        <v>Upgrade / más líneas</v>
      </c>
      <c r="Q4652">
        <f t="shared" si="362"/>
        <v>0</v>
      </c>
      <c r="R4652" t="str">
        <f>IFERROR(VLOOKUP($A4652,Registros!$B$2:$G$6000,6,0),IFERROR(INDEX(Winback!$C$2:$C$300,MATCH($A4652,Winback!$K$2:$K$300,0)),""))</f>
        <v>Yarelis Tulloch</v>
      </c>
      <c r="S4652" t="str">
        <f t="shared" si="363"/>
        <v>+CS</v>
      </c>
      <c r="T4652">
        <f t="shared" si="364"/>
        <v>1</v>
      </c>
    </row>
    <row r="4653" spans="1:20" x14ac:dyDescent="0.35">
      <c r="A4653" t="s">
        <v>22774</v>
      </c>
      <c r="B4653" t="s">
        <v>22775</v>
      </c>
      <c r="C4653" t="s">
        <v>22776</v>
      </c>
      <c r="D4653" t="s">
        <v>22777</v>
      </c>
      <c r="E4653">
        <f>IF(COUNTIFS(Registros!$A$2:$A$6000,"NP",Registros!$B$2:$B$6000,$A4653)&gt;0,1,0)</f>
        <v>0</v>
      </c>
      <c r="F4653">
        <f>IF($E4653=1,SUMIFS(Registros!$F$2:$F$6000,Registros!$A$2:$A$6000,"NP",Registros!$B$2:$B$6000,$A4653),0)</f>
        <v>0</v>
      </c>
      <c r="G4653">
        <f>IF(COUNTIFS(Registros!$A$2:$A$6000,"MOV",Registros!$B$2:$B$6000,$A4653)&gt;0,1,0)</f>
        <v>0</v>
      </c>
      <c r="H4653">
        <f>IF($G4653=1,SUMIFS(Registros!$F$2:$F$6000,Registros!$A$2:$A$6000,"MOV",Registros!$B$2:$B$6000,$A4653),0)</f>
        <v>0</v>
      </c>
      <c r="I4653">
        <f>IF(COUNTIFS(Registros!$A$2:$A$6000,"CS",Registros!$B$2:$B$6000,$A4653)&gt;0,1,0)</f>
        <v>1</v>
      </c>
      <c r="J4653">
        <f>IF($I4653=1,SUMIFS(Registros!$I$2:$I$6000,Registros!$A$2:$A$6000,"CS",Registros!$B$2:$B$6000,$A4653),0)</f>
        <v>32</v>
      </c>
      <c r="K4653">
        <f>IF(COUNTIFS(Winback!$K$2:$K$300,$A4653)&gt;0,1,0)</f>
        <v>0</v>
      </c>
      <c r="L4653">
        <f>IF(AND($K4653=1,LEFT($A4653,3)="WB-"),SUMIFS(Winback!$D$2:$D$300,Winback!$K$2:$K$300,$A4653),0)</f>
        <v>0</v>
      </c>
      <c r="M4653">
        <f>IF(OR($E4653=1,$G4653=1,SUMIFS(Registros!$J$2:$J$6000,Registros!$B$2:$B$6000,$A4653)&gt;0),1,0)</f>
        <v>1</v>
      </c>
      <c r="N4653">
        <f>IF($J4653&gt;0,1,IF(COUNTIFS(Registros!$A$2:$A$6000,"CS",Registros!$B$2:$B$6000,$A4653,Registros!$K$2:$K$6000,"&lt;&gt;")&gt;0,1,0))</f>
        <v>1</v>
      </c>
      <c r="O4653" t="str">
        <f t="shared" si="360"/>
        <v>CONVERGENTE</v>
      </c>
      <c r="P4653" t="str">
        <f t="shared" si="361"/>
        <v>Upgrade / más líneas</v>
      </c>
      <c r="Q4653">
        <f t="shared" si="362"/>
        <v>0</v>
      </c>
      <c r="R4653" t="str">
        <f>IFERROR(VLOOKUP($A4653,Registros!$B$2:$G$6000,6,0),IFERROR(INDEX(Winback!$C$2:$C$300,MATCH($A4653,Winback!$K$2:$K$300,0)),""))</f>
        <v>Abril Aparicio</v>
      </c>
      <c r="S4653" t="str">
        <f t="shared" si="363"/>
        <v>+CS</v>
      </c>
      <c r="T4653">
        <f t="shared" si="364"/>
        <v>1</v>
      </c>
    </row>
    <row r="4654" spans="1:20" x14ac:dyDescent="0.35">
      <c r="A4654" t="s">
        <v>22779</v>
      </c>
      <c r="B4654" t="s">
        <v>22780</v>
      </c>
      <c r="C4654" t="s">
        <v>22781</v>
      </c>
      <c r="D4654" t="s">
        <v>22782</v>
      </c>
      <c r="E4654">
        <f>IF(COUNTIFS(Registros!$A$2:$A$6000,"NP",Registros!$B$2:$B$6000,$A4654)&gt;0,1,0)</f>
        <v>0</v>
      </c>
      <c r="F4654">
        <f>IF($E4654=1,SUMIFS(Registros!$F$2:$F$6000,Registros!$A$2:$A$6000,"NP",Registros!$B$2:$B$6000,$A4654),0)</f>
        <v>0</v>
      </c>
      <c r="G4654">
        <f>IF(COUNTIFS(Registros!$A$2:$A$6000,"MOV",Registros!$B$2:$B$6000,$A4654)&gt;0,1,0)</f>
        <v>0</v>
      </c>
      <c r="H4654">
        <f>IF($G4654=1,SUMIFS(Registros!$F$2:$F$6000,Registros!$A$2:$A$6000,"MOV",Registros!$B$2:$B$6000,$A4654),0)</f>
        <v>0</v>
      </c>
      <c r="I4654">
        <f>IF(COUNTIFS(Registros!$A$2:$A$6000,"CS",Registros!$B$2:$B$6000,$A4654)&gt;0,1,0)</f>
        <v>1</v>
      </c>
      <c r="J4654">
        <f>IF($I4654=1,SUMIFS(Registros!$I$2:$I$6000,Registros!$A$2:$A$6000,"CS",Registros!$B$2:$B$6000,$A4654),0)</f>
        <v>44</v>
      </c>
      <c r="K4654">
        <f>IF(COUNTIFS(Winback!$K$2:$K$300,$A4654)&gt;0,1,0)</f>
        <v>0</v>
      </c>
      <c r="L4654">
        <f>IF(AND($K4654=1,LEFT($A4654,3)="WB-"),SUMIFS(Winback!$D$2:$D$300,Winback!$K$2:$K$300,$A4654),0)</f>
        <v>0</v>
      </c>
      <c r="M4654">
        <f>IF(OR($E4654=1,$G4654=1,SUMIFS(Registros!$J$2:$J$6000,Registros!$B$2:$B$6000,$A4654)&gt;0),1,0)</f>
        <v>1</v>
      </c>
      <c r="N4654">
        <f>IF($J4654&gt;0,1,IF(COUNTIFS(Registros!$A$2:$A$6000,"CS",Registros!$B$2:$B$6000,$A4654,Registros!$K$2:$K$6000,"&lt;&gt;")&gt;0,1,0))</f>
        <v>1</v>
      </c>
      <c r="O4654" t="str">
        <f t="shared" si="360"/>
        <v>CONVERGENTE</v>
      </c>
      <c r="P4654" t="str">
        <f t="shared" si="361"/>
        <v>Upgrade / más líneas</v>
      </c>
      <c r="Q4654">
        <f t="shared" si="362"/>
        <v>0</v>
      </c>
      <c r="R4654" t="str">
        <f>IFERROR(VLOOKUP($A4654,Registros!$B$2:$G$6000,6,0),IFERROR(INDEX(Winback!$C$2:$C$300,MATCH($A4654,Winback!$K$2:$K$300,0)),""))</f>
        <v>Yariela Galarce</v>
      </c>
      <c r="S4654" t="str">
        <f t="shared" si="363"/>
        <v>+CS</v>
      </c>
      <c r="T4654">
        <f t="shared" si="364"/>
        <v>1</v>
      </c>
    </row>
    <row r="4655" spans="1:20" x14ac:dyDescent="0.35">
      <c r="A4655" t="s">
        <v>22784</v>
      </c>
      <c r="B4655" t="s">
        <v>22785</v>
      </c>
      <c r="C4655" t="s">
        <v>22786</v>
      </c>
      <c r="D4655" t="s">
        <v>22787</v>
      </c>
      <c r="E4655">
        <f>IF(COUNTIFS(Registros!$A$2:$A$6000,"NP",Registros!$B$2:$B$6000,$A4655)&gt;0,1,0)</f>
        <v>0</v>
      </c>
      <c r="F4655">
        <f>IF($E4655=1,SUMIFS(Registros!$F$2:$F$6000,Registros!$A$2:$A$6000,"NP",Registros!$B$2:$B$6000,$A4655),0)</f>
        <v>0</v>
      </c>
      <c r="G4655">
        <f>IF(COUNTIFS(Registros!$A$2:$A$6000,"MOV",Registros!$B$2:$B$6000,$A4655)&gt;0,1,0)</f>
        <v>0</v>
      </c>
      <c r="H4655">
        <f>IF($G4655=1,SUMIFS(Registros!$F$2:$F$6000,Registros!$A$2:$A$6000,"MOV",Registros!$B$2:$B$6000,$A4655),0)</f>
        <v>0</v>
      </c>
      <c r="I4655">
        <f>IF(COUNTIFS(Registros!$A$2:$A$6000,"CS",Registros!$B$2:$B$6000,$A4655)&gt;0,1,0)</f>
        <v>1</v>
      </c>
      <c r="J4655">
        <f>IF($I4655=1,SUMIFS(Registros!$I$2:$I$6000,Registros!$A$2:$A$6000,"CS",Registros!$B$2:$B$6000,$A4655),0)</f>
        <v>35</v>
      </c>
      <c r="K4655">
        <f>IF(COUNTIFS(Winback!$K$2:$K$300,$A4655)&gt;0,1,0)</f>
        <v>0</v>
      </c>
      <c r="L4655">
        <f>IF(AND($K4655=1,LEFT($A4655,3)="WB-"),SUMIFS(Winback!$D$2:$D$300,Winback!$K$2:$K$300,$A4655),0)</f>
        <v>0</v>
      </c>
      <c r="M4655">
        <f>IF(OR($E4655=1,$G4655=1,SUMIFS(Registros!$J$2:$J$6000,Registros!$B$2:$B$6000,$A4655)&gt;0),1,0)</f>
        <v>1</v>
      </c>
      <c r="N4655">
        <f>IF($J4655&gt;0,1,IF(COUNTIFS(Registros!$A$2:$A$6000,"CS",Registros!$B$2:$B$6000,$A4655,Registros!$K$2:$K$6000,"&lt;&gt;")&gt;0,1,0))</f>
        <v>1</v>
      </c>
      <c r="O4655" t="str">
        <f t="shared" si="360"/>
        <v>CONVERGENTE</v>
      </c>
      <c r="P4655" t="str">
        <f t="shared" si="361"/>
        <v>Upgrade / más líneas</v>
      </c>
      <c r="Q4655">
        <f t="shared" si="362"/>
        <v>0</v>
      </c>
      <c r="R4655" t="str">
        <f>IFERROR(VLOOKUP($A4655,Registros!$B$2:$G$6000,6,0),IFERROR(INDEX(Winback!$C$2:$C$300,MATCH($A4655,Winback!$K$2:$K$300,0)),""))</f>
        <v>Nailyn Martinez Johnson</v>
      </c>
      <c r="S4655" t="str">
        <f t="shared" si="363"/>
        <v>+CS</v>
      </c>
      <c r="T4655">
        <f t="shared" si="364"/>
        <v>1</v>
      </c>
    </row>
    <row r="4656" spans="1:20" x14ac:dyDescent="0.35">
      <c r="A4656" t="s">
        <v>22789</v>
      </c>
      <c r="B4656" t="s">
        <v>22790</v>
      </c>
      <c r="C4656" t="s">
        <v>22791</v>
      </c>
      <c r="D4656" t="s">
        <v>22792</v>
      </c>
      <c r="E4656">
        <f>IF(COUNTIFS(Registros!$A$2:$A$6000,"NP",Registros!$B$2:$B$6000,$A4656)&gt;0,1,0)</f>
        <v>0</v>
      </c>
      <c r="F4656">
        <f>IF($E4656=1,SUMIFS(Registros!$F$2:$F$6000,Registros!$A$2:$A$6000,"NP",Registros!$B$2:$B$6000,$A4656),0)</f>
        <v>0</v>
      </c>
      <c r="G4656">
        <f>IF(COUNTIFS(Registros!$A$2:$A$6000,"MOV",Registros!$B$2:$B$6000,$A4656)&gt;0,1,0)</f>
        <v>0</v>
      </c>
      <c r="H4656">
        <f>IF($G4656=1,SUMIFS(Registros!$F$2:$F$6000,Registros!$A$2:$A$6000,"MOV",Registros!$B$2:$B$6000,$A4656),0)</f>
        <v>0</v>
      </c>
      <c r="I4656">
        <f>IF(COUNTIFS(Registros!$A$2:$A$6000,"CS",Registros!$B$2:$B$6000,$A4656)&gt;0,1,0)</f>
        <v>1</v>
      </c>
      <c r="J4656">
        <f>IF($I4656=1,SUMIFS(Registros!$I$2:$I$6000,Registros!$A$2:$A$6000,"CS",Registros!$B$2:$B$6000,$A4656),0)</f>
        <v>53</v>
      </c>
      <c r="K4656">
        <f>IF(COUNTIFS(Winback!$K$2:$K$300,$A4656)&gt;0,1,0)</f>
        <v>0</v>
      </c>
      <c r="L4656">
        <f>IF(AND($K4656=1,LEFT($A4656,3)="WB-"),SUMIFS(Winback!$D$2:$D$300,Winback!$K$2:$K$300,$A4656),0)</f>
        <v>0</v>
      </c>
      <c r="M4656">
        <f>IF(OR($E4656=1,$G4656=1,SUMIFS(Registros!$J$2:$J$6000,Registros!$B$2:$B$6000,$A4656)&gt;0),1,0)</f>
        <v>1</v>
      </c>
      <c r="N4656">
        <f>IF($J4656&gt;0,1,IF(COUNTIFS(Registros!$A$2:$A$6000,"CS",Registros!$B$2:$B$6000,$A4656,Registros!$K$2:$K$6000,"&lt;&gt;")&gt;0,1,0))</f>
        <v>1</v>
      </c>
      <c r="O4656" t="str">
        <f t="shared" si="360"/>
        <v>CONVERGENTE</v>
      </c>
      <c r="P4656" t="str">
        <f t="shared" si="361"/>
        <v>Upgrade / más líneas</v>
      </c>
      <c r="Q4656">
        <f t="shared" si="362"/>
        <v>0</v>
      </c>
      <c r="R4656" t="str">
        <f>IFERROR(VLOOKUP($A4656,Registros!$B$2:$G$6000,6,0),IFERROR(INDEX(Winback!$C$2:$C$300,MATCH($A4656,Winback!$K$2:$K$300,0)),""))</f>
        <v>iongy Gordon Ward</v>
      </c>
      <c r="S4656" t="str">
        <f t="shared" si="363"/>
        <v>+CS</v>
      </c>
      <c r="T4656">
        <f t="shared" si="364"/>
        <v>1</v>
      </c>
    </row>
    <row r="4657" spans="1:20" x14ac:dyDescent="0.35">
      <c r="A4657" t="s">
        <v>22794</v>
      </c>
      <c r="B4657" t="s">
        <v>22795</v>
      </c>
      <c r="C4657" t="s">
        <v>22796</v>
      </c>
      <c r="D4657" t="s">
        <v>22797</v>
      </c>
      <c r="E4657">
        <f>IF(COUNTIFS(Registros!$A$2:$A$6000,"NP",Registros!$B$2:$B$6000,$A4657)&gt;0,1,0)</f>
        <v>0</v>
      </c>
      <c r="F4657">
        <f>IF($E4657=1,SUMIFS(Registros!$F$2:$F$6000,Registros!$A$2:$A$6000,"NP",Registros!$B$2:$B$6000,$A4657),0)</f>
        <v>0</v>
      </c>
      <c r="G4657">
        <f>IF(COUNTIFS(Registros!$A$2:$A$6000,"MOV",Registros!$B$2:$B$6000,$A4657)&gt;0,1,0)</f>
        <v>0</v>
      </c>
      <c r="H4657">
        <f>IF($G4657=1,SUMIFS(Registros!$F$2:$F$6000,Registros!$A$2:$A$6000,"MOV",Registros!$B$2:$B$6000,$A4657),0)</f>
        <v>0</v>
      </c>
      <c r="I4657">
        <f>IF(COUNTIFS(Registros!$A$2:$A$6000,"CS",Registros!$B$2:$B$6000,$A4657)&gt;0,1,0)</f>
        <v>1</v>
      </c>
      <c r="J4657">
        <f>IF($I4657=1,SUMIFS(Registros!$I$2:$I$6000,Registros!$A$2:$A$6000,"CS",Registros!$B$2:$B$6000,$A4657),0)</f>
        <v>32</v>
      </c>
      <c r="K4657">
        <f>IF(COUNTIFS(Winback!$K$2:$K$300,$A4657)&gt;0,1,0)</f>
        <v>0</v>
      </c>
      <c r="L4657">
        <f>IF(AND($K4657=1,LEFT($A4657,3)="WB-"),SUMIFS(Winback!$D$2:$D$300,Winback!$K$2:$K$300,$A4657),0)</f>
        <v>0</v>
      </c>
      <c r="M4657">
        <f>IF(OR($E4657=1,$G4657=1,SUMIFS(Registros!$J$2:$J$6000,Registros!$B$2:$B$6000,$A4657)&gt;0),1,0)</f>
        <v>1</v>
      </c>
      <c r="N4657">
        <f>IF($J4657&gt;0,1,IF(COUNTIFS(Registros!$A$2:$A$6000,"CS",Registros!$B$2:$B$6000,$A4657,Registros!$K$2:$K$6000,"&lt;&gt;")&gt;0,1,0))</f>
        <v>1</v>
      </c>
      <c r="O4657" t="str">
        <f t="shared" si="360"/>
        <v>CONVERGENTE</v>
      </c>
      <c r="P4657" t="str">
        <f t="shared" si="361"/>
        <v>Upgrade / más líneas</v>
      </c>
      <c r="Q4657">
        <f t="shared" si="362"/>
        <v>0</v>
      </c>
      <c r="R4657" t="str">
        <f>IFERROR(VLOOKUP($A4657,Registros!$B$2:$G$6000,6,0),IFERROR(INDEX(Winback!$C$2:$C$300,MATCH($A4657,Winback!$K$2:$K$300,0)),""))</f>
        <v>Keisy Vargas</v>
      </c>
      <c r="S4657" t="str">
        <f t="shared" si="363"/>
        <v>+CS</v>
      </c>
      <c r="T4657">
        <f t="shared" si="364"/>
        <v>1</v>
      </c>
    </row>
    <row r="4658" spans="1:20" x14ac:dyDescent="0.35">
      <c r="A4658" t="s">
        <v>22799</v>
      </c>
      <c r="B4658" t="s">
        <v>22800</v>
      </c>
      <c r="C4658" t="s">
        <v>22801</v>
      </c>
      <c r="D4658" t="s">
        <v>22802</v>
      </c>
      <c r="E4658">
        <f>IF(COUNTIFS(Registros!$A$2:$A$6000,"NP",Registros!$B$2:$B$6000,$A4658)&gt;0,1,0)</f>
        <v>0</v>
      </c>
      <c r="F4658">
        <f>IF($E4658=1,SUMIFS(Registros!$F$2:$F$6000,Registros!$A$2:$A$6000,"NP",Registros!$B$2:$B$6000,$A4658),0)</f>
        <v>0</v>
      </c>
      <c r="G4658">
        <f>IF(COUNTIFS(Registros!$A$2:$A$6000,"MOV",Registros!$B$2:$B$6000,$A4658)&gt;0,1,0)</f>
        <v>0</v>
      </c>
      <c r="H4658">
        <f>IF($G4658=1,SUMIFS(Registros!$F$2:$F$6000,Registros!$A$2:$A$6000,"MOV",Registros!$B$2:$B$6000,$A4658),0)</f>
        <v>0</v>
      </c>
      <c r="I4658">
        <f>IF(COUNTIFS(Registros!$A$2:$A$6000,"CS",Registros!$B$2:$B$6000,$A4658)&gt;0,1,0)</f>
        <v>1</v>
      </c>
      <c r="J4658">
        <f>IF($I4658=1,SUMIFS(Registros!$I$2:$I$6000,Registros!$A$2:$A$6000,"CS",Registros!$B$2:$B$6000,$A4658),0)</f>
        <v>37</v>
      </c>
      <c r="K4658">
        <f>IF(COUNTIFS(Winback!$K$2:$K$300,$A4658)&gt;0,1,0)</f>
        <v>0</v>
      </c>
      <c r="L4658">
        <f>IF(AND($K4658=1,LEFT($A4658,3)="WB-"),SUMIFS(Winback!$D$2:$D$300,Winback!$K$2:$K$300,$A4658),0)</f>
        <v>0</v>
      </c>
      <c r="M4658">
        <f>IF(OR($E4658=1,$G4658=1,SUMIFS(Registros!$J$2:$J$6000,Registros!$B$2:$B$6000,$A4658)&gt;0),1,0)</f>
        <v>1</v>
      </c>
      <c r="N4658">
        <f>IF($J4658&gt;0,1,IF(COUNTIFS(Registros!$A$2:$A$6000,"CS",Registros!$B$2:$B$6000,$A4658,Registros!$K$2:$K$6000,"&lt;&gt;")&gt;0,1,0))</f>
        <v>1</v>
      </c>
      <c r="O4658" t="str">
        <f t="shared" si="360"/>
        <v>CONVERGENTE</v>
      </c>
      <c r="P4658" t="str">
        <f t="shared" si="361"/>
        <v>Upgrade / más líneas</v>
      </c>
      <c r="Q4658">
        <f t="shared" si="362"/>
        <v>0</v>
      </c>
      <c r="R4658" t="str">
        <f>IFERROR(VLOOKUP($A4658,Registros!$B$2:$G$6000,6,0),IFERROR(INDEX(Winback!$C$2:$C$300,MATCH($A4658,Winback!$K$2:$K$300,0)),""))</f>
        <v>Karla Mc Intryre</v>
      </c>
      <c r="S4658" t="str">
        <f t="shared" si="363"/>
        <v>+CS</v>
      </c>
      <c r="T4658">
        <f t="shared" si="364"/>
        <v>1</v>
      </c>
    </row>
    <row r="4659" spans="1:20" x14ac:dyDescent="0.35">
      <c r="A4659" t="s">
        <v>22804</v>
      </c>
      <c r="B4659" t="s">
        <v>22805</v>
      </c>
      <c r="C4659" t="s">
        <v>22806</v>
      </c>
      <c r="D4659" t="s">
        <v>22807</v>
      </c>
      <c r="E4659">
        <f>IF(COUNTIFS(Registros!$A$2:$A$6000,"NP",Registros!$B$2:$B$6000,$A4659)&gt;0,1,0)</f>
        <v>0</v>
      </c>
      <c r="F4659">
        <f>IF($E4659=1,SUMIFS(Registros!$F$2:$F$6000,Registros!$A$2:$A$6000,"NP",Registros!$B$2:$B$6000,$A4659),0)</f>
        <v>0</v>
      </c>
      <c r="G4659">
        <f>IF(COUNTIFS(Registros!$A$2:$A$6000,"MOV",Registros!$B$2:$B$6000,$A4659)&gt;0,1,0)</f>
        <v>0</v>
      </c>
      <c r="H4659">
        <f>IF($G4659=1,SUMIFS(Registros!$F$2:$F$6000,Registros!$A$2:$A$6000,"MOV",Registros!$B$2:$B$6000,$A4659),0)</f>
        <v>0</v>
      </c>
      <c r="I4659">
        <f>IF(COUNTIFS(Registros!$A$2:$A$6000,"CS",Registros!$B$2:$B$6000,$A4659)&gt;0,1,0)</f>
        <v>1</v>
      </c>
      <c r="J4659">
        <f>IF($I4659=1,SUMIFS(Registros!$I$2:$I$6000,Registros!$A$2:$A$6000,"CS",Registros!$B$2:$B$6000,$A4659),0)</f>
        <v>34</v>
      </c>
      <c r="K4659">
        <f>IF(COUNTIFS(Winback!$K$2:$K$300,$A4659)&gt;0,1,0)</f>
        <v>0</v>
      </c>
      <c r="L4659">
        <f>IF(AND($K4659=1,LEFT($A4659,3)="WB-"),SUMIFS(Winback!$D$2:$D$300,Winback!$K$2:$K$300,$A4659),0)</f>
        <v>0</v>
      </c>
      <c r="M4659">
        <f>IF(OR($E4659=1,$G4659=1,SUMIFS(Registros!$J$2:$J$6000,Registros!$B$2:$B$6000,$A4659)&gt;0),1,0)</f>
        <v>1</v>
      </c>
      <c r="N4659">
        <f>IF($J4659&gt;0,1,IF(COUNTIFS(Registros!$A$2:$A$6000,"CS",Registros!$B$2:$B$6000,$A4659,Registros!$K$2:$K$6000,"&lt;&gt;")&gt;0,1,0))</f>
        <v>1</v>
      </c>
      <c r="O4659" t="str">
        <f t="shared" si="360"/>
        <v>CONVERGENTE</v>
      </c>
      <c r="P4659" t="str">
        <f t="shared" si="361"/>
        <v>Upgrade / más líneas</v>
      </c>
      <c r="Q4659">
        <f t="shared" si="362"/>
        <v>0</v>
      </c>
      <c r="R4659" t="str">
        <f>IFERROR(VLOOKUP($A4659,Registros!$B$2:$G$6000,6,0),IFERROR(INDEX(Winback!$C$2:$C$300,MATCH($A4659,Winback!$K$2:$K$300,0)),""))</f>
        <v>Solanye Acuña</v>
      </c>
      <c r="S4659" t="str">
        <f t="shared" si="363"/>
        <v>+CS</v>
      </c>
      <c r="T4659">
        <f t="shared" si="364"/>
        <v>1</v>
      </c>
    </row>
    <row r="4660" spans="1:20" x14ac:dyDescent="0.35">
      <c r="A4660" t="s">
        <v>22809</v>
      </c>
      <c r="B4660" t="s">
        <v>22810</v>
      </c>
      <c r="C4660" t="s">
        <v>22811</v>
      </c>
      <c r="D4660" t="s">
        <v>22812</v>
      </c>
      <c r="E4660">
        <f>IF(COUNTIFS(Registros!$A$2:$A$6000,"NP",Registros!$B$2:$B$6000,$A4660)&gt;0,1,0)</f>
        <v>0</v>
      </c>
      <c r="F4660">
        <f>IF($E4660=1,SUMIFS(Registros!$F$2:$F$6000,Registros!$A$2:$A$6000,"NP",Registros!$B$2:$B$6000,$A4660),0)</f>
        <v>0</v>
      </c>
      <c r="G4660">
        <f>IF(COUNTIFS(Registros!$A$2:$A$6000,"MOV",Registros!$B$2:$B$6000,$A4660)&gt;0,1,0)</f>
        <v>0</v>
      </c>
      <c r="H4660">
        <f>IF($G4660=1,SUMIFS(Registros!$F$2:$F$6000,Registros!$A$2:$A$6000,"MOV",Registros!$B$2:$B$6000,$A4660),0)</f>
        <v>0</v>
      </c>
      <c r="I4660">
        <f>IF(COUNTIFS(Registros!$A$2:$A$6000,"CS",Registros!$B$2:$B$6000,$A4660)&gt;0,1,0)</f>
        <v>1</v>
      </c>
      <c r="J4660">
        <f>IF($I4660=1,SUMIFS(Registros!$I$2:$I$6000,Registros!$A$2:$A$6000,"CS",Registros!$B$2:$B$6000,$A4660),0)</f>
        <v>25</v>
      </c>
      <c r="K4660">
        <f>IF(COUNTIFS(Winback!$K$2:$K$300,$A4660)&gt;0,1,0)</f>
        <v>0</v>
      </c>
      <c r="L4660">
        <f>IF(AND($K4660=1,LEFT($A4660,3)="WB-"),SUMIFS(Winback!$D$2:$D$300,Winback!$K$2:$K$300,$A4660),0)</f>
        <v>0</v>
      </c>
      <c r="M4660">
        <f>IF(OR($E4660=1,$G4660=1,SUMIFS(Registros!$J$2:$J$6000,Registros!$B$2:$B$6000,$A4660)&gt;0),1,0)</f>
        <v>1</v>
      </c>
      <c r="N4660">
        <f>IF($J4660&gt;0,1,IF(COUNTIFS(Registros!$A$2:$A$6000,"CS",Registros!$B$2:$B$6000,$A4660,Registros!$K$2:$K$6000,"&lt;&gt;")&gt;0,1,0))</f>
        <v>1</v>
      </c>
      <c r="O4660" t="str">
        <f t="shared" si="360"/>
        <v>CONVERGENTE</v>
      </c>
      <c r="P4660" t="str">
        <f t="shared" si="361"/>
        <v>Upgrade / más líneas</v>
      </c>
      <c r="Q4660">
        <f t="shared" si="362"/>
        <v>0</v>
      </c>
      <c r="R4660" t="str">
        <f>IFERROR(VLOOKUP($A4660,Registros!$B$2:$G$6000,6,0),IFERROR(INDEX(Winback!$C$2:$C$300,MATCH($A4660,Winback!$K$2:$K$300,0)),""))</f>
        <v>Michelle Zambrano</v>
      </c>
      <c r="S4660" t="str">
        <f t="shared" si="363"/>
        <v>+CS</v>
      </c>
      <c r="T4660">
        <f t="shared" si="364"/>
        <v>1</v>
      </c>
    </row>
    <row r="4661" spans="1:20" x14ac:dyDescent="0.35">
      <c r="A4661" t="s">
        <v>22814</v>
      </c>
      <c r="B4661" t="s">
        <v>22815</v>
      </c>
      <c r="C4661" t="s">
        <v>22816</v>
      </c>
      <c r="D4661" t="s">
        <v>22817</v>
      </c>
      <c r="E4661">
        <f>IF(COUNTIFS(Registros!$A$2:$A$6000,"NP",Registros!$B$2:$B$6000,$A4661)&gt;0,1,0)</f>
        <v>0</v>
      </c>
      <c r="F4661">
        <f>IF($E4661=1,SUMIFS(Registros!$F$2:$F$6000,Registros!$A$2:$A$6000,"NP",Registros!$B$2:$B$6000,$A4661),0)</f>
        <v>0</v>
      </c>
      <c r="G4661">
        <f>IF(COUNTIFS(Registros!$A$2:$A$6000,"MOV",Registros!$B$2:$B$6000,$A4661)&gt;0,1,0)</f>
        <v>0</v>
      </c>
      <c r="H4661">
        <f>IF($G4661=1,SUMIFS(Registros!$F$2:$F$6000,Registros!$A$2:$A$6000,"MOV",Registros!$B$2:$B$6000,$A4661),0)</f>
        <v>0</v>
      </c>
      <c r="I4661">
        <f>IF(COUNTIFS(Registros!$A$2:$A$6000,"CS",Registros!$B$2:$B$6000,$A4661)&gt;0,1,0)</f>
        <v>1</v>
      </c>
      <c r="J4661">
        <f>IF($I4661=1,SUMIFS(Registros!$I$2:$I$6000,Registros!$A$2:$A$6000,"CS",Registros!$B$2:$B$6000,$A4661),0)</f>
        <v>28</v>
      </c>
      <c r="K4661">
        <f>IF(COUNTIFS(Winback!$K$2:$K$300,$A4661)&gt;0,1,0)</f>
        <v>0</v>
      </c>
      <c r="L4661">
        <f>IF(AND($K4661=1,LEFT($A4661,3)="WB-"),SUMIFS(Winback!$D$2:$D$300,Winback!$K$2:$K$300,$A4661),0)</f>
        <v>0</v>
      </c>
      <c r="M4661">
        <f>IF(OR($E4661=1,$G4661=1,SUMIFS(Registros!$J$2:$J$6000,Registros!$B$2:$B$6000,$A4661)&gt;0),1,0)</f>
        <v>1</v>
      </c>
      <c r="N4661">
        <f>IF($J4661&gt;0,1,IF(COUNTIFS(Registros!$A$2:$A$6000,"CS",Registros!$B$2:$B$6000,$A4661,Registros!$K$2:$K$6000,"&lt;&gt;")&gt;0,1,0))</f>
        <v>1</v>
      </c>
      <c r="O4661" t="str">
        <f t="shared" si="360"/>
        <v>CONVERGENTE</v>
      </c>
      <c r="P4661" t="str">
        <f t="shared" si="361"/>
        <v>Upgrade / más líneas</v>
      </c>
      <c r="Q4661">
        <f t="shared" si="362"/>
        <v>0</v>
      </c>
      <c r="R4661" t="str">
        <f>IFERROR(VLOOKUP($A4661,Registros!$B$2:$G$6000,6,0),IFERROR(INDEX(Winback!$C$2:$C$300,MATCH($A4661,Winback!$K$2:$K$300,0)),""))</f>
        <v>Lizeth Milena Gonzalez</v>
      </c>
      <c r="S4661" t="str">
        <f t="shared" si="363"/>
        <v>+CS</v>
      </c>
      <c r="T4661">
        <f t="shared" si="364"/>
        <v>1</v>
      </c>
    </row>
    <row r="4662" spans="1:20" x14ac:dyDescent="0.35">
      <c r="A4662" t="s">
        <v>22819</v>
      </c>
      <c r="B4662" t="s">
        <v>22820</v>
      </c>
      <c r="C4662" t="s">
        <v>22821</v>
      </c>
      <c r="D4662" t="s">
        <v>22822</v>
      </c>
      <c r="E4662">
        <f>IF(COUNTIFS(Registros!$A$2:$A$6000,"NP",Registros!$B$2:$B$6000,$A4662)&gt;0,1,0)</f>
        <v>0</v>
      </c>
      <c r="F4662">
        <f>IF($E4662=1,SUMIFS(Registros!$F$2:$F$6000,Registros!$A$2:$A$6000,"NP",Registros!$B$2:$B$6000,$A4662),0)</f>
        <v>0</v>
      </c>
      <c r="G4662">
        <f>IF(COUNTIFS(Registros!$A$2:$A$6000,"MOV",Registros!$B$2:$B$6000,$A4662)&gt;0,1,0)</f>
        <v>0</v>
      </c>
      <c r="H4662">
        <f>IF($G4662=1,SUMIFS(Registros!$F$2:$F$6000,Registros!$A$2:$A$6000,"MOV",Registros!$B$2:$B$6000,$A4662),0)</f>
        <v>0</v>
      </c>
      <c r="I4662">
        <f>IF(COUNTIFS(Registros!$A$2:$A$6000,"CS",Registros!$B$2:$B$6000,$A4662)&gt;0,1,0)</f>
        <v>1</v>
      </c>
      <c r="J4662">
        <f>IF($I4662=1,SUMIFS(Registros!$I$2:$I$6000,Registros!$A$2:$A$6000,"CS",Registros!$B$2:$B$6000,$A4662),0)</f>
        <v>25</v>
      </c>
      <c r="K4662">
        <f>IF(COUNTIFS(Winback!$K$2:$K$300,$A4662)&gt;0,1,0)</f>
        <v>0</v>
      </c>
      <c r="L4662">
        <f>IF(AND($K4662=1,LEFT($A4662,3)="WB-"),SUMIFS(Winback!$D$2:$D$300,Winback!$K$2:$K$300,$A4662),0)</f>
        <v>0</v>
      </c>
      <c r="M4662">
        <f>IF(OR($E4662=1,$G4662=1,SUMIFS(Registros!$J$2:$J$6000,Registros!$B$2:$B$6000,$A4662)&gt;0),1,0)</f>
        <v>1</v>
      </c>
      <c r="N4662">
        <f>IF($J4662&gt;0,1,IF(COUNTIFS(Registros!$A$2:$A$6000,"CS",Registros!$B$2:$B$6000,$A4662,Registros!$K$2:$K$6000,"&lt;&gt;")&gt;0,1,0))</f>
        <v>1</v>
      </c>
      <c r="O4662" t="str">
        <f t="shared" si="360"/>
        <v>CONVERGENTE</v>
      </c>
      <c r="P4662" t="str">
        <f t="shared" si="361"/>
        <v>Upgrade / más líneas</v>
      </c>
      <c r="Q4662">
        <f t="shared" si="362"/>
        <v>0</v>
      </c>
      <c r="R4662" t="str">
        <f>IFERROR(VLOOKUP($A4662,Registros!$B$2:$G$6000,6,0),IFERROR(INDEX(Winback!$C$2:$C$300,MATCH($A4662,Winback!$K$2:$K$300,0)),""))</f>
        <v>Maria Fernanda Rivas</v>
      </c>
      <c r="S4662" t="str">
        <f t="shared" si="363"/>
        <v>+CS</v>
      </c>
      <c r="T4662">
        <f t="shared" si="364"/>
        <v>1</v>
      </c>
    </row>
    <row r="4663" spans="1:20" x14ac:dyDescent="0.35">
      <c r="A4663" t="s">
        <v>22824</v>
      </c>
      <c r="B4663" t="s">
        <v>22825</v>
      </c>
      <c r="C4663" t="s">
        <v>22826</v>
      </c>
      <c r="D4663" t="s">
        <v>22827</v>
      </c>
      <c r="E4663">
        <f>IF(COUNTIFS(Registros!$A$2:$A$6000,"NP",Registros!$B$2:$B$6000,$A4663)&gt;0,1,0)</f>
        <v>0</v>
      </c>
      <c r="F4663">
        <f>IF($E4663=1,SUMIFS(Registros!$F$2:$F$6000,Registros!$A$2:$A$6000,"NP",Registros!$B$2:$B$6000,$A4663),0)</f>
        <v>0</v>
      </c>
      <c r="G4663">
        <f>IF(COUNTIFS(Registros!$A$2:$A$6000,"MOV",Registros!$B$2:$B$6000,$A4663)&gt;0,1,0)</f>
        <v>0</v>
      </c>
      <c r="H4663">
        <f>IF($G4663=1,SUMIFS(Registros!$F$2:$F$6000,Registros!$A$2:$A$6000,"MOV",Registros!$B$2:$B$6000,$A4663),0)</f>
        <v>0</v>
      </c>
      <c r="I4663">
        <f>IF(COUNTIFS(Registros!$A$2:$A$6000,"CS",Registros!$B$2:$B$6000,$A4663)&gt;0,1,0)</f>
        <v>1</v>
      </c>
      <c r="J4663">
        <f>IF($I4663=1,SUMIFS(Registros!$I$2:$I$6000,Registros!$A$2:$A$6000,"CS",Registros!$B$2:$B$6000,$A4663),0)</f>
        <v>30</v>
      </c>
      <c r="K4663">
        <f>IF(COUNTIFS(Winback!$K$2:$K$300,$A4663)&gt;0,1,0)</f>
        <v>0</v>
      </c>
      <c r="L4663">
        <f>IF(AND($K4663=1,LEFT($A4663,3)="WB-"),SUMIFS(Winback!$D$2:$D$300,Winback!$K$2:$K$300,$A4663),0)</f>
        <v>0</v>
      </c>
      <c r="M4663">
        <f>IF(OR($E4663=1,$G4663=1,SUMIFS(Registros!$J$2:$J$6000,Registros!$B$2:$B$6000,$A4663)&gt;0),1,0)</f>
        <v>1</v>
      </c>
      <c r="N4663">
        <f>IF($J4663&gt;0,1,IF(COUNTIFS(Registros!$A$2:$A$6000,"CS",Registros!$B$2:$B$6000,$A4663,Registros!$K$2:$K$6000,"&lt;&gt;")&gt;0,1,0))</f>
        <v>1</v>
      </c>
      <c r="O4663" t="str">
        <f t="shared" si="360"/>
        <v>CONVERGENTE</v>
      </c>
      <c r="P4663" t="str">
        <f t="shared" si="361"/>
        <v>Upgrade / más líneas</v>
      </c>
      <c r="Q4663">
        <f t="shared" si="362"/>
        <v>0</v>
      </c>
      <c r="R4663" t="str">
        <f>IFERROR(VLOOKUP($A4663,Registros!$B$2:$G$6000,6,0),IFERROR(INDEX(Winback!$C$2:$C$300,MATCH($A4663,Winback!$K$2:$K$300,0)),""))</f>
        <v>Yarelis Tulloch</v>
      </c>
      <c r="S4663" t="str">
        <f t="shared" si="363"/>
        <v>+CS</v>
      </c>
      <c r="T4663">
        <f t="shared" si="364"/>
        <v>1</v>
      </c>
    </row>
    <row r="4664" spans="1:20" x14ac:dyDescent="0.35">
      <c r="A4664" t="s">
        <v>22829</v>
      </c>
      <c r="B4664" t="s">
        <v>22830</v>
      </c>
      <c r="C4664" t="s">
        <v>22831</v>
      </c>
      <c r="D4664" t="s">
        <v>22832</v>
      </c>
      <c r="E4664">
        <f>IF(COUNTIFS(Registros!$A$2:$A$6000,"NP",Registros!$B$2:$B$6000,$A4664)&gt;0,1,0)</f>
        <v>0</v>
      </c>
      <c r="F4664">
        <f>IF($E4664=1,SUMIFS(Registros!$F$2:$F$6000,Registros!$A$2:$A$6000,"NP",Registros!$B$2:$B$6000,$A4664),0)</f>
        <v>0</v>
      </c>
      <c r="G4664">
        <f>IF(COUNTIFS(Registros!$A$2:$A$6000,"MOV",Registros!$B$2:$B$6000,$A4664)&gt;0,1,0)</f>
        <v>0</v>
      </c>
      <c r="H4664">
        <f>IF($G4664=1,SUMIFS(Registros!$F$2:$F$6000,Registros!$A$2:$A$6000,"MOV",Registros!$B$2:$B$6000,$A4664),0)</f>
        <v>0</v>
      </c>
      <c r="I4664">
        <f>IF(COUNTIFS(Registros!$A$2:$A$6000,"CS",Registros!$B$2:$B$6000,$A4664)&gt;0,1,0)</f>
        <v>1</v>
      </c>
      <c r="J4664">
        <f>IF($I4664=1,SUMIFS(Registros!$I$2:$I$6000,Registros!$A$2:$A$6000,"CS",Registros!$B$2:$B$6000,$A4664),0)</f>
        <v>24</v>
      </c>
      <c r="K4664">
        <f>IF(COUNTIFS(Winback!$K$2:$K$300,$A4664)&gt;0,1,0)</f>
        <v>0</v>
      </c>
      <c r="L4664">
        <f>IF(AND($K4664=1,LEFT($A4664,3)="WB-"),SUMIFS(Winback!$D$2:$D$300,Winback!$K$2:$K$300,$A4664),0)</f>
        <v>0</v>
      </c>
      <c r="M4664">
        <f>IF(OR($E4664=1,$G4664=1,SUMIFS(Registros!$J$2:$J$6000,Registros!$B$2:$B$6000,$A4664)&gt;0),1,0)</f>
        <v>1</v>
      </c>
      <c r="N4664">
        <f>IF($J4664&gt;0,1,IF(COUNTIFS(Registros!$A$2:$A$6000,"CS",Registros!$B$2:$B$6000,$A4664,Registros!$K$2:$K$6000,"&lt;&gt;")&gt;0,1,0))</f>
        <v>1</v>
      </c>
      <c r="O4664" t="str">
        <f t="shared" si="360"/>
        <v>CONVERGENTE</v>
      </c>
      <c r="P4664" t="str">
        <f t="shared" si="361"/>
        <v>Upgrade / más líneas</v>
      </c>
      <c r="Q4664">
        <f t="shared" si="362"/>
        <v>0</v>
      </c>
      <c r="R4664" t="str">
        <f>IFERROR(VLOOKUP($A4664,Registros!$B$2:$G$6000,6,0),IFERROR(INDEX(Winback!$C$2:$C$300,MATCH($A4664,Winback!$K$2:$K$300,0)),""))</f>
        <v>Abril Aparicio</v>
      </c>
      <c r="S4664" t="str">
        <f t="shared" si="363"/>
        <v>+CS</v>
      </c>
      <c r="T4664">
        <f t="shared" si="364"/>
        <v>1</v>
      </c>
    </row>
    <row r="4665" spans="1:20" x14ac:dyDescent="0.35">
      <c r="A4665" t="s">
        <v>22834</v>
      </c>
      <c r="B4665" t="s">
        <v>22835</v>
      </c>
      <c r="C4665" t="s">
        <v>22836</v>
      </c>
      <c r="D4665" t="s">
        <v>22837</v>
      </c>
      <c r="E4665">
        <f>IF(COUNTIFS(Registros!$A$2:$A$6000,"NP",Registros!$B$2:$B$6000,$A4665)&gt;0,1,0)</f>
        <v>0</v>
      </c>
      <c r="F4665">
        <f>IF($E4665=1,SUMIFS(Registros!$F$2:$F$6000,Registros!$A$2:$A$6000,"NP",Registros!$B$2:$B$6000,$A4665),0)</f>
        <v>0</v>
      </c>
      <c r="G4665">
        <f>IF(COUNTIFS(Registros!$A$2:$A$6000,"MOV",Registros!$B$2:$B$6000,$A4665)&gt;0,1,0)</f>
        <v>0</v>
      </c>
      <c r="H4665">
        <f>IF($G4665=1,SUMIFS(Registros!$F$2:$F$6000,Registros!$A$2:$A$6000,"MOV",Registros!$B$2:$B$6000,$A4665),0)</f>
        <v>0</v>
      </c>
      <c r="I4665">
        <f>IF(COUNTIFS(Registros!$A$2:$A$6000,"CS",Registros!$B$2:$B$6000,$A4665)&gt;0,1,0)</f>
        <v>1</v>
      </c>
      <c r="J4665">
        <f>IF($I4665=1,SUMIFS(Registros!$I$2:$I$6000,Registros!$A$2:$A$6000,"CS",Registros!$B$2:$B$6000,$A4665),0)</f>
        <v>0</v>
      </c>
      <c r="K4665">
        <f>IF(COUNTIFS(Winback!$K$2:$K$300,$A4665)&gt;0,1,0)</f>
        <v>0</v>
      </c>
      <c r="L4665">
        <f>IF(AND($K4665=1,LEFT($A4665,3)="WB-"),SUMIFS(Winback!$D$2:$D$300,Winback!$K$2:$K$300,$A4665),0)</f>
        <v>0</v>
      </c>
      <c r="M4665">
        <f>IF(OR($E4665=1,$G4665=1,SUMIFS(Registros!$J$2:$J$6000,Registros!$B$2:$B$6000,$A4665)&gt;0),1,0)</f>
        <v>1</v>
      </c>
      <c r="N4665">
        <f>IF($J4665&gt;0,1,IF(COUNTIFS(Registros!$A$2:$A$6000,"CS",Registros!$B$2:$B$6000,$A4665,Registros!$K$2:$K$6000,"&lt;&gt;")&gt;0,1,0))</f>
        <v>1</v>
      </c>
      <c r="O4665" t="str">
        <f t="shared" si="360"/>
        <v>CONVERGENTE</v>
      </c>
      <c r="P4665" t="str">
        <f t="shared" si="361"/>
        <v>Upgrade / más líneas</v>
      </c>
      <c r="Q4665">
        <f t="shared" si="362"/>
        <v>0</v>
      </c>
      <c r="R4665" t="str">
        <f>IFERROR(VLOOKUP($A4665,Registros!$B$2:$G$6000,6,0),IFERROR(INDEX(Winback!$C$2:$C$300,MATCH($A4665,Winback!$K$2:$K$300,0)),""))</f>
        <v>Yariela Galarce</v>
      </c>
      <c r="S4665" t="str">
        <f t="shared" si="363"/>
        <v>+CS</v>
      </c>
      <c r="T4665">
        <f t="shared" si="364"/>
        <v>1</v>
      </c>
    </row>
    <row r="4666" spans="1:20" x14ac:dyDescent="0.35">
      <c r="A4666" t="s">
        <v>22839</v>
      </c>
      <c r="B4666" t="s">
        <v>22840</v>
      </c>
      <c r="C4666" t="s">
        <v>22841</v>
      </c>
      <c r="D4666" t="s">
        <v>22842</v>
      </c>
      <c r="E4666">
        <f>IF(COUNTIFS(Registros!$A$2:$A$6000,"NP",Registros!$B$2:$B$6000,$A4666)&gt;0,1,0)</f>
        <v>0</v>
      </c>
      <c r="F4666">
        <f>IF($E4666=1,SUMIFS(Registros!$F$2:$F$6000,Registros!$A$2:$A$6000,"NP",Registros!$B$2:$B$6000,$A4666),0)</f>
        <v>0</v>
      </c>
      <c r="G4666">
        <f>IF(COUNTIFS(Registros!$A$2:$A$6000,"MOV",Registros!$B$2:$B$6000,$A4666)&gt;0,1,0)</f>
        <v>0</v>
      </c>
      <c r="H4666">
        <f>IF($G4666=1,SUMIFS(Registros!$F$2:$F$6000,Registros!$A$2:$A$6000,"MOV",Registros!$B$2:$B$6000,$A4666),0)</f>
        <v>0</v>
      </c>
      <c r="I4666">
        <f>IF(COUNTIFS(Registros!$A$2:$A$6000,"CS",Registros!$B$2:$B$6000,$A4666)&gt;0,1,0)</f>
        <v>1</v>
      </c>
      <c r="J4666">
        <f>IF($I4666=1,SUMIFS(Registros!$I$2:$I$6000,Registros!$A$2:$A$6000,"CS",Registros!$B$2:$B$6000,$A4666),0)</f>
        <v>25</v>
      </c>
      <c r="K4666">
        <f>IF(COUNTIFS(Winback!$K$2:$K$300,$A4666)&gt;0,1,0)</f>
        <v>0</v>
      </c>
      <c r="L4666">
        <f>IF(AND($K4666=1,LEFT($A4666,3)="WB-"),SUMIFS(Winback!$D$2:$D$300,Winback!$K$2:$K$300,$A4666),0)</f>
        <v>0</v>
      </c>
      <c r="M4666">
        <f>IF(OR($E4666=1,$G4666=1,SUMIFS(Registros!$J$2:$J$6000,Registros!$B$2:$B$6000,$A4666)&gt;0),1,0)</f>
        <v>1</v>
      </c>
      <c r="N4666">
        <f>IF($J4666&gt;0,1,IF(COUNTIFS(Registros!$A$2:$A$6000,"CS",Registros!$B$2:$B$6000,$A4666,Registros!$K$2:$K$6000,"&lt;&gt;")&gt;0,1,0))</f>
        <v>1</v>
      </c>
      <c r="O4666" t="str">
        <f t="shared" si="360"/>
        <v>CONVERGENTE</v>
      </c>
      <c r="P4666" t="str">
        <f t="shared" si="361"/>
        <v>Upgrade / más líneas</v>
      </c>
      <c r="Q4666">
        <f t="shared" si="362"/>
        <v>0</v>
      </c>
      <c r="R4666" t="str">
        <f>IFERROR(VLOOKUP($A4666,Registros!$B$2:$G$6000,6,0),IFERROR(INDEX(Winback!$C$2:$C$300,MATCH($A4666,Winback!$K$2:$K$300,0)),""))</f>
        <v>Nailyn Martinez Johnson</v>
      </c>
      <c r="S4666" t="str">
        <f t="shared" si="363"/>
        <v>+CS</v>
      </c>
      <c r="T4666">
        <f t="shared" si="364"/>
        <v>1</v>
      </c>
    </row>
    <row r="4667" spans="1:20" x14ac:dyDescent="0.35">
      <c r="A4667" t="s">
        <v>22844</v>
      </c>
      <c r="B4667" t="s">
        <v>22845</v>
      </c>
      <c r="C4667" t="s">
        <v>22846</v>
      </c>
      <c r="D4667" t="s">
        <v>22847</v>
      </c>
      <c r="E4667">
        <f>IF(COUNTIFS(Registros!$A$2:$A$6000,"NP",Registros!$B$2:$B$6000,$A4667)&gt;0,1,0)</f>
        <v>0</v>
      </c>
      <c r="F4667">
        <f>IF($E4667=1,SUMIFS(Registros!$F$2:$F$6000,Registros!$A$2:$A$6000,"NP",Registros!$B$2:$B$6000,$A4667),0)</f>
        <v>0</v>
      </c>
      <c r="G4667">
        <f>IF(COUNTIFS(Registros!$A$2:$A$6000,"MOV",Registros!$B$2:$B$6000,$A4667)&gt;0,1,0)</f>
        <v>0</v>
      </c>
      <c r="H4667">
        <f>IF($G4667=1,SUMIFS(Registros!$F$2:$F$6000,Registros!$A$2:$A$6000,"MOV",Registros!$B$2:$B$6000,$A4667),0)</f>
        <v>0</v>
      </c>
      <c r="I4667">
        <f>IF(COUNTIFS(Registros!$A$2:$A$6000,"CS",Registros!$B$2:$B$6000,$A4667)&gt;0,1,0)</f>
        <v>1</v>
      </c>
      <c r="J4667">
        <f>IF($I4667=1,SUMIFS(Registros!$I$2:$I$6000,Registros!$A$2:$A$6000,"CS",Registros!$B$2:$B$6000,$A4667),0)</f>
        <v>40</v>
      </c>
      <c r="K4667">
        <f>IF(COUNTIFS(Winback!$K$2:$K$300,$A4667)&gt;0,1,0)</f>
        <v>0</v>
      </c>
      <c r="L4667">
        <f>IF(AND($K4667=1,LEFT($A4667,3)="WB-"),SUMIFS(Winback!$D$2:$D$300,Winback!$K$2:$K$300,$A4667),0)</f>
        <v>0</v>
      </c>
      <c r="M4667">
        <f>IF(OR($E4667=1,$G4667=1,SUMIFS(Registros!$J$2:$J$6000,Registros!$B$2:$B$6000,$A4667)&gt;0),1,0)</f>
        <v>1</v>
      </c>
      <c r="N4667">
        <f>IF($J4667&gt;0,1,IF(COUNTIFS(Registros!$A$2:$A$6000,"CS",Registros!$B$2:$B$6000,$A4667,Registros!$K$2:$K$6000,"&lt;&gt;")&gt;0,1,0))</f>
        <v>1</v>
      </c>
      <c r="O4667" t="str">
        <f t="shared" si="360"/>
        <v>CONVERGENTE</v>
      </c>
      <c r="P4667" t="str">
        <f t="shared" si="361"/>
        <v>Upgrade / más líneas</v>
      </c>
      <c r="Q4667">
        <f t="shared" si="362"/>
        <v>0</v>
      </c>
      <c r="R4667" t="str">
        <f>IFERROR(VLOOKUP($A4667,Registros!$B$2:$G$6000,6,0),IFERROR(INDEX(Winback!$C$2:$C$300,MATCH($A4667,Winback!$K$2:$K$300,0)),""))</f>
        <v>iongy Gordon Ward</v>
      </c>
      <c r="S4667" t="str">
        <f t="shared" si="363"/>
        <v>+CS</v>
      </c>
      <c r="T4667">
        <f t="shared" si="364"/>
        <v>1</v>
      </c>
    </row>
    <row r="4668" spans="1:20" x14ac:dyDescent="0.35">
      <c r="A4668" t="s">
        <v>22849</v>
      </c>
      <c r="B4668" t="s">
        <v>22850</v>
      </c>
      <c r="C4668" t="s">
        <v>22851</v>
      </c>
      <c r="D4668" t="s">
        <v>22852</v>
      </c>
      <c r="E4668">
        <f>IF(COUNTIFS(Registros!$A$2:$A$6000,"NP",Registros!$B$2:$B$6000,$A4668)&gt;0,1,0)</f>
        <v>0</v>
      </c>
      <c r="F4668">
        <f>IF($E4668=1,SUMIFS(Registros!$F$2:$F$6000,Registros!$A$2:$A$6000,"NP",Registros!$B$2:$B$6000,$A4668),0)</f>
        <v>0</v>
      </c>
      <c r="G4668">
        <f>IF(COUNTIFS(Registros!$A$2:$A$6000,"MOV",Registros!$B$2:$B$6000,$A4668)&gt;0,1,0)</f>
        <v>0</v>
      </c>
      <c r="H4668">
        <f>IF($G4668=1,SUMIFS(Registros!$F$2:$F$6000,Registros!$A$2:$A$6000,"MOV",Registros!$B$2:$B$6000,$A4668),0)</f>
        <v>0</v>
      </c>
      <c r="I4668">
        <f>IF(COUNTIFS(Registros!$A$2:$A$6000,"CS",Registros!$B$2:$B$6000,$A4668)&gt;0,1,0)</f>
        <v>1</v>
      </c>
      <c r="J4668">
        <f>IF($I4668=1,SUMIFS(Registros!$I$2:$I$6000,Registros!$A$2:$A$6000,"CS",Registros!$B$2:$B$6000,$A4668),0)</f>
        <v>32</v>
      </c>
      <c r="K4668">
        <f>IF(COUNTIFS(Winback!$K$2:$K$300,$A4668)&gt;0,1,0)</f>
        <v>0</v>
      </c>
      <c r="L4668">
        <f>IF(AND($K4668=1,LEFT($A4668,3)="WB-"),SUMIFS(Winback!$D$2:$D$300,Winback!$K$2:$K$300,$A4668),0)</f>
        <v>0</v>
      </c>
      <c r="M4668">
        <f>IF(OR($E4668=1,$G4668=1,SUMIFS(Registros!$J$2:$J$6000,Registros!$B$2:$B$6000,$A4668)&gt;0),1,0)</f>
        <v>1</v>
      </c>
      <c r="N4668">
        <f>IF($J4668&gt;0,1,IF(COUNTIFS(Registros!$A$2:$A$6000,"CS",Registros!$B$2:$B$6000,$A4668,Registros!$K$2:$K$6000,"&lt;&gt;")&gt;0,1,0))</f>
        <v>1</v>
      </c>
      <c r="O4668" t="str">
        <f t="shared" si="360"/>
        <v>CONVERGENTE</v>
      </c>
      <c r="P4668" t="str">
        <f t="shared" si="361"/>
        <v>Upgrade / más líneas</v>
      </c>
      <c r="Q4668">
        <f t="shared" si="362"/>
        <v>0</v>
      </c>
      <c r="R4668" t="str">
        <f>IFERROR(VLOOKUP($A4668,Registros!$B$2:$G$6000,6,0),IFERROR(INDEX(Winback!$C$2:$C$300,MATCH($A4668,Winback!$K$2:$K$300,0)),""))</f>
        <v>Keisy Vargas</v>
      </c>
      <c r="S4668" t="str">
        <f t="shared" si="363"/>
        <v>+CS</v>
      </c>
      <c r="T4668">
        <f t="shared" si="364"/>
        <v>1</v>
      </c>
    </row>
    <row r="4669" spans="1:20" x14ac:dyDescent="0.35">
      <c r="A4669" t="s">
        <v>22854</v>
      </c>
      <c r="B4669" t="s">
        <v>22855</v>
      </c>
      <c r="C4669" t="s">
        <v>22856</v>
      </c>
      <c r="D4669" t="s">
        <v>22857</v>
      </c>
      <c r="E4669">
        <f>IF(COUNTIFS(Registros!$A$2:$A$6000,"NP",Registros!$B$2:$B$6000,$A4669)&gt;0,1,0)</f>
        <v>0</v>
      </c>
      <c r="F4669">
        <f>IF($E4669=1,SUMIFS(Registros!$F$2:$F$6000,Registros!$A$2:$A$6000,"NP",Registros!$B$2:$B$6000,$A4669),0)</f>
        <v>0</v>
      </c>
      <c r="G4669">
        <f>IF(COUNTIFS(Registros!$A$2:$A$6000,"MOV",Registros!$B$2:$B$6000,$A4669)&gt;0,1,0)</f>
        <v>0</v>
      </c>
      <c r="H4669">
        <f>IF($G4669=1,SUMIFS(Registros!$F$2:$F$6000,Registros!$A$2:$A$6000,"MOV",Registros!$B$2:$B$6000,$A4669),0)</f>
        <v>0</v>
      </c>
      <c r="I4669">
        <f>IF(COUNTIFS(Registros!$A$2:$A$6000,"CS",Registros!$B$2:$B$6000,$A4669)&gt;0,1,0)</f>
        <v>1</v>
      </c>
      <c r="J4669">
        <f>IF($I4669=1,SUMIFS(Registros!$I$2:$I$6000,Registros!$A$2:$A$6000,"CS",Registros!$B$2:$B$6000,$A4669),0)</f>
        <v>25</v>
      </c>
      <c r="K4669">
        <f>IF(COUNTIFS(Winback!$K$2:$K$300,$A4669)&gt;0,1,0)</f>
        <v>0</v>
      </c>
      <c r="L4669">
        <f>IF(AND($K4669=1,LEFT($A4669,3)="WB-"),SUMIFS(Winback!$D$2:$D$300,Winback!$K$2:$K$300,$A4669),0)</f>
        <v>0</v>
      </c>
      <c r="M4669">
        <f>IF(OR($E4669=1,$G4669=1,SUMIFS(Registros!$J$2:$J$6000,Registros!$B$2:$B$6000,$A4669)&gt;0),1,0)</f>
        <v>1</v>
      </c>
      <c r="N4669">
        <f>IF($J4669&gt;0,1,IF(COUNTIFS(Registros!$A$2:$A$6000,"CS",Registros!$B$2:$B$6000,$A4669,Registros!$K$2:$K$6000,"&lt;&gt;")&gt;0,1,0))</f>
        <v>1</v>
      </c>
      <c r="O4669" t="str">
        <f t="shared" si="360"/>
        <v>CONVERGENTE</v>
      </c>
      <c r="P4669" t="str">
        <f t="shared" si="361"/>
        <v>Upgrade / más líneas</v>
      </c>
      <c r="Q4669">
        <f t="shared" si="362"/>
        <v>0</v>
      </c>
      <c r="R4669" t="str">
        <f>IFERROR(VLOOKUP($A4669,Registros!$B$2:$G$6000,6,0),IFERROR(INDEX(Winback!$C$2:$C$300,MATCH($A4669,Winback!$K$2:$K$300,0)),""))</f>
        <v>Karla Mc Intryre</v>
      </c>
      <c r="S4669" t="str">
        <f t="shared" si="363"/>
        <v>+CS</v>
      </c>
      <c r="T4669">
        <f t="shared" si="364"/>
        <v>1</v>
      </c>
    </row>
    <row r="4670" spans="1:20" x14ac:dyDescent="0.35">
      <c r="A4670" t="s">
        <v>22859</v>
      </c>
      <c r="B4670" t="s">
        <v>22860</v>
      </c>
      <c r="C4670" t="s">
        <v>22861</v>
      </c>
      <c r="D4670" t="s">
        <v>22862</v>
      </c>
      <c r="E4670">
        <f>IF(COUNTIFS(Registros!$A$2:$A$6000,"NP",Registros!$B$2:$B$6000,$A4670)&gt;0,1,0)</f>
        <v>0</v>
      </c>
      <c r="F4670">
        <f>IF($E4670=1,SUMIFS(Registros!$F$2:$F$6000,Registros!$A$2:$A$6000,"NP",Registros!$B$2:$B$6000,$A4670),0)</f>
        <v>0</v>
      </c>
      <c r="G4670">
        <f>IF(COUNTIFS(Registros!$A$2:$A$6000,"MOV",Registros!$B$2:$B$6000,$A4670)&gt;0,1,0)</f>
        <v>0</v>
      </c>
      <c r="H4670">
        <f>IF($G4670=1,SUMIFS(Registros!$F$2:$F$6000,Registros!$A$2:$A$6000,"MOV",Registros!$B$2:$B$6000,$A4670),0)</f>
        <v>0</v>
      </c>
      <c r="I4670">
        <f>IF(COUNTIFS(Registros!$A$2:$A$6000,"CS",Registros!$B$2:$B$6000,$A4670)&gt;0,1,0)</f>
        <v>1</v>
      </c>
      <c r="J4670">
        <f>IF($I4670=1,SUMIFS(Registros!$I$2:$I$6000,Registros!$A$2:$A$6000,"CS",Registros!$B$2:$B$6000,$A4670),0)</f>
        <v>24</v>
      </c>
      <c r="K4670">
        <f>IF(COUNTIFS(Winback!$K$2:$K$300,$A4670)&gt;0,1,0)</f>
        <v>0</v>
      </c>
      <c r="L4670">
        <f>IF(AND($K4670=1,LEFT($A4670,3)="WB-"),SUMIFS(Winback!$D$2:$D$300,Winback!$K$2:$K$300,$A4670),0)</f>
        <v>0</v>
      </c>
      <c r="M4670">
        <f>IF(OR($E4670=1,$G4670=1,SUMIFS(Registros!$J$2:$J$6000,Registros!$B$2:$B$6000,$A4670)&gt;0),1,0)</f>
        <v>1</v>
      </c>
      <c r="N4670">
        <f>IF($J4670&gt;0,1,IF(COUNTIFS(Registros!$A$2:$A$6000,"CS",Registros!$B$2:$B$6000,$A4670,Registros!$K$2:$K$6000,"&lt;&gt;")&gt;0,1,0))</f>
        <v>1</v>
      </c>
      <c r="O4670" t="str">
        <f t="shared" si="360"/>
        <v>CONVERGENTE</v>
      </c>
      <c r="P4670" t="str">
        <f t="shared" si="361"/>
        <v>Upgrade / más líneas</v>
      </c>
      <c r="Q4670">
        <f t="shared" si="362"/>
        <v>0</v>
      </c>
      <c r="R4670" t="str">
        <f>IFERROR(VLOOKUP($A4670,Registros!$B$2:$G$6000,6,0),IFERROR(INDEX(Winback!$C$2:$C$300,MATCH($A4670,Winback!$K$2:$K$300,0)),""))</f>
        <v>Solanye Acuña</v>
      </c>
      <c r="S4670" t="str">
        <f t="shared" si="363"/>
        <v>+CS</v>
      </c>
      <c r="T4670">
        <f t="shared" si="364"/>
        <v>1</v>
      </c>
    </row>
    <row r="4671" spans="1:20" x14ac:dyDescent="0.35">
      <c r="A4671" t="s">
        <v>22864</v>
      </c>
      <c r="B4671" t="s">
        <v>22865</v>
      </c>
      <c r="C4671" t="s">
        <v>22866</v>
      </c>
      <c r="D4671" t="s">
        <v>22867</v>
      </c>
      <c r="E4671">
        <f>IF(COUNTIFS(Registros!$A$2:$A$6000,"NP",Registros!$B$2:$B$6000,$A4671)&gt;0,1,0)</f>
        <v>0</v>
      </c>
      <c r="F4671">
        <f>IF($E4671=1,SUMIFS(Registros!$F$2:$F$6000,Registros!$A$2:$A$6000,"NP",Registros!$B$2:$B$6000,$A4671),0)</f>
        <v>0</v>
      </c>
      <c r="G4671">
        <f>IF(COUNTIFS(Registros!$A$2:$A$6000,"MOV",Registros!$B$2:$B$6000,$A4671)&gt;0,1,0)</f>
        <v>0</v>
      </c>
      <c r="H4671">
        <f>IF($G4671=1,SUMIFS(Registros!$F$2:$F$6000,Registros!$A$2:$A$6000,"MOV",Registros!$B$2:$B$6000,$A4671),0)</f>
        <v>0</v>
      </c>
      <c r="I4671">
        <f>IF(COUNTIFS(Registros!$A$2:$A$6000,"CS",Registros!$B$2:$B$6000,$A4671)&gt;0,1,0)</f>
        <v>1</v>
      </c>
      <c r="J4671">
        <f>IF($I4671=1,SUMIFS(Registros!$I$2:$I$6000,Registros!$A$2:$A$6000,"CS",Registros!$B$2:$B$6000,$A4671),0)</f>
        <v>22</v>
      </c>
      <c r="K4671">
        <f>IF(COUNTIFS(Winback!$K$2:$K$300,$A4671)&gt;0,1,0)</f>
        <v>0</v>
      </c>
      <c r="L4671">
        <f>IF(AND($K4671=1,LEFT($A4671,3)="WB-"),SUMIFS(Winback!$D$2:$D$300,Winback!$K$2:$K$300,$A4671),0)</f>
        <v>0</v>
      </c>
      <c r="M4671">
        <f>IF(OR($E4671=1,$G4671=1,SUMIFS(Registros!$J$2:$J$6000,Registros!$B$2:$B$6000,$A4671)&gt;0),1,0)</f>
        <v>1</v>
      </c>
      <c r="N4671">
        <f>IF($J4671&gt;0,1,IF(COUNTIFS(Registros!$A$2:$A$6000,"CS",Registros!$B$2:$B$6000,$A4671,Registros!$K$2:$K$6000,"&lt;&gt;")&gt;0,1,0))</f>
        <v>1</v>
      </c>
      <c r="O4671" t="str">
        <f t="shared" si="360"/>
        <v>CONVERGENTE</v>
      </c>
      <c r="P4671" t="str">
        <f t="shared" si="361"/>
        <v>Upgrade / más líneas</v>
      </c>
      <c r="Q4671">
        <f t="shared" si="362"/>
        <v>0</v>
      </c>
      <c r="R4671" t="str">
        <f>IFERROR(VLOOKUP($A4671,Registros!$B$2:$G$6000,6,0),IFERROR(INDEX(Winback!$C$2:$C$300,MATCH($A4671,Winback!$K$2:$K$300,0)),""))</f>
        <v>Michelle Zambrano</v>
      </c>
      <c r="S4671" t="str">
        <f t="shared" si="363"/>
        <v>+CS</v>
      </c>
      <c r="T4671">
        <f t="shared" si="364"/>
        <v>1</v>
      </c>
    </row>
    <row r="4672" spans="1:20" x14ac:dyDescent="0.35">
      <c r="A4672" t="s">
        <v>22869</v>
      </c>
      <c r="B4672" t="s">
        <v>22870</v>
      </c>
      <c r="C4672" t="s">
        <v>22871</v>
      </c>
      <c r="D4672" t="s">
        <v>22872</v>
      </c>
      <c r="E4672">
        <f>IF(COUNTIFS(Registros!$A$2:$A$6000,"NP",Registros!$B$2:$B$6000,$A4672)&gt;0,1,0)</f>
        <v>0</v>
      </c>
      <c r="F4672">
        <f>IF($E4672=1,SUMIFS(Registros!$F$2:$F$6000,Registros!$A$2:$A$6000,"NP",Registros!$B$2:$B$6000,$A4672),0)</f>
        <v>0</v>
      </c>
      <c r="G4672">
        <f>IF(COUNTIFS(Registros!$A$2:$A$6000,"MOV",Registros!$B$2:$B$6000,$A4672)&gt;0,1,0)</f>
        <v>0</v>
      </c>
      <c r="H4672">
        <f>IF($G4672=1,SUMIFS(Registros!$F$2:$F$6000,Registros!$A$2:$A$6000,"MOV",Registros!$B$2:$B$6000,$A4672),0)</f>
        <v>0</v>
      </c>
      <c r="I4672">
        <f>IF(COUNTIFS(Registros!$A$2:$A$6000,"CS",Registros!$B$2:$B$6000,$A4672)&gt;0,1,0)</f>
        <v>1</v>
      </c>
      <c r="J4672">
        <f>IF($I4672=1,SUMIFS(Registros!$I$2:$I$6000,Registros!$A$2:$A$6000,"CS",Registros!$B$2:$B$6000,$A4672),0)</f>
        <v>0</v>
      </c>
      <c r="K4672">
        <f>IF(COUNTIFS(Winback!$K$2:$K$300,$A4672)&gt;0,1,0)</f>
        <v>0</v>
      </c>
      <c r="L4672">
        <f>IF(AND($K4672=1,LEFT($A4672,3)="WB-"),SUMIFS(Winback!$D$2:$D$300,Winback!$K$2:$K$300,$A4672),0)</f>
        <v>0</v>
      </c>
      <c r="M4672">
        <f>IF(OR($E4672=1,$G4672=1,SUMIFS(Registros!$J$2:$J$6000,Registros!$B$2:$B$6000,$A4672)&gt;0),1,0)</f>
        <v>1</v>
      </c>
      <c r="N4672">
        <f>IF($J4672&gt;0,1,IF(COUNTIFS(Registros!$A$2:$A$6000,"CS",Registros!$B$2:$B$6000,$A4672,Registros!$K$2:$K$6000,"&lt;&gt;")&gt;0,1,0))</f>
        <v>1</v>
      </c>
      <c r="O4672" t="str">
        <f t="shared" si="360"/>
        <v>CONVERGENTE</v>
      </c>
      <c r="P4672" t="str">
        <f t="shared" si="361"/>
        <v>Upgrade / más líneas</v>
      </c>
      <c r="Q4672">
        <f t="shared" si="362"/>
        <v>0</v>
      </c>
      <c r="R4672" t="str">
        <f>IFERROR(VLOOKUP($A4672,Registros!$B$2:$G$6000,6,0),IFERROR(INDEX(Winback!$C$2:$C$300,MATCH($A4672,Winback!$K$2:$K$300,0)),""))</f>
        <v>Lizeth Milena Gonzalez</v>
      </c>
      <c r="S4672" t="str">
        <f t="shared" si="363"/>
        <v>+CS</v>
      </c>
      <c r="T4672">
        <f t="shared" si="364"/>
        <v>1</v>
      </c>
    </row>
    <row r="4673" spans="1:20" x14ac:dyDescent="0.35">
      <c r="A4673" t="s">
        <v>22874</v>
      </c>
      <c r="B4673" t="s">
        <v>22875</v>
      </c>
      <c r="C4673" t="s">
        <v>22876</v>
      </c>
      <c r="D4673" t="s">
        <v>22877</v>
      </c>
      <c r="E4673">
        <f>IF(COUNTIFS(Registros!$A$2:$A$6000,"NP",Registros!$B$2:$B$6000,$A4673)&gt;0,1,0)</f>
        <v>0</v>
      </c>
      <c r="F4673">
        <f>IF($E4673=1,SUMIFS(Registros!$F$2:$F$6000,Registros!$A$2:$A$6000,"NP",Registros!$B$2:$B$6000,$A4673),0)</f>
        <v>0</v>
      </c>
      <c r="G4673">
        <f>IF(COUNTIFS(Registros!$A$2:$A$6000,"MOV",Registros!$B$2:$B$6000,$A4673)&gt;0,1,0)</f>
        <v>0</v>
      </c>
      <c r="H4673">
        <f>IF($G4673=1,SUMIFS(Registros!$F$2:$F$6000,Registros!$A$2:$A$6000,"MOV",Registros!$B$2:$B$6000,$A4673),0)</f>
        <v>0</v>
      </c>
      <c r="I4673">
        <f>IF(COUNTIFS(Registros!$A$2:$A$6000,"CS",Registros!$B$2:$B$6000,$A4673)&gt;0,1,0)</f>
        <v>1</v>
      </c>
      <c r="J4673">
        <f>IF($I4673=1,SUMIFS(Registros!$I$2:$I$6000,Registros!$A$2:$A$6000,"CS",Registros!$B$2:$B$6000,$A4673),0)</f>
        <v>0</v>
      </c>
      <c r="K4673">
        <f>IF(COUNTIFS(Winback!$K$2:$K$300,$A4673)&gt;0,1,0)</f>
        <v>0</v>
      </c>
      <c r="L4673">
        <f>IF(AND($K4673=1,LEFT($A4673,3)="WB-"),SUMIFS(Winback!$D$2:$D$300,Winback!$K$2:$K$300,$A4673),0)</f>
        <v>0</v>
      </c>
      <c r="M4673">
        <f>IF(OR($E4673=1,$G4673=1,SUMIFS(Registros!$J$2:$J$6000,Registros!$B$2:$B$6000,$A4673)&gt;0),1,0)</f>
        <v>1</v>
      </c>
      <c r="N4673">
        <f>IF($J4673&gt;0,1,IF(COUNTIFS(Registros!$A$2:$A$6000,"CS",Registros!$B$2:$B$6000,$A4673,Registros!$K$2:$K$6000,"&lt;&gt;")&gt;0,1,0))</f>
        <v>1</v>
      </c>
      <c r="O4673" t="str">
        <f t="shared" si="360"/>
        <v>CONVERGENTE</v>
      </c>
      <c r="P4673" t="str">
        <f t="shared" si="361"/>
        <v>Upgrade / más líneas</v>
      </c>
      <c r="Q4673">
        <f t="shared" si="362"/>
        <v>0</v>
      </c>
      <c r="R4673" t="str">
        <f>IFERROR(VLOOKUP($A4673,Registros!$B$2:$G$6000,6,0),IFERROR(INDEX(Winback!$C$2:$C$300,MATCH($A4673,Winback!$K$2:$K$300,0)),""))</f>
        <v>Maria Fernanda Rivas</v>
      </c>
      <c r="S4673" t="str">
        <f t="shared" si="363"/>
        <v>+CS</v>
      </c>
      <c r="T4673">
        <f t="shared" si="364"/>
        <v>1</v>
      </c>
    </row>
    <row r="4674" spans="1:20" x14ac:dyDescent="0.35">
      <c r="A4674" t="s">
        <v>22879</v>
      </c>
      <c r="B4674" t="s">
        <v>22880</v>
      </c>
      <c r="C4674" t="s">
        <v>22881</v>
      </c>
      <c r="D4674" t="s">
        <v>22882</v>
      </c>
      <c r="E4674">
        <f>IF(COUNTIFS(Registros!$A$2:$A$6000,"NP",Registros!$B$2:$B$6000,$A4674)&gt;0,1,0)</f>
        <v>0</v>
      </c>
      <c r="F4674">
        <f>IF($E4674=1,SUMIFS(Registros!$F$2:$F$6000,Registros!$A$2:$A$6000,"NP",Registros!$B$2:$B$6000,$A4674),0)</f>
        <v>0</v>
      </c>
      <c r="G4674">
        <f>IF(COUNTIFS(Registros!$A$2:$A$6000,"MOV",Registros!$B$2:$B$6000,$A4674)&gt;0,1,0)</f>
        <v>0</v>
      </c>
      <c r="H4674">
        <f>IF($G4674=1,SUMIFS(Registros!$F$2:$F$6000,Registros!$A$2:$A$6000,"MOV",Registros!$B$2:$B$6000,$A4674),0)</f>
        <v>0</v>
      </c>
      <c r="I4674">
        <f>IF(COUNTIFS(Registros!$A$2:$A$6000,"CS",Registros!$B$2:$B$6000,$A4674)&gt;0,1,0)</f>
        <v>1</v>
      </c>
      <c r="J4674">
        <f>IF($I4674=1,SUMIFS(Registros!$I$2:$I$6000,Registros!$A$2:$A$6000,"CS",Registros!$B$2:$B$6000,$A4674),0)</f>
        <v>38</v>
      </c>
      <c r="K4674">
        <f>IF(COUNTIFS(Winback!$K$2:$K$300,$A4674)&gt;0,1,0)</f>
        <v>0</v>
      </c>
      <c r="L4674">
        <f>IF(AND($K4674=1,LEFT($A4674,3)="WB-"),SUMIFS(Winback!$D$2:$D$300,Winback!$K$2:$K$300,$A4674),0)</f>
        <v>0</v>
      </c>
      <c r="M4674">
        <f>IF(OR($E4674=1,$G4674=1,SUMIFS(Registros!$J$2:$J$6000,Registros!$B$2:$B$6000,$A4674)&gt;0),1,0)</f>
        <v>1</v>
      </c>
      <c r="N4674">
        <f>IF($J4674&gt;0,1,IF(COUNTIFS(Registros!$A$2:$A$6000,"CS",Registros!$B$2:$B$6000,$A4674,Registros!$K$2:$K$6000,"&lt;&gt;")&gt;0,1,0))</f>
        <v>1</v>
      </c>
      <c r="O4674" t="str">
        <f t="shared" ref="O4674:O4737" si="365">IF(AND($K4674=1,$E4674=0,$G4674=0,$I4674=0),"WINBACK",IF(AND($M4674=1,$N4674&gt;0),"CONVERGENTE",IF($M4674=1,"SOLO MÓVIL",IF($N4674&gt;0,"SOLO FIJO / INTERNET","SIN SERVICIOS"))))</f>
        <v>CONVERGENTE</v>
      </c>
      <c r="P4674" t="str">
        <f t="shared" ref="P4674:P4737" si="366">IF($O4674="WINBACK","Recuperar (winback)",IF($O4674="CONVERGENTE","Upgrade / más líneas",IF($O4674="SOLO MÓVIL","Ofrecer fijo + internet (FLBBTV)",IF($O4674="SOLO FIJO / INTERNET","Ofrecer línea móvil Nextphone","Oferta completa (móvil + fijo + internet)"))))</f>
        <v>Upgrade / más líneas</v>
      </c>
      <c r="Q4674">
        <f t="shared" ref="Q4674:Q4737" si="367">$F4674+$H4674+$L4674</f>
        <v>0</v>
      </c>
      <c r="R4674" t="str">
        <f>IFERROR(VLOOKUP($A4674,Registros!$B$2:$G$6000,6,0),IFERROR(INDEX(Winback!$C$2:$C$300,MATCH($A4674,Winback!$K$2:$K$300,0)),""))</f>
        <v>Abril Aparicio</v>
      </c>
      <c r="S4674" t="str">
        <f t="shared" ref="S4674:S4737" si="368">IF($E4674=1,"NP","")&amp;IF($G4674=1,"+MOV","")&amp;IF($I4674=1,"+CS","")&amp;IF($K4674=1,"+WB","")</f>
        <v>+CS</v>
      </c>
      <c r="T4674">
        <f t="shared" ref="T4674:T4737" si="369">$E4674+$G4674+$I4674+$K4674</f>
        <v>1</v>
      </c>
    </row>
    <row r="4675" spans="1:20" x14ac:dyDescent="0.35">
      <c r="A4675" t="s">
        <v>22884</v>
      </c>
      <c r="B4675" t="s">
        <v>22885</v>
      </c>
      <c r="C4675" t="s">
        <v>22886</v>
      </c>
      <c r="D4675" t="s">
        <v>22887</v>
      </c>
      <c r="E4675">
        <f>IF(COUNTIFS(Registros!$A$2:$A$6000,"NP",Registros!$B$2:$B$6000,$A4675)&gt;0,1,0)</f>
        <v>0</v>
      </c>
      <c r="F4675">
        <f>IF($E4675=1,SUMIFS(Registros!$F$2:$F$6000,Registros!$A$2:$A$6000,"NP",Registros!$B$2:$B$6000,$A4675),0)</f>
        <v>0</v>
      </c>
      <c r="G4675">
        <f>IF(COUNTIFS(Registros!$A$2:$A$6000,"MOV",Registros!$B$2:$B$6000,$A4675)&gt;0,1,0)</f>
        <v>0</v>
      </c>
      <c r="H4675">
        <f>IF($G4675=1,SUMIFS(Registros!$F$2:$F$6000,Registros!$A$2:$A$6000,"MOV",Registros!$B$2:$B$6000,$A4675),0)</f>
        <v>0</v>
      </c>
      <c r="I4675">
        <f>IF(COUNTIFS(Registros!$A$2:$A$6000,"CS",Registros!$B$2:$B$6000,$A4675)&gt;0,1,0)</f>
        <v>1</v>
      </c>
      <c r="J4675">
        <f>IF($I4675=1,SUMIFS(Registros!$I$2:$I$6000,Registros!$A$2:$A$6000,"CS",Registros!$B$2:$B$6000,$A4675),0)</f>
        <v>51</v>
      </c>
      <c r="K4675">
        <f>IF(COUNTIFS(Winback!$K$2:$K$300,$A4675)&gt;0,1,0)</f>
        <v>0</v>
      </c>
      <c r="L4675">
        <f>IF(AND($K4675=1,LEFT($A4675,3)="WB-"),SUMIFS(Winback!$D$2:$D$300,Winback!$K$2:$K$300,$A4675),0)</f>
        <v>0</v>
      </c>
      <c r="M4675">
        <f>IF(OR($E4675=1,$G4675=1,SUMIFS(Registros!$J$2:$J$6000,Registros!$B$2:$B$6000,$A4675)&gt;0),1,0)</f>
        <v>1</v>
      </c>
      <c r="N4675">
        <f>IF($J4675&gt;0,1,IF(COUNTIFS(Registros!$A$2:$A$6000,"CS",Registros!$B$2:$B$6000,$A4675,Registros!$K$2:$K$6000,"&lt;&gt;")&gt;0,1,0))</f>
        <v>1</v>
      </c>
      <c r="O4675" t="str">
        <f t="shared" si="365"/>
        <v>CONVERGENTE</v>
      </c>
      <c r="P4675" t="str">
        <f t="shared" si="366"/>
        <v>Upgrade / más líneas</v>
      </c>
      <c r="Q4675">
        <f t="shared" si="367"/>
        <v>0</v>
      </c>
      <c r="R4675" t="str">
        <f>IFERROR(VLOOKUP($A4675,Registros!$B$2:$G$6000,6,0),IFERROR(INDEX(Winback!$C$2:$C$300,MATCH($A4675,Winback!$K$2:$K$300,0)),""))</f>
        <v>Yariela Galarce</v>
      </c>
      <c r="S4675" t="str">
        <f t="shared" si="368"/>
        <v>+CS</v>
      </c>
      <c r="T4675">
        <f t="shared" si="369"/>
        <v>1</v>
      </c>
    </row>
    <row r="4676" spans="1:20" x14ac:dyDescent="0.35">
      <c r="A4676" t="s">
        <v>22889</v>
      </c>
      <c r="B4676" t="s">
        <v>22890</v>
      </c>
      <c r="C4676" t="s">
        <v>22891</v>
      </c>
      <c r="D4676" t="s">
        <v>22892</v>
      </c>
      <c r="E4676">
        <f>IF(COUNTIFS(Registros!$A$2:$A$6000,"NP",Registros!$B$2:$B$6000,$A4676)&gt;0,1,0)</f>
        <v>0</v>
      </c>
      <c r="F4676">
        <f>IF($E4676=1,SUMIFS(Registros!$F$2:$F$6000,Registros!$A$2:$A$6000,"NP",Registros!$B$2:$B$6000,$A4676),0)</f>
        <v>0</v>
      </c>
      <c r="G4676">
        <f>IF(COUNTIFS(Registros!$A$2:$A$6000,"MOV",Registros!$B$2:$B$6000,$A4676)&gt;0,1,0)</f>
        <v>0</v>
      </c>
      <c r="H4676">
        <f>IF($G4676=1,SUMIFS(Registros!$F$2:$F$6000,Registros!$A$2:$A$6000,"MOV",Registros!$B$2:$B$6000,$A4676),0)</f>
        <v>0</v>
      </c>
      <c r="I4676">
        <f>IF(COUNTIFS(Registros!$A$2:$A$6000,"CS",Registros!$B$2:$B$6000,$A4676)&gt;0,1,0)</f>
        <v>1</v>
      </c>
      <c r="J4676">
        <f>IF($I4676=1,SUMIFS(Registros!$I$2:$I$6000,Registros!$A$2:$A$6000,"CS",Registros!$B$2:$B$6000,$A4676),0)</f>
        <v>0</v>
      </c>
      <c r="K4676">
        <f>IF(COUNTIFS(Winback!$K$2:$K$300,$A4676)&gt;0,1,0)</f>
        <v>0</v>
      </c>
      <c r="L4676">
        <f>IF(AND($K4676=1,LEFT($A4676,3)="WB-"),SUMIFS(Winback!$D$2:$D$300,Winback!$K$2:$K$300,$A4676),0)</f>
        <v>0</v>
      </c>
      <c r="M4676">
        <f>IF(OR($E4676=1,$G4676=1,SUMIFS(Registros!$J$2:$J$6000,Registros!$B$2:$B$6000,$A4676)&gt;0),1,0)</f>
        <v>1</v>
      </c>
      <c r="N4676">
        <f>IF($J4676&gt;0,1,IF(COUNTIFS(Registros!$A$2:$A$6000,"CS",Registros!$B$2:$B$6000,$A4676,Registros!$K$2:$K$6000,"&lt;&gt;")&gt;0,1,0))</f>
        <v>1</v>
      </c>
      <c r="O4676" t="str">
        <f t="shared" si="365"/>
        <v>CONVERGENTE</v>
      </c>
      <c r="P4676" t="str">
        <f t="shared" si="366"/>
        <v>Upgrade / más líneas</v>
      </c>
      <c r="Q4676">
        <f t="shared" si="367"/>
        <v>0</v>
      </c>
      <c r="R4676" t="str">
        <f>IFERROR(VLOOKUP($A4676,Registros!$B$2:$G$6000,6,0),IFERROR(INDEX(Winback!$C$2:$C$300,MATCH($A4676,Winback!$K$2:$K$300,0)),""))</f>
        <v>Nailyn Martinez Johnson</v>
      </c>
      <c r="S4676" t="str">
        <f t="shared" si="368"/>
        <v>+CS</v>
      </c>
      <c r="T4676">
        <f t="shared" si="369"/>
        <v>1</v>
      </c>
    </row>
    <row r="4677" spans="1:20" x14ac:dyDescent="0.35">
      <c r="A4677" t="s">
        <v>22894</v>
      </c>
      <c r="B4677" t="s">
        <v>22895</v>
      </c>
      <c r="C4677" t="s">
        <v>22891</v>
      </c>
      <c r="D4677" t="s">
        <v>22892</v>
      </c>
      <c r="E4677">
        <f>IF(COUNTIFS(Registros!$A$2:$A$6000,"NP",Registros!$B$2:$B$6000,$A4677)&gt;0,1,0)</f>
        <v>0</v>
      </c>
      <c r="F4677">
        <f>IF($E4677=1,SUMIFS(Registros!$F$2:$F$6000,Registros!$A$2:$A$6000,"NP",Registros!$B$2:$B$6000,$A4677),0)</f>
        <v>0</v>
      </c>
      <c r="G4677">
        <f>IF(COUNTIFS(Registros!$A$2:$A$6000,"MOV",Registros!$B$2:$B$6000,$A4677)&gt;0,1,0)</f>
        <v>0</v>
      </c>
      <c r="H4677">
        <f>IF($G4677=1,SUMIFS(Registros!$F$2:$F$6000,Registros!$A$2:$A$6000,"MOV",Registros!$B$2:$B$6000,$A4677),0)</f>
        <v>0</v>
      </c>
      <c r="I4677">
        <f>IF(COUNTIFS(Registros!$A$2:$A$6000,"CS",Registros!$B$2:$B$6000,$A4677)&gt;0,1,0)</f>
        <v>1</v>
      </c>
      <c r="J4677">
        <f>IF($I4677=1,SUMIFS(Registros!$I$2:$I$6000,Registros!$A$2:$A$6000,"CS",Registros!$B$2:$B$6000,$A4677),0)</f>
        <v>49</v>
      </c>
      <c r="K4677">
        <f>IF(COUNTIFS(Winback!$K$2:$K$300,$A4677)&gt;0,1,0)</f>
        <v>0</v>
      </c>
      <c r="L4677">
        <f>IF(AND($K4677=1,LEFT($A4677,3)="WB-"),SUMIFS(Winback!$D$2:$D$300,Winback!$K$2:$K$300,$A4677),0)</f>
        <v>0</v>
      </c>
      <c r="M4677">
        <f>IF(OR($E4677=1,$G4677=1,SUMIFS(Registros!$J$2:$J$6000,Registros!$B$2:$B$6000,$A4677)&gt;0),1,0)</f>
        <v>1</v>
      </c>
      <c r="N4677">
        <f>IF($J4677&gt;0,1,IF(COUNTIFS(Registros!$A$2:$A$6000,"CS",Registros!$B$2:$B$6000,$A4677,Registros!$K$2:$K$6000,"&lt;&gt;")&gt;0,1,0))</f>
        <v>1</v>
      </c>
      <c r="O4677" t="str">
        <f t="shared" si="365"/>
        <v>CONVERGENTE</v>
      </c>
      <c r="P4677" t="str">
        <f t="shared" si="366"/>
        <v>Upgrade / más líneas</v>
      </c>
      <c r="Q4677">
        <f t="shared" si="367"/>
        <v>0</v>
      </c>
      <c r="R4677" t="str">
        <f>IFERROR(VLOOKUP($A4677,Registros!$B$2:$G$6000,6,0),IFERROR(INDEX(Winback!$C$2:$C$300,MATCH($A4677,Winback!$K$2:$K$300,0)),""))</f>
        <v>iongy Gordon Ward</v>
      </c>
      <c r="S4677" t="str">
        <f t="shared" si="368"/>
        <v>+CS</v>
      </c>
      <c r="T4677">
        <f t="shared" si="369"/>
        <v>1</v>
      </c>
    </row>
    <row r="4678" spans="1:20" x14ac:dyDescent="0.35">
      <c r="A4678" t="s">
        <v>22896</v>
      </c>
      <c r="B4678" t="s">
        <v>22897</v>
      </c>
      <c r="C4678" t="s">
        <v>22898</v>
      </c>
      <c r="D4678" t="s">
        <v>22899</v>
      </c>
      <c r="E4678">
        <f>IF(COUNTIFS(Registros!$A$2:$A$6000,"NP",Registros!$B$2:$B$6000,$A4678)&gt;0,1,0)</f>
        <v>0</v>
      </c>
      <c r="F4678">
        <f>IF($E4678=1,SUMIFS(Registros!$F$2:$F$6000,Registros!$A$2:$A$6000,"NP",Registros!$B$2:$B$6000,$A4678),0)</f>
        <v>0</v>
      </c>
      <c r="G4678">
        <f>IF(COUNTIFS(Registros!$A$2:$A$6000,"MOV",Registros!$B$2:$B$6000,$A4678)&gt;0,1,0)</f>
        <v>0</v>
      </c>
      <c r="H4678">
        <f>IF($G4678=1,SUMIFS(Registros!$F$2:$F$6000,Registros!$A$2:$A$6000,"MOV",Registros!$B$2:$B$6000,$A4678),0)</f>
        <v>0</v>
      </c>
      <c r="I4678">
        <f>IF(COUNTIFS(Registros!$A$2:$A$6000,"CS",Registros!$B$2:$B$6000,$A4678)&gt;0,1,0)</f>
        <v>1</v>
      </c>
      <c r="J4678">
        <f>IF($I4678=1,SUMIFS(Registros!$I$2:$I$6000,Registros!$A$2:$A$6000,"CS",Registros!$B$2:$B$6000,$A4678),0)</f>
        <v>79</v>
      </c>
      <c r="K4678">
        <f>IF(COUNTIFS(Winback!$K$2:$K$300,$A4678)&gt;0,1,0)</f>
        <v>0</v>
      </c>
      <c r="L4678">
        <f>IF(AND($K4678=1,LEFT($A4678,3)="WB-"),SUMIFS(Winback!$D$2:$D$300,Winback!$K$2:$K$300,$A4678),0)</f>
        <v>0</v>
      </c>
      <c r="M4678">
        <f>IF(OR($E4678=1,$G4678=1,SUMIFS(Registros!$J$2:$J$6000,Registros!$B$2:$B$6000,$A4678)&gt;0),1,0)</f>
        <v>1</v>
      </c>
      <c r="N4678">
        <f>IF($J4678&gt;0,1,IF(COUNTIFS(Registros!$A$2:$A$6000,"CS",Registros!$B$2:$B$6000,$A4678,Registros!$K$2:$K$6000,"&lt;&gt;")&gt;0,1,0))</f>
        <v>1</v>
      </c>
      <c r="O4678" t="str">
        <f t="shared" si="365"/>
        <v>CONVERGENTE</v>
      </c>
      <c r="P4678" t="str">
        <f t="shared" si="366"/>
        <v>Upgrade / más líneas</v>
      </c>
      <c r="Q4678">
        <f t="shared" si="367"/>
        <v>0</v>
      </c>
      <c r="R4678" t="str">
        <f>IFERROR(VLOOKUP($A4678,Registros!$B$2:$G$6000,6,0),IFERROR(INDEX(Winback!$C$2:$C$300,MATCH($A4678,Winback!$K$2:$K$300,0)),""))</f>
        <v>Keisy Vargas</v>
      </c>
      <c r="S4678" t="str">
        <f t="shared" si="368"/>
        <v>+CS</v>
      </c>
      <c r="T4678">
        <f t="shared" si="369"/>
        <v>1</v>
      </c>
    </row>
    <row r="4679" spans="1:20" x14ac:dyDescent="0.35">
      <c r="A4679" t="s">
        <v>22901</v>
      </c>
      <c r="B4679" t="s">
        <v>22902</v>
      </c>
      <c r="C4679" t="s">
        <v>22903</v>
      </c>
      <c r="D4679" t="s">
        <v>22904</v>
      </c>
      <c r="E4679">
        <f>IF(COUNTIFS(Registros!$A$2:$A$6000,"NP",Registros!$B$2:$B$6000,$A4679)&gt;0,1,0)</f>
        <v>0</v>
      </c>
      <c r="F4679">
        <f>IF($E4679=1,SUMIFS(Registros!$F$2:$F$6000,Registros!$A$2:$A$6000,"NP",Registros!$B$2:$B$6000,$A4679),0)</f>
        <v>0</v>
      </c>
      <c r="G4679">
        <f>IF(COUNTIFS(Registros!$A$2:$A$6000,"MOV",Registros!$B$2:$B$6000,$A4679)&gt;0,1,0)</f>
        <v>0</v>
      </c>
      <c r="H4679">
        <f>IF($G4679=1,SUMIFS(Registros!$F$2:$F$6000,Registros!$A$2:$A$6000,"MOV",Registros!$B$2:$B$6000,$A4679),0)</f>
        <v>0</v>
      </c>
      <c r="I4679">
        <f>IF(COUNTIFS(Registros!$A$2:$A$6000,"CS",Registros!$B$2:$B$6000,$A4679)&gt;0,1,0)</f>
        <v>1</v>
      </c>
      <c r="J4679">
        <f>IF($I4679=1,SUMIFS(Registros!$I$2:$I$6000,Registros!$A$2:$A$6000,"CS",Registros!$B$2:$B$6000,$A4679),0)</f>
        <v>30</v>
      </c>
      <c r="K4679">
        <f>IF(COUNTIFS(Winback!$K$2:$K$300,$A4679)&gt;0,1,0)</f>
        <v>0</v>
      </c>
      <c r="L4679">
        <f>IF(AND($K4679=1,LEFT($A4679,3)="WB-"),SUMIFS(Winback!$D$2:$D$300,Winback!$K$2:$K$300,$A4679),0)</f>
        <v>0</v>
      </c>
      <c r="M4679">
        <f>IF(OR($E4679=1,$G4679=1,SUMIFS(Registros!$J$2:$J$6000,Registros!$B$2:$B$6000,$A4679)&gt;0),1,0)</f>
        <v>1</v>
      </c>
      <c r="N4679">
        <f>IF($J4679&gt;0,1,IF(COUNTIFS(Registros!$A$2:$A$6000,"CS",Registros!$B$2:$B$6000,$A4679,Registros!$K$2:$K$6000,"&lt;&gt;")&gt;0,1,0))</f>
        <v>1</v>
      </c>
      <c r="O4679" t="str">
        <f t="shared" si="365"/>
        <v>CONVERGENTE</v>
      </c>
      <c r="P4679" t="str">
        <f t="shared" si="366"/>
        <v>Upgrade / más líneas</v>
      </c>
      <c r="Q4679">
        <f t="shared" si="367"/>
        <v>0</v>
      </c>
      <c r="R4679" t="str">
        <f>IFERROR(VLOOKUP($A4679,Registros!$B$2:$G$6000,6,0),IFERROR(INDEX(Winback!$C$2:$C$300,MATCH($A4679,Winback!$K$2:$K$300,0)),""))</f>
        <v>Karla Mc Intryre</v>
      </c>
      <c r="S4679" t="str">
        <f t="shared" si="368"/>
        <v>+CS</v>
      </c>
      <c r="T4679">
        <f t="shared" si="369"/>
        <v>1</v>
      </c>
    </row>
    <row r="4680" spans="1:20" x14ac:dyDescent="0.35">
      <c r="A4680" t="s">
        <v>22906</v>
      </c>
      <c r="B4680" t="s">
        <v>22907</v>
      </c>
      <c r="C4680" t="s">
        <v>22908</v>
      </c>
      <c r="D4680" t="s">
        <v>22909</v>
      </c>
      <c r="E4680">
        <f>IF(COUNTIFS(Registros!$A$2:$A$6000,"NP",Registros!$B$2:$B$6000,$A4680)&gt;0,1,0)</f>
        <v>0</v>
      </c>
      <c r="F4680">
        <f>IF($E4680=1,SUMIFS(Registros!$F$2:$F$6000,Registros!$A$2:$A$6000,"NP",Registros!$B$2:$B$6000,$A4680),0)</f>
        <v>0</v>
      </c>
      <c r="G4680">
        <f>IF(COUNTIFS(Registros!$A$2:$A$6000,"MOV",Registros!$B$2:$B$6000,$A4680)&gt;0,1,0)</f>
        <v>0</v>
      </c>
      <c r="H4680">
        <f>IF($G4680=1,SUMIFS(Registros!$F$2:$F$6000,Registros!$A$2:$A$6000,"MOV",Registros!$B$2:$B$6000,$A4680),0)</f>
        <v>0</v>
      </c>
      <c r="I4680">
        <f>IF(COUNTIFS(Registros!$A$2:$A$6000,"CS",Registros!$B$2:$B$6000,$A4680)&gt;0,1,0)</f>
        <v>1</v>
      </c>
      <c r="J4680">
        <f>IF($I4680=1,SUMIFS(Registros!$I$2:$I$6000,Registros!$A$2:$A$6000,"CS",Registros!$B$2:$B$6000,$A4680),0)</f>
        <v>29</v>
      </c>
      <c r="K4680">
        <f>IF(COUNTIFS(Winback!$K$2:$K$300,$A4680)&gt;0,1,0)</f>
        <v>0</v>
      </c>
      <c r="L4680">
        <f>IF(AND($K4680=1,LEFT($A4680,3)="WB-"),SUMIFS(Winback!$D$2:$D$300,Winback!$K$2:$K$300,$A4680),0)</f>
        <v>0</v>
      </c>
      <c r="M4680">
        <f>IF(OR($E4680=1,$G4680=1,SUMIFS(Registros!$J$2:$J$6000,Registros!$B$2:$B$6000,$A4680)&gt;0),1,0)</f>
        <v>1</v>
      </c>
      <c r="N4680">
        <f>IF($J4680&gt;0,1,IF(COUNTIFS(Registros!$A$2:$A$6000,"CS",Registros!$B$2:$B$6000,$A4680,Registros!$K$2:$K$6000,"&lt;&gt;")&gt;0,1,0))</f>
        <v>1</v>
      </c>
      <c r="O4680" t="str">
        <f t="shared" si="365"/>
        <v>CONVERGENTE</v>
      </c>
      <c r="P4680" t="str">
        <f t="shared" si="366"/>
        <v>Upgrade / más líneas</v>
      </c>
      <c r="Q4680">
        <f t="shared" si="367"/>
        <v>0</v>
      </c>
      <c r="R4680" t="str">
        <f>IFERROR(VLOOKUP($A4680,Registros!$B$2:$G$6000,6,0),IFERROR(INDEX(Winback!$C$2:$C$300,MATCH($A4680,Winback!$K$2:$K$300,0)),""))</f>
        <v>Solanye Acuña</v>
      </c>
      <c r="S4680" t="str">
        <f t="shared" si="368"/>
        <v>+CS</v>
      </c>
      <c r="T4680">
        <f t="shared" si="369"/>
        <v>1</v>
      </c>
    </row>
    <row r="4681" spans="1:20" x14ac:dyDescent="0.35">
      <c r="A4681" t="s">
        <v>22911</v>
      </c>
      <c r="B4681" t="s">
        <v>22912</v>
      </c>
      <c r="C4681" t="s">
        <v>22913</v>
      </c>
      <c r="D4681" t="s">
        <v>22914</v>
      </c>
      <c r="E4681">
        <f>IF(COUNTIFS(Registros!$A$2:$A$6000,"NP",Registros!$B$2:$B$6000,$A4681)&gt;0,1,0)</f>
        <v>0</v>
      </c>
      <c r="F4681">
        <f>IF($E4681=1,SUMIFS(Registros!$F$2:$F$6000,Registros!$A$2:$A$6000,"NP",Registros!$B$2:$B$6000,$A4681),0)</f>
        <v>0</v>
      </c>
      <c r="G4681">
        <f>IF(COUNTIFS(Registros!$A$2:$A$6000,"MOV",Registros!$B$2:$B$6000,$A4681)&gt;0,1,0)</f>
        <v>0</v>
      </c>
      <c r="H4681">
        <f>IF($G4681=1,SUMIFS(Registros!$F$2:$F$6000,Registros!$A$2:$A$6000,"MOV",Registros!$B$2:$B$6000,$A4681),0)</f>
        <v>0</v>
      </c>
      <c r="I4681">
        <f>IF(COUNTIFS(Registros!$A$2:$A$6000,"CS",Registros!$B$2:$B$6000,$A4681)&gt;0,1,0)</f>
        <v>1</v>
      </c>
      <c r="J4681">
        <f>IF($I4681=1,SUMIFS(Registros!$I$2:$I$6000,Registros!$A$2:$A$6000,"CS",Registros!$B$2:$B$6000,$A4681),0)</f>
        <v>120</v>
      </c>
      <c r="K4681">
        <f>IF(COUNTIFS(Winback!$K$2:$K$300,$A4681)&gt;0,1,0)</f>
        <v>0</v>
      </c>
      <c r="L4681">
        <f>IF(AND($K4681=1,LEFT($A4681,3)="WB-"),SUMIFS(Winback!$D$2:$D$300,Winback!$K$2:$K$300,$A4681),0)</f>
        <v>0</v>
      </c>
      <c r="M4681">
        <f>IF(OR($E4681=1,$G4681=1,SUMIFS(Registros!$J$2:$J$6000,Registros!$B$2:$B$6000,$A4681)&gt;0),1,0)</f>
        <v>1</v>
      </c>
      <c r="N4681">
        <f>IF($J4681&gt;0,1,IF(COUNTIFS(Registros!$A$2:$A$6000,"CS",Registros!$B$2:$B$6000,$A4681,Registros!$K$2:$K$6000,"&lt;&gt;")&gt;0,1,0))</f>
        <v>1</v>
      </c>
      <c r="O4681" t="str">
        <f t="shared" si="365"/>
        <v>CONVERGENTE</v>
      </c>
      <c r="P4681" t="str">
        <f t="shared" si="366"/>
        <v>Upgrade / más líneas</v>
      </c>
      <c r="Q4681">
        <f t="shared" si="367"/>
        <v>0</v>
      </c>
      <c r="R4681" t="str">
        <f>IFERROR(VLOOKUP($A4681,Registros!$B$2:$G$6000,6,0),IFERROR(INDEX(Winback!$C$2:$C$300,MATCH($A4681,Winback!$K$2:$K$300,0)),""))</f>
        <v>Michelle Zambrano</v>
      </c>
      <c r="S4681" t="str">
        <f t="shared" si="368"/>
        <v>+CS</v>
      </c>
      <c r="T4681">
        <f t="shared" si="369"/>
        <v>1</v>
      </c>
    </row>
    <row r="4682" spans="1:20" x14ac:dyDescent="0.35">
      <c r="A4682" t="s">
        <v>22916</v>
      </c>
      <c r="B4682" t="s">
        <v>22917</v>
      </c>
      <c r="C4682" t="s">
        <v>22918</v>
      </c>
      <c r="D4682" t="s">
        <v>22919</v>
      </c>
      <c r="E4682">
        <f>IF(COUNTIFS(Registros!$A$2:$A$6000,"NP",Registros!$B$2:$B$6000,$A4682)&gt;0,1,0)</f>
        <v>0</v>
      </c>
      <c r="F4682">
        <f>IF($E4682=1,SUMIFS(Registros!$F$2:$F$6000,Registros!$A$2:$A$6000,"NP",Registros!$B$2:$B$6000,$A4682),0)</f>
        <v>0</v>
      </c>
      <c r="G4682">
        <f>IF(COUNTIFS(Registros!$A$2:$A$6000,"MOV",Registros!$B$2:$B$6000,$A4682)&gt;0,1,0)</f>
        <v>0</v>
      </c>
      <c r="H4682">
        <f>IF($G4682=1,SUMIFS(Registros!$F$2:$F$6000,Registros!$A$2:$A$6000,"MOV",Registros!$B$2:$B$6000,$A4682),0)</f>
        <v>0</v>
      </c>
      <c r="I4682">
        <f>IF(COUNTIFS(Registros!$A$2:$A$6000,"CS",Registros!$B$2:$B$6000,$A4682)&gt;0,1,0)</f>
        <v>1</v>
      </c>
      <c r="J4682">
        <f>IF($I4682=1,SUMIFS(Registros!$I$2:$I$6000,Registros!$A$2:$A$6000,"CS",Registros!$B$2:$B$6000,$A4682),0)</f>
        <v>36</v>
      </c>
      <c r="K4682">
        <f>IF(COUNTIFS(Winback!$K$2:$K$300,$A4682)&gt;0,1,0)</f>
        <v>0</v>
      </c>
      <c r="L4682">
        <f>IF(AND($K4682=1,LEFT($A4682,3)="WB-"),SUMIFS(Winback!$D$2:$D$300,Winback!$K$2:$K$300,$A4682),0)</f>
        <v>0</v>
      </c>
      <c r="M4682">
        <f>IF(OR($E4682=1,$G4682=1,SUMIFS(Registros!$J$2:$J$6000,Registros!$B$2:$B$6000,$A4682)&gt;0),1,0)</f>
        <v>1</v>
      </c>
      <c r="N4682">
        <f>IF($J4682&gt;0,1,IF(COUNTIFS(Registros!$A$2:$A$6000,"CS",Registros!$B$2:$B$6000,$A4682,Registros!$K$2:$K$6000,"&lt;&gt;")&gt;0,1,0))</f>
        <v>1</v>
      </c>
      <c r="O4682" t="str">
        <f t="shared" si="365"/>
        <v>CONVERGENTE</v>
      </c>
      <c r="P4682" t="str">
        <f t="shared" si="366"/>
        <v>Upgrade / más líneas</v>
      </c>
      <c r="Q4682">
        <f t="shared" si="367"/>
        <v>0</v>
      </c>
      <c r="R4682" t="str">
        <f>IFERROR(VLOOKUP($A4682,Registros!$B$2:$G$6000,6,0),IFERROR(INDEX(Winback!$C$2:$C$300,MATCH($A4682,Winback!$K$2:$K$300,0)),""))</f>
        <v>Lizeth Milena Gonzalez</v>
      </c>
      <c r="S4682" t="str">
        <f t="shared" si="368"/>
        <v>+CS</v>
      </c>
      <c r="T4682">
        <f t="shared" si="369"/>
        <v>1</v>
      </c>
    </row>
    <row r="4683" spans="1:20" x14ac:dyDescent="0.35">
      <c r="A4683" t="s">
        <v>22921</v>
      </c>
      <c r="B4683" t="s">
        <v>22922</v>
      </c>
      <c r="C4683" t="s">
        <v>22923</v>
      </c>
      <c r="D4683" t="s">
        <v>22924</v>
      </c>
      <c r="E4683">
        <f>IF(COUNTIFS(Registros!$A$2:$A$6000,"NP",Registros!$B$2:$B$6000,$A4683)&gt;0,1,0)</f>
        <v>0</v>
      </c>
      <c r="F4683">
        <f>IF($E4683=1,SUMIFS(Registros!$F$2:$F$6000,Registros!$A$2:$A$6000,"NP",Registros!$B$2:$B$6000,$A4683),0)</f>
        <v>0</v>
      </c>
      <c r="G4683">
        <f>IF(COUNTIFS(Registros!$A$2:$A$6000,"MOV",Registros!$B$2:$B$6000,$A4683)&gt;0,1,0)</f>
        <v>0</v>
      </c>
      <c r="H4683">
        <f>IF($G4683=1,SUMIFS(Registros!$F$2:$F$6000,Registros!$A$2:$A$6000,"MOV",Registros!$B$2:$B$6000,$A4683),0)</f>
        <v>0</v>
      </c>
      <c r="I4683">
        <f>IF(COUNTIFS(Registros!$A$2:$A$6000,"CS",Registros!$B$2:$B$6000,$A4683)&gt;0,1,0)</f>
        <v>1</v>
      </c>
      <c r="J4683">
        <f>IF($I4683=1,SUMIFS(Registros!$I$2:$I$6000,Registros!$A$2:$A$6000,"CS",Registros!$B$2:$B$6000,$A4683),0)</f>
        <v>53</v>
      </c>
      <c r="K4683">
        <f>IF(COUNTIFS(Winback!$K$2:$K$300,$A4683)&gt;0,1,0)</f>
        <v>0</v>
      </c>
      <c r="L4683">
        <f>IF(AND($K4683=1,LEFT($A4683,3)="WB-"),SUMIFS(Winback!$D$2:$D$300,Winback!$K$2:$K$300,$A4683),0)</f>
        <v>0</v>
      </c>
      <c r="M4683">
        <f>IF(OR($E4683=1,$G4683=1,SUMIFS(Registros!$J$2:$J$6000,Registros!$B$2:$B$6000,$A4683)&gt;0),1,0)</f>
        <v>1</v>
      </c>
      <c r="N4683">
        <f>IF($J4683&gt;0,1,IF(COUNTIFS(Registros!$A$2:$A$6000,"CS",Registros!$B$2:$B$6000,$A4683,Registros!$K$2:$K$6000,"&lt;&gt;")&gt;0,1,0))</f>
        <v>1</v>
      </c>
      <c r="O4683" t="str">
        <f t="shared" si="365"/>
        <v>CONVERGENTE</v>
      </c>
      <c r="P4683" t="str">
        <f t="shared" si="366"/>
        <v>Upgrade / más líneas</v>
      </c>
      <c r="Q4683">
        <f t="shared" si="367"/>
        <v>0</v>
      </c>
      <c r="R4683" t="str">
        <f>IFERROR(VLOOKUP($A4683,Registros!$B$2:$G$6000,6,0),IFERROR(INDEX(Winback!$C$2:$C$300,MATCH($A4683,Winback!$K$2:$K$300,0)),""))</f>
        <v>Maria Fernanda Rivas</v>
      </c>
      <c r="S4683" t="str">
        <f t="shared" si="368"/>
        <v>+CS</v>
      </c>
      <c r="T4683">
        <f t="shared" si="369"/>
        <v>1</v>
      </c>
    </row>
    <row r="4684" spans="1:20" x14ac:dyDescent="0.35">
      <c r="A4684" t="s">
        <v>22926</v>
      </c>
      <c r="B4684" t="s">
        <v>22927</v>
      </c>
      <c r="C4684" t="s">
        <v>22928</v>
      </c>
      <c r="D4684" t="s">
        <v>22929</v>
      </c>
      <c r="E4684">
        <f>IF(COUNTIFS(Registros!$A$2:$A$6000,"NP",Registros!$B$2:$B$6000,$A4684)&gt;0,1,0)</f>
        <v>0</v>
      </c>
      <c r="F4684">
        <f>IF($E4684=1,SUMIFS(Registros!$F$2:$F$6000,Registros!$A$2:$A$6000,"NP",Registros!$B$2:$B$6000,$A4684),0)</f>
        <v>0</v>
      </c>
      <c r="G4684">
        <f>IF(COUNTIFS(Registros!$A$2:$A$6000,"MOV",Registros!$B$2:$B$6000,$A4684)&gt;0,1,0)</f>
        <v>0</v>
      </c>
      <c r="H4684">
        <f>IF($G4684=1,SUMIFS(Registros!$F$2:$F$6000,Registros!$A$2:$A$6000,"MOV",Registros!$B$2:$B$6000,$A4684),0)</f>
        <v>0</v>
      </c>
      <c r="I4684">
        <f>IF(COUNTIFS(Registros!$A$2:$A$6000,"CS",Registros!$B$2:$B$6000,$A4684)&gt;0,1,0)</f>
        <v>1</v>
      </c>
      <c r="J4684">
        <f>IF($I4684=1,SUMIFS(Registros!$I$2:$I$6000,Registros!$A$2:$A$6000,"CS",Registros!$B$2:$B$6000,$A4684),0)</f>
        <v>8</v>
      </c>
      <c r="K4684">
        <f>IF(COUNTIFS(Winback!$K$2:$K$300,$A4684)&gt;0,1,0)</f>
        <v>0</v>
      </c>
      <c r="L4684">
        <f>IF(AND($K4684=1,LEFT($A4684,3)="WB-"),SUMIFS(Winback!$D$2:$D$300,Winback!$K$2:$K$300,$A4684),0)</f>
        <v>0</v>
      </c>
      <c r="M4684">
        <f>IF(OR($E4684=1,$G4684=1,SUMIFS(Registros!$J$2:$J$6000,Registros!$B$2:$B$6000,$A4684)&gt;0),1,0)</f>
        <v>1</v>
      </c>
      <c r="N4684">
        <f>IF($J4684&gt;0,1,IF(COUNTIFS(Registros!$A$2:$A$6000,"CS",Registros!$B$2:$B$6000,$A4684,Registros!$K$2:$K$6000,"&lt;&gt;")&gt;0,1,0))</f>
        <v>1</v>
      </c>
      <c r="O4684" t="str">
        <f t="shared" si="365"/>
        <v>CONVERGENTE</v>
      </c>
      <c r="P4684" t="str">
        <f t="shared" si="366"/>
        <v>Upgrade / más líneas</v>
      </c>
      <c r="Q4684">
        <f t="shared" si="367"/>
        <v>0</v>
      </c>
      <c r="R4684" t="str">
        <f>IFERROR(VLOOKUP($A4684,Registros!$B$2:$G$6000,6,0),IFERROR(INDEX(Winback!$C$2:$C$300,MATCH($A4684,Winback!$K$2:$K$300,0)),""))</f>
        <v>Yarelis Tulloch</v>
      </c>
      <c r="S4684" t="str">
        <f t="shared" si="368"/>
        <v>+CS</v>
      </c>
      <c r="T4684">
        <f t="shared" si="369"/>
        <v>1</v>
      </c>
    </row>
    <row r="4685" spans="1:20" x14ac:dyDescent="0.35">
      <c r="A4685" t="s">
        <v>22931</v>
      </c>
      <c r="B4685" t="s">
        <v>22932</v>
      </c>
      <c r="C4685" t="s">
        <v>22933</v>
      </c>
      <c r="D4685" t="s">
        <v>22934</v>
      </c>
      <c r="E4685">
        <f>IF(COUNTIFS(Registros!$A$2:$A$6000,"NP",Registros!$B$2:$B$6000,$A4685)&gt;0,1,0)</f>
        <v>0</v>
      </c>
      <c r="F4685">
        <f>IF($E4685=1,SUMIFS(Registros!$F$2:$F$6000,Registros!$A$2:$A$6000,"NP",Registros!$B$2:$B$6000,$A4685),0)</f>
        <v>0</v>
      </c>
      <c r="G4685">
        <f>IF(COUNTIFS(Registros!$A$2:$A$6000,"MOV",Registros!$B$2:$B$6000,$A4685)&gt;0,1,0)</f>
        <v>0</v>
      </c>
      <c r="H4685">
        <f>IF($G4685=1,SUMIFS(Registros!$F$2:$F$6000,Registros!$A$2:$A$6000,"MOV",Registros!$B$2:$B$6000,$A4685),0)</f>
        <v>0</v>
      </c>
      <c r="I4685">
        <f>IF(COUNTIFS(Registros!$A$2:$A$6000,"CS",Registros!$B$2:$B$6000,$A4685)&gt;0,1,0)</f>
        <v>1</v>
      </c>
      <c r="J4685">
        <f>IF($I4685=1,SUMIFS(Registros!$I$2:$I$6000,Registros!$A$2:$A$6000,"CS",Registros!$B$2:$B$6000,$A4685),0)</f>
        <v>29</v>
      </c>
      <c r="K4685">
        <f>IF(COUNTIFS(Winback!$K$2:$K$300,$A4685)&gt;0,1,0)</f>
        <v>0</v>
      </c>
      <c r="L4685">
        <f>IF(AND($K4685=1,LEFT($A4685,3)="WB-"),SUMIFS(Winback!$D$2:$D$300,Winback!$K$2:$K$300,$A4685),0)</f>
        <v>0</v>
      </c>
      <c r="M4685">
        <f>IF(OR($E4685=1,$G4685=1,SUMIFS(Registros!$J$2:$J$6000,Registros!$B$2:$B$6000,$A4685)&gt;0),1,0)</f>
        <v>1</v>
      </c>
      <c r="N4685">
        <f>IF($J4685&gt;0,1,IF(COUNTIFS(Registros!$A$2:$A$6000,"CS",Registros!$B$2:$B$6000,$A4685,Registros!$K$2:$K$6000,"&lt;&gt;")&gt;0,1,0))</f>
        <v>1</v>
      </c>
      <c r="O4685" t="str">
        <f t="shared" si="365"/>
        <v>CONVERGENTE</v>
      </c>
      <c r="P4685" t="str">
        <f t="shared" si="366"/>
        <v>Upgrade / más líneas</v>
      </c>
      <c r="Q4685">
        <f t="shared" si="367"/>
        <v>0</v>
      </c>
      <c r="R4685" t="str">
        <f>IFERROR(VLOOKUP($A4685,Registros!$B$2:$G$6000,6,0),IFERROR(INDEX(Winback!$C$2:$C$300,MATCH($A4685,Winback!$K$2:$K$300,0)),""))</f>
        <v>Abril Aparicio</v>
      </c>
      <c r="S4685" t="str">
        <f t="shared" si="368"/>
        <v>+CS</v>
      </c>
      <c r="T4685">
        <f t="shared" si="369"/>
        <v>1</v>
      </c>
    </row>
    <row r="4686" spans="1:20" x14ac:dyDescent="0.35">
      <c r="A4686" t="s">
        <v>22936</v>
      </c>
      <c r="B4686" t="s">
        <v>22937</v>
      </c>
      <c r="C4686" t="s">
        <v>22938</v>
      </c>
      <c r="D4686" t="s">
        <v>22939</v>
      </c>
      <c r="E4686">
        <f>IF(COUNTIFS(Registros!$A$2:$A$6000,"NP",Registros!$B$2:$B$6000,$A4686)&gt;0,1,0)</f>
        <v>0</v>
      </c>
      <c r="F4686">
        <f>IF($E4686=1,SUMIFS(Registros!$F$2:$F$6000,Registros!$A$2:$A$6000,"NP",Registros!$B$2:$B$6000,$A4686),0)</f>
        <v>0</v>
      </c>
      <c r="G4686">
        <f>IF(COUNTIFS(Registros!$A$2:$A$6000,"MOV",Registros!$B$2:$B$6000,$A4686)&gt;0,1,0)</f>
        <v>0</v>
      </c>
      <c r="H4686">
        <f>IF($G4686=1,SUMIFS(Registros!$F$2:$F$6000,Registros!$A$2:$A$6000,"MOV",Registros!$B$2:$B$6000,$A4686),0)</f>
        <v>0</v>
      </c>
      <c r="I4686">
        <f>IF(COUNTIFS(Registros!$A$2:$A$6000,"CS",Registros!$B$2:$B$6000,$A4686)&gt;0,1,0)</f>
        <v>1</v>
      </c>
      <c r="J4686">
        <f>IF($I4686=1,SUMIFS(Registros!$I$2:$I$6000,Registros!$A$2:$A$6000,"CS",Registros!$B$2:$B$6000,$A4686),0)</f>
        <v>30</v>
      </c>
      <c r="K4686">
        <f>IF(COUNTIFS(Winback!$K$2:$K$300,$A4686)&gt;0,1,0)</f>
        <v>0</v>
      </c>
      <c r="L4686">
        <f>IF(AND($K4686=1,LEFT($A4686,3)="WB-"),SUMIFS(Winback!$D$2:$D$300,Winback!$K$2:$K$300,$A4686),0)</f>
        <v>0</v>
      </c>
      <c r="M4686">
        <f>IF(OR($E4686=1,$G4686=1,SUMIFS(Registros!$J$2:$J$6000,Registros!$B$2:$B$6000,$A4686)&gt;0),1,0)</f>
        <v>1</v>
      </c>
      <c r="N4686">
        <f>IF($J4686&gt;0,1,IF(COUNTIFS(Registros!$A$2:$A$6000,"CS",Registros!$B$2:$B$6000,$A4686,Registros!$K$2:$K$6000,"&lt;&gt;")&gt;0,1,0))</f>
        <v>1</v>
      </c>
      <c r="O4686" t="str">
        <f t="shared" si="365"/>
        <v>CONVERGENTE</v>
      </c>
      <c r="P4686" t="str">
        <f t="shared" si="366"/>
        <v>Upgrade / más líneas</v>
      </c>
      <c r="Q4686">
        <f t="shared" si="367"/>
        <v>0</v>
      </c>
      <c r="R4686" t="str">
        <f>IFERROR(VLOOKUP($A4686,Registros!$B$2:$G$6000,6,0),IFERROR(INDEX(Winback!$C$2:$C$300,MATCH($A4686,Winback!$K$2:$K$300,0)),""))</f>
        <v>Yariela Galarce</v>
      </c>
      <c r="S4686" t="str">
        <f t="shared" si="368"/>
        <v>+CS</v>
      </c>
      <c r="T4686">
        <f t="shared" si="369"/>
        <v>1</v>
      </c>
    </row>
    <row r="4687" spans="1:20" x14ac:dyDescent="0.35">
      <c r="A4687" t="s">
        <v>22941</v>
      </c>
      <c r="B4687" t="s">
        <v>22942</v>
      </c>
      <c r="C4687" t="s">
        <v>22943</v>
      </c>
      <c r="D4687" t="s">
        <v>22944</v>
      </c>
      <c r="E4687">
        <f>IF(COUNTIFS(Registros!$A$2:$A$6000,"NP",Registros!$B$2:$B$6000,$A4687)&gt;0,1,0)</f>
        <v>0</v>
      </c>
      <c r="F4687">
        <f>IF($E4687=1,SUMIFS(Registros!$F$2:$F$6000,Registros!$A$2:$A$6000,"NP",Registros!$B$2:$B$6000,$A4687),0)</f>
        <v>0</v>
      </c>
      <c r="G4687">
        <f>IF(COUNTIFS(Registros!$A$2:$A$6000,"MOV",Registros!$B$2:$B$6000,$A4687)&gt;0,1,0)</f>
        <v>0</v>
      </c>
      <c r="H4687">
        <f>IF($G4687=1,SUMIFS(Registros!$F$2:$F$6000,Registros!$A$2:$A$6000,"MOV",Registros!$B$2:$B$6000,$A4687),0)</f>
        <v>0</v>
      </c>
      <c r="I4687">
        <f>IF(COUNTIFS(Registros!$A$2:$A$6000,"CS",Registros!$B$2:$B$6000,$A4687)&gt;0,1,0)</f>
        <v>1</v>
      </c>
      <c r="J4687">
        <f>IF($I4687=1,SUMIFS(Registros!$I$2:$I$6000,Registros!$A$2:$A$6000,"CS",Registros!$B$2:$B$6000,$A4687),0)</f>
        <v>35</v>
      </c>
      <c r="K4687">
        <f>IF(COUNTIFS(Winback!$K$2:$K$300,$A4687)&gt;0,1,0)</f>
        <v>0</v>
      </c>
      <c r="L4687">
        <f>IF(AND($K4687=1,LEFT($A4687,3)="WB-"),SUMIFS(Winback!$D$2:$D$300,Winback!$K$2:$K$300,$A4687),0)</f>
        <v>0</v>
      </c>
      <c r="M4687">
        <f>IF(OR($E4687=1,$G4687=1,SUMIFS(Registros!$J$2:$J$6000,Registros!$B$2:$B$6000,$A4687)&gt;0),1,0)</f>
        <v>1</v>
      </c>
      <c r="N4687">
        <f>IF($J4687&gt;0,1,IF(COUNTIFS(Registros!$A$2:$A$6000,"CS",Registros!$B$2:$B$6000,$A4687,Registros!$K$2:$K$6000,"&lt;&gt;")&gt;0,1,0))</f>
        <v>1</v>
      </c>
      <c r="O4687" t="str">
        <f t="shared" si="365"/>
        <v>CONVERGENTE</v>
      </c>
      <c r="P4687" t="str">
        <f t="shared" si="366"/>
        <v>Upgrade / más líneas</v>
      </c>
      <c r="Q4687">
        <f t="shared" si="367"/>
        <v>0</v>
      </c>
      <c r="R4687" t="str">
        <f>IFERROR(VLOOKUP($A4687,Registros!$B$2:$G$6000,6,0),IFERROR(INDEX(Winback!$C$2:$C$300,MATCH($A4687,Winback!$K$2:$K$300,0)),""))</f>
        <v>Nailyn Martinez Johnson</v>
      </c>
      <c r="S4687" t="str">
        <f t="shared" si="368"/>
        <v>+CS</v>
      </c>
      <c r="T4687">
        <f t="shared" si="369"/>
        <v>1</v>
      </c>
    </row>
    <row r="4688" spans="1:20" x14ac:dyDescent="0.35">
      <c r="A4688" t="s">
        <v>22946</v>
      </c>
      <c r="B4688" t="s">
        <v>22947</v>
      </c>
      <c r="C4688" t="s">
        <v>22948</v>
      </c>
      <c r="D4688" t="s">
        <v>22949</v>
      </c>
      <c r="E4688">
        <f>IF(COUNTIFS(Registros!$A$2:$A$6000,"NP",Registros!$B$2:$B$6000,$A4688)&gt;0,1,0)</f>
        <v>0</v>
      </c>
      <c r="F4688">
        <f>IF($E4688=1,SUMIFS(Registros!$F$2:$F$6000,Registros!$A$2:$A$6000,"NP",Registros!$B$2:$B$6000,$A4688),0)</f>
        <v>0</v>
      </c>
      <c r="G4688">
        <f>IF(COUNTIFS(Registros!$A$2:$A$6000,"MOV",Registros!$B$2:$B$6000,$A4688)&gt;0,1,0)</f>
        <v>0</v>
      </c>
      <c r="H4688">
        <f>IF($G4688=1,SUMIFS(Registros!$F$2:$F$6000,Registros!$A$2:$A$6000,"MOV",Registros!$B$2:$B$6000,$A4688),0)</f>
        <v>0</v>
      </c>
      <c r="I4688">
        <f>IF(COUNTIFS(Registros!$A$2:$A$6000,"CS",Registros!$B$2:$B$6000,$A4688)&gt;0,1,0)</f>
        <v>1</v>
      </c>
      <c r="J4688">
        <f>IF($I4688=1,SUMIFS(Registros!$I$2:$I$6000,Registros!$A$2:$A$6000,"CS",Registros!$B$2:$B$6000,$A4688),0)</f>
        <v>32</v>
      </c>
      <c r="K4688">
        <f>IF(COUNTIFS(Winback!$K$2:$K$300,$A4688)&gt;0,1,0)</f>
        <v>0</v>
      </c>
      <c r="L4688">
        <f>IF(AND($K4688=1,LEFT($A4688,3)="WB-"),SUMIFS(Winback!$D$2:$D$300,Winback!$K$2:$K$300,$A4688),0)</f>
        <v>0</v>
      </c>
      <c r="M4688">
        <f>IF(OR($E4688=1,$G4688=1,SUMIFS(Registros!$J$2:$J$6000,Registros!$B$2:$B$6000,$A4688)&gt;0),1,0)</f>
        <v>1</v>
      </c>
      <c r="N4688">
        <f>IF($J4688&gt;0,1,IF(COUNTIFS(Registros!$A$2:$A$6000,"CS",Registros!$B$2:$B$6000,$A4688,Registros!$K$2:$K$6000,"&lt;&gt;")&gt;0,1,0))</f>
        <v>1</v>
      </c>
      <c r="O4688" t="str">
        <f t="shared" si="365"/>
        <v>CONVERGENTE</v>
      </c>
      <c r="P4688" t="str">
        <f t="shared" si="366"/>
        <v>Upgrade / más líneas</v>
      </c>
      <c r="Q4688">
        <f t="shared" si="367"/>
        <v>0</v>
      </c>
      <c r="R4688" t="str">
        <f>IFERROR(VLOOKUP($A4688,Registros!$B$2:$G$6000,6,0),IFERROR(INDEX(Winback!$C$2:$C$300,MATCH($A4688,Winback!$K$2:$K$300,0)),""))</f>
        <v>iongy Gordon Ward</v>
      </c>
      <c r="S4688" t="str">
        <f t="shared" si="368"/>
        <v>+CS</v>
      </c>
      <c r="T4688">
        <f t="shared" si="369"/>
        <v>1</v>
      </c>
    </row>
    <row r="4689" spans="1:20" x14ac:dyDescent="0.35">
      <c r="A4689" t="s">
        <v>22951</v>
      </c>
      <c r="B4689" t="s">
        <v>22952</v>
      </c>
      <c r="C4689" t="s">
        <v>22953</v>
      </c>
      <c r="D4689" t="s">
        <v>22954</v>
      </c>
      <c r="E4689">
        <f>IF(COUNTIFS(Registros!$A$2:$A$6000,"NP",Registros!$B$2:$B$6000,$A4689)&gt;0,1,0)</f>
        <v>0</v>
      </c>
      <c r="F4689">
        <f>IF($E4689=1,SUMIFS(Registros!$F$2:$F$6000,Registros!$A$2:$A$6000,"NP",Registros!$B$2:$B$6000,$A4689),0)</f>
        <v>0</v>
      </c>
      <c r="G4689">
        <f>IF(COUNTIFS(Registros!$A$2:$A$6000,"MOV",Registros!$B$2:$B$6000,$A4689)&gt;0,1,0)</f>
        <v>0</v>
      </c>
      <c r="H4689">
        <f>IF($G4689=1,SUMIFS(Registros!$F$2:$F$6000,Registros!$A$2:$A$6000,"MOV",Registros!$B$2:$B$6000,$A4689),0)</f>
        <v>0</v>
      </c>
      <c r="I4689">
        <f>IF(COUNTIFS(Registros!$A$2:$A$6000,"CS",Registros!$B$2:$B$6000,$A4689)&gt;0,1,0)</f>
        <v>1</v>
      </c>
      <c r="J4689">
        <f>IF($I4689=1,SUMIFS(Registros!$I$2:$I$6000,Registros!$A$2:$A$6000,"CS",Registros!$B$2:$B$6000,$A4689),0)</f>
        <v>33</v>
      </c>
      <c r="K4689">
        <f>IF(COUNTIFS(Winback!$K$2:$K$300,$A4689)&gt;0,1,0)</f>
        <v>0</v>
      </c>
      <c r="L4689">
        <f>IF(AND($K4689=1,LEFT($A4689,3)="WB-"),SUMIFS(Winback!$D$2:$D$300,Winback!$K$2:$K$300,$A4689),0)</f>
        <v>0</v>
      </c>
      <c r="M4689">
        <f>IF(OR($E4689=1,$G4689=1,SUMIFS(Registros!$J$2:$J$6000,Registros!$B$2:$B$6000,$A4689)&gt;0),1,0)</f>
        <v>1</v>
      </c>
      <c r="N4689">
        <f>IF($J4689&gt;0,1,IF(COUNTIFS(Registros!$A$2:$A$6000,"CS",Registros!$B$2:$B$6000,$A4689,Registros!$K$2:$K$6000,"&lt;&gt;")&gt;0,1,0))</f>
        <v>1</v>
      </c>
      <c r="O4689" t="str">
        <f t="shared" si="365"/>
        <v>CONVERGENTE</v>
      </c>
      <c r="P4689" t="str">
        <f t="shared" si="366"/>
        <v>Upgrade / más líneas</v>
      </c>
      <c r="Q4689">
        <f t="shared" si="367"/>
        <v>0</v>
      </c>
      <c r="R4689" t="str">
        <f>IFERROR(VLOOKUP($A4689,Registros!$B$2:$G$6000,6,0),IFERROR(INDEX(Winback!$C$2:$C$300,MATCH($A4689,Winback!$K$2:$K$300,0)),""))</f>
        <v>Keisy Vargas</v>
      </c>
      <c r="S4689" t="str">
        <f t="shared" si="368"/>
        <v>+CS</v>
      </c>
      <c r="T4689">
        <f t="shared" si="369"/>
        <v>1</v>
      </c>
    </row>
    <row r="4690" spans="1:20" x14ac:dyDescent="0.35">
      <c r="A4690" t="s">
        <v>22956</v>
      </c>
      <c r="B4690" t="s">
        <v>22957</v>
      </c>
      <c r="C4690" t="s">
        <v>22958</v>
      </c>
      <c r="D4690" t="s">
        <v>22959</v>
      </c>
      <c r="E4690">
        <f>IF(COUNTIFS(Registros!$A$2:$A$6000,"NP",Registros!$B$2:$B$6000,$A4690)&gt;0,1,0)</f>
        <v>0</v>
      </c>
      <c r="F4690">
        <f>IF($E4690=1,SUMIFS(Registros!$F$2:$F$6000,Registros!$A$2:$A$6000,"NP",Registros!$B$2:$B$6000,$A4690),0)</f>
        <v>0</v>
      </c>
      <c r="G4690">
        <f>IF(COUNTIFS(Registros!$A$2:$A$6000,"MOV",Registros!$B$2:$B$6000,$A4690)&gt;0,1,0)</f>
        <v>0</v>
      </c>
      <c r="H4690">
        <f>IF($G4690=1,SUMIFS(Registros!$F$2:$F$6000,Registros!$A$2:$A$6000,"MOV",Registros!$B$2:$B$6000,$A4690),0)</f>
        <v>0</v>
      </c>
      <c r="I4690">
        <f>IF(COUNTIFS(Registros!$A$2:$A$6000,"CS",Registros!$B$2:$B$6000,$A4690)&gt;0,1,0)</f>
        <v>1</v>
      </c>
      <c r="J4690">
        <f>IF($I4690=1,SUMIFS(Registros!$I$2:$I$6000,Registros!$A$2:$A$6000,"CS",Registros!$B$2:$B$6000,$A4690),0)</f>
        <v>25</v>
      </c>
      <c r="K4690">
        <f>IF(COUNTIFS(Winback!$K$2:$K$300,$A4690)&gt;0,1,0)</f>
        <v>0</v>
      </c>
      <c r="L4690">
        <f>IF(AND($K4690=1,LEFT($A4690,3)="WB-"),SUMIFS(Winback!$D$2:$D$300,Winback!$K$2:$K$300,$A4690),0)</f>
        <v>0</v>
      </c>
      <c r="M4690">
        <f>IF(OR($E4690=1,$G4690=1,SUMIFS(Registros!$J$2:$J$6000,Registros!$B$2:$B$6000,$A4690)&gt;0),1,0)</f>
        <v>1</v>
      </c>
      <c r="N4690">
        <f>IF($J4690&gt;0,1,IF(COUNTIFS(Registros!$A$2:$A$6000,"CS",Registros!$B$2:$B$6000,$A4690,Registros!$K$2:$K$6000,"&lt;&gt;")&gt;0,1,0))</f>
        <v>1</v>
      </c>
      <c r="O4690" t="str">
        <f t="shared" si="365"/>
        <v>CONVERGENTE</v>
      </c>
      <c r="P4690" t="str">
        <f t="shared" si="366"/>
        <v>Upgrade / más líneas</v>
      </c>
      <c r="Q4690">
        <f t="shared" si="367"/>
        <v>0</v>
      </c>
      <c r="R4690" t="str">
        <f>IFERROR(VLOOKUP($A4690,Registros!$B$2:$G$6000,6,0),IFERROR(INDEX(Winback!$C$2:$C$300,MATCH($A4690,Winback!$K$2:$K$300,0)),""))</f>
        <v>Karla Mc Intryre</v>
      </c>
      <c r="S4690" t="str">
        <f t="shared" si="368"/>
        <v>+CS</v>
      </c>
      <c r="T4690">
        <f t="shared" si="369"/>
        <v>1</v>
      </c>
    </row>
    <row r="4691" spans="1:20" x14ac:dyDescent="0.35">
      <c r="A4691" t="s">
        <v>22961</v>
      </c>
      <c r="B4691" t="s">
        <v>19174</v>
      </c>
      <c r="C4691" t="s">
        <v>19175</v>
      </c>
      <c r="D4691" t="s">
        <v>19176</v>
      </c>
      <c r="E4691">
        <f>IF(COUNTIFS(Registros!$A$2:$A$6000,"NP",Registros!$B$2:$B$6000,$A4691)&gt;0,1,0)</f>
        <v>0</v>
      </c>
      <c r="F4691">
        <f>IF($E4691=1,SUMIFS(Registros!$F$2:$F$6000,Registros!$A$2:$A$6000,"NP",Registros!$B$2:$B$6000,$A4691),0)</f>
        <v>0</v>
      </c>
      <c r="G4691">
        <f>IF(COUNTIFS(Registros!$A$2:$A$6000,"MOV",Registros!$B$2:$B$6000,$A4691)&gt;0,1,0)</f>
        <v>0</v>
      </c>
      <c r="H4691">
        <f>IF($G4691=1,SUMIFS(Registros!$F$2:$F$6000,Registros!$A$2:$A$6000,"MOV",Registros!$B$2:$B$6000,$A4691),0)</f>
        <v>0</v>
      </c>
      <c r="I4691">
        <f>IF(COUNTIFS(Registros!$A$2:$A$6000,"CS",Registros!$B$2:$B$6000,$A4691)&gt;0,1,0)</f>
        <v>1</v>
      </c>
      <c r="J4691">
        <f>IF($I4691=1,SUMIFS(Registros!$I$2:$I$6000,Registros!$A$2:$A$6000,"CS",Registros!$B$2:$B$6000,$A4691),0)</f>
        <v>33</v>
      </c>
      <c r="K4691">
        <f>IF(COUNTIFS(Winback!$K$2:$K$300,$A4691)&gt;0,1,0)</f>
        <v>0</v>
      </c>
      <c r="L4691">
        <f>IF(AND($K4691=1,LEFT($A4691,3)="WB-"),SUMIFS(Winback!$D$2:$D$300,Winback!$K$2:$K$300,$A4691),0)</f>
        <v>0</v>
      </c>
      <c r="M4691">
        <f>IF(OR($E4691=1,$G4691=1,SUMIFS(Registros!$J$2:$J$6000,Registros!$B$2:$B$6000,$A4691)&gt;0),1,0)</f>
        <v>1</v>
      </c>
      <c r="N4691">
        <f>IF($J4691&gt;0,1,IF(COUNTIFS(Registros!$A$2:$A$6000,"CS",Registros!$B$2:$B$6000,$A4691,Registros!$K$2:$K$6000,"&lt;&gt;")&gt;0,1,0))</f>
        <v>1</v>
      </c>
      <c r="O4691" t="str">
        <f t="shared" si="365"/>
        <v>CONVERGENTE</v>
      </c>
      <c r="P4691" t="str">
        <f t="shared" si="366"/>
        <v>Upgrade / más líneas</v>
      </c>
      <c r="Q4691">
        <f t="shared" si="367"/>
        <v>0</v>
      </c>
      <c r="R4691" t="str">
        <f>IFERROR(VLOOKUP($A4691,Registros!$B$2:$G$6000,6,0),IFERROR(INDEX(Winback!$C$2:$C$300,MATCH($A4691,Winback!$K$2:$K$300,0)),""))</f>
        <v>Solanye Acuña</v>
      </c>
      <c r="S4691" t="str">
        <f t="shared" si="368"/>
        <v>+CS</v>
      </c>
      <c r="T4691">
        <f t="shared" si="369"/>
        <v>1</v>
      </c>
    </row>
    <row r="4692" spans="1:20" x14ac:dyDescent="0.35">
      <c r="A4692" t="s">
        <v>22963</v>
      </c>
      <c r="B4692" t="s">
        <v>22964</v>
      </c>
      <c r="C4692" t="s">
        <v>22965</v>
      </c>
      <c r="D4692" t="s">
        <v>22966</v>
      </c>
      <c r="E4692">
        <f>IF(COUNTIFS(Registros!$A$2:$A$6000,"NP",Registros!$B$2:$B$6000,$A4692)&gt;0,1,0)</f>
        <v>0</v>
      </c>
      <c r="F4692">
        <f>IF($E4692=1,SUMIFS(Registros!$F$2:$F$6000,Registros!$A$2:$A$6000,"NP",Registros!$B$2:$B$6000,$A4692),0)</f>
        <v>0</v>
      </c>
      <c r="G4692">
        <f>IF(COUNTIFS(Registros!$A$2:$A$6000,"MOV",Registros!$B$2:$B$6000,$A4692)&gt;0,1,0)</f>
        <v>0</v>
      </c>
      <c r="H4692">
        <f>IF($G4692=1,SUMIFS(Registros!$F$2:$F$6000,Registros!$A$2:$A$6000,"MOV",Registros!$B$2:$B$6000,$A4692),0)</f>
        <v>0</v>
      </c>
      <c r="I4692">
        <f>IF(COUNTIFS(Registros!$A$2:$A$6000,"CS",Registros!$B$2:$B$6000,$A4692)&gt;0,1,0)</f>
        <v>1</v>
      </c>
      <c r="J4692">
        <f>IF($I4692=1,SUMIFS(Registros!$I$2:$I$6000,Registros!$A$2:$A$6000,"CS",Registros!$B$2:$B$6000,$A4692),0)</f>
        <v>34</v>
      </c>
      <c r="K4692">
        <f>IF(COUNTIFS(Winback!$K$2:$K$300,$A4692)&gt;0,1,0)</f>
        <v>0</v>
      </c>
      <c r="L4692">
        <f>IF(AND($K4692=1,LEFT($A4692,3)="WB-"),SUMIFS(Winback!$D$2:$D$300,Winback!$K$2:$K$300,$A4692),0)</f>
        <v>0</v>
      </c>
      <c r="M4692">
        <f>IF(OR($E4692=1,$G4692=1,SUMIFS(Registros!$J$2:$J$6000,Registros!$B$2:$B$6000,$A4692)&gt;0),1,0)</f>
        <v>1</v>
      </c>
      <c r="N4692">
        <f>IF($J4692&gt;0,1,IF(COUNTIFS(Registros!$A$2:$A$6000,"CS",Registros!$B$2:$B$6000,$A4692,Registros!$K$2:$K$6000,"&lt;&gt;")&gt;0,1,0))</f>
        <v>1</v>
      </c>
      <c r="O4692" t="str">
        <f t="shared" si="365"/>
        <v>CONVERGENTE</v>
      </c>
      <c r="P4692" t="str">
        <f t="shared" si="366"/>
        <v>Upgrade / más líneas</v>
      </c>
      <c r="Q4692">
        <f t="shared" si="367"/>
        <v>0</v>
      </c>
      <c r="R4692" t="str">
        <f>IFERROR(VLOOKUP($A4692,Registros!$B$2:$G$6000,6,0),IFERROR(INDEX(Winback!$C$2:$C$300,MATCH($A4692,Winback!$K$2:$K$300,0)),""))</f>
        <v>Lizeth Milena Gonzalez</v>
      </c>
      <c r="S4692" t="str">
        <f t="shared" si="368"/>
        <v>+CS</v>
      </c>
      <c r="T4692">
        <f t="shared" si="369"/>
        <v>1</v>
      </c>
    </row>
    <row r="4693" spans="1:20" x14ac:dyDescent="0.35">
      <c r="A4693" t="s">
        <v>22968</v>
      </c>
      <c r="B4693" t="s">
        <v>22969</v>
      </c>
      <c r="C4693" t="s">
        <v>22970</v>
      </c>
      <c r="D4693" t="s">
        <v>22971</v>
      </c>
      <c r="E4693">
        <f>IF(COUNTIFS(Registros!$A$2:$A$6000,"NP",Registros!$B$2:$B$6000,$A4693)&gt;0,1,0)</f>
        <v>0</v>
      </c>
      <c r="F4693">
        <f>IF($E4693=1,SUMIFS(Registros!$F$2:$F$6000,Registros!$A$2:$A$6000,"NP",Registros!$B$2:$B$6000,$A4693),0)</f>
        <v>0</v>
      </c>
      <c r="G4693">
        <f>IF(COUNTIFS(Registros!$A$2:$A$6000,"MOV",Registros!$B$2:$B$6000,$A4693)&gt;0,1,0)</f>
        <v>0</v>
      </c>
      <c r="H4693">
        <f>IF($G4693=1,SUMIFS(Registros!$F$2:$F$6000,Registros!$A$2:$A$6000,"MOV",Registros!$B$2:$B$6000,$A4693),0)</f>
        <v>0</v>
      </c>
      <c r="I4693">
        <f>IF(COUNTIFS(Registros!$A$2:$A$6000,"CS",Registros!$B$2:$B$6000,$A4693)&gt;0,1,0)</f>
        <v>1</v>
      </c>
      <c r="J4693">
        <f>IF($I4693=1,SUMIFS(Registros!$I$2:$I$6000,Registros!$A$2:$A$6000,"CS",Registros!$B$2:$B$6000,$A4693),0)</f>
        <v>44</v>
      </c>
      <c r="K4693">
        <f>IF(COUNTIFS(Winback!$K$2:$K$300,$A4693)&gt;0,1,0)</f>
        <v>0</v>
      </c>
      <c r="L4693">
        <f>IF(AND($K4693=1,LEFT($A4693,3)="WB-"),SUMIFS(Winback!$D$2:$D$300,Winback!$K$2:$K$300,$A4693),0)</f>
        <v>0</v>
      </c>
      <c r="M4693">
        <f>IF(OR($E4693=1,$G4693=1,SUMIFS(Registros!$J$2:$J$6000,Registros!$B$2:$B$6000,$A4693)&gt;0),1,0)</f>
        <v>1</v>
      </c>
      <c r="N4693">
        <f>IF($J4693&gt;0,1,IF(COUNTIFS(Registros!$A$2:$A$6000,"CS",Registros!$B$2:$B$6000,$A4693,Registros!$K$2:$K$6000,"&lt;&gt;")&gt;0,1,0))</f>
        <v>1</v>
      </c>
      <c r="O4693" t="str">
        <f t="shared" si="365"/>
        <v>CONVERGENTE</v>
      </c>
      <c r="P4693" t="str">
        <f t="shared" si="366"/>
        <v>Upgrade / más líneas</v>
      </c>
      <c r="Q4693">
        <f t="shared" si="367"/>
        <v>0</v>
      </c>
      <c r="R4693" t="str">
        <f>IFERROR(VLOOKUP($A4693,Registros!$B$2:$G$6000,6,0),IFERROR(INDEX(Winback!$C$2:$C$300,MATCH($A4693,Winback!$K$2:$K$300,0)),""))</f>
        <v>Maria Fernanda Rivas</v>
      </c>
      <c r="S4693" t="str">
        <f t="shared" si="368"/>
        <v>+CS</v>
      </c>
      <c r="T4693">
        <f t="shared" si="369"/>
        <v>1</v>
      </c>
    </row>
    <row r="4694" spans="1:20" x14ac:dyDescent="0.35">
      <c r="A4694" t="s">
        <v>22973</v>
      </c>
      <c r="B4694" t="s">
        <v>22974</v>
      </c>
      <c r="C4694" t="s">
        <v>22975</v>
      </c>
      <c r="D4694" t="s">
        <v>22976</v>
      </c>
      <c r="E4694">
        <f>IF(COUNTIFS(Registros!$A$2:$A$6000,"NP",Registros!$B$2:$B$6000,$A4694)&gt;0,1,0)</f>
        <v>0</v>
      </c>
      <c r="F4694">
        <f>IF($E4694=1,SUMIFS(Registros!$F$2:$F$6000,Registros!$A$2:$A$6000,"NP",Registros!$B$2:$B$6000,$A4694),0)</f>
        <v>0</v>
      </c>
      <c r="G4694">
        <f>IF(COUNTIFS(Registros!$A$2:$A$6000,"MOV",Registros!$B$2:$B$6000,$A4694)&gt;0,1,0)</f>
        <v>0</v>
      </c>
      <c r="H4694">
        <f>IF($G4694=1,SUMIFS(Registros!$F$2:$F$6000,Registros!$A$2:$A$6000,"MOV",Registros!$B$2:$B$6000,$A4694),0)</f>
        <v>0</v>
      </c>
      <c r="I4694">
        <f>IF(COUNTIFS(Registros!$A$2:$A$6000,"CS",Registros!$B$2:$B$6000,$A4694)&gt;0,1,0)</f>
        <v>1</v>
      </c>
      <c r="J4694">
        <f>IF($I4694=1,SUMIFS(Registros!$I$2:$I$6000,Registros!$A$2:$A$6000,"CS",Registros!$B$2:$B$6000,$A4694),0)</f>
        <v>33</v>
      </c>
      <c r="K4694">
        <f>IF(COUNTIFS(Winback!$K$2:$K$300,$A4694)&gt;0,1,0)</f>
        <v>0</v>
      </c>
      <c r="L4694">
        <f>IF(AND($K4694=1,LEFT($A4694,3)="WB-"),SUMIFS(Winback!$D$2:$D$300,Winback!$K$2:$K$300,$A4694),0)</f>
        <v>0</v>
      </c>
      <c r="M4694">
        <f>IF(OR($E4694=1,$G4694=1,SUMIFS(Registros!$J$2:$J$6000,Registros!$B$2:$B$6000,$A4694)&gt;0),1,0)</f>
        <v>1</v>
      </c>
      <c r="N4694">
        <f>IF($J4694&gt;0,1,IF(COUNTIFS(Registros!$A$2:$A$6000,"CS",Registros!$B$2:$B$6000,$A4694,Registros!$K$2:$K$6000,"&lt;&gt;")&gt;0,1,0))</f>
        <v>1</v>
      </c>
      <c r="O4694" t="str">
        <f t="shared" si="365"/>
        <v>CONVERGENTE</v>
      </c>
      <c r="P4694" t="str">
        <f t="shared" si="366"/>
        <v>Upgrade / más líneas</v>
      </c>
      <c r="Q4694">
        <f t="shared" si="367"/>
        <v>0</v>
      </c>
      <c r="R4694" t="str">
        <f>IFERROR(VLOOKUP($A4694,Registros!$B$2:$G$6000,6,0),IFERROR(INDEX(Winback!$C$2:$C$300,MATCH($A4694,Winback!$K$2:$K$300,0)),""))</f>
        <v>Yarelis Tulloch</v>
      </c>
      <c r="S4694" t="str">
        <f t="shared" si="368"/>
        <v>+CS</v>
      </c>
      <c r="T4694">
        <f t="shared" si="369"/>
        <v>1</v>
      </c>
    </row>
    <row r="4695" spans="1:20" x14ac:dyDescent="0.35">
      <c r="A4695" t="s">
        <v>22978</v>
      </c>
      <c r="B4695" t="s">
        <v>22979</v>
      </c>
      <c r="C4695" t="s">
        <v>22980</v>
      </c>
      <c r="D4695" t="s">
        <v>22981</v>
      </c>
      <c r="E4695">
        <f>IF(COUNTIFS(Registros!$A$2:$A$6000,"NP",Registros!$B$2:$B$6000,$A4695)&gt;0,1,0)</f>
        <v>0</v>
      </c>
      <c r="F4695">
        <f>IF($E4695=1,SUMIFS(Registros!$F$2:$F$6000,Registros!$A$2:$A$6000,"NP",Registros!$B$2:$B$6000,$A4695),0)</f>
        <v>0</v>
      </c>
      <c r="G4695">
        <f>IF(COUNTIFS(Registros!$A$2:$A$6000,"MOV",Registros!$B$2:$B$6000,$A4695)&gt;0,1,0)</f>
        <v>0</v>
      </c>
      <c r="H4695">
        <f>IF($G4695=1,SUMIFS(Registros!$F$2:$F$6000,Registros!$A$2:$A$6000,"MOV",Registros!$B$2:$B$6000,$A4695),0)</f>
        <v>0</v>
      </c>
      <c r="I4695">
        <f>IF(COUNTIFS(Registros!$A$2:$A$6000,"CS",Registros!$B$2:$B$6000,$A4695)&gt;0,1,0)</f>
        <v>1</v>
      </c>
      <c r="J4695">
        <f>IF($I4695=1,SUMIFS(Registros!$I$2:$I$6000,Registros!$A$2:$A$6000,"CS",Registros!$B$2:$B$6000,$A4695),0)</f>
        <v>31</v>
      </c>
      <c r="K4695">
        <f>IF(COUNTIFS(Winback!$K$2:$K$300,$A4695)&gt;0,1,0)</f>
        <v>0</v>
      </c>
      <c r="L4695">
        <f>IF(AND($K4695=1,LEFT($A4695,3)="WB-"),SUMIFS(Winback!$D$2:$D$300,Winback!$K$2:$K$300,$A4695),0)</f>
        <v>0</v>
      </c>
      <c r="M4695">
        <f>IF(OR($E4695=1,$G4695=1,SUMIFS(Registros!$J$2:$J$6000,Registros!$B$2:$B$6000,$A4695)&gt;0),1,0)</f>
        <v>1</v>
      </c>
      <c r="N4695">
        <f>IF($J4695&gt;0,1,IF(COUNTIFS(Registros!$A$2:$A$6000,"CS",Registros!$B$2:$B$6000,$A4695,Registros!$K$2:$K$6000,"&lt;&gt;")&gt;0,1,0))</f>
        <v>1</v>
      </c>
      <c r="O4695" t="str">
        <f t="shared" si="365"/>
        <v>CONVERGENTE</v>
      </c>
      <c r="P4695" t="str">
        <f t="shared" si="366"/>
        <v>Upgrade / más líneas</v>
      </c>
      <c r="Q4695">
        <f t="shared" si="367"/>
        <v>0</v>
      </c>
      <c r="R4695" t="str">
        <f>IFERROR(VLOOKUP($A4695,Registros!$B$2:$G$6000,6,0),IFERROR(INDEX(Winback!$C$2:$C$300,MATCH($A4695,Winback!$K$2:$K$300,0)),""))</f>
        <v>Abril Aparicio</v>
      </c>
      <c r="S4695" t="str">
        <f t="shared" si="368"/>
        <v>+CS</v>
      </c>
      <c r="T4695">
        <f t="shared" si="369"/>
        <v>1</v>
      </c>
    </row>
    <row r="4696" spans="1:20" x14ac:dyDescent="0.35">
      <c r="A4696" t="s">
        <v>22983</v>
      </c>
      <c r="B4696" t="s">
        <v>22984</v>
      </c>
      <c r="C4696" t="s">
        <v>22985</v>
      </c>
      <c r="D4696" t="s">
        <v>22986</v>
      </c>
      <c r="E4696">
        <f>IF(COUNTIFS(Registros!$A$2:$A$6000,"NP",Registros!$B$2:$B$6000,$A4696)&gt;0,1,0)</f>
        <v>0</v>
      </c>
      <c r="F4696">
        <f>IF($E4696=1,SUMIFS(Registros!$F$2:$F$6000,Registros!$A$2:$A$6000,"NP",Registros!$B$2:$B$6000,$A4696),0)</f>
        <v>0</v>
      </c>
      <c r="G4696">
        <f>IF(COUNTIFS(Registros!$A$2:$A$6000,"MOV",Registros!$B$2:$B$6000,$A4696)&gt;0,1,0)</f>
        <v>0</v>
      </c>
      <c r="H4696">
        <f>IF($G4696=1,SUMIFS(Registros!$F$2:$F$6000,Registros!$A$2:$A$6000,"MOV",Registros!$B$2:$B$6000,$A4696),0)</f>
        <v>0</v>
      </c>
      <c r="I4696">
        <f>IF(COUNTIFS(Registros!$A$2:$A$6000,"CS",Registros!$B$2:$B$6000,$A4696)&gt;0,1,0)</f>
        <v>1</v>
      </c>
      <c r="J4696">
        <f>IF($I4696=1,SUMIFS(Registros!$I$2:$I$6000,Registros!$A$2:$A$6000,"CS",Registros!$B$2:$B$6000,$A4696),0)</f>
        <v>35</v>
      </c>
      <c r="K4696">
        <f>IF(COUNTIFS(Winback!$K$2:$K$300,$A4696)&gt;0,1,0)</f>
        <v>0</v>
      </c>
      <c r="L4696">
        <f>IF(AND($K4696=1,LEFT($A4696,3)="WB-"),SUMIFS(Winback!$D$2:$D$300,Winback!$K$2:$K$300,$A4696),0)</f>
        <v>0</v>
      </c>
      <c r="M4696">
        <f>IF(OR($E4696=1,$G4696=1,SUMIFS(Registros!$J$2:$J$6000,Registros!$B$2:$B$6000,$A4696)&gt;0),1,0)</f>
        <v>1</v>
      </c>
      <c r="N4696">
        <f>IF($J4696&gt;0,1,IF(COUNTIFS(Registros!$A$2:$A$6000,"CS",Registros!$B$2:$B$6000,$A4696,Registros!$K$2:$K$6000,"&lt;&gt;")&gt;0,1,0))</f>
        <v>1</v>
      </c>
      <c r="O4696" t="str">
        <f t="shared" si="365"/>
        <v>CONVERGENTE</v>
      </c>
      <c r="P4696" t="str">
        <f t="shared" si="366"/>
        <v>Upgrade / más líneas</v>
      </c>
      <c r="Q4696">
        <f t="shared" si="367"/>
        <v>0</v>
      </c>
      <c r="R4696" t="str">
        <f>IFERROR(VLOOKUP($A4696,Registros!$B$2:$G$6000,6,0),IFERROR(INDEX(Winback!$C$2:$C$300,MATCH($A4696,Winback!$K$2:$K$300,0)),""))</f>
        <v>Yariela Galarce</v>
      </c>
      <c r="S4696" t="str">
        <f t="shared" si="368"/>
        <v>+CS</v>
      </c>
      <c r="T4696">
        <f t="shared" si="369"/>
        <v>1</v>
      </c>
    </row>
    <row r="4697" spans="1:20" x14ac:dyDescent="0.35">
      <c r="A4697" t="s">
        <v>22988</v>
      </c>
      <c r="B4697" t="s">
        <v>22989</v>
      </c>
      <c r="C4697" t="s">
        <v>22990</v>
      </c>
      <c r="D4697" t="s">
        <v>22991</v>
      </c>
      <c r="E4697">
        <f>IF(COUNTIFS(Registros!$A$2:$A$6000,"NP",Registros!$B$2:$B$6000,$A4697)&gt;0,1,0)</f>
        <v>0</v>
      </c>
      <c r="F4697">
        <f>IF($E4697=1,SUMIFS(Registros!$F$2:$F$6000,Registros!$A$2:$A$6000,"NP",Registros!$B$2:$B$6000,$A4697),0)</f>
        <v>0</v>
      </c>
      <c r="G4697">
        <f>IF(COUNTIFS(Registros!$A$2:$A$6000,"MOV",Registros!$B$2:$B$6000,$A4697)&gt;0,1,0)</f>
        <v>0</v>
      </c>
      <c r="H4697">
        <f>IF($G4697=1,SUMIFS(Registros!$F$2:$F$6000,Registros!$A$2:$A$6000,"MOV",Registros!$B$2:$B$6000,$A4697),0)</f>
        <v>0</v>
      </c>
      <c r="I4697">
        <f>IF(COUNTIFS(Registros!$A$2:$A$6000,"CS",Registros!$B$2:$B$6000,$A4697)&gt;0,1,0)</f>
        <v>1</v>
      </c>
      <c r="J4697">
        <f>IF($I4697=1,SUMIFS(Registros!$I$2:$I$6000,Registros!$A$2:$A$6000,"CS",Registros!$B$2:$B$6000,$A4697),0)</f>
        <v>25</v>
      </c>
      <c r="K4697">
        <f>IF(COUNTIFS(Winback!$K$2:$K$300,$A4697)&gt;0,1,0)</f>
        <v>0</v>
      </c>
      <c r="L4697">
        <f>IF(AND($K4697=1,LEFT($A4697,3)="WB-"),SUMIFS(Winback!$D$2:$D$300,Winback!$K$2:$K$300,$A4697),0)</f>
        <v>0</v>
      </c>
      <c r="M4697">
        <f>IF(OR($E4697=1,$G4697=1,SUMIFS(Registros!$J$2:$J$6000,Registros!$B$2:$B$6000,$A4697)&gt;0),1,0)</f>
        <v>1</v>
      </c>
      <c r="N4697">
        <f>IF($J4697&gt;0,1,IF(COUNTIFS(Registros!$A$2:$A$6000,"CS",Registros!$B$2:$B$6000,$A4697,Registros!$K$2:$K$6000,"&lt;&gt;")&gt;0,1,0))</f>
        <v>1</v>
      </c>
      <c r="O4697" t="str">
        <f t="shared" si="365"/>
        <v>CONVERGENTE</v>
      </c>
      <c r="P4697" t="str">
        <f t="shared" si="366"/>
        <v>Upgrade / más líneas</v>
      </c>
      <c r="Q4697">
        <f t="shared" si="367"/>
        <v>0</v>
      </c>
      <c r="R4697" t="str">
        <f>IFERROR(VLOOKUP($A4697,Registros!$B$2:$G$6000,6,0),IFERROR(INDEX(Winback!$C$2:$C$300,MATCH($A4697,Winback!$K$2:$K$300,0)),""))</f>
        <v>Nailyn Martinez Johnson</v>
      </c>
      <c r="S4697" t="str">
        <f t="shared" si="368"/>
        <v>+CS</v>
      </c>
      <c r="T4697">
        <f t="shared" si="369"/>
        <v>1</v>
      </c>
    </row>
    <row r="4698" spans="1:20" x14ac:dyDescent="0.35">
      <c r="A4698" t="s">
        <v>22993</v>
      </c>
      <c r="B4698" t="s">
        <v>22994</v>
      </c>
      <c r="C4698" t="s">
        <v>22995</v>
      </c>
      <c r="D4698" t="s">
        <v>22996</v>
      </c>
      <c r="E4698">
        <f>IF(COUNTIFS(Registros!$A$2:$A$6000,"NP",Registros!$B$2:$B$6000,$A4698)&gt;0,1,0)</f>
        <v>0</v>
      </c>
      <c r="F4698">
        <f>IF($E4698=1,SUMIFS(Registros!$F$2:$F$6000,Registros!$A$2:$A$6000,"NP",Registros!$B$2:$B$6000,$A4698),0)</f>
        <v>0</v>
      </c>
      <c r="G4698">
        <f>IF(COUNTIFS(Registros!$A$2:$A$6000,"MOV",Registros!$B$2:$B$6000,$A4698)&gt;0,1,0)</f>
        <v>0</v>
      </c>
      <c r="H4698">
        <f>IF($G4698=1,SUMIFS(Registros!$F$2:$F$6000,Registros!$A$2:$A$6000,"MOV",Registros!$B$2:$B$6000,$A4698),0)</f>
        <v>0</v>
      </c>
      <c r="I4698">
        <f>IF(COUNTIFS(Registros!$A$2:$A$6000,"CS",Registros!$B$2:$B$6000,$A4698)&gt;0,1,0)</f>
        <v>1</v>
      </c>
      <c r="J4698">
        <f>IF($I4698=1,SUMIFS(Registros!$I$2:$I$6000,Registros!$A$2:$A$6000,"CS",Registros!$B$2:$B$6000,$A4698),0)</f>
        <v>37</v>
      </c>
      <c r="K4698">
        <f>IF(COUNTIFS(Winback!$K$2:$K$300,$A4698)&gt;0,1,0)</f>
        <v>0</v>
      </c>
      <c r="L4698">
        <f>IF(AND($K4698=1,LEFT($A4698,3)="WB-"),SUMIFS(Winback!$D$2:$D$300,Winback!$K$2:$K$300,$A4698),0)</f>
        <v>0</v>
      </c>
      <c r="M4698">
        <f>IF(OR($E4698=1,$G4698=1,SUMIFS(Registros!$J$2:$J$6000,Registros!$B$2:$B$6000,$A4698)&gt;0),1,0)</f>
        <v>1</v>
      </c>
      <c r="N4698">
        <f>IF($J4698&gt;0,1,IF(COUNTIFS(Registros!$A$2:$A$6000,"CS",Registros!$B$2:$B$6000,$A4698,Registros!$K$2:$K$6000,"&lt;&gt;")&gt;0,1,0))</f>
        <v>1</v>
      </c>
      <c r="O4698" t="str">
        <f t="shared" si="365"/>
        <v>CONVERGENTE</v>
      </c>
      <c r="P4698" t="str">
        <f t="shared" si="366"/>
        <v>Upgrade / más líneas</v>
      </c>
      <c r="Q4698">
        <f t="shared" si="367"/>
        <v>0</v>
      </c>
      <c r="R4698" t="str">
        <f>IFERROR(VLOOKUP($A4698,Registros!$B$2:$G$6000,6,0),IFERROR(INDEX(Winback!$C$2:$C$300,MATCH($A4698,Winback!$K$2:$K$300,0)),""))</f>
        <v>iongy Gordon Ward</v>
      </c>
      <c r="S4698" t="str">
        <f t="shared" si="368"/>
        <v>+CS</v>
      </c>
      <c r="T4698">
        <f t="shared" si="369"/>
        <v>1</v>
      </c>
    </row>
    <row r="4699" spans="1:20" x14ac:dyDescent="0.35">
      <c r="A4699" t="s">
        <v>22998</v>
      </c>
      <c r="B4699" t="s">
        <v>22999</v>
      </c>
      <c r="C4699" t="s">
        <v>23000</v>
      </c>
      <c r="D4699" t="s">
        <v>23001</v>
      </c>
      <c r="E4699">
        <f>IF(COUNTIFS(Registros!$A$2:$A$6000,"NP",Registros!$B$2:$B$6000,$A4699)&gt;0,1,0)</f>
        <v>0</v>
      </c>
      <c r="F4699">
        <f>IF($E4699=1,SUMIFS(Registros!$F$2:$F$6000,Registros!$A$2:$A$6000,"NP",Registros!$B$2:$B$6000,$A4699),0)</f>
        <v>0</v>
      </c>
      <c r="G4699">
        <f>IF(COUNTIFS(Registros!$A$2:$A$6000,"MOV",Registros!$B$2:$B$6000,$A4699)&gt;0,1,0)</f>
        <v>0</v>
      </c>
      <c r="H4699">
        <f>IF($G4699=1,SUMIFS(Registros!$F$2:$F$6000,Registros!$A$2:$A$6000,"MOV",Registros!$B$2:$B$6000,$A4699),0)</f>
        <v>0</v>
      </c>
      <c r="I4699">
        <f>IF(COUNTIFS(Registros!$A$2:$A$6000,"CS",Registros!$B$2:$B$6000,$A4699)&gt;0,1,0)</f>
        <v>1</v>
      </c>
      <c r="J4699">
        <f>IF($I4699=1,SUMIFS(Registros!$I$2:$I$6000,Registros!$A$2:$A$6000,"CS",Registros!$B$2:$B$6000,$A4699),0)</f>
        <v>30</v>
      </c>
      <c r="K4699">
        <f>IF(COUNTIFS(Winback!$K$2:$K$300,$A4699)&gt;0,1,0)</f>
        <v>0</v>
      </c>
      <c r="L4699">
        <f>IF(AND($K4699=1,LEFT($A4699,3)="WB-"),SUMIFS(Winback!$D$2:$D$300,Winback!$K$2:$K$300,$A4699),0)</f>
        <v>0</v>
      </c>
      <c r="M4699">
        <f>IF(OR($E4699=1,$G4699=1,SUMIFS(Registros!$J$2:$J$6000,Registros!$B$2:$B$6000,$A4699)&gt;0),1,0)</f>
        <v>1</v>
      </c>
      <c r="N4699">
        <f>IF($J4699&gt;0,1,IF(COUNTIFS(Registros!$A$2:$A$6000,"CS",Registros!$B$2:$B$6000,$A4699,Registros!$K$2:$K$6000,"&lt;&gt;")&gt;0,1,0))</f>
        <v>1</v>
      </c>
      <c r="O4699" t="str">
        <f t="shared" si="365"/>
        <v>CONVERGENTE</v>
      </c>
      <c r="P4699" t="str">
        <f t="shared" si="366"/>
        <v>Upgrade / más líneas</v>
      </c>
      <c r="Q4699">
        <f t="shared" si="367"/>
        <v>0</v>
      </c>
      <c r="R4699" t="str">
        <f>IFERROR(VLOOKUP($A4699,Registros!$B$2:$G$6000,6,0),IFERROR(INDEX(Winback!$C$2:$C$300,MATCH($A4699,Winback!$K$2:$K$300,0)),""))</f>
        <v>Keisy Vargas</v>
      </c>
      <c r="S4699" t="str">
        <f t="shared" si="368"/>
        <v>+CS</v>
      </c>
      <c r="T4699">
        <f t="shared" si="369"/>
        <v>1</v>
      </c>
    </row>
    <row r="4700" spans="1:20" x14ac:dyDescent="0.35">
      <c r="A4700" t="s">
        <v>23003</v>
      </c>
      <c r="B4700" t="s">
        <v>23004</v>
      </c>
      <c r="C4700" t="s">
        <v>23005</v>
      </c>
      <c r="D4700" t="s">
        <v>23006</v>
      </c>
      <c r="E4700">
        <f>IF(COUNTIFS(Registros!$A$2:$A$6000,"NP",Registros!$B$2:$B$6000,$A4700)&gt;0,1,0)</f>
        <v>0</v>
      </c>
      <c r="F4700">
        <f>IF($E4700=1,SUMIFS(Registros!$F$2:$F$6000,Registros!$A$2:$A$6000,"NP",Registros!$B$2:$B$6000,$A4700),0)</f>
        <v>0</v>
      </c>
      <c r="G4700">
        <f>IF(COUNTIFS(Registros!$A$2:$A$6000,"MOV",Registros!$B$2:$B$6000,$A4700)&gt;0,1,0)</f>
        <v>0</v>
      </c>
      <c r="H4700">
        <f>IF($G4700=1,SUMIFS(Registros!$F$2:$F$6000,Registros!$A$2:$A$6000,"MOV",Registros!$B$2:$B$6000,$A4700),0)</f>
        <v>0</v>
      </c>
      <c r="I4700">
        <f>IF(COUNTIFS(Registros!$A$2:$A$6000,"CS",Registros!$B$2:$B$6000,$A4700)&gt;0,1,0)</f>
        <v>1</v>
      </c>
      <c r="J4700">
        <f>IF($I4700=1,SUMIFS(Registros!$I$2:$I$6000,Registros!$A$2:$A$6000,"CS",Registros!$B$2:$B$6000,$A4700),0)</f>
        <v>26</v>
      </c>
      <c r="K4700">
        <f>IF(COUNTIFS(Winback!$K$2:$K$300,$A4700)&gt;0,1,0)</f>
        <v>0</v>
      </c>
      <c r="L4700">
        <f>IF(AND($K4700=1,LEFT($A4700,3)="WB-"),SUMIFS(Winback!$D$2:$D$300,Winback!$K$2:$K$300,$A4700),0)</f>
        <v>0</v>
      </c>
      <c r="M4700">
        <f>IF(OR($E4700=1,$G4700=1,SUMIFS(Registros!$J$2:$J$6000,Registros!$B$2:$B$6000,$A4700)&gt;0),1,0)</f>
        <v>1</v>
      </c>
      <c r="N4700">
        <f>IF($J4700&gt;0,1,IF(COUNTIFS(Registros!$A$2:$A$6000,"CS",Registros!$B$2:$B$6000,$A4700,Registros!$K$2:$K$6000,"&lt;&gt;")&gt;0,1,0))</f>
        <v>1</v>
      </c>
      <c r="O4700" t="str">
        <f t="shared" si="365"/>
        <v>CONVERGENTE</v>
      </c>
      <c r="P4700" t="str">
        <f t="shared" si="366"/>
        <v>Upgrade / más líneas</v>
      </c>
      <c r="Q4700">
        <f t="shared" si="367"/>
        <v>0</v>
      </c>
      <c r="R4700" t="str">
        <f>IFERROR(VLOOKUP($A4700,Registros!$B$2:$G$6000,6,0),IFERROR(INDEX(Winback!$C$2:$C$300,MATCH($A4700,Winback!$K$2:$K$300,0)),""))</f>
        <v>Karla Mc Intryre</v>
      </c>
      <c r="S4700" t="str">
        <f t="shared" si="368"/>
        <v>+CS</v>
      </c>
      <c r="T4700">
        <f t="shared" si="369"/>
        <v>1</v>
      </c>
    </row>
    <row r="4701" spans="1:20" x14ac:dyDescent="0.35">
      <c r="A4701" t="s">
        <v>23008</v>
      </c>
      <c r="B4701" t="s">
        <v>23009</v>
      </c>
      <c r="C4701" t="s">
        <v>23010</v>
      </c>
      <c r="D4701" t="s">
        <v>23011</v>
      </c>
      <c r="E4701">
        <f>IF(COUNTIFS(Registros!$A$2:$A$6000,"NP",Registros!$B$2:$B$6000,$A4701)&gt;0,1,0)</f>
        <v>0</v>
      </c>
      <c r="F4701">
        <f>IF($E4701=1,SUMIFS(Registros!$F$2:$F$6000,Registros!$A$2:$A$6000,"NP",Registros!$B$2:$B$6000,$A4701),0)</f>
        <v>0</v>
      </c>
      <c r="G4701">
        <f>IF(COUNTIFS(Registros!$A$2:$A$6000,"MOV",Registros!$B$2:$B$6000,$A4701)&gt;0,1,0)</f>
        <v>0</v>
      </c>
      <c r="H4701">
        <f>IF($G4701=1,SUMIFS(Registros!$F$2:$F$6000,Registros!$A$2:$A$6000,"MOV",Registros!$B$2:$B$6000,$A4701),0)</f>
        <v>0</v>
      </c>
      <c r="I4701">
        <f>IF(COUNTIFS(Registros!$A$2:$A$6000,"CS",Registros!$B$2:$B$6000,$A4701)&gt;0,1,0)</f>
        <v>1</v>
      </c>
      <c r="J4701">
        <f>IF($I4701=1,SUMIFS(Registros!$I$2:$I$6000,Registros!$A$2:$A$6000,"CS",Registros!$B$2:$B$6000,$A4701),0)</f>
        <v>66</v>
      </c>
      <c r="K4701">
        <f>IF(COUNTIFS(Winback!$K$2:$K$300,$A4701)&gt;0,1,0)</f>
        <v>0</v>
      </c>
      <c r="L4701">
        <f>IF(AND($K4701=1,LEFT($A4701,3)="WB-"),SUMIFS(Winback!$D$2:$D$300,Winback!$K$2:$K$300,$A4701),0)</f>
        <v>0</v>
      </c>
      <c r="M4701">
        <f>IF(OR($E4701=1,$G4701=1,SUMIFS(Registros!$J$2:$J$6000,Registros!$B$2:$B$6000,$A4701)&gt;0),1,0)</f>
        <v>1</v>
      </c>
      <c r="N4701">
        <f>IF($J4701&gt;0,1,IF(COUNTIFS(Registros!$A$2:$A$6000,"CS",Registros!$B$2:$B$6000,$A4701,Registros!$K$2:$K$6000,"&lt;&gt;")&gt;0,1,0))</f>
        <v>1</v>
      </c>
      <c r="O4701" t="str">
        <f t="shared" si="365"/>
        <v>CONVERGENTE</v>
      </c>
      <c r="P4701" t="str">
        <f t="shared" si="366"/>
        <v>Upgrade / más líneas</v>
      </c>
      <c r="Q4701">
        <f t="shared" si="367"/>
        <v>0</v>
      </c>
      <c r="R4701" t="str">
        <f>IFERROR(VLOOKUP($A4701,Registros!$B$2:$G$6000,6,0),IFERROR(INDEX(Winback!$C$2:$C$300,MATCH($A4701,Winback!$K$2:$K$300,0)),""))</f>
        <v>Solanye Acuña</v>
      </c>
      <c r="S4701" t="str">
        <f t="shared" si="368"/>
        <v>+CS</v>
      </c>
      <c r="T4701">
        <f t="shared" si="369"/>
        <v>1</v>
      </c>
    </row>
    <row r="4702" spans="1:20" x14ac:dyDescent="0.35">
      <c r="A4702" t="s">
        <v>23013</v>
      </c>
      <c r="B4702" t="s">
        <v>23014</v>
      </c>
      <c r="C4702" t="s">
        <v>23010</v>
      </c>
      <c r="D4702" t="s">
        <v>23011</v>
      </c>
      <c r="E4702">
        <f>IF(COUNTIFS(Registros!$A$2:$A$6000,"NP",Registros!$B$2:$B$6000,$A4702)&gt;0,1,0)</f>
        <v>0</v>
      </c>
      <c r="F4702">
        <f>IF($E4702=1,SUMIFS(Registros!$F$2:$F$6000,Registros!$A$2:$A$6000,"NP",Registros!$B$2:$B$6000,$A4702),0)</f>
        <v>0</v>
      </c>
      <c r="G4702">
        <f>IF(COUNTIFS(Registros!$A$2:$A$6000,"MOV",Registros!$B$2:$B$6000,$A4702)&gt;0,1,0)</f>
        <v>0</v>
      </c>
      <c r="H4702">
        <f>IF($G4702=1,SUMIFS(Registros!$F$2:$F$6000,Registros!$A$2:$A$6000,"MOV",Registros!$B$2:$B$6000,$A4702),0)</f>
        <v>0</v>
      </c>
      <c r="I4702">
        <f>IF(COUNTIFS(Registros!$A$2:$A$6000,"CS",Registros!$B$2:$B$6000,$A4702)&gt;0,1,0)</f>
        <v>1</v>
      </c>
      <c r="J4702">
        <f>IF($I4702=1,SUMIFS(Registros!$I$2:$I$6000,Registros!$A$2:$A$6000,"CS",Registros!$B$2:$B$6000,$A4702),0)</f>
        <v>33</v>
      </c>
      <c r="K4702">
        <f>IF(COUNTIFS(Winback!$K$2:$K$300,$A4702)&gt;0,1,0)</f>
        <v>0</v>
      </c>
      <c r="L4702">
        <f>IF(AND($K4702=1,LEFT($A4702,3)="WB-"),SUMIFS(Winback!$D$2:$D$300,Winback!$K$2:$K$300,$A4702),0)</f>
        <v>0</v>
      </c>
      <c r="M4702">
        <f>IF(OR($E4702=1,$G4702=1,SUMIFS(Registros!$J$2:$J$6000,Registros!$B$2:$B$6000,$A4702)&gt;0),1,0)</f>
        <v>1</v>
      </c>
      <c r="N4702">
        <f>IF($J4702&gt;0,1,IF(COUNTIFS(Registros!$A$2:$A$6000,"CS",Registros!$B$2:$B$6000,$A4702,Registros!$K$2:$K$6000,"&lt;&gt;")&gt;0,1,0))</f>
        <v>1</v>
      </c>
      <c r="O4702" t="str">
        <f t="shared" si="365"/>
        <v>CONVERGENTE</v>
      </c>
      <c r="P4702" t="str">
        <f t="shared" si="366"/>
        <v>Upgrade / más líneas</v>
      </c>
      <c r="Q4702">
        <f t="shared" si="367"/>
        <v>0</v>
      </c>
      <c r="R4702" t="str">
        <f>IFERROR(VLOOKUP($A4702,Registros!$B$2:$G$6000,6,0),IFERROR(INDEX(Winback!$C$2:$C$300,MATCH($A4702,Winback!$K$2:$K$300,0)),""))</f>
        <v>Michelle Zambrano</v>
      </c>
      <c r="S4702" t="str">
        <f t="shared" si="368"/>
        <v>+CS</v>
      </c>
      <c r="T4702">
        <f t="shared" si="369"/>
        <v>1</v>
      </c>
    </row>
    <row r="4703" spans="1:20" x14ac:dyDescent="0.35">
      <c r="A4703" t="s">
        <v>23016</v>
      </c>
      <c r="B4703" t="s">
        <v>23017</v>
      </c>
      <c r="C4703" t="s">
        <v>23018</v>
      </c>
      <c r="D4703" t="s">
        <v>23019</v>
      </c>
      <c r="E4703">
        <f>IF(COUNTIFS(Registros!$A$2:$A$6000,"NP",Registros!$B$2:$B$6000,$A4703)&gt;0,1,0)</f>
        <v>0</v>
      </c>
      <c r="F4703">
        <f>IF($E4703=1,SUMIFS(Registros!$F$2:$F$6000,Registros!$A$2:$A$6000,"NP",Registros!$B$2:$B$6000,$A4703),0)</f>
        <v>0</v>
      </c>
      <c r="G4703">
        <f>IF(COUNTIFS(Registros!$A$2:$A$6000,"MOV",Registros!$B$2:$B$6000,$A4703)&gt;0,1,0)</f>
        <v>0</v>
      </c>
      <c r="H4703">
        <f>IF($G4703=1,SUMIFS(Registros!$F$2:$F$6000,Registros!$A$2:$A$6000,"MOV",Registros!$B$2:$B$6000,$A4703),0)</f>
        <v>0</v>
      </c>
      <c r="I4703">
        <f>IF(COUNTIFS(Registros!$A$2:$A$6000,"CS",Registros!$B$2:$B$6000,$A4703)&gt;0,1,0)</f>
        <v>1</v>
      </c>
      <c r="J4703">
        <f>IF($I4703=1,SUMIFS(Registros!$I$2:$I$6000,Registros!$A$2:$A$6000,"CS",Registros!$B$2:$B$6000,$A4703),0)</f>
        <v>63</v>
      </c>
      <c r="K4703">
        <f>IF(COUNTIFS(Winback!$K$2:$K$300,$A4703)&gt;0,1,0)</f>
        <v>0</v>
      </c>
      <c r="L4703">
        <f>IF(AND($K4703=1,LEFT($A4703,3)="WB-"),SUMIFS(Winback!$D$2:$D$300,Winback!$K$2:$K$300,$A4703),0)</f>
        <v>0</v>
      </c>
      <c r="M4703">
        <f>IF(OR($E4703=1,$G4703=1,SUMIFS(Registros!$J$2:$J$6000,Registros!$B$2:$B$6000,$A4703)&gt;0),1,0)</f>
        <v>1</v>
      </c>
      <c r="N4703">
        <f>IF($J4703&gt;0,1,IF(COUNTIFS(Registros!$A$2:$A$6000,"CS",Registros!$B$2:$B$6000,$A4703,Registros!$K$2:$K$6000,"&lt;&gt;")&gt;0,1,0))</f>
        <v>1</v>
      </c>
      <c r="O4703" t="str">
        <f t="shared" si="365"/>
        <v>CONVERGENTE</v>
      </c>
      <c r="P4703" t="str">
        <f t="shared" si="366"/>
        <v>Upgrade / más líneas</v>
      </c>
      <c r="Q4703">
        <f t="shared" si="367"/>
        <v>0</v>
      </c>
      <c r="R4703" t="str">
        <f>IFERROR(VLOOKUP($A4703,Registros!$B$2:$G$6000,6,0),IFERROR(INDEX(Winback!$C$2:$C$300,MATCH($A4703,Winback!$K$2:$K$300,0)),""))</f>
        <v>Lizeth Milena Gonzalez</v>
      </c>
      <c r="S4703" t="str">
        <f t="shared" si="368"/>
        <v>+CS</v>
      </c>
      <c r="T4703">
        <f t="shared" si="369"/>
        <v>1</v>
      </c>
    </row>
    <row r="4704" spans="1:20" x14ac:dyDescent="0.35">
      <c r="A4704" t="s">
        <v>23021</v>
      </c>
      <c r="B4704" t="s">
        <v>23022</v>
      </c>
      <c r="C4704" t="s">
        <v>23023</v>
      </c>
      <c r="D4704" t="s">
        <v>23024</v>
      </c>
      <c r="E4704">
        <f>IF(COUNTIFS(Registros!$A$2:$A$6000,"NP",Registros!$B$2:$B$6000,$A4704)&gt;0,1,0)</f>
        <v>0</v>
      </c>
      <c r="F4704">
        <f>IF($E4704=1,SUMIFS(Registros!$F$2:$F$6000,Registros!$A$2:$A$6000,"NP",Registros!$B$2:$B$6000,$A4704),0)</f>
        <v>0</v>
      </c>
      <c r="G4704">
        <f>IF(COUNTIFS(Registros!$A$2:$A$6000,"MOV",Registros!$B$2:$B$6000,$A4704)&gt;0,1,0)</f>
        <v>0</v>
      </c>
      <c r="H4704">
        <f>IF($G4704=1,SUMIFS(Registros!$F$2:$F$6000,Registros!$A$2:$A$6000,"MOV",Registros!$B$2:$B$6000,$A4704),0)</f>
        <v>0</v>
      </c>
      <c r="I4704">
        <f>IF(COUNTIFS(Registros!$A$2:$A$6000,"CS",Registros!$B$2:$B$6000,$A4704)&gt;0,1,0)</f>
        <v>1</v>
      </c>
      <c r="J4704">
        <f>IF($I4704=1,SUMIFS(Registros!$I$2:$I$6000,Registros!$A$2:$A$6000,"CS",Registros!$B$2:$B$6000,$A4704),0)</f>
        <v>33</v>
      </c>
      <c r="K4704">
        <f>IF(COUNTIFS(Winback!$K$2:$K$300,$A4704)&gt;0,1,0)</f>
        <v>0</v>
      </c>
      <c r="L4704">
        <f>IF(AND($K4704=1,LEFT($A4704,3)="WB-"),SUMIFS(Winback!$D$2:$D$300,Winback!$K$2:$K$300,$A4704),0)</f>
        <v>0</v>
      </c>
      <c r="M4704">
        <f>IF(OR($E4704=1,$G4704=1,SUMIFS(Registros!$J$2:$J$6000,Registros!$B$2:$B$6000,$A4704)&gt;0),1,0)</f>
        <v>1</v>
      </c>
      <c r="N4704">
        <f>IF($J4704&gt;0,1,IF(COUNTIFS(Registros!$A$2:$A$6000,"CS",Registros!$B$2:$B$6000,$A4704,Registros!$K$2:$K$6000,"&lt;&gt;")&gt;0,1,0))</f>
        <v>1</v>
      </c>
      <c r="O4704" t="str">
        <f t="shared" si="365"/>
        <v>CONVERGENTE</v>
      </c>
      <c r="P4704" t="str">
        <f t="shared" si="366"/>
        <v>Upgrade / más líneas</v>
      </c>
      <c r="Q4704">
        <f t="shared" si="367"/>
        <v>0</v>
      </c>
      <c r="R4704" t="str">
        <f>IFERROR(VLOOKUP($A4704,Registros!$B$2:$G$6000,6,0),IFERROR(INDEX(Winback!$C$2:$C$300,MATCH($A4704,Winback!$K$2:$K$300,0)),""))</f>
        <v>Maria Fernanda Rivas</v>
      </c>
      <c r="S4704" t="str">
        <f t="shared" si="368"/>
        <v>+CS</v>
      </c>
      <c r="T4704">
        <f t="shared" si="369"/>
        <v>1</v>
      </c>
    </row>
    <row r="4705" spans="1:20" x14ac:dyDescent="0.35">
      <c r="A4705" t="s">
        <v>23026</v>
      </c>
      <c r="B4705" t="s">
        <v>23027</v>
      </c>
      <c r="C4705" t="s">
        <v>23028</v>
      </c>
      <c r="D4705" t="s">
        <v>23029</v>
      </c>
      <c r="E4705">
        <f>IF(COUNTIFS(Registros!$A$2:$A$6000,"NP",Registros!$B$2:$B$6000,$A4705)&gt;0,1,0)</f>
        <v>0</v>
      </c>
      <c r="F4705">
        <f>IF($E4705=1,SUMIFS(Registros!$F$2:$F$6000,Registros!$A$2:$A$6000,"NP",Registros!$B$2:$B$6000,$A4705),0)</f>
        <v>0</v>
      </c>
      <c r="G4705">
        <f>IF(COUNTIFS(Registros!$A$2:$A$6000,"MOV",Registros!$B$2:$B$6000,$A4705)&gt;0,1,0)</f>
        <v>0</v>
      </c>
      <c r="H4705">
        <f>IF($G4705=1,SUMIFS(Registros!$F$2:$F$6000,Registros!$A$2:$A$6000,"MOV",Registros!$B$2:$B$6000,$A4705),0)</f>
        <v>0</v>
      </c>
      <c r="I4705">
        <f>IF(COUNTIFS(Registros!$A$2:$A$6000,"CS",Registros!$B$2:$B$6000,$A4705)&gt;0,1,0)</f>
        <v>1</v>
      </c>
      <c r="J4705">
        <f>IF($I4705=1,SUMIFS(Registros!$I$2:$I$6000,Registros!$A$2:$A$6000,"CS",Registros!$B$2:$B$6000,$A4705),0)</f>
        <v>30</v>
      </c>
      <c r="K4705">
        <f>IF(COUNTIFS(Winback!$K$2:$K$300,$A4705)&gt;0,1,0)</f>
        <v>0</v>
      </c>
      <c r="L4705">
        <f>IF(AND($K4705=1,LEFT($A4705,3)="WB-"),SUMIFS(Winback!$D$2:$D$300,Winback!$K$2:$K$300,$A4705),0)</f>
        <v>0</v>
      </c>
      <c r="M4705">
        <f>IF(OR($E4705=1,$G4705=1,SUMIFS(Registros!$J$2:$J$6000,Registros!$B$2:$B$6000,$A4705)&gt;0),1,0)</f>
        <v>1</v>
      </c>
      <c r="N4705">
        <f>IF($J4705&gt;0,1,IF(COUNTIFS(Registros!$A$2:$A$6000,"CS",Registros!$B$2:$B$6000,$A4705,Registros!$K$2:$K$6000,"&lt;&gt;")&gt;0,1,0))</f>
        <v>1</v>
      </c>
      <c r="O4705" t="str">
        <f t="shared" si="365"/>
        <v>CONVERGENTE</v>
      </c>
      <c r="P4705" t="str">
        <f t="shared" si="366"/>
        <v>Upgrade / más líneas</v>
      </c>
      <c r="Q4705">
        <f t="shared" si="367"/>
        <v>0</v>
      </c>
      <c r="R4705" t="str">
        <f>IFERROR(VLOOKUP($A4705,Registros!$B$2:$G$6000,6,0),IFERROR(INDEX(Winback!$C$2:$C$300,MATCH($A4705,Winback!$K$2:$K$300,0)),""))</f>
        <v>Yarelis Tulloch</v>
      </c>
      <c r="S4705" t="str">
        <f t="shared" si="368"/>
        <v>+CS</v>
      </c>
      <c r="T4705">
        <f t="shared" si="369"/>
        <v>1</v>
      </c>
    </row>
    <row r="4706" spans="1:20" x14ac:dyDescent="0.35">
      <c r="A4706" t="s">
        <v>23031</v>
      </c>
      <c r="B4706" t="s">
        <v>23032</v>
      </c>
      <c r="C4706" t="s">
        <v>23033</v>
      </c>
      <c r="D4706" t="s">
        <v>23034</v>
      </c>
      <c r="E4706">
        <f>IF(COUNTIFS(Registros!$A$2:$A$6000,"NP",Registros!$B$2:$B$6000,$A4706)&gt;0,1,0)</f>
        <v>0</v>
      </c>
      <c r="F4706">
        <f>IF($E4706=1,SUMIFS(Registros!$F$2:$F$6000,Registros!$A$2:$A$6000,"NP",Registros!$B$2:$B$6000,$A4706),0)</f>
        <v>0</v>
      </c>
      <c r="G4706">
        <f>IF(COUNTIFS(Registros!$A$2:$A$6000,"MOV",Registros!$B$2:$B$6000,$A4706)&gt;0,1,0)</f>
        <v>0</v>
      </c>
      <c r="H4706">
        <f>IF($G4706=1,SUMIFS(Registros!$F$2:$F$6000,Registros!$A$2:$A$6000,"MOV",Registros!$B$2:$B$6000,$A4706),0)</f>
        <v>0</v>
      </c>
      <c r="I4706">
        <f>IF(COUNTIFS(Registros!$A$2:$A$6000,"CS",Registros!$B$2:$B$6000,$A4706)&gt;0,1,0)</f>
        <v>1</v>
      </c>
      <c r="J4706">
        <f>IF($I4706=1,SUMIFS(Registros!$I$2:$I$6000,Registros!$A$2:$A$6000,"CS",Registros!$B$2:$B$6000,$A4706),0)</f>
        <v>43</v>
      </c>
      <c r="K4706">
        <f>IF(COUNTIFS(Winback!$K$2:$K$300,$A4706)&gt;0,1,0)</f>
        <v>0</v>
      </c>
      <c r="L4706">
        <f>IF(AND($K4706=1,LEFT($A4706,3)="WB-"),SUMIFS(Winback!$D$2:$D$300,Winback!$K$2:$K$300,$A4706),0)</f>
        <v>0</v>
      </c>
      <c r="M4706">
        <f>IF(OR($E4706=1,$G4706=1,SUMIFS(Registros!$J$2:$J$6000,Registros!$B$2:$B$6000,$A4706)&gt;0),1,0)</f>
        <v>1</v>
      </c>
      <c r="N4706">
        <f>IF($J4706&gt;0,1,IF(COUNTIFS(Registros!$A$2:$A$6000,"CS",Registros!$B$2:$B$6000,$A4706,Registros!$K$2:$K$6000,"&lt;&gt;")&gt;0,1,0))</f>
        <v>1</v>
      </c>
      <c r="O4706" t="str">
        <f t="shared" si="365"/>
        <v>CONVERGENTE</v>
      </c>
      <c r="P4706" t="str">
        <f t="shared" si="366"/>
        <v>Upgrade / más líneas</v>
      </c>
      <c r="Q4706">
        <f t="shared" si="367"/>
        <v>0</v>
      </c>
      <c r="R4706" t="str">
        <f>IFERROR(VLOOKUP($A4706,Registros!$B$2:$G$6000,6,0),IFERROR(INDEX(Winback!$C$2:$C$300,MATCH($A4706,Winback!$K$2:$K$300,0)),""))</f>
        <v>Abril Aparicio</v>
      </c>
      <c r="S4706" t="str">
        <f t="shared" si="368"/>
        <v>+CS</v>
      </c>
      <c r="T4706">
        <f t="shared" si="369"/>
        <v>1</v>
      </c>
    </row>
    <row r="4707" spans="1:20" x14ac:dyDescent="0.35">
      <c r="A4707" t="s">
        <v>23036</v>
      </c>
      <c r="B4707" t="s">
        <v>23037</v>
      </c>
      <c r="C4707" t="s">
        <v>23038</v>
      </c>
      <c r="D4707" t="s">
        <v>23039</v>
      </c>
      <c r="E4707">
        <f>IF(COUNTIFS(Registros!$A$2:$A$6000,"NP",Registros!$B$2:$B$6000,$A4707)&gt;0,1,0)</f>
        <v>0</v>
      </c>
      <c r="F4707">
        <f>IF($E4707=1,SUMIFS(Registros!$F$2:$F$6000,Registros!$A$2:$A$6000,"NP",Registros!$B$2:$B$6000,$A4707),0)</f>
        <v>0</v>
      </c>
      <c r="G4707">
        <f>IF(COUNTIFS(Registros!$A$2:$A$6000,"MOV",Registros!$B$2:$B$6000,$A4707)&gt;0,1,0)</f>
        <v>0</v>
      </c>
      <c r="H4707">
        <f>IF($G4707=1,SUMIFS(Registros!$F$2:$F$6000,Registros!$A$2:$A$6000,"MOV",Registros!$B$2:$B$6000,$A4707),0)</f>
        <v>0</v>
      </c>
      <c r="I4707">
        <f>IF(COUNTIFS(Registros!$A$2:$A$6000,"CS",Registros!$B$2:$B$6000,$A4707)&gt;0,1,0)</f>
        <v>1</v>
      </c>
      <c r="J4707">
        <f>IF($I4707=1,SUMIFS(Registros!$I$2:$I$6000,Registros!$A$2:$A$6000,"CS",Registros!$B$2:$B$6000,$A4707),0)</f>
        <v>38</v>
      </c>
      <c r="K4707">
        <f>IF(COUNTIFS(Winback!$K$2:$K$300,$A4707)&gt;0,1,0)</f>
        <v>0</v>
      </c>
      <c r="L4707">
        <f>IF(AND($K4707=1,LEFT($A4707,3)="WB-"),SUMIFS(Winback!$D$2:$D$300,Winback!$K$2:$K$300,$A4707),0)</f>
        <v>0</v>
      </c>
      <c r="M4707">
        <f>IF(OR($E4707=1,$G4707=1,SUMIFS(Registros!$J$2:$J$6000,Registros!$B$2:$B$6000,$A4707)&gt;0),1,0)</f>
        <v>1</v>
      </c>
      <c r="N4707">
        <f>IF($J4707&gt;0,1,IF(COUNTIFS(Registros!$A$2:$A$6000,"CS",Registros!$B$2:$B$6000,$A4707,Registros!$K$2:$K$6000,"&lt;&gt;")&gt;0,1,0))</f>
        <v>1</v>
      </c>
      <c r="O4707" t="str">
        <f t="shared" si="365"/>
        <v>CONVERGENTE</v>
      </c>
      <c r="P4707" t="str">
        <f t="shared" si="366"/>
        <v>Upgrade / más líneas</v>
      </c>
      <c r="Q4707">
        <f t="shared" si="367"/>
        <v>0</v>
      </c>
      <c r="R4707" t="str">
        <f>IFERROR(VLOOKUP($A4707,Registros!$B$2:$G$6000,6,0),IFERROR(INDEX(Winback!$C$2:$C$300,MATCH($A4707,Winback!$K$2:$K$300,0)),""))</f>
        <v>Yariela Galarce</v>
      </c>
      <c r="S4707" t="str">
        <f t="shared" si="368"/>
        <v>+CS</v>
      </c>
      <c r="T4707">
        <f t="shared" si="369"/>
        <v>1</v>
      </c>
    </row>
    <row r="4708" spans="1:20" x14ac:dyDescent="0.35">
      <c r="A4708" t="s">
        <v>23041</v>
      </c>
      <c r="B4708" t="s">
        <v>23042</v>
      </c>
      <c r="C4708" t="s">
        <v>23043</v>
      </c>
      <c r="D4708" t="s">
        <v>23044</v>
      </c>
      <c r="E4708">
        <f>IF(COUNTIFS(Registros!$A$2:$A$6000,"NP",Registros!$B$2:$B$6000,$A4708)&gt;0,1,0)</f>
        <v>0</v>
      </c>
      <c r="F4708">
        <f>IF($E4708=1,SUMIFS(Registros!$F$2:$F$6000,Registros!$A$2:$A$6000,"NP",Registros!$B$2:$B$6000,$A4708),0)</f>
        <v>0</v>
      </c>
      <c r="G4708">
        <f>IF(COUNTIFS(Registros!$A$2:$A$6000,"MOV",Registros!$B$2:$B$6000,$A4708)&gt;0,1,0)</f>
        <v>0</v>
      </c>
      <c r="H4708">
        <f>IF($G4708=1,SUMIFS(Registros!$F$2:$F$6000,Registros!$A$2:$A$6000,"MOV",Registros!$B$2:$B$6000,$A4708),0)</f>
        <v>0</v>
      </c>
      <c r="I4708">
        <f>IF(COUNTIFS(Registros!$A$2:$A$6000,"CS",Registros!$B$2:$B$6000,$A4708)&gt;0,1,0)</f>
        <v>1</v>
      </c>
      <c r="J4708">
        <f>IF($I4708=1,SUMIFS(Registros!$I$2:$I$6000,Registros!$A$2:$A$6000,"CS",Registros!$B$2:$B$6000,$A4708),0)</f>
        <v>45</v>
      </c>
      <c r="K4708">
        <f>IF(COUNTIFS(Winback!$K$2:$K$300,$A4708)&gt;0,1,0)</f>
        <v>0</v>
      </c>
      <c r="L4708">
        <f>IF(AND($K4708=1,LEFT($A4708,3)="WB-"),SUMIFS(Winback!$D$2:$D$300,Winback!$K$2:$K$300,$A4708),0)</f>
        <v>0</v>
      </c>
      <c r="M4708">
        <f>IF(OR($E4708=1,$G4708=1,SUMIFS(Registros!$J$2:$J$6000,Registros!$B$2:$B$6000,$A4708)&gt;0),1,0)</f>
        <v>1</v>
      </c>
      <c r="N4708">
        <f>IF($J4708&gt;0,1,IF(COUNTIFS(Registros!$A$2:$A$6000,"CS",Registros!$B$2:$B$6000,$A4708,Registros!$K$2:$K$6000,"&lt;&gt;")&gt;0,1,0))</f>
        <v>1</v>
      </c>
      <c r="O4708" t="str">
        <f t="shared" si="365"/>
        <v>CONVERGENTE</v>
      </c>
      <c r="P4708" t="str">
        <f t="shared" si="366"/>
        <v>Upgrade / más líneas</v>
      </c>
      <c r="Q4708">
        <f t="shared" si="367"/>
        <v>0</v>
      </c>
      <c r="R4708" t="str">
        <f>IFERROR(VLOOKUP($A4708,Registros!$B$2:$G$6000,6,0),IFERROR(INDEX(Winback!$C$2:$C$300,MATCH($A4708,Winback!$K$2:$K$300,0)),""))</f>
        <v>Nailyn Martinez Johnson</v>
      </c>
      <c r="S4708" t="str">
        <f t="shared" si="368"/>
        <v>+CS</v>
      </c>
      <c r="T4708">
        <f t="shared" si="369"/>
        <v>1</v>
      </c>
    </row>
    <row r="4709" spans="1:20" x14ac:dyDescent="0.35">
      <c r="A4709" t="s">
        <v>23046</v>
      </c>
      <c r="B4709" t="s">
        <v>23047</v>
      </c>
      <c r="C4709" t="s">
        <v>23048</v>
      </c>
      <c r="D4709" t="s">
        <v>23049</v>
      </c>
      <c r="E4709">
        <f>IF(COUNTIFS(Registros!$A$2:$A$6000,"NP",Registros!$B$2:$B$6000,$A4709)&gt;0,1,0)</f>
        <v>0</v>
      </c>
      <c r="F4709">
        <f>IF($E4709=1,SUMIFS(Registros!$F$2:$F$6000,Registros!$A$2:$A$6000,"NP",Registros!$B$2:$B$6000,$A4709),0)</f>
        <v>0</v>
      </c>
      <c r="G4709">
        <f>IF(COUNTIFS(Registros!$A$2:$A$6000,"MOV",Registros!$B$2:$B$6000,$A4709)&gt;0,1,0)</f>
        <v>0</v>
      </c>
      <c r="H4709">
        <f>IF($G4709=1,SUMIFS(Registros!$F$2:$F$6000,Registros!$A$2:$A$6000,"MOV",Registros!$B$2:$B$6000,$A4709),0)</f>
        <v>0</v>
      </c>
      <c r="I4709">
        <f>IF(COUNTIFS(Registros!$A$2:$A$6000,"CS",Registros!$B$2:$B$6000,$A4709)&gt;0,1,0)</f>
        <v>1</v>
      </c>
      <c r="J4709">
        <f>IF($I4709=1,SUMIFS(Registros!$I$2:$I$6000,Registros!$A$2:$A$6000,"CS",Registros!$B$2:$B$6000,$A4709),0)</f>
        <v>26</v>
      </c>
      <c r="K4709">
        <f>IF(COUNTIFS(Winback!$K$2:$K$300,$A4709)&gt;0,1,0)</f>
        <v>0</v>
      </c>
      <c r="L4709">
        <f>IF(AND($K4709=1,LEFT($A4709,3)="WB-"),SUMIFS(Winback!$D$2:$D$300,Winback!$K$2:$K$300,$A4709),0)</f>
        <v>0</v>
      </c>
      <c r="M4709">
        <f>IF(OR($E4709=1,$G4709=1,SUMIFS(Registros!$J$2:$J$6000,Registros!$B$2:$B$6000,$A4709)&gt;0),1,0)</f>
        <v>1</v>
      </c>
      <c r="N4709">
        <f>IF($J4709&gt;0,1,IF(COUNTIFS(Registros!$A$2:$A$6000,"CS",Registros!$B$2:$B$6000,$A4709,Registros!$K$2:$K$6000,"&lt;&gt;")&gt;0,1,0))</f>
        <v>1</v>
      </c>
      <c r="O4709" t="str">
        <f t="shared" si="365"/>
        <v>CONVERGENTE</v>
      </c>
      <c r="P4709" t="str">
        <f t="shared" si="366"/>
        <v>Upgrade / más líneas</v>
      </c>
      <c r="Q4709">
        <f t="shared" si="367"/>
        <v>0</v>
      </c>
      <c r="R4709" t="str">
        <f>IFERROR(VLOOKUP($A4709,Registros!$B$2:$G$6000,6,0),IFERROR(INDEX(Winback!$C$2:$C$300,MATCH($A4709,Winback!$K$2:$K$300,0)),""))</f>
        <v>iongy Gordon Ward</v>
      </c>
      <c r="S4709" t="str">
        <f t="shared" si="368"/>
        <v>+CS</v>
      </c>
      <c r="T4709">
        <f t="shared" si="369"/>
        <v>1</v>
      </c>
    </row>
    <row r="4710" spans="1:20" x14ac:dyDescent="0.35">
      <c r="A4710" t="s">
        <v>23051</v>
      </c>
      <c r="B4710" t="s">
        <v>23052</v>
      </c>
      <c r="C4710" t="s">
        <v>23053</v>
      </c>
      <c r="D4710" t="s">
        <v>23054</v>
      </c>
      <c r="E4710">
        <f>IF(COUNTIFS(Registros!$A$2:$A$6000,"NP",Registros!$B$2:$B$6000,$A4710)&gt;0,1,0)</f>
        <v>0</v>
      </c>
      <c r="F4710">
        <f>IF($E4710=1,SUMIFS(Registros!$F$2:$F$6000,Registros!$A$2:$A$6000,"NP",Registros!$B$2:$B$6000,$A4710),0)</f>
        <v>0</v>
      </c>
      <c r="G4710">
        <f>IF(COUNTIFS(Registros!$A$2:$A$6000,"MOV",Registros!$B$2:$B$6000,$A4710)&gt;0,1,0)</f>
        <v>0</v>
      </c>
      <c r="H4710">
        <f>IF($G4710=1,SUMIFS(Registros!$F$2:$F$6000,Registros!$A$2:$A$6000,"MOV",Registros!$B$2:$B$6000,$A4710),0)</f>
        <v>0</v>
      </c>
      <c r="I4710">
        <f>IF(COUNTIFS(Registros!$A$2:$A$6000,"CS",Registros!$B$2:$B$6000,$A4710)&gt;0,1,0)</f>
        <v>1</v>
      </c>
      <c r="J4710">
        <f>IF($I4710=1,SUMIFS(Registros!$I$2:$I$6000,Registros!$A$2:$A$6000,"CS",Registros!$B$2:$B$6000,$A4710),0)</f>
        <v>34</v>
      </c>
      <c r="K4710">
        <f>IF(COUNTIFS(Winback!$K$2:$K$300,$A4710)&gt;0,1,0)</f>
        <v>0</v>
      </c>
      <c r="L4710">
        <f>IF(AND($K4710=1,LEFT($A4710,3)="WB-"),SUMIFS(Winback!$D$2:$D$300,Winback!$K$2:$K$300,$A4710),0)</f>
        <v>0</v>
      </c>
      <c r="M4710">
        <f>IF(OR($E4710=1,$G4710=1,SUMIFS(Registros!$J$2:$J$6000,Registros!$B$2:$B$6000,$A4710)&gt;0),1,0)</f>
        <v>1</v>
      </c>
      <c r="N4710">
        <f>IF($J4710&gt;0,1,IF(COUNTIFS(Registros!$A$2:$A$6000,"CS",Registros!$B$2:$B$6000,$A4710,Registros!$K$2:$K$6000,"&lt;&gt;")&gt;0,1,0))</f>
        <v>1</v>
      </c>
      <c r="O4710" t="str">
        <f t="shared" si="365"/>
        <v>CONVERGENTE</v>
      </c>
      <c r="P4710" t="str">
        <f t="shared" si="366"/>
        <v>Upgrade / más líneas</v>
      </c>
      <c r="Q4710">
        <f t="shared" si="367"/>
        <v>0</v>
      </c>
      <c r="R4710" t="str">
        <f>IFERROR(VLOOKUP($A4710,Registros!$B$2:$G$6000,6,0),IFERROR(INDEX(Winback!$C$2:$C$300,MATCH($A4710,Winback!$K$2:$K$300,0)),""))</f>
        <v>Keisy Vargas</v>
      </c>
      <c r="S4710" t="str">
        <f t="shared" si="368"/>
        <v>+CS</v>
      </c>
      <c r="T4710">
        <f t="shared" si="369"/>
        <v>1</v>
      </c>
    </row>
    <row r="4711" spans="1:20" x14ac:dyDescent="0.35">
      <c r="A4711" t="s">
        <v>23056</v>
      </c>
      <c r="B4711" t="s">
        <v>23057</v>
      </c>
      <c r="C4711" t="s">
        <v>23058</v>
      </c>
      <c r="D4711" t="s">
        <v>23059</v>
      </c>
      <c r="E4711">
        <f>IF(COUNTIFS(Registros!$A$2:$A$6000,"NP",Registros!$B$2:$B$6000,$A4711)&gt;0,1,0)</f>
        <v>0</v>
      </c>
      <c r="F4711">
        <f>IF($E4711=1,SUMIFS(Registros!$F$2:$F$6000,Registros!$A$2:$A$6000,"NP",Registros!$B$2:$B$6000,$A4711),0)</f>
        <v>0</v>
      </c>
      <c r="G4711">
        <f>IF(COUNTIFS(Registros!$A$2:$A$6000,"MOV",Registros!$B$2:$B$6000,$A4711)&gt;0,1,0)</f>
        <v>0</v>
      </c>
      <c r="H4711">
        <f>IF($G4711=1,SUMIFS(Registros!$F$2:$F$6000,Registros!$A$2:$A$6000,"MOV",Registros!$B$2:$B$6000,$A4711),0)</f>
        <v>0</v>
      </c>
      <c r="I4711">
        <f>IF(COUNTIFS(Registros!$A$2:$A$6000,"CS",Registros!$B$2:$B$6000,$A4711)&gt;0,1,0)</f>
        <v>1</v>
      </c>
      <c r="J4711">
        <f>IF($I4711=1,SUMIFS(Registros!$I$2:$I$6000,Registros!$A$2:$A$6000,"CS",Registros!$B$2:$B$6000,$A4711),0)</f>
        <v>32</v>
      </c>
      <c r="K4711">
        <f>IF(COUNTIFS(Winback!$K$2:$K$300,$A4711)&gt;0,1,0)</f>
        <v>0</v>
      </c>
      <c r="L4711">
        <f>IF(AND($K4711=1,LEFT($A4711,3)="WB-"),SUMIFS(Winback!$D$2:$D$300,Winback!$K$2:$K$300,$A4711),0)</f>
        <v>0</v>
      </c>
      <c r="M4711">
        <f>IF(OR($E4711=1,$G4711=1,SUMIFS(Registros!$J$2:$J$6000,Registros!$B$2:$B$6000,$A4711)&gt;0),1,0)</f>
        <v>1</v>
      </c>
      <c r="N4711">
        <f>IF($J4711&gt;0,1,IF(COUNTIFS(Registros!$A$2:$A$6000,"CS",Registros!$B$2:$B$6000,$A4711,Registros!$K$2:$K$6000,"&lt;&gt;")&gt;0,1,0))</f>
        <v>1</v>
      </c>
      <c r="O4711" t="str">
        <f t="shared" si="365"/>
        <v>CONVERGENTE</v>
      </c>
      <c r="P4711" t="str">
        <f t="shared" si="366"/>
        <v>Upgrade / más líneas</v>
      </c>
      <c r="Q4711">
        <f t="shared" si="367"/>
        <v>0</v>
      </c>
      <c r="R4711" t="str">
        <f>IFERROR(VLOOKUP($A4711,Registros!$B$2:$G$6000,6,0),IFERROR(INDEX(Winback!$C$2:$C$300,MATCH($A4711,Winback!$K$2:$K$300,0)),""))</f>
        <v>Karla Mc Intryre</v>
      </c>
      <c r="S4711" t="str">
        <f t="shared" si="368"/>
        <v>+CS</v>
      </c>
      <c r="T4711">
        <f t="shared" si="369"/>
        <v>1</v>
      </c>
    </row>
    <row r="4712" spans="1:20" x14ac:dyDescent="0.35">
      <c r="A4712" t="s">
        <v>23061</v>
      </c>
      <c r="B4712" t="s">
        <v>23062</v>
      </c>
      <c r="C4712" t="s">
        <v>23063</v>
      </c>
      <c r="D4712" t="s">
        <v>23064</v>
      </c>
      <c r="E4712">
        <f>IF(COUNTIFS(Registros!$A$2:$A$6000,"NP",Registros!$B$2:$B$6000,$A4712)&gt;0,1,0)</f>
        <v>0</v>
      </c>
      <c r="F4712">
        <f>IF($E4712=1,SUMIFS(Registros!$F$2:$F$6000,Registros!$A$2:$A$6000,"NP",Registros!$B$2:$B$6000,$A4712),0)</f>
        <v>0</v>
      </c>
      <c r="G4712">
        <f>IF(COUNTIFS(Registros!$A$2:$A$6000,"MOV",Registros!$B$2:$B$6000,$A4712)&gt;0,1,0)</f>
        <v>0</v>
      </c>
      <c r="H4712">
        <f>IF($G4712=1,SUMIFS(Registros!$F$2:$F$6000,Registros!$A$2:$A$6000,"MOV",Registros!$B$2:$B$6000,$A4712),0)</f>
        <v>0</v>
      </c>
      <c r="I4712">
        <f>IF(COUNTIFS(Registros!$A$2:$A$6000,"CS",Registros!$B$2:$B$6000,$A4712)&gt;0,1,0)</f>
        <v>1</v>
      </c>
      <c r="J4712">
        <f>IF($I4712=1,SUMIFS(Registros!$I$2:$I$6000,Registros!$A$2:$A$6000,"CS",Registros!$B$2:$B$6000,$A4712),0)</f>
        <v>32</v>
      </c>
      <c r="K4712">
        <f>IF(COUNTIFS(Winback!$K$2:$K$300,$A4712)&gt;0,1,0)</f>
        <v>0</v>
      </c>
      <c r="L4712">
        <f>IF(AND($K4712=1,LEFT($A4712,3)="WB-"),SUMIFS(Winback!$D$2:$D$300,Winback!$K$2:$K$300,$A4712),0)</f>
        <v>0</v>
      </c>
      <c r="M4712">
        <f>IF(OR($E4712=1,$G4712=1,SUMIFS(Registros!$J$2:$J$6000,Registros!$B$2:$B$6000,$A4712)&gt;0),1,0)</f>
        <v>1</v>
      </c>
      <c r="N4712">
        <f>IF($J4712&gt;0,1,IF(COUNTIFS(Registros!$A$2:$A$6000,"CS",Registros!$B$2:$B$6000,$A4712,Registros!$K$2:$K$6000,"&lt;&gt;")&gt;0,1,0))</f>
        <v>1</v>
      </c>
      <c r="O4712" t="str">
        <f t="shared" si="365"/>
        <v>CONVERGENTE</v>
      </c>
      <c r="P4712" t="str">
        <f t="shared" si="366"/>
        <v>Upgrade / más líneas</v>
      </c>
      <c r="Q4712">
        <f t="shared" si="367"/>
        <v>0</v>
      </c>
      <c r="R4712" t="str">
        <f>IFERROR(VLOOKUP($A4712,Registros!$B$2:$G$6000,6,0),IFERROR(INDEX(Winback!$C$2:$C$300,MATCH($A4712,Winback!$K$2:$K$300,0)),""))</f>
        <v>Solanye Acuña</v>
      </c>
      <c r="S4712" t="str">
        <f t="shared" si="368"/>
        <v>+CS</v>
      </c>
      <c r="T4712">
        <f t="shared" si="369"/>
        <v>1</v>
      </c>
    </row>
    <row r="4713" spans="1:20" x14ac:dyDescent="0.35">
      <c r="A4713" t="s">
        <v>23066</v>
      </c>
      <c r="B4713" t="s">
        <v>23067</v>
      </c>
      <c r="C4713" t="s">
        <v>23068</v>
      </c>
      <c r="D4713" t="s">
        <v>23069</v>
      </c>
      <c r="E4713">
        <f>IF(COUNTIFS(Registros!$A$2:$A$6000,"NP",Registros!$B$2:$B$6000,$A4713)&gt;0,1,0)</f>
        <v>0</v>
      </c>
      <c r="F4713">
        <f>IF($E4713=1,SUMIFS(Registros!$F$2:$F$6000,Registros!$A$2:$A$6000,"NP",Registros!$B$2:$B$6000,$A4713),0)</f>
        <v>0</v>
      </c>
      <c r="G4713">
        <f>IF(COUNTIFS(Registros!$A$2:$A$6000,"MOV",Registros!$B$2:$B$6000,$A4713)&gt;0,1,0)</f>
        <v>0</v>
      </c>
      <c r="H4713">
        <f>IF($G4713=1,SUMIFS(Registros!$F$2:$F$6000,Registros!$A$2:$A$6000,"MOV",Registros!$B$2:$B$6000,$A4713),0)</f>
        <v>0</v>
      </c>
      <c r="I4713">
        <f>IF(COUNTIFS(Registros!$A$2:$A$6000,"CS",Registros!$B$2:$B$6000,$A4713)&gt;0,1,0)</f>
        <v>1</v>
      </c>
      <c r="J4713">
        <f>IF($I4713=1,SUMIFS(Registros!$I$2:$I$6000,Registros!$A$2:$A$6000,"CS",Registros!$B$2:$B$6000,$A4713),0)</f>
        <v>39</v>
      </c>
      <c r="K4713">
        <f>IF(COUNTIFS(Winback!$K$2:$K$300,$A4713)&gt;0,1,0)</f>
        <v>0</v>
      </c>
      <c r="L4713">
        <f>IF(AND($K4713=1,LEFT($A4713,3)="WB-"),SUMIFS(Winback!$D$2:$D$300,Winback!$K$2:$K$300,$A4713),0)</f>
        <v>0</v>
      </c>
      <c r="M4713">
        <f>IF(OR($E4713=1,$G4713=1,SUMIFS(Registros!$J$2:$J$6000,Registros!$B$2:$B$6000,$A4713)&gt;0),1,0)</f>
        <v>1</v>
      </c>
      <c r="N4713">
        <f>IF($J4713&gt;0,1,IF(COUNTIFS(Registros!$A$2:$A$6000,"CS",Registros!$B$2:$B$6000,$A4713,Registros!$K$2:$K$6000,"&lt;&gt;")&gt;0,1,0))</f>
        <v>1</v>
      </c>
      <c r="O4713" t="str">
        <f t="shared" si="365"/>
        <v>CONVERGENTE</v>
      </c>
      <c r="P4713" t="str">
        <f t="shared" si="366"/>
        <v>Upgrade / más líneas</v>
      </c>
      <c r="Q4713">
        <f t="shared" si="367"/>
        <v>0</v>
      </c>
      <c r="R4713" t="str">
        <f>IFERROR(VLOOKUP($A4713,Registros!$B$2:$G$6000,6,0),IFERROR(INDEX(Winback!$C$2:$C$300,MATCH($A4713,Winback!$K$2:$K$300,0)),""))</f>
        <v>Michelle Zambrano</v>
      </c>
      <c r="S4713" t="str">
        <f t="shared" si="368"/>
        <v>+CS</v>
      </c>
      <c r="T4713">
        <f t="shared" si="369"/>
        <v>1</v>
      </c>
    </row>
    <row r="4714" spans="1:20" x14ac:dyDescent="0.35">
      <c r="A4714" t="s">
        <v>23070</v>
      </c>
      <c r="B4714" t="s">
        <v>23071</v>
      </c>
      <c r="C4714" t="s">
        <v>23072</v>
      </c>
      <c r="D4714" t="s">
        <v>23073</v>
      </c>
      <c r="E4714">
        <f>IF(COUNTIFS(Registros!$A$2:$A$6000,"NP",Registros!$B$2:$B$6000,$A4714)&gt;0,1,0)</f>
        <v>0</v>
      </c>
      <c r="F4714">
        <f>IF($E4714=1,SUMIFS(Registros!$F$2:$F$6000,Registros!$A$2:$A$6000,"NP",Registros!$B$2:$B$6000,$A4714),0)</f>
        <v>0</v>
      </c>
      <c r="G4714">
        <f>IF(COUNTIFS(Registros!$A$2:$A$6000,"MOV",Registros!$B$2:$B$6000,$A4714)&gt;0,1,0)</f>
        <v>0</v>
      </c>
      <c r="H4714">
        <f>IF($G4714=1,SUMIFS(Registros!$F$2:$F$6000,Registros!$A$2:$A$6000,"MOV",Registros!$B$2:$B$6000,$A4714),0)</f>
        <v>0</v>
      </c>
      <c r="I4714">
        <f>IF(COUNTIFS(Registros!$A$2:$A$6000,"CS",Registros!$B$2:$B$6000,$A4714)&gt;0,1,0)</f>
        <v>1</v>
      </c>
      <c r="J4714">
        <f>IF($I4714=1,SUMIFS(Registros!$I$2:$I$6000,Registros!$A$2:$A$6000,"CS",Registros!$B$2:$B$6000,$A4714),0)</f>
        <v>24</v>
      </c>
      <c r="K4714">
        <f>IF(COUNTIFS(Winback!$K$2:$K$300,$A4714)&gt;0,1,0)</f>
        <v>0</v>
      </c>
      <c r="L4714">
        <f>IF(AND($K4714=1,LEFT($A4714,3)="WB-"),SUMIFS(Winback!$D$2:$D$300,Winback!$K$2:$K$300,$A4714),0)</f>
        <v>0</v>
      </c>
      <c r="M4714">
        <f>IF(OR($E4714=1,$G4714=1,SUMIFS(Registros!$J$2:$J$6000,Registros!$B$2:$B$6000,$A4714)&gt;0),1,0)</f>
        <v>1</v>
      </c>
      <c r="N4714">
        <f>IF($J4714&gt;0,1,IF(COUNTIFS(Registros!$A$2:$A$6000,"CS",Registros!$B$2:$B$6000,$A4714,Registros!$K$2:$K$6000,"&lt;&gt;")&gt;0,1,0))</f>
        <v>1</v>
      </c>
      <c r="O4714" t="str">
        <f t="shared" si="365"/>
        <v>CONVERGENTE</v>
      </c>
      <c r="P4714" t="str">
        <f t="shared" si="366"/>
        <v>Upgrade / más líneas</v>
      </c>
      <c r="Q4714">
        <f t="shared" si="367"/>
        <v>0</v>
      </c>
      <c r="R4714" t="str">
        <f>IFERROR(VLOOKUP($A4714,Registros!$B$2:$G$6000,6,0),IFERROR(INDEX(Winback!$C$2:$C$300,MATCH($A4714,Winback!$K$2:$K$300,0)),""))</f>
        <v>Lizeth Milena Gonzalez</v>
      </c>
      <c r="S4714" t="str">
        <f t="shared" si="368"/>
        <v>+CS</v>
      </c>
      <c r="T4714">
        <f t="shared" si="369"/>
        <v>1</v>
      </c>
    </row>
    <row r="4715" spans="1:20" x14ac:dyDescent="0.35">
      <c r="A4715" t="s">
        <v>23075</v>
      </c>
      <c r="B4715" t="s">
        <v>23076</v>
      </c>
      <c r="C4715" t="s">
        <v>23077</v>
      </c>
      <c r="D4715" t="s">
        <v>23078</v>
      </c>
      <c r="E4715">
        <f>IF(COUNTIFS(Registros!$A$2:$A$6000,"NP",Registros!$B$2:$B$6000,$A4715)&gt;0,1,0)</f>
        <v>0</v>
      </c>
      <c r="F4715">
        <f>IF($E4715=1,SUMIFS(Registros!$F$2:$F$6000,Registros!$A$2:$A$6000,"NP",Registros!$B$2:$B$6000,$A4715),0)</f>
        <v>0</v>
      </c>
      <c r="G4715">
        <f>IF(COUNTIFS(Registros!$A$2:$A$6000,"MOV",Registros!$B$2:$B$6000,$A4715)&gt;0,1,0)</f>
        <v>0</v>
      </c>
      <c r="H4715">
        <f>IF($G4715=1,SUMIFS(Registros!$F$2:$F$6000,Registros!$A$2:$A$6000,"MOV",Registros!$B$2:$B$6000,$A4715),0)</f>
        <v>0</v>
      </c>
      <c r="I4715">
        <f>IF(COUNTIFS(Registros!$A$2:$A$6000,"CS",Registros!$B$2:$B$6000,$A4715)&gt;0,1,0)</f>
        <v>1</v>
      </c>
      <c r="J4715">
        <f>IF($I4715=1,SUMIFS(Registros!$I$2:$I$6000,Registros!$A$2:$A$6000,"CS",Registros!$B$2:$B$6000,$A4715),0)</f>
        <v>45</v>
      </c>
      <c r="K4715">
        <f>IF(COUNTIFS(Winback!$K$2:$K$300,$A4715)&gt;0,1,0)</f>
        <v>0</v>
      </c>
      <c r="L4715">
        <f>IF(AND($K4715=1,LEFT($A4715,3)="WB-"),SUMIFS(Winback!$D$2:$D$300,Winback!$K$2:$K$300,$A4715),0)</f>
        <v>0</v>
      </c>
      <c r="M4715">
        <f>IF(OR($E4715=1,$G4715=1,SUMIFS(Registros!$J$2:$J$6000,Registros!$B$2:$B$6000,$A4715)&gt;0),1,0)</f>
        <v>1</v>
      </c>
      <c r="N4715">
        <f>IF($J4715&gt;0,1,IF(COUNTIFS(Registros!$A$2:$A$6000,"CS",Registros!$B$2:$B$6000,$A4715,Registros!$K$2:$K$6000,"&lt;&gt;")&gt;0,1,0))</f>
        <v>1</v>
      </c>
      <c r="O4715" t="str">
        <f t="shared" si="365"/>
        <v>CONVERGENTE</v>
      </c>
      <c r="P4715" t="str">
        <f t="shared" si="366"/>
        <v>Upgrade / más líneas</v>
      </c>
      <c r="Q4715">
        <f t="shared" si="367"/>
        <v>0</v>
      </c>
      <c r="R4715" t="str">
        <f>IFERROR(VLOOKUP($A4715,Registros!$B$2:$G$6000,6,0),IFERROR(INDEX(Winback!$C$2:$C$300,MATCH($A4715,Winback!$K$2:$K$300,0)),""))</f>
        <v>Maria Fernanda Rivas</v>
      </c>
      <c r="S4715" t="str">
        <f t="shared" si="368"/>
        <v>+CS</v>
      </c>
      <c r="T4715">
        <f t="shared" si="369"/>
        <v>1</v>
      </c>
    </row>
    <row r="4716" spans="1:20" x14ac:dyDescent="0.35">
      <c r="A4716" t="s">
        <v>23080</v>
      </c>
      <c r="B4716" t="s">
        <v>23081</v>
      </c>
      <c r="C4716" t="s">
        <v>23082</v>
      </c>
      <c r="D4716" t="s">
        <v>23083</v>
      </c>
      <c r="E4716">
        <f>IF(COUNTIFS(Registros!$A$2:$A$6000,"NP",Registros!$B$2:$B$6000,$A4716)&gt;0,1,0)</f>
        <v>0</v>
      </c>
      <c r="F4716">
        <f>IF($E4716=1,SUMIFS(Registros!$F$2:$F$6000,Registros!$A$2:$A$6000,"NP",Registros!$B$2:$B$6000,$A4716),0)</f>
        <v>0</v>
      </c>
      <c r="G4716">
        <f>IF(COUNTIFS(Registros!$A$2:$A$6000,"MOV",Registros!$B$2:$B$6000,$A4716)&gt;0,1,0)</f>
        <v>0</v>
      </c>
      <c r="H4716">
        <f>IF($G4716=1,SUMIFS(Registros!$F$2:$F$6000,Registros!$A$2:$A$6000,"MOV",Registros!$B$2:$B$6000,$A4716),0)</f>
        <v>0</v>
      </c>
      <c r="I4716">
        <f>IF(COUNTIFS(Registros!$A$2:$A$6000,"CS",Registros!$B$2:$B$6000,$A4716)&gt;0,1,0)</f>
        <v>1</v>
      </c>
      <c r="J4716">
        <f>IF($I4716=1,SUMIFS(Registros!$I$2:$I$6000,Registros!$A$2:$A$6000,"CS",Registros!$B$2:$B$6000,$A4716),0)</f>
        <v>40</v>
      </c>
      <c r="K4716">
        <f>IF(COUNTIFS(Winback!$K$2:$K$300,$A4716)&gt;0,1,0)</f>
        <v>0</v>
      </c>
      <c r="L4716">
        <f>IF(AND($K4716=1,LEFT($A4716,3)="WB-"),SUMIFS(Winback!$D$2:$D$300,Winback!$K$2:$K$300,$A4716),0)</f>
        <v>0</v>
      </c>
      <c r="M4716">
        <f>IF(OR($E4716=1,$G4716=1,SUMIFS(Registros!$J$2:$J$6000,Registros!$B$2:$B$6000,$A4716)&gt;0),1,0)</f>
        <v>1</v>
      </c>
      <c r="N4716">
        <f>IF($J4716&gt;0,1,IF(COUNTIFS(Registros!$A$2:$A$6000,"CS",Registros!$B$2:$B$6000,$A4716,Registros!$K$2:$K$6000,"&lt;&gt;")&gt;0,1,0))</f>
        <v>1</v>
      </c>
      <c r="O4716" t="str">
        <f t="shared" si="365"/>
        <v>CONVERGENTE</v>
      </c>
      <c r="P4716" t="str">
        <f t="shared" si="366"/>
        <v>Upgrade / más líneas</v>
      </c>
      <c r="Q4716">
        <f t="shared" si="367"/>
        <v>0</v>
      </c>
      <c r="R4716" t="str">
        <f>IFERROR(VLOOKUP($A4716,Registros!$B$2:$G$6000,6,0),IFERROR(INDEX(Winback!$C$2:$C$300,MATCH($A4716,Winback!$K$2:$K$300,0)),""))</f>
        <v>Yarelis Tulloch</v>
      </c>
      <c r="S4716" t="str">
        <f t="shared" si="368"/>
        <v>+CS</v>
      </c>
      <c r="T4716">
        <f t="shared" si="369"/>
        <v>1</v>
      </c>
    </row>
    <row r="4717" spans="1:20" x14ac:dyDescent="0.35">
      <c r="A4717" t="s">
        <v>23085</v>
      </c>
      <c r="B4717" t="s">
        <v>23086</v>
      </c>
      <c r="C4717" t="s">
        <v>23087</v>
      </c>
      <c r="D4717" t="s">
        <v>23088</v>
      </c>
      <c r="E4717">
        <f>IF(COUNTIFS(Registros!$A$2:$A$6000,"NP",Registros!$B$2:$B$6000,$A4717)&gt;0,1,0)</f>
        <v>0</v>
      </c>
      <c r="F4717">
        <f>IF($E4717=1,SUMIFS(Registros!$F$2:$F$6000,Registros!$A$2:$A$6000,"NP",Registros!$B$2:$B$6000,$A4717),0)</f>
        <v>0</v>
      </c>
      <c r="G4717">
        <f>IF(COUNTIFS(Registros!$A$2:$A$6000,"MOV",Registros!$B$2:$B$6000,$A4717)&gt;0,1,0)</f>
        <v>0</v>
      </c>
      <c r="H4717">
        <f>IF($G4717=1,SUMIFS(Registros!$F$2:$F$6000,Registros!$A$2:$A$6000,"MOV",Registros!$B$2:$B$6000,$A4717),0)</f>
        <v>0</v>
      </c>
      <c r="I4717">
        <f>IF(COUNTIFS(Registros!$A$2:$A$6000,"CS",Registros!$B$2:$B$6000,$A4717)&gt;0,1,0)</f>
        <v>1</v>
      </c>
      <c r="J4717">
        <f>IF($I4717=1,SUMIFS(Registros!$I$2:$I$6000,Registros!$A$2:$A$6000,"CS",Registros!$B$2:$B$6000,$A4717),0)</f>
        <v>35</v>
      </c>
      <c r="K4717">
        <f>IF(COUNTIFS(Winback!$K$2:$K$300,$A4717)&gt;0,1,0)</f>
        <v>0</v>
      </c>
      <c r="L4717">
        <f>IF(AND($K4717=1,LEFT($A4717,3)="WB-"),SUMIFS(Winback!$D$2:$D$300,Winback!$K$2:$K$300,$A4717),0)</f>
        <v>0</v>
      </c>
      <c r="M4717">
        <f>IF(OR($E4717=1,$G4717=1,SUMIFS(Registros!$J$2:$J$6000,Registros!$B$2:$B$6000,$A4717)&gt;0),1,0)</f>
        <v>1</v>
      </c>
      <c r="N4717">
        <f>IF($J4717&gt;0,1,IF(COUNTIFS(Registros!$A$2:$A$6000,"CS",Registros!$B$2:$B$6000,$A4717,Registros!$K$2:$K$6000,"&lt;&gt;")&gt;0,1,0))</f>
        <v>1</v>
      </c>
      <c r="O4717" t="str">
        <f t="shared" si="365"/>
        <v>CONVERGENTE</v>
      </c>
      <c r="P4717" t="str">
        <f t="shared" si="366"/>
        <v>Upgrade / más líneas</v>
      </c>
      <c r="Q4717">
        <f t="shared" si="367"/>
        <v>0</v>
      </c>
      <c r="R4717" t="str">
        <f>IFERROR(VLOOKUP($A4717,Registros!$B$2:$G$6000,6,0),IFERROR(INDEX(Winback!$C$2:$C$300,MATCH($A4717,Winback!$K$2:$K$300,0)),""))</f>
        <v>Abril Aparicio</v>
      </c>
      <c r="S4717" t="str">
        <f t="shared" si="368"/>
        <v>+CS</v>
      </c>
      <c r="T4717">
        <f t="shared" si="369"/>
        <v>1</v>
      </c>
    </row>
    <row r="4718" spans="1:20" x14ac:dyDescent="0.35">
      <c r="A4718" t="s">
        <v>23090</v>
      </c>
      <c r="B4718" t="s">
        <v>23091</v>
      </c>
      <c r="C4718" t="s">
        <v>23092</v>
      </c>
      <c r="D4718" t="s">
        <v>23093</v>
      </c>
      <c r="E4718">
        <f>IF(COUNTIFS(Registros!$A$2:$A$6000,"NP",Registros!$B$2:$B$6000,$A4718)&gt;0,1,0)</f>
        <v>0</v>
      </c>
      <c r="F4718">
        <f>IF($E4718=1,SUMIFS(Registros!$F$2:$F$6000,Registros!$A$2:$A$6000,"NP",Registros!$B$2:$B$6000,$A4718),0)</f>
        <v>0</v>
      </c>
      <c r="G4718">
        <f>IF(COUNTIFS(Registros!$A$2:$A$6000,"MOV",Registros!$B$2:$B$6000,$A4718)&gt;0,1,0)</f>
        <v>0</v>
      </c>
      <c r="H4718">
        <f>IF($G4718=1,SUMIFS(Registros!$F$2:$F$6000,Registros!$A$2:$A$6000,"MOV",Registros!$B$2:$B$6000,$A4718),0)</f>
        <v>0</v>
      </c>
      <c r="I4718">
        <f>IF(COUNTIFS(Registros!$A$2:$A$6000,"CS",Registros!$B$2:$B$6000,$A4718)&gt;0,1,0)</f>
        <v>1</v>
      </c>
      <c r="J4718">
        <f>IF($I4718=1,SUMIFS(Registros!$I$2:$I$6000,Registros!$A$2:$A$6000,"CS",Registros!$B$2:$B$6000,$A4718),0)</f>
        <v>29</v>
      </c>
      <c r="K4718">
        <f>IF(COUNTIFS(Winback!$K$2:$K$300,$A4718)&gt;0,1,0)</f>
        <v>0</v>
      </c>
      <c r="L4718">
        <f>IF(AND($K4718=1,LEFT($A4718,3)="WB-"),SUMIFS(Winback!$D$2:$D$300,Winback!$K$2:$K$300,$A4718),0)</f>
        <v>0</v>
      </c>
      <c r="M4718">
        <f>IF(OR($E4718=1,$G4718=1,SUMIFS(Registros!$J$2:$J$6000,Registros!$B$2:$B$6000,$A4718)&gt;0),1,0)</f>
        <v>1</v>
      </c>
      <c r="N4718">
        <f>IF($J4718&gt;0,1,IF(COUNTIFS(Registros!$A$2:$A$6000,"CS",Registros!$B$2:$B$6000,$A4718,Registros!$K$2:$K$6000,"&lt;&gt;")&gt;0,1,0))</f>
        <v>1</v>
      </c>
      <c r="O4718" t="str">
        <f t="shared" si="365"/>
        <v>CONVERGENTE</v>
      </c>
      <c r="P4718" t="str">
        <f t="shared" si="366"/>
        <v>Upgrade / más líneas</v>
      </c>
      <c r="Q4718">
        <f t="shared" si="367"/>
        <v>0</v>
      </c>
      <c r="R4718" t="str">
        <f>IFERROR(VLOOKUP($A4718,Registros!$B$2:$G$6000,6,0),IFERROR(INDEX(Winback!$C$2:$C$300,MATCH($A4718,Winback!$K$2:$K$300,0)),""))</f>
        <v>Yariela Galarce</v>
      </c>
      <c r="S4718" t="str">
        <f t="shared" si="368"/>
        <v>+CS</v>
      </c>
      <c r="T4718">
        <f t="shared" si="369"/>
        <v>1</v>
      </c>
    </row>
    <row r="4719" spans="1:20" x14ac:dyDescent="0.35">
      <c r="A4719" t="s">
        <v>23095</v>
      </c>
      <c r="B4719" t="s">
        <v>23096</v>
      </c>
      <c r="C4719" t="s">
        <v>23097</v>
      </c>
      <c r="D4719" t="s">
        <v>23098</v>
      </c>
      <c r="E4719">
        <f>IF(COUNTIFS(Registros!$A$2:$A$6000,"NP",Registros!$B$2:$B$6000,$A4719)&gt;0,1,0)</f>
        <v>0</v>
      </c>
      <c r="F4719">
        <f>IF($E4719=1,SUMIFS(Registros!$F$2:$F$6000,Registros!$A$2:$A$6000,"NP",Registros!$B$2:$B$6000,$A4719),0)</f>
        <v>0</v>
      </c>
      <c r="G4719">
        <f>IF(COUNTIFS(Registros!$A$2:$A$6000,"MOV",Registros!$B$2:$B$6000,$A4719)&gt;0,1,0)</f>
        <v>0</v>
      </c>
      <c r="H4719">
        <f>IF($G4719=1,SUMIFS(Registros!$F$2:$F$6000,Registros!$A$2:$A$6000,"MOV",Registros!$B$2:$B$6000,$A4719),0)</f>
        <v>0</v>
      </c>
      <c r="I4719">
        <f>IF(COUNTIFS(Registros!$A$2:$A$6000,"CS",Registros!$B$2:$B$6000,$A4719)&gt;0,1,0)</f>
        <v>1</v>
      </c>
      <c r="J4719">
        <f>IF($I4719=1,SUMIFS(Registros!$I$2:$I$6000,Registros!$A$2:$A$6000,"CS",Registros!$B$2:$B$6000,$A4719),0)</f>
        <v>32</v>
      </c>
      <c r="K4719">
        <f>IF(COUNTIFS(Winback!$K$2:$K$300,$A4719)&gt;0,1,0)</f>
        <v>0</v>
      </c>
      <c r="L4719">
        <f>IF(AND($K4719=1,LEFT($A4719,3)="WB-"),SUMIFS(Winback!$D$2:$D$300,Winback!$K$2:$K$300,$A4719),0)</f>
        <v>0</v>
      </c>
      <c r="M4719">
        <f>IF(OR($E4719=1,$G4719=1,SUMIFS(Registros!$J$2:$J$6000,Registros!$B$2:$B$6000,$A4719)&gt;0),1,0)</f>
        <v>1</v>
      </c>
      <c r="N4719">
        <f>IF($J4719&gt;0,1,IF(COUNTIFS(Registros!$A$2:$A$6000,"CS",Registros!$B$2:$B$6000,$A4719,Registros!$K$2:$K$6000,"&lt;&gt;")&gt;0,1,0))</f>
        <v>1</v>
      </c>
      <c r="O4719" t="str">
        <f t="shared" si="365"/>
        <v>CONVERGENTE</v>
      </c>
      <c r="P4719" t="str">
        <f t="shared" si="366"/>
        <v>Upgrade / más líneas</v>
      </c>
      <c r="Q4719">
        <f t="shared" si="367"/>
        <v>0</v>
      </c>
      <c r="R4719" t="str">
        <f>IFERROR(VLOOKUP($A4719,Registros!$B$2:$G$6000,6,0),IFERROR(INDEX(Winback!$C$2:$C$300,MATCH($A4719,Winback!$K$2:$K$300,0)),""))</f>
        <v>iongy Gordon Ward</v>
      </c>
      <c r="S4719" t="str">
        <f t="shared" si="368"/>
        <v>+CS</v>
      </c>
      <c r="T4719">
        <f t="shared" si="369"/>
        <v>1</v>
      </c>
    </row>
    <row r="4720" spans="1:20" x14ac:dyDescent="0.35">
      <c r="A4720" t="s">
        <v>23100</v>
      </c>
      <c r="B4720" t="s">
        <v>23101</v>
      </c>
      <c r="C4720" t="s">
        <v>23102</v>
      </c>
      <c r="D4720" t="s">
        <v>23103</v>
      </c>
      <c r="E4720">
        <f>IF(COUNTIFS(Registros!$A$2:$A$6000,"NP",Registros!$B$2:$B$6000,$A4720)&gt;0,1,0)</f>
        <v>0</v>
      </c>
      <c r="F4720">
        <f>IF($E4720=1,SUMIFS(Registros!$F$2:$F$6000,Registros!$A$2:$A$6000,"NP",Registros!$B$2:$B$6000,$A4720),0)</f>
        <v>0</v>
      </c>
      <c r="G4720">
        <f>IF(COUNTIFS(Registros!$A$2:$A$6000,"MOV",Registros!$B$2:$B$6000,$A4720)&gt;0,1,0)</f>
        <v>0</v>
      </c>
      <c r="H4720">
        <f>IF($G4720=1,SUMIFS(Registros!$F$2:$F$6000,Registros!$A$2:$A$6000,"MOV",Registros!$B$2:$B$6000,$A4720),0)</f>
        <v>0</v>
      </c>
      <c r="I4720">
        <f>IF(COUNTIFS(Registros!$A$2:$A$6000,"CS",Registros!$B$2:$B$6000,$A4720)&gt;0,1,0)</f>
        <v>1</v>
      </c>
      <c r="J4720">
        <f>IF($I4720=1,SUMIFS(Registros!$I$2:$I$6000,Registros!$A$2:$A$6000,"CS",Registros!$B$2:$B$6000,$A4720),0)</f>
        <v>30</v>
      </c>
      <c r="K4720">
        <f>IF(COUNTIFS(Winback!$K$2:$K$300,$A4720)&gt;0,1,0)</f>
        <v>0</v>
      </c>
      <c r="L4720">
        <f>IF(AND($K4720=1,LEFT($A4720,3)="WB-"),SUMIFS(Winback!$D$2:$D$300,Winback!$K$2:$K$300,$A4720),0)</f>
        <v>0</v>
      </c>
      <c r="M4720">
        <f>IF(OR($E4720=1,$G4720=1,SUMIFS(Registros!$J$2:$J$6000,Registros!$B$2:$B$6000,$A4720)&gt;0),1,0)</f>
        <v>1</v>
      </c>
      <c r="N4720">
        <f>IF($J4720&gt;0,1,IF(COUNTIFS(Registros!$A$2:$A$6000,"CS",Registros!$B$2:$B$6000,$A4720,Registros!$K$2:$K$6000,"&lt;&gt;")&gt;0,1,0))</f>
        <v>1</v>
      </c>
      <c r="O4720" t="str">
        <f t="shared" si="365"/>
        <v>CONVERGENTE</v>
      </c>
      <c r="P4720" t="str">
        <f t="shared" si="366"/>
        <v>Upgrade / más líneas</v>
      </c>
      <c r="Q4720">
        <f t="shared" si="367"/>
        <v>0</v>
      </c>
      <c r="R4720" t="str">
        <f>IFERROR(VLOOKUP($A4720,Registros!$B$2:$G$6000,6,0),IFERROR(INDEX(Winback!$C$2:$C$300,MATCH($A4720,Winback!$K$2:$K$300,0)),""))</f>
        <v>Keisy Vargas</v>
      </c>
      <c r="S4720" t="str">
        <f t="shared" si="368"/>
        <v>+CS</v>
      </c>
      <c r="T4720">
        <f t="shared" si="369"/>
        <v>1</v>
      </c>
    </row>
    <row r="4721" spans="1:20" x14ac:dyDescent="0.35">
      <c r="A4721" t="s">
        <v>23105</v>
      </c>
      <c r="B4721" t="s">
        <v>23106</v>
      </c>
      <c r="C4721" t="s">
        <v>23107</v>
      </c>
      <c r="D4721" t="s">
        <v>23108</v>
      </c>
      <c r="E4721">
        <f>IF(COUNTIFS(Registros!$A$2:$A$6000,"NP",Registros!$B$2:$B$6000,$A4721)&gt;0,1,0)</f>
        <v>0</v>
      </c>
      <c r="F4721">
        <f>IF($E4721=1,SUMIFS(Registros!$F$2:$F$6000,Registros!$A$2:$A$6000,"NP",Registros!$B$2:$B$6000,$A4721),0)</f>
        <v>0</v>
      </c>
      <c r="G4721">
        <f>IF(COUNTIFS(Registros!$A$2:$A$6000,"MOV",Registros!$B$2:$B$6000,$A4721)&gt;0,1,0)</f>
        <v>0</v>
      </c>
      <c r="H4721">
        <f>IF($G4721=1,SUMIFS(Registros!$F$2:$F$6000,Registros!$A$2:$A$6000,"MOV",Registros!$B$2:$B$6000,$A4721),0)</f>
        <v>0</v>
      </c>
      <c r="I4721">
        <f>IF(COUNTIFS(Registros!$A$2:$A$6000,"CS",Registros!$B$2:$B$6000,$A4721)&gt;0,1,0)</f>
        <v>1</v>
      </c>
      <c r="J4721">
        <f>IF($I4721=1,SUMIFS(Registros!$I$2:$I$6000,Registros!$A$2:$A$6000,"CS",Registros!$B$2:$B$6000,$A4721),0)</f>
        <v>29</v>
      </c>
      <c r="K4721">
        <f>IF(COUNTIFS(Winback!$K$2:$K$300,$A4721)&gt;0,1,0)</f>
        <v>0</v>
      </c>
      <c r="L4721">
        <f>IF(AND($K4721=1,LEFT($A4721,3)="WB-"),SUMIFS(Winback!$D$2:$D$300,Winback!$K$2:$K$300,$A4721),0)</f>
        <v>0</v>
      </c>
      <c r="M4721">
        <f>IF(OR($E4721=1,$G4721=1,SUMIFS(Registros!$J$2:$J$6000,Registros!$B$2:$B$6000,$A4721)&gt;0),1,0)</f>
        <v>1</v>
      </c>
      <c r="N4721">
        <f>IF($J4721&gt;0,1,IF(COUNTIFS(Registros!$A$2:$A$6000,"CS",Registros!$B$2:$B$6000,$A4721,Registros!$K$2:$K$6000,"&lt;&gt;")&gt;0,1,0))</f>
        <v>1</v>
      </c>
      <c r="O4721" t="str">
        <f t="shared" si="365"/>
        <v>CONVERGENTE</v>
      </c>
      <c r="P4721" t="str">
        <f t="shared" si="366"/>
        <v>Upgrade / más líneas</v>
      </c>
      <c r="Q4721">
        <f t="shared" si="367"/>
        <v>0</v>
      </c>
      <c r="R4721" t="str">
        <f>IFERROR(VLOOKUP($A4721,Registros!$B$2:$G$6000,6,0),IFERROR(INDEX(Winback!$C$2:$C$300,MATCH($A4721,Winback!$K$2:$K$300,0)),""))</f>
        <v>Karla Mc Intryre</v>
      </c>
      <c r="S4721" t="str">
        <f t="shared" si="368"/>
        <v>+CS</v>
      </c>
      <c r="T4721">
        <f t="shared" si="369"/>
        <v>1</v>
      </c>
    </row>
    <row r="4722" spans="1:20" x14ac:dyDescent="0.35">
      <c r="A4722" t="s">
        <v>23110</v>
      </c>
      <c r="B4722" t="s">
        <v>23111</v>
      </c>
      <c r="C4722" t="s">
        <v>23112</v>
      </c>
      <c r="D4722" t="s">
        <v>23113</v>
      </c>
      <c r="E4722">
        <f>IF(COUNTIFS(Registros!$A$2:$A$6000,"NP",Registros!$B$2:$B$6000,$A4722)&gt;0,1,0)</f>
        <v>0</v>
      </c>
      <c r="F4722">
        <f>IF($E4722=1,SUMIFS(Registros!$F$2:$F$6000,Registros!$A$2:$A$6000,"NP",Registros!$B$2:$B$6000,$A4722),0)</f>
        <v>0</v>
      </c>
      <c r="G4722">
        <f>IF(COUNTIFS(Registros!$A$2:$A$6000,"MOV",Registros!$B$2:$B$6000,$A4722)&gt;0,1,0)</f>
        <v>0</v>
      </c>
      <c r="H4722">
        <f>IF($G4722=1,SUMIFS(Registros!$F$2:$F$6000,Registros!$A$2:$A$6000,"MOV",Registros!$B$2:$B$6000,$A4722),0)</f>
        <v>0</v>
      </c>
      <c r="I4722">
        <f>IF(COUNTIFS(Registros!$A$2:$A$6000,"CS",Registros!$B$2:$B$6000,$A4722)&gt;0,1,0)</f>
        <v>1</v>
      </c>
      <c r="J4722">
        <f>IF($I4722=1,SUMIFS(Registros!$I$2:$I$6000,Registros!$A$2:$A$6000,"CS",Registros!$B$2:$B$6000,$A4722),0)</f>
        <v>42</v>
      </c>
      <c r="K4722">
        <f>IF(COUNTIFS(Winback!$K$2:$K$300,$A4722)&gt;0,1,0)</f>
        <v>0</v>
      </c>
      <c r="L4722">
        <f>IF(AND($K4722=1,LEFT($A4722,3)="WB-"),SUMIFS(Winback!$D$2:$D$300,Winback!$K$2:$K$300,$A4722),0)</f>
        <v>0</v>
      </c>
      <c r="M4722">
        <f>IF(OR($E4722=1,$G4722=1,SUMIFS(Registros!$J$2:$J$6000,Registros!$B$2:$B$6000,$A4722)&gt;0),1,0)</f>
        <v>1</v>
      </c>
      <c r="N4722">
        <f>IF($J4722&gt;0,1,IF(COUNTIFS(Registros!$A$2:$A$6000,"CS",Registros!$B$2:$B$6000,$A4722,Registros!$K$2:$K$6000,"&lt;&gt;")&gt;0,1,0))</f>
        <v>1</v>
      </c>
      <c r="O4722" t="str">
        <f t="shared" si="365"/>
        <v>CONVERGENTE</v>
      </c>
      <c r="P4722" t="str">
        <f t="shared" si="366"/>
        <v>Upgrade / más líneas</v>
      </c>
      <c r="Q4722">
        <f t="shared" si="367"/>
        <v>0</v>
      </c>
      <c r="R4722" t="str">
        <f>IFERROR(VLOOKUP($A4722,Registros!$B$2:$G$6000,6,0),IFERROR(INDEX(Winback!$C$2:$C$300,MATCH($A4722,Winback!$K$2:$K$300,0)),""))</f>
        <v>Solanye Acuña</v>
      </c>
      <c r="S4722" t="str">
        <f t="shared" si="368"/>
        <v>+CS</v>
      </c>
      <c r="T4722">
        <f t="shared" si="369"/>
        <v>1</v>
      </c>
    </row>
    <row r="4723" spans="1:20" x14ac:dyDescent="0.35">
      <c r="A4723" t="s">
        <v>23115</v>
      </c>
      <c r="B4723" t="s">
        <v>23116</v>
      </c>
      <c r="C4723" t="s">
        <v>23117</v>
      </c>
      <c r="D4723" t="s">
        <v>23118</v>
      </c>
      <c r="E4723">
        <f>IF(COUNTIFS(Registros!$A$2:$A$6000,"NP",Registros!$B$2:$B$6000,$A4723)&gt;0,1,0)</f>
        <v>0</v>
      </c>
      <c r="F4723">
        <f>IF($E4723=1,SUMIFS(Registros!$F$2:$F$6000,Registros!$A$2:$A$6000,"NP",Registros!$B$2:$B$6000,$A4723),0)</f>
        <v>0</v>
      </c>
      <c r="G4723">
        <f>IF(COUNTIFS(Registros!$A$2:$A$6000,"MOV",Registros!$B$2:$B$6000,$A4723)&gt;0,1,0)</f>
        <v>0</v>
      </c>
      <c r="H4723">
        <f>IF($G4723=1,SUMIFS(Registros!$F$2:$F$6000,Registros!$A$2:$A$6000,"MOV",Registros!$B$2:$B$6000,$A4723),0)</f>
        <v>0</v>
      </c>
      <c r="I4723">
        <f>IF(COUNTIFS(Registros!$A$2:$A$6000,"CS",Registros!$B$2:$B$6000,$A4723)&gt;0,1,0)</f>
        <v>1</v>
      </c>
      <c r="J4723">
        <f>IF($I4723=1,SUMIFS(Registros!$I$2:$I$6000,Registros!$A$2:$A$6000,"CS",Registros!$B$2:$B$6000,$A4723),0)</f>
        <v>22</v>
      </c>
      <c r="K4723">
        <f>IF(COUNTIFS(Winback!$K$2:$K$300,$A4723)&gt;0,1,0)</f>
        <v>0</v>
      </c>
      <c r="L4723">
        <f>IF(AND($K4723=1,LEFT($A4723,3)="WB-"),SUMIFS(Winback!$D$2:$D$300,Winback!$K$2:$K$300,$A4723),0)</f>
        <v>0</v>
      </c>
      <c r="M4723">
        <f>IF(OR($E4723=1,$G4723=1,SUMIFS(Registros!$J$2:$J$6000,Registros!$B$2:$B$6000,$A4723)&gt;0),1,0)</f>
        <v>1</v>
      </c>
      <c r="N4723">
        <f>IF($J4723&gt;0,1,IF(COUNTIFS(Registros!$A$2:$A$6000,"CS",Registros!$B$2:$B$6000,$A4723,Registros!$K$2:$K$6000,"&lt;&gt;")&gt;0,1,0))</f>
        <v>1</v>
      </c>
      <c r="O4723" t="str">
        <f t="shared" si="365"/>
        <v>CONVERGENTE</v>
      </c>
      <c r="P4723" t="str">
        <f t="shared" si="366"/>
        <v>Upgrade / más líneas</v>
      </c>
      <c r="Q4723">
        <f t="shared" si="367"/>
        <v>0</v>
      </c>
      <c r="R4723" t="str">
        <f>IFERROR(VLOOKUP($A4723,Registros!$B$2:$G$6000,6,0),IFERROR(INDEX(Winback!$C$2:$C$300,MATCH($A4723,Winback!$K$2:$K$300,0)),""))</f>
        <v>Michelle Zambrano</v>
      </c>
      <c r="S4723" t="str">
        <f t="shared" si="368"/>
        <v>+CS</v>
      </c>
      <c r="T4723">
        <f t="shared" si="369"/>
        <v>1</v>
      </c>
    </row>
    <row r="4724" spans="1:20" x14ac:dyDescent="0.35">
      <c r="A4724" t="s">
        <v>23120</v>
      </c>
      <c r="B4724" t="s">
        <v>23121</v>
      </c>
      <c r="C4724" t="s">
        <v>23122</v>
      </c>
      <c r="D4724" t="s">
        <v>23123</v>
      </c>
      <c r="E4724">
        <f>IF(COUNTIFS(Registros!$A$2:$A$6000,"NP",Registros!$B$2:$B$6000,$A4724)&gt;0,1,0)</f>
        <v>0</v>
      </c>
      <c r="F4724">
        <f>IF($E4724=1,SUMIFS(Registros!$F$2:$F$6000,Registros!$A$2:$A$6000,"NP",Registros!$B$2:$B$6000,$A4724),0)</f>
        <v>0</v>
      </c>
      <c r="G4724">
        <f>IF(COUNTIFS(Registros!$A$2:$A$6000,"MOV",Registros!$B$2:$B$6000,$A4724)&gt;0,1,0)</f>
        <v>0</v>
      </c>
      <c r="H4724">
        <f>IF($G4724=1,SUMIFS(Registros!$F$2:$F$6000,Registros!$A$2:$A$6000,"MOV",Registros!$B$2:$B$6000,$A4724),0)</f>
        <v>0</v>
      </c>
      <c r="I4724">
        <f>IF(COUNTIFS(Registros!$A$2:$A$6000,"CS",Registros!$B$2:$B$6000,$A4724)&gt;0,1,0)</f>
        <v>1</v>
      </c>
      <c r="J4724">
        <f>IF($I4724=1,SUMIFS(Registros!$I$2:$I$6000,Registros!$A$2:$A$6000,"CS",Registros!$B$2:$B$6000,$A4724),0)</f>
        <v>193</v>
      </c>
      <c r="K4724">
        <f>IF(COUNTIFS(Winback!$K$2:$K$300,$A4724)&gt;0,1,0)</f>
        <v>0</v>
      </c>
      <c r="L4724">
        <f>IF(AND($K4724=1,LEFT($A4724,3)="WB-"),SUMIFS(Winback!$D$2:$D$300,Winback!$K$2:$K$300,$A4724),0)</f>
        <v>0</v>
      </c>
      <c r="M4724">
        <f>IF(OR($E4724=1,$G4724=1,SUMIFS(Registros!$J$2:$J$6000,Registros!$B$2:$B$6000,$A4724)&gt;0),1,0)</f>
        <v>1</v>
      </c>
      <c r="N4724">
        <f>IF($J4724&gt;0,1,IF(COUNTIFS(Registros!$A$2:$A$6000,"CS",Registros!$B$2:$B$6000,$A4724,Registros!$K$2:$K$6000,"&lt;&gt;")&gt;0,1,0))</f>
        <v>1</v>
      </c>
      <c r="O4724" t="str">
        <f t="shared" si="365"/>
        <v>CONVERGENTE</v>
      </c>
      <c r="P4724" t="str">
        <f t="shared" si="366"/>
        <v>Upgrade / más líneas</v>
      </c>
      <c r="Q4724">
        <f t="shared" si="367"/>
        <v>0</v>
      </c>
      <c r="R4724" t="str">
        <f>IFERROR(VLOOKUP($A4724,Registros!$B$2:$G$6000,6,0),IFERROR(INDEX(Winback!$C$2:$C$300,MATCH($A4724,Winback!$K$2:$K$300,0)),""))</f>
        <v>Lizeth Milena Gonzalez</v>
      </c>
      <c r="S4724" t="str">
        <f t="shared" si="368"/>
        <v>+CS</v>
      </c>
      <c r="T4724">
        <f t="shared" si="369"/>
        <v>1</v>
      </c>
    </row>
    <row r="4725" spans="1:20" x14ac:dyDescent="0.35">
      <c r="A4725" t="s">
        <v>23125</v>
      </c>
      <c r="B4725" t="s">
        <v>23126</v>
      </c>
      <c r="C4725" t="s">
        <v>23127</v>
      </c>
      <c r="D4725" t="s">
        <v>23128</v>
      </c>
      <c r="E4725">
        <f>IF(COUNTIFS(Registros!$A$2:$A$6000,"NP",Registros!$B$2:$B$6000,$A4725)&gt;0,1,0)</f>
        <v>0</v>
      </c>
      <c r="F4725">
        <f>IF($E4725=1,SUMIFS(Registros!$F$2:$F$6000,Registros!$A$2:$A$6000,"NP",Registros!$B$2:$B$6000,$A4725),0)</f>
        <v>0</v>
      </c>
      <c r="G4725">
        <f>IF(COUNTIFS(Registros!$A$2:$A$6000,"MOV",Registros!$B$2:$B$6000,$A4725)&gt;0,1,0)</f>
        <v>0</v>
      </c>
      <c r="H4725">
        <f>IF($G4725=1,SUMIFS(Registros!$F$2:$F$6000,Registros!$A$2:$A$6000,"MOV",Registros!$B$2:$B$6000,$A4725),0)</f>
        <v>0</v>
      </c>
      <c r="I4725">
        <f>IF(COUNTIFS(Registros!$A$2:$A$6000,"CS",Registros!$B$2:$B$6000,$A4725)&gt;0,1,0)</f>
        <v>1</v>
      </c>
      <c r="J4725">
        <f>IF($I4725=1,SUMIFS(Registros!$I$2:$I$6000,Registros!$A$2:$A$6000,"CS",Registros!$B$2:$B$6000,$A4725),0)</f>
        <v>34</v>
      </c>
      <c r="K4725">
        <f>IF(COUNTIFS(Winback!$K$2:$K$300,$A4725)&gt;0,1,0)</f>
        <v>0</v>
      </c>
      <c r="L4725">
        <f>IF(AND($K4725=1,LEFT($A4725,3)="WB-"),SUMIFS(Winback!$D$2:$D$300,Winback!$K$2:$K$300,$A4725),0)</f>
        <v>0</v>
      </c>
      <c r="M4725">
        <f>IF(OR($E4725=1,$G4725=1,SUMIFS(Registros!$J$2:$J$6000,Registros!$B$2:$B$6000,$A4725)&gt;0),1,0)</f>
        <v>1</v>
      </c>
      <c r="N4725">
        <f>IF($J4725&gt;0,1,IF(COUNTIFS(Registros!$A$2:$A$6000,"CS",Registros!$B$2:$B$6000,$A4725,Registros!$K$2:$K$6000,"&lt;&gt;")&gt;0,1,0))</f>
        <v>1</v>
      </c>
      <c r="O4725" t="str">
        <f t="shared" si="365"/>
        <v>CONVERGENTE</v>
      </c>
      <c r="P4725" t="str">
        <f t="shared" si="366"/>
        <v>Upgrade / más líneas</v>
      </c>
      <c r="Q4725">
        <f t="shared" si="367"/>
        <v>0</v>
      </c>
      <c r="R4725" t="str">
        <f>IFERROR(VLOOKUP($A4725,Registros!$B$2:$G$6000,6,0),IFERROR(INDEX(Winback!$C$2:$C$300,MATCH($A4725,Winback!$K$2:$K$300,0)),""))</f>
        <v>Maria Fernanda Rivas</v>
      </c>
      <c r="S4725" t="str">
        <f t="shared" si="368"/>
        <v>+CS</v>
      </c>
      <c r="T4725">
        <f t="shared" si="369"/>
        <v>1</v>
      </c>
    </row>
    <row r="4726" spans="1:20" x14ac:dyDescent="0.35">
      <c r="A4726" t="s">
        <v>23130</v>
      </c>
      <c r="B4726" t="s">
        <v>23131</v>
      </c>
      <c r="C4726" t="s">
        <v>23132</v>
      </c>
      <c r="D4726" t="s">
        <v>23133</v>
      </c>
      <c r="E4726">
        <f>IF(COUNTIFS(Registros!$A$2:$A$6000,"NP",Registros!$B$2:$B$6000,$A4726)&gt;0,1,0)</f>
        <v>0</v>
      </c>
      <c r="F4726">
        <f>IF($E4726=1,SUMIFS(Registros!$F$2:$F$6000,Registros!$A$2:$A$6000,"NP",Registros!$B$2:$B$6000,$A4726),0)</f>
        <v>0</v>
      </c>
      <c r="G4726">
        <f>IF(COUNTIFS(Registros!$A$2:$A$6000,"MOV",Registros!$B$2:$B$6000,$A4726)&gt;0,1,0)</f>
        <v>0</v>
      </c>
      <c r="H4726">
        <f>IF($G4726=1,SUMIFS(Registros!$F$2:$F$6000,Registros!$A$2:$A$6000,"MOV",Registros!$B$2:$B$6000,$A4726),0)</f>
        <v>0</v>
      </c>
      <c r="I4726">
        <f>IF(COUNTIFS(Registros!$A$2:$A$6000,"CS",Registros!$B$2:$B$6000,$A4726)&gt;0,1,0)</f>
        <v>1</v>
      </c>
      <c r="J4726">
        <f>IF($I4726=1,SUMIFS(Registros!$I$2:$I$6000,Registros!$A$2:$A$6000,"CS",Registros!$B$2:$B$6000,$A4726),0)</f>
        <v>43</v>
      </c>
      <c r="K4726">
        <f>IF(COUNTIFS(Winback!$K$2:$K$300,$A4726)&gt;0,1,0)</f>
        <v>0</v>
      </c>
      <c r="L4726">
        <f>IF(AND($K4726=1,LEFT($A4726,3)="WB-"),SUMIFS(Winback!$D$2:$D$300,Winback!$K$2:$K$300,$A4726),0)</f>
        <v>0</v>
      </c>
      <c r="M4726">
        <f>IF(OR($E4726=1,$G4726=1,SUMIFS(Registros!$J$2:$J$6000,Registros!$B$2:$B$6000,$A4726)&gt;0),1,0)</f>
        <v>1</v>
      </c>
      <c r="N4726">
        <f>IF($J4726&gt;0,1,IF(COUNTIFS(Registros!$A$2:$A$6000,"CS",Registros!$B$2:$B$6000,$A4726,Registros!$K$2:$K$6000,"&lt;&gt;")&gt;0,1,0))</f>
        <v>1</v>
      </c>
      <c r="O4726" t="str">
        <f t="shared" si="365"/>
        <v>CONVERGENTE</v>
      </c>
      <c r="P4726" t="str">
        <f t="shared" si="366"/>
        <v>Upgrade / más líneas</v>
      </c>
      <c r="Q4726">
        <f t="shared" si="367"/>
        <v>0</v>
      </c>
      <c r="R4726" t="str">
        <f>IFERROR(VLOOKUP($A4726,Registros!$B$2:$G$6000,6,0),IFERROR(INDEX(Winback!$C$2:$C$300,MATCH($A4726,Winback!$K$2:$K$300,0)),""))</f>
        <v>Yarelis Tulloch</v>
      </c>
      <c r="S4726" t="str">
        <f t="shared" si="368"/>
        <v>+CS</v>
      </c>
      <c r="T4726">
        <f t="shared" si="369"/>
        <v>1</v>
      </c>
    </row>
    <row r="4727" spans="1:20" x14ac:dyDescent="0.35">
      <c r="A4727" t="s">
        <v>23135</v>
      </c>
      <c r="B4727" t="s">
        <v>23136</v>
      </c>
      <c r="C4727" t="s">
        <v>23132</v>
      </c>
      <c r="D4727" t="s">
        <v>23133</v>
      </c>
      <c r="E4727">
        <f>IF(COUNTIFS(Registros!$A$2:$A$6000,"NP",Registros!$B$2:$B$6000,$A4727)&gt;0,1,0)</f>
        <v>0</v>
      </c>
      <c r="F4727">
        <f>IF($E4727=1,SUMIFS(Registros!$F$2:$F$6000,Registros!$A$2:$A$6000,"NP",Registros!$B$2:$B$6000,$A4727),0)</f>
        <v>0</v>
      </c>
      <c r="G4727">
        <f>IF(COUNTIFS(Registros!$A$2:$A$6000,"MOV",Registros!$B$2:$B$6000,$A4727)&gt;0,1,0)</f>
        <v>0</v>
      </c>
      <c r="H4727">
        <f>IF($G4727=1,SUMIFS(Registros!$F$2:$F$6000,Registros!$A$2:$A$6000,"MOV",Registros!$B$2:$B$6000,$A4727),0)</f>
        <v>0</v>
      </c>
      <c r="I4727">
        <f>IF(COUNTIFS(Registros!$A$2:$A$6000,"CS",Registros!$B$2:$B$6000,$A4727)&gt;0,1,0)</f>
        <v>1</v>
      </c>
      <c r="J4727">
        <f>IF($I4727=1,SUMIFS(Registros!$I$2:$I$6000,Registros!$A$2:$A$6000,"CS",Registros!$B$2:$B$6000,$A4727),0)</f>
        <v>41</v>
      </c>
      <c r="K4727">
        <f>IF(COUNTIFS(Winback!$K$2:$K$300,$A4727)&gt;0,1,0)</f>
        <v>0</v>
      </c>
      <c r="L4727">
        <f>IF(AND($K4727=1,LEFT($A4727,3)="WB-"),SUMIFS(Winback!$D$2:$D$300,Winback!$K$2:$K$300,$A4727),0)</f>
        <v>0</v>
      </c>
      <c r="M4727">
        <f>IF(OR($E4727=1,$G4727=1,SUMIFS(Registros!$J$2:$J$6000,Registros!$B$2:$B$6000,$A4727)&gt;0),1,0)</f>
        <v>1</v>
      </c>
      <c r="N4727">
        <f>IF($J4727&gt;0,1,IF(COUNTIFS(Registros!$A$2:$A$6000,"CS",Registros!$B$2:$B$6000,$A4727,Registros!$K$2:$K$6000,"&lt;&gt;")&gt;0,1,0))</f>
        <v>1</v>
      </c>
      <c r="O4727" t="str">
        <f t="shared" si="365"/>
        <v>CONVERGENTE</v>
      </c>
      <c r="P4727" t="str">
        <f t="shared" si="366"/>
        <v>Upgrade / más líneas</v>
      </c>
      <c r="Q4727">
        <f t="shared" si="367"/>
        <v>0</v>
      </c>
      <c r="R4727" t="str">
        <f>IFERROR(VLOOKUP($A4727,Registros!$B$2:$G$6000,6,0),IFERROR(INDEX(Winback!$C$2:$C$300,MATCH($A4727,Winback!$K$2:$K$300,0)),""))</f>
        <v>Abril Aparicio</v>
      </c>
      <c r="S4727" t="str">
        <f t="shared" si="368"/>
        <v>+CS</v>
      </c>
      <c r="T4727">
        <f t="shared" si="369"/>
        <v>1</v>
      </c>
    </row>
    <row r="4728" spans="1:20" x14ac:dyDescent="0.35">
      <c r="A4728" t="s">
        <v>23138</v>
      </c>
      <c r="B4728" t="s">
        <v>23139</v>
      </c>
      <c r="C4728" t="s">
        <v>23140</v>
      </c>
      <c r="D4728" t="s">
        <v>23141</v>
      </c>
      <c r="E4728">
        <f>IF(COUNTIFS(Registros!$A$2:$A$6000,"NP",Registros!$B$2:$B$6000,$A4728)&gt;0,1,0)</f>
        <v>0</v>
      </c>
      <c r="F4728">
        <f>IF($E4728=1,SUMIFS(Registros!$F$2:$F$6000,Registros!$A$2:$A$6000,"NP",Registros!$B$2:$B$6000,$A4728),0)</f>
        <v>0</v>
      </c>
      <c r="G4728">
        <f>IF(COUNTIFS(Registros!$A$2:$A$6000,"MOV",Registros!$B$2:$B$6000,$A4728)&gt;0,1,0)</f>
        <v>0</v>
      </c>
      <c r="H4728">
        <f>IF($G4728=1,SUMIFS(Registros!$F$2:$F$6000,Registros!$A$2:$A$6000,"MOV",Registros!$B$2:$B$6000,$A4728),0)</f>
        <v>0</v>
      </c>
      <c r="I4728">
        <f>IF(COUNTIFS(Registros!$A$2:$A$6000,"CS",Registros!$B$2:$B$6000,$A4728)&gt;0,1,0)</f>
        <v>1</v>
      </c>
      <c r="J4728">
        <f>IF($I4728=1,SUMIFS(Registros!$I$2:$I$6000,Registros!$A$2:$A$6000,"CS",Registros!$B$2:$B$6000,$A4728),0)</f>
        <v>34</v>
      </c>
      <c r="K4728">
        <f>IF(COUNTIFS(Winback!$K$2:$K$300,$A4728)&gt;0,1,0)</f>
        <v>0</v>
      </c>
      <c r="L4728">
        <f>IF(AND($K4728=1,LEFT($A4728,3)="WB-"),SUMIFS(Winback!$D$2:$D$300,Winback!$K$2:$K$300,$A4728),0)</f>
        <v>0</v>
      </c>
      <c r="M4728">
        <f>IF(OR($E4728=1,$G4728=1,SUMIFS(Registros!$J$2:$J$6000,Registros!$B$2:$B$6000,$A4728)&gt;0),1,0)</f>
        <v>1</v>
      </c>
      <c r="N4728">
        <f>IF($J4728&gt;0,1,IF(COUNTIFS(Registros!$A$2:$A$6000,"CS",Registros!$B$2:$B$6000,$A4728,Registros!$K$2:$K$6000,"&lt;&gt;")&gt;0,1,0))</f>
        <v>1</v>
      </c>
      <c r="O4728" t="str">
        <f t="shared" si="365"/>
        <v>CONVERGENTE</v>
      </c>
      <c r="P4728" t="str">
        <f t="shared" si="366"/>
        <v>Upgrade / más líneas</v>
      </c>
      <c r="Q4728">
        <f t="shared" si="367"/>
        <v>0</v>
      </c>
      <c r="R4728" t="str">
        <f>IFERROR(VLOOKUP($A4728,Registros!$B$2:$G$6000,6,0),IFERROR(INDEX(Winback!$C$2:$C$300,MATCH($A4728,Winback!$K$2:$K$300,0)),""))</f>
        <v>Yariela Galarce</v>
      </c>
      <c r="S4728" t="str">
        <f t="shared" si="368"/>
        <v>+CS</v>
      </c>
      <c r="T4728">
        <f t="shared" si="369"/>
        <v>1</v>
      </c>
    </row>
    <row r="4729" spans="1:20" x14ac:dyDescent="0.35">
      <c r="A4729" t="s">
        <v>23143</v>
      </c>
      <c r="B4729" t="s">
        <v>23144</v>
      </c>
      <c r="C4729" t="s">
        <v>23145</v>
      </c>
      <c r="D4729" t="s">
        <v>23146</v>
      </c>
      <c r="E4729">
        <f>IF(COUNTIFS(Registros!$A$2:$A$6000,"NP",Registros!$B$2:$B$6000,$A4729)&gt;0,1,0)</f>
        <v>0</v>
      </c>
      <c r="F4729">
        <f>IF($E4729=1,SUMIFS(Registros!$F$2:$F$6000,Registros!$A$2:$A$6000,"NP",Registros!$B$2:$B$6000,$A4729),0)</f>
        <v>0</v>
      </c>
      <c r="G4729">
        <f>IF(COUNTIFS(Registros!$A$2:$A$6000,"MOV",Registros!$B$2:$B$6000,$A4729)&gt;0,1,0)</f>
        <v>0</v>
      </c>
      <c r="H4729">
        <f>IF($G4729=1,SUMIFS(Registros!$F$2:$F$6000,Registros!$A$2:$A$6000,"MOV",Registros!$B$2:$B$6000,$A4729),0)</f>
        <v>0</v>
      </c>
      <c r="I4729">
        <f>IF(COUNTIFS(Registros!$A$2:$A$6000,"CS",Registros!$B$2:$B$6000,$A4729)&gt;0,1,0)</f>
        <v>1</v>
      </c>
      <c r="J4729">
        <f>IF($I4729=1,SUMIFS(Registros!$I$2:$I$6000,Registros!$A$2:$A$6000,"CS",Registros!$B$2:$B$6000,$A4729),0)</f>
        <v>37</v>
      </c>
      <c r="K4729">
        <f>IF(COUNTIFS(Winback!$K$2:$K$300,$A4729)&gt;0,1,0)</f>
        <v>0</v>
      </c>
      <c r="L4729">
        <f>IF(AND($K4729=1,LEFT($A4729,3)="WB-"),SUMIFS(Winback!$D$2:$D$300,Winback!$K$2:$K$300,$A4729),0)</f>
        <v>0</v>
      </c>
      <c r="M4729">
        <f>IF(OR($E4729=1,$G4729=1,SUMIFS(Registros!$J$2:$J$6000,Registros!$B$2:$B$6000,$A4729)&gt;0),1,0)</f>
        <v>1</v>
      </c>
      <c r="N4729">
        <f>IF($J4729&gt;0,1,IF(COUNTIFS(Registros!$A$2:$A$6000,"CS",Registros!$B$2:$B$6000,$A4729,Registros!$K$2:$K$6000,"&lt;&gt;")&gt;0,1,0))</f>
        <v>1</v>
      </c>
      <c r="O4729" t="str">
        <f t="shared" si="365"/>
        <v>CONVERGENTE</v>
      </c>
      <c r="P4729" t="str">
        <f t="shared" si="366"/>
        <v>Upgrade / más líneas</v>
      </c>
      <c r="Q4729">
        <f t="shared" si="367"/>
        <v>0</v>
      </c>
      <c r="R4729" t="str">
        <f>IFERROR(VLOOKUP($A4729,Registros!$B$2:$G$6000,6,0),IFERROR(INDEX(Winback!$C$2:$C$300,MATCH($A4729,Winback!$K$2:$K$300,0)),""))</f>
        <v>Nailyn Martinez Johnson</v>
      </c>
      <c r="S4729" t="str">
        <f t="shared" si="368"/>
        <v>+CS</v>
      </c>
      <c r="T4729">
        <f t="shared" si="369"/>
        <v>1</v>
      </c>
    </row>
    <row r="4730" spans="1:20" x14ac:dyDescent="0.35">
      <c r="A4730" t="s">
        <v>23147</v>
      </c>
      <c r="B4730" t="s">
        <v>23148</v>
      </c>
      <c r="C4730" t="s">
        <v>23149</v>
      </c>
      <c r="D4730" t="s">
        <v>23150</v>
      </c>
      <c r="E4730">
        <f>IF(COUNTIFS(Registros!$A$2:$A$6000,"NP",Registros!$B$2:$B$6000,$A4730)&gt;0,1,0)</f>
        <v>0</v>
      </c>
      <c r="F4730">
        <f>IF($E4730=1,SUMIFS(Registros!$F$2:$F$6000,Registros!$A$2:$A$6000,"NP",Registros!$B$2:$B$6000,$A4730),0)</f>
        <v>0</v>
      </c>
      <c r="G4730">
        <f>IF(COUNTIFS(Registros!$A$2:$A$6000,"MOV",Registros!$B$2:$B$6000,$A4730)&gt;0,1,0)</f>
        <v>0</v>
      </c>
      <c r="H4730">
        <f>IF($G4730=1,SUMIFS(Registros!$F$2:$F$6000,Registros!$A$2:$A$6000,"MOV",Registros!$B$2:$B$6000,$A4730),0)</f>
        <v>0</v>
      </c>
      <c r="I4730">
        <f>IF(COUNTIFS(Registros!$A$2:$A$6000,"CS",Registros!$B$2:$B$6000,$A4730)&gt;0,1,0)</f>
        <v>1</v>
      </c>
      <c r="J4730">
        <f>IF($I4730=1,SUMIFS(Registros!$I$2:$I$6000,Registros!$A$2:$A$6000,"CS",Registros!$B$2:$B$6000,$A4730),0)</f>
        <v>28</v>
      </c>
      <c r="K4730">
        <f>IF(COUNTIFS(Winback!$K$2:$K$300,$A4730)&gt;0,1,0)</f>
        <v>0</v>
      </c>
      <c r="L4730">
        <f>IF(AND($K4730=1,LEFT($A4730,3)="WB-"),SUMIFS(Winback!$D$2:$D$300,Winback!$K$2:$K$300,$A4730),0)</f>
        <v>0</v>
      </c>
      <c r="M4730">
        <f>IF(OR($E4730=1,$G4730=1,SUMIFS(Registros!$J$2:$J$6000,Registros!$B$2:$B$6000,$A4730)&gt;0),1,0)</f>
        <v>1</v>
      </c>
      <c r="N4730">
        <f>IF($J4730&gt;0,1,IF(COUNTIFS(Registros!$A$2:$A$6000,"CS",Registros!$B$2:$B$6000,$A4730,Registros!$K$2:$K$6000,"&lt;&gt;")&gt;0,1,0))</f>
        <v>1</v>
      </c>
      <c r="O4730" t="str">
        <f t="shared" si="365"/>
        <v>CONVERGENTE</v>
      </c>
      <c r="P4730" t="str">
        <f t="shared" si="366"/>
        <v>Upgrade / más líneas</v>
      </c>
      <c r="Q4730">
        <f t="shared" si="367"/>
        <v>0</v>
      </c>
      <c r="R4730" t="str">
        <f>IFERROR(VLOOKUP($A4730,Registros!$B$2:$G$6000,6,0),IFERROR(INDEX(Winback!$C$2:$C$300,MATCH($A4730,Winback!$K$2:$K$300,0)),""))</f>
        <v>iongy Gordon Ward</v>
      </c>
      <c r="S4730" t="str">
        <f t="shared" si="368"/>
        <v>+CS</v>
      </c>
      <c r="T4730">
        <f t="shared" si="369"/>
        <v>1</v>
      </c>
    </row>
    <row r="4731" spans="1:20" x14ac:dyDescent="0.35">
      <c r="A4731" t="s">
        <v>23152</v>
      </c>
      <c r="B4731" t="s">
        <v>23153</v>
      </c>
      <c r="C4731" t="s">
        <v>23154</v>
      </c>
      <c r="D4731" t="s">
        <v>23155</v>
      </c>
      <c r="E4731">
        <f>IF(COUNTIFS(Registros!$A$2:$A$6000,"NP",Registros!$B$2:$B$6000,$A4731)&gt;0,1,0)</f>
        <v>0</v>
      </c>
      <c r="F4731">
        <f>IF($E4731=1,SUMIFS(Registros!$F$2:$F$6000,Registros!$A$2:$A$6000,"NP",Registros!$B$2:$B$6000,$A4731),0)</f>
        <v>0</v>
      </c>
      <c r="G4731">
        <f>IF(COUNTIFS(Registros!$A$2:$A$6000,"MOV",Registros!$B$2:$B$6000,$A4731)&gt;0,1,0)</f>
        <v>0</v>
      </c>
      <c r="H4731">
        <f>IF($G4731=1,SUMIFS(Registros!$F$2:$F$6000,Registros!$A$2:$A$6000,"MOV",Registros!$B$2:$B$6000,$A4731),0)</f>
        <v>0</v>
      </c>
      <c r="I4731">
        <f>IF(COUNTIFS(Registros!$A$2:$A$6000,"CS",Registros!$B$2:$B$6000,$A4731)&gt;0,1,0)</f>
        <v>1</v>
      </c>
      <c r="J4731">
        <f>IF($I4731=1,SUMIFS(Registros!$I$2:$I$6000,Registros!$A$2:$A$6000,"CS",Registros!$B$2:$B$6000,$A4731),0)</f>
        <v>26</v>
      </c>
      <c r="K4731">
        <f>IF(COUNTIFS(Winback!$K$2:$K$300,$A4731)&gt;0,1,0)</f>
        <v>0</v>
      </c>
      <c r="L4731">
        <f>IF(AND($K4731=1,LEFT($A4731,3)="WB-"),SUMIFS(Winback!$D$2:$D$300,Winback!$K$2:$K$300,$A4731),0)</f>
        <v>0</v>
      </c>
      <c r="M4731">
        <f>IF(OR($E4731=1,$G4731=1,SUMIFS(Registros!$J$2:$J$6000,Registros!$B$2:$B$6000,$A4731)&gt;0),1,0)</f>
        <v>1</v>
      </c>
      <c r="N4731">
        <f>IF($J4731&gt;0,1,IF(COUNTIFS(Registros!$A$2:$A$6000,"CS",Registros!$B$2:$B$6000,$A4731,Registros!$K$2:$K$6000,"&lt;&gt;")&gt;0,1,0))</f>
        <v>1</v>
      </c>
      <c r="O4731" t="str">
        <f t="shared" si="365"/>
        <v>CONVERGENTE</v>
      </c>
      <c r="P4731" t="str">
        <f t="shared" si="366"/>
        <v>Upgrade / más líneas</v>
      </c>
      <c r="Q4731">
        <f t="shared" si="367"/>
        <v>0</v>
      </c>
      <c r="R4731" t="str">
        <f>IFERROR(VLOOKUP($A4731,Registros!$B$2:$G$6000,6,0),IFERROR(INDEX(Winback!$C$2:$C$300,MATCH($A4731,Winback!$K$2:$K$300,0)),""))</f>
        <v>Keisy Vargas</v>
      </c>
      <c r="S4731" t="str">
        <f t="shared" si="368"/>
        <v>+CS</v>
      </c>
      <c r="T4731">
        <f t="shared" si="369"/>
        <v>1</v>
      </c>
    </row>
    <row r="4732" spans="1:20" x14ac:dyDescent="0.35">
      <c r="A4732" t="s">
        <v>23157</v>
      </c>
      <c r="B4732" t="s">
        <v>23158</v>
      </c>
      <c r="C4732" t="s">
        <v>23159</v>
      </c>
      <c r="D4732" t="s">
        <v>23160</v>
      </c>
      <c r="E4732">
        <f>IF(COUNTIFS(Registros!$A$2:$A$6000,"NP",Registros!$B$2:$B$6000,$A4732)&gt;0,1,0)</f>
        <v>0</v>
      </c>
      <c r="F4732">
        <f>IF($E4732=1,SUMIFS(Registros!$F$2:$F$6000,Registros!$A$2:$A$6000,"NP",Registros!$B$2:$B$6000,$A4732),0)</f>
        <v>0</v>
      </c>
      <c r="G4732">
        <f>IF(COUNTIFS(Registros!$A$2:$A$6000,"MOV",Registros!$B$2:$B$6000,$A4732)&gt;0,1,0)</f>
        <v>0</v>
      </c>
      <c r="H4732">
        <f>IF($G4732=1,SUMIFS(Registros!$F$2:$F$6000,Registros!$A$2:$A$6000,"MOV",Registros!$B$2:$B$6000,$A4732),0)</f>
        <v>0</v>
      </c>
      <c r="I4732">
        <f>IF(COUNTIFS(Registros!$A$2:$A$6000,"CS",Registros!$B$2:$B$6000,$A4732)&gt;0,1,0)</f>
        <v>1</v>
      </c>
      <c r="J4732">
        <f>IF($I4732=1,SUMIFS(Registros!$I$2:$I$6000,Registros!$A$2:$A$6000,"CS",Registros!$B$2:$B$6000,$A4732),0)</f>
        <v>38</v>
      </c>
      <c r="K4732">
        <f>IF(COUNTIFS(Winback!$K$2:$K$300,$A4732)&gt;0,1,0)</f>
        <v>0</v>
      </c>
      <c r="L4732">
        <f>IF(AND($K4732=1,LEFT($A4732,3)="WB-"),SUMIFS(Winback!$D$2:$D$300,Winback!$K$2:$K$300,$A4732),0)</f>
        <v>0</v>
      </c>
      <c r="M4732">
        <f>IF(OR($E4732=1,$G4732=1,SUMIFS(Registros!$J$2:$J$6000,Registros!$B$2:$B$6000,$A4732)&gt;0),1,0)</f>
        <v>1</v>
      </c>
      <c r="N4732">
        <f>IF($J4732&gt;0,1,IF(COUNTIFS(Registros!$A$2:$A$6000,"CS",Registros!$B$2:$B$6000,$A4732,Registros!$K$2:$K$6000,"&lt;&gt;")&gt;0,1,0))</f>
        <v>1</v>
      </c>
      <c r="O4732" t="str">
        <f t="shared" si="365"/>
        <v>CONVERGENTE</v>
      </c>
      <c r="P4732" t="str">
        <f t="shared" si="366"/>
        <v>Upgrade / más líneas</v>
      </c>
      <c r="Q4732">
        <f t="shared" si="367"/>
        <v>0</v>
      </c>
      <c r="R4732" t="str">
        <f>IFERROR(VLOOKUP($A4732,Registros!$B$2:$G$6000,6,0),IFERROR(INDEX(Winback!$C$2:$C$300,MATCH($A4732,Winback!$K$2:$K$300,0)),""))</f>
        <v>Karla Mc Intryre</v>
      </c>
      <c r="S4732" t="str">
        <f t="shared" si="368"/>
        <v>+CS</v>
      </c>
      <c r="T4732">
        <f t="shared" si="369"/>
        <v>1</v>
      </c>
    </row>
    <row r="4733" spans="1:20" x14ac:dyDescent="0.35">
      <c r="A4733" t="s">
        <v>23162</v>
      </c>
      <c r="B4733" t="s">
        <v>23163</v>
      </c>
      <c r="C4733" t="s">
        <v>23164</v>
      </c>
      <c r="D4733" t="s">
        <v>23165</v>
      </c>
      <c r="E4733">
        <f>IF(COUNTIFS(Registros!$A$2:$A$6000,"NP",Registros!$B$2:$B$6000,$A4733)&gt;0,1,0)</f>
        <v>0</v>
      </c>
      <c r="F4733">
        <f>IF($E4733=1,SUMIFS(Registros!$F$2:$F$6000,Registros!$A$2:$A$6000,"NP",Registros!$B$2:$B$6000,$A4733),0)</f>
        <v>0</v>
      </c>
      <c r="G4733">
        <f>IF(COUNTIFS(Registros!$A$2:$A$6000,"MOV",Registros!$B$2:$B$6000,$A4733)&gt;0,1,0)</f>
        <v>0</v>
      </c>
      <c r="H4733">
        <f>IF($G4733=1,SUMIFS(Registros!$F$2:$F$6000,Registros!$A$2:$A$6000,"MOV",Registros!$B$2:$B$6000,$A4733),0)</f>
        <v>0</v>
      </c>
      <c r="I4733">
        <f>IF(COUNTIFS(Registros!$A$2:$A$6000,"CS",Registros!$B$2:$B$6000,$A4733)&gt;0,1,0)</f>
        <v>1</v>
      </c>
      <c r="J4733">
        <f>IF($I4733=1,SUMIFS(Registros!$I$2:$I$6000,Registros!$A$2:$A$6000,"CS",Registros!$B$2:$B$6000,$A4733),0)</f>
        <v>39</v>
      </c>
      <c r="K4733">
        <f>IF(COUNTIFS(Winback!$K$2:$K$300,$A4733)&gt;0,1,0)</f>
        <v>0</v>
      </c>
      <c r="L4733">
        <f>IF(AND($K4733=1,LEFT($A4733,3)="WB-"),SUMIFS(Winback!$D$2:$D$300,Winback!$K$2:$K$300,$A4733),0)</f>
        <v>0</v>
      </c>
      <c r="M4733">
        <f>IF(OR($E4733=1,$G4733=1,SUMIFS(Registros!$J$2:$J$6000,Registros!$B$2:$B$6000,$A4733)&gt;0),1,0)</f>
        <v>1</v>
      </c>
      <c r="N4733">
        <f>IF($J4733&gt;0,1,IF(COUNTIFS(Registros!$A$2:$A$6000,"CS",Registros!$B$2:$B$6000,$A4733,Registros!$K$2:$K$6000,"&lt;&gt;")&gt;0,1,0))</f>
        <v>1</v>
      </c>
      <c r="O4733" t="str">
        <f t="shared" si="365"/>
        <v>CONVERGENTE</v>
      </c>
      <c r="P4733" t="str">
        <f t="shared" si="366"/>
        <v>Upgrade / más líneas</v>
      </c>
      <c r="Q4733">
        <f t="shared" si="367"/>
        <v>0</v>
      </c>
      <c r="R4733" t="str">
        <f>IFERROR(VLOOKUP($A4733,Registros!$B$2:$G$6000,6,0),IFERROR(INDEX(Winback!$C$2:$C$300,MATCH($A4733,Winback!$K$2:$K$300,0)),""))</f>
        <v>Solanye Acuña</v>
      </c>
      <c r="S4733" t="str">
        <f t="shared" si="368"/>
        <v>+CS</v>
      </c>
      <c r="T4733">
        <f t="shared" si="369"/>
        <v>1</v>
      </c>
    </row>
    <row r="4734" spans="1:20" x14ac:dyDescent="0.35">
      <c r="A4734" t="s">
        <v>23167</v>
      </c>
      <c r="B4734" t="s">
        <v>23168</v>
      </c>
      <c r="C4734" t="s">
        <v>23169</v>
      </c>
      <c r="D4734" t="s">
        <v>23170</v>
      </c>
      <c r="E4734">
        <f>IF(COUNTIFS(Registros!$A$2:$A$6000,"NP",Registros!$B$2:$B$6000,$A4734)&gt;0,1,0)</f>
        <v>0</v>
      </c>
      <c r="F4734">
        <f>IF($E4734=1,SUMIFS(Registros!$F$2:$F$6000,Registros!$A$2:$A$6000,"NP",Registros!$B$2:$B$6000,$A4734),0)</f>
        <v>0</v>
      </c>
      <c r="G4734">
        <f>IF(COUNTIFS(Registros!$A$2:$A$6000,"MOV",Registros!$B$2:$B$6000,$A4734)&gt;0,1,0)</f>
        <v>0</v>
      </c>
      <c r="H4734">
        <f>IF($G4734=1,SUMIFS(Registros!$F$2:$F$6000,Registros!$A$2:$A$6000,"MOV",Registros!$B$2:$B$6000,$A4734),0)</f>
        <v>0</v>
      </c>
      <c r="I4734">
        <f>IF(COUNTIFS(Registros!$A$2:$A$6000,"CS",Registros!$B$2:$B$6000,$A4734)&gt;0,1,0)</f>
        <v>1</v>
      </c>
      <c r="J4734">
        <f>IF($I4734=1,SUMIFS(Registros!$I$2:$I$6000,Registros!$A$2:$A$6000,"CS",Registros!$B$2:$B$6000,$A4734),0)</f>
        <v>48</v>
      </c>
      <c r="K4734">
        <f>IF(COUNTIFS(Winback!$K$2:$K$300,$A4734)&gt;0,1,0)</f>
        <v>0</v>
      </c>
      <c r="L4734">
        <f>IF(AND($K4734=1,LEFT($A4734,3)="WB-"),SUMIFS(Winback!$D$2:$D$300,Winback!$K$2:$K$300,$A4734),0)</f>
        <v>0</v>
      </c>
      <c r="M4734">
        <f>IF(OR($E4734=1,$G4734=1,SUMIFS(Registros!$J$2:$J$6000,Registros!$B$2:$B$6000,$A4734)&gt;0),1,0)</f>
        <v>1</v>
      </c>
      <c r="N4734">
        <f>IF($J4734&gt;0,1,IF(COUNTIFS(Registros!$A$2:$A$6000,"CS",Registros!$B$2:$B$6000,$A4734,Registros!$K$2:$K$6000,"&lt;&gt;")&gt;0,1,0))</f>
        <v>1</v>
      </c>
      <c r="O4734" t="str">
        <f t="shared" si="365"/>
        <v>CONVERGENTE</v>
      </c>
      <c r="P4734" t="str">
        <f t="shared" si="366"/>
        <v>Upgrade / más líneas</v>
      </c>
      <c r="Q4734">
        <f t="shared" si="367"/>
        <v>0</v>
      </c>
      <c r="R4734" t="str">
        <f>IFERROR(VLOOKUP($A4734,Registros!$B$2:$G$6000,6,0),IFERROR(INDEX(Winback!$C$2:$C$300,MATCH($A4734,Winback!$K$2:$K$300,0)),""))</f>
        <v>Michelle Zambrano</v>
      </c>
      <c r="S4734" t="str">
        <f t="shared" si="368"/>
        <v>+CS</v>
      </c>
      <c r="T4734">
        <f t="shared" si="369"/>
        <v>1</v>
      </c>
    </row>
    <row r="4735" spans="1:20" x14ac:dyDescent="0.35">
      <c r="A4735" t="s">
        <v>23172</v>
      </c>
      <c r="B4735" t="s">
        <v>23173</v>
      </c>
      <c r="C4735" t="s">
        <v>23174</v>
      </c>
      <c r="D4735" t="s">
        <v>23175</v>
      </c>
      <c r="E4735">
        <f>IF(COUNTIFS(Registros!$A$2:$A$6000,"NP",Registros!$B$2:$B$6000,$A4735)&gt;0,1,0)</f>
        <v>0</v>
      </c>
      <c r="F4735">
        <f>IF($E4735=1,SUMIFS(Registros!$F$2:$F$6000,Registros!$A$2:$A$6000,"NP",Registros!$B$2:$B$6000,$A4735),0)</f>
        <v>0</v>
      </c>
      <c r="G4735">
        <f>IF(COUNTIFS(Registros!$A$2:$A$6000,"MOV",Registros!$B$2:$B$6000,$A4735)&gt;0,1,0)</f>
        <v>0</v>
      </c>
      <c r="H4735">
        <f>IF($G4735=1,SUMIFS(Registros!$F$2:$F$6000,Registros!$A$2:$A$6000,"MOV",Registros!$B$2:$B$6000,$A4735),0)</f>
        <v>0</v>
      </c>
      <c r="I4735">
        <f>IF(COUNTIFS(Registros!$A$2:$A$6000,"CS",Registros!$B$2:$B$6000,$A4735)&gt;0,1,0)</f>
        <v>1</v>
      </c>
      <c r="J4735">
        <f>IF($I4735=1,SUMIFS(Registros!$I$2:$I$6000,Registros!$A$2:$A$6000,"CS",Registros!$B$2:$B$6000,$A4735),0)</f>
        <v>0</v>
      </c>
      <c r="K4735">
        <f>IF(COUNTIFS(Winback!$K$2:$K$300,$A4735)&gt;0,1,0)</f>
        <v>0</v>
      </c>
      <c r="L4735">
        <f>IF(AND($K4735=1,LEFT($A4735,3)="WB-"),SUMIFS(Winback!$D$2:$D$300,Winback!$K$2:$K$300,$A4735),0)</f>
        <v>0</v>
      </c>
      <c r="M4735">
        <f>IF(OR($E4735=1,$G4735=1,SUMIFS(Registros!$J$2:$J$6000,Registros!$B$2:$B$6000,$A4735)&gt;0),1,0)</f>
        <v>1</v>
      </c>
      <c r="N4735">
        <f>IF($J4735&gt;0,1,IF(COUNTIFS(Registros!$A$2:$A$6000,"CS",Registros!$B$2:$B$6000,$A4735,Registros!$K$2:$K$6000,"&lt;&gt;")&gt;0,1,0))</f>
        <v>1</v>
      </c>
      <c r="O4735" t="str">
        <f t="shared" si="365"/>
        <v>CONVERGENTE</v>
      </c>
      <c r="P4735" t="str">
        <f t="shared" si="366"/>
        <v>Upgrade / más líneas</v>
      </c>
      <c r="Q4735">
        <f t="shared" si="367"/>
        <v>0</v>
      </c>
      <c r="R4735" t="str">
        <f>IFERROR(VLOOKUP($A4735,Registros!$B$2:$G$6000,6,0),IFERROR(INDEX(Winback!$C$2:$C$300,MATCH($A4735,Winback!$K$2:$K$300,0)),""))</f>
        <v>Lizeth Milena Gonzalez</v>
      </c>
      <c r="S4735" t="str">
        <f t="shared" si="368"/>
        <v>+CS</v>
      </c>
      <c r="T4735">
        <f t="shared" si="369"/>
        <v>1</v>
      </c>
    </row>
    <row r="4736" spans="1:20" x14ac:dyDescent="0.35">
      <c r="A4736" t="s">
        <v>23177</v>
      </c>
      <c r="B4736" t="s">
        <v>23178</v>
      </c>
      <c r="C4736" t="s">
        <v>23179</v>
      </c>
      <c r="D4736" t="s">
        <v>23180</v>
      </c>
      <c r="E4736">
        <f>IF(COUNTIFS(Registros!$A$2:$A$6000,"NP",Registros!$B$2:$B$6000,$A4736)&gt;0,1,0)</f>
        <v>0</v>
      </c>
      <c r="F4736">
        <f>IF($E4736=1,SUMIFS(Registros!$F$2:$F$6000,Registros!$A$2:$A$6000,"NP",Registros!$B$2:$B$6000,$A4736),0)</f>
        <v>0</v>
      </c>
      <c r="G4736">
        <f>IF(COUNTIFS(Registros!$A$2:$A$6000,"MOV",Registros!$B$2:$B$6000,$A4736)&gt;0,1,0)</f>
        <v>0</v>
      </c>
      <c r="H4736">
        <f>IF($G4736=1,SUMIFS(Registros!$F$2:$F$6000,Registros!$A$2:$A$6000,"MOV",Registros!$B$2:$B$6000,$A4736),0)</f>
        <v>0</v>
      </c>
      <c r="I4736">
        <f>IF(COUNTIFS(Registros!$A$2:$A$6000,"CS",Registros!$B$2:$B$6000,$A4736)&gt;0,1,0)</f>
        <v>1</v>
      </c>
      <c r="J4736">
        <f>IF($I4736=1,SUMIFS(Registros!$I$2:$I$6000,Registros!$A$2:$A$6000,"CS",Registros!$B$2:$B$6000,$A4736),0)</f>
        <v>36</v>
      </c>
      <c r="K4736">
        <f>IF(COUNTIFS(Winback!$K$2:$K$300,$A4736)&gt;0,1,0)</f>
        <v>0</v>
      </c>
      <c r="L4736">
        <f>IF(AND($K4736=1,LEFT($A4736,3)="WB-"),SUMIFS(Winback!$D$2:$D$300,Winback!$K$2:$K$300,$A4736),0)</f>
        <v>0</v>
      </c>
      <c r="M4736">
        <f>IF(OR($E4736=1,$G4736=1,SUMIFS(Registros!$J$2:$J$6000,Registros!$B$2:$B$6000,$A4736)&gt;0),1,0)</f>
        <v>1</v>
      </c>
      <c r="N4736">
        <f>IF($J4736&gt;0,1,IF(COUNTIFS(Registros!$A$2:$A$6000,"CS",Registros!$B$2:$B$6000,$A4736,Registros!$K$2:$K$6000,"&lt;&gt;")&gt;0,1,0))</f>
        <v>1</v>
      </c>
      <c r="O4736" t="str">
        <f t="shared" si="365"/>
        <v>CONVERGENTE</v>
      </c>
      <c r="P4736" t="str">
        <f t="shared" si="366"/>
        <v>Upgrade / más líneas</v>
      </c>
      <c r="Q4736">
        <f t="shared" si="367"/>
        <v>0</v>
      </c>
      <c r="R4736" t="str">
        <f>IFERROR(VLOOKUP($A4736,Registros!$B$2:$G$6000,6,0),IFERROR(INDEX(Winback!$C$2:$C$300,MATCH($A4736,Winback!$K$2:$K$300,0)),""))</f>
        <v>Maria Fernanda Rivas</v>
      </c>
      <c r="S4736" t="str">
        <f t="shared" si="368"/>
        <v>+CS</v>
      </c>
      <c r="T4736">
        <f t="shared" si="369"/>
        <v>1</v>
      </c>
    </row>
    <row r="4737" spans="1:20" x14ac:dyDescent="0.35">
      <c r="A4737" t="s">
        <v>23182</v>
      </c>
      <c r="B4737" t="s">
        <v>23183</v>
      </c>
      <c r="C4737" t="s">
        <v>23184</v>
      </c>
      <c r="D4737" t="s">
        <v>23185</v>
      </c>
      <c r="E4737">
        <f>IF(COUNTIFS(Registros!$A$2:$A$6000,"NP",Registros!$B$2:$B$6000,$A4737)&gt;0,1,0)</f>
        <v>0</v>
      </c>
      <c r="F4737">
        <f>IF($E4737=1,SUMIFS(Registros!$F$2:$F$6000,Registros!$A$2:$A$6000,"NP",Registros!$B$2:$B$6000,$A4737),0)</f>
        <v>0</v>
      </c>
      <c r="G4737">
        <f>IF(COUNTIFS(Registros!$A$2:$A$6000,"MOV",Registros!$B$2:$B$6000,$A4737)&gt;0,1,0)</f>
        <v>0</v>
      </c>
      <c r="H4737">
        <f>IF($G4737=1,SUMIFS(Registros!$F$2:$F$6000,Registros!$A$2:$A$6000,"MOV",Registros!$B$2:$B$6000,$A4737),0)</f>
        <v>0</v>
      </c>
      <c r="I4737">
        <f>IF(COUNTIFS(Registros!$A$2:$A$6000,"CS",Registros!$B$2:$B$6000,$A4737)&gt;0,1,0)</f>
        <v>1</v>
      </c>
      <c r="J4737">
        <f>IF($I4737=1,SUMIFS(Registros!$I$2:$I$6000,Registros!$A$2:$A$6000,"CS",Registros!$B$2:$B$6000,$A4737),0)</f>
        <v>20</v>
      </c>
      <c r="K4737">
        <f>IF(COUNTIFS(Winback!$K$2:$K$300,$A4737)&gt;0,1,0)</f>
        <v>0</v>
      </c>
      <c r="L4737">
        <f>IF(AND($K4737=1,LEFT($A4737,3)="WB-"),SUMIFS(Winback!$D$2:$D$300,Winback!$K$2:$K$300,$A4737),0)</f>
        <v>0</v>
      </c>
      <c r="M4737">
        <f>IF(OR($E4737=1,$G4737=1,SUMIFS(Registros!$J$2:$J$6000,Registros!$B$2:$B$6000,$A4737)&gt;0),1,0)</f>
        <v>1</v>
      </c>
      <c r="N4737">
        <f>IF($J4737&gt;0,1,IF(COUNTIFS(Registros!$A$2:$A$6000,"CS",Registros!$B$2:$B$6000,$A4737,Registros!$K$2:$K$6000,"&lt;&gt;")&gt;0,1,0))</f>
        <v>1</v>
      </c>
      <c r="O4737" t="str">
        <f t="shared" si="365"/>
        <v>CONVERGENTE</v>
      </c>
      <c r="P4737" t="str">
        <f t="shared" si="366"/>
        <v>Upgrade / más líneas</v>
      </c>
      <c r="Q4737">
        <f t="shared" si="367"/>
        <v>0</v>
      </c>
      <c r="R4737" t="str">
        <f>IFERROR(VLOOKUP($A4737,Registros!$B$2:$G$6000,6,0),IFERROR(INDEX(Winback!$C$2:$C$300,MATCH($A4737,Winback!$K$2:$K$300,0)),""))</f>
        <v>Yarelis Tulloch</v>
      </c>
      <c r="S4737" t="str">
        <f t="shared" si="368"/>
        <v>+CS</v>
      </c>
      <c r="T4737">
        <f t="shared" si="369"/>
        <v>1</v>
      </c>
    </row>
    <row r="4738" spans="1:20" x14ac:dyDescent="0.35">
      <c r="A4738" t="s">
        <v>23187</v>
      </c>
      <c r="B4738" t="s">
        <v>23188</v>
      </c>
      <c r="C4738" t="s">
        <v>23184</v>
      </c>
      <c r="D4738" t="s">
        <v>23185</v>
      </c>
      <c r="E4738">
        <f>IF(COUNTIFS(Registros!$A$2:$A$6000,"NP",Registros!$B$2:$B$6000,$A4738)&gt;0,1,0)</f>
        <v>0</v>
      </c>
      <c r="F4738">
        <f>IF($E4738=1,SUMIFS(Registros!$F$2:$F$6000,Registros!$A$2:$A$6000,"NP",Registros!$B$2:$B$6000,$A4738),0)</f>
        <v>0</v>
      </c>
      <c r="G4738">
        <f>IF(COUNTIFS(Registros!$A$2:$A$6000,"MOV",Registros!$B$2:$B$6000,$A4738)&gt;0,1,0)</f>
        <v>0</v>
      </c>
      <c r="H4738">
        <f>IF($G4738=1,SUMIFS(Registros!$F$2:$F$6000,Registros!$A$2:$A$6000,"MOV",Registros!$B$2:$B$6000,$A4738),0)</f>
        <v>0</v>
      </c>
      <c r="I4738">
        <f>IF(COUNTIFS(Registros!$A$2:$A$6000,"CS",Registros!$B$2:$B$6000,$A4738)&gt;0,1,0)</f>
        <v>1</v>
      </c>
      <c r="J4738">
        <f>IF($I4738=1,SUMIFS(Registros!$I$2:$I$6000,Registros!$A$2:$A$6000,"CS",Registros!$B$2:$B$6000,$A4738),0)</f>
        <v>22</v>
      </c>
      <c r="K4738">
        <f>IF(COUNTIFS(Winback!$K$2:$K$300,$A4738)&gt;0,1,0)</f>
        <v>0</v>
      </c>
      <c r="L4738">
        <f>IF(AND($K4738=1,LEFT($A4738,3)="WB-"),SUMIFS(Winback!$D$2:$D$300,Winback!$K$2:$K$300,$A4738),0)</f>
        <v>0</v>
      </c>
      <c r="M4738">
        <f>IF(OR($E4738=1,$G4738=1,SUMIFS(Registros!$J$2:$J$6000,Registros!$B$2:$B$6000,$A4738)&gt;0),1,0)</f>
        <v>1</v>
      </c>
      <c r="N4738">
        <f>IF($J4738&gt;0,1,IF(COUNTIFS(Registros!$A$2:$A$6000,"CS",Registros!$B$2:$B$6000,$A4738,Registros!$K$2:$K$6000,"&lt;&gt;")&gt;0,1,0))</f>
        <v>1</v>
      </c>
      <c r="O4738" t="str">
        <f t="shared" ref="O4738:O4801" si="370">IF(AND($K4738=1,$E4738=0,$G4738=0,$I4738=0),"WINBACK",IF(AND($M4738=1,$N4738&gt;0),"CONVERGENTE",IF($M4738=1,"SOLO MÓVIL",IF($N4738&gt;0,"SOLO FIJO / INTERNET","SIN SERVICIOS"))))</f>
        <v>CONVERGENTE</v>
      </c>
      <c r="P4738" t="str">
        <f t="shared" ref="P4738:P4801" si="371">IF($O4738="WINBACK","Recuperar (winback)",IF($O4738="CONVERGENTE","Upgrade / más líneas",IF($O4738="SOLO MÓVIL","Ofrecer fijo + internet (FLBBTV)",IF($O4738="SOLO FIJO / INTERNET","Ofrecer línea móvil Nextphone","Oferta completa (móvil + fijo + internet)"))))</f>
        <v>Upgrade / más líneas</v>
      </c>
      <c r="Q4738">
        <f t="shared" ref="Q4738:Q4801" si="372">$F4738+$H4738+$L4738</f>
        <v>0</v>
      </c>
      <c r="R4738" t="str">
        <f>IFERROR(VLOOKUP($A4738,Registros!$B$2:$G$6000,6,0),IFERROR(INDEX(Winback!$C$2:$C$300,MATCH($A4738,Winback!$K$2:$K$300,0)),""))</f>
        <v>Abril Aparicio</v>
      </c>
      <c r="S4738" t="str">
        <f t="shared" ref="S4738:S4801" si="373">IF($E4738=1,"NP","")&amp;IF($G4738=1,"+MOV","")&amp;IF($I4738=1,"+CS","")&amp;IF($K4738=1,"+WB","")</f>
        <v>+CS</v>
      </c>
      <c r="T4738">
        <f t="shared" ref="T4738:T4801" si="374">$E4738+$G4738+$I4738+$K4738</f>
        <v>1</v>
      </c>
    </row>
    <row r="4739" spans="1:20" x14ac:dyDescent="0.35">
      <c r="A4739" t="s">
        <v>23189</v>
      </c>
      <c r="B4739" t="s">
        <v>23190</v>
      </c>
      <c r="C4739" t="s">
        <v>23191</v>
      </c>
      <c r="D4739" t="s">
        <v>23192</v>
      </c>
      <c r="E4739">
        <f>IF(COUNTIFS(Registros!$A$2:$A$6000,"NP",Registros!$B$2:$B$6000,$A4739)&gt;0,1,0)</f>
        <v>0</v>
      </c>
      <c r="F4739">
        <f>IF($E4739=1,SUMIFS(Registros!$F$2:$F$6000,Registros!$A$2:$A$6000,"NP",Registros!$B$2:$B$6000,$A4739),0)</f>
        <v>0</v>
      </c>
      <c r="G4739">
        <f>IF(COUNTIFS(Registros!$A$2:$A$6000,"MOV",Registros!$B$2:$B$6000,$A4739)&gt;0,1,0)</f>
        <v>0</v>
      </c>
      <c r="H4739">
        <f>IF($G4739=1,SUMIFS(Registros!$F$2:$F$6000,Registros!$A$2:$A$6000,"MOV",Registros!$B$2:$B$6000,$A4739),0)</f>
        <v>0</v>
      </c>
      <c r="I4739">
        <f>IF(COUNTIFS(Registros!$A$2:$A$6000,"CS",Registros!$B$2:$B$6000,$A4739)&gt;0,1,0)</f>
        <v>1</v>
      </c>
      <c r="J4739">
        <f>IF($I4739=1,SUMIFS(Registros!$I$2:$I$6000,Registros!$A$2:$A$6000,"CS",Registros!$B$2:$B$6000,$A4739),0)</f>
        <v>25</v>
      </c>
      <c r="K4739">
        <f>IF(COUNTIFS(Winback!$K$2:$K$300,$A4739)&gt;0,1,0)</f>
        <v>0</v>
      </c>
      <c r="L4739">
        <f>IF(AND($K4739=1,LEFT($A4739,3)="WB-"),SUMIFS(Winback!$D$2:$D$300,Winback!$K$2:$K$300,$A4739),0)</f>
        <v>0</v>
      </c>
      <c r="M4739">
        <f>IF(OR($E4739=1,$G4739=1,SUMIFS(Registros!$J$2:$J$6000,Registros!$B$2:$B$6000,$A4739)&gt;0),1,0)</f>
        <v>1</v>
      </c>
      <c r="N4739">
        <f>IF($J4739&gt;0,1,IF(COUNTIFS(Registros!$A$2:$A$6000,"CS",Registros!$B$2:$B$6000,$A4739,Registros!$K$2:$K$6000,"&lt;&gt;")&gt;0,1,0))</f>
        <v>1</v>
      </c>
      <c r="O4739" t="str">
        <f t="shared" si="370"/>
        <v>CONVERGENTE</v>
      </c>
      <c r="P4739" t="str">
        <f t="shared" si="371"/>
        <v>Upgrade / más líneas</v>
      </c>
      <c r="Q4739">
        <f t="shared" si="372"/>
        <v>0</v>
      </c>
      <c r="R4739" t="str">
        <f>IFERROR(VLOOKUP($A4739,Registros!$B$2:$G$6000,6,0),IFERROR(INDEX(Winback!$C$2:$C$300,MATCH($A4739,Winback!$K$2:$K$300,0)),""))</f>
        <v>Yariela Galarce</v>
      </c>
      <c r="S4739" t="str">
        <f t="shared" si="373"/>
        <v>+CS</v>
      </c>
      <c r="T4739">
        <f t="shared" si="374"/>
        <v>1</v>
      </c>
    </row>
    <row r="4740" spans="1:20" x14ac:dyDescent="0.35">
      <c r="A4740" t="s">
        <v>23194</v>
      </c>
      <c r="B4740" t="s">
        <v>23195</v>
      </c>
      <c r="C4740" t="s">
        <v>23196</v>
      </c>
      <c r="D4740" t="s">
        <v>23197</v>
      </c>
      <c r="E4740">
        <f>IF(COUNTIFS(Registros!$A$2:$A$6000,"NP",Registros!$B$2:$B$6000,$A4740)&gt;0,1,0)</f>
        <v>0</v>
      </c>
      <c r="F4740">
        <f>IF($E4740=1,SUMIFS(Registros!$F$2:$F$6000,Registros!$A$2:$A$6000,"NP",Registros!$B$2:$B$6000,$A4740),0)</f>
        <v>0</v>
      </c>
      <c r="G4740">
        <f>IF(COUNTIFS(Registros!$A$2:$A$6000,"MOV",Registros!$B$2:$B$6000,$A4740)&gt;0,1,0)</f>
        <v>0</v>
      </c>
      <c r="H4740">
        <f>IF($G4740=1,SUMIFS(Registros!$F$2:$F$6000,Registros!$A$2:$A$6000,"MOV",Registros!$B$2:$B$6000,$A4740),0)</f>
        <v>0</v>
      </c>
      <c r="I4740">
        <f>IF(COUNTIFS(Registros!$A$2:$A$6000,"CS",Registros!$B$2:$B$6000,$A4740)&gt;0,1,0)</f>
        <v>1</v>
      </c>
      <c r="J4740">
        <f>IF($I4740=1,SUMIFS(Registros!$I$2:$I$6000,Registros!$A$2:$A$6000,"CS",Registros!$B$2:$B$6000,$A4740),0)</f>
        <v>25</v>
      </c>
      <c r="K4740">
        <f>IF(COUNTIFS(Winback!$K$2:$K$300,$A4740)&gt;0,1,0)</f>
        <v>0</v>
      </c>
      <c r="L4740">
        <f>IF(AND($K4740=1,LEFT($A4740,3)="WB-"),SUMIFS(Winback!$D$2:$D$300,Winback!$K$2:$K$300,$A4740),0)</f>
        <v>0</v>
      </c>
      <c r="M4740">
        <f>IF(OR($E4740=1,$G4740=1,SUMIFS(Registros!$J$2:$J$6000,Registros!$B$2:$B$6000,$A4740)&gt;0),1,0)</f>
        <v>1</v>
      </c>
      <c r="N4740">
        <f>IF($J4740&gt;0,1,IF(COUNTIFS(Registros!$A$2:$A$6000,"CS",Registros!$B$2:$B$6000,$A4740,Registros!$K$2:$K$6000,"&lt;&gt;")&gt;0,1,0))</f>
        <v>1</v>
      </c>
      <c r="O4740" t="str">
        <f t="shared" si="370"/>
        <v>CONVERGENTE</v>
      </c>
      <c r="P4740" t="str">
        <f t="shared" si="371"/>
        <v>Upgrade / más líneas</v>
      </c>
      <c r="Q4740">
        <f t="shared" si="372"/>
        <v>0</v>
      </c>
      <c r="R4740" t="str">
        <f>IFERROR(VLOOKUP($A4740,Registros!$B$2:$G$6000,6,0),IFERROR(INDEX(Winback!$C$2:$C$300,MATCH($A4740,Winback!$K$2:$K$300,0)),""))</f>
        <v>Nailyn Martinez Johnson</v>
      </c>
      <c r="S4740" t="str">
        <f t="shared" si="373"/>
        <v>+CS</v>
      </c>
      <c r="T4740">
        <f t="shared" si="374"/>
        <v>1</v>
      </c>
    </row>
    <row r="4741" spans="1:20" x14ac:dyDescent="0.35">
      <c r="A4741" t="s">
        <v>23199</v>
      </c>
      <c r="B4741" t="s">
        <v>23200</v>
      </c>
      <c r="C4741" t="s">
        <v>23201</v>
      </c>
      <c r="D4741" t="s">
        <v>23202</v>
      </c>
      <c r="E4741">
        <f>IF(COUNTIFS(Registros!$A$2:$A$6000,"NP",Registros!$B$2:$B$6000,$A4741)&gt;0,1,0)</f>
        <v>0</v>
      </c>
      <c r="F4741">
        <f>IF($E4741=1,SUMIFS(Registros!$F$2:$F$6000,Registros!$A$2:$A$6000,"NP",Registros!$B$2:$B$6000,$A4741),0)</f>
        <v>0</v>
      </c>
      <c r="G4741">
        <f>IF(COUNTIFS(Registros!$A$2:$A$6000,"MOV",Registros!$B$2:$B$6000,$A4741)&gt;0,1,0)</f>
        <v>0</v>
      </c>
      <c r="H4741">
        <f>IF($G4741=1,SUMIFS(Registros!$F$2:$F$6000,Registros!$A$2:$A$6000,"MOV",Registros!$B$2:$B$6000,$A4741),0)</f>
        <v>0</v>
      </c>
      <c r="I4741">
        <f>IF(COUNTIFS(Registros!$A$2:$A$6000,"CS",Registros!$B$2:$B$6000,$A4741)&gt;0,1,0)</f>
        <v>1</v>
      </c>
      <c r="J4741">
        <f>IF($I4741=1,SUMIFS(Registros!$I$2:$I$6000,Registros!$A$2:$A$6000,"CS",Registros!$B$2:$B$6000,$A4741),0)</f>
        <v>32</v>
      </c>
      <c r="K4741">
        <f>IF(COUNTIFS(Winback!$K$2:$K$300,$A4741)&gt;0,1,0)</f>
        <v>0</v>
      </c>
      <c r="L4741">
        <f>IF(AND($K4741=1,LEFT($A4741,3)="WB-"),SUMIFS(Winback!$D$2:$D$300,Winback!$K$2:$K$300,$A4741),0)</f>
        <v>0</v>
      </c>
      <c r="M4741">
        <f>IF(OR($E4741=1,$G4741=1,SUMIFS(Registros!$J$2:$J$6000,Registros!$B$2:$B$6000,$A4741)&gt;0),1,0)</f>
        <v>1</v>
      </c>
      <c r="N4741">
        <f>IF($J4741&gt;0,1,IF(COUNTIFS(Registros!$A$2:$A$6000,"CS",Registros!$B$2:$B$6000,$A4741,Registros!$K$2:$K$6000,"&lt;&gt;")&gt;0,1,0))</f>
        <v>1</v>
      </c>
      <c r="O4741" t="str">
        <f t="shared" si="370"/>
        <v>CONVERGENTE</v>
      </c>
      <c r="P4741" t="str">
        <f t="shared" si="371"/>
        <v>Upgrade / más líneas</v>
      </c>
      <c r="Q4741">
        <f t="shared" si="372"/>
        <v>0</v>
      </c>
      <c r="R4741" t="str">
        <f>IFERROR(VLOOKUP($A4741,Registros!$B$2:$G$6000,6,0),IFERROR(INDEX(Winback!$C$2:$C$300,MATCH($A4741,Winback!$K$2:$K$300,0)),""))</f>
        <v>iongy Gordon Ward</v>
      </c>
      <c r="S4741" t="str">
        <f t="shared" si="373"/>
        <v>+CS</v>
      </c>
      <c r="T4741">
        <f t="shared" si="374"/>
        <v>1</v>
      </c>
    </row>
    <row r="4742" spans="1:20" x14ac:dyDescent="0.35">
      <c r="A4742" t="s">
        <v>23204</v>
      </c>
      <c r="B4742" t="s">
        <v>23205</v>
      </c>
      <c r="C4742" t="s">
        <v>23206</v>
      </c>
      <c r="D4742" t="s">
        <v>23207</v>
      </c>
      <c r="E4742">
        <f>IF(COUNTIFS(Registros!$A$2:$A$6000,"NP",Registros!$B$2:$B$6000,$A4742)&gt;0,1,0)</f>
        <v>0</v>
      </c>
      <c r="F4742">
        <f>IF($E4742=1,SUMIFS(Registros!$F$2:$F$6000,Registros!$A$2:$A$6000,"NP",Registros!$B$2:$B$6000,$A4742),0)</f>
        <v>0</v>
      </c>
      <c r="G4742">
        <f>IF(COUNTIFS(Registros!$A$2:$A$6000,"MOV",Registros!$B$2:$B$6000,$A4742)&gt;0,1,0)</f>
        <v>0</v>
      </c>
      <c r="H4742">
        <f>IF($G4742=1,SUMIFS(Registros!$F$2:$F$6000,Registros!$A$2:$A$6000,"MOV",Registros!$B$2:$B$6000,$A4742),0)</f>
        <v>0</v>
      </c>
      <c r="I4742">
        <f>IF(COUNTIFS(Registros!$A$2:$A$6000,"CS",Registros!$B$2:$B$6000,$A4742)&gt;0,1,0)</f>
        <v>1</v>
      </c>
      <c r="J4742">
        <f>IF($I4742=1,SUMIFS(Registros!$I$2:$I$6000,Registros!$A$2:$A$6000,"CS",Registros!$B$2:$B$6000,$A4742),0)</f>
        <v>38</v>
      </c>
      <c r="K4742">
        <f>IF(COUNTIFS(Winback!$K$2:$K$300,$A4742)&gt;0,1,0)</f>
        <v>0</v>
      </c>
      <c r="L4742">
        <f>IF(AND($K4742=1,LEFT($A4742,3)="WB-"),SUMIFS(Winback!$D$2:$D$300,Winback!$K$2:$K$300,$A4742),0)</f>
        <v>0</v>
      </c>
      <c r="M4742">
        <f>IF(OR($E4742=1,$G4742=1,SUMIFS(Registros!$J$2:$J$6000,Registros!$B$2:$B$6000,$A4742)&gt;0),1,0)</f>
        <v>1</v>
      </c>
      <c r="N4742">
        <f>IF($J4742&gt;0,1,IF(COUNTIFS(Registros!$A$2:$A$6000,"CS",Registros!$B$2:$B$6000,$A4742,Registros!$K$2:$K$6000,"&lt;&gt;")&gt;0,1,0))</f>
        <v>1</v>
      </c>
      <c r="O4742" t="str">
        <f t="shared" si="370"/>
        <v>CONVERGENTE</v>
      </c>
      <c r="P4742" t="str">
        <f t="shared" si="371"/>
        <v>Upgrade / más líneas</v>
      </c>
      <c r="Q4742">
        <f t="shared" si="372"/>
        <v>0</v>
      </c>
      <c r="R4742" t="str">
        <f>IFERROR(VLOOKUP($A4742,Registros!$B$2:$G$6000,6,0),IFERROR(INDEX(Winback!$C$2:$C$300,MATCH($A4742,Winback!$K$2:$K$300,0)),""))</f>
        <v>Keisy Vargas</v>
      </c>
      <c r="S4742" t="str">
        <f t="shared" si="373"/>
        <v>+CS</v>
      </c>
      <c r="T4742">
        <f t="shared" si="374"/>
        <v>1</v>
      </c>
    </row>
    <row r="4743" spans="1:20" x14ac:dyDescent="0.35">
      <c r="A4743" t="s">
        <v>23209</v>
      </c>
      <c r="B4743" t="s">
        <v>23210</v>
      </c>
      <c r="C4743" t="s">
        <v>23206</v>
      </c>
      <c r="D4743" t="s">
        <v>23207</v>
      </c>
      <c r="E4743">
        <f>IF(COUNTIFS(Registros!$A$2:$A$6000,"NP",Registros!$B$2:$B$6000,$A4743)&gt;0,1,0)</f>
        <v>0</v>
      </c>
      <c r="F4743">
        <f>IF($E4743=1,SUMIFS(Registros!$F$2:$F$6000,Registros!$A$2:$A$6000,"NP",Registros!$B$2:$B$6000,$A4743),0)</f>
        <v>0</v>
      </c>
      <c r="G4743">
        <f>IF(COUNTIFS(Registros!$A$2:$A$6000,"MOV",Registros!$B$2:$B$6000,$A4743)&gt;0,1,0)</f>
        <v>0</v>
      </c>
      <c r="H4743">
        <f>IF($G4743=1,SUMIFS(Registros!$F$2:$F$6000,Registros!$A$2:$A$6000,"MOV",Registros!$B$2:$B$6000,$A4743),0)</f>
        <v>0</v>
      </c>
      <c r="I4743">
        <f>IF(COUNTIFS(Registros!$A$2:$A$6000,"CS",Registros!$B$2:$B$6000,$A4743)&gt;0,1,0)</f>
        <v>1</v>
      </c>
      <c r="J4743">
        <f>IF($I4743=1,SUMIFS(Registros!$I$2:$I$6000,Registros!$A$2:$A$6000,"CS",Registros!$B$2:$B$6000,$A4743),0)</f>
        <v>47</v>
      </c>
      <c r="K4743">
        <f>IF(COUNTIFS(Winback!$K$2:$K$300,$A4743)&gt;0,1,0)</f>
        <v>0</v>
      </c>
      <c r="L4743">
        <f>IF(AND($K4743=1,LEFT($A4743,3)="WB-"),SUMIFS(Winback!$D$2:$D$300,Winback!$K$2:$K$300,$A4743),0)</f>
        <v>0</v>
      </c>
      <c r="M4743">
        <f>IF(OR($E4743=1,$G4743=1,SUMIFS(Registros!$J$2:$J$6000,Registros!$B$2:$B$6000,$A4743)&gt;0),1,0)</f>
        <v>1</v>
      </c>
      <c r="N4743">
        <f>IF($J4743&gt;0,1,IF(COUNTIFS(Registros!$A$2:$A$6000,"CS",Registros!$B$2:$B$6000,$A4743,Registros!$K$2:$K$6000,"&lt;&gt;")&gt;0,1,0))</f>
        <v>1</v>
      </c>
      <c r="O4743" t="str">
        <f t="shared" si="370"/>
        <v>CONVERGENTE</v>
      </c>
      <c r="P4743" t="str">
        <f t="shared" si="371"/>
        <v>Upgrade / más líneas</v>
      </c>
      <c r="Q4743">
        <f t="shared" si="372"/>
        <v>0</v>
      </c>
      <c r="R4743" t="str">
        <f>IFERROR(VLOOKUP($A4743,Registros!$B$2:$G$6000,6,0),IFERROR(INDEX(Winback!$C$2:$C$300,MATCH($A4743,Winback!$K$2:$K$300,0)),""))</f>
        <v>Karla Mc Intryre</v>
      </c>
      <c r="S4743" t="str">
        <f t="shared" si="373"/>
        <v>+CS</v>
      </c>
      <c r="T4743">
        <f t="shared" si="374"/>
        <v>1</v>
      </c>
    </row>
    <row r="4744" spans="1:20" x14ac:dyDescent="0.35">
      <c r="A4744" t="s">
        <v>23211</v>
      </c>
      <c r="B4744" t="s">
        <v>23212</v>
      </c>
      <c r="C4744" t="s">
        <v>23213</v>
      </c>
      <c r="D4744" t="s">
        <v>23214</v>
      </c>
      <c r="E4744">
        <f>IF(COUNTIFS(Registros!$A$2:$A$6000,"NP",Registros!$B$2:$B$6000,$A4744)&gt;0,1,0)</f>
        <v>0</v>
      </c>
      <c r="F4744">
        <f>IF($E4744=1,SUMIFS(Registros!$F$2:$F$6000,Registros!$A$2:$A$6000,"NP",Registros!$B$2:$B$6000,$A4744),0)</f>
        <v>0</v>
      </c>
      <c r="G4744">
        <f>IF(COUNTIFS(Registros!$A$2:$A$6000,"MOV",Registros!$B$2:$B$6000,$A4744)&gt;0,1,0)</f>
        <v>0</v>
      </c>
      <c r="H4744">
        <f>IF($G4744=1,SUMIFS(Registros!$F$2:$F$6000,Registros!$A$2:$A$6000,"MOV",Registros!$B$2:$B$6000,$A4744),0)</f>
        <v>0</v>
      </c>
      <c r="I4744">
        <f>IF(COUNTIFS(Registros!$A$2:$A$6000,"CS",Registros!$B$2:$B$6000,$A4744)&gt;0,1,0)</f>
        <v>1</v>
      </c>
      <c r="J4744">
        <f>IF($I4744=1,SUMIFS(Registros!$I$2:$I$6000,Registros!$A$2:$A$6000,"CS",Registros!$B$2:$B$6000,$A4744),0)</f>
        <v>25</v>
      </c>
      <c r="K4744">
        <f>IF(COUNTIFS(Winback!$K$2:$K$300,$A4744)&gt;0,1,0)</f>
        <v>0</v>
      </c>
      <c r="L4744">
        <f>IF(AND($K4744=1,LEFT($A4744,3)="WB-"),SUMIFS(Winback!$D$2:$D$300,Winback!$K$2:$K$300,$A4744),0)</f>
        <v>0</v>
      </c>
      <c r="M4744">
        <f>IF(OR($E4744=1,$G4744=1,SUMIFS(Registros!$J$2:$J$6000,Registros!$B$2:$B$6000,$A4744)&gt;0),1,0)</f>
        <v>1</v>
      </c>
      <c r="N4744">
        <f>IF($J4744&gt;0,1,IF(COUNTIFS(Registros!$A$2:$A$6000,"CS",Registros!$B$2:$B$6000,$A4744,Registros!$K$2:$K$6000,"&lt;&gt;")&gt;0,1,0))</f>
        <v>1</v>
      </c>
      <c r="O4744" t="str">
        <f t="shared" si="370"/>
        <v>CONVERGENTE</v>
      </c>
      <c r="P4744" t="str">
        <f t="shared" si="371"/>
        <v>Upgrade / más líneas</v>
      </c>
      <c r="Q4744">
        <f t="shared" si="372"/>
        <v>0</v>
      </c>
      <c r="R4744" t="str">
        <f>IFERROR(VLOOKUP($A4744,Registros!$B$2:$G$6000,6,0),IFERROR(INDEX(Winback!$C$2:$C$300,MATCH($A4744,Winback!$K$2:$K$300,0)),""))</f>
        <v>Solanye Acuña</v>
      </c>
      <c r="S4744" t="str">
        <f t="shared" si="373"/>
        <v>+CS</v>
      </c>
      <c r="T4744">
        <f t="shared" si="374"/>
        <v>1</v>
      </c>
    </row>
    <row r="4745" spans="1:20" x14ac:dyDescent="0.35">
      <c r="A4745" t="s">
        <v>23216</v>
      </c>
      <c r="B4745" t="s">
        <v>23217</v>
      </c>
      <c r="C4745" t="s">
        <v>23218</v>
      </c>
      <c r="D4745" t="s">
        <v>23219</v>
      </c>
      <c r="E4745">
        <f>IF(COUNTIFS(Registros!$A$2:$A$6000,"NP",Registros!$B$2:$B$6000,$A4745)&gt;0,1,0)</f>
        <v>0</v>
      </c>
      <c r="F4745">
        <f>IF($E4745=1,SUMIFS(Registros!$F$2:$F$6000,Registros!$A$2:$A$6000,"NP",Registros!$B$2:$B$6000,$A4745),0)</f>
        <v>0</v>
      </c>
      <c r="G4745">
        <f>IF(COUNTIFS(Registros!$A$2:$A$6000,"MOV",Registros!$B$2:$B$6000,$A4745)&gt;0,1,0)</f>
        <v>0</v>
      </c>
      <c r="H4745">
        <f>IF($G4745=1,SUMIFS(Registros!$F$2:$F$6000,Registros!$A$2:$A$6000,"MOV",Registros!$B$2:$B$6000,$A4745),0)</f>
        <v>0</v>
      </c>
      <c r="I4745">
        <f>IF(COUNTIFS(Registros!$A$2:$A$6000,"CS",Registros!$B$2:$B$6000,$A4745)&gt;0,1,0)</f>
        <v>1</v>
      </c>
      <c r="J4745">
        <f>IF($I4745=1,SUMIFS(Registros!$I$2:$I$6000,Registros!$A$2:$A$6000,"CS",Registros!$B$2:$B$6000,$A4745),0)</f>
        <v>32</v>
      </c>
      <c r="K4745">
        <f>IF(COUNTIFS(Winback!$K$2:$K$300,$A4745)&gt;0,1,0)</f>
        <v>0</v>
      </c>
      <c r="L4745">
        <f>IF(AND($K4745=1,LEFT($A4745,3)="WB-"),SUMIFS(Winback!$D$2:$D$300,Winback!$K$2:$K$300,$A4745),0)</f>
        <v>0</v>
      </c>
      <c r="M4745">
        <f>IF(OR($E4745=1,$G4745=1,SUMIFS(Registros!$J$2:$J$6000,Registros!$B$2:$B$6000,$A4745)&gt;0),1,0)</f>
        <v>1</v>
      </c>
      <c r="N4745">
        <f>IF($J4745&gt;0,1,IF(COUNTIFS(Registros!$A$2:$A$6000,"CS",Registros!$B$2:$B$6000,$A4745,Registros!$K$2:$K$6000,"&lt;&gt;")&gt;0,1,0))</f>
        <v>1</v>
      </c>
      <c r="O4745" t="str">
        <f t="shared" si="370"/>
        <v>CONVERGENTE</v>
      </c>
      <c r="P4745" t="str">
        <f t="shared" si="371"/>
        <v>Upgrade / más líneas</v>
      </c>
      <c r="Q4745">
        <f t="shared" si="372"/>
        <v>0</v>
      </c>
      <c r="R4745" t="str">
        <f>IFERROR(VLOOKUP($A4745,Registros!$B$2:$G$6000,6,0),IFERROR(INDEX(Winback!$C$2:$C$300,MATCH($A4745,Winback!$K$2:$K$300,0)),""))</f>
        <v>Michelle Zambrano</v>
      </c>
      <c r="S4745" t="str">
        <f t="shared" si="373"/>
        <v>+CS</v>
      </c>
      <c r="T4745">
        <f t="shared" si="374"/>
        <v>1</v>
      </c>
    </row>
    <row r="4746" spans="1:20" x14ac:dyDescent="0.35">
      <c r="A4746" t="s">
        <v>23221</v>
      </c>
      <c r="B4746" t="s">
        <v>23222</v>
      </c>
      <c r="C4746" t="s">
        <v>23223</v>
      </c>
      <c r="D4746" t="s">
        <v>23224</v>
      </c>
      <c r="E4746">
        <f>IF(COUNTIFS(Registros!$A$2:$A$6000,"NP",Registros!$B$2:$B$6000,$A4746)&gt;0,1,0)</f>
        <v>0</v>
      </c>
      <c r="F4746">
        <f>IF($E4746=1,SUMIFS(Registros!$F$2:$F$6000,Registros!$A$2:$A$6000,"NP",Registros!$B$2:$B$6000,$A4746),0)</f>
        <v>0</v>
      </c>
      <c r="G4746">
        <f>IF(COUNTIFS(Registros!$A$2:$A$6000,"MOV",Registros!$B$2:$B$6000,$A4746)&gt;0,1,0)</f>
        <v>0</v>
      </c>
      <c r="H4746">
        <f>IF($G4746=1,SUMIFS(Registros!$F$2:$F$6000,Registros!$A$2:$A$6000,"MOV",Registros!$B$2:$B$6000,$A4746),0)</f>
        <v>0</v>
      </c>
      <c r="I4746">
        <f>IF(COUNTIFS(Registros!$A$2:$A$6000,"CS",Registros!$B$2:$B$6000,$A4746)&gt;0,1,0)</f>
        <v>1</v>
      </c>
      <c r="J4746">
        <f>IF($I4746=1,SUMIFS(Registros!$I$2:$I$6000,Registros!$A$2:$A$6000,"CS",Registros!$B$2:$B$6000,$A4746),0)</f>
        <v>37</v>
      </c>
      <c r="K4746">
        <f>IF(COUNTIFS(Winback!$K$2:$K$300,$A4746)&gt;0,1,0)</f>
        <v>0</v>
      </c>
      <c r="L4746">
        <f>IF(AND($K4746=1,LEFT($A4746,3)="WB-"),SUMIFS(Winback!$D$2:$D$300,Winback!$K$2:$K$300,$A4746),0)</f>
        <v>0</v>
      </c>
      <c r="M4746">
        <f>IF(OR($E4746=1,$G4746=1,SUMIFS(Registros!$J$2:$J$6000,Registros!$B$2:$B$6000,$A4746)&gt;0),1,0)</f>
        <v>1</v>
      </c>
      <c r="N4746">
        <f>IF($J4746&gt;0,1,IF(COUNTIFS(Registros!$A$2:$A$6000,"CS",Registros!$B$2:$B$6000,$A4746,Registros!$K$2:$K$6000,"&lt;&gt;")&gt;0,1,0))</f>
        <v>1</v>
      </c>
      <c r="O4746" t="str">
        <f t="shared" si="370"/>
        <v>CONVERGENTE</v>
      </c>
      <c r="P4746" t="str">
        <f t="shared" si="371"/>
        <v>Upgrade / más líneas</v>
      </c>
      <c r="Q4746">
        <f t="shared" si="372"/>
        <v>0</v>
      </c>
      <c r="R4746" t="str">
        <f>IFERROR(VLOOKUP($A4746,Registros!$B$2:$G$6000,6,0),IFERROR(INDEX(Winback!$C$2:$C$300,MATCH($A4746,Winback!$K$2:$K$300,0)),""))</f>
        <v>Lizeth Milena Gonzalez</v>
      </c>
      <c r="S4746" t="str">
        <f t="shared" si="373"/>
        <v>+CS</v>
      </c>
      <c r="T4746">
        <f t="shared" si="374"/>
        <v>1</v>
      </c>
    </row>
    <row r="4747" spans="1:20" x14ac:dyDescent="0.35">
      <c r="A4747" t="s">
        <v>23226</v>
      </c>
      <c r="B4747" t="s">
        <v>23227</v>
      </c>
      <c r="C4747" t="s">
        <v>23228</v>
      </c>
      <c r="D4747" t="s">
        <v>23229</v>
      </c>
      <c r="E4747">
        <f>IF(COUNTIFS(Registros!$A$2:$A$6000,"NP",Registros!$B$2:$B$6000,$A4747)&gt;0,1,0)</f>
        <v>0</v>
      </c>
      <c r="F4747">
        <f>IF($E4747=1,SUMIFS(Registros!$F$2:$F$6000,Registros!$A$2:$A$6000,"NP",Registros!$B$2:$B$6000,$A4747),0)</f>
        <v>0</v>
      </c>
      <c r="G4747">
        <f>IF(COUNTIFS(Registros!$A$2:$A$6000,"MOV",Registros!$B$2:$B$6000,$A4747)&gt;0,1,0)</f>
        <v>0</v>
      </c>
      <c r="H4747">
        <f>IF($G4747=1,SUMIFS(Registros!$F$2:$F$6000,Registros!$A$2:$A$6000,"MOV",Registros!$B$2:$B$6000,$A4747),0)</f>
        <v>0</v>
      </c>
      <c r="I4747">
        <f>IF(COUNTIFS(Registros!$A$2:$A$6000,"CS",Registros!$B$2:$B$6000,$A4747)&gt;0,1,0)</f>
        <v>1</v>
      </c>
      <c r="J4747">
        <f>IF($I4747=1,SUMIFS(Registros!$I$2:$I$6000,Registros!$A$2:$A$6000,"CS",Registros!$B$2:$B$6000,$A4747),0)</f>
        <v>39</v>
      </c>
      <c r="K4747">
        <f>IF(COUNTIFS(Winback!$K$2:$K$300,$A4747)&gt;0,1,0)</f>
        <v>0</v>
      </c>
      <c r="L4747">
        <f>IF(AND($K4747=1,LEFT($A4747,3)="WB-"),SUMIFS(Winback!$D$2:$D$300,Winback!$K$2:$K$300,$A4747),0)</f>
        <v>0</v>
      </c>
      <c r="M4747">
        <f>IF(OR($E4747=1,$G4747=1,SUMIFS(Registros!$J$2:$J$6000,Registros!$B$2:$B$6000,$A4747)&gt;0),1,0)</f>
        <v>1</v>
      </c>
      <c r="N4747">
        <f>IF($J4747&gt;0,1,IF(COUNTIFS(Registros!$A$2:$A$6000,"CS",Registros!$B$2:$B$6000,$A4747,Registros!$K$2:$K$6000,"&lt;&gt;")&gt;0,1,0))</f>
        <v>1</v>
      </c>
      <c r="O4747" t="str">
        <f t="shared" si="370"/>
        <v>CONVERGENTE</v>
      </c>
      <c r="P4747" t="str">
        <f t="shared" si="371"/>
        <v>Upgrade / más líneas</v>
      </c>
      <c r="Q4747">
        <f t="shared" si="372"/>
        <v>0</v>
      </c>
      <c r="R4747" t="str">
        <f>IFERROR(VLOOKUP($A4747,Registros!$B$2:$G$6000,6,0),IFERROR(INDEX(Winback!$C$2:$C$300,MATCH($A4747,Winback!$K$2:$K$300,0)),""))</f>
        <v>Maria Fernanda Rivas</v>
      </c>
      <c r="S4747" t="str">
        <f t="shared" si="373"/>
        <v>+CS</v>
      </c>
      <c r="T4747">
        <f t="shared" si="374"/>
        <v>1</v>
      </c>
    </row>
    <row r="4748" spans="1:20" x14ac:dyDescent="0.35">
      <c r="A4748" t="s">
        <v>23231</v>
      </c>
      <c r="B4748" t="s">
        <v>23232</v>
      </c>
      <c r="C4748" t="s">
        <v>23233</v>
      </c>
      <c r="D4748" t="s">
        <v>23234</v>
      </c>
      <c r="E4748">
        <f>IF(COUNTIFS(Registros!$A$2:$A$6000,"NP",Registros!$B$2:$B$6000,$A4748)&gt;0,1,0)</f>
        <v>0</v>
      </c>
      <c r="F4748">
        <f>IF($E4748=1,SUMIFS(Registros!$F$2:$F$6000,Registros!$A$2:$A$6000,"NP",Registros!$B$2:$B$6000,$A4748),0)</f>
        <v>0</v>
      </c>
      <c r="G4748">
        <f>IF(COUNTIFS(Registros!$A$2:$A$6000,"MOV",Registros!$B$2:$B$6000,$A4748)&gt;0,1,0)</f>
        <v>0</v>
      </c>
      <c r="H4748">
        <f>IF($G4748=1,SUMIFS(Registros!$F$2:$F$6000,Registros!$A$2:$A$6000,"MOV",Registros!$B$2:$B$6000,$A4748),0)</f>
        <v>0</v>
      </c>
      <c r="I4748">
        <f>IF(COUNTIFS(Registros!$A$2:$A$6000,"CS",Registros!$B$2:$B$6000,$A4748)&gt;0,1,0)</f>
        <v>1</v>
      </c>
      <c r="J4748">
        <f>IF($I4748=1,SUMIFS(Registros!$I$2:$I$6000,Registros!$A$2:$A$6000,"CS",Registros!$B$2:$B$6000,$A4748),0)</f>
        <v>43</v>
      </c>
      <c r="K4748">
        <f>IF(COUNTIFS(Winback!$K$2:$K$300,$A4748)&gt;0,1,0)</f>
        <v>0</v>
      </c>
      <c r="L4748">
        <f>IF(AND($K4748=1,LEFT($A4748,3)="WB-"),SUMIFS(Winback!$D$2:$D$300,Winback!$K$2:$K$300,$A4748),0)</f>
        <v>0</v>
      </c>
      <c r="M4748">
        <f>IF(OR($E4748=1,$G4748=1,SUMIFS(Registros!$J$2:$J$6000,Registros!$B$2:$B$6000,$A4748)&gt;0),1,0)</f>
        <v>1</v>
      </c>
      <c r="N4748">
        <f>IF($J4748&gt;0,1,IF(COUNTIFS(Registros!$A$2:$A$6000,"CS",Registros!$B$2:$B$6000,$A4748,Registros!$K$2:$K$6000,"&lt;&gt;")&gt;0,1,0))</f>
        <v>1</v>
      </c>
      <c r="O4748" t="str">
        <f t="shared" si="370"/>
        <v>CONVERGENTE</v>
      </c>
      <c r="P4748" t="str">
        <f t="shared" si="371"/>
        <v>Upgrade / más líneas</v>
      </c>
      <c r="Q4748">
        <f t="shared" si="372"/>
        <v>0</v>
      </c>
      <c r="R4748" t="str">
        <f>IFERROR(VLOOKUP($A4748,Registros!$B$2:$G$6000,6,0),IFERROR(INDEX(Winback!$C$2:$C$300,MATCH($A4748,Winback!$K$2:$K$300,0)),""))</f>
        <v>Yarelis Tulloch</v>
      </c>
      <c r="S4748" t="str">
        <f t="shared" si="373"/>
        <v>+CS</v>
      </c>
      <c r="T4748">
        <f t="shared" si="374"/>
        <v>1</v>
      </c>
    </row>
    <row r="4749" spans="1:20" x14ac:dyDescent="0.35">
      <c r="A4749" t="s">
        <v>23236</v>
      </c>
      <c r="B4749" t="s">
        <v>23237</v>
      </c>
      <c r="C4749" t="s">
        <v>23238</v>
      </c>
      <c r="D4749" t="s">
        <v>23239</v>
      </c>
      <c r="E4749">
        <f>IF(COUNTIFS(Registros!$A$2:$A$6000,"NP",Registros!$B$2:$B$6000,$A4749)&gt;0,1,0)</f>
        <v>0</v>
      </c>
      <c r="F4749">
        <f>IF($E4749=1,SUMIFS(Registros!$F$2:$F$6000,Registros!$A$2:$A$6000,"NP",Registros!$B$2:$B$6000,$A4749),0)</f>
        <v>0</v>
      </c>
      <c r="G4749">
        <f>IF(COUNTIFS(Registros!$A$2:$A$6000,"MOV",Registros!$B$2:$B$6000,$A4749)&gt;0,1,0)</f>
        <v>0</v>
      </c>
      <c r="H4749">
        <f>IF($G4749=1,SUMIFS(Registros!$F$2:$F$6000,Registros!$A$2:$A$6000,"MOV",Registros!$B$2:$B$6000,$A4749),0)</f>
        <v>0</v>
      </c>
      <c r="I4749">
        <f>IF(COUNTIFS(Registros!$A$2:$A$6000,"CS",Registros!$B$2:$B$6000,$A4749)&gt;0,1,0)</f>
        <v>1</v>
      </c>
      <c r="J4749">
        <f>IF($I4749=1,SUMIFS(Registros!$I$2:$I$6000,Registros!$A$2:$A$6000,"CS",Registros!$B$2:$B$6000,$A4749),0)</f>
        <v>28</v>
      </c>
      <c r="K4749">
        <f>IF(COUNTIFS(Winback!$K$2:$K$300,$A4749)&gt;0,1,0)</f>
        <v>0</v>
      </c>
      <c r="L4749">
        <f>IF(AND($K4749=1,LEFT($A4749,3)="WB-"),SUMIFS(Winback!$D$2:$D$300,Winback!$K$2:$K$300,$A4749),0)</f>
        <v>0</v>
      </c>
      <c r="M4749">
        <f>IF(OR($E4749=1,$G4749=1,SUMIFS(Registros!$J$2:$J$6000,Registros!$B$2:$B$6000,$A4749)&gt;0),1,0)</f>
        <v>1</v>
      </c>
      <c r="N4749">
        <f>IF($J4749&gt;0,1,IF(COUNTIFS(Registros!$A$2:$A$6000,"CS",Registros!$B$2:$B$6000,$A4749,Registros!$K$2:$K$6000,"&lt;&gt;")&gt;0,1,0))</f>
        <v>1</v>
      </c>
      <c r="O4749" t="str">
        <f t="shared" si="370"/>
        <v>CONVERGENTE</v>
      </c>
      <c r="P4749" t="str">
        <f t="shared" si="371"/>
        <v>Upgrade / más líneas</v>
      </c>
      <c r="Q4749">
        <f t="shared" si="372"/>
        <v>0</v>
      </c>
      <c r="R4749" t="str">
        <f>IFERROR(VLOOKUP($A4749,Registros!$B$2:$G$6000,6,0),IFERROR(INDEX(Winback!$C$2:$C$300,MATCH($A4749,Winback!$K$2:$K$300,0)),""))</f>
        <v>Abril Aparicio</v>
      </c>
      <c r="S4749" t="str">
        <f t="shared" si="373"/>
        <v>+CS</v>
      </c>
      <c r="T4749">
        <f t="shared" si="374"/>
        <v>1</v>
      </c>
    </row>
    <row r="4750" spans="1:20" x14ac:dyDescent="0.35">
      <c r="A4750" t="s">
        <v>23241</v>
      </c>
      <c r="B4750" t="s">
        <v>23242</v>
      </c>
      <c r="C4750" t="s">
        <v>23243</v>
      </c>
      <c r="D4750" t="s">
        <v>23244</v>
      </c>
      <c r="E4750">
        <f>IF(COUNTIFS(Registros!$A$2:$A$6000,"NP",Registros!$B$2:$B$6000,$A4750)&gt;0,1,0)</f>
        <v>0</v>
      </c>
      <c r="F4750">
        <f>IF($E4750=1,SUMIFS(Registros!$F$2:$F$6000,Registros!$A$2:$A$6000,"NP",Registros!$B$2:$B$6000,$A4750),0)</f>
        <v>0</v>
      </c>
      <c r="G4750">
        <f>IF(COUNTIFS(Registros!$A$2:$A$6000,"MOV",Registros!$B$2:$B$6000,$A4750)&gt;0,1,0)</f>
        <v>0</v>
      </c>
      <c r="H4750">
        <f>IF($G4750=1,SUMIFS(Registros!$F$2:$F$6000,Registros!$A$2:$A$6000,"MOV",Registros!$B$2:$B$6000,$A4750),0)</f>
        <v>0</v>
      </c>
      <c r="I4750">
        <f>IF(COUNTIFS(Registros!$A$2:$A$6000,"CS",Registros!$B$2:$B$6000,$A4750)&gt;0,1,0)</f>
        <v>1</v>
      </c>
      <c r="J4750">
        <f>IF($I4750=1,SUMIFS(Registros!$I$2:$I$6000,Registros!$A$2:$A$6000,"CS",Registros!$B$2:$B$6000,$A4750),0)</f>
        <v>48</v>
      </c>
      <c r="K4750">
        <f>IF(COUNTIFS(Winback!$K$2:$K$300,$A4750)&gt;0,1,0)</f>
        <v>0</v>
      </c>
      <c r="L4750">
        <f>IF(AND($K4750=1,LEFT($A4750,3)="WB-"),SUMIFS(Winback!$D$2:$D$300,Winback!$K$2:$K$300,$A4750),0)</f>
        <v>0</v>
      </c>
      <c r="M4750">
        <f>IF(OR($E4750=1,$G4750=1,SUMIFS(Registros!$J$2:$J$6000,Registros!$B$2:$B$6000,$A4750)&gt;0),1,0)</f>
        <v>1</v>
      </c>
      <c r="N4750">
        <f>IF($J4750&gt;0,1,IF(COUNTIFS(Registros!$A$2:$A$6000,"CS",Registros!$B$2:$B$6000,$A4750,Registros!$K$2:$K$6000,"&lt;&gt;")&gt;0,1,0))</f>
        <v>1</v>
      </c>
      <c r="O4750" t="str">
        <f t="shared" si="370"/>
        <v>CONVERGENTE</v>
      </c>
      <c r="P4750" t="str">
        <f t="shared" si="371"/>
        <v>Upgrade / más líneas</v>
      </c>
      <c r="Q4750">
        <f t="shared" si="372"/>
        <v>0</v>
      </c>
      <c r="R4750" t="str">
        <f>IFERROR(VLOOKUP($A4750,Registros!$B$2:$G$6000,6,0),IFERROR(INDEX(Winback!$C$2:$C$300,MATCH($A4750,Winback!$K$2:$K$300,0)),""))</f>
        <v>Yariela Galarce</v>
      </c>
      <c r="S4750" t="str">
        <f t="shared" si="373"/>
        <v>+CS</v>
      </c>
      <c r="T4750">
        <f t="shared" si="374"/>
        <v>1</v>
      </c>
    </row>
    <row r="4751" spans="1:20" x14ac:dyDescent="0.35">
      <c r="A4751" t="s">
        <v>23246</v>
      </c>
      <c r="B4751" t="s">
        <v>23247</v>
      </c>
      <c r="C4751" t="s">
        <v>23248</v>
      </c>
      <c r="D4751" t="s">
        <v>23249</v>
      </c>
      <c r="E4751">
        <f>IF(COUNTIFS(Registros!$A$2:$A$6000,"NP",Registros!$B$2:$B$6000,$A4751)&gt;0,1,0)</f>
        <v>0</v>
      </c>
      <c r="F4751">
        <f>IF($E4751=1,SUMIFS(Registros!$F$2:$F$6000,Registros!$A$2:$A$6000,"NP",Registros!$B$2:$B$6000,$A4751),0)</f>
        <v>0</v>
      </c>
      <c r="G4751">
        <f>IF(COUNTIFS(Registros!$A$2:$A$6000,"MOV",Registros!$B$2:$B$6000,$A4751)&gt;0,1,0)</f>
        <v>0</v>
      </c>
      <c r="H4751">
        <f>IF($G4751=1,SUMIFS(Registros!$F$2:$F$6000,Registros!$A$2:$A$6000,"MOV",Registros!$B$2:$B$6000,$A4751),0)</f>
        <v>0</v>
      </c>
      <c r="I4751">
        <f>IF(COUNTIFS(Registros!$A$2:$A$6000,"CS",Registros!$B$2:$B$6000,$A4751)&gt;0,1,0)</f>
        <v>1</v>
      </c>
      <c r="J4751">
        <f>IF($I4751=1,SUMIFS(Registros!$I$2:$I$6000,Registros!$A$2:$A$6000,"CS",Registros!$B$2:$B$6000,$A4751),0)</f>
        <v>34</v>
      </c>
      <c r="K4751">
        <f>IF(COUNTIFS(Winback!$K$2:$K$300,$A4751)&gt;0,1,0)</f>
        <v>0</v>
      </c>
      <c r="L4751">
        <f>IF(AND($K4751=1,LEFT($A4751,3)="WB-"),SUMIFS(Winback!$D$2:$D$300,Winback!$K$2:$K$300,$A4751),0)</f>
        <v>0</v>
      </c>
      <c r="M4751">
        <f>IF(OR($E4751=1,$G4751=1,SUMIFS(Registros!$J$2:$J$6000,Registros!$B$2:$B$6000,$A4751)&gt;0),1,0)</f>
        <v>1</v>
      </c>
      <c r="N4751">
        <f>IF($J4751&gt;0,1,IF(COUNTIFS(Registros!$A$2:$A$6000,"CS",Registros!$B$2:$B$6000,$A4751,Registros!$K$2:$K$6000,"&lt;&gt;")&gt;0,1,0))</f>
        <v>1</v>
      </c>
      <c r="O4751" t="str">
        <f t="shared" si="370"/>
        <v>CONVERGENTE</v>
      </c>
      <c r="P4751" t="str">
        <f t="shared" si="371"/>
        <v>Upgrade / más líneas</v>
      </c>
      <c r="Q4751">
        <f t="shared" si="372"/>
        <v>0</v>
      </c>
      <c r="R4751" t="str">
        <f>IFERROR(VLOOKUP($A4751,Registros!$B$2:$G$6000,6,0),IFERROR(INDEX(Winback!$C$2:$C$300,MATCH($A4751,Winback!$K$2:$K$300,0)),""))</f>
        <v>Nailyn Martinez Johnson</v>
      </c>
      <c r="S4751" t="str">
        <f t="shared" si="373"/>
        <v>+CS</v>
      </c>
      <c r="T4751">
        <f t="shared" si="374"/>
        <v>1</v>
      </c>
    </row>
    <row r="4752" spans="1:20" x14ac:dyDescent="0.35">
      <c r="A4752" t="s">
        <v>23251</v>
      </c>
      <c r="B4752" t="s">
        <v>23252</v>
      </c>
      <c r="C4752" t="s">
        <v>23248</v>
      </c>
      <c r="D4752" t="s">
        <v>23249</v>
      </c>
      <c r="E4752">
        <f>IF(COUNTIFS(Registros!$A$2:$A$6000,"NP",Registros!$B$2:$B$6000,$A4752)&gt;0,1,0)</f>
        <v>0</v>
      </c>
      <c r="F4752">
        <f>IF($E4752=1,SUMIFS(Registros!$F$2:$F$6000,Registros!$A$2:$A$6000,"NP",Registros!$B$2:$B$6000,$A4752),0)</f>
        <v>0</v>
      </c>
      <c r="G4752">
        <f>IF(COUNTIFS(Registros!$A$2:$A$6000,"MOV",Registros!$B$2:$B$6000,$A4752)&gt;0,1,0)</f>
        <v>0</v>
      </c>
      <c r="H4752">
        <f>IF($G4752=1,SUMIFS(Registros!$F$2:$F$6000,Registros!$A$2:$A$6000,"MOV",Registros!$B$2:$B$6000,$A4752),0)</f>
        <v>0</v>
      </c>
      <c r="I4752">
        <f>IF(COUNTIFS(Registros!$A$2:$A$6000,"CS",Registros!$B$2:$B$6000,$A4752)&gt;0,1,0)</f>
        <v>1</v>
      </c>
      <c r="J4752">
        <f>IF($I4752=1,SUMIFS(Registros!$I$2:$I$6000,Registros!$A$2:$A$6000,"CS",Registros!$B$2:$B$6000,$A4752),0)</f>
        <v>44</v>
      </c>
      <c r="K4752">
        <f>IF(COUNTIFS(Winback!$K$2:$K$300,$A4752)&gt;0,1,0)</f>
        <v>0</v>
      </c>
      <c r="L4752">
        <f>IF(AND($K4752=1,LEFT($A4752,3)="WB-"),SUMIFS(Winback!$D$2:$D$300,Winback!$K$2:$K$300,$A4752),0)</f>
        <v>0</v>
      </c>
      <c r="M4752">
        <f>IF(OR($E4752=1,$G4752=1,SUMIFS(Registros!$J$2:$J$6000,Registros!$B$2:$B$6000,$A4752)&gt;0),1,0)</f>
        <v>1</v>
      </c>
      <c r="N4752">
        <f>IF($J4752&gt;0,1,IF(COUNTIFS(Registros!$A$2:$A$6000,"CS",Registros!$B$2:$B$6000,$A4752,Registros!$K$2:$K$6000,"&lt;&gt;")&gt;0,1,0))</f>
        <v>1</v>
      </c>
      <c r="O4752" t="str">
        <f t="shared" si="370"/>
        <v>CONVERGENTE</v>
      </c>
      <c r="P4752" t="str">
        <f t="shared" si="371"/>
        <v>Upgrade / más líneas</v>
      </c>
      <c r="Q4752">
        <f t="shared" si="372"/>
        <v>0</v>
      </c>
      <c r="R4752" t="str">
        <f>IFERROR(VLOOKUP($A4752,Registros!$B$2:$G$6000,6,0),IFERROR(INDEX(Winback!$C$2:$C$300,MATCH($A4752,Winback!$K$2:$K$300,0)),""))</f>
        <v>iongy Gordon Ward</v>
      </c>
      <c r="S4752" t="str">
        <f t="shared" si="373"/>
        <v>+CS</v>
      </c>
      <c r="T4752">
        <f t="shared" si="374"/>
        <v>1</v>
      </c>
    </row>
    <row r="4753" spans="1:20" x14ac:dyDescent="0.35">
      <c r="A4753" t="s">
        <v>23253</v>
      </c>
      <c r="B4753" t="s">
        <v>23254</v>
      </c>
      <c r="C4753" t="s">
        <v>23255</v>
      </c>
      <c r="D4753" t="s">
        <v>23256</v>
      </c>
      <c r="E4753">
        <f>IF(COUNTIFS(Registros!$A$2:$A$6000,"NP",Registros!$B$2:$B$6000,$A4753)&gt;0,1,0)</f>
        <v>0</v>
      </c>
      <c r="F4753">
        <f>IF($E4753=1,SUMIFS(Registros!$F$2:$F$6000,Registros!$A$2:$A$6000,"NP",Registros!$B$2:$B$6000,$A4753),0)</f>
        <v>0</v>
      </c>
      <c r="G4753">
        <f>IF(COUNTIFS(Registros!$A$2:$A$6000,"MOV",Registros!$B$2:$B$6000,$A4753)&gt;0,1,0)</f>
        <v>0</v>
      </c>
      <c r="H4753">
        <f>IF($G4753=1,SUMIFS(Registros!$F$2:$F$6000,Registros!$A$2:$A$6000,"MOV",Registros!$B$2:$B$6000,$A4753),0)</f>
        <v>0</v>
      </c>
      <c r="I4753">
        <f>IF(COUNTIFS(Registros!$A$2:$A$6000,"CS",Registros!$B$2:$B$6000,$A4753)&gt;0,1,0)</f>
        <v>1</v>
      </c>
      <c r="J4753">
        <f>IF($I4753=1,SUMIFS(Registros!$I$2:$I$6000,Registros!$A$2:$A$6000,"CS",Registros!$B$2:$B$6000,$A4753),0)</f>
        <v>40</v>
      </c>
      <c r="K4753">
        <f>IF(COUNTIFS(Winback!$K$2:$K$300,$A4753)&gt;0,1,0)</f>
        <v>0</v>
      </c>
      <c r="L4753">
        <f>IF(AND($K4753=1,LEFT($A4753,3)="WB-"),SUMIFS(Winback!$D$2:$D$300,Winback!$K$2:$K$300,$A4753),0)</f>
        <v>0</v>
      </c>
      <c r="M4753">
        <f>IF(OR($E4753=1,$G4753=1,SUMIFS(Registros!$J$2:$J$6000,Registros!$B$2:$B$6000,$A4753)&gt;0),1,0)</f>
        <v>1</v>
      </c>
      <c r="N4753">
        <f>IF($J4753&gt;0,1,IF(COUNTIFS(Registros!$A$2:$A$6000,"CS",Registros!$B$2:$B$6000,$A4753,Registros!$K$2:$K$6000,"&lt;&gt;")&gt;0,1,0))</f>
        <v>1</v>
      </c>
      <c r="O4753" t="str">
        <f t="shared" si="370"/>
        <v>CONVERGENTE</v>
      </c>
      <c r="P4753" t="str">
        <f t="shared" si="371"/>
        <v>Upgrade / más líneas</v>
      </c>
      <c r="Q4753">
        <f t="shared" si="372"/>
        <v>0</v>
      </c>
      <c r="R4753" t="str">
        <f>IFERROR(VLOOKUP($A4753,Registros!$B$2:$G$6000,6,0),IFERROR(INDEX(Winback!$C$2:$C$300,MATCH($A4753,Winback!$K$2:$K$300,0)),""))</f>
        <v>Keisy Vargas</v>
      </c>
      <c r="S4753" t="str">
        <f t="shared" si="373"/>
        <v>+CS</v>
      </c>
      <c r="T4753">
        <f t="shared" si="374"/>
        <v>1</v>
      </c>
    </row>
    <row r="4754" spans="1:20" x14ac:dyDescent="0.35">
      <c r="A4754" t="s">
        <v>23258</v>
      </c>
      <c r="B4754" t="s">
        <v>23259</v>
      </c>
      <c r="C4754" t="s">
        <v>23260</v>
      </c>
      <c r="D4754" t="s">
        <v>23261</v>
      </c>
      <c r="E4754">
        <f>IF(COUNTIFS(Registros!$A$2:$A$6000,"NP",Registros!$B$2:$B$6000,$A4754)&gt;0,1,0)</f>
        <v>0</v>
      </c>
      <c r="F4754">
        <f>IF($E4754=1,SUMIFS(Registros!$F$2:$F$6000,Registros!$A$2:$A$6000,"NP",Registros!$B$2:$B$6000,$A4754),0)</f>
        <v>0</v>
      </c>
      <c r="G4754">
        <f>IF(COUNTIFS(Registros!$A$2:$A$6000,"MOV",Registros!$B$2:$B$6000,$A4754)&gt;0,1,0)</f>
        <v>0</v>
      </c>
      <c r="H4754">
        <f>IF($G4754=1,SUMIFS(Registros!$F$2:$F$6000,Registros!$A$2:$A$6000,"MOV",Registros!$B$2:$B$6000,$A4754),0)</f>
        <v>0</v>
      </c>
      <c r="I4754">
        <f>IF(COUNTIFS(Registros!$A$2:$A$6000,"CS",Registros!$B$2:$B$6000,$A4754)&gt;0,1,0)</f>
        <v>1</v>
      </c>
      <c r="J4754">
        <f>IF($I4754=1,SUMIFS(Registros!$I$2:$I$6000,Registros!$A$2:$A$6000,"CS",Registros!$B$2:$B$6000,$A4754),0)</f>
        <v>51</v>
      </c>
      <c r="K4754">
        <f>IF(COUNTIFS(Winback!$K$2:$K$300,$A4754)&gt;0,1,0)</f>
        <v>0</v>
      </c>
      <c r="L4754">
        <f>IF(AND($K4754=1,LEFT($A4754,3)="WB-"),SUMIFS(Winback!$D$2:$D$300,Winback!$K$2:$K$300,$A4754),0)</f>
        <v>0</v>
      </c>
      <c r="M4754">
        <f>IF(OR($E4754=1,$G4754=1,SUMIFS(Registros!$J$2:$J$6000,Registros!$B$2:$B$6000,$A4754)&gt;0),1,0)</f>
        <v>1</v>
      </c>
      <c r="N4754">
        <f>IF($J4754&gt;0,1,IF(COUNTIFS(Registros!$A$2:$A$6000,"CS",Registros!$B$2:$B$6000,$A4754,Registros!$K$2:$K$6000,"&lt;&gt;")&gt;0,1,0))</f>
        <v>1</v>
      </c>
      <c r="O4754" t="str">
        <f t="shared" si="370"/>
        <v>CONVERGENTE</v>
      </c>
      <c r="P4754" t="str">
        <f t="shared" si="371"/>
        <v>Upgrade / más líneas</v>
      </c>
      <c r="Q4754">
        <f t="shared" si="372"/>
        <v>0</v>
      </c>
      <c r="R4754" t="str">
        <f>IFERROR(VLOOKUP($A4754,Registros!$B$2:$G$6000,6,0),IFERROR(INDEX(Winback!$C$2:$C$300,MATCH($A4754,Winback!$K$2:$K$300,0)),""))</f>
        <v>Karla Mc Intryre</v>
      </c>
      <c r="S4754" t="str">
        <f t="shared" si="373"/>
        <v>+CS</v>
      </c>
      <c r="T4754">
        <f t="shared" si="374"/>
        <v>1</v>
      </c>
    </row>
    <row r="4755" spans="1:20" x14ac:dyDescent="0.35">
      <c r="A4755" t="s">
        <v>23263</v>
      </c>
      <c r="B4755" t="s">
        <v>23264</v>
      </c>
      <c r="C4755" t="s">
        <v>23265</v>
      </c>
      <c r="D4755" t="s">
        <v>23266</v>
      </c>
      <c r="E4755">
        <f>IF(COUNTIFS(Registros!$A$2:$A$6000,"NP",Registros!$B$2:$B$6000,$A4755)&gt;0,1,0)</f>
        <v>0</v>
      </c>
      <c r="F4755">
        <f>IF($E4755=1,SUMIFS(Registros!$F$2:$F$6000,Registros!$A$2:$A$6000,"NP",Registros!$B$2:$B$6000,$A4755),0)</f>
        <v>0</v>
      </c>
      <c r="G4755">
        <f>IF(COUNTIFS(Registros!$A$2:$A$6000,"MOV",Registros!$B$2:$B$6000,$A4755)&gt;0,1,0)</f>
        <v>0</v>
      </c>
      <c r="H4755">
        <f>IF($G4755=1,SUMIFS(Registros!$F$2:$F$6000,Registros!$A$2:$A$6000,"MOV",Registros!$B$2:$B$6000,$A4755),0)</f>
        <v>0</v>
      </c>
      <c r="I4755">
        <f>IF(COUNTIFS(Registros!$A$2:$A$6000,"CS",Registros!$B$2:$B$6000,$A4755)&gt;0,1,0)</f>
        <v>1</v>
      </c>
      <c r="J4755">
        <f>IF($I4755=1,SUMIFS(Registros!$I$2:$I$6000,Registros!$A$2:$A$6000,"CS",Registros!$B$2:$B$6000,$A4755),0)</f>
        <v>26</v>
      </c>
      <c r="K4755">
        <f>IF(COUNTIFS(Winback!$K$2:$K$300,$A4755)&gt;0,1,0)</f>
        <v>0</v>
      </c>
      <c r="L4755">
        <f>IF(AND($K4755=1,LEFT($A4755,3)="WB-"),SUMIFS(Winback!$D$2:$D$300,Winback!$K$2:$K$300,$A4755),0)</f>
        <v>0</v>
      </c>
      <c r="M4755">
        <f>IF(OR($E4755=1,$G4755=1,SUMIFS(Registros!$J$2:$J$6000,Registros!$B$2:$B$6000,$A4755)&gt;0),1,0)</f>
        <v>1</v>
      </c>
      <c r="N4755">
        <f>IF($J4755&gt;0,1,IF(COUNTIFS(Registros!$A$2:$A$6000,"CS",Registros!$B$2:$B$6000,$A4755,Registros!$K$2:$K$6000,"&lt;&gt;")&gt;0,1,0))</f>
        <v>1</v>
      </c>
      <c r="O4755" t="str">
        <f t="shared" si="370"/>
        <v>CONVERGENTE</v>
      </c>
      <c r="P4755" t="str">
        <f t="shared" si="371"/>
        <v>Upgrade / más líneas</v>
      </c>
      <c r="Q4755">
        <f t="shared" si="372"/>
        <v>0</v>
      </c>
      <c r="R4755" t="str">
        <f>IFERROR(VLOOKUP($A4755,Registros!$B$2:$G$6000,6,0),IFERROR(INDEX(Winback!$C$2:$C$300,MATCH($A4755,Winback!$K$2:$K$300,0)),""))</f>
        <v>Solanye Acuña</v>
      </c>
      <c r="S4755" t="str">
        <f t="shared" si="373"/>
        <v>+CS</v>
      </c>
      <c r="T4755">
        <f t="shared" si="374"/>
        <v>1</v>
      </c>
    </row>
    <row r="4756" spans="1:20" x14ac:dyDescent="0.35">
      <c r="A4756" t="s">
        <v>23268</v>
      </c>
      <c r="B4756" t="s">
        <v>23269</v>
      </c>
      <c r="C4756" t="s">
        <v>23270</v>
      </c>
      <c r="D4756" t="s">
        <v>23271</v>
      </c>
      <c r="E4756">
        <f>IF(COUNTIFS(Registros!$A$2:$A$6000,"NP",Registros!$B$2:$B$6000,$A4756)&gt;0,1,0)</f>
        <v>0</v>
      </c>
      <c r="F4756">
        <f>IF($E4756=1,SUMIFS(Registros!$F$2:$F$6000,Registros!$A$2:$A$6000,"NP",Registros!$B$2:$B$6000,$A4756),0)</f>
        <v>0</v>
      </c>
      <c r="G4756">
        <f>IF(COUNTIFS(Registros!$A$2:$A$6000,"MOV",Registros!$B$2:$B$6000,$A4756)&gt;0,1,0)</f>
        <v>0</v>
      </c>
      <c r="H4756">
        <f>IF($G4756=1,SUMIFS(Registros!$F$2:$F$6000,Registros!$A$2:$A$6000,"MOV",Registros!$B$2:$B$6000,$A4756),0)</f>
        <v>0</v>
      </c>
      <c r="I4756">
        <f>IF(COUNTIFS(Registros!$A$2:$A$6000,"CS",Registros!$B$2:$B$6000,$A4756)&gt;0,1,0)</f>
        <v>1</v>
      </c>
      <c r="J4756">
        <f>IF($I4756=1,SUMIFS(Registros!$I$2:$I$6000,Registros!$A$2:$A$6000,"CS",Registros!$B$2:$B$6000,$A4756),0)</f>
        <v>28</v>
      </c>
      <c r="K4756">
        <f>IF(COUNTIFS(Winback!$K$2:$K$300,$A4756)&gt;0,1,0)</f>
        <v>0</v>
      </c>
      <c r="L4756">
        <f>IF(AND($K4756=1,LEFT($A4756,3)="WB-"),SUMIFS(Winback!$D$2:$D$300,Winback!$K$2:$K$300,$A4756),0)</f>
        <v>0</v>
      </c>
      <c r="M4756">
        <f>IF(OR($E4756=1,$G4756=1,SUMIFS(Registros!$J$2:$J$6000,Registros!$B$2:$B$6000,$A4756)&gt;0),1,0)</f>
        <v>1</v>
      </c>
      <c r="N4756">
        <f>IF($J4756&gt;0,1,IF(COUNTIFS(Registros!$A$2:$A$6000,"CS",Registros!$B$2:$B$6000,$A4756,Registros!$K$2:$K$6000,"&lt;&gt;")&gt;0,1,0))</f>
        <v>1</v>
      </c>
      <c r="O4756" t="str">
        <f t="shared" si="370"/>
        <v>CONVERGENTE</v>
      </c>
      <c r="P4756" t="str">
        <f t="shared" si="371"/>
        <v>Upgrade / más líneas</v>
      </c>
      <c r="Q4756">
        <f t="shared" si="372"/>
        <v>0</v>
      </c>
      <c r="R4756" t="str">
        <f>IFERROR(VLOOKUP($A4756,Registros!$B$2:$G$6000,6,0),IFERROR(INDEX(Winback!$C$2:$C$300,MATCH($A4756,Winback!$K$2:$K$300,0)),""))</f>
        <v>Michelle Zambrano</v>
      </c>
      <c r="S4756" t="str">
        <f t="shared" si="373"/>
        <v>+CS</v>
      </c>
      <c r="T4756">
        <f t="shared" si="374"/>
        <v>1</v>
      </c>
    </row>
    <row r="4757" spans="1:20" x14ac:dyDescent="0.35">
      <c r="A4757" t="s">
        <v>23273</v>
      </c>
      <c r="B4757" t="s">
        <v>23274</v>
      </c>
      <c r="C4757" t="s">
        <v>23275</v>
      </c>
      <c r="D4757" t="s">
        <v>23276</v>
      </c>
      <c r="E4757">
        <f>IF(COUNTIFS(Registros!$A$2:$A$6000,"NP",Registros!$B$2:$B$6000,$A4757)&gt;0,1,0)</f>
        <v>0</v>
      </c>
      <c r="F4757">
        <f>IF($E4757=1,SUMIFS(Registros!$F$2:$F$6000,Registros!$A$2:$A$6000,"NP",Registros!$B$2:$B$6000,$A4757),0)</f>
        <v>0</v>
      </c>
      <c r="G4757">
        <f>IF(COUNTIFS(Registros!$A$2:$A$6000,"MOV",Registros!$B$2:$B$6000,$A4757)&gt;0,1,0)</f>
        <v>0</v>
      </c>
      <c r="H4757">
        <f>IF($G4757=1,SUMIFS(Registros!$F$2:$F$6000,Registros!$A$2:$A$6000,"MOV",Registros!$B$2:$B$6000,$A4757),0)</f>
        <v>0</v>
      </c>
      <c r="I4757">
        <f>IF(COUNTIFS(Registros!$A$2:$A$6000,"CS",Registros!$B$2:$B$6000,$A4757)&gt;0,1,0)</f>
        <v>1</v>
      </c>
      <c r="J4757">
        <f>IF($I4757=1,SUMIFS(Registros!$I$2:$I$6000,Registros!$A$2:$A$6000,"CS",Registros!$B$2:$B$6000,$A4757),0)</f>
        <v>39</v>
      </c>
      <c r="K4757">
        <f>IF(COUNTIFS(Winback!$K$2:$K$300,$A4757)&gt;0,1,0)</f>
        <v>0</v>
      </c>
      <c r="L4757">
        <f>IF(AND($K4757=1,LEFT($A4757,3)="WB-"),SUMIFS(Winback!$D$2:$D$300,Winback!$K$2:$K$300,$A4757),0)</f>
        <v>0</v>
      </c>
      <c r="M4757">
        <f>IF(OR($E4757=1,$G4757=1,SUMIFS(Registros!$J$2:$J$6000,Registros!$B$2:$B$6000,$A4757)&gt;0),1,0)</f>
        <v>1</v>
      </c>
      <c r="N4757">
        <f>IF($J4757&gt;0,1,IF(COUNTIFS(Registros!$A$2:$A$6000,"CS",Registros!$B$2:$B$6000,$A4757,Registros!$K$2:$K$6000,"&lt;&gt;")&gt;0,1,0))</f>
        <v>1</v>
      </c>
      <c r="O4757" t="str">
        <f t="shared" si="370"/>
        <v>CONVERGENTE</v>
      </c>
      <c r="P4757" t="str">
        <f t="shared" si="371"/>
        <v>Upgrade / más líneas</v>
      </c>
      <c r="Q4757">
        <f t="shared" si="372"/>
        <v>0</v>
      </c>
      <c r="R4757" t="str">
        <f>IFERROR(VLOOKUP($A4757,Registros!$B$2:$G$6000,6,0),IFERROR(INDEX(Winback!$C$2:$C$300,MATCH($A4757,Winback!$K$2:$K$300,0)),""))</f>
        <v>Lizeth Milena Gonzalez</v>
      </c>
      <c r="S4757" t="str">
        <f t="shared" si="373"/>
        <v>+CS</v>
      </c>
      <c r="T4757">
        <f t="shared" si="374"/>
        <v>1</v>
      </c>
    </row>
    <row r="4758" spans="1:20" x14ac:dyDescent="0.35">
      <c r="A4758" t="s">
        <v>23278</v>
      </c>
      <c r="B4758" t="s">
        <v>23279</v>
      </c>
      <c r="C4758" t="s">
        <v>23280</v>
      </c>
      <c r="D4758" t="s">
        <v>23281</v>
      </c>
      <c r="E4758">
        <f>IF(COUNTIFS(Registros!$A$2:$A$6000,"NP",Registros!$B$2:$B$6000,$A4758)&gt;0,1,0)</f>
        <v>0</v>
      </c>
      <c r="F4758">
        <f>IF($E4758=1,SUMIFS(Registros!$F$2:$F$6000,Registros!$A$2:$A$6000,"NP",Registros!$B$2:$B$6000,$A4758),0)</f>
        <v>0</v>
      </c>
      <c r="G4758">
        <f>IF(COUNTIFS(Registros!$A$2:$A$6000,"MOV",Registros!$B$2:$B$6000,$A4758)&gt;0,1,0)</f>
        <v>0</v>
      </c>
      <c r="H4758">
        <f>IF($G4758=1,SUMIFS(Registros!$F$2:$F$6000,Registros!$A$2:$A$6000,"MOV",Registros!$B$2:$B$6000,$A4758),0)</f>
        <v>0</v>
      </c>
      <c r="I4758">
        <f>IF(COUNTIFS(Registros!$A$2:$A$6000,"CS",Registros!$B$2:$B$6000,$A4758)&gt;0,1,0)</f>
        <v>1</v>
      </c>
      <c r="J4758">
        <f>IF($I4758=1,SUMIFS(Registros!$I$2:$I$6000,Registros!$A$2:$A$6000,"CS",Registros!$B$2:$B$6000,$A4758),0)</f>
        <v>44</v>
      </c>
      <c r="K4758">
        <f>IF(COUNTIFS(Winback!$K$2:$K$300,$A4758)&gt;0,1,0)</f>
        <v>0</v>
      </c>
      <c r="L4758">
        <f>IF(AND($K4758=1,LEFT($A4758,3)="WB-"),SUMIFS(Winback!$D$2:$D$300,Winback!$K$2:$K$300,$A4758),0)</f>
        <v>0</v>
      </c>
      <c r="M4758">
        <f>IF(OR($E4758=1,$G4758=1,SUMIFS(Registros!$J$2:$J$6000,Registros!$B$2:$B$6000,$A4758)&gt;0),1,0)</f>
        <v>1</v>
      </c>
      <c r="N4758">
        <f>IF($J4758&gt;0,1,IF(COUNTIFS(Registros!$A$2:$A$6000,"CS",Registros!$B$2:$B$6000,$A4758,Registros!$K$2:$K$6000,"&lt;&gt;")&gt;0,1,0))</f>
        <v>1</v>
      </c>
      <c r="O4758" t="str">
        <f t="shared" si="370"/>
        <v>CONVERGENTE</v>
      </c>
      <c r="P4758" t="str">
        <f t="shared" si="371"/>
        <v>Upgrade / más líneas</v>
      </c>
      <c r="Q4758">
        <f t="shared" si="372"/>
        <v>0</v>
      </c>
      <c r="R4758" t="str">
        <f>IFERROR(VLOOKUP($A4758,Registros!$B$2:$G$6000,6,0),IFERROR(INDEX(Winback!$C$2:$C$300,MATCH($A4758,Winback!$K$2:$K$300,0)),""))</f>
        <v>Maria Fernanda Rivas</v>
      </c>
      <c r="S4758" t="str">
        <f t="shared" si="373"/>
        <v>+CS</v>
      </c>
      <c r="T4758">
        <f t="shared" si="374"/>
        <v>1</v>
      </c>
    </row>
    <row r="4759" spans="1:20" x14ac:dyDescent="0.35">
      <c r="A4759" t="s">
        <v>23283</v>
      </c>
      <c r="B4759" t="s">
        <v>23284</v>
      </c>
      <c r="C4759" t="s">
        <v>23280</v>
      </c>
      <c r="D4759" t="s">
        <v>23281</v>
      </c>
      <c r="E4759">
        <f>IF(COUNTIFS(Registros!$A$2:$A$6000,"NP",Registros!$B$2:$B$6000,$A4759)&gt;0,1,0)</f>
        <v>0</v>
      </c>
      <c r="F4759">
        <f>IF($E4759=1,SUMIFS(Registros!$F$2:$F$6000,Registros!$A$2:$A$6000,"NP",Registros!$B$2:$B$6000,$A4759),0)</f>
        <v>0</v>
      </c>
      <c r="G4759">
        <f>IF(COUNTIFS(Registros!$A$2:$A$6000,"MOV",Registros!$B$2:$B$6000,$A4759)&gt;0,1,0)</f>
        <v>0</v>
      </c>
      <c r="H4759">
        <f>IF($G4759=1,SUMIFS(Registros!$F$2:$F$6000,Registros!$A$2:$A$6000,"MOV",Registros!$B$2:$B$6000,$A4759),0)</f>
        <v>0</v>
      </c>
      <c r="I4759">
        <f>IF(COUNTIFS(Registros!$A$2:$A$6000,"CS",Registros!$B$2:$B$6000,$A4759)&gt;0,1,0)</f>
        <v>1</v>
      </c>
      <c r="J4759">
        <f>IF($I4759=1,SUMIFS(Registros!$I$2:$I$6000,Registros!$A$2:$A$6000,"CS",Registros!$B$2:$B$6000,$A4759),0)</f>
        <v>48</v>
      </c>
      <c r="K4759">
        <f>IF(COUNTIFS(Winback!$K$2:$K$300,$A4759)&gt;0,1,0)</f>
        <v>0</v>
      </c>
      <c r="L4759">
        <f>IF(AND($K4759=1,LEFT($A4759,3)="WB-"),SUMIFS(Winback!$D$2:$D$300,Winback!$K$2:$K$300,$A4759),0)</f>
        <v>0</v>
      </c>
      <c r="M4759">
        <f>IF(OR($E4759=1,$G4759=1,SUMIFS(Registros!$J$2:$J$6000,Registros!$B$2:$B$6000,$A4759)&gt;0),1,0)</f>
        <v>1</v>
      </c>
      <c r="N4759">
        <f>IF($J4759&gt;0,1,IF(COUNTIFS(Registros!$A$2:$A$6000,"CS",Registros!$B$2:$B$6000,$A4759,Registros!$K$2:$K$6000,"&lt;&gt;")&gt;0,1,0))</f>
        <v>1</v>
      </c>
      <c r="O4759" t="str">
        <f t="shared" si="370"/>
        <v>CONVERGENTE</v>
      </c>
      <c r="P4759" t="str">
        <f t="shared" si="371"/>
        <v>Upgrade / más líneas</v>
      </c>
      <c r="Q4759">
        <f t="shared" si="372"/>
        <v>0</v>
      </c>
      <c r="R4759" t="str">
        <f>IFERROR(VLOOKUP($A4759,Registros!$B$2:$G$6000,6,0),IFERROR(INDEX(Winback!$C$2:$C$300,MATCH($A4759,Winback!$K$2:$K$300,0)),""))</f>
        <v>Yarelis Tulloch</v>
      </c>
      <c r="S4759" t="str">
        <f t="shared" si="373"/>
        <v>+CS</v>
      </c>
      <c r="T4759">
        <f t="shared" si="374"/>
        <v>1</v>
      </c>
    </row>
    <row r="4760" spans="1:20" x14ac:dyDescent="0.35">
      <c r="A4760" t="s">
        <v>23285</v>
      </c>
      <c r="B4760" t="s">
        <v>23286</v>
      </c>
      <c r="C4760" t="s">
        <v>23287</v>
      </c>
      <c r="D4760" t="s">
        <v>23288</v>
      </c>
      <c r="E4760">
        <f>IF(COUNTIFS(Registros!$A$2:$A$6000,"NP",Registros!$B$2:$B$6000,$A4760)&gt;0,1,0)</f>
        <v>0</v>
      </c>
      <c r="F4760">
        <f>IF($E4760=1,SUMIFS(Registros!$F$2:$F$6000,Registros!$A$2:$A$6000,"NP",Registros!$B$2:$B$6000,$A4760),0)</f>
        <v>0</v>
      </c>
      <c r="G4760">
        <f>IF(COUNTIFS(Registros!$A$2:$A$6000,"MOV",Registros!$B$2:$B$6000,$A4760)&gt;0,1,0)</f>
        <v>0</v>
      </c>
      <c r="H4760">
        <f>IF($G4760=1,SUMIFS(Registros!$F$2:$F$6000,Registros!$A$2:$A$6000,"MOV",Registros!$B$2:$B$6000,$A4760),0)</f>
        <v>0</v>
      </c>
      <c r="I4760">
        <f>IF(COUNTIFS(Registros!$A$2:$A$6000,"CS",Registros!$B$2:$B$6000,$A4760)&gt;0,1,0)</f>
        <v>1</v>
      </c>
      <c r="J4760">
        <f>IF($I4760=1,SUMIFS(Registros!$I$2:$I$6000,Registros!$A$2:$A$6000,"CS",Registros!$B$2:$B$6000,$A4760),0)</f>
        <v>20</v>
      </c>
      <c r="K4760">
        <f>IF(COUNTIFS(Winback!$K$2:$K$300,$A4760)&gt;0,1,0)</f>
        <v>0</v>
      </c>
      <c r="L4760">
        <f>IF(AND($K4760=1,LEFT($A4760,3)="WB-"),SUMIFS(Winback!$D$2:$D$300,Winback!$K$2:$K$300,$A4760),0)</f>
        <v>0</v>
      </c>
      <c r="M4760">
        <f>IF(OR($E4760=1,$G4760=1,SUMIFS(Registros!$J$2:$J$6000,Registros!$B$2:$B$6000,$A4760)&gt;0),1,0)</f>
        <v>1</v>
      </c>
      <c r="N4760">
        <f>IF($J4760&gt;0,1,IF(COUNTIFS(Registros!$A$2:$A$6000,"CS",Registros!$B$2:$B$6000,$A4760,Registros!$K$2:$K$6000,"&lt;&gt;")&gt;0,1,0))</f>
        <v>1</v>
      </c>
      <c r="O4760" t="str">
        <f t="shared" si="370"/>
        <v>CONVERGENTE</v>
      </c>
      <c r="P4760" t="str">
        <f t="shared" si="371"/>
        <v>Upgrade / más líneas</v>
      </c>
      <c r="Q4760">
        <f t="shared" si="372"/>
        <v>0</v>
      </c>
      <c r="R4760" t="str">
        <f>IFERROR(VLOOKUP($A4760,Registros!$B$2:$G$6000,6,0),IFERROR(INDEX(Winback!$C$2:$C$300,MATCH($A4760,Winback!$K$2:$K$300,0)),""))</f>
        <v>Abril Aparicio</v>
      </c>
      <c r="S4760" t="str">
        <f t="shared" si="373"/>
        <v>+CS</v>
      </c>
      <c r="T4760">
        <f t="shared" si="374"/>
        <v>1</v>
      </c>
    </row>
    <row r="4761" spans="1:20" x14ac:dyDescent="0.35">
      <c r="A4761" t="s">
        <v>23290</v>
      </c>
      <c r="B4761" t="s">
        <v>23291</v>
      </c>
      <c r="C4761" t="s">
        <v>23292</v>
      </c>
      <c r="D4761" t="s">
        <v>23293</v>
      </c>
      <c r="E4761">
        <f>IF(COUNTIFS(Registros!$A$2:$A$6000,"NP",Registros!$B$2:$B$6000,$A4761)&gt;0,1,0)</f>
        <v>0</v>
      </c>
      <c r="F4761">
        <f>IF($E4761=1,SUMIFS(Registros!$F$2:$F$6000,Registros!$A$2:$A$6000,"NP",Registros!$B$2:$B$6000,$A4761),0)</f>
        <v>0</v>
      </c>
      <c r="G4761">
        <f>IF(COUNTIFS(Registros!$A$2:$A$6000,"MOV",Registros!$B$2:$B$6000,$A4761)&gt;0,1,0)</f>
        <v>0</v>
      </c>
      <c r="H4761">
        <f>IF($G4761=1,SUMIFS(Registros!$F$2:$F$6000,Registros!$A$2:$A$6000,"MOV",Registros!$B$2:$B$6000,$A4761),0)</f>
        <v>0</v>
      </c>
      <c r="I4761">
        <f>IF(COUNTIFS(Registros!$A$2:$A$6000,"CS",Registros!$B$2:$B$6000,$A4761)&gt;0,1,0)</f>
        <v>1</v>
      </c>
      <c r="J4761">
        <f>IF($I4761=1,SUMIFS(Registros!$I$2:$I$6000,Registros!$A$2:$A$6000,"CS",Registros!$B$2:$B$6000,$A4761),0)</f>
        <v>103</v>
      </c>
      <c r="K4761">
        <f>IF(COUNTIFS(Winback!$K$2:$K$300,$A4761)&gt;0,1,0)</f>
        <v>0</v>
      </c>
      <c r="L4761">
        <f>IF(AND($K4761=1,LEFT($A4761,3)="WB-"),SUMIFS(Winback!$D$2:$D$300,Winback!$K$2:$K$300,$A4761),0)</f>
        <v>0</v>
      </c>
      <c r="M4761">
        <f>IF(OR($E4761=1,$G4761=1,SUMIFS(Registros!$J$2:$J$6000,Registros!$B$2:$B$6000,$A4761)&gt;0),1,0)</f>
        <v>1</v>
      </c>
      <c r="N4761">
        <f>IF($J4761&gt;0,1,IF(COUNTIFS(Registros!$A$2:$A$6000,"CS",Registros!$B$2:$B$6000,$A4761,Registros!$K$2:$K$6000,"&lt;&gt;")&gt;0,1,0))</f>
        <v>1</v>
      </c>
      <c r="O4761" t="str">
        <f t="shared" si="370"/>
        <v>CONVERGENTE</v>
      </c>
      <c r="P4761" t="str">
        <f t="shared" si="371"/>
        <v>Upgrade / más líneas</v>
      </c>
      <c r="Q4761">
        <f t="shared" si="372"/>
        <v>0</v>
      </c>
      <c r="R4761" t="str">
        <f>IFERROR(VLOOKUP($A4761,Registros!$B$2:$G$6000,6,0),IFERROR(INDEX(Winback!$C$2:$C$300,MATCH($A4761,Winback!$K$2:$K$300,0)),""))</f>
        <v>Yariela Galarce</v>
      </c>
      <c r="S4761" t="str">
        <f t="shared" si="373"/>
        <v>+CS</v>
      </c>
      <c r="T4761">
        <f t="shared" si="374"/>
        <v>1</v>
      </c>
    </row>
    <row r="4762" spans="1:20" x14ac:dyDescent="0.35">
      <c r="A4762" t="s">
        <v>23295</v>
      </c>
      <c r="B4762" t="s">
        <v>23296</v>
      </c>
      <c r="C4762" t="s">
        <v>23297</v>
      </c>
      <c r="D4762" t="s">
        <v>23298</v>
      </c>
      <c r="E4762">
        <f>IF(COUNTIFS(Registros!$A$2:$A$6000,"NP",Registros!$B$2:$B$6000,$A4762)&gt;0,1,0)</f>
        <v>0</v>
      </c>
      <c r="F4762">
        <f>IF($E4762=1,SUMIFS(Registros!$F$2:$F$6000,Registros!$A$2:$A$6000,"NP",Registros!$B$2:$B$6000,$A4762),0)</f>
        <v>0</v>
      </c>
      <c r="G4762">
        <f>IF(COUNTIFS(Registros!$A$2:$A$6000,"MOV",Registros!$B$2:$B$6000,$A4762)&gt;0,1,0)</f>
        <v>0</v>
      </c>
      <c r="H4762">
        <f>IF($G4762=1,SUMIFS(Registros!$F$2:$F$6000,Registros!$A$2:$A$6000,"MOV",Registros!$B$2:$B$6000,$A4762),0)</f>
        <v>0</v>
      </c>
      <c r="I4762">
        <f>IF(COUNTIFS(Registros!$A$2:$A$6000,"CS",Registros!$B$2:$B$6000,$A4762)&gt;0,1,0)</f>
        <v>1</v>
      </c>
      <c r="J4762">
        <f>IF($I4762=1,SUMIFS(Registros!$I$2:$I$6000,Registros!$A$2:$A$6000,"CS",Registros!$B$2:$B$6000,$A4762),0)</f>
        <v>38</v>
      </c>
      <c r="K4762">
        <f>IF(COUNTIFS(Winback!$K$2:$K$300,$A4762)&gt;0,1,0)</f>
        <v>0</v>
      </c>
      <c r="L4762">
        <f>IF(AND($K4762=1,LEFT($A4762,3)="WB-"),SUMIFS(Winback!$D$2:$D$300,Winback!$K$2:$K$300,$A4762),0)</f>
        <v>0</v>
      </c>
      <c r="M4762">
        <f>IF(OR($E4762=1,$G4762=1,SUMIFS(Registros!$J$2:$J$6000,Registros!$B$2:$B$6000,$A4762)&gt;0),1,0)</f>
        <v>1</v>
      </c>
      <c r="N4762">
        <f>IF($J4762&gt;0,1,IF(COUNTIFS(Registros!$A$2:$A$6000,"CS",Registros!$B$2:$B$6000,$A4762,Registros!$K$2:$K$6000,"&lt;&gt;")&gt;0,1,0))</f>
        <v>1</v>
      </c>
      <c r="O4762" t="str">
        <f t="shared" si="370"/>
        <v>CONVERGENTE</v>
      </c>
      <c r="P4762" t="str">
        <f t="shared" si="371"/>
        <v>Upgrade / más líneas</v>
      </c>
      <c r="Q4762">
        <f t="shared" si="372"/>
        <v>0</v>
      </c>
      <c r="R4762" t="str">
        <f>IFERROR(VLOOKUP($A4762,Registros!$B$2:$G$6000,6,0),IFERROR(INDEX(Winback!$C$2:$C$300,MATCH($A4762,Winback!$K$2:$K$300,0)),""))</f>
        <v>Nailyn Martinez Johnson</v>
      </c>
      <c r="S4762" t="str">
        <f t="shared" si="373"/>
        <v>+CS</v>
      </c>
      <c r="T4762">
        <f t="shared" si="374"/>
        <v>1</v>
      </c>
    </row>
    <row r="4763" spans="1:20" x14ac:dyDescent="0.35">
      <c r="A4763" t="s">
        <v>23300</v>
      </c>
      <c r="B4763" t="s">
        <v>23301</v>
      </c>
      <c r="C4763" t="s">
        <v>23302</v>
      </c>
      <c r="D4763" t="s">
        <v>23303</v>
      </c>
      <c r="E4763">
        <f>IF(COUNTIFS(Registros!$A$2:$A$6000,"NP",Registros!$B$2:$B$6000,$A4763)&gt;0,1,0)</f>
        <v>0</v>
      </c>
      <c r="F4763">
        <f>IF($E4763=1,SUMIFS(Registros!$F$2:$F$6000,Registros!$A$2:$A$6000,"NP",Registros!$B$2:$B$6000,$A4763),0)</f>
        <v>0</v>
      </c>
      <c r="G4763">
        <f>IF(COUNTIFS(Registros!$A$2:$A$6000,"MOV",Registros!$B$2:$B$6000,$A4763)&gt;0,1,0)</f>
        <v>0</v>
      </c>
      <c r="H4763">
        <f>IF($G4763=1,SUMIFS(Registros!$F$2:$F$6000,Registros!$A$2:$A$6000,"MOV",Registros!$B$2:$B$6000,$A4763),0)</f>
        <v>0</v>
      </c>
      <c r="I4763">
        <f>IF(COUNTIFS(Registros!$A$2:$A$6000,"CS",Registros!$B$2:$B$6000,$A4763)&gt;0,1,0)</f>
        <v>1</v>
      </c>
      <c r="J4763">
        <f>IF($I4763=1,SUMIFS(Registros!$I$2:$I$6000,Registros!$A$2:$A$6000,"CS",Registros!$B$2:$B$6000,$A4763),0)</f>
        <v>60</v>
      </c>
      <c r="K4763">
        <f>IF(COUNTIFS(Winback!$K$2:$K$300,$A4763)&gt;0,1,0)</f>
        <v>0</v>
      </c>
      <c r="L4763">
        <f>IF(AND($K4763=1,LEFT($A4763,3)="WB-"),SUMIFS(Winback!$D$2:$D$300,Winback!$K$2:$K$300,$A4763),0)</f>
        <v>0</v>
      </c>
      <c r="M4763">
        <f>IF(OR($E4763=1,$G4763=1,SUMIFS(Registros!$J$2:$J$6000,Registros!$B$2:$B$6000,$A4763)&gt;0),1,0)</f>
        <v>1</v>
      </c>
      <c r="N4763">
        <f>IF($J4763&gt;0,1,IF(COUNTIFS(Registros!$A$2:$A$6000,"CS",Registros!$B$2:$B$6000,$A4763,Registros!$K$2:$K$6000,"&lt;&gt;")&gt;0,1,0))</f>
        <v>1</v>
      </c>
      <c r="O4763" t="str">
        <f t="shared" si="370"/>
        <v>CONVERGENTE</v>
      </c>
      <c r="P4763" t="str">
        <f t="shared" si="371"/>
        <v>Upgrade / más líneas</v>
      </c>
      <c r="Q4763">
        <f t="shared" si="372"/>
        <v>0</v>
      </c>
      <c r="R4763" t="str">
        <f>IFERROR(VLOOKUP($A4763,Registros!$B$2:$G$6000,6,0),IFERROR(INDEX(Winback!$C$2:$C$300,MATCH($A4763,Winback!$K$2:$K$300,0)),""))</f>
        <v>iongy Gordon Ward</v>
      </c>
      <c r="S4763" t="str">
        <f t="shared" si="373"/>
        <v>+CS</v>
      </c>
      <c r="T4763">
        <f t="shared" si="374"/>
        <v>1</v>
      </c>
    </row>
    <row r="4764" spans="1:20" x14ac:dyDescent="0.35">
      <c r="A4764" t="s">
        <v>23305</v>
      </c>
      <c r="B4764" t="s">
        <v>23306</v>
      </c>
      <c r="C4764" t="s">
        <v>23307</v>
      </c>
      <c r="D4764" t="s">
        <v>23308</v>
      </c>
      <c r="E4764">
        <f>IF(COUNTIFS(Registros!$A$2:$A$6000,"NP",Registros!$B$2:$B$6000,$A4764)&gt;0,1,0)</f>
        <v>0</v>
      </c>
      <c r="F4764">
        <f>IF($E4764=1,SUMIFS(Registros!$F$2:$F$6000,Registros!$A$2:$A$6000,"NP",Registros!$B$2:$B$6000,$A4764),0)</f>
        <v>0</v>
      </c>
      <c r="G4764">
        <f>IF(COUNTIFS(Registros!$A$2:$A$6000,"MOV",Registros!$B$2:$B$6000,$A4764)&gt;0,1,0)</f>
        <v>0</v>
      </c>
      <c r="H4764">
        <f>IF($G4764=1,SUMIFS(Registros!$F$2:$F$6000,Registros!$A$2:$A$6000,"MOV",Registros!$B$2:$B$6000,$A4764),0)</f>
        <v>0</v>
      </c>
      <c r="I4764">
        <f>IF(COUNTIFS(Registros!$A$2:$A$6000,"CS",Registros!$B$2:$B$6000,$A4764)&gt;0,1,0)</f>
        <v>1</v>
      </c>
      <c r="J4764">
        <f>IF($I4764=1,SUMIFS(Registros!$I$2:$I$6000,Registros!$A$2:$A$6000,"CS",Registros!$B$2:$B$6000,$A4764),0)</f>
        <v>51</v>
      </c>
      <c r="K4764">
        <f>IF(COUNTIFS(Winback!$K$2:$K$300,$A4764)&gt;0,1,0)</f>
        <v>0</v>
      </c>
      <c r="L4764">
        <f>IF(AND($K4764=1,LEFT($A4764,3)="WB-"),SUMIFS(Winback!$D$2:$D$300,Winback!$K$2:$K$300,$A4764),0)</f>
        <v>0</v>
      </c>
      <c r="M4764">
        <f>IF(OR($E4764=1,$G4764=1,SUMIFS(Registros!$J$2:$J$6000,Registros!$B$2:$B$6000,$A4764)&gt;0),1,0)</f>
        <v>1</v>
      </c>
      <c r="N4764">
        <f>IF($J4764&gt;0,1,IF(COUNTIFS(Registros!$A$2:$A$6000,"CS",Registros!$B$2:$B$6000,$A4764,Registros!$K$2:$K$6000,"&lt;&gt;")&gt;0,1,0))</f>
        <v>1</v>
      </c>
      <c r="O4764" t="str">
        <f t="shared" si="370"/>
        <v>CONVERGENTE</v>
      </c>
      <c r="P4764" t="str">
        <f t="shared" si="371"/>
        <v>Upgrade / más líneas</v>
      </c>
      <c r="Q4764">
        <f t="shared" si="372"/>
        <v>0</v>
      </c>
      <c r="R4764" t="str">
        <f>IFERROR(VLOOKUP($A4764,Registros!$B$2:$G$6000,6,0),IFERROR(INDEX(Winback!$C$2:$C$300,MATCH($A4764,Winback!$K$2:$K$300,0)),""))</f>
        <v>Keisy Vargas</v>
      </c>
      <c r="S4764" t="str">
        <f t="shared" si="373"/>
        <v>+CS</v>
      </c>
      <c r="T4764">
        <f t="shared" si="374"/>
        <v>1</v>
      </c>
    </row>
    <row r="4765" spans="1:20" x14ac:dyDescent="0.35">
      <c r="A4765" t="s">
        <v>23310</v>
      </c>
      <c r="B4765" t="s">
        <v>23311</v>
      </c>
      <c r="C4765" t="s">
        <v>23312</v>
      </c>
      <c r="D4765" t="s">
        <v>23313</v>
      </c>
      <c r="E4765">
        <f>IF(COUNTIFS(Registros!$A$2:$A$6000,"NP",Registros!$B$2:$B$6000,$A4765)&gt;0,1,0)</f>
        <v>0</v>
      </c>
      <c r="F4765">
        <f>IF($E4765=1,SUMIFS(Registros!$F$2:$F$6000,Registros!$A$2:$A$6000,"NP",Registros!$B$2:$B$6000,$A4765),0)</f>
        <v>0</v>
      </c>
      <c r="G4765">
        <f>IF(COUNTIFS(Registros!$A$2:$A$6000,"MOV",Registros!$B$2:$B$6000,$A4765)&gt;0,1,0)</f>
        <v>0</v>
      </c>
      <c r="H4765">
        <f>IF($G4765=1,SUMIFS(Registros!$F$2:$F$6000,Registros!$A$2:$A$6000,"MOV",Registros!$B$2:$B$6000,$A4765),0)</f>
        <v>0</v>
      </c>
      <c r="I4765">
        <f>IF(COUNTIFS(Registros!$A$2:$A$6000,"CS",Registros!$B$2:$B$6000,$A4765)&gt;0,1,0)</f>
        <v>1</v>
      </c>
      <c r="J4765">
        <f>IF($I4765=1,SUMIFS(Registros!$I$2:$I$6000,Registros!$A$2:$A$6000,"CS",Registros!$B$2:$B$6000,$A4765),0)</f>
        <v>34</v>
      </c>
      <c r="K4765">
        <f>IF(COUNTIFS(Winback!$K$2:$K$300,$A4765)&gt;0,1,0)</f>
        <v>0</v>
      </c>
      <c r="L4765">
        <f>IF(AND($K4765=1,LEFT($A4765,3)="WB-"),SUMIFS(Winback!$D$2:$D$300,Winback!$K$2:$K$300,$A4765),0)</f>
        <v>0</v>
      </c>
      <c r="M4765">
        <f>IF(OR($E4765=1,$G4765=1,SUMIFS(Registros!$J$2:$J$6000,Registros!$B$2:$B$6000,$A4765)&gt;0),1,0)</f>
        <v>1</v>
      </c>
      <c r="N4765">
        <f>IF($J4765&gt;0,1,IF(COUNTIFS(Registros!$A$2:$A$6000,"CS",Registros!$B$2:$B$6000,$A4765,Registros!$K$2:$K$6000,"&lt;&gt;")&gt;0,1,0))</f>
        <v>1</v>
      </c>
      <c r="O4765" t="str">
        <f t="shared" si="370"/>
        <v>CONVERGENTE</v>
      </c>
      <c r="P4765" t="str">
        <f t="shared" si="371"/>
        <v>Upgrade / más líneas</v>
      </c>
      <c r="Q4765">
        <f t="shared" si="372"/>
        <v>0</v>
      </c>
      <c r="R4765" t="str">
        <f>IFERROR(VLOOKUP($A4765,Registros!$B$2:$G$6000,6,0),IFERROR(INDEX(Winback!$C$2:$C$300,MATCH($A4765,Winback!$K$2:$K$300,0)),""))</f>
        <v>Karla Mc Intryre</v>
      </c>
      <c r="S4765" t="str">
        <f t="shared" si="373"/>
        <v>+CS</v>
      </c>
      <c r="T4765">
        <f t="shared" si="374"/>
        <v>1</v>
      </c>
    </row>
    <row r="4766" spans="1:20" x14ac:dyDescent="0.35">
      <c r="A4766" t="s">
        <v>23315</v>
      </c>
      <c r="B4766" t="s">
        <v>23316</v>
      </c>
      <c r="C4766" t="s">
        <v>23317</v>
      </c>
      <c r="D4766" t="s">
        <v>23318</v>
      </c>
      <c r="E4766">
        <f>IF(COUNTIFS(Registros!$A$2:$A$6000,"NP",Registros!$B$2:$B$6000,$A4766)&gt;0,1,0)</f>
        <v>0</v>
      </c>
      <c r="F4766">
        <f>IF($E4766=1,SUMIFS(Registros!$F$2:$F$6000,Registros!$A$2:$A$6000,"NP",Registros!$B$2:$B$6000,$A4766),0)</f>
        <v>0</v>
      </c>
      <c r="G4766">
        <f>IF(COUNTIFS(Registros!$A$2:$A$6000,"MOV",Registros!$B$2:$B$6000,$A4766)&gt;0,1,0)</f>
        <v>0</v>
      </c>
      <c r="H4766">
        <f>IF($G4766=1,SUMIFS(Registros!$F$2:$F$6000,Registros!$A$2:$A$6000,"MOV",Registros!$B$2:$B$6000,$A4766),0)</f>
        <v>0</v>
      </c>
      <c r="I4766">
        <f>IF(COUNTIFS(Registros!$A$2:$A$6000,"CS",Registros!$B$2:$B$6000,$A4766)&gt;0,1,0)</f>
        <v>1</v>
      </c>
      <c r="J4766">
        <f>IF($I4766=1,SUMIFS(Registros!$I$2:$I$6000,Registros!$A$2:$A$6000,"CS",Registros!$B$2:$B$6000,$A4766),0)</f>
        <v>35</v>
      </c>
      <c r="K4766">
        <f>IF(COUNTIFS(Winback!$K$2:$K$300,$A4766)&gt;0,1,0)</f>
        <v>0</v>
      </c>
      <c r="L4766">
        <f>IF(AND($K4766=1,LEFT($A4766,3)="WB-"),SUMIFS(Winback!$D$2:$D$300,Winback!$K$2:$K$300,$A4766),0)</f>
        <v>0</v>
      </c>
      <c r="M4766">
        <f>IF(OR($E4766=1,$G4766=1,SUMIFS(Registros!$J$2:$J$6000,Registros!$B$2:$B$6000,$A4766)&gt;0),1,0)</f>
        <v>1</v>
      </c>
      <c r="N4766">
        <f>IF($J4766&gt;0,1,IF(COUNTIFS(Registros!$A$2:$A$6000,"CS",Registros!$B$2:$B$6000,$A4766,Registros!$K$2:$K$6000,"&lt;&gt;")&gt;0,1,0))</f>
        <v>1</v>
      </c>
      <c r="O4766" t="str">
        <f t="shared" si="370"/>
        <v>CONVERGENTE</v>
      </c>
      <c r="P4766" t="str">
        <f t="shared" si="371"/>
        <v>Upgrade / más líneas</v>
      </c>
      <c r="Q4766">
        <f t="shared" si="372"/>
        <v>0</v>
      </c>
      <c r="R4766" t="str">
        <f>IFERROR(VLOOKUP($A4766,Registros!$B$2:$G$6000,6,0),IFERROR(INDEX(Winback!$C$2:$C$300,MATCH($A4766,Winback!$K$2:$K$300,0)),""))</f>
        <v>Solanye Acuña</v>
      </c>
      <c r="S4766" t="str">
        <f t="shared" si="373"/>
        <v>+CS</v>
      </c>
      <c r="T4766">
        <f t="shared" si="374"/>
        <v>1</v>
      </c>
    </row>
    <row r="4767" spans="1:20" x14ac:dyDescent="0.35">
      <c r="A4767" t="s">
        <v>23320</v>
      </c>
      <c r="B4767" t="s">
        <v>23321</v>
      </c>
      <c r="C4767" t="s">
        <v>23322</v>
      </c>
      <c r="D4767" t="s">
        <v>23323</v>
      </c>
      <c r="E4767">
        <f>IF(COUNTIFS(Registros!$A$2:$A$6000,"NP",Registros!$B$2:$B$6000,$A4767)&gt;0,1,0)</f>
        <v>0</v>
      </c>
      <c r="F4767">
        <f>IF($E4767=1,SUMIFS(Registros!$F$2:$F$6000,Registros!$A$2:$A$6000,"NP",Registros!$B$2:$B$6000,$A4767),0)</f>
        <v>0</v>
      </c>
      <c r="G4767">
        <f>IF(COUNTIFS(Registros!$A$2:$A$6000,"MOV",Registros!$B$2:$B$6000,$A4767)&gt;0,1,0)</f>
        <v>0</v>
      </c>
      <c r="H4767">
        <f>IF($G4767=1,SUMIFS(Registros!$F$2:$F$6000,Registros!$A$2:$A$6000,"MOV",Registros!$B$2:$B$6000,$A4767),0)</f>
        <v>0</v>
      </c>
      <c r="I4767">
        <f>IF(COUNTIFS(Registros!$A$2:$A$6000,"CS",Registros!$B$2:$B$6000,$A4767)&gt;0,1,0)</f>
        <v>1</v>
      </c>
      <c r="J4767">
        <f>IF($I4767=1,SUMIFS(Registros!$I$2:$I$6000,Registros!$A$2:$A$6000,"CS",Registros!$B$2:$B$6000,$A4767),0)</f>
        <v>48</v>
      </c>
      <c r="K4767">
        <f>IF(COUNTIFS(Winback!$K$2:$K$300,$A4767)&gt;0,1,0)</f>
        <v>0</v>
      </c>
      <c r="L4767">
        <f>IF(AND($K4767=1,LEFT($A4767,3)="WB-"),SUMIFS(Winback!$D$2:$D$300,Winback!$K$2:$K$300,$A4767),0)</f>
        <v>0</v>
      </c>
      <c r="M4767">
        <f>IF(OR($E4767=1,$G4767=1,SUMIFS(Registros!$J$2:$J$6000,Registros!$B$2:$B$6000,$A4767)&gt;0),1,0)</f>
        <v>1</v>
      </c>
      <c r="N4767">
        <f>IF($J4767&gt;0,1,IF(COUNTIFS(Registros!$A$2:$A$6000,"CS",Registros!$B$2:$B$6000,$A4767,Registros!$K$2:$K$6000,"&lt;&gt;")&gt;0,1,0))</f>
        <v>1</v>
      </c>
      <c r="O4767" t="str">
        <f t="shared" si="370"/>
        <v>CONVERGENTE</v>
      </c>
      <c r="P4767" t="str">
        <f t="shared" si="371"/>
        <v>Upgrade / más líneas</v>
      </c>
      <c r="Q4767">
        <f t="shared" si="372"/>
        <v>0</v>
      </c>
      <c r="R4767" t="str">
        <f>IFERROR(VLOOKUP($A4767,Registros!$B$2:$G$6000,6,0),IFERROR(INDEX(Winback!$C$2:$C$300,MATCH($A4767,Winback!$K$2:$K$300,0)),""))</f>
        <v>Michelle Zambrano</v>
      </c>
      <c r="S4767" t="str">
        <f t="shared" si="373"/>
        <v>+CS</v>
      </c>
      <c r="T4767">
        <f t="shared" si="374"/>
        <v>1</v>
      </c>
    </row>
    <row r="4768" spans="1:20" x14ac:dyDescent="0.35">
      <c r="A4768" t="s">
        <v>23325</v>
      </c>
      <c r="B4768" t="s">
        <v>23326</v>
      </c>
      <c r="C4768" t="s">
        <v>23327</v>
      </c>
      <c r="D4768" t="s">
        <v>23328</v>
      </c>
      <c r="E4768">
        <f>IF(COUNTIFS(Registros!$A$2:$A$6000,"NP",Registros!$B$2:$B$6000,$A4768)&gt;0,1,0)</f>
        <v>0</v>
      </c>
      <c r="F4768">
        <f>IF($E4768=1,SUMIFS(Registros!$F$2:$F$6000,Registros!$A$2:$A$6000,"NP",Registros!$B$2:$B$6000,$A4768),0)</f>
        <v>0</v>
      </c>
      <c r="G4768">
        <f>IF(COUNTIFS(Registros!$A$2:$A$6000,"MOV",Registros!$B$2:$B$6000,$A4768)&gt;0,1,0)</f>
        <v>0</v>
      </c>
      <c r="H4768">
        <f>IF($G4768=1,SUMIFS(Registros!$F$2:$F$6000,Registros!$A$2:$A$6000,"MOV",Registros!$B$2:$B$6000,$A4768),0)</f>
        <v>0</v>
      </c>
      <c r="I4768">
        <f>IF(COUNTIFS(Registros!$A$2:$A$6000,"CS",Registros!$B$2:$B$6000,$A4768)&gt;0,1,0)</f>
        <v>1</v>
      </c>
      <c r="J4768">
        <f>IF($I4768=1,SUMIFS(Registros!$I$2:$I$6000,Registros!$A$2:$A$6000,"CS",Registros!$B$2:$B$6000,$A4768),0)</f>
        <v>0</v>
      </c>
      <c r="K4768">
        <f>IF(COUNTIFS(Winback!$K$2:$K$300,$A4768)&gt;0,1,0)</f>
        <v>0</v>
      </c>
      <c r="L4768">
        <f>IF(AND($K4768=1,LEFT($A4768,3)="WB-"),SUMIFS(Winback!$D$2:$D$300,Winback!$K$2:$K$300,$A4768),0)</f>
        <v>0</v>
      </c>
      <c r="M4768">
        <f>IF(OR($E4768=1,$G4768=1,SUMIFS(Registros!$J$2:$J$6000,Registros!$B$2:$B$6000,$A4768)&gt;0),1,0)</f>
        <v>1</v>
      </c>
      <c r="N4768">
        <f>IF($J4768&gt;0,1,IF(COUNTIFS(Registros!$A$2:$A$6000,"CS",Registros!$B$2:$B$6000,$A4768,Registros!$K$2:$K$6000,"&lt;&gt;")&gt;0,1,0))</f>
        <v>1</v>
      </c>
      <c r="O4768" t="str">
        <f t="shared" si="370"/>
        <v>CONVERGENTE</v>
      </c>
      <c r="P4768" t="str">
        <f t="shared" si="371"/>
        <v>Upgrade / más líneas</v>
      </c>
      <c r="Q4768">
        <f t="shared" si="372"/>
        <v>0</v>
      </c>
      <c r="R4768" t="str">
        <f>IFERROR(VLOOKUP($A4768,Registros!$B$2:$G$6000,6,0),IFERROR(INDEX(Winback!$C$2:$C$300,MATCH($A4768,Winback!$K$2:$K$300,0)),""))</f>
        <v>Lizeth Milena Gonzalez</v>
      </c>
      <c r="S4768" t="str">
        <f t="shared" si="373"/>
        <v>+CS</v>
      </c>
      <c r="T4768">
        <f t="shared" si="374"/>
        <v>1</v>
      </c>
    </row>
    <row r="4769" spans="1:20" x14ac:dyDescent="0.35">
      <c r="A4769" t="s">
        <v>23330</v>
      </c>
      <c r="B4769" t="s">
        <v>23331</v>
      </c>
      <c r="C4769" t="s">
        <v>23332</v>
      </c>
      <c r="D4769" t="s">
        <v>23333</v>
      </c>
      <c r="E4769">
        <f>IF(COUNTIFS(Registros!$A$2:$A$6000,"NP",Registros!$B$2:$B$6000,$A4769)&gt;0,1,0)</f>
        <v>0</v>
      </c>
      <c r="F4769">
        <f>IF($E4769=1,SUMIFS(Registros!$F$2:$F$6000,Registros!$A$2:$A$6000,"NP",Registros!$B$2:$B$6000,$A4769),0)</f>
        <v>0</v>
      </c>
      <c r="G4769">
        <f>IF(COUNTIFS(Registros!$A$2:$A$6000,"MOV",Registros!$B$2:$B$6000,$A4769)&gt;0,1,0)</f>
        <v>0</v>
      </c>
      <c r="H4769">
        <f>IF($G4769=1,SUMIFS(Registros!$F$2:$F$6000,Registros!$A$2:$A$6000,"MOV",Registros!$B$2:$B$6000,$A4769),0)</f>
        <v>0</v>
      </c>
      <c r="I4769">
        <f>IF(COUNTIFS(Registros!$A$2:$A$6000,"CS",Registros!$B$2:$B$6000,$A4769)&gt;0,1,0)</f>
        <v>1</v>
      </c>
      <c r="J4769">
        <f>IF($I4769=1,SUMIFS(Registros!$I$2:$I$6000,Registros!$A$2:$A$6000,"CS",Registros!$B$2:$B$6000,$A4769),0)</f>
        <v>20</v>
      </c>
      <c r="K4769">
        <f>IF(COUNTIFS(Winback!$K$2:$K$300,$A4769)&gt;0,1,0)</f>
        <v>0</v>
      </c>
      <c r="L4769">
        <f>IF(AND($K4769=1,LEFT($A4769,3)="WB-"),SUMIFS(Winback!$D$2:$D$300,Winback!$K$2:$K$300,$A4769),0)</f>
        <v>0</v>
      </c>
      <c r="M4769">
        <f>IF(OR($E4769=1,$G4769=1,SUMIFS(Registros!$J$2:$J$6000,Registros!$B$2:$B$6000,$A4769)&gt;0),1,0)</f>
        <v>1</v>
      </c>
      <c r="N4769">
        <f>IF($J4769&gt;0,1,IF(COUNTIFS(Registros!$A$2:$A$6000,"CS",Registros!$B$2:$B$6000,$A4769,Registros!$K$2:$K$6000,"&lt;&gt;")&gt;0,1,0))</f>
        <v>1</v>
      </c>
      <c r="O4769" t="str">
        <f t="shared" si="370"/>
        <v>CONVERGENTE</v>
      </c>
      <c r="P4769" t="str">
        <f t="shared" si="371"/>
        <v>Upgrade / más líneas</v>
      </c>
      <c r="Q4769">
        <f t="shared" si="372"/>
        <v>0</v>
      </c>
      <c r="R4769" t="str">
        <f>IFERROR(VLOOKUP($A4769,Registros!$B$2:$G$6000,6,0),IFERROR(INDEX(Winback!$C$2:$C$300,MATCH($A4769,Winback!$K$2:$K$300,0)),""))</f>
        <v>Maria Fernanda Rivas</v>
      </c>
      <c r="S4769" t="str">
        <f t="shared" si="373"/>
        <v>+CS</v>
      </c>
      <c r="T4769">
        <f t="shared" si="374"/>
        <v>1</v>
      </c>
    </row>
    <row r="4770" spans="1:20" x14ac:dyDescent="0.35">
      <c r="A4770" t="s">
        <v>23335</v>
      </c>
      <c r="B4770" t="s">
        <v>23336</v>
      </c>
      <c r="C4770" t="s">
        <v>23337</v>
      </c>
      <c r="D4770" t="s">
        <v>23338</v>
      </c>
      <c r="E4770">
        <f>IF(COUNTIFS(Registros!$A$2:$A$6000,"NP",Registros!$B$2:$B$6000,$A4770)&gt;0,1,0)</f>
        <v>0</v>
      </c>
      <c r="F4770">
        <f>IF($E4770=1,SUMIFS(Registros!$F$2:$F$6000,Registros!$A$2:$A$6000,"NP",Registros!$B$2:$B$6000,$A4770),0)</f>
        <v>0</v>
      </c>
      <c r="G4770">
        <f>IF(COUNTIFS(Registros!$A$2:$A$6000,"MOV",Registros!$B$2:$B$6000,$A4770)&gt;0,1,0)</f>
        <v>0</v>
      </c>
      <c r="H4770">
        <f>IF($G4770=1,SUMIFS(Registros!$F$2:$F$6000,Registros!$A$2:$A$6000,"MOV",Registros!$B$2:$B$6000,$A4770),0)</f>
        <v>0</v>
      </c>
      <c r="I4770">
        <f>IF(COUNTIFS(Registros!$A$2:$A$6000,"CS",Registros!$B$2:$B$6000,$A4770)&gt;0,1,0)</f>
        <v>1</v>
      </c>
      <c r="J4770">
        <f>IF($I4770=1,SUMIFS(Registros!$I$2:$I$6000,Registros!$A$2:$A$6000,"CS",Registros!$B$2:$B$6000,$A4770),0)</f>
        <v>25</v>
      </c>
      <c r="K4770">
        <f>IF(COUNTIFS(Winback!$K$2:$K$300,$A4770)&gt;0,1,0)</f>
        <v>0</v>
      </c>
      <c r="L4770">
        <f>IF(AND($K4770=1,LEFT($A4770,3)="WB-"),SUMIFS(Winback!$D$2:$D$300,Winback!$K$2:$K$300,$A4770),0)</f>
        <v>0</v>
      </c>
      <c r="M4770">
        <f>IF(OR($E4770=1,$G4770=1,SUMIFS(Registros!$J$2:$J$6000,Registros!$B$2:$B$6000,$A4770)&gt;0),1,0)</f>
        <v>1</v>
      </c>
      <c r="N4770">
        <f>IF($J4770&gt;0,1,IF(COUNTIFS(Registros!$A$2:$A$6000,"CS",Registros!$B$2:$B$6000,$A4770,Registros!$K$2:$K$6000,"&lt;&gt;")&gt;0,1,0))</f>
        <v>1</v>
      </c>
      <c r="O4770" t="str">
        <f t="shared" si="370"/>
        <v>CONVERGENTE</v>
      </c>
      <c r="P4770" t="str">
        <f t="shared" si="371"/>
        <v>Upgrade / más líneas</v>
      </c>
      <c r="Q4770">
        <f t="shared" si="372"/>
        <v>0</v>
      </c>
      <c r="R4770" t="str">
        <f>IFERROR(VLOOKUP($A4770,Registros!$B$2:$G$6000,6,0),IFERROR(INDEX(Winback!$C$2:$C$300,MATCH($A4770,Winback!$K$2:$K$300,0)),""))</f>
        <v>Yarelis Tulloch</v>
      </c>
      <c r="S4770" t="str">
        <f t="shared" si="373"/>
        <v>+CS</v>
      </c>
      <c r="T4770">
        <f t="shared" si="374"/>
        <v>1</v>
      </c>
    </row>
    <row r="4771" spans="1:20" x14ac:dyDescent="0.35">
      <c r="A4771" t="s">
        <v>23340</v>
      </c>
      <c r="B4771" t="s">
        <v>23341</v>
      </c>
      <c r="C4771" t="s">
        <v>23337</v>
      </c>
      <c r="D4771" t="s">
        <v>23338</v>
      </c>
      <c r="E4771">
        <f>IF(COUNTIFS(Registros!$A$2:$A$6000,"NP",Registros!$B$2:$B$6000,$A4771)&gt;0,1,0)</f>
        <v>0</v>
      </c>
      <c r="F4771">
        <f>IF($E4771=1,SUMIFS(Registros!$F$2:$F$6000,Registros!$A$2:$A$6000,"NP",Registros!$B$2:$B$6000,$A4771),0)</f>
        <v>0</v>
      </c>
      <c r="G4771">
        <f>IF(COUNTIFS(Registros!$A$2:$A$6000,"MOV",Registros!$B$2:$B$6000,$A4771)&gt;0,1,0)</f>
        <v>0</v>
      </c>
      <c r="H4771">
        <f>IF($G4771=1,SUMIFS(Registros!$F$2:$F$6000,Registros!$A$2:$A$6000,"MOV",Registros!$B$2:$B$6000,$A4771),0)</f>
        <v>0</v>
      </c>
      <c r="I4771">
        <f>IF(COUNTIFS(Registros!$A$2:$A$6000,"CS",Registros!$B$2:$B$6000,$A4771)&gt;0,1,0)</f>
        <v>1</v>
      </c>
      <c r="J4771">
        <f>IF($I4771=1,SUMIFS(Registros!$I$2:$I$6000,Registros!$A$2:$A$6000,"CS",Registros!$B$2:$B$6000,$A4771),0)</f>
        <v>25</v>
      </c>
      <c r="K4771">
        <f>IF(COUNTIFS(Winback!$K$2:$K$300,$A4771)&gt;0,1,0)</f>
        <v>0</v>
      </c>
      <c r="L4771">
        <f>IF(AND($K4771=1,LEFT($A4771,3)="WB-"),SUMIFS(Winback!$D$2:$D$300,Winback!$K$2:$K$300,$A4771),0)</f>
        <v>0</v>
      </c>
      <c r="M4771">
        <f>IF(OR($E4771=1,$G4771=1,SUMIFS(Registros!$J$2:$J$6000,Registros!$B$2:$B$6000,$A4771)&gt;0),1,0)</f>
        <v>1</v>
      </c>
      <c r="N4771">
        <f>IF($J4771&gt;0,1,IF(COUNTIFS(Registros!$A$2:$A$6000,"CS",Registros!$B$2:$B$6000,$A4771,Registros!$K$2:$K$6000,"&lt;&gt;")&gt;0,1,0))</f>
        <v>1</v>
      </c>
      <c r="O4771" t="str">
        <f t="shared" si="370"/>
        <v>CONVERGENTE</v>
      </c>
      <c r="P4771" t="str">
        <f t="shared" si="371"/>
        <v>Upgrade / más líneas</v>
      </c>
      <c r="Q4771">
        <f t="shared" si="372"/>
        <v>0</v>
      </c>
      <c r="R4771" t="str">
        <f>IFERROR(VLOOKUP($A4771,Registros!$B$2:$G$6000,6,0),IFERROR(INDEX(Winback!$C$2:$C$300,MATCH($A4771,Winback!$K$2:$K$300,0)),""))</f>
        <v>Abril Aparicio</v>
      </c>
      <c r="S4771" t="str">
        <f t="shared" si="373"/>
        <v>+CS</v>
      </c>
      <c r="T4771">
        <f t="shared" si="374"/>
        <v>1</v>
      </c>
    </row>
    <row r="4772" spans="1:20" x14ac:dyDescent="0.35">
      <c r="A4772" t="s">
        <v>23343</v>
      </c>
      <c r="B4772" t="s">
        <v>23344</v>
      </c>
      <c r="C4772" t="s">
        <v>23345</v>
      </c>
      <c r="D4772" t="s">
        <v>23346</v>
      </c>
      <c r="E4772">
        <f>IF(COUNTIFS(Registros!$A$2:$A$6000,"NP",Registros!$B$2:$B$6000,$A4772)&gt;0,1,0)</f>
        <v>0</v>
      </c>
      <c r="F4772">
        <f>IF($E4772=1,SUMIFS(Registros!$F$2:$F$6000,Registros!$A$2:$A$6000,"NP",Registros!$B$2:$B$6000,$A4772),0)</f>
        <v>0</v>
      </c>
      <c r="G4772">
        <f>IF(COUNTIFS(Registros!$A$2:$A$6000,"MOV",Registros!$B$2:$B$6000,$A4772)&gt;0,1,0)</f>
        <v>0</v>
      </c>
      <c r="H4772">
        <f>IF($G4772=1,SUMIFS(Registros!$F$2:$F$6000,Registros!$A$2:$A$6000,"MOV",Registros!$B$2:$B$6000,$A4772),0)</f>
        <v>0</v>
      </c>
      <c r="I4772">
        <f>IF(COUNTIFS(Registros!$A$2:$A$6000,"CS",Registros!$B$2:$B$6000,$A4772)&gt;0,1,0)</f>
        <v>1</v>
      </c>
      <c r="J4772">
        <f>IF($I4772=1,SUMIFS(Registros!$I$2:$I$6000,Registros!$A$2:$A$6000,"CS",Registros!$B$2:$B$6000,$A4772),0)</f>
        <v>27</v>
      </c>
      <c r="K4772">
        <f>IF(COUNTIFS(Winback!$K$2:$K$300,$A4772)&gt;0,1,0)</f>
        <v>0</v>
      </c>
      <c r="L4772">
        <f>IF(AND($K4772=1,LEFT($A4772,3)="WB-"),SUMIFS(Winback!$D$2:$D$300,Winback!$K$2:$K$300,$A4772),0)</f>
        <v>0</v>
      </c>
      <c r="M4772">
        <f>IF(OR($E4772=1,$G4772=1,SUMIFS(Registros!$J$2:$J$6000,Registros!$B$2:$B$6000,$A4772)&gt;0),1,0)</f>
        <v>1</v>
      </c>
      <c r="N4772">
        <f>IF($J4772&gt;0,1,IF(COUNTIFS(Registros!$A$2:$A$6000,"CS",Registros!$B$2:$B$6000,$A4772,Registros!$K$2:$K$6000,"&lt;&gt;")&gt;0,1,0))</f>
        <v>1</v>
      </c>
      <c r="O4772" t="str">
        <f t="shared" si="370"/>
        <v>CONVERGENTE</v>
      </c>
      <c r="P4772" t="str">
        <f t="shared" si="371"/>
        <v>Upgrade / más líneas</v>
      </c>
      <c r="Q4772">
        <f t="shared" si="372"/>
        <v>0</v>
      </c>
      <c r="R4772" t="str">
        <f>IFERROR(VLOOKUP($A4772,Registros!$B$2:$G$6000,6,0),IFERROR(INDEX(Winback!$C$2:$C$300,MATCH($A4772,Winback!$K$2:$K$300,0)),""))</f>
        <v>Yariela Galarce</v>
      </c>
      <c r="S4772" t="str">
        <f t="shared" si="373"/>
        <v>+CS</v>
      </c>
      <c r="T4772">
        <f t="shared" si="374"/>
        <v>1</v>
      </c>
    </row>
    <row r="4773" spans="1:20" x14ac:dyDescent="0.35">
      <c r="A4773" t="s">
        <v>23348</v>
      </c>
      <c r="B4773" t="s">
        <v>23349</v>
      </c>
      <c r="C4773" t="s">
        <v>23350</v>
      </c>
      <c r="D4773" t="s">
        <v>23351</v>
      </c>
      <c r="E4773">
        <f>IF(COUNTIFS(Registros!$A$2:$A$6000,"NP",Registros!$B$2:$B$6000,$A4773)&gt;0,1,0)</f>
        <v>0</v>
      </c>
      <c r="F4773">
        <f>IF($E4773=1,SUMIFS(Registros!$F$2:$F$6000,Registros!$A$2:$A$6000,"NP",Registros!$B$2:$B$6000,$A4773),0)</f>
        <v>0</v>
      </c>
      <c r="G4773">
        <f>IF(COUNTIFS(Registros!$A$2:$A$6000,"MOV",Registros!$B$2:$B$6000,$A4773)&gt;0,1,0)</f>
        <v>0</v>
      </c>
      <c r="H4773">
        <f>IF($G4773=1,SUMIFS(Registros!$F$2:$F$6000,Registros!$A$2:$A$6000,"MOV",Registros!$B$2:$B$6000,$A4773),0)</f>
        <v>0</v>
      </c>
      <c r="I4773">
        <f>IF(COUNTIFS(Registros!$A$2:$A$6000,"CS",Registros!$B$2:$B$6000,$A4773)&gt;0,1,0)</f>
        <v>1</v>
      </c>
      <c r="J4773">
        <f>IF($I4773=1,SUMIFS(Registros!$I$2:$I$6000,Registros!$A$2:$A$6000,"CS",Registros!$B$2:$B$6000,$A4773),0)</f>
        <v>34</v>
      </c>
      <c r="K4773">
        <f>IF(COUNTIFS(Winback!$K$2:$K$300,$A4773)&gt;0,1,0)</f>
        <v>0</v>
      </c>
      <c r="L4773">
        <f>IF(AND($K4773=1,LEFT($A4773,3)="WB-"),SUMIFS(Winback!$D$2:$D$300,Winback!$K$2:$K$300,$A4773),0)</f>
        <v>0</v>
      </c>
      <c r="M4773">
        <f>IF(OR($E4773=1,$G4773=1,SUMIFS(Registros!$J$2:$J$6000,Registros!$B$2:$B$6000,$A4773)&gt;0),1,0)</f>
        <v>1</v>
      </c>
      <c r="N4773">
        <f>IF($J4773&gt;0,1,IF(COUNTIFS(Registros!$A$2:$A$6000,"CS",Registros!$B$2:$B$6000,$A4773,Registros!$K$2:$K$6000,"&lt;&gt;")&gt;0,1,0))</f>
        <v>1</v>
      </c>
      <c r="O4773" t="str">
        <f t="shared" si="370"/>
        <v>CONVERGENTE</v>
      </c>
      <c r="P4773" t="str">
        <f t="shared" si="371"/>
        <v>Upgrade / más líneas</v>
      </c>
      <c r="Q4773">
        <f t="shared" si="372"/>
        <v>0</v>
      </c>
      <c r="R4773" t="str">
        <f>IFERROR(VLOOKUP($A4773,Registros!$B$2:$G$6000,6,0),IFERROR(INDEX(Winback!$C$2:$C$300,MATCH($A4773,Winback!$K$2:$K$300,0)),""))</f>
        <v>Nailyn Martinez Johnson</v>
      </c>
      <c r="S4773" t="str">
        <f t="shared" si="373"/>
        <v>+CS</v>
      </c>
      <c r="T4773">
        <f t="shared" si="374"/>
        <v>1</v>
      </c>
    </row>
    <row r="4774" spans="1:20" x14ac:dyDescent="0.35">
      <c r="A4774" t="s">
        <v>23353</v>
      </c>
      <c r="B4774" t="s">
        <v>23354</v>
      </c>
      <c r="C4774" t="s">
        <v>23355</v>
      </c>
      <c r="D4774" t="s">
        <v>23356</v>
      </c>
      <c r="E4774">
        <f>IF(COUNTIFS(Registros!$A$2:$A$6000,"NP",Registros!$B$2:$B$6000,$A4774)&gt;0,1,0)</f>
        <v>0</v>
      </c>
      <c r="F4774">
        <f>IF($E4774=1,SUMIFS(Registros!$F$2:$F$6000,Registros!$A$2:$A$6000,"NP",Registros!$B$2:$B$6000,$A4774),0)</f>
        <v>0</v>
      </c>
      <c r="G4774">
        <f>IF(COUNTIFS(Registros!$A$2:$A$6000,"MOV",Registros!$B$2:$B$6000,$A4774)&gt;0,1,0)</f>
        <v>0</v>
      </c>
      <c r="H4774">
        <f>IF($G4774=1,SUMIFS(Registros!$F$2:$F$6000,Registros!$A$2:$A$6000,"MOV",Registros!$B$2:$B$6000,$A4774),0)</f>
        <v>0</v>
      </c>
      <c r="I4774">
        <f>IF(COUNTIFS(Registros!$A$2:$A$6000,"CS",Registros!$B$2:$B$6000,$A4774)&gt;0,1,0)</f>
        <v>1</v>
      </c>
      <c r="J4774">
        <f>IF($I4774=1,SUMIFS(Registros!$I$2:$I$6000,Registros!$A$2:$A$6000,"CS",Registros!$B$2:$B$6000,$A4774),0)</f>
        <v>33</v>
      </c>
      <c r="K4774">
        <f>IF(COUNTIFS(Winback!$K$2:$K$300,$A4774)&gt;0,1,0)</f>
        <v>0</v>
      </c>
      <c r="L4774">
        <f>IF(AND($K4774=1,LEFT($A4774,3)="WB-"),SUMIFS(Winback!$D$2:$D$300,Winback!$K$2:$K$300,$A4774),0)</f>
        <v>0</v>
      </c>
      <c r="M4774">
        <f>IF(OR($E4774=1,$G4774=1,SUMIFS(Registros!$J$2:$J$6000,Registros!$B$2:$B$6000,$A4774)&gt;0),1,0)</f>
        <v>1</v>
      </c>
      <c r="N4774">
        <f>IF($J4774&gt;0,1,IF(COUNTIFS(Registros!$A$2:$A$6000,"CS",Registros!$B$2:$B$6000,$A4774,Registros!$K$2:$K$6000,"&lt;&gt;")&gt;0,1,0))</f>
        <v>1</v>
      </c>
      <c r="O4774" t="str">
        <f t="shared" si="370"/>
        <v>CONVERGENTE</v>
      </c>
      <c r="P4774" t="str">
        <f t="shared" si="371"/>
        <v>Upgrade / más líneas</v>
      </c>
      <c r="Q4774">
        <f t="shared" si="372"/>
        <v>0</v>
      </c>
      <c r="R4774" t="str">
        <f>IFERROR(VLOOKUP($A4774,Registros!$B$2:$G$6000,6,0),IFERROR(INDEX(Winback!$C$2:$C$300,MATCH($A4774,Winback!$K$2:$K$300,0)),""))</f>
        <v>iongy Gordon Ward</v>
      </c>
      <c r="S4774" t="str">
        <f t="shared" si="373"/>
        <v>+CS</v>
      </c>
      <c r="T4774">
        <f t="shared" si="374"/>
        <v>1</v>
      </c>
    </row>
    <row r="4775" spans="1:20" x14ac:dyDescent="0.35">
      <c r="A4775" t="s">
        <v>23358</v>
      </c>
      <c r="B4775" t="s">
        <v>23359</v>
      </c>
      <c r="C4775" t="s">
        <v>23360</v>
      </c>
      <c r="D4775" t="s">
        <v>23361</v>
      </c>
      <c r="E4775">
        <f>IF(COUNTIFS(Registros!$A$2:$A$6000,"NP",Registros!$B$2:$B$6000,$A4775)&gt;0,1,0)</f>
        <v>0</v>
      </c>
      <c r="F4775">
        <f>IF($E4775=1,SUMIFS(Registros!$F$2:$F$6000,Registros!$A$2:$A$6000,"NP",Registros!$B$2:$B$6000,$A4775),0)</f>
        <v>0</v>
      </c>
      <c r="G4775">
        <f>IF(COUNTIFS(Registros!$A$2:$A$6000,"MOV",Registros!$B$2:$B$6000,$A4775)&gt;0,1,0)</f>
        <v>0</v>
      </c>
      <c r="H4775">
        <f>IF($G4775=1,SUMIFS(Registros!$F$2:$F$6000,Registros!$A$2:$A$6000,"MOV",Registros!$B$2:$B$6000,$A4775),0)</f>
        <v>0</v>
      </c>
      <c r="I4775">
        <f>IF(COUNTIFS(Registros!$A$2:$A$6000,"CS",Registros!$B$2:$B$6000,$A4775)&gt;0,1,0)</f>
        <v>1</v>
      </c>
      <c r="J4775">
        <f>IF($I4775=1,SUMIFS(Registros!$I$2:$I$6000,Registros!$A$2:$A$6000,"CS",Registros!$B$2:$B$6000,$A4775),0)</f>
        <v>23</v>
      </c>
      <c r="K4775">
        <f>IF(COUNTIFS(Winback!$K$2:$K$300,$A4775)&gt;0,1,0)</f>
        <v>0</v>
      </c>
      <c r="L4775">
        <f>IF(AND($K4775=1,LEFT($A4775,3)="WB-"),SUMIFS(Winback!$D$2:$D$300,Winback!$K$2:$K$300,$A4775),0)</f>
        <v>0</v>
      </c>
      <c r="M4775">
        <f>IF(OR($E4775=1,$G4775=1,SUMIFS(Registros!$J$2:$J$6000,Registros!$B$2:$B$6000,$A4775)&gt;0),1,0)</f>
        <v>1</v>
      </c>
      <c r="N4775">
        <f>IF($J4775&gt;0,1,IF(COUNTIFS(Registros!$A$2:$A$6000,"CS",Registros!$B$2:$B$6000,$A4775,Registros!$K$2:$K$6000,"&lt;&gt;")&gt;0,1,0))</f>
        <v>1</v>
      </c>
      <c r="O4775" t="str">
        <f t="shared" si="370"/>
        <v>CONVERGENTE</v>
      </c>
      <c r="P4775" t="str">
        <f t="shared" si="371"/>
        <v>Upgrade / más líneas</v>
      </c>
      <c r="Q4775">
        <f t="shared" si="372"/>
        <v>0</v>
      </c>
      <c r="R4775" t="str">
        <f>IFERROR(VLOOKUP($A4775,Registros!$B$2:$G$6000,6,0),IFERROR(INDEX(Winback!$C$2:$C$300,MATCH($A4775,Winback!$K$2:$K$300,0)),""))</f>
        <v>Keisy Vargas</v>
      </c>
      <c r="S4775" t="str">
        <f t="shared" si="373"/>
        <v>+CS</v>
      </c>
      <c r="T4775">
        <f t="shared" si="374"/>
        <v>1</v>
      </c>
    </row>
    <row r="4776" spans="1:20" x14ac:dyDescent="0.35">
      <c r="A4776" t="s">
        <v>23363</v>
      </c>
      <c r="B4776" t="s">
        <v>23364</v>
      </c>
      <c r="C4776" t="s">
        <v>23365</v>
      </c>
      <c r="D4776" t="s">
        <v>23366</v>
      </c>
      <c r="E4776">
        <f>IF(COUNTIFS(Registros!$A$2:$A$6000,"NP",Registros!$B$2:$B$6000,$A4776)&gt;0,1,0)</f>
        <v>0</v>
      </c>
      <c r="F4776">
        <f>IF($E4776=1,SUMIFS(Registros!$F$2:$F$6000,Registros!$A$2:$A$6000,"NP",Registros!$B$2:$B$6000,$A4776),0)</f>
        <v>0</v>
      </c>
      <c r="G4776">
        <f>IF(COUNTIFS(Registros!$A$2:$A$6000,"MOV",Registros!$B$2:$B$6000,$A4776)&gt;0,1,0)</f>
        <v>0</v>
      </c>
      <c r="H4776">
        <f>IF($G4776=1,SUMIFS(Registros!$F$2:$F$6000,Registros!$A$2:$A$6000,"MOV",Registros!$B$2:$B$6000,$A4776),0)</f>
        <v>0</v>
      </c>
      <c r="I4776">
        <f>IF(COUNTIFS(Registros!$A$2:$A$6000,"CS",Registros!$B$2:$B$6000,$A4776)&gt;0,1,0)</f>
        <v>1</v>
      </c>
      <c r="J4776">
        <f>IF($I4776=1,SUMIFS(Registros!$I$2:$I$6000,Registros!$A$2:$A$6000,"CS",Registros!$B$2:$B$6000,$A4776),0)</f>
        <v>25</v>
      </c>
      <c r="K4776">
        <f>IF(COUNTIFS(Winback!$K$2:$K$300,$A4776)&gt;0,1,0)</f>
        <v>0</v>
      </c>
      <c r="L4776">
        <f>IF(AND($K4776=1,LEFT($A4776,3)="WB-"),SUMIFS(Winback!$D$2:$D$300,Winback!$K$2:$K$300,$A4776),0)</f>
        <v>0</v>
      </c>
      <c r="M4776">
        <f>IF(OR($E4776=1,$G4776=1,SUMIFS(Registros!$J$2:$J$6000,Registros!$B$2:$B$6000,$A4776)&gt;0),1,0)</f>
        <v>1</v>
      </c>
      <c r="N4776">
        <f>IF($J4776&gt;0,1,IF(COUNTIFS(Registros!$A$2:$A$6000,"CS",Registros!$B$2:$B$6000,$A4776,Registros!$K$2:$K$6000,"&lt;&gt;")&gt;0,1,0))</f>
        <v>1</v>
      </c>
      <c r="O4776" t="str">
        <f t="shared" si="370"/>
        <v>CONVERGENTE</v>
      </c>
      <c r="P4776" t="str">
        <f t="shared" si="371"/>
        <v>Upgrade / más líneas</v>
      </c>
      <c r="Q4776">
        <f t="shared" si="372"/>
        <v>0</v>
      </c>
      <c r="R4776" t="str">
        <f>IFERROR(VLOOKUP($A4776,Registros!$B$2:$G$6000,6,0),IFERROR(INDEX(Winback!$C$2:$C$300,MATCH($A4776,Winback!$K$2:$K$300,0)),""))</f>
        <v>Karla Mc Intryre</v>
      </c>
      <c r="S4776" t="str">
        <f t="shared" si="373"/>
        <v>+CS</v>
      </c>
      <c r="T4776">
        <f t="shared" si="374"/>
        <v>1</v>
      </c>
    </row>
    <row r="4777" spans="1:20" x14ac:dyDescent="0.35">
      <c r="A4777" t="s">
        <v>23368</v>
      </c>
      <c r="B4777" t="s">
        <v>23369</v>
      </c>
      <c r="C4777" t="s">
        <v>23370</v>
      </c>
      <c r="D4777" t="s">
        <v>23371</v>
      </c>
      <c r="E4777">
        <f>IF(COUNTIFS(Registros!$A$2:$A$6000,"NP",Registros!$B$2:$B$6000,$A4777)&gt;0,1,0)</f>
        <v>0</v>
      </c>
      <c r="F4777">
        <f>IF($E4777=1,SUMIFS(Registros!$F$2:$F$6000,Registros!$A$2:$A$6000,"NP",Registros!$B$2:$B$6000,$A4777),0)</f>
        <v>0</v>
      </c>
      <c r="G4777">
        <f>IF(COUNTIFS(Registros!$A$2:$A$6000,"MOV",Registros!$B$2:$B$6000,$A4777)&gt;0,1,0)</f>
        <v>0</v>
      </c>
      <c r="H4777">
        <f>IF($G4777=1,SUMIFS(Registros!$F$2:$F$6000,Registros!$A$2:$A$6000,"MOV",Registros!$B$2:$B$6000,$A4777),0)</f>
        <v>0</v>
      </c>
      <c r="I4777">
        <f>IF(COUNTIFS(Registros!$A$2:$A$6000,"CS",Registros!$B$2:$B$6000,$A4777)&gt;0,1,0)</f>
        <v>1</v>
      </c>
      <c r="J4777">
        <f>IF($I4777=1,SUMIFS(Registros!$I$2:$I$6000,Registros!$A$2:$A$6000,"CS",Registros!$B$2:$B$6000,$A4777),0)</f>
        <v>159</v>
      </c>
      <c r="K4777">
        <f>IF(COUNTIFS(Winback!$K$2:$K$300,$A4777)&gt;0,1,0)</f>
        <v>0</v>
      </c>
      <c r="L4777">
        <f>IF(AND($K4777=1,LEFT($A4777,3)="WB-"),SUMIFS(Winback!$D$2:$D$300,Winback!$K$2:$K$300,$A4777),0)</f>
        <v>0</v>
      </c>
      <c r="M4777">
        <f>IF(OR($E4777=1,$G4777=1,SUMIFS(Registros!$J$2:$J$6000,Registros!$B$2:$B$6000,$A4777)&gt;0),1,0)</f>
        <v>1</v>
      </c>
      <c r="N4777">
        <f>IF($J4777&gt;0,1,IF(COUNTIFS(Registros!$A$2:$A$6000,"CS",Registros!$B$2:$B$6000,$A4777,Registros!$K$2:$K$6000,"&lt;&gt;")&gt;0,1,0))</f>
        <v>1</v>
      </c>
      <c r="O4777" t="str">
        <f t="shared" si="370"/>
        <v>CONVERGENTE</v>
      </c>
      <c r="P4777" t="str">
        <f t="shared" si="371"/>
        <v>Upgrade / más líneas</v>
      </c>
      <c r="Q4777">
        <f t="shared" si="372"/>
        <v>0</v>
      </c>
      <c r="R4777" t="str">
        <f>IFERROR(VLOOKUP($A4777,Registros!$B$2:$G$6000,6,0),IFERROR(INDEX(Winback!$C$2:$C$300,MATCH($A4777,Winback!$K$2:$K$300,0)),""))</f>
        <v>Solanye Acuña</v>
      </c>
      <c r="S4777" t="str">
        <f t="shared" si="373"/>
        <v>+CS</v>
      </c>
      <c r="T4777">
        <f t="shared" si="374"/>
        <v>1</v>
      </c>
    </row>
    <row r="4778" spans="1:20" x14ac:dyDescent="0.35">
      <c r="A4778" t="s">
        <v>23373</v>
      </c>
      <c r="B4778" t="s">
        <v>23374</v>
      </c>
      <c r="C4778" t="s">
        <v>23375</v>
      </c>
      <c r="D4778" t="s">
        <v>23376</v>
      </c>
      <c r="E4778">
        <f>IF(COUNTIFS(Registros!$A$2:$A$6000,"NP",Registros!$B$2:$B$6000,$A4778)&gt;0,1,0)</f>
        <v>0</v>
      </c>
      <c r="F4778">
        <f>IF($E4778=1,SUMIFS(Registros!$F$2:$F$6000,Registros!$A$2:$A$6000,"NP",Registros!$B$2:$B$6000,$A4778),0)</f>
        <v>0</v>
      </c>
      <c r="G4778">
        <f>IF(COUNTIFS(Registros!$A$2:$A$6000,"MOV",Registros!$B$2:$B$6000,$A4778)&gt;0,1,0)</f>
        <v>0</v>
      </c>
      <c r="H4778">
        <f>IF($G4778=1,SUMIFS(Registros!$F$2:$F$6000,Registros!$A$2:$A$6000,"MOV",Registros!$B$2:$B$6000,$A4778),0)</f>
        <v>0</v>
      </c>
      <c r="I4778">
        <f>IF(COUNTIFS(Registros!$A$2:$A$6000,"CS",Registros!$B$2:$B$6000,$A4778)&gt;0,1,0)</f>
        <v>1</v>
      </c>
      <c r="J4778">
        <f>IF($I4778=1,SUMIFS(Registros!$I$2:$I$6000,Registros!$A$2:$A$6000,"CS",Registros!$B$2:$B$6000,$A4778),0)</f>
        <v>25</v>
      </c>
      <c r="K4778">
        <f>IF(COUNTIFS(Winback!$K$2:$K$300,$A4778)&gt;0,1,0)</f>
        <v>0</v>
      </c>
      <c r="L4778">
        <f>IF(AND($K4778=1,LEFT($A4778,3)="WB-"),SUMIFS(Winback!$D$2:$D$300,Winback!$K$2:$K$300,$A4778),0)</f>
        <v>0</v>
      </c>
      <c r="M4778">
        <f>IF(OR($E4778=1,$G4778=1,SUMIFS(Registros!$J$2:$J$6000,Registros!$B$2:$B$6000,$A4778)&gt;0),1,0)</f>
        <v>1</v>
      </c>
      <c r="N4778">
        <f>IF($J4778&gt;0,1,IF(COUNTIFS(Registros!$A$2:$A$6000,"CS",Registros!$B$2:$B$6000,$A4778,Registros!$K$2:$K$6000,"&lt;&gt;")&gt;0,1,0))</f>
        <v>1</v>
      </c>
      <c r="O4778" t="str">
        <f t="shared" si="370"/>
        <v>CONVERGENTE</v>
      </c>
      <c r="P4778" t="str">
        <f t="shared" si="371"/>
        <v>Upgrade / más líneas</v>
      </c>
      <c r="Q4778">
        <f t="shared" si="372"/>
        <v>0</v>
      </c>
      <c r="R4778" t="str">
        <f>IFERROR(VLOOKUP($A4778,Registros!$B$2:$G$6000,6,0),IFERROR(INDEX(Winback!$C$2:$C$300,MATCH($A4778,Winback!$K$2:$K$300,0)),""))</f>
        <v>Michelle Zambrano</v>
      </c>
      <c r="S4778" t="str">
        <f t="shared" si="373"/>
        <v>+CS</v>
      </c>
      <c r="T4778">
        <f t="shared" si="374"/>
        <v>1</v>
      </c>
    </row>
    <row r="4779" spans="1:20" x14ac:dyDescent="0.35">
      <c r="A4779" t="s">
        <v>23378</v>
      </c>
      <c r="B4779" t="s">
        <v>23379</v>
      </c>
      <c r="C4779" t="s">
        <v>23380</v>
      </c>
      <c r="D4779" t="s">
        <v>23381</v>
      </c>
      <c r="E4779">
        <f>IF(COUNTIFS(Registros!$A$2:$A$6000,"NP",Registros!$B$2:$B$6000,$A4779)&gt;0,1,0)</f>
        <v>0</v>
      </c>
      <c r="F4779">
        <f>IF($E4779=1,SUMIFS(Registros!$F$2:$F$6000,Registros!$A$2:$A$6000,"NP",Registros!$B$2:$B$6000,$A4779),0)</f>
        <v>0</v>
      </c>
      <c r="G4779">
        <f>IF(COUNTIFS(Registros!$A$2:$A$6000,"MOV",Registros!$B$2:$B$6000,$A4779)&gt;0,1,0)</f>
        <v>0</v>
      </c>
      <c r="H4779">
        <f>IF($G4779=1,SUMIFS(Registros!$F$2:$F$6000,Registros!$A$2:$A$6000,"MOV",Registros!$B$2:$B$6000,$A4779),0)</f>
        <v>0</v>
      </c>
      <c r="I4779">
        <f>IF(COUNTIFS(Registros!$A$2:$A$6000,"CS",Registros!$B$2:$B$6000,$A4779)&gt;0,1,0)</f>
        <v>1</v>
      </c>
      <c r="J4779">
        <f>IF($I4779=1,SUMIFS(Registros!$I$2:$I$6000,Registros!$A$2:$A$6000,"CS",Registros!$B$2:$B$6000,$A4779),0)</f>
        <v>66</v>
      </c>
      <c r="K4779">
        <f>IF(COUNTIFS(Winback!$K$2:$K$300,$A4779)&gt;0,1,0)</f>
        <v>0</v>
      </c>
      <c r="L4779">
        <f>IF(AND($K4779=1,LEFT($A4779,3)="WB-"),SUMIFS(Winback!$D$2:$D$300,Winback!$K$2:$K$300,$A4779),0)</f>
        <v>0</v>
      </c>
      <c r="M4779">
        <f>IF(OR($E4779=1,$G4779=1,SUMIFS(Registros!$J$2:$J$6000,Registros!$B$2:$B$6000,$A4779)&gt;0),1,0)</f>
        <v>1</v>
      </c>
      <c r="N4779">
        <f>IF($J4779&gt;0,1,IF(COUNTIFS(Registros!$A$2:$A$6000,"CS",Registros!$B$2:$B$6000,$A4779,Registros!$K$2:$K$6000,"&lt;&gt;")&gt;0,1,0))</f>
        <v>1</v>
      </c>
      <c r="O4779" t="str">
        <f t="shared" si="370"/>
        <v>CONVERGENTE</v>
      </c>
      <c r="P4779" t="str">
        <f t="shared" si="371"/>
        <v>Upgrade / más líneas</v>
      </c>
      <c r="Q4779">
        <f t="shared" si="372"/>
        <v>0</v>
      </c>
      <c r="R4779" t="str">
        <f>IFERROR(VLOOKUP($A4779,Registros!$B$2:$G$6000,6,0),IFERROR(INDEX(Winback!$C$2:$C$300,MATCH($A4779,Winback!$K$2:$K$300,0)),""))</f>
        <v>Lizeth Milena Gonzalez</v>
      </c>
      <c r="S4779" t="str">
        <f t="shared" si="373"/>
        <v>+CS</v>
      </c>
      <c r="T4779">
        <f t="shared" si="374"/>
        <v>1</v>
      </c>
    </row>
    <row r="4780" spans="1:20" x14ac:dyDescent="0.35">
      <c r="A4780" t="s">
        <v>23383</v>
      </c>
      <c r="B4780" t="s">
        <v>23384</v>
      </c>
      <c r="C4780" t="s">
        <v>23385</v>
      </c>
      <c r="D4780" t="s">
        <v>23386</v>
      </c>
      <c r="E4780">
        <f>IF(COUNTIFS(Registros!$A$2:$A$6000,"NP",Registros!$B$2:$B$6000,$A4780)&gt;0,1,0)</f>
        <v>0</v>
      </c>
      <c r="F4780">
        <f>IF($E4780=1,SUMIFS(Registros!$F$2:$F$6000,Registros!$A$2:$A$6000,"NP",Registros!$B$2:$B$6000,$A4780),0)</f>
        <v>0</v>
      </c>
      <c r="G4780">
        <f>IF(COUNTIFS(Registros!$A$2:$A$6000,"MOV",Registros!$B$2:$B$6000,$A4780)&gt;0,1,0)</f>
        <v>0</v>
      </c>
      <c r="H4780">
        <f>IF($G4780=1,SUMIFS(Registros!$F$2:$F$6000,Registros!$A$2:$A$6000,"MOV",Registros!$B$2:$B$6000,$A4780),0)</f>
        <v>0</v>
      </c>
      <c r="I4780">
        <f>IF(COUNTIFS(Registros!$A$2:$A$6000,"CS",Registros!$B$2:$B$6000,$A4780)&gt;0,1,0)</f>
        <v>1</v>
      </c>
      <c r="J4780">
        <f>IF($I4780=1,SUMIFS(Registros!$I$2:$I$6000,Registros!$A$2:$A$6000,"CS",Registros!$B$2:$B$6000,$A4780),0)</f>
        <v>29</v>
      </c>
      <c r="K4780">
        <f>IF(COUNTIFS(Winback!$K$2:$K$300,$A4780)&gt;0,1,0)</f>
        <v>0</v>
      </c>
      <c r="L4780">
        <f>IF(AND($K4780=1,LEFT($A4780,3)="WB-"),SUMIFS(Winback!$D$2:$D$300,Winback!$K$2:$K$300,$A4780),0)</f>
        <v>0</v>
      </c>
      <c r="M4780">
        <f>IF(OR($E4780=1,$G4780=1,SUMIFS(Registros!$J$2:$J$6000,Registros!$B$2:$B$6000,$A4780)&gt;0),1,0)</f>
        <v>1</v>
      </c>
      <c r="N4780">
        <f>IF($J4780&gt;0,1,IF(COUNTIFS(Registros!$A$2:$A$6000,"CS",Registros!$B$2:$B$6000,$A4780,Registros!$K$2:$K$6000,"&lt;&gt;")&gt;0,1,0))</f>
        <v>1</v>
      </c>
      <c r="O4780" t="str">
        <f t="shared" si="370"/>
        <v>CONVERGENTE</v>
      </c>
      <c r="P4780" t="str">
        <f t="shared" si="371"/>
        <v>Upgrade / más líneas</v>
      </c>
      <c r="Q4780">
        <f t="shared" si="372"/>
        <v>0</v>
      </c>
      <c r="R4780" t="str">
        <f>IFERROR(VLOOKUP($A4780,Registros!$B$2:$G$6000,6,0),IFERROR(INDEX(Winback!$C$2:$C$300,MATCH($A4780,Winback!$K$2:$K$300,0)),""))</f>
        <v>Maria Fernanda Rivas</v>
      </c>
      <c r="S4780" t="str">
        <f t="shared" si="373"/>
        <v>+CS</v>
      </c>
      <c r="T4780">
        <f t="shared" si="374"/>
        <v>1</v>
      </c>
    </row>
    <row r="4781" spans="1:20" x14ac:dyDescent="0.35">
      <c r="A4781" t="s">
        <v>23388</v>
      </c>
      <c r="B4781" t="s">
        <v>23389</v>
      </c>
      <c r="C4781" t="s">
        <v>23390</v>
      </c>
      <c r="D4781" t="s">
        <v>23391</v>
      </c>
      <c r="E4781">
        <f>IF(COUNTIFS(Registros!$A$2:$A$6000,"NP",Registros!$B$2:$B$6000,$A4781)&gt;0,1,0)</f>
        <v>0</v>
      </c>
      <c r="F4781">
        <f>IF($E4781=1,SUMIFS(Registros!$F$2:$F$6000,Registros!$A$2:$A$6000,"NP",Registros!$B$2:$B$6000,$A4781),0)</f>
        <v>0</v>
      </c>
      <c r="G4781">
        <f>IF(COUNTIFS(Registros!$A$2:$A$6000,"MOV",Registros!$B$2:$B$6000,$A4781)&gt;0,1,0)</f>
        <v>0</v>
      </c>
      <c r="H4781">
        <f>IF($G4781=1,SUMIFS(Registros!$F$2:$F$6000,Registros!$A$2:$A$6000,"MOV",Registros!$B$2:$B$6000,$A4781),0)</f>
        <v>0</v>
      </c>
      <c r="I4781">
        <f>IF(COUNTIFS(Registros!$A$2:$A$6000,"CS",Registros!$B$2:$B$6000,$A4781)&gt;0,1,0)</f>
        <v>1</v>
      </c>
      <c r="J4781">
        <f>IF($I4781=1,SUMIFS(Registros!$I$2:$I$6000,Registros!$A$2:$A$6000,"CS",Registros!$B$2:$B$6000,$A4781),0)</f>
        <v>33</v>
      </c>
      <c r="K4781">
        <f>IF(COUNTIFS(Winback!$K$2:$K$300,$A4781)&gt;0,1,0)</f>
        <v>0</v>
      </c>
      <c r="L4781">
        <f>IF(AND($K4781=1,LEFT($A4781,3)="WB-"),SUMIFS(Winback!$D$2:$D$300,Winback!$K$2:$K$300,$A4781),0)</f>
        <v>0</v>
      </c>
      <c r="M4781">
        <f>IF(OR($E4781=1,$G4781=1,SUMIFS(Registros!$J$2:$J$6000,Registros!$B$2:$B$6000,$A4781)&gt;0),1,0)</f>
        <v>1</v>
      </c>
      <c r="N4781">
        <f>IF($J4781&gt;0,1,IF(COUNTIFS(Registros!$A$2:$A$6000,"CS",Registros!$B$2:$B$6000,$A4781,Registros!$K$2:$K$6000,"&lt;&gt;")&gt;0,1,0))</f>
        <v>1</v>
      </c>
      <c r="O4781" t="str">
        <f t="shared" si="370"/>
        <v>CONVERGENTE</v>
      </c>
      <c r="P4781" t="str">
        <f t="shared" si="371"/>
        <v>Upgrade / más líneas</v>
      </c>
      <c r="Q4781">
        <f t="shared" si="372"/>
        <v>0</v>
      </c>
      <c r="R4781" t="str">
        <f>IFERROR(VLOOKUP($A4781,Registros!$B$2:$G$6000,6,0),IFERROR(INDEX(Winback!$C$2:$C$300,MATCH($A4781,Winback!$K$2:$K$300,0)),""))</f>
        <v>Yarelis Tulloch</v>
      </c>
      <c r="S4781" t="str">
        <f t="shared" si="373"/>
        <v>+CS</v>
      </c>
      <c r="T4781">
        <f t="shared" si="374"/>
        <v>1</v>
      </c>
    </row>
    <row r="4782" spans="1:20" x14ac:dyDescent="0.35">
      <c r="A4782" t="s">
        <v>23393</v>
      </c>
      <c r="B4782" t="s">
        <v>23394</v>
      </c>
      <c r="C4782" t="s">
        <v>23395</v>
      </c>
      <c r="D4782" t="s">
        <v>23396</v>
      </c>
      <c r="E4782">
        <f>IF(COUNTIFS(Registros!$A$2:$A$6000,"NP",Registros!$B$2:$B$6000,$A4782)&gt;0,1,0)</f>
        <v>0</v>
      </c>
      <c r="F4782">
        <f>IF($E4782=1,SUMIFS(Registros!$F$2:$F$6000,Registros!$A$2:$A$6000,"NP",Registros!$B$2:$B$6000,$A4782),0)</f>
        <v>0</v>
      </c>
      <c r="G4782">
        <f>IF(COUNTIFS(Registros!$A$2:$A$6000,"MOV",Registros!$B$2:$B$6000,$A4782)&gt;0,1,0)</f>
        <v>0</v>
      </c>
      <c r="H4782">
        <f>IF($G4782=1,SUMIFS(Registros!$F$2:$F$6000,Registros!$A$2:$A$6000,"MOV",Registros!$B$2:$B$6000,$A4782),0)</f>
        <v>0</v>
      </c>
      <c r="I4782">
        <f>IF(COUNTIFS(Registros!$A$2:$A$6000,"CS",Registros!$B$2:$B$6000,$A4782)&gt;0,1,0)</f>
        <v>1</v>
      </c>
      <c r="J4782">
        <f>IF($I4782=1,SUMIFS(Registros!$I$2:$I$6000,Registros!$A$2:$A$6000,"CS",Registros!$B$2:$B$6000,$A4782),0)</f>
        <v>46</v>
      </c>
      <c r="K4782">
        <f>IF(COUNTIFS(Winback!$K$2:$K$300,$A4782)&gt;0,1,0)</f>
        <v>0</v>
      </c>
      <c r="L4782">
        <f>IF(AND($K4782=1,LEFT($A4782,3)="WB-"),SUMIFS(Winback!$D$2:$D$300,Winback!$K$2:$K$300,$A4782),0)</f>
        <v>0</v>
      </c>
      <c r="M4782">
        <f>IF(OR($E4782=1,$G4782=1,SUMIFS(Registros!$J$2:$J$6000,Registros!$B$2:$B$6000,$A4782)&gt;0),1,0)</f>
        <v>1</v>
      </c>
      <c r="N4782">
        <f>IF($J4782&gt;0,1,IF(COUNTIFS(Registros!$A$2:$A$6000,"CS",Registros!$B$2:$B$6000,$A4782,Registros!$K$2:$K$6000,"&lt;&gt;")&gt;0,1,0))</f>
        <v>1</v>
      </c>
      <c r="O4782" t="str">
        <f t="shared" si="370"/>
        <v>CONVERGENTE</v>
      </c>
      <c r="P4782" t="str">
        <f t="shared" si="371"/>
        <v>Upgrade / más líneas</v>
      </c>
      <c r="Q4782">
        <f t="shared" si="372"/>
        <v>0</v>
      </c>
      <c r="R4782" t="str">
        <f>IFERROR(VLOOKUP($A4782,Registros!$B$2:$G$6000,6,0),IFERROR(INDEX(Winback!$C$2:$C$300,MATCH($A4782,Winback!$K$2:$K$300,0)),""))</f>
        <v>Abril Aparicio</v>
      </c>
      <c r="S4782" t="str">
        <f t="shared" si="373"/>
        <v>+CS</v>
      </c>
      <c r="T4782">
        <f t="shared" si="374"/>
        <v>1</v>
      </c>
    </row>
    <row r="4783" spans="1:20" x14ac:dyDescent="0.35">
      <c r="A4783" t="s">
        <v>23398</v>
      </c>
      <c r="B4783" t="s">
        <v>23399</v>
      </c>
      <c r="C4783" t="s">
        <v>23400</v>
      </c>
      <c r="D4783" t="s">
        <v>23401</v>
      </c>
      <c r="E4783">
        <f>IF(COUNTIFS(Registros!$A$2:$A$6000,"NP",Registros!$B$2:$B$6000,$A4783)&gt;0,1,0)</f>
        <v>0</v>
      </c>
      <c r="F4783">
        <f>IF($E4783=1,SUMIFS(Registros!$F$2:$F$6000,Registros!$A$2:$A$6000,"NP",Registros!$B$2:$B$6000,$A4783),0)</f>
        <v>0</v>
      </c>
      <c r="G4783">
        <f>IF(COUNTIFS(Registros!$A$2:$A$6000,"MOV",Registros!$B$2:$B$6000,$A4783)&gt;0,1,0)</f>
        <v>0</v>
      </c>
      <c r="H4783">
        <f>IF($G4783=1,SUMIFS(Registros!$F$2:$F$6000,Registros!$A$2:$A$6000,"MOV",Registros!$B$2:$B$6000,$A4783),0)</f>
        <v>0</v>
      </c>
      <c r="I4783">
        <f>IF(COUNTIFS(Registros!$A$2:$A$6000,"CS",Registros!$B$2:$B$6000,$A4783)&gt;0,1,0)</f>
        <v>1</v>
      </c>
      <c r="J4783">
        <f>IF($I4783=1,SUMIFS(Registros!$I$2:$I$6000,Registros!$A$2:$A$6000,"CS",Registros!$B$2:$B$6000,$A4783),0)</f>
        <v>56</v>
      </c>
      <c r="K4783">
        <f>IF(COUNTIFS(Winback!$K$2:$K$300,$A4783)&gt;0,1,0)</f>
        <v>0</v>
      </c>
      <c r="L4783">
        <f>IF(AND($K4783=1,LEFT($A4783,3)="WB-"),SUMIFS(Winback!$D$2:$D$300,Winback!$K$2:$K$300,$A4783),0)</f>
        <v>0</v>
      </c>
      <c r="M4783">
        <f>IF(OR($E4783=1,$G4783=1,SUMIFS(Registros!$J$2:$J$6000,Registros!$B$2:$B$6000,$A4783)&gt;0),1,0)</f>
        <v>1</v>
      </c>
      <c r="N4783">
        <f>IF($J4783&gt;0,1,IF(COUNTIFS(Registros!$A$2:$A$6000,"CS",Registros!$B$2:$B$6000,$A4783,Registros!$K$2:$K$6000,"&lt;&gt;")&gt;0,1,0))</f>
        <v>1</v>
      </c>
      <c r="O4783" t="str">
        <f t="shared" si="370"/>
        <v>CONVERGENTE</v>
      </c>
      <c r="P4783" t="str">
        <f t="shared" si="371"/>
        <v>Upgrade / más líneas</v>
      </c>
      <c r="Q4783">
        <f t="shared" si="372"/>
        <v>0</v>
      </c>
      <c r="R4783" t="str">
        <f>IFERROR(VLOOKUP($A4783,Registros!$B$2:$G$6000,6,0),IFERROR(INDEX(Winback!$C$2:$C$300,MATCH($A4783,Winback!$K$2:$K$300,0)),""))</f>
        <v>Yariela Galarce</v>
      </c>
      <c r="S4783" t="str">
        <f t="shared" si="373"/>
        <v>+CS</v>
      </c>
      <c r="T4783">
        <f t="shared" si="374"/>
        <v>1</v>
      </c>
    </row>
    <row r="4784" spans="1:20" x14ac:dyDescent="0.35">
      <c r="A4784" t="s">
        <v>23403</v>
      </c>
      <c r="B4784" t="s">
        <v>23404</v>
      </c>
      <c r="C4784" t="s">
        <v>23405</v>
      </c>
      <c r="D4784" t="s">
        <v>23406</v>
      </c>
      <c r="E4784">
        <f>IF(COUNTIFS(Registros!$A$2:$A$6000,"NP",Registros!$B$2:$B$6000,$A4784)&gt;0,1,0)</f>
        <v>0</v>
      </c>
      <c r="F4784">
        <f>IF($E4784=1,SUMIFS(Registros!$F$2:$F$6000,Registros!$A$2:$A$6000,"NP",Registros!$B$2:$B$6000,$A4784),0)</f>
        <v>0</v>
      </c>
      <c r="G4784">
        <f>IF(COUNTIFS(Registros!$A$2:$A$6000,"MOV",Registros!$B$2:$B$6000,$A4784)&gt;0,1,0)</f>
        <v>0</v>
      </c>
      <c r="H4784">
        <f>IF($G4784=1,SUMIFS(Registros!$F$2:$F$6000,Registros!$A$2:$A$6000,"MOV",Registros!$B$2:$B$6000,$A4784),0)</f>
        <v>0</v>
      </c>
      <c r="I4784">
        <f>IF(COUNTIFS(Registros!$A$2:$A$6000,"CS",Registros!$B$2:$B$6000,$A4784)&gt;0,1,0)</f>
        <v>1</v>
      </c>
      <c r="J4784">
        <f>IF($I4784=1,SUMIFS(Registros!$I$2:$I$6000,Registros!$A$2:$A$6000,"CS",Registros!$B$2:$B$6000,$A4784),0)</f>
        <v>27</v>
      </c>
      <c r="K4784">
        <f>IF(COUNTIFS(Winback!$K$2:$K$300,$A4784)&gt;0,1,0)</f>
        <v>0</v>
      </c>
      <c r="L4784">
        <f>IF(AND($K4784=1,LEFT($A4784,3)="WB-"),SUMIFS(Winback!$D$2:$D$300,Winback!$K$2:$K$300,$A4784),0)</f>
        <v>0</v>
      </c>
      <c r="M4784">
        <f>IF(OR($E4784=1,$G4784=1,SUMIFS(Registros!$J$2:$J$6000,Registros!$B$2:$B$6000,$A4784)&gt;0),1,0)</f>
        <v>1</v>
      </c>
      <c r="N4784">
        <f>IF($J4784&gt;0,1,IF(COUNTIFS(Registros!$A$2:$A$6000,"CS",Registros!$B$2:$B$6000,$A4784,Registros!$K$2:$K$6000,"&lt;&gt;")&gt;0,1,0))</f>
        <v>1</v>
      </c>
      <c r="O4784" t="str">
        <f t="shared" si="370"/>
        <v>CONVERGENTE</v>
      </c>
      <c r="P4784" t="str">
        <f t="shared" si="371"/>
        <v>Upgrade / más líneas</v>
      </c>
      <c r="Q4784">
        <f t="shared" si="372"/>
        <v>0</v>
      </c>
      <c r="R4784" t="str">
        <f>IFERROR(VLOOKUP($A4784,Registros!$B$2:$G$6000,6,0),IFERROR(INDEX(Winback!$C$2:$C$300,MATCH($A4784,Winback!$K$2:$K$300,0)),""))</f>
        <v>Nailyn Martinez Johnson</v>
      </c>
      <c r="S4784" t="str">
        <f t="shared" si="373"/>
        <v>+CS</v>
      </c>
      <c r="T4784">
        <f t="shared" si="374"/>
        <v>1</v>
      </c>
    </row>
    <row r="4785" spans="1:20" x14ac:dyDescent="0.35">
      <c r="A4785" t="s">
        <v>23408</v>
      </c>
      <c r="B4785" t="s">
        <v>23409</v>
      </c>
      <c r="C4785" t="s">
        <v>23410</v>
      </c>
      <c r="D4785" t="s">
        <v>23411</v>
      </c>
      <c r="E4785">
        <f>IF(COUNTIFS(Registros!$A$2:$A$6000,"NP",Registros!$B$2:$B$6000,$A4785)&gt;0,1,0)</f>
        <v>0</v>
      </c>
      <c r="F4785">
        <f>IF($E4785=1,SUMIFS(Registros!$F$2:$F$6000,Registros!$A$2:$A$6000,"NP",Registros!$B$2:$B$6000,$A4785),0)</f>
        <v>0</v>
      </c>
      <c r="G4785">
        <f>IF(COUNTIFS(Registros!$A$2:$A$6000,"MOV",Registros!$B$2:$B$6000,$A4785)&gt;0,1,0)</f>
        <v>0</v>
      </c>
      <c r="H4785">
        <f>IF($G4785=1,SUMIFS(Registros!$F$2:$F$6000,Registros!$A$2:$A$6000,"MOV",Registros!$B$2:$B$6000,$A4785),0)</f>
        <v>0</v>
      </c>
      <c r="I4785">
        <f>IF(COUNTIFS(Registros!$A$2:$A$6000,"CS",Registros!$B$2:$B$6000,$A4785)&gt;0,1,0)</f>
        <v>1</v>
      </c>
      <c r="J4785">
        <f>IF($I4785=1,SUMIFS(Registros!$I$2:$I$6000,Registros!$A$2:$A$6000,"CS",Registros!$B$2:$B$6000,$A4785),0)</f>
        <v>37</v>
      </c>
      <c r="K4785">
        <f>IF(COUNTIFS(Winback!$K$2:$K$300,$A4785)&gt;0,1,0)</f>
        <v>0</v>
      </c>
      <c r="L4785">
        <f>IF(AND($K4785=1,LEFT($A4785,3)="WB-"),SUMIFS(Winback!$D$2:$D$300,Winback!$K$2:$K$300,$A4785),0)</f>
        <v>0</v>
      </c>
      <c r="M4785">
        <f>IF(OR($E4785=1,$G4785=1,SUMIFS(Registros!$J$2:$J$6000,Registros!$B$2:$B$6000,$A4785)&gt;0),1,0)</f>
        <v>1</v>
      </c>
      <c r="N4785">
        <f>IF($J4785&gt;0,1,IF(COUNTIFS(Registros!$A$2:$A$6000,"CS",Registros!$B$2:$B$6000,$A4785,Registros!$K$2:$K$6000,"&lt;&gt;")&gt;0,1,0))</f>
        <v>1</v>
      </c>
      <c r="O4785" t="str">
        <f t="shared" si="370"/>
        <v>CONVERGENTE</v>
      </c>
      <c r="P4785" t="str">
        <f t="shared" si="371"/>
        <v>Upgrade / más líneas</v>
      </c>
      <c r="Q4785">
        <f t="shared" si="372"/>
        <v>0</v>
      </c>
      <c r="R4785" t="str">
        <f>IFERROR(VLOOKUP($A4785,Registros!$B$2:$G$6000,6,0),IFERROR(INDEX(Winback!$C$2:$C$300,MATCH($A4785,Winback!$K$2:$K$300,0)),""))</f>
        <v>iongy Gordon Ward</v>
      </c>
      <c r="S4785" t="str">
        <f t="shared" si="373"/>
        <v>+CS</v>
      </c>
      <c r="T4785">
        <f t="shared" si="374"/>
        <v>1</v>
      </c>
    </row>
    <row r="4786" spans="1:20" x14ac:dyDescent="0.35">
      <c r="A4786" t="s">
        <v>23413</v>
      </c>
      <c r="B4786" t="s">
        <v>23414</v>
      </c>
      <c r="C4786" t="s">
        <v>23415</v>
      </c>
      <c r="D4786" t="s">
        <v>23416</v>
      </c>
      <c r="E4786">
        <f>IF(COUNTIFS(Registros!$A$2:$A$6000,"NP",Registros!$B$2:$B$6000,$A4786)&gt;0,1,0)</f>
        <v>0</v>
      </c>
      <c r="F4786">
        <f>IF($E4786=1,SUMIFS(Registros!$F$2:$F$6000,Registros!$A$2:$A$6000,"NP",Registros!$B$2:$B$6000,$A4786),0)</f>
        <v>0</v>
      </c>
      <c r="G4786">
        <f>IF(COUNTIFS(Registros!$A$2:$A$6000,"MOV",Registros!$B$2:$B$6000,$A4786)&gt;0,1,0)</f>
        <v>0</v>
      </c>
      <c r="H4786">
        <f>IF($G4786=1,SUMIFS(Registros!$F$2:$F$6000,Registros!$A$2:$A$6000,"MOV",Registros!$B$2:$B$6000,$A4786),0)</f>
        <v>0</v>
      </c>
      <c r="I4786">
        <f>IF(COUNTIFS(Registros!$A$2:$A$6000,"CS",Registros!$B$2:$B$6000,$A4786)&gt;0,1,0)</f>
        <v>1</v>
      </c>
      <c r="J4786">
        <f>IF($I4786=1,SUMIFS(Registros!$I$2:$I$6000,Registros!$A$2:$A$6000,"CS",Registros!$B$2:$B$6000,$A4786),0)</f>
        <v>57</v>
      </c>
      <c r="K4786">
        <f>IF(COUNTIFS(Winback!$K$2:$K$300,$A4786)&gt;0,1,0)</f>
        <v>0</v>
      </c>
      <c r="L4786">
        <f>IF(AND($K4786=1,LEFT($A4786,3)="WB-"),SUMIFS(Winback!$D$2:$D$300,Winback!$K$2:$K$300,$A4786),0)</f>
        <v>0</v>
      </c>
      <c r="M4786">
        <f>IF(OR($E4786=1,$G4786=1,SUMIFS(Registros!$J$2:$J$6000,Registros!$B$2:$B$6000,$A4786)&gt;0),1,0)</f>
        <v>1</v>
      </c>
      <c r="N4786">
        <f>IF($J4786&gt;0,1,IF(COUNTIFS(Registros!$A$2:$A$6000,"CS",Registros!$B$2:$B$6000,$A4786,Registros!$K$2:$K$6000,"&lt;&gt;")&gt;0,1,0))</f>
        <v>1</v>
      </c>
      <c r="O4786" t="str">
        <f t="shared" si="370"/>
        <v>CONVERGENTE</v>
      </c>
      <c r="P4786" t="str">
        <f t="shared" si="371"/>
        <v>Upgrade / más líneas</v>
      </c>
      <c r="Q4786">
        <f t="shared" si="372"/>
        <v>0</v>
      </c>
      <c r="R4786" t="str">
        <f>IFERROR(VLOOKUP($A4786,Registros!$B$2:$G$6000,6,0),IFERROR(INDEX(Winback!$C$2:$C$300,MATCH($A4786,Winback!$K$2:$K$300,0)),""))</f>
        <v>Keisy Vargas</v>
      </c>
      <c r="S4786" t="str">
        <f t="shared" si="373"/>
        <v>+CS</v>
      </c>
      <c r="T4786">
        <f t="shared" si="374"/>
        <v>1</v>
      </c>
    </row>
    <row r="4787" spans="1:20" x14ac:dyDescent="0.35">
      <c r="A4787" t="s">
        <v>23418</v>
      </c>
      <c r="B4787" t="s">
        <v>23419</v>
      </c>
      <c r="C4787" t="s">
        <v>23420</v>
      </c>
      <c r="D4787" t="s">
        <v>23421</v>
      </c>
      <c r="E4787">
        <f>IF(COUNTIFS(Registros!$A$2:$A$6000,"NP",Registros!$B$2:$B$6000,$A4787)&gt;0,1,0)</f>
        <v>0</v>
      </c>
      <c r="F4787">
        <f>IF($E4787=1,SUMIFS(Registros!$F$2:$F$6000,Registros!$A$2:$A$6000,"NP",Registros!$B$2:$B$6000,$A4787),0)</f>
        <v>0</v>
      </c>
      <c r="G4787">
        <f>IF(COUNTIFS(Registros!$A$2:$A$6000,"MOV",Registros!$B$2:$B$6000,$A4787)&gt;0,1,0)</f>
        <v>0</v>
      </c>
      <c r="H4787">
        <f>IF($G4787=1,SUMIFS(Registros!$F$2:$F$6000,Registros!$A$2:$A$6000,"MOV",Registros!$B$2:$B$6000,$A4787),0)</f>
        <v>0</v>
      </c>
      <c r="I4787">
        <f>IF(COUNTIFS(Registros!$A$2:$A$6000,"CS",Registros!$B$2:$B$6000,$A4787)&gt;0,1,0)</f>
        <v>1</v>
      </c>
      <c r="J4787">
        <f>IF($I4787=1,SUMIFS(Registros!$I$2:$I$6000,Registros!$A$2:$A$6000,"CS",Registros!$B$2:$B$6000,$A4787),0)</f>
        <v>24</v>
      </c>
      <c r="K4787">
        <f>IF(COUNTIFS(Winback!$K$2:$K$300,$A4787)&gt;0,1,0)</f>
        <v>0</v>
      </c>
      <c r="L4787">
        <f>IF(AND($K4787=1,LEFT($A4787,3)="WB-"),SUMIFS(Winback!$D$2:$D$300,Winback!$K$2:$K$300,$A4787),0)</f>
        <v>0</v>
      </c>
      <c r="M4787">
        <f>IF(OR($E4787=1,$G4787=1,SUMIFS(Registros!$J$2:$J$6000,Registros!$B$2:$B$6000,$A4787)&gt;0),1,0)</f>
        <v>1</v>
      </c>
      <c r="N4787">
        <f>IF($J4787&gt;0,1,IF(COUNTIFS(Registros!$A$2:$A$6000,"CS",Registros!$B$2:$B$6000,$A4787,Registros!$K$2:$K$6000,"&lt;&gt;")&gt;0,1,0))</f>
        <v>1</v>
      </c>
      <c r="O4787" t="str">
        <f t="shared" si="370"/>
        <v>CONVERGENTE</v>
      </c>
      <c r="P4787" t="str">
        <f t="shared" si="371"/>
        <v>Upgrade / más líneas</v>
      </c>
      <c r="Q4787">
        <f t="shared" si="372"/>
        <v>0</v>
      </c>
      <c r="R4787" t="str">
        <f>IFERROR(VLOOKUP($A4787,Registros!$B$2:$G$6000,6,0),IFERROR(INDEX(Winback!$C$2:$C$300,MATCH($A4787,Winback!$K$2:$K$300,0)),""))</f>
        <v>Karla Mc Intryre</v>
      </c>
      <c r="S4787" t="str">
        <f t="shared" si="373"/>
        <v>+CS</v>
      </c>
      <c r="T4787">
        <f t="shared" si="374"/>
        <v>1</v>
      </c>
    </row>
    <row r="4788" spans="1:20" x14ac:dyDescent="0.35">
      <c r="A4788" t="s">
        <v>23422</v>
      </c>
      <c r="B4788" t="s">
        <v>23423</v>
      </c>
      <c r="C4788" t="s">
        <v>23424</v>
      </c>
      <c r="D4788" t="s">
        <v>23425</v>
      </c>
      <c r="E4788">
        <f>IF(COUNTIFS(Registros!$A$2:$A$6000,"NP",Registros!$B$2:$B$6000,$A4788)&gt;0,1,0)</f>
        <v>0</v>
      </c>
      <c r="F4788">
        <f>IF($E4788=1,SUMIFS(Registros!$F$2:$F$6000,Registros!$A$2:$A$6000,"NP",Registros!$B$2:$B$6000,$A4788),0)</f>
        <v>0</v>
      </c>
      <c r="G4788">
        <f>IF(COUNTIFS(Registros!$A$2:$A$6000,"MOV",Registros!$B$2:$B$6000,$A4788)&gt;0,1,0)</f>
        <v>0</v>
      </c>
      <c r="H4788">
        <f>IF($G4788=1,SUMIFS(Registros!$F$2:$F$6000,Registros!$A$2:$A$6000,"MOV",Registros!$B$2:$B$6000,$A4788),0)</f>
        <v>0</v>
      </c>
      <c r="I4788">
        <f>IF(COUNTIFS(Registros!$A$2:$A$6000,"CS",Registros!$B$2:$B$6000,$A4788)&gt;0,1,0)</f>
        <v>1</v>
      </c>
      <c r="J4788">
        <f>IF($I4788=1,SUMIFS(Registros!$I$2:$I$6000,Registros!$A$2:$A$6000,"CS",Registros!$B$2:$B$6000,$A4788),0)</f>
        <v>31</v>
      </c>
      <c r="K4788">
        <f>IF(COUNTIFS(Winback!$K$2:$K$300,$A4788)&gt;0,1,0)</f>
        <v>0</v>
      </c>
      <c r="L4788">
        <f>IF(AND($K4788=1,LEFT($A4788,3)="WB-"),SUMIFS(Winback!$D$2:$D$300,Winback!$K$2:$K$300,$A4788),0)</f>
        <v>0</v>
      </c>
      <c r="M4788">
        <f>IF(OR($E4788=1,$G4788=1,SUMIFS(Registros!$J$2:$J$6000,Registros!$B$2:$B$6000,$A4788)&gt;0),1,0)</f>
        <v>1</v>
      </c>
      <c r="N4788">
        <f>IF($J4788&gt;0,1,IF(COUNTIFS(Registros!$A$2:$A$6000,"CS",Registros!$B$2:$B$6000,$A4788,Registros!$K$2:$K$6000,"&lt;&gt;")&gt;0,1,0))</f>
        <v>1</v>
      </c>
      <c r="O4788" t="str">
        <f t="shared" si="370"/>
        <v>CONVERGENTE</v>
      </c>
      <c r="P4788" t="str">
        <f t="shared" si="371"/>
        <v>Upgrade / más líneas</v>
      </c>
      <c r="Q4788">
        <f t="shared" si="372"/>
        <v>0</v>
      </c>
      <c r="R4788" t="str">
        <f>IFERROR(VLOOKUP($A4788,Registros!$B$2:$G$6000,6,0),IFERROR(INDEX(Winback!$C$2:$C$300,MATCH($A4788,Winback!$K$2:$K$300,0)),""))</f>
        <v>Solanye Acuña</v>
      </c>
      <c r="S4788" t="str">
        <f t="shared" si="373"/>
        <v>+CS</v>
      </c>
      <c r="T4788">
        <f t="shared" si="374"/>
        <v>1</v>
      </c>
    </row>
    <row r="4789" spans="1:20" x14ac:dyDescent="0.35">
      <c r="A4789" t="s">
        <v>23427</v>
      </c>
      <c r="B4789" t="s">
        <v>23428</v>
      </c>
      <c r="C4789" t="s">
        <v>23429</v>
      </c>
      <c r="D4789" t="s">
        <v>23430</v>
      </c>
      <c r="E4789">
        <f>IF(COUNTIFS(Registros!$A$2:$A$6000,"NP",Registros!$B$2:$B$6000,$A4789)&gt;0,1,0)</f>
        <v>0</v>
      </c>
      <c r="F4789">
        <f>IF($E4789=1,SUMIFS(Registros!$F$2:$F$6000,Registros!$A$2:$A$6000,"NP",Registros!$B$2:$B$6000,$A4789),0)</f>
        <v>0</v>
      </c>
      <c r="G4789">
        <f>IF(COUNTIFS(Registros!$A$2:$A$6000,"MOV",Registros!$B$2:$B$6000,$A4789)&gt;0,1,0)</f>
        <v>0</v>
      </c>
      <c r="H4789">
        <f>IF($G4789=1,SUMIFS(Registros!$F$2:$F$6000,Registros!$A$2:$A$6000,"MOV",Registros!$B$2:$B$6000,$A4789),0)</f>
        <v>0</v>
      </c>
      <c r="I4789">
        <f>IF(COUNTIFS(Registros!$A$2:$A$6000,"CS",Registros!$B$2:$B$6000,$A4789)&gt;0,1,0)</f>
        <v>1</v>
      </c>
      <c r="J4789">
        <f>IF($I4789=1,SUMIFS(Registros!$I$2:$I$6000,Registros!$A$2:$A$6000,"CS",Registros!$B$2:$B$6000,$A4789),0)</f>
        <v>29</v>
      </c>
      <c r="K4789">
        <f>IF(COUNTIFS(Winback!$K$2:$K$300,$A4789)&gt;0,1,0)</f>
        <v>0</v>
      </c>
      <c r="L4789">
        <f>IF(AND($K4789=1,LEFT($A4789,3)="WB-"),SUMIFS(Winback!$D$2:$D$300,Winback!$K$2:$K$300,$A4789),0)</f>
        <v>0</v>
      </c>
      <c r="M4789">
        <f>IF(OR($E4789=1,$G4789=1,SUMIFS(Registros!$J$2:$J$6000,Registros!$B$2:$B$6000,$A4789)&gt;0),1,0)</f>
        <v>1</v>
      </c>
      <c r="N4789">
        <f>IF($J4789&gt;0,1,IF(COUNTIFS(Registros!$A$2:$A$6000,"CS",Registros!$B$2:$B$6000,$A4789,Registros!$K$2:$K$6000,"&lt;&gt;")&gt;0,1,0))</f>
        <v>1</v>
      </c>
      <c r="O4789" t="str">
        <f t="shared" si="370"/>
        <v>CONVERGENTE</v>
      </c>
      <c r="P4789" t="str">
        <f t="shared" si="371"/>
        <v>Upgrade / más líneas</v>
      </c>
      <c r="Q4789">
        <f t="shared" si="372"/>
        <v>0</v>
      </c>
      <c r="R4789" t="str">
        <f>IFERROR(VLOOKUP($A4789,Registros!$B$2:$G$6000,6,0),IFERROR(INDEX(Winback!$C$2:$C$300,MATCH($A4789,Winback!$K$2:$K$300,0)),""))</f>
        <v>Lizeth Milena Gonzalez</v>
      </c>
      <c r="S4789" t="str">
        <f t="shared" si="373"/>
        <v>+CS</v>
      </c>
      <c r="T4789">
        <f t="shared" si="374"/>
        <v>1</v>
      </c>
    </row>
    <row r="4790" spans="1:20" x14ac:dyDescent="0.35">
      <c r="A4790" t="s">
        <v>23432</v>
      </c>
      <c r="B4790" t="s">
        <v>23433</v>
      </c>
      <c r="C4790" t="s">
        <v>23429</v>
      </c>
      <c r="D4790" t="s">
        <v>23430</v>
      </c>
      <c r="E4790">
        <f>IF(COUNTIFS(Registros!$A$2:$A$6000,"NP",Registros!$B$2:$B$6000,$A4790)&gt;0,1,0)</f>
        <v>0</v>
      </c>
      <c r="F4790">
        <f>IF($E4790=1,SUMIFS(Registros!$F$2:$F$6000,Registros!$A$2:$A$6000,"NP",Registros!$B$2:$B$6000,$A4790),0)</f>
        <v>0</v>
      </c>
      <c r="G4790">
        <f>IF(COUNTIFS(Registros!$A$2:$A$6000,"MOV",Registros!$B$2:$B$6000,$A4790)&gt;0,1,0)</f>
        <v>0</v>
      </c>
      <c r="H4790">
        <f>IF($G4790=1,SUMIFS(Registros!$F$2:$F$6000,Registros!$A$2:$A$6000,"MOV",Registros!$B$2:$B$6000,$A4790),0)</f>
        <v>0</v>
      </c>
      <c r="I4790">
        <f>IF(COUNTIFS(Registros!$A$2:$A$6000,"CS",Registros!$B$2:$B$6000,$A4790)&gt;0,1,0)</f>
        <v>1</v>
      </c>
      <c r="J4790">
        <f>IF($I4790=1,SUMIFS(Registros!$I$2:$I$6000,Registros!$A$2:$A$6000,"CS",Registros!$B$2:$B$6000,$A4790),0)</f>
        <v>27</v>
      </c>
      <c r="K4790">
        <f>IF(COUNTIFS(Winback!$K$2:$K$300,$A4790)&gt;0,1,0)</f>
        <v>0</v>
      </c>
      <c r="L4790">
        <f>IF(AND($K4790=1,LEFT($A4790,3)="WB-"),SUMIFS(Winback!$D$2:$D$300,Winback!$K$2:$K$300,$A4790),0)</f>
        <v>0</v>
      </c>
      <c r="M4790">
        <f>IF(OR($E4790=1,$G4790=1,SUMIFS(Registros!$J$2:$J$6000,Registros!$B$2:$B$6000,$A4790)&gt;0),1,0)</f>
        <v>1</v>
      </c>
      <c r="N4790">
        <f>IF($J4790&gt;0,1,IF(COUNTIFS(Registros!$A$2:$A$6000,"CS",Registros!$B$2:$B$6000,$A4790,Registros!$K$2:$K$6000,"&lt;&gt;")&gt;0,1,0))</f>
        <v>1</v>
      </c>
      <c r="O4790" t="str">
        <f t="shared" si="370"/>
        <v>CONVERGENTE</v>
      </c>
      <c r="P4790" t="str">
        <f t="shared" si="371"/>
        <v>Upgrade / más líneas</v>
      </c>
      <c r="Q4790">
        <f t="shared" si="372"/>
        <v>0</v>
      </c>
      <c r="R4790" t="str">
        <f>IFERROR(VLOOKUP($A4790,Registros!$B$2:$G$6000,6,0),IFERROR(INDEX(Winback!$C$2:$C$300,MATCH($A4790,Winback!$K$2:$K$300,0)),""))</f>
        <v>Maria Fernanda Rivas</v>
      </c>
      <c r="S4790" t="str">
        <f t="shared" si="373"/>
        <v>+CS</v>
      </c>
      <c r="T4790">
        <f t="shared" si="374"/>
        <v>1</v>
      </c>
    </row>
    <row r="4791" spans="1:20" x14ac:dyDescent="0.35">
      <c r="A4791" t="s">
        <v>23434</v>
      </c>
      <c r="B4791" t="s">
        <v>23435</v>
      </c>
      <c r="C4791" t="s">
        <v>23436</v>
      </c>
      <c r="D4791" t="s">
        <v>23437</v>
      </c>
      <c r="E4791">
        <f>IF(COUNTIFS(Registros!$A$2:$A$6000,"NP",Registros!$B$2:$B$6000,$A4791)&gt;0,1,0)</f>
        <v>0</v>
      </c>
      <c r="F4791">
        <f>IF($E4791=1,SUMIFS(Registros!$F$2:$F$6000,Registros!$A$2:$A$6000,"NP",Registros!$B$2:$B$6000,$A4791),0)</f>
        <v>0</v>
      </c>
      <c r="G4791">
        <f>IF(COUNTIFS(Registros!$A$2:$A$6000,"MOV",Registros!$B$2:$B$6000,$A4791)&gt;0,1,0)</f>
        <v>0</v>
      </c>
      <c r="H4791">
        <f>IF($G4791=1,SUMIFS(Registros!$F$2:$F$6000,Registros!$A$2:$A$6000,"MOV",Registros!$B$2:$B$6000,$A4791),0)</f>
        <v>0</v>
      </c>
      <c r="I4791">
        <f>IF(COUNTIFS(Registros!$A$2:$A$6000,"CS",Registros!$B$2:$B$6000,$A4791)&gt;0,1,0)</f>
        <v>1</v>
      </c>
      <c r="J4791">
        <f>IF($I4791=1,SUMIFS(Registros!$I$2:$I$6000,Registros!$A$2:$A$6000,"CS",Registros!$B$2:$B$6000,$A4791),0)</f>
        <v>64</v>
      </c>
      <c r="K4791">
        <f>IF(COUNTIFS(Winback!$K$2:$K$300,$A4791)&gt;0,1,0)</f>
        <v>0</v>
      </c>
      <c r="L4791">
        <f>IF(AND($K4791=1,LEFT($A4791,3)="WB-"),SUMIFS(Winback!$D$2:$D$300,Winback!$K$2:$K$300,$A4791),0)</f>
        <v>0</v>
      </c>
      <c r="M4791">
        <f>IF(OR($E4791=1,$G4791=1,SUMIFS(Registros!$J$2:$J$6000,Registros!$B$2:$B$6000,$A4791)&gt;0),1,0)</f>
        <v>1</v>
      </c>
      <c r="N4791">
        <f>IF($J4791&gt;0,1,IF(COUNTIFS(Registros!$A$2:$A$6000,"CS",Registros!$B$2:$B$6000,$A4791,Registros!$K$2:$K$6000,"&lt;&gt;")&gt;0,1,0))</f>
        <v>1</v>
      </c>
      <c r="O4791" t="str">
        <f t="shared" si="370"/>
        <v>CONVERGENTE</v>
      </c>
      <c r="P4791" t="str">
        <f t="shared" si="371"/>
        <v>Upgrade / más líneas</v>
      </c>
      <c r="Q4791">
        <f t="shared" si="372"/>
        <v>0</v>
      </c>
      <c r="R4791" t="str">
        <f>IFERROR(VLOOKUP($A4791,Registros!$B$2:$G$6000,6,0),IFERROR(INDEX(Winback!$C$2:$C$300,MATCH($A4791,Winback!$K$2:$K$300,0)),""))</f>
        <v>Abril Aparicio</v>
      </c>
      <c r="S4791" t="str">
        <f t="shared" si="373"/>
        <v>+CS</v>
      </c>
      <c r="T4791">
        <f t="shared" si="374"/>
        <v>1</v>
      </c>
    </row>
    <row r="4792" spans="1:20" x14ac:dyDescent="0.35">
      <c r="A4792" t="s">
        <v>23439</v>
      </c>
      <c r="B4792" t="s">
        <v>23440</v>
      </c>
      <c r="C4792" t="s">
        <v>23441</v>
      </c>
      <c r="D4792" t="s">
        <v>23442</v>
      </c>
      <c r="E4792">
        <f>IF(COUNTIFS(Registros!$A$2:$A$6000,"NP",Registros!$B$2:$B$6000,$A4792)&gt;0,1,0)</f>
        <v>0</v>
      </c>
      <c r="F4792">
        <f>IF($E4792=1,SUMIFS(Registros!$F$2:$F$6000,Registros!$A$2:$A$6000,"NP",Registros!$B$2:$B$6000,$A4792),0)</f>
        <v>0</v>
      </c>
      <c r="G4792">
        <f>IF(COUNTIFS(Registros!$A$2:$A$6000,"MOV",Registros!$B$2:$B$6000,$A4792)&gt;0,1,0)</f>
        <v>0</v>
      </c>
      <c r="H4792">
        <f>IF($G4792=1,SUMIFS(Registros!$F$2:$F$6000,Registros!$A$2:$A$6000,"MOV",Registros!$B$2:$B$6000,$A4792),0)</f>
        <v>0</v>
      </c>
      <c r="I4792">
        <f>IF(COUNTIFS(Registros!$A$2:$A$6000,"CS",Registros!$B$2:$B$6000,$A4792)&gt;0,1,0)</f>
        <v>1</v>
      </c>
      <c r="J4792">
        <f>IF($I4792=1,SUMIFS(Registros!$I$2:$I$6000,Registros!$A$2:$A$6000,"CS",Registros!$B$2:$B$6000,$A4792),0)</f>
        <v>45</v>
      </c>
      <c r="K4792">
        <f>IF(COUNTIFS(Winback!$K$2:$K$300,$A4792)&gt;0,1,0)</f>
        <v>0</v>
      </c>
      <c r="L4792">
        <f>IF(AND($K4792=1,LEFT($A4792,3)="WB-"),SUMIFS(Winback!$D$2:$D$300,Winback!$K$2:$K$300,$A4792),0)</f>
        <v>0</v>
      </c>
      <c r="M4792">
        <f>IF(OR($E4792=1,$G4792=1,SUMIFS(Registros!$J$2:$J$6000,Registros!$B$2:$B$6000,$A4792)&gt;0),1,0)</f>
        <v>1</v>
      </c>
      <c r="N4792">
        <f>IF($J4792&gt;0,1,IF(COUNTIFS(Registros!$A$2:$A$6000,"CS",Registros!$B$2:$B$6000,$A4792,Registros!$K$2:$K$6000,"&lt;&gt;")&gt;0,1,0))</f>
        <v>1</v>
      </c>
      <c r="O4792" t="str">
        <f t="shared" si="370"/>
        <v>CONVERGENTE</v>
      </c>
      <c r="P4792" t="str">
        <f t="shared" si="371"/>
        <v>Upgrade / más líneas</v>
      </c>
      <c r="Q4792">
        <f t="shared" si="372"/>
        <v>0</v>
      </c>
      <c r="R4792" t="str">
        <f>IFERROR(VLOOKUP($A4792,Registros!$B$2:$G$6000,6,0),IFERROR(INDEX(Winback!$C$2:$C$300,MATCH($A4792,Winback!$K$2:$K$300,0)),""))</f>
        <v>Yariela Galarce</v>
      </c>
      <c r="S4792" t="str">
        <f t="shared" si="373"/>
        <v>+CS</v>
      </c>
      <c r="T4792">
        <f t="shared" si="374"/>
        <v>1</v>
      </c>
    </row>
    <row r="4793" spans="1:20" x14ac:dyDescent="0.35">
      <c r="A4793" t="s">
        <v>23444</v>
      </c>
      <c r="B4793" t="s">
        <v>23445</v>
      </c>
      <c r="C4793" t="s">
        <v>23446</v>
      </c>
      <c r="D4793" t="s">
        <v>23447</v>
      </c>
      <c r="E4793">
        <f>IF(COUNTIFS(Registros!$A$2:$A$6000,"NP",Registros!$B$2:$B$6000,$A4793)&gt;0,1,0)</f>
        <v>0</v>
      </c>
      <c r="F4793">
        <f>IF($E4793=1,SUMIFS(Registros!$F$2:$F$6000,Registros!$A$2:$A$6000,"NP",Registros!$B$2:$B$6000,$A4793),0)</f>
        <v>0</v>
      </c>
      <c r="G4793">
        <f>IF(COUNTIFS(Registros!$A$2:$A$6000,"MOV",Registros!$B$2:$B$6000,$A4793)&gt;0,1,0)</f>
        <v>0</v>
      </c>
      <c r="H4793">
        <f>IF($G4793=1,SUMIFS(Registros!$F$2:$F$6000,Registros!$A$2:$A$6000,"MOV",Registros!$B$2:$B$6000,$A4793),0)</f>
        <v>0</v>
      </c>
      <c r="I4793">
        <f>IF(COUNTIFS(Registros!$A$2:$A$6000,"CS",Registros!$B$2:$B$6000,$A4793)&gt;0,1,0)</f>
        <v>1</v>
      </c>
      <c r="J4793">
        <f>IF($I4793=1,SUMIFS(Registros!$I$2:$I$6000,Registros!$A$2:$A$6000,"CS",Registros!$B$2:$B$6000,$A4793),0)</f>
        <v>42</v>
      </c>
      <c r="K4793">
        <f>IF(COUNTIFS(Winback!$K$2:$K$300,$A4793)&gt;0,1,0)</f>
        <v>0</v>
      </c>
      <c r="L4793">
        <f>IF(AND($K4793=1,LEFT($A4793,3)="WB-"),SUMIFS(Winback!$D$2:$D$300,Winback!$K$2:$K$300,$A4793),0)</f>
        <v>0</v>
      </c>
      <c r="M4793">
        <f>IF(OR($E4793=1,$G4793=1,SUMIFS(Registros!$J$2:$J$6000,Registros!$B$2:$B$6000,$A4793)&gt;0),1,0)</f>
        <v>1</v>
      </c>
      <c r="N4793">
        <f>IF($J4793&gt;0,1,IF(COUNTIFS(Registros!$A$2:$A$6000,"CS",Registros!$B$2:$B$6000,$A4793,Registros!$K$2:$K$6000,"&lt;&gt;")&gt;0,1,0))</f>
        <v>1</v>
      </c>
      <c r="O4793" t="str">
        <f t="shared" si="370"/>
        <v>CONVERGENTE</v>
      </c>
      <c r="P4793" t="str">
        <f t="shared" si="371"/>
        <v>Upgrade / más líneas</v>
      </c>
      <c r="Q4793">
        <f t="shared" si="372"/>
        <v>0</v>
      </c>
      <c r="R4793" t="str">
        <f>IFERROR(VLOOKUP($A4793,Registros!$B$2:$G$6000,6,0),IFERROR(INDEX(Winback!$C$2:$C$300,MATCH($A4793,Winback!$K$2:$K$300,0)),""))</f>
        <v>Nailyn Martinez Johnson</v>
      </c>
      <c r="S4793" t="str">
        <f t="shared" si="373"/>
        <v>+CS</v>
      </c>
      <c r="T4793">
        <f t="shared" si="374"/>
        <v>1</v>
      </c>
    </row>
    <row r="4794" spans="1:20" x14ac:dyDescent="0.35">
      <c r="A4794" t="s">
        <v>23449</v>
      </c>
      <c r="B4794" t="s">
        <v>23450</v>
      </c>
      <c r="C4794" t="s">
        <v>23451</v>
      </c>
      <c r="D4794" t="s">
        <v>23452</v>
      </c>
      <c r="E4794">
        <f>IF(COUNTIFS(Registros!$A$2:$A$6000,"NP",Registros!$B$2:$B$6000,$A4794)&gt;0,1,0)</f>
        <v>0</v>
      </c>
      <c r="F4794">
        <f>IF($E4794=1,SUMIFS(Registros!$F$2:$F$6000,Registros!$A$2:$A$6000,"NP",Registros!$B$2:$B$6000,$A4794),0)</f>
        <v>0</v>
      </c>
      <c r="G4794">
        <f>IF(COUNTIFS(Registros!$A$2:$A$6000,"MOV",Registros!$B$2:$B$6000,$A4794)&gt;0,1,0)</f>
        <v>0</v>
      </c>
      <c r="H4794">
        <f>IF($G4794=1,SUMIFS(Registros!$F$2:$F$6000,Registros!$A$2:$A$6000,"MOV",Registros!$B$2:$B$6000,$A4794),0)</f>
        <v>0</v>
      </c>
      <c r="I4794">
        <f>IF(COUNTIFS(Registros!$A$2:$A$6000,"CS",Registros!$B$2:$B$6000,$A4794)&gt;0,1,0)</f>
        <v>1</v>
      </c>
      <c r="J4794">
        <f>IF($I4794=1,SUMIFS(Registros!$I$2:$I$6000,Registros!$A$2:$A$6000,"CS",Registros!$B$2:$B$6000,$A4794),0)</f>
        <v>53</v>
      </c>
      <c r="K4794">
        <f>IF(COUNTIFS(Winback!$K$2:$K$300,$A4794)&gt;0,1,0)</f>
        <v>0</v>
      </c>
      <c r="L4794">
        <f>IF(AND($K4794=1,LEFT($A4794,3)="WB-"),SUMIFS(Winback!$D$2:$D$300,Winback!$K$2:$K$300,$A4794),0)</f>
        <v>0</v>
      </c>
      <c r="M4794">
        <f>IF(OR($E4794=1,$G4794=1,SUMIFS(Registros!$J$2:$J$6000,Registros!$B$2:$B$6000,$A4794)&gt;0),1,0)</f>
        <v>1</v>
      </c>
      <c r="N4794">
        <f>IF($J4794&gt;0,1,IF(COUNTIFS(Registros!$A$2:$A$6000,"CS",Registros!$B$2:$B$6000,$A4794,Registros!$K$2:$K$6000,"&lt;&gt;")&gt;0,1,0))</f>
        <v>1</v>
      </c>
      <c r="O4794" t="str">
        <f t="shared" si="370"/>
        <v>CONVERGENTE</v>
      </c>
      <c r="P4794" t="str">
        <f t="shared" si="371"/>
        <v>Upgrade / más líneas</v>
      </c>
      <c r="Q4794">
        <f t="shared" si="372"/>
        <v>0</v>
      </c>
      <c r="R4794" t="str">
        <f>IFERROR(VLOOKUP($A4794,Registros!$B$2:$G$6000,6,0),IFERROR(INDEX(Winback!$C$2:$C$300,MATCH($A4794,Winback!$K$2:$K$300,0)),""))</f>
        <v>iongy Gordon Ward</v>
      </c>
      <c r="S4794" t="str">
        <f t="shared" si="373"/>
        <v>+CS</v>
      </c>
      <c r="T4794">
        <f t="shared" si="374"/>
        <v>1</v>
      </c>
    </row>
    <row r="4795" spans="1:20" x14ac:dyDescent="0.35">
      <c r="A4795" t="s">
        <v>23454</v>
      </c>
      <c r="B4795" t="s">
        <v>23455</v>
      </c>
      <c r="C4795" t="s">
        <v>23456</v>
      </c>
      <c r="D4795" t="s">
        <v>23457</v>
      </c>
      <c r="E4795">
        <f>IF(COUNTIFS(Registros!$A$2:$A$6000,"NP",Registros!$B$2:$B$6000,$A4795)&gt;0,1,0)</f>
        <v>0</v>
      </c>
      <c r="F4795">
        <f>IF($E4795=1,SUMIFS(Registros!$F$2:$F$6000,Registros!$A$2:$A$6000,"NP",Registros!$B$2:$B$6000,$A4795),0)</f>
        <v>0</v>
      </c>
      <c r="G4795">
        <f>IF(COUNTIFS(Registros!$A$2:$A$6000,"MOV",Registros!$B$2:$B$6000,$A4795)&gt;0,1,0)</f>
        <v>0</v>
      </c>
      <c r="H4795">
        <f>IF($G4795=1,SUMIFS(Registros!$F$2:$F$6000,Registros!$A$2:$A$6000,"MOV",Registros!$B$2:$B$6000,$A4795),0)</f>
        <v>0</v>
      </c>
      <c r="I4795">
        <f>IF(COUNTIFS(Registros!$A$2:$A$6000,"CS",Registros!$B$2:$B$6000,$A4795)&gt;0,1,0)</f>
        <v>1</v>
      </c>
      <c r="J4795">
        <f>IF($I4795=1,SUMIFS(Registros!$I$2:$I$6000,Registros!$A$2:$A$6000,"CS",Registros!$B$2:$B$6000,$A4795),0)</f>
        <v>60</v>
      </c>
      <c r="K4795">
        <f>IF(COUNTIFS(Winback!$K$2:$K$300,$A4795)&gt;0,1,0)</f>
        <v>0</v>
      </c>
      <c r="L4795">
        <f>IF(AND($K4795=1,LEFT($A4795,3)="WB-"),SUMIFS(Winback!$D$2:$D$300,Winback!$K$2:$K$300,$A4795),0)</f>
        <v>0</v>
      </c>
      <c r="M4795">
        <f>IF(OR($E4795=1,$G4795=1,SUMIFS(Registros!$J$2:$J$6000,Registros!$B$2:$B$6000,$A4795)&gt;0),1,0)</f>
        <v>1</v>
      </c>
      <c r="N4795">
        <f>IF($J4795&gt;0,1,IF(COUNTIFS(Registros!$A$2:$A$6000,"CS",Registros!$B$2:$B$6000,$A4795,Registros!$K$2:$K$6000,"&lt;&gt;")&gt;0,1,0))</f>
        <v>1</v>
      </c>
      <c r="O4795" t="str">
        <f t="shared" si="370"/>
        <v>CONVERGENTE</v>
      </c>
      <c r="P4795" t="str">
        <f t="shared" si="371"/>
        <v>Upgrade / más líneas</v>
      </c>
      <c r="Q4795">
        <f t="shared" si="372"/>
        <v>0</v>
      </c>
      <c r="R4795" t="str">
        <f>IFERROR(VLOOKUP($A4795,Registros!$B$2:$G$6000,6,0),IFERROR(INDEX(Winback!$C$2:$C$300,MATCH($A4795,Winback!$K$2:$K$300,0)),""))</f>
        <v>Keisy Vargas</v>
      </c>
      <c r="S4795" t="str">
        <f t="shared" si="373"/>
        <v>+CS</v>
      </c>
      <c r="T4795">
        <f t="shared" si="374"/>
        <v>1</v>
      </c>
    </row>
    <row r="4796" spans="1:20" x14ac:dyDescent="0.35">
      <c r="A4796" t="s">
        <v>23459</v>
      </c>
      <c r="B4796" t="s">
        <v>23460</v>
      </c>
      <c r="C4796" t="s">
        <v>23461</v>
      </c>
      <c r="D4796" t="s">
        <v>23462</v>
      </c>
      <c r="E4796">
        <f>IF(COUNTIFS(Registros!$A$2:$A$6000,"NP",Registros!$B$2:$B$6000,$A4796)&gt;0,1,0)</f>
        <v>0</v>
      </c>
      <c r="F4796">
        <f>IF($E4796=1,SUMIFS(Registros!$F$2:$F$6000,Registros!$A$2:$A$6000,"NP",Registros!$B$2:$B$6000,$A4796),0)</f>
        <v>0</v>
      </c>
      <c r="G4796">
        <f>IF(COUNTIFS(Registros!$A$2:$A$6000,"MOV",Registros!$B$2:$B$6000,$A4796)&gt;0,1,0)</f>
        <v>0</v>
      </c>
      <c r="H4796">
        <f>IF($G4796=1,SUMIFS(Registros!$F$2:$F$6000,Registros!$A$2:$A$6000,"MOV",Registros!$B$2:$B$6000,$A4796),0)</f>
        <v>0</v>
      </c>
      <c r="I4796">
        <f>IF(COUNTIFS(Registros!$A$2:$A$6000,"CS",Registros!$B$2:$B$6000,$A4796)&gt;0,1,0)</f>
        <v>1</v>
      </c>
      <c r="J4796">
        <f>IF($I4796=1,SUMIFS(Registros!$I$2:$I$6000,Registros!$A$2:$A$6000,"CS",Registros!$B$2:$B$6000,$A4796),0)</f>
        <v>71</v>
      </c>
      <c r="K4796">
        <f>IF(COUNTIFS(Winback!$K$2:$K$300,$A4796)&gt;0,1,0)</f>
        <v>0</v>
      </c>
      <c r="L4796">
        <f>IF(AND($K4796=1,LEFT($A4796,3)="WB-"),SUMIFS(Winback!$D$2:$D$300,Winback!$K$2:$K$300,$A4796),0)</f>
        <v>0</v>
      </c>
      <c r="M4796">
        <f>IF(OR($E4796=1,$G4796=1,SUMIFS(Registros!$J$2:$J$6000,Registros!$B$2:$B$6000,$A4796)&gt;0),1,0)</f>
        <v>1</v>
      </c>
      <c r="N4796">
        <f>IF($J4796&gt;0,1,IF(COUNTIFS(Registros!$A$2:$A$6000,"CS",Registros!$B$2:$B$6000,$A4796,Registros!$K$2:$K$6000,"&lt;&gt;")&gt;0,1,0))</f>
        <v>1</v>
      </c>
      <c r="O4796" t="str">
        <f t="shared" si="370"/>
        <v>CONVERGENTE</v>
      </c>
      <c r="P4796" t="str">
        <f t="shared" si="371"/>
        <v>Upgrade / más líneas</v>
      </c>
      <c r="Q4796">
        <f t="shared" si="372"/>
        <v>0</v>
      </c>
      <c r="R4796" t="str">
        <f>IFERROR(VLOOKUP($A4796,Registros!$B$2:$G$6000,6,0),IFERROR(INDEX(Winback!$C$2:$C$300,MATCH($A4796,Winback!$K$2:$K$300,0)),""))</f>
        <v>Karla Mc Intryre</v>
      </c>
      <c r="S4796" t="str">
        <f t="shared" si="373"/>
        <v>+CS</v>
      </c>
      <c r="T4796">
        <f t="shared" si="374"/>
        <v>1</v>
      </c>
    </row>
    <row r="4797" spans="1:20" x14ac:dyDescent="0.35">
      <c r="A4797" t="s">
        <v>23463</v>
      </c>
      <c r="B4797" t="s">
        <v>23464</v>
      </c>
      <c r="C4797" t="s">
        <v>23465</v>
      </c>
      <c r="D4797" t="s">
        <v>23466</v>
      </c>
      <c r="E4797">
        <f>IF(COUNTIFS(Registros!$A$2:$A$6000,"NP",Registros!$B$2:$B$6000,$A4797)&gt;0,1,0)</f>
        <v>0</v>
      </c>
      <c r="F4797">
        <f>IF($E4797=1,SUMIFS(Registros!$F$2:$F$6000,Registros!$A$2:$A$6000,"NP",Registros!$B$2:$B$6000,$A4797),0)</f>
        <v>0</v>
      </c>
      <c r="G4797">
        <f>IF(COUNTIFS(Registros!$A$2:$A$6000,"MOV",Registros!$B$2:$B$6000,$A4797)&gt;0,1,0)</f>
        <v>0</v>
      </c>
      <c r="H4797">
        <f>IF($G4797=1,SUMIFS(Registros!$F$2:$F$6000,Registros!$A$2:$A$6000,"MOV",Registros!$B$2:$B$6000,$A4797),0)</f>
        <v>0</v>
      </c>
      <c r="I4797">
        <f>IF(COUNTIFS(Registros!$A$2:$A$6000,"CS",Registros!$B$2:$B$6000,$A4797)&gt;0,1,0)</f>
        <v>1</v>
      </c>
      <c r="J4797">
        <f>IF($I4797=1,SUMIFS(Registros!$I$2:$I$6000,Registros!$A$2:$A$6000,"CS",Registros!$B$2:$B$6000,$A4797),0)</f>
        <v>25</v>
      </c>
      <c r="K4797">
        <f>IF(COUNTIFS(Winback!$K$2:$K$300,$A4797)&gt;0,1,0)</f>
        <v>0</v>
      </c>
      <c r="L4797">
        <f>IF(AND($K4797=1,LEFT($A4797,3)="WB-"),SUMIFS(Winback!$D$2:$D$300,Winback!$K$2:$K$300,$A4797),0)</f>
        <v>0</v>
      </c>
      <c r="M4797">
        <f>IF(OR($E4797=1,$G4797=1,SUMIFS(Registros!$J$2:$J$6000,Registros!$B$2:$B$6000,$A4797)&gt;0),1,0)</f>
        <v>1</v>
      </c>
      <c r="N4797">
        <f>IF($J4797&gt;0,1,IF(COUNTIFS(Registros!$A$2:$A$6000,"CS",Registros!$B$2:$B$6000,$A4797,Registros!$K$2:$K$6000,"&lt;&gt;")&gt;0,1,0))</f>
        <v>1</v>
      </c>
      <c r="O4797" t="str">
        <f t="shared" si="370"/>
        <v>CONVERGENTE</v>
      </c>
      <c r="P4797" t="str">
        <f t="shared" si="371"/>
        <v>Upgrade / más líneas</v>
      </c>
      <c r="Q4797">
        <f t="shared" si="372"/>
        <v>0</v>
      </c>
      <c r="R4797" t="str">
        <f>IFERROR(VLOOKUP($A4797,Registros!$B$2:$G$6000,6,0),IFERROR(INDEX(Winback!$C$2:$C$300,MATCH($A4797,Winback!$K$2:$K$300,0)),""))</f>
        <v>Solanye Acuña</v>
      </c>
      <c r="S4797" t="str">
        <f t="shared" si="373"/>
        <v>+CS</v>
      </c>
      <c r="T4797">
        <f t="shared" si="374"/>
        <v>1</v>
      </c>
    </row>
    <row r="4798" spans="1:20" x14ac:dyDescent="0.35">
      <c r="A4798" t="s">
        <v>23468</v>
      </c>
      <c r="B4798" t="s">
        <v>23469</v>
      </c>
      <c r="C4798" t="s">
        <v>23470</v>
      </c>
      <c r="D4798" t="s">
        <v>23471</v>
      </c>
      <c r="E4798">
        <f>IF(COUNTIFS(Registros!$A$2:$A$6000,"NP",Registros!$B$2:$B$6000,$A4798)&gt;0,1,0)</f>
        <v>0</v>
      </c>
      <c r="F4798">
        <f>IF($E4798=1,SUMIFS(Registros!$F$2:$F$6000,Registros!$A$2:$A$6000,"NP",Registros!$B$2:$B$6000,$A4798),0)</f>
        <v>0</v>
      </c>
      <c r="G4798">
        <f>IF(COUNTIFS(Registros!$A$2:$A$6000,"MOV",Registros!$B$2:$B$6000,$A4798)&gt;0,1,0)</f>
        <v>0</v>
      </c>
      <c r="H4798">
        <f>IF($G4798=1,SUMIFS(Registros!$F$2:$F$6000,Registros!$A$2:$A$6000,"MOV",Registros!$B$2:$B$6000,$A4798),0)</f>
        <v>0</v>
      </c>
      <c r="I4798">
        <f>IF(COUNTIFS(Registros!$A$2:$A$6000,"CS",Registros!$B$2:$B$6000,$A4798)&gt;0,1,0)</f>
        <v>1</v>
      </c>
      <c r="J4798">
        <f>IF($I4798=1,SUMIFS(Registros!$I$2:$I$6000,Registros!$A$2:$A$6000,"CS",Registros!$B$2:$B$6000,$A4798),0)</f>
        <v>25</v>
      </c>
      <c r="K4798">
        <f>IF(COUNTIFS(Winback!$K$2:$K$300,$A4798)&gt;0,1,0)</f>
        <v>0</v>
      </c>
      <c r="L4798">
        <f>IF(AND($K4798=1,LEFT($A4798,3)="WB-"),SUMIFS(Winback!$D$2:$D$300,Winback!$K$2:$K$300,$A4798),0)</f>
        <v>0</v>
      </c>
      <c r="M4798">
        <f>IF(OR($E4798=1,$G4798=1,SUMIFS(Registros!$J$2:$J$6000,Registros!$B$2:$B$6000,$A4798)&gt;0),1,0)</f>
        <v>1</v>
      </c>
      <c r="N4798">
        <f>IF($J4798&gt;0,1,IF(COUNTIFS(Registros!$A$2:$A$6000,"CS",Registros!$B$2:$B$6000,$A4798,Registros!$K$2:$K$6000,"&lt;&gt;")&gt;0,1,0))</f>
        <v>1</v>
      </c>
      <c r="O4798" t="str">
        <f t="shared" si="370"/>
        <v>CONVERGENTE</v>
      </c>
      <c r="P4798" t="str">
        <f t="shared" si="371"/>
        <v>Upgrade / más líneas</v>
      </c>
      <c r="Q4798">
        <f t="shared" si="372"/>
        <v>0</v>
      </c>
      <c r="R4798" t="str">
        <f>IFERROR(VLOOKUP($A4798,Registros!$B$2:$G$6000,6,0),IFERROR(INDEX(Winback!$C$2:$C$300,MATCH($A4798,Winback!$K$2:$K$300,0)),""))</f>
        <v>Michelle Zambrano</v>
      </c>
      <c r="S4798" t="str">
        <f t="shared" si="373"/>
        <v>+CS</v>
      </c>
      <c r="T4798">
        <f t="shared" si="374"/>
        <v>1</v>
      </c>
    </row>
    <row r="4799" spans="1:20" x14ac:dyDescent="0.35">
      <c r="A4799" t="s">
        <v>23473</v>
      </c>
      <c r="B4799" t="s">
        <v>23474</v>
      </c>
      <c r="C4799" t="s">
        <v>23475</v>
      </c>
      <c r="D4799" t="s">
        <v>23476</v>
      </c>
      <c r="E4799">
        <f>IF(COUNTIFS(Registros!$A$2:$A$6000,"NP",Registros!$B$2:$B$6000,$A4799)&gt;0,1,0)</f>
        <v>0</v>
      </c>
      <c r="F4799">
        <f>IF($E4799=1,SUMIFS(Registros!$F$2:$F$6000,Registros!$A$2:$A$6000,"NP",Registros!$B$2:$B$6000,$A4799),0)</f>
        <v>0</v>
      </c>
      <c r="G4799">
        <f>IF(COUNTIFS(Registros!$A$2:$A$6000,"MOV",Registros!$B$2:$B$6000,$A4799)&gt;0,1,0)</f>
        <v>0</v>
      </c>
      <c r="H4799">
        <f>IF($G4799=1,SUMIFS(Registros!$F$2:$F$6000,Registros!$A$2:$A$6000,"MOV",Registros!$B$2:$B$6000,$A4799),0)</f>
        <v>0</v>
      </c>
      <c r="I4799">
        <f>IF(COUNTIFS(Registros!$A$2:$A$6000,"CS",Registros!$B$2:$B$6000,$A4799)&gt;0,1,0)</f>
        <v>1</v>
      </c>
      <c r="J4799">
        <f>IF($I4799=1,SUMIFS(Registros!$I$2:$I$6000,Registros!$A$2:$A$6000,"CS",Registros!$B$2:$B$6000,$A4799),0)</f>
        <v>28</v>
      </c>
      <c r="K4799">
        <f>IF(COUNTIFS(Winback!$K$2:$K$300,$A4799)&gt;0,1,0)</f>
        <v>0</v>
      </c>
      <c r="L4799">
        <f>IF(AND($K4799=1,LEFT($A4799,3)="WB-"),SUMIFS(Winback!$D$2:$D$300,Winback!$K$2:$K$300,$A4799),0)</f>
        <v>0</v>
      </c>
      <c r="M4799">
        <f>IF(OR($E4799=1,$G4799=1,SUMIFS(Registros!$J$2:$J$6000,Registros!$B$2:$B$6000,$A4799)&gt;0),1,0)</f>
        <v>1</v>
      </c>
      <c r="N4799">
        <f>IF($J4799&gt;0,1,IF(COUNTIFS(Registros!$A$2:$A$6000,"CS",Registros!$B$2:$B$6000,$A4799,Registros!$K$2:$K$6000,"&lt;&gt;")&gt;0,1,0))</f>
        <v>1</v>
      </c>
      <c r="O4799" t="str">
        <f t="shared" si="370"/>
        <v>CONVERGENTE</v>
      </c>
      <c r="P4799" t="str">
        <f t="shared" si="371"/>
        <v>Upgrade / más líneas</v>
      </c>
      <c r="Q4799">
        <f t="shared" si="372"/>
        <v>0</v>
      </c>
      <c r="R4799" t="str">
        <f>IFERROR(VLOOKUP($A4799,Registros!$B$2:$G$6000,6,0),IFERROR(INDEX(Winback!$C$2:$C$300,MATCH($A4799,Winback!$K$2:$K$300,0)),""))</f>
        <v>Lizeth Milena Gonzalez</v>
      </c>
      <c r="S4799" t="str">
        <f t="shared" si="373"/>
        <v>+CS</v>
      </c>
      <c r="T4799">
        <f t="shared" si="374"/>
        <v>1</v>
      </c>
    </row>
    <row r="4800" spans="1:20" x14ac:dyDescent="0.35">
      <c r="A4800" t="s">
        <v>23478</v>
      </c>
      <c r="B4800" t="s">
        <v>23479</v>
      </c>
      <c r="C4800" t="s">
        <v>23480</v>
      </c>
      <c r="D4800" t="s">
        <v>23481</v>
      </c>
      <c r="E4800">
        <f>IF(COUNTIFS(Registros!$A$2:$A$6000,"NP",Registros!$B$2:$B$6000,$A4800)&gt;0,1,0)</f>
        <v>0</v>
      </c>
      <c r="F4800">
        <f>IF($E4800=1,SUMIFS(Registros!$F$2:$F$6000,Registros!$A$2:$A$6000,"NP",Registros!$B$2:$B$6000,$A4800),0)</f>
        <v>0</v>
      </c>
      <c r="G4800">
        <f>IF(COUNTIFS(Registros!$A$2:$A$6000,"MOV",Registros!$B$2:$B$6000,$A4800)&gt;0,1,0)</f>
        <v>0</v>
      </c>
      <c r="H4800">
        <f>IF($G4800=1,SUMIFS(Registros!$F$2:$F$6000,Registros!$A$2:$A$6000,"MOV",Registros!$B$2:$B$6000,$A4800),0)</f>
        <v>0</v>
      </c>
      <c r="I4800">
        <f>IF(COUNTIFS(Registros!$A$2:$A$6000,"CS",Registros!$B$2:$B$6000,$A4800)&gt;0,1,0)</f>
        <v>1</v>
      </c>
      <c r="J4800">
        <f>IF($I4800=1,SUMIFS(Registros!$I$2:$I$6000,Registros!$A$2:$A$6000,"CS",Registros!$B$2:$B$6000,$A4800),0)</f>
        <v>16</v>
      </c>
      <c r="K4800">
        <f>IF(COUNTIFS(Winback!$K$2:$K$300,$A4800)&gt;0,1,0)</f>
        <v>0</v>
      </c>
      <c r="L4800">
        <f>IF(AND($K4800=1,LEFT($A4800,3)="WB-"),SUMIFS(Winback!$D$2:$D$300,Winback!$K$2:$K$300,$A4800),0)</f>
        <v>0</v>
      </c>
      <c r="M4800">
        <f>IF(OR($E4800=1,$G4800=1,SUMIFS(Registros!$J$2:$J$6000,Registros!$B$2:$B$6000,$A4800)&gt;0),1,0)</f>
        <v>1</v>
      </c>
      <c r="N4800">
        <f>IF($J4800&gt;0,1,IF(COUNTIFS(Registros!$A$2:$A$6000,"CS",Registros!$B$2:$B$6000,$A4800,Registros!$K$2:$K$6000,"&lt;&gt;")&gt;0,1,0))</f>
        <v>1</v>
      </c>
      <c r="O4800" t="str">
        <f t="shared" si="370"/>
        <v>CONVERGENTE</v>
      </c>
      <c r="P4800" t="str">
        <f t="shared" si="371"/>
        <v>Upgrade / más líneas</v>
      </c>
      <c r="Q4800">
        <f t="shared" si="372"/>
        <v>0</v>
      </c>
      <c r="R4800" t="str">
        <f>IFERROR(VLOOKUP($A4800,Registros!$B$2:$G$6000,6,0),IFERROR(INDEX(Winback!$C$2:$C$300,MATCH($A4800,Winback!$K$2:$K$300,0)),""))</f>
        <v>Maria Fernanda Rivas</v>
      </c>
      <c r="S4800" t="str">
        <f t="shared" si="373"/>
        <v>+CS</v>
      </c>
      <c r="T4800">
        <f t="shared" si="374"/>
        <v>1</v>
      </c>
    </row>
    <row r="4801" spans="1:20" x14ac:dyDescent="0.35">
      <c r="A4801" t="s">
        <v>23482</v>
      </c>
      <c r="B4801" t="s">
        <v>23483</v>
      </c>
      <c r="C4801" t="s">
        <v>23484</v>
      </c>
      <c r="D4801" t="s">
        <v>23485</v>
      </c>
      <c r="E4801">
        <f>IF(COUNTIFS(Registros!$A$2:$A$6000,"NP",Registros!$B$2:$B$6000,$A4801)&gt;0,1,0)</f>
        <v>0</v>
      </c>
      <c r="F4801">
        <f>IF($E4801=1,SUMIFS(Registros!$F$2:$F$6000,Registros!$A$2:$A$6000,"NP",Registros!$B$2:$B$6000,$A4801),0)</f>
        <v>0</v>
      </c>
      <c r="G4801">
        <f>IF(COUNTIFS(Registros!$A$2:$A$6000,"MOV",Registros!$B$2:$B$6000,$A4801)&gt;0,1,0)</f>
        <v>0</v>
      </c>
      <c r="H4801">
        <f>IF($G4801=1,SUMIFS(Registros!$F$2:$F$6000,Registros!$A$2:$A$6000,"MOV",Registros!$B$2:$B$6000,$A4801),0)</f>
        <v>0</v>
      </c>
      <c r="I4801">
        <f>IF(COUNTIFS(Registros!$A$2:$A$6000,"CS",Registros!$B$2:$B$6000,$A4801)&gt;0,1,0)</f>
        <v>1</v>
      </c>
      <c r="J4801">
        <f>IF($I4801=1,SUMIFS(Registros!$I$2:$I$6000,Registros!$A$2:$A$6000,"CS",Registros!$B$2:$B$6000,$A4801),0)</f>
        <v>24</v>
      </c>
      <c r="K4801">
        <f>IF(COUNTIFS(Winback!$K$2:$K$300,$A4801)&gt;0,1,0)</f>
        <v>0</v>
      </c>
      <c r="L4801">
        <f>IF(AND($K4801=1,LEFT($A4801,3)="WB-"),SUMIFS(Winback!$D$2:$D$300,Winback!$K$2:$K$300,$A4801),0)</f>
        <v>0</v>
      </c>
      <c r="M4801">
        <f>IF(OR($E4801=1,$G4801=1,SUMIFS(Registros!$J$2:$J$6000,Registros!$B$2:$B$6000,$A4801)&gt;0),1,0)</f>
        <v>1</v>
      </c>
      <c r="N4801">
        <f>IF($J4801&gt;0,1,IF(COUNTIFS(Registros!$A$2:$A$6000,"CS",Registros!$B$2:$B$6000,$A4801,Registros!$K$2:$K$6000,"&lt;&gt;")&gt;0,1,0))</f>
        <v>1</v>
      </c>
      <c r="O4801" t="str">
        <f t="shared" si="370"/>
        <v>CONVERGENTE</v>
      </c>
      <c r="P4801" t="str">
        <f t="shared" si="371"/>
        <v>Upgrade / más líneas</v>
      </c>
      <c r="Q4801">
        <f t="shared" si="372"/>
        <v>0</v>
      </c>
      <c r="R4801" t="str">
        <f>IFERROR(VLOOKUP($A4801,Registros!$B$2:$G$6000,6,0),IFERROR(INDEX(Winback!$C$2:$C$300,MATCH($A4801,Winback!$K$2:$K$300,0)),""))</f>
        <v>Yarelis Tulloch</v>
      </c>
      <c r="S4801" t="str">
        <f t="shared" si="373"/>
        <v>+CS</v>
      </c>
      <c r="T4801">
        <f t="shared" si="374"/>
        <v>1</v>
      </c>
    </row>
    <row r="4802" spans="1:20" x14ac:dyDescent="0.35">
      <c r="A4802" t="s">
        <v>23486</v>
      </c>
      <c r="B4802" t="s">
        <v>23487</v>
      </c>
      <c r="C4802" t="s">
        <v>23488</v>
      </c>
      <c r="D4802" t="s">
        <v>23489</v>
      </c>
      <c r="E4802">
        <f>IF(COUNTIFS(Registros!$A$2:$A$6000,"NP",Registros!$B$2:$B$6000,$A4802)&gt;0,1,0)</f>
        <v>0</v>
      </c>
      <c r="F4802">
        <f>IF($E4802=1,SUMIFS(Registros!$F$2:$F$6000,Registros!$A$2:$A$6000,"NP",Registros!$B$2:$B$6000,$A4802),0)</f>
        <v>0</v>
      </c>
      <c r="G4802">
        <f>IF(COUNTIFS(Registros!$A$2:$A$6000,"MOV",Registros!$B$2:$B$6000,$A4802)&gt;0,1,0)</f>
        <v>0</v>
      </c>
      <c r="H4802">
        <f>IF($G4802=1,SUMIFS(Registros!$F$2:$F$6000,Registros!$A$2:$A$6000,"MOV",Registros!$B$2:$B$6000,$A4802),0)</f>
        <v>0</v>
      </c>
      <c r="I4802">
        <f>IF(COUNTIFS(Registros!$A$2:$A$6000,"CS",Registros!$B$2:$B$6000,$A4802)&gt;0,1,0)</f>
        <v>1</v>
      </c>
      <c r="J4802">
        <f>IF($I4802=1,SUMIFS(Registros!$I$2:$I$6000,Registros!$A$2:$A$6000,"CS",Registros!$B$2:$B$6000,$A4802),0)</f>
        <v>53</v>
      </c>
      <c r="K4802">
        <f>IF(COUNTIFS(Winback!$K$2:$K$300,$A4802)&gt;0,1,0)</f>
        <v>0</v>
      </c>
      <c r="L4802">
        <f>IF(AND($K4802=1,LEFT($A4802,3)="WB-"),SUMIFS(Winback!$D$2:$D$300,Winback!$K$2:$K$300,$A4802),0)</f>
        <v>0</v>
      </c>
      <c r="M4802">
        <f>IF(OR($E4802=1,$G4802=1,SUMIFS(Registros!$J$2:$J$6000,Registros!$B$2:$B$6000,$A4802)&gt;0),1,0)</f>
        <v>1</v>
      </c>
      <c r="N4802">
        <f>IF($J4802&gt;0,1,IF(COUNTIFS(Registros!$A$2:$A$6000,"CS",Registros!$B$2:$B$6000,$A4802,Registros!$K$2:$K$6000,"&lt;&gt;")&gt;0,1,0))</f>
        <v>1</v>
      </c>
      <c r="O4802" t="str">
        <f t="shared" ref="O4802:O4865" si="375">IF(AND($K4802=1,$E4802=0,$G4802=0,$I4802=0),"WINBACK",IF(AND($M4802=1,$N4802&gt;0),"CONVERGENTE",IF($M4802=1,"SOLO MÓVIL",IF($N4802&gt;0,"SOLO FIJO / INTERNET","SIN SERVICIOS"))))</f>
        <v>CONVERGENTE</v>
      </c>
      <c r="P4802" t="str">
        <f t="shared" ref="P4802:P4865" si="376">IF($O4802="WINBACK","Recuperar (winback)",IF($O4802="CONVERGENTE","Upgrade / más líneas",IF($O4802="SOLO MÓVIL","Ofrecer fijo + internet (FLBBTV)",IF($O4802="SOLO FIJO / INTERNET","Ofrecer línea móvil Nextphone","Oferta completa (móvil + fijo + internet)"))))</f>
        <v>Upgrade / más líneas</v>
      </c>
      <c r="Q4802">
        <f t="shared" ref="Q4802:Q4865" si="377">$F4802+$H4802+$L4802</f>
        <v>0</v>
      </c>
      <c r="R4802" t="str">
        <f>IFERROR(VLOOKUP($A4802,Registros!$B$2:$G$6000,6,0),IFERROR(INDEX(Winback!$C$2:$C$300,MATCH($A4802,Winback!$K$2:$K$300,0)),""))</f>
        <v>Abril Aparicio</v>
      </c>
      <c r="S4802" t="str">
        <f t="shared" ref="S4802:S4865" si="378">IF($E4802=1,"NP","")&amp;IF($G4802=1,"+MOV","")&amp;IF($I4802=1,"+CS","")&amp;IF($K4802=1,"+WB","")</f>
        <v>+CS</v>
      </c>
      <c r="T4802">
        <f t="shared" ref="T4802:T4865" si="379">$E4802+$G4802+$I4802+$K4802</f>
        <v>1</v>
      </c>
    </row>
    <row r="4803" spans="1:20" x14ac:dyDescent="0.35">
      <c r="A4803" t="s">
        <v>23491</v>
      </c>
      <c r="B4803" t="s">
        <v>23492</v>
      </c>
      <c r="C4803" t="s">
        <v>23493</v>
      </c>
      <c r="D4803" t="s">
        <v>23494</v>
      </c>
      <c r="E4803">
        <f>IF(COUNTIFS(Registros!$A$2:$A$6000,"NP",Registros!$B$2:$B$6000,$A4803)&gt;0,1,0)</f>
        <v>0</v>
      </c>
      <c r="F4803">
        <f>IF($E4803=1,SUMIFS(Registros!$F$2:$F$6000,Registros!$A$2:$A$6000,"NP",Registros!$B$2:$B$6000,$A4803),0)</f>
        <v>0</v>
      </c>
      <c r="G4803">
        <f>IF(COUNTIFS(Registros!$A$2:$A$6000,"MOV",Registros!$B$2:$B$6000,$A4803)&gt;0,1,0)</f>
        <v>0</v>
      </c>
      <c r="H4803">
        <f>IF($G4803=1,SUMIFS(Registros!$F$2:$F$6000,Registros!$A$2:$A$6000,"MOV",Registros!$B$2:$B$6000,$A4803),0)</f>
        <v>0</v>
      </c>
      <c r="I4803">
        <f>IF(COUNTIFS(Registros!$A$2:$A$6000,"CS",Registros!$B$2:$B$6000,$A4803)&gt;0,1,0)</f>
        <v>1</v>
      </c>
      <c r="J4803">
        <f>IF($I4803=1,SUMIFS(Registros!$I$2:$I$6000,Registros!$A$2:$A$6000,"CS",Registros!$B$2:$B$6000,$A4803),0)</f>
        <v>48</v>
      </c>
      <c r="K4803">
        <f>IF(COUNTIFS(Winback!$K$2:$K$300,$A4803)&gt;0,1,0)</f>
        <v>0</v>
      </c>
      <c r="L4803">
        <f>IF(AND($K4803=1,LEFT($A4803,3)="WB-"),SUMIFS(Winback!$D$2:$D$300,Winback!$K$2:$K$300,$A4803),0)</f>
        <v>0</v>
      </c>
      <c r="M4803">
        <f>IF(OR($E4803=1,$G4803=1,SUMIFS(Registros!$J$2:$J$6000,Registros!$B$2:$B$6000,$A4803)&gt;0),1,0)</f>
        <v>1</v>
      </c>
      <c r="N4803">
        <f>IF($J4803&gt;0,1,IF(COUNTIFS(Registros!$A$2:$A$6000,"CS",Registros!$B$2:$B$6000,$A4803,Registros!$K$2:$K$6000,"&lt;&gt;")&gt;0,1,0))</f>
        <v>1</v>
      </c>
      <c r="O4803" t="str">
        <f t="shared" si="375"/>
        <v>CONVERGENTE</v>
      </c>
      <c r="P4803" t="str">
        <f t="shared" si="376"/>
        <v>Upgrade / más líneas</v>
      </c>
      <c r="Q4803">
        <f t="shared" si="377"/>
        <v>0</v>
      </c>
      <c r="R4803" t="str">
        <f>IFERROR(VLOOKUP($A4803,Registros!$B$2:$G$6000,6,0),IFERROR(INDEX(Winback!$C$2:$C$300,MATCH($A4803,Winback!$K$2:$K$300,0)),""))</f>
        <v>Yariela Galarce</v>
      </c>
      <c r="S4803" t="str">
        <f t="shared" si="378"/>
        <v>+CS</v>
      </c>
      <c r="T4803">
        <f t="shared" si="379"/>
        <v>1</v>
      </c>
    </row>
    <row r="4804" spans="1:20" x14ac:dyDescent="0.35">
      <c r="A4804" t="s">
        <v>23496</v>
      </c>
      <c r="B4804" t="s">
        <v>23497</v>
      </c>
      <c r="C4804" t="s">
        <v>23498</v>
      </c>
      <c r="D4804" t="s">
        <v>23499</v>
      </c>
      <c r="E4804">
        <f>IF(COUNTIFS(Registros!$A$2:$A$6000,"NP",Registros!$B$2:$B$6000,$A4804)&gt;0,1,0)</f>
        <v>0</v>
      </c>
      <c r="F4804">
        <f>IF($E4804=1,SUMIFS(Registros!$F$2:$F$6000,Registros!$A$2:$A$6000,"NP",Registros!$B$2:$B$6000,$A4804),0)</f>
        <v>0</v>
      </c>
      <c r="G4804">
        <f>IF(COUNTIFS(Registros!$A$2:$A$6000,"MOV",Registros!$B$2:$B$6000,$A4804)&gt;0,1,0)</f>
        <v>0</v>
      </c>
      <c r="H4804">
        <f>IF($G4804=1,SUMIFS(Registros!$F$2:$F$6000,Registros!$A$2:$A$6000,"MOV",Registros!$B$2:$B$6000,$A4804),0)</f>
        <v>0</v>
      </c>
      <c r="I4804">
        <f>IF(COUNTIFS(Registros!$A$2:$A$6000,"CS",Registros!$B$2:$B$6000,$A4804)&gt;0,1,0)</f>
        <v>1</v>
      </c>
      <c r="J4804">
        <f>IF($I4804=1,SUMIFS(Registros!$I$2:$I$6000,Registros!$A$2:$A$6000,"CS",Registros!$B$2:$B$6000,$A4804),0)</f>
        <v>25</v>
      </c>
      <c r="K4804">
        <f>IF(COUNTIFS(Winback!$K$2:$K$300,$A4804)&gt;0,1,0)</f>
        <v>0</v>
      </c>
      <c r="L4804">
        <f>IF(AND($K4804=1,LEFT($A4804,3)="WB-"),SUMIFS(Winback!$D$2:$D$300,Winback!$K$2:$K$300,$A4804),0)</f>
        <v>0</v>
      </c>
      <c r="M4804">
        <f>IF(OR($E4804=1,$G4804=1,SUMIFS(Registros!$J$2:$J$6000,Registros!$B$2:$B$6000,$A4804)&gt;0),1,0)</f>
        <v>1</v>
      </c>
      <c r="N4804">
        <f>IF($J4804&gt;0,1,IF(COUNTIFS(Registros!$A$2:$A$6000,"CS",Registros!$B$2:$B$6000,$A4804,Registros!$K$2:$K$6000,"&lt;&gt;")&gt;0,1,0))</f>
        <v>1</v>
      </c>
      <c r="O4804" t="str">
        <f t="shared" si="375"/>
        <v>CONVERGENTE</v>
      </c>
      <c r="P4804" t="str">
        <f t="shared" si="376"/>
        <v>Upgrade / más líneas</v>
      </c>
      <c r="Q4804">
        <f t="shared" si="377"/>
        <v>0</v>
      </c>
      <c r="R4804" t="str">
        <f>IFERROR(VLOOKUP($A4804,Registros!$B$2:$G$6000,6,0),IFERROR(INDEX(Winback!$C$2:$C$300,MATCH($A4804,Winback!$K$2:$K$300,0)),""))</f>
        <v>iongy Gordon Ward</v>
      </c>
      <c r="S4804" t="str">
        <f t="shared" si="378"/>
        <v>+CS</v>
      </c>
      <c r="T4804">
        <f t="shared" si="379"/>
        <v>1</v>
      </c>
    </row>
    <row r="4805" spans="1:20" x14ac:dyDescent="0.35">
      <c r="A4805" t="s">
        <v>23501</v>
      </c>
      <c r="B4805" t="s">
        <v>23502</v>
      </c>
      <c r="C4805" t="s">
        <v>23503</v>
      </c>
      <c r="D4805" t="s">
        <v>23504</v>
      </c>
      <c r="E4805">
        <f>IF(COUNTIFS(Registros!$A$2:$A$6000,"NP",Registros!$B$2:$B$6000,$A4805)&gt;0,1,0)</f>
        <v>0</v>
      </c>
      <c r="F4805">
        <f>IF($E4805=1,SUMIFS(Registros!$F$2:$F$6000,Registros!$A$2:$A$6000,"NP",Registros!$B$2:$B$6000,$A4805),0)</f>
        <v>0</v>
      </c>
      <c r="G4805">
        <f>IF(COUNTIFS(Registros!$A$2:$A$6000,"MOV",Registros!$B$2:$B$6000,$A4805)&gt;0,1,0)</f>
        <v>0</v>
      </c>
      <c r="H4805">
        <f>IF($G4805=1,SUMIFS(Registros!$F$2:$F$6000,Registros!$A$2:$A$6000,"MOV",Registros!$B$2:$B$6000,$A4805),0)</f>
        <v>0</v>
      </c>
      <c r="I4805">
        <f>IF(COUNTIFS(Registros!$A$2:$A$6000,"CS",Registros!$B$2:$B$6000,$A4805)&gt;0,1,0)</f>
        <v>1</v>
      </c>
      <c r="J4805">
        <f>IF($I4805=1,SUMIFS(Registros!$I$2:$I$6000,Registros!$A$2:$A$6000,"CS",Registros!$B$2:$B$6000,$A4805),0)</f>
        <v>32</v>
      </c>
      <c r="K4805">
        <f>IF(COUNTIFS(Winback!$K$2:$K$300,$A4805)&gt;0,1,0)</f>
        <v>0</v>
      </c>
      <c r="L4805">
        <f>IF(AND($K4805=1,LEFT($A4805,3)="WB-"),SUMIFS(Winback!$D$2:$D$300,Winback!$K$2:$K$300,$A4805),0)</f>
        <v>0</v>
      </c>
      <c r="M4805">
        <f>IF(OR($E4805=1,$G4805=1,SUMIFS(Registros!$J$2:$J$6000,Registros!$B$2:$B$6000,$A4805)&gt;0),1,0)</f>
        <v>1</v>
      </c>
      <c r="N4805">
        <f>IF($J4805&gt;0,1,IF(COUNTIFS(Registros!$A$2:$A$6000,"CS",Registros!$B$2:$B$6000,$A4805,Registros!$K$2:$K$6000,"&lt;&gt;")&gt;0,1,0))</f>
        <v>1</v>
      </c>
      <c r="O4805" t="str">
        <f t="shared" si="375"/>
        <v>CONVERGENTE</v>
      </c>
      <c r="P4805" t="str">
        <f t="shared" si="376"/>
        <v>Upgrade / más líneas</v>
      </c>
      <c r="Q4805">
        <f t="shared" si="377"/>
        <v>0</v>
      </c>
      <c r="R4805" t="str">
        <f>IFERROR(VLOOKUP($A4805,Registros!$B$2:$G$6000,6,0),IFERROR(INDEX(Winback!$C$2:$C$300,MATCH($A4805,Winback!$K$2:$K$300,0)),""))</f>
        <v>Keisy Vargas</v>
      </c>
      <c r="S4805" t="str">
        <f t="shared" si="378"/>
        <v>+CS</v>
      </c>
      <c r="T4805">
        <f t="shared" si="379"/>
        <v>1</v>
      </c>
    </row>
    <row r="4806" spans="1:20" x14ac:dyDescent="0.35">
      <c r="A4806" t="s">
        <v>23506</v>
      </c>
      <c r="B4806" t="s">
        <v>23507</v>
      </c>
      <c r="C4806" t="s">
        <v>23508</v>
      </c>
      <c r="D4806" t="s">
        <v>23509</v>
      </c>
      <c r="E4806">
        <f>IF(COUNTIFS(Registros!$A$2:$A$6000,"NP",Registros!$B$2:$B$6000,$A4806)&gt;0,1,0)</f>
        <v>0</v>
      </c>
      <c r="F4806">
        <f>IF($E4806=1,SUMIFS(Registros!$F$2:$F$6000,Registros!$A$2:$A$6000,"NP",Registros!$B$2:$B$6000,$A4806),0)</f>
        <v>0</v>
      </c>
      <c r="G4806">
        <f>IF(COUNTIFS(Registros!$A$2:$A$6000,"MOV",Registros!$B$2:$B$6000,$A4806)&gt;0,1,0)</f>
        <v>0</v>
      </c>
      <c r="H4806">
        <f>IF($G4806=1,SUMIFS(Registros!$F$2:$F$6000,Registros!$A$2:$A$6000,"MOV",Registros!$B$2:$B$6000,$A4806),0)</f>
        <v>0</v>
      </c>
      <c r="I4806">
        <f>IF(COUNTIFS(Registros!$A$2:$A$6000,"CS",Registros!$B$2:$B$6000,$A4806)&gt;0,1,0)</f>
        <v>1</v>
      </c>
      <c r="J4806">
        <f>IF($I4806=1,SUMIFS(Registros!$I$2:$I$6000,Registros!$A$2:$A$6000,"CS",Registros!$B$2:$B$6000,$A4806),0)</f>
        <v>37</v>
      </c>
      <c r="K4806">
        <f>IF(COUNTIFS(Winback!$K$2:$K$300,$A4806)&gt;0,1,0)</f>
        <v>0</v>
      </c>
      <c r="L4806">
        <f>IF(AND($K4806=1,LEFT($A4806,3)="WB-"),SUMIFS(Winback!$D$2:$D$300,Winback!$K$2:$K$300,$A4806),0)</f>
        <v>0</v>
      </c>
      <c r="M4806">
        <f>IF(OR($E4806=1,$G4806=1,SUMIFS(Registros!$J$2:$J$6000,Registros!$B$2:$B$6000,$A4806)&gt;0),1,0)</f>
        <v>1</v>
      </c>
      <c r="N4806">
        <f>IF($J4806&gt;0,1,IF(COUNTIFS(Registros!$A$2:$A$6000,"CS",Registros!$B$2:$B$6000,$A4806,Registros!$K$2:$K$6000,"&lt;&gt;")&gt;0,1,0))</f>
        <v>1</v>
      </c>
      <c r="O4806" t="str">
        <f t="shared" si="375"/>
        <v>CONVERGENTE</v>
      </c>
      <c r="P4806" t="str">
        <f t="shared" si="376"/>
        <v>Upgrade / más líneas</v>
      </c>
      <c r="Q4806">
        <f t="shared" si="377"/>
        <v>0</v>
      </c>
      <c r="R4806" t="str">
        <f>IFERROR(VLOOKUP($A4806,Registros!$B$2:$G$6000,6,0),IFERROR(INDEX(Winback!$C$2:$C$300,MATCH($A4806,Winback!$K$2:$K$300,0)),""))</f>
        <v>Karla Mc Intryre</v>
      </c>
      <c r="S4806" t="str">
        <f t="shared" si="378"/>
        <v>+CS</v>
      </c>
      <c r="T4806">
        <f t="shared" si="379"/>
        <v>1</v>
      </c>
    </row>
    <row r="4807" spans="1:20" x14ac:dyDescent="0.35">
      <c r="A4807" t="s">
        <v>23511</v>
      </c>
      <c r="B4807" t="s">
        <v>23512</v>
      </c>
      <c r="C4807" t="s">
        <v>23513</v>
      </c>
      <c r="D4807" t="s">
        <v>23514</v>
      </c>
      <c r="E4807">
        <f>IF(COUNTIFS(Registros!$A$2:$A$6000,"NP",Registros!$B$2:$B$6000,$A4807)&gt;0,1,0)</f>
        <v>0</v>
      </c>
      <c r="F4807">
        <f>IF($E4807=1,SUMIFS(Registros!$F$2:$F$6000,Registros!$A$2:$A$6000,"NP",Registros!$B$2:$B$6000,$A4807),0)</f>
        <v>0</v>
      </c>
      <c r="G4807">
        <f>IF(COUNTIFS(Registros!$A$2:$A$6000,"MOV",Registros!$B$2:$B$6000,$A4807)&gt;0,1,0)</f>
        <v>0</v>
      </c>
      <c r="H4807">
        <f>IF($G4807=1,SUMIFS(Registros!$F$2:$F$6000,Registros!$A$2:$A$6000,"MOV",Registros!$B$2:$B$6000,$A4807),0)</f>
        <v>0</v>
      </c>
      <c r="I4807">
        <f>IF(COUNTIFS(Registros!$A$2:$A$6000,"CS",Registros!$B$2:$B$6000,$A4807)&gt;0,1,0)</f>
        <v>1</v>
      </c>
      <c r="J4807">
        <f>IF($I4807=1,SUMIFS(Registros!$I$2:$I$6000,Registros!$A$2:$A$6000,"CS",Registros!$B$2:$B$6000,$A4807),0)</f>
        <v>33</v>
      </c>
      <c r="K4807">
        <f>IF(COUNTIFS(Winback!$K$2:$K$300,$A4807)&gt;0,1,0)</f>
        <v>0</v>
      </c>
      <c r="L4807">
        <f>IF(AND($K4807=1,LEFT($A4807,3)="WB-"),SUMIFS(Winback!$D$2:$D$300,Winback!$K$2:$K$300,$A4807),0)</f>
        <v>0</v>
      </c>
      <c r="M4807">
        <f>IF(OR($E4807=1,$G4807=1,SUMIFS(Registros!$J$2:$J$6000,Registros!$B$2:$B$6000,$A4807)&gt;0),1,0)</f>
        <v>1</v>
      </c>
      <c r="N4807">
        <f>IF($J4807&gt;0,1,IF(COUNTIFS(Registros!$A$2:$A$6000,"CS",Registros!$B$2:$B$6000,$A4807,Registros!$K$2:$K$6000,"&lt;&gt;")&gt;0,1,0))</f>
        <v>1</v>
      </c>
      <c r="O4807" t="str">
        <f t="shared" si="375"/>
        <v>CONVERGENTE</v>
      </c>
      <c r="P4807" t="str">
        <f t="shared" si="376"/>
        <v>Upgrade / más líneas</v>
      </c>
      <c r="Q4807">
        <f t="shared" si="377"/>
        <v>0</v>
      </c>
      <c r="R4807" t="str">
        <f>IFERROR(VLOOKUP($A4807,Registros!$B$2:$G$6000,6,0),IFERROR(INDEX(Winback!$C$2:$C$300,MATCH($A4807,Winback!$K$2:$K$300,0)),""))</f>
        <v>Solanye Acuña</v>
      </c>
      <c r="S4807" t="str">
        <f t="shared" si="378"/>
        <v>+CS</v>
      </c>
      <c r="T4807">
        <f t="shared" si="379"/>
        <v>1</v>
      </c>
    </row>
    <row r="4808" spans="1:20" x14ac:dyDescent="0.35">
      <c r="A4808" t="s">
        <v>23516</v>
      </c>
      <c r="B4808" t="s">
        <v>23517</v>
      </c>
      <c r="C4808" t="s">
        <v>23518</v>
      </c>
      <c r="D4808" t="s">
        <v>23519</v>
      </c>
      <c r="E4808">
        <f>IF(COUNTIFS(Registros!$A$2:$A$6000,"NP",Registros!$B$2:$B$6000,$A4808)&gt;0,1,0)</f>
        <v>0</v>
      </c>
      <c r="F4808">
        <f>IF($E4808=1,SUMIFS(Registros!$F$2:$F$6000,Registros!$A$2:$A$6000,"NP",Registros!$B$2:$B$6000,$A4808),0)</f>
        <v>0</v>
      </c>
      <c r="G4808">
        <f>IF(COUNTIFS(Registros!$A$2:$A$6000,"MOV",Registros!$B$2:$B$6000,$A4808)&gt;0,1,0)</f>
        <v>0</v>
      </c>
      <c r="H4808">
        <f>IF($G4808=1,SUMIFS(Registros!$F$2:$F$6000,Registros!$A$2:$A$6000,"MOV",Registros!$B$2:$B$6000,$A4808),0)</f>
        <v>0</v>
      </c>
      <c r="I4808">
        <f>IF(COUNTIFS(Registros!$A$2:$A$6000,"CS",Registros!$B$2:$B$6000,$A4808)&gt;0,1,0)</f>
        <v>1</v>
      </c>
      <c r="J4808">
        <f>IF($I4808=1,SUMIFS(Registros!$I$2:$I$6000,Registros!$A$2:$A$6000,"CS",Registros!$B$2:$B$6000,$A4808),0)</f>
        <v>33</v>
      </c>
      <c r="K4808">
        <f>IF(COUNTIFS(Winback!$K$2:$K$300,$A4808)&gt;0,1,0)</f>
        <v>0</v>
      </c>
      <c r="L4808">
        <f>IF(AND($K4808=1,LEFT($A4808,3)="WB-"),SUMIFS(Winback!$D$2:$D$300,Winback!$K$2:$K$300,$A4808),0)</f>
        <v>0</v>
      </c>
      <c r="M4808">
        <f>IF(OR($E4808=1,$G4808=1,SUMIFS(Registros!$J$2:$J$6000,Registros!$B$2:$B$6000,$A4808)&gt;0),1,0)</f>
        <v>1</v>
      </c>
      <c r="N4808">
        <f>IF($J4808&gt;0,1,IF(COUNTIFS(Registros!$A$2:$A$6000,"CS",Registros!$B$2:$B$6000,$A4808,Registros!$K$2:$K$6000,"&lt;&gt;")&gt;0,1,0))</f>
        <v>1</v>
      </c>
      <c r="O4808" t="str">
        <f t="shared" si="375"/>
        <v>CONVERGENTE</v>
      </c>
      <c r="P4808" t="str">
        <f t="shared" si="376"/>
        <v>Upgrade / más líneas</v>
      </c>
      <c r="Q4808">
        <f t="shared" si="377"/>
        <v>0</v>
      </c>
      <c r="R4808" t="str">
        <f>IFERROR(VLOOKUP($A4808,Registros!$B$2:$G$6000,6,0),IFERROR(INDEX(Winback!$C$2:$C$300,MATCH($A4808,Winback!$K$2:$K$300,0)),""))</f>
        <v>Lizeth Milena Gonzalez</v>
      </c>
      <c r="S4808" t="str">
        <f t="shared" si="378"/>
        <v>+CS</v>
      </c>
      <c r="T4808">
        <f t="shared" si="379"/>
        <v>1</v>
      </c>
    </row>
    <row r="4809" spans="1:20" x14ac:dyDescent="0.35">
      <c r="A4809" t="s">
        <v>23521</v>
      </c>
      <c r="B4809" t="s">
        <v>23522</v>
      </c>
      <c r="C4809" t="s">
        <v>23523</v>
      </c>
      <c r="D4809" t="s">
        <v>23524</v>
      </c>
      <c r="E4809">
        <f>IF(COUNTIFS(Registros!$A$2:$A$6000,"NP",Registros!$B$2:$B$6000,$A4809)&gt;0,1,0)</f>
        <v>0</v>
      </c>
      <c r="F4809">
        <f>IF($E4809=1,SUMIFS(Registros!$F$2:$F$6000,Registros!$A$2:$A$6000,"NP",Registros!$B$2:$B$6000,$A4809),0)</f>
        <v>0</v>
      </c>
      <c r="G4809">
        <f>IF(COUNTIFS(Registros!$A$2:$A$6000,"MOV",Registros!$B$2:$B$6000,$A4809)&gt;0,1,0)</f>
        <v>0</v>
      </c>
      <c r="H4809">
        <f>IF($G4809=1,SUMIFS(Registros!$F$2:$F$6000,Registros!$A$2:$A$6000,"MOV",Registros!$B$2:$B$6000,$A4809),0)</f>
        <v>0</v>
      </c>
      <c r="I4809">
        <f>IF(COUNTIFS(Registros!$A$2:$A$6000,"CS",Registros!$B$2:$B$6000,$A4809)&gt;0,1,0)</f>
        <v>1</v>
      </c>
      <c r="J4809">
        <f>IF($I4809=1,SUMIFS(Registros!$I$2:$I$6000,Registros!$A$2:$A$6000,"CS",Registros!$B$2:$B$6000,$A4809),0)</f>
        <v>45</v>
      </c>
      <c r="K4809">
        <f>IF(COUNTIFS(Winback!$K$2:$K$300,$A4809)&gt;0,1,0)</f>
        <v>0</v>
      </c>
      <c r="L4809">
        <f>IF(AND($K4809=1,LEFT($A4809,3)="WB-"),SUMIFS(Winback!$D$2:$D$300,Winback!$K$2:$K$300,$A4809),0)</f>
        <v>0</v>
      </c>
      <c r="M4809">
        <f>IF(OR($E4809=1,$G4809=1,SUMIFS(Registros!$J$2:$J$6000,Registros!$B$2:$B$6000,$A4809)&gt;0),1,0)</f>
        <v>1</v>
      </c>
      <c r="N4809">
        <f>IF($J4809&gt;0,1,IF(COUNTIFS(Registros!$A$2:$A$6000,"CS",Registros!$B$2:$B$6000,$A4809,Registros!$K$2:$K$6000,"&lt;&gt;")&gt;0,1,0))</f>
        <v>1</v>
      </c>
      <c r="O4809" t="str">
        <f t="shared" si="375"/>
        <v>CONVERGENTE</v>
      </c>
      <c r="P4809" t="str">
        <f t="shared" si="376"/>
        <v>Upgrade / más líneas</v>
      </c>
      <c r="Q4809">
        <f t="shared" si="377"/>
        <v>0</v>
      </c>
      <c r="R4809" t="str">
        <f>IFERROR(VLOOKUP($A4809,Registros!$B$2:$G$6000,6,0),IFERROR(INDEX(Winback!$C$2:$C$300,MATCH($A4809,Winback!$K$2:$K$300,0)),""))</f>
        <v>Maria Fernanda Rivas</v>
      </c>
      <c r="S4809" t="str">
        <f t="shared" si="378"/>
        <v>+CS</v>
      </c>
      <c r="T4809">
        <f t="shared" si="379"/>
        <v>1</v>
      </c>
    </row>
    <row r="4810" spans="1:20" x14ac:dyDescent="0.35">
      <c r="A4810" t="s">
        <v>23526</v>
      </c>
      <c r="B4810" t="s">
        <v>23527</v>
      </c>
      <c r="C4810" t="s">
        <v>23528</v>
      </c>
      <c r="D4810" t="s">
        <v>23529</v>
      </c>
      <c r="E4810">
        <f>IF(COUNTIFS(Registros!$A$2:$A$6000,"NP",Registros!$B$2:$B$6000,$A4810)&gt;0,1,0)</f>
        <v>0</v>
      </c>
      <c r="F4810">
        <f>IF($E4810=1,SUMIFS(Registros!$F$2:$F$6000,Registros!$A$2:$A$6000,"NP",Registros!$B$2:$B$6000,$A4810),0)</f>
        <v>0</v>
      </c>
      <c r="G4810">
        <f>IF(COUNTIFS(Registros!$A$2:$A$6000,"MOV",Registros!$B$2:$B$6000,$A4810)&gt;0,1,0)</f>
        <v>0</v>
      </c>
      <c r="H4810">
        <f>IF($G4810=1,SUMIFS(Registros!$F$2:$F$6000,Registros!$A$2:$A$6000,"MOV",Registros!$B$2:$B$6000,$A4810),0)</f>
        <v>0</v>
      </c>
      <c r="I4810">
        <f>IF(COUNTIFS(Registros!$A$2:$A$6000,"CS",Registros!$B$2:$B$6000,$A4810)&gt;0,1,0)</f>
        <v>1</v>
      </c>
      <c r="J4810">
        <f>IF($I4810=1,SUMIFS(Registros!$I$2:$I$6000,Registros!$A$2:$A$6000,"CS",Registros!$B$2:$B$6000,$A4810),0)</f>
        <v>92</v>
      </c>
      <c r="K4810">
        <f>IF(COUNTIFS(Winback!$K$2:$K$300,$A4810)&gt;0,1,0)</f>
        <v>0</v>
      </c>
      <c r="L4810">
        <f>IF(AND($K4810=1,LEFT($A4810,3)="WB-"),SUMIFS(Winback!$D$2:$D$300,Winback!$K$2:$K$300,$A4810),0)</f>
        <v>0</v>
      </c>
      <c r="M4810">
        <f>IF(OR($E4810=1,$G4810=1,SUMIFS(Registros!$J$2:$J$6000,Registros!$B$2:$B$6000,$A4810)&gt;0),1,0)</f>
        <v>1</v>
      </c>
      <c r="N4810">
        <f>IF($J4810&gt;0,1,IF(COUNTIFS(Registros!$A$2:$A$6000,"CS",Registros!$B$2:$B$6000,$A4810,Registros!$K$2:$K$6000,"&lt;&gt;")&gt;0,1,0))</f>
        <v>1</v>
      </c>
      <c r="O4810" t="str">
        <f t="shared" si="375"/>
        <v>CONVERGENTE</v>
      </c>
      <c r="P4810" t="str">
        <f t="shared" si="376"/>
        <v>Upgrade / más líneas</v>
      </c>
      <c r="Q4810">
        <f t="shared" si="377"/>
        <v>0</v>
      </c>
      <c r="R4810" t="str">
        <f>IFERROR(VLOOKUP($A4810,Registros!$B$2:$G$6000,6,0),IFERROR(INDEX(Winback!$C$2:$C$300,MATCH($A4810,Winback!$K$2:$K$300,0)),""))</f>
        <v>Yarelis Tulloch</v>
      </c>
      <c r="S4810" t="str">
        <f t="shared" si="378"/>
        <v>+CS</v>
      </c>
      <c r="T4810">
        <f t="shared" si="379"/>
        <v>1</v>
      </c>
    </row>
    <row r="4811" spans="1:20" x14ac:dyDescent="0.35">
      <c r="A4811" t="s">
        <v>23530</v>
      </c>
      <c r="B4811" t="s">
        <v>23531</v>
      </c>
      <c r="C4811" t="s">
        <v>23532</v>
      </c>
      <c r="D4811" t="s">
        <v>23533</v>
      </c>
      <c r="E4811">
        <f>IF(COUNTIFS(Registros!$A$2:$A$6000,"NP",Registros!$B$2:$B$6000,$A4811)&gt;0,1,0)</f>
        <v>0</v>
      </c>
      <c r="F4811">
        <f>IF($E4811=1,SUMIFS(Registros!$F$2:$F$6000,Registros!$A$2:$A$6000,"NP",Registros!$B$2:$B$6000,$A4811),0)</f>
        <v>0</v>
      </c>
      <c r="G4811">
        <f>IF(COUNTIFS(Registros!$A$2:$A$6000,"MOV",Registros!$B$2:$B$6000,$A4811)&gt;0,1,0)</f>
        <v>0</v>
      </c>
      <c r="H4811">
        <f>IF($G4811=1,SUMIFS(Registros!$F$2:$F$6000,Registros!$A$2:$A$6000,"MOV",Registros!$B$2:$B$6000,$A4811),0)</f>
        <v>0</v>
      </c>
      <c r="I4811">
        <f>IF(COUNTIFS(Registros!$A$2:$A$6000,"CS",Registros!$B$2:$B$6000,$A4811)&gt;0,1,0)</f>
        <v>1</v>
      </c>
      <c r="J4811">
        <f>IF($I4811=1,SUMIFS(Registros!$I$2:$I$6000,Registros!$A$2:$A$6000,"CS",Registros!$B$2:$B$6000,$A4811),0)</f>
        <v>0</v>
      </c>
      <c r="K4811">
        <f>IF(COUNTIFS(Winback!$K$2:$K$300,$A4811)&gt;0,1,0)</f>
        <v>0</v>
      </c>
      <c r="L4811">
        <f>IF(AND($K4811=1,LEFT($A4811,3)="WB-"),SUMIFS(Winback!$D$2:$D$300,Winback!$K$2:$K$300,$A4811),0)</f>
        <v>0</v>
      </c>
      <c r="M4811">
        <f>IF(OR($E4811=1,$G4811=1,SUMIFS(Registros!$J$2:$J$6000,Registros!$B$2:$B$6000,$A4811)&gt;0),1,0)</f>
        <v>1</v>
      </c>
      <c r="N4811">
        <f>IF($J4811&gt;0,1,IF(COUNTIFS(Registros!$A$2:$A$6000,"CS",Registros!$B$2:$B$6000,$A4811,Registros!$K$2:$K$6000,"&lt;&gt;")&gt;0,1,0))</f>
        <v>0</v>
      </c>
      <c r="O4811" t="str">
        <f t="shared" si="375"/>
        <v>SOLO MÓVIL</v>
      </c>
      <c r="P4811" t="str">
        <f t="shared" si="376"/>
        <v>Ofrecer fijo + internet (FLBBTV)</v>
      </c>
      <c r="Q4811">
        <f t="shared" si="377"/>
        <v>0</v>
      </c>
      <c r="R4811" t="str">
        <f>IFERROR(VLOOKUP($A4811,Registros!$B$2:$G$6000,6,0),IFERROR(INDEX(Winback!$C$2:$C$300,MATCH($A4811,Winback!$K$2:$K$300,0)),""))</f>
        <v>Abril Aparicio</v>
      </c>
      <c r="S4811" t="str">
        <f t="shared" si="378"/>
        <v>+CS</v>
      </c>
      <c r="T4811">
        <f t="shared" si="379"/>
        <v>1</v>
      </c>
    </row>
    <row r="4812" spans="1:20" x14ac:dyDescent="0.35">
      <c r="A4812" t="s">
        <v>23535</v>
      </c>
      <c r="B4812" t="s">
        <v>23536</v>
      </c>
      <c r="C4812" t="s">
        <v>23537</v>
      </c>
      <c r="D4812" t="s">
        <v>23538</v>
      </c>
      <c r="E4812">
        <f>IF(COUNTIFS(Registros!$A$2:$A$6000,"NP",Registros!$B$2:$B$6000,$A4812)&gt;0,1,0)</f>
        <v>0</v>
      </c>
      <c r="F4812">
        <f>IF($E4812=1,SUMIFS(Registros!$F$2:$F$6000,Registros!$A$2:$A$6000,"NP",Registros!$B$2:$B$6000,$A4812),0)</f>
        <v>0</v>
      </c>
      <c r="G4812">
        <f>IF(COUNTIFS(Registros!$A$2:$A$6000,"MOV",Registros!$B$2:$B$6000,$A4812)&gt;0,1,0)</f>
        <v>0</v>
      </c>
      <c r="H4812">
        <f>IF($G4812=1,SUMIFS(Registros!$F$2:$F$6000,Registros!$A$2:$A$6000,"MOV",Registros!$B$2:$B$6000,$A4812),0)</f>
        <v>0</v>
      </c>
      <c r="I4812">
        <f>IF(COUNTIFS(Registros!$A$2:$A$6000,"CS",Registros!$B$2:$B$6000,$A4812)&gt;0,1,0)</f>
        <v>1</v>
      </c>
      <c r="J4812">
        <f>IF($I4812=1,SUMIFS(Registros!$I$2:$I$6000,Registros!$A$2:$A$6000,"CS",Registros!$B$2:$B$6000,$A4812),0)</f>
        <v>72</v>
      </c>
      <c r="K4812">
        <f>IF(COUNTIFS(Winback!$K$2:$K$300,$A4812)&gt;0,1,0)</f>
        <v>0</v>
      </c>
      <c r="L4812">
        <f>IF(AND($K4812=1,LEFT($A4812,3)="WB-"),SUMIFS(Winback!$D$2:$D$300,Winback!$K$2:$K$300,$A4812),0)</f>
        <v>0</v>
      </c>
      <c r="M4812">
        <f>IF(OR($E4812=1,$G4812=1,SUMIFS(Registros!$J$2:$J$6000,Registros!$B$2:$B$6000,$A4812)&gt;0),1,0)</f>
        <v>1</v>
      </c>
      <c r="N4812">
        <f>IF($J4812&gt;0,1,IF(COUNTIFS(Registros!$A$2:$A$6000,"CS",Registros!$B$2:$B$6000,$A4812,Registros!$K$2:$K$6000,"&lt;&gt;")&gt;0,1,0))</f>
        <v>1</v>
      </c>
      <c r="O4812" t="str">
        <f t="shared" si="375"/>
        <v>CONVERGENTE</v>
      </c>
      <c r="P4812" t="str">
        <f t="shared" si="376"/>
        <v>Upgrade / más líneas</v>
      </c>
      <c r="Q4812">
        <f t="shared" si="377"/>
        <v>0</v>
      </c>
      <c r="R4812" t="str">
        <f>IFERROR(VLOOKUP($A4812,Registros!$B$2:$G$6000,6,0),IFERROR(INDEX(Winback!$C$2:$C$300,MATCH($A4812,Winback!$K$2:$K$300,0)),""))</f>
        <v>Yariela Galarce</v>
      </c>
      <c r="S4812" t="str">
        <f t="shared" si="378"/>
        <v>+CS</v>
      </c>
      <c r="T4812">
        <f t="shared" si="379"/>
        <v>1</v>
      </c>
    </row>
    <row r="4813" spans="1:20" x14ac:dyDescent="0.35">
      <c r="A4813" t="s">
        <v>23540</v>
      </c>
      <c r="B4813" t="s">
        <v>23541</v>
      </c>
      <c r="C4813" t="s">
        <v>23542</v>
      </c>
      <c r="D4813" t="s">
        <v>23543</v>
      </c>
      <c r="E4813">
        <f>IF(COUNTIFS(Registros!$A$2:$A$6000,"NP",Registros!$B$2:$B$6000,$A4813)&gt;0,1,0)</f>
        <v>0</v>
      </c>
      <c r="F4813">
        <f>IF($E4813=1,SUMIFS(Registros!$F$2:$F$6000,Registros!$A$2:$A$6000,"NP",Registros!$B$2:$B$6000,$A4813),0)</f>
        <v>0</v>
      </c>
      <c r="G4813">
        <f>IF(COUNTIFS(Registros!$A$2:$A$6000,"MOV",Registros!$B$2:$B$6000,$A4813)&gt;0,1,0)</f>
        <v>0</v>
      </c>
      <c r="H4813">
        <f>IF($G4813=1,SUMIFS(Registros!$F$2:$F$6000,Registros!$A$2:$A$6000,"MOV",Registros!$B$2:$B$6000,$A4813),0)</f>
        <v>0</v>
      </c>
      <c r="I4813">
        <f>IF(COUNTIFS(Registros!$A$2:$A$6000,"CS",Registros!$B$2:$B$6000,$A4813)&gt;0,1,0)</f>
        <v>1</v>
      </c>
      <c r="J4813">
        <f>IF($I4813=1,SUMIFS(Registros!$I$2:$I$6000,Registros!$A$2:$A$6000,"CS",Registros!$B$2:$B$6000,$A4813),0)</f>
        <v>68</v>
      </c>
      <c r="K4813">
        <f>IF(COUNTIFS(Winback!$K$2:$K$300,$A4813)&gt;0,1,0)</f>
        <v>0</v>
      </c>
      <c r="L4813">
        <f>IF(AND($K4813=1,LEFT($A4813,3)="WB-"),SUMIFS(Winback!$D$2:$D$300,Winback!$K$2:$K$300,$A4813),0)</f>
        <v>0</v>
      </c>
      <c r="M4813">
        <f>IF(OR($E4813=1,$G4813=1,SUMIFS(Registros!$J$2:$J$6000,Registros!$B$2:$B$6000,$A4813)&gt;0),1,0)</f>
        <v>1</v>
      </c>
      <c r="N4813">
        <f>IF($J4813&gt;0,1,IF(COUNTIFS(Registros!$A$2:$A$6000,"CS",Registros!$B$2:$B$6000,$A4813,Registros!$K$2:$K$6000,"&lt;&gt;")&gt;0,1,0))</f>
        <v>1</v>
      </c>
      <c r="O4813" t="str">
        <f t="shared" si="375"/>
        <v>CONVERGENTE</v>
      </c>
      <c r="P4813" t="str">
        <f t="shared" si="376"/>
        <v>Upgrade / más líneas</v>
      </c>
      <c r="Q4813">
        <f t="shared" si="377"/>
        <v>0</v>
      </c>
      <c r="R4813" t="str">
        <f>IFERROR(VLOOKUP($A4813,Registros!$B$2:$G$6000,6,0),IFERROR(INDEX(Winback!$C$2:$C$300,MATCH($A4813,Winback!$K$2:$K$300,0)),""))</f>
        <v>Nailyn Martinez Johnson</v>
      </c>
      <c r="S4813" t="str">
        <f t="shared" si="378"/>
        <v>+CS</v>
      </c>
      <c r="T4813">
        <f t="shared" si="379"/>
        <v>1</v>
      </c>
    </row>
    <row r="4814" spans="1:20" x14ac:dyDescent="0.35">
      <c r="A4814" t="s">
        <v>23545</v>
      </c>
      <c r="B4814" t="s">
        <v>23546</v>
      </c>
      <c r="C4814" t="s">
        <v>23547</v>
      </c>
      <c r="D4814" t="s">
        <v>23548</v>
      </c>
      <c r="E4814">
        <f>IF(COUNTIFS(Registros!$A$2:$A$6000,"NP",Registros!$B$2:$B$6000,$A4814)&gt;0,1,0)</f>
        <v>0</v>
      </c>
      <c r="F4814">
        <f>IF($E4814=1,SUMIFS(Registros!$F$2:$F$6000,Registros!$A$2:$A$6000,"NP",Registros!$B$2:$B$6000,$A4814),0)</f>
        <v>0</v>
      </c>
      <c r="G4814">
        <f>IF(COUNTIFS(Registros!$A$2:$A$6000,"MOV",Registros!$B$2:$B$6000,$A4814)&gt;0,1,0)</f>
        <v>0</v>
      </c>
      <c r="H4814">
        <f>IF($G4814=1,SUMIFS(Registros!$F$2:$F$6000,Registros!$A$2:$A$6000,"MOV",Registros!$B$2:$B$6000,$A4814),0)</f>
        <v>0</v>
      </c>
      <c r="I4814">
        <f>IF(COUNTIFS(Registros!$A$2:$A$6000,"CS",Registros!$B$2:$B$6000,$A4814)&gt;0,1,0)</f>
        <v>1</v>
      </c>
      <c r="J4814">
        <f>IF($I4814=1,SUMIFS(Registros!$I$2:$I$6000,Registros!$A$2:$A$6000,"CS",Registros!$B$2:$B$6000,$A4814),0)</f>
        <v>38</v>
      </c>
      <c r="K4814">
        <f>IF(COUNTIFS(Winback!$K$2:$K$300,$A4814)&gt;0,1,0)</f>
        <v>0</v>
      </c>
      <c r="L4814">
        <f>IF(AND($K4814=1,LEFT($A4814,3)="WB-"),SUMIFS(Winback!$D$2:$D$300,Winback!$K$2:$K$300,$A4814),0)</f>
        <v>0</v>
      </c>
      <c r="M4814">
        <f>IF(OR($E4814=1,$G4814=1,SUMIFS(Registros!$J$2:$J$6000,Registros!$B$2:$B$6000,$A4814)&gt;0),1,0)</f>
        <v>1</v>
      </c>
      <c r="N4814">
        <f>IF($J4814&gt;0,1,IF(COUNTIFS(Registros!$A$2:$A$6000,"CS",Registros!$B$2:$B$6000,$A4814,Registros!$K$2:$K$6000,"&lt;&gt;")&gt;0,1,0))</f>
        <v>1</v>
      </c>
      <c r="O4814" t="str">
        <f t="shared" si="375"/>
        <v>CONVERGENTE</v>
      </c>
      <c r="P4814" t="str">
        <f t="shared" si="376"/>
        <v>Upgrade / más líneas</v>
      </c>
      <c r="Q4814">
        <f t="shared" si="377"/>
        <v>0</v>
      </c>
      <c r="R4814" t="str">
        <f>IFERROR(VLOOKUP($A4814,Registros!$B$2:$G$6000,6,0),IFERROR(INDEX(Winback!$C$2:$C$300,MATCH($A4814,Winback!$K$2:$K$300,0)),""))</f>
        <v>iongy Gordon Ward</v>
      </c>
      <c r="S4814" t="str">
        <f t="shared" si="378"/>
        <v>+CS</v>
      </c>
      <c r="T4814">
        <f t="shared" si="379"/>
        <v>1</v>
      </c>
    </row>
    <row r="4815" spans="1:20" x14ac:dyDescent="0.35">
      <c r="A4815" t="s">
        <v>23550</v>
      </c>
      <c r="B4815" t="s">
        <v>23551</v>
      </c>
      <c r="C4815" t="s">
        <v>23547</v>
      </c>
      <c r="D4815" t="s">
        <v>23548</v>
      </c>
      <c r="E4815">
        <f>IF(COUNTIFS(Registros!$A$2:$A$6000,"NP",Registros!$B$2:$B$6000,$A4815)&gt;0,1,0)</f>
        <v>0</v>
      </c>
      <c r="F4815">
        <f>IF($E4815=1,SUMIFS(Registros!$F$2:$F$6000,Registros!$A$2:$A$6000,"NP",Registros!$B$2:$B$6000,$A4815),0)</f>
        <v>0</v>
      </c>
      <c r="G4815">
        <f>IF(COUNTIFS(Registros!$A$2:$A$6000,"MOV",Registros!$B$2:$B$6000,$A4815)&gt;0,1,0)</f>
        <v>0</v>
      </c>
      <c r="H4815">
        <f>IF($G4815=1,SUMIFS(Registros!$F$2:$F$6000,Registros!$A$2:$A$6000,"MOV",Registros!$B$2:$B$6000,$A4815),0)</f>
        <v>0</v>
      </c>
      <c r="I4815">
        <f>IF(COUNTIFS(Registros!$A$2:$A$6000,"CS",Registros!$B$2:$B$6000,$A4815)&gt;0,1,0)</f>
        <v>1</v>
      </c>
      <c r="J4815">
        <f>IF($I4815=1,SUMIFS(Registros!$I$2:$I$6000,Registros!$A$2:$A$6000,"CS",Registros!$B$2:$B$6000,$A4815),0)</f>
        <v>48</v>
      </c>
      <c r="K4815">
        <f>IF(COUNTIFS(Winback!$K$2:$K$300,$A4815)&gt;0,1,0)</f>
        <v>0</v>
      </c>
      <c r="L4815">
        <f>IF(AND($K4815=1,LEFT($A4815,3)="WB-"),SUMIFS(Winback!$D$2:$D$300,Winback!$K$2:$K$300,$A4815),0)</f>
        <v>0</v>
      </c>
      <c r="M4815">
        <f>IF(OR($E4815=1,$G4815=1,SUMIFS(Registros!$J$2:$J$6000,Registros!$B$2:$B$6000,$A4815)&gt;0),1,0)</f>
        <v>1</v>
      </c>
      <c r="N4815">
        <f>IF($J4815&gt;0,1,IF(COUNTIFS(Registros!$A$2:$A$6000,"CS",Registros!$B$2:$B$6000,$A4815,Registros!$K$2:$K$6000,"&lt;&gt;")&gt;0,1,0))</f>
        <v>1</v>
      </c>
      <c r="O4815" t="str">
        <f t="shared" si="375"/>
        <v>CONVERGENTE</v>
      </c>
      <c r="P4815" t="str">
        <f t="shared" si="376"/>
        <v>Upgrade / más líneas</v>
      </c>
      <c r="Q4815">
        <f t="shared" si="377"/>
        <v>0</v>
      </c>
      <c r="R4815" t="str">
        <f>IFERROR(VLOOKUP($A4815,Registros!$B$2:$G$6000,6,0),IFERROR(INDEX(Winback!$C$2:$C$300,MATCH($A4815,Winback!$K$2:$K$300,0)),""))</f>
        <v>Keisy Vargas</v>
      </c>
      <c r="S4815" t="str">
        <f t="shared" si="378"/>
        <v>+CS</v>
      </c>
      <c r="T4815">
        <f t="shared" si="379"/>
        <v>1</v>
      </c>
    </row>
    <row r="4816" spans="1:20" x14ac:dyDescent="0.35">
      <c r="A4816" t="s">
        <v>23552</v>
      </c>
      <c r="B4816" t="s">
        <v>23553</v>
      </c>
      <c r="C4816" t="s">
        <v>23554</v>
      </c>
      <c r="D4816" t="s">
        <v>23555</v>
      </c>
      <c r="E4816">
        <f>IF(COUNTIFS(Registros!$A$2:$A$6000,"NP",Registros!$B$2:$B$6000,$A4816)&gt;0,1,0)</f>
        <v>0</v>
      </c>
      <c r="F4816">
        <f>IF($E4816=1,SUMIFS(Registros!$F$2:$F$6000,Registros!$A$2:$A$6000,"NP",Registros!$B$2:$B$6000,$A4816),0)</f>
        <v>0</v>
      </c>
      <c r="G4816">
        <f>IF(COUNTIFS(Registros!$A$2:$A$6000,"MOV",Registros!$B$2:$B$6000,$A4816)&gt;0,1,0)</f>
        <v>0</v>
      </c>
      <c r="H4816">
        <f>IF($G4816=1,SUMIFS(Registros!$F$2:$F$6000,Registros!$A$2:$A$6000,"MOV",Registros!$B$2:$B$6000,$A4816),0)</f>
        <v>0</v>
      </c>
      <c r="I4816">
        <f>IF(COUNTIFS(Registros!$A$2:$A$6000,"CS",Registros!$B$2:$B$6000,$A4816)&gt;0,1,0)</f>
        <v>1</v>
      </c>
      <c r="J4816">
        <f>IF($I4816=1,SUMIFS(Registros!$I$2:$I$6000,Registros!$A$2:$A$6000,"CS",Registros!$B$2:$B$6000,$A4816),0)</f>
        <v>60</v>
      </c>
      <c r="K4816">
        <f>IF(COUNTIFS(Winback!$K$2:$K$300,$A4816)&gt;0,1,0)</f>
        <v>0</v>
      </c>
      <c r="L4816">
        <f>IF(AND($K4816=1,LEFT($A4816,3)="WB-"),SUMIFS(Winback!$D$2:$D$300,Winback!$K$2:$K$300,$A4816),0)</f>
        <v>0</v>
      </c>
      <c r="M4816">
        <f>IF(OR($E4816=1,$G4816=1,SUMIFS(Registros!$J$2:$J$6000,Registros!$B$2:$B$6000,$A4816)&gt;0),1,0)</f>
        <v>1</v>
      </c>
      <c r="N4816">
        <f>IF($J4816&gt;0,1,IF(COUNTIFS(Registros!$A$2:$A$6000,"CS",Registros!$B$2:$B$6000,$A4816,Registros!$K$2:$K$6000,"&lt;&gt;")&gt;0,1,0))</f>
        <v>1</v>
      </c>
      <c r="O4816" t="str">
        <f t="shared" si="375"/>
        <v>CONVERGENTE</v>
      </c>
      <c r="P4816" t="str">
        <f t="shared" si="376"/>
        <v>Upgrade / más líneas</v>
      </c>
      <c r="Q4816">
        <f t="shared" si="377"/>
        <v>0</v>
      </c>
      <c r="R4816" t="str">
        <f>IFERROR(VLOOKUP($A4816,Registros!$B$2:$G$6000,6,0),IFERROR(INDEX(Winback!$C$2:$C$300,MATCH($A4816,Winback!$K$2:$K$300,0)),""))</f>
        <v>Karla Mc Intryre</v>
      </c>
      <c r="S4816" t="str">
        <f t="shared" si="378"/>
        <v>+CS</v>
      </c>
      <c r="T4816">
        <f t="shared" si="379"/>
        <v>1</v>
      </c>
    </row>
    <row r="4817" spans="1:20" x14ac:dyDescent="0.35">
      <c r="A4817" t="s">
        <v>23557</v>
      </c>
      <c r="B4817" t="s">
        <v>23558</v>
      </c>
      <c r="C4817" t="s">
        <v>23559</v>
      </c>
      <c r="D4817" t="s">
        <v>23560</v>
      </c>
      <c r="E4817">
        <f>IF(COUNTIFS(Registros!$A$2:$A$6000,"NP",Registros!$B$2:$B$6000,$A4817)&gt;0,1,0)</f>
        <v>0</v>
      </c>
      <c r="F4817">
        <f>IF($E4817=1,SUMIFS(Registros!$F$2:$F$6000,Registros!$A$2:$A$6000,"NP",Registros!$B$2:$B$6000,$A4817),0)</f>
        <v>0</v>
      </c>
      <c r="G4817">
        <f>IF(COUNTIFS(Registros!$A$2:$A$6000,"MOV",Registros!$B$2:$B$6000,$A4817)&gt;0,1,0)</f>
        <v>0</v>
      </c>
      <c r="H4817">
        <f>IF($G4817=1,SUMIFS(Registros!$F$2:$F$6000,Registros!$A$2:$A$6000,"MOV",Registros!$B$2:$B$6000,$A4817),0)</f>
        <v>0</v>
      </c>
      <c r="I4817">
        <f>IF(COUNTIFS(Registros!$A$2:$A$6000,"CS",Registros!$B$2:$B$6000,$A4817)&gt;0,1,0)</f>
        <v>1</v>
      </c>
      <c r="J4817">
        <f>IF($I4817=1,SUMIFS(Registros!$I$2:$I$6000,Registros!$A$2:$A$6000,"CS",Registros!$B$2:$B$6000,$A4817),0)</f>
        <v>0</v>
      </c>
      <c r="K4817">
        <f>IF(COUNTIFS(Winback!$K$2:$K$300,$A4817)&gt;0,1,0)</f>
        <v>0</v>
      </c>
      <c r="L4817">
        <f>IF(AND($K4817=1,LEFT($A4817,3)="WB-"),SUMIFS(Winback!$D$2:$D$300,Winback!$K$2:$K$300,$A4817),0)</f>
        <v>0</v>
      </c>
      <c r="M4817">
        <f>IF(OR($E4817=1,$G4817=1,SUMIFS(Registros!$J$2:$J$6000,Registros!$B$2:$B$6000,$A4817)&gt;0),1,0)</f>
        <v>1</v>
      </c>
      <c r="N4817">
        <f>IF($J4817&gt;0,1,IF(COUNTIFS(Registros!$A$2:$A$6000,"CS",Registros!$B$2:$B$6000,$A4817,Registros!$K$2:$K$6000,"&lt;&gt;")&gt;0,1,0))</f>
        <v>0</v>
      </c>
      <c r="O4817" t="str">
        <f t="shared" si="375"/>
        <v>SOLO MÓVIL</v>
      </c>
      <c r="P4817" t="str">
        <f t="shared" si="376"/>
        <v>Ofrecer fijo + internet (FLBBTV)</v>
      </c>
      <c r="Q4817">
        <f t="shared" si="377"/>
        <v>0</v>
      </c>
      <c r="R4817" t="str">
        <f>IFERROR(VLOOKUP($A4817,Registros!$B$2:$G$6000,6,0),IFERROR(INDEX(Winback!$C$2:$C$300,MATCH($A4817,Winback!$K$2:$K$300,0)),""))</f>
        <v>Solanye Acuña</v>
      </c>
      <c r="S4817" t="str">
        <f t="shared" si="378"/>
        <v>+CS</v>
      </c>
      <c r="T4817">
        <f t="shared" si="379"/>
        <v>1</v>
      </c>
    </row>
    <row r="4818" spans="1:20" x14ac:dyDescent="0.35">
      <c r="A4818" t="s">
        <v>23561</v>
      </c>
      <c r="B4818" t="s">
        <v>23562</v>
      </c>
      <c r="C4818" t="s">
        <v>23563</v>
      </c>
      <c r="D4818" t="s">
        <v>23564</v>
      </c>
      <c r="E4818">
        <f>IF(COUNTIFS(Registros!$A$2:$A$6000,"NP",Registros!$B$2:$B$6000,$A4818)&gt;0,1,0)</f>
        <v>0</v>
      </c>
      <c r="F4818">
        <f>IF($E4818=1,SUMIFS(Registros!$F$2:$F$6000,Registros!$A$2:$A$6000,"NP",Registros!$B$2:$B$6000,$A4818),0)</f>
        <v>0</v>
      </c>
      <c r="G4818">
        <f>IF(COUNTIFS(Registros!$A$2:$A$6000,"MOV",Registros!$B$2:$B$6000,$A4818)&gt;0,1,0)</f>
        <v>0</v>
      </c>
      <c r="H4818">
        <f>IF($G4818=1,SUMIFS(Registros!$F$2:$F$6000,Registros!$A$2:$A$6000,"MOV",Registros!$B$2:$B$6000,$A4818),0)</f>
        <v>0</v>
      </c>
      <c r="I4818">
        <f>IF(COUNTIFS(Registros!$A$2:$A$6000,"CS",Registros!$B$2:$B$6000,$A4818)&gt;0,1,0)</f>
        <v>1</v>
      </c>
      <c r="J4818">
        <f>IF($I4818=1,SUMIFS(Registros!$I$2:$I$6000,Registros!$A$2:$A$6000,"CS",Registros!$B$2:$B$6000,$A4818),0)</f>
        <v>47</v>
      </c>
      <c r="K4818">
        <f>IF(COUNTIFS(Winback!$K$2:$K$300,$A4818)&gt;0,1,0)</f>
        <v>0</v>
      </c>
      <c r="L4818">
        <f>IF(AND($K4818=1,LEFT($A4818,3)="WB-"),SUMIFS(Winback!$D$2:$D$300,Winback!$K$2:$K$300,$A4818),0)</f>
        <v>0</v>
      </c>
      <c r="M4818">
        <f>IF(OR($E4818=1,$G4818=1,SUMIFS(Registros!$J$2:$J$6000,Registros!$B$2:$B$6000,$A4818)&gt;0),1,0)</f>
        <v>1</v>
      </c>
      <c r="N4818">
        <f>IF($J4818&gt;0,1,IF(COUNTIFS(Registros!$A$2:$A$6000,"CS",Registros!$B$2:$B$6000,$A4818,Registros!$K$2:$K$6000,"&lt;&gt;")&gt;0,1,0))</f>
        <v>1</v>
      </c>
      <c r="O4818" t="str">
        <f t="shared" si="375"/>
        <v>CONVERGENTE</v>
      </c>
      <c r="P4818" t="str">
        <f t="shared" si="376"/>
        <v>Upgrade / más líneas</v>
      </c>
      <c r="Q4818">
        <f t="shared" si="377"/>
        <v>0</v>
      </c>
      <c r="R4818" t="str">
        <f>IFERROR(VLOOKUP($A4818,Registros!$B$2:$G$6000,6,0),IFERROR(INDEX(Winback!$C$2:$C$300,MATCH($A4818,Winback!$K$2:$K$300,0)),""))</f>
        <v>Lizeth Milena Gonzalez</v>
      </c>
      <c r="S4818" t="str">
        <f t="shared" si="378"/>
        <v>+CS</v>
      </c>
      <c r="T4818">
        <f t="shared" si="379"/>
        <v>1</v>
      </c>
    </row>
    <row r="4819" spans="1:20" x14ac:dyDescent="0.35">
      <c r="A4819" t="s">
        <v>23566</v>
      </c>
      <c r="B4819" t="s">
        <v>23567</v>
      </c>
      <c r="C4819" t="s">
        <v>23568</v>
      </c>
      <c r="D4819" t="s">
        <v>23569</v>
      </c>
      <c r="E4819">
        <f>IF(COUNTIFS(Registros!$A$2:$A$6000,"NP",Registros!$B$2:$B$6000,$A4819)&gt;0,1,0)</f>
        <v>0</v>
      </c>
      <c r="F4819">
        <f>IF($E4819=1,SUMIFS(Registros!$F$2:$F$6000,Registros!$A$2:$A$6000,"NP",Registros!$B$2:$B$6000,$A4819),0)</f>
        <v>0</v>
      </c>
      <c r="G4819">
        <f>IF(COUNTIFS(Registros!$A$2:$A$6000,"MOV",Registros!$B$2:$B$6000,$A4819)&gt;0,1,0)</f>
        <v>0</v>
      </c>
      <c r="H4819">
        <f>IF($G4819=1,SUMIFS(Registros!$F$2:$F$6000,Registros!$A$2:$A$6000,"MOV",Registros!$B$2:$B$6000,$A4819),0)</f>
        <v>0</v>
      </c>
      <c r="I4819">
        <f>IF(COUNTIFS(Registros!$A$2:$A$6000,"CS",Registros!$B$2:$B$6000,$A4819)&gt;0,1,0)</f>
        <v>1</v>
      </c>
      <c r="J4819">
        <f>IF($I4819=1,SUMIFS(Registros!$I$2:$I$6000,Registros!$A$2:$A$6000,"CS",Registros!$B$2:$B$6000,$A4819),0)</f>
        <v>48</v>
      </c>
      <c r="K4819">
        <f>IF(COUNTIFS(Winback!$K$2:$K$300,$A4819)&gt;0,1,0)</f>
        <v>0</v>
      </c>
      <c r="L4819">
        <f>IF(AND($K4819=1,LEFT($A4819,3)="WB-"),SUMIFS(Winback!$D$2:$D$300,Winback!$K$2:$K$300,$A4819),0)</f>
        <v>0</v>
      </c>
      <c r="M4819">
        <f>IF(OR($E4819=1,$G4819=1,SUMIFS(Registros!$J$2:$J$6000,Registros!$B$2:$B$6000,$A4819)&gt;0),1,0)</f>
        <v>1</v>
      </c>
      <c r="N4819">
        <f>IF($J4819&gt;0,1,IF(COUNTIFS(Registros!$A$2:$A$6000,"CS",Registros!$B$2:$B$6000,$A4819,Registros!$K$2:$K$6000,"&lt;&gt;")&gt;0,1,0))</f>
        <v>1</v>
      </c>
      <c r="O4819" t="str">
        <f t="shared" si="375"/>
        <v>CONVERGENTE</v>
      </c>
      <c r="P4819" t="str">
        <f t="shared" si="376"/>
        <v>Upgrade / más líneas</v>
      </c>
      <c r="Q4819">
        <f t="shared" si="377"/>
        <v>0</v>
      </c>
      <c r="R4819" t="str">
        <f>IFERROR(VLOOKUP($A4819,Registros!$B$2:$G$6000,6,0),IFERROR(INDEX(Winback!$C$2:$C$300,MATCH($A4819,Winback!$K$2:$K$300,0)),""))</f>
        <v>Maria Fernanda Rivas</v>
      </c>
      <c r="S4819" t="str">
        <f t="shared" si="378"/>
        <v>+CS</v>
      </c>
      <c r="T4819">
        <f t="shared" si="379"/>
        <v>1</v>
      </c>
    </row>
    <row r="4820" spans="1:20" x14ac:dyDescent="0.35">
      <c r="A4820" t="s">
        <v>23571</v>
      </c>
      <c r="B4820" t="s">
        <v>23572</v>
      </c>
      <c r="C4820" t="s">
        <v>23573</v>
      </c>
      <c r="D4820" t="s">
        <v>23574</v>
      </c>
      <c r="E4820">
        <f>IF(COUNTIFS(Registros!$A$2:$A$6000,"NP",Registros!$B$2:$B$6000,$A4820)&gt;0,1,0)</f>
        <v>0</v>
      </c>
      <c r="F4820">
        <f>IF($E4820=1,SUMIFS(Registros!$F$2:$F$6000,Registros!$A$2:$A$6000,"NP",Registros!$B$2:$B$6000,$A4820),0)</f>
        <v>0</v>
      </c>
      <c r="G4820">
        <f>IF(COUNTIFS(Registros!$A$2:$A$6000,"MOV",Registros!$B$2:$B$6000,$A4820)&gt;0,1,0)</f>
        <v>0</v>
      </c>
      <c r="H4820">
        <f>IF($G4820=1,SUMIFS(Registros!$F$2:$F$6000,Registros!$A$2:$A$6000,"MOV",Registros!$B$2:$B$6000,$A4820),0)</f>
        <v>0</v>
      </c>
      <c r="I4820">
        <f>IF(COUNTIFS(Registros!$A$2:$A$6000,"CS",Registros!$B$2:$B$6000,$A4820)&gt;0,1,0)</f>
        <v>1</v>
      </c>
      <c r="J4820">
        <f>IF($I4820=1,SUMIFS(Registros!$I$2:$I$6000,Registros!$A$2:$A$6000,"CS",Registros!$B$2:$B$6000,$A4820),0)</f>
        <v>45</v>
      </c>
      <c r="K4820">
        <f>IF(COUNTIFS(Winback!$K$2:$K$300,$A4820)&gt;0,1,0)</f>
        <v>0</v>
      </c>
      <c r="L4820">
        <f>IF(AND($K4820=1,LEFT($A4820,3)="WB-"),SUMIFS(Winback!$D$2:$D$300,Winback!$K$2:$K$300,$A4820),0)</f>
        <v>0</v>
      </c>
      <c r="M4820">
        <f>IF(OR($E4820=1,$G4820=1,SUMIFS(Registros!$J$2:$J$6000,Registros!$B$2:$B$6000,$A4820)&gt;0),1,0)</f>
        <v>1</v>
      </c>
      <c r="N4820">
        <f>IF($J4820&gt;0,1,IF(COUNTIFS(Registros!$A$2:$A$6000,"CS",Registros!$B$2:$B$6000,$A4820,Registros!$K$2:$K$6000,"&lt;&gt;")&gt;0,1,0))</f>
        <v>1</v>
      </c>
      <c r="O4820" t="str">
        <f t="shared" si="375"/>
        <v>CONVERGENTE</v>
      </c>
      <c r="P4820" t="str">
        <f t="shared" si="376"/>
        <v>Upgrade / más líneas</v>
      </c>
      <c r="Q4820">
        <f t="shared" si="377"/>
        <v>0</v>
      </c>
      <c r="R4820" t="str">
        <f>IFERROR(VLOOKUP($A4820,Registros!$B$2:$G$6000,6,0),IFERROR(INDEX(Winback!$C$2:$C$300,MATCH($A4820,Winback!$K$2:$K$300,0)),""))</f>
        <v>Yarelis Tulloch</v>
      </c>
      <c r="S4820" t="str">
        <f t="shared" si="378"/>
        <v>+CS</v>
      </c>
      <c r="T4820">
        <f t="shared" si="379"/>
        <v>1</v>
      </c>
    </row>
    <row r="4821" spans="1:20" x14ac:dyDescent="0.35">
      <c r="A4821" t="s">
        <v>23576</v>
      </c>
      <c r="B4821" t="s">
        <v>23577</v>
      </c>
      <c r="C4821" t="s">
        <v>23578</v>
      </c>
      <c r="D4821" t="s">
        <v>23579</v>
      </c>
      <c r="E4821">
        <f>IF(COUNTIFS(Registros!$A$2:$A$6000,"NP",Registros!$B$2:$B$6000,$A4821)&gt;0,1,0)</f>
        <v>0</v>
      </c>
      <c r="F4821">
        <f>IF($E4821=1,SUMIFS(Registros!$F$2:$F$6000,Registros!$A$2:$A$6000,"NP",Registros!$B$2:$B$6000,$A4821),0)</f>
        <v>0</v>
      </c>
      <c r="G4821">
        <f>IF(COUNTIFS(Registros!$A$2:$A$6000,"MOV",Registros!$B$2:$B$6000,$A4821)&gt;0,1,0)</f>
        <v>0</v>
      </c>
      <c r="H4821">
        <f>IF($G4821=1,SUMIFS(Registros!$F$2:$F$6000,Registros!$A$2:$A$6000,"MOV",Registros!$B$2:$B$6000,$A4821),0)</f>
        <v>0</v>
      </c>
      <c r="I4821">
        <f>IF(COUNTIFS(Registros!$A$2:$A$6000,"CS",Registros!$B$2:$B$6000,$A4821)&gt;0,1,0)</f>
        <v>1</v>
      </c>
      <c r="J4821">
        <f>IF($I4821=1,SUMIFS(Registros!$I$2:$I$6000,Registros!$A$2:$A$6000,"CS",Registros!$B$2:$B$6000,$A4821),0)</f>
        <v>44</v>
      </c>
      <c r="K4821">
        <f>IF(COUNTIFS(Winback!$K$2:$K$300,$A4821)&gt;0,1,0)</f>
        <v>0</v>
      </c>
      <c r="L4821">
        <f>IF(AND($K4821=1,LEFT($A4821,3)="WB-"),SUMIFS(Winback!$D$2:$D$300,Winback!$K$2:$K$300,$A4821),0)</f>
        <v>0</v>
      </c>
      <c r="M4821">
        <f>IF(OR($E4821=1,$G4821=1,SUMIFS(Registros!$J$2:$J$6000,Registros!$B$2:$B$6000,$A4821)&gt;0),1,0)</f>
        <v>1</v>
      </c>
      <c r="N4821">
        <f>IF($J4821&gt;0,1,IF(COUNTIFS(Registros!$A$2:$A$6000,"CS",Registros!$B$2:$B$6000,$A4821,Registros!$K$2:$K$6000,"&lt;&gt;")&gt;0,1,0))</f>
        <v>1</v>
      </c>
      <c r="O4821" t="str">
        <f t="shared" si="375"/>
        <v>CONVERGENTE</v>
      </c>
      <c r="P4821" t="str">
        <f t="shared" si="376"/>
        <v>Upgrade / más líneas</v>
      </c>
      <c r="Q4821">
        <f t="shared" si="377"/>
        <v>0</v>
      </c>
      <c r="R4821" t="str">
        <f>IFERROR(VLOOKUP($A4821,Registros!$B$2:$G$6000,6,0),IFERROR(INDEX(Winback!$C$2:$C$300,MATCH($A4821,Winback!$K$2:$K$300,0)),""))</f>
        <v>Abril Aparicio</v>
      </c>
      <c r="S4821" t="str">
        <f t="shared" si="378"/>
        <v>+CS</v>
      </c>
      <c r="T4821">
        <f t="shared" si="379"/>
        <v>1</v>
      </c>
    </row>
    <row r="4822" spans="1:20" x14ac:dyDescent="0.35">
      <c r="A4822" t="s">
        <v>23581</v>
      </c>
      <c r="B4822" t="s">
        <v>23582</v>
      </c>
      <c r="C4822" t="s">
        <v>23583</v>
      </c>
      <c r="D4822" t="s">
        <v>23584</v>
      </c>
      <c r="E4822">
        <f>IF(COUNTIFS(Registros!$A$2:$A$6000,"NP",Registros!$B$2:$B$6000,$A4822)&gt;0,1,0)</f>
        <v>0</v>
      </c>
      <c r="F4822">
        <f>IF($E4822=1,SUMIFS(Registros!$F$2:$F$6000,Registros!$A$2:$A$6000,"NP",Registros!$B$2:$B$6000,$A4822),0)</f>
        <v>0</v>
      </c>
      <c r="G4822">
        <f>IF(COUNTIFS(Registros!$A$2:$A$6000,"MOV",Registros!$B$2:$B$6000,$A4822)&gt;0,1,0)</f>
        <v>0</v>
      </c>
      <c r="H4822">
        <f>IF($G4822=1,SUMIFS(Registros!$F$2:$F$6000,Registros!$A$2:$A$6000,"MOV",Registros!$B$2:$B$6000,$A4822),0)</f>
        <v>0</v>
      </c>
      <c r="I4822">
        <f>IF(COUNTIFS(Registros!$A$2:$A$6000,"CS",Registros!$B$2:$B$6000,$A4822)&gt;0,1,0)</f>
        <v>1</v>
      </c>
      <c r="J4822">
        <f>IF($I4822=1,SUMIFS(Registros!$I$2:$I$6000,Registros!$A$2:$A$6000,"CS",Registros!$B$2:$B$6000,$A4822),0)</f>
        <v>5</v>
      </c>
      <c r="K4822">
        <f>IF(COUNTIFS(Winback!$K$2:$K$300,$A4822)&gt;0,1,0)</f>
        <v>0</v>
      </c>
      <c r="L4822">
        <f>IF(AND($K4822=1,LEFT($A4822,3)="WB-"),SUMIFS(Winback!$D$2:$D$300,Winback!$K$2:$K$300,$A4822),0)</f>
        <v>0</v>
      </c>
      <c r="M4822">
        <f>IF(OR($E4822=1,$G4822=1,SUMIFS(Registros!$J$2:$J$6000,Registros!$B$2:$B$6000,$A4822)&gt;0),1,0)</f>
        <v>1</v>
      </c>
      <c r="N4822">
        <f>IF($J4822&gt;0,1,IF(COUNTIFS(Registros!$A$2:$A$6000,"CS",Registros!$B$2:$B$6000,$A4822,Registros!$K$2:$K$6000,"&lt;&gt;")&gt;0,1,0))</f>
        <v>1</v>
      </c>
      <c r="O4822" t="str">
        <f t="shared" si="375"/>
        <v>CONVERGENTE</v>
      </c>
      <c r="P4822" t="str">
        <f t="shared" si="376"/>
        <v>Upgrade / más líneas</v>
      </c>
      <c r="Q4822">
        <f t="shared" si="377"/>
        <v>0</v>
      </c>
      <c r="R4822" t="str">
        <f>IFERROR(VLOOKUP($A4822,Registros!$B$2:$G$6000,6,0),IFERROR(INDEX(Winback!$C$2:$C$300,MATCH($A4822,Winback!$K$2:$K$300,0)),""))</f>
        <v>Yariela Galarce</v>
      </c>
      <c r="S4822" t="str">
        <f t="shared" si="378"/>
        <v>+CS</v>
      </c>
      <c r="T4822">
        <f t="shared" si="379"/>
        <v>1</v>
      </c>
    </row>
    <row r="4823" spans="1:20" x14ac:dyDescent="0.35">
      <c r="A4823" t="s">
        <v>23586</v>
      </c>
      <c r="B4823" t="s">
        <v>23587</v>
      </c>
      <c r="C4823" t="s">
        <v>23588</v>
      </c>
      <c r="D4823" t="s">
        <v>23589</v>
      </c>
      <c r="E4823">
        <f>IF(COUNTIFS(Registros!$A$2:$A$6000,"NP",Registros!$B$2:$B$6000,$A4823)&gt;0,1,0)</f>
        <v>0</v>
      </c>
      <c r="F4823">
        <f>IF($E4823=1,SUMIFS(Registros!$F$2:$F$6000,Registros!$A$2:$A$6000,"NP",Registros!$B$2:$B$6000,$A4823),0)</f>
        <v>0</v>
      </c>
      <c r="G4823">
        <f>IF(COUNTIFS(Registros!$A$2:$A$6000,"MOV",Registros!$B$2:$B$6000,$A4823)&gt;0,1,0)</f>
        <v>0</v>
      </c>
      <c r="H4823">
        <f>IF($G4823=1,SUMIFS(Registros!$F$2:$F$6000,Registros!$A$2:$A$6000,"MOV",Registros!$B$2:$B$6000,$A4823),0)</f>
        <v>0</v>
      </c>
      <c r="I4823">
        <f>IF(COUNTIFS(Registros!$A$2:$A$6000,"CS",Registros!$B$2:$B$6000,$A4823)&gt;0,1,0)</f>
        <v>1</v>
      </c>
      <c r="J4823">
        <f>IF($I4823=1,SUMIFS(Registros!$I$2:$I$6000,Registros!$A$2:$A$6000,"CS",Registros!$B$2:$B$6000,$A4823),0)</f>
        <v>47</v>
      </c>
      <c r="K4823">
        <f>IF(COUNTIFS(Winback!$K$2:$K$300,$A4823)&gt;0,1,0)</f>
        <v>0</v>
      </c>
      <c r="L4823">
        <f>IF(AND($K4823=1,LEFT($A4823,3)="WB-"),SUMIFS(Winback!$D$2:$D$300,Winback!$K$2:$K$300,$A4823),0)</f>
        <v>0</v>
      </c>
      <c r="M4823">
        <f>IF(OR($E4823=1,$G4823=1,SUMIFS(Registros!$J$2:$J$6000,Registros!$B$2:$B$6000,$A4823)&gt;0),1,0)</f>
        <v>1</v>
      </c>
      <c r="N4823">
        <f>IF($J4823&gt;0,1,IF(COUNTIFS(Registros!$A$2:$A$6000,"CS",Registros!$B$2:$B$6000,$A4823,Registros!$K$2:$K$6000,"&lt;&gt;")&gt;0,1,0))</f>
        <v>1</v>
      </c>
      <c r="O4823" t="str">
        <f t="shared" si="375"/>
        <v>CONVERGENTE</v>
      </c>
      <c r="P4823" t="str">
        <f t="shared" si="376"/>
        <v>Upgrade / más líneas</v>
      </c>
      <c r="Q4823">
        <f t="shared" si="377"/>
        <v>0</v>
      </c>
      <c r="R4823" t="str">
        <f>IFERROR(VLOOKUP($A4823,Registros!$B$2:$G$6000,6,0),IFERROR(INDEX(Winback!$C$2:$C$300,MATCH($A4823,Winback!$K$2:$K$300,0)),""))</f>
        <v>Nailyn Martinez Johnson</v>
      </c>
      <c r="S4823" t="str">
        <f t="shared" si="378"/>
        <v>+CS</v>
      </c>
      <c r="T4823">
        <f t="shared" si="379"/>
        <v>1</v>
      </c>
    </row>
    <row r="4824" spans="1:20" x14ac:dyDescent="0.35">
      <c r="A4824" t="s">
        <v>23591</v>
      </c>
      <c r="B4824" t="s">
        <v>23592</v>
      </c>
      <c r="C4824" t="s">
        <v>23593</v>
      </c>
      <c r="D4824" t="s">
        <v>23594</v>
      </c>
      <c r="E4824">
        <f>IF(COUNTIFS(Registros!$A$2:$A$6000,"NP",Registros!$B$2:$B$6000,$A4824)&gt;0,1,0)</f>
        <v>0</v>
      </c>
      <c r="F4824">
        <f>IF($E4824=1,SUMIFS(Registros!$F$2:$F$6000,Registros!$A$2:$A$6000,"NP",Registros!$B$2:$B$6000,$A4824),0)</f>
        <v>0</v>
      </c>
      <c r="G4824">
        <f>IF(COUNTIFS(Registros!$A$2:$A$6000,"MOV",Registros!$B$2:$B$6000,$A4824)&gt;0,1,0)</f>
        <v>0</v>
      </c>
      <c r="H4824">
        <f>IF($G4824=1,SUMIFS(Registros!$F$2:$F$6000,Registros!$A$2:$A$6000,"MOV",Registros!$B$2:$B$6000,$A4824),0)</f>
        <v>0</v>
      </c>
      <c r="I4824">
        <f>IF(COUNTIFS(Registros!$A$2:$A$6000,"CS",Registros!$B$2:$B$6000,$A4824)&gt;0,1,0)</f>
        <v>1</v>
      </c>
      <c r="J4824">
        <f>IF($I4824=1,SUMIFS(Registros!$I$2:$I$6000,Registros!$A$2:$A$6000,"CS",Registros!$B$2:$B$6000,$A4824),0)</f>
        <v>33</v>
      </c>
      <c r="K4824">
        <f>IF(COUNTIFS(Winback!$K$2:$K$300,$A4824)&gt;0,1,0)</f>
        <v>0</v>
      </c>
      <c r="L4824">
        <f>IF(AND($K4824=1,LEFT($A4824,3)="WB-"),SUMIFS(Winback!$D$2:$D$300,Winback!$K$2:$K$300,$A4824),0)</f>
        <v>0</v>
      </c>
      <c r="M4824">
        <f>IF(OR($E4824=1,$G4824=1,SUMIFS(Registros!$J$2:$J$6000,Registros!$B$2:$B$6000,$A4824)&gt;0),1,0)</f>
        <v>1</v>
      </c>
      <c r="N4824">
        <f>IF($J4824&gt;0,1,IF(COUNTIFS(Registros!$A$2:$A$6000,"CS",Registros!$B$2:$B$6000,$A4824,Registros!$K$2:$K$6000,"&lt;&gt;")&gt;0,1,0))</f>
        <v>1</v>
      </c>
      <c r="O4824" t="str">
        <f t="shared" si="375"/>
        <v>CONVERGENTE</v>
      </c>
      <c r="P4824" t="str">
        <f t="shared" si="376"/>
        <v>Upgrade / más líneas</v>
      </c>
      <c r="Q4824">
        <f t="shared" si="377"/>
        <v>0</v>
      </c>
      <c r="R4824" t="str">
        <f>IFERROR(VLOOKUP($A4824,Registros!$B$2:$G$6000,6,0),IFERROR(INDEX(Winback!$C$2:$C$300,MATCH($A4824,Winback!$K$2:$K$300,0)),""))</f>
        <v>iongy Gordon Ward</v>
      </c>
      <c r="S4824" t="str">
        <f t="shared" si="378"/>
        <v>+CS</v>
      </c>
      <c r="T4824">
        <f t="shared" si="379"/>
        <v>1</v>
      </c>
    </row>
    <row r="4825" spans="1:20" x14ac:dyDescent="0.35">
      <c r="A4825" t="s">
        <v>23596</v>
      </c>
      <c r="B4825" t="s">
        <v>23597</v>
      </c>
      <c r="C4825" t="s">
        <v>23598</v>
      </c>
      <c r="D4825" t="s">
        <v>23599</v>
      </c>
      <c r="E4825">
        <f>IF(COUNTIFS(Registros!$A$2:$A$6000,"NP",Registros!$B$2:$B$6000,$A4825)&gt;0,1,0)</f>
        <v>0</v>
      </c>
      <c r="F4825">
        <f>IF($E4825=1,SUMIFS(Registros!$F$2:$F$6000,Registros!$A$2:$A$6000,"NP",Registros!$B$2:$B$6000,$A4825),0)</f>
        <v>0</v>
      </c>
      <c r="G4825">
        <f>IF(COUNTIFS(Registros!$A$2:$A$6000,"MOV",Registros!$B$2:$B$6000,$A4825)&gt;0,1,0)</f>
        <v>0</v>
      </c>
      <c r="H4825">
        <f>IF($G4825=1,SUMIFS(Registros!$F$2:$F$6000,Registros!$A$2:$A$6000,"MOV",Registros!$B$2:$B$6000,$A4825),0)</f>
        <v>0</v>
      </c>
      <c r="I4825">
        <f>IF(COUNTIFS(Registros!$A$2:$A$6000,"CS",Registros!$B$2:$B$6000,$A4825)&gt;0,1,0)</f>
        <v>1</v>
      </c>
      <c r="J4825">
        <f>IF($I4825=1,SUMIFS(Registros!$I$2:$I$6000,Registros!$A$2:$A$6000,"CS",Registros!$B$2:$B$6000,$A4825),0)</f>
        <v>309</v>
      </c>
      <c r="K4825">
        <f>IF(COUNTIFS(Winback!$K$2:$K$300,$A4825)&gt;0,1,0)</f>
        <v>0</v>
      </c>
      <c r="L4825">
        <f>IF(AND($K4825=1,LEFT($A4825,3)="WB-"),SUMIFS(Winback!$D$2:$D$300,Winback!$K$2:$K$300,$A4825),0)</f>
        <v>0</v>
      </c>
      <c r="M4825">
        <f>IF(OR($E4825=1,$G4825=1,SUMIFS(Registros!$J$2:$J$6000,Registros!$B$2:$B$6000,$A4825)&gt;0),1,0)</f>
        <v>1</v>
      </c>
      <c r="N4825">
        <f>IF($J4825&gt;0,1,IF(COUNTIFS(Registros!$A$2:$A$6000,"CS",Registros!$B$2:$B$6000,$A4825,Registros!$K$2:$K$6000,"&lt;&gt;")&gt;0,1,0))</f>
        <v>1</v>
      </c>
      <c r="O4825" t="str">
        <f t="shared" si="375"/>
        <v>CONVERGENTE</v>
      </c>
      <c r="P4825" t="str">
        <f t="shared" si="376"/>
        <v>Upgrade / más líneas</v>
      </c>
      <c r="Q4825">
        <f t="shared" si="377"/>
        <v>0</v>
      </c>
      <c r="R4825" t="str">
        <f>IFERROR(VLOOKUP($A4825,Registros!$B$2:$G$6000,6,0),IFERROR(INDEX(Winback!$C$2:$C$300,MATCH($A4825,Winback!$K$2:$K$300,0)),""))</f>
        <v>Keisy Vargas</v>
      </c>
      <c r="S4825" t="str">
        <f t="shared" si="378"/>
        <v>+CS</v>
      </c>
      <c r="T4825">
        <f t="shared" si="379"/>
        <v>1</v>
      </c>
    </row>
    <row r="4826" spans="1:20" x14ac:dyDescent="0.35">
      <c r="A4826" t="s">
        <v>23602</v>
      </c>
      <c r="B4826" t="s">
        <v>23603</v>
      </c>
      <c r="C4826" t="s">
        <v>23604</v>
      </c>
      <c r="D4826" t="s">
        <v>23605</v>
      </c>
      <c r="E4826">
        <f>IF(COUNTIFS(Registros!$A$2:$A$6000,"NP",Registros!$B$2:$B$6000,$A4826)&gt;0,1,0)</f>
        <v>0</v>
      </c>
      <c r="F4826">
        <f>IF($E4826=1,SUMIFS(Registros!$F$2:$F$6000,Registros!$A$2:$A$6000,"NP",Registros!$B$2:$B$6000,$A4826),0)</f>
        <v>0</v>
      </c>
      <c r="G4826">
        <f>IF(COUNTIFS(Registros!$A$2:$A$6000,"MOV",Registros!$B$2:$B$6000,$A4826)&gt;0,1,0)</f>
        <v>0</v>
      </c>
      <c r="H4826">
        <f>IF($G4826=1,SUMIFS(Registros!$F$2:$F$6000,Registros!$A$2:$A$6000,"MOV",Registros!$B$2:$B$6000,$A4826),0)</f>
        <v>0</v>
      </c>
      <c r="I4826">
        <f>IF(COUNTIFS(Registros!$A$2:$A$6000,"CS",Registros!$B$2:$B$6000,$A4826)&gt;0,1,0)</f>
        <v>1</v>
      </c>
      <c r="J4826">
        <f>IF($I4826=1,SUMIFS(Registros!$I$2:$I$6000,Registros!$A$2:$A$6000,"CS",Registros!$B$2:$B$6000,$A4826),0)</f>
        <v>90</v>
      </c>
      <c r="K4826">
        <f>IF(COUNTIFS(Winback!$K$2:$K$300,$A4826)&gt;0,1,0)</f>
        <v>0</v>
      </c>
      <c r="L4826">
        <f>IF(AND($K4826=1,LEFT($A4826,3)="WB-"),SUMIFS(Winback!$D$2:$D$300,Winback!$K$2:$K$300,$A4826),0)</f>
        <v>0</v>
      </c>
      <c r="M4826">
        <f>IF(OR($E4826=1,$G4826=1,SUMIFS(Registros!$J$2:$J$6000,Registros!$B$2:$B$6000,$A4826)&gt;0),1,0)</f>
        <v>1</v>
      </c>
      <c r="N4826">
        <f>IF($J4826&gt;0,1,IF(COUNTIFS(Registros!$A$2:$A$6000,"CS",Registros!$B$2:$B$6000,$A4826,Registros!$K$2:$K$6000,"&lt;&gt;")&gt;0,1,0))</f>
        <v>1</v>
      </c>
      <c r="O4826" t="str">
        <f t="shared" si="375"/>
        <v>CONVERGENTE</v>
      </c>
      <c r="P4826" t="str">
        <f t="shared" si="376"/>
        <v>Upgrade / más líneas</v>
      </c>
      <c r="Q4826">
        <f t="shared" si="377"/>
        <v>0</v>
      </c>
      <c r="R4826" t="str">
        <f>IFERROR(VLOOKUP($A4826,Registros!$B$2:$G$6000,6,0),IFERROR(INDEX(Winback!$C$2:$C$300,MATCH($A4826,Winback!$K$2:$K$300,0)),""))</f>
        <v>Karla Mc Intryre</v>
      </c>
      <c r="S4826" t="str">
        <f t="shared" si="378"/>
        <v>+CS</v>
      </c>
      <c r="T4826">
        <f t="shared" si="379"/>
        <v>1</v>
      </c>
    </row>
    <row r="4827" spans="1:20" x14ac:dyDescent="0.35">
      <c r="A4827" t="s">
        <v>23607</v>
      </c>
      <c r="B4827" t="s">
        <v>23608</v>
      </c>
      <c r="C4827" t="s">
        <v>23609</v>
      </c>
      <c r="D4827" t="s">
        <v>23610</v>
      </c>
      <c r="E4827">
        <f>IF(COUNTIFS(Registros!$A$2:$A$6000,"NP",Registros!$B$2:$B$6000,$A4827)&gt;0,1,0)</f>
        <v>0</v>
      </c>
      <c r="F4827">
        <f>IF($E4827=1,SUMIFS(Registros!$F$2:$F$6000,Registros!$A$2:$A$6000,"NP",Registros!$B$2:$B$6000,$A4827),0)</f>
        <v>0</v>
      </c>
      <c r="G4827">
        <f>IF(COUNTIFS(Registros!$A$2:$A$6000,"MOV",Registros!$B$2:$B$6000,$A4827)&gt;0,1,0)</f>
        <v>0</v>
      </c>
      <c r="H4827">
        <f>IF($G4827=1,SUMIFS(Registros!$F$2:$F$6000,Registros!$A$2:$A$6000,"MOV",Registros!$B$2:$B$6000,$A4827),0)</f>
        <v>0</v>
      </c>
      <c r="I4827">
        <f>IF(COUNTIFS(Registros!$A$2:$A$6000,"CS",Registros!$B$2:$B$6000,$A4827)&gt;0,1,0)</f>
        <v>1</v>
      </c>
      <c r="J4827">
        <f>IF($I4827=1,SUMIFS(Registros!$I$2:$I$6000,Registros!$A$2:$A$6000,"CS",Registros!$B$2:$B$6000,$A4827),0)</f>
        <v>49</v>
      </c>
      <c r="K4827">
        <f>IF(COUNTIFS(Winback!$K$2:$K$300,$A4827)&gt;0,1,0)</f>
        <v>0</v>
      </c>
      <c r="L4827">
        <f>IF(AND($K4827=1,LEFT($A4827,3)="WB-"),SUMIFS(Winback!$D$2:$D$300,Winback!$K$2:$K$300,$A4827),0)</f>
        <v>0</v>
      </c>
      <c r="M4827">
        <f>IF(OR($E4827=1,$G4827=1,SUMIFS(Registros!$J$2:$J$6000,Registros!$B$2:$B$6000,$A4827)&gt;0),1,0)</f>
        <v>1</v>
      </c>
      <c r="N4827">
        <f>IF($J4827&gt;0,1,IF(COUNTIFS(Registros!$A$2:$A$6000,"CS",Registros!$B$2:$B$6000,$A4827,Registros!$K$2:$K$6000,"&lt;&gt;")&gt;0,1,0))</f>
        <v>1</v>
      </c>
      <c r="O4827" t="str">
        <f t="shared" si="375"/>
        <v>CONVERGENTE</v>
      </c>
      <c r="P4827" t="str">
        <f t="shared" si="376"/>
        <v>Upgrade / más líneas</v>
      </c>
      <c r="Q4827">
        <f t="shared" si="377"/>
        <v>0</v>
      </c>
      <c r="R4827" t="str">
        <f>IFERROR(VLOOKUP($A4827,Registros!$B$2:$G$6000,6,0),IFERROR(INDEX(Winback!$C$2:$C$300,MATCH($A4827,Winback!$K$2:$K$300,0)),""))</f>
        <v>Solanye Acuña</v>
      </c>
      <c r="S4827" t="str">
        <f t="shared" si="378"/>
        <v>+CS</v>
      </c>
      <c r="T4827">
        <f t="shared" si="379"/>
        <v>1</v>
      </c>
    </row>
    <row r="4828" spans="1:20" x14ac:dyDescent="0.35">
      <c r="A4828" t="s">
        <v>23612</v>
      </c>
      <c r="B4828" t="s">
        <v>23613</v>
      </c>
      <c r="C4828" t="s">
        <v>23614</v>
      </c>
      <c r="D4828" t="s">
        <v>23615</v>
      </c>
      <c r="E4828">
        <f>IF(COUNTIFS(Registros!$A$2:$A$6000,"NP",Registros!$B$2:$B$6000,$A4828)&gt;0,1,0)</f>
        <v>0</v>
      </c>
      <c r="F4828">
        <f>IF($E4828=1,SUMIFS(Registros!$F$2:$F$6000,Registros!$A$2:$A$6000,"NP",Registros!$B$2:$B$6000,$A4828),0)</f>
        <v>0</v>
      </c>
      <c r="G4828">
        <f>IF(COUNTIFS(Registros!$A$2:$A$6000,"MOV",Registros!$B$2:$B$6000,$A4828)&gt;0,1,0)</f>
        <v>0</v>
      </c>
      <c r="H4828">
        <f>IF($G4828=1,SUMIFS(Registros!$F$2:$F$6000,Registros!$A$2:$A$6000,"MOV",Registros!$B$2:$B$6000,$A4828),0)</f>
        <v>0</v>
      </c>
      <c r="I4828">
        <f>IF(COUNTIFS(Registros!$A$2:$A$6000,"CS",Registros!$B$2:$B$6000,$A4828)&gt;0,1,0)</f>
        <v>1</v>
      </c>
      <c r="J4828">
        <f>IF($I4828=1,SUMIFS(Registros!$I$2:$I$6000,Registros!$A$2:$A$6000,"CS",Registros!$B$2:$B$6000,$A4828),0)</f>
        <v>43</v>
      </c>
      <c r="K4828">
        <f>IF(COUNTIFS(Winback!$K$2:$K$300,$A4828)&gt;0,1,0)</f>
        <v>0</v>
      </c>
      <c r="L4828">
        <f>IF(AND($K4828=1,LEFT($A4828,3)="WB-"),SUMIFS(Winback!$D$2:$D$300,Winback!$K$2:$K$300,$A4828),0)</f>
        <v>0</v>
      </c>
      <c r="M4828">
        <f>IF(OR($E4828=1,$G4828=1,SUMIFS(Registros!$J$2:$J$6000,Registros!$B$2:$B$6000,$A4828)&gt;0),1,0)</f>
        <v>1</v>
      </c>
      <c r="N4828">
        <f>IF($J4828&gt;0,1,IF(COUNTIFS(Registros!$A$2:$A$6000,"CS",Registros!$B$2:$B$6000,$A4828,Registros!$K$2:$K$6000,"&lt;&gt;")&gt;0,1,0))</f>
        <v>1</v>
      </c>
      <c r="O4828" t="str">
        <f t="shared" si="375"/>
        <v>CONVERGENTE</v>
      </c>
      <c r="P4828" t="str">
        <f t="shared" si="376"/>
        <v>Upgrade / más líneas</v>
      </c>
      <c r="Q4828">
        <f t="shared" si="377"/>
        <v>0</v>
      </c>
      <c r="R4828" t="str">
        <f>IFERROR(VLOOKUP($A4828,Registros!$B$2:$G$6000,6,0),IFERROR(INDEX(Winback!$C$2:$C$300,MATCH($A4828,Winback!$K$2:$K$300,0)),""))</f>
        <v>Michelle Zambrano</v>
      </c>
      <c r="S4828" t="str">
        <f t="shared" si="378"/>
        <v>+CS</v>
      </c>
      <c r="T4828">
        <f t="shared" si="379"/>
        <v>1</v>
      </c>
    </row>
    <row r="4829" spans="1:20" x14ac:dyDescent="0.35">
      <c r="A4829" t="s">
        <v>23617</v>
      </c>
      <c r="B4829" t="s">
        <v>23618</v>
      </c>
      <c r="C4829" t="s">
        <v>23619</v>
      </c>
      <c r="D4829" t="s">
        <v>23620</v>
      </c>
      <c r="E4829">
        <f>IF(COUNTIFS(Registros!$A$2:$A$6000,"NP",Registros!$B$2:$B$6000,$A4829)&gt;0,1,0)</f>
        <v>0</v>
      </c>
      <c r="F4829">
        <f>IF($E4829=1,SUMIFS(Registros!$F$2:$F$6000,Registros!$A$2:$A$6000,"NP",Registros!$B$2:$B$6000,$A4829),0)</f>
        <v>0</v>
      </c>
      <c r="G4829">
        <f>IF(COUNTIFS(Registros!$A$2:$A$6000,"MOV",Registros!$B$2:$B$6000,$A4829)&gt;0,1,0)</f>
        <v>0</v>
      </c>
      <c r="H4829">
        <f>IF($G4829=1,SUMIFS(Registros!$F$2:$F$6000,Registros!$A$2:$A$6000,"MOV",Registros!$B$2:$B$6000,$A4829),0)</f>
        <v>0</v>
      </c>
      <c r="I4829">
        <f>IF(COUNTIFS(Registros!$A$2:$A$6000,"CS",Registros!$B$2:$B$6000,$A4829)&gt;0,1,0)</f>
        <v>1</v>
      </c>
      <c r="J4829">
        <f>IF($I4829=1,SUMIFS(Registros!$I$2:$I$6000,Registros!$A$2:$A$6000,"CS",Registros!$B$2:$B$6000,$A4829),0)</f>
        <v>30</v>
      </c>
      <c r="K4829">
        <f>IF(COUNTIFS(Winback!$K$2:$K$300,$A4829)&gt;0,1,0)</f>
        <v>0</v>
      </c>
      <c r="L4829">
        <f>IF(AND($K4829=1,LEFT($A4829,3)="WB-"),SUMIFS(Winback!$D$2:$D$300,Winback!$K$2:$K$300,$A4829),0)</f>
        <v>0</v>
      </c>
      <c r="M4829">
        <f>IF(OR($E4829=1,$G4829=1,SUMIFS(Registros!$J$2:$J$6000,Registros!$B$2:$B$6000,$A4829)&gt;0),1,0)</f>
        <v>1</v>
      </c>
      <c r="N4829">
        <f>IF($J4829&gt;0,1,IF(COUNTIFS(Registros!$A$2:$A$6000,"CS",Registros!$B$2:$B$6000,$A4829,Registros!$K$2:$K$6000,"&lt;&gt;")&gt;0,1,0))</f>
        <v>1</v>
      </c>
      <c r="O4829" t="str">
        <f t="shared" si="375"/>
        <v>CONVERGENTE</v>
      </c>
      <c r="P4829" t="str">
        <f t="shared" si="376"/>
        <v>Upgrade / más líneas</v>
      </c>
      <c r="Q4829">
        <f t="shared" si="377"/>
        <v>0</v>
      </c>
      <c r="R4829" t="str">
        <f>IFERROR(VLOOKUP($A4829,Registros!$B$2:$G$6000,6,0),IFERROR(INDEX(Winback!$C$2:$C$300,MATCH($A4829,Winback!$K$2:$K$300,0)),""))</f>
        <v>Lizeth Milena Gonzalez</v>
      </c>
      <c r="S4829" t="str">
        <f t="shared" si="378"/>
        <v>+CS</v>
      </c>
      <c r="T4829">
        <f t="shared" si="379"/>
        <v>1</v>
      </c>
    </row>
    <row r="4830" spans="1:20" x14ac:dyDescent="0.35">
      <c r="A4830" t="s">
        <v>23622</v>
      </c>
      <c r="B4830" t="s">
        <v>23623</v>
      </c>
      <c r="C4830" t="s">
        <v>23624</v>
      </c>
      <c r="D4830" t="s">
        <v>23625</v>
      </c>
      <c r="E4830">
        <f>IF(COUNTIFS(Registros!$A$2:$A$6000,"NP",Registros!$B$2:$B$6000,$A4830)&gt;0,1,0)</f>
        <v>0</v>
      </c>
      <c r="F4830">
        <f>IF($E4830=1,SUMIFS(Registros!$F$2:$F$6000,Registros!$A$2:$A$6000,"NP",Registros!$B$2:$B$6000,$A4830),0)</f>
        <v>0</v>
      </c>
      <c r="G4830">
        <f>IF(COUNTIFS(Registros!$A$2:$A$6000,"MOV",Registros!$B$2:$B$6000,$A4830)&gt;0,1,0)</f>
        <v>0</v>
      </c>
      <c r="H4830">
        <f>IF($G4830=1,SUMIFS(Registros!$F$2:$F$6000,Registros!$A$2:$A$6000,"MOV",Registros!$B$2:$B$6000,$A4830),0)</f>
        <v>0</v>
      </c>
      <c r="I4830">
        <f>IF(COUNTIFS(Registros!$A$2:$A$6000,"CS",Registros!$B$2:$B$6000,$A4830)&gt;0,1,0)</f>
        <v>1</v>
      </c>
      <c r="J4830">
        <f>IF($I4830=1,SUMIFS(Registros!$I$2:$I$6000,Registros!$A$2:$A$6000,"CS",Registros!$B$2:$B$6000,$A4830),0)</f>
        <v>25</v>
      </c>
      <c r="K4830">
        <f>IF(COUNTIFS(Winback!$K$2:$K$300,$A4830)&gt;0,1,0)</f>
        <v>0</v>
      </c>
      <c r="L4830">
        <f>IF(AND($K4830=1,LEFT($A4830,3)="WB-"),SUMIFS(Winback!$D$2:$D$300,Winback!$K$2:$K$300,$A4830),0)</f>
        <v>0</v>
      </c>
      <c r="M4830">
        <f>IF(OR($E4830=1,$G4830=1,SUMIFS(Registros!$J$2:$J$6000,Registros!$B$2:$B$6000,$A4830)&gt;0),1,0)</f>
        <v>1</v>
      </c>
      <c r="N4830">
        <f>IF($J4830&gt;0,1,IF(COUNTIFS(Registros!$A$2:$A$6000,"CS",Registros!$B$2:$B$6000,$A4830,Registros!$K$2:$K$6000,"&lt;&gt;")&gt;0,1,0))</f>
        <v>1</v>
      </c>
      <c r="O4830" t="str">
        <f t="shared" si="375"/>
        <v>CONVERGENTE</v>
      </c>
      <c r="P4830" t="str">
        <f t="shared" si="376"/>
        <v>Upgrade / más líneas</v>
      </c>
      <c r="Q4830">
        <f t="shared" si="377"/>
        <v>0</v>
      </c>
      <c r="R4830" t="str">
        <f>IFERROR(VLOOKUP($A4830,Registros!$B$2:$G$6000,6,0),IFERROR(INDEX(Winback!$C$2:$C$300,MATCH($A4830,Winback!$K$2:$K$300,0)),""))</f>
        <v>Maria Fernanda Rivas</v>
      </c>
      <c r="S4830" t="str">
        <f t="shared" si="378"/>
        <v>+CS</v>
      </c>
      <c r="T4830">
        <f t="shared" si="379"/>
        <v>1</v>
      </c>
    </row>
    <row r="4831" spans="1:20" x14ac:dyDescent="0.35">
      <c r="A4831" t="s">
        <v>23627</v>
      </c>
      <c r="B4831" t="s">
        <v>23628</v>
      </c>
      <c r="C4831" t="s">
        <v>23629</v>
      </c>
      <c r="D4831" t="s">
        <v>23630</v>
      </c>
      <c r="E4831">
        <f>IF(COUNTIFS(Registros!$A$2:$A$6000,"NP",Registros!$B$2:$B$6000,$A4831)&gt;0,1,0)</f>
        <v>0</v>
      </c>
      <c r="F4831">
        <f>IF($E4831=1,SUMIFS(Registros!$F$2:$F$6000,Registros!$A$2:$A$6000,"NP",Registros!$B$2:$B$6000,$A4831),0)</f>
        <v>0</v>
      </c>
      <c r="G4831">
        <f>IF(COUNTIFS(Registros!$A$2:$A$6000,"MOV",Registros!$B$2:$B$6000,$A4831)&gt;0,1,0)</f>
        <v>0</v>
      </c>
      <c r="H4831">
        <f>IF($G4831=1,SUMIFS(Registros!$F$2:$F$6000,Registros!$A$2:$A$6000,"MOV",Registros!$B$2:$B$6000,$A4831),0)</f>
        <v>0</v>
      </c>
      <c r="I4831">
        <f>IF(COUNTIFS(Registros!$A$2:$A$6000,"CS",Registros!$B$2:$B$6000,$A4831)&gt;0,1,0)</f>
        <v>1</v>
      </c>
      <c r="J4831">
        <f>IF($I4831=1,SUMIFS(Registros!$I$2:$I$6000,Registros!$A$2:$A$6000,"CS",Registros!$B$2:$B$6000,$A4831),0)</f>
        <v>32</v>
      </c>
      <c r="K4831">
        <f>IF(COUNTIFS(Winback!$K$2:$K$300,$A4831)&gt;0,1,0)</f>
        <v>0</v>
      </c>
      <c r="L4831">
        <f>IF(AND($K4831=1,LEFT($A4831,3)="WB-"),SUMIFS(Winback!$D$2:$D$300,Winback!$K$2:$K$300,$A4831),0)</f>
        <v>0</v>
      </c>
      <c r="M4831">
        <f>IF(OR($E4831=1,$G4831=1,SUMIFS(Registros!$J$2:$J$6000,Registros!$B$2:$B$6000,$A4831)&gt;0),1,0)</f>
        <v>1</v>
      </c>
      <c r="N4831">
        <f>IF($J4831&gt;0,1,IF(COUNTIFS(Registros!$A$2:$A$6000,"CS",Registros!$B$2:$B$6000,$A4831,Registros!$K$2:$K$6000,"&lt;&gt;")&gt;0,1,0))</f>
        <v>1</v>
      </c>
      <c r="O4831" t="str">
        <f t="shared" si="375"/>
        <v>CONVERGENTE</v>
      </c>
      <c r="P4831" t="str">
        <f t="shared" si="376"/>
        <v>Upgrade / más líneas</v>
      </c>
      <c r="Q4831">
        <f t="shared" si="377"/>
        <v>0</v>
      </c>
      <c r="R4831" t="str">
        <f>IFERROR(VLOOKUP($A4831,Registros!$B$2:$G$6000,6,0),IFERROR(INDEX(Winback!$C$2:$C$300,MATCH($A4831,Winback!$K$2:$K$300,0)),""))</f>
        <v>Yarelis Tulloch</v>
      </c>
      <c r="S4831" t="str">
        <f t="shared" si="378"/>
        <v>+CS</v>
      </c>
      <c r="T4831">
        <f t="shared" si="379"/>
        <v>1</v>
      </c>
    </row>
    <row r="4832" spans="1:20" x14ac:dyDescent="0.35">
      <c r="A4832" t="s">
        <v>23632</v>
      </c>
      <c r="B4832" t="s">
        <v>23633</v>
      </c>
      <c r="C4832" t="s">
        <v>23634</v>
      </c>
      <c r="D4832" t="s">
        <v>23635</v>
      </c>
      <c r="E4832">
        <f>IF(COUNTIFS(Registros!$A$2:$A$6000,"NP",Registros!$B$2:$B$6000,$A4832)&gt;0,1,0)</f>
        <v>0</v>
      </c>
      <c r="F4832">
        <f>IF($E4832=1,SUMIFS(Registros!$F$2:$F$6000,Registros!$A$2:$A$6000,"NP",Registros!$B$2:$B$6000,$A4832),0)</f>
        <v>0</v>
      </c>
      <c r="G4832">
        <f>IF(COUNTIFS(Registros!$A$2:$A$6000,"MOV",Registros!$B$2:$B$6000,$A4832)&gt;0,1,0)</f>
        <v>0</v>
      </c>
      <c r="H4832">
        <f>IF($G4832=1,SUMIFS(Registros!$F$2:$F$6000,Registros!$A$2:$A$6000,"MOV",Registros!$B$2:$B$6000,$A4832),0)</f>
        <v>0</v>
      </c>
      <c r="I4832">
        <f>IF(COUNTIFS(Registros!$A$2:$A$6000,"CS",Registros!$B$2:$B$6000,$A4832)&gt;0,1,0)</f>
        <v>1</v>
      </c>
      <c r="J4832">
        <f>IF($I4832=1,SUMIFS(Registros!$I$2:$I$6000,Registros!$A$2:$A$6000,"CS",Registros!$B$2:$B$6000,$A4832),0)</f>
        <v>55</v>
      </c>
      <c r="K4832">
        <f>IF(COUNTIFS(Winback!$K$2:$K$300,$A4832)&gt;0,1,0)</f>
        <v>0</v>
      </c>
      <c r="L4832">
        <f>IF(AND($K4832=1,LEFT($A4832,3)="WB-"),SUMIFS(Winback!$D$2:$D$300,Winback!$K$2:$K$300,$A4832),0)</f>
        <v>0</v>
      </c>
      <c r="M4832">
        <f>IF(OR($E4832=1,$G4832=1,SUMIFS(Registros!$J$2:$J$6000,Registros!$B$2:$B$6000,$A4832)&gt;0),1,0)</f>
        <v>1</v>
      </c>
      <c r="N4832">
        <f>IF($J4832&gt;0,1,IF(COUNTIFS(Registros!$A$2:$A$6000,"CS",Registros!$B$2:$B$6000,$A4832,Registros!$K$2:$K$6000,"&lt;&gt;")&gt;0,1,0))</f>
        <v>1</v>
      </c>
      <c r="O4832" t="str">
        <f t="shared" si="375"/>
        <v>CONVERGENTE</v>
      </c>
      <c r="P4832" t="str">
        <f t="shared" si="376"/>
        <v>Upgrade / más líneas</v>
      </c>
      <c r="Q4832">
        <f t="shared" si="377"/>
        <v>0</v>
      </c>
      <c r="R4832" t="str">
        <f>IFERROR(VLOOKUP($A4832,Registros!$B$2:$G$6000,6,0),IFERROR(INDEX(Winback!$C$2:$C$300,MATCH($A4832,Winback!$K$2:$K$300,0)),""))</f>
        <v>Abril Aparicio</v>
      </c>
      <c r="S4832" t="str">
        <f t="shared" si="378"/>
        <v>+CS</v>
      </c>
      <c r="T4832">
        <f t="shared" si="379"/>
        <v>1</v>
      </c>
    </row>
    <row r="4833" spans="1:20" x14ac:dyDescent="0.35">
      <c r="A4833" t="s">
        <v>23637</v>
      </c>
      <c r="B4833" t="s">
        <v>23638</v>
      </c>
      <c r="C4833" t="s">
        <v>23639</v>
      </c>
      <c r="D4833" t="s">
        <v>23640</v>
      </c>
      <c r="E4833">
        <f>IF(COUNTIFS(Registros!$A$2:$A$6000,"NP",Registros!$B$2:$B$6000,$A4833)&gt;0,1,0)</f>
        <v>0</v>
      </c>
      <c r="F4833">
        <f>IF($E4833=1,SUMIFS(Registros!$F$2:$F$6000,Registros!$A$2:$A$6000,"NP",Registros!$B$2:$B$6000,$A4833),0)</f>
        <v>0</v>
      </c>
      <c r="G4833">
        <f>IF(COUNTIFS(Registros!$A$2:$A$6000,"MOV",Registros!$B$2:$B$6000,$A4833)&gt;0,1,0)</f>
        <v>0</v>
      </c>
      <c r="H4833">
        <f>IF($G4833=1,SUMIFS(Registros!$F$2:$F$6000,Registros!$A$2:$A$6000,"MOV",Registros!$B$2:$B$6000,$A4833),0)</f>
        <v>0</v>
      </c>
      <c r="I4833">
        <f>IF(COUNTIFS(Registros!$A$2:$A$6000,"CS",Registros!$B$2:$B$6000,$A4833)&gt;0,1,0)</f>
        <v>1</v>
      </c>
      <c r="J4833">
        <f>IF($I4833=1,SUMIFS(Registros!$I$2:$I$6000,Registros!$A$2:$A$6000,"CS",Registros!$B$2:$B$6000,$A4833),0)</f>
        <v>72</v>
      </c>
      <c r="K4833">
        <f>IF(COUNTIFS(Winback!$K$2:$K$300,$A4833)&gt;0,1,0)</f>
        <v>0</v>
      </c>
      <c r="L4833">
        <f>IF(AND($K4833=1,LEFT($A4833,3)="WB-"),SUMIFS(Winback!$D$2:$D$300,Winback!$K$2:$K$300,$A4833),0)</f>
        <v>0</v>
      </c>
      <c r="M4833">
        <f>IF(OR($E4833=1,$G4833=1,SUMIFS(Registros!$J$2:$J$6000,Registros!$B$2:$B$6000,$A4833)&gt;0),1,0)</f>
        <v>1</v>
      </c>
      <c r="N4833">
        <f>IF($J4833&gt;0,1,IF(COUNTIFS(Registros!$A$2:$A$6000,"CS",Registros!$B$2:$B$6000,$A4833,Registros!$K$2:$K$6000,"&lt;&gt;")&gt;0,1,0))</f>
        <v>1</v>
      </c>
      <c r="O4833" t="str">
        <f t="shared" si="375"/>
        <v>CONVERGENTE</v>
      </c>
      <c r="P4833" t="str">
        <f t="shared" si="376"/>
        <v>Upgrade / más líneas</v>
      </c>
      <c r="Q4833">
        <f t="shared" si="377"/>
        <v>0</v>
      </c>
      <c r="R4833" t="str">
        <f>IFERROR(VLOOKUP($A4833,Registros!$B$2:$G$6000,6,0),IFERROR(INDEX(Winback!$C$2:$C$300,MATCH($A4833,Winback!$K$2:$K$300,0)),""))</f>
        <v>Yariela Galarce</v>
      </c>
      <c r="S4833" t="str">
        <f t="shared" si="378"/>
        <v>+CS</v>
      </c>
      <c r="T4833">
        <f t="shared" si="379"/>
        <v>1</v>
      </c>
    </row>
    <row r="4834" spans="1:20" x14ac:dyDescent="0.35">
      <c r="A4834" t="s">
        <v>23641</v>
      </c>
      <c r="B4834" t="s">
        <v>23642</v>
      </c>
      <c r="C4834" t="s">
        <v>23643</v>
      </c>
      <c r="D4834" t="s">
        <v>23644</v>
      </c>
      <c r="E4834">
        <f>IF(COUNTIFS(Registros!$A$2:$A$6000,"NP",Registros!$B$2:$B$6000,$A4834)&gt;0,1,0)</f>
        <v>0</v>
      </c>
      <c r="F4834">
        <f>IF($E4834=1,SUMIFS(Registros!$F$2:$F$6000,Registros!$A$2:$A$6000,"NP",Registros!$B$2:$B$6000,$A4834),0)</f>
        <v>0</v>
      </c>
      <c r="G4834">
        <f>IF(COUNTIFS(Registros!$A$2:$A$6000,"MOV",Registros!$B$2:$B$6000,$A4834)&gt;0,1,0)</f>
        <v>0</v>
      </c>
      <c r="H4834">
        <f>IF($G4834=1,SUMIFS(Registros!$F$2:$F$6000,Registros!$A$2:$A$6000,"MOV",Registros!$B$2:$B$6000,$A4834),0)</f>
        <v>0</v>
      </c>
      <c r="I4834">
        <f>IF(COUNTIFS(Registros!$A$2:$A$6000,"CS",Registros!$B$2:$B$6000,$A4834)&gt;0,1,0)</f>
        <v>1</v>
      </c>
      <c r="J4834">
        <f>IF($I4834=1,SUMIFS(Registros!$I$2:$I$6000,Registros!$A$2:$A$6000,"CS",Registros!$B$2:$B$6000,$A4834),0)</f>
        <v>33</v>
      </c>
      <c r="K4834">
        <f>IF(COUNTIFS(Winback!$K$2:$K$300,$A4834)&gt;0,1,0)</f>
        <v>0</v>
      </c>
      <c r="L4834">
        <f>IF(AND($K4834=1,LEFT($A4834,3)="WB-"),SUMIFS(Winback!$D$2:$D$300,Winback!$K$2:$K$300,$A4834),0)</f>
        <v>0</v>
      </c>
      <c r="M4834">
        <f>IF(OR($E4834=1,$G4834=1,SUMIFS(Registros!$J$2:$J$6000,Registros!$B$2:$B$6000,$A4834)&gt;0),1,0)</f>
        <v>1</v>
      </c>
      <c r="N4834">
        <f>IF($J4834&gt;0,1,IF(COUNTIFS(Registros!$A$2:$A$6000,"CS",Registros!$B$2:$B$6000,$A4834,Registros!$K$2:$K$6000,"&lt;&gt;")&gt;0,1,0))</f>
        <v>1</v>
      </c>
      <c r="O4834" t="str">
        <f t="shared" si="375"/>
        <v>CONVERGENTE</v>
      </c>
      <c r="P4834" t="str">
        <f t="shared" si="376"/>
        <v>Upgrade / más líneas</v>
      </c>
      <c r="Q4834">
        <f t="shared" si="377"/>
        <v>0</v>
      </c>
      <c r="R4834" t="str">
        <f>IFERROR(VLOOKUP($A4834,Registros!$B$2:$G$6000,6,0),IFERROR(INDEX(Winback!$C$2:$C$300,MATCH($A4834,Winback!$K$2:$K$300,0)),""))</f>
        <v>Nailyn Martinez Johnson</v>
      </c>
      <c r="S4834" t="str">
        <f t="shared" si="378"/>
        <v>+CS</v>
      </c>
      <c r="T4834">
        <f t="shared" si="379"/>
        <v>1</v>
      </c>
    </row>
    <row r="4835" spans="1:20" x14ac:dyDescent="0.35">
      <c r="A4835" t="s">
        <v>23646</v>
      </c>
      <c r="B4835" t="s">
        <v>23647</v>
      </c>
      <c r="C4835" t="s">
        <v>23648</v>
      </c>
      <c r="D4835" t="s">
        <v>23649</v>
      </c>
      <c r="E4835">
        <f>IF(COUNTIFS(Registros!$A$2:$A$6000,"NP",Registros!$B$2:$B$6000,$A4835)&gt;0,1,0)</f>
        <v>0</v>
      </c>
      <c r="F4835">
        <f>IF($E4835=1,SUMIFS(Registros!$F$2:$F$6000,Registros!$A$2:$A$6000,"NP",Registros!$B$2:$B$6000,$A4835),0)</f>
        <v>0</v>
      </c>
      <c r="G4835">
        <f>IF(COUNTIFS(Registros!$A$2:$A$6000,"MOV",Registros!$B$2:$B$6000,$A4835)&gt;0,1,0)</f>
        <v>0</v>
      </c>
      <c r="H4835">
        <f>IF($G4835=1,SUMIFS(Registros!$F$2:$F$6000,Registros!$A$2:$A$6000,"MOV",Registros!$B$2:$B$6000,$A4835),0)</f>
        <v>0</v>
      </c>
      <c r="I4835">
        <f>IF(COUNTIFS(Registros!$A$2:$A$6000,"CS",Registros!$B$2:$B$6000,$A4835)&gt;0,1,0)</f>
        <v>1</v>
      </c>
      <c r="J4835">
        <f>IF($I4835=1,SUMIFS(Registros!$I$2:$I$6000,Registros!$A$2:$A$6000,"CS",Registros!$B$2:$B$6000,$A4835),0)</f>
        <v>30</v>
      </c>
      <c r="K4835">
        <f>IF(COUNTIFS(Winback!$K$2:$K$300,$A4835)&gt;0,1,0)</f>
        <v>0</v>
      </c>
      <c r="L4835">
        <f>IF(AND($K4835=1,LEFT($A4835,3)="WB-"),SUMIFS(Winback!$D$2:$D$300,Winback!$K$2:$K$300,$A4835),0)</f>
        <v>0</v>
      </c>
      <c r="M4835">
        <f>IF(OR($E4835=1,$G4835=1,SUMIFS(Registros!$J$2:$J$6000,Registros!$B$2:$B$6000,$A4835)&gt;0),1,0)</f>
        <v>1</v>
      </c>
      <c r="N4835">
        <f>IF($J4835&gt;0,1,IF(COUNTIFS(Registros!$A$2:$A$6000,"CS",Registros!$B$2:$B$6000,$A4835,Registros!$K$2:$K$6000,"&lt;&gt;")&gt;0,1,0))</f>
        <v>1</v>
      </c>
      <c r="O4835" t="str">
        <f t="shared" si="375"/>
        <v>CONVERGENTE</v>
      </c>
      <c r="P4835" t="str">
        <f t="shared" si="376"/>
        <v>Upgrade / más líneas</v>
      </c>
      <c r="Q4835">
        <f t="shared" si="377"/>
        <v>0</v>
      </c>
      <c r="R4835" t="str">
        <f>IFERROR(VLOOKUP($A4835,Registros!$B$2:$G$6000,6,0),IFERROR(INDEX(Winback!$C$2:$C$300,MATCH($A4835,Winback!$K$2:$K$300,0)),""))</f>
        <v>iongy Gordon Ward</v>
      </c>
      <c r="S4835" t="str">
        <f t="shared" si="378"/>
        <v>+CS</v>
      </c>
      <c r="T4835">
        <f t="shared" si="379"/>
        <v>1</v>
      </c>
    </row>
    <row r="4836" spans="1:20" x14ac:dyDescent="0.35">
      <c r="A4836" t="s">
        <v>23651</v>
      </c>
      <c r="B4836" t="s">
        <v>23652</v>
      </c>
      <c r="C4836" t="s">
        <v>23653</v>
      </c>
      <c r="D4836" t="s">
        <v>23654</v>
      </c>
      <c r="E4836">
        <f>IF(COUNTIFS(Registros!$A$2:$A$6000,"NP",Registros!$B$2:$B$6000,$A4836)&gt;0,1,0)</f>
        <v>0</v>
      </c>
      <c r="F4836">
        <f>IF($E4836=1,SUMIFS(Registros!$F$2:$F$6000,Registros!$A$2:$A$6000,"NP",Registros!$B$2:$B$6000,$A4836),0)</f>
        <v>0</v>
      </c>
      <c r="G4836">
        <f>IF(COUNTIFS(Registros!$A$2:$A$6000,"MOV",Registros!$B$2:$B$6000,$A4836)&gt;0,1,0)</f>
        <v>0</v>
      </c>
      <c r="H4836">
        <f>IF($G4836=1,SUMIFS(Registros!$F$2:$F$6000,Registros!$A$2:$A$6000,"MOV",Registros!$B$2:$B$6000,$A4836),0)</f>
        <v>0</v>
      </c>
      <c r="I4836">
        <f>IF(COUNTIFS(Registros!$A$2:$A$6000,"CS",Registros!$B$2:$B$6000,$A4836)&gt;0,1,0)</f>
        <v>1</v>
      </c>
      <c r="J4836">
        <f>IF($I4836=1,SUMIFS(Registros!$I$2:$I$6000,Registros!$A$2:$A$6000,"CS",Registros!$B$2:$B$6000,$A4836),0)</f>
        <v>42</v>
      </c>
      <c r="K4836">
        <f>IF(COUNTIFS(Winback!$K$2:$K$300,$A4836)&gt;0,1,0)</f>
        <v>0</v>
      </c>
      <c r="L4836">
        <f>IF(AND($K4836=1,LEFT($A4836,3)="WB-"),SUMIFS(Winback!$D$2:$D$300,Winback!$K$2:$K$300,$A4836),0)</f>
        <v>0</v>
      </c>
      <c r="M4836">
        <f>IF(OR($E4836=1,$G4836=1,SUMIFS(Registros!$J$2:$J$6000,Registros!$B$2:$B$6000,$A4836)&gt;0),1,0)</f>
        <v>1</v>
      </c>
      <c r="N4836">
        <f>IF($J4836&gt;0,1,IF(COUNTIFS(Registros!$A$2:$A$6000,"CS",Registros!$B$2:$B$6000,$A4836,Registros!$K$2:$K$6000,"&lt;&gt;")&gt;0,1,0))</f>
        <v>1</v>
      </c>
      <c r="O4836" t="str">
        <f t="shared" si="375"/>
        <v>CONVERGENTE</v>
      </c>
      <c r="P4836" t="str">
        <f t="shared" si="376"/>
        <v>Upgrade / más líneas</v>
      </c>
      <c r="Q4836">
        <f t="shared" si="377"/>
        <v>0</v>
      </c>
      <c r="R4836" t="str">
        <f>IFERROR(VLOOKUP($A4836,Registros!$B$2:$G$6000,6,0),IFERROR(INDEX(Winback!$C$2:$C$300,MATCH($A4836,Winback!$K$2:$K$300,0)),""))</f>
        <v>Keisy Vargas</v>
      </c>
      <c r="S4836" t="str">
        <f t="shared" si="378"/>
        <v>+CS</v>
      </c>
      <c r="T4836">
        <f t="shared" si="379"/>
        <v>1</v>
      </c>
    </row>
    <row r="4837" spans="1:20" x14ac:dyDescent="0.35">
      <c r="A4837" t="s">
        <v>23655</v>
      </c>
      <c r="B4837" t="s">
        <v>23656</v>
      </c>
      <c r="C4837" t="s">
        <v>23657</v>
      </c>
      <c r="D4837" t="s">
        <v>23658</v>
      </c>
      <c r="E4837">
        <f>IF(COUNTIFS(Registros!$A$2:$A$6000,"NP",Registros!$B$2:$B$6000,$A4837)&gt;0,1,0)</f>
        <v>0</v>
      </c>
      <c r="F4837">
        <f>IF($E4837=1,SUMIFS(Registros!$F$2:$F$6000,Registros!$A$2:$A$6000,"NP",Registros!$B$2:$B$6000,$A4837),0)</f>
        <v>0</v>
      </c>
      <c r="G4837">
        <f>IF(COUNTIFS(Registros!$A$2:$A$6000,"MOV",Registros!$B$2:$B$6000,$A4837)&gt;0,1,0)</f>
        <v>0</v>
      </c>
      <c r="H4837">
        <f>IF($G4837=1,SUMIFS(Registros!$F$2:$F$6000,Registros!$A$2:$A$6000,"MOV",Registros!$B$2:$B$6000,$A4837),0)</f>
        <v>0</v>
      </c>
      <c r="I4837">
        <f>IF(COUNTIFS(Registros!$A$2:$A$6000,"CS",Registros!$B$2:$B$6000,$A4837)&gt;0,1,0)</f>
        <v>1</v>
      </c>
      <c r="J4837">
        <f>IF($I4837=1,SUMIFS(Registros!$I$2:$I$6000,Registros!$A$2:$A$6000,"CS",Registros!$B$2:$B$6000,$A4837),0)</f>
        <v>105</v>
      </c>
      <c r="K4837">
        <f>IF(COUNTIFS(Winback!$K$2:$K$300,$A4837)&gt;0,1,0)</f>
        <v>0</v>
      </c>
      <c r="L4837">
        <f>IF(AND($K4837=1,LEFT($A4837,3)="WB-"),SUMIFS(Winback!$D$2:$D$300,Winback!$K$2:$K$300,$A4837),0)</f>
        <v>0</v>
      </c>
      <c r="M4837">
        <f>IF(OR($E4837=1,$G4837=1,SUMIFS(Registros!$J$2:$J$6000,Registros!$B$2:$B$6000,$A4837)&gt;0),1,0)</f>
        <v>1</v>
      </c>
      <c r="N4837">
        <f>IF($J4837&gt;0,1,IF(COUNTIFS(Registros!$A$2:$A$6000,"CS",Registros!$B$2:$B$6000,$A4837,Registros!$K$2:$K$6000,"&lt;&gt;")&gt;0,1,0))</f>
        <v>1</v>
      </c>
      <c r="O4837" t="str">
        <f t="shared" si="375"/>
        <v>CONVERGENTE</v>
      </c>
      <c r="P4837" t="str">
        <f t="shared" si="376"/>
        <v>Upgrade / más líneas</v>
      </c>
      <c r="Q4837">
        <f t="shared" si="377"/>
        <v>0</v>
      </c>
      <c r="R4837" t="str">
        <f>IFERROR(VLOOKUP($A4837,Registros!$B$2:$G$6000,6,0),IFERROR(INDEX(Winback!$C$2:$C$300,MATCH($A4837,Winback!$K$2:$K$300,0)),""))</f>
        <v>Karla Mc Intryre</v>
      </c>
      <c r="S4837" t="str">
        <f t="shared" si="378"/>
        <v>+CS</v>
      </c>
      <c r="T4837">
        <f t="shared" si="379"/>
        <v>1</v>
      </c>
    </row>
    <row r="4838" spans="1:20" x14ac:dyDescent="0.35">
      <c r="A4838" t="s">
        <v>23660</v>
      </c>
      <c r="B4838" t="s">
        <v>23661</v>
      </c>
      <c r="C4838" t="s">
        <v>23662</v>
      </c>
      <c r="D4838" t="s">
        <v>23663</v>
      </c>
      <c r="E4838">
        <f>IF(COUNTIFS(Registros!$A$2:$A$6000,"NP",Registros!$B$2:$B$6000,$A4838)&gt;0,1,0)</f>
        <v>0</v>
      </c>
      <c r="F4838">
        <f>IF($E4838=1,SUMIFS(Registros!$F$2:$F$6000,Registros!$A$2:$A$6000,"NP",Registros!$B$2:$B$6000,$A4838),0)</f>
        <v>0</v>
      </c>
      <c r="G4838">
        <f>IF(COUNTIFS(Registros!$A$2:$A$6000,"MOV",Registros!$B$2:$B$6000,$A4838)&gt;0,1,0)</f>
        <v>0</v>
      </c>
      <c r="H4838">
        <f>IF($G4838=1,SUMIFS(Registros!$F$2:$F$6000,Registros!$A$2:$A$6000,"MOV",Registros!$B$2:$B$6000,$A4838),0)</f>
        <v>0</v>
      </c>
      <c r="I4838">
        <f>IF(COUNTIFS(Registros!$A$2:$A$6000,"CS",Registros!$B$2:$B$6000,$A4838)&gt;0,1,0)</f>
        <v>1</v>
      </c>
      <c r="J4838">
        <f>IF($I4838=1,SUMIFS(Registros!$I$2:$I$6000,Registros!$A$2:$A$6000,"CS",Registros!$B$2:$B$6000,$A4838),0)</f>
        <v>22</v>
      </c>
      <c r="K4838">
        <f>IF(COUNTIFS(Winback!$K$2:$K$300,$A4838)&gt;0,1,0)</f>
        <v>0</v>
      </c>
      <c r="L4838">
        <f>IF(AND($K4838=1,LEFT($A4838,3)="WB-"),SUMIFS(Winback!$D$2:$D$300,Winback!$K$2:$K$300,$A4838),0)</f>
        <v>0</v>
      </c>
      <c r="M4838">
        <f>IF(OR($E4838=1,$G4838=1,SUMIFS(Registros!$J$2:$J$6000,Registros!$B$2:$B$6000,$A4838)&gt;0),1,0)</f>
        <v>1</v>
      </c>
      <c r="N4838">
        <f>IF($J4838&gt;0,1,IF(COUNTIFS(Registros!$A$2:$A$6000,"CS",Registros!$B$2:$B$6000,$A4838,Registros!$K$2:$K$6000,"&lt;&gt;")&gt;0,1,0))</f>
        <v>1</v>
      </c>
      <c r="O4838" t="str">
        <f t="shared" si="375"/>
        <v>CONVERGENTE</v>
      </c>
      <c r="P4838" t="str">
        <f t="shared" si="376"/>
        <v>Upgrade / más líneas</v>
      </c>
      <c r="Q4838">
        <f t="shared" si="377"/>
        <v>0</v>
      </c>
      <c r="R4838" t="str">
        <f>IFERROR(VLOOKUP($A4838,Registros!$B$2:$G$6000,6,0),IFERROR(INDEX(Winback!$C$2:$C$300,MATCH($A4838,Winback!$K$2:$K$300,0)),""))</f>
        <v>Michelle Zambrano</v>
      </c>
      <c r="S4838" t="str">
        <f t="shared" si="378"/>
        <v>+CS</v>
      </c>
      <c r="T4838">
        <f t="shared" si="379"/>
        <v>1</v>
      </c>
    </row>
    <row r="4839" spans="1:20" x14ac:dyDescent="0.35">
      <c r="A4839" t="s">
        <v>23665</v>
      </c>
      <c r="B4839" t="s">
        <v>23666</v>
      </c>
      <c r="C4839" t="s">
        <v>23662</v>
      </c>
      <c r="D4839" t="s">
        <v>23663</v>
      </c>
      <c r="E4839">
        <f>IF(COUNTIFS(Registros!$A$2:$A$6000,"NP",Registros!$B$2:$B$6000,$A4839)&gt;0,1,0)</f>
        <v>0</v>
      </c>
      <c r="F4839">
        <f>IF($E4839=1,SUMIFS(Registros!$F$2:$F$6000,Registros!$A$2:$A$6000,"NP",Registros!$B$2:$B$6000,$A4839),0)</f>
        <v>0</v>
      </c>
      <c r="G4839">
        <f>IF(COUNTIFS(Registros!$A$2:$A$6000,"MOV",Registros!$B$2:$B$6000,$A4839)&gt;0,1,0)</f>
        <v>0</v>
      </c>
      <c r="H4839">
        <f>IF($G4839=1,SUMIFS(Registros!$F$2:$F$6000,Registros!$A$2:$A$6000,"MOV",Registros!$B$2:$B$6000,$A4839),0)</f>
        <v>0</v>
      </c>
      <c r="I4839">
        <f>IF(COUNTIFS(Registros!$A$2:$A$6000,"CS",Registros!$B$2:$B$6000,$A4839)&gt;0,1,0)</f>
        <v>1</v>
      </c>
      <c r="J4839">
        <f>IF($I4839=1,SUMIFS(Registros!$I$2:$I$6000,Registros!$A$2:$A$6000,"CS",Registros!$B$2:$B$6000,$A4839),0)</f>
        <v>0</v>
      </c>
      <c r="K4839">
        <f>IF(COUNTIFS(Winback!$K$2:$K$300,$A4839)&gt;0,1,0)</f>
        <v>0</v>
      </c>
      <c r="L4839">
        <f>IF(AND($K4839=1,LEFT($A4839,3)="WB-"),SUMIFS(Winback!$D$2:$D$300,Winback!$K$2:$K$300,$A4839),0)</f>
        <v>0</v>
      </c>
      <c r="M4839">
        <f>IF(OR($E4839=1,$G4839=1,SUMIFS(Registros!$J$2:$J$6000,Registros!$B$2:$B$6000,$A4839)&gt;0),1,0)</f>
        <v>1</v>
      </c>
      <c r="N4839">
        <f>IF($J4839&gt;0,1,IF(COUNTIFS(Registros!$A$2:$A$6000,"CS",Registros!$B$2:$B$6000,$A4839,Registros!$K$2:$K$6000,"&lt;&gt;")&gt;0,1,0))</f>
        <v>1</v>
      </c>
      <c r="O4839" t="str">
        <f t="shared" si="375"/>
        <v>CONVERGENTE</v>
      </c>
      <c r="P4839" t="str">
        <f t="shared" si="376"/>
        <v>Upgrade / más líneas</v>
      </c>
      <c r="Q4839">
        <f t="shared" si="377"/>
        <v>0</v>
      </c>
      <c r="R4839" t="str">
        <f>IFERROR(VLOOKUP($A4839,Registros!$B$2:$G$6000,6,0),IFERROR(INDEX(Winback!$C$2:$C$300,MATCH($A4839,Winback!$K$2:$K$300,0)),""))</f>
        <v>Lizeth Milena Gonzalez</v>
      </c>
      <c r="S4839" t="str">
        <f t="shared" si="378"/>
        <v>+CS</v>
      </c>
      <c r="T4839">
        <f t="shared" si="379"/>
        <v>1</v>
      </c>
    </row>
    <row r="4840" spans="1:20" x14ac:dyDescent="0.35">
      <c r="A4840" t="s">
        <v>23668</v>
      </c>
      <c r="B4840" t="s">
        <v>23669</v>
      </c>
      <c r="C4840" t="s">
        <v>23670</v>
      </c>
      <c r="D4840" t="s">
        <v>23671</v>
      </c>
      <c r="E4840">
        <f>IF(COUNTIFS(Registros!$A$2:$A$6000,"NP",Registros!$B$2:$B$6000,$A4840)&gt;0,1,0)</f>
        <v>0</v>
      </c>
      <c r="F4840">
        <f>IF($E4840=1,SUMIFS(Registros!$F$2:$F$6000,Registros!$A$2:$A$6000,"NP",Registros!$B$2:$B$6000,$A4840),0)</f>
        <v>0</v>
      </c>
      <c r="G4840">
        <f>IF(COUNTIFS(Registros!$A$2:$A$6000,"MOV",Registros!$B$2:$B$6000,$A4840)&gt;0,1,0)</f>
        <v>0</v>
      </c>
      <c r="H4840">
        <f>IF($G4840=1,SUMIFS(Registros!$F$2:$F$6000,Registros!$A$2:$A$6000,"MOV",Registros!$B$2:$B$6000,$A4840),0)</f>
        <v>0</v>
      </c>
      <c r="I4840">
        <f>IF(COUNTIFS(Registros!$A$2:$A$6000,"CS",Registros!$B$2:$B$6000,$A4840)&gt;0,1,0)</f>
        <v>1</v>
      </c>
      <c r="J4840">
        <f>IF($I4840=1,SUMIFS(Registros!$I$2:$I$6000,Registros!$A$2:$A$6000,"CS",Registros!$B$2:$B$6000,$A4840),0)</f>
        <v>50</v>
      </c>
      <c r="K4840">
        <f>IF(COUNTIFS(Winback!$K$2:$K$300,$A4840)&gt;0,1,0)</f>
        <v>0</v>
      </c>
      <c r="L4840">
        <f>IF(AND($K4840=1,LEFT($A4840,3)="WB-"),SUMIFS(Winback!$D$2:$D$300,Winback!$K$2:$K$300,$A4840),0)</f>
        <v>0</v>
      </c>
      <c r="M4840">
        <f>IF(OR($E4840=1,$G4840=1,SUMIFS(Registros!$J$2:$J$6000,Registros!$B$2:$B$6000,$A4840)&gt;0),1,0)</f>
        <v>1</v>
      </c>
      <c r="N4840">
        <f>IF($J4840&gt;0,1,IF(COUNTIFS(Registros!$A$2:$A$6000,"CS",Registros!$B$2:$B$6000,$A4840,Registros!$K$2:$K$6000,"&lt;&gt;")&gt;0,1,0))</f>
        <v>1</v>
      </c>
      <c r="O4840" t="str">
        <f t="shared" si="375"/>
        <v>CONVERGENTE</v>
      </c>
      <c r="P4840" t="str">
        <f t="shared" si="376"/>
        <v>Upgrade / más líneas</v>
      </c>
      <c r="Q4840">
        <f t="shared" si="377"/>
        <v>0</v>
      </c>
      <c r="R4840" t="str">
        <f>IFERROR(VLOOKUP($A4840,Registros!$B$2:$G$6000,6,0),IFERROR(INDEX(Winback!$C$2:$C$300,MATCH($A4840,Winback!$K$2:$K$300,0)),""))</f>
        <v>Maria Fernanda Rivas</v>
      </c>
      <c r="S4840" t="str">
        <f t="shared" si="378"/>
        <v>+CS</v>
      </c>
      <c r="T4840">
        <f t="shared" si="379"/>
        <v>1</v>
      </c>
    </row>
    <row r="4841" spans="1:20" x14ac:dyDescent="0.35">
      <c r="A4841" t="s">
        <v>23673</v>
      </c>
      <c r="B4841" t="s">
        <v>23674</v>
      </c>
      <c r="C4841" t="s">
        <v>23675</v>
      </c>
      <c r="D4841" t="s">
        <v>23676</v>
      </c>
      <c r="E4841">
        <f>IF(COUNTIFS(Registros!$A$2:$A$6000,"NP",Registros!$B$2:$B$6000,$A4841)&gt;0,1,0)</f>
        <v>0</v>
      </c>
      <c r="F4841">
        <f>IF($E4841=1,SUMIFS(Registros!$F$2:$F$6000,Registros!$A$2:$A$6000,"NP",Registros!$B$2:$B$6000,$A4841),0)</f>
        <v>0</v>
      </c>
      <c r="G4841">
        <f>IF(COUNTIFS(Registros!$A$2:$A$6000,"MOV",Registros!$B$2:$B$6000,$A4841)&gt;0,1,0)</f>
        <v>0</v>
      </c>
      <c r="H4841">
        <f>IF($G4841=1,SUMIFS(Registros!$F$2:$F$6000,Registros!$A$2:$A$6000,"MOV",Registros!$B$2:$B$6000,$A4841),0)</f>
        <v>0</v>
      </c>
      <c r="I4841">
        <f>IF(COUNTIFS(Registros!$A$2:$A$6000,"CS",Registros!$B$2:$B$6000,$A4841)&gt;0,1,0)</f>
        <v>1</v>
      </c>
      <c r="J4841">
        <f>IF($I4841=1,SUMIFS(Registros!$I$2:$I$6000,Registros!$A$2:$A$6000,"CS",Registros!$B$2:$B$6000,$A4841),0)</f>
        <v>33</v>
      </c>
      <c r="K4841">
        <f>IF(COUNTIFS(Winback!$K$2:$K$300,$A4841)&gt;0,1,0)</f>
        <v>0</v>
      </c>
      <c r="L4841">
        <f>IF(AND($K4841=1,LEFT($A4841,3)="WB-"),SUMIFS(Winback!$D$2:$D$300,Winback!$K$2:$K$300,$A4841),0)</f>
        <v>0</v>
      </c>
      <c r="M4841">
        <f>IF(OR($E4841=1,$G4841=1,SUMIFS(Registros!$J$2:$J$6000,Registros!$B$2:$B$6000,$A4841)&gt;0),1,0)</f>
        <v>1</v>
      </c>
      <c r="N4841">
        <f>IF($J4841&gt;0,1,IF(COUNTIFS(Registros!$A$2:$A$6000,"CS",Registros!$B$2:$B$6000,$A4841,Registros!$K$2:$K$6000,"&lt;&gt;")&gt;0,1,0))</f>
        <v>1</v>
      </c>
      <c r="O4841" t="str">
        <f t="shared" si="375"/>
        <v>CONVERGENTE</v>
      </c>
      <c r="P4841" t="str">
        <f t="shared" si="376"/>
        <v>Upgrade / más líneas</v>
      </c>
      <c r="Q4841">
        <f t="shared" si="377"/>
        <v>0</v>
      </c>
      <c r="R4841" t="str">
        <f>IFERROR(VLOOKUP($A4841,Registros!$B$2:$G$6000,6,0),IFERROR(INDEX(Winback!$C$2:$C$300,MATCH($A4841,Winback!$K$2:$K$300,0)),""))</f>
        <v>Yarelis Tulloch</v>
      </c>
      <c r="S4841" t="str">
        <f t="shared" si="378"/>
        <v>+CS</v>
      </c>
      <c r="T4841">
        <f t="shared" si="379"/>
        <v>1</v>
      </c>
    </row>
    <row r="4842" spans="1:20" x14ac:dyDescent="0.35">
      <c r="A4842" t="s">
        <v>23678</v>
      </c>
      <c r="B4842" t="s">
        <v>23679</v>
      </c>
      <c r="C4842" t="s">
        <v>23680</v>
      </c>
      <c r="D4842" t="s">
        <v>23681</v>
      </c>
      <c r="E4842">
        <f>IF(COUNTIFS(Registros!$A$2:$A$6000,"NP",Registros!$B$2:$B$6000,$A4842)&gt;0,1,0)</f>
        <v>0</v>
      </c>
      <c r="F4842">
        <f>IF($E4842=1,SUMIFS(Registros!$F$2:$F$6000,Registros!$A$2:$A$6000,"NP",Registros!$B$2:$B$6000,$A4842),0)</f>
        <v>0</v>
      </c>
      <c r="G4842">
        <f>IF(COUNTIFS(Registros!$A$2:$A$6000,"MOV",Registros!$B$2:$B$6000,$A4842)&gt;0,1,0)</f>
        <v>0</v>
      </c>
      <c r="H4842">
        <f>IF($G4842=1,SUMIFS(Registros!$F$2:$F$6000,Registros!$A$2:$A$6000,"MOV",Registros!$B$2:$B$6000,$A4842),0)</f>
        <v>0</v>
      </c>
      <c r="I4842">
        <f>IF(COUNTIFS(Registros!$A$2:$A$6000,"CS",Registros!$B$2:$B$6000,$A4842)&gt;0,1,0)</f>
        <v>1</v>
      </c>
      <c r="J4842">
        <f>IF($I4842=1,SUMIFS(Registros!$I$2:$I$6000,Registros!$A$2:$A$6000,"CS",Registros!$B$2:$B$6000,$A4842),0)</f>
        <v>42</v>
      </c>
      <c r="K4842">
        <f>IF(COUNTIFS(Winback!$K$2:$K$300,$A4842)&gt;0,1,0)</f>
        <v>0</v>
      </c>
      <c r="L4842">
        <f>IF(AND($K4842=1,LEFT($A4842,3)="WB-"),SUMIFS(Winback!$D$2:$D$300,Winback!$K$2:$K$300,$A4842),0)</f>
        <v>0</v>
      </c>
      <c r="M4842">
        <f>IF(OR($E4842=1,$G4842=1,SUMIFS(Registros!$J$2:$J$6000,Registros!$B$2:$B$6000,$A4842)&gt;0),1,0)</f>
        <v>1</v>
      </c>
      <c r="N4842">
        <f>IF($J4842&gt;0,1,IF(COUNTIFS(Registros!$A$2:$A$6000,"CS",Registros!$B$2:$B$6000,$A4842,Registros!$K$2:$K$6000,"&lt;&gt;")&gt;0,1,0))</f>
        <v>1</v>
      </c>
      <c r="O4842" t="str">
        <f t="shared" si="375"/>
        <v>CONVERGENTE</v>
      </c>
      <c r="P4842" t="str">
        <f t="shared" si="376"/>
        <v>Upgrade / más líneas</v>
      </c>
      <c r="Q4842">
        <f t="shared" si="377"/>
        <v>0</v>
      </c>
      <c r="R4842" t="str">
        <f>IFERROR(VLOOKUP($A4842,Registros!$B$2:$G$6000,6,0),IFERROR(INDEX(Winback!$C$2:$C$300,MATCH($A4842,Winback!$K$2:$K$300,0)),""))</f>
        <v>Abril Aparicio</v>
      </c>
      <c r="S4842" t="str">
        <f t="shared" si="378"/>
        <v>+CS</v>
      </c>
      <c r="T4842">
        <f t="shared" si="379"/>
        <v>1</v>
      </c>
    </row>
    <row r="4843" spans="1:20" x14ac:dyDescent="0.35">
      <c r="A4843" t="s">
        <v>23683</v>
      </c>
      <c r="B4843" t="s">
        <v>23684</v>
      </c>
      <c r="C4843" t="s">
        <v>23685</v>
      </c>
      <c r="D4843" t="s">
        <v>23686</v>
      </c>
      <c r="E4843">
        <f>IF(COUNTIFS(Registros!$A$2:$A$6000,"NP",Registros!$B$2:$B$6000,$A4843)&gt;0,1,0)</f>
        <v>0</v>
      </c>
      <c r="F4843">
        <f>IF($E4843=1,SUMIFS(Registros!$F$2:$F$6000,Registros!$A$2:$A$6000,"NP",Registros!$B$2:$B$6000,$A4843),0)</f>
        <v>0</v>
      </c>
      <c r="G4843">
        <f>IF(COUNTIFS(Registros!$A$2:$A$6000,"MOV",Registros!$B$2:$B$6000,$A4843)&gt;0,1,0)</f>
        <v>0</v>
      </c>
      <c r="H4843">
        <f>IF($G4843=1,SUMIFS(Registros!$F$2:$F$6000,Registros!$A$2:$A$6000,"MOV",Registros!$B$2:$B$6000,$A4843),0)</f>
        <v>0</v>
      </c>
      <c r="I4843">
        <f>IF(COUNTIFS(Registros!$A$2:$A$6000,"CS",Registros!$B$2:$B$6000,$A4843)&gt;0,1,0)</f>
        <v>1</v>
      </c>
      <c r="J4843">
        <f>IF($I4843=1,SUMIFS(Registros!$I$2:$I$6000,Registros!$A$2:$A$6000,"CS",Registros!$B$2:$B$6000,$A4843),0)</f>
        <v>41</v>
      </c>
      <c r="K4843">
        <f>IF(COUNTIFS(Winback!$K$2:$K$300,$A4843)&gt;0,1,0)</f>
        <v>0</v>
      </c>
      <c r="L4843">
        <f>IF(AND($K4843=1,LEFT($A4843,3)="WB-"),SUMIFS(Winback!$D$2:$D$300,Winback!$K$2:$K$300,$A4843),0)</f>
        <v>0</v>
      </c>
      <c r="M4843">
        <f>IF(OR($E4843=1,$G4843=1,SUMIFS(Registros!$J$2:$J$6000,Registros!$B$2:$B$6000,$A4843)&gt;0),1,0)</f>
        <v>1</v>
      </c>
      <c r="N4843">
        <f>IF($J4843&gt;0,1,IF(COUNTIFS(Registros!$A$2:$A$6000,"CS",Registros!$B$2:$B$6000,$A4843,Registros!$K$2:$K$6000,"&lt;&gt;")&gt;0,1,0))</f>
        <v>1</v>
      </c>
      <c r="O4843" t="str">
        <f t="shared" si="375"/>
        <v>CONVERGENTE</v>
      </c>
      <c r="P4843" t="str">
        <f t="shared" si="376"/>
        <v>Upgrade / más líneas</v>
      </c>
      <c r="Q4843">
        <f t="shared" si="377"/>
        <v>0</v>
      </c>
      <c r="R4843" t="str">
        <f>IFERROR(VLOOKUP($A4843,Registros!$B$2:$G$6000,6,0),IFERROR(INDEX(Winback!$C$2:$C$300,MATCH($A4843,Winback!$K$2:$K$300,0)),""))</f>
        <v>Yariela Galarce</v>
      </c>
      <c r="S4843" t="str">
        <f t="shared" si="378"/>
        <v>+CS</v>
      </c>
      <c r="T4843">
        <f t="shared" si="379"/>
        <v>1</v>
      </c>
    </row>
    <row r="4844" spans="1:20" x14ac:dyDescent="0.35">
      <c r="A4844" t="s">
        <v>23688</v>
      </c>
      <c r="B4844" t="s">
        <v>23689</v>
      </c>
      <c r="C4844" t="s">
        <v>23690</v>
      </c>
      <c r="D4844" t="s">
        <v>23691</v>
      </c>
      <c r="E4844">
        <f>IF(COUNTIFS(Registros!$A$2:$A$6000,"NP",Registros!$B$2:$B$6000,$A4844)&gt;0,1,0)</f>
        <v>0</v>
      </c>
      <c r="F4844">
        <f>IF($E4844=1,SUMIFS(Registros!$F$2:$F$6000,Registros!$A$2:$A$6000,"NP",Registros!$B$2:$B$6000,$A4844),0)</f>
        <v>0</v>
      </c>
      <c r="G4844">
        <f>IF(COUNTIFS(Registros!$A$2:$A$6000,"MOV",Registros!$B$2:$B$6000,$A4844)&gt;0,1,0)</f>
        <v>0</v>
      </c>
      <c r="H4844">
        <f>IF($G4844=1,SUMIFS(Registros!$F$2:$F$6000,Registros!$A$2:$A$6000,"MOV",Registros!$B$2:$B$6000,$A4844),0)</f>
        <v>0</v>
      </c>
      <c r="I4844">
        <f>IF(COUNTIFS(Registros!$A$2:$A$6000,"CS",Registros!$B$2:$B$6000,$A4844)&gt;0,1,0)</f>
        <v>1</v>
      </c>
      <c r="J4844">
        <f>IF($I4844=1,SUMIFS(Registros!$I$2:$I$6000,Registros!$A$2:$A$6000,"CS",Registros!$B$2:$B$6000,$A4844),0)</f>
        <v>85</v>
      </c>
      <c r="K4844">
        <f>IF(COUNTIFS(Winback!$K$2:$K$300,$A4844)&gt;0,1,0)</f>
        <v>0</v>
      </c>
      <c r="L4844">
        <f>IF(AND($K4844=1,LEFT($A4844,3)="WB-"),SUMIFS(Winback!$D$2:$D$300,Winback!$K$2:$K$300,$A4844),0)</f>
        <v>0</v>
      </c>
      <c r="M4844">
        <f>IF(OR($E4844=1,$G4844=1,SUMIFS(Registros!$J$2:$J$6000,Registros!$B$2:$B$6000,$A4844)&gt;0),1,0)</f>
        <v>1</v>
      </c>
      <c r="N4844">
        <f>IF($J4844&gt;0,1,IF(COUNTIFS(Registros!$A$2:$A$6000,"CS",Registros!$B$2:$B$6000,$A4844,Registros!$K$2:$K$6000,"&lt;&gt;")&gt;0,1,0))</f>
        <v>1</v>
      </c>
      <c r="O4844" t="str">
        <f t="shared" si="375"/>
        <v>CONVERGENTE</v>
      </c>
      <c r="P4844" t="str">
        <f t="shared" si="376"/>
        <v>Upgrade / más líneas</v>
      </c>
      <c r="Q4844">
        <f t="shared" si="377"/>
        <v>0</v>
      </c>
      <c r="R4844" t="str">
        <f>IFERROR(VLOOKUP($A4844,Registros!$B$2:$G$6000,6,0),IFERROR(INDEX(Winback!$C$2:$C$300,MATCH($A4844,Winback!$K$2:$K$300,0)),""))</f>
        <v>Nailyn Martinez Johnson</v>
      </c>
      <c r="S4844" t="str">
        <f t="shared" si="378"/>
        <v>+CS</v>
      </c>
      <c r="T4844">
        <f t="shared" si="379"/>
        <v>1</v>
      </c>
    </row>
    <row r="4845" spans="1:20" x14ac:dyDescent="0.35">
      <c r="A4845" t="s">
        <v>23693</v>
      </c>
      <c r="B4845" t="s">
        <v>23694</v>
      </c>
      <c r="C4845" t="s">
        <v>23695</v>
      </c>
      <c r="D4845" t="s">
        <v>23696</v>
      </c>
      <c r="E4845">
        <f>IF(COUNTIFS(Registros!$A$2:$A$6000,"NP",Registros!$B$2:$B$6000,$A4845)&gt;0,1,0)</f>
        <v>0</v>
      </c>
      <c r="F4845">
        <f>IF($E4845=1,SUMIFS(Registros!$F$2:$F$6000,Registros!$A$2:$A$6000,"NP",Registros!$B$2:$B$6000,$A4845),0)</f>
        <v>0</v>
      </c>
      <c r="G4845">
        <f>IF(COUNTIFS(Registros!$A$2:$A$6000,"MOV",Registros!$B$2:$B$6000,$A4845)&gt;0,1,0)</f>
        <v>0</v>
      </c>
      <c r="H4845">
        <f>IF($G4845=1,SUMIFS(Registros!$F$2:$F$6000,Registros!$A$2:$A$6000,"MOV",Registros!$B$2:$B$6000,$A4845),0)</f>
        <v>0</v>
      </c>
      <c r="I4845">
        <f>IF(COUNTIFS(Registros!$A$2:$A$6000,"CS",Registros!$B$2:$B$6000,$A4845)&gt;0,1,0)</f>
        <v>1</v>
      </c>
      <c r="J4845">
        <f>IF($I4845=1,SUMIFS(Registros!$I$2:$I$6000,Registros!$A$2:$A$6000,"CS",Registros!$B$2:$B$6000,$A4845),0)</f>
        <v>22</v>
      </c>
      <c r="K4845">
        <f>IF(COUNTIFS(Winback!$K$2:$K$300,$A4845)&gt;0,1,0)</f>
        <v>0</v>
      </c>
      <c r="L4845">
        <f>IF(AND($K4845=1,LEFT($A4845,3)="WB-"),SUMIFS(Winback!$D$2:$D$300,Winback!$K$2:$K$300,$A4845),0)</f>
        <v>0</v>
      </c>
      <c r="M4845">
        <f>IF(OR($E4845=1,$G4845=1,SUMIFS(Registros!$J$2:$J$6000,Registros!$B$2:$B$6000,$A4845)&gt;0),1,0)</f>
        <v>1</v>
      </c>
      <c r="N4845">
        <f>IF($J4845&gt;0,1,IF(COUNTIFS(Registros!$A$2:$A$6000,"CS",Registros!$B$2:$B$6000,$A4845,Registros!$K$2:$K$6000,"&lt;&gt;")&gt;0,1,0))</f>
        <v>1</v>
      </c>
      <c r="O4845" t="str">
        <f t="shared" si="375"/>
        <v>CONVERGENTE</v>
      </c>
      <c r="P4845" t="str">
        <f t="shared" si="376"/>
        <v>Upgrade / más líneas</v>
      </c>
      <c r="Q4845">
        <f t="shared" si="377"/>
        <v>0</v>
      </c>
      <c r="R4845" t="str">
        <f>IFERROR(VLOOKUP($A4845,Registros!$B$2:$G$6000,6,0),IFERROR(INDEX(Winback!$C$2:$C$300,MATCH($A4845,Winback!$K$2:$K$300,0)),""))</f>
        <v>iongy Gordon Ward</v>
      </c>
      <c r="S4845" t="str">
        <f t="shared" si="378"/>
        <v>+CS</v>
      </c>
      <c r="T4845">
        <f t="shared" si="379"/>
        <v>1</v>
      </c>
    </row>
    <row r="4846" spans="1:20" x14ac:dyDescent="0.35">
      <c r="A4846" t="s">
        <v>23698</v>
      </c>
      <c r="B4846" t="s">
        <v>23699</v>
      </c>
      <c r="C4846" t="s">
        <v>23700</v>
      </c>
      <c r="D4846" t="s">
        <v>23701</v>
      </c>
      <c r="E4846">
        <f>IF(COUNTIFS(Registros!$A$2:$A$6000,"NP",Registros!$B$2:$B$6000,$A4846)&gt;0,1,0)</f>
        <v>0</v>
      </c>
      <c r="F4846">
        <f>IF($E4846=1,SUMIFS(Registros!$F$2:$F$6000,Registros!$A$2:$A$6000,"NP",Registros!$B$2:$B$6000,$A4846),0)</f>
        <v>0</v>
      </c>
      <c r="G4846">
        <f>IF(COUNTIFS(Registros!$A$2:$A$6000,"MOV",Registros!$B$2:$B$6000,$A4846)&gt;0,1,0)</f>
        <v>0</v>
      </c>
      <c r="H4846">
        <f>IF($G4846=1,SUMIFS(Registros!$F$2:$F$6000,Registros!$A$2:$A$6000,"MOV",Registros!$B$2:$B$6000,$A4846),0)</f>
        <v>0</v>
      </c>
      <c r="I4846">
        <f>IF(COUNTIFS(Registros!$A$2:$A$6000,"CS",Registros!$B$2:$B$6000,$A4846)&gt;0,1,0)</f>
        <v>1</v>
      </c>
      <c r="J4846">
        <f>IF($I4846=1,SUMIFS(Registros!$I$2:$I$6000,Registros!$A$2:$A$6000,"CS",Registros!$B$2:$B$6000,$A4846),0)</f>
        <v>57</v>
      </c>
      <c r="K4846">
        <f>IF(COUNTIFS(Winback!$K$2:$K$300,$A4846)&gt;0,1,0)</f>
        <v>0</v>
      </c>
      <c r="L4846">
        <f>IF(AND($K4846=1,LEFT($A4846,3)="WB-"),SUMIFS(Winback!$D$2:$D$300,Winback!$K$2:$K$300,$A4846),0)</f>
        <v>0</v>
      </c>
      <c r="M4846">
        <f>IF(OR($E4846=1,$G4846=1,SUMIFS(Registros!$J$2:$J$6000,Registros!$B$2:$B$6000,$A4846)&gt;0),1,0)</f>
        <v>1</v>
      </c>
      <c r="N4846">
        <f>IF($J4846&gt;0,1,IF(COUNTIFS(Registros!$A$2:$A$6000,"CS",Registros!$B$2:$B$6000,$A4846,Registros!$K$2:$K$6000,"&lt;&gt;")&gt;0,1,0))</f>
        <v>1</v>
      </c>
      <c r="O4846" t="str">
        <f t="shared" si="375"/>
        <v>CONVERGENTE</v>
      </c>
      <c r="P4846" t="str">
        <f t="shared" si="376"/>
        <v>Upgrade / más líneas</v>
      </c>
      <c r="Q4846">
        <f t="shared" si="377"/>
        <v>0</v>
      </c>
      <c r="R4846" t="str">
        <f>IFERROR(VLOOKUP($A4846,Registros!$B$2:$G$6000,6,0),IFERROR(INDEX(Winback!$C$2:$C$300,MATCH($A4846,Winback!$K$2:$K$300,0)),""))</f>
        <v>Keisy Vargas</v>
      </c>
      <c r="S4846" t="str">
        <f t="shared" si="378"/>
        <v>+CS</v>
      </c>
      <c r="T4846">
        <f t="shared" si="379"/>
        <v>1</v>
      </c>
    </row>
    <row r="4847" spans="1:20" x14ac:dyDescent="0.35">
      <c r="A4847" t="s">
        <v>23703</v>
      </c>
      <c r="B4847" t="s">
        <v>23704</v>
      </c>
      <c r="C4847" t="s">
        <v>23705</v>
      </c>
      <c r="D4847" t="s">
        <v>23706</v>
      </c>
      <c r="E4847">
        <f>IF(COUNTIFS(Registros!$A$2:$A$6000,"NP",Registros!$B$2:$B$6000,$A4847)&gt;0,1,0)</f>
        <v>0</v>
      </c>
      <c r="F4847">
        <f>IF($E4847=1,SUMIFS(Registros!$F$2:$F$6000,Registros!$A$2:$A$6000,"NP",Registros!$B$2:$B$6000,$A4847),0)</f>
        <v>0</v>
      </c>
      <c r="G4847">
        <f>IF(COUNTIFS(Registros!$A$2:$A$6000,"MOV",Registros!$B$2:$B$6000,$A4847)&gt;0,1,0)</f>
        <v>0</v>
      </c>
      <c r="H4847">
        <f>IF($G4847=1,SUMIFS(Registros!$F$2:$F$6000,Registros!$A$2:$A$6000,"MOV",Registros!$B$2:$B$6000,$A4847),0)</f>
        <v>0</v>
      </c>
      <c r="I4847">
        <f>IF(COUNTIFS(Registros!$A$2:$A$6000,"CS",Registros!$B$2:$B$6000,$A4847)&gt;0,1,0)</f>
        <v>1</v>
      </c>
      <c r="J4847">
        <f>IF($I4847=1,SUMIFS(Registros!$I$2:$I$6000,Registros!$A$2:$A$6000,"CS",Registros!$B$2:$B$6000,$A4847),0)</f>
        <v>22</v>
      </c>
      <c r="K4847">
        <f>IF(COUNTIFS(Winback!$K$2:$K$300,$A4847)&gt;0,1,0)</f>
        <v>0</v>
      </c>
      <c r="L4847">
        <f>IF(AND($K4847=1,LEFT($A4847,3)="WB-"),SUMIFS(Winback!$D$2:$D$300,Winback!$K$2:$K$300,$A4847),0)</f>
        <v>0</v>
      </c>
      <c r="M4847">
        <f>IF(OR($E4847=1,$G4847=1,SUMIFS(Registros!$J$2:$J$6000,Registros!$B$2:$B$6000,$A4847)&gt;0),1,0)</f>
        <v>1</v>
      </c>
      <c r="N4847">
        <f>IF($J4847&gt;0,1,IF(COUNTIFS(Registros!$A$2:$A$6000,"CS",Registros!$B$2:$B$6000,$A4847,Registros!$K$2:$K$6000,"&lt;&gt;")&gt;0,1,0))</f>
        <v>1</v>
      </c>
      <c r="O4847" t="str">
        <f t="shared" si="375"/>
        <v>CONVERGENTE</v>
      </c>
      <c r="P4847" t="str">
        <f t="shared" si="376"/>
        <v>Upgrade / más líneas</v>
      </c>
      <c r="Q4847">
        <f t="shared" si="377"/>
        <v>0</v>
      </c>
      <c r="R4847" t="str">
        <f>IFERROR(VLOOKUP($A4847,Registros!$B$2:$G$6000,6,0),IFERROR(INDEX(Winback!$C$2:$C$300,MATCH($A4847,Winback!$K$2:$K$300,0)),""))</f>
        <v>Karla Mc Intryre</v>
      </c>
      <c r="S4847" t="str">
        <f t="shared" si="378"/>
        <v>+CS</v>
      </c>
      <c r="T4847">
        <f t="shared" si="379"/>
        <v>1</v>
      </c>
    </row>
    <row r="4848" spans="1:20" x14ac:dyDescent="0.35">
      <c r="A4848" t="s">
        <v>23708</v>
      </c>
      <c r="B4848" t="s">
        <v>23709</v>
      </c>
      <c r="C4848" t="s">
        <v>23710</v>
      </c>
      <c r="D4848" t="s">
        <v>23711</v>
      </c>
      <c r="E4848">
        <f>IF(COUNTIFS(Registros!$A$2:$A$6000,"NP",Registros!$B$2:$B$6000,$A4848)&gt;0,1,0)</f>
        <v>0</v>
      </c>
      <c r="F4848">
        <f>IF($E4848=1,SUMIFS(Registros!$F$2:$F$6000,Registros!$A$2:$A$6000,"NP",Registros!$B$2:$B$6000,$A4848),0)</f>
        <v>0</v>
      </c>
      <c r="G4848">
        <f>IF(COUNTIFS(Registros!$A$2:$A$6000,"MOV",Registros!$B$2:$B$6000,$A4848)&gt;0,1,0)</f>
        <v>0</v>
      </c>
      <c r="H4848">
        <f>IF($G4848=1,SUMIFS(Registros!$F$2:$F$6000,Registros!$A$2:$A$6000,"MOV",Registros!$B$2:$B$6000,$A4848),0)</f>
        <v>0</v>
      </c>
      <c r="I4848">
        <f>IF(COUNTIFS(Registros!$A$2:$A$6000,"CS",Registros!$B$2:$B$6000,$A4848)&gt;0,1,0)</f>
        <v>1</v>
      </c>
      <c r="J4848">
        <f>IF($I4848=1,SUMIFS(Registros!$I$2:$I$6000,Registros!$A$2:$A$6000,"CS",Registros!$B$2:$B$6000,$A4848),0)</f>
        <v>37</v>
      </c>
      <c r="K4848">
        <f>IF(COUNTIFS(Winback!$K$2:$K$300,$A4848)&gt;0,1,0)</f>
        <v>0</v>
      </c>
      <c r="L4848">
        <f>IF(AND($K4848=1,LEFT($A4848,3)="WB-"),SUMIFS(Winback!$D$2:$D$300,Winback!$K$2:$K$300,$A4848),0)</f>
        <v>0</v>
      </c>
      <c r="M4848">
        <f>IF(OR($E4848=1,$G4848=1,SUMIFS(Registros!$J$2:$J$6000,Registros!$B$2:$B$6000,$A4848)&gt;0),1,0)</f>
        <v>1</v>
      </c>
      <c r="N4848">
        <f>IF($J4848&gt;0,1,IF(COUNTIFS(Registros!$A$2:$A$6000,"CS",Registros!$B$2:$B$6000,$A4848,Registros!$K$2:$K$6000,"&lt;&gt;")&gt;0,1,0))</f>
        <v>1</v>
      </c>
      <c r="O4848" t="str">
        <f t="shared" si="375"/>
        <v>CONVERGENTE</v>
      </c>
      <c r="P4848" t="str">
        <f t="shared" si="376"/>
        <v>Upgrade / más líneas</v>
      </c>
      <c r="Q4848">
        <f t="shared" si="377"/>
        <v>0</v>
      </c>
      <c r="R4848" t="str">
        <f>IFERROR(VLOOKUP($A4848,Registros!$B$2:$G$6000,6,0),IFERROR(INDEX(Winback!$C$2:$C$300,MATCH($A4848,Winback!$K$2:$K$300,0)),""))</f>
        <v>Solanye Acuña</v>
      </c>
      <c r="S4848" t="str">
        <f t="shared" si="378"/>
        <v>+CS</v>
      </c>
      <c r="T4848">
        <f t="shared" si="379"/>
        <v>1</v>
      </c>
    </row>
    <row r="4849" spans="1:20" x14ac:dyDescent="0.35">
      <c r="A4849" t="s">
        <v>23713</v>
      </c>
      <c r="B4849" t="s">
        <v>23714</v>
      </c>
      <c r="C4849" t="s">
        <v>23715</v>
      </c>
      <c r="D4849" t="s">
        <v>23716</v>
      </c>
      <c r="E4849">
        <f>IF(COUNTIFS(Registros!$A$2:$A$6000,"NP",Registros!$B$2:$B$6000,$A4849)&gt;0,1,0)</f>
        <v>0</v>
      </c>
      <c r="F4849">
        <f>IF($E4849=1,SUMIFS(Registros!$F$2:$F$6000,Registros!$A$2:$A$6000,"NP",Registros!$B$2:$B$6000,$A4849),0)</f>
        <v>0</v>
      </c>
      <c r="G4849">
        <f>IF(COUNTIFS(Registros!$A$2:$A$6000,"MOV",Registros!$B$2:$B$6000,$A4849)&gt;0,1,0)</f>
        <v>0</v>
      </c>
      <c r="H4849">
        <f>IF($G4849=1,SUMIFS(Registros!$F$2:$F$6000,Registros!$A$2:$A$6000,"MOV",Registros!$B$2:$B$6000,$A4849),0)</f>
        <v>0</v>
      </c>
      <c r="I4849">
        <f>IF(COUNTIFS(Registros!$A$2:$A$6000,"CS",Registros!$B$2:$B$6000,$A4849)&gt;0,1,0)</f>
        <v>1</v>
      </c>
      <c r="J4849">
        <f>IF($I4849=1,SUMIFS(Registros!$I$2:$I$6000,Registros!$A$2:$A$6000,"CS",Registros!$B$2:$B$6000,$A4849),0)</f>
        <v>37</v>
      </c>
      <c r="K4849">
        <f>IF(COUNTIFS(Winback!$K$2:$K$300,$A4849)&gt;0,1,0)</f>
        <v>0</v>
      </c>
      <c r="L4849">
        <f>IF(AND($K4849=1,LEFT($A4849,3)="WB-"),SUMIFS(Winback!$D$2:$D$300,Winback!$K$2:$K$300,$A4849),0)</f>
        <v>0</v>
      </c>
      <c r="M4849">
        <f>IF(OR($E4849=1,$G4849=1,SUMIFS(Registros!$J$2:$J$6000,Registros!$B$2:$B$6000,$A4849)&gt;0),1,0)</f>
        <v>1</v>
      </c>
      <c r="N4849">
        <f>IF($J4849&gt;0,1,IF(COUNTIFS(Registros!$A$2:$A$6000,"CS",Registros!$B$2:$B$6000,$A4849,Registros!$K$2:$K$6000,"&lt;&gt;")&gt;0,1,0))</f>
        <v>1</v>
      </c>
      <c r="O4849" t="str">
        <f t="shared" si="375"/>
        <v>CONVERGENTE</v>
      </c>
      <c r="P4849" t="str">
        <f t="shared" si="376"/>
        <v>Upgrade / más líneas</v>
      </c>
      <c r="Q4849">
        <f t="shared" si="377"/>
        <v>0</v>
      </c>
      <c r="R4849" t="str">
        <f>IFERROR(VLOOKUP($A4849,Registros!$B$2:$G$6000,6,0),IFERROR(INDEX(Winback!$C$2:$C$300,MATCH($A4849,Winback!$K$2:$K$300,0)),""))</f>
        <v>Michelle Zambrano</v>
      </c>
      <c r="S4849" t="str">
        <f t="shared" si="378"/>
        <v>+CS</v>
      </c>
      <c r="T4849">
        <f t="shared" si="379"/>
        <v>1</v>
      </c>
    </row>
    <row r="4850" spans="1:20" x14ac:dyDescent="0.35">
      <c r="A4850" t="s">
        <v>23718</v>
      </c>
      <c r="B4850" t="s">
        <v>23719</v>
      </c>
      <c r="C4850" t="s">
        <v>23720</v>
      </c>
      <c r="D4850" t="s">
        <v>23721</v>
      </c>
      <c r="E4850">
        <f>IF(COUNTIFS(Registros!$A$2:$A$6000,"NP",Registros!$B$2:$B$6000,$A4850)&gt;0,1,0)</f>
        <v>0</v>
      </c>
      <c r="F4850">
        <f>IF($E4850=1,SUMIFS(Registros!$F$2:$F$6000,Registros!$A$2:$A$6000,"NP",Registros!$B$2:$B$6000,$A4850),0)</f>
        <v>0</v>
      </c>
      <c r="G4850">
        <f>IF(COUNTIFS(Registros!$A$2:$A$6000,"MOV",Registros!$B$2:$B$6000,$A4850)&gt;0,1,0)</f>
        <v>0</v>
      </c>
      <c r="H4850">
        <f>IF($G4850=1,SUMIFS(Registros!$F$2:$F$6000,Registros!$A$2:$A$6000,"MOV",Registros!$B$2:$B$6000,$A4850),0)</f>
        <v>0</v>
      </c>
      <c r="I4850">
        <f>IF(COUNTIFS(Registros!$A$2:$A$6000,"CS",Registros!$B$2:$B$6000,$A4850)&gt;0,1,0)</f>
        <v>1</v>
      </c>
      <c r="J4850">
        <f>IF($I4850=1,SUMIFS(Registros!$I$2:$I$6000,Registros!$A$2:$A$6000,"CS",Registros!$B$2:$B$6000,$A4850),0)</f>
        <v>37</v>
      </c>
      <c r="K4850">
        <f>IF(COUNTIFS(Winback!$K$2:$K$300,$A4850)&gt;0,1,0)</f>
        <v>0</v>
      </c>
      <c r="L4850">
        <f>IF(AND($K4850=1,LEFT($A4850,3)="WB-"),SUMIFS(Winback!$D$2:$D$300,Winback!$K$2:$K$300,$A4850),0)</f>
        <v>0</v>
      </c>
      <c r="M4850">
        <f>IF(OR($E4850=1,$G4850=1,SUMIFS(Registros!$J$2:$J$6000,Registros!$B$2:$B$6000,$A4850)&gt;0),1,0)</f>
        <v>1</v>
      </c>
      <c r="N4850">
        <f>IF($J4850&gt;0,1,IF(COUNTIFS(Registros!$A$2:$A$6000,"CS",Registros!$B$2:$B$6000,$A4850,Registros!$K$2:$K$6000,"&lt;&gt;")&gt;0,1,0))</f>
        <v>1</v>
      </c>
      <c r="O4850" t="str">
        <f t="shared" si="375"/>
        <v>CONVERGENTE</v>
      </c>
      <c r="P4850" t="str">
        <f t="shared" si="376"/>
        <v>Upgrade / más líneas</v>
      </c>
      <c r="Q4850">
        <f t="shared" si="377"/>
        <v>0</v>
      </c>
      <c r="R4850" t="str">
        <f>IFERROR(VLOOKUP($A4850,Registros!$B$2:$G$6000,6,0),IFERROR(INDEX(Winback!$C$2:$C$300,MATCH($A4850,Winback!$K$2:$K$300,0)),""))</f>
        <v>Lizeth Milena Gonzalez</v>
      </c>
      <c r="S4850" t="str">
        <f t="shared" si="378"/>
        <v>+CS</v>
      </c>
      <c r="T4850">
        <f t="shared" si="379"/>
        <v>1</v>
      </c>
    </row>
    <row r="4851" spans="1:20" x14ac:dyDescent="0.35">
      <c r="A4851" t="s">
        <v>23723</v>
      </c>
      <c r="B4851" t="s">
        <v>23724</v>
      </c>
      <c r="C4851" t="s">
        <v>23725</v>
      </c>
      <c r="D4851" t="s">
        <v>23726</v>
      </c>
      <c r="E4851">
        <f>IF(COUNTIFS(Registros!$A$2:$A$6000,"NP",Registros!$B$2:$B$6000,$A4851)&gt;0,1,0)</f>
        <v>0</v>
      </c>
      <c r="F4851">
        <f>IF($E4851=1,SUMIFS(Registros!$F$2:$F$6000,Registros!$A$2:$A$6000,"NP",Registros!$B$2:$B$6000,$A4851),0)</f>
        <v>0</v>
      </c>
      <c r="G4851">
        <f>IF(COUNTIFS(Registros!$A$2:$A$6000,"MOV",Registros!$B$2:$B$6000,$A4851)&gt;0,1,0)</f>
        <v>0</v>
      </c>
      <c r="H4851">
        <f>IF($G4851=1,SUMIFS(Registros!$F$2:$F$6000,Registros!$A$2:$A$6000,"MOV",Registros!$B$2:$B$6000,$A4851),0)</f>
        <v>0</v>
      </c>
      <c r="I4851">
        <f>IF(COUNTIFS(Registros!$A$2:$A$6000,"CS",Registros!$B$2:$B$6000,$A4851)&gt;0,1,0)</f>
        <v>1</v>
      </c>
      <c r="J4851">
        <f>IF($I4851=1,SUMIFS(Registros!$I$2:$I$6000,Registros!$A$2:$A$6000,"CS",Registros!$B$2:$B$6000,$A4851),0)</f>
        <v>38</v>
      </c>
      <c r="K4851">
        <f>IF(COUNTIFS(Winback!$K$2:$K$300,$A4851)&gt;0,1,0)</f>
        <v>0</v>
      </c>
      <c r="L4851">
        <f>IF(AND($K4851=1,LEFT($A4851,3)="WB-"),SUMIFS(Winback!$D$2:$D$300,Winback!$K$2:$K$300,$A4851),0)</f>
        <v>0</v>
      </c>
      <c r="M4851">
        <f>IF(OR($E4851=1,$G4851=1,SUMIFS(Registros!$J$2:$J$6000,Registros!$B$2:$B$6000,$A4851)&gt;0),1,0)</f>
        <v>1</v>
      </c>
      <c r="N4851">
        <f>IF($J4851&gt;0,1,IF(COUNTIFS(Registros!$A$2:$A$6000,"CS",Registros!$B$2:$B$6000,$A4851,Registros!$K$2:$K$6000,"&lt;&gt;")&gt;0,1,0))</f>
        <v>1</v>
      </c>
      <c r="O4851" t="str">
        <f t="shared" si="375"/>
        <v>CONVERGENTE</v>
      </c>
      <c r="P4851" t="str">
        <f t="shared" si="376"/>
        <v>Upgrade / más líneas</v>
      </c>
      <c r="Q4851">
        <f t="shared" si="377"/>
        <v>0</v>
      </c>
      <c r="R4851" t="str">
        <f>IFERROR(VLOOKUP($A4851,Registros!$B$2:$G$6000,6,0),IFERROR(INDEX(Winback!$C$2:$C$300,MATCH($A4851,Winback!$K$2:$K$300,0)),""))</f>
        <v>Maria Fernanda Rivas</v>
      </c>
      <c r="S4851" t="str">
        <f t="shared" si="378"/>
        <v>+CS</v>
      </c>
      <c r="T4851">
        <f t="shared" si="379"/>
        <v>1</v>
      </c>
    </row>
    <row r="4852" spans="1:20" x14ac:dyDescent="0.35">
      <c r="A4852" t="s">
        <v>23728</v>
      </c>
      <c r="B4852" t="s">
        <v>23729</v>
      </c>
      <c r="C4852" t="s">
        <v>23730</v>
      </c>
      <c r="D4852" t="s">
        <v>23731</v>
      </c>
      <c r="E4852">
        <f>IF(COUNTIFS(Registros!$A$2:$A$6000,"NP",Registros!$B$2:$B$6000,$A4852)&gt;0,1,0)</f>
        <v>0</v>
      </c>
      <c r="F4852">
        <f>IF($E4852=1,SUMIFS(Registros!$F$2:$F$6000,Registros!$A$2:$A$6000,"NP",Registros!$B$2:$B$6000,$A4852),0)</f>
        <v>0</v>
      </c>
      <c r="G4852">
        <f>IF(COUNTIFS(Registros!$A$2:$A$6000,"MOV",Registros!$B$2:$B$6000,$A4852)&gt;0,1,0)</f>
        <v>0</v>
      </c>
      <c r="H4852">
        <f>IF($G4852=1,SUMIFS(Registros!$F$2:$F$6000,Registros!$A$2:$A$6000,"MOV",Registros!$B$2:$B$6000,$A4852),0)</f>
        <v>0</v>
      </c>
      <c r="I4852">
        <f>IF(COUNTIFS(Registros!$A$2:$A$6000,"CS",Registros!$B$2:$B$6000,$A4852)&gt;0,1,0)</f>
        <v>1</v>
      </c>
      <c r="J4852">
        <f>IF($I4852=1,SUMIFS(Registros!$I$2:$I$6000,Registros!$A$2:$A$6000,"CS",Registros!$B$2:$B$6000,$A4852),0)</f>
        <v>82</v>
      </c>
      <c r="K4852">
        <f>IF(COUNTIFS(Winback!$K$2:$K$300,$A4852)&gt;0,1,0)</f>
        <v>0</v>
      </c>
      <c r="L4852">
        <f>IF(AND($K4852=1,LEFT($A4852,3)="WB-"),SUMIFS(Winback!$D$2:$D$300,Winback!$K$2:$K$300,$A4852),0)</f>
        <v>0</v>
      </c>
      <c r="M4852">
        <f>IF(OR($E4852=1,$G4852=1,SUMIFS(Registros!$J$2:$J$6000,Registros!$B$2:$B$6000,$A4852)&gt;0),1,0)</f>
        <v>1</v>
      </c>
      <c r="N4852">
        <f>IF($J4852&gt;0,1,IF(COUNTIFS(Registros!$A$2:$A$6000,"CS",Registros!$B$2:$B$6000,$A4852,Registros!$K$2:$K$6000,"&lt;&gt;")&gt;0,1,0))</f>
        <v>1</v>
      </c>
      <c r="O4852" t="str">
        <f t="shared" si="375"/>
        <v>CONVERGENTE</v>
      </c>
      <c r="P4852" t="str">
        <f t="shared" si="376"/>
        <v>Upgrade / más líneas</v>
      </c>
      <c r="Q4852">
        <f t="shared" si="377"/>
        <v>0</v>
      </c>
      <c r="R4852" t="str">
        <f>IFERROR(VLOOKUP($A4852,Registros!$B$2:$G$6000,6,0),IFERROR(INDEX(Winback!$C$2:$C$300,MATCH($A4852,Winback!$K$2:$K$300,0)),""))</f>
        <v>Yarelis Tulloch</v>
      </c>
      <c r="S4852" t="str">
        <f t="shared" si="378"/>
        <v>+CS</v>
      </c>
      <c r="T4852">
        <f t="shared" si="379"/>
        <v>1</v>
      </c>
    </row>
    <row r="4853" spans="1:20" x14ac:dyDescent="0.35">
      <c r="A4853" t="s">
        <v>23733</v>
      </c>
      <c r="B4853" t="s">
        <v>23734</v>
      </c>
      <c r="C4853" t="s">
        <v>23735</v>
      </c>
      <c r="D4853" t="s">
        <v>23736</v>
      </c>
      <c r="E4853">
        <f>IF(COUNTIFS(Registros!$A$2:$A$6000,"NP",Registros!$B$2:$B$6000,$A4853)&gt;0,1,0)</f>
        <v>0</v>
      </c>
      <c r="F4853">
        <f>IF($E4853=1,SUMIFS(Registros!$F$2:$F$6000,Registros!$A$2:$A$6000,"NP",Registros!$B$2:$B$6000,$A4853),0)</f>
        <v>0</v>
      </c>
      <c r="G4853">
        <f>IF(COUNTIFS(Registros!$A$2:$A$6000,"MOV",Registros!$B$2:$B$6000,$A4853)&gt;0,1,0)</f>
        <v>0</v>
      </c>
      <c r="H4853">
        <f>IF($G4853=1,SUMIFS(Registros!$F$2:$F$6000,Registros!$A$2:$A$6000,"MOV",Registros!$B$2:$B$6000,$A4853),0)</f>
        <v>0</v>
      </c>
      <c r="I4853">
        <f>IF(COUNTIFS(Registros!$A$2:$A$6000,"CS",Registros!$B$2:$B$6000,$A4853)&gt;0,1,0)</f>
        <v>1</v>
      </c>
      <c r="J4853">
        <f>IF($I4853=1,SUMIFS(Registros!$I$2:$I$6000,Registros!$A$2:$A$6000,"CS",Registros!$B$2:$B$6000,$A4853),0)</f>
        <v>43</v>
      </c>
      <c r="K4853">
        <f>IF(COUNTIFS(Winback!$K$2:$K$300,$A4853)&gt;0,1,0)</f>
        <v>0</v>
      </c>
      <c r="L4853">
        <f>IF(AND($K4853=1,LEFT($A4853,3)="WB-"),SUMIFS(Winback!$D$2:$D$300,Winback!$K$2:$K$300,$A4853),0)</f>
        <v>0</v>
      </c>
      <c r="M4853">
        <f>IF(OR($E4853=1,$G4853=1,SUMIFS(Registros!$J$2:$J$6000,Registros!$B$2:$B$6000,$A4853)&gt;0),1,0)</f>
        <v>1</v>
      </c>
      <c r="N4853">
        <f>IF($J4853&gt;0,1,IF(COUNTIFS(Registros!$A$2:$A$6000,"CS",Registros!$B$2:$B$6000,$A4853,Registros!$K$2:$K$6000,"&lt;&gt;")&gt;0,1,0))</f>
        <v>1</v>
      </c>
      <c r="O4853" t="str">
        <f t="shared" si="375"/>
        <v>CONVERGENTE</v>
      </c>
      <c r="P4853" t="str">
        <f t="shared" si="376"/>
        <v>Upgrade / más líneas</v>
      </c>
      <c r="Q4853">
        <f t="shared" si="377"/>
        <v>0</v>
      </c>
      <c r="R4853" t="str">
        <f>IFERROR(VLOOKUP($A4853,Registros!$B$2:$G$6000,6,0),IFERROR(INDEX(Winback!$C$2:$C$300,MATCH($A4853,Winback!$K$2:$K$300,0)),""))</f>
        <v>Yariela Galarce</v>
      </c>
      <c r="S4853" t="str">
        <f t="shared" si="378"/>
        <v>+CS</v>
      </c>
      <c r="T4853">
        <f t="shared" si="379"/>
        <v>1</v>
      </c>
    </row>
    <row r="4854" spans="1:20" x14ac:dyDescent="0.35">
      <c r="A4854" t="s">
        <v>23738</v>
      </c>
      <c r="B4854" t="s">
        <v>23739</v>
      </c>
      <c r="C4854" t="s">
        <v>23740</v>
      </c>
      <c r="D4854" t="s">
        <v>23741</v>
      </c>
      <c r="E4854">
        <f>IF(COUNTIFS(Registros!$A$2:$A$6000,"NP",Registros!$B$2:$B$6000,$A4854)&gt;0,1,0)</f>
        <v>0</v>
      </c>
      <c r="F4854">
        <f>IF($E4854=1,SUMIFS(Registros!$F$2:$F$6000,Registros!$A$2:$A$6000,"NP",Registros!$B$2:$B$6000,$A4854),0)</f>
        <v>0</v>
      </c>
      <c r="G4854">
        <f>IF(COUNTIFS(Registros!$A$2:$A$6000,"MOV",Registros!$B$2:$B$6000,$A4854)&gt;0,1,0)</f>
        <v>0</v>
      </c>
      <c r="H4854">
        <f>IF($G4854=1,SUMIFS(Registros!$F$2:$F$6000,Registros!$A$2:$A$6000,"MOV",Registros!$B$2:$B$6000,$A4854),0)</f>
        <v>0</v>
      </c>
      <c r="I4854">
        <f>IF(COUNTIFS(Registros!$A$2:$A$6000,"CS",Registros!$B$2:$B$6000,$A4854)&gt;0,1,0)</f>
        <v>1</v>
      </c>
      <c r="J4854">
        <f>IF($I4854=1,SUMIFS(Registros!$I$2:$I$6000,Registros!$A$2:$A$6000,"CS",Registros!$B$2:$B$6000,$A4854),0)</f>
        <v>39</v>
      </c>
      <c r="K4854">
        <f>IF(COUNTIFS(Winback!$K$2:$K$300,$A4854)&gt;0,1,0)</f>
        <v>0</v>
      </c>
      <c r="L4854">
        <f>IF(AND($K4854=1,LEFT($A4854,3)="WB-"),SUMIFS(Winback!$D$2:$D$300,Winback!$K$2:$K$300,$A4854),0)</f>
        <v>0</v>
      </c>
      <c r="M4854">
        <f>IF(OR($E4854=1,$G4854=1,SUMIFS(Registros!$J$2:$J$6000,Registros!$B$2:$B$6000,$A4854)&gt;0),1,0)</f>
        <v>1</v>
      </c>
      <c r="N4854">
        <f>IF($J4854&gt;0,1,IF(COUNTIFS(Registros!$A$2:$A$6000,"CS",Registros!$B$2:$B$6000,$A4854,Registros!$K$2:$K$6000,"&lt;&gt;")&gt;0,1,0))</f>
        <v>1</v>
      </c>
      <c r="O4854" t="str">
        <f t="shared" si="375"/>
        <v>CONVERGENTE</v>
      </c>
      <c r="P4854" t="str">
        <f t="shared" si="376"/>
        <v>Upgrade / más líneas</v>
      </c>
      <c r="Q4854">
        <f t="shared" si="377"/>
        <v>0</v>
      </c>
      <c r="R4854" t="str">
        <f>IFERROR(VLOOKUP($A4854,Registros!$B$2:$G$6000,6,0),IFERROR(INDEX(Winback!$C$2:$C$300,MATCH($A4854,Winback!$K$2:$K$300,0)),""))</f>
        <v>Nailyn Martinez Johnson</v>
      </c>
      <c r="S4854" t="str">
        <f t="shared" si="378"/>
        <v>+CS</v>
      </c>
      <c r="T4854">
        <f t="shared" si="379"/>
        <v>1</v>
      </c>
    </row>
    <row r="4855" spans="1:20" x14ac:dyDescent="0.35">
      <c r="A4855" t="s">
        <v>23743</v>
      </c>
      <c r="B4855" t="s">
        <v>19186</v>
      </c>
      <c r="C4855" t="s">
        <v>19187</v>
      </c>
      <c r="D4855" t="s">
        <v>19188</v>
      </c>
      <c r="E4855">
        <f>IF(COUNTIFS(Registros!$A$2:$A$6000,"NP",Registros!$B$2:$B$6000,$A4855)&gt;0,1,0)</f>
        <v>0</v>
      </c>
      <c r="F4855">
        <f>IF($E4855=1,SUMIFS(Registros!$F$2:$F$6000,Registros!$A$2:$A$6000,"NP",Registros!$B$2:$B$6000,$A4855),0)</f>
        <v>0</v>
      </c>
      <c r="G4855">
        <f>IF(COUNTIFS(Registros!$A$2:$A$6000,"MOV",Registros!$B$2:$B$6000,$A4855)&gt;0,1,0)</f>
        <v>0</v>
      </c>
      <c r="H4855">
        <f>IF($G4855=1,SUMIFS(Registros!$F$2:$F$6000,Registros!$A$2:$A$6000,"MOV",Registros!$B$2:$B$6000,$A4855),0)</f>
        <v>0</v>
      </c>
      <c r="I4855">
        <f>IF(COUNTIFS(Registros!$A$2:$A$6000,"CS",Registros!$B$2:$B$6000,$A4855)&gt;0,1,0)</f>
        <v>1</v>
      </c>
      <c r="J4855">
        <f>IF($I4855=1,SUMIFS(Registros!$I$2:$I$6000,Registros!$A$2:$A$6000,"CS",Registros!$B$2:$B$6000,$A4855),0)</f>
        <v>40</v>
      </c>
      <c r="K4855">
        <f>IF(COUNTIFS(Winback!$K$2:$K$300,$A4855)&gt;0,1,0)</f>
        <v>0</v>
      </c>
      <c r="L4855">
        <f>IF(AND($K4855=1,LEFT($A4855,3)="WB-"),SUMIFS(Winback!$D$2:$D$300,Winback!$K$2:$K$300,$A4855),0)</f>
        <v>0</v>
      </c>
      <c r="M4855">
        <f>IF(OR($E4855=1,$G4855=1,SUMIFS(Registros!$J$2:$J$6000,Registros!$B$2:$B$6000,$A4855)&gt;0),1,0)</f>
        <v>1</v>
      </c>
      <c r="N4855">
        <f>IF($J4855&gt;0,1,IF(COUNTIFS(Registros!$A$2:$A$6000,"CS",Registros!$B$2:$B$6000,$A4855,Registros!$K$2:$K$6000,"&lt;&gt;")&gt;0,1,0))</f>
        <v>1</v>
      </c>
      <c r="O4855" t="str">
        <f t="shared" si="375"/>
        <v>CONVERGENTE</v>
      </c>
      <c r="P4855" t="str">
        <f t="shared" si="376"/>
        <v>Upgrade / más líneas</v>
      </c>
      <c r="Q4855">
        <f t="shared" si="377"/>
        <v>0</v>
      </c>
      <c r="R4855" t="str">
        <f>IFERROR(VLOOKUP($A4855,Registros!$B$2:$G$6000,6,0),IFERROR(INDEX(Winback!$C$2:$C$300,MATCH($A4855,Winback!$K$2:$K$300,0)),""))</f>
        <v>iongy Gordon Ward</v>
      </c>
      <c r="S4855" t="str">
        <f t="shared" si="378"/>
        <v>+CS</v>
      </c>
      <c r="T4855">
        <f t="shared" si="379"/>
        <v>1</v>
      </c>
    </row>
    <row r="4856" spans="1:20" x14ac:dyDescent="0.35">
      <c r="A4856" t="s">
        <v>23745</v>
      </c>
      <c r="B4856" t="s">
        <v>23746</v>
      </c>
      <c r="C4856" t="s">
        <v>23747</v>
      </c>
      <c r="D4856" t="s">
        <v>23748</v>
      </c>
      <c r="E4856">
        <f>IF(COUNTIFS(Registros!$A$2:$A$6000,"NP",Registros!$B$2:$B$6000,$A4856)&gt;0,1,0)</f>
        <v>0</v>
      </c>
      <c r="F4856">
        <f>IF($E4856=1,SUMIFS(Registros!$F$2:$F$6000,Registros!$A$2:$A$6000,"NP",Registros!$B$2:$B$6000,$A4856),0)</f>
        <v>0</v>
      </c>
      <c r="G4856">
        <f>IF(COUNTIFS(Registros!$A$2:$A$6000,"MOV",Registros!$B$2:$B$6000,$A4856)&gt;0,1,0)</f>
        <v>0</v>
      </c>
      <c r="H4856">
        <f>IF($G4856=1,SUMIFS(Registros!$F$2:$F$6000,Registros!$A$2:$A$6000,"MOV",Registros!$B$2:$B$6000,$A4856),0)</f>
        <v>0</v>
      </c>
      <c r="I4856">
        <f>IF(COUNTIFS(Registros!$A$2:$A$6000,"CS",Registros!$B$2:$B$6000,$A4856)&gt;0,1,0)</f>
        <v>1</v>
      </c>
      <c r="J4856">
        <f>IF($I4856=1,SUMIFS(Registros!$I$2:$I$6000,Registros!$A$2:$A$6000,"CS",Registros!$B$2:$B$6000,$A4856),0)</f>
        <v>62</v>
      </c>
      <c r="K4856">
        <f>IF(COUNTIFS(Winback!$K$2:$K$300,$A4856)&gt;0,1,0)</f>
        <v>0</v>
      </c>
      <c r="L4856">
        <f>IF(AND($K4856=1,LEFT($A4856,3)="WB-"),SUMIFS(Winback!$D$2:$D$300,Winback!$K$2:$K$300,$A4856),0)</f>
        <v>0</v>
      </c>
      <c r="M4856">
        <f>IF(OR($E4856=1,$G4856=1,SUMIFS(Registros!$J$2:$J$6000,Registros!$B$2:$B$6000,$A4856)&gt;0),1,0)</f>
        <v>1</v>
      </c>
      <c r="N4856">
        <f>IF($J4856&gt;0,1,IF(COUNTIFS(Registros!$A$2:$A$6000,"CS",Registros!$B$2:$B$6000,$A4856,Registros!$K$2:$K$6000,"&lt;&gt;")&gt;0,1,0))</f>
        <v>1</v>
      </c>
      <c r="O4856" t="str">
        <f t="shared" si="375"/>
        <v>CONVERGENTE</v>
      </c>
      <c r="P4856" t="str">
        <f t="shared" si="376"/>
        <v>Upgrade / más líneas</v>
      </c>
      <c r="Q4856">
        <f t="shared" si="377"/>
        <v>0</v>
      </c>
      <c r="R4856" t="str">
        <f>IFERROR(VLOOKUP($A4856,Registros!$B$2:$G$6000,6,0),IFERROR(INDEX(Winback!$C$2:$C$300,MATCH($A4856,Winback!$K$2:$K$300,0)),""))</f>
        <v>Karla Mc Intryre</v>
      </c>
      <c r="S4856" t="str">
        <f t="shared" si="378"/>
        <v>+CS</v>
      </c>
      <c r="T4856">
        <f t="shared" si="379"/>
        <v>1</v>
      </c>
    </row>
    <row r="4857" spans="1:20" x14ac:dyDescent="0.35">
      <c r="A4857" t="s">
        <v>23750</v>
      </c>
      <c r="B4857" t="s">
        <v>23751</v>
      </c>
      <c r="C4857" t="s">
        <v>23752</v>
      </c>
      <c r="D4857" t="s">
        <v>23753</v>
      </c>
      <c r="E4857">
        <f>IF(COUNTIFS(Registros!$A$2:$A$6000,"NP",Registros!$B$2:$B$6000,$A4857)&gt;0,1,0)</f>
        <v>0</v>
      </c>
      <c r="F4857">
        <f>IF($E4857=1,SUMIFS(Registros!$F$2:$F$6000,Registros!$A$2:$A$6000,"NP",Registros!$B$2:$B$6000,$A4857),0)</f>
        <v>0</v>
      </c>
      <c r="G4857">
        <f>IF(COUNTIFS(Registros!$A$2:$A$6000,"MOV",Registros!$B$2:$B$6000,$A4857)&gt;0,1,0)</f>
        <v>0</v>
      </c>
      <c r="H4857">
        <f>IF($G4857=1,SUMIFS(Registros!$F$2:$F$6000,Registros!$A$2:$A$6000,"MOV",Registros!$B$2:$B$6000,$A4857),0)</f>
        <v>0</v>
      </c>
      <c r="I4857">
        <f>IF(COUNTIFS(Registros!$A$2:$A$6000,"CS",Registros!$B$2:$B$6000,$A4857)&gt;0,1,0)</f>
        <v>1</v>
      </c>
      <c r="J4857">
        <f>IF($I4857=1,SUMIFS(Registros!$I$2:$I$6000,Registros!$A$2:$A$6000,"CS",Registros!$B$2:$B$6000,$A4857),0)</f>
        <v>30</v>
      </c>
      <c r="K4857">
        <f>IF(COUNTIFS(Winback!$K$2:$K$300,$A4857)&gt;0,1,0)</f>
        <v>0</v>
      </c>
      <c r="L4857">
        <f>IF(AND($K4857=1,LEFT($A4857,3)="WB-"),SUMIFS(Winback!$D$2:$D$300,Winback!$K$2:$K$300,$A4857),0)</f>
        <v>0</v>
      </c>
      <c r="M4857">
        <f>IF(OR($E4857=1,$G4857=1,SUMIFS(Registros!$J$2:$J$6000,Registros!$B$2:$B$6000,$A4857)&gt;0),1,0)</f>
        <v>1</v>
      </c>
      <c r="N4857">
        <f>IF($J4857&gt;0,1,IF(COUNTIFS(Registros!$A$2:$A$6000,"CS",Registros!$B$2:$B$6000,$A4857,Registros!$K$2:$K$6000,"&lt;&gt;")&gt;0,1,0))</f>
        <v>1</v>
      </c>
      <c r="O4857" t="str">
        <f t="shared" si="375"/>
        <v>CONVERGENTE</v>
      </c>
      <c r="P4857" t="str">
        <f t="shared" si="376"/>
        <v>Upgrade / más líneas</v>
      </c>
      <c r="Q4857">
        <f t="shared" si="377"/>
        <v>0</v>
      </c>
      <c r="R4857" t="str">
        <f>IFERROR(VLOOKUP($A4857,Registros!$B$2:$G$6000,6,0),IFERROR(INDEX(Winback!$C$2:$C$300,MATCH($A4857,Winback!$K$2:$K$300,0)),""))</f>
        <v>Solanye Acuña</v>
      </c>
      <c r="S4857" t="str">
        <f t="shared" si="378"/>
        <v>+CS</v>
      </c>
      <c r="T4857">
        <f t="shared" si="379"/>
        <v>1</v>
      </c>
    </row>
    <row r="4858" spans="1:20" x14ac:dyDescent="0.35">
      <c r="A4858" t="s">
        <v>23755</v>
      </c>
      <c r="B4858" t="s">
        <v>19257</v>
      </c>
      <c r="C4858" t="s">
        <v>19258</v>
      </c>
      <c r="D4858" t="s">
        <v>19259</v>
      </c>
      <c r="E4858">
        <f>IF(COUNTIFS(Registros!$A$2:$A$6000,"NP",Registros!$B$2:$B$6000,$A4858)&gt;0,1,0)</f>
        <v>0</v>
      </c>
      <c r="F4858">
        <f>IF($E4858=1,SUMIFS(Registros!$F$2:$F$6000,Registros!$A$2:$A$6000,"NP",Registros!$B$2:$B$6000,$A4858),0)</f>
        <v>0</v>
      </c>
      <c r="G4858">
        <f>IF(COUNTIFS(Registros!$A$2:$A$6000,"MOV",Registros!$B$2:$B$6000,$A4858)&gt;0,1,0)</f>
        <v>0</v>
      </c>
      <c r="H4858">
        <f>IF($G4858=1,SUMIFS(Registros!$F$2:$F$6000,Registros!$A$2:$A$6000,"MOV",Registros!$B$2:$B$6000,$A4858),0)</f>
        <v>0</v>
      </c>
      <c r="I4858">
        <f>IF(COUNTIFS(Registros!$A$2:$A$6000,"CS",Registros!$B$2:$B$6000,$A4858)&gt;0,1,0)</f>
        <v>1</v>
      </c>
      <c r="J4858">
        <f>IF($I4858=1,SUMIFS(Registros!$I$2:$I$6000,Registros!$A$2:$A$6000,"CS",Registros!$B$2:$B$6000,$A4858),0)</f>
        <v>61</v>
      </c>
      <c r="K4858">
        <f>IF(COUNTIFS(Winback!$K$2:$K$300,$A4858)&gt;0,1,0)</f>
        <v>0</v>
      </c>
      <c r="L4858">
        <f>IF(AND($K4858=1,LEFT($A4858,3)="WB-"),SUMIFS(Winback!$D$2:$D$300,Winback!$K$2:$K$300,$A4858),0)</f>
        <v>0</v>
      </c>
      <c r="M4858">
        <f>IF(OR($E4858=1,$G4858=1,SUMIFS(Registros!$J$2:$J$6000,Registros!$B$2:$B$6000,$A4858)&gt;0),1,0)</f>
        <v>1</v>
      </c>
      <c r="N4858">
        <f>IF($J4858&gt;0,1,IF(COUNTIFS(Registros!$A$2:$A$6000,"CS",Registros!$B$2:$B$6000,$A4858,Registros!$K$2:$K$6000,"&lt;&gt;")&gt;0,1,0))</f>
        <v>1</v>
      </c>
      <c r="O4858" t="str">
        <f t="shared" si="375"/>
        <v>CONVERGENTE</v>
      </c>
      <c r="P4858" t="str">
        <f t="shared" si="376"/>
        <v>Upgrade / más líneas</v>
      </c>
      <c r="Q4858">
        <f t="shared" si="377"/>
        <v>0</v>
      </c>
      <c r="R4858" t="str">
        <f>IFERROR(VLOOKUP($A4858,Registros!$B$2:$G$6000,6,0),IFERROR(INDEX(Winback!$C$2:$C$300,MATCH($A4858,Winback!$K$2:$K$300,0)),""))</f>
        <v>Michelle Zambrano</v>
      </c>
      <c r="S4858" t="str">
        <f t="shared" si="378"/>
        <v>+CS</v>
      </c>
      <c r="T4858">
        <f t="shared" si="379"/>
        <v>1</v>
      </c>
    </row>
    <row r="4859" spans="1:20" x14ac:dyDescent="0.35">
      <c r="A4859" t="s">
        <v>23756</v>
      </c>
      <c r="B4859" t="s">
        <v>23757</v>
      </c>
      <c r="C4859" t="s">
        <v>23758</v>
      </c>
      <c r="D4859" t="s">
        <v>23759</v>
      </c>
      <c r="E4859">
        <f>IF(COUNTIFS(Registros!$A$2:$A$6000,"NP",Registros!$B$2:$B$6000,$A4859)&gt;0,1,0)</f>
        <v>0</v>
      </c>
      <c r="F4859">
        <f>IF($E4859=1,SUMIFS(Registros!$F$2:$F$6000,Registros!$A$2:$A$6000,"NP",Registros!$B$2:$B$6000,$A4859),0)</f>
        <v>0</v>
      </c>
      <c r="G4859">
        <f>IF(COUNTIFS(Registros!$A$2:$A$6000,"MOV",Registros!$B$2:$B$6000,$A4859)&gt;0,1,0)</f>
        <v>0</v>
      </c>
      <c r="H4859">
        <f>IF($G4859=1,SUMIFS(Registros!$F$2:$F$6000,Registros!$A$2:$A$6000,"MOV",Registros!$B$2:$B$6000,$A4859),0)</f>
        <v>0</v>
      </c>
      <c r="I4859">
        <f>IF(COUNTIFS(Registros!$A$2:$A$6000,"CS",Registros!$B$2:$B$6000,$A4859)&gt;0,1,0)</f>
        <v>1</v>
      </c>
      <c r="J4859">
        <f>IF($I4859=1,SUMIFS(Registros!$I$2:$I$6000,Registros!$A$2:$A$6000,"CS",Registros!$B$2:$B$6000,$A4859),0)</f>
        <v>11</v>
      </c>
      <c r="K4859">
        <f>IF(COUNTIFS(Winback!$K$2:$K$300,$A4859)&gt;0,1,0)</f>
        <v>0</v>
      </c>
      <c r="L4859">
        <f>IF(AND($K4859=1,LEFT($A4859,3)="WB-"),SUMIFS(Winback!$D$2:$D$300,Winback!$K$2:$K$300,$A4859),0)</f>
        <v>0</v>
      </c>
      <c r="M4859">
        <f>IF(OR($E4859=1,$G4859=1,SUMIFS(Registros!$J$2:$J$6000,Registros!$B$2:$B$6000,$A4859)&gt;0),1,0)</f>
        <v>1</v>
      </c>
      <c r="N4859">
        <f>IF($J4859&gt;0,1,IF(COUNTIFS(Registros!$A$2:$A$6000,"CS",Registros!$B$2:$B$6000,$A4859,Registros!$K$2:$K$6000,"&lt;&gt;")&gt;0,1,0))</f>
        <v>1</v>
      </c>
      <c r="O4859" t="str">
        <f t="shared" si="375"/>
        <v>CONVERGENTE</v>
      </c>
      <c r="P4859" t="str">
        <f t="shared" si="376"/>
        <v>Upgrade / más líneas</v>
      </c>
      <c r="Q4859">
        <f t="shared" si="377"/>
        <v>0</v>
      </c>
      <c r="R4859" t="str">
        <f>IFERROR(VLOOKUP($A4859,Registros!$B$2:$G$6000,6,0),IFERROR(INDEX(Winback!$C$2:$C$300,MATCH($A4859,Winback!$K$2:$K$300,0)),""))</f>
        <v>Maria Fernanda Rivas</v>
      </c>
      <c r="S4859" t="str">
        <f t="shared" si="378"/>
        <v>+CS</v>
      </c>
      <c r="T4859">
        <f t="shared" si="379"/>
        <v>1</v>
      </c>
    </row>
    <row r="4860" spans="1:20" x14ac:dyDescent="0.35">
      <c r="A4860" t="s">
        <v>23761</v>
      </c>
      <c r="B4860" t="s">
        <v>23762</v>
      </c>
      <c r="C4860" t="s">
        <v>23763</v>
      </c>
      <c r="D4860" t="s">
        <v>23764</v>
      </c>
      <c r="E4860">
        <f>IF(COUNTIFS(Registros!$A$2:$A$6000,"NP",Registros!$B$2:$B$6000,$A4860)&gt;0,1,0)</f>
        <v>0</v>
      </c>
      <c r="F4860">
        <f>IF($E4860=1,SUMIFS(Registros!$F$2:$F$6000,Registros!$A$2:$A$6000,"NP",Registros!$B$2:$B$6000,$A4860),0)</f>
        <v>0</v>
      </c>
      <c r="G4860">
        <f>IF(COUNTIFS(Registros!$A$2:$A$6000,"MOV",Registros!$B$2:$B$6000,$A4860)&gt;0,1,0)</f>
        <v>0</v>
      </c>
      <c r="H4860">
        <f>IF($G4860=1,SUMIFS(Registros!$F$2:$F$6000,Registros!$A$2:$A$6000,"MOV",Registros!$B$2:$B$6000,$A4860),0)</f>
        <v>0</v>
      </c>
      <c r="I4860">
        <f>IF(COUNTIFS(Registros!$A$2:$A$6000,"CS",Registros!$B$2:$B$6000,$A4860)&gt;0,1,0)</f>
        <v>1</v>
      </c>
      <c r="J4860">
        <f>IF($I4860=1,SUMIFS(Registros!$I$2:$I$6000,Registros!$A$2:$A$6000,"CS",Registros!$B$2:$B$6000,$A4860),0)</f>
        <v>43</v>
      </c>
      <c r="K4860">
        <f>IF(COUNTIFS(Winback!$K$2:$K$300,$A4860)&gt;0,1,0)</f>
        <v>0</v>
      </c>
      <c r="L4860">
        <f>IF(AND($K4860=1,LEFT($A4860,3)="WB-"),SUMIFS(Winback!$D$2:$D$300,Winback!$K$2:$K$300,$A4860),0)</f>
        <v>0</v>
      </c>
      <c r="M4860">
        <f>IF(OR($E4860=1,$G4860=1,SUMIFS(Registros!$J$2:$J$6000,Registros!$B$2:$B$6000,$A4860)&gt;0),1,0)</f>
        <v>1</v>
      </c>
      <c r="N4860">
        <f>IF($J4860&gt;0,1,IF(COUNTIFS(Registros!$A$2:$A$6000,"CS",Registros!$B$2:$B$6000,$A4860,Registros!$K$2:$K$6000,"&lt;&gt;")&gt;0,1,0))</f>
        <v>1</v>
      </c>
      <c r="O4860" t="str">
        <f t="shared" si="375"/>
        <v>CONVERGENTE</v>
      </c>
      <c r="P4860" t="str">
        <f t="shared" si="376"/>
        <v>Upgrade / más líneas</v>
      </c>
      <c r="Q4860">
        <f t="shared" si="377"/>
        <v>0</v>
      </c>
      <c r="R4860" t="str">
        <f>IFERROR(VLOOKUP($A4860,Registros!$B$2:$G$6000,6,0),IFERROR(INDEX(Winback!$C$2:$C$300,MATCH($A4860,Winback!$K$2:$K$300,0)),""))</f>
        <v>Yarelis Tulloch</v>
      </c>
      <c r="S4860" t="str">
        <f t="shared" si="378"/>
        <v>+CS</v>
      </c>
      <c r="T4860">
        <f t="shared" si="379"/>
        <v>1</v>
      </c>
    </row>
    <row r="4861" spans="1:20" x14ac:dyDescent="0.35">
      <c r="A4861" t="s">
        <v>23766</v>
      </c>
      <c r="B4861" t="s">
        <v>23767</v>
      </c>
      <c r="C4861" t="s">
        <v>23768</v>
      </c>
      <c r="D4861" t="s">
        <v>23769</v>
      </c>
      <c r="E4861">
        <f>IF(COUNTIFS(Registros!$A$2:$A$6000,"NP",Registros!$B$2:$B$6000,$A4861)&gt;0,1,0)</f>
        <v>0</v>
      </c>
      <c r="F4861">
        <f>IF($E4861=1,SUMIFS(Registros!$F$2:$F$6000,Registros!$A$2:$A$6000,"NP",Registros!$B$2:$B$6000,$A4861),0)</f>
        <v>0</v>
      </c>
      <c r="G4861">
        <f>IF(COUNTIFS(Registros!$A$2:$A$6000,"MOV",Registros!$B$2:$B$6000,$A4861)&gt;0,1,0)</f>
        <v>0</v>
      </c>
      <c r="H4861">
        <f>IF($G4861=1,SUMIFS(Registros!$F$2:$F$6000,Registros!$A$2:$A$6000,"MOV",Registros!$B$2:$B$6000,$A4861),0)</f>
        <v>0</v>
      </c>
      <c r="I4861">
        <f>IF(COUNTIFS(Registros!$A$2:$A$6000,"CS",Registros!$B$2:$B$6000,$A4861)&gt;0,1,0)</f>
        <v>1</v>
      </c>
      <c r="J4861">
        <f>IF($I4861=1,SUMIFS(Registros!$I$2:$I$6000,Registros!$A$2:$A$6000,"CS",Registros!$B$2:$B$6000,$A4861),0)</f>
        <v>48</v>
      </c>
      <c r="K4861">
        <f>IF(COUNTIFS(Winback!$K$2:$K$300,$A4861)&gt;0,1,0)</f>
        <v>0</v>
      </c>
      <c r="L4861">
        <f>IF(AND($K4861=1,LEFT($A4861,3)="WB-"),SUMIFS(Winback!$D$2:$D$300,Winback!$K$2:$K$300,$A4861),0)</f>
        <v>0</v>
      </c>
      <c r="M4861">
        <f>IF(OR($E4861=1,$G4861=1,SUMIFS(Registros!$J$2:$J$6000,Registros!$B$2:$B$6000,$A4861)&gt;0),1,0)</f>
        <v>1</v>
      </c>
      <c r="N4861">
        <f>IF($J4861&gt;0,1,IF(COUNTIFS(Registros!$A$2:$A$6000,"CS",Registros!$B$2:$B$6000,$A4861,Registros!$K$2:$K$6000,"&lt;&gt;")&gt;0,1,0))</f>
        <v>1</v>
      </c>
      <c r="O4861" t="str">
        <f t="shared" si="375"/>
        <v>CONVERGENTE</v>
      </c>
      <c r="P4861" t="str">
        <f t="shared" si="376"/>
        <v>Upgrade / más líneas</v>
      </c>
      <c r="Q4861">
        <f t="shared" si="377"/>
        <v>0</v>
      </c>
      <c r="R4861" t="str">
        <f>IFERROR(VLOOKUP($A4861,Registros!$B$2:$G$6000,6,0),IFERROR(INDEX(Winback!$C$2:$C$300,MATCH($A4861,Winback!$K$2:$K$300,0)),""))</f>
        <v>Abril Aparicio</v>
      </c>
      <c r="S4861" t="str">
        <f t="shared" si="378"/>
        <v>+CS</v>
      </c>
      <c r="T4861">
        <f t="shared" si="379"/>
        <v>1</v>
      </c>
    </row>
    <row r="4862" spans="1:20" x14ac:dyDescent="0.35">
      <c r="A4862" t="s">
        <v>23771</v>
      </c>
      <c r="B4862" t="s">
        <v>23772</v>
      </c>
      <c r="C4862" t="s">
        <v>23773</v>
      </c>
      <c r="D4862" t="s">
        <v>23774</v>
      </c>
      <c r="E4862">
        <f>IF(COUNTIFS(Registros!$A$2:$A$6000,"NP",Registros!$B$2:$B$6000,$A4862)&gt;0,1,0)</f>
        <v>0</v>
      </c>
      <c r="F4862">
        <f>IF($E4862=1,SUMIFS(Registros!$F$2:$F$6000,Registros!$A$2:$A$6000,"NP",Registros!$B$2:$B$6000,$A4862),0)</f>
        <v>0</v>
      </c>
      <c r="G4862">
        <f>IF(COUNTIFS(Registros!$A$2:$A$6000,"MOV",Registros!$B$2:$B$6000,$A4862)&gt;0,1,0)</f>
        <v>0</v>
      </c>
      <c r="H4862">
        <f>IF($G4862=1,SUMIFS(Registros!$F$2:$F$6000,Registros!$A$2:$A$6000,"MOV",Registros!$B$2:$B$6000,$A4862),0)</f>
        <v>0</v>
      </c>
      <c r="I4862">
        <f>IF(COUNTIFS(Registros!$A$2:$A$6000,"CS",Registros!$B$2:$B$6000,$A4862)&gt;0,1,0)</f>
        <v>1</v>
      </c>
      <c r="J4862">
        <f>IF($I4862=1,SUMIFS(Registros!$I$2:$I$6000,Registros!$A$2:$A$6000,"CS",Registros!$B$2:$B$6000,$A4862),0)</f>
        <v>34</v>
      </c>
      <c r="K4862">
        <f>IF(COUNTIFS(Winback!$K$2:$K$300,$A4862)&gt;0,1,0)</f>
        <v>0</v>
      </c>
      <c r="L4862">
        <f>IF(AND($K4862=1,LEFT($A4862,3)="WB-"),SUMIFS(Winback!$D$2:$D$300,Winback!$K$2:$K$300,$A4862),0)</f>
        <v>0</v>
      </c>
      <c r="M4862">
        <f>IF(OR($E4862=1,$G4862=1,SUMIFS(Registros!$J$2:$J$6000,Registros!$B$2:$B$6000,$A4862)&gt;0),1,0)</f>
        <v>1</v>
      </c>
      <c r="N4862">
        <f>IF($J4862&gt;0,1,IF(COUNTIFS(Registros!$A$2:$A$6000,"CS",Registros!$B$2:$B$6000,$A4862,Registros!$K$2:$K$6000,"&lt;&gt;")&gt;0,1,0))</f>
        <v>1</v>
      </c>
      <c r="O4862" t="str">
        <f t="shared" si="375"/>
        <v>CONVERGENTE</v>
      </c>
      <c r="P4862" t="str">
        <f t="shared" si="376"/>
        <v>Upgrade / más líneas</v>
      </c>
      <c r="Q4862">
        <f t="shared" si="377"/>
        <v>0</v>
      </c>
      <c r="R4862" t="str">
        <f>IFERROR(VLOOKUP($A4862,Registros!$B$2:$G$6000,6,0),IFERROR(INDEX(Winback!$C$2:$C$300,MATCH($A4862,Winback!$K$2:$K$300,0)),""))</f>
        <v>Yariela Galarce</v>
      </c>
      <c r="S4862" t="str">
        <f t="shared" si="378"/>
        <v>+CS</v>
      </c>
      <c r="T4862">
        <f t="shared" si="379"/>
        <v>1</v>
      </c>
    </row>
    <row r="4863" spans="1:20" x14ac:dyDescent="0.35">
      <c r="A4863" t="s">
        <v>23776</v>
      </c>
      <c r="B4863" t="s">
        <v>23777</v>
      </c>
      <c r="C4863" t="s">
        <v>23778</v>
      </c>
      <c r="D4863" t="s">
        <v>23779</v>
      </c>
      <c r="E4863">
        <f>IF(COUNTIFS(Registros!$A$2:$A$6000,"NP",Registros!$B$2:$B$6000,$A4863)&gt;0,1,0)</f>
        <v>0</v>
      </c>
      <c r="F4863">
        <f>IF($E4863=1,SUMIFS(Registros!$F$2:$F$6000,Registros!$A$2:$A$6000,"NP",Registros!$B$2:$B$6000,$A4863),0)</f>
        <v>0</v>
      </c>
      <c r="G4863">
        <f>IF(COUNTIFS(Registros!$A$2:$A$6000,"MOV",Registros!$B$2:$B$6000,$A4863)&gt;0,1,0)</f>
        <v>0</v>
      </c>
      <c r="H4863">
        <f>IF($G4863=1,SUMIFS(Registros!$F$2:$F$6000,Registros!$A$2:$A$6000,"MOV",Registros!$B$2:$B$6000,$A4863),0)</f>
        <v>0</v>
      </c>
      <c r="I4863">
        <f>IF(COUNTIFS(Registros!$A$2:$A$6000,"CS",Registros!$B$2:$B$6000,$A4863)&gt;0,1,0)</f>
        <v>1</v>
      </c>
      <c r="J4863">
        <f>IF($I4863=1,SUMIFS(Registros!$I$2:$I$6000,Registros!$A$2:$A$6000,"CS",Registros!$B$2:$B$6000,$A4863),0)</f>
        <v>33</v>
      </c>
      <c r="K4863">
        <f>IF(COUNTIFS(Winback!$K$2:$K$300,$A4863)&gt;0,1,0)</f>
        <v>0</v>
      </c>
      <c r="L4863">
        <f>IF(AND($K4863=1,LEFT($A4863,3)="WB-"),SUMIFS(Winback!$D$2:$D$300,Winback!$K$2:$K$300,$A4863),0)</f>
        <v>0</v>
      </c>
      <c r="M4863">
        <f>IF(OR($E4863=1,$G4863=1,SUMIFS(Registros!$J$2:$J$6000,Registros!$B$2:$B$6000,$A4863)&gt;0),1,0)</f>
        <v>1</v>
      </c>
      <c r="N4863">
        <f>IF($J4863&gt;0,1,IF(COUNTIFS(Registros!$A$2:$A$6000,"CS",Registros!$B$2:$B$6000,$A4863,Registros!$K$2:$K$6000,"&lt;&gt;")&gt;0,1,0))</f>
        <v>1</v>
      </c>
      <c r="O4863" t="str">
        <f t="shared" si="375"/>
        <v>CONVERGENTE</v>
      </c>
      <c r="P4863" t="str">
        <f t="shared" si="376"/>
        <v>Upgrade / más líneas</v>
      </c>
      <c r="Q4863">
        <f t="shared" si="377"/>
        <v>0</v>
      </c>
      <c r="R4863" t="str">
        <f>IFERROR(VLOOKUP($A4863,Registros!$B$2:$G$6000,6,0),IFERROR(INDEX(Winback!$C$2:$C$300,MATCH($A4863,Winback!$K$2:$K$300,0)),""))</f>
        <v>Nailyn Martinez Johnson</v>
      </c>
      <c r="S4863" t="str">
        <f t="shared" si="378"/>
        <v>+CS</v>
      </c>
      <c r="T4863">
        <f t="shared" si="379"/>
        <v>1</v>
      </c>
    </row>
    <row r="4864" spans="1:20" x14ac:dyDescent="0.35">
      <c r="A4864" t="s">
        <v>23781</v>
      </c>
      <c r="B4864" t="s">
        <v>23782</v>
      </c>
      <c r="C4864" t="s">
        <v>23783</v>
      </c>
      <c r="D4864" t="s">
        <v>23784</v>
      </c>
      <c r="E4864">
        <f>IF(COUNTIFS(Registros!$A$2:$A$6000,"NP",Registros!$B$2:$B$6000,$A4864)&gt;0,1,0)</f>
        <v>0</v>
      </c>
      <c r="F4864">
        <f>IF($E4864=1,SUMIFS(Registros!$F$2:$F$6000,Registros!$A$2:$A$6000,"NP",Registros!$B$2:$B$6000,$A4864),0)</f>
        <v>0</v>
      </c>
      <c r="G4864">
        <f>IF(COUNTIFS(Registros!$A$2:$A$6000,"MOV",Registros!$B$2:$B$6000,$A4864)&gt;0,1,0)</f>
        <v>0</v>
      </c>
      <c r="H4864">
        <f>IF($G4864=1,SUMIFS(Registros!$F$2:$F$6000,Registros!$A$2:$A$6000,"MOV",Registros!$B$2:$B$6000,$A4864),0)</f>
        <v>0</v>
      </c>
      <c r="I4864">
        <f>IF(COUNTIFS(Registros!$A$2:$A$6000,"CS",Registros!$B$2:$B$6000,$A4864)&gt;0,1,0)</f>
        <v>1</v>
      </c>
      <c r="J4864">
        <f>IF($I4864=1,SUMIFS(Registros!$I$2:$I$6000,Registros!$A$2:$A$6000,"CS",Registros!$B$2:$B$6000,$A4864),0)</f>
        <v>39</v>
      </c>
      <c r="K4864">
        <f>IF(COUNTIFS(Winback!$K$2:$K$300,$A4864)&gt;0,1,0)</f>
        <v>0</v>
      </c>
      <c r="L4864">
        <f>IF(AND($K4864=1,LEFT($A4864,3)="WB-"),SUMIFS(Winback!$D$2:$D$300,Winback!$K$2:$K$300,$A4864),0)</f>
        <v>0</v>
      </c>
      <c r="M4864">
        <f>IF(OR($E4864=1,$G4864=1,SUMIFS(Registros!$J$2:$J$6000,Registros!$B$2:$B$6000,$A4864)&gt;0),1,0)</f>
        <v>1</v>
      </c>
      <c r="N4864">
        <f>IF($J4864&gt;0,1,IF(COUNTIFS(Registros!$A$2:$A$6000,"CS",Registros!$B$2:$B$6000,$A4864,Registros!$K$2:$K$6000,"&lt;&gt;")&gt;0,1,0))</f>
        <v>1</v>
      </c>
      <c r="O4864" t="str">
        <f t="shared" si="375"/>
        <v>CONVERGENTE</v>
      </c>
      <c r="P4864" t="str">
        <f t="shared" si="376"/>
        <v>Upgrade / más líneas</v>
      </c>
      <c r="Q4864">
        <f t="shared" si="377"/>
        <v>0</v>
      </c>
      <c r="R4864" t="str">
        <f>IFERROR(VLOOKUP($A4864,Registros!$B$2:$G$6000,6,0),IFERROR(INDEX(Winback!$C$2:$C$300,MATCH($A4864,Winback!$K$2:$K$300,0)),""))</f>
        <v>iongy Gordon Ward</v>
      </c>
      <c r="S4864" t="str">
        <f t="shared" si="378"/>
        <v>+CS</v>
      </c>
      <c r="T4864">
        <f t="shared" si="379"/>
        <v>1</v>
      </c>
    </row>
    <row r="4865" spans="1:20" x14ac:dyDescent="0.35">
      <c r="A4865" t="s">
        <v>23786</v>
      </c>
      <c r="B4865" t="s">
        <v>23787</v>
      </c>
      <c r="C4865" t="s">
        <v>23788</v>
      </c>
      <c r="D4865" t="s">
        <v>23789</v>
      </c>
      <c r="E4865">
        <f>IF(COUNTIFS(Registros!$A$2:$A$6000,"NP",Registros!$B$2:$B$6000,$A4865)&gt;0,1,0)</f>
        <v>0</v>
      </c>
      <c r="F4865">
        <f>IF($E4865=1,SUMIFS(Registros!$F$2:$F$6000,Registros!$A$2:$A$6000,"NP",Registros!$B$2:$B$6000,$A4865),0)</f>
        <v>0</v>
      </c>
      <c r="G4865">
        <f>IF(COUNTIFS(Registros!$A$2:$A$6000,"MOV",Registros!$B$2:$B$6000,$A4865)&gt;0,1,0)</f>
        <v>0</v>
      </c>
      <c r="H4865">
        <f>IF($G4865=1,SUMIFS(Registros!$F$2:$F$6000,Registros!$A$2:$A$6000,"MOV",Registros!$B$2:$B$6000,$A4865),0)</f>
        <v>0</v>
      </c>
      <c r="I4865">
        <f>IF(COUNTIFS(Registros!$A$2:$A$6000,"CS",Registros!$B$2:$B$6000,$A4865)&gt;0,1,0)</f>
        <v>1</v>
      </c>
      <c r="J4865">
        <f>IF($I4865=1,SUMIFS(Registros!$I$2:$I$6000,Registros!$A$2:$A$6000,"CS",Registros!$B$2:$B$6000,$A4865),0)</f>
        <v>34</v>
      </c>
      <c r="K4865">
        <f>IF(COUNTIFS(Winback!$K$2:$K$300,$A4865)&gt;0,1,0)</f>
        <v>0</v>
      </c>
      <c r="L4865">
        <f>IF(AND($K4865=1,LEFT($A4865,3)="WB-"),SUMIFS(Winback!$D$2:$D$300,Winback!$K$2:$K$300,$A4865),0)</f>
        <v>0</v>
      </c>
      <c r="M4865">
        <f>IF(OR($E4865=1,$G4865=1,SUMIFS(Registros!$J$2:$J$6000,Registros!$B$2:$B$6000,$A4865)&gt;0),1,0)</f>
        <v>1</v>
      </c>
      <c r="N4865">
        <f>IF($J4865&gt;0,1,IF(COUNTIFS(Registros!$A$2:$A$6000,"CS",Registros!$B$2:$B$6000,$A4865,Registros!$K$2:$K$6000,"&lt;&gt;")&gt;0,1,0))</f>
        <v>1</v>
      </c>
      <c r="O4865" t="str">
        <f t="shared" si="375"/>
        <v>CONVERGENTE</v>
      </c>
      <c r="P4865" t="str">
        <f t="shared" si="376"/>
        <v>Upgrade / más líneas</v>
      </c>
      <c r="Q4865">
        <f t="shared" si="377"/>
        <v>0</v>
      </c>
      <c r="R4865" t="str">
        <f>IFERROR(VLOOKUP($A4865,Registros!$B$2:$G$6000,6,0),IFERROR(INDEX(Winback!$C$2:$C$300,MATCH($A4865,Winback!$K$2:$K$300,0)),""))</f>
        <v>Keisy Vargas</v>
      </c>
      <c r="S4865" t="str">
        <f t="shared" si="378"/>
        <v>+CS</v>
      </c>
      <c r="T4865">
        <f t="shared" si="379"/>
        <v>1</v>
      </c>
    </row>
    <row r="4866" spans="1:20" x14ac:dyDescent="0.35">
      <c r="A4866" t="s">
        <v>23791</v>
      </c>
      <c r="B4866" t="s">
        <v>23792</v>
      </c>
      <c r="C4866" t="s">
        <v>23793</v>
      </c>
      <c r="D4866" t="s">
        <v>23794</v>
      </c>
      <c r="E4866">
        <f>IF(COUNTIFS(Registros!$A$2:$A$6000,"NP",Registros!$B$2:$B$6000,$A4866)&gt;0,1,0)</f>
        <v>0</v>
      </c>
      <c r="F4866">
        <f>IF($E4866=1,SUMIFS(Registros!$F$2:$F$6000,Registros!$A$2:$A$6000,"NP",Registros!$B$2:$B$6000,$A4866),0)</f>
        <v>0</v>
      </c>
      <c r="G4866">
        <f>IF(COUNTIFS(Registros!$A$2:$A$6000,"MOV",Registros!$B$2:$B$6000,$A4866)&gt;0,1,0)</f>
        <v>0</v>
      </c>
      <c r="H4866">
        <f>IF($G4866=1,SUMIFS(Registros!$F$2:$F$6000,Registros!$A$2:$A$6000,"MOV",Registros!$B$2:$B$6000,$A4866),0)</f>
        <v>0</v>
      </c>
      <c r="I4866">
        <f>IF(COUNTIFS(Registros!$A$2:$A$6000,"CS",Registros!$B$2:$B$6000,$A4866)&gt;0,1,0)</f>
        <v>1</v>
      </c>
      <c r="J4866">
        <f>IF($I4866=1,SUMIFS(Registros!$I$2:$I$6000,Registros!$A$2:$A$6000,"CS",Registros!$B$2:$B$6000,$A4866),0)</f>
        <v>28</v>
      </c>
      <c r="K4866">
        <f>IF(COUNTIFS(Winback!$K$2:$K$300,$A4866)&gt;0,1,0)</f>
        <v>0</v>
      </c>
      <c r="L4866">
        <f>IF(AND($K4866=1,LEFT($A4866,3)="WB-"),SUMIFS(Winback!$D$2:$D$300,Winback!$K$2:$K$300,$A4866),0)</f>
        <v>0</v>
      </c>
      <c r="M4866">
        <f>IF(OR($E4866=1,$G4866=1,SUMIFS(Registros!$J$2:$J$6000,Registros!$B$2:$B$6000,$A4866)&gt;0),1,0)</f>
        <v>1</v>
      </c>
      <c r="N4866">
        <f>IF($J4866&gt;0,1,IF(COUNTIFS(Registros!$A$2:$A$6000,"CS",Registros!$B$2:$B$6000,$A4866,Registros!$K$2:$K$6000,"&lt;&gt;")&gt;0,1,0))</f>
        <v>1</v>
      </c>
      <c r="O4866" t="str">
        <f t="shared" ref="O4866:O4929" si="380">IF(AND($K4866=1,$E4866=0,$G4866=0,$I4866=0),"WINBACK",IF(AND($M4866=1,$N4866&gt;0),"CONVERGENTE",IF($M4866=1,"SOLO MÓVIL",IF($N4866&gt;0,"SOLO FIJO / INTERNET","SIN SERVICIOS"))))</f>
        <v>CONVERGENTE</v>
      </c>
      <c r="P4866" t="str">
        <f t="shared" ref="P4866:P4929" si="381">IF($O4866="WINBACK","Recuperar (winback)",IF($O4866="CONVERGENTE","Upgrade / más líneas",IF($O4866="SOLO MÓVIL","Ofrecer fijo + internet (FLBBTV)",IF($O4866="SOLO FIJO / INTERNET","Ofrecer línea móvil Nextphone","Oferta completa (móvil + fijo + internet)"))))</f>
        <v>Upgrade / más líneas</v>
      </c>
      <c r="Q4866">
        <f t="shared" ref="Q4866:Q4929" si="382">$F4866+$H4866+$L4866</f>
        <v>0</v>
      </c>
      <c r="R4866" t="str">
        <f>IFERROR(VLOOKUP($A4866,Registros!$B$2:$G$6000,6,0),IFERROR(INDEX(Winback!$C$2:$C$300,MATCH($A4866,Winback!$K$2:$K$300,0)),""))</f>
        <v>Solanye Acuña</v>
      </c>
      <c r="S4866" t="str">
        <f t="shared" ref="S4866:S4929" si="383">IF($E4866=1,"NP","")&amp;IF($G4866=1,"+MOV","")&amp;IF($I4866=1,"+CS","")&amp;IF($K4866=1,"+WB","")</f>
        <v>+CS</v>
      </c>
      <c r="T4866">
        <f t="shared" ref="T4866:T4929" si="384">$E4866+$G4866+$I4866+$K4866</f>
        <v>1</v>
      </c>
    </row>
    <row r="4867" spans="1:20" x14ac:dyDescent="0.35">
      <c r="A4867" t="s">
        <v>23796</v>
      </c>
      <c r="B4867" t="s">
        <v>23797</v>
      </c>
      <c r="C4867" t="s">
        <v>23793</v>
      </c>
      <c r="D4867" t="s">
        <v>23794</v>
      </c>
      <c r="E4867">
        <f>IF(COUNTIFS(Registros!$A$2:$A$6000,"NP",Registros!$B$2:$B$6000,$A4867)&gt;0,1,0)</f>
        <v>0</v>
      </c>
      <c r="F4867">
        <f>IF($E4867=1,SUMIFS(Registros!$F$2:$F$6000,Registros!$A$2:$A$6000,"NP",Registros!$B$2:$B$6000,$A4867),0)</f>
        <v>0</v>
      </c>
      <c r="G4867">
        <f>IF(COUNTIFS(Registros!$A$2:$A$6000,"MOV",Registros!$B$2:$B$6000,$A4867)&gt;0,1,0)</f>
        <v>0</v>
      </c>
      <c r="H4867">
        <f>IF($G4867=1,SUMIFS(Registros!$F$2:$F$6000,Registros!$A$2:$A$6000,"MOV",Registros!$B$2:$B$6000,$A4867),0)</f>
        <v>0</v>
      </c>
      <c r="I4867">
        <f>IF(COUNTIFS(Registros!$A$2:$A$6000,"CS",Registros!$B$2:$B$6000,$A4867)&gt;0,1,0)</f>
        <v>1</v>
      </c>
      <c r="J4867">
        <f>IF($I4867=1,SUMIFS(Registros!$I$2:$I$6000,Registros!$A$2:$A$6000,"CS",Registros!$B$2:$B$6000,$A4867),0)</f>
        <v>45</v>
      </c>
      <c r="K4867">
        <f>IF(COUNTIFS(Winback!$K$2:$K$300,$A4867)&gt;0,1,0)</f>
        <v>0</v>
      </c>
      <c r="L4867">
        <f>IF(AND($K4867=1,LEFT($A4867,3)="WB-"),SUMIFS(Winback!$D$2:$D$300,Winback!$K$2:$K$300,$A4867),0)</f>
        <v>0</v>
      </c>
      <c r="M4867">
        <f>IF(OR($E4867=1,$G4867=1,SUMIFS(Registros!$J$2:$J$6000,Registros!$B$2:$B$6000,$A4867)&gt;0),1,0)</f>
        <v>1</v>
      </c>
      <c r="N4867">
        <f>IF($J4867&gt;0,1,IF(COUNTIFS(Registros!$A$2:$A$6000,"CS",Registros!$B$2:$B$6000,$A4867,Registros!$K$2:$K$6000,"&lt;&gt;")&gt;0,1,0))</f>
        <v>1</v>
      </c>
      <c r="O4867" t="str">
        <f t="shared" si="380"/>
        <v>CONVERGENTE</v>
      </c>
      <c r="P4867" t="str">
        <f t="shared" si="381"/>
        <v>Upgrade / más líneas</v>
      </c>
      <c r="Q4867">
        <f t="shared" si="382"/>
        <v>0</v>
      </c>
      <c r="R4867" t="str">
        <f>IFERROR(VLOOKUP($A4867,Registros!$B$2:$G$6000,6,0),IFERROR(INDEX(Winback!$C$2:$C$300,MATCH($A4867,Winback!$K$2:$K$300,0)),""))</f>
        <v>Michelle Zambrano</v>
      </c>
      <c r="S4867" t="str">
        <f t="shared" si="383"/>
        <v>+CS</v>
      </c>
      <c r="T4867">
        <f t="shared" si="384"/>
        <v>1</v>
      </c>
    </row>
    <row r="4868" spans="1:20" x14ac:dyDescent="0.35">
      <c r="A4868" t="s">
        <v>23799</v>
      </c>
      <c r="B4868" t="s">
        <v>23800</v>
      </c>
      <c r="C4868" t="s">
        <v>23801</v>
      </c>
      <c r="D4868" t="s">
        <v>23802</v>
      </c>
      <c r="E4868">
        <f>IF(COUNTIFS(Registros!$A$2:$A$6000,"NP",Registros!$B$2:$B$6000,$A4868)&gt;0,1,0)</f>
        <v>0</v>
      </c>
      <c r="F4868">
        <f>IF($E4868=1,SUMIFS(Registros!$F$2:$F$6000,Registros!$A$2:$A$6000,"NP",Registros!$B$2:$B$6000,$A4868),0)</f>
        <v>0</v>
      </c>
      <c r="G4868">
        <f>IF(COUNTIFS(Registros!$A$2:$A$6000,"MOV",Registros!$B$2:$B$6000,$A4868)&gt;0,1,0)</f>
        <v>0</v>
      </c>
      <c r="H4868">
        <f>IF($G4868=1,SUMIFS(Registros!$F$2:$F$6000,Registros!$A$2:$A$6000,"MOV",Registros!$B$2:$B$6000,$A4868),0)</f>
        <v>0</v>
      </c>
      <c r="I4868">
        <f>IF(COUNTIFS(Registros!$A$2:$A$6000,"CS",Registros!$B$2:$B$6000,$A4868)&gt;0,1,0)</f>
        <v>1</v>
      </c>
      <c r="J4868">
        <f>IF($I4868=1,SUMIFS(Registros!$I$2:$I$6000,Registros!$A$2:$A$6000,"CS",Registros!$B$2:$B$6000,$A4868),0)</f>
        <v>64</v>
      </c>
      <c r="K4868">
        <f>IF(COUNTIFS(Winback!$K$2:$K$300,$A4868)&gt;0,1,0)</f>
        <v>0</v>
      </c>
      <c r="L4868">
        <f>IF(AND($K4868=1,LEFT($A4868,3)="WB-"),SUMIFS(Winback!$D$2:$D$300,Winback!$K$2:$K$300,$A4868),0)</f>
        <v>0</v>
      </c>
      <c r="M4868">
        <f>IF(OR($E4868=1,$G4868=1,SUMIFS(Registros!$J$2:$J$6000,Registros!$B$2:$B$6000,$A4868)&gt;0),1,0)</f>
        <v>1</v>
      </c>
      <c r="N4868">
        <f>IF($J4868&gt;0,1,IF(COUNTIFS(Registros!$A$2:$A$6000,"CS",Registros!$B$2:$B$6000,$A4868,Registros!$K$2:$K$6000,"&lt;&gt;")&gt;0,1,0))</f>
        <v>1</v>
      </c>
      <c r="O4868" t="str">
        <f t="shared" si="380"/>
        <v>CONVERGENTE</v>
      </c>
      <c r="P4868" t="str">
        <f t="shared" si="381"/>
        <v>Upgrade / más líneas</v>
      </c>
      <c r="Q4868">
        <f t="shared" si="382"/>
        <v>0</v>
      </c>
      <c r="R4868" t="str">
        <f>IFERROR(VLOOKUP($A4868,Registros!$B$2:$G$6000,6,0),IFERROR(INDEX(Winback!$C$2:$C$300,MATCH($A4868,Winback!$K$2:$K$300,0)),""))</f>
        <v>Lizeth Milena Gonzalez</v>
      </c>
      <c r="S4868" t="str">
        <f t="shared" si="383"/>
        <v>+CS</v>
      </c>
      <c r="T4868">
        <f t="shared" si="384"/>
        <v>1</v>
      </c>
    </row>
    <row r="4869" spans="1:20" x14ac:dyDescent="0.35">
      <c r="A4869" t="s">
        <v>23804</v>
      </c>
      <c r="B4869" t="s">
        <v>23805</v>
      </c>
      <c r="C4869" t="s">
        <v>23806</v>
      </c>
      <c r="D4869" t="s">
        <v>23807</v>
      </c>
      <c r="E4869">
        <f>IF(COUNTIFS(Registros!$A$2:$A$6000,"NP",Registros!$B$2:$B$6000,$A4869)&gt;0,1,0)</f>
        <v>0</v>
      </c>
      <c r="F4869">
        <f>IF($E4869=1,SUMIFS(Registros!$F$2:$F$6000,Registros!$A$2:$A$6000,"NP",Registros!$B$2:$B$6000,$A4869),0)</f>
        <v>0</v>
      </c>
      <c r="G4869">
        <f>IF(COUNTIFS(Registros!$A$2:$A$6000,"MOV",Registros!$B$2:$B$6000,$A4869)&gt;0,1,0)</f>
        <v>0</v>
      </c>
      <c r="H4869">
        <f>IF($G4869=1,SUMIFS(Registros!$F$2:$F$6000,Registros!$A$2:$A$6000,"MOV",Registros!$B$2:$B$6000,$A4869),0)</f>
        <v>0</v>
      </c>
      <c r="I4869">
        <f>IF(COUNTIFS(Registros!$A$2:$A$6000,"CS",Registros!$B$2:$B$6000,$A4869)&gt;0,1,0)</f>
        <v>1</v>
      </c>
      <c r="J4869">
        <f>IF($I4869=1,SUMIFS(Registros!$I$2:$I$6000,Registros!$A$2:$A$6000,"CS",Registros!$B$2:$B$6000,$A4869),0)</f>
        <v>38</v>
      </c>
      <c r="K4869">
        <f>IF(COUNTIFS(Winback!$K$2:$K$300,$A4869)&gt;0,1,0)</f>
        <v>0</v>
      </c>
      <c r="L4869">
        <f>IF(AND($K4869=1,LEFT($A4869,3)="WB-"),SUMIFS(Winback!$D$2:$D$300,Winback!$K$2:$K$300,$A4869),0)</f>
        <v>0</v>
      </c>
      <c r="M4869">
        <f>IF(OR($E4869=1,$G4869=1,SUMIFS(Registros!$J$2:$J$6000,Registros!$B$2:$B$6000,$A4869)&gt;0),1,0)</f>
        <v>1</v>
      </c>
      <c r="N4869">
        <f>IF($J4869&gt;0,1,IF(COUNTIFS(Registros!$A$2:$A$6000,"CS",Registros!$B$2:$B$6000,$A4869,Registros!$K$2:$K$6000,"&lt;&gt;")&gt;0,1,0))</f>
        <v>1</v>
      </c>
      <c r="O4869" t="str">
        <f t="shared" si="380"/>
        <v>CONVERGENTE</v>
      </c>
      <c r="P4869" t="str">
        <f t="shared" si="381"/>
        <v>Upgrade / más líneas</v>
      </c>
      <c r="Q4869">
        <f t="shared" si="382"/>
        <v>0</v>
      </c>
      <c r="R4869" t="str">
        <f>IFERROR(VLOOKUP($A4869,Registros!$B$2:$G$6000,6,0),IFERROR(INDEX(Winback!$C$2:$C$300,MATCH($A4869,Winback!$K$2:$K$300,0)),""))</f>
        <v>Maria Fernanda Rivas</v>
      </c>
      <c r="S4869" t="str">
        <f t="shared" si="383"/>
        <v>+CS</v>
      </c>
      <c r="T4869">
        <f t="shared" si="384"/>
        <v>1</v>
      </c>
    </row>
    <row r="4870" spans="1:20" x14ac:dyDescent="0.35">
      <c r="A4870" t="s">
        <v>23809</v>
      </c>
      <c r="B4870" t="s">
        <v>23810</v>
      </c>
      <c r="C4870" t="s">
        <v>23811</v>
      </c>
      <c r="D4870" t="s">
        <v>23812</v>
      </c>
      <c r="E4870">
        <f>IF(COUNTIFS(Registros!$A$2:$A$6000,"NP",Registros!$B$2:$B$6000,$A4870)&gt;0,1,0)</f>
        <v>0</v>
      </c>
      <c r="F4870">
        <f>IF($E4870=1,SUMIFS(Registros!$F$2:$F$6000,Registros!$A$2:$A$6000,"NP",Registros!$B$2:$B$6000,$A4870),0)</f>
        <v>0</v>
      </c>
      <c r="G4870">
        <f>IF(COUNTIFS(Registros!$A$2:$A$6000,"MOV",Registros!$B$2:$B$6000,$A4870)&gt;0,1,0)</f>
        <v>0</v>
      </c>
      <c r="H4870">
        <f>IF($G4870=1,SUMIFS(Registros!$F$2:$F$6000,Registros!$A$2:$A$6000,"MOV",Registros!$B$2:$B$6000,$A4870),0)</f>
        <v>0</v>
      </c>
      <c r="I4870">
        <f>IF(COUNTIFS(Registros!$A$2:$A$6000,"CS",Registros!$B$2:$B$6000,$A4870)&gt;0,1,0)</f>
        <v>1</v>
      </c>
      <c r="J4870">
        <f>IF($I4870=1,SUMIFS(Registros!$I$2:$I$6000,Registros!$A$2:$A$6000,"CS",Registros!$B$2:$B$6000,$A4870),0)</f>
        <v>50</v>
      </c>
      <c r="K4870">
        <f>IF(COUNTIFS(Winback!$K$2:$K$300,$A4870)&gt;0,1,0)</f>
        <v>0</v>
      </c>
      <c r="L4870">
        <f>IF(AND($K4870=1,LEFT($A4870,3)="WB-"),SUMIFS(Winback!$D$2:$D$300,Winback!$K$2:$K$300,$A4870),0)</f>
        <v>0</v>
      </c>
      <c r="M4870">
        <f>IF(OR($E4870=1,$G4870=1,SUMIFS(Registros!$J$2:$J$6000,Registros!$B$2:$B$6000,$A4870)&gt;0),1,0)</f>
        <v>1</v>
      </c>
      <c r="N4870">
        <f>IF($J4870&gt;0,1,IF(COUNTIFS(Registros!$A$2:$A$6000,"CS",Registros!$B$2:$B$6000,$A4870,Registros!$K$2:$K$6000,"&lt;&gt;")&gt;0,1,0))</f>
        <v>1</v>
      </c>
      <c r="O4870" t="str">
        <f t="shared" si="380"/>
        <v>CONVERGENTE</v>
      </c>
      <c r="P4870" t="str">
        <f t="shared" si="381"/>
        <v>Upgrade / más líneas</v>
      </c>
      <c r="Q4870">
        <f t="shared" si="382"/>
        <v>0</v>
      </c>
      <c r="R4870" t="str">
        <f>IFERROR(VLOOKUP($A4870,Registros!$B$2:$G$6000,6,0),IFERROR(INDEX(Winback!$C$2:$C$300,MATCH($A4870,Winback!$K$2:$K$300,0)),""))</f>
        <v>Yarelis Tulloch</v>
      </c>
      <c r="S4870" t="str">
        <f t="shared" si="383"/>
        <v>+CS</v>
      </c>
      <c r="T4870">
        <f t="shared" si="384"/>
        <v>1</v>
      </c>
    </row>
    <row r="4871" spans="1:20" x14ac:dyDescent="0.35">
      <c r="A4871" t="s">
        <v>23814</v>
      </c>
      <c r="B4871" t="s">
        <v>23815</v>
      </c>
      <c r="C4871" t="s">
        <v>23816</v>
      </c>
      <c r="D4871" t="s">
        <v>23817</v>
      </c>
      <c r="E4871">
        <f>IF(COUNTIFS(Registros!$A$2:$A$6000,"NP",Registros!$B$2:$B$6000,$A4871)&gt;0,1,0)</f>
        <v>0</v>
      </c>
      <c r="F4871">
        <f>IF($E4871=1,SUMIFS(Registros!$F$2:$F$6000,Registros!$A$2:$A$6000,"NP",Registros!$B$2:$B$6000,$A4871),0)</f>
        <v>0</v>
      </c>
      <c r="G4871">
        <f>IF(COUNTIFS(Registros!$A$2:$A$6000,"MOV",Registros!$B$2:$B$6000,$A4871)&gt;0,1,0)</f>
        <v>0</v>
      </c>
      <c r="H4871">
        <f>IF($G4871=1,SUMIFS(Registros!$F$2:$F$6000,Registros!$A$2:$A$6000,"MOV",Registros!$B$2:$B$6000,$A4871),0)</f>
        <v>0</v>
      </c>
      <c r="I4871">
        <f>IF(COUNTIFS(Registros!$A$2:$A$6000,"CS",Registros!$B$2:$B$6000,$A4871)&gt;0,1,0)</f>
        <v>1</v>
      </c>
      <c r="J4871">
        <f>IF($I4871=1,SUMIFS(Registros!$I$2:$I$6000,Registros!$A$2:$A$6000,"CS",Registros!$B$2:$B$6000,$A4871),0)</f>
        <v>31</v>
      </c>
      <c r="K4871">
        <f>IF(COUNTIFS(Winback!$K$2:$K$300,$A4871)&gt;0,1,0)</f>
        <v>0</v>
      </c>
      <c r="L4871">
        <f>IF(AND($K4871=1,LEFT($A4871,3)="WB-"),SUMIFS(Winback!$D$2:$D$300,Winback!$K$2:$K$300,$A4871),0)</f>
        <v>0</v>
      </c>
      <c r="M4871">
        <f>IF(OR($E4871=1,$G4871=1,SUMIFS(Registros!$J$2:$J$6000,Registros!$B$2:$B$6000,$A4871)&gt;0),1,0)</f>
        <v>1</v>
      </c>
      <c r="N4871">
        <f>IF($J4871&gt;0,1,IF(COUNTIFS(Registros!$A$2:$A$6000,"CS",Registros!$B$2:$B$6000,$A4871,Registros!$K$2:$K$6000,"&lt;&gt;")&gt;0,1,0))</f>
        <v>1</v>
      </c>
      <c r="O4871" t="str">
        <f t="shared" si="380"/>
        <v>CONVERGENTE</v>
      </c>
      <c r="P4871" t="str">
        <f t="shared" si="381"/>
        <v>Upgrade / más líneas</v>
      </c>
      <c r="Q4871">
        <f t="shared" si="382"/>
        <v>0</v>
      </c>
      <c r="R4871" t="str">
        <f>IFERROR(VLOOKUP($A4871,Registros!$B$2:$G$6000,6,0),IFERROR(INDEX(Winback!$C$2:$C$300,MATCH($A4871,Winback!$K$2:$K$300,0)),""))</f>
        <v>Abril Aparicio</v>
      </c>
      <c r="S4871" t="str">
        <f t="shared" si="383"/>
        <v>+CS</v>
      </c>
      <c r="T4871">
        <f t="shared" si="384"/>
        <v>1</v>
      </c>
    </row>
    <row r="4872" spans="1:20" x14ac:dyDescent="0.35">
      <c r="A4872" t="s">
        <v>23819</v>
      </c>
      <c r="B4872" t="s">
        <v>23820</v>
      </c>
      <c r="C4872" t="s">
        <v>23821</v>
      </c>
      <c r="D4872" t="s">
        <v>23822</v>
      </c>
      <c r="E4872">
        <f>IF(COUNTIFS(Registros!$A$2:$A$6000,"NP",Registros!$B$2:$B$6000,$A4872)&gt;0,1,0)</f>
        <v>0</v>
      </c>
      <c r="F4872">
        <f>IF($E4872=1,SUMIFS(Registros!$F$2:$F$6000,Registros!$A$2:$A$6000,"NP",Registros!$B$2:$B$6000,$A4872),0)</f>
        <v>0</v>
      </c>
      <c r="G4872">
        <f>IF(COUNTIFS(Registros!$A$2:$A$6000,"MOV",Registros!$B$2:$B$6000,$A4872)&gt;0,1,0)</f>
        <v>0</v>
      </c>
      <c r="H4872">
        <f>IF($G4872=1,SUMIFS(Registros!$F$2:$F$6000,Registros!$A$2:$A$6000,"MOV",Registros!$B$2:$B$6000,$A4872),0)</f>
        <v>0</v>
      </c>
      <c r="I4872">
        <f>IF(COUNTIFS(Registros!$A$2:$A$6000,"CS",Registros!$B$2:$B$6000,$A4872)&gt;0,1,0)</f>
        <v>1</v>
      </c>
      <c r="J4872">
        <f>IF($I4872=1,SUMIFS(Registros!$I$2:$I$6000,Registros!$A$2:$A$6000,"CS",Registros!$B$2:$B$6000,$A4872),0)</f>
        <v>48</v>
      </c>
      <c r="K4872">
        <f>IF(COUNTIFS(Winback!$K$2:$K$300,$A4872)&gt;0,1,0)</f>
        <v>0</v>
      </c>
      <c r="L4872">
        <f>IF(AND($K4872=1,LEFT($A4872,3)="WB-"),SUMIFS(Winback!$D$2:$D$300,Winback!$K$2:$K$300,$A4872),0)</f>
        <v>0</v>
      </c>
      <c r="M4872">
        <f>IF(OR($E4872=1,$G4872=1,SUMIFS(Registros!$J$2:$J$6000,Registros!$B$2:$B$6000,$A4872)&gt;0),1,0)</f>
        <v>1</v>
      </c>
      <c r="N4872">
        <f>IF($J4872&gt;0,1,IF(COUNTIFS(Registros!$A$2:$A$6000,"CS",Registros!$B$2:$B$6000,$A4872,Registros!$K$2:$K$6000,"&lt;&gt;")&gt;0,1,0))</f>
        <v>1</v>
      </c>
      <c r="O4872" t="str">
        <f t="shared" si="380"/>
        <v>CONVERGENTE</v>
      </c>
      <c r="P4872" t="str">
        <f t="shared" si="381"/>
        <v>Upgrade / más líneas</v>
      </c>
      <c r="Q4872">
        <f t="shared" si="382"/>
        <v>0</v>
      </c>
      <c r="R4872" t="str">
        <f>IFERROR(VLOOKUP($A4872,Registros!$B$2:$G$6000,6,0),IFERROR(INDEX(Winback!$C$2:$C$300,MATCH($A4872,Winback!$K$2:$K$300,0)),""))</f>
        <v>Yariela Galarce</v>
      </c>
      <c r="S4872" t="str">
        <f t="shared" si="383"/>
        <v>+CS</v>
      </c>
      <c r="T4872">
        <f t="shared" si="384"/>
        <v>1</v>
      </c>
    </row>
    <row r="4873" spans="1:20" x14ac:dyDescent="0.35">
      <c r="A4873" t="s">
        <v>23824</v>
      </c>
      <c r="B4873" t="s">
        <v>23825</v>
      </c>
      <c r="C4873" t="s">
        <v>23826</v>
      </c>
      <c r="D4873" t="s">
        <v>23827</v>
      </c>
      <c r="E4873">
        <f>IF(COUNTIFS(Registros!$A$2:$A$6000,"NP",Registros!$B$2:$B$6000,$A4873)&gt;0,1,0)</f>
        <v>0</v>
      </c>
      <c r="F4873">
        <f>IF($E4873=1,SUMIFS(Registros!$F$2:$F$6000,Registros!$A$2:$A$6000,"NP",Registros!$B$2:$B$6000,$A4873),0)</f>
        <v>0</v>
      </c>
      <c r="G4873">
        <f>IF(COUNTIFS(Registros!$A$2:$A$6000,"MOV",Registros!$B$2:$B$6000,$A4873)&gt;0,1,0)</f>
        <v>0</v>
      </c>
      <c r="H4873">
        <f>IF($G4873=1,SUMIFS(Registros!$F$2:$F$6000,Registros!$A$2:$A$6000,"MOV",Registros!$B$2:$B$6000,$A4873),0)</f>
        <v>0</v>
      </c>
      <c r="I4873">
        <f>IF(COUNTIFS(Registros!$A$2:$A$6000,"CS",Registros!$B$2:$B$6000,$A4873)&gt;0,1,0)</f>
        <v>1</v>
      </c>
      <c r="J4873">
        <f>IF($I4873=1,SUMIFS(Registros!$I$2:$I$6000,Registros!$A$2:$A$6000,"CS",Registros!$B$2:$B$6000,$A4873),0)</f>
        <v>33</v>
      </c>
      <c r="K4873">
        <f>IF(COUNTIFS(Winback!$K$2:$K$300,$A4873)&gt;0,1,0)</f>
        <v>0</v>
      </c>
      <c r="L4873">
        <f>IF(AND($K4873=1,LEFT($A4873,3)="WB-"),SUMIFS(Winback!$D$2:$D$300,Winback!$K$2:$K$300,$A4873),0)</f>
        <v>0</v>
      </c>
      <c r="M4873">
        <f>IF(OR($E4873=1,$G4873=1,SUMIFS(Registros!$J$2:$J$6000,Registros!$B$2:$B$6000,$A4873)&gt;0),1,0)</f>
        <v>1</v>
      </c>
      <c r="N4873">
        <f>IF($J4873&gt;0,1,IF(COUNTIFS(Registros!$A$2:$A$6000,"CS",Registros!$B$2:$B$6000,$A4873,Registros!$K$2:$K$6000,"&lt;&gt;")&gt;0,1,0))</f>
        <v>1</v>
      </c>
      <c r="O4873" t="str">
        <f t="shared" si="380"/>
        <v>CONVERGENTE</v>
      </c>
      <c r="P4873" t="str">
        <f t="shared" si="381"/>
        <v>Upgrade / más líneas</v>
      </c>
      <c r="Q4873">
        <f t="shared" si="382"/>
        <v>0</v>
      </c>
      <c r="R4873" t="str">
        <f>IFERROR(VLOOKUP($A4873,Registros!$B$2:$G$6000,6,0),IFERROR(INDEX(Winback!$C$2:$C$300,MATCH($A4873,Winback!$K$2:$K$300,0)),""))</f>
        <v>Nailyn Martinez Johnson</v>
      </c>
      <c r="S4873" t="str">
        <f t="shared" si="383"/>
        <v>+CS</v>
      </c>
      <c r="T4873">
        <f t="shared" si="384"/>
        <v>1</v>
      </c>
    </row>
    <row r="4874" spans="1:20" x14ac:dyDescent="0.35">
      <c r="A4874" t="s">
        <v>23829</v>
      </c>
      <c r="B4874" t="s">
        <v>23830</v>
      </c>
      <c r="C4874" t="s">
        <v>23831</v>
      </c>
      <c r="D4874" t="s">
        <v>23832</v>
      </c>
      <c r="E4874">
        <f>IF(COUNTIFS(Registros!$A$2:$A$6000,"NP",Registros!$B$2:$B$6000,$A4874)&gt;0,1,0)</f>
        <v>0</v>
      </c>
      <c r="F4874">
        <f>IF($E4874=1,SUMIFS(Registros!$F$2:$F$6000,Registros!$A$2:$A$6000,"NP",Registros!$B$2:$B$6000,$A4874),0)</f>
        <v>0</v>
      </c>
      <c r="G4874">
        <f>IF(COUNTIFS(Registros!$A$2:$A$6000,"MOV",Registros!$B$2:$B$6000,$A4874)&gt;0,1,0)</f>
        <v>0</v>
      </c>
      <c r="H4874">
        <f>IF($G4874=1,SUMIFS(Registros!$F$2:$F$6000,Registros!$A$2:$A$6000,"MOV",Registros!$B$2:$B$6000,$A4874),0)</f>
        <v>0</v>
      </c>
      <c r="I4874">
        <f>IF(COUNTIFS(Registros!$A$2:$A$6000,"CS",Registros!$B$2:$B$6000,$A4874)&gt;0,1,0)</f>
        <v>1</v>
      </c>
      <c r="J4874">
        <f>IF($I4874=1,SUMIFS(Registros!$I$2:$I$6000,Registros!$A$2:$A$6000,"CS",Registros!$B$2:$B$6000,$A4874),0)</f>
        <v>29</v>
      </c>
      <c r="K4874">
        <f>IF(COUNTIFS(Winback!$K$2:$K$300,$A4874)&gt;0,1,0)</f>
        <v>0</v>
      </c>
      <c r="L4874">
        <f>IF(AND($K4874=1,LEFT($A4874,3)="WB-"),SUMIFS(Winback!$D$2:$D$300,Winback!$K$2:$K$300,$A4874),0)</f>
        <v>0</v>
      </c>
      <c r="M4874">
        <f>IF(OR($E4874=1,$G4874=1,SUMIFS(Registros!$J$2:$J$6000,Registros!$B$2:$B$6000,$A4874)&gt;0),1,0)</f>
        <v>1</v>
      </c>
      <c r="N4874">
        <f>IF($J4874&gt;0,1,IF(COUNTIFS(Registros!$A$2:$A$6000,"CS",Registros!$B$2:$B$6000,$A4874,Registros!$K$2:$K$6000,"&lt;&gt;")&gt;0,1,0))</f>
        <v>1</v>
      </c>
      <c r="O4874" t="str">
        <f t="shared" si="380"/>
        <v>CONVERGENTE</v>
      </c>
      <c r="P4874" t="str">
        <f t="shared" si="381"/>
        <v>Upgrade / más líneas</v>
      </c>
      <c r="Q4874">
        <f t="shared" si="382"/>
        <v>0</v>
      </c>
      <c r="R4874" t="str">
        <f>IFERROR(VLOOKUP($A4874,Registros!$B$2:$G$6000,6,0),IFERROR(INDEX(Winback!$C$2:$C$300,MATCH($A4874,Winback!$K$2:$K$300,0)),""))</f>
        <v>iongy Gordon Ward</v>
      </c>
      <c r="S4874" t="str">
        <f t="shared" si="383"/>
        <v>+CS</v>
      </c>
      <c r="T4874">
        <f t="shared" si="384"/>
        <v>1</v>
      </c>
    </row>
    <row r="4875" spans="1:20" x14ac:dyDescent="0.35">
      <c r="A4875" t="s">
        <v>23834</v>
      </c>
      <c r="B4875" t="s">
        <v>23835</v>
      </c>
      <c r="C4875" t="s">
        <v>23836</v>
      </c>
      <c r="D4875" t="s">
        <v>23837</v>
      </c>
      <c r="E4875">
        <f>IF(COUNTIFS(Registros!$A$2:$A$6000,"NP",Registros!$B$2:$B$6000,$A4875)&gt;0,1,0)</f>
        <v>0</v>
      </c>
      <c r="F4875">
        <f>IF($E4875=1,SUMIFS(Registros!$F$2:$F$6000,Registros!$A$2:$A$6000,"NP",Registros!$B$2:$B$6000,$A4875),0)</f>
        <v>0</v>
      </c>
      <c r="G4875">
        <f>IF(COUNTIFS(Registros!$A$2:$A$6000,"MOV",Registros!$B$2:$B$6000,$A4875)&gt;0,1,0)</f>
        <v>0</v>
      </c>
      <c r="H4875">
        <f>IF($G4875=1,SUMIFS(Registros!$F$2:$F$6000,Registros!$A$2:$A$6000,"MOV",Registros!$B$2:$B$6000,$A4875),0)</f>
        <v>0</v>
      </c>
      <c r="I4875">
        <f>IF(COUNTIFS(Registros!$A$2:$A$6000,"CS",Registros!$B$2:$B$6000,$A4875)&gt;0,1,0)</f>
        <v>1</v>
      </c>
      <c r="J4875">
        <f>IF($I4875=1,SUMIFS(Registros!$I$2:$I$6000,Registros!$A$2:$A$6000,"CS",Registros!$B$2:$B$6000,$A4875),0)</f>
        <v>28</v>
      </c>
      <c r="K4875">
        <f>IF(COUNTIFS(Winback!$K$2:$K$300,$A4875)&gt;0,1,0)</f>
        <v>0</v>
      </c>
      <c r="L4875">
        <f>IF(AND($K4875=1,LEFT($A4875,3)="WB-"),SUMIFS(Winback!$D$2:$D$300,Winback!$K$2:$K$300,$A4875),0)</f>
        <v>0</v>
      </c>
      <c r="M4875">
        <f>IF(OR($E4875=1,$G4875=1,SUMIFS(Registros!$J$2:$J$6000,Registros!$B$2:$B$6000,$A4875)&gt;0),1,0)</f>
        <v>1</v>
      </c>
      <c r="N4875">
        <f>IF($J4875&gt;0,1,IF(COUNTIFS(Registros!$A$2:$A$6000,"CS",Registros!$B$2:$B$6000,$A4875,Registros!$K$2:$K$6000,"&lt;&gt;")&gt;0,1,0))</f>
        <v>1</v>
      </c>
      <c r="O4875" t="str">
        <f t="shared" si="380"/>
        <v>CONVERGENTE</v>
      </c>
      <c r="P4875" t="str">
        <f t="shared" si="381"/>
        <v>Upgrade / más líneas</v>
      </c>
      <c r="Q4875">
        <f t="shared" si="382"/>
        <v>0</v>
      </c>
      <c r="R4875" t="str">
        <f>IFERROR(VLOOKUP($A4875,Registros!$B$2:$G$6000,6,0),IFERROR(INDEX(Winback!$C$2:$C$300,MATCH($A4875,Winback!$K$2:$K$300,0)),""))</f>
        <v>Keisy Vargas</v>
      </c>
      <c r="S4875" t="str">
        <f t="shared" si="383"/>
        <v>+CS</v>
      </c>
      <c r="T4875">
        <f t="shared" si="384"/>
        <v>1</v>
      </c>
    </row>
    <row r="4876" spans="1:20" x14ac:dyDescent="0.35">
      <c r="A4876" t="s">
        <v>23839</v>
      </c>
      <c r="B4876" t="s">
        <v>23840</v>
      </c>
      <c r="C4876" t="s">
        <v>23841</v>
      </c>
      <c r="D4876" t="s">
        <v>23842</v>
      </c>
      <c r="E4876">
        <f>IF(COUNTIFS(Registros!$A$2:$A$6000,"NP",Registros!$B$2:$B$6000,$A4876)&gt;0,1,0)</f>
        <v>0</v>
      </c>
      <c r="F4876">
        <f>IF($E4876=1,SUMIFS(Registros!$F$2:$F$6000,Registros!$A$2:$A$6000,"NP",Registros!$B$2:$B$6000,$A4876),0)</f>
        <v>0</v>
      </c>
      <c r="G4876">
        <f>IF(COUNTIFS(Registros!$A$2:$A$6000,"MOV",Registros!$B$2:$B$6000,$A4876)&gt;0,1,0)</f>
        <v>0</v>
      </c>
      <c r="H4876">
        <f>IF($G4876=1,SUMIFS(Registros!$F$2:$F$6000,Registros!$A$2:$A$6000,"MOV",Registros!$B$2:$B$6000,$A4876),0)</f>
        <v>0</v>
      </c>
      <c r="I4876">
        <f>IF(COUNTIFS(Registros!$A$2:$A$6000,"CS",Registros!$B$2:$B$6000,$A4876)&gt;0,1,0)</f>
        <v>1</v>
      </c>
      <c r="J4876">
        <f>IF($I4876=1,SUMIFS(Registros!$I$2:$I$6000,Registros!$A$2:$A$6000,"CS",Registros!$B$2:$B$6000,$A4876),0)</f>
        <v>32</v>
      </c>
      <c r="K4876">
        <f>IF(COUNTIFS(Winback!$K$2:$K$300,$A4876)&gt;0,1,0)</f>
        <v>0</v>
      </c>
      <c r="L4876">
        <f>IF(AND($K4876=1,LEFT($A4876,3)="WB-"),SUMIFS(Winback!$D$2:$D$300,Winback!$K$2:$K$300,$A4876),0)</f>
        <v>0</v>
      </c>
      <c r="M4876">
        <f>IF(OR($E4876=1,$G4876=1,SUMIFS(Registros!$J$2:$J$6000,Registros!$B$2:$B$6000,$A4876)&gt;0),1,0)</f>
        <v>1</v>
      </c>
      <c r="N4876">
        <f>IF($J4876&gt;0,1,IF(COUNTIFS(Registros!$A$2:$A$6000,"CS",Registros!$B$2:$B$6000,$A4876,Registros!$K$2:$K$6000,"&lt;&gt;")&gt;0,1,0))</f>
        <v>1</v>
      </c>
      <c r="O4876" t="str">
        <f t="shared" si="380"/>
        <v>CONVERGENTE</v>
      </c>
      <c r="P4876" t="str">
        <f t="shared" si="381"/>
        <v>Upgrade / más líneas</v>
      </c>
      <c r="Q4876">
        <f t="shared" si="382"/>
        <v>0</v>
      </c>
      <c r="R4876" t="str">
        <f>IFERROR(VLOOKUP($A4876,Registros!$B$2:$G$6000,6,0),IFERROR(INDEX(Winback!$C$2:$C$300,MATCH($A4876,Winback!$K$2:$K$300,0)),""))</f>
        <v>Karla Mc Intryre</v>
      </c>
      <c r="S4876" t="str">
        <f t="shared" si="383"/>
        <v>+CS</v>
      </c>
      <c r="T4876">
        <f t="shared" si="384"/>
        <v>1</v>
      </c>
    </row>
    <row r="4877" spans="1:20" x14ac:dyDescent="0.35">
      <c r="A4877" t="s">
        <v>23844</v>
      </c>
      <c r="B4877" t="s">
        <v>23845</v>
      </c>
      <c r="C4877" t="s">
        <v>23846</v>
      </c>
      <c r="D4877" t="s">
        <v>23847</v>
      </c>
      <c r="E4877">
        <f>IF(COUNTIFS(Registros!$A$2:$A$6000,"NP",Registros!$B$2:$B$6000,$A4877)&gt;0,1,0)</f>
        <v>0</v>
      </c>
      <c r="F4877">
        <f>IF($E4877=1,SUMIFS(Registros!$F$2:$F$6000,Registros!$A$2:$A$6000,"NP",Registros!$B$2:$B$6000,$A4877),0)</f>
        <v>0</v>
      </c>
      <c r="G4877">
        <f>IF(COUNTIFS(Registros!$A$2:$A$6000,"MOV",Registros!$B$2:$B$6000,$A4877)&gt;0,1,0)</f>
        <v>0</v>
      </c>
      <c r="H4877">
        <f>IF($G4877=1,SUMIFS(Registros!$F$2:$F$6000,Registros!$A$2:$A$6000,"MOV",Registros!$B$2:$B$6000,$A4877),0)</f>
        <v>0</v>
      </c>
      <c r="I4877">
        <f>IF(COUNTIFS(Registros!$A$2:$A$6000,"CS",Registros!$B$2:$B$6000,$A4877)&gt;0,1,0)</f>
        <v>1</v>
      </c>
      <c r="J4877">
        <f>IF($I4877=1,SUMIFS(Registros!$I$2:$I$6000,Registros!$A$2:$A$6000,"CS",Registros!$B$2:$B$6000,$A4877),0)</f>
        <v>0</v>
      </c>
      <c r="K4877">
        <f>IF(COUNTIFS(Winback!$K$2:$K$300,$A4877)&gt;0,1,0)</f>
        <v>0</v>
      </c>
      <c r="L4877">
        <f>IF(AND($K4877=1,LEFT($A4877,3)="WB-"),SUMIFS(Winback!$D$2:$D$300,Winback!$K$2:$K$300,$A4877),0)</f>
        <v>0</v>
      </c>
      <c r="M4877">
        <f>IF(OR($E4877=1,$G4877=1,SUMIFS(Registros!$J$2:$J$6000,Registros!$B$2:$B$6000,$A4877)&gt;0),1,0)</f>
        <v>1</v>
      </c>
      <c r="N4877">
        <f>IF($J4877&gt;0,1,IF(COUNTIFS(Registros!$A$2:$A$6000,"CS",Registros!$B$2:$B$6000,$A4877,Registros!$K$2:$K$6000,"&lt;&gt;")&gt;0,1,0))</f>
        <v>1</v>
      </c>
      <c r="O4877" t="str">
        <f t="shared" si="380"/>
        <v>CONVERGENTE</v>
      </c>
      <c r="P4877" t="str">
        <f t="shared" si="381"/>
        <v>Upgrade / más líneas</v>
      </c>
      <c r="Q4877">
        <f t="shared" si="382"/>
        <v>0</v>
      </c>
      <c r="R4877" t="str">
        <f>IFERROR(VLOOKUP($A4877,Registros!$B$2:$G$6000,6,0),IFERROR(INDEX(Winback!$C$2:$C$300,MATCH($A4877,Winback!$K$2:$K$300,0)),""))</f>
        <v>Solanye Acuña</v>
      </c>
      <c r="S4877" t="str">
        <f t="shared" si="383"/>
        <v>+CS</v>
      </c>
      <c r="T4877">
        <f t="shared" si="384"/>
        <v>1</v>
      </c>
    </row>
    <row r="4878" spans="1:20" x14ac:dyDescent="0.35">
      <c r="A4878" t="s">
        <v>23849</v>
      </c>
      <c r="B4878" t="s">
        <v>23850</v>
      </c>
      <c r="C4878" t="s">
        <v>23851</v>
      </c>
      <c r="D4878" t="s">
        <v>23852</v>
      </c>
      <c r="E4878">
        <f>IF(COUNTIFS(Registros!$A$2:$A$6000,"NP",Registros!$B$2:$B$6000,$A4878)&gt;0,1,0)</f>
        <v>0</v>
      </c>
      <c r="F4878">
        <f>IF($E4878=1,SUMIFS(Registros!$F$2:$F$6000,Registros!$A$2:$A$6000,"NP",Registros!$B$2:$B$6000,$A4878),0)</f>
        <v>0</v>
      </c>
      <c r="G4878">
        <f>IF(COUNTIFS(Registros!$A$2:$A$6000,"MOV",Registros!$B$2:$B$6000,$A4878)&gt;0,1,0)</f>
        <v>0</v>
      </c>
      <c r="H4878">
        <f>IF($G4878=1,SUMIFS(Registros!$F$2:$F$6000,Registros!$A$2:$A$6000,"MOV",Registros!$B$2:$B$6000,$A4878),0)</f>
        <v>0</v>
      </c>
      <c r="I4878">
        <f>IF(COUNTIFS(Registros!$A$2:$A$6000,"CS",Registros!$B$2:$B$6000,$A4878)&gt;0,1,0)</f>
        <v>1</v>
      </c>
      <c r="J4878">
        <f>IF($I4878=1,SUMIFS(Registros!$I$2:$I$6000,Registros!$A$2:$A$6000,"CS",Registros!$B$2:$B$6000,$A4878),0)</f>
        <v>36</v>
      </c>
      <c r="K4878">
        <f>IF(COUNTIFS(Winback!$K$2:$K$300,$A4878)&gt;0,1,0)</f>
        <v>0</v>
      </c>
      <c r="L4878">
        <f>IF(AND($K4878=1,LEFT($A4878,3)="WB-"),SUMIFS(Winback!$D$2:$D$300,Winback!$K$2:$K$300,$A4878),0)</f>
        <v>0</v>
      </c>
      <c r="M4878">
        <f>IF(OR($E4878=1,$G4878=1,SUMIFS(Registros!$J$2:$J$6000,Registros!$B$2:$B$6000,$A4878)&gt;0),1,0)</f>
        <v>1</v>
      </c>
      <c r="N4878">
        <f>IF($J4878&gt;0,1,IF(COUNTIFS(Registros!$A$2:$A$6000,"CS",Registros!$B$2:$B$6000,$A4878,Registros!$K$2:$K$6000,"&lt;&gt;")&gt;0,1,0))</f>
        <v>1</v>
      </c>
      <c r="O4878" t="str">
        <f t="shared" si="380"/>
        <v>CONVERGENTE</v>
      </c>
      <c r="P4878" t="str">
        <f t="shared" si="381"/>
        <v>Upgrade / más líneas</v>
      </c>
      <c r="Q4878">
        <f t="shared" si="382"/>
        <v>0</v>
      </c>
      <c r="R4878" t="str">
        <f>IFERROR(VLOOKUP($A4878,Registros!$B$2:$G$6000,6,0),IFERROR(INDEX(Winback!$C$2:$C$300,MATCH($A4878,Winback!$K$2:$K$300,0)),""))</f>
        <v>Michelle Zambrano</v>
      </c>
      <c r="S4878" t="str">
        <f t="shared" si="383"/>
        <v>+CS</v>
      </c>
      <c r="T4878">
        <f t="shared" si="384"/>
        <v>1</v>
      </c>
    </row>
    <row r="4879" spans="1:20" x14ac:dyDescent="0.35">
      <c r="A4879" t="s">
        <v>23854</v>
      </c>
      <c r="B4879" t="s">
        <v>23855</v>
      </c>
      <c r="C4879" t="s">
        <v>23856</v>
      </c>
      <c r="D4879" t="s">
        <v>23857</v>
      </c>
      <c r="E4879">
        <f>IF(COUNTIFS(Registros!$A$2:$A$6000,"NP",Registros!$B$2:$B$6000,$A4879)&gt;0,1,0)</f>
        <v>0</v>
      </c>
      <c r="F4879">
        <f>IF($E4879=1,SUMIFS(Registros!$F$2:$F$6000,Registros!$A$2:$A$6000,"NP",Registros!$B$2:$B$6000,$A4879),0)</f>
        <v>0</v>
      </c>
      <c r="G4879">
        <f>IF(COUNTIFS(Registros!$A$2:$A$6000,"MOV",Registros!$B$2:$B$6000,$A4879)&gt;0,1,0)</f>
        <v>0</v>
      </c>
      <c r="H4879">
        <f>IF($G4879=1,SUMIFS(Registros!$F$2:$F$6000,Registros!$A$2:$A$6000,"MOV",Registros!$B$2:$B$6000,$A4879),0)</f>
        <v>0</v>
      </c>
      <c r="I4879">
        <f>IF(COUNTIFS(Registros!$A$2:$A$6000,"CS",Registros!$B$2:$B$6000,$A4879)&gt;0,1,0)</f>
        <v>1</v>
      </c>
      <c r="J4879">
        <f>IF($I4879=1,SUMIFS(Registros!$I$2:$I$6000,Registros!$A$2:$A$6000,"CS",Registros!$B$2:$B$6000,$A4879),0)</f>
        <v>63</v>
      </c>
      <c r="K4879">
        <f>IF(COUNTIFS(Winback!$K$2:$K$300,$A4879)&gt;0,1,0)</f>
        <v>0</v>
      </c>
      <c r="L4879">
        <f>IF(AND($K4879=1,LEFT($A4879,3)="WB-"),SUMIFS(Winback!$D$2:$D$300,Winback!$K$2:$K$300,$A4879),0)</f>
        <v>0</v>
      </c>
      <c r="M4879">
        <f>IF(OR($E4879=1,$G4879=1,SUMIFS(Registros!$J$2:$J$6000,Registros!$B$2:$B$6000,$A4879)&gt;0),1,0)</f>
        <v>1</v>
      </c>
      <c r="N4879">
        <f>IF($J4879&gt;0,1,IF(COUNTIFS(Registros!$A$2:$A$6000,"CS",Registros!$B$2:$B$6000,$A4879,Registros!$K$2:$K$6000,"&lt;&gt;")&gt;0,1,0))</f>
        <v>1</v>
      </c>
      <c r="O4879" t="str">
        <f t="shared" si="380"/>
        <v>CONVERGENTE</v>
      </c>
      <c r="P4879" t="str">
        <f t="shared" si="381"/>
        <v>Upgrade / más líneas</v>
      </c>
      <c r="Q4879">
        <f t="shared" si="382"/>
        <v>0</v>
      </c>
      <c r="R4879" t="str">
        <f>IFERROR(VLOOKUP($A4879,Registros!$B$2:$G$6000,6,0),IFERROR(INDEX(Winback!$C$2:$C$300,MATCH($A4879,Winback!$K$2:$K$300,0)),""))</f>
        <v>Lizeth Milena Gonzalez</v>
      </c>
      <c r="S4879" t="str">
        <f t="shared" si="383"/>
        <v>+CS</v>
      </c>
      <c r="T4879">
        <f t="shared" si="384"/>
        <v>1</v>
      </c>
    </row>
    <row r="4880" spans="1:20" x14ac:dyDescent="0.35">
      <c r="A4880" t="s">
        <v>23859</v>
      </c>
      <c r="B4880" t="s">
        <v>23860</v>
      </c>
      <c r="C4880" t="s">
        <v>23861</v>
      </c>
      <c r="D4880" t="s">
        <v>23862</v>
      </c>
      <c r="E4880">
        <f>IF(COUNTIFS(Registros!$A$2:$A$6000,"NP",Registros!$B$2:$B$6000,$A4880)&gt;0,1,0)</f>
        <v>0</v>
      </c>
      <c r="F4880">
        <f>IF($E4880=1,SUMIFS(Registros!$F$2:$F$6000,Registros!$A$2:$A$6000,"NP",Registros!$B$2:$B$6000,$A4880),0)</f>
        <v>0</v>
      </c>
      <c r="G4880">
        <f>IF(COUNTIFS(Registros!$A$2:$A$6000,"MOV",Registros!$B$2:$B$6000,$A4880)&gt;0,1,0)</f>
        <v>0</v>
      </c>
      <c r="H4880">
        <f>IF($G4880=1,SUMIFS(Registros!$F$2:$F$6000,Registros!$A$2:$A$6000,"MOV",Registros!$B$2:$B$6000,$A4880),0)</f>
        <v>0</v>
      </c>
      <c r="I4880">
        <f>IF(COUNTIFS(Registros!$A$2:$A$6000,"CS",Registros!$B$2:$B$6000,$A4880)&gt;0,1,0)</f>
        <v>1</v>
      </c>
      <c r="J4880">
        <f>IF($I4880=1,SUMIFS(Registros!$I$2:$I$6000,Registros!$A$2:$A$6000,"CS",Registros!$B$2:$B$6000,$A4880),0)</f>
        <v>29</v>
      </c>
      <c r="K4880">
        <f>IF(COUNTIFS(Winback!$K$2:$K$300,$A4880)&gt;0,1,0)</f>
        <v>0</v>
      </c>
      <c r="L4880">
        <f>IF(AND($K4880=1,LEFT($A4880,3)="WB-"),SUMIFS(Winback!$D$2:$D$300,Winback!$K$2:$K$300,$A4880),0)</f>
        <v>0</v>
      </c>
      <c r="M4880">
        <f>IF(OR($E4880=1,$G4880=1,SUMIFS(Registros!$J$2:$J$6000,Registros!$B$2:$B$6000,$A4880)&gt;0),1,0)</f>
        <v>1</v>
      </c>
      <c r="N4880">
        <f>IF($J4880&gt;0,1,IF(COUNTIFS(Registros!$A$2:$A$6000,"CS",Registros!$B$2:$B$6000,$A4880,Registros!$K$2:$K$6000,"&lt;&gt;")&gt;0,1,0))</f>
        <v>1</v>
      </c>
      <c r="O4880" t="str">
        <f t="shared" si="380"/>
        <v>CONVERGENTE</v>
      </c>
      <c r="P4880" t="str">
        <f t="shared" si="381"/>
        <v>Upgrade / más líneas</v>
      </c>
      <c r="Q4880">
        <f t="shared" si="382"/>
        <v>0</v>
      </c>
      <c r="R4880" t="str">
        <f>IFERROR(VLOOKUP($A4880,Registros!$B$2:$G$6000,6,0),IFERROR(INDEX(Winback!$C$2:$C$300,MATCH($A4880,Winback!$K$2:$K$300,0)),""))</f>
        <v>Maria Fernanda Rivas</v>
      </c>
      <c r="S4880" t="str">
        <f t="shared" si="383"/>
        <v>+CS</v>
      </c>
      <c r="T4880">
        <f t="shared" si="384"/>
        <v>1</v>
      </c>
    </row>
    <row r="4881" spans="1:20" x14ac:dyDescent="0.35">
      <c r="A4881" t="s">
        <v>23864</v>
      </c>
      <c r="B4881" t="s">
        <v>23865</v>
      </c>
      <c r="C4881" t="s">
        <v>19191</v>
      </c>
      <c r="D4881" t="s">
        <v>19192</v>
      </c>
      <c r="E4881">
        <f>IF(COUNTIFS(Registros!$A$2:$A$6000,"NP",Registros!$B$2:$B$6000,$A4881)&gt;0,1,0)</f>
        <v>0</v>
      </c>
      <c r="F4881">
        <f>IF($E4881=1,SUMIFS(Registros!$F$2:$F$6000,Registros!$A$2:$A$6000,"NP",Registros!$B$2:$B$6000,$A4881),0)</f>
        <v>0</v>
      </c>
      <c r="G4881">
        <f>IF(COUNTIFS(Registros!$A$2:$A$6000,"MOV",Registros!$B$2:$B$6000,$A4881)&gt;0,1,0)</f>
        <v>0</v>
      </c>
      <c r="H4881">
        <f>IF($G4881=1,SUMIFS(Registros!$F$2:$F$6000,Registros!$A$2:$A$6000,"MOV",Registros!$B$2:$B$6000,$A4881),0)</f>
        <v>0</v>
      </c>
      <c r="I4881">
        <f>IF(COUNTIFS(Registros!$A$2:$A$6000,"CS",Registros!$B$2:$B$6000,$A4881)&gt;0,1,0)</f>
        <v>1</v>
      </c>
      <c r="J4881">
        <f>IF($I4881=1,SUMIFS(Registros!$I$2:$I$6000,Registros!$A$2:$A$6000,"CS",Registros!$B$2:$B$6000,$A4881),0)</f>
        <v>57</v>
      </c>
      <c r="K4881">
        <f>IF(COUNTIFS(Winback!$K$2:$K$300,$A4881)&gt;0,1,0)</f>
        <v>0</v>
      </c>
      <c r="L4881">
        <f>IF(AND($K4881=1,LEFT($A4881,3)="WB-"),SUMIFS(Winback!$D$2:$D$300,Winback!$K$2:$K$300,$A4881),0)</f>
        <v>0</v>
      </c>
      <c r="M4881">
        <f>IF(OR($E4881=1,$G4881=1,SUMIFS(Registros!$J$2:$J$6000,Registros!$B$2:$B$6000,$A4881)&gt;0),1,0)</f>
        <v>1</v>
      </c>
      <c r="N4881">
        <f>IF($J4881&gt;0,1,IF(COUNTIFS(Registros!$A$2:$A$6000,"CS",Registros!$B$2:$B$6000,$A4881,Registros!$K$2:$K$6000,"&lt;&gt;")&gt;0,1,0))</f>
        <v>1</v>
      </c>
      <c r="O4881" t="str">
        <f t="shared" si="380"/>
        <v>CONVERGENTE</v>
      </c>
      <c r="P4881" t="str">
        <f t="shared" si="381"/>
        <v>Upgrade / más líneas</v>
      </c>
      <c r="Q4881">
        <f t="shared" si="382"/>
        <v>0</v>
      </c>
      <c r="R4881" t="str">
        <f>IFERROR(VLOOKUP($A4881,Registros!$B$2:$G$6000,6,0),IFERROR(INDEX(Winback!$C$2:$C$300,MATCH($A4881,Winback!$K$2:$K$300,0)),""))</f>
        <v>Abril Aparicio</v>
      </c>
      <c r="S4881" t="str">
        <f t="shared" si="383"/>
        <v>+CS</v>
      </c>
      <c r="T4881">
        <f t="shared" si="384"/>
        <v>1</v>
      </c>
    </row>
    <row r="4882" spans="1:20" x14ac:dyDescent="0.35">
      <c r="A4882" t="s">
        <v>23867</v>
      </c>
      <c r="B4882" t="s">
        <v>23868</v>
      </c>
      <c r="C4882" t="s">
        <v>23869</v>
      </c>
      <c r="D4882" t="s">
        <v>23870</v>
      </c>
      <c r="E4882">
        <f>IF(COUNTIFS(Registros!$A$2:$A$6000,"NP",Registros!$B$2:$B$6000,$A4882)&gt;0,1,0)</f>
        <v>0</v>
      </c>
      <c r="F4882">
        <f>IF($E4882=1,SUMIFS(Registros!$F$2:$F$6000,Registros!$A$2:$A$6000,"NP",Registros!$B$2:$B$6000,$A4882),0)</f>
        <v>0</v>
      </c>
      <c r="G4882">
        <f>IF(COUNTIFS(Registros!$A$2:$A$6000,"MOV",Registros!$B$2:$B$6000,$A4882)&gt;0,1,0)</f>
        <v>0</v>
      </c>
      <c r="H4882">
        <f>IF($G4882=1,SUMIFS(Registros!$F$2:$F$6000,Registros!$A$2:$A$6000,"MOV",Registros!$B$2:$B$6000,$A4882),0)</f>
        <v>0</v>
      </c>
      <c r="I4882">
        <f>IF(COUNTIFS(Registros!$A$2:$A$6000,"CS",Registros!$B$2:$B$6000,$A4882)&gt;0,1,0)</f>
        <v>1</v>
      </c>
      <c r="J4882">
        <f>IF($I4882=1,SUMIFS(Registros!$I$2:$I$6000,Registros!$A$2:$A$6000,"CS",Registros!$B$2:$B$6000,$A4882),0)</f>
        <v>0</v>
      </c>
      <c r="K4882">
        <f>IF(COUNTIFS(Winback!$K$2:$K$300,$A4882)&gt;0,1,0)</f>
        <v>0</v>
      </c>
      <c r="L4882">
        <f>IF(AND($K4882=1,LEFT($A4882,3)="WB-"),SUMIFS(Winback!$D$2:$D$300,Winback!$K$2:$K$300,$A4882),0)</f>
        <v>0</v>
      </c>
      <c r="M4882">
        <f>IF(OR($E4882=1,$G4882=1,SUMIFS(Registros!$J$2:$J$6000,Registros!$B$2:$B$6000,$A4882)&gt;0),1,0)</f>
        <v>1</v>
      </c>
      <c r="N4882">
        <f>IF($J4882&gt;0,1,IF(COUNTIFS(Registros!$A$2:$A$6000,"CS",Registros!$B$2:$B$6000,$A4882,Registros!$K$2:$K$6000,"&lt;&gt;")&gt;0,1,0))</f>
        <v>1</v>
      </c>
      <c r="O4882" t="str">
        <f t="shared" si="380"/>
        <v>CONVERGENTE</v>
      </c>
      <c r="P4882" t="str">
        <f t="shared" si="381"/>
        <v>Upgrade / más líneas</v>
      </c>
      <c r="Q4882">
        <f t="shared" si="382"/>
        <v>0</v>
      </c>
      <c r="R4882" t="str">
        <f>IFERROR(VLOOKUP($A4882,Registros!$B$2:$G$6000,6,0),IFERROR(INDEX(Winback!$C$2:$C$300,MATCH($A4882,Winback!$K$2:$K$300,0)),""))</f>
        <v>Yariela Galarce</v>
      </c>
      <c r="S4882" t="str">
        <f t="shared" si="383"/>
        <v>+CS</v>
      </c>
      <c r="T4882">
        <f t="shared" si="384"/>
        <v>1</v>
      </c>
    </row>
    <row r="4883" spans="1:20" x14ac:dyDescent="0.35">
      <c r="A4883" t="s">
        <v>23872</v>
      </c>
      <c r="B4883" t="s">
        <v>23873</v>
      </c>
      <c r="C4883" t="s">
        <v>23869</v>
      </c>
      <c r="D4883" t="s">
        <v>23870</v>
      </c>
      <c r="E4883">
        <f>IF(COUNTIFS(Registros!$A$2:$A$6000,"NP",Registros!$B$2:$B$6000,$A4883)&gt;0,1,0)</f>
        <v>0</v>
      </c>
      <c r="F4883">
        <f>IF($E4883=1,SUMIFS(Registros!$F$2:$F$6000,Registros!$A$2:$A$6000,"NP",Registros!$B$2:$B$6000,$A4883),0)</f>
        <v>0</v>
      </c>
      <c r="G4883">
        <f>IF(COUNTIFS(Registros!$A$2:$A$6000,"MOV",Registros!$B$2:$B$6000,$A4883)&gt;0,1,0)</f>
        <v>0</v>
      </c>
      <c r="H4883">
        <f>IF($G4883=1,SUMIFS(Registros!$F$2:$F$6000,Registros!$A$2:$A$6000,"MOV",Registros!$B$2:$B$6000,$A4883),0)</f>
        <v>0</v>
      </c>
      <c r="I4883">
        <f>IF(COUNTIFS(Registros!$A$2:$A$6000,"CS",Registros!$B$2:$B$6000,$A4883)&gt;0,1,0)</f>
        <v>1</v>
      </c>
      <c r="J4883">
        <f>IF($I4883=1,SUMIFS(Registros!$I$2:$I$6000,Registros!$A$2:$A$6000,"CS",Registros!$B$2:$B$6000,$A4883),0)</f>
        <v>29</v>
      </c>
      <c r="K4883">
        <f>IF(COUNTIFS(Winback!$K$2:$K$300,$A4883)&gt;0,1,0)</f>
        <v>0</v>
      </c>
      <c r="L4883">
        <f>IF(AND($K4883=1,LEFT($A4883,3)="WB-"),SUMIFS(Winback!$D$2:$D$300,Winback!$K$2:$K$300,$A4883),0)</f>
        <v>0</v>
      </c>
      <c r="M4883">
        <f>IF(OR($E4883=1,$G4883=1,SUMIFS(Registros!$J$2:$J$6000,Registros!$B$2:$B$6000,$A4883)&gt;0),1,0)</f>
        <v>1</v>
      </c>
      <c r="N4883">
        <f>IF($J4883&gt;0,1,IF(COUNTIFS(Registros!$A$2:$A$6000,"CS",Registros!$B$2:$B$6000,$A4883,Registros!$K$2:$K$6000,"&lt;&gt;")&gt;0,1,0))</f>
        <v>1</v>
      </c>
      <c r="O4883" t="str">
        <f t="shared" si="380"/>
        <v>CONVERGENTE</v>
      </c>
      <c r="P4883" t="str">
        <f t="shared" si="381"/>
        <v>Upgrade / más líneas</v>
      </c>
      <c r="Q4883">
        <f t="shared" si="382"/>
        <v>0</v>
      </c>
      <c r="R4883" t="str">
        <f>IFERROR(VLOOKUP($A4883,Registros!$B$2:$G$6000,6,0),IFERROR(INDEX(Winback!$C$2:$C$300,MATCH($A4883,Winback!$K$2:$K$300,0)),""))</f>
        <v>Nailyn Martinez Johnson</v>
      </c>
      <c r="S4883" t="str">
        <f t="shared" si="383"/>
        <v>+CS</v>
      </c>
      <c r="T4883">
        <f t="shared" si="384"/>
        <v>1</v>
      </c>
    </row>
    <row r="4884" spans="1:20" x14ac:dyDescent="0.35">
      <c r="A4884" t="s">
        <v>23875</v>
      </c>
      <c r="B4884" t="s">
        <v>23876</v>
      </c>
      <c r="C4884" t="s">
        <v>23877</v>
      </c>
      <c r="D4884" t="s">
        <v>23878</v>
      </c>
      <c r="E4884">
        <f>IF(COUNTIFS(Registros!$A$2:$A$6000,"NP",Registros!$B$2:$B$6000,$A4884)&gt;0,1,0)</f>
        <v>0</v>
      </c>
      <c r="F4884">
        <f>IF($E4884=1,SUMIFS(Registros!$F$2:$F$6000,Registros!$A$2:$A$6000,"NP",Registros!$B$2:$B$6000,$A4884),0)</f>
        <v>0</v>
      </c>
      <c r="G4884">
        <f>IF(COUNTIFS(Registros!$A$2:$A$6000,"MOV",Registros!$B$2:$B$6000,$A4884)&gt;0,1,0)</f>
        <v>0</v>
      </c>
      <c r="H4884">
        <f>IF($G4884=1,SUMIFS(Registros!$F$2:$F$6000,Registros!$A$2:$A$6000,"MOV",Registros!$B$2:$B$6000,$A4884),0)</f>
        <v>0</v>
      </c>
      <c r="I4884">
        <f>IF(COUNTIFS(Registros!$A$2:$A$6000,"CS",Registros!$B$2:$B$6000,$A4884)&gt;0,1,0)</f>
        <v>1</v>
      </c>
      <c r="J4884">
        <f>IF($I4884=1,SUMIFS(Registros!$I$2:$I$6000,Registros!$A$2:$A$6000,"CS",Registros!$B$2:$B$6000,$A4884),0)</f>
        <v>45</v>
      </c>
      <c r="K4884">
        <f>IF(COUNTIFS(Winback!$K$2:$K$300,$A4884)&gt;0,1,0)</f>
        <v>0</v>
      </c>
      <c r="L4884">
        <f>IF(AND($K4884=1,LEFT($A4884,3)="WB-"),SUMIFS(Winback!$D$2:$D$300,Winback!$K$2:$K$300,$A4884),0)</f>
        <v>0</v>
      </c>
      <c r="M4884">
        <f>IF(OR($E4884=1,$G4884=1,SUMIFS(Registros!$J$2:$J$6000,Registros!$B$2:$B$6000,$A4884)&gt;0),1,0)</f>
        <v>1</v>
      </c>
      <c r="N4884">
        <f>IF($J4884&gt;0,1,IF(COUNTIFS(Registros!$A$2:$A$6000,"CS",Registros!$B$2:$B$6000,$A4884,Registros!$K$2:$K$6000,"&lt;&gt;")&gt;0,1,0))</f>
        <v>1</v>
      </c>
      <c r="O4884" t="str">
        <f t="shared" si="380"/>
        <v>CONVERGENTE</v>
      </c>
      <c r="P4884" t="str">
        <f t="shared" si="381"/>
        <v>Upgrade / más líneas</v>
      </c>
      <c r="Q4884">
        <f t="shared" si="382"/>
        <v>0</v>
      </c>
      <c r="R4884" t="str">
        <f>IFERROR(VLOOKUP($A4884,Registros!$B$2:$G$6000,6,0),IFERROR(INDEX(Winback!$C$2:$C$300,MATCH($A4884,Winback!$K$2:$K$300,0)),""))</f>
        <v>iongy Gordon Ward</v>
      </c>
      <c r="S4884" t="str">
        <f t="shared" si="383"/>
        <v>+CS</v>
      </c>
      <c r="T4884">
        <f t="shared" si="384"/>
        <v>1</v>
      </c>
    </row>
    <row r="4885" spans="1:20" x14ac:dyDescent="0.35">
      <c r="A4885" t="s">
        <v>23880</v>
      </c>
      <c r="B4885" t="s">
        <v>23881</v>
      </c>
      <c r="C4885" t="s">
        <v>23882</v>
      </c>
      <c r="D4885" t="s">
        <v>23883</v>
      </c>
      <c r="E4885">
        <f>IF(COUNTIFS(Registros!$A$2:$A$6000,"NP",Registros!$B$2:$B$6000,$A4885)&gt;0,1,0)</f>
        <v>0</v>
      </c>
      <c r="F4885">
        <f>IF($E4885=1,SUMIFS(Registros!$F$2:$F$6000,Registros!$A$2:$A$6000,"NP",Registros!$B$2:$B$6000,$A4885),0)</f>
        <v>0</v>
      </c>
      <c r="G4885">
        <f>IF(COUNTIFS(Registros!$A$2:$A$6000,"MOV",Registros!$B$2:$B$6000,$A4885)&gt;0,1,0)</f>
        <v>0</v>
      </c>
      <c r="H4885">
        <f>IF($G4885=1,SUMIFS(Registros!$F$2:$F$6000,Registros!$A$2:$A$6000,"MOV",Registros!$B$2:$B$6000,$A4885),0)</f>
        <v>0</v>
      </c>
      <c r="I4885">
        <f>IF(COUNTIFS(Registros!$A$2:$A$6000,"CS",Registros!$B$2:$B$6000,$A4885)&gt;0,1,0)</f>
        <v>1</v>
      </c>
      <c r="J4885">
        <f>IF($I4885=1,SUMIFS(Registros!$I$2:$I$6000,Registros!$A$2:$A$6000,"CS",Registros!$B$2:$B$6000,$A4885),0)</f>
        <v>26</v>
      </c>
      <c r="K4885">
        <f>IF(COUNTIFS(Winback!$K$2:$K$300,$A4885)&gt;0,1,0)</f>
        <v>0</v>
      </c>
      <c r="L4885">
        <f>IF(AND($K4885=1,LEFT($A4885,3)="WB-"),SUMIFS(Winback!$D$2:$D$300,Winback!$K$2:$K$300,$A4885),0)</f>
        <v>0</v>
      </c>
      <c r="M4885">
        <f>IF(OR($E4885=1,$G4885=1,SUMIFS(Registros!$J$2:$J$6000,Registros!$B$2:$B$6000,$A4885)&gt;0),1,0)</f>
        <v>1</v>
      </c>
      <c r="N4885">
        <f>IF($J4885&gt;0,1,IF(COUNTIFS(Registros!$A$2:$A$6000,"CS",Registros!$B$2:$B$6000,$A4885,Registros!$K$2:$K$6000,"&lt;&gt;")&gt;0,1,0))</f>
        <v>1</v>
      </c>
      <c r="O4885" t="str">
        <f t="shared" si="380"/>
        <v>CONVERGENTE</v>
      </c>
      <c r="P4885" t="str">
        <f t="shared" si="381"/>
        <v>Upgrade / más líneas</v>
      </c>
      <c r="Q4885">
        <f t="shared" si="382"/>
        <v>0</v>
      </c>
      <c r="R4885" t="str">
        <f>IFERROR(VLOOKUP($A4885,Registros!$B$2:$G$6000,6,0),IFERROR(INDEX(Winback!$C$2:$C$300,MATCH($A4885,Winback!$K$2:$K$300,0)),""))</f>
        <v>Keisy Vargas</v>
      </c>
      <c r="S4885" t="str">
        <f t="shared" si="383"/>
        <v>+CS</v>
      </c>
      <c r="T4885">
        <f t="shared" si="384"/>
        <v>1</v>
      </c>
    </row>
    <row r="4886" spans="1:20" x14ac:dyDescent="0.35">
      <c r="A4886" t="s">
        <v>23885</v>
      </c>
      <c r="B4886" t="s">
        <v>23886</v>
      </c>
      <c r="C4886" t="s">
        <v>23882</v>
      </c>
      <c r="D4886" t="s">
        <v>23883</v>
      </c>
      <c r="E4886">
        <f>IF(COUNTIFS(Registros!$A$2:$A$6000,"NP",Registros!$B$2:$B$6000,$A4886)&gt;0,1,0)</f>
        <v>0</v>
      </c>
      <c r="F4886">
        <f>IF($E4886=1,SUMIFS(Registros!$F$2:$F$6000,Registros!$A$2:$A$6000,"NP",Registros!$B$2:$B$6000,$A4886),0)</f>
        <v>0</v>
      </c>
      <c r="G4886">
        <f>IF(COUNTIFS(Registros!$A$2:$A$6000,"MOV",Registros!$B$2:$B$6000,$A4886)&gt;0,1,0)</f>
        <v>0</v>
      </c>
      <c r="H4886">
        <f>IF($G4886=1,SUMIFS(Registros!$F$2:$F$6000,Registros!$A$2:$A$6000,"MOV",Registros!$B$2:$B$6000,$A4886),0)</f>
        <v>0</v>
      </c>
      <c r="I4886">
        <f>IF(COUNTIFS(Registros!$A$2:$A$6000,"CS",Registros!$B$2:$B$6000,$A4886)&gt;0,1,0)</f>
        <v>1</v>
      </c>
      <c r="J4886">
        <f>IF($I4886=1,SUMIFS(Registros!$I$2:$I$6000,Registros!$A$2:$A$6000,"CS",Registros!$B$2:$B$6000,$A4886),0)</f>
        <v>29</v>
      </c>
      <c r="K4886">
        <f>IF(COUNTIFS(Winback!$K$2:$K$300,$A4886)&gt;0,1,0)</f>
        <v>0</v>
      </c>
      <c r="L4886">
        <f>IF(AND($K4886=1,LEFT($A4886,3)="WB-"),SUMIFS(Winback!$D$2:$D$300,Winback!$K$2:$K$300,$A4886),0)</f>
        <v>0</v>
      </c>
      <c r="M4886">
        <f>IF(OR($E4886=1,$G4886=1,SUMIFS(Registros!$J$2:$J$6000,Registros!$B$2:$B$6000,$A4886)&gt;0),1,0)</f>
        <v>1</v>
      </c>
      <c r="N4886">
        <f>IF($J4886&gt;0,1,IF(COUNTIFS(Registros!$A$2:$A$6000,"CS",Registros!$B$2:$B$6000,$A4886,Registros!$K$2:$K$6000,"&lt;&gt;")&gt;0,1,0))</f>
        <v>1</v>
      </c>
      <c r="O4886" t="str">
        <f t="shared" si="380"/>
        <v>CONVERGENTE</v>
      </c>
      <c r="P4886" t="str">
        <f t="shared" si="381"/>
        <v>Upgrade / más líneas</v>
      </c>
      <c r="Q4886">
        <f t="shared" si="382"/>
        <v>0</v>
      </c>
      <c r="R4886" t="str">
        <f>IFERROR(VLOOKUP($A4886,Registros!$B$2:$G$6000,6,0),IFERROR(INDEX(Winback!$C$2:$C$300,MATCH($A4886,Winback!$K$2:$K$300,0)),""))</f>
        <v>Karla Mc Intryre</v>
      </c>
      <c r="S4886" t="str">
        <f t="shared" si="383"/>
        <v>+CS</v>
      </c>
      <c r="T4886">
        <f t="shared" si="384"/>
        <v>1</v>
      </c>
    </row>
    <row r="4887" spans="1:20" x14ac:dyDescent="0.35">
      <c r="A4887" t="s">
        <v>23887</v>
      </c>
      <c r="B4887" t="s">
        <v>23888</v>
      </c>
      <c r="C4887" t="s">
        <v>23889</v>
      </c>
      <c r="D4887" t="s">
        <v>23890</v>
      </c>
      <c r="E4887">
        <f>IF(COUNTIFS(Registros!$A$2:$A$6000,"NP",Registros!$B$2:$B$6000,$A4887)&gt;0,1,0)</f>
        <v>0</v>
      </c>
      <c r="F4887">
        <f>IF($E4887=1,SUMIFS(Registros!$F$2:$F$6000,Registros!$A$2:$A$6000,"NP",Registros!$B$2:$B$6000,$A4887),0)</f>
        <v>0</v>
      </c>
      <c r="G4887">
        <f>IF(COUNTIFS(Registros!$A$2:$A$6000,"MOV",Registros!$B$2:$B$6000,$A4887)&gt;0,1,0)</f>
        <v>0</v>
      </c>
      <c r="H4887">
        <f>IF($G4887=1,SUMIFS(Registros!$F$2:$F$6000,Registros!$A$2:$A$6000,"MOV",Registros!$B$2:$B$6000,$A4887),0)</f>
        <v>0</v>
      </c>
      <c r="I4887">
        <f>IF(COUNTIFS(Registros!$A$2:$A$6000,"CS",Registros!$B$2:$B$6000,$A4887)&gt;0,1,0)</f>
        <v>1</v>
      </c>
      <c r="J4887">
        <f>IF($I4887=1,SUMIFS(Registros!$I$2:$I$6000,Registros!$A$2:$A$6000,"CS",Registros!$B$2:$B$6000,$A4887),0)</f>
        <v>47</v>
      </c>
      <c r="K4887">
        <f>IF(COUNTIFS(Winback!$K$2:$K$300,$A4887)&gt;0,1,0)</f>
        <v>0</v>
      </c>
      <c r="L4887">
        <f>IF(AND($K4887=1,LEFT($A4887,3)="WB-"),SUMIFS(Winback!$D$2:$D$300,Winback!$K$2:$K$300,$A4887),0)</f>
        <v>0</v>
      </c>
      <c r="M4887">
        <f>IF(OR($E4887=1,$G4887=1,SUMIFS(Registros!$J$2:$J$6000,Registros!$B$2:$B$6000,$A4887)&gt;0),1,0)</f>
        <v>1</v>
      </c>
      <c r="N4887">
        <f>IF($J4887&gt;0,1,IF(COUNTIFS(Registros!$A$2:$A$6000,"CS",Registros!$B$2:$B$6000,$A4887,Registros!$K$2:$K$6000,"&lt;&gt;")&gt;0,1,0))</f>
        <v>1</v>
      </c>
      <c r="O4887" t="str">
        <f t="shared" si="380"/>
        <v>CONVERGENTE</v>
      </c>
      <c r="P4887" t="str">
        <f t="shared" si="381"/>
        <v>Upgrade / más líneas</v>
      </c>
      <c r="Q4887">
        <f t="shared" si="382"/>
        <v>0</v>
      </c>
      <c r="R4887" t="str">
        <f>IFERROR(VLOOKUP($A4887,Registros!$B$2:$G$6000,6,0),IFERROR(INDEX(Winback!$C$2:$C$300,MATCH($A4887,Winback!$K$2:$K$300,0)),""))</f>
        <v>Solanye Acuña</v>
      </c>
      <c r="S4887" t="str">
        <f t="shared" si="383"/>
        <v>+CS</v>
      </c>
      <c r="T4887">
        <f t="shared" si="384"/>
        <v>1</v>
      </c>
    </row>
    <row r="4888" spans="1:20" x14ac:dyDescent="0.35">
      <c r="A4888" t="s">
        <v>23891</v>
      </c>
      <c r="B4888" t="s">
        <v>23888</v>
      </c>
      <c r="C4888" t="s">
        <v>23892</v>
      </c>
      <c r="D4888" t="s">
        <v>23893</v>
      </c>
      <c r="E4888">
        <f>IF(COUNTIFS(Registros!$A$2:$A$6000,"NP",Registros!$B$2:$B$6000,$A4888)&gt;0,1,0)</f>
        <v>0</v>
      </c>
      <c r="F4888">
        <f>IF($E4888=1,SUMIFS(Registros!$F$2:$F$6000,Registros!$A$2:$A$6000,"NP",Registros!$B$2:$B$6000,$A4888),0)</f>
        <v>0</v>
      </c>
      <c r="G4888">
        <f>IF(COUNTIFS(Registros!$A$2:$A$6000,"MOV",Registros!$B$2:$B$6000,$A4888)&gt;0,1,0)</f>
        <v>0</v>
      </c>
      <c r="H4888">
        <f>IF($G4888=1,SUMIFS(Registros!$F$2:$F$6000,Registros!$A$2:$A$6000,"MOV",Registros!$B$2:$B$6000,$A4888),0)</f>
        <v>0</v>
      </c>
      <c r="I4888">
        <f>IF(COUNTIFS(Registros!$A$2:$A$6000,"CS",Registros!$B$2:$B$6000,$A4888)&gt;0,1,0)</f>
        <v>1</v>
      </c>
      <c r="J4888">
        <f>IF($I4888=1,SUMIFS(Registros!$I$2:$I$6000,Registros!$A$2:$A$6000,"CS",Registros!$B$2:$B$6000,$A4888),0)</f>
        <v>61</v>
      </c>
      <c r="K4888">
        <f>IF(COUNTIFS(Winback!$K$2:$K$300,$A4888)&gt;0,1,0)</f>
        <v>0</v>
      </c>
      <c r="L4888">
        <f>IF(AND($K4888=1,LEFT($A4888,3)="WB-"),SUMIFS(Winback!$D$2:$D$300,Winback!$K$2:$K$300,$A4888),0)</f>
        <v>0</v>
      </c>
      <c r="M4888">
        <f>IF(OR($E4888=1,$G4888=1,SUMIFS(Registros!$J$2:$J$6000,Registros!$B$2:$B$6000,$A4888)&gt;0),1,0)</f>
        <v>1</v>
      </c>
      <c r="N4888">
        <f>IF($J4888&gt;0,1,IF(COUNTIFS(Registros!$A$2:$A$6000,"CS",Registros!$B$2:$B$6000,$A4888,Registros!$K$2:$K$6000,"&lt;&gt;")&gt;0,1,0))</f>
        <v>1</v>
      </c>
      <c r="O4888" t="str">
        <f t="shared" si="380"/>
        <v>CONVERGENTE</v>
      </c>
      <c r="P4888" t="str">
        <f t="shared" si="381"/>
        <v>Upgrade / más líneas</v>
      </c>
      <c r="Q4888">
        <f t="shared" si="382"/>
        <v>0</v>
      </c>
      <c r="R4888" t="str">
        <f>IFERROR(VLOOKUP($A4888,Registros!$B$2:$G$6000,6,0),IFERROR(INDEX(Winback!$C$2:$C$300,MATCH($A4888,Winback!$K$2:$K$300,0)),""))</f>
        <v>Michelle Zambrano</v>
      </c>
      <c r="S4888" t="str">
        <f t="shared" si="383"/>
        <v>+CS</v>
      </c>
      <c r="T4888">
        <f t="shared" si="384"/>
        <v>1</v>
      </c>
    </row>
    <row r="4889" spans="1:20" x14ac:dyDescent="0.35">
      <c r="A4889" t="s">
        <v>23894</v>
      </c>
      <c r="B4889" t="s">
        <v>23895</v>
      </c>
      <c r="C4889" t="s">
        <v>23896</v>
      </c>
      <c r="D4889" t="s">
        <v>23897</v>
      </c>
      <c r="E4889">
        <f>IF(COUNTIFS(Registros!$A$2:$A$6000,"NP",Registros!$B$2:$B$6000,$A4889)&gt;0,1,0)</f>
        <v>0</v>
      </c>
      <c r="F4889">
        <f>IF($E4889=1,SUMIFS(Registros!$F$2:$F$6000,Registros!$A$2:$A$6000,"NP",Registros!$B$2:$B$6000,$A4889),0)</f>
        <v>0</v>
      </c>
      <c r="G4889">
        <f>IF(COUNTIFS(Registros!$A$2:$A$6000,"MOV",Registros!$B$2:$B$6000,$A4889)&gt;0,1,0)</f>
        <v>0</v>
      </c>
      <c r="H4889">
        <f>IF($G4889=1,SUMIFS(Registros!$F$2:$F$6000,Registros!$A$2:$A$6000,"MOV",Registros!$B$2:$B$6000,$A4889),0)</f>
        <v>0</v>
      </c>
      <c r="I4889">
        <f>IF(COUNTIFS(Registros!$A$2:$A$6000,"CS",Registros!$B$2:$B$6000,$A4889)&gt;0,1,0)</f>
        <v>1</v>
      </c>
      <c r="J4889">
        <f>IF($I4889=1,SUMIFS(Registros!$I$2:$I$6000,Registros!$A$2:$A$6000,"CS",Registros!$B$2:$B$6000,$A4889),0)</f>
        <v>66</v>
      </c>
      <c r="K4889">
        <f>IF(COUNTIFS(Winback!$K$2:$K$300,$A4889)&gt;0,1,0)</f>
        <v>0</v>
      </c>
      <c r="L4889">
        <f>IF(AND($K4889=1,LEFT($A4889,3)="WB-"),SUMIFS(Winback!$D$2:$D$300,Winback!$K$2:$K$300,$A4889),0)</f>
        <v>0</v>
      </c>
      <c r="M4889">
        <f>IF(OR($E4889=1,$G4889=1,SUMIFS(Registros!$J$2:$J$6000,Registros!$B$2:$B$6000,$A4889)&gt;0),1,0)</f>
        <v>1</v>
      </c>
      <c r="N4889">
        <f>IF($J4889&gt;0,1,IF(COUNTIFS(Registros!$A$2:$A$6000,"CS",Registros!$B$2:$B$6000,$A4889,Registros!$K$2:$K$6000,"&lt;&gt;")&gt;0,1,0))</f>
        <v>1</v>
      </c>
      <c r="O4889" t="str">
        <f t="shared" si="380"/>
        <v>CONVERGENTE</v>
      </c>
      <c r="P4889" t="str">
        <f t="shared" si="381"/>
        <v>Upgrade / más líneas</v>
      </c>
      <c r="Q4889">
        <f t="shared" si="382"/>
        <v>0</v>
      </c>
      <c r="R4889" t="str">
        <f>IFERROR(VLOOKUP($A4889,Registros!$B$2:$G$6000,6,0),IFERROR(INDEX(Winback!$C$2:$C$300,MATCH($A4889,Winback!$K$2:$K$300,0)),""))</f>
        <v>Lizeth Milena Gonzalez</v>
      </c>
      <c r="S4889" t="str">
        <f t="shared" si="383"/>
        <v>+CS</v>
      </c>
      <c r="T4889">
        <f t="shared" si="384"/>
        <v>1</v>
      </c>
    </row>
    <row r="4890" spans="1:20" x14ac:dyDescent="0.35">
      <c r="A4890" t="s">
        <v>23899</v>
      </c>
      <c r="B4890" t="s">
        <v>23900</v>
      </c>
      <c r="C4890" t="s">
        <v>23901</v>
      </c>
      <c r="D4890" t="s">
        <v>23902</v>
      </c>
      <c r="E4890">
        <f>IF(COUNTIFS(Registros!$A$2:$A$6000,"NP",Registros!$B$2:$B$6000,$A4890)&gt;0,1,0)</f>
        <v>0</v>
      </c>
      <c r="F4890">
        <f>IF($E4890=1,SUMIFS(Registros!$F$2:$F$6000,Registros!$A$2:$A$6000,"NP",Registros!$B$2:$B$6000,$A4890),0)</f>
        <v>0</v>
      </c>
      <c r="G4890">
        <f>IF(COUNTIFS(Registros!$A$2:$A$6000,"MOV",Registros!$B$2:$B$6000,$A4890)&gt;0,1,0)</f>
        <v>0</v>
      </c>
      <c r="H4890">
        <f>IF($G4890=1,SUMIFS(Registros!$F$2:$F$6000,Registros!$A$2:$A$6000,"MOV",Registros!$B$2:$B$6000,$A4890),0)</f>
        <v>0</v>
      </c>
      <c r="I4890">
        <f>IF(COUNTIFS(Registros!$A$2:$A$6000,"CS",Registros!$B$2:$B$6000,$A4890)&gt;0,1,0)</f>
        <v>1</v>
      </c>
      <c r="J4890">
        <f>IF($I4890=1,SUMIFS(Registros!$I$2:$I$6000,Registros!$A$2:$A$6000,"CS",Registros!$B$2:$B$6000,$A4890),0)</f>
        <v>50</v>
      </c>
      <c r="K4890">
        <f>IF(COUNTIFS(Winback!$K$2:$K$300,$A4890)&gt;0,1,0)</f>
        <v>0</v>
      </c>
      <c r="L4890">
        <f>IF(AND($K4890=1,LEFT($A4890,3)="WB-"),SUMIFS(Winback!$D$2:$D$300,Winback!$K$2:$K$300,$A4890),0)</f>
        <v>0</v>
      </c>
      <c r="M4890">
        <f>IF(OR($E4890=1,$G4890=1,SUMIFS(Registros!$J$2:$J$6000,Registros!$B$2:$B$6000,$A4890)&gt;0),1,0)</f>
        <v>1</v>
      </c>
      <c r="N4890">
        <f>IF($J4890&gt;0,1,IF(COUNTIFS(Registros!$A$2:$A$6000,"CS",Registros!$B$2:$B$6000,$A4890,Registros!$K$2:$K$6000,"&lt;&gt;")&gt;0,1,0))</f>
        <v>1</v>
      </c>
      <c r="O4890" t="str">
        <f t="shared" si="380"/>
        <v>CONVERGENTE</v>
      </c>
      <c r="P4890" t="str">
        <f t="shared" si="381"/>
        <v>Upgrade / más líneas</v>
      </c>
      <c r="Q4890">
        <f t="shared" si="382"/>
        <v>0</v>
      </c>
      <c r="R4890" t="str">
        <f>IFERROR(VLOOKUP($A4890,Registros!$B$2:$G$6000,6,0),IFERROR(INDEX(Winback!$C$2:$C$300,MATCH($A4890,Winback!$K$2:$K$300,0)),""))</f>
        <v>Maria Fernanda Rivas</v>
      </c>
      <c r="S4890" t="str">
        <f t="shared" si="383"/>
        <v>+CS</v>
      </c>
      <c r="T4890">
        <f t="shared" si="384"/>
        <v>1</v>
      </c>
    </row>
    <row r="4891" spans="1:20" x14ac:dyDescent="0.35">
      <c r="A4891" t="s">
        <v>23904</v>
      </c>
      <c r="B4891" t="s">
        <v>23905</v>
      </c>
      <c r="C4891" t="s">
        <v>23906</v>
      </c>
      <c r="D4891" t="s">
        <v>23907</v>
      </c>
      <c r="E4891">
        <f>IF(COUNTIFS(Registros!$A$2:$A$6000,"NP",Registros!$B$2:$B$6000,$A4891)&gt;0,1,0)</f>
        <v>0</v>
      </c>
      <c r="F4891">
        <f>IF($E4891=1,SUMIFS(Registros!$F$2:$F$6000,Registros!$A$2:$A$6000,"NP",Registros!$B$2:$B$6000,$A4891),0)</f>
        <v>0</v>
      </c>
      <c r="G4891">
        <f>IF(COUNTIFS(Registros!$A$2:$A$6000,"MOV",Registros!$B$2:$B$6000,$A4891)&gt;0,1,0)</f>
        <v>0</v>
      </c>
      <c r="H4891">
        <f>IF($G4891=1,SUMIFS(Registros!$F$2:$F$6000,Registros!$A$2:$A$6000,"MOV",Registros!$B$2:$B$6000,$A4891),0)</f>
        <v>0</v>
      </c>
      <c r="I4891">
        <f>IF(COUNTIFS(Registros!$A$2:$A$6000,"CS",Registros!$B$2:$B$6000,$A4891)&gt;0,1,0)</f>
        <v>1</v>
      </c>
      <c r="J4891">
        <f>IF($I4891=1,SUMIFS(Registros!$I$2:$I$6000,Registros!$A$2:$A$6000,"CS",Registros!$B$2:$B$6000,$A4891),0)</f>
        <v>32</v>
      </c>
      <c r="K4891">
        <f>IF(COUNTIFS(Winback!$K$2:$K$300,$A4891)&gt;0,1,0)</f>
        <v>0</v>
      </c>
      <c r="L4891">
        <f>IF(AND($K4891=1,LEFT($A4891,3)="WB-"),SUMIFS(Winback!$D$2:$D$300,Winback!$K$2:$K$300,$A4891),0)</f>
        <v>0</v>
      </c>
      <c r="M4891">
        <f>IF(OR($E4891=1,$G4891=1,SUMIFS(Registros!$J$2:$J$6000,Registros!$B$2:$B$6000,$A4891)&gt;0),1,0)</f>
        <v>1</v>
      </c>
      <c r="N4891">
        <f>IF($J4891&gt;0,1,IF(COUNTIFS(Registros!$A$2:$A$6000,"CS",Registros!$B$2:$B$6000,$A4891,Registros!$K$2:$K$6000,"&lt;&gt;")&gt;0,1,0))</f>
        <v>1</v>
      </c>
      <c r="O4891" t="str">
        <f t="shared" si="380"/>
        <v>CONVERGENTE</v>
      </c>
      <c r="P4891" t="str">
        <f t="shared" si="381"/>
        <v>Upgrade / más líneas</v>
      </c>
      <c r="Q4891">
        <f t="shared" si="382"/>
        <v>0</v>
      </c>
      <c r="R4891" t="str">
        <f>IFERROR(VLOOKUP($A4891,Registros!$B$2:$G$6000,6,0),IFERROR(INDEX(Winback!$C$2:$C$300,MATCH($A4891,Winback!$K$2:$K$300,0)),""))</f>
        <v>Yarelis Tulloch</v>
      </c>
      <c r="S4891" t="str">
        <f t="shared" si="383"/>
        <v>+CS</v>
      </c>
      <c r="T4891">
        <f t="shared" si="384"/>
        <v>1</v>
      </c>
    </row>
    <row r="4892" spans="1:20" x14ac:dyDescent="0.35">
      <c r="A4892" t="s">
        <v>23909</v>
      </c>
      <c r="B4892" t="s">
        <v>23910</v>
      </c>
      <c r="C4892" t="s">
        <v>23911</v>
      </c>
      <c r="D4892" t="s">
        <v>23912</v>
      </c>
      <c r="E4892">
        <f>IF(COUNTIFS(Registros!$A$2:$A$6000,"NP",Registros!$B$2:$B$6000,$A4892)&gt;0,1,0)</f>
        <v>0</v>
      </c>
      <c r="F4892">
        <f>IF($E4892=1,SUMIFS(Registros!$F$2:$F$6000,Registros!$A$2:$A$6000,"NP",Registros!$B$2:$B$6000,$A4892),0)</f>
        <v>0</v>
      </c>
      <c r="G4892">
        <f>IF(COUNTIFS(Registros!$A$2:$A$6000,"MOV",Registros!$B$2:$B$6000,$A4892)&gt;0,1,0)</f>
        <v>0</v>
      </c>
      <c r="H4892">
        <f>IF($G4892=1,SUMIFS(Registros!$F$2:$F$6000,Registros!$A$2:$A$6000,"MOV",Registros!$B$2:$B$6000,$A4892),0)</f>
        <v>0</v>
      </c>
      <c r="I4892">
        <f>IF(COUNTIFS(Registros!$A$2:$A$6000,"CS",Registros!$B$2:$B$6000,$A4892)&gt;0,1,0)</f>
        <v>1</v>
      </c>
      <c r="J4892">
        <f>IF($I4892=1,SUMIFS(Registros!$I$2:$I$6000,Registros!$A$2:$A$6000,"CS",Registros!$B$2:$B$6000,$A4892),0)</f>
        <v>47</v>
      </c>
      <c r="K4892">
        <f>IF(COUNTIFS(Winback!$K$2:$K$300,$A4892)&gt;0,1,0)</f>
        <v>0</v>
      </c>
      <c r="L4892">
        <f>IF(AND($K4892=1,LEFT($A4892,3)="WB-"),SUMIFS(Winback!$D$2:$D$300,Winback!$K$2:$K$300,$A4892),0)</f>
        <v>0</v>
      </c>
      <c r="M4892">
        <f>IF(OR($E4892=1,$G4892=1,SUMIFS(Registros!$J$2:$J$6000,Registros!$B$2:$B$6000,$A4892)&gt;0),1,0)</f>
        <v>1</v>
      </c>
      <c r="N4892">
        <f>IF($J4892&gt;0,1,IF(COUNTIFS(Registros!$A$2:$A$6000,"CS",Registros!$B$2:$B$6000,$A4892,Registros!$K$2:$K$6000,"&lt;&gt;")&gt;0,1,0))</f>
        <v>1</v>
      </c>
      <c r="O4892" t="str">
        <f t="shared" si="380"/>
        <v>CONVERGENTE</v>
      </c>
      <c r="P4892" t="str">
        <f t="shared" si="381"/>
        <v>Upgrade / más líneas</v>
      </c>
      <c r="Q4892">
        <f t="shared" si="382"/>
        <v>0</v>
      </c>
      <c r="R4892" t="str">
        <f>IFERROR(VLOOKUP($A4892,Registros!$B$2:$G$6000,6,0),IFERROR(INDEX(Winback!$C$2:$C$300,MATCH($A4892,Winback!$K$2:$K$300,0)),""))</f>
        <v>Abril Aparicio</v>
      </c>
      <c r="S4892" t="str">
        <f t="shared" si="383"/>
        <v>+CS</v>
      </c>
      <c r="T4892">
        <f t="shared" si="384"/>
        <v>1</v>
      </c>
    </row>
    <row r="4893" spans="1:20" x14ac:dyDescent="0.35">
      <c r="A4893" t="s">
        <v>23914</v>
      </c>
      <c r="B4893" t="s">
        <v>23915</v>
      </c>
      <c r="C4893" t="s">
        <v>23916</v>
      </c>
      <c r="D4893" t="s">
        <v>23917</v>
      </c>
      <c r="E4893">
        <f>IF(COUNTIFS(Registros!$A$2:$A$6000,"NP",Registros!$B$2:$B$6000,$A4893)&gt;0,1,0)</f>
        <v>0</v>
      </c>
      <c r="F4893">
        <f>IF($E4893=1,SUMIFS(Registros!$F$2:$F$6000,Registros!$A$2:$A$6000,"NP",Registros!$B$2:$B$6000,$A4893),0)</f>
        <v>0</v>
      </c>
      <c r="G4893">
        <f>IF(COUNTIFS(Registros!$A$2:$A$6000,"MOV",Registros!$B$2:$B$6000,$A4893)&gt;0,1,0)</f>
        <v>0</v>
      </c>
      <c r="H4893">
        <f>IF($G4893=1,SUMIFS(Registros!$F$2:$F$6000,Registros!$A$2:$A$6000,"MOV",Registros!$B$2:$B$6000,$A4893),0)</f>
        <v>0</v>
      </c>
      <c r="I4893">
        <f>IF(COUNTIFS(Registros!$A$2:$A$6000,"CS",Registros!$B$2:$B$6000,$A4893)&gt;0,1,0)</f>
        <v>1</v>
      </c>
      <c r="J4893">
        <f>IF($I4893=1,SUMIFS(Registros!$I$2:$I$6000,Registros!$A$2:$A$6000,"CS",Registros!$B$2:$B$6000,$A4893),0)</f>
        <v>34</v>
      </c>
      <c r="K4893">
        <f>IF(COUNTIFS(Winback!$K$2:$K$300,$A4893)&gt;0,1,0)</f>
        <v>0</v>
      </c>
      <c r="L4893">
        <f>IF(AND($K4893=1,LEFT($A4893,3)="WB-"),SUMIFS(Winback!$D$2:$D$300,Winback!$K$2:$K$300,$A4893),0)</f>
        <v>0</v>
      </c>
      <c r="M4893">
        <f>IF(OR($E4893=1,$G4893=1,SUMIFS(Registros!$J$2:$J$6000,Registros!$B$2:$B$6000,$A4893)&gt;0),1,0)</f>
        <v>1</v>
      </c>
      <c r="N4893">
        <f>IF($J4893&gt;0,1,IF(COUNTIFS(Registros!$A$2:$A$6000,"CS",Registros!$B$2:$B$6000,$A4893,Registros!$K$2:$K$6000,"&lt;&gt;")&gt;0,1,0))</f>
        <v>1</v>
      </c>
      <c r="O4893" t="str">
        <f t="shared" si="380"/>
        <v>CONVERGENTE</v>
      </c>
      <c r="P4893" t="str">
        <f t="shared" si="381"/>
        <v>Upgrade / más líneas</v>
      </c>
      <c r="Q4893">
        <f t="shared" si="382"/>
        <v>0</v>
      </c>
      <c r="R4893" t="str">
        <f>IFERROR(VLOOKUP($A4893,Registros!$B$2:$G$6000,6,0),IFERROR(INDEX(Winback!$C$2:$C$300,MATCH($A4893,Winback!$K$2:$K$300,0)),""))</f>
        <v>Yariela Galarce</v>
      </c>
      <c r="S4893" t="str">
        <f t="shared" si="383"/>
        <v>+CS</v>
      </c>
      <c r="T4893">
        <f t="shared" si="384"/>
        <v>1</v>
      </c>
    </row>
    <row r="4894" spans="1:20" x14ac:dyDescent="0.35">
      <c r="A4894" t="s">
        <v>23919</v>
      </c>
      <c r="B4894" t="s">
        <v>23920</v>
      </c>
      <c r="C4894" t="s">
        <v>23921</v>
      </c>
      <c r="D4894" t="s">
        <v>23922</v>
      </c>
      <c r="E4894">
        <f>IF(COUNTIFS(Registros!$A$2:$A$6000,"NP",Registros!$B$2:$B$6000,$A4894)&gt;0,1,0)</f>
        <v>0</v>
      </c>
      <c r="F4894">
        <f>IF($E4894=1,SUMIFS(Registros!$F$2:$F$6000,Registros!$A$2:$A$6000,"NP",Registros!$B$2:$B$6000,$A4894),0)</f>
        <v>0</v>
      </c>
      <c r="G4894">
        <f>IF(COUNTIFS(Registros!$A$2:$A$6000,"MOV",Registros!$B$2:$B$6000,$A4894)&gt;0,1,0)</f>
        <v>0</v>
      </c>
      <c r="H4894">
        <f>IF($G4894=1,SUMIFS(Registros!$F$2:$F$6000,Registros!$A$2:$A$6000,"MOV",Registros!$B$2:$B$6000,$A4894),0)</f>
        <v>0</v>
      </c>
      <c r="I4894">
        <f>IF(COUNTIFS(Registros!$A$2:$A$6000,"CS",Registros!$B$2:$B$6000,$A4894)&gt;0,1,0)</f>
        <v>1</v>
      </c>
      <c r="J4894">
        <f>IF($I4894=1,SUMIFS(Registros!$I$2:$I$6000,Registros!$A$2:$A$6000,"CS",Registros!$B$2:$B$6000,$A4894),0)</f>
        <v>37</v>
      </c>
      <c r="K4894">
        <f>IF(COUNTIFS(Winback!$K$2:$K$300,$A4894)&gt;0,1,0)</f>
        <v>0</v>
      </c>
      <c r="L4894">
        <f>IF(AND($K4894=1,LEFT($A4894,3)="WB-"),SUMIFS(Winback!$D$2:$D$300,Winback!$K$2:$K$300,$A4894),0)</f>
        <v>0</v>
      </c>
      <c r="M4894">
        <f>IF(OR($E4894=1,$G4894=1,SUMIFS(Registros!$J$2:$J$6000,Registros!$B$2:$B$6000,$A4894)&gt;0),1,0)</f>
        <v>1</v>
      </c>
      <c r="N4894">
        <f>IF($J4894&gt;0,1,IF(COUNTIFS(Registros!$A$2:$A$6000,"CS",Registros!$B$2:$B$6000,$A4894,Registros!$K$2:$K$6000,"&lt;&gt;")&gt;0,1,0))</f>
        <v>1</v>
      </c>
      <c r="O4894" t="str">
        <f t="shared" si="380"/>
        <v>CONVERGENTE</v>
      </c>
      <c r="P4894" t="str">
        <f t="shared" si="381"/>
        <v>Upgrade / más líneas</v>
      </c>
      <c r="Q4894">
        <f t="shared" si="382"/>
        <v>0</v>
      </c>
      <c r="R4894" t="str">
        <f>IFERROR(VLOOKUP($A4894,Registros!$B$2:$G$6000,6,0),IFERROR(INDEX(Winback!$C$2:$C$300,MATCH($A4894,Winback!$K$2:$K$300,0)),""))</f>
        <v>Nailyn Martinez Johnson</v>
      </c>
      <c r="S4894" t="str">
        <f t="shared" si="383"/>
        <v>+CS</v>
      </c>
      <c r="T4894">
        <f t="shared" si="384"/>
        <v>1</v>
      </c>
    </row>
    <row r="4895" spans="1:20" x14ac:dyDescent="0.35">
      <c r="A4895" t="s">
        <v>23924</v>
      </c>
      <c r="B4895" t="s">
        <v>23925</v>
      </c>
      <c r="C4895" t="s">
        <v>23926</v>
      </c>
      <c r="D4895" t="s">
        <v>23927</v>
      </c>
      <c r="E4895">
        <f>IF(COUNTIFS(Registros!$A$2:$A$6000,"NP",Registros!$B$2:$B$6000,$A4895)&gt;0,1,0)</f>
        <v>0</v>
      </c>
      <c r="F4895">
        <f>IF($E4895=1,SUMIFS(Registros!$F$2:$F$6000,Registros!$A$2:$A$6000,"NP",Registros!$B$2:$B$6000,$A4895),0)</f>
        <v>0</v>
      </c>
      <c r="G4895">
        <f>IF(COUNTIFS(Registros!$A$2:$A$6000,"MOV",Registros!$B$2:$B$6000,$A4895)&gt;0,1,0)</f>
        <v>0</v>
      </c>
      <c r="H4895">
        <f>IF($G4895=1,SUMIFS(Registros!$F$2:$F$6000,Registros!$A$2:$A$6000,"MOV",Registros!$B$2:$B$6000,$A4895),0)</f>
        <v>0</v>
      </c>
      <c r="I4895">
        <f>IF(COUNTIFS(Registros!$A$2:$A$6000,"CS",Registros!$B$2:$B$6000,$A4895)&gt;0,1,0)</f>
        <v>1</v>
      </c>
      <c r="J4895">
        <f>IF($I4895=1,SUMIFS(Registros!$I$2:$I$6000,Registros!$A$2:$A$6000,"CS",Registros!$B$2:$B$6000,$A4895),0)</f>
        <v>30</v>
      </c>
      <c r="K4895">
        <f>IF(COUNTIFS(Winback!$K$2:$K$300,$A4895)&gt;0,1,0)</f>
        <v>0</v>
      </c>
      <c r="L4895">
        <f>IF(AND($K4895=1,LEFT($A4895,3)="WB-"),SUMIFS(Winback!$D$2:$D$300,Winback!$K$2:$K$300,$A4895),0)</f>
        <v>0</v>
      </c>
      <c r="M4895">
        <f>IF(OR($E4895=1,$G4895=1,SUMIFS(Registros!$J$2:$J$6000,Registros!$B$2:$B$6000,$A4895)&gt;0),1,0)</f>
        <v>1</v>
      </c>
      <c r="N4895">
        <f>IF($J4895&gt;0,1,IF(COUNTIFS(Registros!$A$2:$A$6000,"CS",Registros!$B$2:$B$6000,$A4895,Registros!$K$2:$K$6000,"&lt;&gt;")&gt;0,1,0))</f>
        <v>1</v>
      </c>
      <c r="O4895" t="str">
        <f t="shared" si="380"/>
        <v>CONVERGENTE</v>
      </c>
      <c r="P4895" t="str">
        <f t="shared" si="381"/>
        <v>Upgrade / más líneas</v>
      </c>
      <c r="Q4895">
        <f t="shared" si="382"/>
        <v>0</v>
      </c>
      <c r="R4895" t="str">
        <f>IFERROR(VLOOKUP($A4895,Registros!$B$2:$G$6000,6,0),IFERROR(INDEX(Winback!$C$2:$C$300,MATCH($A4895,Winback!$K$2:$K$300,0)),""))</f>
        <v>iongy Gordon Ward</v>
      </c>
      <c r="S4895" t="str">
        <f t="shared" si="383"/>
        <v>+CS</v>
      </c>
      <c r="T4895">
        <f t="shared" si="384"/>
        <v>1</v>
      </c>
    </row>
    <row r="4896" spans="1:20" x14ac:dyDescent="0.35">
      <c r="A4896" t="s">
        <v>23929</v>
      </c>
      <c r="B4896" t="s">
        <v>23930</v>
      </c>
      <c r="C4896" t="s">
        <v>23931</v>
      </c>
      <c r="D4896" t="s">
        <v>23932</v>
      </c>
      <c r="E4896">
        <f>IF(COUNTIFS(Registros!$A$2:$A$6000,"NP",Registros!$B$2:$B$6000,$A4896)&gt;0,1,0)</f>
        <v>0</v>
      </c>
      <c r="F4896">
        <f>IF($E4896=1,SUMIFS(Registros!$F$2:$F$6000,Registros!$A$2:$A$6000,"NP",Registros!$B$2:$B$6000,$A4896),0)</f>
        <v>0</v>
      </c>
      <c r="G4896">
        <f>IF(COUNTIFS(Registros!$A$2:$A$6000,"MOV",Registros!$B$2:$B$6000,$A4896)&gt;0,1,0)</f>
        <v>0</v>
      </c>
      <c r="H4896">
        <f>IF($G4896=1,SUMIFS(Registros!$F$2:$F$6000,Registros!$A$2:$A$6000,"MOV",Registros!$B$2:$B$6000,$A4896),0)</f>
        <v>0</v>
      </c>
      <c r="I4896">
        <f>IF(COUNTIFS(Registros!$A$2:$A$6000,"CS",Registros!$B$2:$B$6000,$A4896)&gt;0,1,0)</f>
        <v>1</v>
      </c>
      <c r="J4896">
        <f>IF($I4896=1,SUMIFS(Registros!$I$2:$I$6000,Registros!$A$2:$A$6000,"CS",Registros!$B$2:$B$6000,$A4896),0)</f>
        <v>44</v>
      </c>
      <c r="K4896">
        <f>IF(COUNTIFS(Winback!$K$2:$K$300,$A4896)&gt;0,1,0)</f>
        <v>0</v>
      </c>
      <c r="L4896">
        <f>IF(AND($K4896=1,LEFT($A4896,3)="WB-"),SUMIFS(Winback!$D$2:$D$300,Winback!$K$2:$K$300,$A4896),0)</f>
        <v>0</v>
      </c>
      <c r="M4896">
        <f>IF(OR($E4896=1,$G4896=1,SUMIFS(Registros!$J$2:$J$6000,Registros!$B$2:$B$6000,$A4896)&gt;0),1,0)</f>
        <v>1</v>
      </c>
      <c r="N4896">
        <f>IF($J4896&gt;0,1,IF(COUNTIFS(Registros!$A$2:$A$6000,"CS",Registros!$B$2:$B$6000,$A4896,Registros!$K$2:$K$6000,"&lt;&gt;")&gt;0,1,0))</f>
        <v>1</v>
      </c>
      <c r="O4896" t="str">
        <f t="shared" si="380"/>
        <v>CONVERGENTE</v>
      </c>
      <c r="P4896" t="str">
        <f t="shared" si="381"/>
        <v>Upgrade / más líneas</v>
      </c>
      <c r="Q4896">
        <f t="shared" si="382"/>
        <v>0</v>
      </c>
      <c r="R4896" t="str">
        <f>IFERROR(VLOOKUP($A4896,Registros!$B$2:$G$6000,6,0),IFERROR(INDEX(Winback!$C$2:$C$300,MATCH($A4896,Winback!$K$2:$K$300,0)),""))</f>
        <v>Keisy Vargas</v>
      </c>
      <c r="S4896" t="str">
        <f t="shared" si="383"/>
        <v>+CS</v>
      </c>
      <c r="T4896">
        <f t="shared" si="384"/>
        <v>1</v>
      </c>
    </row>
    <row r="4897" spans="1:20" x14ac:dyDescent="0.35">
      <c r="A4897" t="s">
        <v>23934</v>
      </c>
      <c r="B4897" t="s">
        <v>23935</v>
      </c>
      <c r="C4897" t="s">
        <v>23936</v>
      </c>
      <c r="D4897" t="s">
        <v>23937</v>
      </c>
      <c r="E4897">
        <f>IF(COUNTIFS(Registros!$A$2:$A$6000,"NP",Registros!$B$2:$B$6000,$A4897)&gt;0,1,0)</f>
        <v>0</v>
      </c>
      <c r="F4897">
        <f>IF($E4897=1,SUMIFS(Registros!$F$2:$F$6000,Registros!$A$2:$A$6000,"NP",Registros!$B$2:$B$6000,$A4897),0)</f>
        <v>0</v>
      </c>
      <c r="G4897">
        <f>IF(COUNTIFS(Registros!$A$2:$A$6000,"MOV",Registros!$B$2:$B$6000,$A4897)&gt;0,1,0)</f>
        <v>0</v>
      </c>
      <c r="H4897">
        <f>IF($G4897=1,SUMIFS(Registros!$F$2:$F$6000,Registros!$A$2:$A$6000,"MOV",Registros!$B$2:$B$6000,$A4897),0)</f>
        <v>0</v>
      </c>
      <c r="I4897">
        <f>IF(COUNTIFS(Registros!$A$2:$A$6000,"CS",Registros!$B$2:$B$6000,$A4897)&gt;0,1,0)</f>
        <v>1</v>
      </c>
      <c r="J4897">
        <f>IF($I4897=1,SUMIFS(Registros!$I$2:$I$6000,Registros!$A$2:$A$6000,"CS",Registros!$B$2:$B$6000,$A4897),0)</f>
        <v>38</v>
      </c>
      <c r="K4897">
        <f>IF(COUNTIFS(Winback!$K$2:$K$300,$A4897)&gt;0,1,0)</f>
        <v>0</v>
      </c>
      <c r="L4897">
        <f>IF(AND($K4897=1,LEFT($A4897,3)="WB-"),SUMIFS(Winback!$D$2:$D$300,Winback!$K$2:$K$300,$A4897),0)</f>
        <v>0</v>
      </c>
      <c r="M4897">
        <f>IF(OR($E4897=1,$G4897=1,SUMIFS(Registros!$J$2:$J$6000,Registros!$B$2:$B$6000,$A4897)&gt;0),1,0)</f>
        <v>1</v>
      </c>
      <c r="N4897">
        <f>IF($J4897&gt;0,1,IF(COUNTIFS(Registros!$A$2:$A$6000,"CS",Registros!$B$2:$B$6000,$A4897,Registros!$K$2:$K$6000,"&lt;&gt;")&gt;0,1,0))</f>
        <v>1</v>
      </c>
      <c r="O4897" t="str">
        <f t="shared" si="380"/>
        <v>CONVERGENTE</v>
      </c>
      <c r="P4897" t="str">
        <f t="shared" si="381"/>
        <v>Upgrade / más líneas</v>
      </c>
      <c r="Q4897">
        <f t="shared" si="382"/>
        <v>0</v>
      </c>
      <c r="R4897" t="str">
        <f>IFERROR(VLOOKUP($A4897,Registros!$B$2:$G$6000,6,0),IFERROR(INDEX(Winback!$C$2:$C$300,MATCH($A4897,Winback!$K$2:$K$300,0)),""))</f>
        <v>Karla Mc Intryre</v>
      </c>
      <c r="S4897" t="str">
        <f t="shared" si="383"/>
        <v>+CS</v>
      </c>
      <c r="T4897">
        <f t="shared" si="384"/>
        <v>1</v>
      </c>
    </row>
    <row r="4898" spans="1:20" x14ac:dyDescent="0.35">
      <c r="A4898" t="s">
        <v>23939</v>
      </c>
      <c r="B4898" t="s">
        <v>23940</v>
      </c>
      <c r="C4898" t="s">
        <v>23936</v>
      </c>
      <c r="D4898" t="s">
        <v>23937</v>
      </c>
      <c r="E4898">
        <f>IF(COUNTIFS(Registros!$A$2:$A$6000,"NP",Registros!$B$2:$B$6000,$A4898)&gt;0,1,0)</f>
        <v>0</v>
      </c>
      <c r="F4898">
        <f>IF($E4898=1,SUMIFS(Registros!$F$2:$F$6000,Registros!$A$2:$A$6000,"NP",Registros!$B$2:$B$6000,$A4898),0)</f>
        <v>0</v>
      </c>
      <c r="G4898">
        <f>IF(COUNTIFS(Registros!$A$2:$A$6000,"MOV",Registros!$B$2:$B$6000,$A4898)&gt;0,1,0)</f>
        <v>0</v>
      </c>
      <c r="H4898">
        <f>IF($G4898=1,SUMIFS(Registros!$F$2:$F$6000,Registros!$A$2:$A$6000,"MOV",Registros!$B$2:$B$6000,$A4898),0)</f>
        <v>0</v>
      </c>
      <c r="I4898">
        <f>IF(COUNTIFS(Registros!$A$2:$A$6000,"CS",Registros!$B$2:$B$6000,$A4898)&gt;0,1,0)</f>
        <v>1</v>
      </c>
      <c r="J4898">
        <f>IF($I4898=1,SUMIFS(Registros!$I$2:$I$6000,Registros!$A$2:$A$6000,"CS",Registros!$B$2:$B$6000,$A4898),0)</f>
        <v>39</v>
      </c>
      <c r="K4898">
        <f>IF(COUNTIFS(Winback!$K$2:$K$300,$A4898)&gt;0,1,0)</f>
        <v>0</v>
      </c>
      <c r="L4898">
        <f>IF(AND($K4898=1,LEFT($A4898,3)="WB-"),SUMIFS(Winback!$D$2:$D$300,Winback!$K$2:$K$300,$A4898),0)</f>
        <v>0</v>
      </c>
      <c r="M4898">
        <f>IF(OR($E4898=1,$G4898=1,SUMIFS(Registros!$J$2:$J$6000,Registros!$B$2:$B$6000,$A4898)&gt;0),1,0)</f>
        <v>1</v>
      </c>
      <c r="N4898">
        <f>IF($J4898&gt;0,1,IF(COUNTIFS(Registros!$A$2:$A$6000,"CS",Registros!$B$2:$B$6000,$A4898,Registros!$K$2:$K$6000,"&lt;&gt;")&gt;0,1,0))</f>
        <v>1</v>
      </c>
      <c r="O4898" t="str">
        <f t="shared" si="380"/>
        <v>CONVERGENTE</v>
      </c>
      <c r="P4898" t="str">
        <f t="shared" si="381"/>
        <v>Upgrade / más líneas</v>
      </c>
      <c r="Q4898">
        <f t="shared" si="382"/>
        <v>0</v>
      </c>
      <c r="R4898" t="str">
        <f>IFERROR(VLOOKUP($A4898,Registros!$B$2:$G$6000,6,0),IFERROR(INDEX(Winback!$C$2:$C$300,MATCH($A4898,Winback!$K$2:$K$300,0)),""))</f>
        <v>Solanye Acuña</v>
      </c>
      <c r="S4898" t="str">
        <f t="shared" si="383"/>
        <v>+CS</v>
      </c>
      <c r="T4898">
        <f t="shared" si="384"/>
        <v>1</v>
      </c>
    </row>
    <row r="4899" spans="1:20" x14ac:dyDescent="0.35">
      <c r="A4899" t="s">
        <v>23942</v>
      </c>
      <c r="B4899" t="s">
        <v>23943</v>
      </c>
      <c r="C4899" t="s">
        <v>23944</v>
      </c>
      <c r="D4899" t="s">
        <v>23945</v>
      </c>
      <c r="E4899">
        <f>IF(COUNTIFS(Registros!$A$2:$A$6000,"NP",Registros!$B$2:$B$6000,$A4899)&gt;0,1,0)</f>
        <v>0</v>
      </c>
      <c r="F4899">
        <f>IF($E4899=1,SUMIFS(Registros!$F$2:$F$6000,Registros!$A$2:$A$6000,"NP",Registros!$B$2:$B$6000,$A4899),0)</f>
        <v>0</v>
      </c>
      <c r="G4899">
        <f>IF(COUNTIFS(Registros!$A$2:$A$6000,"MOV",Registros!$B$2:$B$6000,$A4899)&gt;0,1,0)</f>
        <v>0</v>
      </c>
      <c r="H4899">
        <f>IF($G4899=1,SUMIFS(Registros!$F$2:$F$6000,Registros!$A$2:$A$6000,"MOV",Registros!$B$2:$B$6000,$A4899),0)</f>
        <v>0</v>
      </c>
      <c r="I4899">
        <f>IF(COUNTIFS(Registros!$A$2:$A$6000,"CS",Registros!$B$2:$B$6000,$A4899)&gt;0,1,0)</f>
        <v>1</v>
      </c>
      <c r="J4899">
        <f>IF($I4899=1,SUMIFS(Registros!$I$2:$I$6000,Registros!$A$2:$A$6000,"CS",Registros!$B$2:$B$6000,$A4899),0)</f>
        <v>0</v>
      </c>
      <c r="K4899">
        <f>IF(COUNTIFS(Winback!$K$2:$K$300,$A4899)&gt;0,1,0)</f>
        <v>0</v>
      </c>
      <c r="L4899">
        <f>IF(AND($K4899=1,LEFT($A4899,3)="WB-"),SUMIFS(Winback!$D$2:$D$300,Winback!$K$2:$K$300,$A4899),0)</f>
        <v>0</v>
      </c>
      <c r="M4899">
        <f>IF(OR($E4899=1,$G4899=1,SUMIFS(Registros!$J$2:$J$6000,Registros!$B$2:$B$6000,$A4899)&gt;0),1,0)</f>
        <v>1</v>
      </c>
      <c r="N4899">
        <f>IF($J4899&gt;0,1,IF(COUNTIFS(Registros!$A$2:$A$6000,"CS",Registros!$B$2:$B$6000,$A4899,Registros!$K$2:$K$6000,"&lt;&gt;")&gt;0,1,0))</f>
        <v>1</v>
      </c>
      <c r="O4899" t="str">
        <f t="shared" si="380"/>
        <v>CONVERGENTE</v>
      </c>
      <c r="P4899" t="str">
        <f t="shared" si="381"/>
        <v>Upgrade / más líneas</v>
      </c>
      <c r="Q4899">
        <f t="shared" si="382"/>
        <v>0</v>
      </c>
      <c r="R4899" t="str">
        <f>IFERROR(VLOOKUP($A4899,Registros!$B$2:$G$6000,6,0),IFERROR(INDEX(Winback!$C$2:$C$300,MATCH($A4899,Winback!$K$2:$K$300,0)),""))</f>
        <v>Michelle Zambrano</v>
      </c>
      <c r="S4899" t="str">
        <f t="shared" si="383"/>
        <v>+CS</v>
      </c>
      <c r="T4899">
        <f t="shared" si="384"/>
        <v>1</v>
      </c>
    </row>
    <row r="4900" spans="1:20" x14ac:dyDescent="0.35">
      <c r="A4900" t="s">
        <v>23947</v>
      </c>
      <c r="B4900" t="s">
        <v>23948</v>
      </c>
      <c r="C4900" t="s">
        <v>23949</v>
      </c>
      <c r="D4900" t="s">
        <v>23950</v>
      </c>
      <c r="E4900">
        <f>IF(COUNTIFS(Registros!$A$2:$A$6000,"NP",Registros!$B$2:$B$6000,$A4900)&gt;0,1,0)</f>
        <v>0</v>
      </c>
      <c r="F4900">
        <f>IF($E4900=1,SUMIFS(Registros!$F$2:$F$6000,Registros!$A$2:$A$6000,"NP",Registros!$B$2:$B$6000,$A4900),0)</f>
        <v>0</v>
      </c>
      <c r="G4900">
        <f>IF(COUNTIFS(Registros!$A$2:$A$6000,"MOV",Registros!$B$2:$B$6000,$A4900)&gt;0,1,0)</f>
        <v>0</v>
      </c>
      <c r="H4900">
        <f>IF($G4900=1,SUMIFS(Registros!$F$2:$F$6000,Registros!$A$2:$A$6000,"MOV",Registros!$B$2:$B$6000,$A4900),0)</f>
        <v>0</v>
      </c>
      <c r="I4900">
        <f>IF(COUNTIFS(Registros!$A$2:$A$6000,"CS",Registros!$B$2:$B$6000,$A4900)&gt;0,1,0)</f>
        <v>1</v>
      </c>
      <c r="J4900">
        <f>IF($I4900=1,SUMIFS(Registros!$I$2:$I$6000,Registros!$A$2:$A$6000,"CS",Registros!$B$2:$B$6000,$A4900),0)</f>
        <v>44</v>
      </c>
      <c r="K4900">
        <f>IF(COUNTIFS(Winback!$K$2:$K$300,$A4900)&gt;0,1,0)</f>
        <v>0</v>
      </c>
      <c r="L4900">
        <f>IF(AND($K4900=1,LEFT($A4900,3)="WB-"),SUMIFS(Winback!$D$2:$D$300,Winback!$K$2:$K$300,$A4900),0)</f>
        <v>0</v>
      </c>
      <c r="M4900">
        <f>IF(OR($E4900=1,$G4900=1,SUMIFS(Registros!$J$2:$J$6000,Registros!$B$2:$B$6000,$A4900)&gt;0),1,0)</f>
        <v>1</v>
      </c>
      <c r="N4900">
        <f>IF($J4900&gt;0,1,IF(COUNTIFS(Registros!$A$2:$A$6000,"CS",Registros!$B$2:$B$6000,$A4900,Registros!$K$2:$K$6000,"&lt;&gt;")&gt;0,1,0))</f>
        <v>1</v>
      </c>
      <c r="O4900" t="str">
        <f t="shared" si="380"/>
        <v>CONVERGENTE</v>
      </c>
      <c r="P4900" t="str">
        <f t="shared" si="381"/>
        <v>Upgrade / más líneas</v>
      </c>
      <c r="Q4900">
        <f t="shared" si="382"/>
        <v>0</v>
      </c>
      <c r="R4900" t="str">
        <f>IFERROR(VLOOKUP($A4900,Registros!$B$2:$G$6000,6,0),IFERROR(INDEX(Winback!$C$2:$C$300,MATCH($A4900,Winback!$K$2:$K$300,0)),""))</f>
        <v>Lizeth Milena Gonzalez</v>
      </c>
      <c r="S4900" t="str">
        <f t="shared" si="383"/>
        <v>+CS</v>
      </c>
      <c r="T4900">
        <f t="shared" si="384"/>
        <v>1</v>
      </c>
    </row>
    <row r="4901" spans="1:20" x14ac:dyDescent="0.35">
      <c r="A4901" t="s">
        <v>23952</v>
      </c>
      <c r="B4901" t="s">
        <v>23953</v>
      </c>
      <c r="C4901" t="s">
        <v>23954</v>
      </c>
      <c r="D4901" t="s">
        <v>23955</v>
      </c>
      <c r="E4901">
        <f>IF(COUNTIFS(Registros!$A$2:$A$6000,"NP",Registros!$B$2:$B$6000,$A4901)&gt;0,1,0)</f>
        <v>0</v>
      </c>
      <c r="F4901">
        <f>IF($E4901=1,SUMIFS(Registros!$F$2:$F$6000,Registros!$A$2:$A$6000,"NP",Registros!$B$2:$B$6000,$A4901),0)</f>
        <v>0</v>
      </c>
      <c r="G4901">
        <f>IF(COUNTIFS(Registros!$A$2:$A$6000,"MOV",Registros!$B$2:$B$6000,$A4901)&gt;0,1,0)</f>
        <v>0</v>
      </c>
      <c r="H4901">
        <f>IF($G4901=1,SUMIFS(Registros!$F$2:$F$6000,Registros!$A$2:$A$6000,"MOV",Registros!$B$2:$B$6000,$A4901),0)</f>
        <v>0</v>
      </c>
      <c r="I4901">
        <f>IF(COUNTIFS(Registros!$A$2:$A$6000,"CS",Registros!$B$2:$B$6000,$A4901)&gt;0,1,0)</f>
        <v>1</v>
      </c>
      <c r="J4901">
        <f>IF($I4901=1,SUMIFS(Registros!$I$2:$I$6000,Registros!$A$2:$A$6000,"CS",Registros!$B$2:$B$6000,$A4901),0)</f>
        <v>32</v>
      </c>
      <c r="K4901">
        <f>IF(COUNTIFS(Winback!$K$2:$K$300,$A4901)&gt;0,1,0)</f>
        <v>0</v>
      </c>
      <c r="L4901">
        <f>IF(AND($K4901=1,LEFT($A4901,3)="WB-"),SUMIFS(Winback!$D$2:$D$300,Winback!$K$2:$K$300,$A4901),0)</f>
        <v>0</v>
      </c>
      <c r="M4901">
        <f>IF(OR($E4901=1,$G4901=1,SUMIFS(Registros!$J$2:$J$6000,Registros!$B$2:$B$6000,$A4901)&gt;0),1,0)</f>
        <v>1</v>
      </c>
      <c r="N4901">
        <f>IF($J4901&gt;0,1,IF(COUNTIFS(Registros!$A$2:$A$6000,"CS",Registros!$B$2:$B$6000,$A4901,Registros!$K$2:$K$6000,"&lt;&gt;")&gt;0,1,0))</f>
        <v>1</v>
      </c>
      <c r="O4901" t="str">
        <f t="shared" si="380"/>
        <v>CONVERGENTE</v>
      </c>
      <c r="P4901" t="str">
        <f t="shared" si="381"/>
        <v>Upgrade / más líneas</v>
      </c>
      <c r="Q4901">
        <f t="shared" si="382"/>
        <v>0</v>
      </c>
      <c r="R4901" t="str">
        <f>IFERROR(VLOOKUP($A4901,Registros!$B$2:$G$6000,6,0),IFERROR(INDEX(Winback!$C$2:$C$300,MATCH($A4901,Winback!$K$2:$K$300,0)),""))</f>
        <v>Maria Fernanda Rivas</v>
      </c>
      <c r="S4901" t="str">
        <f t="shared" si="383"/>
        <v>+CS</v>
      </c>
      <c r="T4901">
        <f t="shared" si="384"/>
        <v>1</v>
      </c>
    </row>
    <row r="4902" spans="1:20" x14ac:dyDescent="0.35">
      <c r="A4902" t="s">
        <v>23957</v>
      </c>
      <c r="B4902" t="s">
        <v>23958</v>
      </c>
      <c r="C4902" t="s">
        <v>23959</v>
      </c>
      <c r="D4902" t="s">
        <v>23960</v>
      </c>
      <c r="E4902">
        <f>IF(COUNTIFS(Registros!$A$2:$A$6000,"NP",Registros!$B$2:$B$6000,$A4902)&gt;0,1,0)</f>
        <v>0</v>
      </c>
      <c r="F4902">
        <f>IF($E4902=1,SUMIFS(Registros!$F$2:$F$6000,Registros!$A$2:$A$6000,"NP",Registros!$B$2:$B$6000,$A4902),0)</f>
        <v>0</v>
      </c>
      <c r="G4902">
        <f>IF(COUNTIFS(Registros!$A$2:$A$6000,"MOV",Registros!$B$2:$B$6000,$A4902)&gt;0,1,0)</f>
        <v>0</v>
      </c>
      <c r="H4902">
        <f>IF($G4902=1,SUMIFS(Registros!$F$2:$F$6000,Registros!$A$2:$A$6000,"MOV",Registros!$B$2:$B$6000,$A4902),0)</f>
        <v>0</v>
      </c>
      <c r="I4902">
        <f>IF(COUNTIFS(Registros!$A$2:$A$6000,"CS",Registros!$B$2:$B$6000,$A4902)&gt;0,1,0)</f>
        <v>1</v>
      </c>
      <c r="J4902">
        <f>IF($I4902=1,SUMIFS(Registros!$I$2:$I$6000,Registros!$A$2:$A$6000,"CS",Registros!$B$2:$B$6000,$A4902),0)</f>
        <v>55</v>
      </c>
      <c r="K4902">
        <f>IF(COUNTIFS(Winback!$K$2:$K$300,$A4902)&gt;0,1,0)</f>
        <v>0</v>
      </c>
      <c r="L4902">
        <f>IF(AND($K4902=1,LEFT($A4902,3)="WB-"),SUMIFS(Winback!$D$2:$D$300,Winback!$K$2:$K$300,$A4902),0)</f>
        <v>0</v>
      </c>
      <c r="M4902">
        <f>IF(OR($E4902=1,$G4902=1,SUMIFS(Registros!$J$2:$J$6000,Registros!$B$2:$B$6000,$A4902)&gt;0),1,0)</f>
        <v>1</v>
      </c>
      <c r="N4902">
        <f>IF($J4902&gt;0,1,IF(COUNTIFS(Registros!$A$2:$A$6000,"CS",Registros!$B$2:$B$6000,$A4902,Registros!$K$2:$K$6000,"&lt;&gt;")&gt;0,1,0))</f>
        <v>1</v>
      </c>
      <c r="O4902" t="str">
        <f t="shared" si="380"/>
        <v>CONVERGENTE</v>
      </c>
      <c r="P4902" t="str">
        <f t="shared" si="381"/>
        <v>Upgrade / más líneas</v>
      </c>
      <c r="Q4902">
        <f t="shared" si="382"/>
        <v>0</v>
      </c>
      <c r="R4902" t="str">
        <f>IFERROR(VLOOKUP($A4902,Registros!$B$2:$G$6000,6,0),IFERROR(INDEX(Winback!$C$2:$C$300,MATCH($A4902,Winback!$K$2:$K$300,0)),""))</f>
        <v>Yarelis Tulloch</v>
      </c>
      <c r="S4902" t="str">
        <f t="shared" si="383"/>
        <v>+CS</v>
      </c>
      <c r="T4902">
        <f t="shared" si="384"/>
        <v>1</v>
      </c>
    </row>
    <row r="4903" spans="1:20" x14ac:dyDescent="0.35">
      <c r="A4903" t="s">
        <v>23962</v>
      </c>
      <c r="B4903" t="s">
        <v>23963</v>
      </c>
      <c r="C4903" t="s">
        <v>23964</v>
      </c>
      <c r="D4903" t="s">
        <v>23965</v>
      </c>
      <c r="E4903">
        <f>IF(COUNTIFS(Registros!$A$2:$A$6000,"NP",Registros!$B$2:$B$6000,$A4903)&gt;0,1,0)</f>
        <v>0</v>
      </c>
      <c r="F4903">
        <f>IF($E4903=1,SUMIFS(Registros!$F$2:$F$6000,Registros!$A$2:$A$6000,"NP",Registros!$B$2:$B$6000,$A4903),0)</f>
        <v>0</v>
      </c>
      <c r="G4903">
        <f>IF(COUNTIFS(Registros!$A$2:$A$6000,"MOV",Registros!$B$2:$B$6000,$A4903)&gt;0,1,0)</f>
        <v>0</v>
      </c>
      <c r="H4903">
        <f>IF($G4903=1,SUMIFS(Registros!$F$2:$F$6000,Registros!$A$2:$A$6000,"MOV",Registros!$B$2:$B$6000,$A4903),0)</f>
        <v>0</v>
      </c>
      <c r="I4903">
        <f>IF(COUNTIFS(Registros!$A$2:$A$6000,"CS",Registros!$B$2:$B$6000,$A4903)&gt;0,1,0)</f>
        <v>1</v>
      </c>
      <c r="J4903">
        <f>IF($I4903=1,SUMIFS(Registros!$I$2:$I$6000,Registros!$A$2:$A$6000,"CS",Registros!$B$2:$B$6000,$A4903),0)</f>
        <v>32</v>
      </c>
      <c r="K4903">
        <f>IF(COUNTIFS(Winback!$K$2:$K$300,$A4903)&gt;0,1,0)</f>
        <v>0</v>
      </c>
      <c r="L4903">
        <f>IF(AND($K4903=1,LEFT($A4903,3)="WB-"),SUMIFS(Winback!$D$2:$D$300,Winback!$K$2:$K$300,$A4903),0)</f>
        <v>0</v>
      </c>
      <c r="M4903">
        <f>IF(OR($E4903=1,$G4903=1,SUMIFS(Registros!$J$2:$J$6000,Registros!$B$2:$B$6000,$A4903)&gt;0),1,0)</f>
        <v>1</v>
      </c>
      <c r="N4903">
        <f>IF($J4903&gt;0,1,IF(COUNTIFS(Registros!$A$2:$A$6000,"CS",Registros!$B$2:$B$6000,$A4903,Registros!$K$2:$K$6000,"&lt;&gt;")&gt;0,1,0))</f>
        <v>1</v>
      </c>
      <c r="O4903" t="str">
        <f t="shared" si="380"/>
        <v>CONVERGENTE</v>
      </c>
      <c r="P4903" t="str">
        <f t="shared" si="381"/>
        <v>Upgrade / más líneas</v>
      </c>
      <c r="Q4903">
        <f t="shared" si="382"/>
        <v>0</v>
      </c>
      <c r="R4903" t="str">
        <f>IFERROR(VLOOKUP($A4903,Registros!$B$2:$G$6000,6,0),IFERROR(INDEX(Winback!$C$2:$C$300,MATCH($A4903,Winback!$K$2:$K$300,0)),""))</f>
        <v>Abril Aparicio</v>
      </c>
      <c r="S4903" t="str">
        <f t="shared" si="383"/>
        <v>+CS</v>
      </c>
      <c r="T4903">
        <f t="shared" si="384"/>
        <v>1</v>
      </c>
    </row>
    <row r="4904" spans="1:20" x14ac:dyDescent="0.35">
      <c r="A4904" t="s">
        <v>23967</v>
      </c>
      <c r="B4904" t="s">
        <v>23968</v>
      </c>
      <c r="C4904" t="s">
        <v>23969</v>
      </c>
      <c r="D4904" t="s">
        <v>23970</v>
      </c>
      <c r="E4904">
        <f>IF(COUNTIFS(Registros!$A$2:$A$6000,"NP",Registros!$B$2:$B$6000,$A4904)&gt;0,1,0)</f>
        <v>0</v>
      </c>
      <c r="F4904">
        <f>IF($E4904=1,SUMIFS(Registros!$F$2:$F$6000,Registros!$A$2:$A$6000,"NP",Registros!$B$2:$B$6000,$A4904),0)</f>
        <v>0</v>
      </c>
      <c r="G4904">
        <f>IF(COUNTIFS(Registros!$A$2:$A$6000,"MOV",Registros!$B$2:$B$6000,$A4904)&gt;0,1,0)</f>
        <v>0</v>
      </c>
      <c r="H4904">
        <f>IF($G4904=1,SUMIFS(Registros!$F$2:$F$6000,Registros!$A$2:$A$6000,"MOV",Registros!$B$2:$B$6000,$A4904),0)</f>
        <v>0</v>
      </c>
      <c r="I4904">
        <f>IF(COUNTIFS(Registros!$A$2:$A$6000,"CS",Registros!$B$2:$B$6000,$A4904)&gt;0,1,0)</f>
        <v>1</v>
      </c>
      <c r="J4904">
        <f>IF($I4904=1,SUMIFS(Registros!$I$2:$I$6000,Registros!$A$2:$A$6000,"CS",Registros!$B$2:$B$6000,$A4904),0)</f>
        <v>48</v>
      </c>
      <c r="K4904">
        <f>IF(COUNTIFS(Winback!$K$2:$K$300,$A4904)&gt;0,1,0)</f>
        <v>0</v>
      </c>
      <c r="L4904">
        <f>IF(AND($K4904=1,LEFT($A4904,3)="WB-"),SUMIFS(Winback!$D$2:$D$300,Winback!$K$2:$K$300,$A4904),0)</f>
        <v>0</v>
      </c>
      <c r="M4904">
        <f>IF(OR($E4904=1,$G4904=1,SUMIFS(Registros!$J$2:$J$6000,Registros!$B$2:$B$6000,$A4904)&gt;0),1,0)</f>
        <v>1</v>
      </c>
      <c r="N4904">
        <f>IF($J4904&gt;0,1,IF(COUNTIFS(Registros!$A$2:$A$6000,"CS",Registros!$B$2:$B$6000,$A4904,Registros!$K$2:$K$6000,"&lt;&gt;")&gt;0,1,0))</f>
        <v>1</v>
      </c>
      <c r="O4904" t="str">
        <f t="shared" si="380"/>
        <v>CONVERGENTE</v>
      </c>
      <c r="P4904" t="str">
        <f t="shared" si="381"/>
        <v>Upgrade / más líneas</v>
      </c>
      <c r="Q4904">
        <f t="shared" si="382"/>
        <v>0</v>
      </c>
      <c r="R4904" t="str">
        <f>IFERROR(VLOOKUP($A4904,Registros!$B$2:$G$6000,6,0),IFERROR(INDEX(Winback!$C$2:$C$300,MATCH($A4904,Winback!$K$2:$K$300,0)),""))</f>
        <v>Yariela Galarce</v>
      </c>
      <c r="S4904" t="str">
        <f t="shared" si="383"/>
        <v>+CS</v>
      </c>
      <c r="T4904">
        <f t="shared" si="384"/>
        <v>1</v>
      </c>
    </row>
    <row r="4905" spans="1:20" x14ac:dyDescent="0.35">
      <c r="A4905" t="s">
        <v>23972</v>
      </c>
      <c r="B4905" t="s">
        <v>23973</v>
      </c>
      <c r="C4905" t="s">
        <v>23974</v>
      </c>
      <c r="D4905" t="s">
        <v>23975</v>
      </c>
      <c r="E4905">
        <f>IF(COUNTIFS(Registros!$A$2:$A$6000,"NP",Registros!$B$2:$B$6000,$A4905)&gt;0,1,0)</f>
        <v>0</v>
      </c>
      <c r="F4905">
        <f>IF($E4905=1,SUMIFS(Registros!$F$2:$F$6000,Registros!$A$2:$A$6000,"NP",Registros!$B$2:$B$6000,$A4905),0)</f>
        <v>0</v>
      </c>
      <c r="G4905">
        <f>IF(COUNTIFS(Registros!$A$2:$A$6000,"MOV",Registros!$B$2:$B$6000,$A4905)&gt;0,1,0)</f>
        <v>0</v>
      </c>
      <c r="H4905">
        <f>IF($G4905=1,SUMIFS(Registros!$F$2:$F$6000,Registros!$A$2:$A$6000,"MOV",Registros!$B$2:$B$6000,$A4905),0)</f>
        <v>0</v>
      </c>
      <c r="I4905">
        <f>IF(COUNTIFS(Registros!$A$2:$A$6000,"CS",Registros!$B$2:$B$6000,$A4905)&gt;0,1,0)</f>
        <v>1</v>
      </c>
      <c r="J4905">
        <f>IF($I4905=1,SUMIFS(Registros!$I$2:$I$6000,Registros!$A$2:$A$6000,"CS",Registros!$B$2:$B$6000,$A4905),0)</f>
        <v>39</v>
      </c>
      <c r="K4905">
        <f>IF(COUNTIFS(Winback!$K$2:$K$300,$A4905)&gt;0,1,0)</f>
        <v>0</v>
      </c>
      <c r="L4905">
        <f>IF(AND($K4905=1,LEFT($A4905,3)="WB-"),SUMIFS(Winback!$D$2:$D$300,Winback!$K$2:$K$300,$A4905),0)</f>
        <v>0</v>
      </c>
      <c r="M4905">
        <f>IF(OR($E4905=1,$G4905=1,SUMIFS(Registros!$J$2:$J$6000,Registros!$B$2:$B$6000,$A4905)&gt;0),1,0)</f>
        <v>1</v>
      </c>
      <c r="N4905">
        <f>IF($J4905&gt;0,1,IF(COUNTIFS(Registros!$A$2:$A$6000,"CS",Registros!$B$2:$B$6000,$A4905,Registros!$K$2:$K$6000,"&lt;&gt;")&gt;0,1,0))</f>
        <v>1</v>
      </c>
      <c r="O4905" t="str">
        <f t="shared" si="380"/>
        <v>CONVERGENTE</v>
      </c>
      <c r="P4905" t="str">
        <f t="shared" si="381"/>
        <v>Upgrade / más líneas</v>
      </c>
      <c r="Q4905">
        <f t="shared" si="382"/>
        <v>0</v>
      </c>
      <c r="R4905" t="str">
        <f>IFERROR(VLOOKUP($A4905,Registros!$B$2:$G$6000,6,0),IFERROR(INDEX(Winback!$C$2:$C$300,MATCH($A4905,Winback!$K$2:$K$300,0)),""))</f>
        <v>Nailyn Martinez Johnson</v>
      </c>
      <c r="S4905" t="str">
        <f t="shared" si="383"/>
        <v>+CS</v>
      </c>
      <c r="T4905">
        <f t="shared" si="384"/>
        <v>1</v>
      </c>
    </row>
    <row r="4906" spans="1:20" x14ac:dyDescent="0.35">
      <c r="A4906" t="s">
        <v>23977</v>
      </c>
      <c r="B4906" t="s">
        <v>19261</v>
      </c>
      <c r="C4906" t="s">
        <v>23978</v>
      </c>
      <c r="D4906" t="s">
        <v>19263</v>
      </c>
      <c r="E4906">
        <f>IF(COUNTIFS(Registros!$A$2:$A$6000,"NP",Registros!$B$2:$B$6000,$A4906)&gt;0,1,0)</f>
        <v>0</v>
      </c>
      <c r="F4906">
        <f>IF($E4906=1,SUMIFS(Registros!$F$2:$F$6000,Registros!$A$2:$A$6000,"NP",Registros!$B$2:$B$6000,$A4906),0)</f>
        <v>0</v>
      </c>
      <c r="G4906">
        <f>IF(COUNTIFS(Registros!$A$2:$A$6000,"MOV",Registros!$B$2:$B$6000,$A4906)&gt;0,1,0)</f>
        <v>0</v>
      </c>
      <c r="H4906">
        <f>IF($G4906=1,SUMIFS(Registros!$F$2:$F$6000,Registros!$A$2:$A$6000,"MOV",Registros!$B$2:$B$6000,$A4906),0)</f>
        <v>0</v>
      </c>
      <c r="I4906">
        <f>IF(COUNTIFS(Registros!$A$2:$A$6000,"CS",Registros!$B$2:$B$6000,$A4906)&gt;0,1,0)</f>
        <v>1</v>
      </c>
      <c r="J4906">
        <f>IF($I4906=1,SUMIFS(Registros!$I$2:$I$6000,Registros!$A$2:$A$6000,"CS",Registros!$B$2:$B$6000,$A4906),0)</f>
        <v>50</v>
      </c>
      <c r="K4906">
        <f>IF(COUNTIFS(Winback!$K$2:$K$300,$A4906)&gt;0,1,0)</f>
        <v>0</v>
      </c>
      <c r="L4906">
        <f>IF(AND($K4906=1,LEFT($A4906,3)="WB-"),SUMIFS(Winback!$D$2:$D$300,Winback!$K$2:$K$300,$A4906),0)</f>
        <v>0</v>
      </c>
      <c r="M4906">
        <f>IF(OR($E4906=1,$G4906=1,SUMIFS(Registros!$J$2:$J$6000,Registros!$B$2:$B$6000,$A4906)&gt;0),1,0)</f>
        <v>1</v>
      </c>
      <c r="N4906">
        <f>IF($J4906&gt;0,1,IF(COUNTIFS(Registros!$A$2:$A$6000,"CS",Registros!$B$2:$B$6000,$A4906,Registros!$K$2:$K$6000,"&lt;&gt;")&gt;0,1,0))</f>
        <v>1</v>
      </c>
      <c r="O4906" t="str">
        <f t="shared" si="380"/>
        <v>CONVERGENTE</v>
      </c>
      <c r="P4906" t="str">
        <f t="shared" si="381"/>
        <v>Upgrade / más líneas</v>
      </c>
      <c r="Q4906">
        <f t="shared" si="382"/>
        <v>0</v>
      </c>
      <c r="R4906" t="str">
        <f>IFERROR(VLOOKUP($A4906,Registros!$B$2:$G$6000,6,0),IFERROR(INDEX(Winback!$C$2:$C$300,MATCH($A4906,Winback!$K$2:$K$300,0)),""))</f>
        <v>iongy Gordon Ward</v>
      </c>
      <c r="S4906" t="str">
        <f t="shared" si="383"/>
        <v>+CS</v>
      </c>
      <c r="T4906">
        <f t="shared" si="384"/>
        <v>1</v>
      </c>
    </row>
    <row r="4907" spans="1:20" x14ac:dyDescent="0.35">
      <c r="A4907" t="s">
        <v>23980</v>
      </c>
      <c r="B4907" t="s">
        <v>23981</v>
      </c>
      <c r="C4907" t="s">
        <v>23982</v>
      </c>
      <c r="D4907" t="s">
        <v>23983</v>
      </c>
      <c r="E4907">
        <f>IF(COUNTIFS(Registros!$A$2:$A$6000,"NP",Registros!$B$2:$B$6000,$A4907)&gt;0,1,0)</f>
        <v>0</v>
      </c>
      <c r="F4907">
        <f>IF($E4907=1,SUMIFS(Registros!$F$2:$F$6000,Registros!$A$2:$A$6000,"NP",Registros!$B$2:$B$6000,$A4907),0)</f>
        <v>0</v>
      </c>
      <c r="G4907">
        <f>IF(COUNTIFS(Registros!$A$2:$A$6000,"MOV",Registros!$B$2:$B$6000,$A4907)&gt;0,1,0)</f>
        <v>0</v>
      </c>
      <c r="H4907">
        <f>IF($G4907=1,SUMIFS(Registros!$F$2:$F$6000,Registros!$A$2:$A$6000,"MOV",Registros!$B$2:$B$6000,$A4907),0)</f>
        <v>0</v>
      </c>
      <c r="I4907">
        <f>IF(COUNTIFS(Registros!$A$2:$A$6000,"CS",Registros!$B$2:$B$6000,$A4907)&gt;0,1,0)</f>
        <v>1</v>
      </c>
      <c r="J4907">
        <f>IF($I4907=1,SUMIFS(Registros!$I$2:$I$6000,Registros!$A$2:$A$6000,"CS",Registros!$B$2:$B$6000,$A4907),0)</f>
        <v>40</v>
      </c>
      <c r="K4907">
        <f>IF(COUNTIFS(Winback!$K$2:$K$300,$A4907)&gt;0,1,0)</f>
        <v>0</v>
      </c>
      <c r="L4907">
        <f>IF(AND($K4907=1,LEFT($A4907,3)="WB-"),SUMIFS(Winback!$D$2:$D$300,Winback!$K$2:$K$300,$A4907),0)</f>
        <v>0</v>
      </c>
      <c r="M4907">
        <f>IF(OR($E4907=1,$G4907=1,SUMIFS(Registros!$J$2:$J$6000,Registros!$B$2:$B$6000,$A4907)&gt;0),1,0)</f>
        <v>1</v>
      </c>
      <c r="N4907">
        <f>IF($J4907&gt;0,1,IF(COUNTIFS(Registros!$A$2:$A$6000,"CS",Registros!$B$2:$B$6000,$A4907,Registros!$K$2:$K$6000,"&lt;&gt;")&gt;0,1,0))</f>
        <v>1</v>
      </c>
      <c r="O4907" t="str">
        <f t="shared" si="380"/>
        <v>CONVERGENTE</v>
      </c>
      <c r="P4907" t="str">
        <f t="shared" si="381"/>
        <v>Upgrade / más líneas</v>
      </c>
      <c r="Q4907">
        <f t="shared" si="382"/>
        <v>0</v>
      </c>
      <c r="R4907" t="str">
        <f>IFERROR(VLOOKUP($A4907,Registros!$B$2:$G$6000,6,0),IFERROR(INDEX(Winback!$C$2:$C$300,MATCH($A4907,Winback!$K$2:$K$300,0)),""))</f>
        <v>Solanye Acuña</v>
      </c>
      <c r="S4907" t="str">
        <f t="shared" si="383"/>
        <v>+CS</v>
      </c>
      <c r="T4907">
        <f t="shared" si="384"/>
        <v>1</v>
      </c>
    </row>
    <row r="4908" spans="1:20" x14ac:dyDescent="0.35">
      <c r="A4908" t="s">
        <v>23985</v>
      </c>
      <c r="B4908" t="s">
        <v>23986</v>
      </c>
      <c r="C4908" t="s">
        <v>23987</v>
      </c>
      <c r="D4908" t="s">
        <v>23988</v>
      </c>
      <c r="E4908">
        <f>IF(COUNTIFS(Registros!$A$2:$A$6000,"NP",Registros!$B$2:$B$6000,$A4908)&gt;0,1,0)</f>
        <v>0</v>
      </c>
      <c r="F4908">
        <f>IF($E4908=1,SUMIFS(Registros!$F$2:$F$6000,Registros!$A$2:$A$6000,"NP",Registros!$B$2:$B$6000,$A4908),0)</f>
        <v>0</v>
      </c>
      <c r="G4908">
        <f>IF(COUNTIFS(Registros!$A$2:$A$6000,"MOV",Registros!$B$2:$B$6000,$A4908)&gt;0,1,0)</f>
        <v>0</v>
      </c>
      <c r="H4908">
        <f>IF($G4908=1,SUMIFS(Registros!$F$2:$F$6000,Registros!$A$2:$A$6000,"MOV",Registros!$B$2:$B$6000,$A4908),0)</f>
        <v>0</v>
      </c>
      <c r="I4908">
        <f>IF(COUNTIFS(Registros!$A$2:$A$6000,"CS",Registros!$B$2:$B$6000,$A4908)&gt;0,1,0)</f>
        <v>1</v>
      </c>
      <c r="J4908">
        <f>IF($I4908=1,SUMIFS(Registros!$I$2:$I$6000,Registros!$A$2:$A$6000,"CS",Registros!$B$2:$B$6000,$A4908),0)</f>
        <v>47</v>
      </c>
      <c r="K4908">
        <f>IF(COUNTIFS(Winback!$K$2:$K$300,$A4908)&gt;0,1,0)</f>
        <v>0</v>
      </c>
      <c r="L4908">
        <f>IF(AND($K4908=1,LEFT($A4908,3)="WB-"),SUMIFS(Winback!$D$2:$D$300,Winback!$K$2:$K$300,$A4908),0)</f>
        <v>0</v>
      </c>
      <c r="M4908">
        <f>IF(OR($E4908=1,$G4908=1,SUMIFS(Registros!$J$2:$J$6000,Registros!$B$2:$B$6000,$A4908)&gt;0),1,0)</f>
        <v>1</v>
      </c>
      <c r="N4908">
        <f>IF($J4908&gt;0,1,IF(COUNTIFS(Registros!$A$2:$A$6000,"CS",Registros!$B$2:$B$6000,$A4908,Registros!$K$2:$K$6000,"&lt;&gt;")&gt;0,1,0))</f>
        <v>1</v>
      </c>
      <c r="O4908" t="str">
        <f t="shared" si="380"/>
        <v>CONVERGENTE</v>
      </c>
      <c r="P4908" t="str">
        <f t="shared" si="381"/>
        <v>Upgrade / más líneas</v>
      </c>
      <c r="Q4908">
        <f t="shared" si="382"/>
        <v>0</v>
      </c>
      <c r="R4908" t="str">
        <f>IFERROR(VLOOKUP($A4908,Registros!$B$2:$G$6000,6,0),IFERROR(INDEX(Winback!$C$2:$C$300,MATCH($A4908,Winback!$K$2:$K$300,0)),""))</f>
        <v>Michelle Zambrano</v>
      </c>
      <c r="S4908" t="str">
        <f t="shared" si="383"/>
        <v>+CS</v>
      </c>
      <c r="T4908">
        <f t="shared" si="384"/>
        <v>1</v>
      </c>
    </row>
    <row r="4909" spans="1:20" x14ac:dyDescent="0.35">
      <c r="A4909" t="s">
        <v>23990</v>
      </c>
      <c r="B4909" t="s">
        <v>23986</v>
      </c>
      <c r="C4909" t="s">
        <v>23991</v>
      </c>
      <c r="D4909" t="s">
        <v>23992</v>
      </c>
      <c r="E4909">
        <f>IF(COUNTIFS(Registros!$A$2:$A$6000,"NP",Registros!$B$2:$B$6000,$A4909)&gt;0,1,0)</f>
        <v>0</v>
      </c>
      <c r="F4909">
        <f>IF($E4909=1,SUMIFS(Registros!$F$2:$F$6000,Registros!$A$2:$A$6000,"NP",Registros!$B$2:$B$6000,$A4909),0)</f>
        <v>0</v>
      </c>
      <c r="G4909">
        <f>IF(COUNTIFS(Registros!$A$2:$A$6000,"MOV",Registros!$B$2:$B$6000,$A4909)&gt;0,1,0)</f>
        <v>0</v>
      </c>
      <c r="H4909">
        <f>IF($G4909=1,SUMIFS(Registros!$F$2:$F$6000,Registros!$A$2:$A$6000,"MOV",Registros!$B$2:$B$6000,$A4909),0)</f>
        <v>0</v>
      </c>
      <c r="I4909">
        <f>IF(COUNTIFS(Registros!$A$2:$A$6000,"CS",Registros!$B$2:$B$6000,$A4909)&gt;0,1,0)</f>
        <v>1</v>
      </c>
      <c r="J4909">
        <f>IF($I4909=1,SUMIFS(Registros!$I$2:$I$6000,Registros!$A$2:$A$6000,"CS",Registros!$B$2:$B$6000,$A4909),0)</f>
        <v>29</v>
      </c>
      <c r="K4909">
        <f>IF(COUNTIFS(Winback!$K$2:$K$300,$A4909)&gt;0,1,0)</f>
        <v>0</v>
      </c>
      <c r="L4909">
        <f>IF(AND($K4909=1,LEFT($A4909,3)="WB-"),SUMIFS(Winback!$D$2:$D$300,Winback!$K$2:$K$300,$A4909),0)</f>
        <v>0</v>
      </c>
      <c r="M4909">
        <f>IF(OR($E4909=1,$G4909=1,SUMIFS(Registros!$J$2:$J$6000,Registros!$B$2:$B$6000,$A4909)&gt;0),1,0)</f>
        <v>1</v>
      </c>
      <c r="N4909">
        <f>IF($J4909&gt;0,1,IF(COUNTIFS(Registros!$A$2:$A$6000,"CS",Registros!$B$2:$B$6000,$A4909,Registros!$K$2:$K$6000,"&lt;&gt;")&gt;0,1,0))</f>
        <v>1</v>
      </c>
      <c r="O4909" t="str">
        <f t="shared" si="380"/>
        <v>CONVERGENTE</v>
      </c>
      <c r="P4909" t="str">
        <f t="shared" si="381"/>
        <v>Upgrade / más líneas</v>
      </c>
      <c r="Q4909">
        <f t="shared" si="382"/>
        <v>0</v>
      </c>
      <c r="R4909" t="str">
        <f>IFERROR(VLOOKUP($A4909,Registros!$B$2:$G$6000,6,0),IFERROR(INDEX(Winback!$C$2:$C$300,MATCH($A4909,Winback!$K$2:$K$300,0)),""))</f>
        <v>Lizeth Milena Gonzalez</v>
      </c>
      <c r="S4909" t="str">
        <f t="shared" si="383"/>
        <v>+CS</v>
      </c>
      <c r="T4909">
        <f t="shared" si="384"/>
        <v>1</v>
      </c>
    </row>
    <row r="4910" spans="1:20" x14ac:dyDescent="0.35">
      <c r="A4910" t="s">
        <v>23993</v>
      </c>
      <c r="B4910" t="s">
        <v>23994</v>
      </c>
      <c r="C4910" t="s">
        <v>23995</v>
      </c>
      <c r="D4910" t="s">
        <v>23996</v>
      </c>
      <c r="E4910">
        <f>IF(COUNTIFS(Registros!$A$2:$A$6000,"NP",Registros!$B$2:$B$6000,$A4910)&gt;0,1,0)</f>
        <v>0</v>
      </c>
      <c r="F4910">
        <f>IF($E4910=1,SUMIFS(Registros!$F$2:$F$6000,Registros!$A$2:$A$6000,"NP",Registros!$B$2:$B$6000,$A4910),0)</f>
        <v>0</v>
      </c>
      <c r="G4910">
        <f>IF(COUNTIFS(Registros!$A$2:$A$6000,"MOV",Registros!$B$2:$B$6000,$A4910)&gt;0,1,0)</f>
        <v>0</v>
      </c>
      <c r="H4910">
        <f>IF($G4910=1,SUMIFS(Registros!$F$2:$F$6000,Registros!$A$2:$A$6000,"MOV",Registros!$B$2:$B$6000,$A4910),0)</f>
        <v>0</v>
      </c>
      <c r="I4910">
        <f>IF(COUNTIFS(Registros!$A$2:$A$6000,"CS",Registros!$B$2:$B$6000,$A4910)&gt;0,1,0)</f>
        <v>1</v>
      </c>
      <c r="J4910">
        <f>IF($I4910=1,SUMIFS(Registros!$I$2:$I$6000,Registros!$A$2:$A$6000,"CS",Registros!$B$2:$B$6000,$A4910),0)</f>
        <v>58</v>
      </c>
      <c r="K4910">
        <f>IF(COUNTIFS(Winback!$K$2:$K$300,$A4910)&gt;0,1,0)</f>
        <v>0</v>
      </c>
      <c r="L4910">
        <f>IF(AND($K4910=1,LEFT($A4910,3)="WB-"),SUMIFS(Winback!$D$2:$D$300,Winback!$K$2:$K$300,$A4910),0)</f>
        <v>0</v>
      </c>
      <c r="M4910">
        <f>IF(OR($E4910=1,$G4910=1,SUMIFS(Registros!$J$2:$J$6000,Registros!$B$2:$B$6000,$A4910)&gt;0),1,0)</f>
        <v>1</v>
      </c>
      <c r="N4910">
        <f>IF($J4910&gt;0,1,IF(COUNTIFS(Registros!$A$2:$A$6000,"CS",Registros!$B$2:$B$6000,$A4910,Registros!$K$2:$K$6000,"&lt;&gt;")&gt;0,1,0))</f>
        <v>1</v>
      </c>
      <c r="O4910" t="str">
        <f t="shared" si="380"/>
        <v>CONVERGENTE</v>
      </c>
      <c r="P4910" t="str">
        <f t="shared" si="381"/>
        <v>Upgrade / más líneas</v>
      </c>
      <c r="Q4910">
        <f t="shared" si="382"/>
        <v>0</v>
      </c>
      <c r="R4910" t="str">
        <f>IFERROR(VLOOKUP($A4910,Registros!$B$2:$G$6000,6,0),IFERROR(INDEX(Winback!$C$2:$C$300,MATCH($A4910,Winback!$K$2:$K$300,0)),""))</f>
        <v>Maria Fernanda Rivas</v>
      </c>
      <c r="S4910" t="str">
        <f t="shared" si="383"/>
        <v>+CS</v>
      </c>
      <c r="T4910">
        <f t="shared" si="384"/>
        <v>1</v>
      </c>
    </row>
    <row r="4911" spans="1:20" x14ac:dyDescent="0.35">
      <c r="A4911" t="s">
        <v>23998</v>
      </c>
      <c r="B4911" t="s">
        <v>23999</v>
      </c>
      <c r="C4911" t="s">
        <v>24000</v>
      </c>
      <c r="D4911" t="s">
        <v>24001</v>
      </c>
      <c r="E4911">
        <f>IF(COUNTIFS(Registros!$A$2:$A$6000,"NP",Registros!$B$2:$B$6000,$A4911)&gt;0,1,0)</f>
        <v>0</v>
      </c>
      <c r="F4911">
        <f>IF($E4911=1,SUMIFS(Registros!$F$2:$F$6000,Registros!$A$2:$A$6000,"NP",Registros!$B$2:$B$6000,$A4911),0)</f>
        <v>0</v>
      </c>
      <c r="G4911">
        <f>IF(COUNTIFS(Registros!$A$2:$A$6000,"MOV",Registros!$B$2:$B$6000,$A4911)&gt;0,1,0)</f>
        <v>0</v>
      </c>
      <c r="H4911">
        <f>IF($G4911=1,SUMIFS(Registros!$F$2:$F$6000,Registros!$A$2:$A$6000,"MOV",Registros!$B$2:$B$6000,$A4911),0)</f>
        <v>0</v>
      </c>
      <c r="I4911">
        <f>IF(COUNTIFS(Registros!$A$2:$A$6000,"CS",Registros!$B$2:$B$6000,$A4911)&gt;0,1,0)</f>
        <v>1</v>
      </c>
      <c r="J4911">
        <f>IF($I4911=1,SUMIFS(Registros!$I$2:$I$6000,Registros!$A$2:$A$6000,"CS",Registros!$B$2:$B$6000,$A4911),0)</f>
        <v>20</v>
      </c>
      <c r="K4911">
        <f>IF(COUNTIFS(Winback!$K$2:$K$300,$A4911)&gt;0,1,0)</f>
        <v>0</v>
      </c>
      <c r="L4911">
        <f>IF(AND($K4911=1,LEFT($A4911,3)="WB-"),SUMIFS(Winback!$D$2:$D$300,Winback!$K$2:$K$300,$A4911),0)</f>
        <v>0</v>
      </c>
      <c r="M4911">
        <f>IF(OR($E4911=1,$G4911=1,SUMIFS(Registros!$J$2:$J$6000,Registros!$B$2:$B$6000,$A4911)&gt;0),1,0)</f>
        <v>1</v>
      </c>
      <c r="N4911">
        <f>IF($J4911&gt;0,1,IF(COUNTIFS(Registros!$A$2:$A$6000,"CS",Registros!$B$2:$B$6000,$A4911,Registros!$K$2:$K$6000,"&lt;&gt;")&gt;0,1,0))</f>
        <v>1</v>
      </c>
      <c r="O4911" t="str">
        <f t="shared" si="380"/>
        <v>CONVERGENTE</v>
      </c>
      <c r="P4911" t="str">
        <f t="shared" si="381"/>
        <v>Upgrade / más líneas</v>
      </c>
      <c r="Q4911">
        <f t="shared" si="382"/>
        <v>0</v>
      </c>
      <c r="R4911" t="str">
        <f>IFERROR(VLOOKUP($A4911,Registros!$B$2:$G$6000,6,0),IFERROR(INDEX(Winback!$C$2:$C$300,MATCH($A4911,Winback!$K$2:$K$300,0)),""))</f>
        <v>Abril Aparicio</v>
      </c>
      <c r="S4911" t="str">
        <f t="shared" si="383"/>
        <v>+CS</v>
      </c>
      <c r="T4911">
        <f t="shared" si="384"/>
        <v>1</v>
      </c>
    </row>
    <row r="4912" spans="1:20" x14ac:dyDescent="0.35">
      <c r="A4912" t="s">
        <v>24003</v>
      </c>
      <c r="B4912" t="s">
        <v>24004</v>
      </c>
      <c r="C4912" t="s">
        <v>24005</v>
      </c>
      <c r="D4912" t="s">
        <v>24006</v>
      </c>
      <c r="E4912">
        <f>IF(COUNTIFS(Registros!$A$2:$A$6000,"NP",Registros!$B$2:$B$6000,$A4912)&gt;0,1,0)</f>
        <v>0</v>
      </c>
      <c r="F4912">
        <f>IF($E4912=1,SUMIFS(Registros!$F$2:$F$6000,Registros!$A$2:$A$6000,"NP",Registros!$B$2:$B$6000,$A4912),0)</f>
        <v>0</v>
      </c>
      <c r="G4912">
        <f>IF(COUNTIFS(Registros!$A$2:$A$6000,"MOV",Registros!$B$2:$B$6000,$A4912)&gt;0,1,0)</f>
        <v>0</v>
      </c>
      <c r="H4912">
        <f>IF($G4912=1,SUMIFS(Registros!$F$2:$F$6000,Registros!$A$2:$A$6000,"MOV",Registros!$B$2:$B$6000,$A4912),0)</f>
        <v>0</v>
      </c>
      <c r="I4912">
        <f>IF(COUNTIFS(Registros!$A$2:$A$6000,"CS",Registros!$B$2:$B$6000,$A4912)&gt;0,1,0)</f>
        <v>1</v>
      </c>
      <c r="J4912">
        <f>IF($I4912=1,SUMIFS(Registros!$I$2:$I$6000,Registros!$A$2:$A$6000,"CS",Registros!$B$2:$B$6000,$A4912),0)</f>
        <v>26</v>
      </c>
      <c r="K4912">
        <f>IF(COUNTIFS(Winback!$K$2:$K$300,$A4912)&gt;0,1,0)</f>
        <v>0</v>
      </c>
      <c r="L4912">
        <f>IF(AND($K4912=1,LEFT($A4912,3)="WB-"),SUMIFS(Winback!$D$2:$D$300,Winback!$K$2:$K$300,$A4912),0)</f>
        <v>0</v>
      </c>
      <c r="M4912">
        <f>IF(OR($E4912=1,$G4912=1,SUMIFS(Registros!$J$2:$J$6000,Registros!$B$2:$B$6000,$A4912)&gt;0),1,0)</f>
        <v>1</v>
      </c>
      <c r="N4912">
        <f>IF($J4912&gt;0,1,IF(COUNTIFS(Registros!$A$2:$A$6000,"CS",Registros!$B$2:$B$6000,$A4912,Registros!$K$2:$K$6000,"&lt;&gt;")&gt;0,1,0))</f>
        <v>1</v>
      </c>
      <c r="O4912" t="str">
        <f t="shared" si="380"/>
        <v>CONVERGENTE</v>
      </c>
      <c r="P4912" t="str">
        <f t="shared" si="381"/>
        <v>Upgrade / más líneas</v>
      </c>
      <c r="Q4912">
        <f t="shared" si="382"/>
        <v>0</v>
      </c>
      <c r="R4912" t="str">
        <f>IFERROR(VLOOKUP($A4912,Registros!$B$2:$G$6000,6,0),IFERROR(INDEX(Winback!$C$2:$C$300,MATCH($A4912,Winback!$K$2:$K$300,0)),""))</f>
        <v>Yariela Galarce</v>
      </c>
      <c r="S4912" t="str">
        <f t="shared" si="383"/>
        <v>+CS</v>
      </c>
      <c r="T4912">
        <f t="shared" si="384"/>
        <v>1</v>
      </c>
    </row>
    <row r="4913" spans="1:20" x14ac:dyDescent="0.35">
      <c r="A4913" t="s">
        <v>24008</v>
      </c>
      <c r="B4913" t="s">
        <v>24009</v>
      </c>
      <c r="C4913" t="s">
        <v>24010</v>
      </c>
      <c r="D4913" t="s">
        <v>24011</v>
      </c>
      <c r="E4913">
        <f>IF(COUNTIFS(Registros!$A$2:$A$6000,"NP",Registros!$B$2:$B$6000,$A4913)&gt;0,1,0)</f>
        <v>0</v>
      </c>
      <c r="F4913">
        <f>IF($E4913=1,SUMIFS(Registros!$F$2:$F$6000,Registros!$A$2:$A$6000,"NP",Registros!$B$2:$B$6000,$A4913),0)</f>
        <v>0</v>
      </c>
      <c r="G4913">
        <f>IF(COUNTIFS(Registros!$A$2:$A$6000,"MOV",Registros!$B$2:$B$6000,$A4913)&gt;0,1,0)</f>
        <v>0</v>
      </c>
      <c r="H4913">
        <f>IF($G4913=1,SUMIFS(Registros!$F$2:$F$6000,Registros!$A$2:$A$6000,"MOV",Registros!$B$2:$B$6000,$A4913),0)</f>
        <v>0</v>
      </c>
      <c r="I4913">
        <f>IF(COUNTIFS(Registros!$A$2:$A$6000,"CS",Registros!$B$2:$B$6000,$A4913)&gt;0,1,0)</f>
        <v>1</v>
      </c>
      <c r="J4913">
        <f>IF($I4913=1,SUMIFS(Registros!$I$2:$I$6000,Registros!$A$2:$A$6000,"CS",Registros!$B$2:$B$6000,$A4913),0)</f>
        <v>48</v>
      </c>
      <c r="K4913">
        <f>IF(COUNTIFS(Winback!$K$2:$K$300,$A4913)&gt;0,1,0)</f>
        <v>0</v>
      </c>
      <c r="L4913">
        <f>IF(AND($K4913=1,LEFT($A4913,3)="WB-"),SUMIFS(Winback!$D$2:$D$300,Winback!$K$2:$K$300,$A4913),0)</f>
        <v>0</v>
      </c>
      <c r="M4913">
        <f>IF(OR($E4913=1,$G4913=1,SUMIFS(Registros!$J$2:$J$6000,Registros!$B$2:$B$6000,$A4913)&gt;0),1,0)</f>
        <v>1</v>
      </c>
      <c r="N4913">
        <f>IF($J4913&gt;0,1,IF(COUNTIFS(Registros!$A$2:$A$6000,"CS",Registros!$B$2:$B$6000,$A4913,Registros!$K$2:$K$6000,"&lt;&gt;")&gt;0,1,0))</f>
        <v>1</v>
      </c>
      <c r="O4913" t="str">
        <f t="shared" si="380"/>
        <v>CONVERGENTE</v>
      </c>
      <c r="P4913" t="str">
        <f t="shared" si="381"/>
        <v>Upgrade / más líneas</v>
      </c>
      <c r="Q4913">
        <f t="shared" si="382"/>
        <v>0</v>
      </c>
      <c r="R4913" t="str">
        <f>IFERROR(VLOOKUP($A4913,Registros!$B$2:$G$6000,6,0),IFERROR(INDEX(Winback!$C$2:$C$300,MATCH($A4913,Winback!$K$2:$K$300,0)),""))</f>
        <v>Nailyn Martinez Johnson</v>
      </c>
      <c r="S4913" t="str">
        <f t="shared" si="383"/>
        <v>+CS</v>
      </c>
      <c r="T4913">
        <f t="shared" si="384"/>
        <v>1</v>
      </c>
    </row>
    <row r="4914" spans="1:20" x14ac:dyDescent="0.35">
      <c r="A4914" t="s">
        <v>24013</v>
      </c>
      <c r="B4914" t="s">
        <v>24014</v>
      </c>
      <c r="C4914" t="s">
        <v>24015</v>
      </c>
      <c r="D4914" t="s">
        <v>24016</v>
      </c>
      <c r="E4914">
        <f>IF(COUNTIFS(Registros!$A$2:$A$6000,"NP",Registros!$B$2:$B$6000,$A4914)&gt;0,1,0)</f>
        <v>0</v>
      </c>
      <c r="F4914">
        <f>IF($E4914=1,SUMIFS(Registros!$F$2:$F$6000,Registros!$A$2:$A$6000,"NP",Registros!$B$2:$B$6000,$A4914),0)</f>
        <v>0</v>
      </c>
      <c r="G4914">
        <f>IF(COUNTIFS(Registros!$A$2:$A$6000,"MOV",Registros!$B$2:$B$6000,$A4914)&gt;0,1,0)</f>
        <v>0</v>
      </c>
      <c r="H4914">
        <f>IF($G4914=1,SUMIFS(Registros!$F$2:$F$6000,Registros!$A$2:$A$6000,"MOV",Registros!$B$2:$B$6000,$A4914),0)</f>
        <v>0</v>
      </c>
      <c r="I4914">
        <f>IF(COUNTIFS(Registros!$A$2:$A$6000,"CS",Registros!$B$2:$B$6000,$A4914)&gt;0,1,0)</f>
        <v>1</v>
      </c>
      <c r="J4914">
        <f>IF($I4914=1,SUMIFS(Registros!$I$2:$I$6000,Registros!$A$2:$A$6000,"CS",Registros!$B$2:$B$6000,$A4914),0)</f>
        <v>68</v>
      </c>
      <c r="K4914">
        <f>IF(COUNTIFS(Winback!$K$2:$K$300,$A4914)&gt;0,1,0)</f>
        <v>0</v>
      </c>
      <c r="L4914">
        <f>IF(AND($K4914=1,LEFT($A4914,3)="WB-"),SUMIFS(Winback!$D$2:$D$300,Winback!$K$2:$K$300,$A4914),0)</f>
        <v>0</v>
      </c>
      <c r="M4914">
        <f>IF(OR($E4914=1,$G4914=1,SUMIFS(Registros!$J$2:$J$6000,Registros!$B$2:$B$6000,$A4914)&gt;0),1,0)</f>
        <v>1</v>
      </c>
      <c r="N4914">
        <f>IF($J4914&gt;0,1,IF(COUNTIFS(Registros!$A$2:$A$6000,"CS",Registros!$B$2:$B$6000,$A4914,Registros!$K$2:$K$6000,"&lt;&gt;")&gt;0,1,0))</f>
        <v>1</v>
      </c>
      <c r="O4914" t="str">
        <f t="shared" si="380"/>
        <v>CONVERGENTE</v>
      </c>
      <c r="P4914" t="str">
        <f t="shared" si="381"/>
        <v>Upgrade / más líneas</v>
      </c>
      <c r="Q4914">
        <f t="shared" si="382"/>
        <v>0</v>
      </c>
      <c r="R4914" t="str">
        <f>IFERROR(VLOOKUP($A4914,Registros!$B$2:$G$6000,6,0),IFERROR(INDEX(Winback!$C$2:$C$300,MATCH($A4914,Winback!$K$2:$K$300,0)),""))</f>
        <v>iongy Gordon Ward</v>
      </c>
      <c r="S4914" t="str">
        <f t="shared" si="383"/>
        <v>+CS</v>
      </c>
      <c r="T4914">
        <f t="shared" si="384"/>
        <v>1</v>
      </c>
    </row>
    <row r="4915" spans="1:20" x14ac:dyDescent="0.35">
      <c r="A4915" t="s">
        <v>24018</v>
      </c>
      <c r="B4915" t="s">
        <v>24019</v>
      </c>
      <c r="C4915" t="s">
        <v>24020</v>
      </c>
      <c r="D4915" t="s">
        <v>24021</v>
      </c>
      <c r="E4915">
        <f>IF(COUNTIFS(Registros!$A$2:$A$6000,"NP",Registros!$B$2:$B$6000,$A4915)&gt;0,1,0)</f>
        <v>0</v>
      </c>
      <c r="F4915">
        <f>IF($E4915=1,SUMIFS(Registros!$F$2:$F$6000,Registros!$A$2:$A$6000,"NP",Registros!$B$2:$B$6000,$A4915),0)</f>
        <v>0</v>
      </c>
      <c r="G4915">
        <f>IF(COUNTIFS(Registros!$A$2:$A$6000,"MOV",Registros!$B$2:$B$6000,$A4915)&gt;0,1,0)</f>
        <v>0</v>
      </c>
      <c r="H4915">
        <f>IF($G4915=1,SUMIFS(Registros!$F$2:$F$6000,Registros!$A$2:$A$6000,"MOV",Registros!$B$2:$B$6000,$A4915),0)</f>
        <v>0</v>
      </c>
      <c r="I4915">
        <f>IF(COUNTIFS(Registros!$A$2:$A$6000,"CS",Registros!$B$2:$B$6000,$A4915)&gt;0,1,0)</f>
        <v>1</v>
      </c>
      <c r="J4915">
        <f>IF($I4915=1,SUMIFS(Registros!$I$2:$I$6000,Registros!$A$2:$A$6000,"CS",Registros!$B$2:$B$6000,$A4915),0)</f>
        <v>29</v>
      </c>
      <c r="K4915">
        <f>IF(COUNTIFS(Winback!$K$2:$K$300,$A4915)&gt;0,1,0)</f>
        <v>0</v>
      </c>
      <c r="L4915">
        <f>IF(AND($K4915=1,LEFT($A4915,3)="WB-"),SUMIFS(Winback!$D$2:$D$300,Winback!$K$2:$K$300,$A4915),0)</f>
        <v>0</v>
      </c>
      <c r="M4915">
        <f>IF(OR($E4915=1,$G4915=1,SUMIFS(Registros!$J$2:$J$6000,Registros!$B$2:$B$6000,$A4915)&gt;0),1,0)</f>
        <v>1</v>
      </c>
      <c r="N4915">
        <f>IF($J4915&gt;0,1,IF(COUNTIFS(Registros!$A$2:$A$6000,"CS",Registros!$B$2:$B$6000,$A4915,Registros!$K$2:$K$6000,"&lt;&gt;")&gt;0,1,0))</f>
        <v>1</v>
      </c>
      <c r="O4915" t="str">
        <f t="shared" si="380"/>
        <v>CONVERGENTE</v>
      </c>
      <c r="P4915" t="str">
        <f t="shared" si="381"/>
        <v>Upgrade / más líneas</v>
      </c>
      <c r="Q4915">
        <f t="shared" si="382"/>
        <v>0</v>
      </c>
      <c r="R4915" t="str">
        <f>IFERROR(VLOOKUP($A4915,Registros!$B$2:$G$6000,6,0),IFERROR(INDEX(Winback!$C$2:$C$300,MATCH($A4915,Winback!$K$2:$K$300,0)),""))</f>
        <v>Keisy Vargas</v>
      </c>
      <c r="S4915" t="str">
        <f t="shared" si="383"/>
        <v>+CS</v>
      </c>
      <c r="T4915">
        <f t="shared" si="384"/>
        <v>1</v>
      </c>
    </row>
    <row r="4916" spans="1:20" x14ac:dyDescent="0.35">
      <c r="A4916" t="s">
        <v>24023</v>
      </c>
      <c r="B4916" t="s">
        <v>24024</v>
      </c>
      <c r="C4916" t="s">
        <v>24025</v>
      </c>
      <c r="D4916" t="s">
        <v>24026</v>
      </c>
      <c r="E4916">
        <f>IF(COUNTIFS(Registros!$A$2:$A$6000,"NP",Registros!$B$2:$B$6000,$A4916)&gt;0,1,0)</f>
        <v>0</v>
      </c>
      <c r="F4916">
        <f>IF($E4916=1,SUMIFS(Registros!$F$2:$F$6000,Registros!$A$2:$A$6000,"NP",Registros!$B$2:$B$6000,$A4916),0)</f>
        <v>0</v>
      </c>
      <c r="G4916">
        <f>IF(COUNTIFS(Registros!$A$2:$A$6000,"MOV",Registros!$B$2:$B$6000,$A4916)&gt;0,1,0)</f>
        <v>0</v>
      </c>
      <c r="H4916">
        <f>IF($G4916=1,SUMIFS(Registros!$F$2:$F$6000,Registros!$A$2:$A$6000,"MOV",Registros!$B$2:$B$6000,$A4916),0)</f>
        <v>0</v>
      </c>
      <c r="I4916">
        <f>IF(COUNTIFS(Registros!$A$2:$A$6000,"CS",Registros!$B$2:$B$6000,$A4916)&gt;0,1,0)</f>
        <v>1</v>
      </c>
      <c r="J4916">
        <f>IF($I4916=1,SUMIFS(Registros!$I$2:$I$6000,Registros!$A$2:$A$6000,"CS",Registros!$B$2:$B$6000,$A4916),0)</f>
        <v>65</v>
      </c>
      <c r="K4916">
        <f>IF(COUNTIFS(Winback!$K$2:$K$300,$A4916)&gt;0,1,0)</f>
        <v>0</v>
      </c>
      <c r="L4916">
        <f>IF(AND($K4916=1,LEFT($A4916,3)="WB-"),SUMIFS(Winback!$D$2:$D$300,Winback!$K$2:$K$300,$A4916),0)</f>
        <v>0</v>
      </c>
      <c r="M4916">
        <f>IF(OR($E4916=1,$G4916=1,SUMIFS(Registros!$J$2:$J$6000,Registros!$B$2:$B$6000,$A4916)&gt;0),1,0)</f>
        <v>1</v>
      </c>
      <c r="N4916">
        <f>IF($J4916&gt;0,1,IF(COUNTIFS(Registros!$A$2:$A$6000,"CS",Registros!$B$2:$B$6000,$A4916,Registros!$K$2:$K$6000,"&lt;&gt;")&gt;0,1,0))</f>
        <v>1</v>
      </c>
      <c r="O4916" t="str">
        <f t="shared" si="380"/>
        <v>CONVERGENTE</v>
      </c>
      <c r="P4916" t="str">
        <f t="shared" si="381"/>
        <v>Upgrade / más líneas</v>
      </c>
      <c r="Q4916">
        <f t="shared" si="382"/>
        <v>0</v>
      </c>
      <c r="R4916" t="str">
        <f>IFERROR(VLOOKUP($A4916,Registros!$B$2:$G$6000,6,0),IFERROR(INDEX(Winback!$C$2:$C$300,MATCH($A4916,Winback!$K$2:$K$300,0)),""))</f>
        <v>Karla Mc Intryre</v>
      </c>
      <c r="S4916" t="str">
        <f t="shared" si="383"/>
        <v>+CS</v>
      </c>
      <c r="T4916">
        <f t="shared" si="384"/>
        <v>1</v>
      </c>
    </row>
    <row r="4917" spans="1:20" x14ac:dyDescent="0.35">
      <c r="A4917" t="s">
        <v>24028</v>
      </c>
      <c r="B4917" t="s">
        <v>24029</v>
      </c>
      <c r="C4917" t="s">
        <v>24030</v>
      </c>
      <c r="D4917" t="s">
        <v>24031</v>
      </c>
      <c r="E4917">
        <f>IF(COUNTIFS(Registros!$A$2:$A$6000,"NP",Registros!$B$2:$B$6000,$A4917)&gt;0,1,0)</f>
        <v>0</v>
      </c>
      <c r="F4917">
        <f>IF($E4917=1,SUMIFS(Registros!$F$2:$F$6000,Registros!$A$2:$A$6000,"NP",Registros!$B$2:$B$6000,$A4917),0)</f>
        <v>0</v>
      </c>
      <c r="G4917">
        <f>IF(COUNTIFS(Registros!$A$2:$A$6000,"MOV",Registros!$B$2:$B$6000,$A4917)&gt;0,1,0)</f>
        <v>0</v>
      </c>
      <c r="H4917">
        <f>IF($G4917=1,SUMIFS(Registros!$F$2:$F$6000,Registros!$A$2:$A$6000,"MOV",Registros!$B$2:$B$6000,$A4917),0)</f>
        <v>0</v>
      </c>
      <c r="I4917">
        <f>IF(COUNTIFS(Registros!$A$2:$A$6000,"CS",Registros!$B$2:$B$6000,$A4917)&gt;0,1,0)</f>
        <v>1</v>
      </c>
      <c r="J4917">
        <f>IF($I4917=1,SUMIFS(Registros!$I$2:$I$6000,Registros!$A$2:$A$6000,"CS",Registros!$B$2:$B$6000,$A4917),0)</f>
        <v>71</v>
      </c>
      <c r="K4917">
        <f>IF(COUNTIFS(Winback!$K$2:$K$300,$A4917)&gt;0,1,0)</f>
        <v>0</v>
      </c>
      <c r="L4917">
        <f>IF(AND($K4917=1,LEFT($A4917,3)="WB-"),SUMIFS(Winback!$D$2:$D$300,Winback!$K$2:$K$300,$A4917),0)</f>
        <v>0</v>
      </c>
      <c r="M4917">
        <f>IF(OR($E4917=1,$G4917=1,SUMIFS(Registros!$J$2:$J$6000,Registros!$B$2:$B$6000,$A4917)&gt;0),1,0)</f>
        <v>1</v>
      </c>
      <c r="N4917">
        <f>IF($J4917&gt;0,1,IF(COUNTIFS(Registros!$A$2:$A$6000,"CS",Registros!$B$2:$B$6000,$A4917,Registros!$K$2:$K$6000,"&lt;&gt;")&gt;0,1,0))</f>
        <v>1</v>
      </c>
      <c r="O4917" t="str">
        <f t="shared" si="380"/>
        <v>CONVERGENTE</v>
      </c>
      <c r="P4917" t="str">
        <f t="shared" si="381"/>
        <v>Upgrade / más líneas</v>
      </c>
      <c r="Q4917">
        <f t="shared" si="382"/>
        <v>0</v>
      </c>
      <c r="R4917" t="str">
        <f>IFERROR(VLOOKUP($A4917,Registros!$B$2:$G$6000,6,0),IFERROR(INDEX(Winback!$C$2:$C$300,MATCH($A4917,Winback!$K$2:$K$300,0)),""))</f>
        <v>Solanye Acuña</v>
      </c>
      <c r="S4917" t="str">
        <f t="shared" si="383"/>
        <v>+CS</v>
      </c>
      <c r="T4917">
        <f t="shared" si="384"/>
        <v>1</v>
      </c>
    </row>
    <row r="4918" spans="1:20" x14ac:dyDescent="0.35">
      <c r="A4918" t="s">
        <v>24032</v>
      </c>
      <c r="B4918" t="s">
        <v>24033</v>
      </c>
      <c r="C4918" t="s">
        <v>24034</v>
      </c>
      <c r="D4918" t="s">
        <v>24035</v>
      </c>
      <c r="E4918">
        <f>IF(COUNTIFS(Registros!$A$2:$A$6000,"NP",Registros!$B$2:$B$6000,$A4918)&gt;0,1,0)</f>
        <v>0</v>
      </c>
      <c r="F4918">
        <f>IF($E4918=1,SUMIFS(Registros!$F$2:$F$6000,Registros!$A$2:$A$6000,"NP",Registros!$B$2:$B$6000,$A4918),0)</f>
        <v>0</v>
      </c>
      <c r="G4918">
        <f>IF(COUNTIFS(Registros!$A$2:$A$6000,"MOV",Registros!$B$2:$B$6000,$A4918)&gt;0,1,0)</f>
        <v>0</v>
      </c>
      <c r="H4918">
        <f>IF($G4918=1,SUMIFS(Registros!$F$2:$F$6000,Registros!$A$2:$A$6000,"MOV",Registros!$B$2:$B$6000,$A4918),0)</f>
        <v>0</v>
      </c>
      <c r="I4918">
        <f>IF(COUNTIFS(Registros!$A$2:$A$6000,"CS",Registros!$B$2:$B$6000,$A4918)&gt;0,1,0)</f>
        <v>1</v>
      </c>
      <c r="J4918">
        <f>IF($I4918=1,SUMIFS(Registros!$I$2:$I$6000,Registros!$A$2:$A$6000,"CS",Registros!$B$2:$B$6000,$A4918),0)</f>
        <v>0</v>
      </c>
      <c r="K4918">
        <f>IF(COUNTIFS(Winback!$K$2:$K$300,$A4918)&gt;0,1,0)</f>
        <v>0</v>
      </c>
      <c r="L4918">
        <f>IF(AND($K4918=1,LEFT($A4918,3)="WB-"),SUMIFS(Winback!$D$2:$D$300,Winback!$K$2:$K$300,$A4918),0)</f>
        <v>0</v>
      </c>
      <c r="M4918">
        <f>IF(OR($E4918=1,$G4918=1,SUMIFS(Registros!$J$2:$J$6000,Registros!$B$2:$B$6000,$A4918)&gt;0),1,0)</f>
        <v>1</v>
      </c>
      <c r="N4918">
        <f>IF($J4918&gt;0,1,IF(COUNTIFS(Registros!$A$2:$A$6000,"CS",Registros!$B$2:$B$6000,$A4918,Registros!$K$2:$K$6000,"&lt;&gt;")&gt;0,1,0))</f>
        <v>1</v>
      </c>
      <c r="O4918" t="str">
        <f t="shared" si="380"/>
        <v>CONVERGENTE</v>
      </c>
      <c r="P4918" t="str">
        <f t="shared" si="381"/>
        <v>Upgrade / más líneas</v>
      </c>
      <c r="Q4918">
        <f t="shared" si="382"/>
        <v>0</v>
      </c>
      <c r="R4918" t="str">
        <f>IFERROR(VLOOKUP($A4918,Registros!$B$2:$G$6000,6,0),IFERROR(INDEX(Winback!$C$2:$C$300,MATCH($A4918,Winback!$K$2:$K$300,0)),""))</f>
        <v>Michelle Zambrano</v>
      </c>
      <c r="S4918" t="str">
        <f t="shared" si="383"/>
        <v>+CS</v>
      </c>
      <c r="T4918">
        <f t="shared" si="384"/>
        <v>1</v>
      </c>
    </row>
    <row r="4919" spans="1:20" x14ac:dyDescent="0.35">
      <c r="A4919" t="s">
        <v>24037</v>
      </c>
      <c r="B4919" t="s">
        <v>24038</v>
      </c>
      <c r="C4919" t="s">
        <v>24039</v>
      </c>
      <c r="D4919" t="s">
        <v>24040</v>
      </c>
      <c r="E4919">
        <f>IF(COUNTIFS(Registros!$A$2:$A$6000,"NP",Registros!$B$2:$B$6000,$A4919)&gt;0,1,0)</f>
        <v>0</v>
      </c>
      <c r="F4919">
        <f>IF($E4919=1,SUMIFS(Registros!$F$2:$F$6000,Registros!$A$2:$A$6000,"NP",Registros!$B$2:$B$6000,$A4919),0)</f>
        <v>0</v>
      </c>
      <c r="G4919">
        <f>IF(COUNTIFS(Registros!$A$2:$A$6000,"MOV",Registros!$B$2:$B$6000,$A4919)&gt;0,1,0)</f>
        <v>0</v>
      </c>
      <c r="H4919">
        <f>IF($G4919=1,SUMIFS(Registros!$F$2:$F$6000,Registros!$A$2:$A$6000,"MOV",Registros!$B$2:$B$6000,$A4919),0)</f>
        <v>0</v>
      </c>
      <c r="I4919">
        <f>IF(COUNTIFS(Registros!$A$2:$A$6000,"CS",Registros!$B$2:$B$6000,$A4919)&gt;0,1,0)</f>
        <v>1</v>
      </c>
      <c r="J4919">
        <f>IF($I4919=1,SUMIFS(Registros!$I$2:$I$6000,Registros!$A$2:$A$6000,"CS",Registros!$B$2:$B$6000,$A4919),0)</f>
        <v>45</v>
      </c>
      <c r="K4919">
        <f>IF(COUNTIFS(Winback!$K$2:$K$300,$A4919)&gt;0,1,0)</f>
        <v>0</v>
      </c>
      <c r="L4919">
        <f>IF(AND($K4919=1,LEFT($A4919,3)="WB-"),SUMIFS(Winback!$D$2:$D$300,Winback!$K$2:$K$300,$A4919),0)</f>
        <v>0</v>
      </c>
      <c r="M4919">
        <f>IF(OR($E4919=1,$G4919=1,SUMIFS(Registros!$J$2:$J$6000,Registros!$B$2:$B$6000,$A4919)&gt;0),1,0)</f>
        <v>1</v>
      </c>
      <c r="N4919">
        <f>IF($J4919&gt;0,1,IF(COUNTIFS(Registros!$A$2:$A$6000,"CS",Registros!$B$2:$B$6000,$A4919,Registros!$K$2:$K$6000,"&lt;&gt;")&gt;0,1,0))</f>
        <v>1</v>
      </c>
      <c r="O4919" t="str">
        <f t="shared" si="380"/>
        <v>CONVERGENTE</v>
      </c>
      <c r="P4919" t="str">
        <f t="shared" si="381"/>
        <v>Upgrade / más líneas</v>
      </c>
      <c r="Q4919">
        <f t="shared" si="382"/>
        <v>0</v>
      </c>
      <c r="R4919" t="str">
        <f>IFERROR(VLOOKUP($A4919,Registros!$B$2:$G$6000,6,0),IFERROR(INDEX(Winback!$C$2:$C$300,MATCH($A4919,Winback!$K$2:$K$300,0)),""))</f>
        <v>Lizeth Milena Gonzalez</v>
      </c>
      <c r="S4919" t="str">
        <f t="shared" si="383"/>
        <v>+CS</v>
      </c>
      <c r="T4919">
        <f t="shared" si="384"/>
        <v>1</v>
      </c>
    </row>
    <row r="4920" spans="1:20" x14ac:dyDescent="0.35">
      <c r="A4920" t="s">
        <v>24042</v>
      </c>
      <c r="B4920" t="s">
        <v>24043</v>
      </c>
      <c r="C4920" t="s">
        <v>24044</v>
      </c>
      <c r="D4920" t="s">
        <v>24045</v>
      </c>
      <c r="E4920">
        <f>IF(COUNTIFS(Registros!$A$2:$A$6000,"NP",Registros!$B$2:$B$6000,$A4920)&gt;0,1,0)</f>
        <v>0</v>
      </c>
      <c r="F4920">
        <f>IF($E4920=1,SUMIFS(Registros!$F$2:$F$6000,Registros!$A$2:$A$6000,"NP",Registros!$B$2:$B$6000,$A4920),0)</f>
        <v>0</v>
      </c>
      <c r="G4920">
        <f>IF(COUNTIFS(Registros!$A$2:$A$6000,"MOV",Registros!$B$2:$B$6000,$A4920)&gt;0,1,0)</f>
        <v>0</v>
      </c>
      <c r="H4920">
        <f>IF($G4920=1,SUMIFS(Registros!$F$2:$F$6000,Registros!$A$2:$A$6000,"MOV",Registros!$B$2:$B$6000,$A4920),0)</f>
        <v>0</v>
      </c>
      <c r="I4920">
        <f>IF(COUNTIFS(Registros!$A$2:$A$6000,"CS",Registros!$B$2:$B$6000,$A4920)&gt;0,1,0)</f>
        <v>1</v>
      </c>
      <c r="J4920">
        <f>IF($I4920=1,SUMIFS(Registros!$I$2:$I$6000,Registros!$A$2:$A$6000,"CS",Registros!$B$2:$B$6000,$A4920),0)</f>
        <v>63</v>
      </c>
      <c r="K4920">
        <f>IF(COUNTIFS(Winback!$K$2:$K$300,$A4920)&gt;0,1,0)</f>
        <v>0</v>
      </c>
      <c r="L4920">
        <f>IF(AND($K4920=1,LEFT($A4920,3)="WB-"),SUMIFS(Winback!$D$2:$D$300,Winback!$K$2:$K$300,$A4920),0)</f>
        <v>0</v>
      </c>
      <c r="M4920">
        <f>IF(OR($E4920=1,$G4920=1,SUMIFS(Registros!$J$2:$J$6000,Registros!$B$2:$B$6000,$A4920)&gt;0),1,0)</f>
        <v>1</v>
      </c>
      <c r="N4920">
        <f>IF($J4920&gt;0,1,IF(COUNTIFS(Registros!$A$2:$A$6000,"CS",Registros!$B$2:$B$6000,$A4920,Registros!$K$2:$K$6000,"&lt;&gt;")&gt;0,1,0))</f>
        <v>1</v>
      </c>
      <c r="O4920" t="str">
        <f t="shared" si="380"/>
        <v>CONVERGENTE</v>
      </c>
      <c r="P4920" t="str">
        <f t="shared" si="381"/>
        <v>Upgrade / más líneas</v>
      </c>
      <c r="Q4920">
        <f t="shared" si="382"/>
        <v>0</v>
      </c>
      <c r="R4920" t="str">
        <f>IFERROR(VLOOKUP($A4920,Registros!$B$2:$G$6000,6,0),IFERROR(INDEX(Winback!$C$2:$C$300,MATCH($A4920,Winback!$K$2:$K$300,0)),""))</f>
        <v>Maria Fernanda Rivas</v>
      </c>
      <c r="S4920" t="str">
        <f t="shared" si="383"/>
        <v>+CS</v>
      </c>
      <c r="T4920">
        <f t="shared" si="384"/>
        <v>1</v>
      </c>
    </row>
    <row r="4921" spans="1:20" x14ac:dyDescent="0.35">
      <c r="A4921" t="s">
        <v>24047</v>
      </c>
      <c r="B4921" t="s">
        <v>24048</v>
      </c>
      <c r="C4921" t="s">
        <v>24049</v>
      </c>
      <c r="D4921" t="s">
        <v>24050</v>
      </c>
      <c r="E4921">
        <f>IF(COUNTIFS(Registros!$A$2:$A$6000,"NP",Registros!$B$2:$B$6000,$A4921)&gt;0,1,0)</f>
        <v>0</v>
      </c>
      <c r="F4921">
        <f>IF($E4921=1,SUMIFS(Registros!$F$2:$F$6000,Registros!$A$2:$A$6000,"NP",Registros!$B$2:$B$6000,$A4921),0)</f>
        <v>0</v>
      </c>
      <c r="G4921">
        <f>IF(COUNTIFS(Registros!$A$2:$A$6000,"MOV",Registros!$B$2:$B$6000,$A4921)&gt;0,1,0)</f>
        <v>0</v>
      </c>
      <c r="H4921">
        <f>IF($G4921=1,SUMIFS(Registros!$F$2:$F$6000,Registros!$A$2:$A$6000,"MOV",Registros!$B$2:$B$6000,$A4921),0)</f>
        <v>0</v>
      </c>
      <c r="I4921">
        <f>IF(COUNTIFS(Registros!$A$2:$A$6000,"CS",Registros!$B$2:$B$6000,$A4921)&gt;0,1,0)</f>
        <v>1</v>
      </c>
      <c r="J4921">
        <f>IF($I4921=1,SUMIFS(Registros!$I$2:$I$6000,Registros!$A$2:$A$6000,"CS",Registros!$B$2:$B$6000,$A4921),0)</f>
        <v>31</v>
      </c>
      <c r="K4921">
        <f>IF(COUNTIFS(Winback!$K$2:$K$300,$A4921)&gt;0,1,0)</f>
        <v>0</v>
      </c>
      <c r="L4921">
        <f>IF(AND($K4921=1,LEFT($A4921,3)="WB-"),SUMIFS(Winback!$D$2:$D$300,Winback!$K$2:$K$300,$A4921),0)</f>
        <v>0</v>
      </c>
      <c r="M4921">
        <f>IF(OR($E4921=1,$G4921=1,SUMIFS(Registros!$J$2:$J$6000,Registros!$B$2:$B$6000,$A4921)&gt;0),1,0)</f>
        <v>1</v>
      </c>
      <c r="N4921">
        <f>IF($J4921&gt;0,1,IF(COUNTIFS(Registros!$A$2:$A$6000,"CS",Registros!$B$2:$B$6000,$A4921,Registros!$K$2:$K$6000,"&lt;&gt;")&gt;0,1,0))</f>
        <v>1</v>
      </c>
      <c r="O4921" t="str">
        <f t="shared" si="380"/>
        <v>CONVERGENTE</v>
      </c>
      <c r="P4921" t="str">
        <f t="shared" si="381"/>
        <v>Upgrade / más líneas</v>
      </c>
      <c r="Q4921">
        <f t="shared" si="382"/>
        <v>0</v>
      </c>
      <c r="R4921" t="str">
        <f>IFERROR(VLOOKUP($A4921,Registros!$B$2:$G$6000,6,0),IFERROR(INDEX(Winback!$C$2:$C$300,MATCH($A4921,Winback!$K$2:$K$300,0)),""))</f>
        <v>Yarelis Tulloch</v>
      </c>
      <c r="S4921" t="str">
        <f t="shared" si="383"/>
        <v>+CS</v>
      </c>
      <c r="T4921">
        <f t="shared" si="384"/>
        <v>1</v>
      </c>
    </row>
    <row r="4922" spans="1:20" x14ac:dyDescent="0.35">
      <c r="A4922" t="s">
        <v>24052</v>
      </c>
      <c r="B4922" t="s">
        <v>24053</v>
      </c>
      <c r="C4922" t="s">
        <v>24054</v>
      </c>
      <c r="D4922" t="s">
        <v>24055</v>
      </c>
      <c r="E4922">
        <f>IF(COUNTIFS(Registros!$A$2:$A$6000,"NP",Registros!$B$2:$B$6000,$A4922)&gt;0,1,0)</f>
        <v>0</v>
      </c>
      <c r="F4922">
        <f>IF($E4922=1,SUMIFS(Registros!$F$2:$F$6000,Registros!$A$2:$A$6000,"NP",Registros!$B$2:$B$6000,$A4922),0)</f>
        <v>0</v>
      </c>
      <c r="G4922">
        <f>IF(COUNTIFS(Registros!$A$2:$A$6000,"MOV",Registros!$B$2:$B$6000,$A4922)&gt;0,1,0)</f>
        <v>0</v>
      </c>
      <c r="H4922">
        <f>IF($G4922=1,SUMIFS(Registros!$F$2:$F$6000,Registros!$A$2:$A$6000,"MOV",Registros!$B$2:$B$6000,$A4922),0)</f>
        <v>0</v>
      </c>
      <c r="I4922">
        <f>IF(COUNTIFS(Registros!$A$2:$A$6000,"CS",Registros!$B$2:$B$6000,$A4922)&gt;0,1,0)</f>
        <v>1</v>
      </c>
      <c r="J4922">
        <f>IF($I4922=1,SUMIFS(Registros!$I$2:$I$6000,Registros!$A$2:$A$6000,"CS",Registros!$B$2:$B$6000,$A4922),0)</f>
        <v>22</v>
      </c>
      <c r="K4922">
        <f>IF(COUNTIFS(Winback!$K$2:$K$300,$A4922)&gt;0,1,0)</f>
        <v>0</v>
      </c>
      <c r="L4922">
        <f>IF(AND($K4922=1,LEFT($A4922,3)="WB-"),SUMIFS(Winback!$D$2:$D$300,Winback!$K$2:$K$300,$A4922),0)</f>
        <v>0</v>
      </c>
      <c r="M4922">
        <f>IF(OR($E4922=1,$G4922=1,SUMIFS(Registros!$J$2:$J$6000,Registros!$B$2:$B$6000,$A4922)&gt;0),1,0)</f>
        <v>1</v>
      </c>
      <c r="N4922">
        <f>IF($J4922&gt;0,1,IF(COUNTIFS(Registros!$A$2:$A$6000,"CS",Registros!$B$2:$B$6000,$A4922,Registros!$K$2:$K$6000,"&lt;&gt;")&gt;0,1,0))</f>
        <v>1</v>
      </c>
      <c r="O4922" t="str">
        <f t="shared" si="380"/>
        <v>CONVERGENTE</v>
      </c>
      <c r="P4922" t="str">
        <f t="shared" si="381"/>
        <v>Upgrade / más líneas</v>
      </c>
      <c r="Q4922">
        <f t="shared" si="382"/>
        <v>0</v>
      </c>
      <c r="R4922" t="str">
        <f>IFERROR(VLOOKUP($A4922,Registros!$B$2:$G$6000,6,0),IFERROR(INDEX(Winback!$C$2:$C$300,MATCH($A4922,Winback!$K$2:$K$300,0)),""))</f>
        <v>Abril Aparicio</v>
      </c>
      <c r="S4922" t="str">
        <f t="shared" si="383"/>
        <v>+CS</v>
      </c>
      <c r="T4922">
        <f t="shared" si="384"/>
        <v>1</v>
      </c>
    </row>
    <row r="4923" spans="1:20" x14ac:dyDescent="0.35">
      <c r="A4923" t="s">
        <v>24057</v>
      </c>
      <c r="B4923" t="s">
        <v>24058</v>
      </c>
      <c r="C4923" t="s">
        <v>24059</v>
      </c>
      <c r="D4923" t="s">
        <v>24060</v>
      </c>
      <c r="E4923">
        <f>IF(COUNTIFS(Registros!$A$2:$A$6000,"NP",Registros!$B$2:$B$6000,$A4923)&gt;0,1,0)</f>
        <v>0</v>
      </c>
      <c r="F4923">
        <f>IF($E4923=1,SUMIFS(Registros!$F$2:$F$6000,Registros!$A$2:$A$6000,"NP",Registros!$B$2:$B$6000,$A4923),0)</f>
        <v>0</v>
      </c>
      <c r="G4923">
        <f>IF(COUNTIFS(Registros!$A$2:$A$6000,"MOV",Registros!$B$2:$B$6000,$A4923)&gt;0,1,0)</f>
        <v>0</v>
      </c>
      <c r="H4923">
        <f>IF($G4923=1,SUMIFS(Registros!$F$2:$F$6000,Registros!$A$2:$A$6000,"MOV",Registros!$B$2:$B$6000,$A4923),0)</f>
        <v>0</v>
      </c>
      <c r="I4923">
        <f>IF(COUNTIFS(Registros!$A$2:$A$6000,"CS",Registros!$B$2:$B$6000,$A4923)&gt;0,1,0)</f>
        <v>1</v>
      </c>
      <c r="J4923">
        <f>IF($I4923=1,SUMIFS(Registros!$I$2:$I$6000,Registros!$A$2:$A$6000,"CS",Registros!$B$2:$B$6000,$A4923),0)</f>
        <v>42</v>
      </c>
      <c r="K4923">
        <f>IF(COUNTIFS(Winback!$K$2:$K$300,$A4923)&gt;0,1,0)</f>
        <v>0</v>
      </c>
      <c r="L4923">
        <f>IF(AND($K4923=1,LEFT($A4923,3)="WB-"),SUMIFS(Winback!$D$2:$D$300,Winback!$K$2:$K$300,$A4923),0)</f>
        <v>0</v>
      </c>
      <c r="M4923">
        <f>IF(OR($E4923=1,$G4923=1,SUMIFS(Registros!$J$2:$J$6000,Registros!$B$2:$B$6000,$A4923)&gt;0),1,0)</f>
        <v>1</v>
      </c>
      <c r="N4923">
        <f>IF($J4923&gt;0,1,IF(COUNTIFS(Registros!$A$2:$A$6000,"CS",Registros!$B$2:$B$6000,$A4923,Registros!$K$2:$K$6000,"&lt;&gt;")&gt;0,1,0))</f>
        <v>1</v>
      </c>
      <c r="O4923" t="str">
        <f t="shared" si="380"/>
        <v>CONVERGENTE</v>
      </c>
      <c r="P4923" t="str">
        <f t="shared" si="381"/>
        <v>Upgrade / más líneas</v>
      </c>
      <c r="Q4923">
        <f t="shared" si="382"/>
        <v>0</v>
      </c>
      <c r="R4923" t="str">
        <f>IFERROR(VLOOKUP($A4923,Registros!$B$2:$G$6000,6,0),IFERROR(INDEX(Winback!$C$2:$C$300,MATCH($A4923,Winback!$K$2:$K$300,0)),""))</f>
        <v>Yariela Galarce</v>
      </c>
      <c r="S4923" t="str">
        <f t="shared" si="383"/>
        <v>+CS</v>
      </c>
      <c r="T4923">
        <f t="shared" si="384"/>
        <v>1</v>
      </c>
    </row>
    <row r="4924" spans="1:20" x14ac:dyDescent="0.35">
      <c r="A4924" t="s">
        <v>24062</v>
      </c>
      <c r="B4924" t="s">
        <v>24063</v>
      </c>
      <c r="C4924" t="s">
        <v>24064</v>
      </c>
      <c r="D4924" t="s">
        <v>24065</v>
      </c>
      <c r="E4924">
        <f>IF(COUNTIFS(Registros!$A$2:$A$6000,"NP",Registros!$B$2:$B$6000,$A4924)&gt;0,1,0)</f>
        <v>0</v>
      </c>
      <c r="F4924">
        <f>IF($E4924=1,SUMIFS(Registros!$F$2:$F$6000,Registros!$A$2:$A$6000,"NP",Registros!$B$2:$B$6000,$A4924),0)</f>
        <v>0</v>
      </c>
      <c r="G4924">
        <f>IF(COUNTIFS(Registros!$A$2:$A$6000,"MOV",Registros!$B$2:$B$6000,$A4924)&gt;0,1,0)</f>
        <v>0</v>
      </c>
      <c r="H4924">
        <f>IF($G4924=1,SUMIFS(Registros!$F$2:$F$6000,Registros!$A$2:$A$6000,"MOV",Registros!$B$2:$B$6000,$A4924),0)</f>
        <v>0</v>
      </c>
      <c r="I4924">
        <f>IF(COUNTIFS(Registros!$A$2:$A$6000,"CS",Registros!$B$2:$B$6000,$A4924)&gt;0,1,0)</f>
        <v>1</v>
      </c>
      <c r="J4924">
        <f>IF($I4924=1,SUMIFS(Registros!$I$2:$I$6000,Registros!$A$2:$A$6000,"CS",Registros!$B$2:$B$6000,$A4924),0)</f>
        <v>44</v>
      </c>
      <c r="K4924">
        <f>IF(COUNTIFS(Winback!$K$2:$K$300,$A4924)&gt;0,1,0)</f>
        <v>0</v>
      </c>
      <c r="L4924">
        <f>IF(AND($K4924=1,LEFT($A4924,3)="WB-"),SUMIFS(Winback!$D$2:$D$300,Winback!$K$2:$K$300,$A4924),0)</f>
        <v>0</v>
      </c>
      <c r="M4924">
        <f>IF(OR($E4924=1,$G4924=1,SUMIFS(Registros!$J$2:$J$6000,Registros!$B$2:$B$6000,$A4924)&gt;0),1,0)</f>
        <v>1</v>
      </c>
      <c r="N4924">
        <f>IF($J4924&gt;0,1,IF(COUNTIFS(Registros!$A$2:$A$6000,"CS",Registros!$B$2:$B$6000,$A4924,Registros!$K$2:$K$6000,"&lt;&gt;")&gt;0,1,0))</f>
        <v>1</v>
      </c>
      <c r="O4924" t="str">
        <f t="shared" si="380"/>
        <v>CONVERGENTE</v>
      </c>
      <c r="P4924" t="str">
        <f t="shared" si="381"/>
        <v>Upgrade / más líneas</v>
      </c>
      <c r="Q4924">
        <f t="shared" si="382"/>
        <v>0</v>
      </c>
      <c r="R4924" t="str">
        <f>IFERROR(VLOOKUP($A4924,Registros!$B$2:$G$6000,6,0),IFERROR(INDEX(Winback!$C$2:$C$300,MATCH($A4924,Winback!$K$2:$K$300,0)),""))</f>
        <v>Nailyn Martinez Johnson</v>
      </c>
      <c r="S4924" t="str">
        <f t="shared" si="383"/>
        <v>+CS</v>
      </c>
      <c r="T4924">
        <f t="shared" si="384"/>
        <v>1</v>
      </c>
    </row>
    <row r="4925" spans="1:20" x14ac:dyDescent="0.35">
      <c r="A4925" t="s">
        <v>24067</v>
      </c>
      <c r="B4925" t="s">
        <v>24068</v>
      </c>
      <c r="C4925" t="s">
        <v>24069</v>
      </c>
      <c r="D4925" t="s">
        <v>24070</v>
      </c>
      <c r="E4925">
        <f>IF(COUNTIFS(Registros!$A$2:$A$6000,"NP",Registros!$B$2:$B$6000,$A4925)&gt;0,1,0)</f>
        <v>0</v>
      </c>
      <c r="F4925">
        <f>IF($E4925=1,SUMIFS(Registros!$F$2:$F$6000,Registros!$A$2:$A$6000,"NP",Registros!$B$2:$B$6000,$A4925),0)</f>
        <v>0</v>
      </c>
      <c r="G4925">
        <f>IF(COUNTIFS(Registros!$A$2:$A$6000,"MOV",Registros!$B$2:$B$6000,$A4925)&gt;0,1,0)</f>
        <v>0</v>
      </c>
      <c r="H4925">
        <f>IF($G4925=1,SUMIFS(Registros!$F$2:$F$6000,Registros!$A$2:$A$6000,"MOV",Registros!$B$2:$B$6000,$A4925),0)</f>
        <v>0</v>
      </c>
      <c r="I4925">
        <f>IF(COUNTIFS(Registros!$A$2:$A$6000,"CS",Registros!$B$2:$B$6000,$A4925)&gt;0,1,0)</f>
        <v>1</v>
      </c>
      <c r="J4925">
        <f>IF($I4925=1,SUMIFS(Registros!$I$2:$I$6000,Registros!$A$2:$A$6000,"CS",Registros!$B$2:$B$6000,$A4925),0)</f>
        <v>14</v>
      </c>
      <c r="K4925">
        <f>IF(COUNTIFS(Winback!$K$2:$K$300,$A4925)&gt;0,1,0)</f>
        <v>0</v>
      </c>
      <c r="L4925">
        <f>IF(AND($K4925=1,LEFT($A4925,3)="WB-"),SUMIFS(Winback!$D$2:$D$300,Winback!$K$2:$K$300,$A4925),0)</f>
        <v>0</v>
      </c>
      <c r="M4925">
        <f>IF(OR($E4925=1,$G4925=1,SUMIFS(Registros!$J$2:$J$6000,Registros!$B$2:$B$6000,$A4925)&gt;0),1,0)</f>
        <v>1</v>
      </c>
      <c r="N4925">
        <f>IF($J4925&gt;0,1,IF(COUNTIFS(Registros!$A$2:$A$6000,"CS",Registros!$B$2:$B$6000,$A4925,Registros!$K$2:$K$6000,"&lt;&gt;")&gt;0,1,0))</f>
        <v>1</v>
      </c>
      <c r="O4925" t="str">
        <f t="shared" si="380"/>
        <v>CONVERGENTE</v>
      </c>
      <c r="P4925" t="str">
        <f t="shared" si="381"/>
        <v>Upgrade / más líneas</v>
      </c>
      <c r="Q4925">
        <f t="shared" si="382"/>
        <v>0</v>
      </c>
      <c r="R4925" t="str">
        <f>IFERROR(VLOOKUP($A4925,Registros!$B$2:$G$6000,6,0),IFERROR(INDEX(Winback!$C$2:$C$300,MATCH($A4925,Winback!$K$2:$K$300,0)),""))</f>
        <v>iongy Gordon Ward</v>
      </c>
      <c r="S4925" t="str">
        <f t="shared" si="383"/>
        <v>+CS</v>
      </c>
      <c r="T4925">
        <f t="shared" si="384"/>
        <v>1</v>
      </c>
    </row>
    <row r="4926" spans="1:20" x14ac:dyDescent="0.35">
      <c r="A4926" t="s">
        <v>24072</v>
      </c>
      <c r="B4926" t="s">
        <v>24073</v>
      </c>
      <c r="C4926" t="s">
        <v>24074</v>
      </c>
      <c r="D4926" t="s">
        <v>24075</v>
      </c>
      <c r="E4926">
        <f>IF(COUNTIFS(Registros!$A$2:$A$6000,"NP",Registros!$B$2:$B$6000,$A4926)&gt;0,1,0)</f>
        <v>0</v>
      </c>
      <c r="F4926">
        <f>IF($E4926=1,SUMIFS(Registros!$F$2:$F$6000,Registros!$A$2:$A$6000,"NP",Registros!$B$2:$B$6000,$A4926),0)</f>
        <v>0</v>
      </c>
      <c r="G4926">
        <f>IF(COUNTIFS(Registros!$A$2:$A$6000,"MOV",Registros!$B$2:$B$6000,$A4926)&gt;0,1,0)</f>
        <v>0</v>
      </c>
      <c r="H4926">
        <f>IF($G4926=1,SUMIFS(Registros!$F$2:$F$6000,Registros!$A$2:$A$6000,"MOV",Registros!$B$2:$B$6000,$A4926),0)</f>
        <v>0</v>
      </c>
      <c r="I4926">
        <f>IF(COUNTIFS(Registros!$A$2:$A$6000,"CS",Registros!$B$2:$B$6000,$A4926)&gt;0,1,0)</f>
        <v>1</v>
      </c>
      <c r="J4926">
        <f>IF($I4926=1,SUMIFS(Registros!$I$2:$I$6000,Registros!$A$2:$A$6000,"CS",Registros!$B$2:$B$6000,$A4926),0)</f>
        <v>14</v>
      </c>
      <c r="K4926">
        <f>IF(COUNTIFS(Winback!$K$2:$K$300,$A4926)&gt;0,1,0)</f>
        <v>0</v>
      </c>
      <c r="L4926">
        <f>IF(AND($K4926=1,LEFT($A4926,3)="WB-"),SUMIFS(Winback!$D$2:$D$300,Winback!$K$2:$K$300,$A4926),0)</f>
        <v>0</v>
      </c>
      <c r="M4926">
        <f>IF(OR($E4926=1,$G4926=1,SUMIFS(Registros!$J$2:$J$6000,Registros!$B$2:$B$6000,$A4926)&gt;0),1,0)</f>
        <v>1</v>
      </c>
      <c r="N4926">
        <f>IF($J4926&gt;0,1,IF(COUNTIFS(Registros!$A$2:$A$6000,"CS",Registros!$B$2:$B$6000,$A4926,Registros!$K$2:$K$6000,"&lt;&gt;")&gt;0,1,0))</f>
        <v>1</v>
      </c>
      <c r="O4926" t="str">
        <f t="shared" si="380"/>
        <v>CONVERGENTE</v>
      </c>
      <c r="P4926" t="str">
        <f t="shared" si="381"/>
        <v>Upgrade / más líneas</v>
      </c>
      <c r="Q4926">
        <f t="shared" si="382"/>
        <v>0</v>
      </c>
      <c r="R4926" t="str">
        <f>IFERROR(VLOOKUP($A4926,Registros!$B$2:$G$6000,6,0),IFERROR(INDEX(Winback!$C$2:$C$300,MATCH($A4926,Winback!$K$2:$K$300,0)),""))</f>
        <v>Keisy Vargas</v>
      </c>
      <c r="S4926" t="str">
        <f t="shared" si="383"/>
        <v>+CS</v>
      </c>
      <c r="T4926">
        <f t="shared" si="384"/>
        <v>1</v>
      </c>
    </row>
    <row r="4927" spans="1:20" x14ac:dyDescent="0.35">
      <c r="A4927" t="s">
        <v>24077</v>
      </c>
      <c r="B4927" t="s">
        <v>24078</v>
      </c>
      <c r="C4927" t="s">
        <v>24079</v>
      </c>
      <c r="D4927" t="s">
        <v>24080</v>
      </c>
      <c r="E4927">
        <f>IF(COUNTIFS(Registros!$A$2:$A$6000,"NP",Registros!$B$2:$B$6000,$A4927)&gt;0,1,0)</f>
        <v>0</v>
      </c>
      <c r="F4927">
        <f>IF($E4927=1,SUMIFS(Registros!$F$2:$F$6000,Registros!$A$2:$A$6000,"NP",Registros!$B$2:$B$6000,$A4927),0)</f>
        <v>0</v>
      </c>
      <c r="G4927">
        <f>IF(COUNTIFS(Registros!$A$2:$A$6000,"MOV",Registros!$B$2:$B$6000,$A4927)&gt;0,1,0)</f>
        <v>0</v>
      </c>
      <c r="H4927">
        <f>IF($G4927=1,SUMIFS(Registros!$F$2:$F$6000,Registros!$A$2:$A$6000,"MOV",Registros!$B$2:$B$6000,$A4927),0)</f>
        <v>0</v>
      </c>
      <c r="I4927">
        <f>IF(COUNTIFS(Registros!$A$2:$A$6000,"CS",Registros!$B$2:$B$6000,$A4927)&gt;0,1,0)</f>
        <v>1</v>
      </c>
      <c r="J4927">
        <f>IF($I4927=1,SUMIFS(Registros!$I$2:$I$6000,Registros!$A$2:$A$6000,"CS",Registros!$B$2:$B$6000,$A4927),0)</f>
        <v>50</v>
      </c>
      <c r="K4927">
        <f>IF(COUNTIFS(Winback!$K$2:$K$300,$A4927)&gt;0,1,0)</f>
        <v>0</v>
      </c>
      <c r="L4927">
        <f>IF(AND($K4927=1,LEFT($A4927,3)="WB-"),SUMIFS(Winback!$D$2:$D$300,Winback!$K$2:$K$300,$A4927),0)</f>
        <v>0</v>
      </c>
      <c r="M4927">
        <f>IF(OR($E4927=1,$G4927=1,SUMIFS(Registros!$J$2:$J$6000,Registros!$B$2:$B$6000,$A4927)&gt;0),1,0)</f>
        <v>1</v>
      </c>
      <c r="N4927">
        <f>IF($J4927&gt;0,1,IF(COUNTIFS(Registros!$A$2:$A$6000,"CS",Registros!$B$2:$B$6000,$A4927,Registros!$K$2:$K$6000,"&lt;&gt;")&gt;0,1,0))</f>
        <v>1</v>
      </c>
      <c r="O4927" t="str">
        <f t="shared" si="380"/>
        <v>CONVERGENTE</v>
      </c>
      <c r="P4927" t="str">
        <f t="shared" si="381"/>
        <v>Upgrade / más líneas</v>
      </c>
      <c r="Q4927">
        <f t="shared" si="382"/>
        <v>0</v>
      </c>
      <c r="R4927" t="str">
        <f>IFERROR(VLOOKUP($A4927,Registros!$B$2:$G$6000,6,0),IFERROR(INDEX(Winback!$C$2:$C$300,MATCH($A4927,Winback!$K$2:$K$300,0)),""))</f>
        <v>Karla Mc Intryre</v>
      </c>
      <c r="S4927" t="str">
        <f t="shared" si="383"/>
        <v>+CS</v>
      </c>
      <c r="T4927">
        <f t="shared" si="384"/>
        <v>1</v>
      </c>
    </row>
    <row r="4928" spans="1:20" x14ac:dyDescent="0.35">
      <c r="A4928" t="s">
        <v>24082</v>
      </c>
      <c r="B4928" t="s">
        <v>24083</v>
      </c>
      <c r="C4928" t="s">
        <v>24084</v>
      </c>
      <c r="D4928" t="s">
        <v>24085</v>
      </c>
      <c r="E4928">
        <f>IF(COUNTIFS(Registros!$A$2:$A$6000,"NP",Registros!$B$2:$B$6000,$A4928)&gt;0,1,0)</f>
        <v>0</v>
      </c>
      <c r="F4928">
        <f>IF($E4928=1,SUMIFS(Registros!$F$2:$F$6000,Registros!$A$2:$A$6000,"NP",Registros!$B$2:$B$6000,$A4928),0)</f>
        <v>0</v>
      </c>
      <c r="G4928">
        <f>IF(COUNTIFS(Registros!$A$2:$A$6000,"MOV",Registros!$B$2:$B$6000,$A4928)&gt;0,1,0)</f>
        <v>0</v>
      </c>
      <c r="H4928">
        <f>IF($G4928=1,SUMIFS(Registros!$F$2:$F$6000,Registros!$A$2:$A$6000,"MOV",Registros!$B$2:$B$6000,$A4928),0)</f>
        <v>0</v>
      </c>
      <c r="I4928">
        <f>IF(COUNTIFS(Registros!$A$2:$A$6000,"CS",Registros!$B$2:$B$6000,$A4928)&gt;0,1,0)</f>
        <v>1</v>
      </c>
      <c r="J4928">
        <f>IF($I4928=1,SUMIFS(Registros!$I$2:$I$6000,Registros!$A$2:$A$6000,"CS",Registros!$B$2:$B$6000,$A4928),0)</f>
        <v>21</v>
      </c>
      <c r="K4928">
        <f>IF(COUNTIFS(Winback!$K$2:$K$300,$A4928)&gt;0,1,0)</f>
        <v>0</v>
      </c>
      <c r="L4928">
        <f>IF(AND($K4928=1,LEFT($A4928,3)="WB-"),SUMIFS(Winback!$D$2:$D$300,Winback!$K$2:$K$300,$A4928),0)</f>
        <v>0</v>
      </c>
      <c r="M4928">
        <f>IF(OR($E4928=1,$G4928=1,SUMIFS(Registros!$J$2:$J$6000,Registros!$B$2:$B$6000,$A4928)&gt;0),1,0)</f>
        <v>1</v>
      </c>
      <c r="N4928">
        <f>IF($J4928&gt;0,1,IF(COUNTIFS(Registros!$A$2:$A$6000,"CS",Registros!$B$2:$B$6000,$A4928,Registros!$K$2:$K$6000,"&lt;&gt;")&gt;0,1,0))</f>
        <v>1</v>
      </c>
      <c r="O4928" t="str">
        <f t="shared" si="380"/>
        <v>CONVERGENTE</v>
      </c>
      <c r="P4928" t="str">
        <f t="shared" si="381"/>
        <v>Upgrade / más líneas</v>
      </c>
      <c r="Q4928">
        <f t="shared" si="382"/>
        <v>0</v>
      </c>
      <c r="R4928" t="str">
        <f>IFERROR(VLOOKUP($A4928,Registros!$B$2:$G$6000,6,0),IFERROR(INDEX(Winback!$C$2:$C$300,MATCH($A4928,Winback!$K$2:$K$300,0)),""))</f>
        <v>Solanye Acuña</v>
      </c>
      <c r="S4928" t="str">
        <f t="shared" si="383"/>
        <v>+CS</v>
      </c>
      <c r="T4928">
        <f t="shared" si="384"/>
        <v>1</v>
      </c>
    </row>
    <row r="4929" spans="1:20" x14ac:dyDescent="0.35">
      <c r="A4929" t="s">
        <v>24087</v>
      </c>
      <c r="B4929" t="s">
        <v>24088</v>
      </c>
      <c r="C4929" t="s">
        <v>24089</v>
      </c>
      <c r="D4929" t="s">
        <v>24090</v>
      </c>
      <c r="E4929">
        <f>IF(COUNTIFS(Registros!$A$2:$A$6000,"NP",Registros!$B$2:$B$6000,$A4929)&gt;0,1,0)</f>
        <v>0</v>
      </c>
      <c r="F4929">
        <f>IF($E4929=1,SUMIFS(Registros!$F$2:$F$6000,Registros!$A$2:$A$6000,"NP",Registros!$B$2:$B$6000,$A4929),0)</f>
        <v>0</v>
      </c>
      <c r="G4929">
        <f>IF(COUNTIFS(Registros!$A$2:$A$6000,"MOV",Registros!$B$2:$B$6000,$A4929)&gt;0,1,0)</f>
        <v>0</v>
      </c>
      <c r="H4929">
        <f>IF($G4929=1,SUMIFS(Registros!$F$2:$F$6000,Registros!$A$2:$A$6000,"MOV",Registros!$B$2:$B$6000,$A4929),0)</f>
        <v>0</v>
      </c>
      <c r="I4929">
        <f>IF(COUNTIFS(Registros!$A$2:$A$6000,"CS",Registros!$B$2:$B$6000,$A4929)&gt;0,1,0)</f>
        <v>1</v>
      </c>
      <c r="J4929">
        <f>IF($I4929=1,SUMIFS(Registros!$I$2:$I$6000,Registros!$A$2:$A$6000,"CS",Registros!$B$2:$B$6000,$A4929),0)</f>
        <v>36</v>
      </c>
      <c r="K4929">
        <f>IF(COUNTIFS(Winback!$K$2:$K$300,$A4929)&gt;0,1,0)</f>
        <v>0</v>
      </c>
      <c r="L4929">
        <f>IF(AND($K4929=1,LEFT($A4929,3)="WB-"),SUMIFS(Winback!$D$2:$D$300,Winback!$K$2:$K$300,$A4929),0)</f>
        <v>0</v>
      </c>
      <c r="M4929">
        <f>IF(OR($E4929=1,$G4929=1,SUMIFS(Registros!$J$2:$J$6000,Registros!$B$2:$B$6000,$A4929)&gt;0),1,0)</f>
        <v>1</v>
      </c>
      <c r="N4929">
        <f>IF($J4929&gt;0,1,IF(COUNTIFS(Registros!$A$2:$A$6000,"CS",Registros!$B$2:$B$6000,$A4929,Registros!$K$2:$K$6000,"&lt;&gt;")&gt;0,1,0))</f>
        <v>1</v>
      </c>
      <c r="O4929" t="str">
        <f t="shared" si="380"/>
        <v>CONVERGENTE</v>
      </c>
      <c r="P4929" t="str">
        <f t="shared" si="381"/>
        <v>Upgrade / más líneas</v>
      </c>
      <c r="Q4929">
        <f t="shared" si="382"/>
        <v>0</v>
      </c>
      <c r="R4929" t="str">
        <f>IFERROR(VLOOKUP($A4929,Registros!$B$2:$G$6000,6,0),IFERROR(INDEX(Winback!$C$2:$C$300,MATCH($A4929,Winback!$K$2:$K$300,0)),""))</f>
        <v>Michelle Zambrano</v>
      </c>
      <c r="S4929" t="str">
        <f t="shared" si="383"/>
        <v>+CS</v>
      </c>
      <c r="T4929">
        <f t="shared" si="384"/>
        <v>1</v>
      </c>
    </row>
    <row r="4930" spans="1:20" x14ac:dyDescent="0.35">
      <c r="A4930" t="s">
        <v>24092</v>
      </c>
      <c r="B4930" t="s">
        <v>24093</v>
      </c>
      <c r="C4930" t="s">
        <v>24094</v>
      </c>
      <c r="D4930" t="s">
        <v>24095</v>
      </c>
      <c r="E4930">
        <f>IF(COUNTIFS(Registros!$A$2:$A$6000,"NP",Registros!$B$2:$B$6000,$A4930)&gt;0,1,0)</f>
        <v>0</v>
      </c>
      <c r="F4930">
        <f>IF($E4930=1,SUMIFS(Registros!$F$2:$F$6000,Registros!$A$2:$A$6000,"NP",Registros!$B$2:$B$6000,$A4930),0)</f>
        <v>0</v>
      </c>
      <c r="G4930">
        <f>IF(COUNTIFS(Registros!$A$2:$A$6000,"MOV",Registros!$B$2:$B$6000,$A4930)&gt;0,1,0)</f>
        <v>0</v>
      </c>
      <c r="H4930">
        <f>IF($G4930=1,SUMIFS(Registros!$F$2:$F$6000,Registros!$A$2:$A$6000,"MOV",Registros!$B$2:$B$6000,$A4930),0)</f>
        <v>0</v>
      </c>
      <c r="I4930">
        <f>IF(COUNTIFS(Registros!$A$2:$A$6000,"CS",Registros!$B$2:$B$6000,$A4930)&gt;0,1,0)</f>
        <v>1</v>
      </c>
      <c r="J4930">
        <f>IF($I4930=1,SUMIFS(Registros!$I$2:$I$6000,Registros!$A$2:$A$6000,"CS",Registros!$B$2:$B$6000,$A4930),0)</f>
        <v>43</v>
      </c>
      <c r="K4930">
        <f>IF(COUNTIFS(Winback!$K$2:$K$300,$A4930)&gt;0,1,0)</f>
        <v>0</v>
      </c>
      <c r="L4930">
        <f>IF(AND($K4930=1,LEFT($A4930,3)="WB-"),SUMIFS(Winback!$D$2:$D$300,Winback!$K$2:$K$300,$A4930),0)</f>
        <v>0</v>
      </c>
      <c r="M4930">
        <f>IF(OR($E4930=1,$G4930=1,SUMIFS(Registros!$J$2:$J$6000,Registros!$B$2:$B$6000,$A4930)&gt;0),1,0)</f>
        <v>1</v>
      </c>
      <c r="N4930">
        <f>IF($J4930&gt;0,1,IF(COUNTIFS(Registros!$A$2:$A$6000,"CS",Registros!$B$2:$B$6000,$A4930,Registros!$K$2:$K$6000,"&lt;&gt;")&gt;0,1,0))</f>
        <v>1</v>
      </c>
      <c r="O4930" t="str">
        <f t="shared" ref="O4930:O4993" si="385">IF(AND($K4930=1,$E4930=0,$G4930=0,$I4930=0),"WINBACK",IF(AND($M4930=1,$N4930&gt;0),"CONVERGENTE",IF($M4930=1,"SOLO MÓVIL",IF($N4930&gt;0,"SOLO FIJO / INTERNET","SIN SERVICIOS"))))</f>
        <v>CONVERGENTE</v>
      </c>
      <c r="P4930" t="str">
        <f t="shared" ref="P4930:P4993" si="386">IF($O4930="WINBACK","Recuperar (winback)",IF($O4930="CONVERGENTE","Upgrade / más líneas",IF($O4930="SOLO MÓVIL","Ofrecer fijo + internet (FLBBTV)",IF($O4930="SOLO FIJO / INTERNET","Ofrecer línea móvil Nextphone","Oferta completa (móvil + fijo + internet)"))))</f>
        <v>Upgrade / más líneas</v>
      </c>
      <c r="Q4930">
        <f t="shared" ref="Q4930:Q4993" si="387">$F4930+$H4930+$L4930</f>
        <v>0</v>
      </c>
      <c r="R4930" t="str">
        <f>IFERROR(VLOOKUP($A4930,Registros!$B$2:$G$6000,6,0),IFERROR(INDEX(Winback!$C$2:$C$300,MATCH($A4930,Winback!$K$2:$K$300,0)),""))</f>
        <v>Lizeth Milena Gonzalez</v>
      </c>
      <c r="S4930" t="str">
        <f t="shared" ref="S4930:S4993" si="388">IF($E4930=1,"NP","")&amp;IF($G4930=1,"+MOV","")&amp;IF($I4930=1,"+CS","")&amp;IF($K4930=1,"+WB","")</f>
        <v>+CS</v>
      </c>
      <c r="T4930">
        <f t="shared" ref="T4930:T4993" si="389">$E4930+$G4930+$I4930+$K4930</f>
        <v>1</v>
      </c>
    </row>
    <row r="4931" spans="1:20" x14ac:dyDescent="0.35">
      <c r="A4931" t="s">
        <v>24097</v>
      </c>
      <c r="B4931" t="s">
        <v>24098</v>
      </c>
      <c r="C4931" t="s">
        <v>24099</v>
      </c>
      <c r="D4931" t="s">
        <v>24100</v>
      </c>
      <c r="E4931">
        <f>IF(COUNTIFS(Registros!$A$2:$A$6000,"NP",Registros!$B$2:$B$6000,$A4931)&gt;0,1,0)</f>
        <v>0</v>
      </c>
      <c r="F4931">
        <f>IF($E4931=1,SUMIFS(Registros!$F$2:$F$6000,Registros!$A$2:$A$6000,"NP",Registros!$B$2:$B$6000,$A4931),0)</f>
        <v>0</v>
      </c>
      <c r="G4931">
        <f>IF(COUNTIFS(Registros!$A$2:$A$6000,"MOV",Registros!$B$2:$B$6000,$A4931)&gt;0,1,0)</f>
        <v>0</v>
      </c>
      <c r="H4931">
        <f>IF($G4931=1,SUMIFS(Registros!$F$2:$F$6000,Registros!$A$2:$A$6000,"MOV",Registros!$B$2:$B$6000,$A4931),0)</f>
        <v>0</v>
      </c>
      <c r="I4931">
        <f>IF(COUNTIFS(Registros!$A$2:$A$6000,"CS",Registros!$B$2:$B$6000,$A4931)&gt;0,1,0)</f>
        <v>1</v>
      </c>
      <c r="J4931">
        <f>IF($I4931=1,SUMIFS(Registros!$I$2:$I$6000,Registros!$A$2:$A$6000,"CS",Registros!$B$2:$B$6000,$A4931),0)</f>
        <v>33</v>
      </c>
      <c r="K4931">
        <f>IF(COUNTIFS(Winback!$K$2:$K$300,$A4931)&gt;0,1,0)</f>
        <v>0</v>
      </c>
      <c r="L4931">
        <f>IF(AND($K4931=1,LEFT($A4931,3)="WB-"),SUMIFS(Winback!$D$2:$D$300,Winback!$K$2:$K$300,$A4931),0)</f>
        <v>0</v>
      </c>
      <c r="M4931">
        <f>IF(OR($E4931=1,$G4931=1,SUMIFS(Registros!$J$2:$J$6000,Registros!$B$2:$B$6000,$A4931)&gt;0),1,0)</f>
        <v>1</v>
      </c>
      <c r="N4931">
        <f>IF($J4931&gt;0,1,IF(COUNTIFS(Registros!$A$2:$A$6000,"CS",Registros!$B$2:$B$6000,$A4931,Registros!$K$2:$K$6000,"&lt;&gt;")&gt;0,1,0))</f>
        <v>1</v>
      </c>
      <c r="O4931" t="str">
        <f t="shared" si="385"/>
        <v>CONVERGENTE</v>
      </c>
      <c r="P4931" t="str">
        <f t="shared" si="386"/>
        <v>Upgrade / más líneas</v>
      </c>
      <c r="Q4931">
        <f t="shared" si="387"/>
        <v>0</v>
      </c>
      <c r="R4931" t="str">
        <f>IFERROR(VLOOKUP($A4931,Registros!$B$2:$G$6000,6,0),IFERROR(INDEX(Winback!$C$2:$C$300,MATCH($A4931,Winback!$K$2:$K$300,0)),""))</f>
        <v>Maria Fernanda Rivas</v>
      </c>
      <c r="S4931" t="str">
        <f t="shared" si="388"/>
        <v>+CS</v>
      </c>
      <c r="T4931">
        <f t="shared" si="389"/>
        <v>1</v>
      </c>
    </row>
    <row r="4932" spans="1:20" x14ac:dyDescent="0.35">
      <c r="A4932" t="s">
        <v>24102</v>
      </c>
      <c r="B4932" t="s">
        <v>24103</v>
      </c>
      <c r="C4932" t="s">
        <v>24104</v>
      </c>
      <c r="D4932" t="s">
        <v>24105</v>
      </c>
      <c r="E4932">
        <f>IF(COUNTIFS(Registros!$A$2:$A$6000,"NP",Registros!$B$2:$B$6000,$A4932)&gt;0,1,0)</f>
        <v>0</v>
      </c>
      <c r="F4932">
        <f>IF($E4932=1,SUMIFS(Registros!$F$2:$F$6000,Registros!$A$2:$A$6000,"NP",Registros!$B$2:$B$6000,$A4932),0)</f>
        <v>0</v>
      </c>
      <c r="G4932">
        <f>IF(COUNTIFS(Registros!$A$2:$A$6000,"MOV",Registros!$B$2:$B$6000,$A4932)&gt;0,1,0)</f>
        <v>0</v>
      </c>
      <c r="H4932">
        <f>IF($G4932=1,SUMIFS(Registros!$F$2:$F$6000,Registros!$A$2:$A$6000,"MOV",Registros!$B$2:$B$6000,$A4932),0)</f>
        <v>0</v>
      </c>
      <c r="I4932">
        <f>IF(COUNTIFS(Registros!$A$2:$A$6000,"CS",Registros!$B$2:$B$6000,$A4932)&gt;0,1,0)</f>
        <v>1</v>
      </c>
      <c r="J4932">
        <f>IF($I4932=1,SUMIFS(Registros!$I$2:$I$6000,Registros!$A$2:$A$6000,"CS",Registros!$B$2:$B$6000,$A4932),0)</f>
        <v>25</v>
      </c>
      <c r="K4932">
        <f>IF(COUNTIFS(Winback!$K$2:$K$300,$A4932)&gt;0,1,0)</f>
        <v>0</v>
      </c>
      <c r="L4932">
        <f>IF(AND($K4932=1,LEFT($A4932,3)="WB-"),SUMIFS(Winback!$D$2:$D$300,Winback!$K$2:$K$300,$A4932),0)</f>
        <v>0</v>
      </c>
      <c r="M4932">
        <f>IF(OR($E4932=1,$G4932=1,SUMIFS(Registros!$J$2:$J$6000,Registros!$B$2:$B$6000,$A4932)&gt;0),1,0)</f>
        <v>1</v>
      </c>
      <c r="N4932">
        <f>IF($J4932&gt;0,1,IF(COUNTIFS(Registros!$A$2:$A$6000,"CS",Registros!$B$2:$B$6000,$A4932,Registros!$K$2:$K$6000,"&lt;&gt;")&gt;0,1,0))</f>
        <v>1</v>
      </c>
      <c r="O4932" t="str">
        <f t="shared" si="385"/>
        <v>CONVERGENTE</v>
      </c>
      <c r="P4932" t="str">
        <f t="shared" si="386"/>
        <v>Upgrade / más líneas</v>
      </c>
      <c r="Q4932">
        <f t="shared" si="387"/>
        <v>0</v>
      </c>
      <c r="R4932" t="str">
        <f>IFERROR(VLOOKUP($A4932,Registros!$B$2:$G$6000,6,0),IFERROR(INDEX(Winback!$C$2:$C$300,MATCH($A4932,Winback!$K$2:$K$300,0)),""))</f>
        <v>Yarelis Tulloch</v>
      </c>
      <c r="S4932" t="str">
        <f t="shared" si="388"/>
        <v>+CS</v>
      </c>
      <c r="T4932">
        <f t="shared" si="389"/>
        <v>1</v>
      </c>
    </row>
    <row r="4933" spans="1:20" x14ac:dyDescent="0.35">
      <c r="A4933" t="s">
        <v>24107</v>
      </c>
      <c r="B4933" t="s">
        <v>24108</v>
      </c>
      <c r="C4933" t="s">
        <v>24109</v>
      </c>
      <c r="D4933" t="s">
        <v>24110</v>
      </c>
      <c r="E4933">
        <f>IF(COUNTIFS(Registros!$A$2:$A$6000,"NP",Registros!$B$2:$B$6000,$A4933)&gt;0,1,0)</f>
        <v>0</v>
      </c>
      <c r="F4933">
        <f>IF($E4933=1,SUMIFS(Registros!$F$2:$F$6000,Registros!$A$2:$A$6000,"NP",Registros!$B$2:$B$6000,$A4933),0)</f>
        <v>0</v>
      </c>
      <c r="G4933">
        <f>IF(COUNTIFS(Registros!$A$2:$A$6000,"MOV",Registros!$B$2:$B$6000,$A4933)&gt;0,1,0)</f>
        <v>0</v>
      </c>
      <c r="H4933">
        <f>IF($G4933=1,SUMIFS(Registros!$F$2:$F$6000,Registros!$A$2:$A$6000,"MOV",Registros!$B$2:$B$6000,$A4933),0)</f>
        <v>0</v>
      </c>
      <c r="I4933">
        <f>IF(COUNTIFS(Registros!$A$2:$A$6000,"CS",Registros!$B$2:$B$6000,$A4933)&gt;0,1,0)</f>
        <v>1</v>
      </c>
      <c r="J4933">
        <f>IF($I4933=1,SUMIFS(Registros!$I$2:$I$6000,Registros!$A$2:$A$6000,"CS",Registros!$B$2:$B$6000,$A4933),0)</f>
        <v>32</v>
      </c>
      <c r="K4933">
        <f>IF(COUNTIFS(Winback!$K$2:$K$300,$A4933)&gt;0,1,0)</f>
        <v>0</v>
      </c>
      <c r="L4933">
        <f>IF(AND($K4933=1,LEFT($A4933,3)="WB-"),SUMIFS(Winback!$D$2:$D$300,Winback!$K$2:$K$300,$A4933),0)</f>
        <v>0</v>
      </c>
      <c r="M4933">
        <f>IF(OR($E4933=1,$G4933=1,SUMIFS(Registros!$J$2:$J$6000,Registros!$B$2:$B$6000,$A4933)&gt;0),1,0)</f>
        <v>1</v>
      </c>
      <c r="N4933">
        <f>IF($J4933&gt;0,1,IF(COUNTIFS(Registros!$A$2:$A$6000,"CS",Registros!$B$2:$B$6000,$A4933,Registros!$K$2:$K$6000,"&lt;&gt;")&gt;0,1,0))</f>
        <v>1</v>
      </c>
      <c r="O4933" t="str">
        <f t="shared" si="385"/>
        <v>CONVERGENTE</v>
      </c>
      <c r="P4933" t="str">
        <f t="shared" si="386"/>
        <v>Upgrade / más líneas</v>
      </c>
      <c r="Q4933">
        <f t="shared" si="387"/>
        <v>0</v>
      </c>
      <c r="R4933" t="str">
        <f>IFERROR(VLOOKUP($A4933,Registros!$B$2:$G$6000,6,0),IFERROR(INDEX(Winback!$C$2:$C$300,MATCH($A4933,Winback!$K$2:$K$300,0)),""))</f>
        <v>Abril Aparicio</v>
      </c>
      <c r="S4933" t="str">
        <f t="shared" si="388"/>
        <v>+CS</v>
      </c>
      <c r="T4933">
        <f t="shared" si="389"/>
        <v>1</v>
      </c>
    </row>
    <row r="4934" spans="1:20" x14ac:dyDescent="0.35">
      <c r="A4934" t="s">
        <v>24112</v>
      </c>
      <c r="B4934" t="s">
        <v>24113</v>
      </c>
      <c r="C4934" t="s">
        <v>24114</v>
      </c>
      <c r="D4934" t="s">
        <v>24115</v>
      </c>
      <c r="E4934">
        <f>IF(COUNTIFS(Registros!$A$2:$A$6000,"NP",Registros!$B$2:$B$6000,$A4934)&gt;0,1,0)</f>
        <v>0</v>
      </c>
      <c r="F4934">
        <f>IF($E4934=1,SUMIFS(Registros!$F$2:$F$6000,Registros!$A$2:$A$6000,"NP",Registros!$B$2:$B$6000,$A4934),0)</f>
        <v>0</v>
      </c>
      <c r="G4934">
        <f>IF(COUNTIFS(Registros!$A$2:$A$6000,"MOV",Registros!$B$2:$B$6000,$A4934)&gt;0,1,0)</f>
        <v>0</v>
      </c>
      <c r="H4934">
        <f>IF($G4934=1,SUMIFS(Registros!$F$2:$F$6000,Registros!$A$2:$A$6000,"MOV",Registros!$B$2:$B$6000,$A4934),0)</f>
        <v>0</v>
      </c>
      <c r="I4934">
        <f>IF(COUNTIFS(Registros!$A$2:$A$6000,"CS",Registros!$B$2:$B$6000,$A4934)&gt;0,1,0)</f>
        <v>1</v>
      </c>
      <c r="J4934">
        <f>IF($I4934=1,SUMIFS(Registros!$I$2:$I$6000,Registros!$A$2:$A$6000,"CS",Registros!$B$2:$B$6000,$A4934),0)</f>
        <v>54</v>
      </c>
      <c r="K4934">
        <f>IF(COUNTIFS(Winback!$K$2:$K$300,$A4934)&gt;0,1,0)</f>
        <v>0</v>
      </c>
      <c r="L4934">
        <f>IF(AND($K4934=1,LEFT($A4934,3)="WB-"),SUMIFS(Winback!$D$2:$D$300,Winback!$K$2:$K$300,$A4934),0)</f>
        <v>0</v>
      </c>
      <c r="M4934">
        <f>IF(OR($E4934=1,$G4934=1,SUMIFS(Registros!$J$2:$J$6000,Registros!$B$2:$B$6000,$A4934)&gt;0),1,0)</f>
        <v>1</v>
      </c>
      <c r="N4934">
        <f>IF($J4934&gt;0,1,IF(COUNTIFS(Registros!$A$2:$A$6000,"CS",Registros!$B$2:$B$6000,$A4934,Registros!$K$2:$K$6000,"&lt;&gt;")&gt;0,1,0))</f>
        <v>1</v>
      </c>
      <c r="O4934" t="str">
        <f t="shared" si="385"/>
        <v>CONVERGENTE</v>
      </c>
      <c r="P4934" t="str">
        <f t="shared" si="386"/>
        <v>Upgrade / más líneas</v>
      </c>
      <c r="Q4934">
        <f t="shared" si="387"/>
        <v>0</v>
      </c>
      <c r="R4934" t="str">
        <f>IFERROR(VLOOKUP($A4934,Registros!$B$2:$G$6000,6,0),IFERROR(INDEX(Winback!$C$2:$C$300,MATCH($A4934,Winback!$K$2:$K$300,0)),""))</f>
        <v>Yariela Galarce</v>
      </c>
      <c r="S4934" t="str">
        <f t="shared" si="388"/>
        <v>+CS</v>
      </c>
      <c r="T4934">
        <f t="shared" si="389"/>
        <v>1</v>
      </c>
    </row>
    <row r="4935" spans="1:20" x14ac:dyDescent="0.35">
      <c r="A4935" t="s">
        <v>24117</v>
      </c>
      <c r="B4935" t="s">
        <v>24118</v>
      </c>
      <c r="C4935" t="s">
        <v>24119</v>
      </c>
      <c r="D4935" t="s">
        <v>24120</v>
      </c>
      <c r="E4935">
        <f>IF(COUNTIFS(Registros!$A$2:$A$6000,"NP",Registros!$B$2:$B$6000,$A4935)&gt;0,1,0)</f>
        <v>0</v>
      </c>
      <c r="F4935">
        <f>IF($E4935=1,SUMIFS(Registros!$F$2:$F$6000,Registros!$A$2:$A$6000,"NP",Registros!$B$2:$B$6000,$A4935),0)</f>
        <v>0</v>
      </c>
      <c r="G4935">
        <f>IF(COUNTIFS(Registros!$A$2:$A$6000,"MOV",Registros!$B$2:$B$6000,$A4935)&gt;0,1,0)</f>
        <v>0</v>
      </c>
      <c r="H4935">
        <f>IF($G4935=1,SUMIFS(Registros!$F$2:$F$6000,Registros!$A$2:$A$6000,"MOV",Registros!$B$2:$B$6000,$A4935),0)</f>
        <v>0</v>
      </c>
      <c r="I4935">
        <f>IF(COUNTIFS(Registros!$A$2:$A$6000,"CS",Registros!$B$2:$B$6000,$A4935)&gt;0,1,0)</f>
        <v>1</v>
      </c>
      <c r="J4935">
        <f>IF($I4935=1,SUMIFS(Registros!$I$2:$I$6000,Registros!$A$2:$A$6000,"CS",Registros!$B$2:$B$6000,$A4935),0)</f>
        <v>63</v>
      </c>
      <c r="K4935">
        <f>IF(COUNTIFS(Winback!$K$2:$K$300,$A4935)&gt;0,1,0)</f>
        <v>0</v>
      </c>
      <c r="L4935">
        <f>IF(AND($K4935=1,LEFT($A4935,3)="WB-"),SUMIFS(Winback!$D$2:$D$300,Winback!$K$2:$K$300,$A4935),0)</f>
        <v>0</v>
      </c>
      <c r="M4935">
        <f>IF(OR($E4935=1,$G4935=1,SUMIFS(Registros!$J$2:$J$6000,Registros!$B$2:$B$6000,$A4935)&gt;0),1,0)</f>
        <v>1</v>
      </c>
      <c r="N4935">
        <f>IF($J4935&gt;0,1,IF(COUNTIFS(Registros!$A$2:$A$6000,"CS",Registros!$B$2:$B$6000,$A4935,Registros!$K$2:$K$6000,"&lt;&gt;")&gt;0,1,0))</f>
        <v>1</v>
      </c>
      <c r="O4935" t="str">
        <f t="shared" si="385"/>
        <v>CONVERGENTE</v>
      </c>
      <c r="P4935" t="str">
        <f t="shared" si="386"/>
        <v>Upgrade / más líneas</v>
      </c>
      <c r="Q4935">
        <f t="shared" si="387"/>
        <v>0</v>
      </c>
      <c r="R4935" t="str">
        <f>IFERROR(VLOOKUP($A4935,Registros!$B$2:$G$6000,6,0),IFERROR(INDEX(Winback!$C$2:$C$300,MATCH($A4935,Winback!$K$2:$K$300,0)),""))</f>
        <v>Nailyn Martinez Johnson</v>
      </c>
      <c r="S4935" t="str">
        <f t="shared" si="388"/>
        <v>+CS</v>
      </c>
      <c r="T4935">
        <f t="shared" si="389"/>
        <v>1</v>
      </c>
    </row>
    <row r="4936" spans="1:20" x14ac:dyDescent="0.35">
      <c r="A4936" t="s">
        <v>24122</v>
      </c>
      <c r="B4936" t="s">
        <v>24123</v>
      </c>
      <c r="C4936" t="s">
        <v>24124</v>
      </c>
      <c r="D4936" t="s">
        <v>24125</v>
      </c>
      <c r="E4936">
        <f>IF(COUNTIFS(Registros!$A$2:$A$6000,"NP",Registros!$B$2:$B$6000,$A4936)&gt;0,1,0)</f>
        <v>0</v>
      </c>
      <c r="F4936">
        <f>IF($E4936=1,SUMIFS(Registros!$F$2:$F$6000,Registros!$A$2:$A$6000,"NP",Registros!$B$2:$B$6000,$A4936),0)</f>
        <v>0</v>
      </c>
      <c r="G4936">
        <f>IF(COUNTIFS(Registros!$A$2:$A$6000,"MOV",Registros!$B$2:$B$6000,$A4936)&gt;0,1,0)</f>
        <v>0</v>
      </c>
      <c r="H4936">
        <f>IF($G4936=1,SUMIFS(Registros!$F$2:$F$6000,Registros!$A$2:$A$6000,"MOV",Registros!$B$2:$B$6000,$A4936),0)</f>
        <v>0</v>
      </c>
      <c r="I4936">
        <f>IF(COUNTIFS(Registros!$A$2:$A$6000,"CS",Registros!$B$2:$B$6000,$A4936)&gt;0,1,0)</f>
        <v>1</v>
      </c>
      <c r="J4936">
        <f>IF($I4936=1,SUMIFS(Registros!$I$2:$I$6000,Registros!$A$2:$A$6000,"CS",Registros!$B$2:$B$6000,$A4936),0)</f>
        <v>18</v>
      </c>
      <c r="K4936">
        <f>IF(COUNTIFS(Winback!$K$2:$K$300,$A4936)&gt;0,1,0)</f>
        <v>0</v>
      </c>
      <c r="L4936">
        <f>IF(AND($K4936=1,LEFT($A4936,3)="WB-"),SUMIFS(Winback!$D$2:$D$300,Winback!$K$2:$K$300,$A4936),0)</f>
        <v>0</v>
      </c>
      <c r="M4936">
        <f>IF(OR($E4936=1,$G4936=1,SUMIFS(Registros!$J$2:$J$6000,Registros!$B$2:$B$6000,$A4936)&gt;0),1,0)</f>
        <v>1</v>
      </c>
      <c r="N4936">
        <f>IF($J4936&gt;0,1,IF(COUNTIFS(Registros!$A$2:$A$6000,"CS",Registros!$B$2:$B$6000,$A4936,Registros!$K$2:$K$6000,"&lt;&gt;")&gt;0,1,0))</f>
        <v>1</v>
      </c>
      <c r="O4936" t="str">
        <f t="shared" si="385"/>
        <v>CONVERGENTE</v>
      </c>
      <c r="P4936" t="str">
        <f t="shared" si="386"/>
        <v>Upgrade / más líneas</v>
      </c>
      <c r="Q4936">
        <f t="shared" si="387"/>
        <v>0</v>
      </c>
      <c r="R4936" t="str">
        <f>IFERROR(VLOOKUP($A4936,Registros!$B$2:$G$6000,6,0),IFERROR(INDEX(Winback!$C$2:$C$300,MATCH($A4936,Winback!$K$2:$K$300,0)),""))</f>
        <v>iongy Gordon Ward</v>
      </c>
      <c r="S4936" t="str">
        <f t="shared" si="388"/>
        <v>+CS</v>
      </c>
      <c r="T4936">
        <f t="shared" si="389"/>
        <v>1</v>
      </c>
    </row>
    <row r="4937" spans="1:20" x14ac:dyDescent="0.35">
      <c r="A4937" t="s">
        <v>24127</v>
      </c>
      <c r="B4937" t="s">
        <v>24128</v>
      </c>
      <c r="C4937" t="s">
        <v>24129</v>
      </c>
      <c r="D4937" t="s">
        <v>24130</v>
      </c>
      <c r="E4937">
        <f>IF(COUNTIFS(Registros!$A$2:$A$6000,"NP",Registros!$B$2:$B$6000,$A4937)&gt;0,1,0)</f>
        <v>0</v>
      </c>
      <c r="F4937">
        <f>IF($E4937=1,SUMIFS(Registros!$F$2:$F$6000,Registros!$A$2:$A$6000,"NP",Registros!$B$2:$B$6000,$A4937),0)</f>
        <v>0</v>
      </c>
      <c r="G4937">
        <f>IF(COUNTIFS(Registros!$A$2:$A$6000,"MOV",Registros!$B$2:$B$6000,$A4937)&gt;0,1,0)</f>
        <v>0</v>
      </c>
      <c r="H4937">
        <f>IF($G4937=1,SUMIFS(Registros!$F$2:$F$6000,Registros!$A$2:$A$6000,"MOV",Registros!$B$2:$B$6000,$A4937),0)</f>
        <v>0</v>
      </c>
      <c r="I4937">
        <f>IF(COUNTIFS(Registros!$A$2:$A$6000,"CS",Registros!$B$2:$B$6000,$A4937)&gt;0,1,0)</f>
        <v>1</v>
      </c>
      <c r="J4937">
        <f>IF($I4937=1,SUMIFS(Registros!$I$2:$I$6000,Registros!$A$2:$A$6000,"CS",Registros!$B$2:$B$6000,$A4937),0)</f>
        <v>37</v>
      </c>
      <c r="K4937">
        <f>IF(COUNTIFS(Winback!$K$2:$K$300,$A4937)&gt;0,1,0)</f>
        <v>0</v>
      </c>
      <c r="L4937">
        <f>IF(AND($K4937=1,LEFT($A4937,3)="WB-"),SUMIFS(Winback!$D$2:$D$300,Winback!$K$2:$K$300,$A4937),0)</f>
        <v>0</v>
      </c>
      <c r="M4937">
        <f>IF(OR($E4937=1,$G4937=1,SUMIFS(Registros!$J$2:$J$6000,Registros!$B$2:$B$6000,$A4937)&gt;0),1,0)</f>
        <v>1</v>
      </c>
      <c r="N4937">
        <f>IF($J4937&gt;0,1,IF(COUNTIFS(Registros!$A$2:$A$6000,"CS",Registros!$B$2:$B$6000,$A4937,Registros!$K$2:$K$6000,"&lt;&gt;")&gt;0,1,0))</f>
        <v>1</v>
      </c>
      <c r="O4937" t="str">
        <f t="shared" si="385"/>
        <v>CONVERGENTE</v>
      </c>
      <c r="P4937" t="str">
        <f t="shared" si="386"/>
        <v>Upgrade / más líneas</v>
      </c>
      <c r="Q4937">
        <f t="shared" si="387"/>
        <v>0</v>
      </c>
      <c r="R4937" t="str">
        <f>IFERROR(VLOOKUP($A4937,Registros!$B$2:$G$6000,6,0),IFERROR(INDEX(Winback!$C$2:$C$300,MATCH($A4937,Winback!$K$2:$K$300,0)),""))</f>
        <v>Keisy Vargas</v>
      </c>
      <c r="S4937" t="str">
        <f t="shared" si="388"/>
        <v>+CS</v>
      </c>
      <c r="T4937">
        <f t="shared" si="389"/>
        <v>1</v>
      </c>
    </row>
    <row r="4938" spans="1:20" x14ac:dyDescent="0.35">
      <c r="A4938" t="s">
        <v>24132</v>
      </c>
      <c r="B4938" t="s">
        <v>24133</v>
      </c>
      <c r="C4938" t="s">
        <v>24134</v>
      </c>
      <c r="D4938" t="s">
        <v>24135</v>
      </c>
      <c r="E4938">
        <f>IF(COUNTIFS(Registros!$A$2:$A$6000,"NP",Registros!$B$2:$B$6000,$A4938)&gt;0,1,0)</f>
        <v>0</v>
      </c>
      <c r="F4938">
        <f>IF($E4938=1,SUMIFS(Registros!$F$2:$F$6000,Registros!$A$2:$A$6000,"NP",Registros!$B$2:$B$6000,$A4938),0)</f>
        <v>0</v>
      </c>
      <c r="G4938">
        <f>IF(COUNTIFS(Registros!$A$2:$A$6000,"MOV",Registros!$B$2:$B$6000,$A4938)&gt;0,1,0)</f>
        <v>0</v>
      </c>
      <c r="H4938">
        <f>IF($G4938=1,SUMIFS(Registros!$F$2:$F$6000,Registros!$A$2:$A$6000,"MOV",Registros!$B$2:$B$6000,$A4938),0)</f>
        <v>0</v>
      </c>
      <c r="I4938">
        <f>IF(COUNTIFS(Registros!$A$2:$A$6000,"CS",Registros!$B$2:$B$6000,$A4938)&gt;0,1,0)</f>
        <v>1</v>
      </c>
      <c r="J4938">
        <f>IF($I4938=1,SUMIFS(Registros!$I$2:$I$6000,Registros!$A$2:$A$6000,"CS",Registros!$B$2:$B$6000,$A4938),0)</f>
        <v>28</v>
      </c>
      <c r="K4938">
        <f>IF(COUNTIFS(Winback!$K$2:$K$300,$A4938)&gt;0,1,0)</f>
        <v>0</v>
      </c>
      <c r="L4938">
        <f>IF(AND($K4938=1,LEFT($A4938,3)="WB-"),SUMIFS(Winback!$D$2:$D$300,Winback!$K$2:$K$300,$A4938),0)</f>
        <v>0</v>
      </c>
      <c r="M4938">
        <f>IF(OR($E4938=1,$G4938=1,SUMIFS(Registros!$J$2:$J$6000,Registros!$B$2:$B$6000,$A4938)&gt;0),1,0)</f>
        <v>1</v>
      </c>
      <c r="N4938">
        <f>IF($J4938&gt;0,1,IF(COUNTIFS(Registros!$A$2:$A$6000,"CS",Registros!$B$2:$B$6000,$A4938,Registros!$K$2:$K$6000,"&lt;&gt;")&gt;0,1,0))</f>
        <v>1</v>
      </c>
      <c r="O4938" t="str">
        <f t="shared" si="385"/>
        <v>CONVERGENTE</v>
      </c>
      <c r="P4938" t="str">
        <f t="shared" si="386"/>
        <v>Upgrade / más líneas</v>
      </c>
      <c r="Q4938">
        <f t="shared" si="387"/>
        <v>0</v>
      </c>
      <c r="R4938" t="str">
        <f>IFERROR(VLOOKUP($A4938,Registros!$B$2:$G$6000,6,0),IFERROR(INDEX(Winback!$C$2:$C$300,MATCH($A4938,Winback!$K$2:$K$300,0)),""))</f>
        <v>Karla Mc Intryre</v>
      </c>
      <c r="S4938" t="str">
        <f t="shared" si="388"/>
        <v>+CS</v>
      </c>
      <c r="T4938">
        <f t="shared" si="389"/>
        <v>1</v>
      </c>
    </row>
    <row r="4939" spans="1:20" x14ac:dyDescent="0.35">
      <c r="A4939" t="s">
        <v>24137</v>
      </c>
      <c r="B4939" t="s">
        <v>24138</v>
      </c>
      <c r="C4939" t="s">
        <v>24139</v>
      </c>
      <c r="D4939" t="s">
        <v>24140</v>
      </c>
      <c r="E4939">
        <f>IF(COUNTIFS(Registros!$A$2:$A$6000,"NP",Registros!$B$2:$B$6000,$A4939)&gt;0,1,0)</f>
        <v>0</v>
      </c>
      <c r="F4939">
        <f>IF($E4939=1,SUMIFS(Registros!$F$2:$F$6000,Registros!$A$2:$A$6000,"NP",Registros!$B$2:$B$6000,$A4939),0)</f>
        <v>0</v>
      </c>
      <c r="G4939">
        <f>IF(COUNTIFS(Registros!$A$2:$A$6000,"MOV",Registros!$B$2:$B$6000,$A4939)&gt;0,1,0)</f>
        <v>0</v>
      </c>
      <c r="H4939">
        <f>IF($G4939=1,SUMIFS(Registros!$F$2:$F$6000,Registros!$A$2:$A$6000,"MOV",Registros!$B$2:$B$6000,$A4939),0)</f>
        <v>0</v>
      </c>
      <c r="I4939">
        <f>IF(COUNTIFS(Registros!$A$2:$A$6000,"CS",Registros!$B$2:$B$6000,$A4939)&gt;0,1,0)</f>
        <v>1</v>
      </c>
      <c r="J4939">
        <f>IF($I4939=1,SUMIFS(Registros!$I$2:$I$6000,Registros!$A$2:$A$6000,"CS",Registros!$B$2:$B$6000,$A4939),0)</f>
        <v>30</v>
      </c>
      <c r="K4939">
        <f>IF(COUNTIFS(Winback!$K$2:$K$300,$A4939)&gt;0,1,0)</f>
        <v>0</v>
      </c>
      <c r="L4939">
        <f>IF(AND($K4939=1,LEFT($A4939,3)="WB-"),SUMIFS(Winback!$D$2:$D$300,Winback!$K$2:$K$300,$A4939),0)</f>
        <v>0</v>
      </c>
      <c r="M4939">
        <f>IF(OR($E4939=1,$G4939=1,SUMIFS(Registros!$J$2:$J$6000,Registros!$B$2:$B$6000,$A4939)&gt;0),1,0)</f>
        <v>1</v>
      </c>
      <c r="N4939">
        <f>IF($J4939&gt;0,1,IF(COUNTIFS(Registros!$A$2:$A$6000,"CS",Registros!$B$2:$B$6000,$A4939,Registros!$K$2:$K$6000,"&lt;&gt;")&gt;0,1,0))</f>
        <v>1</v>
      </c>
      <c r="O4939" t="str">
        <f t="shared" si="385"/>
        <v>CONVERGENTE</v>
      </c>
      <c r="P4939" t="str">
        <f t="shared" si="386"/>
        <v>Upgrade / más líneas</v>
      </c>
      <c r="Q4939">
        <f t="shared" si="387"/>
        <v>0</v>
      </c>
      <c r="R4939" t="str">
        <f>IFERROR(VLOOKUP($A4939,Registros!$B$2:$G$6000,6,0),IFERROR(INDEX(Winback!$C$2:$C$300,MATCH($A4939,Winback!$K$2:$K$300,0)),""))</f>
        <v>Solanye Acuña</v>
      </c>
      <c r="S4939" t="str">
        <f t="shared" si="388"/>
        <v>+CS</v>
      </c>
      <c r="T4939">
        <f t="shared" si="389"/>
        <v>1</v>
      </c>
    </row>
    <row r="4940" spans="1:20" x14ac:dyDescent="0.35">
      <c r="A4940" t="s">
        <v>24142</v>
      </c>
      <c r="B4940" t="s">
        <v>24143</v>
      </c>
      <c r="C4940" t="s">
        <v>23322</v>
      </c>
      <c r="D4940" t="s">
        <v>23323</v>
      </c>
      <c r="E4940">
        <f>IF(COUNTIFS(Registros!$A$2:$A$6000,"NP",Registros!$B$2:$B$6000,$A4940)&gt;0,1,0)</f>
        <v>0</v>
      </c>
      <c r="F4940">
        <f>IF($E4940=1,SUMIFS(Registros!$F$2:$F$6000,Registros!$A$2:$A$6000,"NP",Registros!$B$2:$B$6000,$A4940),0)</f>
        <v>0</v>
      </c>
      <c r="G4940">
        <f>IF(COUNTIFS(Registros!$A$2:$A$6000,"MOV",Registros!$B$2:$B$6000,$A4940)&gt;0,1,0)</f>
        <v>0</v>
      </c>
      <c r="H4940">
        <f>IF($G4940=1,SUMIFS(Registros!$F$2:$F$6000,Registros!$A$2:$A$6000,"MOV",Registros!$B$2:$B$6000,$A4940),0)</f>
        <v>0</v>
      </c>
      <c r="I4940">
        <f>IF(COUNTIFS(Registros!$A$2:$A$6000,"CS",Registros!$B$2:$B$6000,$A4940)&gt;0,1,0)</f>
        <v>1</v>
      </c>
      <c r="J4940">
        <f>IF($I4940=1,SUMIFS(Registros!$I$2:$I$6000,Registros!$A$2:$A$6000,"CS",Registros!$B$2:$B$6000,$A4940),0)</f>
        <v>48</v>
      </c>
      <c r="K4940">
        <f>IF(COUNTIFS(Winback!$K$2:$K$300,$A4940)&gt;0,1,0)</f>
        <v>0</v>
      </c>
      <c r="L4940">
        <f>IF(AND($K4940=1,LEFT($A4940,3)="WB-"),SUMIFS(Winback!$D$2:$D$300,Winback!$K$2:$K$300,$A4940),0)</f>
        <v>0</v>
      </c>
      <c r="M4940">
        <f>IF(OR($E4940=1,$G4940=1,SUMIFS(Registros!$J$2:$J$6000,Registros!$B$2:$B$6000,$A4940)&gt;0),1,0)</f>
        <v>1</v>
      </c>
      <c r="N4940">
        <f>IF($J4940&gt;0,1,IF(COUNTIFS(Registros!$A$2:$A$6000,"CS",Registros!$B$2:$B$6000,$A4940,Registros!$K$2:$K$6000,"&lt;&gt;")&gt;0,1,0))</f>
        <v>1</v>
      </c>
      <c r="O4940" t="str">
        <f t="shared" si="385"/>
        <v>CONVERGENTE</v>
      </c>
      <c r="P4940" t="str">
        <f t="shared" si="386"/>
        <v>Upgrade / más líneas</v>
      </c>
      <c r="Q4940">
        <f t="shared" si="387"/>
        <v>0</v>
      </c>
      <c r="R4940" t="str">
        <f>IFERROR(VLOOKUP($A4940,Registros!$B$2:$G$6000,6,0),IFERROR(INDEX(Winback!$C$2:$C$300,MATCH($A4940,Winback!$K$2:$K$300,0)),""))</f>
        <v>Solanye Acuña</v>
      </c>
      <c r="S4940" t="str">
        <f t="shared" si="388"/>
        <v>+CS</v>
      </c>
      <c r="T4940">
        <f t="shared" si="389"/>
        <v>1</v>
      </c>
    </row>
    <row r="4941" spans="1:20" x14ac:dyDescent="0.35">
      <c r="A4941" t="s">
        <v>24159</v>
      </c>
      <c r="C4941" t="s">
        <v>24153</v>
      </c>
      <c r="D4941" t="s">
        <v>24153</v>
      </c>
      <c r="E4941">
        <f>IF(COUNTIFS(Registros!$A$2:$A$6000,"NP",Registros!$B$2:$B$6000,$A4941)&gt;0,1,0)</f>
        <v>0</v>
      </c>
      <c r="F4941">
        <f>IF($E4941=1,SUMIFS(Registros!$F$2:$F$6000,Registros!$A$2:$A$6000,"NP",Registros!$B$2:$B$6000,$A4941),0)</f>
        <v>0</v>
      </c>
      <c r="G4941">
        <f>IF(COUNTIFS(Registros!$A$2:$A$6000,"MOV",Registros!$B$2:$B$6000,$A4941)&gt;0,1,0)</f>
        <v>0</v>
      </c>
      <c r="H4941">
        <f>IF($G4941=1,SUMIFS(Registros!$F$2:$F$6000,Registros!$A$2:$A$6000,"MOV",Registros!$B$2:$B$6000,$A4941),0)</f>
        <v>0</v>
      </c>
      <c r="I4941">
        <f>IF(COUNTIFS(Registros!$A$2:$A$6000,"CS",Registros!$B$2:$B$6000,$A4941)&gt;0,1,0)</f>
        <v>0</v>
      </c>
      <c r="J4941">
        <f>IF($I4941=1,SUMIFS(Registros!$I$2:$I$6000,Registros!$A$2:$A$6000,"CS",Registros!$B$2:$B$6000,$A4941),0)</f>
        <v>0</v>
      </c>
      <c r="K4941">
        <f>IF(COUNTIFS(Winback!$K$2:$K$300,$A4941)&gt;0,1,0)</f>
        <v>1</v>
      </c>
      <c r="L4941">
        <f>IF(AND($K4941=1,LEFT($A4941,3)="WB-"),SUMIFS(Winback!$D$2:$D$300,Winback!$K$2:$K$300,$A4941),0)</f>
        <v>95</v>
      </c>
      <c r="M4941">
        <f>IF(OR($E4941=1,$G4941=1,SUMIFS(Registros!$J$2:$J$6000,Registros!$B$2:$B$6000,$A4941)&gt;0),1,0)</f>
        <v>0</v>
      </c>
      <c r="N4941">
        <f>IF($J4941&gt;0,1,IF(COUNTIFS(Registros!$A$2:$A$6000,"CS",Registros!$B$2:$B$6000,$A4941,Registros!$K$2:$K$6000,"&lt;&gt;")&gt;0,1,0))</f>
        <v>0</v>
      </c>
      <c r="O4941" t="str">
        <f t="shared" si="385"/>
        <v>WINBACK</v>
      </c>
      <c r="P4941" t="str">
        <f t="shared" si="386"/>
        <v>Recuperar (winback)</v>
      </c>
      <c r="Q4941">
        <f t="shared" si="387"/>
        <v>95</v>
      </c>
      <c r="R4941" t="str">
        <f>IFERROR(VLOOKUP($A4941,Registros!$B$2:$G$6000,6,0),IFERROR(INDEX(Winback!$C$2:$C$300,MATCH($A4941,Winback!$K$2:$K$300,0)),""))</f>
        <v>Michelle Zambrano</v>
      </c>
      <c r="S4941" t="str">
        <f t="shared" si="388"/>
        <v>+WB</v>
      </c>
      <c r="T4941">
        <f t="shared" si="389"/>
        <v>1</v>
      </c>
    </row>
    <row r="4942" spans="1:20" x14ac:dyDescent="0.35">
      <c r="A4942" t="s">
        <v>24164</v>
      </c>
      <c r="C4942" t="s">
        <v>24160</v>
      </c>
      <c r="D4942" t="s">
        <v>24161</v>
      </c>
      <c r="E4942">
        <f>IF(COUNTIFS(Registros!$A$2:$A$6000,"NP",Registros!$B$2:$B$6000,$A4942)&gt;0,1,0)</f>
        <v>0</v>
      </c>
      <c r="F4942">
        <f>IF($E4942=1,SUMIFS(Registros!$F$2:$F$6000,Registros!$A$2:$A$6000,"NP",Registros!$B$2:$B$6000,$A4942),0)</f>
        <v>0</v>
      </c>
      <c r="G4942">
        <f>IF(COUNTIFS(Registros!$A$2:$A$6000,"MOV",Registros!$B$2:$B$6000,$A4942)&gt;0,1,0)</f>
        <v>0</v>
      </c>
      <c r="H4942">
        <f>IF($G4942=1,SUMIFS(Registros!$F$2:$F$6000,Registros!$A$2:$A$6000,"MOV",Registros!$B$2:$B$6000,$A4942),0)</f>
        <v>0</v>
      </c>
      <c r="I4942">
        <f>IF(COUNTIFS(Registros!$A$2:$A$6000,"CS",Registros!$B$2:$B$6000,$A4942)&gt;0,1,0)</f>
        <v>0</v>
      </c>
      <c r="J4942">
        <f>IF($I4942=1,SUMIFS(Registros!$I$2:$I$6000,Registros!$A$2:$A$6000,"CS",Registros!$B$2:$B$6000,$A4942),0)</f>
        <v>0</v>
      </c>
      <c r="K4942">
        <f>IF(COUNTIFS(Winback!$K$2:$K$300,$A4942)&gt;0,1,0)</f>
        <v>1</v>
      </c>
      <c r="L4942">
        <f>IF(AND($K4942=1,LEFT($A4942,3)="WB-"),SUMIFS(Winback!$D$2:$D$300,Winback!$K$2:$K$300,$A4942),0)</f>
        <v>12</v>
      </c>
      <c r="M4942">
        <f>IF(OR($E4942=1,$G4942=1,SUMIFS(Registros!$J$2:$J$6000,Registros!$B$2:$B$6000,$A4942)&gt;0),1,0)</f>
        <v>0</v>
      </c>
      <c r="N4942">
        <f>IF($J4942&gt;0,1,IF(COUNTIFS(Registros!$A$2:$A$6000,"CS",Registros!$B$2:$B$6000,$A4942,Registros!$K$2:$K$6000,"&lt;&gt;")&gt;0,1,0))</f>
        <v>0</v>
      </c>
      <c r="O4942" t="str">
        <f t="shared" si="385"/>
        <v>WINBACK</v>
      </c>
      <c r="P4942" t="str">
        <f t="shared" si="386"/>
        <v>Recuperar (winback)</v>
      </c>
      <c r="Q4942">
        <f t="shared" si="387"/>
        <v>12</v>
      </c>
      <c r="R4942" t="str">
        <f>IFERROR(VLOOKUP($A4942,Registros!$B$2:$G$6000,6,0),IFERROR(INDEX(Winback!$C$2:$C$300,MATCH($A4942,Winback!$K$2:$K$300,0)),""))</f>
        <v>Solanye Acuña</v>
      </c>
      <c r="S4942" t="str">
        <f t="shared" si="388"/>
        <v>+WB</v>
      </c>
      <c r="T4942">
        <f t="shared" si="389"/>
        <v>1</v>
      </c>
    </row>
    <row r="4943" spans="1:20" x14ac:dyDescent="0.35">
      <c r="A4943" t="s">
        <v>24168</v>
      </c>
      <c r="C4943" t="s">
        <v>24165</v>
      </c>
      <c r="D4943" t="s">
        <v>24166</v>
      </c>
      <c r="E4943">
        <f>IF(COUNTIFS(Registros!$A$2:$A$6000,"NP",Registros!$B$2:$B$6000,$A4943)&gt;0,1,0)</f>
        <v>0</v>
      </c>
      <c r="F4943">
        <f>IF($E4943=1,SUMIFS(Registros!$F$2:$F$6000,Registros!$A$2:$A$6000,"NP",Registros!$B$2:$B$6000,$A4943),0)</f>
        <v>0</v>
      </c>
      <c r="G4943">
        <f>IF(COUNTIFS(Registros!$A$2:$A$6000,"MOV",Registros!$B$2:$B$6000,$A4943)&gt;0,1,0)</f>
        <v>0</v>
      </c>
      <c r="H4943">
        <f>IF($G4943=1,SUMIFS(Registros!$F$2:$F$6000,Registros!$A$2:$A$6000,"MOV",Registros!$B$2:$B$6000,$A4943),0)</f>
        <v>0</v>
      </c>
      <c r="I4943">
        <f>IF(COUNTIFS(Registros!$A$2:$A$6000,"CS",Registros!$B$2:$B$6000,$A4943)&gt;0,1,0)</f>
        <v>0</v>
      </c>
      <c r="J4943">
        <f>IF($I4943=1,SUMIFS(Registros!$I$2:$I$6000,Registros!$A$2:$A$6000,"CS",Registros!$B$2:$B$6000,$A4943),0)</f>
        <v>0</v>
      </c>
      <c r="K4943">
        <f>IF(COUNTIFS(Winback!$K$2:$K$300,$A4943)&gt;0,1,0)</f>
        <v>1</v>
      </c>
      <c r="L4943">
        <f>IF(AND($K4943=1,LEFT($A4943,3)="WB-"),SUMIFS(Winback!$D$2:$D$300,Winback!$K$2:$K$300,$A4943),0)</f>
        <v>20.75</v>
      </c>
      <c r="M4943">
        <f>IF(OR($E4943=1,$G4943=1,SUMIFS(Registros!$J$2:$J$6000,Registros!$B$2:$B$6000,$A4943)&gt;0),1,0)</f>
        <v>0</v>
      </c>
      <c r="N4943">
        <f>IF($J4943&gt;0,1,IF(COUNTIFS(Registros!$A$2:$A$6000,"CS",Registros!$B$2:$B$6000,$A4943,Registros!$K$2:$K$6000,"&lt;&gt;")&gt;0,1,0))</f>
        <v>0</v>
      </c>
      <c r="O4943" t="str">
        <f t="shared" si="385"/>
        <v>WINBACK</v>
      </c>
      <c r="P4943" t="str">
        <f t="shared" si="386"/>
        <v>Recuperar (winback)</v>
      </c>
      <c r="Q4943">
        <f t="shared" si="387"/>
        <v>20.75</v>
      </c>
      <c r="R4943" t="str">
        <f>IFERROR(VLOOKUP($A4943,Registros!$B$2:$G$6000,6,0),IFERROR(INDEX(Winback!$C$2:$C$300,MATCH($A4943,Winback!$K$2:$K$300,0)),""))</f>
        <v>Maria Fernanda Rivas</v>
      </c>
      <c r="S4943" t="str">
        <f t="shared" si="388"/>
        <v>+WB</v>
      </c>
      <c r="T4943">
        <f t="shared" si="389"/>
        <v>1</v>
      </c>
    </row>
    <row r="4944" spans="1:20" x14ac:dyDescent="0.35">
      <c r="A4944" t="s">
        <v>24173</v>
      </c>
      <c r="C4944" t="s">
        <v>24169</v>
      </c>
      <c r="D4944" t="s">
        <v>24170</v>
      </c>
      <c r="E4944">
        <f>IF(COUNTIFS(Registros!$A$2:$A$6000,"NP",Registros!$B$2:$B$6000,$A4944)&gt;0,1,0)</f>
        <v>0</v>
      </c>
      <c r="F4944">
        <f>IF($E4944=1,SUMIFS(Registros!$F$2:$F$6000,Registros!$A$2:$A$6000,"NP",Registros!$B$2:$B$6000,$A4944),0)</f>
        <v>0</v>
      </c>
      <c r="G4944">
        <f>IF(COUNTIFS(Registros!$A$2:$A$6000,"MOV",Registros!$B$2:$B$6000,$A4944)&gt;0,1,0)</f>
        <v>0</v>
      </c>
      <c r="H4944">
        <f>IF($G4944=1,SUMIFS(Registros!$F$2:$F$6000,Registros!$A$2:$A$6000,"MOV",Registros!$B$2:$B$6000,$A4944),0)</f>
        <v>0</v>
      </c>
      <c r="I4944">
        <f>IF(COUNTIFS(Registros!$A$2:$A$6000,"CS",Registros!$B$2:$B$6000,$A4944)&gt;0,1,0)</f>
        <v>0</v>
      </c>
      <c r="J4944">
        <f>IF($I4944=1,SUMIFS(Registros!$I$2:$I$6000,Registros!$A$2:$A$6000,"CS",Registros!$B$2:$B$6000,$A4944),0)</f>
        <v>0</v>
      </c>
      <c r="K4944">
        <f>IF(COUNTIFS(Winback!$K$2:$K$300,$A4944)&gt;0,1,0)</f>
        <v>1</v>
      </c>
      <c r="L4944">
        <f>IF(AND($K4944=1,LEFT($A4944,3)="WB-"),SUMIFS(Winback!$D$2:$D$300,Winback!$K$2:$K$300,$A4944),0)</f>
        <v>166</v>
      </c>
      <c r="M4944">
        <f>IF(OR($E4944=1,$G4944=1,SUMIFS(Registros!$J$2:$J$6000,Registros!$B$2:$B$6000,$A4944)&gt;0),1,0)</f>
        <v>0</v>
      </c>
      <c r="N4944">
        <f>IF($J4944&gt;0,1,IF(COUNTIFS(Registros!$A$2:$A$6000,"CS",Registros!$B$2:$B$6000,$A4944,Registros!$K$2:$K$6000,"&lt;&gt;")&gt;0,1,0))</f>
        <v>0</v>
      </c>
      <c r="O4944" t="str">
        <f t="shared" si="385"/>
        <v>WINBACK</v>
      </c>
      <c r="P4944" t="str">
        <f t="shared" si="386"/>
        <v>Recuperar (winback)</v>
      </c>
      <c r="Q4944">
        <f t="shared" si="387"/>
        <v>166</v>
      </c>
      <c r="R4944" t="str">
        <f>IFERROR(VLOOKUP($A4944,Registros!$B$2:$G$6000,6,0),IFERROR(INDEX(Winback!$C$2:$C$300,MATCH($A4944,Winback!$K$2:$K$300,0)),""))</f>
        <v>Nailyn Martinez Johnson</v>
      </c>
      <c r="S4944" t="str">
        <f t="shared" si="388"/>
        <v>+WB</v>
      </c>
      <c r="T4944">
        <f t="shared" si="389"/>
        <v>1</v>
      </c>
    </row>
    <row r="4945" spans="1:20" x14ac:dyDescent="0.35">
      <c r="A4945" t="s">
        <v>24175</v>
      </c>
      <c r="E4945">
        <f>IF(COUNTIFS(Registros!$A$2:$A$6000,"NP",Registros!$B$2:$B$6000,$A4945)&gt;0,1,0)</f>
        <v>0</v>
      </c>
      <c r="F4945">
        <f>IF($E4945=1,SUMIFS(Registros!$F$2:$F$6000,Registros!$A$2:$A$6000,"NP",Registros!$B$2:$B$6000,$A4945),0)</f>
        <v>0</v>
      </c>
      <c r="G4945">
        <f>IF(COUNTIFS(Registros!$A$2:$A$6000,"MOV",Registros!$B$2:$B$6000,$A4945)&gt;0,1,0)</f>
        <v>0</v>
      </c>
      <c r="H4945">
        <f>IF($G4945=1,SUMIFS(Registros!$F$2:$F$6000,Registros!$A$2:$A$6000,"MOV",Registros!$B$2:$B$6000,$A4945),0)</f>
        <v>0</v>
      </c>
      <c r="I4945">
        <f>IF(COUNTIFS(Registros!$A$2:$A$6000,"CS",Registros!$B$2:$B$6000,$A4945)&gt;0,1,0)</f>
        <v>0</v>
      </c>
      <c r="J4945">
        <f>IF($I4945=1,SUMIFS(Registros!$I$2:$I$6000,Registros!$A$2:$A$6000,"CS",Registros!$B$2:$B$6000,$A4945),0)</f>
        <v>0</v>
      </c>
      <c r="K4945">
        <f>IF(COUNTIFS(Winback!$K$2:$K$300,$A4945)&gt;0,1,0)</f>
        <v>1</v>
      </c>
      <c r="L4945">
        <f>IF(AND($K4945=1,LEFT($A4945,3)="WB-"),SUMIFS(Winback!$D$2:$D$300,Winback!$K$2:$K$300,$A4945),0)</f>
        <v>2939.46</v>
      </c>
      <c r="M4945">
        <f>IF(OR($E4945=1,$G4945=1,SUMIFS(Registros!$J$2:$J$6000,Registros!$B$2:$B$6000,$A4945)&gt;0),1,0)</f>
        <v>0</v>
      </c>
      <c r="N4945">
        <f>IF($J4945&gt;0,1,IF(COUNTIFS(Registros!$A$2:$A$6000,"CS",Registros!$B$2:$B$6000,$A4945,Registros!$K$2:$K$6000,"&lt;&gt;")&gt;0,1,0))</f>
        <v>0</v>
      </c>
      <c r="O4945" t="str">
        <f t="shared" si="385"/>
        <v>WINBACK</v>
      </c>
      <c r="P4945" t="str">
        <f t="shared" si="386"/>
        <v>Recuperar (winback)</v>
      </c>
      <c r="Q4945">
        <f t="shared" si="387"/>
        <v>2939.46</v>
      </c>
      <c r="R4945" t="str">
        <f>IFERROR(VLOOKUP($A4945,Registros!$B$2:$G$6000,6,0),IFERROR(INDEX(Winback!$C$2:$C$300,MATCH($A4945,Winback!$K$2:$K$300,0)),""))</f>
        <v>Michelle Zambrano</v>
      </c>
      <c r="S4945" t="str">
        <f t="shared" si="388"/>
        <v>+WB</v>
      </c>
      <c r="T4945">
        <f t="shared" si="389"/>
        <v>1</v>
      </c>
    </row>
    <row r="4946" spans="1:20" x14ac:dyDescent="0.35">
      <c r="A4946" t="s">
        <v>24178</v>
      </c>
      <c r="C4946" t="s">
        <v>24176</v>
      </c>
      <c r="D4946" t="s">
        <v>24176</v>
      </c>
      <c r="E4946">
        <f>IF(COUNTIFS(Registros!$A$2:$A$6000,"NP",Registros!$B$2:$B$6000,$A4946)&gt;0,1,0)</f>
        <v>0</v>
      </c>
      <c r="F4946">
        <f>IF($E4946=1,SUMIFS(Registros!$F$2:$F$6000,Registros!$A$2:$A$6000,"NP",Registros!$B$2:$B$6000,$A4946),0)</f>
        <v>0</v>
      </c>
      <c r="G4946">
        <f>IF(COUNTIFS(Registros!$A$2:$A$6000,"MOV",Registros!$B$2:$B$6000,$A4946)&gt;0,1,0)</f>
        <v>0</v>
      </c>
      <c r="H4946">
        <f>IF($G4946=1,SUMIFS(Registros!$F$2:$F$6000,Registros!$A$2:$A$6000,"MOV",Registros!$B$2:$B$6000,$A4946),0)</f>
        <v>0</v>
      </c>
      <c r="I4946">
        <f>IF(COUNTIFS(Registros!$A$2:$A$6000,"CS",Registros!$B$2:$B$6000,$A4946)&gt;0,1,0)</f>
        <v>0</v>
      </c>
      <c r="J4946">
        <f>IF($I4946=1,SUMIFS(Registros!$I$2:$I$6000,Registros!$A$2:$A$6000,"CS",Registros!$B$2:$B$6000,$A4946),0)</f>
        <v>0</v>
      </c>
      <c r="K4946">
        <f>IF(COUNTIFS(Winback!$K$2:$K$300,$A4946)&gt;0,1,0)</f>
        <v>1</v>
      </c>
      <c r="L4946">
        <f>IF(AND($K4946=1,LEFT($A4946,3)="WB-"),SUMIFS(Winback!$D$2:$D$300,Winback!$K$2:$K$300,$A4946),0)</f>
        <v>41.5</v>
      </c>
      <c r="M4946">
        <f>IF(OR($E4946=1,$G4946=1,SUMIFS(Registros!$J$2:$J$6000,Registros!$B$2:$B$6000,$A4946)&gt;0),1,0)</f>
        <v>0</v>
      </c>
      <c r="N4946">
        <f>IF($J4946&gt;0,1,IF(COUNTIFS(Registros!$A$2:$A$6000,"CS",Registros!$B$2:$B$6000,$A4946,Registros!$K$2:$K$6000,"&lt;&gt;")&gt;0,1,0))</f>
        <v>0</v>
      </c>
      <c r="O4946" t="str">
        <f t="shared" si="385"/>
        <v>WINBACK</v>
      </c>
      <c r="P4946" t="str">
        <f t="shared" si="386"/>
        <v>Recuperar (winback)</v>
      </c>
      <c r="Q4946">
        <f t="shared" si="387"/>
        <v>41.5</v>
      </c>
      <c r="R4946" t="str">
        <f>IFERROR(VLOOKUP($A4946,Registros!$B$2:$G$6000,6,0),IFERROR(INDEX(Winback!$C$2:$C$300,MATCH($A4946,Winback!$K$2:$K$300,0)),""))</f>
        <v>Nailyn Martinez Johnson</v>
      </c>
      <c r="S4946" t="str">
        <f t="shared" si="388"/>
        <v>+WB</v>
      </c>
      <c r="T4946">
        <f t="shared" si="389"/>
        <v>1</v>
      </c>
    </row>
    <row r="4947" spans="1:20" x14ac:dyDescent="0.35">
      <c r="A4947" t="s">
        <v>24183</v>
      </c>
      <c r="C4947" t="s">
        <v>24179</v>
      </c>
      <c r="D4947" t="s">
        <v>24180</v>
      </c>
      <c r="E4947">
        <f>IF(COUNTIFS(Registros!$A$2:$A$6000,"NP",Registros!$B$2:$B$6000,$A4947)&gt;0,1,0)</f>
        <v>0</v>
      </c>
      <c r="F4947">
        <f>IF($E4947=1,SUMIFS(Registros!$F$2:$F$6000,Registros!$A$2:$A$6000,"NP",Registros!$B$2:$B$6000,$A4947),0)</f>
        <v>0</v>
      </c>
      <c r="G4947">
        <f>IF(COUNTIFS(Registros!$A$2:$A$6000,"MOV",Registros!$B$2:$B$6000,$A4947)&gt;0,1,0)</f>
        <v>0</v>
      </c>
      <c r="H4947">
        <f>IF($G4947=1,SUMIFS(Registros!$F$2:$F$6000,Registros!$A$2:$A$6000,"MOV",Registros!$B$2:$B$6000,$A4947),0)</f>
        <v>0</v>
      </c>
      <c r="I4947">
        <f>IF(COUNTIFS(Registros!$A$2:$A$6000,"CS",Registros!$B$2:$B$6000,$A4947)&gt;0,1,0)</f>
        <v>0</v>
      </c>
      <c r="J4947">
        <f>IF($I4947=1,SUMIFS(Registros!$I$2:$I$6000,Registros!$A$2:$A$6000,"CS",Registros!$B$2:$B$6000,$A4947),0)</f>
        <v>0</v>
      </c>
      <c r="K4947">
        <f>IF(COUNTIFS(Winback!$K$2:$K$300,$A4947)&gt;0,1,0)</f>
        <v>1</v>
      </c>
      <c r="L4947">
        <f>IF(AND($K4947=1,LEFT($A4947,3)="WB-"),SUMIFS(Winback!$D$2:$D$300,Winback!$K$2:$K$300,$A4947),0)</f>
        <v>60</v>
      </c>
      <c r="M4947">
        <f>IF(OR($E4947=1,$G4947=1,SUMIFS(Registros!$J$2:$J$6000,Registros!$B$2:$B$6000,$A4947)&gt;0),1,0)</f>
        <v>0</v>
      </c>
      <c r="N4947">
        <f>IF($J4947&gt;0,1,IF(COUNTIFS(Registros!$A$2:$A$6000,"CS",Registros!$B$2:$B$6000,$A4947,Registros!$K$2:$K$6000,"&lt;&gt;")&gt;0,1,0))</f>
        <v>0</v>
      </c>
      <c r="O4947" t="str">
        <f t="shared" si="385"/>
        <v>WINBACK</v>
      </c>
      <c r="P4947" t="str">
        <f t="shared" si="386"/>
        <v>Recuperar (winback)</v>
      </c>
      <c r="Q4947">
        <f t="shared" si="387"/>
        <v>60</v>
      </c>
      <c r="R4947" t="str">
        <f>IFERROR(VLOOKUP($A4947,Registros!$B$2:$G$6000,6,0),IFERROR(INDEX(Winback!$C$2:$C$300,MATCH($A4947,Winback!$K$2:$K$300,0)),""))</f>
        <v>Michelle Zambrano</v>
      </c>
      <c r="S4947" t="str">
        <f t="shared" si="388"/>
        <v>+WB</v>
      </c>
      <c r="T4947">
        <f t="shared" si="389"/>
        <v>1</v>
      </c>
    </row>
    <row r="4948" spans="1:20" x14ac:dyDescent="0.35">
      <c r="A4948" t="s">
        <v>24187</v>
      </c>
      <c r="C4948" t="s">
        <v>24184</v>
      </c>
      <c r="D4948" t="s">
        <v>24185</v>
      </c>
      <c r="E4948">
        <f>IF(COUNTIFS(Registros!$A$2:$A$6000,"NP",Registros!$B$2:$B$6000,$A4948)&gt;0,1,0)</f>
        <v>0</v>
      </c>
      <c r="F4948">
        <f>IF($E4948=1,SUMIFS(Registros!$F$2:$F$6000,Registros!$A$2:$A$6000,"NP",Registros!$B$2:$B$6000,$A4948),0)</f>
        <v>0</v>
      </c>
      <c r="G4948">
        <f>IF(COUNTIFS(Registros!$A$2:$A$6000,"MOV",Registros!$B$2:$B$6000,$A4948)&gt;0,1,0)</f>
        <v>0</v>
      </c>
      <c r="H4948">
        <f>IF($G4948=1,SUMIFS(Registros!$F$2:$F$6000,Registros!$A$2:$A$6000,"MOV",Registros!$B$2:$B$6000,$A4948),0)</f>
        <v>0</v>
      </c>
      <c r="I4948">
        <f>IF(COUNTIFS(Registros!$A$2:$A$6000,"CS",Registros!$B$2:$B$6000,$A4948)&gt;0,1,0)</f>
        <v>0</v>
      </c>
      <c r="J4948">
        <f>IF($I4948=1,SUMIFS(Registros!$I$2:$I$6000,Registros!$A$2:$A$6000,"CS",Registros!$B$2:$B$6000,$A4948),0)</f>
        <v>0</v>
      </c>
      <c r="K4948">
        <f>IF(COUNTIFS(Winback!$K$2:$K$300,$A4948)&gt;0,1,0)</f>
        <v>1</v>
      </c>
      <c r="L4948">
        <f>IF(AND($K4948=1,LEFT($A4948,3)="WB-"),SUMIFS(Winback!$D$2:$D$300,Winback!$K$2:$K$300,$A4948),0)</f>
        <v>41.5</v>
      </c>
      <c r="M4948">
        <f>IF(OR($E4948=1,$G4948=1,SUMIFS(Registros!$J$2:$J$6000,Registros!$B$2:$B$6000,$A4948)&gt;0),1,0)</f>
        <v>0</v>
      </c>
      <c r="N4948">
        <f>IF($J4948&gt;0,1,IF(COUNTIFS(Registros!$A$2:$A$6000,"CS",Registros!$B$2:$B$6000,$A4948,Registros!$K$2:$K$6000,"&lt;&gt;")&gt;0,1,0))</f>
        <v>0</v>
      </c>
      <c r="O4948" t="str">
        <f t="shared" si="385"/>
        <v>WINBACK</v>
      </c>
      <c r="P4948" t="str">
        <f t="shared" si="386"/>
        <v>Recuperar (winback)</v>
      </c>
      <c r="Q4948">
        <f t="shared" si="387"/>
        <v>41.5</v>
      </c>
      <c r="R4948" t="str">
        <f>IFERROR(VLOOKUP($A4948,Registros!$B$2:$G$6000,6,0),IFERROR(INDEX(Winback!$C$2:$C$300,MATCH($A4948,Winback!$K$2:$K$300,0)),""))</f>
        <v>Maria Fernanda Rivas</v>
      </c>
      <c r="S4948" t="str">
        <f t="shared" si="388"/>
        <v>+WB</v>
      </c>
      <c r="T4948">
        <f t="shared" si="389"/>
        <v>1</v>
      </c>
    </row>
    <row r="4949" spans="1:20" x14ac:dyDescent="0.35">
      <c r="A4949" t="s">
        <v>24193</v>
      </c>
      <c r="C4949" t="s">
        <v>24188</v>
      </c>
      <c r="D4949" t="s">
        <v>24189</v>
      </c>
      <c r="E4949">
        <f>IF(COUNTIFS(Registros!$A$2:$A$6000,"NP",Registros!$B$2:$B$6000,$A4949)&gt;0,1,0)</f>
        <v>0</v>
      </c>
      <c r="F4949">
        <f>IF($E4949=1,SUMIFS(Registros!$F$2:$F$6000,Registros!$A$2:$A$6000,"NP",Registros!$B$2:$B$6000,$A4949),0)</f>
        <v>0</v>
      </c>
      <c r="G4949">
        <f>IF(COUNTIFS(Registros!$A$2:$A$6000,"MOV",Registros!$B$2:$B$6000,$A4949)&gt;0,1,0)</f>
        <v>0</v>
      </c>
      <c r="H4949">
        <f>IF($G4949=1,SUMIFS(Registros!$F$2:$F$6000,Registros!$A$2:$A$6000,"MOV",Registros!$B$2:$B$6000,$A4949),0)</f>
        <v>0</v>
      </c>
      <c r="I4949">
        <f>IF(COUNTIFS(Registros!$A$2:$A$6000,"CS",Registros!$B$2:$B$6000,$A4949)&gt;0,1,0)</f>
        <v>0</v>
      </c>
      <c r="J4949">
        <f>IF($I4949=1,SUMIFS(Registros!$I$2:$I$6000,Registros!$A$2:$A$6000,"CS",Registros!$B$2:$B$6000,$A4949),0)</f>
        <v>0</v>
      </c>
      <c r="K4949">
        <f>IF(COUNTIFS(Winback!$K$2:$K$300,$A4949)&gt;0,1,0)</f>
        <v>1</v>
      </c>
      <c r="L4949">
        <f>IF(AND($K4949=1,LEFT($A4949,3)="WB-"),SUMIFS(Winback!$D$2:$D$300,Winback!$K$2:$K$300,$A4949),0)</f>
        <v>30</v>
      </c>
      <c r="M4949">
        <f>IF(OR($E4949=1,$G4949=1,SUMIFS(Registros!$J$2:$J$6000,Registros!$B$2:$B$6000,$A4949)&gt;0),1,0)</f>
        <v>0</v>
      </c>
      <c r="N4949">
        <f>IF($J4949&gt;0,1,IF(COUNTIFS(Registros!$A$2:$A$6000,"CS",Registros!$B$2:$B$6000,$A4949,Registros!$K$2:$K$6000,"&lt;&gt;")&gt;0,1,0))</f>
        <v>0</v>
      </c>
      <c r="O4949" t="str">
        <f t="shared" si="385"/>
        <v>WINBACK</v>
      </c>
      <c r="P4949" t="str">
        <f t="shared" si="386"/>
        <v>Recuperar (winback)</v>
      </c>
      <c r="Q4949">
        <f t="shared" si="387"/>
        <v>30</v>
      </c>
      <c r="R4949" t="str">
        <f>IFERROR(VLOOKUP($A4949,Registros!$B$2:$G$6000,6,0),IFERROR(INDEX(Winback!$C$2:$C$300,MATCH($A4949,Winback!$K$2:$K$300,0)),""))</f>
        <v>Michelle Zambrano</v>
      </c>
      <c r="S4949" t="str">
        <f t="shared" si="388"/>
        <v>+WB</v>
      </c>
      <c r="T4949">
        <f t="shared" si="389"/>
        <v>1</v>
      </c>
    </row>
    <row r="4950" spans="1:20" x14ac:dyDescent="0.35">
      <c r="A4950" t="s">
        <v>24198</v>
      </c>
      <c r="C4950" t="s">
        <v>24194</v>
      </c>
      <c r="D4950" t="s">
        <v>24195</v>
      </c>
      <c r="E4950">
        <f>IF(COUNTIFS(Registros!$A$2:$A$6000,"NP",Registros!$B$2:$B$6000,$A4950)&gt;0,1,0)</f>
        <v>0</v>
      </c>
      <c r="F4950">
        <f>IF($E4950=1,SUMIFS(Registros!$F$2:$F$6000,Registros!$A$2:$A$6000,"NP",Registros!$B$2:$B$6000,$A4950),0)</f>
        <v>0</v>
      </c>
      <c r="G4950">
        <f>IF(COUNTIFS(Registros!$A$2:$A$6000,"MOV",Registros!$B$2:$B$6000,$A4950)&gt;0,1,0)</f>
        <v>0</v>
      </c>
      <c r="H4950">
        <f>IF($G4950=1,SUMIFS(Registros!$F$2:$F$6000,Registros!$A$2:$A$6000,"MOV",Registros!$B$2:$B$6000,$A4950),0)</f>
        <v>0</v>
      </c>
      <c r="I4950">
        <f>IF(COUNTIFS(Registros!$A$2:$A$6000,"CS",Registros!$B$2:$B$6000,$A4950)&gt;0,1,0)</f>
        <v>0</v>
      </c>
      <c r="J4950">
        <f>IF($I4950=1,SUMIFS(Registros!$I$2:$I$6000,Registros!$A$2:$A$6000,"CS",Registros!$B$2:$B$6000,$A4950),0)</f>
        <v>0</v>
      </c>
      <c r="K4950">
        <f>IF(COUNTIFS(Winback!$K$2:$K$300,$A4950)&gt;0,1,0)</f>
        <v>1</v>
      </c>
      <c r="L4950">
        <f>IF(AND($K4950=1,LEFT($A4950,3)="WB-"),SUMIFS(Winback!$D$2:$D$300,Winback!$K$2:$K$300,$A4950),0)</f>
        <v>16.25</v>
      </c>
      <c r="M4950">
        <f>IF(OR($E4950=1,$G4950=1,SUMIFS(Registros!$J$2:$J$6000,Registros!$B$2:$B$6000,$A4950)&gt;0),1,0)</f>
        <v>0</v>
      </c>
      <c r="N4950">
        <f>IF($J4950&gt;0,1,IF(COUNTIFS(Registros!$A$2:$A$6000,"CS",Registros!$B$2:$B$6000,$A4950,Registros!$K$2:$K$6000,"&lt;&gt;")&gt;0,1,0))</f>
        <v>0</v>
      </c>
      <c r="O4950" t="str">
        <f t="shared" si="385"/>
        <v>WINBACK</v>
      </c>
      <c r="P4950" t="str">
        <f t="shared" si="386"/>
        <v>Recuperar (winback)</v>
      </c>
      <c r="Q4950">
        <f t="shared" si="387"/>
        <v>16.25</v>
      </c>
      <c r="R4950" t="str">
        <f>IFERROR(VLOOKUP($A4950,Registros!$B$2:$G$6000,6,0),IFERROR(INDEX(Winback!$C$2:$C$300,MATCH($A4950,Winback!$K$2:$K$300,0)),""))</f>
        <v>Solanye Acuña</v>
      </c>
      <c r="S4950" t="str">
        <f t="shared" si="388"/>
        <v>+WB</v>
      </c>
      <c r="T4950">
        <f t="shared" si="389"/>
        <v>1</v>
      </c>
    </row>
    <row r="4951" spans="1:20" x14ac:dyDescent="0.35">
      <c r="A4951" t="s">
        <v>24203</v>
      </c>
      <c r="C4951" t="s">
        <v>24199</v>
      </c>
      <c r="D4951" t="s">
        <v>24200</v>
      </c>
      <c r="E4951">
        <f>IF(COUNTIFS(Registros!$A$2:$A$6000,"NP",Registros!$B$2:$B$6000,$A4951)&gt;0,1,0)</f>
        <v>0</v>
      </c>
      <c r="F4951">
        <f>IF($E4951=1,SUMIFS(Registros!$F$2:$F$6000,Registros!$A$2:$A$6000,"NP",Registros!$B$2:$B$6000,$A4951),0)</f>
        <v>0</v>
      </c>
      <c r="G4951">
        <f>IF(COUNTIFS(Registros!$A$2:$A$6000,"MOV",Registros!$B$2:$B$6000,$A4951)&gt;0,1,0)</f>
        <v>0</v>
      </c>
      <c r="H4951">
        <f>IF($G4951=1,SUMIFS(Registros!$F$2:$F$6000,Registros!$A$2:$A$6000,"MOV",Registros!$B$2:$B$6000,$A4951),0)</f>
        <v>0</v>
      </c>
      <c r="I4951">
        <f>IF(COUNTIFS(Registros!$A$2:$A$6000,"CS",Registros!$B$2:$B$6000,$A4951)&gt;0,1,0)</f>
        <v>0</v>
      </c>
      <c r="J4951">
        <f>IF($I4951=1,SUMIFS(Registros!$I$2:$I$6000,Registros!$A$2:$A$6000,"CS",Registros!$B$2:$B$6000,$A4951),0)</f>
        <v>0</v>
      </c>
      <c r="K4951">
        <f>IF(COUNTIFS(Winback!$K$2:$K$300,$A4951)&gt;0,1,0)</f>
        <v>1</v>
      </c>
      <c r="L4951">
        <f>IF(AND($K4951=1,LEFT($A4951,3)="WB-"),SUMIFS(Winback!$D$2:$D$300,Winback!$K$2:$K$300,$A4951),0)</f>
        <v>20</v>
      </c>
      <c r="M4951">
        <f>IF(OR($E4951=1,$G4951=1,SUMIFS(Registros!$J$2:$J$6000,Registros!$B$2:$B$6000,$A4951)&gt;0),1,0)</f>
        <v>0</v>
      </c>
      <c r="N4951">
        <f>IF($J4951&gt;0,1,IF(COUNTIFS(Registros!$A$2:$A$6000,"CS",Registros!$B$2:$B$6000,$A4951,Registros!$K$2:$K$6000,"&lt;&gt;")&gt;0,1,0))</f>
        <v>0</v>
      </c>
      <c r="O4951" t="str">
        <f t="shared" si="385"/>
        <v>WINBACK</v>
      </c>
      <c r="P4951" t="str">
        <f t="shared" si="386"/>
        <v>Recuperar (winback)</v>
      </c>
      <c r="Q4951">
        <f t="shared" si="387"/>
        <v>20</v>
      </c>
      <c r="R4951" t="str">
        <f>IFERROR(VLOOKUP($A4951,Registros!$B$2:$G$6000,6,0),IFERROR(INDEX(Winback!$C$2:$C$300,MATCH($A4951,Winback!$K$2:$K$300,0)),""))</f>
        <v>Maria Fernanda Rivas</v>
      </c>
      <c r="S4951" t="str">
        <f t="shared" si="388"/>
        <v>+WB</v>
      </c>
      <c r="T4951">
        <f t="shared" si="389"/>
        <v>1</v>
      </c>
    </row>
    <row r="4952" spans="1:20" x14ac:dyDescent="0.35">
      <c r="A4952" t="s">
        <v>24207</v>
      </c>
      <c r="C4952" t="s">
        <v>24204</v>
      </c>
      <c r="D4952" t="s">
        <v>24205</v>
      </c>
      <c r="E4952">
        <f>IF(COUNTIFS(Registros!$A$2:$A$6000,"NP",Registros!$B$2:$B$6000,$A4952)&gt;0,1,0)</f>
        <v>0</v>
      </c>
      <c r="F4952">
        <f>IF($E4952=1,SUMIFS(Registros!$F$2:$F$6000,Registros!$A$2:$A$6000,"NP",Registros!$B$2:$B$6000,$A4952),0)</f>
        <v>0</v>
      </c>
      <c r="G4952">
        <f>IF(COUNTIFS(Registros!$A$2:$A$6000,"MOV",Registros!$B$2:$B$6000,$A4952)&gt;0,1,0)</f>
        <v>0</v>
      </c>
      <c r="H4952">
        <f>IF($G4952=1,SUMIFS(Registros!$F$2:$F$6000,Registros!$A$2:$A$6000,"MOV",Registros!$B$2:$B$6000,$A4952),0)</f>
        <v>0</v>
      </c>
      <c r="I4952">
        <f>IF(COUNTIFS(Registros!$A$2:$A$6000,"CS",Registros!$B$2:$B$6000,$A4952)&gt;0,1,0)</f>
        <v>0</v>
      </c>
      <c r="J4952">
        <f>IF($I4952=1,SUMIFS(Registros!$I$2:$I$6000,Registros!$A$2:$A$6000,"CS",Registros!$B$2:$B$6000,$A4952),0)</f>
        <v>0</v>
      </c>
      <c r="K4952">
        <f>IF(COUNTIFS(Winback!$K$2:$K$300,$A4952)&gt;0,1,0)</f>
        <v>1</v>
      </c>
      <c r="L4952">
        <f>IF(AND($K4952=1,LEFT($A4952,3)="WB-"),SUMIFS(Winback!$D$2:$D$300,Winback!$K$2:$K$300,$A4952),0)</f>
        <v>31</v>
      </c>
      <c r="M4952">
        <f>IF(OR($E4952=1,$G4952=1,SUMIFS(Registros!$J$2:$J$6000,Registros!$B$2:$B$6000,$A4952)&gt;0),1,0)</f>
        <v>0</v>
      </c>
      <c r="N4952">
        <f>IF($J4952&gt;0,1,IF(COUNTIFS(Registros!$A$2:$A$6000,"CS",Registros!$B$2:$B$6000,$A4952,Registros!$K$2:$K$6000,"&lt;&gt;")&gt;0,1,0))</f>
        <v>0</v>
      </c>
      <c r="O4952" t="str">
        <f t="shared" si="385"/>
        <v>WINBACK</v>
      </c>
      <c r="P4952" t="str">
        <f t="shared" si="386"/>
        <v>Recuperar (winback)</v>
      </c>
      <c r="Q4952">
        <f t="shared" si="387"/>
        <v>31</v>
      </c>
      <c r="R4952" t="str">
        <f>IFERROR(VLOOKUP($A4952,Registros!$B$2:$G$6000,6,0),IFERROR(INDEX(Winback!$C$2:$C$300,MATCH($A4952,Winback!$K$2:$K$300,0)),""))</f>
        <v>Michelle Zambrano</v>
      </c>
      <c r="S4952" t="str">
        <f t="shared" si="388"/>
        <v>+WB</v>
      </c>
      <c r="T4952">
        <f t="shared" si="389"/>
        <v>1</v>
      </c>
    </row>
    <row r="4953" spans="1:20" x14ac:dyDescent="0.35">
      <c r="A4953" t="s">
        <v>24212</v>
      </c>
      <c r="C4953" t="s">
        <v>24208</v>
      </c>
      <c r="D4953" t="s">
        <v>24209</v>
      </c>
      <c r="E4953">
        <f>IF(COUNTIFS(Registros!$A$2:$A$6000,"NP",Registros!$B$2:$B$6000,$A4953)&gt;0,1,0)</f>
        <v>0</v>
      </c>
      <c r="F4953">
        <f>IF($E4953=1,SUMIFS(Registros!$F$2:$F$6000,Registros!$A$2:$A$6000,"NP",Registros!$B$2:$B$6000,$A4953),0)</f>
        <v>0</v>
      </c>
      <c r="G4953">
        <f>IF(COUNTIFS(Registros!$A$2:$A$6000,"MOV",Registros!$B$2:$B$6000,$A4953)&gt;0,1,0)</f>
        <v>0</v>
      </c>
      <c r="H4953">
        <f>IF($G4953=1,SUMIFS(Registros!$F$2:$F$6000,Registros!$A$2:$A$6000,"MOV",Registros!$B$2:$B$6000,$A4953),0)</f>
        <v>0</v>
      </c>
      <c r="I4953">
        <f>IF(COUNTIFS(Registros!$A$2:$A$6000,"CS",Registros!$B$2:$B$6000,$A4953)&gt;0,1,0)</f>
        <v>0</v>
      </c>
      <c r="J4953">
        <f>IF($I4953=1,SUMIFS(Registros!$I$2:$I$6000,Registros!$A$2:$A$6000,"CS",Registros!$B$2:$B$6000,$A4953),0)</f>
        <v>0</v>
      </c>
      <c r="K4953">
        <f>IF(COUNTIFS(Winback!$K$2:$K$300,$A4953)&gt;0,1,0)</f>
        <v>1</v>
      </c>
      <c r="L4953">
        <f>IF(AND($K4953=1,LEFT($A4953,3)="WB-"),SUMIFS(Winback!$D$2:$D$300,Winback!$K$2:$K$300,$A4953),0)</f>
        <v>110.5</v>
      </c>
      <c r="M4953">
        <f>IF(OR($E4953=1,$G4953=1,SUMIFS(Registros!$J$2:$J$6000,Registros!$B$2:$B$6000,$A4953)&gt;0),1,0)</f>
        <v>0</v>
      </c>
      <c r="N4953">
        <f>IF($J4953&gt;0,1,IF(COUNTIFS(Registros!$A$2:$A$6000,"CS",Registros!$B$2:$B$6000,$A4953,Registros!$K$2:$K$6000,"&lt;&gt;")&gt;0,1,0))</f>
        <v>0</v>
      </c>
      <c r="O4953" t="str">
        <f t="shared" si="385"/>
        <v>WINBACK</v>
      </c>
      <c r="P4953" t="str">
        <f t="shared" si="386"/>
        <v>Recuperar (winback)</v>
      </c>
      <c r="Q4953">
        <f t="shared" si="387"/>
        <v>110.5</v>
      </c>
      <c r="R4953" t="str">
        <f>IFERROR(VLOOKUP($A4953,Registros!$B$2:$G$6000,6,0),IFERROR(INDEX(Winback!$C$2:$C$300,MATCH($A4953,Winback!$K$2:$K$300,0)),""))</f>
        <v>Solanye Acuña</v>
      </c>
      <c r="S4953" t="str">
        <f t="shared" si="388"/>
        <v>+WB</v>
      </c>
      <c r="T4953">
        <f t="shared" si="389"/>
        <v>1</v>
      </c>
    </row>
    <row r="4954" spans="1:20" x14ac:dyDescent="0.35">
      <c r="A4954" t="s">
        <v>24216</v>
      </c>
      <c r="C4954" t="s">
        <v>24213</v>
      </c>
      <c r="D4954" t="s">
        <v>24214</v>
      </c>
      <c r="E4954">
        <f>IF(COUNTIFS(Registros!$A$2:$A$6000,"NP",Registros!$B$2:$B$6000,$A4954)&gt;0,1,0)</f>
        <v>0</v>
      </c>
      <c r="F4954">
        <f>IF($E4954=1,SUMIFS(Registros!$F$2:$F$6000,Registros!$A$2:$A$6000,"NP",Registros!$B$2:$B$6000,$A4954),0)</f>
        <v>0</v>
      </c>
      <c r="G4954">
        <f>IF(COUNTIFS(Registros!$A$2:$A$6000,"MOV",Registros!$B$2:$B$6000,$A4954)&gt;0,1,0)</f>
        <v>0</v>
      </c>
      <c r="H4954">
        <f>IF($G4954=1,SUMIFS(Registros!$F$2:$F$6000,Registros!$A$2:$A$6000,"MOV",Registros!$B$2:$B$6000,$A4954),0)</f>
        <v>0</v>
      </c>
      <c r="I4954">
        <f>IF(COUNTIFS(Registros!$A$2:$A$6000,"CS",Registros!$B$2:$B$6000,$A4954)&gt;0,1,0)</f>
        <v>0</v>
      </c>
      <c r="J4954">
        <f>IF($I4954=1,SUMIFS(Registros!$I$2:$I$6000,Registros!$A$2:$A$6000,"CS",Registros!$B$2:$B$6000,$A4954),0)</f>
        <v>0</v>
      </c>
      <c r="K4954">
        <f>IF(COUNTIFS(Winback!$K$2:$K$300,$A4954)&gt;0,1,0)</f>
        <v>1</v>
      </c>
      <c r="L4954">
        <f>IF(AND($K4954=1,LEFT($A4954,3)="WB-"),SUMIFS(Winback!$D$2:$D$300,Winback!$K$2:$K$300,$A4954),0)</f>
        <v>124</v>
      </c>
      <c r="M4954">
        <f>IF(OR($E4954=1,$G4954=1,SUMIFS(Registros!$J$2:$J$6000,Registros!$B$2:$B$6000,$A4954)&gt;0),1,0)</f>
        <v>0</v>
      </c>
      <c r="N4954">
        <f>IF($J4954&gt;0,1,IF(COUNTIFS(Registros!$A$2:$A$6000,"CS",Registros!$B$2:$B$6000,$A4954,Registros!$K$2:$K$6000,"&lt;&gt;")&gt;0,1,0))</f>
        <v>0</v>
      </c>
      <c r="O4954" t="str">
        <f t="shared" si="385"/>
        <v>WINBACK</v>
      </c>
      <c r="P4954" t="str">
        <f t="shared" si="386"/>
        <v>Recuperar (winback)</v>
      </c>
      <c r="Q4954">
        <f t="shared" si="387"/>
        <v>124</v>
      </c>
      <c r="R4954" t="str">
        <f>IFERROR(VLOOKUP($A4954,Registros!$B$2:$G$6000,6,0),IFERROR(INDEX(Winback!$C$2:$C$300,MATCH($A4954,Winback!$K$2:$K$300,0)),""))</f>
        <v>Solanye Acuña</v>
      </c>
      <c r="S4954" t="str">
        <f t="shared" si="388"/>
        <v>+WB</v>
      </c>
      <c r="T4954">
        <f t="shared" si="389"/>
        <v>1</v>
      </c>
    </row>
    <row r="4955" spans="1:20" x14ac:dyDescent="0.35">
      <c r="A4955" t="s">
        <v>24220</v>
      </c>
      <c r="C4955" t="s">
        <v>24217</v>
      </c>
      <c r="D4955" t="s">
        <v>24218</v>
      </c>
      <c r="E4955">
        <f>IF(COUNTIFS(Registros!$A$2:$A$6000,"NP",Registros!$B$2:$B$6000,$A4955)&gt;0,1,0)</f>
        <v>0</v>
      </c>
      <c r="F4955">
        <f>IF($E4955=1,SUMIFS(Registros!$F$2:$F$6000,Registros!$A$2:$A$6000,"NP",Registros!$B$2:$B$6000,$A4955),0)</f>
        <v>0</v>
      </c>
      <c r="G4955">
        <f>IF(COUNTIFS(Registros!$A$2:$A$6000,"MOV",Registros!$B$2:$B$6000,$A4955)&gt;0,1,0)</f>
        <v>0</v>
      </c>
      <c r="H4955">
        <f>IF($G4955=1,SUMIFS(Registros!$F$2:$F$6000,Registros!$A$2:$A$6000,"MOV",Registros!$B$2:$B$6000,$A4955),0)</f>
        <v>0</v>
      </c>
      <c r="I4955">
        <f>IF(COUNTIFS(Registros!$A$2:$A$6000,"CS",Registros!$B$2:$B$6000,$A4955)&gt;0,1,0)</f>
        <v>0</v>
      </c>
      <c r="J4955">
        <f>IF($I4955=1,SUMIFS(Registros!$I$2:$I$6000,Registros!$A$2:$A$6000,"CS",Registros!$B$2:$B$6000,$A4955),0)</f>
        <v>0</v>
      </c>
      <c r="K4955">
        <f>IF(COUNTIFS(Winback!$K$2:$K$300,$A4955)&gt;0,1,0)</f>
        <v>1</v>
      </c>
      <c r="L4955">
        <f>IF(AND($K4955=1,LEFT($A4955,3)="WB-"),SUMIFS(Winback!$D$2:$D$300,Winback!$K$2:$K$300,$A4955),0)</f>
        <v>81</v>
      </c>
      <c r="M4955">
        <f>IF(OR($E4955=1,$G4955=1,SUMIFS(Registros!$J$2:$J$6000,Registros!$B$2:$B$6000,$A4955)&gt;0),1,0)</f>
        <v>0</v>
      </c>
      <c r="N4955">
        <f>IF($J4955&gt;0,1,IF(COUNTIFS(Registros!$A$2:$A$6000,"CS",Registros!$B$2:$B$6000,$A4955,Registros!$K$2:$K$6000,"&lt;&gt;")&gt;0,1,0))</f>
        <v>0</v>
      </c>
      <c r="O4955" t="str">
        <f t="shared" si="385"/>
        <v>WINBACK</v>
      </c>
      <c r="P4955" t="str">
        <f t="shared" si="386"/>
        <v>Recuperar (winback)</v>
      </c>
      <c r="Q4955">
        <f t="shared" si="387"/>
        <v>81</v>
      </c>
      <c r="R4955" t="str">
        <f>IFERROR(VLOOKUP($A4955,Registros!$B$2:$G$6000,6,0),IFERROR(INDEX(Winback!$C$2:$C$300,MATCH($A4955,Winback!$K$2:$K$300,0)),""))</f>
        <v>Maria Fernanda Rivas</v>
      </c>
      <c r="S4955" t="str">
        <f t="shared" si="388"/>
        <v>+WB</v>
      </c>
      <c r="T4955">
        <f t="shared" si="389"/>
        <v>1</v>
      </c>
    </row>
    <row r="4956" spans="1:20" x14ac:dyDescent="0.35">
      <c r="A4956" t="s">
        <v>24225</v>
      </c>
      <c r="C4956" t="s">
        <v>24221</v>
      </c>
      <c r="D4956" t="s">
        <v>24221</v>
      </c>
      <c r="E4956">
        <f>IF(COUNTIFS(Registros!$A$2:$A$6000,"NP",Registros!$B$2:$B$6000,$A4956)&gt;0,1,0)</f>
        <v>0</v>
      </c>
      <c r="F4956">
        <f>IF($E4956=1,SUMIFS(Registros!$F$2:$F$6000,Registros!$A$2:$A$6000,"NP",Registros!$B$2:$B$6000,$A4956),0)</f>
        <v>0</v>
      </c>
      <c r="G4956">
        <f>IF(COUNTIFS(Registros!$A$2:$A$6000,"MOV",Registros!$B$2:$B$6000,$A4956)&gt;0,1,0)</f>
        <v>0</v>
      </c>
      <c r="H4956">
        <f>IF($G4956=1,SUMIFS(Registros!$F$2:$F$6000,Registros!$A$2:$A$6000,"MOV",Registros!$B$2:$B$6000,$A4956),0)</f>
        <v>0</v>
      </c>
      <c r="I4956">
        <f>IF(COUNTIFS(Registros!$A$2:$A$6000,"CS",Registros!$B$2:$B$6000,$A4956)&gt;0,1,0)</f>
        <v>0</v>
      </c>
      <c r="J4956">
        <f>IF($I4956=1,SUMIFS(Registros!$I$2:$I$6000,Registros!$A$2:$A$6000,"CS",Registros!$B$2:$B$6000,$A4956),0)</f>
        <v>0</v>
      </c>
      <c r="K4956">
        <f>IF(COUNTIFS(Winback!$K$2:$K$300,$A4956)&gt;0,1,0)</f>
        <v>1</v>
      </c>
      <c r="L4956">
        <f>IF(AND($K4956=1,LEFT($A4956,3)="WB-"),SUMIFS(Winback!$D$2:$D$300,Winback!$K$2:$K$300,$A4956),0)</f>
        <v>40.5</v>
      </c>
      <c r="M4956">
        <f>IF(OR($E4956=1,$G4956=1,SUMIFS(Registros!$J$2:$J$6000,Registros!$B$2:$B$6000,$A4956)&gt;0),1,0)</f>
        <v>0</v>
      </c>
      <c r="N4956">
        <f>IF($J4956&gt;0,1,IF(COUNTIFS(Registros!$A$2:$A$6000,"CS",Registros!$B$2:$B$6000,$A4956,Registros!$K$2:$K$6000,"&lt;&gt;")&gt;0,1,0))</f>
        <v>0</v>
      </c>
      <c r="O4956" t="str">
        <f t="shared" si="385"/>
        <v>WINBACK</v>
      </c>
      <c r="P4956" t="str">
        <f t="shared" si="386"/>
        <v>Recuperar (winback)</v>
      </c>
      <c r="Q4956">
        <f t="shared" si="387"/>
        <v>40.5</v>
      </c>
      <c r="R4956" t="str">
        <f>IFERROR(VLOOKUP($A4956,Registros!$B$2:$G$6000,6,0),IFERROR(INDEX(Winback!$C$2:$C$300,MATCH($A4956,Winback!$K$2:$K$300,0)),""))</f>
        <v>Nailyn Martinez Johnson</v>
      </c>
      <c r="S4956" t="str">
        <f t="shared" si="388"/>
        <v>+WB</v>
      </c>
      <c r="T4956">
        <f t="shared" si="389"/>
        <v>1</v>
      </c>
    </row>
    <row r="4957" spans="1:20" x14ac:dyDescent="0.35">
      <c r="A4957" t="s">
        <v>24231</v>
      </c>
      <c r="C4957" t="s">
        <v>24226</v>
      </c>
      <c r="D4957" t="s">
        <v>24227</v>
      </c>
      <c r="E4957">
        <f>IF(COUNTIFS(Registros!$A$2:$A$6000,"NP",Registros!$B$2:$B$6000,$A4957)&gt;0,1,0)</f>
        <v>0</v>
      </c>
      <c r="F4957">
        <f>IF($E4957=1,SUMIFS(Registros!$F$2:$F$6000,Registros!$A$2:$A$6000,"NP",Registros!$B$2:$B$6000,$A4957),0)</f>
        <v>0</v>
      </c>
      <c r="G4957">
        <f>IF(COUNTIFS(Registros!$A$2:$A$6000,"MOV",Registros!$B$2:$B$6000,$A4957)&gt;0,1,0)</f>
        <v>0</v>
      </c>
      <c r="H4957">
        <f>IF($G4957=1,SUMIFS(Registros!$F$2:$F$6000,Registros!$A$2:$A$6000,"MOV",Registros!$B$2:$B$6000,$A4957),0)</f>
        <v>0</v>
      </c>
      <c r="I4957">
        <f>IF(COUNTIFS(Registros!$A$2:$A$6000,"CS",Registros!$B$2:$B$6000,$A4957)&gt;0,1,0)</f>
        <v>0</v>
      </c>
      <c r="J4957">
        <f>IF($I4957=1,SUMIFS(Registros!$I$2:$I$6000,Registros!$A$2:$A$6000,"CS",Registros!$B$2:$B$6000,$A4957),0)</f>
        <v>0</v>
      </c>
      <c r="K4957">
        <f>IF(COUNTIFS(Winback!$K$2:$K$300,$A4957)&gt;0,1,0)</f>
        <v>1</v>
      </c>
      <c r="L4957">
        <f>IF(AND($K4957=1,LEFT($A4957,3)="WB-"),SUMIFS(Winback!$D$2:$D$300,Winback!$K$2:$K$300,$A4957),0)</f>
        <v>22</v>
      </c>
      <c r="M4957">
        <f>IF(OR($E4957=1,$G4957=1,SUMIFS(Registros!$J$2:$J$6000,Registros!$B$2:$B$6000,$A4957)&gt;0),1,0)</f>
        <v>0</v>
      </c>
      <c r="N4957">
        <f>IF($J4957&gt;0,1,IF(COUNTIFS(Registros!$A$2:$A$6000,"CS",Registros!$B$2:$B$6000,$A4957,Registros!$K$2:$K$6000,"&lt;&gt;")&gt;0,1,0))</f>
        <v>0</v>
      </c>
      <c r="O4957" t="str">
        <f t="shared" si="385"/>
        <v>WINBACK</v>
      </c>
      <c r="P4957" t="str">
        <f t="shared" si="386"/>
        <v>Recuperar (winback)</v>
      </c>
      <c r="Q4957">
        <f t="shared" si="387"/>
        <v>22</v>
      </c>
      <c r="R4957" t="str">
        <f>IFERROR(VLOOKUP($A4957,Registros!$B$2:$G$6000,6,0),IFERROR(INDEX(Winback!$C$2:$C$300,MATCH($A4957,Winback!$K$2:$K$300,0)),""))</f>
        <v>Michelle Zambrano</v>
      </c>
      <c r="S4957" t="str">
        <f t="shared" si="388"/>
        <v>+WB</v>
      </c>
      <c r="T4957">
        <f t="shared" si="389"/>
        <v>1</v>
      </c>
    </row>
    <row r="4958" spans="1:20" x14ac:dyDescent="0.35">
      <c r="A4958" t="s">
        <v>24237</v>
      </c>
      <c r="C4958" t="s">
        <v>24232</v>
      </c>
      <c r="D4958" t="s">
        <v>24233</v>
      </c>
      <c r="E4958">
        <f>IF(COUNTIFS(Registros!$A$2:$A$6000,"NP",Registros!$B$2:$B$6000,$A4958)&gt;0,1,0)</f>
        <v>0</v>
      </c>
      <c r="F4958">
        <f>IF($E4958=1,SUMIFS(Registros!$F$2:$F$6000,Registros!$A$2:$A$6000,"NP",Registros!$B$2:$B$6000,$A4958),0)</f>
        <v>0</v>
      </c>
      <c r="G4958">
        <f>IF(COUNTIFS(Registros!$A$2:$A$6000,"MOV",Registros!$B$2:$B$6000,$A4958)&gt;0,1,0)</f>
        <v>0</v>
      </c>
      <c r="H4958">
        <f>IF($G4958=1,SUMIFS(Registros!$F$2:$F$6000,Registros!$A$2:$A$6000,"MOV",Registros!$B$2:$B$6000,$A4958),0)</f>
        <v>0</v>
      </c>
      <c r="I4958">
        <f>IF(COUNTIFS(Registros!$A$2:$A$6000,"CS",Registros!$B$2:$B$6000,$A4958)&gt;0,1,0)</f>
        <v>0</v>
      </c>
      <c r="J4958">
        <f>IF($I4958=1,SUMIFS(Registros!$I$2:$I$6000,Registros!$A$2:$A$6000,"CS",Registros!$B$2:$B$6000,$A4958),0)</f>
        <v>0</v>
      </c>
      <c r="K4958">
        <f>IF(COUNTIFS(Winback!$K$2:$K$300,$A4958)&gt;0,1,0)</f>
        <v>1</v>
      </c>
      <c r="L4958">
        <f>IF(AND($K4958=1,LEFT($A4958,3)="WB-"),SUMIFS(Winback!$D$2:$D$300,Winback!$K$2:$K$300,$A4958),0)</f>
        <v>42</v>
      </c>
      <c r="M4958">
        <f>IF(OR($E4958=1,$G4958=1,SUMIFS(Registros!$J$2:$J$6000,Registros!$B$2:$B$6000,$A4958)&gt;0),1,0)</f>
        <v>0</v>
      </c>
      <c r="N4958">
        <f>IF($J4958&gt;0,1,IF(COUNTIFS(Registros!$A$2:$A$6000,"CS",Registros!$B$2:$B$6000,$A4958,Registros!$K$2:$K$6000,"&lt;&gt;")&gt;0,1,0))</f>
        <v>0</v>
      </c>
      <c r="O4958" t="str">
        <f t="shared" si="385"/>
        <v>WINBACK</v>
      </c>
      <c r="P4958" t="str">
        <f t="shared" si="386"/>
        <v>Recuperar (winback)</v>
      </c>
      <c r="Q4958">
        <f t="shared" si="387"/>
        <v>42</v>
      </c>
      <c r="R4958" t="str">
        <f>IFERROR(VLOOKUP($A4958,Registros!$B$2:$G$6000,6,0),IFERROR(INDEX(Winback!$C$2:$C$300,MATCH($A4958,Winback!$K$2:$K$300,0)),""))</f>
        <v>Nailyn Martinez Johnson</v>
      </c>
      <c r="S4958" t="str">
        <f t="shared" si="388"/>
        <v>+WB</v>
      </c>
      <c r="T4958">
        <f t="shared" si="389"/>
        <v>1</v>
      </c>
    </row>
    <row r="4959" spans="1:20" x14ac:dyDescent="0.35">
      <c r="A4959" t="s">
        <v>24241</v>
      </c>
      <c r="C4959" t="s">
        <v>24238</v>
      </c>
      <c r="D4959" t="s">
        <v>24239</v>
      </c>
      <c r="E4959">
        <f>IF(COUNTIFS(Registros!$A$2:$A$6000,"NP",Registros!$B$2:$B$6000,$A4959)&gt;0,1,0)</f>
        <v>0</v>
      </c>
      <c r="F4959">
        <f>IF($E4959=1,SUMIFS(Registros!$F$2:$F$6000,Registros!$A$2:$A$6000,"NP",Registros!$B$2:$B$6000,$A4959),0)</f>
        <v>0</v>
      </c>
      <c r="G4959">
        <f>IF(COUNTIFS(Registros!$A$2:$A$6000,"MOV",Registros!$B$2:$B$6000,$A4959)&gt;0,1,0)</f>
        <v>0</v>
      </c>
      <c r="H4959">
        <f>IF($G4959=1,SUMIFS(Registros!$F$2:$F$6000,Registros!$A$2:$A$6000,"MOV",Registros!$B$2:$B$6000,$A4959),0)</f>
        <v>0</v>
      </c>
      <c r="I4959">
        <f>IF(COUNTIFS(Registros!$A$2:$A$6000,"CS",Registros!$B$2:$B$6000,$A4959)&gt;0,1,0)</f>
        <v>0</v>
      </c>
      <c r="J4959">
        <f>IF($I4959=1,SUMIFS(Registros!$I$2:$I$6000,Registros!$A$2:$A$6000,"CS",Registros!$B$2:$B$6000,$A4959),0)</f>
        <v>0</v>
      </c>
      <c r="K4959">
        <f>IF(COUNTIFS(Winback!$K$2:$K$300,$A4959)&gt;0,1,0)</f>
        <v>1</v>
      </c>
      <c r="L4959">
        <f>IF(AND($K4959=1,LEFT($A4959,3)="WB-"),SUMIFS(Winback!$D$2:$D$300,Winback!$K$2:$K$300,$A4959),0)</f>
        <v>21</v>
      </c>
      <c r="M4959">
        <f>IF(OR($E4959=1,$G4959=1,SUMIFS(Registros!$J$2:$J$6000,Registros!$B$2:$B$6000,$A4959)&gt;0),1,0)</f>
        <v>0</v>
      </c>
      <c r="N4959">
        <f>IF($J4959&gt;0,1,IF(COUNTIFS(Registros!$A$2:$A$6000,"CS",Registros!$B$2:$B$6000,$A4959,Registros!$K$2:$K$6000,"&lt;&gt;")&gt;0,1,0))</f>
        <v>0</v>
      </c>
      <c r="O4959" t="str">
        <f t="shared" si="385"/>
        <v>WINBACK</v>
      </c>
      <c r="P4959" t="str">
        <f t="shared" si="386"/>
        <v>Recuperar (winback)</v>
      </c>
      <c r="Q4959">
        <f t="shared" si="387"/>
        <v>21</v>
      </c>
      <c r="R4959" t="str">
        <f>IFERROR(VLOOKUP($A4959,Registros!$B$2:$G$6000,6,0),IFERROR(INDEX(Winback!$C$2:$C$300,MATCH($A4959,Winback!$K$2:$K$300,0)),""))</f>
        <v>Solanye Acuña</v>
      </c>
      <c r="S4959" t="str">
        <f t="shared" si="388"/>
        <v>+WB</v>
      </c>
      <c r="T4959">
        <f t="shared" si="389"/>
        <v>1</v>
      </c>
    </row>
    <row r="4960" spans="1:20" x14ac:dyDescent="0.35">
      <c r="A4960" t="s">
        <v>24245</v>
      </c>
      <c r="C4960" t="s">
        <v>24242</v>
      </c>
      <c r="D4960" t="s">
        <v>24243</v>
      </c>
      <c r="E4960">
        <f>IF(COUNTIFS(Registros!$A$2:$A$6000,"NP",Registros!$B$2:$B$6000,$A4960)&gt;0,1,0)</f>
        <v>0</v>
      </c>
      <c r="F4960">
        <f>IF($E4960=1,SUMIFS(Registros!$F$2:$F$6000,Registros!$A$2:$A$6000,"NP",Registros!$B$2:$B$6000,$A4960),0)</f>
        <v>0</v>
      </c>
      <c r="G4960">
        <f>IF(COUNTIFS(Registros!$A$2:$A$6000,"MOV",Registros!$B$2:$B$6000,$A4960)&gt;0,1,0)</f>
        <v>0</v>
      </c>
      <c r="H4960">
        <f>IF($G4960=1,SUMIFS(Registros!$F$2:$F$6000,Registros!$A$2:$A$6000,"MOV",Registros!$B$2:$B$6000,$A4960),0)</f>
        <v>0</v>
      </c>
      <c r="I4960">
        <f>IF(COUNTIFS(Registros!$A$2:$A$6000,"CS",Registros!$B$2:$B$6000,$A4960)&gt;0,1,0)</f>
        <v>0</v>
      </c>
      <c r="J4960">
        <f>IF($I4960=1,SUMIFS(Registros!$I$2:$I$6000,Registros!$A$2:$A$6000,"CS",Registros!$B$2:$B$6000,$A4960),0)</f>
        <v>0</v>
      </c>
      <c r="K4960">
        <f>IF(COUNTIFS(Winback!$K$2:$K$300,$A4960)&gt;0,1,0)</f>
        <v>1</v>
      </c>
      <c r="L4960">
        <f>IF(AND($K4960=1,LEFT($A4960,3)="WB-"),SUMIFS(Winback!$D$2:$D$300,Winback!$K$2:$K$300,$A4960),0)</f>
        <v>16</v>
      </c>
      <c r="M4960">
        <f>IF(OR($E4960=1,$G4960=1,SUMIFS(Registros!$J$2:$J$6000,Registros!$B$2:$B$6000,$A4960)&gt;0),1,0)</f>
        <v>0</v>
      </c>
      <c r="N4960">
        <f>IF($J4960&gt;0,1,IF(COUNTIFS(Registros!$A$2:$A$6000,"CS",Registros!$B$2:$B$6000,$A4960,Registros!$K$2:$K$6000,"&lt;&gt;")&gt;0,1,0))</f>
        <v>0</v>
      </c>
      <c r="O4960" t="str">
        <f t="shared" si="385"/>
        <v>WINBACK</v>
      </c>
      <c r="P4960" t="str">
        <f t="shared" si="386"/>
        <v>Recuperar (winback)</v>
      </c>
      <c r="Q4960">
        <f t="shared" si="387"/>
        <v>16</v>
      </c>
      <c r="R4960" t="str">
        <f>IFERROR(VLOOKUP($A4960,Registros!$B$2:$G$6000,6,0),IFERROR(INDEX(Winback!$C$2:$C$300,MATCH($A4960,Winback!$K$2:$K$300,0)),""))</f>
        <v>Maria Fernanda Rivas</v>
      </c>
      <c r="S4960" t="str">
        <f t="shared" si="388"/>
        <v>+WB</v>
      </c>
      <c r="T4960">
        <f t="shared" si="389"/>
        <v>1</v>
      </c>
    </row>
    <row r="4961" spans="1:20" x14ac:dyDescent="0.35">
      <c r="A4961" t="s">
        <v>24249</v>
      </c>
      <c r="C4961" t="s">
        <v>24246</v>
      </c>
      <c r="D4961" t="s">
        <v>24247</v>
      </c>
      <c r="E4961">
        <f>IF(COUNTIFS(Registros!$A$2:$A$6000,"NP",Registros!$B$2:$B$6000,$A4961)&gt;0,1,0)</f>
        <v>0</v>
      </c>
      <c r="F4961">
        <f>IF($E4961=1,SUMIFS(Registros!$F$2:$F$6000,Registros!$A$2:$A$6000,"NP",Registros!$B$2:$B$6000,$A4961),0)</f>
        <v>0</v>
      </c>
      <c r="G4961">
        <f>IF(COUNTIFS(Registros!$A$2:$A$6000,"MOV",Registros!$B$2:$B$6000,$A4961)&gt;0,1,0)</f>
        <v>0</v>
      </c>
      <c r="H4961">
        <f>IF($G4961=1,SUMIFS(Registros!$F$2:$F$6000,Registros!$A$2:$A$6000,"MOV",Registros!$B$2:$B$6000,$A4961),0)</f>
        <v>0</v>
      </c>
      <c r="I4961">
        <f>IF(COUNTIFS(Registros!$A$2:$A$6000,"CS",Registros!$B$2:$B$6000,$A4961)&gt;0,1,0)</f>
        <v>0</v>
      </c>
      <c r="J4961">
        <f>IF($I4961=1,SUMIFS(Registros!$I$2:$I$6000,Registros!$A$2:$A$6000,"CS",Registros!$B$2:$B$6000,$A4961),0)</f>
        <v>0</v>
      </c>
      <c r="K4961">
        <f>IF(COUNTIFS(Winback!$K$2:$K$300,$A4961)&gt;0,1,0)</f>
        <v>1</v>
      </c>
      <c r="L4961">
        <f>IF(AND($K4961=1,LEFT($A4961,3)="WB-"),SUMIFS(Winback!$D$2:$D$300,Winback!$K$2:$K$300,$A4961),0)</f>
        <v>21.75</v>
      </c>
      <c r="M4961">
        <f>IF(OR($E4961=1,$G4961=1,SUMIFS(Registros!$J$2:$J$6000,Registros!$B$2:$B$6000,$A4961)&gt;0),1,0)</f>
        <v>0</v>
      </c>
      <c r="N4961">
        <f>IF($J4961&gt;0,1,IF(COUNTIFS(Registros!$A$2:$A$6000,"CS",Registros!$B$2:$B$6000,$A4961,Registros!$K$2:$K$6000,"&lt;&gt;")&gt;0,1,0))</f>
        <v>0</v>
      </c>
      <c r="O4961" t="str">
        <f t="shared" si="385"/>
        <v>WINBACK</v>
      </c>
      <c r="P4961" t="str">
        <f t="shared" si="386"/>
        <v>Recuperar (winback)</v>
      </c>
      <c r="Q4961">
        <f t="shared" si="387"/>
        <v>21.75</v>
      </c>
      <c r="R4961" t="str">
        <f>IFERROR(VLOOKUP($A4961,Registros!$B$2:$G$6000,6,0),IFERROR(INDEX(Winback!$C$2:$C$300,MATCH($A4961,Winback!$K$2:$K$300,0)),""))</f>
        <v>Nailyn Martinez Johnson</v>
      </c>
      <c r="S4961" t="str">
        <f t="shared" si="388"/>
        <v>+WB</v>
      </c>
      <c r="T4961">
        <f t="shared" si="389"/>
        <v>1</v>
      </c>
    </row>
    <row r="4962" spans="1:20" x14ac:dyDescent="0.35">
      <c r="A4962" t="s">
        <v>24255</v>
      </c>
      <c r="C4962" t="s">
        <v>24250</v>
      </c>
      <c r="D4962" t="s">
        <v>24251</v>
      </c>
      <c r="E4962">
        <f>IF(COUNTIFS(Registros!$A$2:$A$6000,"NP",Registros!$B$2:$B$6000,$A4962)&gt;0,1,0)</f>
        <v>0</v>
      </c>
      <c r="F4962">
        <f>IF($E4962=1,SUMIFS(Registros!$F$2:$F$6000,Registros!$A$2:$A$6000,"NP",Registros!$B$2:$B$6000,$A4962),0)</f>
        <v>0</v>
      </c>
      <c r="G4962">
        <f>IF(COUNTIFS(Registros!$A$2:$A$6000,"MOV",Registros!$B$2:$B$6000,$A4962)&gt;0,1,0)</f>
        <v>0</v>
      </c>
      <c r="H4962">
        <f>IF($G4962=1,SUMIFS(Registros!$F$2:$F$6000,Registros!$A$2:$A$6000,"MOV",Registros!$B$2:$B$6000,$A4962),0)</f>
        <v>0</v>
      </c>
      <c r="I4962">
        <f>IF(COUNTIFS(Registros!$A$2:$A$6000,"CS",Registros!$B$2:$B$6000,$A4962)&gt;0,1,0)</f>
        <v>0</v>
      </c>
      <c r="J4962">
        <f>IF($I4962=1,SUMIFS(Registros!$I$2:$I$6000,Registros!$A$2:$A$6000,"CS",Registros!$B$2:$B$6000,$A4962),0)</f>
        <v>0</v>
      </c>
      <c r="K4962">
        <f>IF(COUNTIFS(Winback!$K$2:$K$300,$A4962)&gt;0,1,0)</f>
        <v>1</v>
      </c>
      <c r="L4962">
        <f>IF(AND($K4962=1,LEFT($A4962,3)="WB-"),SUMIFS(Winback!$D$2:$D$300,Winback!$K$2:$K$300,$A4962),0)</f>
        <v>45.5</v>
      </c>
      <c r="M4962">
        <f>IF(OR($E4962=1,$G4962=1,SUMIFS(Registros!$J$2:$J$6000,Registros!$B$2:$B$6000,$A4962)&gt;0),1,0)</f>
        <v>0</v>
      </c>
      <c r="N4962">
        <f>IF($J4962&gt;0,1,IF(COUNTIFS(Registros!$A$2:$A$6000,"CS",Registros!$B$2:$B$6000,$A4962,Registros!$K$2:$K$6000,"&lt;&gt;")&gt;0,1,0))</f>
        <v>0</v>
      </c>
      <c r="O4962" t="str">
        <f t="shared" si="385"/>
        <v>WINBACK</v>
      </c>
      <c r="P4962" t="str">
        <f t="shared" si="386"/>
        <v>Recuperar (winback)</v>
      </c>
      <c r="Q4962">
        <f t="shared" si="387"/>
        <v>45.5</v>
      </c>
      <c r="R4962" t="str">
        <f>IFERROR(VLOOKUP($A4962,Registros!$B$2:$G$6000,6,0),IFERROR(INDEX(Winback!$C$2:$C$300,MATCH($A4962,Winback!$K$2:$K$300,0)),""))</f>
        <v>Michelle Zambrano</v>
      </c>
      <c r="S4962" t="str">
        <f t="shared" si="388"/>
        <v>+WB</v>
      </c>
      <c r="T4962">
        <f t="shared" si="389"/>
        <v>1</v>
      </c>
    </row>
    <row r="4963" spans="1:20" x14ac:dyDescent="0.35">
      <c r="A4963" t="s">
        <v>24261</v>
      </c>
      <c r="C4963" t="s">
        <v>24256</v>
      </c>
      <c r="D4963" t="s">
        <v>24257</v>
      </c>
      <c r="E4963">
        <f>IF(COUNTIFS(Registros!$A$2:$A$6000,"NP",Registros!$B$2:$B$6000,$A4963)&gt;0,1,0)</f>
        <v>0</v>
      </c>
      <c r="F4963">
        <f>IF($E4963=1,SUMIFS(Registros!$F$2:$F$6000,Registros!$A$2:$A$6000,"NP",Registros!$B$2:$B$6000,$A4963),0)</f>
        <v>0</v>
      </c>
      <c r="G4963">
        <f>IF(COUNTIFS(Registros!$A$2:$A$6000,"MOV",Registros!$B$2:$B$6000,$A4963)&gt;0,1,0)</f>
        <v>0</v>
      </c>
      <c r="H4963">
        <f>IF($G4963=1,SUMIFS(Registros!$F$2:$F$6000,Registros!$A$2:$A$6000,"MOV",Registros!$B$2:$B$6000,$A4963),0)</f>
        <v>0</v>
      </c>
      <c r="I4963">
        <f>IF(COUNTIFS(Registros!$A$2:$A$6000,"CS",Registros!$B$2:$B$6000,$A4963)&gt;0,1,0)</f>
        <v>0</v>
      </c>
      <c r="J4963">
        <f>IF($I4963=1,SUMIFS(Registros!$I$2:$I$6000,Registros!$A$2:$A$6000,"CS",Registros!$B$2:$B$6000,$A4963),0)</f>
        <v>0</v>
      </c>
      <c r="K4963">
        <f>IF(COUNTIFS(Winback!$K$2:$K$300,$A4963)&gt;0,1,0)</f>
        <v>1</v>
      </c>
      <c r="L4963">
        <f>IF(AND($K4963=1,LEFT($A4963,3)="WB-"),SUMIFS(Winback!$D$2:$D$300,Winback!$K$2:$K$300,$A4963),0)</f>
        <v>42</v>
      </c>
      <c r="M4963">
        <f>IF(OR($E4963=1,$G4963=1,SUMIFS(Registros!$J$2:$J$6000,Registros!$B$2:$B$6000,$A4963)&gt;0),1,0)</f>
        <v>0</v>
      </c>
      <c r="N4963">
        <f>IF($J4963&gt;0,1,IF(COUNTIFS(Registros!$A$2:$A$6000,"CS",Registros!$B$2:$B$6000,$A4963,Registros!$K$2:$K$6000,"&lt;&gt;")&gt;0,1,0))</f>
        <v>0</v>
      </c>
      <c r="O4963" t="str">
        <f t="shared" si="385"/>
        <v>WINBACK</v>
      </c>
      <c r="P4963" t="str">
        <f t="shared" si="386"/>
        <v>Recuperar (winback)</v>
      </c>
      <c r="Q4963">
        <f t="shared" si="387"/>
        <v>42</v>
      </c>
      <c r="R4963" t="str">
        <f>IFERROR(VLOOKUP($A4963,Registros!$B$2:$G$6000,6,0),IFERROR(INDEX(Winback!$C$2:$C$300,MATCH($A4963,Winback!$K$2:$K$300,0)),""))</f>
        <v>Solanye Acuña</v>
      </c>
      <c r="S4963" t="str">
        <f t="shared" si="388"/>
        <v>+WB</v>
      </c>
      <c r="T4963">
        <f t="shared" si="389"/>
        <v>1</v>
      </c>
    </row>
    <row r="4964" spans="1:20" x14ac:dyDescent="0.35">
      <c r="A4964" t="s">
        <v>24267</v>
      </c>
      <c r="C4964" t="s">
        <v>24262</v>
      </c>
      <c r="D4964" t="s">
        <v>24263</v>
      </c>
      <c r="E4964">
        <f>IF(COUNTIFS(Registros!$A$2:$A$6000,"NP",Registros!$B$2:$B$6000,$A4964)&gt;0,1,0)</f>
        <v>0</v>
      </c>
      <c r="F4964">
        <f>IF($E4964=1,SUMIFS(Registros!$F$2:$F$6000,Registros!$A$2:$A$6000,"NP",Registros!$B$2:$B$6000,$A4964),0)</f>
        <v>0</v>
      </c>
      <c r="G4964">
        <f>IF(COUNTIFS(Registros!$A$2:$A$6000,"MOV",Registros!$B$2:$B$6000,$A4964)&gt;0,1,0)</f>
        <v>0</v>
      </c>
      <c r="H4964">
        <f>IF($G4964=1,SUMIFS(Registros!$F$2:$F$6000,Registros!$A$2:$A$6000,"MOV",Registros!$B$2:$B$6000,$A4964),0)</f>
        <v>0</v>
      </c>
      <c r="I4964">
        <f>IF(COUNTIFS(Registros!$A$2:$A$6000,"CS",Registros!$B$2:$B$6000,$A4964)&gt;0,1,0)</f>
        <v>0</v>
      </c>
      <c r="J4964">
        <f>IF($I4964=1,SUMIFS(Registros!$I$2:$I$6000,Registros!$A$2:$A$6000,"CS",Registros!$B$2:$B$6000,$A4964),0)</f>
        <v>0</v>
      </c>
      <c r="K4964">
        <f>IF(COUNTIFS(Winback!$K$2:$K$300,$A4964)&gt;0,1,0)</f>
        <v>1</v>
      </c>
      <c r="L4964">
        <f>IF(AND($K4964=1,LEFT($A4964,3)="WB-"),SUMIFS(Winback!$D$2:$D$300,Winback!$K$2:$K$300,$A4964),0)</f>
        <v>15.99</v>
      </c>
      <c r="M4964">
        <f>IF(OR($E4964=1,$G4964=1,SUMIFS(Registros!$J$2:$J$6000,Registros!$B$2:$B$6000,$A4964)&gt;0),1,0)</f>
        <v>0</v>
      </c>
      <c r="N4964">
        <f>IF($J4964&gt;0,1,IF(COUNTIFS(Registros!$A$2:$A$6000,"CS",Registros!$B$2:$B$6000,$A4964,Registros!$K$2:$K$6000,"&lt;&gt;")&gt;0,1,0))</f>
        <v>0</v>
      </c>
      <c r="O4964" t="str">
        <f t="shared" si="385"/>
        <v>WINBACK</v>
      </c>
      <c r="P4964" t="str">
        <f t="shared" si="386"/>
        <v>Recuperar (winback)</v>
      </c>
      <c r="Q4964">
        <f t="shared" si="387"/>
        <v>15.99</v>
      </c>
      <c r="R4964" t="str">
        <f>IFERROR(VLOOKUP($A4964,Registros!$B$2:$G$6000,6,0),IFERROR(INDEX(Winback!$C$2:$C$300,MATCH($A4964,Winback!$K$2:$K$300,0)),""))</f>
        <v>Maria Fernanda Rivas</v>
      </c>
      <c r="S4964" t="str">
        <f t="shared" si="388"/>
        <v>+WB</v>
      </c>
      <c r="T4964">
        <f t="shared" si="389"/>
        <v>1</v>
      </c>
    </row>
    <row r="4965" spans="1:20" x14ac:dyDescent="0.35">
      <c r="A4965" t="s">
        <v>24272</v>
      </c>
      <c r="C4965" t="s">
        <v>24268</v>
      </c>
      <c r="D4965" t="s">
        <v>24269</v>
      </c>
      <c r="E4965">
        <f>IF(COUNTIFS(Registros!$A$2:$A$6000,"NP",Registros!$B$2:$B$6000,$A4965)&gt;0,1,0)</f>
        <v>0</v>
      </c>
      <c r="F4965">
        <f>IF($E4965=1,SUMIFS(Registros!$F$2:$F$6000,Registros!$A$2:$A$6000,"NP",Registros!$B$2:$B$6000,$A4965),0)</f>
        <v>0</v>
      </c>
      <c r="G4965">
        <f>IF(COUNTIFS(Registros!$A$2:$A$6000,"MOV",Registros!$B$2:$B$6000,$A4965)&gt;0,1,0)</f>
        <v>0</v>
      </c>
      <c r="H4965">
        <f>IF($G4965=1,SUMIFS(Registros!$F$2:$F$6000,Registros!$A$2:$A$6000,"MOV",Registros!$B$2:$B$6000,$A4965),0)</f>
        <v>0</v>
      </c>
      <c r="I4965">
        <f>IF(COUNTIFS(Registros!$A$2:$A$6000,"CS",Registros!$B$2:$B$6000,$A4965)&gt;0,1,0)</f>
        <v>0</v>
      </c>
      <c r="J4965">
        <f>IF($I4965=1,SUMIFS(Registros!$I$2:$I$6000,Registros!$A$2:$A$6000,"CS",Registros!$B$2:$B$6000,$A4965),0)</f>
        <v>0</v>
      </c>
      <c r="K4965">
        <f>IF(COUNTIFS(Winback!$K$2:$K$300,$A4965)&gt;0,1,0)</f>
        <v>1</v>
      </c>
      <c r="L4965">
        <f>IF(AND($K4965=1,LEFT($A4965,3)="WB-"),SUMIFS(Winback!$D$2:$D$300,Winback!$K$2:$K$300,$A4965),0)</f>
        <v>75</v>
      </c>
      <c r="M4965">
        <f>IF(OR($E4965=1,$G4965=1,SUMIFS(Registros!$J$2:$J$6000,Registros!$B$2:$B$6000,$A4965)&gt;0),1,0)</f>
        <v>0</v>
      </c>
      <c r="N4965">
        <f>IF($J4965&gt;0,1,IF(COUNTIFS(Registros!$A$2:$A$6000,"CS",Registros!$B$2:$B$6000,$A4965,Registros!$K$2:$K$6000,"&lt;&gt;")&gt;0,1,0))</f>
        <v>0</v>
      </c>
      <c r="O4965" t="str">
        <f t="shared" si="385"/>
        <v>WINBACK</v>
      </c>
      <c r="P4965" t="str">
        <f t="shared" si="386"/>
        <v>Recuperar (winback)</v>
      </c>
      <c r="Q4965">
        <f t="shared" si="387"/>
        <v>75</v>
      </c>
      <c r="R4965" t="str">
        <f>IFERROR(VLOOKUP($A4965,Registros!$B$2:$G$6000,6,0),IFERROR(INDEX(Winback!$C$2:$C$300,MATCH($A4965,Winback!$K$2:$K$300,0)),""))</f>
        <v>Nailyn Martinez Johnson</v>
      </c>
      <c r="S4965" t="str">
        <f t="shared" si="388"/>
        <v>+WB</v>
      </c>
      <c r="T4965">
        <f t="shared" si="389"/>
        <v>1</v>
      </c>
    </row>
    <row r="4966" spans="1:20" x14ac:dyDescent="0.35">
      <c r="A4966" t="s">
        <v>24277</v>
      </c>
      <c r="C4966" t="s">
        <v>24273</v>
      </c>
      <c r="D4966" t="s">
        <v>24274</v>
      </c>
      <c r="E4966">
        <f>IF(COUNTIFS(Registros!$A$2:$A$6000,"NP",Registros!$B$2:$B$6000,$A4966)&gt;0,1,0)</f>
        <v>0</v>
      </c>
      <c r="F4966">
        <f>IF($E4966=1,SUMIFS(Registros!$F$2:$F$6000,Registros!$A$2:$A$6000,"NP",Registros!$B$2:$B$6000,$A4966),0)</f>
        <v>0</v>
      </c>
      <c r="G4966">
        <f>IF(COUNTIFS(Registros!$A$2:$A$6000,"MOV",Registros!$B$2:$B$6000,$A4966)&gt;0,1,0)</f>
        <v>0</v>
      </c>
      <c r="H4966">
        <f>IF($G4966=1,SUMIFS(Registros!$F$2:$F$6000,Registros!$A$2:$A$6000,"MOV",Registros!$B$2:$B$6000,$A4966),0)</f>
        <v>0</v>
      </c>
      <c r="I4966">
        <f>IF(COUNTIFS(Registros!$A$2:$A$6000,"CS",Registros!$B$2:$B$6000,$A4966)&gt;0,1,0)</f>
        <v>0</v>
      </c>
      <c r="J4966">
        <f>IF($I4966=1,SUMIFS(Registros!$I$2:$I$6000,Registros!$A$2:$A$6000,"CS",Registros!$B$2:$B$6000,$A4966),0)</f>
        <v>0</v>
      </c>
      <c r="K4966">
        <f>IF(COUNTIFS(Winback!$K$2:$K$300,$A4966)&gt;0,1,0)</f>
        <v>1</v>
      </c>
      <c r="L4966">
        <f>IF(AND($K4966=1,LEFT($A4966,3)="WB-"),SUMIFS(Winback!$D$2:$D$300,Winback!$K$2:$K$300,$A4966),0)</f>
        <v>21.74</v>
      </c>
      <c r="M4966">
        <f>IF(OR($E4966=1,$G4966=1,SUMIFS(Registros!$J$2:$J$6000,Registros!$B$2:$B$6000,$A4966)&gt;0),1,0)</f>
        <v>0</v>
      </c>
      <c r="N4966">
        <f>IF($J4966&gt;0,1,IF(COUNTIFS(Registros!$A$2:$A$6000,"CS",Registros!$B$2:$B$6000,$A4966,Registros!$K$2:$K$6000,"&lt;&gt;")&gt;0,1,0))</f>
        <v>0</v>
      </c>
      <c r="O4966" t="str">
        <f t="shared" si="385"/>
        <v>WINBACK</v>
      </c>
      <c r="P4966" t="str">
        <f t="shared" si="386"/>
        <v>Recuperar (winback)</v>
      </c>
      <c r="Q4966">
        <f t="shared" si="387"/>
        <v>21.74</v>
      </c>
      <c r="R4966" t="str">
        <f>IFERROR(VLOOKUP($A4966,Registros!$B$2:$G$6000,6,0),IFERROR(INDEX(Winback!$C$2:$C$300,MATCH($A4966,Winback!$K$2:$K$300,0)),""))</f>
        <v>Maria Fernanda Rivas</v>
      </c>
      <c r="S4966" t="str">
        <f t="shared" si="388"/>
        <v>+WB</v>
      </c>
      <c r="T4966">
        <f t="shared" si="389"/>
        <v>1</v>
      </c>
    </row>
    <row r="4967" spans="1:20" x14ac:dyDescent="0.35">
      <c r="A4967" t="s">
        <v>24282</v>
      </c>
      <c r="C4967" t="s">
        <v>24278</v>
      </c>
      <c r="D4967" t="s">
        <v>24279</v>
      </c>
      <c r="E4967">
        <f>IF(COUNTIFS(Registros!$A$2:$A$6000,"NP",Registros!$B$2:$B$6000,$A4967)&gt;0,1,0)</f>
        <v>0</v>
      </c>
      <c r="F4967">
        <f>IF($E4967=1,SUMIFS(Registros!$F$2:$F$6000,Registros!$A$2:$A$6000,"NP",Registros!$B$2:$B$6000,$A4967),0)</f>
        <v>0</v>
      </c>
      <c r="G4967">
        <f>IF(COUNTIFS(Registros!$A$2:$A$6000,"MOV",Registros!$B$2:$B$6000,$A4967)&gt;0,1,0)</f>
        <v>0</v>
      </c>
      <c r="H4967">
        <f>IF($G4967=1,SUMIFS(Registros!$F$2:$F$6000,Registros!$A$2:$A$6000,"MOV",Registros!$B$2:$B$6000,$A4967),0)</f>
        <v>0</v>
      </c>
      <c r="I4967">
        <f>IF(COUNTIFS(Registros!$A$2:$A$6000,"CS",Registros!$B$2:$B$6000,$A4967)&gt;0,1,0)</f>
        <v>0</v>
      </c>
      <c r="J4967">
        <f>IF($I4967=1,SUMIFS(Registros!$I$2:$I$6000,Registros!$A$2:$A$6000,"CS",Registros!$B$2:$B$6000,$A4967),0)</f>
        <v>0</v>
      </c>
      <c r="K4967">
        <f>IF(COUNTIFS(Winback!$K$2:$K$300,$A4967)&gt;0,1,0)</f>
        <v>1</v>
      </c>
      <c r="L4967">
        <f>IF(AND($K4967=1,LEFT($A4967,3)="WB-"),SUMIFS(Winback!$D$2:$D$300,Winback!$K$2:$K$300,$A4967),0)</f>
        <v>40</v>
      </c>
      <c r="M4967">
        <f>IF(OR($E4967=1,$G4967=1,SUMIFS(Registros!$J$2:$J$6000,Registros!$B$2:$B$6000,$A4967)&gt;0),1,0)</f>
        <v>0</v>
      </c>
      <c r="N4967">
        <f>IF($J4967&gt;0,1,IF(COUNTIFS(Registros!$A$2:$A$6000,"CS",Registros!$B$2:$B$6000,$A4967,Registros!$K$2:$K$6000,"&lt;&gt;")&gt;0,1,0))</f>
        <v>0</v>
      </c>
      <c r="O4967" t="str">
        <f t="shared" si="385"/>
        <v>WINBACK</v>
      </c>
      <c r="P4967" t="str">
        <f t="shared" si="386"/>
        <v>Recuperar (winback)</v>
      </c>
      <c r="Q4967">
        <f t="shared" si="387"/>
        <v>40</v>
      </c>
      <c r="R4967" t="str">
        <f>IFERROR(VLOOKUP($A4967,Registros!$B$2:$G$6000,6,0),IFERROR(INDEX(Winback!$C$2:$C$300,MATCH($A4967,Winback!$K$2:$K$300,0)),""))</f>
        <v>Solanye Acuña</v>
      </c>
      <c r="S4967" t="str">
        <f t="shared" si="388"/>
        <v>+WB</v>
      </c>
      <c r="T4967">
        <f t="shared" si="389"/>
        <v>1</v>
      </c>
    </row>
    <row r="4968" spans="1:20" x14ac:dyDescent="0.35">
      <c r="A4968" t="s">
        <v>24288</v>
      </c>
      <c r="C4968" t="s">
        <v>24283</v>
      </c>
      <c r="D4968" t="s">
        <v>24284</v>
      </c>
      <c r="E4968">
        <f>IF(COUNTIFS(Registros!$A$2:$A$6000,"NP",Registros!$B$2:$B$6000,$A4968)&gt;0,1,0)</f>
        <v>0</v>
      </c>
      <c r="F4968">
        <f>IF($E4968=1,SUMIFS(Registros!$F$2:$F$6000,Registros!$A$2:$A$6000,"NP",Registros!$B$2:$B$6000,$A4968),0)</f>
        <v>0</v>
      </c>
      <c r="G4968">
        <f>IF(COUNTIFS(Registros!$A$2:$A$6000,"MOV",Registros!$B$2:$B$6000,$A4968)&gt;0,1,0)</f>
        <v>0</v>
      </c>
      <c r="H4968">
        <f>IF($G4968=1,SUMIFS(Registros!$F$2:$F$6000,Registros!$A$2:$A$6000,"MOV",Registros!$B$2:$B$6000,$A4968),0)</f>
        <v>0</v>
      </c>
      <c r="I4968">
        <f>IF(COUNTIFS(Registros!$A$2:$A$6000,"CS",Registros!$B$2:$B$6000,$A4968)&gt;0,1,0)</f>
        <v>0</v>
      </c>
      <c r="J4968">
        <f>IF($I4968=1,SUMIFS(Registros!$I$2:$I$6000,Registros!$A$2:$A$6000,"CS",Registros!$B$2:$B$6000,$A4968),0)</f>
        <v>0</v>
      </c>
      <c r="K4968">
        <f>IF(COUNTIFS(Winback!$K$2:$K$300,$A4968)&gt;0,1,0)</f>
        <v>1</v>
      </c>
      <c r="L4968">
        <f>IF(AND($K4968=1,LEFT($A4968,3)="WB-"),SUMIFS(Winback!$D$2:$D$300,Winback!$K$2:$K$300,$A4968),0)</f>
        <v>42</v>
      </c>
      <c r="M4968">
        <f>IF(OR($E4968=1,$G4968=1,SUMIFS(Registros!$J$2:$J$6000,Registros!$B$2:$B$6000,$A4968)&gt;0),1,0)</f>
        <v>0</v>
      </c>
      <c r="N4968">
        <f>IF($J4968&gt;0,1,IF(COUNTIFS(Registros!$A$2:$A$6000,"CS",Registros!$B$2:$B$6000,$A4968,Registros!$K$2:$K$6000,"&lt;&gt;")&gt;0,1,0))</f>
        <v>0</v>
      </c>
      <c r="O4968" t="str">
        <f t="shared" si="385"/>
        <v>WINBACK</v>
      </c>
      <c r="P4968" t="str">
        <f t="shared" si="386"/>
        <v>Recuperar (winback)</v>
      </c>
      <c r="Q4968">
        <f t="shared" si="387"/>
        <v>42</v>
      </c>
      <c r="R4968" t="str">
        <f>IFERROR(VLOOKUP($A4968,Registros!$B$2:$G$6000,6,0),IFERROR(INDEX(Winback!$C$2:$C$300,MATCH($A4968,Winback!$K$2:$K$300,0)),""))</f>
        <v>Maria Fernanda Rivas</v>
      </c>
      <c r="S4968" t="str">
        <f t="shared" si="388"/>
        <v>+WB</v>
      </c>
      <c r="T4968">
        <f t="shared" si="389"/>
        <v>1</v>
      </c>
    </row>
    <row r="4969" spans="1:20" x14ac:dyDescent="0.35">
      <c r="A4969" t="s">
        <v>24293</v>
      </c>
      <c r="C4969" t="s">
        <v>24289</v>
      </c>
      <c r="D4969" t="s">
        <v>24290</v>
      </c>
      <c r="E4969">
        <f>IF(COUNTIFS(Registros!$A$2:$A$6000,"NP",Registros!$B$2:$B$6000,$A4969)&gt;0,1,0)</f>
        <v>0</v>
      </c>
      <c r="F4969">
        <f>IF($E4969=1,SUMIFS(Registros!$F$2:$F$6000,Registros!$A$2:$A$6000,"NP",Registros!$B$2:$B$6000,$A4969),0)</f>
        <v>0</v>
      </c>
      <c r="G4969">
        <f>IF(COUNTIFS(Registros!$A$2:$A$6000,"MOV",Registros!$B$2:$B$6000,$A4969)&gt;0,1,0)</f>
        <v>0</v>
      </c>
      <c r="H4969">
        <f>IF($G4969=1,SUMIFS(Registros!$F$2:$F$6000,Registros!$A$2:$A$6000,"MOV",Registros!$B$2:$B$6000,$A4969),0)</f>
        <v>0</v>
      </c>
      <c r="I4969">
        <f>IF(COUNTIFS(Registros!$A$2:$A$6000,"CS",Registros!$B$2:$B$6000,$A4969)&gt;0,1,0)</f>
        <v>0</v>
      </c>
      <c r="J4969">
        <f>IF($I4969=1,SUMIFS(Registros!$I$2:$I$6000,Registros!$A$2:$A$6000,"CS",Registros!$B$2:$B$6000,$A4969),0)</f>
        <v>0</v>
      </c>
      <c r="K4969">
        <f>IF(COUNTIFS(Winback!$K$2:$K$300,$A4969)&gt;0,1,0)</f>
        <v>1</v>
      </c>
      <c r="L4969">
        <f>IF(AND($K4969=1,LEFT($A4969,3)="WB-"),SUMIFS(Winback!$D$2:$D$300,Winback!$K$2:$K$300,$A4969),0)</f>
        <v>72</v>
      </c>
      <c r="M4969">
        <f>IF(OR($E4969=1,$G4969=1,SUMIFS(Registros!$J$2:$J$6000,Registros!$B$2:$B$6000,$A4969)&gt;0),1,0)</f>
        <v>0</v>
      </c>
      <c r="N4969">
        <f>IF($J4969&gt;0,1,IF(COUNTIFS(Registros!$A$2:$A$6000,"CS",Registros!$B$2:$B$6000,$A4969,Registros!$K$2:$K$6000,"&lt;&gt;")&gt;0,1,0))</f>
        <v>0</v>
      </c>
      <c r="O4969" t="str">
        <f t="shared" si="385"/>
        <v>WINBACK</v>
      </c>
      <c r="P4969" t="str">
        <f t="shared" si="386"/>
        <v>Recuperar (winback)</v>
      </c>
      <c r="Q4969">
        <f t="shared" si="387"/>
        <v>72</v>
      </c>
      <c r="R4969" t="str">
        <f>IFERROR(VLOOKUP($A4969,Registros!$B$2:$G$6000,6,0),IFERROR(INDEX(Winback!$C$2:$C$300,MATCH($A4969,Winback!$K$2:$K$300,0)),""))</f>
        <v>Michelle Zambrano</v>
      </c>
      <c r="S4969" t="str">
        <f t="shared" si="388"/>
        <v>+WB</v>
      </c>
      <c r="T4969">
        <f t="shared" si="389"/>
        <v>1</v>
      </c>
    </row>
    <row r="4970" spans="1:20" x14ac:dyDescent="0.35">
      <c r="A4970" t="s">
        <v>24299</v>
      </c>
      <c r="C4970" t="s">
        <v>24294</v>
      </c>
      <c r="D4970" t="s">
        <v>24295</v>
      </c>
      <c r="E4970">
        <f>IF(COUNTIFS(Registros!$A$2:$A$6000,"NP",Registros!$B$2:$B$6000,$A4970)&gt;0,1,0)</f>
        <v>0</v>
      </c>
      <c r="F4970">
        <f>IF($E4970=1,SUMIFS(Registros!$F$2:$F$6000,Registros!$A$2:$A$6000,"NP",Registros!$B$2:$B$6000,$A4970),0)</f>
        <v>0</v>
      </c>
      <c r="G4970">
        <f>IF(COUNTIFS(Registros!$A$2:$A$6000,"MOV",Registros!$B$2:$B$6000,$A4970)&gt;0,1,0)</f>
        <v>0</v>
      </c>
      <c r="H4970">
        <f>IF($G4970=1,SUMIFS(Registros!$F$2:$F$6000,Registros!$A$2:$A$6000,"MOV",Registros!$B$2:$B$6000,$A4970),0)</f>
        <v>0</v>
      </c>
      <c r="I4970">
        <f>IF(COUNTIFS(Registros!$A$2:$A$6000,"CS",Registros!$B$2:$B$6000,$A4970)&gt;0,1,0)</f>
        <v>0</v>
      </c>
      <c r="J4970">
        <f>IF($I4970=1,SUMIFS(Registros!$I$2:$I$6000,Registros!$A$2:$A$6000,"CS",Registros!$B$2:$B$6000,$A4970),0)</f>
        <v>0</v>
      </c>
      <c r="K4970">
        <f>IF(COUNTIFS(Winback!$K$2:$K$300,$A4970)&gt;0,1,0)</f>
        <v>1</v>
      </c>
      <c r="L4970">
        <f>IF(AND($K4970=1,LEFT($A4970,3)="WB-"),SUMIFS(Winback!$D$2:$D$300,Winback!$K$2:$K$300,$A4970),0)</f>
        <v>28.75</v>
      </c>
      <c r="M4970">
        <f>IF(OR($E4970=1,$G4970=1,SUMIFS(Registros!$J$2:$J$6000,Registros!$B$2:$B$6000,$A4970)&gt;0),1,0)</f>
        <v>0</v>
      </c>
      <c r="N4970">
        <f>IF($J4970&gt;0,1,IF(COUNTIFS(Registros!$A$2:$A$6000,"CS",Registros!$B$2:$B$6000,$A4970,Registros!$K$2:$K$6000,"&lt;&gt;")&gt;0,1,0))</f>
        <v>0</v>
      </c>
      <c r="O4970" t="str">
        <f t="shared" si="385"/>
        <v>WINBACK</v>
      </c>
      <c r="P4970" t="str">
        <f t="shared" si="386"/>
        <v>Recuperar (winback)</v>
      </c>
      <c r="Q4970">
        <f t="shared" si="387"/>
        <v>28.75</v>
      </c>
      <c r="R4970" t="str">
        <f>IFERROR(VLOOKUP($A4970,Registros!$B$2:$G$6000,6,0),IFERROR(INDEX(Winback!$C$2:$C$300,MATCH($A4970,Winback!$K$2:$K$300,0)),""))</f>
        <v>Nailyn Martinez Johnson</v>
      </c>
      <c r="S4970" t="str">
        <f t="shared" si="388"/>
        <v>+WB</v>
      </c>
      <c r="T4970">
        <f t="shared" si="389"/>
        <v>1</v>
      </c>
    </row>
    <row r="4971" spans="1:20" x14ac:dyDescent="0.35">
      <c r="A4971" t="s">
        <v>24305</v>
      </c>
      <c r="C4971" t="s">
        <v>24300</v>
      </c>
      <c r="D4971" t="s">
        <v>24301</v>
      </c>
      <c r="E4971">
        <f>IF(COUNTIFS(Registros!$A$2:$A$6000,"NP",Registros!$B$2:$B$6000,$A4971)&gt;0,1,0)</f>
        <v>0</v>
      </c>
      <c r="F4971">
        <f>IF($E4971=1,SUMIFS(Registros!$F$2:$F$6000,Registros!$A$2:$A$6000,"NP",Registros!$B$2:$B$6000,$A4971),0)</f>
        <v>0</v>
      </c>
      <c r="G4971">
        <f>IF(COUNTIFS(Registros!$A$2:$A$6000,"MOV",Registros!$B$2:$B$6000,$A4971)&gt;0,1,0)</f>
        <v>0</v>
      </c>
      <c r="H4971">
        <f>IF($G4971=1,SUMIFS(Registros!$F$2:$F$6000,Registros!$A$2:$A$6000,"MOV",Registros!$B$2:$B$6000,$A4971),0)</f>
        <v>0</v>
      </c>
      <c r="I4971">
        <f>IF(COUNTIFS(Registros!$A$2:$A$6000,"CS",Registros!$B$2:$B$6000,$A4971)&gt;0,1,0)</f>
        <v>0</v>
      </c>
      <c r="J4971">
        <f>IF($I4971=1,SUMIFS(Registros!$I$2:$I$6000,Registros!$A$2:$A$6000,"CS",Registros!$B$2:$B$6000,$A4971),0)</f>
        <v>0</v>
      </c>
      <c r="K4971">
        <f>IF(COUNTIFS(Winback!$K$2:$K$300,$A4971)&gt;0,1,0)</f>
        <v>1</v>
      </c>
      <c r="L4971">
        <f>IF(AND($K4971=1,LEFT($A4971,3)="WB-"),SUMIFS(Winback!$D$2:$D$300,Winback!$K$2:$K$300,$A4971),0)</f>
        <v>20.75</v>
      </c>
      <c r="M4971">
        <f>IF(OR($E4971=1,$G4971=1,SUMIFS(Registros!$J$2:$J$6000,Registros!$B$2:$B$6000,$A4971)&gt;0),1,0)</f>
        <v>0</v>
      </c>
      <c r="N4971">
        <f>IF($J4971&gt;0,1,IF(COUNTIFS(Registros!$A$2:$A$6000,"CS",Registros!$B$2:$B$6000,$A4971,Registros!$K$2:$K$6000,"&lt;&gt;")&gt;0,1,0))</f>
        <v>0</v>
      </c>
      <c r="O4971" t="str">
        <f t="shared" si="385"/>
        <v>WINBACK</v>
      </c>
      <c r="P4971" t="str">
        <f t="shared" si="386"/>
        <v>Recuperar (winback)</v>
      </c>
      <c r="Q4971">
        <f t="shared" si="387"/>
        <v>20.75</v>
      </c>
      <c r="R4971" t="str">
        <f>IFERROR(VLOOKUP($A4971,Registros!$B$2:$G$6000,6,0),IFERROR(INDEX(Winback!$C$2:$C$300,MATCH($A4971,Winback!$K$2:$K$300,0)),""))</f>
        <v>Michelle Zambrano</v>
      </c>
      <c r="S4971" t="str">
        <f t="shared" si="388"/>
        <v>+WB</v>
      </c>
      <c r="T4971">
        <f t="shared" si="389"/>
        <v>1</v>
      </c>
    </row>
    <row r="4972" spans="1:20" x14ac:dyDescent="0.35">
      <c r="A4972" t="s">
        <v>24314</v>
      </c>
      <c r="C4972" t="s">
        <v>24309</v>
      </c>
      <c r="D4972" t="s">
        <v>24310</v>
      </c>
      <c r="E4972">
        <f>IF(COUNTIFS(Registros!$A$2:$A$6000,"NP",Registros!$B$2:$B$6000,$A4972)&gt;0,1,0)</f>
        <v>0</v>
      </c>
      <c r="F4972">
        <f>IF($E4972=1,SUMIFS(Registros!$F$2:$F$6000,Registros!$A$2:$A$6000,"NP",Registros!$B$2:$B$6000,$A4972),0)</f>
        <v>0</v>
      </c>
      <c r="G4972">
        <f>IF(COUNTIFS(Registros!$A$2:$A$6000,"MOV",Registros!$B$2:$B$6000,$A4972)&gt;0,1,0)</f>
        <v>0</v>
      </c>
      <c r="H4972">
        <f>IF($G4972=1,SUMIFS(Registros!$F$2:$F$6000,Registros!$A$2:$A$6000,"MOV",Registros!$B$2:$B$6000,$A4972),0)</f>
        <v>0</v>
      </c>
      <c r="I4972">
        <f>IF(COUNTIFS(Registros!$A$2:$A$6000,"CS",Registros!$B$2:$B$6000,$A4972)&gt;0,1,0)</f>
        <v>0</v>
      </c>
      <c r="J4972">
        <f>IF($I4972=1,SUMIFS(Registros!$I$2:$I$6000,Registros!$A$2:$A$6000,"CS",Registros!$B$2:$B$6000,$A4972),0)</f>
        <v>0</v>
      </c>
      <c r="K4972">
        <f>IF(COUNTIFS(Winback!$K$2:$K$300,$A4972)&gt;0,1,0)</f>
        <v>1</v>
      </c>
      <c r="L4972">
        <f>IF(AND($K4972=1,LEFT($A4972,3)="WB-"),SUMIFS(Winback!$D$2:$D$300,Winback!$K$2:$K$300,$A4972),0)</f>
        <v>42</v>
      </c>
      <c r="M4972">
        <f>IF(OR($E4972=1,$G4972=1,SUMIFS(Registros!$J$2:$J$6000,Registros!$B$2:$B$6000,$A4972)&gt;0),1,0)</f>
        <v>0</v>
      </c>
      <c r="N4972">
        <f>IF($J4972&gt;0,1,IF(COUNTIFS(Registros!$A$2:$A$6000,"CS",Registros!$B$2:$B$6000,$A4972,Registros!$K$2:$K$6000,"&lt;&gt;")&gt;0,1,0))</f>
        <v>0</v>
      </c>
      <c r="O4972" t="str">
        <f t="shared" si="385"/>
        <v>WINBACK</v>
      </c>
      <c r="P4972" t="str">
        <f t="shared" si="386"/>
        <v>Recuperar (winback)</v>
      </c>
      <c r="Q4972">
        <f t="shared" si="387"/>
        <v>42</v>
      </c>
      <c r="R4972" t="str">
        <f>IFERROR(VLOOKUP($A4972,Registros!$B$2:$G$6000,6,0),IFERROR(INDEX(Winback!$C$2:$C$300,MATCH($A4972,Winback!$K$2:$K$300,0)),""))</f>
        <v>Maria Fernanda Rivas</v>
      </c>
      <c r="S4972" t="str">
        <f t="shared" si="388"/>
        <v>+WB</v>
      </c>
      <c r="T4972">
        <f t="shared" si="389"/>
        <v>1</v>
      </c>
    </row>
    <row r="4973" spans="1:20" x14ac:dyDescent="0.35">
      <c r="A4973" t="s">
        <v>24318</v>
      </c>
      <c r="C4973" t="s">
        <v>24315</v>
      </c>
      <c r="D4973" t="s">
        <v>24316</v>
      </c>
      <c r="E4973">
        <f>IF(COUNTIFS(Registros!$A$2:$A$6000,"NP",Registros!$B$2:$B$6000,$A4973)&gt;0,1,0)</f>
        <v>0</v>
      </c>
      <c r="F4973">
        <f>IF($E4973=1,SUMIFS(Registros!$F$2:$F$6000,Registros!$A$2:$A$6000,"NP",Registros!$B$2:$B$6000,$A4973),0)</f>
        <v>0</v>
      </c>
      <c r="G4973">
        <f>IF(COUNTIFS(Registros!$A$2:$A$6000,"MOV",Registros!$B$2:$B$6000,$A4973)&gt;0,1,0)</f>
        <v>0</v>
      </c>
      <c r="H4973">
        <f>IF($G4973=1,SUMIFS(Registros!$F$2:$F$6000,Registros!$A$2:$A$6000,"MOV",Registros!$B$2:$B$6000,$A4973),0)</f>
        <v>0</v>
      </c>
      <c r="I4973">
        <f>IF(COUNTIFS(Registros!$A$2:$A$6000,"CS",Registros!$B$2:$B$6000,$A4973)&gt;0,1,0)</f>
        <v>0</v>
      </c>
      <c r="J4973">
        <f>IF($I4973=1,SUMIFS(Registros!$I$2:$I$6000,Registros!$A$2:$A$6000,"CS",Registros!$B$2:$B$6000,$A4973),0)</f>
        <v>0</v>
      </c>
      <c r="K4973">
        <f>IF(COUNTIFS(Winback!$K$2:$K$300,$A4973)&gt;0,1,0)</f>
        <v>1</v>
      </c>
      <c r="L4973">
        <f>IF(AND($K4973=1,LEFT($A4973,3)="WB-"),SUMIFS(Winback!$D$2:$D$300,Winback!$K$2:$K$300,$A4973),0)</f>
        <v>37.5</v>
      </c>
      <c r="M4973">
        <f>IF(OR($E4973=1,$G4973=1,SUMIFS(Registros!$J$2:$J$6000,Registros!$B$2:$B$6000,$A4973)&gt;0),1,0)</f>
        <v>0</v>
      </c>
      <c r="N4973">
        <f>IF($J4973&gt;0,1,IF(COUNTIFS(Registros!$A$2:$A$6000,"CS",Registros!$B$2:$B$6000,$A4973,Registros!$K$2:$K$6000,"&lt;&gt;")&gt;0,1,0))</f>
        <v>0</v>
      </c>
      <c r="O4973" t="str">
        <f t="shared" si="385"/>
        <v>WINBACK</v>
      </c>
      <c r="P4973" t="str">
        <f t="shared" si="386"/>
        <v>Recuperar (winback)</v>
      </c>
      <c r="Q4973">
        <f t="shared" si="387"/>
        <v>37.5</v>
      </c>
      <c r="R4973" t="str">
        <f>IFERROR(VLOOKUP($A4973,Registros!$B$2:$G$6000,6,0),IFERROR(INDEX(Winback!$C$2:$C$300,MATCH($A4973,Winback!$K$2:$K$300,0)),""))</f>
        <v>Solanye Acuña</v>
      </c>
      <c r="S4973" t="str">
        <f t="shared" si="388"/>
        <v>+WB</v>
      </c>
      <c r="T4973">
        <f t="shared" si="389"/>
        <v>1</v>
      </c>
    </row>
    <row r="4974" spans="1:20" x14ac:dyDescent="0.35">
      <c r="A4974" t="s">
        <v>24323</v>
      </c>
      <c r="C4974" t="s">
        <v>24319</v>
      </c>
      <c r="D4974" t="s">
        <v>24320</v>
      </c>
      <c r="E4974">
        <f>IF(COUNTIFS(Registros!$A$2:$A$6000,"NP",Registros!$B$2:$B$6000,$A4974)&gt;0,1,0)</f>
        <v>0</v>
      </c>
      <c r="F4974">
        <f>IF($E4974=1,SUMIFS(Registros!$F$2:$F$6000,Registros!$A$2:$A$6000,"NP",Registros!$B$2:$B$6000,$A4974),0)</f>
        <v>0</v>
      </c>
      <c r="G4974">
        <f>IF(COUNTIFS(Registros!$A$2:$A$6000,"MOV",Registros!$B$2:$B$6000,$A4974)&gt;0,1,0)</f>
        <v>0</v>
      </c>
      <c r="H4974">
        <f>IF($G4974=1,SUMIFS(Registros!$F$2:$F$6000,Registros!$A$2:$A$6000,"MOV",Registros!$B$2:$B$6000,$A4974),0)</f>
        <v>0</v>
      </c>
      <c r="I4974">
        <f>IF(COUNTIFS(Registros!$A$2:$A$6000,"CS",Registros!$B$2:$B$6000,$A4974)&gt;0,1,0)</f>
        <v>0</v>
      </c>
      <c r="J4974">
        <f>IF($I4974=1,SUMIFS(Registros!$I$2:$I$6000,Registros!$A$2:$A$6000,"CS",Registros!$B$2:$B$6000,$A4974),0)</f>
        <v>0</v>
      </c>
      <c r="K4974">
        <f>IF(COUNTIFS(Winback!$K$2:$K$300,$A4974)&gt;0,1,0)</f>
        <v>1</v>
      </c>
      <c r="L4974">
        <f>IF(AND($K4974=1,LEFT($A4974,3)="WB-"),SUMIFS(Winback!$D$2:$D$300,Winback!$K$2:$K$300,$A4974),0)</f>
        <v>13.99</v>
      </c>
      <c r="M4974">
        <f>IF(OR($E4974=1,$G4974=1,SUMIFS(Registros!$J$2:$J$6000,Registros!$B$2:$B$6000,$A4974)&gt;0),1,0)</f>
        <v>0</v>
      </c>
      <c r="N4974">
        <f>IF($J4974&gt;0,1,IF(COUNTIFS(Registros!$A$2:$A$6000,"CS",Registros!$B$2:$B$6000,$A4974,Registros!$K$2:$K$6000,"&lt;&gt;")&gt;0,1,0))</f>
        <v>0</v>
      </c>
      <c r="O4974" t="str">
        <f t="shared" si="385"/>
        <v>WINBACK</v>
      </c>
      <c r="P4974" t="str">
        <f t="shared" si="386"/>
        <v>Recuperar (winback)</v>
      </c>
      <c r="Q4974">
        <f t="shared" si="387"/>
        <v>13.99</v>
      </c>
      <c r="R4974" t="str">
        <f>IFERROR(VLOOKUP($A4974,Registros!$B$2:$G$6000,6,0),IFERROR(INDEX(Winback!$C$2:$C$300,MATCH($A4974,Winback!$K$2:$K$300,0)),""))</f>
        <v>Maria Fernanda Rivas</v>
      </c>
      <c r="S4974" t="str">
        <f t="shared" si="388"/>
        <v>+WB</v>
      </c>
      <c r="T4974">
        <f t="shared" si="389"/>
        <v>1</v>
      </c>
    </row>
    <row r="4975" spans="1:20" x14ac:dyDescent="0.35">
      <c r="A4975" t="s">
        <v>24336</v>
      </c>
      <c r="C4975" t="s">
        <v>24332</v>
      </c>
      <c r="D4975" t="s">
        <v>24333</v>
      </c>
      <c r="E4975">
        <f>IF(COUNTIFS(Registros!$A$2:$A$6000,"NP",Registros!$B$2:$B$6000,$A4975)&gt;0,1,0)</f>
        <v>0</v>
      </c>
      <c r="F4975">
        <f>IF($E4975=1,SUMIFS(Registros!$F$2:$F$6000,Registros!$A$2:$A$6000,"NP",Registros!$B$2:$B$6000,$A4975),0)</f>
        <v>0</v>
      </c>
      <c r="G4975">
        <f>IF(COUNTIFS(Registros!$A$2:$A$6000,"MOV",Registros!$B$2:$B$6000,$A4975)&gt;0,1,0)</f>
        <v>0</v>
      </c>
      <c r="H4975">
        <f>IF($G4975=1,SUMIFS(Registros!$F$2:$F$6000,Registros!$A$2:$A$6000,"MOV",Registros!$B$2:$B$6000,$A4975),0)</f>
        <v>0</v>
      </c>
      <c r="I4975">
        <f>IF(COUNTIFS(Registros!$A$2:$A$6000,"CS",Registros!$B$2:$B$6000,$A4975)&gt;0,1,0)</f>
        <v>0</v>
      </c>
      <c r="J4975">
        <f>IF($I4975=1,SUMIFS(Registros!$I$2:$I$6000,Registros!$A$2:$A$6000,"CS",Registros!$B$2:$B$6000,$A4975),0)</f>
        <v>0</v>
      </c>
      <c r="K4975">
        <f>IF(COUNTIFS(Winback!$K$2:$K$300,$A4975)&gt;0,1,0)</f>
        <v>1</v>
      </c>
      <c r="L4975">
        <f>IF(AND($K4975=1,LEFT($A4975,3)="WB-"),SUMIFS(Winback!$D$2:$D$300,Winback!$K$2:$K$300,$A4975),0)</f>
        <v>83</v>
      </c>
      <c r="M4975">
        <f>IF(OR($E4975=1,$G4975=1,SUMIFS(Registros!$J$2:$J$6000,Registros!$B$2:$B$6000,$A4975)&gt;0),1,0)</f>
        <v>0</v>
      </c>
      <c r="N4975">
        <f>IF($J4975&gt;0,1,IF(COUNTIFS(Registros!$A$2:$A$6000,"CS",Registros!$B$2:$B$6000,$A4975,Registros!$K$2:$K$6000,"&lt;&gt;")&gt;0,1,0))</f>
        <v>0</v>
      </c>
      <c r="O4975" t="str">
        <f t="shared" si="385"/>
        <v>WINBACK</v>
      </c>
      <c r="P4975" t="str">
        <f t="shared" si="386"/>
        <v>Recuperar (winback)</v>
      </c>
      <c r="Q4975">
        <f t="shared" si="387"/>
        <v>83</v>
      </c>
      <c r="R4975" t="str">
        <f>IFERROR(VLOOKUP($A4975,Registros!$B$2:$G$6000,6,0),IFERROR(INDEX(Winback!$C$2:$C$300,MATCH($A4975,Winback!$K$2:$K$300,0)),""))</f>
        <v>Maria Fernanda Rivas</v>
      </c>
      <c r="S4975" t="str">
        <f t="shared" si="388"/>
        <v>+WB</v>
      </c>
      <c r="T4975">
        <f t="shared" si="389"/>
        <v>1</v>
      </c>
    </row>
    <row r="4976" spans="1:20" x14ac:dyDescent="0.35">
      <c r="A4976" t="s">
        <v>24341</v>
      </c>
      <c r="C4976" t="s">
        <v>24337</v>
      </c>
      <c r="D4976" t="s">
        <v>24338</v>
      </c>
      <c r="E4976">
        <f>IF(COUNTIFS(Registros!$A$2:$A$6000,"NP",Registros!$B$2:$B$6000,$A4976)&gt;0,1,0)</f>
        <v>0</v>
      </c>
      <c r="F4976">
        <f>IF($E4976=1,SUMIFS(Registros!$F$2:$F$6000,Registros!$A$2:$A$6000,"NP",Registros!$B$2:$B$6000,$A4976),0)</f>
        <v>0</v>
      </c>
      <c r="G4976">
        <f>IF(COUNTIFS(Registros!$A$2:$A$6000,"MOV",Registros!$B$2:$B$6000,$A4976)&gt;0,1,0)</f>
        <v>0</v>
      </c>
      <c r="H4976">
        <f>IF($G4976=1,SUMIFS(Registros!$F$2:$F$6000,Registros!$A$2:$A$6000,"MOV",Registros!$B$2:$B$6000,$A4976),0)</f>
        <v>0</v>
      </c>
      <c r="I4976">
        <f>IF(COUNTIFS(Registros!$A$2:$A$6000,"CS",Registros!$B$2:$B$6000,$A4976)&gt;0,1,0)</f>
        <v>0</v>
      </c>
      <c r="J4976">
        <f>IF($I4976=1,SUMIFS(Registros!$I$2:$I$6000,Registros!$A$2:$A$6000,"CS",Registros!$B$2:$B$6000,$A4976),0)</f>
        <v>0</v>
      </c>
      <c r="K4976">
        <f>IF(COUNTIFS(Winback!$K$2:$K$300,$A4976)&gt;0,1,0)</f>
        <v>1</v>
      </c>
      <c r="L4976">
        <f>IF(AND($K4976=1,LEFT($A4976,3)="WB-"),SUMIFS(Winback!$D$2:$D$300,Winback!$K$2:$K$300,$A4976),0)</f>
        <v>42.5</v>
      </c>
      <c r="M4976">
        <f>IF(OR($E4976=1,$G4976=1,SUMIFS(Registros!$J$2:$J$6000,Registros!$B$2:$B$6000,$A4976)&gt;0),1,0)</f>
        <v>0</v>
      </c>
      <c r="N4976">
        <f>IF($J4976&gt;0,1,IF(COUNTIFS(Registros!$A$2:$A$6000,"CS",Registros!$B$2:$B$6000,$A4976,Registros!$K$2:$K$6000,"&lt;&gt;")&gt;0,1,0))</f>
        <v>0</v>
      </c>
      <c r="O4976" t="str">
        <f t="shared" si="385"/>
        <v>WINBACK</v>
      </c>
      <c r="P4976" t="str">
        <f t="shared" si="386"/>
        <v>Recuperar (winback)</v>
      </c>
      <c r="Q4976">
        <f t="shared" si="387"/>
        <v>42.5</v>
      </c>
      <c r="R4976" t="str">
        <f>IFERROR(VLOOKUP($A4976,Registros!$B$2:$G$6000,6,0),IFERROR(INDEX(Winback!$C$2:$C$300,MATCH($A4976,Winback!$K$2:$K$300,0)),""))</f>
        <v>Nailyn Martinez Johnson</v>
      </c>
      <c r="S4976" t="str">
        <f t="shared" si="388"/>
        <v>+WB</v>
      </c>
      <c r="T4976">
        <f t="shared" si="389"/>
        <v>1</v>
      </c>
    </row>
    <row r="4977" spans="1:20" x14ac:dyDescent="0.35">
      <c r="A4977" t="s">
        <v>24347</v>
      </c>
      <c r="C4977" t="s">
        <v>24342</v>
      </c>
      <c r="D4977" t="s">
        <v>24343</v>
      </c>
      <c r="E4977">
        <f>IF(COUNTIFS(Registros!$A$2:$A$6000,"NP",Registros!$B$2:$B$6000,$A4977)&gt;0,1,0)</f>
        <v>0</v>
      </c>
      <c r="F4977">
        <f>IF($E4977=1,SUMIFS(Registros!$F$2:$F$6000,Registros!$A$2:$A$6000,"NP",Registros!$B$2:$B$6000,$A4977),0)</f>
        <v>0</v>
      </c>
      <c r="G4977">
        <f>IF(COUNTIFS(Registros!$A$2:$A$6000,"MOV",Registros!$B$2:$B$6000,$A4977)&gt;0,1,0)</f>
        <v>0</v>
      </c>
      <c r="H4977">
        <f>IF($G4977=1,SUMIFS(Registros!$F$2:$F$6000,Registros!$A$2:$A$6000,"MOV",Registros!$B$2:$B$6000,$A4977),0)</f>
        <v>0</v>
      </c>
      <c r="I4977">
        <f>IF(COUNTIFS(Registros!$A$2:$A$6000,"CS",Registros!$B$2:$B$6000,$A4977)&gt;0,1,0)</f>
        <v>0</v>
      </c>
      <c r="J4977">
        <f>IF($I4977=1,SUMIFS(Registros!$I$2:$I$6000,Registros!$A$2:$A$6000,"CS",Registros!$B$2:$B$6000,$A4977),0)</f>
        <v>0</v>
      </c>
      <c r="K4977">
        <f>IF(COUNTIFS(Winback!$K$2:$K$300,$A4977)&gt;0,1,0)</f>
        <v>1</v>
      </c>
      <c r="L4977">
        <f>IF(AND($K4977=1,LEFT($A4977,3)="WB-"),SUMIFS(Winback!$D$2:$D$300,Winback!$K$2:$K$300,$A4977),0)</f>
        <v>20.75</v>
      </c>
      <c r="M4977">
        <f>IF(OR($E4977=1,$G4977=1,SUMIFS(Registros!$J$2:$J$6000,Registros!$B$2:$B$6000,$A4977)&gt;0),1,0)</f>
        <v>0</v>
      </c>
      <c r="N4977">
        <f>IF($J4977&gt;0,1,IF(COUNTIFS(Registros!$A$2:$A$6000,"CS",Registros!$B$2:$B$6000,$A4977,Registros!$K$2:$K$6000,"&lt;&gt;")&gt;0,1,0))</f>
        <v>0</v>
      </c>
      <c r="O4977" t="str">
        <f t="shared" si="385"/>
        <v>WINBACK</v>
      </c>
      <c r="P4977" t="str">
        <f t="shared" si="386"/>
        <v>Recuperar (winback)</v>
      </c>
      <c r="Q4977">
        <f t="shared" si="387"/>
        <v>20.75</v>
      </c>
      <c r="R4977" t="str">
        <f>IFERROR(VLOOKUP($A4977,Registros!$B$2:$G$6000,6,0),IFERROR(INDEX(Winback!$C$2:$C$300,MATCH($A4977,Winback!$K$2:$K$300,0)),""))</f>
        <v>Michelle Zambrano</v>
      </c>
      <c r="S4977" t="str">
        <f t="shared" si="388"/>
        <v>+WB</v>
      </c>
      <c r="T4977">
        <f t="shared" si="389"/>
        <v>1</v>
      </c>
    </row>
    <row r="4978" spans="1:20" x14ac:dyDescent="0.35">
      <c r="A4978" t="s">
        <v>24352</v>
      </c>
      <c r="C4978" t="s">
        <v>24348</v>
      </c>
      <c r="D4978" t="s">
        <v>24349</v>
      </c>
      <c r="E4978">
        <f>IF(COUNTIFS(Registros!$A$2:$A$6000,"NP",Registros!$B$2:$B$6000,$A4978)&gt;0,1,0)</f>
        <v>0</v>
      </c>
      <c r="F4978">
        <f>IF($E4978=1,SUMIFS(Registros!$F$2:$F$6000,Registros!$A$2:$A$6000,"NP",Registros!$B$2:$B$6000,$A4978),0)</f>
        <v>0</v>
      </c>
      <c r="G4978">
        <f>IF(COUNTIFS(Registros!$A$2:$A$6000,"MOV",Registros!$B$2:$B$6000,$A4978)&gt;0,1,0)</f>
        <v>0</v>
      </c>
      <c r="H4978">
        <f>IF($G4978=1,SUMIFS(Registros!$F$2:$F$6000,Registros!$A$2:$A$6000,"MOV",Registros!$B$2:$B$6000,$A4978),0)</f>
        <v>0</v>
      </c>
      <c r="I4978">
        <f>IF(COUNTIFS(Registros!$A$2:$A$6000,"CS",Registros!$B$2:$B$6000,$A4978)&gt;0,1,0)</f>
        <v>0</v>
      </c>
      <c r="J4978">
        <f>IF($I4978=1,SUMIFS(Registros!$I$2:$I$6000,Registros!$A$2:$A$6000,"CS",Registros!$B$2:$B$6000,$A4978),0)</f>
        <v>0</v>
      </c>
      <c r="K4978">
        <f>IF(COUNTIFS(Winback!$K$2:$K$300,$A4978)&gt;0,1,0)</f>
        <v>1</v>
      </c>
      <c r="L4978">
        <f>IF(AND($K4978=1,LEFT($A4978,3)="WB-"),SUMIFS(Winback!$D$2:$D$300,Winback!$K$2:$K$300,$A4978),0)</f>
        <v>20.75</v>
      </c>
      <c r="M4978">
        <f>IF(OR($E4978=1,$G4978=1,SUMIFS(Registros!$J$2:$J$6000,Registros!$B$2:$B$6000,$A4978)&gt;0),1,0)</f>
        <v>0</v>
      </c>
      <c r="N4978">
        <f>IF($J4978&gt;0,1,IF(COUNTIFS(Registros!$A$2:$A$6000,"CS",Registros!$B$2:$B$6000,$A4978,Registros!$K$2:$K$6000,"&lt;&gt;")&gt;0,1,0))</f>
        <v>0</v>
      </c>
      <c r="O4978" t="str">
        <f t="shared" si="385"/>
        <v>WINBACK</v>
      </c>
      <c r="P4978" t="str">
        <f t="shared" si="386"/>
        <v>Recuperar (winback)</v>
      </c>
      <c r="Q4978">
        <f t="shared" si="387"/>
        <v>20.75</v>
      </c>
      <c r="R4978" t="str">
        <f>IFERROR(VLOOKUP($A4978,Registros!$B$2:$G$6000,6,0),IFERROR(INDEX(Winback!$C$2:$C$300,MATCH($A4978,Winback!$K$2:$K$300,0)),""))</f>
        <v>Solanye Acuña</v>
      </c>
      <c r="S4978" t="str">
        <f t="shared" si="388"/>
        <v>+WB</v>
      </c>
      <c r="T4978">
        <f t="shared" si="389"/>
        <v>1</v>
      </c>
    </row>
    <row r="4979" spans="1:20" x14ac:dyDescent="0.35">
      <c r="A4979" t="s">
        <v>24358</v>
      </c>
      <c r="C4979" t="s">
        <v>24353</v>
      </c>
      <c r="D4979" t="s">
        <v>24354</v>
      </c>
      <c r="E4979">
        <f>IF(COUNTIFS(Registros!$A$2:$A$6000,"NP",Registros!$B$2:$B$6000,$A4979)&gt;0,1,0)</f>
        <v>0</v>
      </c>
      <c r="F4979">
        <f>IF($E4979=1,SUMIFS(Registros!$F$2:$F$6000,Registros!$A$2:$A$6000,"NP",Registros!$B$2:$B$6000,$A4979),0)</f>
        <v>0</v>
      </c>
      <c r="G4979">
        <f>IF(COUNTIFS(Registros!$A$2:$A$6000,"MOV",Registros!$B$2:$B$6000,$A4979)&gt;0,1,0)</f>
        <v>0</v>
      </c>
      <c r="H4979">
        <f>IF($G4979=1,SUMIFS(Registros!$F$2:$F$6000,Registros!$A$2:$A$6000,"MOV",Registros!$B$2:$B$6000,$A4979),0)</f>
        <v>0</v>
      </c>
      <c r="I4979">
        <f>IF(COUNTIFS(Registros!$A$2:$A$6000,"CS",Registros!$B$2:$B$6000,$A4979)&gt;0,1,0)</f>
        <v>0</v>
      </c>
      <c r="J4979">
        <f>IF($I4979=1,SUMIFS(Registros!$I$2:$I$6000,Registros!$A$2:$A$6000,"CS",Registros!$B$2:$B$6000,$A4979),0)</f>
        <v>0</v>
      </c>
      <c r="K4979">
        <f>IF(COUNTIFS(Winback!$K$2:$K$300,$A4979)&gt;0,1,0)</f>
        <v>1</v>
      </c>
      <c r="L4979">
        <f>IF(AND($K4979=1,LEFT($A4979,3)="WB-"),SUMIFS(Winback!$D$2:$D$300,Winback!$K$2:$K$300,$A4979),0)</f>
        <v>22.74</v>
      </c>
      <c r="M4979">
        <f>IF(OR($E4979=1,$G4979=1,SUMIFS(Registros!$J$2:$J$6000,Registros!$B$2:$B$6000,$A4979)&gt;0),1,0)</f>
        <v>0</v>
      </c>
      <c r="N4979">
        <f>IF($J4979&gt;0,1,IF(COUNTIFS(Registros!$A$2:$A$6000,"CS",Registros!$B$2:$B$6000,$A4979,Registros!$K$2:$K$6000,"&lt;&gt;")&gt;0,1,0))</f>
        <v>0</v>
      </c>
      <c r="O4979" t="str">
        <f t="shared" si="385"/>
        <v>WINBACK</v>
      </c>
      <c r="P4979" t="str">
        <f t="shared" si="386"/>
        <v>Recuperar (winback)</v>
      </c>
      <c r="Q4979">
        <f t="shared" si="387"/>
        <v>22.74</v>
      </c>
      <c r="R4979" t="str">
        <f>IFERROR(VLOOKUP($A4979,Registros!$B$2:$G$6000,6,0),IFERROR(INDEX(Winback!$C$2:$C$300,MATCH($A4979,Winback!$K$2:$K$300,0)),""))</f>
        <v>Maria Fernanda Rivas</v>
      </c>
      <c r="S4979" t="str">
        <f t="shared" si="388"/>
        <v>+WB</v>
      </c>
      <c r="T4979">
        <f t="shared" si="389"/>
        <v>1</v>
      </c>
    </row>
    <row r="4980" spans="1:20" x14ac:dyDescent="0.35">
      <c r="A4980" t="s">
        <v>24365</v>
      </c>
      <c r="C4980" t="s">
        <v>24359</v>
      </c>
      <c r="D4980" t="s">
        <v>24360</v>
      </c>
      <c r="E4980">
        <f>IF(COUNTIFS(Registros!$A$2:$A$6000,"NP",Registros!$B$2:$B$6000,$A4980)&gt;0,1,0)</f>
        <v>0</v>
      </c>
      <c r="F4980">
        <f>IF($E4980=1,SUMIFS(Registros!$F$2:$F$6000,Registros!$A$2:$A$6000,"NP",Registros!$B$2:$B$6000,$A4980),0)</f>
        <v>0</v>
      </c>
      <c r="G4980">
        <f>IF(COUNTIFS(Registros!$A$2:$A$6000,"MOV",Registros!$B$2:$B$6000,$A4980)&gt;0,1,0)</f>
        <v>0</v>
      </c>
      <c r="H4980">
        <f>IF($G4980=1,SUMIFS(Registros!$F$2:$F$6000,Registros!$A$2:$A$6000,"MOV",Registros!$B$2:$B$6000,$A4980),0)</f>
        <v>0</v>
      </c>
      <c r="I4980">
        <f>IF(COUNTIFS(Registros!$A$2:$A$6000,"CS",Registros!$B$2:$B$6000,$A4980)&gt;0,1,0)</f>
        <v>0</v>
      </c>
      <c r="J4980">
        <f>IF($I4980=1,SUMIFS(Registros!$I$2:$I$6000,Registros!$A$2:$A$6000,"CS",Registros!$B$2:$B$6000,$A4980),0)</f>
        <v>0</v>
      </c>
      <c r="K4980">
        <f>IF(COUNTIFS(Winback!$K$2:$K$300,$A4980)&gt;0,1,0)</f>
        <v>1</v>
      </c>
      <c r="L4980">
        <f>IF(AND($K4980=1,LEFT($A4980,3)="WB-"),SUMIFS(Winback!$D$2:$D$300,Winback!$K$2:$K$300,$A4980),0)</f>
        <v>31.25</v>
      </c>
      <c r="M4980">
        <f>IF(OR($E4980=1,$G4980=1,SUMIFS(Registros!$J$2:$J$6000,Registros!$B$2:$B$6000,$A4980)&gt;0),1,0)</f>
        <v>0</v>
      </c>
      <c r="N4980">
        <f>IF($J4980&gt;0,1,IF(COUNTIFS(Registros!$A$2:$A$6000,"CS",Registros!$B$2:$B$6000,$A4980,Registros!$K$2:$K$6000,"&lt;&gt;")&gt;0,1,0))</f>
        <v>0</v>
      </c>
      <c r="O4980" t="str">
        <f t="shared" si="385"/>
        <v>WINBACK</v>
      </c>
      <c r="P4980" t="str">
        <f t="shared" si="386"/>
        <v>Recuperar (winback)</v>
      </c>
      <c r="Q4980">
        <f t="shared" si="387"/>
        <v>31.25</v>
      </c>
      <c r="R4980" t="str">
        <f>IFERROR(VLOOKUP($A4980,Registros!$B$2:$G$6000,6,0),IFERROR(INDEX(Winback!$C$2:$C$300,MATCH($A4980,Winback!$K$2:$K$300,0)),""))</f>
        <v>Michelle Zambrano</v>
      </c>
      <c r="S4980" t="str">
        <f t="shared" si="388"/>
        <v>+WB</v>
      </c>
      <c r="T4980">
        <f t="shared" si="389"/>
        <v>1</v>
      </c>
    </row>
    <row r="4981" spans="1:20" x14ac:dyDescent="0.35">
      <c r="A4981" t="s">
        <v>24371</v>
      </c>
      <c r="C4981" t="s">
        <v>24366</v>
      </c>
      <c r="D4981" t="s">
        <v>24367</v>
      </c>
      <c r="E4981">
        <f>IF(COUNTIFS(Registros!$A$2:$A$6000,"NP",Registros!$B$2:$B$6000,$A4981)&gt;0,1,0)</f>
        <v>0</v>
      </c>
      <c r="F4981">
        <f>IF($E4981=1,SUMIFS(Registros!$F$2:$F$6000,Registros!$A$2:$A$6000,"NP",Registros!$B$2:$B$6000,$A4981),0)</f>
        <v>0</v>
      </c>
      <c r="G4981">
        <f>IF(COUNTIFS(Registros!$A$2:$A$6000,"MOV",Registros!$B$2:$B$6000,$A4981)&gt;0,1,0)</f>
        <v>0</v>
      </c>
      <c r="H4981">
        <f>IF($G4981=1,SUMIFS(Registros!$F$2:$F$6000,Registros!$A$2:$A$6000,"MOV",Registros!$B$2:$B$6000,$A4981),0)</f>
        <v>0</v>
      </c>
      <c r="I4981">
        <f>IF(COUNTIFS(Registros!$A$2:$A$6000,"CS",Registros!$B$2:$B$6000,$A4981)&gt;0,1,0)</f>
        <v>0</v>
      </c>
      <c r="J4981">
        <f>IF($I4981=1,SUMIFS(Registros!$I$2:$I$6000,Registros!$A$2:$A$6000,"CS",Registros!$B$2:$B$6000,$A4981),0)</f>
        <v>0</v>
      </c>
      <c r="K4981">
        <f>IF(COUNTIFS(Winback!$K$2:$K$300,$A4981)&gt;0,1,0)</f>
        <v>1</v>
      </c>
      <c r="L4981">
        <f>IF(AND($K4981=1,LEFT($A4981,3)="WB-"),SUMIFS(Winback!$D$2:$D$300,Winback!$K$2:$K$300,$A4981),0)</f>
        <v>12</v>
      </c>
      <c r="M4981">
        <f>IF(OR($E4981=1,$G4981=1,SUMIFS(Registros!$J$2:$J$6000,Registros!$B$2:$B$6000,$A4981)&gt;0),1,0)</f>
        <v>0</v>
      </c>
      <c r="N4981">
        <f>IF($J4981&gt;0,1,IF(COUNTIFS(Registros!$A$2:$A$6000,"CS",Registros!$B$2:$B$6000,$A4981,Registros!$K$2:$K$6000,"&lt;&gt;")&gt;0,1,0))</f>
        <v>0</v>
      </c>
      <c r="O4981" t="str">
        <f t="shared" si="385"/>
        <v>WINBACK</v>
      </c>
      <c r="P4981" t="str">
        <f t="shared" si="386"/>
        <v>Recuperar (winback)</v>
      </c>
      <c r="Q4981">
        <f t="shared" si="387"/>
        <v>12</v>
      </c>
      <c r="R4981" t="str">
        <f>IFERROR(VLOOKUP($A4981,Registros!$B$2:$G$6000,6,0),IFERROR(INDEX(Winback!$C$2:$C$300,MATCH($A4981,Winback!$K$2:$K$300,0)),""))</f>
        <v>Nailyn Martinez Johnson</v>
      </c>
      <c r="S4981" t="str">
        <f t="shared" si="388"/>
        <v>+WB</v>
      </c>
      <c r="T4981">
        <f t="shared" si="389"/>
        <v>1</v>
      </c>
    </row>
    <row r="4982" spans="1:20" x14ac:dyDescent="0.35">
      <c r="A4982" t="s">
        <v>24376</v>
      </c>
      <c r="C4982" t="s">
        <v>24372</v>
      </c>
      <c r="D4982" t="s">
        <v>24373</v>
      </c>
      <c r="E4982">
        <f>IF(COUNTIFS(Registros!$A$2:$A$6000,"NP",Registros!$B$2:$B$6000,$A4982)&gt;0,1,0)</f>
        <v>0</v>
      </c>
      <c r="F4982">
        <f>IF($E4982=1,SUMIFS(Registros!$F$2:$F$6000,Registros!$A$2:$A$6000,"NP",Registros!$B$2:$B$6000,$A4982),0)</f>
        <v>0</v>
      </c>
      <c r="G4982">
        <f>IF(COUNTIFS(Registros!$A$2:$A$6000,"MOV",Registros!$B$2:$B$6000,$A4982)&gt;0,1,0)</f>
        <v>0</v>
      </c>
      <c r="H4982">
        <f>IF($G4982=1,SUMIFS(Registros!$F$2:$F$6000,Registros!$A$2:$A$6000,"MOV",Registros!$B$2:$B$6000,$A4982),0)</f>
        <v>0</v>
      </c>
      <c r="I4982">
        <f>IF(COUNTIFS(Registros!$A$2:$A$6000,"CS",Registros!$B$2:$B$6000,$A4982)&gt;0,1,0)</f>
        <v>0</v>
      </c>
      <c r="J4982">
        <f>IF($I4982=1,SUMIFS(Registros!$I$2:$I$6000,Registros!$A$2:$A$6000,"CS",Registros!$B$2:$B$6000,$A4982),0)</f>
        <v>0</v>
      </c>
      <c r="K4982">
        <f>IF(COUNTIFS(Winback!$K$2:$K$300,$A4982)&gt;0,1,0)</f>
        <v>1</v>
      </c>
      <c r="L4982">
        <f>IF(AND($K4982=1,LEFT($A4982,3)="WB-"),SUMIFS(Winback!$D$2:$D$300,Winback!$K$2:$K$300,$A4982),0)</f>
        <v>30</v>
      </c>
      <c r="M4982">
        <f>IF(OR($E4982=1,$G4982=1,SUMIFS(Registros!$J$2:$J$6000,Registros!$B$2:$B$6000,$A4982)&gt;0),1,0)</f>
        <v>0</v>
      </c>
      <c r="N4982">
        <f>IF($J4982&gt;0,1,IF(COUNTIFS(Registros!$A$2:$A$6000,"CS",Registros!$B$2:$B$6000,$A4982,Registros!$K$2:$K$6000,"&lt;&gt;")&gt;0,1,0))</f>
        <v>0</v>
      </c>
      <c r="O4982" t="str">
        <f t="shared" si="385"/>
        <v>WINBACK</v>
      </c>
      <c r="P4982" t="str">
        <f t="shared" si="386"/>
        <v>Recuperar (winback)</v>
      </c>
      <c r="Q4982">
        <f t="shared" si="387"/>
        <v>30</v>
      </c>
      <c r="R4982" t="str">
        <f>IFERROR(VLOOKUP($A4982,Registros!$B$2:$G$6000,6,0),IFERROR(INDEX(Winback!$C$2:$C$300,MATCH($A4982,Winback!$K$2:$K$300,0)),""))</f>
        <v>Michelle Zambrano</v>
      </c>
      <c r="S4982" t="str">
        <f t="shared" si="388"/>
        <v>+WB</v>
      </c>
      <c r="T4982">
        <f t="shared" si="389"/>
        <v>1</v>
      </c>
    </row>
    <row r="4983" spans="1:20" x14ac:dyDescent="0.35">
      <c r="A4983" t="s">
        <v>24380</v>
      </c>
      <c r="C4983" t="s">
        <v>24377</v>
      </c>
      <c r="D4983" t="s">
        <v>24378</v>
      </c>
      <c r="E4983">
        <f>IF(COUNTIFS(Registros!$A$2:$A$6000,"NP",Registros!$B$2:$B$6000,$A4983)&gt;0,1,0)</f>
        <v>0</v>
      </c>
      <c r="F4983">
        <f>IF($E4983=1,SUMIFS(Registros!$F$2:$F$6000,Registros!$A$2:$A$6000,"NP",Registros!$B$2:$B$6000,$A4983),0)</f>
        <v>0</v>
      </c>
      <c r="G4983">
        <f>IF(COUNTIFS(Registros!$A$2:$A$6000,"MOV",Registros!$B$2:$B$6000,$A4983)&gt;0,1,0)</f>
        <v>0</v>
      </c>
      <c r="H4983">
        <f>IF($G4983=1,SUMIFS(Registros!$F$2:$F$6000,Registros!$A$2:$A$6000,"MOV",Registros!$B$2:$B$6000,$A4983),0)</f>
        <v>0</v>
      </c>
      <c r="I4983">
        <f>IF(COUNTIFS(Registros!$A$2:$A$6000,"CS",Registros!$B$2:$B$6000,$A4983)&gt;0,1,0)</f>
        <v>0</v>
      </c>
      <c r="J4983">
        <f>IF($I4983=1,SUMIFS(Registros!$I$2:$I$6000,Registros!$A$2:$A$6000,"CS",Registros!$B$2:$B$6000,$A4983),0)</f>
        <v>0</v>
      </c>
      <c r="K4983">
        <f>IF(COUNTIFS(Winback!$K$2:$K$300,$A4983)&gt;0,1,0)</f>
        <v>1</v>
      </c>
      <c r="L4983">
        <f>IF(AND($K4983=1,LEFT($A4983,3)="WB-"),SUMIFS(Winback!$D$2:$D$300,Winback!$K$2:$K$300,$A4983),0)</f>
        <v>38</v>
      </c>
      <c r="M4983">
        <f>IF(OR($E4983=1,$G4983=1,SUMIFS(Registros!$J$2:$J$6000,Registros!$B$2:$B$6000,$A4983)&gt;0),1,0)</f>
        <v>0</v>
      </c>
      <c r="N4983">
        <f>IF($J4983&gt;0,1,IF(COUNTIFS(Registros!$A$2:$A$6000,"CS",Registros!$B$2:$B$6000,$A4983,Registros!$K$2:$K$6000,"&lt;&gt;")&gt;0,1,0))</f>
        <v>0</v>
      </c>
      <c r="O4983" t="str">
        <f t="shared" si="385"/>
        <v>WINBACK</v>
      </c>
      <c r="P4983" t="str">
        <f t="shared" si="386"/>
        <v>Recuperar (winback)</v>
      </c>
      <c r="Q4983">
        <f t="shared" si="387"/>
        <v>38</v>
      </c>
      <c r="R4983" t="str">
        <f>IFERROR(VLOOKUP($A4983,Registros!$B$2:$G$6000,6,0),IFERROR(INDEX(Winback!$C$2:$C$300,MATCH($A4983,Winback!$K$2:$K$300,0)),""))</f>
        <v>Solanye Acuña</v>
      </c>
      <c r="S4983" t="str">
        <f t="shared" si="388"/>
        <v>+WB</v>
      </c>
      <c r="T4983">
        <f t="shared" si="389"/>
        <v>1</v>
      </c>
    </row>
    <row r="4984" spans="1:20" x14ac:dyDescent="0.35">
      <c r="A4984" t="s">
        <v>24385</v>
      </c>
      <c r="C4984" t="s">
        <v>24381</v>
      </c>
      <c r="D4984" t="s">
        <v>24382</v>
      </c>
      <c r="E4984">
        <f>IF(COUNTIFS(Registros!$A$2:$A$6000,"NP",Registros!$B$2:$B$6000,$A4984)&gt;0,1,0)</f>
        <v>0</v>
      </c>
      <c r="F4984">
        <f>IF($E4984=1,SUMIFS(Registros!$F$2:$F$6000,Registros!$A$2:$A$6000,"NP",Registros!$B$2:$B$6000,$A4984),0)</f>
        <v>0</v>
      </c>
      <c r="G4984">
        <f>IF(COUNTIFS(Registros!$A$2:$A$6000,"MOV",Registros!$B$2:$B$6000,$A4984)&gt;0,1,0)</f>
        <v>0</v>
      </c>
      <c r="H4984">
        <f>IF($G4984=1,SUMIFS(Registros!$F$2:$F$6000,Registros!$A$2:$A$6000,"MOV",Registros!$B$2:$B$6000,$A4984),0)</f>
        <v>0</v>
      </c>
      <c r="I4984">
        <f>IF(COUNTIFS(Registros!$A$2:$A$6000,"CS",Registros!$B$2:$B$6000,$A4984)&gt;0,1,0)</f>
        <v>0</v>
      </c>
      <c r="J4984">
        <f>IF($I4984=1,SUMIFS(Registros!$I$2:$I$6000,Registros!$A$2:$A$6000,"CS",Registros!$B$2:$B$6000,$A4984),0)</f>
        <v>0</v>
      </c>
      <c r="K4984">
        <f>IF(COUNTIFS(Winback!$K$2:$K$300,$A4984)&gt;0,1,0)</f>
        <v>1</v>
      </c>
      <c r="L4984">
        <f>IF(AND($K4984=1,LEFT($A4984,3)="WB-"),SUMIFS(Winback!$D$2:$D$300,Winback!$K$2:$K$300,$A4984),0)</f>
        <v>20.75</v>
      </c>
      <c r="M4984">
        <f>IF(OR($E4984=1,$G4984=1,SUMIFS(Registros!$J$2:$J$6000,Registros!$B$2:$B$6000,$A4984)&gt;0),1,0)</f>
        <v>0</v>
      </c>
      <c r="N4984">
        <f>IF($J4984&gt;0,1,IF(COUNTIFS(Registros!$A$2:$A$6000,"CS",Registros!$B$2:$B$6000,$A4984,Registros!$K$2:$K$6000,"&lt;&gt;")&gt;0,1,0))</f>
        <v>0</v>
      </c>
      <c r="O4984" t="str">
        <f t="shared" si="385"/>
        <v>WINBACK</v>
      </c>
      <c r="P4984" t="str">
        <f t="shared" si="386"/>
        <v>Recuperar (winback)</v>
      </c>
      <c r="Q4984">
        <f t="shared" si="387"/>
        <v>20.75</v>
      </c>
      <c r="R4984" t="str">
        <f>IFERROR(VLOOKUP($A4984,Registros!$B$2:$G$6000,6,0),IFERROR(INDEX(Winback!$C$2:$C$300,MATCH($A4984,Winback!$K$2:$K$300,0)),""))</f>
        <v>Maria Fernanda Rivas</v>
      </c>
      <c r="S4984" t="str">
        <f t="shared" si="388"/>
        <v>+WB</v>
      </c>
      <c r="T4984">
        <f t="shared" si="389"/>
        <v>1</v>
      </c>
    </row>
    <row r="4985" spans="1:20" x14ac:dyDescent="0.35">
      <c r="A4985" t="s">
        <v>24391</v>
      </c>
      <c r="C4985" t="s">
        <v>24386</v>
      </c>
      <c r="D4985" t="s">
        <v>24387</v>
      </c>
      <c r="E4985">
        <f>IF(COUNTIFS(Registros!$A$2:$A$6000,"NP",Registros!$B$2:$B$6000,$A4985)&gt;0,1,0)</f>
        <v>0</v>
      </c>
      <c r="F4985">
        <f>IF($E4985=1,SUMIFS(Registros!$F$2:$F$6000,Registros!$A$2:$A$6000,"NP",Registros!$B$2:$B$6000,$A4985),0)</f>
        <v>0</v>
      </c>
      <c r="G4985">
        <f>IF(COUNTIFS(Registros!$A$2:$A$6000,"MOV",Registros!$B$2:$B$6000,$A4985)&gt;0,1,0)</f>
        <v>0</v>
      </c>
      <c r="H4985">
        <f>IF($G4985=1,SUMIFS(Registros!$F$2:$F$6000,Registros!$A$2:$A$6000,"MOV",Registros!$B$2:$B$6000,$A4985),0)</f>
        <v>0</v>
      </c>
      <c r="I4985">
        <f>IF(COUNTIFS(Registros!$A$2:$A$6000,"CS",Registros!$B$2:$B$6000,$A4985)&gt;0,1,0)</f>
        <v>0</v>
      </c>
      <c r="J4985">
        <f>IF($I4985=1,SUMIFS(Registros!$I$2:$I$6000,Registros!$A$2:$A$6000,"CS",Registros!$B$2:$B$6000,$A4985),0)</f>
        <v>0</v>
      </c>
      <c r="K4985">
        <f>IF(COUNTIFS(Winback!$K$2:$K$300,$A4985)&gt;0,1,0)</f>
        <v>1</v>
      </c>
      <c r="L4985">
        <f>IF(AND($K4985=1,LEFT($A4985,3)="WB-"),SUMIFS(Winback!$D$2:$D$300,Winback!$K$2:$K$300,$A4985),0)</f>
        <v>54.75</v>
      </c>
      <c r="M4985">
        <f>IF(OR($E4985=1,$G4985=1,SUMIFS(Registros!$J$2:$J$6000,Registros!$B$2:$B$6000,$A4985)&gt;0),1,0)</f>
        <v>0</v>
      </c>
      <c r="N4985">
        <f>IF($J4985&gt;0,1,IF(COUNTIFS(Registros!$A$2:$A$6000,"CS",Registros!$B$2:$B$6000,$A4985,Registros!$K$2:$K$6000,"&lt;&gt;")&gt;0,1,0))</f>
        <v>0</v>
      </c>
      <c r="O4985" t="str">
        <f t="shared" si="385"/>
        <v>WINBACK</v>
      </c>
      <c r="P4985" t="str">
        <f t="shared" si="386"/>
        <v>Recuperar (winback)</v>
      </c>
      <c r="Q4985">
        <f t="shared" si="387"/>
        <v>54.75</v>
      </c>
      <c r="R4985" t="str">
        <f>IFERROR(VLOOKUP($A4985,Registros!$B$2:$G$6000,6,0),IFERROR(INDEX(Winback!$C$2:$C$300,MATCH($A4985,Winback!$K$2:$K$300,0)),""))</f>
        <v>Nailyn Martinez Johnson</v>
      </c>
      <c r="S4985" t="str">
        <f t="shared" si="388"/>
        <v>+WB</v>
      </c>
      <c r="T4985">
        <f t="shared" si="389"/>
        <v>1</v>
      </c>
    </row>
    <row r="4986" spans="1:20" x14ac:dyDescent="0.35">
      <c r="A4986" t="s">
        <v>24397</v>
      </c>
      <c r="C4986" t="s">
        <v>24392</v>
      </c>
      <c r="D4986" t="s">
        <v>24393</v>
      </c>
      <c r="E4986">
        <f>IF(COUNTIFS(Registros!$A$2:$A$6000,"NP",Registros!$B$2:$B$6000,$A4986)&gt;0,1,0)</f>
        <v>0</v>
      </c>
      <c r="F4986">
        <f>IF($E4986=1,SUMIFS(Registros!$F$2:$F$6000,Registros!$A$2:$A$6000,"NP",Registros!$B$2:$B$6000,$A4986),0)</f>
        <v>0</v>
      </c>
      <c r="G4986">
        <f>IF(COUNTIFS(Registros!$A$2:$A$6000,"MOV",Registros!$B$2:$B$6000,$A4986)&gt;0,1,0)</f>
        <v>0</v>
      </c>
      <c r="H4986">
        <f>IF($G4986=1,SUMIFS(Registros!$F$2:$F$6000,Registros!$A$2:$A$6000,"MOV",Registros!$B$2:$B$6000,$A4986),0)</f>
        <v>0</v>
      </c>
      <c r="I4986">
        <f>IF(COUNTIFS(Registros!$A$2:$A$6000,"CS",Registros!$B$2:$B$6000,$A4986)&gt;0,1,0)</f>
        <v>0</v>
      </c>
      <c r="J4986">
        <f>IF($I4986=1,SUMIFS(Registros!$I$2:$I$6000,Registros!$A$2:$A$6000,"CS",Registros!$B$2:$B$6000,$A4986),0)</f>
        <v>0</v>
      </c>
      <c r="K4986">
        <f>IF(COUNTIFS(Winback!$K$2:$K$300,$A4986)&gt;0,1,0)</f>
        <v>1</v>
      </c>
      <c r="L4986">
        <f>IF(AND($K4986=1,LEFT($A4986,3)="WB-"),SUMIFS(Winback!$D$2:$D$300,Winback!$K$2:$K$300,$A4986),0)</f>
        <v>20.75</v>
      </c>
      <c r="M4986">
        <f>IF(OR($E4986=1,$G4986=1,SUMIFS(Registros!$J$2:$J$6000,Registros!$B$2:$B$6000,$A4986)&gt;0),1,0)</f>
        <v>0</v>
      </c>
      <c r="N4986">
        <f>IF($J4986&gt;0,1,IF(COUNTIFS(Registros!$A$2:$A$6000,"CS",Registros!$B$2:$B$6000,$A4986,Registros!$K$2:$K$6000,"&lt;&gt;")&gt;0,1,0))</f>
        <v>0</v>
      </c>
      <c r="O4986" t="str">
        <f t="shared" si="385"/>
        <v>WINBACK</v>
      </c>
      <c r="P4986" t="str">
        <f t="shared" si="386"/>
        <v>Recuperar (winback)</v>
      </c>
      <c r="Q4986">
        <f t="shared" si="387"/>
        <v>20.75</v>
      </c>
      <c r="R4986" t="str">
        <f>IFERROR(VLOOKUP($A4986,Registros!$B$2:$G$6000,6,0),IFERROR(INDEX(Winback!$C$2:$C$300,MATCH($A4986,Winback!$K$2:$K$300,0)),""))</f>
        <v>Maria Fernanda Rivas</v>
      </c>
      <c r="S4986" t="str">
        <f t="shared" si="388"/>
        <v>+WB</v>
      </c>
      <c r="T4986">
        <f t="shared" si="389"/>
        <v>1</v>
      </c>
    </row>
    <row r="4987" spans="1:20" x14ac:dyDescent="0.35">
      <c r="A4987" t="s">
        <v>24402</v>
      </c>
      <c r="C4987" t="s">
        <v>24398</v>
      </c>
      <c r="D4987" t="s">
        <v>24399</v>
      </c>
      <c r="E4987">
        <f>IF(COUNTIFS(Registros!$A$2:$A$6000,"NP",Registros!$B$2:$B$6000,$A4987)&gt;0,1,0)</f>
        <v>0</v>
      </c>
      <c r="F4987">
        <f>IF($E4987=1,SUMIFS(Registros!$F$2:$F$6000,Registros!$A$2:$A$6000,"NP",Registros!$B$2:$B$6000,$A4987),0)</f>
        <v>0</v>
      </c>
      <c r="G4987">
        <f>IF(COUNTIFS(Registros!$A$2:$A$6000,"MOV",Registros!$B$2:$B$6000,$A4987)&gt;0,1,0)</f>
        <v>0</v>
      </c>
      <c r="H4987">
        <f>IF($G4987=1,SUMIFS(Registros!$F$2:$F$6000,Registros!$A$2:$A$6000,"MOV",Registros!$B$2:$B$6000,$A4987),0)</f>
        <v>0</v>
      </c>
      <c r="I4987">
        <f>IF(COUNTIFS(Registros!$A$2:$A$6000,"CS",Registros!$B$2:$B$6000,$A4987)&gt;0,1,0)</f>
        <v>0</v>
      </c>
      <c r="J4987">
        <f>IF($I4987=1,SUMIFS(Registros!$I$2:$I$6000,Registros!$A$2:$A$6000,"CS",Registros!$B$2:$B$6000,$A4987),0)</f>
        <v>0</v>
      </c>
      <c r="K4987">
        <f>IF(COUNTIFS(Winback!$K$2:$K$300,$A4987)&gt;0,1,0)</f>
        <v>1</v>
      </c>
      <c r="L4987">
        <f>IF(AND($K4987=1,LEFT($A4987,3)="WB-"),SUMIFS(Winback!$D$2:$D$300,Winback!$K$2:$K$300,$A4987),0)</f>
        <v>27.75</v>
      </c>
      <c r="M4987">
        <f>IF(OR($E4987=1,$G4987=1,SUMIFS(Registros!$J$2:$J$6000,Registros!$B$2:$B$6000,$A4987)&gt;0),1,0)</f>
        <v>0</v>
      </c>
      <c r="N4987">
        <f>IF($J4987&gt;0,1,IF(COUNTIFS(Registros!$A$2:$A$6000,"CS",Registros!$B$2:$B$6000,$A4987,Registros!$K$2:$K$6000,"&lt;&gt;")&gt;0,1,0))</f>
        <v>0</v>
      </c>
      <c r="O4987" t="str">
        <f t="shared" si="385"/>
        <v>WINBACK</v>
      </c>
      <c r="P4987" t="str">
        <f t="shared" si="386"/>
        <v>Recuperar (winback)</v>
      </c>
      <c r="Q4987">
        <f t="shared" si="387"/>
        <v>27.75</v>
      </c>
      <c r="R4987" t="str">
        <f>IFERROR(VLOOKUP($A4987,Registros!$B$2:$G$6000,6,0),IFERROR(INDEX(Winback!$C$2:$C$300,MATCH($A4987,Winback!$K$2:$K$300,0)),""))</f>
        <v>Nailyn Martinez Johnson</v>
      </c>
      <c r="S4987" t="str">
        <f t="shared" si="388"/>
        <v>+WB</v>
      </c>
      <c r="T4987">
        <f t="shared" si="389"/>
        <v>1</v>
      </c>
    </row>
    <row r="4988" spans="1:20" x14ac:dyDescent="0.35">
      <c r="A4988" t="s">
        <v>24407</v>
      </c>
      <c r="C4988" t="s">
        <v>24403</v>
      </c>
      <c r="D4988" t="s">
        <v>24404</v>
      </c>
      <c r="E4988">
        <f>IF(COUNTIFS(Registros!$A$2:$A$6000,"NP",Registros!$B$2:$B$6000,$A4988)&gt;0,1,0)</f>
        <v>0</v>
      </c>
      <c r="F4988">
        <f>IF($E4988=1,SUMIFS(Registros!$F$2:$F$6000,Registros!$A$2:$A$6000,"NP",Registros!$B$2:$B$6000,$A4988),0)</f>
        <v>0</v>
      </c>
      <c r="G4988">
        <f>IF(COUNTIFS(Registros!$A$2:$A$6000,"MOV",Registros!$B$2:$B$6000,$A4988)&gt;0,1,0)</f>
        <v>0</v>
      </c>
      <c r="H4988">
        <f>IF($G4988=1,SUMIFS(Registros!$F$2:$F$6000,Registros!$A$2:$A$6000,"MOV",Registros!$B$2:$B$6000,$A4988),0)</f>
        <v>0</v>
      </c>
      <c r="I4988">
        <f>IF(COUNTIFS(Registros!$A$2:$A$6000,"CS",Registros!$B$2:$B$6000,$A4988)&gt;0,1,0)</f>
        <v>0</v>
      </c>
      <c r="J4988">
        <f>IF($I4988=1,SUMIFS(Registros!$I$2:$I$6000,Registros!$A$2:$A$6000,"CS",Registros!$B$2:$B$6000,$A4988),0)</f>
        <v>0</v>
      </c>
      <c r="K4988">
        <f>IF(COUNTIFS(Winback!$K$2:$K$300,$A4988)&gt;0,1,0)</f>
        <v>1</v>
      </c>
      <c r="L4988">
        <f>IF(AND($K4988=1,LEFT($A4988,3)="WB-"),SUMIFS(Winback!$D$2:$D$300,Winback!$K$2:$K$300,$A4988),0)</f>
        <v>22.75</v>
      </c>
      <c r="M4988">
        <f>IF(OR($E4988=1,$G4988=1,SUMIFS(Registros!$J$2:$J$6000,Registros!$B$2:$B$6000,$A4988)&gt;0),1,0)</f>
        <v>0</v>
      </c>
      <c r="N4988">
        <f>IF($J4988&gt;0,1,IF(COUNTIFS(Registros!$A$2:$A$6000,"CS",Registros!$B$2:$B$6000,$A4988,Registros!$K$2:$K$6000,"&lt;&gt;")&gt;0,1,0))</f>
        <v>0</v>
      </c>
      <c r="O4988" t="str">
        <f t="shared" si="385"/>
        <v>WINBACK</v>
      </c>
      <c r="P4988" t="str">
        <f t="shared" si="386"/>
        <v>Recuperar (winback)</v>
      </c>
      <c r="Q4988">
        <f t="shared" si="387"/>
        <v>22.75</v>
      </c>
      <c r="R4988" t="str">
        <f>IFERROR(VLOOKUP($A4988,Registros!$B$2:$G$6000,6,0),IFERROR(INDEX(Winback!$C$2:$C$300,MATCH($A4988,Winback!$K$2:$K$300,0)),""))</f>
        <v>Solanye Acuña</v>
      </c>
      <c r="S4988" t="str">
        <f t="shared" si="388"/>
        <v>+WB</v>
      </c>
      <c r="T4988">
        <f t="shared" si="389"/>
        <v>1</v>
      </c>
    </row>
    <row r="4989" spans="1:20" x14ac:dyDescent="0.35">
      <c r="A4989" t="s">
        <v>24411</v>
      </c>
      <c r="C4989" t="s">
        <v>24408</v>
      </c>
      <c r="D4989" t="s">
        <v>24409</v>
      </c>
      <c r="E4989">
        <f>IF(COUNTIFS(Registros!$A$2:$A$6000,"NP",Registros!$B$2:$B$6000,$A4989)&gt;0,1,0)</f>
        <v>0</v>
      </c>
      <c r="F4989">
        <f>IF($E4989=1,SUMIFS(Registros!$F$2:$F$6000,Registros!$A$2:$A$6000,"NP",Registros!$B$2:$B$6000,$A4989),0)</f>
        <v>0</v>
      </c>
      <c r="G4989">
        <f>IF(COUNTIFS(Registros!$A$2:$A$6000,"MOV",Registros!$B$2:$B$6000,$A4989)&gt;0,1,0)</f>
        <v>0</v>
      </c>
      <c r="H4989">
        <f>IF($G4989=1,SUMIFS(Registros!$F$2:$F$6000,Registros!$A$2:$A$6000,"MOV",Registros!$B$2:$B$6000,$A4989),0)</f>
        <v>0</v>
      </c>
      <c r="I4989">
        <f>IF(COUNTIFS(Registros!$A$2:$A$6000,"CS",Registros!$B$2:$B$6000,$A4989)&gt;0,1,0)</f>
        <v>0</v>
      </c>
      <c r="J4989">
        <f>IF($I4989=1,SUMIFS(Registros!$I$2:$I$6000,Registros!$A$2:$A$6000,"CS",Registros!$B$2:$B$6000,$A4989),0)</f>
        <v>0</v>
      </c>
      <c r="K4989">
        <f>IF(COUNTIFS(Winback!$K$2:$K$300,$A4989)&gt;0,1,0)</f>
        <v>1</v>
      </c>
      <c r="L4989">
        <f>IF(AND($K4989=1,LEFT($A4989,3)="WB-"),SUMIFS(Winback!$D$2:$D$300,Winback!$K$2:$K$300,$A4989),0)</f>
        <v>15</v>
      </c>
      <c r="M4989">
        <f>IF(OR($E4989=1,$G4989=1,SUMIFS(Registros!$J$2:$J$6000,Registros!$B$2:$B$6000,$A4989)&gt;0),1,0)</f>
        <v>0</v>
      </c>
      <c r="N4989">
        <f>IF($J4989&gt;0,1,IF(COUNTIFS(Registros!$A$2:$A$6000,"CS",Registros!$B$2:$B$6000,$A4989,Registros!$K$2:$K$6000,"&lt;&gt;")&gt;0,1,0))</f>
        <v>0</v>
      </c>
      <c r="O4989" t="str">
        <f t="shared" si="385"/>
        <v>WINBACK</v>
      </c>
      <c r="P4989" t="str">
        <f t="shared" si="386"/>
        <v>Recuperar (winback)</v>
      </c>
      <c r="Q4989">
        <f t="shared" si="387"/>
        <v>15</v>
      </c>
      <c r="R4989" t="str">
        <f>IFERROR(VLOOKUP($A4989,Registros!$B$2:$G$6000,6,0),IFERROR(INDEX(Winback!$C$2:$C$300,MATCH($A4989,Winback!$K$2:$K$300,0)),""))</f>
        <v>Maria Fernanda Rivas</v>
      </c>
      <c r="S4989" t="str">
        <f t="shared" si="388"/>
        <v>+WB</v>
      </c>
      <c r="T4989">
        <f t="shared" si="389"/>
        <v>1</v>
      </c>
    </row>
    <row r="4990" spans="1:20" x14ac:dyDescent="0.35">
      <c r="A4990" t="s">
        <v>24417</v>
      </c>
      <c r="C4990" t="s">
        <v>24412</v>
      </c>
      <c r="D4990" t="s">
        <v>24413</v>
      </c>
      <c r="E4990">
        <f>IF(COUNTIFS(Registros!$A$2:$A$6000,"NP",Registros!$B$2:$B$6000,$A4990)&gt;0,1,0)</f>
        <v>0</v>
      </c>
      <c r="F4990">
        <f>IF($E4990=1,SUMIFS(Registros!$F$2:$F$6000,Registros!$A$2:$A$6000,"NP",Registros!$B$2:$B$6000,$A4990),0)</f>
        <v>0</v>
      </c>
      <c r="G4990">
        <f>IF(COUNTIFS(Registros!$A$2:$A$6000,"MOV",Registros!$B$2:$B$6000,$A4990)&gt;0,1,0)</f>
        <v>0</v>
      </c>
      <c r="H4990">
        <f>IF($G4990=1,SUMIFS(Registros!$F$2:$F$6000,Registros!$A$2:$A$6000,"MOV",Registros!$B$2:$B$6000,$A4990),0)</f>
        <v>0</v>
      </c>
      <c r="I4990">
        <f>IF(COUNTIFS(Registros!$A$2:$A$6000,"CS",Registros!$B$2:$B$6000,$A4990)&gt;0,1,0)</f>
        <v>0</v>
      </c>
      <c r="J4990">
        <f>IF($I4990=1,SUMIFS(Registros!$I$2:$I$6000,Registros!$A$2:$A$6000,"CS",Registros!$B$2:$B$6000,$A4990),0)</f>
        <v>0</v>
      </c>
      <c r="K4990">
        <f>IF(COUNTIFS(Winback!$K$2:$K$300,$A4990)&gt;0,1,0)</f>
        <v>1</v>
      </c>
      <c r="L4990">
        <f>IF(AND($K4990=1,LEFT($A4990,3)="WB-"),SUMIFS(Winback!$D$2:$D$300,Winback!$K$2:$K$300,$A4990),0)</f>
        <v>45.48</v>
      </c>
      <c r="M4990">
        <f>IF(OR($E4990=1,$G4990=1,SUMIFS(Registros!$J$2:$J$6000,Registros!$B$2:$B$6000,$A4990)&gt;0),1,0)</f>
        <v>0</v>
      </c>
      <c r="N4990">
        <f>IF($J4990&gt;0,1,IF(COUNTIFS(Registros!$A$2:$A$6000,"CS",Registros!$B$2:$B$6000,$A4990,Registros!$K$2:$K$6000,"&lt;&gt;")&gt;0,1,0))</f>
        <v>0</v>
      </c>
      <c r="O4990" t="str">
        <f t="shared" si="385"/>
        <v>WINBACK</v>
      </c>
      <c r="P4990" t="str">
        <f t="shared" si="386"/>
        <v>Recuperar (winback)</v>
      </c>
      <c r="Q4990">
        <f t="shared" si="387"/>
        <v>45.48</v>
      </c>
      <c r="R4990" t="str">
        <f>IFERROR(VLOOKUP($A4990,Registros!$B$2:$G$6000,6,0),IFERROR(INDEX(Winback!$C$2:$C$300,MATCH($A4990,Winback!$K$2:$K$300,0)),""))</f>
        <v>Nailyn Martinez Johnson</v>
      </c>
      <c r="S4990" t="str">
        <f t="shared" si="388"/>
        <v>+WB</v>
      </c>
      <c r="T4990">
        <f t="shared" si="389"/>
        <v>1</v>
      </c>
    </row>
    <row r="4991" spans="1:20" x14ac:dyDescent="0.35">
      <c r="A4991" t="s">
        <v>24421</v>
      </c>
      <c r="C4991" t="s">
        <v>24418</v>
      </c>
      <c r="D4991" t="s">
        <v>24419</v>
      </c>
      <c r="E4991">
        <f>IF(COUNTIFS(Registros!$A$2:$A$6000,"NP",Registros!$B$2:$B$6000,$A4991)&gt;0,1,0)</f>
        <v>0</v>
      </c>
      <c r="F4991">
        <f>IF($E4991=1,SUMIFS(Registros!$F$2:$F$6000,Registros!$A$2:$A$6000,"NP",Registros!$B$2:$B$6000,$A4991),0)</f>
        <v>0</v>
      </c>
      <c r="G4991">
        <f>IF(COUNTIFS(Registros!$A$2:$A$6000,"MOV",Registros!$B$2:$B$6000,$A4991)&gt;0,1,0)</f>
        <v>0</v>
      </c>
      <c r="H4991">
        <f>IF($G4991=1,SUMIFS(Registros!$F$2:$F$6000,Registros!$A$2:$A$6000,"MOV",Registros!$B$2:$B$6000,$A4991),0)</f>
        <v>0</v>
      </c>
      <c r="I4991">
        <f>IF(COUNTIFS(Registros!$A$2:$A$6000,"CS",Registros!$B$2:$B$6000,$A4991)&gt;0,1,0)</f>
        <v>0</v>
      </c>
      <c r="J4991">
        <f>IF($I4991=1,SUMIFS(Registros!$I$2:$I$6000,Registros!$A$2:$A$6000,"CS",Registros!$B$2:$B$6000,$A4991),0)</f>
        <v>0</v>
      </c>
      <c r="K4991">
        <f>IF(COUNTIFS(Winback!$K$2:$K$300,$A4991)&gt;0,1,0)</f>
        <v>1</v>
      </c>
      <c r="L4991">
        <f>IF(AND($K4991=1,LEFT($A4991,3)="WB-"),SUMIFS(Winback!$D$2:$D$300,Winback!$K$2:$K$300,$A4991),0)</f>
        <v>24</v>
      </c>
      <c r="M4991">
        <f>IF(OR($E4991=1,$G4991=1,SUMIFS(Registros!$J$2:$J$6000,Registros!$B$2:$B$6000,$A4991)&gt;0),1,0)</f>
        <v>0</v>
      </c>
      <c r="N4991">
        <f>IF($J4991&gt;0,1,IF(COUNTIFS(Registros!$A$2:$A$6000,"CS",Registros!$B$2:$B$6000,$A4991,Registros!$K$2:$K$6000,"&lt;&gt;")&gt;0,1,0))</f>
        <v>0</v>
      </c>
      <c r="O4991" t="str">
        <f t="shared" si="385"/>
        <v>WINBACK</v>
      </c>
      <c r="P4991" t="str">
        <f t="shared" si="386"/>
        <v>Recuperar (winback)</v>
      </c>
      <c r="Q4991">
        <f t="shared" si="387"/>
        <v>24</v>
      </c>
      <c r="R4991" t="str">
        <f>IFERROR(VLOOKUP($A4991,Registros!$B$2:$G$6000,6,0),IFERROR(INDEX(Winback!$C$2:$C$300,MATCH($A4991,Winback!$K$2:$K$300,0)),""))</f>
        <v>Nailyn Martinez Johnson</v>
      </c>
      <c r="S4991" t="str">
        <f t="shared" si="388"/>
        <v>+WB</v>
      </c>
      <c r="T4991">
        <f t="shared" si="389"/>
        <v>1</v>
      </c>
    </row>
    <row r="4992" spans="1:20" x14ac:dyDescent="0.35">
      <c r="A4992" t="s">
        <v>24426</v>
      </c>
      <c r="C4992" t="s">
        <v>24422</v>
      </c>
      <c r="D4992" t="s">
        <v>24423</v>
      </c>
      <c r="E4992">
        <f>IF(COUNTIFS(Registros!$A$2:$A$6000,"NP",Registros!$B$2:$B$6000,$A4992)&gt;0,1,0)</f>
        <v>0</v>
      </c>
      <c r="F4992">
        <f>IF($E4992=1,SUMIFS(Registros!$F$2:$F$6000,Registros!$A$2:$A$6000,"NP",Registros!$B$2:$B$6000,$A4992),0)</f>
        <v>0</v>
      </c>
      <c r="G4992">
        <f>IF(COUNTIFS(Registros!$A$2:$A$6000,"MOV",Registros!$B$2:$B$6000,$A4992)&gt;0,1,0)</f>
        <v>0</v>
      </c>
      <c r="H4992">
        <f>IF($G4992=1,SUMIFS(Registros!$F$2:$F$6000,Registros!$A$2:$A$6000,"MOV",Registros!$B$2:$B$6000,$A4992),0)</f>
        <v>0</v>
      </c>
      <c r="I4992">
        <f>IF(COUNTIFS(Registros!$A$2:$A$6000,"CS",Registros!$B$2:$B$6000,$A4992)&gt;0,1,0)</f>
        <v>0</v>
      </c>
      <c r="J4992">
        <f>IF($I4992=1,SUMIFS(Registros!$I$2:$I$6000,Registros!$A$2:$A$6000,"CS",Registros!$B$2:$B$6000,$A4992),0)</f>
        <v>0</v>
      </c>
      <c r="K4992">
        <f>IF(COUNTIFS(Winback!$K$2:$K$300,$A4992)&gt;0,1,0)</f>
        <v>1</v>
      </c>
      <c r="L4992">
        <f>IF(AND($K4992=1,LEFT($A4992,3)="WB-"),SUMIFS(Winback!$D$2:$D$300,Winback!$K$2:$K$300,$A4992),0)</f>
        <v>30</v>
      </c>
      <c r="M4992">
        <f>IF(OR($E4992=1,$G4992=1,SUMIFS(Registros!$J$2:$J$6000,Registros!$B$2:$B$6000,$A4992)&gt;0),1,0)</f>
        <v>0</v>
      </c>
      <c r="N4992">
        <f>IF($J4992&gt;0,1,IF(COUNTIFS(Registros!$A$2:$A$6000,"CS",Registros!$B$2:$B$6000,$A4992,Registros!$K$2:$K$6000,"&lt;&gt;")&gt;0,1,0))</f>
        <v>0</v>
      </c>
      <c r="O4992" t="str">
        <f t="shared" si="385"/>
        <v>WINBACK</v>
      </c>
      <c r="P4992" t="str">
        <f t="shared" si="386"/>
        <v>Recuperar (winback)</v>
      </c>
      <c r="Q4992">
        <f t="shared" si="387"/>
        <v>30</v>
      </c>
      <c r="R4992" t="str">
        <f>IFERROR(VLOOKUP($A4992,Registros!$B$2:$G$6000,6,0),IFERROR(INDEX(Winback!$C$2:$C$300,MATCH($A4992,Winback!$K$2:$K$300,0)),""))</f>
        <v>Michelle Zambrano</v>
      </c>
      <c r="S4992" t="str">
        <f t="shared" si="388"/>
        <v>+WB</v>
      </c>
      <c r="T4992">
        <f t="shared" si="389"/>
        <v>1</v>
      </c>
    </row>
    <row r="4993" spans="1:20" x14ac:dyDescent="0.35">
      <c r="A4993" t="s">
        <v>24431</v>
      </c>
      <c r="C4993" t="s">
        <v>24427</v>
      </c>
      <c r="D4993" t="s">
        <v>24428</v>
      </c>
      <c r="E4993">
        <f>IF(COUNTIFS(Registros!$A$2:$A$6000,"NP",Registros!$B$2:$B$6000,$A4993)&gt;0,1,0)</f>
        <v>0</v>
      </c>
      <c r="F4993">
        <f>IF($E4993=1,SUMIFS(Registros!$F$2:$F$6000,Registros!$A$2:$A$6000,"NP",Registros!$B$2:$B$6000,$A4993),0)</f>
        <v>0</v>
      </c>
      <c r="G4993">
        <f>IF(COUNTIFS(Registros!$A$2:$A$6000,"MOV",Registros!$B$2:$B$6000,$A4993)&gt;0,1,0)</f>
        <v>0</v>
      </c>
      <c r="H4993">
        <f>IF($G4993=1,SUMIFS(Registros!$F$2:$F$6000,Registros!$A$2:$A$6000,"MOV",Registros!$B$2:$B$6000,$A4993),0)</f>
        <v>0</v>
      </c>
      <c r="I4993">
        <f>IF(COUNTIFS(Registros!$A$2:$A$6000,"CS",Registros!$B$2:$B$6000,$A4993)&gt;0,1,0)</f>
        <v>0</v>
      </c>
      <c r="J4993">
        <f>IF($I4993=1,SUMIFS(Registros!$I$2:$I$6000,Registros!$A$2:$A$6000,"CS",Registros!$B$2:$B$6000,$A4993),0)</f>
        <v>0</v>
      </c>
      <c r="K4993">
        <f>IF(COUNTIFS(Winback!$K$2:$K$300,$A4993)&gt;0,1,0)</f>
        <v>1</v>
      </c>
      <c r="L4993">
        <f>IF(AND($K4993=1,LEFT($A4993,3)="WB-"),SUMIFS(Winback!$D$2:$D$300,Winback!$K$2:$K$300,$A4993),0)</f>
        <v>37</v>
      </c>
      <c r="M4993">
        <f>IF(OR($E4993=1,$G4993=1,SUMIFS(Registros!$J$2:$J$6000,Registros!$B$2:$B$6000,$A4993)&gt;0),1,0)</f>
        <v>0</v>
      </c>
      <c r="N4993">
        <f>IF($J4993&gt;0,1,IF(COUNTIFS(Registros!$A$2:$A$6000,"CS",Registros!$B$2:$B$6000,$A4993,Registros!$K$2:$K$6000,"&lt;&gt;")&gt;0,1,0))</f>
        <v>0</v>
      </c>
      <c r="O4993" t="str">
        <f t="shared" si="385"/>
        <v>WINBACK</v>
      </c>
      <c r="P4993" t="str">
        <f t="shared" si="386"/>
        <v>Recuperar (winback)</v>
      </c>
      <c r="Q4993">
        <f t="shared" si="387"/>
        <v>37</v>
      </c>
      <c r="R4993" t="str">
        <f>IFERROR(VLOOKUP($A4993,Registros!$B$2:$G$6000,6,0),IFERROR(INDEX(Winback!$C$2:$C$300,MATCH($A4993,Winback!$K$2:$K$300,0)),""))</f>
        <v>Solanye Acuña</v>
      </c>
      <c r="S4993" t="str">
        <f t="shared" si="388"/>
        <v>+WB</v>
      </c>
      <c r="T4993">
        <f t="shared" si="389"/>
        <v>1</v>
      </c>
    </row>
    <row r="4994" spans="1:20" x14ac:dyDescent="0.35">
      <c r="A4994" t="s">
        <v>24435</v>
      </c>
      <c r="C4994" t="s">
        <v>24432</v>
      </c>
      <c r="D4994" t="s">
        <v>24433</v>
      </c>
      <c r="E4994">
        <f>IF(COUNTIFS(Registros!$A$2:$A$6000,"NP",Registros!$B$2:$B$6000,$A4994)&gt;0,1,0)</f>
        <v>0</v>
      </c>
      <c r="F4994">
        <f>IF($E4994=1,SUMIFS(Registros!$F$2:$F$6000,Registros!$A$2:$A$6000,"NP",Registros!$B$2:$B$6000,$A4994),0)</f>
        <v>0</v>
      </c>
      <c r="G4994">
        <f>IF(COUNTIFS(Registros!$A$2:$A$6000,"MOV",Registros!$B$2:$B$6000,$A4994)&gt;0,1,0)</f>
        <v>0</v>
      </c>
      <c r="H4994">
        <f>IF($G4994=1,SUMIFS(Registros!$F$2:$F$6000,Registros!$A$2:$A$6000,"MOV",Registros!$B$2:$B$6000,$A4994),0)</f>
        <v>0</v>
      </c>
      <c r="I4994">
        <f>IF(COUNTIFS(Registros!$A$2:$A$6000,"CS",Registros!$B$2:$B$6000,$A4994)&gt;0,1,0)</f>
        <v>0</v>
      </c>
      <c r="J4994">
        <f>IF($I4994=1,SUMIFS(Registros!$I$2:$I$6000,Registros!$A$2:$A$6000,"CS",Registros!$B$2:$B$6000,$A4994),0)</f>
        <v>0</v>
      </c>
      <c r="K4994">
        <f>IF(COUNTIFS(Winback!$K$2:$K$300,$A4994)&gt;0,1,0)</f>
        <v>1</v>
      </c>
      <c r="L4994">
        <f>IF(AND($K4994=1,LEFT($A4994,3)="WB-"),SUMIFS(Winback!$D$2:$D$300,Winback!$K$2:$K$300,$A4994),0)</f>
        <v>25.75</v>
      </c>
      <c r="M4994">
        <f>IF(OR($E4994=1,$G4994=1,SUMIFS(Registros!$J$2:$J$6000,Registros!$B$2:$B$6000,$A4994)&gt;0),1,0)</f>
        <v>0</v>
      </c>
      <c r="N4994">
        <f>IF($J4994&gt;0,1,IF(COUNTIFS(Registros!$A$2:$A$6000,"CS",Registros!$B$2:$B$6000,$A4994,Registros!$K$2:$K$6000,"&lt;&gt;")&gt;0,1,0))</f>
        <v>0</v>
      </c>
      <c r="O4994" t="str">
        <f t="shared" ref="O4994:O5057" si="390">IF(AND($K4994=1,$E4994=0,$G4994=0,$I4994=0),"WINBACK",IF(AND($M4994=1,$N4994&gt;0),"CONVERGENTE",IF($M4994=1,"SOLO MÓVIL",IF($N4994&gt;0,"SOLO FIJO / INTERNET","SIN SERVICIOS"))))</f>
        <v>WINBACK</v>
      </c>
      <c r="P4994" t="str">
        <f t="shared" ref="P4994:P5057" si="391">IF($O4994="WINBACK","Recuperar (winback)",IF($O4994="CONVERGENTE","Upgrade / más líneas",IF($O4994="SOLO MÓVIL","Ofrecer fijo + internet (FLBBTV)",IF($O4994="SOLO FIJO / INTERNET","Ofrecer línea móvil Nextphone","Oferta completa (móvil + fijo + internet)"))))</f>
        <v>Recuperar (winback)</v>
      </c>
      <c r="Q4994">
        <f t="shared" ref="Q4994:Q5057" si="392">$F4994+$H4994+$L4994</f>
        <v>25.75</v>
      </c>
      <c r="R4994" t="str">
        <f>IFERROR(VLOOKUP($A4994,Registros!$B$2:$G$6000,6,0),IFERROR(INDEX(Winback!$C$2:$C$300,MATCH($A4994,Winback!$K$2:$K$300,0)),""))</f>
        <v>Maria Fernanda Rivas</v>
      </c>
      <c r="S4994" t="str">
        <f t="shared" ref="S4994:S5057" si="393">IF($E4994=1,"NP","")&amp;IF($G4994=1,"+MOV","")&amp;IF($I4994=1,"+CS","")&amp;IF($K4994=1,"+WB","")</f>
        <v>+WB</v>
      </c>
      <c r="T4994">
        <f t="shared" ref="T4994:T5057" si="394">$E4994+$G4994+$I4994+$K4994</f>
        <v>1</v>
      </c>
    </row>
    <row r="4995" spans="1:20" x14ac:dyDescent="0.35">
      <c r="A4995" t="s">
        <v>24441</v>
      </c>
      <c r="C4995" t="s">
        <v>24436</v>
      </c>
      <c r="D4995" t="s">
        <v>24437</v>
      </c>
      <c r="E4995">
        <f>IF(COUNTIFS(Registros!$A$2:$A$6000,"NP",Registros!$B$2:$B$6000,$A4995)&gt;0,1,0)</f>
        <v>0</v>
      </c>
      <c r="F4995">
        <f>IF($E4995=1,SUMIFS(Registros!$F$2:$F$6000,Registros!$A$2:$A$6000,"NP",Registros!$B$2:$B$6000,$A4995),0)</f>
        <v>0</v>
      </c>
      <c r="G4995">
        <f>IF(COUNTIFS(Registros!$A$2:$A$6000,"MOV",Registros!$B$2:$B$6000,$A4995)&gt;0,1,0)</f>
        <v>0</v>
      </c>
      <c r="H4995">
        <f>IF($G4995=1,SUMIFS(Registros!$F$2:$F$6000,Registros!$A$2:$A$6000,"MOV",Registros!$B$2:$B$6000,$A4995),0)</f>
        <v>0</v>
      </c>
      <c r="I4995">
        <f>IF(COUNTIFS(Registros!$A$2:$A$6000,"CS",Registros!$B$2:$B$6000,$A4995)&gt;0,1,0)</f>
        <v>0</v>
      </c>
      <c r="J4995">
        <f>IF($I4995=1,SUMIFS(Registros!$I$2:$I$6000,Registros!$A$2:$A$6000,"CS",Registros!$B$2:$B$6000,$A4995),0)</f>
        <v>0</v>
      </c>
      <c r="K4995">
        <f>IF(COUNTIFS(Winback!$K$2:$K$300,$A4995)&gt;0,1,0)</f>
        <v>1</v>
      </c>
      <c r="L4995">
        <f>IF(AND($K4995=1,LEFT($A4995,3)="WB-"),SUMIFS(Winback!$D$2:$D$300,Winback!$K$2:$K$300,$A4995),0)</f>
        <v>90</v>
      </c>
      <c r="M4995">
        <f>IF(OR($E4995=1,$G4995=1,SUMIFS(Registros!$J$2:$J$6000,Registros!$B$2:$B$6000,$A4995)&gt;0),1,0)</f>
        <v>0</v>
      </c>
      <c r="N4995">
        <f>IF($J4995&gt;0,1,IF(COUNTIFS(Registros!$A$2:$A$6000,"CS",Registros!$B$2:$B$6000,$A4995,Registros!$K$2:$K$6000,"&lt;&gt;")&gt;0,1,0))</f>
        <v>0</v>
      </c>
      <c r="O4995" t="str">
        <f t="shared" si="390"/>
        <v>WINBACK</v>
      </c>
      <c r="P4995" t="str">
        <f t="shared" si="391"/>
        <v>Recuperar (winback)</v>
      </c>
      <c r="Q4995">
        <f t="shared" si="392"/>
        <v>90</v>
      </c>
      <c r="R4995" t="str">
        <f>IFERROR(VLOOKUP($A4995,Registros!$B$2:$G$6000,6,0),IFERROR(INDEX(Winback!$C$2:$C$300,MATCH($A4995,Winback!$K$2:$K$300,0)),""))</f>
        <v>Nailyn Martinez Johnson</v>
      </c>
      <c r="S4995" t="str">
        <f t="shared" si="393"/>
        <v>+WB</v>
      </c>
      <c r="T4995">
        <f t="shared" si="394"/>
        <v>1</v>
      </c>
    </row>
    <row r="4996" spans="1:20" x14ac:dyDescent="0.35">
      <c r="A4996" t="s">
        <v>24447</v>
      </c>
      <c r="C4996" t="s">
        <v>24442</v>
      </c>
      <c r="D4996" t="s">
        <v>24443</v>
      </c>
      <c r="E4996">
        <f>IF(COUNTIFS(Registros!$A$2:$A$6000,"NP",Registros!$B$2:$B$6000,$A4996)&gt;0,1,0)</f>
        <v>0</v>
      </c>
      <c r="F4996">
        <f>IF($E4996=1,SUMIFS(Registros!$F$2:$F$6000,Registros!$A$2:$A$6000,"NP",Registros!$B$2:$B$6000,$A4996),0)</f>
        <v>0</v>
      </c>
      <c r="G4996">
        <f>IF(COUNTIFS(Registros!$A$2:$A$6000,"MOV",Registros!$B$2:$B$6000,$A4996)&gt;0,1,0)</f>
        <v>0</v>
      </c>
      <c r="H4996">
        <f>IF($G4996=1,SUMIFS(Registros!$F$2:$F$6000,Registros!$A$2:$A$6000,"MOV",Registros!$B$2:$B$6000,$A4996),0)</f>
        <v>0</v>
      </c>
      <c r="I4996">
        <f>IF(COUNTIFS(Registros!$A$2:$A$6000,"CS",Registros!$B$2:$B$6000,$A4996)&gt;0,1,0)</f>
        <v>0</v>
      </c>
      <c r="J4996">
        <f>IF($I4996=1,SUMIFS(Registros!$I$2:$I$6000,Registros!$A$2:$A$6000,"CS",Registros!$B$2:$B$6000,$A4996),0)</f>
        <v>0</v>
      </c>
      <c r="K4996">
        <f>IF(COUNTIFS(Winback!$K$2:$K$300,$A4996)&gt;0,1,0)</f>
        <v>1</v>
      </c>
      <c r="L4996">
        <f>IF(AND($K4996=1,LEFT($A4996,3)="WB-"),SUMIFS(Winback!$D$2:$D$300,Winback!$K$2:$K$300,$A4996),0)</f>
        <v>34.5</v>
      </c>
      <c r="M4996">
        <f>IF(OR($E4996=1,$G4996=1,SUMIFS(Registros!$J$2:$J$6000,Registros!$B$2:$B$6000,$A4996)&gt;0),1,0)</f>
        <v>0</v>
      </c>
      <c r="N4996">
        <f>IF($J4996&gt;0,1,IF(COUNTIFS(Registros!$A$2:$A$6000,"CS",Registros!$B$2:$B$6000,$A4996,Registros!$K$2:$K$6000,"&lt;&gt;")&gt;0,1,0))</f>
        <v>0</v>
      </c>
      <c r="O4996" t="str">
        <f t="shared" si="390"/>
        <v>WINBACK</v>
      </c>
      <c r="P4996" t="str">
        <f t="shared" si="391"/>
        <v>Recuperar (winback)</v>
      </c>
      <c r="Q4996">
        <f t="shared" si="392"/>
        <v>34.5</v>
      </c>
      <c r="R4996" t="str">
        <f>IFERROR(VLOOKUP($A4996,Registros!$B$2:$G$6000,6,0),IFERROR(INDEX(Winback!$C$2:$C$300,MATCH($A4996,Winback!$K$2:$K$300,0)),""))</f>
        <v>Nailyn Martinez Johnson</v>
      </c>
      <c r="S4996" t="str">
        <f t="shared" si="393"/>
        <v>+WB</v>
      </c>
      <c r="T4996">
        <f t="shared" si="394"/>
        <v>1</v>
      </c>
    </row>
    <row r="4997" spans="1:20" x14ac:dyDescent="0.35">
      <c r="A4997" t="s">
        <v>24454</v>
      </c>
      <c r="C4997" t="s">
        <v>24450</v>
      </c>
      <c r="D4997" t="s">
        <v>24451</v>
      </c>
      <c r="E4997">
        <f>IF(COUNTIFS(Registros!$A$2:$A$6000,"NP",Registros!$B$2:$B$6000,$A4997)&gt;0,1,0)</f>
        <v>0</v>
      </c>
      <c r="F4997">
        <f>IF($E4997=1,SUMIFS(Registros!$F$2:$F$6000,Registros!$A$2:$A$6000,"NP",Registros!$B$2:$B$6000,$A4997),0)</f>
        <v>0</v>
      </c>
      <c r="G4997">
        <f>IF(COUNTIFS(Registros!$A$2:$A$6000,"MOV",Registros!$B$2:$B$6000,$A4997)&gt;0,1,0)</f>
        <v>0</v>
      </c>
      <c r="H4997">
        <f>IF($G4997=1,SUMIFS(Registros!$F$2:$F$6000,Registros!$A$2:$A$6000,"MOV",Registros!$B$2:$B$6000,$A4997),0)</f>
        <v>0</v>
      </c>
      <c r="I4997">
        <f>IF(COUNTIFS(Registros!$A$2:$A$6000,"CS",Registros!$B$2:$B$6000,$A4997)&gt;0,1,0)</f>
        <v>0</v>
      </c>
      <c r="J4997">
        <f>IF($I4997=1,SUMIFS(Registros!$I$2:$I$6000,Registros!$A$2:$A$6000,"CS",Registros!$B$2:$B$6000,$A4997),0)</f>
        <v>0</v>
      </c>
      <c r="K4997">
        <f>IF(COUNTIFS(Winback!$K$2:$K$300,$A4997)&gt;0,1,0)</f>
        <v>1</v>
      </c>
      <c r="L4997">
        <f>IF(AND($K4997=1,LEFT($A4997,3)="WB-"),SUMIFS(Winback!$D$2:$D$300,Winback!$K$2:$K$300,$A4997),0)</f>
        <v>45</v>
      </c>
      <c r="M4997">
        <f>IF(OR($E4997=1,$G4997=1,SUMIFS(Registros!$J$2:$J$6000,Registros!$B$2:$B$6000,$A4997)&gt;0),1,0)</f>
        <v>0</v>
      </c>
      <c r="N4997">
        <f>IF($J4997&gt;0,1,IF(COUNTIFS(Registros!$A$2:$A$6000,"CS",Registros!$B$2:$B$6000,$A4997,Registros!$K$2:$K$6000,"&lt;&gt;")&gt;0,1,0))</f>
        <v>0</v>
      </c>
      <c r="O4997" t="str">
        <f t="shared" si="390"/>
        <v>WINBACK</v>
      </c>
      <c r="P4997" t="str">
        <f t="shared" si="391"/>
        <v>Recuperar (winback)</v>
      </c>
      <c r="Q4997">
        <f t="shared" si="392"/>
        <v>45</v>
      </c>
      <c r="R4997" t="str">
        <f>IFERROR(VLOOKUP($A4997,Registros!$B$2:$G$6000,6,0),IFERROR(INDEX(Winback!$C$2:$C$300,MATCH($A4997,Winback!$K$2:$K$300,0)),""))</f>
        <v>Maria Fernanda Rivas</v>
      </c>
      <c r="S4997" t="str">
        <f t="shared" si="393"/>
        <v>+WB</v>
      </c>
      <c r="T4997">
        <f t="shared" si="394"/>
        <v>1</v>
      </c>
    </row>
    <row r="4998" spans="1:20" x14ac:dyDescent="0.35">
      <c r="A4998" t="s">
        <v>24459</v>
      </c>
      <c r="C4998" t="s">
        <v>24455</v>
      </c>
      <c r="D4998" t="s">
        <v>24456</v>
      </c>
      <c r="E4998">
        <f>IF(COUNTIFS(Registros!$A$2:$A$6000,"NP",Registros!$B$2:$B$6000,$A4998)&gt;0,1,0)</f>
        <v>0</v>
      </c>
      <c r="F4998">
        <f>IF($E4998=1,SUMIFS(Registros!$F$2:$F$6000,Registros!$A$2:$A$6000,"NP",Registros!$B$2:$B$6000,$A4998),0)</f>
        <v>0</v>
      </c>
      <c r="G4998">
        <f>IF(COUNTIFS(Registros!$A$2:$A$6000,"MOV",Registros!$B$2:$B$6000,$A4998)&gt;0,1,0)</f>
        <v>0</v>
      </c>
      <c r="H4998">
        <f>IF($G4998=1,SUMIFS(Registros!$F$2:$F$6000,Registros!$A$2:$A$6000,"MOV",Registros!$B$2:$B$6000,$A4998),0)</f>
        <v>0</v>
      </c>
      <c r="I4998">
        <f>IF(COUNTIFS(Registros!$A$2:$A$6000,"CS",Registros!$B$2:$B$6000,$A4998)&gt;0,1,0)</f>
        <v>0</v>
      </c>
      <c r="J4998">
        <f>IF($I4998=1,SUMIFS(Registros!$I$2:$I$6000,Registros!$A$2:$A$6000,"CS",Registros!$B$2:$B$6000,$A4998),0)</f>
        <v>0</v>
      </c>
      <c r="K4998">
        <f>IF(COUNTIFS(Winback!$K$2:$K$300,$A4998)&gt;0,1,0)</f>
        <v>1</v>
      </c>
      <c r="L4998">
        <f>IF(AND($K4998=1,LEFT($A4998,3)="WB-"),SUMIFS(Winback!$D$2:$D$300,Winback!$K$2:$K$300,$A4998),0)</f>
        <v>32.5</v>
      </c>
      <c r="M4998">
        <f>IF(OR($E4998=1,$G4998=1,SUMIFS(Registros!$J$2:$J$6000,Registros!$B$2:$B$6000,$A4998)&gt;0),1,0)</f>
        <v>0</v>
      </c>
      <c r="N4998">
        <f>IF($J4998&gt;0,1,IF(COUNTIFS(Registros!$A$2:$A$6000,"CS",Registros!$B$2:$B$6000,$A4998,Registros!$K$2:$K$6000,"&lt;&gt;")&gt;0,1,0))</f>
        <v>0</v>
      </c>
      <c r="O4998" t="str">
        <f t="shared" si="390"/>
        <v>WINBACK</v>
      </c>
      <c r="P4998" t="str">
        <f t="shared" si="391"/>
        <v>Recuperar (winback)</v>
      </c>
      <c r="Q4998">
        <f t="shared" si="392"/>
        <v>32.5</v>
      </c>
      <c r="R4998" t="str">
        <f>IFERROR(VLOOKUP($A4998,Registros!$B$2:$G$6000,6,0),IFERROR(INDEX(Winback!$C$2:$C$300,MATCH($A4998,Winback!$K$2:$K$300,0)),""))</f>
        <v>Maria Fernanda Rivas</v>
      </c>
      <c r="S4998" t="str">
        <f t="shared" si="393"/>
        <v>+WB</v>
      </c>
      <c r="T4998">
        <f t="shared" si="394"/>
        <v>1</v>
      </c>
    </row>
    <row r="4999" spans="1:20" x14ac:dyDescent="0.35">
      <c r="A4999" t="s">
        <v>24465</v>
      </c>
      <c r="C4999" t="s">
        <v>24460</v>
      </c>
      <c r="D4999" t="s">
        <v>24461</v>
      </c>
      <c r="E4999">
        <f>IF(COUNTIFS(Registros!$A$2:$A$6000,"NP",Registros!$B$2:$B$6000,$A4999)&gt;0,1,0)</f>
        <v>0</v>
      </c>
      <c r="F4999">
        <f>IF($E4999=1,SUMIFS(Registros!$F$2:$F$6000,Registros!$A$2:$A$6000,"NP",Registros!$B$2:$B$6000,$A4999),0)</f>
        <v>0</v>
      </c>
      <c r="G4999">
        <f>IF(COUNTIFS(Registros!$A$2:$A$6000,"MOV",Registros!$B$2:$B$6000,$A4999)&gt;0,1,0)</f>
        <v>0</v>
      </c>
      <c r="H4999">
        <f>IF($G4999=1,SUMIFS(Registros!$F$2:$F$6000,Registros!$A$2:$A$6000,"MOV",Registros!$B$2:$B$6000,$A4999),0)</f>
        <v>0</v>
      </c>
      <c r="I4999">
        <f>IF(COUNTIFS(Registros!$A$2:$A$6000,"CS",Registros!$B$2:$B$6000,$A4999)&gt;0,1,0)</f>
        <v>0</v>
      </c>
      <c r="J4999">
        <f>IF($I4999=1,SUMIFS(Registros!$I$2:$I$6000,Registros!$A$2:$A$6000,"CS",Registros!$B$2:$B$6000,$A4999),0)</f>
        <v>0</v>
      </c>
      <c r="K4999">
        <f>IF(COUNTIFS(Winback!$K$2:$K$300,$A4999)&gt;0,1,0)</f>
        <v>1</v>
      </c>
      <c r="L4999">
        <f>IF(AND($K4999=1,LEFT($A4999,3)="WB-"),SUMIFS(Winback!$D$2:$D$300,Winback!$K$2:$K$300,$A4999),0)</f>
        <v>32.5</v>
      </c>
      <c r="M4999">
        <f>IF(OR($E4999=1,$G4999=1,SUMIFS(Registros!$J$2:$J$6000,Registros!$B$2:$B$6000,$A4999)&gt;0),1,0)</f>
        <v>0</v>
      </c>
      <c r="N4999">
        <f>IF($J4999&gt;0,1,IF(COUNTIFS(Registros!$A$2:$A$6000,"CS",Registros!$B$2:$B$6000,$A4999,Registros!$K$2:$K$6000,"&lt;&gt;")&gt;0,1,0))</f>
        <v>0</v>
      </c>
      <c r="O4999" t="str">
        <f t="shared" si="390"/>
        <v>WINBACK</v>
      </c>
      <c r="P4999" t="str">
        <f t="shared" si="391"/>
        <v>Recuperar (winback)</v>
      </c>
      <c r="Q4999">
        <f t="shared" si="392"/>
        <v>32.5</v>
      </c>
      <c r="R4999" t="str">
        <f>IFERROR(VLOOKUP($A4999,Registros!$B$2:$G$6000,6,0),IFERROR(INDEX(Winback!$C$2:$C$300,MATCH($A4999,Winback!$K$2:$K$300,0)),""))</f>
        <v>Nailyn Martinez Johnson</v>
      </c>
      <c r="S4999" t="str">
        <f t="shared" si="393"/>
        <v>+WB</v>
      </c>
      <c r="T4999">
        <f t="shared" si="394"/>
        <v>1</v>
      </c>
    </row>
    <row r="5000" spans="1:20" x14ac:dyDescent="0.35">
      <c r="A5000" t="s">
        <v>24471</v>
      </c>
      <c r="C5000" t="s">
        <v>24466</v>
      </c>
      <c r="D5000" t="s">
        <v>24467</v>
      </c>
      <c r="E5000">
        <f>IF(COUNTIFS(Registros!$A$2:$A$6000,"NP",Registros!$B$2:$B$6000,$A5000)&gt;0,1,0)</f>
        <v>0</v>
      </c>
      <c r="F5000">
        <f>IF($E5000=1,SUMIFS(Registros!$F$2:$F$6000,Registros!$A$2:$A$6000,"NP",Registros!$B$2:$B$6000,$A5000),0)</f>
        <v>0</v>
      </c>
      <c r="G5000">
        <f>IF(COUNTIFS(Registros!$A$2:$A$6000,"MOV",Registros!$B$2:$B$6000,$A5000)&gt;0,1,0)</f>
        <v>0</v>
      </c>
      <c r="H5000">
        <f>IF($G5000=1,SUMIFS(Registros!$F$2:$F$6000,Registros!$A$2:$A$6000,"MOV",Registros!$B$2:$B$6000,$A5000),0)</f>
        <v>0</v>
      </c>
      <c r="I5000">
        <f>IF(COUNTIFS(Registros!$A$2:$A$6000,"CS",Registros!$B$2:$B$6000,$A5000)&gt;0,1,0)</f>
        <v>0</v>
      </c>
      <c r="J5000">
        <f>IF($I5000=1,SUMIFS(Registros!$I$2:$I$6000,Registros!$A$2:$A$6000,"CS",Registros!$B$2:$B$6000,$A5000),0)</f>
        <v>0</v>
      </c>
      <c r="K5000">
        <f>IF(COUNTIFS(Winback!$K$2:$K$300,$A5000)&gt;0,1,0)</f>
        <v>1</v>
      </c>
      <c r="L5000">
        <f>IF(AND($K5000=1,LEFT($A5000,3)="WB-"),SUMIFS(Winback!$D$2:$D$300,Winback!$K$2:$K$300,$A5000),0)</f>
        <v>18.25</v>
      </c>
      <c r="M5000">
        <f>IF(OR($E5000=1,$G5000=1,SUMIFS(Registros!$J$2:$J$6000,Registros!$B$2:$B$6000,$A5000)&gt;0),1,0)</f>
        <v>0</v>
      </c>
      <c r="N5000">
        <f>IF($J5000&gt;0,1,IF(COUNTIFS(Registros!$A$2:$A$6000,"CS",Registros!$B$2:$B$6000,$A5000,Registros!$K$2:$K$6000,"&lt;&gt;")&gt;0,1,0))</f>
        <v>0</v>
      </c>
      <c r="O5000" t="str">
        <f t="shared" si="390"/>
        <v>WINBACK</v>
      </c>
      <c r="P5000" t="str">
        <f t="shared" si="391"/>
        <v>Recuperar (winback)</v>
      </c>
      <c r="Q5000">
        <f t="shared" si="392"/>
        <v>18.25</v>
      </c>
      <c r="R5000" t="str">
        <f>IFERROR(VLOOKUP($A5000,Registros!$B$2:$G$6000,6,0),IFERROR(INDEX(Winback!$C$2:$C$300,MATCH($A5000,Winback!$K$2:$K$300,0)),""))</f>
        <v>Michelle Zambrano</v>
      </c>
      <c r="S5000" t="str">
        <f t="shared" si="393"/>
        <v>+WB</v>
      </c>
      <c r="T5000">
        <f t="shared" si="394"/>
        <v>1</v>
      </c>
    </row>
    <row r="5001" spans="1:20" x14ac:dyDescent="0.35">
      <c r="A5001" t="s">
        <v>24477</v>
      </c>
      <c r="C5001" t="s">
        <v>24472</v>
      </c>
      <c r="D5001" t="s">
        <v>24473</v>
      </c>
      <c r="E5001">
        <f>IF(COUNTIFS(Registros!$A$2:$A$6000,"NP",Registros!$B$2:$B$6000,$A5001)&gt;0,1,0)</f>
        <v>0</v>
      </c>
      <c r="F5001">
        <f>IF($E5001=1,SUMIFS(Registros!$F$2:$F$6000,Registros!$A$2:$A$6000,"NP",Registros!$B$2:$B$6000,$A5001),0)</f>
        <v>0</v>
      </c>
      <c r="G5001">
        <f>IF(COUNTIFS(Registros!$A$2:$A$6000,"MOV",Registros!$B$2:$B$6000,$A5001)&gt;0,1,0)</f>
        <v>0</v>
      </c>
      <c r="H5001">
        <f>IF($G5001=1,SUMIFS(Registros!$F$2:$F$6000,Registros!$A$2:$A$6000,"MOV",Registros!$B$2:$B$6000,$A5001),0)</f>
        <v>0</v>
      </c>
      <c r="I5001">
        <f>IF(COUNTIFS(Registros!$A$2:$A$6000,"CS",Registros!$B$2:$B$6000,$A5001)&gt;0,1,0)</f>
        <v>0</v>
      </c>
      <c r="J5001">
        <f>IF($I5001=1,SUMIFS(Registros!$I$2:$I$6000,Registros!$A$2:$A$6000,"CS",Registros!$B$2:$B$6000,$A5001),0)</f>
        <v>0</v>
      </c>
      <c r="K5001">
        <f>IF(COUNTIFS(Winback!$K$2:$K$300,$A5001)&gt;0,1,0)</f>
        <v>1</v>
      </c>
      <c r="L5001">
        <f>IF(AND($K5001=1,LEFT($A5001,3)="WB-"),SUMIFS(Winback!$D$2:$D$300,Winback!$K$2:$K$300,$A5001),0)</f>
        <v>27.75</v>
      </c>
      <c r="M5001">
        <f>IF(OR($E5001=1,$G5001=1,SUMIFS(Registros!$J$2:$J$6000,Registros!$B$2:$B$6000,$A5001)&gt;0),1,0)</f>
        <v>0</v>
      </c>
      <c r="N5001">
        <f>IF($J5001&gt;0,1,IF(COUNTIFS(Registros!$A$2:$A$6000,"CS",Registros!$B$2:$B$6000,$A5001,Registros!$K$2:$K$6000,"&lt;&gt;")&gt;0,1,0))</f>
        <v>0</v>
      </c>
      <c r="O5001" t="str">
        <f t="shared" si="390"/>
        <v>WINBACK</v>
      </c>
      <c r="P5001" t="str">
        <f t="shared" si="391"/>
        <v>Recuperar (winback)</v>
      </c>
      <c r="Q5001">
        <f t="shared" si="392"/>
        <v>27.75</v>
      </c>
      <c r="R5001" t="str">
        <f>IFERROR(VLOOKUP($A5001,Registros!$B$2:$G$6000,6,0),IFERROR(INDEX(Winback!$C$2:$C$300,MATCH($A5001,Winback!$K$2:$K$300,0)),""))</f>
        <v>Solanye Acuña</v>
      </c>
      <c r="S5001" t="str">
        <f t="shared" si="393"/>
        <v>+WB</v>
      </c>
      <c r="T5001">
        <f t="shared" si="394"/>
        <v>1</v>
      </c>
    </row>
    <row r="5002" spans="1:20" x14ac:dyDescent="0.35">
      <c r="A5002" t="s">
        <v>24484</v>
      </c>
      <c r="C5002" t="s">
        <v>24478</v>
      </c>
      <c r="D5002" t="s">
        <v>24479</v>
      </c>
      <c r="E5002">
        <f>IF(COUNTIFS(Registros!$A$2:$A$6000,"NP",Registros!$B$2:$B$6000,$A5002)&gt;0,1,0)</f>
        <v>0</v>
      </c>
      <c r="F5002">
        <f>IF($E5002=1,SUMIFS(Registros!$F$2:$F$6000,Registros!$A$2:$A$6000,"NP",Registros!$B$2:$B$6000,$A5002),0)</f>
        <v>0</v>
      </c>
      <c r="G5002">
        <f>IF(COUNTIFS(Registros!$A$2:$A$6000,"MOV",Registros!$B$2:$B$6000,$A5002)&gt;0,1,0)</f>
        <v>0</v>
      </c>
      <c r="H5002">
        <f>IF($G5002=1,SUMIFS(Registros!$F$2:$F$6000,Registros!$A$2:$A$6000,"MOV",Registros!$B$2:$B$6000,$A5002),0)</f>
        <v>0</v>
      </c>
      <c r="I5002">
        <f>IF(COUNTIFS(Registros!$A$2:$A$6000,"CS",Registros!$B$2:$B$6000,$A5002)&gt;0,1,0)</f>
        <v>0</v>
      </c>
      <c r="J5002">
        <f>IF($I5002=1,SUMIFS(Registros!$I$2:$I$6000,Registros!$A$2:$A$6000,"CS",Registros!$B$2:$B$6000,$A5002),0)</f>
        <v>0</v>
      </c>
      <c r="K5002">
        <f>IF(COUNTIFS(Winback!$K$2:$K$300,$A5002)&gt;0,1,0)</f>
        <v>1</v>
      </c>
      <c r="L5002">
        <f>IF(AND($K5002=1,LEFT($A5002,3)="WB-"),SUMIFS(Winback!$D$2:$D$300,Winback!$K$2:$K$300,$A5002),0)</f>
        <v>165</v>
      </c>
      <c r="M5002">
        <f>IF(OR($E5002=1,$G5002=1,SUMIFS(Registros!$J$2:$J$6000,Registros!$B$2:$B$6000,$A5002)&gt;0),1,0)</f>
        <v>0</v>
      </c>
      <c r="N5002">
        <f>IF($J5002&gt;0,1,IF(COUNTIFS(Registros!$A$2:$A$6000,"CS",Registros!$B$2:$B$6000,$A5002,Registros!$K$2:$K$6000,"&lt;&gt;")&gt;0,1,0))</f>
        <v>0</v>
      </c>
      <c r="O5002" t="str">
        <f t="shared" si="390"/>
        <v>WINBACK</v>
      </c>
      <c r="P5002" t="str">
        <f t="shared" si="391"/>
        <v>Recuperar (winback)</v>
      </c>
      <c r="Q5002">
        <f t="shared" si="392"/>
        <v>165</v>
      </c>
      <c r="R5002" t="str">
        <f>IFERROR(VLOOKUP($A5002,Registros!$B$2:$G$6000,6,0),IFERROR(INDEX(Winback!$C$2:$C$300,MATCH($A5002,Winback!$K$2:$K$300,0)),""))</f>
        <v>Maria Fernanda Rivas</v>
      </c>
      <c r="S5002" t="str">
        <f t="shared" si="393"/>
        <v>+WB</v>
      </c>
      <c r="T5002">
        <f t="shared" si="394"/>
        <v>1</v>
      </c>
    </row>
    <row r="5003" spans="1:20" x14ac:dyDescent="0.35">
      <c r="A5003" t="s">
        <v>24488</v>
      </c>
      <c r="C5003" t="s">
        <v>24485</v>
      </c>
      <c r="D5003" t="s">
        <v>24486</v>
      </c>
      <c r="E5003">
        <f>IF(COUNTIFS(Registros!$A$2:$A$6000,"NP",Registros!$B$2:$B$6000,$A5003)&gt;0,1,0)</f>
        <v>0</v>
      </c>
      <c r="F5003">
        <f>IF($E5003=1,SUMIFS(Registros!$F$2:$F$6000,Registros!$A$2:$A$6000,"NP",Registros!$B$2:$B$6000,$A5003),0)</f>
        <v>0</v>
      </c>
      <c r="G5003">
        <f>IF(COUNTIFS(Registros!$A$2:$A$6000,"MOV",Registros!$B$2:$B$6000,$A5003)&gt;0,1,0)</f>
        <v>0</v>
      </c>
      <c r="H5003">
        <f>IF($G5003=1,SUMIFS(Registros!$F$2:$F$6000,Registros!$A$2:$A$6000,"MOV",Registros!$B$2:$B$6000,$A5003),0)</f>
        <v>0</v>
      </c>
      <c r="I5003">
        <f>IF(COUNTIFS(Registros!$A$2:$A$6000,"CS",Registros!$B$2:$B$6000,$A5003)&gt;0,1,0)</f>
        <v>0</v>
      </c>
      <c r="J5003">
        <f>IF($I5003=1,SUMIFS(Registros!$I$2:$I$6000,Registros!$A$2:$A$6000,"CS",Registros!$B$2:$B$6000,$A5003),0)</f>
        <v>0</v>
      </c>
      <c r="K5003">
        <f>IF(COUNTIFS(Winback!$K$2:$K$300,$A5003)&gt;0,1,0)</f>
        <v>1</v>
      </c>
      <c r="L5003">
        <f>IF(AND($K5003=1,LEFT($A5003,3)="WB-"),SUMIFS(Winback!$D$2:$D$300,Winback!$K$2:$K$300,$A5003),0)</f>
        <v>8</v>
      </c>
      <c r="M5003">
        <f>IF(OR($E5003=1,$G5003=1,SUMIFS(Registros!$J$2:$J$6000,Registros!$B$2:$B$6000,$A5003)&gt;0),1,0)</f>
        <v>0</v>
      </c>
      <c r="N5003">
        <f>IF($J5003&gt;0,1,IF(COUNTIFS(Registros!$A$2:$A$6000,"CS",Registros!$B$2:$B$6000,$A5003,Registros!$K$2:$K$6000,"&lt;&gt;")&gt;0,1,0))</f>
        <v>0</v>
      </c>
      <c r="O5003" t="str">
        <f t="shared" si="390"/>
        <v>WINBACK</v>
      </c>
      <c r="P5003" t="str">
        <f t="shared" si="391"/>
        <v>Recuperar (winback)</v>
      </c>
      <c r="Q5003">
        <f t="shared" si="392"/>
        <v>8</v>
      </c>
      <c r="R5003" t="str">
        <f>IFERROR(VLOOKUP($A5003,Registros!$B$2:$G$6000,6,0),IFERROR(INDEX(Winback!$C$2:$C$300,MATCH($A5003,Winback!$K$2:$K$300,0)),""))</f>
        <v>Solanye Acuña</v>
      </c>
      <c r="S5003" t="str">
        <f t="shared" si="393"/>
        <v>+WB</v>
      </c>
      <c r="T5003">
        <f t="shared" si="394"/>
        <v>1</v>
      </c>
    </row>
    <row r="5004" spans="1:20" x14ac:dyDescent="0.35">
      <c r="A5004" t="s">
        <v>24492</v>
      </c>
      <c r="C5004" t="s">
        <v>24489</v>
      </c>
      <c r="D5004" t="s">
        <v>24490</v>
      </c>
      <c r="E5004">
        <f>IF(COUNTIFS(Registros!$A$2:$A$6000,"NP",Registros!$B$2:$B$6000,$A5004)&gt;0,1,0)</f>
        <v>0</v>
      </c>
      <c r="F5004">
        <f>IF($E5004=1,SUMIFS(Registros!$F$2:$F$6000,Registros!$A$2:$A$6000,"NP",Registros!$B$2:$B$6000,$A5004),0)</f>
        <v>0</v>
      </c>
      <c r="G5004">
        <f>IF(COUNTIFS(Registros!$A$2:$A$6000,"MOV",Registros!$B$2:$B$6000,$A5004)&gt;0,1,0)</f>
        <v>0</v>
      </c>
      <c r="H5004">
        <f>IF($G5004=1,SUMIFS(Registros!$F$2:$F$6000,Registros!$A$2:$A$6000,"MOV",Registros!$B$2:$B$6000,$A5004),0)</f>
        <v>0</v>
      </c>
      <c r="I5004">
        <f>IF(COUNTIFS(Registros!$A$2:$A$6000,"CS",Registros!$B$2:$B$6000,$A5004)&gt;0,1,0)</f>
        <v>0</v>
      </c>
      <c r="J5004">
        <f>IF($I5004=1,SUMIFS(Registros!$I$2:$I$6000,Registros!$A$2:$A$6000,"CS",Registros!$B$2:$B$6000,$A5004),0)</f>
        <v>0</v>
      </c>
      <c r="K5004">
        <f>IF(COUNTIFS(Winback!$K$2:$K$300,$A5004)&gt;0,1,0)</f>
        <v>1</v>
      </c>
      <c r="L5004">
        <f>IF(AND($K5004=1,LEFT($A5004,3)="WB-"),SUMIFS(Winback!$D$2:$D$300,Winback!$K$2:$K$300,$A5004),0)</f>
        <v>32.5</v>
      </c>
      <c r="M5004">
        <f>IF(OR($E5004=1,$G5004=1,SUMIFS(Registros!$J$2:$J$6000,Registros!$B$2:$B$6000,$A5004)&gt;0),1,0)</f>
        <v>0</v>
      </c>
      <c r="N5004">
        <f>IF($J5004&gt;0,1,IF(COUNTIFS(Registros!$A$2:$A$6000,"CS",Registros!$B$2:$B$6000,$A5004,Registros!$K$2:$K$6000,"&lt;&gt;")&gt;0,1,0))</f>
        <v>0</v>
      </c>
      <c r="O5004" t="str">
        <f t="shared" si="390"/>
        <v>WINBACK</v>
      </c>
      <c r="P5004" t="str">
        <f t="shared" si="391"/>
        <v>Recuperar (winback)</v>
      </c>
      <c r="Q5004">
        <f t="shared" si="392"/>
        <v>32.5</v>
      </c>
      <c r="R5004" t="str">
        <f>IFERROR(VLOOKUP($A5004,Registros!$B$2:$G$6000,6,0),IFERROR(INDEX(Winback!$C$2:$C$300,MATCH($A5004,Winback!$K$2:$K$300,0)),""))</f>
        <v>Maria Fernanda Rivas</v>
      </c>
      <c r="S5004" t="str">
        <f t="shared" si="393"/>
        <v>+WB</v>
      </c>
      <c r="T5004">
        <f t="shared" si="394"/>
        <v>1</v>
      </c>
    </row>
    <row r="5005" spans="1:20" x14ac:dyDescent="0.35">
      <c r="A5005" t="s">
        <v>24499</v>
      </c>
      <c r="C5005" t="s">
        <v>24493</v>
      </c>
      <c r="D5005" t="s">
        <v>24494</v>
      </c>
      <c r="E5005">
        <f>IF(COUNTIFS(Registros!$A$2:$A$6000,"NP",Registros!$B$2:$B$6000,$A5005)&gt;0,1,0)</f>
        <v>0</v>
      </c>
      <c r="F5005">
        <f>IF($E5005=1,SUMIFS(Registros!$F$2:$F$6000,Registros!$A$2:$A$6000,"NP",Registros!$B$2:$B$6000,$A5005),0)</f>
        <v>0</v>
      </c>
      <c r="G5005">
        <f>IF(COUNTIFS(Registros!$A$2:$A$6000,"MOV",Registros!$B$2:$B$6000,$A5005)&gt;0,1,0)</f>
        <v>0</v>
      </c>
      <c r="H5005">
        <f>IF($G5005=1,SUMIFS(Registros!$F$2:$F$6000,Registros!$A$2:$A$6000,"MOV",Registros!$B$2:$B$6000,$A5005),0)</f>
        <v>0</v>
      </c>
      <c r="I5005">
        <f>IF(COUNTIFS(Registros!$A$2:$A$6000,"CS",Registros!$B$2:$B$6000,$A5005)&gt;0,1,0)</f>
        <v>0</v>
      </c>
      <c r="J5005">
        <f>IF($I5005=1,SUMIFS(Registros!$I$2:$I$6000,Registros!$A$2:$A$6000,"CS",Registros!$B$2:$B$6000,$A5005),0)</f>
        <v>0</v>
      </c>
      <c r="K5005">
        <f>IF(COUNTIFS(Winback!$K$2:$K$300,$A5005)&gt;0,1,0)</f>
        <v>1</v>
      </c>
      <c r="L5005">
        <f>IF(AND($K5005=1,LEFT($A5005,3)="WB-"),SUMIFS(Winback!$D$2:$D$300,Winback!$K$2:$K$300,$A5005),0)</f>
        <v>15</v>
      </c>
      <c r="M5005">
        <f>IF(OR($E5005=1,$G5005=1,SUMIFS(Registros!$J$2:$J$6000,Registros!$B$2:$B$6000,$A5005)&gt;0),1,0)</f>
        <v>0</v>
      </c>
      <c r="N5005">
        <f>IF($J5005&gt;0,1,IF(COUNTIFS(Registros!$A$2:$A$6000,"CS",Registros!$B$2:$B$6000,$A5005,Registros!$K$2:$K$6000,"&lt;&gt;")&gt;0,1,0))</f>
        <v>0</v>
      </c>
      <c r="O5005" t="str">
        <f t="shared" si="390"/>
        <v>WINBACK</v>
      </c>
      <c r="P5005" t="str">
        <f t="shared" si="391"/>
        <v>Recuperar (winback)</v>
      </c>
      <c r="Q5005">
        <f t="shared" si="392"/>
        <v>15</v>
      </c>
      <c r="R5005" t="str">
        <f>IFERROR(VLOOKUP($A5005,Registros!$B$2:$G$6000,6,0),IFERROR(INDEX(Winback!$C$2:$C$300,MATCH($A5005,Winback!$K$2:$K$300,0)),""))</f>
        <v>Nailyn Martinez Johnson</v>
      </c>
      <c r="S5005" t="str">
        <f t="shared" si="393"/>
        <v>+WB</v>
      </c>
      <c r="T5005">
        <f t="shared" si="394"/>
        <v>1</v>
      </c>
    </row>
    <row r="5006" spans="1:20" x14ac:dyDescent="0.35">
      <c r="A5006" t="s">
        <v>24503</v>
      </c>
      <c r="C5006" t="s">
        <v>24500</v>
      </c>
      <c r="D5006" t="s">
        <v>24501</v>
      </c>
      <c r="E5006">
        <f>IF(COUNTIFS(Registros!$A$2:$A$6000,"NP",Registros!$B$2:$B$6000,$A5006)&gt;0,1,0)</f>
        <v>0</v>
      </c>
      <c r="F5006">
        <f>IF($E5006=1,SUMIFS(Registros!$F$2:$F$6000,Registros!$A$2:$A$6000,"NP",Registros!$B$2:$B$6000,$A5006),0)</f>
        <v>0</v>
      </c>
      <c r="G5006">
        <f>IF(COUNTIFS(Registros!$A$2:$A$6000,"MOV",Registros!$B$2:$B$6000,$A5006)&gt;0,1,0)</f>
        <v>0</v>
      </c>
      <c r="H5006">
        <f>IF($G5006=1,SUMIFS(Registros!$F$2:$F$6000,Registros!$A$2:$A$6000,"MOV",Registros!$B$2:$B$6000,$A5006),0)</f>
        <v>0</v>
      </c>
      <c r="I5006">
        <f>IF(COUNTIFS(Registros!$A$2:$A$6000,"CS",Registros!$B$2:$B$6000,$A5006)&gt;0,1,0)</f>
        <v>0</v>
      </c>
      <c r="J5006">
        <f>IF($I5006=1,SUMIFS(Registros!$I$2:$I$6000,Registros!$A$2:$A$6000,"CS",Registros!$B$2:$B$6000,$A5006),0)</f>
        <v>0</v>
      </c>
      <c r="K5006">
        <f>IF(COUNTIFS(Winback!$K$2:$K$300,$A5006)&gt;0,1,0)</f>
        <v>1</v>
      </c>
      <c r="L5006">
        <f>IF(AND($K5006=1,LEFT($A5006,3)="WB-"),SUMIFS(Winback!$D$2:$D$300,Winback!$K$2:$K$300,$A5006),0)</f>
        <v>12</v>
      </c>
      <c r="M5006">
        <f>IF(OR($E5006=1,$G5006=1,SUMIFS(Registros!$J$2:$J$6000,Registros!$B$2:$B$6000,$A5006)&gt;0),1,0)</f>
        <v>0</v>
      </c>
      <c r="N5006">
        <f>IF($J5006&gt;0,1,IF(COUNTIFS(Registros!$A$2:$A$6000,"CS",Registros!$B$2:$B$6000,$A5006,Registros!$K$2:$K$6000,"&lt;&gt;")&gt;0,1,0))</f>
        <v>0</v>
      </c>
      <c r="O5006" t="str">
        <f t="shared" si="390"/>
        <v>WINBACK</v>
      </c>
      <c r="P5006" t="str">
        <f t="shared" si="391"/>
        <v>Recuperar (winback)</v>
      </c>
      <c r="Q5006">
        <f t="shared" si="392"/>
        <v>12</v>
      </c>
      <c r="R5006" t="str">
        <f>IFERROR(VLOOKUP($A5006,Registros!$B$2:$G$6000,6,0),IFERROR(INDEX(Winback!$C$2:$C$300,MATCH($A5006,Winback!$K$2:$K$300,0)),""))</f>
        <v>Michelle Zambrano</v>
      </c>
      <c r="S5006" t="str">
        <f t="shared" si="393"/>
        <v>+WB</v>
      </c>
      <c r="T5006">
        <f t="shared" si="394"/>
        <v>1</v>
      </c>
    </row>
    <row r="5007" spans="1:20" x14ac:dyDescent="0.35">
      <c r="A5007" t="s">
        <v>24509</v>
      </c>
      <c r="C5007" t="s">
        <v>24504</v>
      </c>
      <c r="D5007" t="s">
        <v>24505</v>
      </c>
      <c r="E5007">
        <f>IF(COUNTIFS(Registros!$A$2:$A$6000,"NP",Registros!$B$2:$B$6000,$A5007)&gt;0,1,0)</f>
        <v>0</v>
      </c>
      <c r="F5007">
        <f>IF($E5007=1,SUMIFS(Registros!$F$2:$F$6000,Registros!$A$2:$A$6000,"NP",Registros!$B$2:$B$6000,$A5007),0)</f>
        <v>0</v>
      </c>
      <c r="G5007">
        <f>IF(COUNTIFS(Registros!$A$2:$A$6000,"MOV",Registros!$B$2:$B$6000,$A5007)&gt;0,1,0)</f>
        <v>0</v>
      </c>
      <c r="H5007">
        <f>IF($G5007=1,SUMIFS(Registros!$F$2:$F$6000,Registros!$A$2:$A$6000,"MOV",Registros!$B$2:$B$6000,$A5007),0)</f>
        <v>0</v>
      </c>
      <c r="I5007">
        <f>IF(COUNTIFS(Registros!$A$2:$A$6000,"CS",Registros!$B$2:$B$6000,$A5007)&gt;0,1,0)</f>
        <v>0</v>
      </c>
      <c r="J5007">
        <f>IF($I5007=1,SUMIFS(Registros!$I$2:$I$6000,Registros!$A$2:$A$6000,"CS",Registros!$B$2:$B$6000,$A5007),0)</f>
        <v>0</v>
      </c>
      <c r="K5007">
        <f>IF(COUNTIFS(Winback!$K$2:$K$300,$A5007)&gt;0,1,0)</f>
        <v>1</v>
      </c>
      <c r="L5007">
        <f>IF(AND($K5007=1,LEFT($A5007,3)="WB-"),SUMIFS(Winback!$D$2:$D$300,Winback!$K$2:$K$300,$A5007),0)</f>
        <v>25</v>
      </c>
      <c r="M5007">
        <f>IF(OR($E5007=1,$G5007=1,SUMIFS(Registros!$J$2:$J$6000,Registros!$B$2:$B$6000,$A5007)&gt;0),1,0)</f>
        <v>0</v>
      </c>
      <c r="N5007">
        <f>IF($J5007&gt;0,1,IF(COUNTIFS(Registros!$A$2:$A$6000,"CS",Registros!$B$2:$B$6000,$A5007,Registros!$K$2:$K$6000,"&lt;&gt;")&gt;0,1,0))</f>
        <v>0</v>
      </c>
      <c r="O5007" t="str">
        <f t="shared" si="390"/>
        <v>WINBACK</v>
      </c>
      <c r="P5007" t="str">
        <f t="shared" si="391"/>
        <v>Recuperar (winback)</v>
      </c>
      <c r="Q5007">
        <f t="shared" si="392"/>
        <v>25</v>
      </c>
      <c r="R5007" t="str">
        <f>IFERROR(VLOOKUP($A5007,Registros!$B$2:$G$6000,6,0),IFERROR(INDEX(Winback!$C$2:$C$300,MATCH($A5007,Winback!$K$2:$K$300,0)),""))</f>
        <v>Solanye Acuña</v>
      </c>
      <c r="S5007" t="str">
        <f t="shared" si="393"/>
        <v>+WB</v>
      </c>
      <c r="T5007">
        <f t="shared" si="394"/>
        <v>1</v>
      </c>
    </row>
    <row r="5008" spans="1:20" x14ac:dyDescent="0.35">
      <c r="A5008" t="s">
        <v>24515</v>
      </c>
      <c r="C5008" t="s">
        <v>24510</v>
      </c>
      <c r="D5008" t="s">
        <v>24511</v>
      </c>
      <c r="E5008">
        <f>IF(COUNTIFS(Registros!$A$2:$A$6000,"NP",Registros!$B$2:$B$6000,$A5008)&gt;0,1,0)</f>
        <v>0</v>
      </c>
      <c r="F5008">
        <f>IF($E5008=1,SUMIFS(Registros!$F$2:$F$6000,Registros!$A$2:$A$6000,"NP",Registros!$B$2:$B$6000,$A5008),0)</f>
        <v>0</v>
      </c>
      <c r="G5008">
        <f>IF(COUNTIFS(Registros!$A$2:$A$6000,"MOV",Registros!$B$2:$B$6000,$A5008)&gt;0,1,0)</f>
        <v>0</v>
      </c>
      <c r="H5008">
        <f>IF($G5008=1,SUMIFS(Registros!$F$2:$F$6000,Registros!$A$2:$A$6000,"MOV",Registros!$B$2:$B$6000,$A5008),0)</f>
        <v>0</v>
      </c>
      <c r="I5008">
        <f>IF(COUNTIFS(Registros!$A$2:$A$6000,"CS",Registros!$B$2:$B$6000,$A5008)&gt;0,1,0)</f>
        <v>0</v>
      </c>
      <c r="J5008">
        <f>IF($I5008=1,SUMIFS(Registros!$I$2:$I$6000,Registros!$A$2:$A$6000,"CS",Registros!$B$2:$B$6000,$A5008),0)</f>
        <v>0</v>
      </c>
      <c r="K5008">
        <f>IF(COUNTIFS(Winback!$K$2:$K$300,$A5008)&gt;0,1,0)</f>
        <v>1</v>
      </c>
      <c r="L5008">
        <f>IF(AND($K5008=1,LEFT($A5008,3)="WB-"),SUMIFS(Winback!$D$2:$D$300,Winback!$K$2:$K$300,$A5008),0)</f>
        <v>16.25</v>
      </c>
      <c r="M5008">
        <f>IF(OR($E5008=1,$G5008=1,SUMIFS(Registros!$J$2:$J$6000,Registros!$B$2:$B$6000,$A5008)&gt;0),1,0)</f>
        <v>0</v>
      </c>
      <c r="N5008">
        <f>IF($J5008&gt;0,1,IF(COUNTIFS(Registros!$A$2:$A$6000,"CS",Registros!$B$2:$B$6000,$A5008,Registros!$K$2:$K$6000,"&lt;&gt;")&gt;0,1,0))</f>
        <v>0</v>
      </c>
      <c r="O5008" t="str">
        <f t="shared" si="390"/>
        <v>WINBACK</v>
      </c>
      <c r="P5008" t="str">
        <f t="shared" si="391"/>
        <v>Recuperar (winback)</v>
      </c>
      <c r="Q5008">
        <f t="shared" si="392"/>
        <v>16.25</v>
      </c>
      <c r="R5008" t="str">
        <f>IFERROR(VLOOKUP($A5008,Registros!$B$2:$G$6000,6,0),IFERROR(INDEX(Winback!$C$2:$C$300,MATCH($A5008,Winback!$K$2:$K$300,0)),""))</f>
        <v>Maria Fernanda Rivas</v>
      </c>
      <c r="S5008" t="str">
        <f t="shared" si="393"/>
        <v>+WB</v>
      </c>
      <c r="T5008">
        <f t="shared" si="394"/>
        <v>1</v>
      </c>
    </row>
    <row r="5009" spans="1:20" x14ac:dyDescent="0.35">
      <c r="A5009" t="s">
        <v>24521</v>
      </c>
      <c r="C5009" t="s">
        <v>24516</v>
      </c>
      <c r="D5009" t="s">
        <v>24517</v>
      </c>
      <c r="E5009">
        <f>IF(COUNTIFS(Registros!$A$2:$A$6000,"NP",Registros!$B$2:$B$6000,$A5009)&gt;0,1,0)</f>
        <v>0</v>
      </c>
      <c r="F5009">
        <f>IF($E5009=1,SUMIFS(Registros!$F$2:$F$6000,Registros!$A$2:$A$6000,"NP",Registros!$B$2:$B$6000,$A5009),0)</f>
        <v>0</v>
      </c>
      <c r="G5009">
        <f>IF(COUNTIFS(Registros!$A$2:$A$6000,"MOV",Registros!$B$2:$B$6000,$A5009)&gt;0,1,0)</f>
        <v>0</v>
      </c>
      <c r="H5009">
        <f>IF($G5009=1,SUMIFS(Registros!$F$2:$F$6000,Registros!$A$2:$A$6000,"MOV",Registros!$B$2:$B$6000,$A5009),0)</f>
        <v>0</v>
      </c>
      <c r="I5009">
        <f>IF(COUNTIFS(Registros!$A$2:$A$6000,"CS",Registros!$B$2:$B$6000,$A5009)&gt;0,1,0)</f>
        <v>0</v>
      </c>
      <c r="J5009">
        <f>IF($I5009=1,SUMIFS(Registros!$I$2:$I$6000,Registros!$A$2:$A$6000,"CS",Registros!$B$2:$B$6000,$A5009),0)</f>
        <v>0</v>
      </c>
      <c r="K5009">
        <f>IF(COUNTIFS(Winback!$K$2:$K$300,$A5009)&gt;0,1,0)</f>
        <v>1</v>
      </c>
      <c r="L5009">
        <f>IF(AND($K5009=1,LEFT($A5009,3)="WB-"),SUMIFS(Winback!$D$2:$D$300,Winback!$K$2:$K$300,$A5009),0)</f>
        <v>36</v>
      </c>
      <c r="M5009">
        <f>IF(OR($E5009=1,$G5009=1,SUMIFS(Registros!$J$2:$J$6000,Registros!$B$2:$B$6000,$A5009)&gt;0),1,0)</f>
        <v>0</v>
      </c>
      <c r="N5009">
        <f>IF($J5009&gt;0,1,IF(COUNTIFS(Registros!$A$2:$A$6000,"CS",Registros!$B$2:$B$6000,$A5009,Registros!$K$2:$K$6000,"&lt;&gt;")&gt;0,1,0))</f>
        <v>0</v>
      </c>
      <c r="O5009" t="str">
        <f t="shared" si="390"/>
        <v>WINBACK</v>
      </c>
      <c r="P5009" t="str">
        <f t="shared" si="391"/>
        <v>Recuperar (winback)</v>
      </c>
      <c r="Q5009">
        <f t="shared" si="392"/>
        <v>36</v>
      </c>
      <c r="R5009" t="str">
        <f>IFERROR(VLOOKUP($A5009,Registros!$B$2:$G$6000,6,0),IFERROR(INDEX(Winback!$C$2:$C$300,MATCH($A5009,Winback!$K$2:$K$300,0)),""))</f>
        <v>Nailyn Martinez Johnson</v>
      </c>
      <c r="S5009" t="str">
        <f t="shared" si="393"/>
        <v>+WB</v>
      </c>
      <c r="T5009">
        <f t="shared" si="394"/>
        <v>1</v>
      </c>
    </row>
    <row r="5010" spans="1:20" x14ac:dyDescent="0.35">
      <c r="A5010" t="s">
        <v>24527</v>
      </c>
      <c r="C5010" t="s">
        <v>24522</v>
      </c>
      <c r="D5010" t="s">
        <v>24523</v>
      </c>
      <c r="E5010">
        <f>IF(COUNTIFS(Registros!$A$2:$A$6000,"NP",Registros!$B$2:$B$6000,$A5010)&gt;0,1,0)</f>
        <v>0</v>
      </c>
      <c r="F5010">
        <f>IF($E5010=1,SUMIFS(Registros!$F$2:$F$6000,Registros!$A$2:$A$6000,"NP",Registros!$B$2:$B$6000,$A5010),0)</f>
        <v>0</v>
      </c>
      <c r="G5010">
        <f>IF(COUNTIFS(Registros!$A$2:$A$6000,"MOV",Registros!$B$2:$B$6000,$A5010)&gt;0,1,0)</f>
        <v>0</v>
      </c>
      <c r="H5010">
        <f>IF($G5010=1,SUMIFS(Registros!$F$2:$F$6000,Registros!$A$2:$A$6000,"MOV",Registros!$B$2:$B$6000,$A5010),0)</f>
        <v>0</v>
      </c>
      <c r="I5010">
        <f>IF(COUNTIFS(Registros!$A$2:$A$6000,"CS",Registros!$B$2:$B$6000,$A5010)&gt;0,1,0)</f>
        <v>0</v>
      </c>
      <c r="J5010">
        <f>IF($I5010=1,SUMIFS(Registros!$I$2:$I$6000,Registros!$A$2:$A$6000,"CS",Registros!$B$2:$B$6000,$A5010),0)</f>
        <v>0</v>
      </c>
      <c r="K5010">
        <f>IF(COUNTIFS(Winback!$K$2:$K$300,$A5010)&gt;0,1,0)</f>
        <v>1</v>
      </c>
      <c r="L5010">
        <f>IF(AND($K5010=1,LEFT($A5010,3)="WB-"),SUMIFS(Winback!$D$2:$D$300,Winback!$K$2:$K$300,$A5010),0)</f>
        <v>15</v>
      </c>
      <c r="M5010">
        <f>IF(OR($E5010=1,$G5010=1,SUMIFS(Registros!$J$2:$J$6000,Registros!$B$2:$B$6000,$A5010)&gt;0),1,0)</f>
        <v>0</v>
      </c>
      <c r="N5010">
        <f>IF($J5010&gt;0,1,IF(COUNTIFS(Registros!$A$2:$A$6000,"CS",Registros!$B$2:$B$6000,$A5010,Registros!$K$2:$K$6000,"&lt;&gt;")&gt;0,1,0))</f>
        <v>0</v>
      </c>
      <c r="O5010" t="str">
        <f t="shared" si="390"/>
        <v>WINBACK</v>
      </c>
      <c r="P5010" t="str">
        <f t="shared" si="391"/>
        <v>Recuperar (winback)</v>
      </c>
      <c r="Q5010">
        <f t="shared" si="392"/>
        <v>15</v>
      </c>
      <c r="R5010" t="str">
        <f>IFERROR(VLOOKUP($A5010,Registros!$B$2:$G$6000,6,0),IFERROR(INDEX(Winback!$C$2:$C$300,MATCH($A5010,Winback!$K$2:$K$300,0)),""))</f>
        <v>Solanye Acuña</v>
      </c>
      <c r="S5010" t="str">
        <f t="shared" si="393"/>
        <v>+WB</v>
      </c>
      <c r="T5010">
        <f t="shared" si="394"/>
        <v>1</v>
      </c>
    </row>
    <row r="5011" spans="1:20" x14ac:dyDescent="0.35">
      <c r="A5011" t="s">
        <v>24534</v>
      </c>
      <c r="C5011" t="s">
        <v>24528</v>
      </c>
      <c r="D5011" t="s">
        <v>24529</v>
      </c>
      <c r="E5011">
        <f>IF(COUNTIFS(Registros!$A$2:$A$6000,"NP",Registros!$B$2:$B$6000,$A5011)&gt;0,1,0)</f>
        <v>0</v>
      </c>
      <c r="F5011">
        <f>IF($E5011=1,SUMIFS(Registros!$F$2:$F$6000,Registros!$A$2:$A$6000,"NP",Registros!$B$2:$B$6000,$A5011),0)</f>
        <v>0</v>
      </c>
      <c r="G5011">
        <f>IF(COUNTIFS(Registros!$A$2:$A$6000,"MOV",Registros!$B$2:$B$6000,$A5011)&gt;0,1,0)</f>
        <v>0</v>
      </c>
      <c r="H5011">
        <f>IF($G5011=1,SUMIFS(Registros!$F$2:$F$6000,Registros!$A$2:$A$6000,"MOV",Registros!$B$2:$B$6000,$A5011),0)</f>
        <v>0</v>
      </c>
      <c r="I5011">
        <f>IF(COUNTIFS(Registros!$A$2:$A$6000,"CS",Registros!$B$2:$B$6000,$A5011)&gt;0,1,0)</f>
        <v>0</v>
      </c>
      <c r="J5011">
        <f>IF($I5011=1,SUMIFS(Registros!$I$2:$I$6000,Registros!$A$2:$A$6000,"CS",Registros!$B$2:$B$6000,$A5011),0)</f>
        <v>0</v>
      </c>
      <c r="K5011">
        <f>IF(COUNTIFS(Winback!$K$2:$K$300,$A5011)&gt;0,1,0)</f>
        <v>1</v>
      </c>
      <c r="L5011">
        <f>IF(AND($K5011=1,LEFT($A5011,3)="WB-"),SUMIFS(Winback!$D$2:$D$300,Winback!$K$2:$K$300,$A5011),0)</f>
        <v>97.5</v>
      </c>
      <c r="M5011">
        <f>IF(OR($E5011=1,$G5011=1,SUMIFS(Registros!$J$2:$J$6000,Registros!$B$2:$B$6000,$A5011)&gt;0),1,0)</f>
        <v>0</v>
      </c>
      <c r="N5011">
        <f>IF($J5011&gt;0,1,IF(COUNTIFS(Registros!$A$2:$A$6000,"CS",Registros!$B$2:$B$6000,$A5011,Registros!$K$2:$K$6000,"&lt;&gt;")&gt;0,1,0))</f>
        <v>0</v>
      </c>
      <c r="O5011" t="str">
        <f t="shared" si="390"/>
        <v>WINBACK</v>
      </c>
      <c r="P5011" t="str">
        <f t="shared" si="391"/>
        <v>Recuperar (winback)</v>
      </c>
      <c r="Q5011">
        <f t="shared" si="392"/>
        <v>97.5</v>
      </c>
      <c r="R5011" t="str">
        <f>IFERROR(VLOOKUP($A5011,Registros!$B$2:$G$6000,6,0),IFERROR(INDEX(Winback!$C$2:$C$300,MATCH($A5011,Winback!$K$2:$K$300,0)),""))</f>
        <v>Maria Fernanda Rivas</v>
      </c>
      <c r="S5011" t="str">
        <f t="shared" si="393"/>
        <v>+WB</v>
      </c>
      <c r="T5011">
        <f t="shared" si="394"/>
        <v>1</v>
      </c>
    </row>
    <row r="5012" spans="1:20" x14ac:dyDescent="0.35">
      <c r="A5012" t="s">
        <v>24540</v>
      </c>
      <c r="C5012" t="s">
        <v>24535</v>
      </c>
      <c r="D5012" t="s">
        <v>24536</v>
      </c>
      <c r="E5012">
        <f>IF(COUNTIFS(Registros!$A$2:$A$6000,"NP",Registros!$B$2:$B$6000,$A5012)&gt;0,1,0)</f>
        <v>0</v>
      </c>
      <c r="F5012">
        <f>IF($E5012=1,SUMIFS(Registros!$F$2:$F$6000,Registros!$A$2:$A$6000,"NP",Registros!$B$2:$B$6000,$A5012),0)</f>
        <v>0</v>
      </c>
      <c r="G5012">
        <f>IF(COUNTIFS(Registros!$A$2:$A$6000,"MOV",Registros!$B$2:$B$6000,$A5012)&gt;0,1,0)</f>
        <v>0</v>
      </c>
      <c r="H5012">
        <f>IF($G5012=1,SUMIFS(Registros!$F$2:$F$6000,Registros!$A$2:$A$6000,"MOV",Registros!$B$2:$B$6000,$A5012),0)</f>
        <v>0</v>
      </c>
      <c r="I5012">
        <f>IF(COUNTIFS(Registros!$A$2:$A$6000,"CS",Registros!$B$2:$B$6000,$A5012)&gt;0,1,0)</f>
        <v>0</v>
      </c>
      <c r="J5012">
        <f>IF($I5012=1,SUMIFS(Registros!$I$2:$I$6000,Registros!$A$2:$A$6000,"CS",Registros!$B$2:$B$6000,$A5012),0)</f>
        <v>0</v>
      </c>
      <c r="K5012">
        <f>IF(COUNTIFS(Winback!$K$2:$K$300,$A5012)&gt;0,1,0)</f>
        <v>1</v>
      </c>
      <c r="L5012">
        <f>IF(AND($K5012=1,LEFT($A5012,3)="WB-"),SUMIFS(Winback!$D$2:$D$300,Winback!$K$2:$K$300,$A5012),0)</f>
        <v>32.5</v>
      </c>
      <c r="M5012">
        <f>IF(OR($E5012=1,$G5012=1,SUMIFS(Registros!$J$2:$J$6000,Registros!$B$2:$B$6000,$A5012)&gt;0),1,0)</f>
        <v>0</v>
      </c>
      <c r="N5012">
        <f>IF($J5012&gt;0,1,IF(COUNTIFS(Registros!$A$2:$A$6000,"CS",Registros!$B$2:$B$6000,$A5012,Registros!$K$2:$K$6000,"&lt;&gt;")&gt;0,1,0))</f>
        <v>0</v>
      </c>
      <c r="O5012" t="str">
        <f t="shared" si="390"/>
        <v>WINBACK</v>
      </c>
      <c r="P5012" t="str">
        <f t="shared" si="391"/>
        <v>Recuperar (winback)</v>
      </c>
      <c r="Q5012">
        <f t="shared" si="392"/>
        <v>32.5</v>
      </c>
      <c r="R5012" t="str">
        <f>IFERROR(VLOOKUP($A5012,Registros!$B$2:$G$6000,6,0),IFERROR(INDEX(Winback!$C$2:$C$300,MATCH($A5012,Winback!$K$2:$K$300,0)),""))</f>
        <v>Michelle Zambrano</v>
      </c>
      <c r="S5012" t="str">
        <f t="shared" si="393"/>
        <v>+WB</v>
      </c>
      <c r="T5012">
        <f t="shared" si="394"/>
        <v>1</v>
      </c>
    </row>
    <row r="5013" spans="1:20" x14ac:dyDescent="0.35">
      <c r="A5013" t="s">
        <v>24545</v>
      </c>
      <c r="C5013" t="s">
        <v>24541</v>
      </c>
      <c r="D5013" t="s">
        <v>24542</v>
      </c>
      <c r="E5013">
        <f>IF(COUNTIFS(Registros!$A$2:$A$6000,"NP",Registros!$B$2:$B$6000,$A5013)&gt;0,1,0)</f>
        <v>0</v>
      </c>
      <c r="F5013">
        <f>IF($E5013=1,SUMIFS(Registros!$F$2:$F$6000,Registros!$A$2:$A$6000,"NP",Registros!$B$2:$B$6000,$A5013),0)</f>
        <v>0</v>
      </c>
      <c r="G5013">
        <f>IF(COUNTIFS(Registros!$A$2:$A$6000,"MOV",Registros!$B$2:$B$6000,$A5013)&gt;0,1,0)</f>
        <v>0</v>
      </c>
      <c r="H5013">
        <f>IF($G5013=1,SUMIFS(Registros!$F$2:$F$6000,Registros!$A$2:$A$6000,"MOV",Registros!$B$2:$B$6000,$A5013),0)</f>
        <v>0</v>
      </c>
      <c r="I5013">
        <f>IF(COUNTIFS(Registros!$A$2:$A$6000,"CS",Registros!$B$2:$B$6000,$A5013)&gt;0,1,0)</f>
        <v>0</v>
      </c>
      <c r="J5013">
        <f>IF($I5013=1,SUMIFS(Registros!$I$2:$I$6000,Registros!$A$2:$A$6000,"CS",Registros!$B$2:$B$6000,$A5013),0)</f>
        <v>0</v>
      </c>
      <c r="K5013">
        <f>IF(COUNTIFS(Winback!$K$2:$K$300,$A5013)&gt;0,1,0)</f>
        <v>1</v>
      </c>
      <c r="L5013">
        <f>IF(AND($K5013=1,LEFT($A5013,3)="WB-"),SUMIFS(Winback!$D$2:$D$300,Winback!$K$2:$K$300,$A5013),0)</f>
        <v>16.25</v>
      </c>
      <c r="M5013">
        <f>IF(OR($E5013=1,$G5013=1,SUMIFS(Registros!$J$2:$J$6000,Registros!$B$2:$B$6000,$A5013)&gt;0),1,0)</f>
        <v>0</v>
      </c>
      <c r="N5013">
        <f>IF($J5013&gt;0,1,IF(COUNTIFS(Registros!$A$2:$A$6000,"CS",Registros!$B$2:$B$6000,$A5013,Registros!$K$2:$K$6000,"&lt;&gt;")&gt;0,1,0))</f>
        <v>0</v>
      </c>
      <c r="O5013" t="str">
        <f t="shared" si="390"/>
        <v>WINBACK</v>
      </c>
      <c r="P5013" t="str">
        <f t="shared" si="391"/>
        <v>Recuperar (winback)</v>
      </c>
      <c r="Q5013">
        <f t="shared" si="392"/>
        <v>16.25</v>
      </c>
      <c r="R5013" t="str">
        <f>IFERROR(VLOOKUP($A5013,Registros!$B$2:$G$6000,6,0),IFERROR(INDEX(Winback!$C$2:$C$300,MATCH($A5013,Winback!$K$2:$K$300,0)),""))</f>
        <v>Solanye Acuña</v>
      </c>
      <c r="S5013" t="str">
        <f t="shared" si="393"/>
        <v>+WB</v>
      </c>
      <c r="T5013">
        <f t="shared" si="394"/>
        <v>1</v>
      </c>
    </row>
    <row r="5014" spans="1:20" x14ac:dyDescent="0.35">
      <c r="A5014" t="s">
        <v>24551</v>
      </c>
      <c r="C5014" t="s">
        <v>24546</v>
      </c>
      <c r="D5014" t="s">
        <v>24547</v>
      </c>
      <c r="E5014">
        <f>IF(COUNTIFS(Registros!$A$2:$A$6000,"NP",Registros!$B$2:$B$6000,$A5014)&gt;0,1,0)</f>
        <v>0</v>
      </c>
      <c r="F5014">
        <f>IF($E5014=1,SUMIFS(Registros!$F$2:$F$6000,Registros!$A$2:$A$6000,"NP",Registros!$B$2:$B$6000,$A5014),0)</f>
        <v>0</v>
      </c>
      <c r="G5014">
        <f>IF(COUNTIFS(Registros!$A$2:$A$6000,"MOV",Registros!$B$2:$B$6000,$A5014)&gt;0,1,0)</f>
        <v>0</v>
      </c>
      <c r="H5014">
        <f>IF($G5014=1,SUMIFS(Registros!$F$2:$F$6000,Registros!$A$2:$A$6000,"MOV",Registros!$B$2:$B$6000,$A5014),0)</f>
        <v>0</v>
      </c>
      <c r="I5014">
        <f>IF(COUNTIFS(Registros!$A$2:$A$6000,"CS",Registros!$B$2:$B$6000,$A5014)&gt;0,1,0)</f>
        <v>0</v>
      </c>
      <c r="J5014">
        <f>IF($I5014=1,SUMIFS(Registros!$I$2:$I$6000,Registros!$A$2:$A$6000,"CS",Registros!$B$2:$B$6000,$A5014),0)</f>
        <v>0</v>
      </c>
      <c r="K5014">
        <f>IF(COUNTIFS(Winback!$K$2:$K$300,$A5014)&gt;0,1,0)</f>
        <v>1</v>
      </c>
      <c r="L5014">
        <f>IF(AND($K5014=1,LEFT($A5014,3)="WB-"),SUMIFS(Winback!$D$2:$D$300,Winback!$K$2:$K$300,$A5014),0)</f>
        <v>41.5</v>
      </c>
      <c r="M5014">
        <f>IF(OR($E5014=1,$G5014=1,SUMIFS(Registros!$J$2:$J$6000,Registros!$B$2:$B$6000,$A5014)&gt;0),1,0)</f>
        <v>0</v>
      </c>
      <c r="N5014">
        <f>IF($J5014&gt;0,1,IF(COUNTIFS(Registros!$A$2:$A$6000,"CS",Registros!$B$2:$B$6000,$A5014,Registros!$K$2:$K$6000,"&lt;&gt;")&gt;0,1,0))</f>
        <v>0</v>
      </c>
      <c r="O5014" t="str">
        <f t="shared" si="390"/>
        <v>WINBACK</v>
      </c>
      <c r="P5014" t="str">
        <f t="shared" si="391"/>
        <v>Recuperar (winback)</v>
      </c>
      <c r="Q5014">
        <f t="shared" si="392"/>
        <v>41.5</v>
      </c>
      <c r="R5014" t="str">
        <f>IFERROR(VLOOKUP($A5014,Registros!$B$2:$G$6000,6,0),IFERROR(INDEX(Winback!$C$2:$C$300,MATCH($A5014,Winback!$K$2:$K$300,0)),""))</f>
        <v>Maria Fernanda Rivas</v>
      </c>
      <c r="S5014" t="str">
        <f t="shared" si="393"/>
        <v>+WB</v>
      </c>
      <c r="T5014">
        <f t="shared" si="394"/>
        <v>1</v>
      </c>
    </row>
    <row r="5015" spans="1:20" x14ac:dyDescent="0.35">
      <c r="A5015" t="s">
        <v>24557</v>
      </c>
      <c r="C5015" t="s">
        <v>24552</v>
      </c>
      <c r="D5015" t="s">
        <v>24553</v>
      </c>
      <c r="E5015">
        <f>IF(COUNTIFS(Registros!$A$2:$A$6000,"NP",Registros!$B$2:$B$6000,$A5015)&gt;0,1,0)</f>
        <v>0</v>
      </c>
      <c r="F5015">
        <f>IF($E5015=1,SUMIFS(Registros!$F$2:$F$6000,Registros!$A$2:$A$6000,"NP",Registros!$B$2:$B$6000,$A5015),0)</f>
        <v>0</v>
      </c>
      <c r="G5015">
        <f>IF(COUNTIFS(Registros!$A$2:$A$6000,"MOV",Registros!$B$2:$B$6000,$A5015)&gt;0,1,0)</f>
        <v>0</v>
      </c>
      <c r="H5015">
        <f>IF($G5015=1,SUMIFS(Registros!$F$2:$F$6000,Registros!$A$2:$A$6000,"MOV",Registros!$B$2:$B$6000,$A5015),0)</f>
        <v>0</v>
      </c>
      <c r="I5015">
        <f>IF(COUNTIFS(Registros!$A$2:$A$6000,"CS",Registros!$B$2:$B$6000,$A5015)&gt;0,1,0)</f>
        <v>0</v>
      </c>
      <c r="J5015">
        <f>IF($I5015=1,SUMIFS(Registros!$I$2:$I$6000,Registros!$A$2:$A$6000,"CS",Registros!$B$2:$B$6000,$A5015),0)</f>
        <v>0</v>
      </c>
      <c r="K5015">
        <f>IF(COUNTIFS(Winback!$K$2:$K$300,$A5015)&gt;0,1,0)</f>
        <v>1</v>
      </c>
      <c r="L5015">
        <f>IF(AND($K5015=1,LEFT($A5015,3)="WB-"),SUMIFS(Winback!$D$2:$D$300,Winback!$K$2:$K$300,$A5015),0)</f>
        <v>41.5</v>
      </c>
      <c r="M5015">
        <f>IF(OR($E5015=1,$G5015=1,SUMIFS(Registros!$J$2:$J$6000,Registros!$B$2:$B$6000,$A5015)&gt;0),1,0)</f>
        <v>0</v>
      </c>
      <c r="N5015">
        <f>IF($J5015&gt;0,1,IF(COUNTIFS(Registros!$A$2:$A$6000,"CS",Registros!$B$2:$B$6000,$A5015,Registros!$K$2:$K$6000,"&lt;&gt;")&gt;0,1,0))</f>
        <v>0</v>
      </c>
      <c r="O5015" t="str">
        <f t="shared" si="390"/>
        <v>WINBACK</v>
      </c>
      <c r="P5015" t="str">
        <f t="shared" si="391"/>
        <v>Recuperar (winback)</v>
      </c>
      <c r="Q5015">
        <f t="shared" si="392"/>
        <v>41.5</v>
      </c>
      <c r="R5015" t="str">
        <f>IFERROR(VLOOKUP($A5015,Registros!$B$2:$G$6000,6,0),IFERROR(INDEX(Winback!$C$2:$C$300,MATCH($A5015,Winback!$K$2:$K$300,0)),""))</f>
        <v>Michelle Zambrano</v>
      </c>
      <c r="S5015" t="str">
        <f t="shared" si="393"/>
        <v>+WB</v>
      </c>
      <c r="T5015">
        <f t="shared" si="394"/>
        <v>1</v>
      </c>
    </row>
    <row r="5016" spans="1:20" x14ac:dyDescent="0.35">
      <c r="A5016" t="s">
        <v>24563</v>
      </c>
      <c r="C5016" t="s">
        <v>24558</v>
      </c>
      <c r="D5016" t="s">
        <v>24559</v>
      </c>
      <c r="E5016">
        <f>IF(COUNTIFS(Registros!$A$2:$A$6000,"NP",Registros!$B$2:$B$6000,$A5016)&gt;0,1,0)</f>
        <v>0</v>
      </c>
      <c r="F5016">
        <f>IF($E5016=1,SUMIFS(Registros!$F$2:$F$6000,Registros!$A$2:$A$6000,"NP",Registros!$B$2:$B$6000,$A5016),0)</f>
        <v>0</v>
      </c>
      <c r="G5016">
        <f>IF(COUNTIFS(Registros!$A$2:$A$6000,"MOV",Registros!$B$2:$B$6000,$A5016)&gt;0,1,0)</f>
        <v>0</v>
      </c>
      <c r="H5016">
        <f>IF($G5016=1,SUMIFS(Registros!$F$2:$F$6000,Registros!$A$2:$A$6000,"MOV",Registros!$B$2:$B$6000,$A5016),0)</f>
        <v>0</v>
      </c>
      <c r="I5016">
        <f>IF(COUNTIFS(Registros!$A$2:$A$6000,"CS",Registros!$B$2:$B$6000,$A5016)&gt;0,1,0)</f>
        <v>0</v>
      </c>
      <c r="J5016">
        <f>IF($I5016=1,SUMIFS(Registros!$I$2:$I$6000,Registros!$A$2:$A$6000,"CS",Registros!$B$2:$B$6000,$A5016),0)</f>
        <v>0</v>
      </c>
      <c r="K5016">
        <f>IF(COUNTIFS(Winback!$K$2:$K$300,$A5016)&gt;0,1,0)</f>
        <v>1</v>
      </c>
      <c r="L5016">
        <f>IF(AND($K5016=1,LEFT($A5016,3)="WB-"),SUMIFS(Winback!$D$2:$D$300,Winback!$K$2:$K$300,$A5016),0)</f>
        <v>16.25</v>
      </c>
      <c r="M5016">
        <f>IF(OR($E5016=1,$G5016=1,SUMIFS(Registros!$J$2:$J$6000,Registros!$B$2:$B$6000,$A5016)&gt;0),1,0)</f>
        <v>0</v>
      </c>
      <c r="N5016">
        <f>IF($J5016&gt;0,1,IF(COUNTIFS(Registros!$A$2:$A$6000,"CS",Registros!$B$2:$B$6000,$A5016,Registros!$K$2:$K$6000,"&lt;&gt;")&gt;0,1,0))</f>
        <v>0</v>
      </c>
      <c r="O5016" t="str">
        <f t="shared" si="390"/>
        <v>WINBACK</v>
      </c>
      <c r="P5016" t="str">
        <f t="shared" si="391"/>
        <v>Recuperar (winback)</v>
      </c>
      <c r="Q5016">
        <f t="shared" si="392"/>
        <v>16.25</v>
      </c>
      <c r="R5016" t="str">
        <f>IFERROR(VLOOKUP($A5016,Registros!$B$2:$G$6000,6,0),IFERROR(INDEX(Winback!$C$2:$C$300,MATCH($A5016,Winback!$K$2:$K$300,0)),""))</f>
        <v>Solanye Acuña</v>
      </c>
      <c r="S5016" t="str">
        <f t="shared" si="393"/>
        <v>+WB</v>
      </c>
      <c r="T5016">
        <f t="shared" si="394"/>
        <v>1</v>
      </c>
    </row>
    <row r="5017" spans="1:20" x14ac:dyDescent="0.35">
      <c r="A5017" t="s">
        <v>24569</v>
      </c>
      <c r="C5017" t="s">
        <v>24564</v>
      </c>
      <c r="D5017" t="s">
        <v>24565</v>
      </c>
      <c r="E5017">
        <f>IF(COUNTIFS(Registros!$A$2:$A$6000,"NP",Registros!$B$2:$B$6000,$A5017)&gt;0,1,0)</f>
        <v>0</v>
      </c>
      <c r="F5017">
        <f>IF($E5017=1,SUMIFS(Registros!$F$2:$F$6000,Registros!$A$2:$A$6000,"NP",Registros!$B$2:$B$6000,$A5017),0)</f>
        <v>0</v>
      </c>
      <c r="G5017">
        <f>IF(COUNTIFS(Registros!$A$2:$A$6000,"MOV",Registros!$B$2:$B$6000,$A5017)&gt;0,1,0)</f>
        <v>0</v>
      </c>
      <c r="H5017">
        <f>IF($G5017=1,SUMIFS(Registros!$F$2:$F$6000,Registros!$A$2:$A$6000,"MOV",Registros!$B$2:$B$6000,$A5017),0)</f>
        <v>0</v>
      </c>
      <c r="I5017">
        <f>IF(COUNTIFS(Registros!$A$2:$A$6000,"CS",Registros!$B$2:$B$6000,$A5017)&gt;0,1,0)</f>
        <v>0</v>
      </c>
      <c r="J5017">
        <f>IF($I5017=1,SUMIFS(Registros!$I$2:$I$6000,Registros!$A$2:$A$6000,"CS",Registros!$B$2:$B$6000,$A5017),0)</f>
        <v>0</v>
      </c>
      <c r="K5017">
        <f>IF(COUNTIFS(Winback!$K$2:$K$300,$A5017)&gt;0,1,0)</f>
        <v>1</v>
      </c>
      <c r="L5017">
        <f>IF(AND($K5017=1,LEFT($A5017,3)="WB-"),SUMIFS(Winback!$D$2:$D$300,Winback!$K$2:$K$300,$A5017),0)</f>
        <v>16.25</v>
      </c>
      <c r="M5017">
        <f>IF(OR($E5017=1,$G5017=1,SUMIFS(Registros!$J$2:$J$6000,Registros!$B$2:$B$6000,$A5017)&gt;0),1,0)</f>
        <v>0</v>
      </c>
      <c r="N5017">
        <f>IF($J5017&gt;0,1,IF(COUNTIFS(Registros!$A$2:$A$6000,"CS",Registros!$B$2:$B$6000,$A5017,Registros!$K$2:$K$6000,"&lt;&gt;")&gt;0,1,0))</f>
        <v>0</v>
      </c>
      <c r="O5017" t="str">
        <f t="shared" si="390"/>
        <v>WINBACK</v>
      </c>
      <c r="P5017" t="str">
        <f t="shared" si="391"/>
        <v>Recuperar (winback)</v>
      </c>
      <c r="Q5017">
        <f t="shared" si="392"/>
        <v>16.25</v>
      </c>
      <c r="R5017" t="str">
        <f>IFERROR(VLOOKUP($A5017,Registros!$B$2:$G$6000,6,0),IFERROR(INDEX(Winback!$C$2:$C$300,MATCH($A5017,Winback!$K$2:$K$300,0)),""))</f>
        <v>Maria Fernanda Rivas</v>
      </c>
      <c r="S5017" t="str">
        <f t="shared" si="393"/>
        <v>+WB</v>
      </c>
      <c r="T5017">
        <f t="shared" si="394"/>
        <v>1</v>
      </c>
    </row>
    <row r="5018" spans="1:20" x14ac:dyDescent="0.35">
      <c r="A5018" t="s">
        <v>24574</v>
      </c>
      <c r="C5018" t="s">
        <v>24570</v>
      </c>
      <c r="D5018" t="s">
        <v>24571</v>
      </c>
      <c r="E5018">
        <f>IF(COUNTIFS(Registros!$A$2:$A$6000,"NP",Registros!$B$2:$B$6000,$A5018)&gt;0,1,0)</f>
        <v>0</v>
      </c>
      <c r="F5018">
        <f>IF($E5018=1,SUMIFS(Registros!$F$2:$F$6000,Registros!$A$2:$A$6000,"NP",Registros!$B$2:$B$6000,$A5018),0)</f>
        <v>0</v>
      </c>
      <c r="G5018">
        <f>IF(COUNTIFS(Registros!$A$2:$A$6000,"MOV",Registros!$B$2:$B$6000,$A5018)&gt;0,1,0)</f>
        <v>0</v>
      </c>
      <c r="H5018">
        <f>IF($G5018=1,SUMIFS(Registros!$F$2:$F$6000,Registros!$A$2:$A$6000,"MOV",Registros!$B$2:$B$6000,$A5018),0)</f>
        <v>0</v>
      </c>
      <c r="I5018">
        <f>IF(COUNTIFS(Registros!$A$2:$A$6000,"CS",Registros!$B$2:$B$6000,$A5018)&gt;0,1,0)</f>
        <v>0</v>
      </c>
      <c r="J5018">
        <f>IF($I5018=1,SUMIFS(Registros!$I$2:$I$6000,Registros!$A$2:$A$6000,"CS",Registros!$B$2:$B$6000,$A5018),0)</f>
        <v>0</v>
      </c>
      <c r="K5018">
        <f>IF(COUNTIFS(Winback!$K$2:$K$300,$A5018)&gt;0,1,0)</f>
        <v>1</v>
      </c>
      <c r="L5018">
        <f>IF(AND($K5018=1,LEFT($A5018,3)="WB-"),SUMIFS(Winback!$D$2:$D$300,Winback!$K$2:$K$300,$A5018),0)</f>
        <v>40</v>
      </c>
      <c r="M5018">
        <f>IF(OR($E5018=1,$G5018=1,SUMIFS(Registros!$J$2:$J$6000,Registros!$B$2:$B$6000,$A5018)&gt;0),1,0)</f>
        <v>0</v>
      </c>
      <c r="N5018">
        <f>IF($J5018&gt;0,1,IF(COUNTIFS(Registros!$A$2:$A$6000,"CS",Registros!$B$2:$B$6000,$A5018,Registros!$K$2:$K$6000,"&lt;&gt;")&gt;0,1,0))</f>
        <v>0</v>
      </c>
      <c r="O5018" t="str">
        <f t="shared" si="390"/>
        <v>WINBACK</v>
      </c>
      <c r="P5018" t="str">
        <f t="shared" si="391"/>
        <v>Recuperar (winback)</v>
      </c>
      <c r="Q5018">
        <f t="shared" si="392"/>
        <v>40</v>
      </c>
      <c r="R5018" t="str">
        <f>IFERROR(VLOOKUP($A5018,Registros!$B$2:$G$6000,6,0),IFERROR(INDEX(Winback!$C$2:$C$300,MATCH($A5018,Winback!$K$2:$K$300,0)),""))</f>
        <v>Nailyn Martinez Johnson</v>
      </c>
      <c r="S5018" t="str">
        <f t="shared" si="393"/>
        <v>+WB</v>
      </c>
      <c r="T5018">
        <f t="shared" si="394"/>
        <v>1</v>
      </c>
    </row>
    <row r="5019" spans="1:20" x14ac:dyDescent="0.35">
      <c r="A5019" t="s">
        <v>24578</v>
      </c>
      <c r="C5019" t="s">
        <v>24575</v>
      </c>
      <c r="D5019" t="s">
        <v>24575</v>
      </c>
      <c r="E5019">
        <f>IF(COUNTIFS(Registros!$A$2:$A$6000,"NP",Registros!$B$2:$B$6000,$A5019)&gt;0,1,0)</f>
        <v>0</v>
      </c>
      <c r="F5019">
        <f>IF($E5019=1,SUMIFS(Registros!$F$2:$F$6000,Registros!$A$2:$A$6000,"NP",Registros!$B$2:$B$6000,$A5019),0)</f>
        <v>0</v>
      </c>
      <c r="G5019">
        <f>IF(COUNTIFS(Registros!$A$2:$A$6000,"MOV",Registros!$B$2:$B$6000,$A5019)&gt;0,1,0)</f>
        <v>0</v>
      </c>
      <c r="H5019">
        <f>IF($G5019=1,SUMIFS(Registros!$F$2:$F$6000,Registros!$A$2:$A$6000,"MOV",Registros!$B$2:$B$6000,$A5019),0)</f>
        <v>0</v>
      </c>
      <c r="I5019">
        <f>IF(COUNTIFS(Registros!$A$2:$A$6000,"CS",Registros!$B$2:$B$6000,$A5019)&gt;0,1,0)</f>
        <v>0</v>
      </c>
      <c r="J5019">
        <f>IF($I5019=1,SUMIFS(Registros!$I$2:$I$6000,Registros!$A$2:$A$6000,"CS",Registros!$B$2:$B$6000,$A5019),0)</f>
        <v>0</v>
      </c>
      <c r="K5019">
        <f>IF(COUNTIFS(Winback!$K$2:$K$300,$A5019)&gt;0,1,0)</f>
        <v>1</v>
      </c>
      <c r="L5019">
        <f>IF(AND($K5019=1,LEFT($A5019,3)="WB-"),SUMIFS(Winback!$D$2:$D$300,Winback!$K$2:$K$300,$A5019),0)</f>
        <v>12</v>
      </c>
      <c r="M5019">
        <f>IF(OR($E5019=1,$G5019=1,SUMIFS(Registros!$J$2:$J$6000,Registros!$B$2:$B$6000,$A5019)&gt;0),1,0)</f>
        <v>0</v>
      </c>
      <c r="N5019">
        <f>IF($J5019&gt;0,1,IF(COUNTIFS(Registros!$A$2:$A$6000,"CS",Registros!$B$2:$B$6000,$A5019,Registros!$K$2:$K$6000,"&lt;&gt;")&gt;0,1,0))</f>
        <v>0</v>
      </c>
      <c r="O5019" t="str">
        <f t="shared" si="390"/>
        <v>WINBACK</v>
      </c>
      <c r="P5019" t="str">
        <f t="shared" si="391"/>
        <v>Recuperar (winback)</v>
      </c>
      <c r="Q5019">
        <f t="shared" si="392"/>
        <v>12</v>
      </c>
      <c r="R5019" t="str">
        <f>IFERROR(VLOOKUP($A5019,Registros!$B$2:$G$6000,6,0),IFERROR(INDEX(Winback!$C$2:$C$300,MATCH($A5019,Winback!$K$2:$K$300,0)),""))</f>
        <v>Michelle Zambrano</v>
      </c>
      <c r="S5019" t="str">
        <f t="shared" si="393"/>
        <v>+WB</v>
      </c>
      <c r="T5019">
        <f t="shared" si="394"/>
        <v>1</v>
      </c>
    </row>
    <row r="5020" spans="1:20" x14ac:dyDescent="0.35">
      <c r="A5020" t="s">
        <v>24588</v>
      </c>
      <c r="C5020" t="s">
        <v>24583</v>
      </c>
      <c r="D5020" t="s">
        <v>24584</v>
      </c>
      <c r="E5020">
        <f>IF(COUNTIFS(Registros!$A$2:$A$6000,"NP",Registros!$B$2:$B$6000,$A5020)&gt;0,1,0)</f>
        <v>0</v>
      </c>
      <c r="F5020">
        <f>IF($E5020=1,SUMIFS(Registros!$F$2:$F$6000,Registros!$A$2:$A$6000,"NP",Registros!$B$2:$B$6000,$A5020),0)</f>
        <v>0</v>
      </c>
      <c r="G5020">
        <f>IF(COUNTIFS(Registros!$A$2:$A$6000,"MOV",Registros!$B$2:$B$6000,$A5020)&gt;0,1,0)</f>
        <v>0</v>
      </c>
      <c r="H5020">
        <f>IF($G5020=1,SUMIFS(Registros!$F$2:$F$6000,Registros!$A$2:$A$6000,"MOV",Registros!$B$2:$B$6000,$A5020),0)</f>
        <v>0</v>
      </c>
      <c r="I5020">
        <f>IF(COUNTIFS(Registros!$A$2:$A$6000,"CS",Registros!$B$2:$B$6000,$A5020)&gt;0,1,0)</f>
        <v>0</v>
      </c>
      <c r="J5020">
        <f>IF($I5020=1,SUMIFS(Registros!$I$2:$I$6000,Registros!$A$2:$A$6000,"CS",Registros!$B$2:$B$6000,$A5020),0)</f>
        <v>0</v>
      </c>
      <c r="K5020">
        <f>IF(COUNTIFS(Winback!$K$2:$K$300,$A5020)&gt;0,1,0)</f>
        <v>1</v>
      </c>
      <c r="L5020">
        <f>IF(AND($K5020=1,LEFT($A5020,3)="WB-"),SUMIFS(Winback!$D$2:$D$300,Winback!$K$2:$K$300,$A5020),0)</f>
        <v>40</v>
      </c>
      <c r="M5020">
        <f>IF(OR($E5020=1,$G5020=1,SUMIFS(Registros!$J$2:$J$6000,Registros!$B$2:$B$6000,$A5020)&gt;0),1,0)</f>
        <v>0</v>
      </c>
      <c r="N5020">
        <f>IF($J5020&gt;0,1,IF(COUNTIFS(Registros!$A$2:$A$6000,"CS",Registros!$B$2:$B$6000,$A5020,Registros!$K$2:$K$6000,"&lt;&gt;")&gt;0,1,0))</f>
        <v>0</v>
      </c>
      <c r="O5020" t="str">
        <f t="shared" si="390"/>
        <v>WINBACK</v>
      </c>
      <c r="P5020" t="str">
        <f t="shared" si="391"/>
        <v>Recuperar (winback)</v>
      </c>
      <c r="Q5020">
        <f t="shared" si="392"/>
        <v>40</v>
      </c>
      <c r="R5020" t="str">
        <f>IFERROR(VLOOKUP($A5020,Registros!$B$2:$G$6000,6,0),IFERROR(INDEX(Winback!$C$2:$C$300,MATCH($A5020,Winback!$K$2:$K$300,0)),""))</f>
        <v>Nailyn Martinez Johnson</v>
      </c>
      <c r="S5020" t="str">
        <f t="shared" si="393"/>
        <v>+WB</v>
      </c>
      <c r="T5020">
        <f t="shared" si="394"/>
        <v>1</v>
      </c>
    </row>
    <row r="5021" spans="1:20" x14ac:dyDescent="0.35">
      <c r="A5021" t="s">
        <v>24594</v>
      </c>
      <c r="C5021" t="s">
        <v>24589</v>
      </c>
      <c r="D5021" t="s">
        <v>24590</v>
      </c>
      <c r="E5021">
        <f>IF(COUNTIFS(Registros!$A$2:$A$6000,"NP",Registros!$B$2:$B$6000,$A5021)&gt;0,1,0)</f>
        <v>0</v>
      </c>
      <c r="F5021">
        <f>IF($E5021=1,SUMIFS(Registros!$F$2:$F$6000,Registros!$A$2:$A$6000,"NP",Registros!$B$2:$B$6000,$A5021),0)</f>
        <v>0</v>
      </c>
      <c r="G5021">
        <f>IF(COUNTIFS(Registros!$A$2:$A$6000,"MOV",Registros!$B$2:$B$6000,$A5021)&gt;0,1,0)</f>
        <v>0</v>
      </c>
      <c r="H5021">
        <f>IF($G5021=1,SUMIFS(Registros!$F$2:$F$6000,Registros!$A$2:$A$6000,"MOV",Registros!$B$2:$B$6000,$A5021),0)</f>
        <v>0</v>
      </c>
      <c r="I5021">
        <f>IF(COUNTIFS(Registros!$A$2:$A$6000,"CS",Registros!$B$2:$B$6000,$A5021)&gt;0,1,0)</f>
        <v>0</v>
      </c>
      <c r="J5021">
        <f>IF($I5021=1,SUMIFS(Registros!$I$2:$I$6000,Registros!$A$2:$A$6000,"CS",Registros!$B$2:$B$6000,$A5021),0)</f>
        <v>0</v>
      </c>
      <c r="K5021">
        <f>IF(COUNTIFS(Winback!$K$2:$K$300,$A5021)&gt;0,1,0)</f>
        <v>1</v>
      </c>
      <c r="L5021">
        <f>IF(AND($K5021=1,LEFT($A5021,3)="WB-"),SUMIFS(Winback!$D$2:$D$300,Winback!$K$2:$K$300,$A5021),0)</f>
        <v>19.25</v>
      </c>
      <c r="M5021">
        <f>IF(OR($E5021=1,$G5021=1,SUMIFS(Registros!$J$2:$J$6000,Registros!$B$2:$B$6000,$A5021)&gt;0),1,0)</f>
        <v>0</v>
      </c>
      <c r="N5021">
        <f>IF($J5021&gt;0,1,IF(COUNTIFS(Registros!$A$2:$A$6000,"CS",Registros!$B$2:$B$6000,$A5021,Registros!$K$2:$K$6000,"&lt;&gt;")&gt;0,1,0))</f>
        <v>0</v>
      </c>
      <c r="O5021" t="str">
        <f t="shared" si="390"/>
        <v>WINBACK</v>
      </c>
      <c r="P5021" t="str">
        <f t="shared" si="391"/>
        <v>Recuperar (winback)</v>
      </c>
      <c r="Q5021">
        <f t="shared" si="392"/>
        <v>19.25</v>
      </c>
      <c r="R5021" t="str">
        <f>IFERROR(VLOOKUP($A5021,Registros!$B$2:$G$6000,6,0),IFERROR(INDEX(Winback!$C$2:$C$300,MATCH($A5021,Winback!$K$2:$K$300,0)),""))</f>
        <v>Michelle Zambrano</v>
      </c>
      <c r="S5021" t="str">
        <f t="shared" si="393"/>
        <v>+WB</v>
      </c>
      <c r="T5021">
        <f t="shared" si="394"/>
        <v>1</v>
      </c>
    </row>
    <row r="5022" spans="1:20" x14ac:dyDescent="0.35">
      <c r="A5022" t="s">
        <v>24600</v>
      </c>
      <c r="C5022" t="s">
        <v>24595</v>
      </c>
      <c r="D5022" t="s">
        <v>24596</v>
      </c>
      <c r="E5022">
        <f>IF(COUNTIFS(Registros!$A$2:$A$6000,"NP",Registros!$B$2:$B$6000,$A5022)&gt;0,1,0)</f>
        <v>0</v>
      </c>
      <c r="F5022">
        <f>IF($E5022=1,SUMIFS(Registros!$F$2:$F$6000,Registros!$A$2:$A$6000,"NP",Registros!$B$2:$B$6000,$A5022),0)</f>
        <v>0</v>
      </c>
      <c r="G5022">
        <f>IF(COUNTIFS(Registros!$A$2:$A$6000,"MOV",Registros!$B$2:$B$6000,$A5022)&gt;0,1,0)</f>
        <v>0</v>
      </c>
      <c r="H5022">
        <f>IF($G5022=1,SUMIFS(Registros!$F$2:$F$6000,Registros!$A$2:$A$6000,"MOV",Registros!$B$2:$B$6000,$A5022),0)</f>
        <v>0</v>
      </c>
      <c r="I5022">
        <f>IF(COUNTIFS(Registros!$A$2:$A$6000,"CS",Registros!$B$2:$B$6000,$A5022)&gt;0,1,0)</f>
        <v>0</v>
      </c>
      <c r="J5022">
        <f>IF($I5022=1,SUMIFS(Registros!$I$2:$I$6000,Registros!$A$2:$A$6000,"CS",Registros!$B$2:$B$6000,$A5022),0)</f>
        <v>0</v>
      </c>
      <c r="K5022">
        <f>IF(COUNTIFS(Winback!$K$2:$K$300,$A5022)&gt;0,1,0)</f>
        <v>1</v>
      </c>
      <c r="L5022">
        <f>IF(AND($K5022=1,LEFT($A5022,3)="WB-"),SUMIFS(Winback!$D$2:$D$300,Winback!$K$2:$K$300,$A5022),0)</f>
        <v>60</v>
      </c>
      <c r="M5022">
        <f>IF(OR($E5022=1,$G5022=1,SUMIFS(Registros!$J$2:$J$6000,Registros!$B$2:$B$6000,$A5022)&gt;0),1,0)</f>
        <v>0</v>
      </c>
      <c r="N5022">
        <f>IF($J5022&gt;0,1,IF(COUNTIFS(Registros!$A$2:$A$6000,"CS",Registros!$B$2:$B$6000,$A5022,Registros!$K$2:$K$6000,"&lt;&gt;")&gt;0,1,0))</f>
        <v>0</v>
      </c>
      <c r="O5022" t="str">
        <f t="shared" si="390"/>
        <v>WINBACK</v>
      </c>
      <c r="P5022" t="str">
        <f t="shared" si="391"/>
        <v>Recuperar (winback)</v>
      </c>
      <c r="Q5022">
        <f t="shared" si="392"/>
        <v>60</v>
      </c>
      <c r="R5022" t="str">
        <f>IFERROR(VLOOKUP($A5022,Registros!$B$2:$G$6000,6,0),IFERROR(INDEX(Winback!$C$2:$C$300,MATCH($A5022,Winback!$K$2:$K$300,0)),""))</f>
        <v>Solanye Acuña</v>
      </c>
      <c r="S5022" t="str">
        <f t="shared" si="393"/>
        <v>+WB</v>
      </c>
      <c r="T5022">
        <f t="shared" si="394"/>
        <v>1</v>
      </c>
    </row>
    <row r="5023" spans="1:20" x14ac:dyDescent="0.35">
      <c r="A5023" t="s">
        <v>24605</v>
      </c>
      <c r="C5023" t="s">
        <v>24601</v>
      </c>
      <c r="D5023" t="s">
        <v>24602</v>
      </c>
      <c r="E5023">
        <f>IF(COUNTIFS(Registros!$A$2:$A$6000,"NP",Registros!$B$2:$B$6000,$A5023)&gt;0,1,0)</f>
        <v>0</v>
      </c>
      <c r="F5023">
        <f>IF($E5023=1,SUMIFS(Registros!$F$2:$F$6000,Registros!$A$2:$A$6000,"NP",Registros!$B$2:$B$6000,$A5023),0)</f>
        <v>0</v>
      </c>
      <c r="G5023">
        <f>IF(COUNTIFS(Registros!$A$2:$A$6000,"MOV",Registros!$B$2:$B$6000,$A5023)&gt;0,1,0)</f>
        <v>0</v>
      </c>
      <c r="H5023">
        <f>IF($G5023=1,SUMIFS(Registros!$F$2:$F$6000,Registros!$A$2:$A$6000,"MOV",Registros!$B$2:$B$6000,$A5023),0)</f>
        <v>0</v>
      </c>
      <c r="I5023">
        <f>IF(COUNTIFS(Registros!$A$2:$A$6000,"CS",Registros!$B$2:$B$6000,$A5023)&gt;0,1,0)</f>
        <v>0</v>
      </c>
      <c r="J5023">
        <f>IF($I5023=1,SUMIFS(Registros!$I$2:$I$6000,Registros!$A$2:$A$6000,"CS",Registros!$B$2:$B$6000,$A5023),0)</f>
        <v>0</v>
      </c>
      <c r="K5023">
        <f>IF(COUNTIFS(Winback!$K$2:$K$300,$A5023)&gt;0,1,0)</f>
        <v>1</v>
      </c>
      <c r="L5023">
        <f>IF(AND($K5023=1,LEFT($A5023,3)="WB-"),SUMIFS(Winback!$D$2:$D$300,Winback!$K$2:$K$300,$A5023),0)</f>
        <v>16.25</v>
      </c>
      <c r="M5023">
        <f>IF(OR($E5023=1,$G5023=1,SUMIFS(Registros!$J$2:$J$6000,Registros!$B$2:$B$6000,$A5023)&gt;0),1,0)</f>
        <v>0</v>
      </c>
      <c r="N5023">
        <f>IF($J5023&gt;0,1,IF(COUNTIFS(Registros!$A$2:$A$6000,"CS",Registros!$B$2:$B$6000,$A5023,Registros!$K$2:$K$6000,"&lt;&gt;")&gt;0,1,0))</f>
        <v>0</v>
      </c>
      <c r="O5023" t="str">
        <f t="shared" si="390"/>
        <v>WINBACK</v>
      </c>
      <c r="P5023" t="str">
        <f t="shared" si="391"/>
        <v>Recuperar (winback)</v>
      </c>
      <c r="Q5023">
        <f t="shared" si="392"/>
        <v>16.25</v>
      </c>
      <c r="R5023" t="str">
        <f>IFERROR(VLOOKUP($A5023,Registros!$B$2:$G$6000,6,0),IFERROR(INDEX(Winback!$C$2:$C$300,MATCH($A5023,Winback!$K$2:$K$300,0)),""))</f>
        <v>Maria Fernanda Rivas</v>
      </c>
      <c r="S5023" t="str">
        <f t="shared" si="393"/>
        <v>+WB</v>
      </c>
      <c r="T5023">
        <f t="shared" si="394"/>
        <v>1</v>
      </c>
    </row>
    <row r="5024" spans="1:20" x14ac:dyDescent="0.35">
      <c r="A5024" t="s">
        <v>24610</v>
      </c>
      <c r="C5024" t="s">
        <v>24606</v>
      </c>
      <c r="D5024" t="s">
        <v>24607</v>
      </c>
      <c r="E5024">
        <f>IF(COUNTIFS(Registros!$A$2:$A$6000,"NP",Registros!$B$2:$B$6000,$A5024)&gt;0,1,0)</f>
        <v>0</v>
      </c>
      <c r="F5024">
        <f>IF($E5024=1,SUMIFS(Registros!$F$2:$F$6000,Registros!$A$2:$A$6000,"NP",Registros!$B$2:$B$6000,$A5024),0)</f>
        <v>0</v>
      </c>
      <c r="G5024">
        <f>IF(COUNTIFS(Registros!$A$2:$A$6000,"MOV",Registros!$B$2:$B$6000,$A5024)&gt;0,1,0)</f>
        <v>0</v>
      </c>
      <c r="H5024">
        <f>IF($G5024=1,SUMIFS(Registros!$F$2:$F$6000,Registros!$A$2:$A$6000,"MOV",Registros!$B$2:$B$6000,$A5024),0)</f>
        <v>0</v>
      </c>
      <c r="I5024">
        <f>IF(COUNTIFS(Registros!$A$2:$A$6000,"CS",Registros!$B$2:$B$6000,$A5024)&gt;0,1,0)</f>
        <v>0</v>
      </c>
      <c r="J5024">
        <f>IF($I5024=1,SUMIFS(Registros!$I$2:$I$6000,Registros!$A$2:$A$6000,"CS",Registros!$B$2:$B$6000,$A5024),0)</f>
        <v>0</v>
      </c>
      <c r="K5024">
        <f>IF(COUNTIFS(Winback!$K$2:$K$300,$A5024)&gt;0,1,0)</f>
        <v>1</v>
      </c>
      <c r="L5024">
        <f>IF(AND($K5024=1,LEFT($A5024,3)="WB-"),SUMIFS(Winback!$D$2:$D$300,Winback!$K$2:$K$300,$A5024),0)</f>
        <v>62.25</v>
      </c>
      <c r="M5024">
        <f>IF(OR($E5024=1,$G5024=1,SUMIFS(Registros!$J$2:$J$6000,Registros!$B$2:$B$6000,$A5024)&gt;0),1,0)</f>
        <v>0</v>
      </c>
      <c r="N5024">
        <f>IF($J5024&gt;0,1,IF(COUNTIFS(Registros!$A$2:$A$6000,"CS",Registros!$B$2:$B$6000,$A5024,Registros!$K$2:$K$6000,"&lt;&gt;")&gt;0,1,0))</f>
        <v>0</v>
      </c>
      <c r="O5024" t="str">
        <f t="shared" si="390"/>
        <v>WINBACK</v>
      </c>
      <c r="P5024" t="str">
        <f t="shared" si="391"/>
        <v>Recuperar (winback)</v>
      </c>
      <c r="Q5024">
        <f t="shared" si="392"/>
        <v>62.25</v>
      </c>
      <c r="R5024" t="str">
        <f>IFERROR(VLOOKUP($A5024,Registros!$B$2:$G$6000,6,0),IFERROR(INDEX(Winback!$C$2:$C$300,MATCH($A5024,Winback!$K$2:$K$300,0)),""))</f>
        <v>Nailyn Martinez Johnson</v>
      </c>
      <c r="S5024" t="str">
        <f t="shared" si="393"/>
        <v>+WB</v>
      </c>
      <c r="T5024">
        <f t="shared" si="394"/>
        <v>1</v>
      </c>
    </row>
    <row r="5025" spans="1:20" x14ac:dyDescent="0.35">
      <c r="A5025" t="s">
        <v>24616</v>
      </c>
      <c r="C5025" t="s">
        <v>24611</v>
      </c>
      <c r="D5025" t="s">
        <v>24612</v>
      </c>
      <c r="E5025">
        <f>IF(COUNTIFS(Registros!$A$2:$A$6000,"NP",Registros!$B$2:$B$6000,$A5025)&gt;0,1,0)</f>
        <v>0</v>
      </c>
      <c r="F5025">
        <f>IF($E5025=1,SUMIFS(Registros!$F$2:$F$6000,Registros!$A$2:$A$6000,"NP",Registros!$B$2:$B$6000,$A5025),0)</f>
        <v>0</v>
      </c>
      <c r="G5025">
        <f>IF(COUNTIFS(Registros!$A$2:$A$6000,"MOV",Registros!$B$2:$B$6000,$A5025)&gt;0,1,0)</f>
        <v>0</v>
      </c>
      <c r="H5025">
        <f>IF($G5025=1,SUMIFS(Registros!$F$2:$F$6000,Registros!$A$2:$A$6000,"MOV",Registros!$B$2:$B$6000,$A5025),0)</f>
        <v>0</v>
      </c>
      <c r="I5025">
        <f>IF(COUNTIFS(Registros!$A$2:$A$6000,"CS",Registros!$B$2:$B$6000,$A5025)&gt;0,1,0)</f>
        <v>0</v>
      </c>
      <c r="J5025">
        <f>IF($I5025=1,SUMIFS(Registros!$I$2:$I$6000,Registros!$A$2:$A$6000,"CS",Registros!$B$2:$B$6000,$A5025),0)</f>
        <v>0</v>
      </c>
      <c r="K5025">
        <f>IF(COUNTIFS(Winback!$K$2:$K$300,$A5025)&gt;0,1,0)</f>
        <v>1</v>
      </c>
      <c r="L5025">
        <f>IF(AND($K5025=1,LEFT($A5025,3)="WB-"),SUMIFS(Winback!$D$2:$D$300,Winback!$K$2:$K$300,$A5025),0)</f>
        <v>131.25</v>
      </c>
      <c r="M5025">
        <f>IF(OR($E5025=1,$G5025=1,SUMIFS(Registros!$J$2:$J$6000,Registros!$B$2:$B$6000,$A5025)&gt;0),1,0)</f>
        <v>0</v>
      </c>
      <c r="N5025">
        <f>IF($J5025&gt;0,1,IF(COUNTIFS(Registros!$A$2:$A$6000,"CS",Registros!$B$2:$B$6000,$A5025,Registros!$K$2:$K$6000,"&lt;&gt;")&gt;0,1,0))</f>
        <v>0</v>
      </c>
      <c r="O5025" t="str">
        <f t="shared" si="390"/>
        <v>WINBACK</v>
      </c>
      <c r="P5025" t="str">
        <f t="shared" si="391"/>
        <v>Recuperar (winback)</v>
      </c>
      <c r="Q5025">
        <f t="shared" si="392"/>
        <v>131.25</v>
      </c>
      <c r="R5025" t="str">
        <f>IFERROR(VLOOKUP($A5025,Registros!$B$2:$G$6000,6,0),IFERROR(INDEX(Winback!$C$2:$C$300,MATCH($A5025,Winback!$K$2:$K$300,0)),""))</f>
        <v>Solanye Acuña</v>
      </c>
      <c r="S5025" t="str">
        <f t="shared" si="393"/>
        <v>+WB</v>
      </c>
      <c r="T5025">
        <f t="shared" si="394"/>
        <v>1</v>
      </c>
    </row>
    <row r="5026" spans="1:20" x14ac:dyDescent="0.35">
      <c r="A5026" t="s">
        <v>24623</v>
      </c>
      <c r="C5026" t="s">
        <v>24617</v>
      </c>
      <c r="D5026" t="s">
        <v>24618</v>
      </c>
      <c r="E5026">
        <f>IF(COUNTIFS(Registros!$A$2:$A$6000,"NP",Registros!$B$2:$B$6000,$A5026)&gt;0,1,0)</f>
        <v>0</v>
      </c>
      <c r="F5026">
        <f>IF($E5026=1,SUMIFS(Registros!$F$2:$F$6000,Registros!$A$2:$A$6000,"NP",Registros!$B$2:$B$6000,$A5026),0)</f>
        <v>0</v>
      </c>
      <c r="G5026">
        <f>IF(COUNTIFS(Registros!$A$2:$A$6000,"MOV",Registros!$B$2:$B$6000,$A5026)&gt;0,1,0)</f>
        <v>0</v>
      </c>
      <c r="H5026">
        <f>IF($G5026=1,SUMIFS(Registros!$F$2:$F$6000,Registros!$A$2:$A$6000,"MOV",Registros!$B$2:$B$6000,$A5026),0)</f>
        <v>0</v>
      </c>
      <c r="I5026">
        <f>IF(COUNTIFS(Registros!$A$2:$A$6000,"CS",Registros!$B$2:$B$6000,$A5026)&gt;0,1,0)</f>
        <v>0</v>
      </c>
      <c r="J5026">
        <f>IF($I5026=1,SUMIFS(Registros!$I$2:$I$6000,Registros!$A$2:$A$6000,"CS",Registros!$B$2:$B$6000,$A5026),0)</f>
        <v>0</v>
      </c>
      <c r="K5026">
        <f>IF(COUNTIFS(Winback!$K$2:$K$300,$A5026)&gt;0,1,0)</f>
        <v>1</v>
      </c>
      <c r="L5026">
        <f>IF(AND($K5026=1,LEFT($A5026,3)="WB-"),SUMIFS(Winback!$D$2:$D$300,Winback!$K$2:$K$300,$A5026),0)</f>
        <v>15</v>
      </c>
      <c r="M5026">
        <f>IF(OR($E5026=1,$G5026=1,SUMIFS(Registros!$J$2:$J$6000,Registros!$B$2:$B$6000,$A5026)&gt;0),1,0)</f>
        <v>0</v>
      </c>
      <c r="N5026">
        <f>IF($J5026&gt;0,1,IF(COUNTIFS(Registros!$A$2:$A$6000,"CS",Registros!$B$2:$B$6000,$A5026,Registros!$K$2:$K$6000,"&lt;&gt;")&gt;0,1,0))</f>
        <v>0</v>
      </c>
      <c r="O5026" t="str">
        <f t="shared" si="390"/>
        <v>WINBACK</v>
      </c>
      <c r="P5026" t="str">
        <f t="shared" si="391"/>
        <v>Recuperar (winback)</v>
      </c>
      <c r="Q5026">
        <f t="shared" si="392"/>
        <v>15</v>
      </c>
      <c r="R5026" t="str">
        <f>IFERROR(VLOOKUP($A5026,Registros!$B$2:$G$6000,6,0),IFERROR(INDEX(Winback!$C$2:$C$300,MATCH($A5026,Winback!$K$2:$K$300,0)),""))</f>
        <v>Maria Fernanda Rivas</v>
      </c>
      <c r="S5026" t="str">
        <f t="shared" si="393"/>
        <v>+WB</v>
      </c>
      <c r="T5026">
        <f t="shared" si="394"/>
        <v>1</v>
      </c>
    </row>
    <row r="5027" spans="1:20" x14ac:dyDescent="0.35">
      <c r="A5027" t="s">
        <v>24629</v>
      </c>
      <c r="C5027" t="s">
        <v>24624</v>
      </c>
      <c r="D5027" t="s">
        <v>24625</v>
      </c>
      <c r="E5027">
        <f>IF(COUNTIFS(Registros!$A$2:$A$6000,"NP",Registros!$B$2:$B$6000,$A5027)&gt;0,1,0)</f>
        <v>0</v>
      </c>
      <c r="F5027">
        <f>IF($E5027=1,SUMIFS(Registros!$F$2:$F$6000,Registros!$A$2:$A$6000,"NP",Registros!$B$2:$B$6000,$A5027),0)</f>
        <v>0</v>
      </c>
      <c r="G5027">
        <f>IF(COUNTIFS(Registros!$A$2:$A$6000,"MOV",Registros!$B$2:$B$6000,$A5027)&gt;0,1,0)</f>
        <v>0</v>
      </c>
      <c r="H5027">
        <f>IF($G5027=1,SUMIFS(Registros!$F$2:$F$6000,Registros!$A$2:$A$6000,"MOV",Registros!$B$2:$B$6000,$A5027),0)</f>
        <v>0</v>
      </c>
      <c r="I5027">
        <f>IF(COUNTIFS(Registros!$A$2:$A$6000,"CS",Registros!$B$2:$B$6000,$A5027)&gt;0,1,0)</f>
        <v>0</v>
      </c>
      <c r="J5027">
        <f>IF($I5027=1,SUMIFS(Registros!$I$2:$I$6000,Registros!$A$2:$A$6000,"CS",Registros!$B$2:$B$6000,$A5027),0)</f>
        <v>0</v>
      </c>
      <c r="K5027">
        <f>IF(COUNTIFS(Winback!$K$2:$K$300,$A5027)&gt;0,1,0)</f>
        <v>1</v>
      </c>
      <c r="L5027">
        <f>IF(AND($K5027=1,LEFT($A5027,3)="WB-"),SUMIFS(Winback!$D$2:$D$300,Winback!$K$2:$K$300,$A5027),0)</f>
        <v>20</v>
      </c>
      <c r="M5027">
        <f>IF(OR($E5027=1,$G5027=1,SUMIFS(Registros!$J$2:$J$6000,Registros!$B$2:$B$6000,$A5027)&gt;0),1,0)</f>
        <v>0</v>
      </c>
      <c r="N5027">
        <f>IF($J5027&gt;0,1,IF(COUNTIFS(Registros!$A$2:$A$6000,"CS",Registros!$B$2:$B$6000,$A5027,Registros!$K$2:$K$6000,"&lt;&gt;")&gt;0,1,0))</f>
        <v>0</v>
      </c>
      <c r="O5027" t="str">
        <f t="shared" si="390"/>
        <v>WINBACK</v>
      </c>
      <c r="P5027" t="str">
        <f t="shared" si="391"/>
        <v>Recuperar (winback)</v>
      </c>
      <c r="Q5027">
        <f t="shared" si="392"/>
        <v>20</v>
      </c>
      <c r="R5027" t="str">
        <f>IFERROR(VLOOKUP($A5027,Registros!$B$2:$G$6000,6,0),IFERROR(INDEX(Winback!$C$2:$C$300,MATCH($A5027,Winback!$K$2:$K$300,0)),""))</f>
        <v>Nailyn Martinez Johnson</v>
      </c>
      <c r="S5027" t="str">
        <f t="shared" si="393"/>
        <v>+WB</v>
      </c>
      <c r="T5027">
        <f t="shared" si="394"/>
        <v>1</v>
      </c>
    </row>
    <row r="5028" spans="1:20" x14ac:dyDescent="0.35">
      <c r="A5028" t="s">
        <v>24635</v>
      </c>
      <c r="C5028" t="s">
        <v>24630</v>
      </c>
      <c r="D5028" t="s">
        <v>24631</v>
      </c>
      <c r="E5028">
        <f>IF(COUNTIFS(Registros!$A$2:$A$6000,"NP",Registros!$B$2:$B$6000,$A5028)&gt;0,1,0)</f>
        <v>0</v>
      </c>
      <c r="F5028">
        <f>IF($E5028=1,SUMIFS(Registros!$F$2:$F$6000,Registros!$A$2:$A$6000,"NP",Registros!$B$2:$B$6000,$A5028),0)</f>
        <v>0</v>
      </c>
      <c r="G5028">
        <f>IF(COUNTIFS(Registros!$A$2:$A$6000,"MOV",Registros!$B$2:$B$6000,$A5028)&gt;0,1,0)</f>
        <v>0</v>
      </c>
      <c r="H5028">
        <f>IF($G5028=1,SUMIFS(Registros!$F$2:$F$6000,Registros!$A$2:$A$6000,"MOV",Registros!$B$2:$B$6000,$A5028),0)</f>
        <v>0</v>
      </c>
      <c r="I5028">
        <f>IF(COUNTIFS(Registros!$A$2:$A$6000,"CS",Registros!$B$2:$B$6000,$A5028)&gt;0,1,0)</f>
        <v>0</v>
      </c>
      <c r="J5028">
        <f>IF($I5028=1,SUMIFS(Registros!$I$2:$I$6000,Registros!$A$2:$A$6000,"CS",Registros!$B$2:$B$6000,$A5028),0)</f>
        <v>0</v>
      </c>
      <c r="K5028">
        <f>IF(COUNTIFS(Winback!$K$2:$K$300,$A5028)&gt;0,1,0)</f>
        <v>1</v>
      </c>
      <c r="L5028">
        <f>IF(AND($K5028=1,LEFT($A5028,3)="WB-"),SUMIFS(Winback!$D$2:$D$300,Winback!$K$2:$K$300,$A5028),0)</f>
        <v>16.25</v>
      </c>
      <c r="M5028">
        <f>IF(OR($E5028=1,$G5028=1,SUMIFS(Registros!$J$2:$J$6000,Registros!$B$2:$B$6000,$A5028)&gt;0),1,0)</f>
        <v>0</v>
      </c>
      <c r="N5028">
        <f>IF($J5028&gt;0,1,IF(COUNTIFS(Registros!$A$2:$A$6000,"CS",Registros!$B$2:$B$6000,$A5028,Registros!$K$2:$K$6000,"&lt;&gt;")&gt;0,1,0))</f>
        <v>0</v>
      </c>
      <c r="O5028" t="str">
        <f t="shared" si="390"/>
        <v>WINBACK</v>
      </c>
      <c r="P5028" t="str">
        <f t="shared" si="391"/>
        <v>Recuperar (winback)</v>
      </c>
      <c r="Q5028">
        <f t="shared" si="392"/>
        <v>16.25</v>
      </c>
      <c r="R5028" t="str">
        <f>IFERROR(VLOOKUP($A5028,Registros!$B$2:$G$6000,6,0),IFERROR(INDEX(Winback!$C$2:$C$300,MATCH($A5028,Winback!$K$2:$K$300,0)),""))</f>
        <v>Michelle Zambrano</v>
      </c>
      <c r="S5028" t="str">
        <f t="shared" si="393"/>
        <v>+WB</v>
      </c>
      <c r="T5028">
        <f t="shared" si="394"/>
        <v>1</v>
      </c>
    </row>
    <row r="5029" spans="1:20" x14ac:dyDescent="0.35">
      <c r="A5029" t="s">
        <v>24641</v>
      </c>
      <c r="C5029" t="s">
        <v>24636</v>
      </c>
      <c r="D5029" t="s">
        <v>24637</v>
      </c>
      <c r="E5029">
        <f>IF(COUNTIFS(Registros!$A$2:$A$6000,"NP",Registros!$B$2:$B$6000,$A5029)&gt;0,1,0)</f>
        <v>0</v>
      </c>
      <c r="F5029">
        <f>IF($E5029=1,SUMIFS(Registros!$F$2:$F$6000,Registros!$A$2:$A$6000,"NP",Registros!$B$2:$B$6000,$A5029),0)</f>
        <v>0</v>
      </c>
      <c r="G5029">
        <f>IF(COUNTIFS(Registros!$A$2:$A$6000,"MOV",Registros!$B$2:$B$6000,$A5029)&gt;0,1,0)</f>
        <v>0</v>
      </c>
      <c r="H5029">
        <f>IF($G5029=1,SUMIFS(Registros!$F$2:$F$6000,Registros!$A$2:$A$6000,"MOV",Registros!$B$2:$B$6000,$A5029),0)</f>
        <v>0</v>
      </c>
      <c r="I5029">
        <f>IF(COUNTIFS(Registros!$A$2:$A$6000,"CS",Registros!$B$2:$B$6000,$A5029)&gt;0,1,0)</f>
        <v>0</v>
      </c>
      <c r="J5029">
        <f>IF($I5029=1,SUMIFS(Registros!$I$2:$I$6000,Registros!$A$2:$A$6000,"CS",Registros!$B$2:$B$6000,$A5029),0)</f>
        <v>0</v>
      </c>
      <c r="K5029">
        <f>IF(COUNTIFS(Winback!$K$2:$K$300,$A5029)&gt;0,1,0)</f>
        <v>1</v>
      </c>
      <c r="L5029">
        <f>IF(AND($K5029=1,LEFT($A5029,3)="WB-"),SUMIFS(Winback!$D$2:$D$300,Winback!$K$2:$K$300,$A5029),0)</f>
        <v>10</v>
      </c>
      <c r="M5029">
        <f>IF(OR($E5029=1,$G5029=1,SUMIFS(Registros!$J$2:$J$6000,Registros!$B$2:$B$6000,$A5029)&gt;0),1,0)</f>
        <v>0</v>
      </c>
      <c r="N5029">
        <f>IF($J5029&gt;0,1,IF(COUNTIFS(Registros!$A$2:$A$6000,"CS",Registros!$B$2:$B$6000,$A5029,Registros!$K$2:$K$6000,"&lt;&gt;")&gt;0,1,0))</f>
        <v>0</v>
      </c>
      <c r="O5029" t="str">
        <f t="shared" si="390"/>
        <v>WINBACK</v>
      </c>
      <c r="P5029" t="str">
        <f t="shared" si="391"/>
        <v>Recuperar (winback)</v>
      </c>
      <c r="Q5029">
        <f t="shared" si="392"/>
        <v>10</v>
      </c>
      <c r="R5029" t="str">
        <f>IFERROR(VLOOKUP($A5029,Registros!$B$2:$G$6000,6,0),IFERROR(INDEX(Winback!$C$2:$C$300,MATCH($A5029,Winback!$K$2:$K$300,0)),""))</f>
        <v>Solanye Acuña</v>
      </c>
      <c r="S5029" t="str">
        <f t="shared" si="393"/>
        <v>+WB</v>
      </c>
      <c r="T5029">
        <f t="shared" si="394"/>
        <v>1</v>
      </c>
    </row>
    <row r="5030" spans="1:20" x14ac:dyDescent="0.35">
      <c r="A5030" t="s">
        <v>24647</v>
      </c>
      <c r="C5030" t="s">
        <v>24642</v>
      </c>
      <c r="D5030" t="s">
        <v>24643</v>
      </c>
      <c r="E5030">
        <f>IF(COUNTIFS(Registros!$A$2:$A$6000,"NP",Registros!$B$2:$B$6000,$A5030)&gt;0,1,0)</f>
        <v>0</v>
      </c>
      <c r="F5030">
        <f>IF($E5030=1,SUMIFS(Registros!$F$2:$F$6000,Registros!$A$2:$A$6000,"NP",Registros!$B$2:$B$6000,$A5030),0)</f>
        <v>0</v>
      </c>
      <c r="G5030">
        <f>IF(COUNTIFS(Registros!$A$2:$A$6000,"MOV",Registros!$B$2:$B$6000,$A5030)&gt;0,1,0)</f>
        <v>0</v>
      </c>
      <c r="H5030">
        <f>IF($G5030=1,SUMIFS(Registros!$F$2:$F$6000,Registros!$A$2:$A$6000,"MOV",Registros!$B$2:$B$6000,$A5030),0)</f>
        <v>0</v>
      </c>
      <c r="I5030">
        <f>IF(COUNTIFS(Registros!$A$2:$A$6000,"CS",Registros!$B$2:$B$6000,$A5030)&gt;0,1,0)</f>
        <v>0</v>
      </c>
      <c r="J5030">
        <f>IF($I5030=1,SUMIFS(Registros!$I$2:$I$6000,Registros!$A$2:$A$6000,"CS",Registros!$B$2:$B$6000,$A5030),0)</f>
        <v>0</v>
      </c>
      <c r="K5030">
        <f>IF(COUNTIFS(Winback!$K$2:$K$300,$A5030)&gt;0,1,0)</f>
        <v>1</v>
      </c>
      <c r="L5030">
        <f>IF(AND($K5030=1,LEFT($A5030,3)="WB-"),SUMIFS(Winback!$D$2:$D$300,Winback!$K$2:$K$300,$A5030),0)</f>
        <v>31.25</v>
      </c>
      <c r="M5030">
        <f>IF(OR($E5030=1,$G5030=1,SUMIFS(Registros!$J$2:$J$6000,Registros!$B$2:$B$6000,$A5030)&gt;0),1,0)</f>
        <v>0</v>
      </c>
      <c r="N5030">
        <f>IF($J5030&gt;0,1,IF(COUNTIFS(Registros!$A$2:$A$6000,"CS",Registros!$B$2:$B$6000,$A5030,Registros!$K$2:$K$6000,"&lt;&gt;")&gt;0,1,0))</f>
        <v>0</v>
      </c>
      <c r="O5030" t="str">
        <f t="shared" si="390"/>
        <v>WINBACK</v>
      </c>
      <c r="P5030" t="str">
        <f t="shared" si="391"/>
        <v>Recuperar (winback)</v>
      </c>
      <c r="Q5030">
        <f t="shared" si="392"/>
        <v>31.25</v>
      </c>
      <c r="R5030" t="str">
        <f>IFERROR(VLOOKUP($A5030,Registros!$B$2:$G$6000,6,0),IFERROR(INDEX(Winback!$C$2:$C$300,MATCH($A5030,Winback!$K$2:$K$300,0)),""))</f>
        <v>Maria Fernanda Rivas</v>
      </c>
      <c r="S5030" t="str">
        <f t="shared" si="393"/>
        <v>+WB</v>
      </c>
      <c r="T5030">
        <f t="shared" si="394"/>
        <v>1</v>
      </c>
    </row>
    <row r="5031" spans="1:20" x14ac:dyDescent="0.35">
      <c r="A5031" t="s">
        <v>24653</v>
      </c>
      <c r="C5031" t="s">
        <v>24648</v>
      </c>
      <c r="D5031" t="s">
        <v>24649</v>
      </c>
      <c r="E5031">
        <f>IF(COUNTIFS(Registros!$A$2:$A$6000,"NP",Registros!$B$2:$B$6000,$A5031)&gt;0,1,0)</f>
        <v>0</v>
      </c>
      <c r="F5031">
        <f>IF($E5031=1,SUMIFS(Registros!$F$2:$F$6000,Registros!$A$2:$A$6000,"NP",Registros!$B$2:$B$6000,$A5031),0)</f>
        <v>0</v>
      </c>
      <c r="G5031">
        <f>IF(COUNTIFS(Registros!$A$2:$A$6000,"MOV",Registros!$B$2:$B$6000,$A5031)&gt;0,1,0)</f>
        <v>0</v>
      </c>
      <c r="H5031">
        <f>IF($G5031=1,SUMIFS(Registros!$F$2:$F$6000,Registros!$A$2:$A$6000,"MOV",Registros!$B$2:$B$6000,$A5031),0)</f>
        <v>0</v>
      </c>
      <c r="I5031">
        <f>IF(COUNTIFS(Registros!$A$2:$A$6000,"CS",Registros!$B$2:$B$6000,$A5031)&gt;0,1,0)</f>
        <v>0</v>
      </c>
      <c r="J5031">
        <f>IF($I5031=1,SUMIFS(Registros!$I$2:$I$6000,Registros!$A$2:$A$6000,"CS",Registros!$B$2:$B$6000,$A5031),0)</f>
        <v>0</v>
      </c>
      <c r="K5031">
        <f>IF(COUNTIFS(Winback!$K$2:$K$300,$A5031)&gt;0,1,0)</f>
        <v>1</v>
      </c>
      <c r="L5031">
        <f>IF(AND($K5031=1,LEFT($A5031,3)="WB-"),SUMIFS(Winback!$D$2:$D$300,Winback!$K$2:$K$300,$A5031),0)</f>
        <v>48.75</v>
      </c>
      <c r="M5031">
        <f>IF(OR($E5031=1,$G5031=1,SUMIFS(Registros!$J$2:$J$6000,Registros!$B$2:$B$6000,$A5031)&gt;0),1,0)</f>
        <v>0</v>
      </c>
      <c r="N5031">
        <f>IF($J5031&gt;0,1,IF(COUNTIFS(Registros!$A$2:$A$6000,"CS",Registros!$B$2:$B$6000,$A5031,Registros!$K$2:$K$6000,"&lt;&gt;")&gt;0,1,0))</f>
        <v>0</v>
      </c>
      <c r="O5031" t="str">
        <f t="shared" si="390"/>
        <v>WINBACK</v>
      </c>
      <c r="P5031" t="str">
        <f t="shared" si="391"/>
        <v>Recuperar (winback)</v>
      </c>
      <c r="Q5031">
        <f t="shared" si="392"/>
        <v>48.75</v>
      </c>
      <c r="R5031" t="str">
        <f>IFERROR(VLOOKUP($A5031,Registros!$B$2:$G$6000,6,0),IFERROR(INDEX(Winback!$C$2:$C$300,MATCH($A5031,Winback!$K$2:$K$300,0)),""))</f>
        <v>Nailyn Martinez Johnson</v>
      </c>
      <c r="S5031" t="str">
        <f t="shared" si="393"/>
        <v>+WB</v>
      </c>
      <c r="T5031">
        <f t="shared" si="394"/>
        <v>1</v>
      </c>
    </row>
    <row r="5032" spans="1:20" x14ac:dyDescent="0.35">
      <c r="A5032" t="s">
        <v>24658</v>
      </c>
      <c r="C5032" t="s">
        <v>24654</v>
      </c>
      <c r="D5032" t="s">
        <v>24655</v>
      </c>
      <c r="E5032">
        <f>IF(COUNTIFS(Registros!$A$2:$A$6000,"NP",Registros!$B$2:$B$6000,$A5032)&gt;0,1,0)</f>
        <v>0</v>
      </c>
      <c r="F5032">
        <f>IF($E5032=1,SUMIFS(Registros!$F$2:$F$6000,Registros!$A$2:$A$6000,"NP",Registros!$B$2:$B$6000,$A5032),0)</f>
        <v>0</v>
      </c>
      <c r="G5032">
        <f>IF(COUNTIFS(Registros!$A$2:$A$6000,"MOV",Registros!$B$2:$B$6000,$A5032)&gt;0,1,0)</f>
        <v>0</v>
      </c>
      <c r="H5032">
        <f>IF($G5032=1,SUMIFS(Registros!$F$2:$F$6000,Registros!$A$2:$A$6000,"MOV",Registros!$B$2:$B$6000,$A5032),0)</f>
        <v>0</v>
      </c>
      <c r="I5032">
        <f>IF(COUNTIFS(Registros!$A$2:$A$6000,"CS",Registros!$B$2:$B$6000,$A5032)&gt;0,1,0)</f>
        <v>0</v>
      </c>
      <c r="J5032">
        <f>IF($I5032=1,SUMIFS(Registros!$I$2:$I$6000,Registros!$A$2:$A$6000,"CS",Registros!$B$2:$B$6000,$A5032),0)</f>
        <v>0</v>
      </c>
      <c r="K5032">
        <f>IF(COUNTIFS(Winback!$K$2:$K$300,$A5032)&gt;0,1,0)</f>
        <v>1</v>
      </c>
      <c r="L5032">
        <f>IF(AND($K5032=1,LEFT($A5032,3)="WB-"),SUMIFS(Winback!$D$2:$D$300,Winback!$K$2:$K$300,$A5032),0)</f>
        <v>16.25</v>
      </c>
      <c r="M5032">
        <f>IF(OR($E5032=1,$G5032=1,SUMIFS(Registros!$J$2:$J$6000,Registros!$B$2:$B$6000,$A5032)&gt;0),1,0)</f>
        <v>0</v>
      </c>
      <c r="N5032">
        <f>IF($J5032&gt;0,1,IF(COUNTIFS(Registros!$A$2:$A$6000,"CS",Registros!$B$2:$B$6000,$A5032,Registros!$K$2:$K$6000,"&lt;&gt;")&gt;0,1,0))</f>
        <v>0</v>
      </c>
      <c r="O5032" t="str">
        <f t="shared" si="390"/>
        <v>WINBACK</v>
      </c>
      <c r="P5032" t="str">
        <f t="shared" si="391"/>
        <v>Recuperar (winback)</v>
      </c>
      <c r="Q5032">
        <f t="shared" si="392"/>
        <v>16.25</v>
      </c>
      <c r="R5032" t="str">
        <f>IFERROR(VLOOKUP($A5032,Registros!$B$2:$G$6000,6,0),IFERROR(INDEX(Winback!$C$2:$C$300,MATCH($A5032,Winback!$K$2:$K$300,0)),""))</f>
        <v>Michelle Zambrano</v>
      </c>
      <c r="S5032" t="str">
        <f t="shared" si="393"/>
        <v>+WB</v>
      </c>
      <c r="T5032">
        <f t="shared" si="394"/>
        <v>1</v>
      </c>
    </row>
    <row r="5033" spans="1:20" x14ac:dyDescent="0.35">
      <c r="A5033" t="s">
        <v>24664</v>
      </c>
      <c r="C5033" t="s">
        <v>24659</v>
      </c>
      <c r="D5033" t="s">
        <v>24660</v>
      </c>
      <c r="E5033">
        <f>IF(COUNTIFS(Registros!$A$2:$A$6000,"NP",Registros!$B$2:$B$6000,$A5033)&gt;0,1,0)</f>
        <v>0</v>
      </c>
      <c r="F5033">
        <f>IF($E5033=1,SUMIFS(Registros!$F$2:$F$6000,Registros!$A$2:$A$6000,"NP",Registros!$B$2:$B$6000,$A5033),0)</f>
        <v>0</v>
      </c>
      <c r="G5033">
        <f>IF(COUNTIFS(Registros!$A$2:$A$6000,"MOV",Registros!$B$2:$B$6000,$A5033)&gt;0,1,0)</f>
        <v>0</v>
      </c>
      <c r="H5033">
        <f>IF($G5033=1,SUMIFS(Registros!$F$2:$F$6000,Registros!$A$2:$A$6000,"MOV",Registros!$B$2:$B$6000,$A5033),0)</f>
        <v>0</v>
      </c>
      <c r="I5033">
        <f>IF(COUNTIFS(Registros!$A$2:$A$6000,"CS",Registros!$B$2:$B$6000,$A5033)&gt;0,1,0)</f>
        <v>0</v>
      </c>
      <c r="J5033">
        <f>IF($I5033=1,SUMIFS(Registros!$I$2:$I$6000,Registros!$A$2:$A$6000,"CS",Registros!$B$2:$B$6000,$A5033),0)</f>
        <v>0</v>
      </c>
      <c r="K5033">
        <f>IF(COUNTIFS(Winback!$K$2:$K$300,$A5033)&gt;0,1,0)</f>
        <v>1</v>
      </c>
      <c r="L5033">
        <f>IF(AND($K5033=1,LEFT($A5033,3)="WB-"),SUMIFS(Winback!$D$2:$D$300,Winback!$K$2:$K$300,$A5033),0)</f>
        <v>16.25</v>
      </c>
      <c r="M5033">
        <f>IF(OR($E5033=1,$G5033=1,SUMIFS(Registros!$J$2:$J$6000,Registros!$B$2:$B$6000,$A5033)&gt;0),1,0)</f>
        <v>0</v>
      </c>
      <c r="N5033">
        <f>IF($J5033&gt;0,1,IF(COUNTIFS(Registros!$A$2:$A$6000,"CS",Registros!$B$2:$B$6000,$A5033,Registros!$K$2:$K$6000,"&lt;&gt;")&gt;0,1,0))</f>
        <v>0</v>
      </c>
      <c r="O5033" t="str">
        <f t="shared" si="390"/>
        <v>WINBACK</v>
      </c>
      <c r="P5033" t="str">
        <f t="shared" si="391"/>
        <v>Recuperar (winback)</v>
      </c>
      <c r="Q5033">
        <f t="shared" si="392"/>
        <v>16.25</v>
      </c>
      <c r="R5033" t="str">
        <f>IFERROR(VLOOKUP($A5033,Registros!$B$2:$G$6000,6,0),IFERROR(INDEX(Winback!$C$2:$C$300,MATCH($A5033,Winback!$K$2:$K$300,0)),""))</f>
        <v>Nailyn Martinez Johnson</v>
      </c>
      <c r="S5033" t="str">
        <f t="shared" si="393"/>
        <v>+WB</v>
      </c>
      <c r="T5033">
        <f t="shared" si="394"/>
        <v>1</v>
      </c>
    </row>
    <row r="5034" spans="1:20" x14ac:dyDescent="0.35">
      <c r="A5034" t="s">
        <v>24670</v>
      </c>
      <c r="C5034" t="s">
        <v>24665</v>
      </c>
      <c r="D5034" t="s">
        <v>24666</v>
      </c>
      <c r="E5034">
        <f>IF(COUNTIFS(Registros!$A$2:$A$6000,"NP",Registros!$B$2:$B$6000,$A5034)&gt;0,1,0)</f>
        <v>0</v>
      </c>
      <c r="F5034">
        <f>IF($E5034=1,SUMIFS(Registros!$F$2:$F$6000,Registros!$A$2:$A$6000,"NP",Registros!$B$2:$B$6000,$A5034),0)</f>
        <v>0</v>
      </c>
      <c r="G5034">
        <f>IF(COUNTIFS(Registros!$A$2:$A$6000,"MOV",Registros!$B$2:$B$6000,$A5034)&gt;0,1,0)</f>
        <v>0</v>
      </c>
      <c r="H5034">
        <f>IF($G5034=1,SUMIFS(Registros!$F$2:$F$6000,Registros!$A$2:$A$6000,"MOV",Registros!$B$2:$B$6000,$A5034),0)</f>
        <v>0</v>
      </c>
      <c r="I5034">
        <f>IF(COUNTIFS(Registros!$A$2:$A$6000,"CS",Registros!$B$2:$B$6000,$A5034)&gt;0,1,0)</f>
        <v>0</v>
      </c>
      <c r="J5034">
        <f>IF($I5034=1,SUMIFS(Registros!$I$2:$I$6000,Registros!$A$2:$A$6000,"CS",Registros!$B$2:$B$6000,$A5034),0)</f>
        <v>0</v>
      </c>
      <c r="K5034">
        <f>IF(COUNTIFS(Winback!$K$2:$K$300,$A5034)&gt;0,1,0)</f>
        <v>1</v>
      </c>
      <c r="L5034">
        <f>IF(AND($K5034=1,LEFT($A5034,3)="WB-"),SUMIFS(Winback!$D$2:$D$300,Winback!$K$2:$K$300,$A5034),0)</f>
        <v>69.5</v>
      </c>
      <c r="M5034">
        <f>IF(OR($E5034=1,$G5034=1,SUMIFS(Registros!$J$2:$J$6000,Registros!$B$2:$B$6000,$A5034)&gt;0),1,0)</f>
        <v>0</v>
      </c>
      <c r="N5034">
        <f>IF($J5034&gt;0,1,IF(COUNTIFS(Registros!$A$2:$A$6000,"CS",Registros!$B$2:$B$6000,$A5034,Registros!$K$2:$K$6000,"&lt;&gt;")&gt;0,1,0))</f>
        <v>0</v>
      </c>
      <c r="O5034" t="str">
        <f t="shared" si="390"/>
        <v>WINBACK</v>
      </c>
      <c r="P5034" t="str">
        <f t="shared" si="391"/>
        <v>Recuperar (winback)</v>
      </c>
      <c r="Q5034">
        <f t="shared" si="392"/>
        <v>69.5</v>
      </c>
      <c r="R5034" t="str">
        <f>IFERROR(VLOOKUP($A5034,Registros!$B$2:$G$6000,6,0),IFERROR(INDEX(Winback!$C$2:$C$300,MATCH($A5034,Winback!$K$2:$K$300,0)),""))</f>
        <v>Michelle Zambrano</v>
      </c>
      <c r="S5034" t="str">
        <f t="shared" si="393"/>
        <v>+WB</v>
      </c>
      <c r="T5034">
        <f t="shared" si="394"/>
        <v>1</v>
      </c>
    </row>
    <row r="5035" spans="1:20" x14ac:dyDescent="0.35">
      <c r="A5035" t="s">
        <v>24675</v>
      </c>
      <c r="C5035" t="s">
        <v>24671</v>
      </c>
      <c r="D5035" t="s">
        <v>24672</v>
      </c>
      <c r="E5035">
        <f>IF(COUNTIFS(Registros!$A$2:$A$6000,"NP",Registros!$B$2:$B$6000,$A5035)&gt;0,1,0)</f>
        <v>0</v>
      </c>
      <c r="F5035">
        <f>IF($E5035=1,SUMIFS(Registros!$F$2:$F$6000,Registros!$A$2:$A$6000,"NP",Registros!$B$2:$B$6000,$A5035),0)</f>
        <v>0</v>
      </c>
      <c r="G5035">
        <f>IF(COUNTIFS(Registros!$A$2:$A$6000,"MOV",Registros!$B$2:$B$6000,$A5035)&gt;0,1,0)</f>
        <v>0</v>
      </c>
      <c r="H5035">
        <f>IF($G5035=1,SUMIFS(Registros!$F$2:$F$6000,Registros!$A$2:$A$6000,"MOV",Registros!$B$2:$B$6000,$A5035),0)</f>
        <v>0</v>
      </c>
      <c r="I5035">
        <f>IF(COUNTIFS(Registros!$A$2:$A$6000,"CS",Registros!$B$2:$B$6000,$A5035)&gt;0,1,0)</f>
        <v>0</v>
      </c>
      <c r="J5035">
        <f>IF($I5035=1,SUMIFS(Registros!$I$2:$I$6000,Registros!$A$2:$A$6000,"CS",Registros!$B$2:$B$6000,$A5035),0)</f>
        <v>0</v>
      </c>
      <c r="K5035">
        <f>IF(COUNTIFS(Winback!$K$2:$K$300,$A5035)&gt;0,1,0)</f>
        <v>1</v>
      </c>
      <c r="L5035">
        <f>IF(AND($K5035=1,LEFT($A5035,3)="WB-"),SUMIFS(Winback!$D$2:$D$300,Winback!$K$2:$K$300,$A5035),0)</f>
        <v>16.25</v>
      </c>
      <c r="M5035">
        <f>IF(OR($E5035=1,$G5035=1,SUMIFS(Registros!$J$2:$J$6000,Registros!$B$2:$B$6000,$A5035)&gt;0),1,0)</f>
        <v>0</v>
      </c>
      <c r="N5035">
        <f>IF($J5035&gt;0,1,IF(COUNTIFS(Registros!$A$2:$A$6000,"CS",Registros!$B$2:$B$6000,$A5035,Registros!$K$2:$K$6000,"&lt;&gt;")&gt;0,1,0))</f>
        <v>0</v>
      </c>
      <c r="O5035" t="str">
        <f t="shared" si="390"/>
        <v>WINBACK</v>
      </c>
      <c r="P5035" t="str">
        <f t="shared" si="391"/>
        <v>Recuperar (winback)</v>
      </c>
      <c r="Q5035">
        <f t="shared" si="392"/>
        <v>16.25</v>
      </c>
      <c r="R5035" t="str">
        <f>IFERROR(VLOOKUP($A5035,Registros!$B$2:$G$6000,6,0),IFERROR(INDEX(Winback!$C$2:$C$300,MATCH($A5035,Winback!$K$2:$K$300,0)),""))</f>
        <v>Solanye Acuña</v>
      </c>
      <c r="S5035" t="str">
        <f t="shared" si="393"/>
        <v>+WB</v>
      </c>
      <c r="T5035">
        <f t="shared" si="394"/>
        <v>1</v>
      </c>
    </row>
    <row r="5036" spans="1:20" x14ac:dyDescent="0.35">
      <c r="A5036" t="s">
        <v>24684</v>
      </c>
      <c r="C5036" t="s">
        <v>24679</v>
      </c>
      <c r="D5036" t="s">
        <v>24680</v>
      </c>
      <c r="E5036">
        <f>IF(COUNTIFS(Registros!$A$2:$A$6000,"NP",Registros!$B$2:$B$6000,$A5036)&gt;0,1,0)</f>
        <v>0</v>
      </c>
      <c r="F5036">
        <f>IF($E5036=1,SUMIFS(Registros!$F$2:$F$6000,Registros!$A$2:$A$6000,"NP",Registros!$B$2:$B$6000,$A5036),0)</f>
        <v>0</v>
      </c>
      <c r="G5036">
        <f>IF(COUNTIFS(Registros!$A$2:$A$6000,"MOV",Registros!$B$2:$B$6000,$A5036)&gt;0,1,0)</f>
        <v>0</v>
      </c>
      <c r="H5036">
        <f>IF($G5036=1,SUMIFS(Registros!$F$2:$F$6000,Registros!$A$2:$A$6000,"MOV",Registros!$B$2:$B$6000,$A5036),0)</f>
        <v>0</v>
      </c>
      <c r="I5036">
        <f>IF(COUNTIFS(Registros!$A$2:$A$6000,"CS",Registros!$B$2:$B$6000,$A5036)&gt;0,1,0)</f>
        <v>0</v>
      </c>
      <c r="J5036">
        <f>IF($I5036=1,SUMIFS(Registros!$I$2:$I$6000,Registros!$A$2:$A$6000,"CS",Registros!$B$2:$B$6000,$A5036),0)</f>
        <v>0</v>
      </c>
      <c r="K5036">
        <f>IF(COUNTIFS(Winback!$K$2:$K$300,$A5036)&gt;0,1,0)</f>
        <v>1</v>
      </c>
      <c r="L5036">
        <f>IF(AND($K5036=1,LEFT($A5036,3)="WB-"),SUMIFS(Winback!$D$2:$D$300,Winback!$K$2:$K$300,$A5036),0)</f>
        <v>90</v>
      </c>
      <c r="M5036">
        <f>IF(OR($E5036=1,$G5036=1,SUMIFS(Registros!$J$2:$J$6000,Registros!$B$2:$B$6000,$A5036)&gt;0),1,0)</f>
        <v>0</v>
      </c>
      <c r="N5036">
        <f>IF($J5036&gt;0,1,IF(COUNTIFS(Registros!$A$2:$A$6000,"CS",Registros!$B$2:$B$6000,$A5036,Registros!$K$2:$K$6000,"&lt;&gt;")&gt;0,1,0))</f>
        <v>0</v>
      </c>
      <c r="O5036" t="str">
        <f t="shared" si="390"/>
        <v>WINBACK</v>
      </c>
      <c r="P5036" t="str">
        <f t="shared" si="391"/>
        <v>Recuperar (winback)</v>
      </c>
      <c r="Q5036">
        <f t="shared" si="392"/>
        <v>90</v>
      </c>
      <c r="R5036" t="str">
        <f>IFERROR(VLOOKUP($A5036,Registros!$B$2:$G$6000,6,0),IFERROR(INDEX(Winback!$C$2:$C$300,MATCH($A5036,Winback!$K$2:$K$300,0)),""))</f>
        <v>Nailyn Martinez Johnson</v>
      </c>
      <c r="S5036" t="str">
        <f t="shared" si="393"/>
        <v>+WB</v>
      </c>
      <c r="T5036">
        <f t="shared" si="394"/>
        <v>1</v>
      </c>
    </row>
    <row r="5037" spans="1:20" x14ac:dyDescent="0.35">
      <c r="A5037" t="s">
        <v>24689</v>
      </c>
      <c r="C5037" t="s">
        <v>24685</v>
      </c>
      <c r="D5037" t="s">
        <v>24686</v>
      </c>
      <c r="E5037">
        <f>IF(COUNTIFS(Registros!$A$2:$A$6000,"NP",Registros!$B$2:$B$6000,$A5037)&gt;0,1,0)</f>
        <v>0</v>
      </c>
      <c r="F5037">
        <f>IF($E5037=1,SUMIFS(Registros!$F$2:$F$6000,Registros!$A$2:$A$6000,"NP",Registros!$B$2:$B$6000,$A5037),0)</f>
        <v>0</v>
      </c>
      <c r="G5037">
        <f>IF(COUNTIFS(Registros!$A$2:$A$6000,"MOV",Registros!$B$2:$B$6000,$A5037)&gt;0,1,0)</f>
        <v>0</v>
      </c>
      <c r="H5037">
        <f>IF($G5037=1,SUMIFS(Registros!$F$2:$F$6000,Registros!$A$2:$A$6000,"MOV",Registros!$B$2:$B$6000,$A5037),0)</f>
        <v>0</v>
      </c>
      <c r="I5037">
        <f>IF(COUNTIFS(Registros!$A$2:$A$6000,"CS",Registros!$B$2:$B$6000,$A5037)&gt;0,1,0)</f>
        <v>0</v>
      </c>
      <c r="J5037">
        <f>IF($I5037=1,SUMIFS(Registros!$I$2:$I$6000,Registros!$A$2:$A$6000,"CS",Registros!$B$2:$B$6000,$A5037),0)</f>
        <v>0</v>
      </c>
      <c r="K5037">
        <f>IF(COUNTIFS(Winback!$K$2:$K$300,$A5037)&gt;0,1,0)</f>
        <v>1</v>
      </c>
      <c r="L5037">
        <f>IF(AND($K5037=1,LEFT($A5037,3)="WB-"),SUMIFS(Winback!$D$2:$D$300,Winback!$K$2:$K$300,$A5037),0)</f>
        <v>20.75</v>
      </c>
      <c r="M5037">
        <f>IF(OR($E5037=1,$G5037=1,SUMIFS(Registros!$J$2:$J$6000,Registros!$B$2:$B$6000,$A5037)&gt;0),1,0)</f>
        <v>0</v>
      </c>
      <c r="N5037">
        <f>IF($J5037&gt;0,1,IF(COUNTIFS(Registros!$A$2:$A$6000,"CS",Registros!$B$2:$B$6000,$A5037,Registros!$K$2:$K$6000,"&lt;&gt;")&gt;0,1,0))</f>
        <v>0</v>
      </c>
      <c r="O5037" t="str">
        <f t="shared" si="390"/>
        <v>WINBACK</v>
      </c>
      <c r="P5037" t="str">
        <f t="shared" si="391"/>
        <v>Recuperar (winback)</v>
      </c>
      <c r="Q5037">
        <f t="shared" si="392"/>
        <v>20.75</v>
      </c>
      <c r="R5037" t="str">
        <f>IFERROR(VLOOKUP($A5037,Registros!$B$2:$G$6000,6,0),IFERROR(INDEX(Winback!$C$2:$C$300,MATCH($A5037,Winback!$K$2:$K$300,0)),""))</f>
        <v>Michelle Zambrano</v>
      </c>
      <c r="S5037" t="str">
        <f t="shared" si="393"/>
        <v>+WB</v>
      </c>
      <c r="T5037">
        <f t="shared" si="394"/>
        <v>1</v>
      </c>
    </row>
    <row r="5038" spans="1:20" x14ac:dyDescent="0.35">
      <c r="A5038" t="s">
        <v>24695</v>
      </c>
      <c r="C5038" t="s">
        <v>24690</v>
      </c>
      <c r="D5038" t="s">
        <v>24691</v>
      </c>
      <c r="E5038">
        <f>IF(COUNTIFS(Registros!$A$2:$A$6000,"NP",Registros!$B$2:$B$6000,$A5038)&gt;0,1,0)</f>
        <v>0</v>
      </c>
      <c r="F5038">
        <f>IF($E5038=1,SUMIFS(Registros!$F$2:$F$6000,Registros!$A$2:$A$6000,"NP",Registros!$B$2:$B$6000,$A5038),0)</f>
        <v>0</v>
      </c>
      <c r="G5038">
        <f>IF(COUNTIFS(Registros!$A$2:$A$6000,"MOV",Registros!$B$2:$B$6000,$A5038)&gt;0,1,0)</f>
        <v>0</v>
      </c>
      <c r="H5038">
        <f>IF($G5038=1,SUMIFS(Registros!$F$2:$F$6000,Registros!$A$2:$A$6000,"MOV",Registros!$B$2:$B$6000,$A5038),0)</f>
        <v>0</v>
      </c>
      <c r="I5038">
        <f>IF(COUNTIFS(Registros!$A$2:$A$6000,"CS",Registros!$B$2:$B$6000,$A5038)&gt;0,1,0)</f>
        <v>0</v>
      </c>
      <c r="J5038">
        <f>IF($I5038=1,SUMIFS(Registros!$I$2:$I$6000,Registros!$A$2:$A$6000,"CS",Registros!$B$2:$B$6000,$A5038),0)</f>
        <v>0</v>
      </c>
      <c r="K5038">
        <f>IF(COUNTIFS(Winback!$K$2:$K$300,$A5038)&gt;0,1,0)</f>
        <v>1</v>
      </c>
      <c r="L5038">
        <f>IF(AND($K5038=1,LEFT($A5038,3)="WB-"),SUMIFS(Winback!$D$2:$D$300,Winback!$K$2:$K$300,$A5038),0)</f>
        <v>26.25</v>
      </c>
      <c r="M5038">
        <f>IF(OR($E5038=1,$G5038=1,SUMIFS(Registros!$J$2:$J$6000,Registros!$B$2:$B$6000,$A5038)&gt;0),1,0)</f>
        <v>0</v>
      </c>
      <c r="N5038">
        <f>IF($J5038&gt;0,1,IF(COUNTIFS(Registros!$A$2:$A$6000,"CS",Registros!$B$2:$B$6000,$A5038,Registros!$K$2:$K$6000,"&lt;&gt;")&gt;0,1,0))</f>
        <v>0</v>
      </c>
      <c r="O5038" t="str">
        <f t="shared" si="390"/>
        <v>WINBACK</v>
      </c>
      <c r="P5038" t="str">
        <f t="shared" si="391"/>
        <v>Recuperar (winback)</v>
      </c>
      <c r="Q5038">
        <f t="shared" si="392"/>
        <v>26.25</v>
      </c>
      <c r="R5038" t="str">
        <f>IFERROR(VLOOKUP($A5038,Registros!$B$2:$G$6000,6,0),IFERROR(INDEX(Winback!$C$2:$C$300,MATCH($A5038,Winback!$K$2:$K$300,0)),""))</f>
        <v>Solanye Acuña</v>
      </c>
      <c r="S5038" t="str">
        <f t="shared" si="393"/>
        <v>+WB</v>
      </c>
      <c r="T5038">
        <f t="shared" si="394"/>
        <v>1</v>
      </c>
    </row>
    <row r="5039" spans="1:20" x14ac:dyDescent="0.35">
      <c r="A5039" t="s">
        <v>24700</v>
      </c>
      <c r="C5039" t="s">
        <v>24696</v>
      </c>
      <c r="D5039" t="s">
        <v>24697</v>
      </c>
      <c r="E5039">
        <f>IF(COUNTIFS(Registros!$A$2:$A$6000,"NP",Registros!$B$2:$B$6000,$A5039)&gt;0,1,0)</f>
        <v>0</v>
      </c>
      <c r="F5039">
        <f>IF($E5039=1,SUMIFS(Registros!$F$2:$F$6000,Registros!$A$2:$A$6000,"NP",Registros!$B$2:$B$6000,$A5039),0)</f>
        <v>0</v>
      </c>
      <c r="G5039">
        <f>IF(COUNTIFS(Registros!$A$2:$A$6000,"MOV",Registros!$B$2:$B$6000,$A5039)&gt;0,1,0)</f>
        <v>0</v>
      </c>
      <c r="H5039">
        <f>IF($G5039=1,SUMIFS(Registros!$F$2:$F$6000,Registros!$A$2:$A$6000,"MOV",Registros!$B$2:$B$6000,$A5039),0)</f>
        <v>0</v>
      </c>
      <c r="I5039">
        <f>IF(COUNTIFS(Registros!$A$2:$A$6000,"CS",Registros!$B$2:$B$6000,$A5039)&gt;0,1,0)</f>
        <v>0</v>
      </c>
      <c r="J5039">
        <f>IF($I5039=1,SUMIFS(Registros!$I$2:$I$6000,Registros!$A$2:$A$6000,"CS",Registros!$B$2:$B$6000,$A5039),0)</f>
        <v>0</v>
      </c>
      <c r="K5039">
        <f>IF(COUNTIFS(Winback!$K$2:$K$300,$A5039)&gt;0,1,0)</f>
        <v>1</v>
      </c>
      <c r="L5039">
        <f>IF(AND($K5039=1,LEFT($A5039,3)="WB-"),SUMIFS(Winback!$D$2:$D$300,Winback!$K$2:$K$300,$A5039),0)</f>
        <v>26.75</v>
      </c>
      <c r="M5039">
        <f>IF(OR($E5039=1,$G5039=1,SUMIFS(Registros!$J$2:$J$6000,Registros!$B$2:$B$6000,$A5039)&gt;0),1,0)</f>
        <v>0</v>
      </c>
      <c r="N5039">
        <f>IF($J5039&gt;0,1,IF(COUNTIFS(Registros!$A$2:$A$6000,"CS",Registros!$B$2:$B$6000,$A5039,Registros!$K$2:$K$6000,"&lt;&gt;")&gt;0,1,0))</f>
        <v>0</v>
      </c>
      <c r="O5039" t="str">
        <f t="shared" si="390"/>
        <v>WINBACK</v>
      </c>
      <c r="P5039" t="str">
        <f t="shared" si="391"/>
        <v>Recuperar (winback)</v>
      </c>
      <c r="Q5039">
        <f t="shared" si="392"/>
        <v>26.75</v>
      </c>
      <c r="R5039" t="str">
        <f>IFERROR(VLOOKUP($A5039,Registros!$B$2:$G$6000,6,0),IFERROR(INDEX(Winback!$C$2:$C$300,MATCH($A5039,Winback!$K$2:$K$300,0)),""))</f>
        <v>Maria Fernanda Rivas</v>
      </c>
      <c r="S5039" t="str">
        <f t="shared" si="393"/>
        <v>+WB</v>
      </c>
      <c r="T5039">
        <f t="shared" si="394"/>
        <v>1</v>
      </c>
    </row>
    <row r="5040" spans="1:20" x14ac:dyDescent="0.35">
      <c r="A5040" t="s">
        <v>24706</v>
      </c>
      <c r="C5040" t="s">
        <v>24701</v>
      </c>
      <c r="D5040" t="s">
        <v>24702</v>
      </c>
      <c r="E5040">
        <f>IF(COUNTIFS(Registros!$A$2:$A$6000,"NP",Registros!$B$2:$B$6000,$A5040)&gt;0,1,0)</f>
        <v>0</v>
      </c>
      <c r="F5040">
        <f>IF($E5040=1,SUMIFS(Registros!$F$2:$F$6000,Registros!$A$2:$A$6000,"NP",Registros!$B$2:$B$6000,$A5040),0)</f>
        <v>0</v>
      </c>
      <c r="G5040">
        <f>IF(COUNTIFS(Registros!$A$2:$A$6000,"MOV",Registros!$B$2:$B$6000,$A5040)&gt;0,1,0)</f>
        <v>0</v>
      </c>
      <c r="H5040">
        <f>IF($G5040=1,SUMIFS(Registros!$F$2:$F$6000,Registros!$A$2:$A$6000,"MOV",Registros!$B$2:$B$6000,$A5040),0)</f>
        <v>0</v>
      </c>
      <c r="I5040">
        <f>IF(COUNTIFS(Registros!$A$2:$A$6000,"CS",Registros!$B$2:$B$6000,$A5040)&gt;0,1,0)</f>
        <v>0</v>
      </c>
      <c r="J5040">
        <f>IF($I5040=1,SUMIFS(Registros!$I$2:$I$6000,Registros!$A$2:$A$6000,"CS",Registros!$B$2:$B$6000,$A5040),0)</f>
        <v>0</v>
      </c>
      <c r="K5040">
        <f>IF(COUNTIFS(Winback!$K$2:$K$300,$A5040)&gt;0,1,0)</f>
        <v>1</v>
      </c>
      <c r="L5040">
        <f>IF(AND($K5040=1,LEFT($A5040,3)="WB-"),SUMIFS(Winback!$D$2:$D$300,Winback!$K$2:$K$300,$A5040),0)</f>
        <v>37</v>
      </c>
      <c r="M5040">
        <f>IF(OR($E5040=1,$G5040=1,SUMIFS(Registros!$J$2:$J$6000,Registros!$B$2:$B$6000,$A5040)&gt;0),1,0)</f>
        <v>0</v>
      </c>
      <c r="N5040">
        <f>IF($J5040&gt;0,1,IF(COUNTIFS(Registros!$A$2:$A$6000,"CS",Registros!$B$2:$B$6000,$A5040,Registros!$K$2:$K$6000,"&lt;&gt;")&gt;0,1,0))</f>
        <v>0</v>
      </c>
      <c r="O5040" t="str">
        <f t="shared" si="390"/>
        <v>WINBACK</v>
      </c>
      <c r="P5040" t="str">
        <f t="shared" si="391"/>
        <v>Recuperar (winback)</v>
      </c>
      <c r="Q5040">
        <f t="shared" si="392"/>
        <v>37</v>
      </c>
      <c r="R5040" t="str">
        <f>IFERROR(VLOOKUP($A5040,Registros!$B$2:$G$6000,6,0),IFERROR(INDEX(Winback!$C$2:$C$300,MATCH($A5040,Winback!$K$2:$K$300,0)),""))</f>
        <v>Nailyn Martinez Johnson</v>
      </c>
      <c r="S5040" t="str">
        <f t="shared" si="393"/>
        <v>+WB</v>
      </c>
      <c r="T5040">
        <f t="shared" si="394"/>
        <v>1</v>
      </c>
    </row>
    <row r="5041" spans="1:20" x14ac:dyDescent="0.35">
      <c r="A5041" t="s">
        <v>24711</v>
      </c>
      <c r="C5041" t="s">
        <v>24707</v>
      </c>
      <c r="D5041" t="s">
        <v>24708</v>
      </c>
      <c r="E5041">
        <f>IF(COUNTIFS(Registros!$A$2:$A$6000,"NP",Registros!$B$2:$B$6000,$A5041)&gt;0,1,0)</f>
        <v>0</v>
      </c>
      <c r="F5041">
        <f>IF($E5041=1,SUMIFS(Registros!$F$2:$F$6000,Registros!$A$2:$A$6000,"NP",Registros!$B$2:$B$6000,$A5041),0)</f>
        <v>0</v>
      </c>
      <c r="G5041">
        <f>IF(COUNTIFS(Registros!$A$2:$A$6000,"MOV",Registros!$B$2:$B$6000,$A5041)&gt;0,1,0)</f>
        <v>0</v>
      </c>
      <c r="H5041">
        <f>IF($G5041=1,SUMIFS(Registros!$F$2:$F$6000,Registros!$A$2:$A$6000,"MOV",Registros!$B$2:$B$6000,$A5041),0)</f>
        <v>0</v>
      </c>
      <c r="I5041">
        <f>IF(COUNTIFS(Registros!$A$2:$A$6000,"CS",Registros!$B$2:$B$6000,$A5041)&gt;0,1,0)</f>
        <v>0</v>
      </c>
      <c r="J5041">
        <f>IF($I5041=1,SUMIFS(Registros!$I$2:$I$6000,Registros!$A$2:$A$6000,"CS",Registros!$B$2:$B$6000,$A5041),0)</f>
        <v>0</v>
      </c>
      <c r="K5041">
        <f>IF(COUNTIFS(Winback!$K$2:$K$300,$A5041)&gt;0,1,0)</f>
        <v>1</v>
      </c>
      <c r="L5041">
        <f>IF(AND($K5041=1,LEFT($A5041,3)="WB-"),SUMIFS(Winback!$D$2:$D$300,Winback!$K$2:$K$300,$A5041),0)</f>
        <v>16.25</v>
      </c>
      <c r="M5041">
        <f>IF(OR($E5041=1,$G5041=1,SUMIFS(Registros!$J$2:$J$6000,Registros!$B$2:$B$6000,$A5041)&gt;0),1,0)</f>
        <v>0</v>
      </c>
      <c r="N5041">
        <f>IF($J5041&gt;0,1,IF(COUNTIFS(Registros!$A$2:$A$6000,"CS",Registros!$B$2:$B$6000,$A5041,Registros!$K$2:$K$6000,"&lt;&gt;")&gt;0,1,0))</f>
        <v>0</v>
      </c>
      <c r="O5041" t="str">
        <f t="shared" si="390"/>
        <v>WINBACK</v>
      </c>
      <c r="P5041" t="str">
        <f t="shared" si="391"/>
        <v>Recuperar (winback)</v>
      </c>
      <c r="Q5041">
        <f t="shared" si="392"/>
        <v>16.25</v>
      </c>
      <c r="R5041" t="str">
        <f>IFERROR(VLOOKUP($A5041,Registros!$B$2:$G$6000,6,0),IFERROR(INDEX(Winback!$C$2:$C$300,MATCH($A5041,Winback!$K$2:$K$300,0)),""))</f>
        <v>Solanye Acuña</v>
      </c>
      <c r="S5041" t="str">
        <f t="shared" si="393"/>
        <v>+WB</v>
      </c>
      <c r="T5041">
        <f t="shared" si="394"/>
        <v>1</v>
      </c>
    </row>
    <row r="5042" spans="1:20" x14ac:dyDescent="0.35">
      <c r="A5042" t="s">
        <v>24717</v>
      </c>
      <c r="C5042" t="s">
        <v>24712</v>
      </c>
      <c r="D5042" t="s">
        <v>24713</v>
      </c>
      <c r="E5042">
        <f>IF(COUNTIFS(Registros!$A$2:$A$6000,"NP",Registros!$B$2:$B$6000,$A5042)&gt;0,1,0)</f>
        <v>0</v>
      </c>
      <c r="F5042">
        <f>IF($E5042=1,SUMIFS(Registros!$F$2:$F$6000,Registros!$A$2:$A$6000,"NP",Registros!$B$2:$B$6000,$A5042),0)</f>
        <v>0</v>
      </c>
      <c r="G5042">
        <f>IF(COUNTIFS(Registros!$A$2:$A$6000,"MOV",Registros!$B$2:$B$6000,$A5042)&gt;0,1,0)</f>
        <v>0</v>
      </c>
      <c r="H5042">
        <f>IF($G5042=1,SUMIFS(Registros!$F$2:$F$6000,Registros!$A$2:$A$6000,"MOV",Registros!$B$2:$B$6000,$A5042),0)</f>
        <v>0</v>
      </c>
      <c r="I5042">
        <f>IF(COUNTIFS(Registros!$A$2:$A$6000,"CS",Registros!$B$2:$B$6000,$A5042)&gt;0,1,0)</f>
        <v>0</v>
      </c>
      <c r="J5042">
        <f>IF($I5042=1,SUMIFS(Registros!$I$2:$I$6000,Registros!$A$2:$A$6000,"CS",Registros!$B$2:$B$6000,$A5042),0)</f>
        <v>0</v>
      </c>
      <c r="K5042">
        <f>IF(COUNTIFS(Winback!$K$2:$K$300,$A5042)&gt;0,1,0)</f>
        <v>1</v>
      </c>
      <c r="L5042">
        <f>IF(AND($K5042=1,LEFT($A5042,3)="WB-"),SUMIFS(Winback!$D$2:$D$300,Winback!$K$2:$K$300,$A5042),0)</f>
        <v>15</v>
      </c>
      <c r="M5042">
        <f>IF(OR($E5042=1,$G5042=1,SUMIFS(Registros!$J$2:$J$6000,Registros!$B$2:$B$6000,$A5042)&gt;0),1,0)</f>
        <v>0</v>
      </c>
      <c r="N5042">
        <f>IF($J5042&gt;0,1,IF(COUNTIFS(Registros!$A$2:$A$6000,"CS",Registros!$B$2:$B$6000,$A5042,Registros!$K$2:$K$6000,"&lt;&gt;")&gt;0,1,0))</f>
        <v>0</v>
      </c>
      <c r="O5042" t="str">
        <f t="shared" si="390"/>
        <v>WINBACK</v>
      </c>
      <c r="P5042" t="str">
        <f t="shared" si="391"/>
        <v>Recuperar (winback)</v>
      </c>
      <c r="Q5042">
        <f t="shared" si="392"/>
        <v>15</v>
      </c>
      <c r="R5042" t="str">
        <f>IFERROR(VLOOKUP($A5042,Registros!$B$2:$G$6000,6,0),IFERROR(INDEX(Winback!$C$2:$C$300,MATCH($A5042,Winback!$K$2:$K$300,0)),""))</f>
        <v>Maria Fernanda Rivas</v>
      </c>
      <c r="S5042" t="str">
        <f t="shared" si="393"/>
        <v>+WB</v>
      </c>
      <c r="T5042">
        <f t="shared" si="394"/>
        <v>1</v>
      </c>
    </row>
    <row r="5043" spans="1:20" x14ac:dyDescent="0.35">
      <c r="A5043" t="s">
        <v>24723</v>
      </c>
      <c r="C5043" t="s">
        <v>24718</v>
      </c>
      <c r="D5043" t="s">
        <v>24719</v>
      </c>
      <c r="E5043">
        <f>IF(COUNTIFS(Registros!$A$2:$A$6000,"NP",Registros!$B$2:$B$6000,$A5043)&gt;0,1,0)</f>
        <v>0</v>
      </c>
      <c r="F5043">
        <f>IF($E5043=1,SUMIFS(Registros!$F$2:$F$6000,Registros!$A$2:$A$6000,"NP",Registros!$B$2:$B$6000,$A5043),0)</f>
        <v>0</v>
      </c>
      <c r="G5043">
        <f>IF(COUNTIFS(Registros!$A$2:$A$6000,"MOV",Registros!$B$2:$B$6000,$A5043)&gt;0,1,0)</f>
        <v>0</v>
      </c>
      <c r="H5043">
        <f>IF($G5043=1,SUMIFS(Registros!$F$2:$F$6000,Registros!$A$2:$A$6000,"MOV",Registros!$B$2:$B$6000,$A5043),0)</f>
        <v>0</v>
      </c>
      <c r="I5043">
        <f>IF(COUNTIFS(Registros!$A$2:$A$6000,"CS",Registros!$B$2:$B$6000,$A5043)&gt;0,1,0)</f>
        <v>0</v>
      </c>
      <c r="J5043">
        <f>IF($I5043=1,SUMIFS(Registros!$I$2:$I$6000,Registros!$A$2:$A$6000,"CS",Registros!$B$2:$B$6000,$A5043),0)</f>
        <v>0</v>
      </c>
      <c r="K5043">
        <f>IF(COUNTIFS(Winback!$K$2:$K$300,$A5043)&gt;0,1,0)</f>
        <v>1</v>
      </c>
      <c r="L5043">
        <f>IF(AND($K5043=1,LEFT($A5043,3)="WB-"),SUMIFS(Winback!$D$2:$D$300,Winback!$K$2:$K$300,$A5043),0)</f>
        <v>100</v>
      </c>
      <c r="M5043">
        <f>IF(OR($E5043=1,$G5043=1,SUMIFS(Registros!$J$2:$J$6000,Registros!$B$2:$B$6000,$A5043)&gt;0),1,0)</f>
        <v>0</v>
      </c>
      <c r="N5043">
        <f>IF($J5043&gt;0,1,IF(COUNTIFS(Registros!$A$2:$A$6000,"CS",Registros!$B$2:$B$6000,$A5043,Registros!$K$2:$K$6000,"&lt;&gt;")&gt;0,1,0))</f>
        <v>0</v>
      </c>
      <c r="O5043" t="str">
        <f t="shared" si="390"/>
        <v>WINBACK</v>
      </c>
      <c r="P5043" t="str">
        <f t="shared" si="391"/>
        <v>Recuperar (winback)</v>
      </c>
      <c r="Q5043">
        <f t="shared" si="392"/>
        <v>100</v>
      </c>
      <c r="R5043" t="str">
        <f>IFERROR(VLOOKUP($A5043,Registros!$B$2:$G$6000,6,0),IFERROR(INDEX(Winback!$C$2:$C$300,MATCH($A5043,Winback!$K$2:$K$300,0)),""))</f>
        <v>Nailyn Martinez Johnson</v>
      </c>
      <c r="S5043" t="str">
        <f t="shared" si="393"/>
        <v>+WB</v>
      </c>
      <c r="T5043">
        <f t="shared" si="394"/>
        <v>1</v>
      </c>
    </row>
    <row r="5044" spans="1:20" x14ac:dyDescent="0.35">
      <c r="A5044" t="s">
        <v>24729</v>
      </c>
      <c r="C5044" t="s">
        <v>24724</v>
      </c>
      <c r="D5044" t="s">
        <v>24725</v>
      </c>
      <c r="E5044">
        <f>IF(COUNTIFS(Registros!$A$2:$A$6000,"NP",Registros!$B$2:$B$6000,$A5044)&gt;0,1,0)</f>
        <v>0</v>
      </c>
      <c r="F5044">
        <f>IF($E5044=1,SUMIFS(Registros!$F$2:$F$6000,Registros!$A$2:$A$6000,"NP",Registros!$B$2:$B$6000,$A5044),0)</f>
        <v>0</v>
      </c>
      <c r="G5044">
        <f>IF(COUNTIFS(Registros!$A$2:$A$6000,"MOV",Registros!$B$2:$B$6000,$A5044)&gt;0,1,0)</f>
        <v>0</v>
      </c>
      <c r="H5044">
        <f>IF($G5044=1,SUMIFS(Registros!$F$2:$F$6000,Registros!$A$2:$A$6000,"MOV",Registros!$B$2:$B$6000,$A5044),0)</f>
        <v>0</v>
      </c>
      <c r="I5044">
        <f>IF(COUNTIFS(Registros!$A$2:$A$6000,"CS",Registros!$B$2:$B$6000,$A5044)&gt;0,1,0)</f>
        <v>0</v>
      </c>
      <c r="J5044">
        <f>IF($I5044=1,SUMIFS(Registros!$I$2:$I$6000,Registros!$A$2:$A$6000,"CS",Registros!$B$2:$B$6000,$A5044),0)</f>
        <v>0</v>
      </c>
      <c r="K5044">
        <f>IF(COUNTIFS(Winback!$K$2:$K$300,$A5044)&gt;0,1,0)</f>
        <v>1</v>
      </c>
      <c r="L5044">
        <f>IF(AND($K5044=1,LEFT($A5044,3)="WB-"),SUMIFS(Winback!$D$2:$D$300,Winback!$K$2:$K$300,$A5044),0)</f>
        <v>40</v>
      </c>
      <c r="M5044">
        <f>IF(OR($E5044=1,$G5044=1,SUMIFS(Registros!$J$2:$J$6000,Registros!$B$2:$B$6000,$A5044)&gt;0),1,0)</f>
        <v>0</v>
      </c>
      <c r="N5044">
        <f>IF($J5044&gt;0,1,IF(COUNTIFS(Registros!$A$2:$A$6000,"CS",Registros!$B$2:$B$6000,$A5044,Registros!$K$2:$K$6000,"&lt;&gt;")&gt;0,1,0))</f>
        <v>0</v>
      </c>
      <c r="O5044" t="str">
        <f t="shared" si="390"/>
        <v>WINBACK</v>
      </c>
      <c r="P5044" t="str">
        <f t="shared" si="391"/>
        <v>Recuperar (winback)</v>
      </c>
      <c r="Q5044">
        <f t="shared" si="392"/>
        <v>40</v>
      </c>
      <c r="R5044" t="str">
        <f>IFERROR(VLOOKUP($A5044,Registros!$B$2:$G$6000,6,0),IFERROR(INDEX(Winback!$C$2:$C$300,MATCH($A5044,Winback!$K$2:$K$300,0)),""))</f>
        <v>Michelle Zambrano</v>
      </c>
      <c r="S5044" t="str">
        <f t="shared" si="393"/>
        <v>+WB</v>
      </c>
      <c r="T5044">
        <f t="shared" si="394"/>
        <v>1</v>
      </c>
    </row>
    <row r="5045" spans="1:20" x14ac:dyDescent="0.35">
      <c r="A5045" t="s">
        <v>24735</v>
      </c>
      <c r="C5045" t="s">
        <v>24730</v>
      </c>
      <c r="D5045" t="s">
        <v>24731</v>
      </c>
      <c r="E5045">
        <f>IF(COUNTIFS(Registros!$A$2:$A$6000,"NP",Registros!$B$2:$B$6000,$A5045)&gt;0,1,0)</f>
        <v>0</v>
      </c>
      <c r="F5045">
        <f>IF($E5045=1,SUMIFS(Registros!$F$2:$F$6000,Registros!$A$2:$A$6000,"NP",Registros!$B$2:$B$6000,$A5045),0)</f>
        <v>0</v>
      </c>
      <c r="G5045">
        <f>IF(COUNTIFS(Registros!$A$2:$A$6000,"MOV",Registros!$B$2:$B$6000,$A5045)&gt;0,1,0)</f>
        <v>0</v>
      </c>
      <c r="H5045">
        <f>IF($G5045=1,SUMIFS(Registros!$F$2:$F$6000,Registros!$A$2:$A$6000,"MOV",Registros!$B$2:$B$6000,$A5045),0)</f>
        <v>0</v>
      </c>
      <c r="I5045">
        <f>IF(COUNTIFS(Registros!$A$2:$A$6000,"CS",Registros!$B$2:$B$6000,$A5045)&gt;0,1,0)</f>
        <v>0</v>
      </c>
      <c r="J5045">
        <f>IF($I5045=1,SUMIFS(Registros!$I$2:$I$6000,Registros!$A$2:$A$6000,"CS",Registros!$B$2:$B$6000,$A5045),0)</f>
        <v>0</v>
      </c>
      <c r="K5045">
        <f>IF(COUNTIFS(Winback!$K$2:$K$300,$A5045)&gt;0,1,0)</f>
        <v>1</v>
      </c>
      <c r="L5045">
        <f>IF(AND($K5045=1,LEFT($A5045,3)="WB-"),SUMIFS(Winback!$D$2:$D$300,Winback!$K$2:$K$300,$A5045),0)</f>
        <v>45</v>
      </c>
      <c r="M5045">
        <f>IF(OR($E5045=1,$G5045=1,SUMIFS(Registros!$J$2:$J$6000,Registros!$B$2:$B$6000,$A5045)&gt;0),1,0)</f>
        <v>0</v>
      </c>
      <c r="N5045">
        <f>IF($J5045&gt;0,1,IF(COUNTIFS(Registros!$A$2:$A$6000,"CS",Registros!$B$2:$B$6000,$A5045,Registros!$K$2:$K$6000,"&lt;&gt;")&gt;0,1,0))</f>
        <v>0</v>
      </c>
      <c r="O5045" t="str">
        <f t="shared" si="390"/>
        <v>WINBACK</v>
      </c>
      <c r="P5045" t="str">
        <f t="shared" si="391"/>
        <v>Recuperar (winback)</v>
      </c>
      <c r="Q5045">
        <f t="shared" si="392"/>
        <v>45</v>
      </c>
      <c r="R5045" t="str">
        <f>IFERROR(VLOOKUP($A5045,Registros!$B$2:$G$6000,6,0),IFERROR(INDEX(Winback!$C$2:$C$300,MATCH($A5045,Winback!$K$2:$K$300,0)),""))</f>
        <v>Solanye Acuña</v>
      </c>
      <c r="S5045" t="str">
        <f t="shared" si="393"/>
        <v>+WB</v>
      </c>
      <c r="T5045">
        <f t="shared" si="394"/>
        <v>1</v>
      </c>
    </row>
    <row r="5046" spans="1:20" x14ac:dyDescent="0.35">
      <c r="A5046" t="s">
        <v>24740</v>
      </c>
      <c r="C5046" t="s">
        <v>24736</v>
      </c>
      <c r="D5046" t="s">
        <v>24737</v>
      </c>
      <c r="E5046">
        <f>IF(COUNTIFS(Registros!$A$2:$A$6000,"NP",Registros!$B$2:$B$6000,$A5046)&gt;0,1,0)</f>
        <v>0</v>
      </c>
      <c r="F5046">
        <f>IF($E5046=1,SUMIFS(Registros!$F$2:$F$6000,Registros!$A$2:$A$6000,"NP",Registros!$B$2:$B$6000,$A5046),0)</f>
        <v>0</v>
      </c>
      <c r="G5046">
        <f>IF(COUNTIFS(Registros!$A$2:$A$6000,"MOV",Registros!$B$2:$B$6000,$A5046)&gt;0,1,0)</f>
        <v>0</v>
      </c>
      <c r="H5046">
        <f>IF($G5046=1,SUMIFS(Registros!$F$2:$F$6000,Registros!$A$2:$A$6000,"MOV",Registros!$B$2:$B$6000,$A5046),0)</f>
        <v>0</v>
      </c>
      <c r="I5046">
        <f>IF(COUNTIFS(Registros!$A$2:$A$6000,"CS",Registros!$B$2:$B$6000,$A5046)&gt;0,1,0)</f>
        <v>0</v>
      </c>
      <c r="J5046">
        <f>IF($I5046=1,SUMIFS(Registros!$I$2:$I$6000,Registros!$A$2:$A$6000,"CS",Registros!$B$2:$B$6000,$A5046),0)</f>
        <v>0</v>
      </c>
      <c r="K5046">
        <f>IF(COUNTIFS(Winback!$K$2:$K$300,$A5046)&gt;0,1,0)</f>
        <v>1</v>
      </c>
      <c r="L5046">
        <f>IF(AND($K5046=1,LEFT($A5046,3)="WB-"),SUMIFS(Winback!$D$2:$D$300,Winback!$K$2:$K$300,$A5046),0)</f>
        <v>15</v>
      </c>
      <c r="M5046">
        <f>IF(OR($E5046=1,$G5046=1,SUMIFS(Registros!$J$2:$J$6000,Registros!$B$2:$B$6000,$A5046)&gt;0),1,0)</f>
        <v>0</v>
      </c>
      <c r="N5046">
        <f>IF($J5046&gt;0,1,IF(COUNTIFS(Registros!$A$2:$A$6000,"CS",Registros!$B$2:$B$6000,$A5046,Registros!$K$2:$K$6000,"&lt;&gt;")&gt;0,1,0))</f>
        <v>0</v>
      </c>
      <c r="O5046" t="str">
        <f t="shared" si="390"/>
        <v>WINBACK</v>
      </c>
      <c r="P5046" t="str">
        <f t="shared" si="391"/>
        <v>Recuperar (winback)</v>
      </c>
      <c r="Q5046">
        <f t="shared" si="392"/>
        <v>15</v>
      </c>
      <c r="R5046" t="str">
        <f>IFERROR(VLOOKUP($A5046,Registros!$B$2:$G$6000,6,0),IFERROR(INDEX(Winback!$C$2:$C$300,MATCH($A5046,Winback!$K$2:$K$300,0)),""))</f>
        <v>Nailyn Martinez Johnson</v>
      </c>
      <c r="S5046" t="str">
        <f t="shared" si="393"/>
        <v>+WB</v>
      </c>
      <c r="T5046">
        <f t="shared" si="394"/>
        <v>1</v>
      </c>
    </row>
    <row r="5047" spans="1:20" x14ac:dyDescent="0.35">
      <c r="A5047" t="s">
        <v>24747</v>
      </c>
      <c r="C5047" t="s">
        <v>24741</v>
      </c>
      <c r="D5047" t="s">
        <v>24742</v>
      </c>
      <c r="E5047">
        <f>IF(COUNTIFS(Registros!$A$2:$A$6000,"NP",Registros!$B$2:$B$6000,$A5047)&gt;0,1,0)</f>
        <v>0</v>
      </c>
      <c r="F5047">
        <f>IF($E5047=1,SUMIFS(Registros!$F$2:$F$6000,Registros!$A$2:$A$6000,"NP",Registros!$B$2:$B$6000,$A5047),0)</f>
        <v>0</v>
      </c>
      <c r="G5047">
        <f>IF(COUNTIFS(Registros!$A$2:$A$6000,"MOV",Registros!$B$2:$B$6000,$A5047)&gt;0,1,0)</f>
        <v>0</v>
      </c>
      <c r="H5047">
        <f>IF($G5047=1,SUMIFS(Registros!$F$2:$F$6000,Registros!$A$2:$A$6000,"MOV",Registros!$B$2:$B$6000,$A5047),0)</f>
        <v>0</v>
      </c>
      <c r="I5047">
        <f>IF(COUNTIFS(Registros!$A$2:$A$6000,"CS",Registros!$B$2:$B$6000,$A5047)&gt;0,1,0)</f>
        <v>0</v>
      </c>
      <c r="J5047">
        <f>IF($I5047=1,SUMIFS(Registros!$I$2:$I$6000,Registros!$A$2:$A$6000,"CS",Registros!$B$2:$B$6000,$A5047),0)</f>
        <v>0</v>
      </c>
      <c r="K5047">
        <f>IF(COUNTIFS(Winback!$K$2:$K$300,$A5047)&gt;0,1,0)</f>
        <v>1</v>
      </c>
      <c r="L5047">
        <f>IF(AND($K5047=1,LEFT($A5047,3)="WB-"),SUMIFS(Winback!$D$2:$D$300,Winback!$K$2:$K$300,$A5047),0)</f>
        <v>60</v>
      </c>
      <c r="M5047">
        <f>IF(OR($E5047=1,$G5047=1,SUMIFS(Registros!$J$2:$J$6000,Registros!$B$2:$B$6000,$A5047)&gt;0),1,0)</f>
        <v>0</v>
      </c>
      <c r="N5047">
        <f>IF($J5047&gt;0,1,IF(COUNTIFS(Registros!$A$2:$A$6000,"CS",Registros!$B$2:$B$6000,$A5047,Registros!$K$2:$K$6000,"&lt;&gt;")&gt;0,1,0))</f>
        <v>0</v>
      </c>
      <c r="O5047" t="str">
        <f t="shared" si="390"/>
        <v>WINBACK</v>
      </c>
      <c r="P5047" t="str">
        <f t="shared" si="391"/>
        <v>Recuperar (winback)</v>
      </c>
      <c r="Q5047">
        <f t="shared" si="392"/>
        <v>60</v>
      </c>
      <c r="R5047" t="str">
        <f>IFERROR(VLOOKUP($A5047,Registros!$B$2:$G$6000,6,0),IFERROR(INDEX(Winback!$C$2:$C$300,MATCH($A5047,Winback!$K$2:$K$300,0)),""))</f>
        <v>Michelle Zambrano</v>
      </c>
      <c r="S5047" t="str">
        <f t="shared" si="393"/>
        <v>+WB</v>
      </c>
      <c r="T5047">
        <f t="shared" si="394"/>
        <v>1</v>
      </c>
    </row>
    <row r="5048" spans="1:20" x14ac:dyDescent="0.35">
      <c r="A5048" t="s">
        <v>24753</v>
      </c>
      <c r="C5048" t="s">
        <v>24748</v>
      </c>
      <c r="D5048" t="s">
        <v>24749</v>
      </c>
      <c r="E5048">
        <f>IF(COUNTIFS(Registros!$A$2:$A$6000,"NP",Registros!$B$2:$B$6000,$A5048)&gt;0,1,0)</f>
        <v>0</v>
      </c>
      <c r="F5048">
        <f>IF($E5048=1,SUMIFS(Registros!$F$2:$F$6000,Registros!$A$2:$A$6000,"NP",Registros!$B$2:$B$6000,$A5048),0)</f>
        <v>0</v>
      </c>
      <c r="G5048">
        <f>IF(COUNTIFS(Registros!$A$2:$A$6000,"MOV",Registros!$B$2:$B$6000,$A5048)&gt;0,1,0)</f>
        <v>0</v>
      </c>
      <c r="H5048">
        <f>IF($G5048=1,SUMIFS(Registros!$F$2:$F$6000,Registros!$A$2:$A$6000,"MOV",Registros!$B$2:$B$6000,$A5048),0)</f>
        <v>0</v>
      </c>
      <c r="I5048">
        <f>IF(COUNTIFS(Registros!$A$2:$A$6000,"CS",Registros!$B$2:$B$6000,$A5048)&gt;0,1,0)</f>
        <v>0</v>
      </c>
      <c r="J5048">
        <f>IF($I5048=1,SUMIFS(Registros!$I$2:$I$6000,Registros!$A$2:$A$6000,"CS",Registros!$B$2:$B$6000,$A5048),0)</f>
        <v>0</v>
      </c>
      <c r="K5048">
        <f>IF(COUNTIFS(Winback!$K$2:$K$300,$A5048)&gt;0,1,0)</f>
        <v>1</v>
      </c>
      <c r="L5048">
        <f>IF(AND($K5048=1,LEFT($A5048,3)="WB-"),SUMIFS(Winback!$D$2:$D$300,Winback!$K$2:$K$300,$A5048),0)</f>
        <v>20</v>
      </c>
      <c r="M5048">
        <f>IF(OR($E5048=1,$G5048=1,SUMIFS(Registros!$J$2:$J$6000,Registros!$B$2:$B$6000,$A5048)&gt;0),1,0)</f>
        <v>0</v>
      </c>
      <c r="N5048">
        <f>IF($J5048&gt;0,1,IF(COUNTIFS(Registros!$A$2:$A$6000,"CS",Registros!$B$2:$B$6000,$A5048,Registros!$K$2:$K$6000,"&lt;&gt;")&gt;0,1,0))</f>
        <v>0</v>
      </c>
      <c r="O5048" t="str">
        <f t="shared" si="390"/>
        <v>WINBACK</v>
      </c>
      <c r="P5048" t="str">
        <f t="shared" si="391"/>
        <v>Recuperar (winback)</v>
      </c>
      <c r="Q5048">
        <f t="shared" si="392"/>
        <v>20</v>
      </c>
      <c r="R5048" t="str">
        <f>IFERROR(VLOOKUP($A5048,Registros!$B$2:$G$6000,6,0),IFERROR(INDEX(Winback!$C$2:$C$300,MATCH($A5048,Winback!$K$2:$K$300,0)),""))</f>
        <v>Solanye Acuña</v>
      </c>
      <c r="S5048" t="str">
        <f t="shared" si="393"/>
        <v>+WB</v>
      </c>
      <c r="T5048">
        <f t="shared" si="394"/>
        <v>1</v>
      </c>
    </row>
    <row r="5049" spans="1:20" x14ac:dyDescent="0.35">
      <c r="A5049" t="s">
        <v>24759</v>
      </c>
      <c r="C5049" t="s">
        <v>24754</v>
      </c>
      <c r="D5049" t="s">
        <v>24755</v>
      </c>
      <c r="E5049">
        <f>IF(COUNTIFS(Registros!$A$2:$A$6000,"NP",Registros!$B$2:$B$6000,$A5049)&gt;0,1,0)</f>
        <v>0</v>
      </c>
      <c r="F5049">
        <f>IF($E5049=1,SUMIFS(Registros!$F$2:$F$6000,Registros!$A$2:$A$6000,"NP",Registros!$B$2:$B$6000,$A5049),0)</f>
        <v>0</v>
      </c>
      <c r="G5049">
        <f>IF(COUNTIFS(Registros!$A$2:$A$6000,"MOV",Registros!$B$2:$B$6000,$A5049)&gt;0,1,0)</f>
        <v>0</v>
      </c>
      <c r="H5049">
        <f>IF($G5049=1,SUMIFS(Registros!$F$2:$F$6000,Registros!$A$2:$A$6000,"MOV",Registros!$B$2:$B$6000,$A5049),0)</f>
        <v>0</v>
      </c>
      <c r="I5049">
        <f>IF(COUNTIFS(Registros!$A$2:$A$6000,"CS",Registros!$B$2:$B$6000,$A5049)&gt;0,1,0)</f>
        <v>0</v>
      </c>
      <c r="J5049">
        <f>IF($I5049=1,SUMIFS(Registros!$I$2:$I$6000,Registros!$A$2:$A$6000,"CS",Registros!$B$2:$B$6000,$A5049),0)</f>
        <v>0</v>
      </c>
      <c r="K5049">
        <f>IF(COUNTIFS(Winback!$K$2:$K$300,$A5049)&gt;0,1,0)</f>
        <v>1</v>
      </c>
      <c r="L5049">
        <f>IF(AND($K5049=1,LEFT($A5049,3)="WB-"),SUMIFS(Winback!$D$2:$D$300,Winback!$K$2:$K$300,$A5049),0)</f>
        <v>15</v>
      </c>
      <c r="M5049">
        <f>IF(OR($E5049=1,$G5049=1,SUMIFS(Registros!$J$2:$J$6000,Registros!$B$2:$B$6000,$A5049)&gt;0),1,0)</f>
        <v>0</v>
      </c>
      <c r="N5049">
        <f>IF($J5049&gt;0,1,IF(COUNTIFS(Registros!$A$2:$A$6000,"CS",Registros!$B$2:$B$6000,$A5049,Registros!$K$2:$K$6000,"&lt;&gt;")&gt;0,1,0))</f>
        <v>0</v>
      </c>
      <c r="O5049" t="str">
        <f t="shared" si="390"/>
        <v>WINBACK</v>
      </c>
      <c r="P5049" t="str">
        <f t="shared" si="391"/>
        <v>Recuperar (winback)</v>
      </c>
      <c r="Q5049">
        <f t="shared" si="392"/>
        <v>15</v>
      </c>
      <c r="R5049" t="str">
        <f>IFERROR(VLOOKUP($A5049,Registros!$B$2:$G$6000,6,0),IFERROR(INDEX(Winback!$C$2:$C$300,MATCH($A5049,Winback!$K$2:$K$300,0)),""))</f>
        <v>Maria Fernanda Rivas</v>
      </c>
      <c r="S5049" t="str">
        <f t="shared" si="393"/>
        <v>+WB</v>
      </c>
      <c r="T5049">
        <f t="shared" si="394"/>
        <v>1</v>
      </c>
    </row>
    <row r="5050" spans="1:20" x14ac:dyDescent="0.35">
      <c r="A5050" t="s">
        <v>24764</v>
      </c>
      <c r="C5050" t="s">
        <v>24760</v>
      </c>
      <c r="D5050" t="s">
        <v>24761</v>
      </c>
      <c r="E5050">
        <f>IF(COUNTIFS(Registros!$A$2:$A$6000,"NP",Registros!$B$2:$B$6000,$A5050)&gt;0,1,0)</f>
        <v>0</v>
      </c>
      <c r="F5050">
        <f>IF($E5050=1,SUMIFS(Registros!$F$2:$F$6000,Registros!$A$2:$A$6000,"NP",Registros!$B$2:$B$6000,$A5050),0)</f>
        <v>0</v>
      </c>
      <c r="G5050">
        <f>IF(COUNTIFS(Registros!$A$2:$A$6000,"MOV",Registros!$B$2:$B$6000,$A5050)&gt;0,1,0)</f>
        <v>0</v>
      </c>
      <c r="H5050">
        <f>IF($G5050=1,SUMIFS(Registros!$F$2:$F$6000,Registros!$A$2:$A$6000,"MOV",Registros!$B$2:$B$6000,$A5050),0)</f>
        <v>0</v>
      </c>
      <c r="I5050">
        <f>IF(COUNTIFS(Registros!$A$2:$A$6000,"CS",Registros!$B$2:$B$6000,$A5050)&gt;0,1,0)</f>
        <v>0</v>
      </c>
      <c r="J5050">
        <f>IF($I5050=1,SUMIFS(Registros!$I$2:$I$6000,Registros!$A$2:$A$6000,"CS",Registros!$B$2:$B$6000,$A5050),0)</f>
        <v>0</v>
      </c>
      <c r="K5050">
        <f>IF(COUNTIFS(Winback!$K$2:$K$300,$A5050)&gt;0,1,0)</f>
        <v>1</v>
      </c>
      <c r="L5050">
        <f>IF(AND($K5050=1,LEFT($A5050,3)="WB-"),SUMIFS(Winback!$D$2:$D$300,Winback!$K$2:$K$300,$A5050),0)</f>
        <v>60</v>
      </c>
      <c r="M5050">
        <f>IF(OR($E5050=1,$G5050=1,SUMIFS(Registros!$J$2:$J$6000,Registros!$B$2:$B$6000,$A5050)&gt;0),1,0)</f>
        <v>0</v>
      </c>
      <c r="N5050">
        <f>IF($J5050&gt;0,1,IF(COUNTIFS(Registros!$A$2:$A$6000,"CS",Registros!$B$2:$B$6000,$A5050,Registros!$K$2:$K$6000,"&lt;&gt;")&gt;0,1,0))</f>
        <v>0</v>
      </c>
      <c r="O5050" t="str">
        <f t="shared" si="390"/>
        <v>WINBACK</v>
      </c>
      <c r="P5050" t="str">
        <f t="shared" si="391"/>
        <v>Recuperar (winback)</v>
      </c>
      <c r="Q5050">
        <f t="shared" si="392"/>
        <v>60</v>
      </c>
      <c r="R5050" t="str">
        <f>IFERROR(VLOOKUP($A5050,Registros!$B$2:$G$6000,6,0),IFERROR(INDEX(Winback!$C$2:$C$300,MATCH($A5050,Winback!$K$2:$K$300,0)),""))</f>
        <v>Nailyn Martinez Johnson</v>
      </c>
      <c r="S5050" t="str">
        <f t="shared" si="393"/>
        <v>+WB</v>
      </c>
      <c r="T5050">
        <f t="shared" si="394"/>
        <v>1</v>
      </c>
    </row>
    <row r="5051" spans="1:20" x14ac:dyDescent="0.35">
      <c r="A5051" t="s">
        <v>24770</v>
      </c>
      <c r="C5051" t="s">
        <v>24765</v>
      </c>
      <c r="D5051" t="s">
        <v>24766</v>
      </c>
      <c r="E5051">
        <f>IF(COUNTIFS(Registros!$A$2:$A$6000,"NP",Registros!$B$2:$B$6000,$A5051)&gt;0,1,0)</f>
        <v>0</v>
      </c>
      <c r="F5051">
        <f>IF($E5051=1,SUMIFS(Registros!$F$2:$F$6000,Registros!$A$2:$A$6000,"NP",Registros!$B$2:$B$6000,$A5051),0)</f>
        <v>0</v>
      </c>
      <c r="G5051">
        <f>IF(COUNTIFS(Registros!$A$2:$A$6000,"MOV",Registros!$B$2:$B$6000,$A5051)&gt;0,1,0)</f>
        <v>0</v>
      </c>
      <c r="H5051">
        <f>IF($G5051=1,SUMIFS(Registros!$F$2:$F$6000,Registros!$A$2:$A$6000,"MOV",Registros!$B$2:$B$6000,$A5051),0)</f>
        <v>0</v>
      </c>
      <c r="I5051">
        <f>IF(COUNTIFS(Registros!$A$2:$A$6000,"CS",Registros!$B$2:$B$6000,$A5051)&gt;0,1,0)</f>
        <v>0</v>
      </c>
      <c r="J5051">
        <f>IF($I5051=1,SUMIFS(Registros!$I$2:$I$6000,Registros!$A$2:$A$6000,"CS",Registros!$B$2:$B$6000,$A5051),0)</f>
        <v>0</v>
      </c>
      <c r="K5051">
        <f>IF(COUNTIFS(Winback!$K$2:$K$300,$A5051)&gt;0,1,0)</f>
        <v>1</v>
      </c>
      <c r="L5051">
        <f>IF(AND($K5051=1,LEFT($A5051,3)="WB-"),SUMIFS(Winback!$D$2:$D$300,Winback!$K$2:$K$300,$A5051),0)</f>
        <v>15</v>
      </c>
      <c r="M5051">
        <f>IF(OR($E5051=1,$G5051=1,SUMIFS(Registros!$J$2:$J$6000,Registros!$B$2:$B$6000,$A5051)&gt;0),1,0)</f>
        <v>0</v>
      </c>
      <c r="N5051">
        <f>IF($J5051&gt;0,1,IF(COUNTIFS(Registros!$A$2:$A$6000,"CS",Registros!$B$2:$B$6000,$A5051,Registros!$K$2:$K$6000,"&lt;&gt;")&gt;0,1,0))</f>
        <v>0</v>
      </c>
      <c r="O5051" t="str">
        <f t="shared" si="390"/>
        <v>WINBACK</v>
      </c>
      <c r="P5051" t="str">
        <f t="shared" si="391"/>
        <v>Recuperar (winback)</v>
      </c>
      <c r="Q5051">
        <f t="shared" si="392"/>
        <v>15</v>
      </c>
      <c r="R5051" t="str">
        <f>IFERROR(VLOOKUP($A5051,Registros!$B$2:$G$6000,6,0),IFERROR(INDEX(Winback!$C$2:$C$300,MATCH($A5051,Winback!$K$2:$K$300,0)),""))</f>
        <v>Michelle Zambrano</v>
      </c>
      <c r="S5051" t="str">
        <f t="shared" si="393"/>
        <v>+WB</v>
      </c>
      <c r="T5051">
        <f t="shared" si="394"/>
        <v>1</v>
      </c>
    </row>
    <row r="5052" spans="1:20" x14ac:dyDescent="0.35">
      <c r="A5052" t="s">
        <v>24775</v>
      </c>
      <c r="C5052" t="s">
        <v>24771</v>
      </c>
      <c r="D5052" t="s">
        <v>24772</v>
      </c>
      <c r="E5052">
        <f>IF(COUNTIFS(Registros!$A$2:$A$6000,"NP",Registros!$B$2:$B$6000,$A5052)&gt;0,1,0)</f>
        <v>0</v>
      </c>
      <c r="F5052">
        <f>IF($E5052=1,SUMIFS(Registros!$F$2:$F$6000,Registros!$A$2:$A$6000,"NP",Registros!$B$2:$B$6000,$A5052),0)</f>
        <v>0</v>
      </c>
      <c r="G5052">
        <f>IF(COUNTIFS(Registros!$A$2:$A$6000,"MOV",Registros!$B$2:$B$6000,$A5052)&gt;0,1,0)</f>
        <v>0</v>
      </c>
      <c r="H5052">
        <f>IF($G5052=1,SUMIFS(Registros!$F$2:$F$6000,Registros!$A$2:$A$6000,"MOV",Registros!$B$2:$B$6000,$A5052),0)</f>
        <v>0</v>
      </c>
      <c r="I5052">
        <f>IF(COUNTIFS(Registros!$A$2:$A$6000,"CS",Registros!$B$2:$B$6000,$A5052)&gt;0,1,0)</f>
        <v>0</v>
      </c>
      <c r="J5052">
        <f>IF($I5052=1,SUMIFS(Registros!$I$2:$I$6000,Registros!$A$2:$A$6000,"CS",Registros!$B$2:$B$6000,$A5052),0)</f>
        <v>0</v>
      </c>
      <c r="K5052">
        <f>IF(COUNTIFS(Winback!$K$2:$K$300,$A5052)&gt;0,1,0)</f>
        <v>1</v>
      </c>
      <c r="L5052">
        <f>IF(AND($K5052=1,LEFT($A5052,3)="WB-"),SUMIFS(Winback!$D$2:$D$300,Winback!$K$2:$K$300,$A5052),0)</f>
        <v>30</v>
      </c>
      <c r="M5052">
        <f>IF(OR($E5052=1,$G5052=1,SUMIFS(Registros!$J$2:$J$6000,Registros!$B$2:$B$6000,$A5052)&gt;0),1,0)</f>
        <v>0</v>
      </c>
      <c r="N5052">
        <f>IF($J5052&gt;0,1,IF(COUNTIFS(Registros!$A$2:$A$6000,"CS",Registros!$B$2:$B$6000,$A5052,Registros!$K$2:$K$6000,"&lt;&gt;")&gt;0,1,0))</f>
        <v>0</v>
      </c>
      <c r="O5052" t="str">
        <f t="shared" si="390"/>
        <v>WINBACK</v>
      </c>
      <c r="P5052" t="str">
        <f t="shared" si="391"/>
        <v>Recuperar (winback)</v>
      </c>
      <c r="Q5052">
        <f t="shared" si="392"/>
        <v>30</v>
      </c>
      <c r="R5052" t="str">
        <f>IFERROR(VLOOKUP($A5052,Registros!$B$2:$G$6000,6,0),IFERROR(INDEX(Winback!$C$2:$C$300,MATCH($A5052,Winback!$K$2:$K$300,0)),""))</f>
        <v>Solanye Acuña</v>
      </c>
      <c r="S5052" t="str">
        <f t="shared" si="393"/>
        <v>+WB</v>
      </c>
      <c r="T5052">
        <f t="shared" si="394"/>
        <v>1</v>
      </c>
    </row>
    <row r="5053" spans="1:20" x14ac:dyDescent="0.35">
      <c r="A5053" t="s">
        <v>24781</v>
      </c>
      <c r="C5053" t="s">
        <v>24776</v>
      </c>
      <c r="D5053" t="s">
        <v>24777</v>
      </c>
      <c r="E5053">
        <f>IF(COUNTIFS(Registros!$A$2:$A$6000,"NP",Registros!$B$2:$B$6000,$A5053)&gt;0,1,0)</f>
        <v>0</v>
      </c>
      <c r="F5053">
        <f>IF($E5053=1,SUMIFS(Registros!$F$2:$F$6000,Registros!$A$2:$A$6000,"NP",Registros!$B$2:$B$6000,$A5053),0)</f>
        <v>0</v>
      </c>
      <c r="G5053">
        <f>IF(COUNTIFS(Registros!$A$2:$A$6000,"MOV",Registros!$B$2:$B$6000,$A5053)&gt;0,1,0)</f>
        <v>0</v>
      </c>
      <c r="H5053">
        <f>IF($G5053=1,SUMIFS(Registros!$F$2:$F$6000,Registros!$A$2:$A$6000,"MOV",Registros!$B$2:$B$6000,$A5053),0)</f>
        <v>0</v>
      </c>
      <c r="I5053">
        <f>IF(COUNTIFS(Registros!$A$2:$A$6000,"CS",Registros!$B$2:$B$6000,$A5053)&gt;0,1,0)</f>
        <v>0</v>
      </c>
      <c r="J5053">
        <f>IF($I5053=1,SUMIFS(Registros!$I$2:$I$6000,Registros!$A$2:$A$6000,"CS",Registros!$B$2:$B$6000,$A5053),0)</f>
        <v>0</v>
      </c>
      <c r="K5053">
        <f>IF(COUNTIFS(Winback!$K$2:$K$300,$A5053)&gt;0,1,0)</f>
        <v>1</v>
      </c>
      <c r="L5053">
        <f>IF(AND($K5053=1,LEFT($A5053,3)="WB-"),SUMIFS(Winback!$D$2:$D$300,Winback!$K$2:$K$300,$A5053),0)</f>
        <v>15</v>
      </c>
      <c r="M5053">
        <f>IF(OR($E5053=1,$G5053=1,SUMIFS(Registros!$J$2:$J$6000,Registros!$B$2:$B$6000,$A5053)&gt;0),1,0)</f>
        <v>0</v>
      </c>
      <c r="N5053">
        <f>IF($J5053&gt;0,1,IF(COUNTIFS(Registros!$A$2:$A$6000,"CS",Registros!$B$2:$B$6000,$A5053,Registros!$K$2:$K$6000,"&lt;&gt;")&gt;0,1,0))</f>
        <v>0</v>
      </c>
      <c r="O5053" t="str">
        <f t="shared" si="390"/>
        <v>WINBACK</v>
      </c>
      <c r="P5053" t="str">
        <f t="shared" si="391"/>
        <v>Recuperar (winback)</v>
      </c>
      <c r="Q5053">
        <f t="shared" si="392"/>
        <v>15</v>
      </c>
      <c r="R5053" t="str">
        <f>IFERROR(VLOOKUP($A5053,Registros!$B$2:$G$6000,6,0),IFERROR(INDEX(Winback!$C$2:$C$300,MATCH($A5053,Winback!$K$2:$K$300,0)),""))</f>
        <v>Maria Fernanda Rivas</v>
      </c>
      <c r="S5053" t="str">
        <f t="shared" si="393"/>
        <v>+WB</v>
      </c>
      <c r="T5053">
        <f t="shared" si="394"/>
        <v>1</v>
      </c>
    </row>
    <row r="5054" spans="1:20" x14ac:dyDescent="0.35">
      <c r="A5054" t="s">
        <v>24787</v>
      </c>
      <c r="C5054" t="s">
        <v>24782</v>
      </c>
      <c r="D5054" t="s">
        <v>24783</v>
      </c>
      <c r="E5054">
        <f>IF(COUNTIFS(Registros!$A$2:$A$6000,"NP",Registros!$B$2:$B$6000,$A5054)&gt;0,1,0)</f>
        <v>0</v>
      </c>
      <c r="F5054">
        <f>IF($E5054=1,SUMIFS(Registros!$F$2:$F$6000,Registros!$A$2:$A$6000,"NP",Registros!$B$2:$B$6000,$A5054),0)</f>
        <v>0</v>
      </c>
      <c r="G5054">
        <f>IF(COUNTIFS(Registros!$A$2:$A$6000,"MOV",Registros!$B$2:$B$6000,$A5054)&gt;0,1,0)</f>
        <v>0</v>
      </c>
      <c r="H5054">
        <f>IF($G5054=1,SUMIFS(Registros!$F$2:$F$6000,Registros!$A$2:$A$6000,"MOV",Registros!$B$2:$B$6000,$A5054),0)</f>
        <v>0</v>
      </c>
      <c r="I5054">
        <f>IF(COUNTIFS(Registros!$A$2:$A$6000,"CS",Registros!$B$2:$B$6000,$A5054)&gt;0,1,0)</f>
        <v>0</v>
      </c>
      <c r="J5054">
        <f>IF($I5054=1,SUMIFS(Registros!$I$2:$I$6000,Registros!$A$2:$A$6000,"CS",Registros!$B$2:$B$6000,$A5054),0)</f>
        <v>0</v>
      </c>
      <c r="K5054">
        <f>IF(COUNTIFS(Winback!$K$2:$K$300,$A5054)&gt;0,1,0)</f>
        <v>1</v>
      </c>
      <c r="L5054">
        <f>IF(AND($K5054=1,LEFT($A5054,3)="WB-"),SUMIFS(Winback!$D$2:$D$300,Winback!$K$2:$K$300,$A5054),0)</f>
        <v>15</v>
      </c>
      <c r="M5054">
        <f>IF(OR($E5054=1,$G5054=1,SUMIFS(Registros!$J$2:$J$6000,Registros!$B$2:$B$6000,$A5054)&gt;0),1,0)</f>
        <v>0</v>
      </c>
      <c r="N5054">
        <f>IF($J5054&gt;0,1,IF(COUNTIFS(Registros!$A$2:$A$6000,"CS",Registros!$B$2:$B$6000,$A5054,Registros!$K$2:$K$6000,"&lt;&gt;")&gt;0,1,0))</f>
        <v>0</v>
      </c>
      <c r="O5054" t="str">
        <f t="shared" si="390"/>
        <v>WINBACK</v>
      </c>
      <c r="P5054" t="str">
        <f t="shared" si="391"/>
        <v>Recuperar (winback)</v>
      </c>
      <c r="Q5054">
        <f t="shared" si="392"/>
        <v>15</v>
      </c>
      <c r="R5054" t="str">
        <f>IFERROR(VLOOKUP($A5054,Registros!$B$2:$G$6000,6,0),IFERROR(INDEX(Winback!$C$2:$C$300,MATCH($A5054,Winback!$K$2:$K$300,0)),""))</f>
        <v>Nailyn Martinez Johnson</v>
      </c>
      <c r="S5054" t="str">
        <f t="shared" si="393"/>
        <v>+WB</v>
      </c>
      <c r="T5054">
        <f t="shared" si="394"/>
        <v>1</v>
      </c>
    </row>
    <row r="5055" spans="1:20" x14ac:dyDescent="0.35">
      <c r="A5055" t="s">
        <v>24798</v>
      </c>
      <c r="C5055" t="s">
        <v>24793</v>
      </c>
      <c r="D5055" t="s">
        <v>24794</v>
      </c>
      <c r="E5055">
        <f>IF(COUNTIFS(Registros!$A$2:$A$6000,"NP",Registros!$B$2:$B$6000,$A5055)&gt;0,1,0)</f>
        <v>0</v>
      </c>
      <c r="F5055">
        <f>IF($E5055=1,SUMIFS(Registros!$F$2:$F$6000,Registros!$A$2:$A$6000,"NP",Registros!$B$2:$B$6000,$A5055),0)</f>
        <v>0</v>
      </c>
      <c r="G5055">
        <f>IF(COUNTIFS(Registros!$A$2:$A$6000,"MOV",Registros!$B$2:$B$6000,$A5055)&gt;0,1,0)</f>
        <v>0</v>
      </c>
      <c r="H5055">
        <f>IF($G5055=1,SUMIFS(Registros!$F$2:$F$6000,Registros!$A$2:$A$6000,"MOV",Registros!$B$2:$B$6000,$A5055),0)</f>
        <v>0</v>
      </c>
      <c r="I5055">
        <f>IF(COUNTIFS(Registros!$A$2:$A$6000,"CS",Registros!$B$2:$B$6000,$A5055)&gt;0,1,0)</f>
        <v>0</v>
      </c>
      <c r="J5055">
        <f>IF($I5055=1,SUMIFS(Registros!$I$2:$I$6000,Registros!$A$2:$A$6000,"CS",Registros!$B$2:$B$6000,$A5055),0)</f>
        <v>0</v>
      </c>
      <c r="K5055">
        <f>IF(COUNTIFS(Winback!$K$2:$K$300,$A5055)&gt;0,1,0)</f>
        <v>1</v>
      </c>
      <c r="L5055">
        <f>IF(AND($K5055=1,LEFT($A5055,3)="WB-"),SUMIFS(Winback!$D$2:$D$300,Winback!$K$2:$K$300,$A5055),0)</f>
        <v>15</v>
      </c>
      <c r="M5055">
        <f>IF(OR($E5055=1,$G5055=1,SUMIFS(Registros!$J$2:$J$6000,Registros!$B$2:$B$6000,$A5055)&gt;0),1,0)</f>
        <v>0</v>
      </c>
      <c r="N5055">
        <f>IF($J5055&gt;0,1,IF(COUNTIFS(Registros!$A$2:$A$6000,"CS",Registros!$B$2:$B$6000,$A5055,Registros!$K$2:$K$6000,"&lt;&gt;")&gt;0,1,0))</f>
        <v>0</v>
      </c>
      <c r="O5055" t="str">
        <f t="shared" si="390"/>
        <v>WINBACK</v>
      </c>
      <c r="P5055" t="str">
        <f t="shared" si="391"/>
        <v>Recuperar (winback)</v>
      </c>
      <c r="Q5055">
        <f t="shared" si="392"/>
        <v>15</v>
      </c>
      <c r="R5055" t="str">
        <f>IFERROR(VLOOKUP($A5055,Registros!$B$2:$G$6000,6,0),IFERROR(INDEX(Winback!$C$2:$C$300,MATCH($A5055,Winback!$K$2:$K$300,0)),""))</f>
        <v>Solanye Acuña</v>
      </c>
      <c r="S5055" t="str">
        <f t="shared" si="393"/>
        <v>+WB</v>
      </c>
      <c r="T5055">
        <f t="shared" si="394"/>
        <v>1</v>
      </c>
    </row>
    <row r="5056" spans="1:20" x14ac:dyDescent="0.35">
      <c r="A5056" t="s">
        <v>24803</v>
      </c>
      <c r="C5056" t="s">
        <v>24799</v>
      </c>
      <c r="D5056" t="s">
        <v>24800</v>
      </c>
      <c r="E5056">
        <f>IF(COUNTIFS(Registros!$A$2:$A$6000,"NP",Registros!$B$2:$B$6000,$A5056)&gt;0,1,0)</f>
        <v>0</v>
      </c>
      <c r="F5056">
        <f>IF($E5056=1,SUMIFS(Registros!$F$2:$F$6000,Registros!$A$2:$A$6000,"NP",Registros!$B$2:$B$6000,$A5056),0)</f>
        <v>0</v>
      </c>
      <c r="G5056">
        <f>IF(COUNTIFS(Registros!$A$2:$A$6000,"MOV",Registros!$B$2:$B$6000,$A5056)&gt;0,1,0)</f>
        <v>0</v>
      </c>
      <c r="H5056">
        <f>IF($G5056=1,SUMIFS(Registros!$F$2:$F$6000,Registros!$A$2:$A$6000,"MOV",Registros!$B$2:$B$6000,$A5056),0)</f>
        <v>0</v>
      </c>
      <c r="I5056">
        <f>IF(COUNTIFS(Registros!$A$2:$A$6000,"CS",Registros!$B$2:$B$6000,$A5056)&gt;0,1,0)</f>
        <v>0</v>
      </c>
      <c r="J5056">
        <f>IF($I5056=1,SUMIFS(Registros!$I$2:$I$6000,Registros!$A$2:$A$6000,"CS",Registros!$B$2:$B$6000,$A5056),0)</f>
        <v>0</v>
      </c>
      <c r="K5056">
        <f>IF(COUNTIFS(Winback!$K$2:$K$300,$A5056)&gt;0,1,0)</f>
        <v>1</v>
      </c>
      <c r="L5056">
        <f>IF(AND($K5056=1,LEFT($A5056,3)="WB-"),SUMIFS(Winback!$D$2:$D$300,Winback!$K$2:$K$300,$A5056),0)</f>
        <v>15</v>
      </c>
      <c r="M5056">
        <f>IF(OR($E5056=1,$G5056=1,SUMIFS(Registros!$J$2:$J$6000,Registros!$B$2:$B$6000,$A5056)&gt;0),1,0)</f>
        <v>0</v>
      </c>
      <c r="N5056">
        <f>IF($J5056&gt;0,1,IF(COUNTIFS(Registros!$A$2:$A$6000,"CS",Registros!$B$2:$B$6000,$A5056,Registros!$K$2:$K$6000,"&lt;&gt;")&gt;0,1,0))</f>
        <v>0</v>
      </c>
      <c r="O5056" t="str">
        <f t="shared" si="390"/>
        <v>WINBACK</v>
      </c>
      <c r="P5056" t="str">
        <f t="shared" si="391"/>
        <v>Recuperar (winback)</v>
      </c>
      <c r="Q5056">
        <f t="shared" si="392"/>
        <v>15</v>
      </c>
      <c r="R5056" t="str">
        <f>IFERROR(VLOOKUP($A5056,Registros!$B$2:$G$6000,6,0),IFERROR(INDEX(Winback!$C$2:$C$300,MATCH($A5056,Winback!$K$2:$K$300,0)),""))</f>
        <v>Maria Fernanda Rivas</v>
      </c>
      <c r="S5056" t="str">
        <f t="shared" si="393"/>
        <v>+WB</v>
      </c>
      <c r="T5056">
        <f t="shared" si="394"/>
        <v>1</v>
      </c>
    </row>
    <row r="5057" spans="1:20" x14ac:dyDescent="0.35">
      <c r="A5057" t="s">
        <v>24810</v>
      </c>
      <c r="C5057" t="s">
        <v>24804</v>
      </c>
      <c r="D5057" t="s">
        <v>24805</v>
      </c>
      <c r="E5057">
        <f>IF(COUNTIFS(Registros!$A$2:$A$6000,"NP",Registros!$B$2:$B$6000,$A5057)&gt;0,1,0)</f>
        <v>0</v>
      </c>
      <c r="F5057">
        <f>IF($E5057=1,SUMIFS(Registros!$F$2:$F$6000,Registros!$A$2:$A$6000,"NP",Registros!$B$2:$B$6000,$A5057),0)</f>
        <v>0</v>
      </c>
      <c r="G5057">
        <f>IF(COUNTIFS(Registros!$A$2:$A$6000,"MOV",Registros!$B$2:$B$6000,$A5057)&gt;0,1,0)</f>
        <v>0</v>
      </c>
      <c r="H5057">
        <f>IF($G5057=1,SUMIFS(Registros!$F$2:$F$6000,Registros!$A$2:$A$6000,"MOV",Registros!$B$2:$B$6000,$A5057),0)</f>
        <v>0</v>
      </c>
      <c r="I5057">
        <f>IF(COUNTIFS(Registros!$A$2:$A$6000,"CS",Registros!$B$2:$B$6000,$A5057)&gt;0,1,0)</f>
        <v>0</v>
      </c>
      <c r="J5057">
        <f>IF($I5057=1,SUMIFS(Registros!$I$2:$I$6000,Registros!$A$2:$A$6000,"CS",Registros!$B$2:$B$6000,$A5057),0)</f>
        <v>0</v>
      </c>
      <c r="K5057">
        <f>IF(COUNTIFS(Winback!$K$2:$K$300,$A5057)&gt;0,1,0)</f>
        <v>1</v>
      </c>
      <c r="L5057">
        <f>IF(AND($K5057=1,LEFT($A5057,3)="WB-"),SUMIFS(Winback!$D$2:$D$300,Winback!$K$2:$K$300,$A5057),0)</f>
        <v>15</v>
      </c>
      <c r="M5057">
        <f>IF(OR($E5057=1,$G5057=1,SUMIFS(Registros!$J$2:$J$6000,Registros!$B$2:$B$6000,$A5057)&gt;0),1,0)</f>
        <v>0</v>
      </c>
      <c r="N5057">
        <f>IF($J5057&gt;0,1,IF(COUNTIFS(Registros!$A$2:$A$6000,"CS",Registros!$B$2:$B$6000,$A5057,Registros!$K$2:$K$6000,"&lt;&gt;")&gt;0,1,0))</f>
        <v>0</v>
      </c>
      <c r="O5057" t="str">
        <f t="shared" si="390"/>
        <v>WINBACK</v>
      </c>
      <c r="P5057" t="str">
        <f t="shared" si="391"/>
        <v>Recuperar (winback)</v>
      </c>
      <c r="Q5057">
        <f t="shared" si="392"/>
        <v>15</v>
      </c>
      <c r="R5057" t="str">
        <f>IFERROR(VLOOKUP($A5057,Registros!$B$2:$G$6000,6,0),IFERROR(INDEX(Winback!$C$2:$C$300,MATCH($A5057,Winback!$K$2:$K$300,0)),""))</f>
        <v>Nailyn Martinez Johnson</v>
      </c>
      <c r="S5057" t="str">
        <f t="shared" si="393"/>
        <v>+WB</v>
      </c>
      <c r="T5057">
        <f t="shared" si="394"/>
        <v>1</v>
      </c>
    </row>
    <row r="5058" spans="1:20" x14ac:dyDescent="0.35">
      <c r="A5058" t="s">
        <v>24816</v>
      </c>
      <c r="C5058" t="s">
        <v>24811</v>
      </c>
      <c r="D5058" t="s">
        <v>24812</v>
      </c>
      <c r="E5058">
        <f>IF(COUNTIFS(Registros!$A$2:$A$6000,"NP",Registros!$B$2:$B$6000,$A5058)&gt;0,1,0)</f>
        <v>0</v>
      </c>
      <c r="F5058">
        <f>IF($E5058=1,SUMIFS(Registros!$F$2:$F$6000,Registros!$A$2:$A$6000,"NP",Registros!$B$2:$B$6000,$A5058),0)</f>
        <v>0</v>
      </c>
      <c r="G5058">
        <f>IF(COUNTIFS(Registros!$A$2:$A$6000,"MOV",Registros!$B$2:$B$6000,$A5058)&gt;0,1,0)</f>
        <v>0</v>
      </c>
      <c r="H5058">
        <f>IF($G5058=1,SUMIFS(Registros!$F$2:$F$6000,Registros!$A$2:$A$6000,"MOV",Registros!$B$2:$B$6000,$A5058),0)</f>
        <v>0</v>
      </c>
      <c r="I5058">
        <f>IF(COUNTIFS(Registros!$A$2:$A$6000,"CS",Registros!$B$2:$B$6000,$A5058)&gt;0,1,0)</f>
        <v>0</v>
      </c>
      <c r="J5058">
        <f>IF($I5058=1,SUMIFS(Registros!$I$2:$I$6000,Registros!$A$2:$A$6000,"CS",Registros!$B$2:$B$6000,$A5058),0)</f>
        <v>0</v>
      </c>
      <c r="K5058">
        <f>IF(COUNTIFS(Winback!$K$2:$K$300,$A5058)&gt;0,1,0)</f>
        <v>1</v>
      </c>
      <c r="L5058">
        <f>IF(AND($K5058=1,LEFT($A5058,3)="WB-"),SUMIFS(Winback!$D$2:$D$300,Winback!$K$2:$K$300,$A5058),0)</f>
        <v>15</v>
      </c>
      <c r="M5058">
        <f>IF(OR($E5058=1,$G5058=1,SUMIFS(Registros!$J$2:$J$6000,Registros!$B$2:$B$6000,$A5058)&gt;0),1,0)</f>
        <v>0</v>
      </c>
      <c r="N5058">
        <f>IF($J5058&gt;0,1,IF(COUNTIFS(Registros!$A$2:$A$6000,"CS",Registros!$B$2:$B$6000,$A5058,Registros!$K$2:$K$6000,"&lt;&gt;")&gt;0,1,0))</f>
        <v>0</v>
      </c>
      <c r="O5058" t="str">
        <f t="shared" ref="O5058:O5080" si="395">IF(AND($K5058=1,$E5058=0,$G5058=0,$I5058=0),"WINBACK",IF(AND($M5058=1,$N5058&gt;0),"CONVERGENTE",IF($M5058=1,"SOLO MÓVIL",IF($N5058&gt;0,"SOLO FIJO / INTERNET","SIN SERVICIOS"))))</f>
        <v>WINBACK</v>
      </c>
      <c r="P5058" t="str">
        <f t="shared" ref="P5058:P5080" si="396">IF($O5058="WINBACK","Recuperar (winback)",IF($O5058="CONVERGENTE","Upgrade / más líneas",IF($O5058="SOLO MÓVIL","Ofrecer fijo + internet (FLBBTV)",IF($O5058="SOLO FIJO / INTERNET","Ofrecer línea móvil Nextphone","Oferta completa (móvil + fijo + internet)"))))</f>
        <v>Recuperar (winback)</v>
      </c>
      <c r="Q5058">
        <f t="shared" ref="Q5058:Q5080" si="397">$F5058+$H5058+$L5058</f>
        <v>15</v>
      </c>
      <c r="R5058" t="str">
        <f>IFERROR(VLOOKUP($A5058,Registros!$B$2:$G$6000,6,0),IFERROR(INDEX(Winback!$C$2:$C$300,MATCH($A5058,Winback!$K$2:$K$300,0)),""))</f>
        <v>Michelle Zambrano</v>
      </c>
      <c r="S5058" t="str">
        <f t="shared" ref="S5058:S5080" si="398">IF($E5058=1,"NP","")&amp;IF($G5058=1,"+MOV","")&amp;IF($I5058=1,"+CS","")&amp;IF($K5058=1,"+WB","")</f>
        <v>+WB</v>
      </c>
      <c r="T5058">
        <f t="shared" ref="T5058:T5080" si="399">$E5058+$G5058+$I5058+$K5058</f>
        <v>1</v>
      </c>
    </row>
    <row r="5059" spans="1:20" x14ac:dyDescent="0.35">
      <c r="A5059" t="s">
        <v>24821</v>
      </c>
      <c r="C5059" t="s">
        <v>24817</v>
      </c>
      <c r="D5059" t="s">
        <v>24818</v>
      </c>
      <c r="E5059">
        <f>IF(COUNTIFS(Registros!$A$2:$A$6000,"NP",Registros!$B$2:$B$6000,$A5059)&gt;0,1,0)</f>
        <v>0</v>
      </c>
      <c r="F5059">
        <f>IF($E5059=1,SUMIFS(Registros!$F$2:$F$6000,Registros!$A$2:$A$6000,"NP",Registros!$B$2:$B$6000,$A5059),0)</f>
        <v>0</v>
      </c>
      <c r="G5059">
        <f>IF(COUNTIFS(Registros!$A$2:$A$6000,"MOV",Registros!$B$2:$B$6000,$A5059)&gt;0,1,0)</f>
        <v>0</v>
      </c>
      <c r="H5059">
        <f>IF($G5059=1,SUMIFS(Registros!$F$2:$F$6000,Registros!$A$2:$A$6000,"MOV",Registros!$B$2:$B$6000,$A5059),0)</f>
        <v>0</v>
      </c>
      <c r="I5059">
        <f>IF(COUNTIFS(Registros!$A$2:$A$6000,"CS",Registros!$B$2:$B$6000,$A5059)&gt;0,1,0)</f>
        <v>0</v>
      </c>
      <c r="J5059">
        <f>IF($I5059=1,SUMIFS(Registros!$I$2:$I$6000,Registros!$A$2:$A$6000,"CS",Registros!$B$2:$B$6000,$A5059),0)</f>
        <v>0</v>
      </c>
      <c r="K5059">
        <f>IF(COUNTIFS(Winback!$K$2:$K$300,$A5059)&gt;0,1,0)</f>
        <v>1</v>
      </c>
      <c r="L5059">
        <f>IF(AND($K5059=1,LEFT($A5059,3)="WB-"),SUMIFS(Winback!$D$2:$D$300,Winback!$K$2:$K$300,$A5059),0)</f>
        <v>15</v>
      </c>
      <c r="M5059">
        <f>IF(OR($E5059=1,$G5059=1,SUMIFS(Registros!$J$2:$J$6000,Registros!$B$2:$B$6000,$A5059)&gt;0),1,0)</f>
        <v>0</v>
      </c>
      <c r="N5059">
        <f>IF($J5059&gt;0,1,IF(COUNTIFS(Registros!$A$2:$A$6000,"CS",Registros!$B$2:$B$6000,$A5059,Registros!$K$2:$K$6000,"&lt;&gt;")&gt;0,1,0))</f>
        <v>0</v>
      </c>
      <c r="O5059" t="str">
        <f t="shared" si="395"/>
        <v>WINBACK</v>
      </c>
      <c r="P5059" t="str">
        <f t="shared" si="396"/>
        <v>Recuperar (winback)</v>
      </c>
      <c r="Q5059">
        <f t="shared" si="397"/>
        <v>15</v>
      </c>
      <c r="R5059" t="str">
        <f>IFERROR(VLOOKUP($A5059,Registros!$B$2:$G$6000,6,0),IFERROR(INDEX(Winback!$C$2:$C$300,MATCH($A5059,Winback!$K$2:$K$300,0)),""))</f>
        <v>Solanye Acuña</v>
      </c>
      <c r="S5059" t="str">
        <f t="shared" si="398"/>
        <v>+WB</v>
      </c>
      <c r="T5059">
        <f t="shared" si="399"/>
        <v>1</v>
      </c>
    </row>
    <row r="5060" spans="1:20" x14ac:dyDescent="0.35">
      <c r="A5060" t="s">
        <v>24827</v>
      </c>
      <c r="C5060" t="s">
        <v>24822</v>
      </c>
      <c r="D5060" t="s">
        <v>24823</v>
      </c>
      <c r="E5060">
        <f>IF(COUNTIFS(Registros!$A$2:$A$6000,"NP",Registros!$B$2:$B$6000,$A5060)&gt;0,1,0)</f>
        <v>0</v>
      </c>
      <c r="F5060">
        <f>IF($E5060=1,SUMIFS(Registros!$F$2:$F$6000,Registros!$A$2:$A$6000,"NP",Registros!$B$2:$B$6000,$A5060),0)</f>
        <v>0</v>
      </c>
      <c r="G5060">
        <f>IF(COUNTIFS(Registros!$A$2:$A$6000,"MOV",Registros!$B$2:$B$6000,$A5060)&gt;0,1,0)</f>
        <v>0</v>
      </c>
      <c r="H5060">
        <f>IF($G5060=1,SUMIFS(Registros!$F$2:$F$6000,Registros!$A$2:$A$6000,"MOV",Registros!$B$2:$B$6000,$A5060),0)</f>
        <v>0</v>
      </c>
      <c r="I5060">
        <f>IF(COUNTIFS(Registros!$A$2:$A$6000,"CS",Registros!$B$2:$B$6000,$A5060)&gt;0,1,0)</f>
        <v>0</v>
      </c>
      <c r="J5060">
        <f>IF($I5060=1,SUMIFS(Registros!$I$2:$I$6000,Registros!$A$2:$A$6000,"CS",Registros!$B$2:$B$6000,$A5060),0)</f>
        <v>0</v>
      </c>
      <c r="K5060">
        <f>IF(COUNTIFS(Winback!$K$2:$K$300,$A5060)&gt;0,1,0)</f>
        <v>1</v>
      </c>
      <c r="L5060">
        <f>IF(AND($K5060=1,LEFT($A5060,3)="WB-"),SUMIFS(Winback!$D$2:$D$300,Winback!$K$2:$K$300,$A5060),0)</f>
        <v>30</v>
      </c>
      <c r="M5060">
        <f>IF(OR($E5060=1,$G5060=1,SUMIFS(Registros!$J$2:$J$6000,Registros!$B$2:$B$6000,$A5060)&gt;0),1,0)</f>
        <v>0</v>
      </c>
      <c r="N5060">
        <f>IF($J5060&gt;0,1,IF(COUNTIFS(Registros!$A$2:$A$6000,"CS",Registros!$B$2:$B$6000,$A5060,Registros!$K$2:$K$6000,"&lt;&gt;")&gt;0,1,0))</f>
        <v>0</v>
      </c>
      <c r="O5060" t="str">
        <f t="shared" si="395"/>
        <v>WINBACK</v>
      </c>
      <c r="P5060" t="str">
        <f t="shared" si="396"/>
        <v>Recuperar (winback)</v>
      </c>
      <c r="Q5060">
        <f t="shared" si="397"/>
        <v>30</v>
      </c>
      <c r="R5060" t="str">
        <f>IFERROR(VLOOKUP($A5060,Registros!$B$2:$G$6000,6,0),IFERROR(INDEX(Winback!$C$2:$C$300,MATCH($A5060,Winback!$K$2:$K$300,0)),""))</f>
        <v>Maria Fernanda Rivas</v>
      </c>
      <c r="S5060" t="str">
        <f t="shared" si="398"/>
        <v>+WB</v>
      </c>
      <c r="T5060">
        <f t="shared" si="399"/>
        <v>1</v>
      </c>
    </row>
    <row r="5061" spans="1:20" x14ac:dyDescent="0.35">
      <c r="A5061" t="s">
        <v>24833</v>
      </c>
      <c r="C5061" t="s">
        <v>24828</v>
      </c>
      <c r="D5061" t="s">
        <v>24829</v>
      </c>
      <c r="E5061">
        <f>IF(COUNTIFS(Registros!$A$2:$A$6000,"NP",Registros!$B$2:$B$6000,$A5061)&gt;0,1,0)</f>
        <v>0</v>
      </c>
      <c r="F5061">
        <f>IF($E5061=1,SUMIFS(Registros!$F$2:$F$6000,Registros!$A$2:$A$6000,"NP",Registros!$B$2:$B$6000,$A5061),0)</f>
        <v>0</v>
      </c>
      <c r="G5061">
        <f>IF(COUNTIFS(Registros!$A$2:$A$6000,"MOV",Registros!$B$2:$B$6000,$A5061)&gt;0,1,0)</f>
        <v>0</v>
      </c>
      <c r="H5061">
        <f>IF($G5061=1,SUMIFS(Registros!$F$2:$F$6000,Registros!$A$2:$A$6000,"MOV",Registros!$B$2:$B$6000,$A5061),0)</f>
        <v>0</v>
      </c>
      <c r="I5061">
        <f>IF(COUNTIFS(Registros!$A$2:$A$6000,"CS",Registros!$B$2:$B$6000,$A5061)&gt;0,1,0)</f>
        <v>0</v>
      </c>
      <c r="J5061">
        <f>IF($I5061=1,SUMIFS(Registros!$I$2:$I$6000,Registros!$A$2:$A$6000,"CS",Registros!$B$2:$B$6000,$A5061),0)</f>
        <v>0</v>
      </c>
      <c r="K5061">
        <f>IF(COUNTIFS(Winback!$K$2:$K$300,$A5061)&gt;0,1,0)</f>
        <v>1</v>
      </c>
      <c r="L5061">
        <f>IF(AND($K5061=1,LEFT($A5061,3)="WB-"),SUMIFS(Winback!$D$2:$D$300,Winback!$K$2:$K$300,$A5061),0)</f>
        <v>180</v>
      </c>
      <c r="M5061">
        <f>IF(OR($E5061=1,$G5061=1,SUMIFS(Registros!$J$2:$J$6000,Registros!$B$2:$B$6000,$A5061)&gt;0),1,0)</f>
        <v>0</v>
      </c>
      <c r="N5061">
        <f>IF($J5061&gt;0,1,IF(COUNTIFS(Registros!$A$2:$A$6000,"CS",Registros!$B$2:$B$6000,$A5061,Registros!$K$2:$K$6000,"&lt;&gt;")&gt;0,1,0))</f>
        <v>0</v>
      </c>
      <c r="O5061" t="str">
        <f t="shared" si="395"/>
        <v>WINBACK</v>
      </c>
      <c r="P5061" t="str">
        <f t="shared" si="396"/>
        <v>Recuperar (winback)</v>
      </c>
      <c r="Q5061">
        <f t="shared" si="397"/>
        <v>180</v>
      </c>
      <c r="R5061" t="str">
        <f>IFERROR(VLOOKUP($A5061,Registros!$B$2:$G$6000,6,0),IFERROR(INDEX(Winback!$C$2:$C$300,MATCH($A5061,Winback!$K$2:$K$300,0)),""))</f>
        <v>Nailyn Martinez Johnson</v>
      </c>
      <c r="S5061" t="str">
        <f t="shared" si="398"/>
        <v>+WB</v>
      </c>
      <c r="T5061">
        <f t="shared" si="399"/>
        <v>1</v>
      </c>
    </row>
    <row r="5062" spans="1:20" x14ac:dyDescent="0.35">
      <c r="A5062" t="s">
        <v>24839</v>
      </c>
      <c r="C5062" t="s">
        <v>24834</v>
      </c>
      <c r="D5062" t="s">
        <v>24835</v>
      </c>
      <c r="E5062">
        <f>IF(COUNTIFS(Registros!$A$2:$A$6000,"NP",Registros!$B$2:$B$6000,$A5062)&gt;0,1,0)</f>
        <v>0</v>
      </c>
      <c r="F5062">
        <f>IF($E5062=1,SUMIFS(Registros!$F$2:$F$6000,Registros!$A$2:$A$6000,"NP",Registros!$B$2:$B$6000,$A5062),0)</f>
        <v>0</v>
      </c>
      <c r="G5062">
        <f>IF(COUNTIFS(Registros!$A$2:$A$6000,"MOV",Registros!$B$2:$B$6000,$A5062)&gt;0,1,0)</f>
        <v>0</v>
      </c>
      <c r="H5062">
        <f>IF($G5062=1,SUMIFS(Registros!$F$2:$F$6000,Registros!$A$2:$A$6000,"MOV",Registros!$B$2:$B$6000,$A5062),0)</f>
        <v>0</v>
      </c>
      <c r="I5062">
        <f>IF(COUNTIFS(Registros!$A$2:$A$6000,"CS",Registros!$B$2:$B$6000,$A5062)&gt;0,1,0)</f>
        <v>0</v>
      </c>
      <c r="J5062">
        <f>IF($I5062=1,SUMIFS(Registros!$I$2:$I$6000,Registros!$A$2:$A$6000,"CS",Registros!$B$2:$B$6000,$A5062),0)</f>
        <v>0</v>
      </c>
      <c r="K5062">
        <f>IF(COUNTIFS(Winback!$K$2:$K$300,$A5062)&gt;0,1,0)</f>
        <v>1</v>
      </c>
      <c r="L5062">
        <f>IF(AND($K5062=1,LEFT($A5062,3)="WB-"),SUMIFS(Winback!$D$2:$D$300,Winback!$K$2:$K$300,$A5062),0)</f>
        <v>15</v>
      </c>
      <c r="M5062">
        <f>IF(OR($E5062=1,$G5062=1,SUMIFS(Registros!$J$2:$J$6000,Registros!$B$2:$B$6000,$A5062)&gt;0),1,0)</f>
        <v>0</v>
      </c>
      <c r="N5062">
        <f>IF($J5062&gt;0,1,IF(COUNTIFS(Registros!$A$2:$A$6000,"CS",Registros!$B$2:$B$6000,$A5062,Registros!$K$2:$K$6000,"&lt;&gt;")&gt;0,1,0))</f>
        <v>0</v>
      </c>
      <c r="O5062" t="str">
        <f t="shared" si="395"/>
        <v>WINBACK</v>
      </c>
      <c r="P5062" t="str">
        <f t="shared" si="396"/>
        <v>Recuperar (winback)</v>
      </c>
      <c r="Q5062">
        <f t="shared" si="397"/>
        <v>15</v>
      </c>
      <c r="R5062" t="str">
        <f>IFERROR(VLOOKUP($A5062,Registros!$B$2:$G$6000,6,0),IFERROR(INDEX(Winback!$C$2:$C$300,MATCH($A5062,Winback!$K$2:$K$300,0)),""))</f>
        <v>Michelle Zambrano</v>
      </c>
      <c r="S5062" t="str">
        <f t="shared" si="398"/>
        <v>+WB</v>
      </c>
      <c r="T5062">
        <f t="shared" si="399"/>
        <v>1</v>
      </c>
    </row>
    <row r="5063" spans="1:20" x14ac:dyDescent="0.35">
      <c r="A5063" t="s">
        <v>24844</v>
      </c>
      <c r="C5063" t="s">
        <v>24840</v>
      </c>
      <c r="D5063" t="s">
        <v>24841</v>
      </c>
      <c r="E5063">
        <f>IF(COUNTIFS(Registros!$A$2:$A$6000,"NP",Registros!$B$2:$B$6000,$A5063)&gt;0,1,0)</f>
        <v>0</v>
      </c>
      <c r="F5063">
        <f>IF($E5063=1,SUMIFS(Registros!$F$2:$F$6000,Registros!$A$2:$A$6000,"NP",Registros!$B$2:$B$6000,$A5063),0)</f>
        <v>0</v>
      </c>
      <c r="G5063">
        <f>IF(COUNTIFS(Registros!$A$2:$A$6000,"MOV",Registros!$B$2:$B$6000,$A5063)&gt;0,1,0)</f>
        <v>0</v>
      </c>
      <c r="H5063">
        <f>IF($G5063=1,SUMIFS(Registros!$F$2:$F$6000,Registros!$A$2:$A$6000,"MOV",Registros!$B$2:$B$6000,$A5063),0)</f>
        <v>0</v>
      </c>
      <c r="I5063">
        <f>IF(COUNTIFS(Registros!$A$2:$A$6000,"CS",Registros!$B$2:$B$6000,$A5063)&gt;0,1,0)</f>
        <v>0</v>
      </c>
      <c r="J5063">
        <f>IF($I5063=1,SUMIFS(Registros!$I$2:$I$6000,Registros!$A$2:$A$6000,"CS",Registros!$B$2:$B$6000,$A5063),0)</f>
        <v>0</v>
      </c>
      <c r="K5063">
        <f>IF(COUNTIFS(Winback!$K$2:$K$300,$A5063)&gt;0,1,0)</f>
        <v>1</v>
      </c>
      <c r="L5063">
        <f>IF(AND($K5063=1,LEFT($A5063,3)="WB-"),SUMIFS(Winback!$D$2:$D$300,Winback!$K$2:$K$300,$A5063),0)</f>
        <v>15</v>
      </c>
      <c r="M5063">
        <f>IF(OR($E5063=1,$G5063=1,SUMIFS(Registros!$J$2:$J$6000,Registros!$B$2:$B$6000,$A5063)&gt;0),1,0)</f>
        <v>0</v>
      </c>
      <c r="N5063">
        <f>IF($J5063&gt;0,1,IF(COUNTIFS(Registros!$A$2:$A$6000,"CS",Registros!$B$2:$B$6000,$A5063,Registros!$K$2:$K$6000,"&lt;&gt;")&gt;0,1,0))</f>
        <v>0</v>
      </c>
      <c r="O5063" t="str">
        <f t="shared" si="395"/>
        <v>WINBACK</v>
      </c>
      <c r="P5063" t="str">
        <f t="shared" si="396"/>
        <v>Recuperar (winback)</v>
      </c>
      <c r="Q5063">
        <f t="shared" si="397"/>
        <v>15</v>
      </c>
      <c r="R5063" t="str">
        <f>IFERROR(VLOOKUP($A5063,Registros!$B$2:$G$6000,6,0),IFERROR(INDEX(Winback!$C$2:$C$300,MATCH($A5063,Winback!$K$2:$K$300,0)),""))</f>
        <v>Maria Fernanda Rivas</v>
      </c>
      <c r="S5063" t="str">
        <f t="shared" si="398"/>
        <v>+WB</v>
      </c>
      <c r="T5063">
        <f t="shared" si="399"/>
        <v>1</v>
      </c>
    </row>
    <row r="5064" spans="1:20" x14ac:dyDescent="0.35">
      <c r="A5064" t="s">
        <v>24850</v>
      </c>
      <c r="C5064" t="s">
        <v>24845</v>
      </c>
      <c r="D5064" t="s">
        <v>24846</v>
      </c>
      <c r="E5064">
        <f>IF(COUNTIFS(Registros!$A$2:$A$6000,"NP",Registros!$B$2:$B$6000,$A5064)&gt;0,1,0)</f>
        <v>0</v>
      </c>
      <c r="F5064">
        <f>IF($E5064=1,SUMIFS(Registros!$F$2:$F$6000,Registros!$A$2:$A$6000,"NP",Registros!$B$2:$B$6000,$A5064),0)</f>
        <v>0</v>
      </c>
      <c r="G5064">
        <f>IF(COUNTIFS(Registros!$A$2:$A$6000,"MOV",Registros!$B$2:$B$6000,$A5064)&gt;0,1,0)</f>
        <v>0</v>
      </c>
      <c r="H5064">
        <f>IF($G5064=1,SUMIFS(Registros!$F$2:$F$6000,Registros!$A$2:$A$6000,"MOV",Registros!$B$2:$B$6000,$A5064),0)</f>
        <v>0</v>
      </c>
      <c r="I5064">
        <f>IF(COUNTIFS(Registros!$A$2:$A$6000,"CS",Registros!$B$2:$B$6000,$A5064)&gt;0,1,0)</f>
        <v>0</v>
      </c>
      <c r="J5064">
        <f>IF($I5064=1,SUMIFS(Registros!$I$2:$I$6000,Registros!$A$2:$A$6000,"CS",Registros!$B$2:$B$6000,$A5064),0)</f>
        <v>0</v>
      </c>
      <c r="K5064">
        <f>IF(COUNTIFS(Winback!$K$2:$K$300,$A5064)&gt;0,1,0)</f>
        <v>1</v>
      </c>
      <c r="L5064">
        <f>IF(AND($K5064=1,LEFT($A5064,3)="WB-"),SUMIFS(Winback!$D$2:$D$300,Winback!$K$2:$K$300,$A5064),0)</f>
        <v>12</v>
      </c>
      <c r="M5064">
        <f>IF(OR($E5064=1,$G5064=1,SUMIFS(Registros!$J$2:$J$6000,Registros!$B$2:$B$6000,$A5064)&gt;0),1,0)</f>
        <v>0</v>
      </c>
      <c r="N5064">
        <f>IF($J5064&gt;0,1,IF(COUNTIFS(Registros!$A$2:$A$6000,"CS",Registros!$B$2:$B$6000,$A5064,Registros!$K$2:$K$6000,"&lt;&gt;")&gt;0,1,0))</f>
        <v>0</v>
      </c>
      <c r="O5064" t="str">
        <f t="shared" si="395"/>
        <v>WINBACK</v>
      </c>
      <c r="P5064" t="str">
        <f t="shared" si="396"/>
        <v>Recuperar (winback)</v>
      </c>
      <c r="Q5064">
        <f t="shared" si="397"/>
        <v>12</v>
      </c>
      <c r="R5064" t="str">
        <f>IFERROR(VLOOKUP($A5064,Registros!$B$2:$G$6000,6,0),IFERROR(INDEX(Winback!$C$2:$C$300,MATCH($A5064,Winback!$K$2:$K$300,0)),""))</f>
        <v>Nailyn Martinez Johnson</v>
      </c>
      <c r="S5064" t="str">
        <f t="shared" si="398"/>
        <v>+WB</v>
      </c>
      <c r="T5064">
        <f t="shared" si="399"/>
        <v>1</v>
      </c>
    </row>
    <row r="5065" spans="1:20" x14ac:dyDescent="0.35">
      <c r="A5065" t="s">
        <v>24855</v>
      </c>
      <c r="C5065" t="s">
        <v>24851</v>
      </c>
      <c r="D5065" t="s">
        <v>24852</v>
      </c>
      <c r="E5065">
        <f>IF(COUNTIFS(Registros!$A$2:$A$6000,"NP",Registros!$B$2:$B$6000,$A5065)&gt;0,1,0)</f>
        <v>0</v>
      </c>
      <c r="F5065">
        <f>IF($E5065=1,SUMIFS(Registros!$F$2:$F$6000,Registros!$A$2:$A$6000,"NP",Registros!$B$2:$B$6000,$A5065),0)</f>
        <v>0</v>
      </c>
      <c r="G5065">
        <f>IF(COUNTIFS(Registros!$A$2:$A$6000,"MOV",Registros!$B$2:$B$6000,$A5065)&gt;0,1,0)</f>
        <v>0</v>
      </c>
      <c r="H5065">
        <f>IF($G5065=1,SUMIFS(Registros!$F$2:$F$6000,Registros!$A$2:$A$6000,"MOV",Registros!$B$2:$B$6000,$A5065),0)</f>
        <v>0</v>
      </c>
      <c r="I5065">
        <f>IF(COUNTIFS(Registros!$A$2:$A$6000,"CS",Registros!$B$2:$B$6000,$A5065)&gt;0,1,0)</f>
        <v>0</v>
      </c>
      <c r="J5065">
        <f>IF($I5065=1,SUMIFS(Registros!$I$2:$I$6000,Registros!$A$2:$A$6000,"CS",Registros!$B$2:$B$6000,$A5065),0)</f>
        <v>0</v>
      </c>
      <c r="K5065">
        <f>IF(COUNTIFS(Winback!$K$2:$K$300,$A5065)&gt;0,1,0)</f>
        <v>1</v>
      </c>
      <c r="L5065">
        <f>IF(AND($K5065=1,LEFT($A5065,3)="WB-"),SUMIFS(Winback!$D$2:$D$300,Winback!$K$2:$K$300,$A5065),0)</f>
        <v>15</v>
      </c>
      <c r="M5065">
        <f>IF(OR($E5065=1,$G5065=1,SUMIFS(Registros!$J$2:$J$6000,Registros!$B$2:$B$6000,$A5065)&gt;0),1,0)</f>
        <v>0</v>
      </c>
      <c r="N5065">
        <f>IF($J5065&gt;0,1,IF(COUNTIFS(Registros!$A$2:$A$6000,"CS",Registros!$B$2:$B$6000,$A5065,Registros!$K$2:$K$6000,"&lt;&gt;")&gt;0,1,0))</f>
        <v>0</v>
      </c>
      <c r="O5065" t="str">
        <f t="shared" si="395"/>
        <v>WINBACK</v>
      </c>
      <c r="P5065" t="str">
        <f t="shared" si="396"/>
        <v>Recuperar (winback)</v>
      </c>
      <c r="Q5065">
        <f t="shared" si="397"/>
        <v>15</v>
      </c>
      <c r="R5065" t="str">
        <f>IFERROR(VLOOKUP($A5065,Registros!$B$2:$G$6000,6,0),IFERROR(INDEX(Winback!$C$2:$C$300,MATCH($A5065,Winback!$K$2:$K$300,0)),""))</f>
        <v>Michelle Zambrano</v>
      </c>
      <c r="S5065" t="str">
        <f t="shared" si="398"/>
        <v>+WB</v>
      </c>
      <c r="T5065">
        <f t="shared" si="399"/>
        <v>1</v>
      </c>
    </row>
    <row r="5066" spans="1:20" x14ac:dyDescent="0.35">
      <c r="A5066" t="s">
        <v>24864</v>
      </c>
      <c r="C5066" t="s">
        <v>24860</v>
      </c>
      <c r="D5066" t="s">
        <v>24861</v>
      </c>
      <c r="E5066">
        <f>IF(COUNTIFS(Registros!$A$2:$A$6000,"NP",Registros!$B$2:$B$6000,$A5066)&gt;0,1,0)</f>
        <v>0</v>
      </c>
      <c r="F5066">
        <f>IF($E5066=1,SUMIFS(Registros!$F$2:$F$6000,Registros!$A$2:$A$6000,"NP",Registros!$B$2:$B$6000,$A5066),0)</f>
        <v>0</v>
      </c>
      <c r="G5066">
        <f>IF(COUNTIFS(Registros!$A$2:$A$6000,"MOV",Registros!$B$2:$B$6000,$A5066)&gt;0,1,0)</f>
        <v>0</v>
      </c>
      <c r="H5066">
        <f>IF($G5066=1,SUMIFS(Registros!$F$2:$F$6000,Registros!$A$2:$A$6000,"MOV",Registros!$B$2:$B$6000,$A5066),0)</f>
        <v>0</v>
      </c>
      <c r="I5066">
        <f>IF(COUNTIFS(Registros!$A$2:$A$6000,"CS",Registros!$B$2:$B$6000,$A5066)&gt;0,1,0)</f>
        <v>0</v>
      </c>
      <c r="J5066">
        <f>IF($I5066=1,SUMIFS(Registros!$I$2:$I$6000,Registros!$A$2:$A$6000,"CS",Registros!$B$2:$B$6000,$A5066),0)</f>
        <v>0</v>
      </c>
      <c r="K5066">
        <f>IF(COUNTIFS(Winback!$K$2:$K$300,$A5066)&gt;0,1,0)</f>
        <v>1</v>
      </c>
      <c r="L5066">
        <f>IF(AND($K5066=1,LEFT($A5066,3)="WB-"),SUMIFS(Winback!$D$2:$D$300,Winback!$K$2:$K$300,$A5066),0)</f>
        <v>20</v>
      </c>
      <c r="M5066">
        <f>IF(OR($E5066=1,$G5066=1,SUMIFS(Registros!$J$2:$J$6000,Registros!$B$2:$B$6000,$A5066)&gt;0),1,0)</f>
        <v>0</v>
      </c>
      <c r="N5066">
        <f>IF($J5066&gt;0,1,IF(COUNTIFS(Registros!$A$2:$A$6000,"CS",Registros!$B$2:$B$6000,$A5066,Registros!$K$2:$K$6000,"&lt;&gt;")&gt;0,1,0))</f>
        <v>0</v>
      </c>
      <c r="O5066" t="str">
        <f t="shared" si="395"/>
        <v>WINBACK</v>
      </c>
      <c r="P5066" t="str">
        <f t="shared" si="396"/>
        <v>Recuperar (winback)</v>
      </c>
      <c r="Q5066">
        <f t="shared" si="397"/>
        <v>20</v>
      </c>
      <c r="R5066" t="str">
        <f>IFERROR(VLOOKUP($A5066,Registros!$B$2:$G$6000,6,0),IFERROR(INDEX(Winback!$C$2:$C$300,MATCH($A5066,Winback!$K$2:$K$300,0)),""))</f>
        <v>Maria Fernanda Rivas</v>
      </c>
      <c r="S5066" t="str">
        <f t="shared" si="398"/>
        <v>+WB</v>
      </c>
      <c r="T5066">
        <f t="shared" si="399"/>
        <v>1</v>
      </c>
    </row>
    <row r="5067" spans="1:20" x14ac:dyDescent="0.35">
      <c r="A5067" t="s">
        <v>24870</v>
      </c>
      <c r="C5067" t="s">
        <v>24865</v>
      </c>
      <c r="D5067" t="s">
        <v>24866</v>
      </c>
      <c r="E5067">
        <f>IF(COUNTIFS(Registros!$A$2:$A$6000,"NP",Registros!$B$2:$B$6000,$A5067)&gt;0,1,0)</f>
        <v>0</v>
      </c>
      <c r="F5067">
        <f>IF($E5067=1,SUMIFS(Registros!$F$2:$F$6000,Registros!$A$2:$A$6000,"NP",Registros!$B$2:$B$6000,$A5067),0)</f>
        <v>0</v>
      </c>
      <c r="G5067">
        <f>IF(COUNTIFS(Registros!$A$2:$A$6000,"MOV",Registros!$B$2:$B$6000,$A5067)&gt;0,1,0)</f>
        <v>0</v>
      </c>
      <c r="H5067">
        <f>IF($G5067=1,SUMIFS(Registros!$F$2:$F$6000,Registros!$A$2:$A$6000,"MOV",Registros!$B$2:$B$6000,$A5067),0)</f>
        <v>0</v>
      </c>
      <c r="I5067">
        <f>IF(COUNTIFS(Registros!$A$2:$A$6000,"CS",Registros!$B$2:$B$6000,$A5067)&gt;0,1,0)</f>
        <v>0</v>
      </c>
      <c r="J5067">
        <f>IF($I5067=1,SUMIFS(Registros!$I$2:$I$6000,Registros!$A$2:$A$6000,"CS",Registros!$B$2:$B$6000,$A5067),0)</f>
        <v>0</v>
      </c>
      <c r="K5067">
        <f>IF(COUNTIFS(Winback!$K$2:$K$300,$A5067)&gt;0,1,0)</f>
        <v>1</v>
      </c>
      <c r="L5067">
        <f>IF(AND($K5067=1,LEFT($A5067,3)="WB-"),SUMIFS(Winback!$D$2:$D$300,Winback!$K$2:$K$300,$A5067),0)</f>
        <v>30</v>
      </c>
      <c r="M5067">
        <f>IF(OR($E5067=1,$G5067=1,SUMIFS(Registros!$J$2:$J$6000,Registros!$B$2:$B$6000,$A5067)&gt;0),1,0)</f>
        <v>0</v>
      </c>
      <c r="N5067">
        <f>IF($J5067&gt;0,1,IF(COUNTIFS(Registros!$A$2:$A$6000,"CS",Registros!$B$2:$B$6000,$A5067,Registros!$K$2:$K$6000,"&lt;&gt;")&gt;0,1,0))</f>
        <v>0</v>
      </c>
      <c r="O5067" t="str">
        <f t="shared" si="395"/>
        <v>WINBACK</v>
      </c>
      <c r="P5067" t="str">
        <f t="shared" si="396"/>
        <v>Recuperar (winback)</v>
      </c>
      <c r="Q5067">
        <f t="shared" si="397"/>
        <v>30</v>
      </c>
      <c r="R5067" t="str">
        <f>IFERROR(VLOOKUP($A5067,Registros!$B$2:$G$6000,6,0),IFERROR(INDEX(Winback!$C$2:$C$300,MATCH($A5067,Winback!$K$2:$K$300,0)),""))</f>
        <v>Nailyn Martinez Johnson</v>
      </c>
      <c r="S5067" t="str">
        <f t="shared" si="398"/>
        <v>+WB</v>
      </c>
      <c r="T5067">
        <f t="shared" si="399"/>
        <v>1</v>
      </c>
    </row>
    <row r="5068" spans="1:20" x14ac:dyDescent="0.35">
      <c r="A5068" t="s">
        <v>24878</v>
      </c>
      <c r="C5068" t="s">
        <v>24874</v>
      </c>
      <c r="D5068" t="s">
        <v>24875</v>
      </c>
      <c r="E5068">
        <f>IF(COUNTIFS(Registros!$A$2:$A$6000,"NP",Registros!$B$2:$B$6000,$A5068)&gt;0,1,0)</f>
        <v>0</v>
      </c>
      <c r="F5068">
        <f>IF($E5068=1,SUMIFS(Registros!$F$2:$F$6000,Registros!$A$2:$A$6000,"NP",Registros!$B$2:$B$6000,$A5068),0)</f>
        <v>0</v>
      </c>
      <c r="G5068">
        <f>IF(COUNTIFS(Registros!$A$2:$A$6000,"MOV",Registros!$B$2:$B$6000,$A5068)&gt;0,1,0)</f>
        <v>0</v>
      </c>
      <c r="H5068">
        <f>IF($G5068=1,SUMIFS(Registros!$F$2:$F$6000,Registros!$A$2:$A$6000,"MOV",Registros!$B$2:$B$6000,$A5068),0)</f>
        <v>0</v>
      </c>
      <c r="I5068">
        <f>IF(COUNTIFS(Registros!$A$2:$A$6000,"CS",Registros!$B$2:$B$6000,$A5068)&gt;0,1,0)</f>
        <v>0</v>
      </c>
      <c r="J5068">
        <f>IF($I5068=1,SUMIFS(Registros!$I$2:$I$6000,Registros!$A$2:$A$6000,"CS",Registros!$B$2:$B$6000,$A5068),0)</f>
        <v>0</v>
      </c>
      <c r="K5068">
        <f>IF(COUNTIFS(Winback!$K$2:$K$300,$A5068)&gt;0,1,0)</f>
        <v>1</v>
      </c>
      <c r="L5068">
        <f>IF(AND($K5068=1,LEFT($A5068,3)="WB-"),SUMIFS(Winback!$D$2:$D$300,Winback!$K$2:$K$300,$A5068),0)</f>
        <v>15</v>
      </c>
      <c r="M5068">
        <f>IF(OR($E5068=1,$G5068=1,SUMIFS(Registros!$J$2:$J$6000,Registros!$B$2:$B$6000,$A5068)&gt;0),1,0)</f>
        <v>0</v>
      </c>
      <c r="N5068">
        <f>IF($J5068&gt;0,1,IF(COUNTIFS(Registros!$A$2:$A$6000,"CS",Registros!$B$2:$B$6000,$A5068,Registros!$K$2:$K$6000,"&lt;&gt;")&gt;0,1,0))</f>
        <v>0</v>
      </c>
      <c r="O5068" t="str">
        <f t="shared" si="395"/>
        <v>WINBACK</v>
      </c>
      <c r="P5068" t="str">
        <f t="shared" si="396"/>
        <v>Recuperar (winback)</v>
      </c>
      <c r="Q5068">
        <f t="shared" si="397"/>
        <v>15</v>
      </c>
      <c r="R5068" t="str">
        <f>IFERROR(VLOOKUP($A5068,Registros!$B$2:$G$6000,6,0),IFERROR(INDEX(Winback!$C$2:$C$300,MATCH($A5068,Winback!$K$2:$K$300,0)),""))</f>
        <v>Solanye Acuña</v>
      </c>
      <c r="S5068" t="str">
        <f t="shared" si="398"/>
        <v>+WB</v>
      </c>
      <c r="T5068">
        <f t="shared" si="399"/>
        <v>1</v>
      </c>
    </row>
    <row r="5069" spans="1:20" x14ac:dyDescent="0.35">
      <c r="A5069" t="s">
        <v>24884</v>
      </c>
      <c r="C5069" t="s">
        <v>24879</v>
      </c>
      <c r="D5069" t="s">
        <v>24880</v>
      </c>
      <c r="E5069">
        <f>IF(COUNTIFS(Registros!$A$2:$A$6000,"NP",Registros!$B$2:$B$6000,$A5069)&gt;0,1,0)</f>
        <v>0</v>
      </c>
      <c r="F5069">
        <f>IF($E5069=1,SUMIFS(Registros!$F$2:$F$6000,Registros!$A$2:$A$6000,"NP",Registros!$B$2:$B$6000,$A5069),0)</f>
        <v>0</v>
      </c>
      <c r="G5069">
        <f>IF(COUNTIFS(Registros!$A$2:$A$6000,"MOV",Registros!$B$2:$B$6000,$A5069)&gt;0,1,0)</f>
        <v>0</v>
      </c>
      <c r="H5069">
        <f>IF($G5069=1,SUMIFS(Registros!$F$2:$F$6000,Registros!$A$2:$A$6000,"MOV",Registros!$B$2:$B$6000,$A5069),0)</f>
        <v>0</v>
      </c>
      <c r="I5069">
        <f>IF(COUNTIFS(Registros!$A$2:$A$6000,"CS",Registros!$B$2:$B$6000,$A5069)&gt;0,1,0)</f>
        <v>0</v>
      </c>
      <c r="J5069">
        <f>IF($I5069=1,SUMIFS(Registros!$I$2:$I$6000,Registros!$A$2:$A$6000,"CS",Registros!$B$2:$B$6000,$A5069),0)</f>
        <v>0</v>
      </c>
      <c r="K5069">
        <f>IF(COUNTIFS(Winback!$K$2:$K$300,$A5069)&gt;0,1,0)</f>
        <v>1</v>
      </c>
      <c r="L5069">
        <f>IF(AND($K5069=1,LEFT($A5069,3)="WB-"),SUMIFS(Winback!$D$2:$D$300,Winback!$K$2:$K$300,$A5069),0)</f>
        <v>15</v>
      </c>
      <c r="M5069">
        <f>IF(OR($E5069=1,$G5069=1,SUMIFS(Registros!$J$2:$J$6000,Registros!$B$2:$B$6000,$A5069)&gt;0),1,0)</f>
        <v>0</v>
      </c>
      <c r="N5069">
        <f>IF($J5069&gt;0,1,IF(COUNTIFS(Registros!$A$2:$A$6000,"CS",Registros!$B$2:$B$6000,$A5069,Registros!$K$2:$K$6000,"&lt;&gt;")&gt;0,1,0))</f>
        <v>0</v>
      </c>
      <c r="O5069" t="str">
        <f t="shared" si="395"/>
        <v>WINBACK</v>
      </c>
      <c r="P5069" t="str">
        <f t="shared" si="396"/>
        <v>Recuperar (winback)</v>
      </c>
      <c r="Q5069">
        <f t="shared" si="397"/>
        <v>15</v>
      </c>
      <c r="R5069" t="str">
        <f>IFERROR(VLOOKUP($A5069,Registros!$B$2:$G$6000,6,0),IFERROR(INDEX(Winback!$C$2:$C$300,MATCH($A5069,Winback!$K$2:$K$300,0)),""))</f>
        <v>Maria Fernanda Rivas</v>
      </c>
      <c r="S5069" t="str">
        <f t="shared" si="398"/>
        <v>+WB</v>
      </c>
      <c r="T5069">
        <f t="shared" si="399"/>
        <v>1</v>
      </c>
    </row>
    <row r="5070" spans="1:20" x14ac:dyDescent="0.35">
      <c r="A5070" t="s">
        <v>24893</v>
      </c>
      <c r="C5070" t="s">
        <v>24889</v>
      </c>
      <c r="D5070" t="s">
        <v>24890</v>
      </c>
      <c r="E5070">
        <f>IF(COUNTIFS(Registros!$A$2:$A$6000,"NP",Registros!$B$2:$B$6000,$A5070)&gt;0,1,0)</f>
        <v>0</v>
      </c>
      <c r="F5070">
        <f>IF($E5070=1,SUMIFS(Registros!$F$2:$F$6000,Registros!$A$2:$A$6000,"NP",Registros!$B$2:$B$6000,$A5070),0)</f>
        <v>0</v>
      </c>
      <c r="G5070">
        <f>IF(COUNTIFS(Registros!$A$2:$A$6000,"MOV",Registros!$B$2:$B$6000,$A5070)&gt;0,1,0)</f>
        <v>0</v>
      </c>
      <c r="H5070">
        <f>IF($G5070=1,SUMIFS(Registros!$F$2:$F$6000,Registros!$A$2:$A$6000,"MOV",Registros!$B$2:$B$6000,$A5070),0)</f>
        <v>0</v>
      </c>
      <c r="I5070">
        <f>IF(COUNTIFS(Registros!$A$2:$A$6000,"CS",Registros!$B$2:$B$6000,$A5070)&gt;0,1,0)</f>
        <v>0</v>
      </c>
      <c r="J5070">
        <f>IF($I5070=1,SUMIFS(Registros!$I$2:$I$6000,Registros!$A$2:$A$6000,"CS",Registros!$B$2:$B$6000,$A5070),0)</f>
        <v>0</v>
      </c>
      <c r="K5070">
        <f>IF(COUNTIFS(Winback!$K$2:$K$300,$A5070)&gt;0,1,0)</f>
        <v>1</v>
      </c>
      <c r="L5070">
        <f>IF(AND($K5070=1,LEFT($A5070,3)="WB-"),SUMIFS(Winback!$D$2:$D$300,Winback!$K$2:$K$300,$A5070),0)</f>
        <v>150</v>
      </c>
      <c r="M5070">
        <f>IF(OR($E5070=1,$G5070=1,SUMIFS(Registros!$J$2:$J$6000,Registros!$B$2:$B$6000,$A5070)&gt;0),1,0)</f>
        <v>0</v>
      </c>
      <c r="N5070">
        <f>IF($J5070&gt;0,1,IF(COUNTIFS(Registros!$A$2:$A$6000,"CS",Registros!$B$2:$B$6000,$A5070,Registros!$K$2:$K$6000,"&lt;&gt;")&gt;0,1,0))</f>
        <v>0</v>
      </c>
      <c r="O5070" t="str">
        <f t="shared" si="395"/>
        <v>WINBACK</v>
      </c>
      <c r="P5070" t="str">
        <f t="shared" si="396"/>
        <v>Recuperar (winback)</v>
      </c>
      <c r="Q5070">
        <f t="shared" si="397"/>
        <v>150</v>
      </c>
      <c r="R5070" t="str">
        <f>IFERROR(VLOOKUP($A5070,Registros!$B$2:$G$6000,6,0),IFERROR(INDEX(Winback!$C$2:$C$300,MATCH($A5070,Winback!$K$2:$K$300,0)),""))</f>
        <v>Michelle Zambrano</v>
      </c>
      <c r="S5070" t="str">
        <f t="shared" si="398"/>
        <v>+WB</v>
      </c>
      <c r="T5070">
        <f t="shared" si="399"/>
        <v>1</v>
      </c>
    </row>
    <row r="5071" spans="1:20" x14ac:dyDescent="0.35">
      <c r="A5071" t="s">
        <v>24900</v>
      </c>
      <c r="C5071" t="s">
        <v>24895</v>
      </c>
      <c r="D5071" t="s">
        <v>24896</v>
      </c>
      <c r="E5071">
        <f>IF(COUNTIFS(Registros!$A$2:$A$6000,"NP",Registros!$B$2:$B$6000,$A5071)&gt;0,1,0)</f>
        <v>0</v>
      </c>
      <c r="F5071">
        <f>IF($E5071=1,SUMIFS(Registros!$F$2:$F$6000,Registros!$A$2:$A$6000,"NP",Registros!$B$2:$B$6000,$A5071),0)</f>
        <v>0</v>
      </c>
      <c r="G5071">
        <f>IF(COUNTIFS(Registros!$A$2:$A$6000,"MOV",Registros!$B$2:$B$6000,$A5071)&gt;0,1,0)</f>
        <v>0</v>
      </c>
      <c r="H5071">
        <f>IF($G5071=1,SUMIFS(Registros!$F$2:$F$6000,Registros!$A$2:$A$6000,"MOV",Registros!$B$2:$B$6000,$A5071),0)</f>
        <v>0</v>
      </c>
      <c r="I5071">
        <f>IF(COUNTIFS(Registros!$A$2:$A$6000,"CS",Registros!$B$2:$B$6000,$A5071)&gt;0,1,0)</f>
        <v>0</v>
      </c>
      <c r="J5071">
        <f>IF($I5071=1,SUMIFS(Registros!$I$2:$I$6000,Registros!$A$2:$A$6000,"CS",Registros!$B$2:$B$6000,$A5071),0)</f>
        <v>0</v>
      </c>
      <c r="K5071">
        <f>IF(COUNTIFS(Winback!$K$2:$K$300,$A5071)&gt;0,1,0)</f>
        <v>1</v>
      </c>
      <c r="L5071">
        <f>IF(AND($K5071=1,LEFT($A5071,3)="WB-"),SUMIFS(Winback!$D$2:$D$300,Winback!$K$2:$K$300,$A5071),0)</f>
        <v>15</v>
      </c>
      <c r="M5071">
        <f>IF(OR($E5071=1,$G5071=1,SUMIFS(Registros!$J$2:$J$6000,Registros!$B$2:$B$6000,$A5071)&gt;0),1,0)</f>
        <v>0</v>
      </c>
      <c r="N5071">
        <f>IF($J5071&gt;0,1,IF(COUNTIFS(Registros!$A$2:$A$6000,"CS",Registros!$B$2:$B$6000,$A5071,Registros!$K$2:$K$6000,"&lt;&gt;")&gt;0,1,0))</f>
        <v>0</v>
      </c>
      <c r="O5071" t="str">
        <f t="shared" si="395"/>
        <v>WINBACK</v>
      </c>
      <c r="P5071" t="str">
        <f t="shared" si="396"/>
        <v>Recuperar (winback)</v>
      </c>
      <c r="Q5071">
        <f t="shared" si="397"/>
        <v>15</v>
      </c>
      <c r="R5071" t="str">
        <f>IFERROR(VLOOKUP($A5071,Registros!$B$2:$G$6000,6,0),IFERROR(INDEX(Winback!$C$2:$C$300,MATCH($A5071,Winback!$K$2:$K$300,0)),""))</f>
        <v>Nailyn Martinez Johnson</v>
      </c>
      <c r="S5071" t="str">
        <f t="shared" si="398"/>
        <v>+WB</v>
      </c>
      <c r="T5071">
        <f t="shared" si="399"/>
        <v>1</v>
      </c>
    </row>
    <row r="5072" spans="1:20" x14ac:dyDescent="0.35">
      <c r="A5072" t="s">
        <v>24906</v>
      </c>
      <c r="C5072" t="s">
        <v>24901</v>
      </c>
      <c r="D5072" t="s">
        <v>24902</v>
      </c>
      <c r="E5072">
        <f>IF(COUNTIFS(Registros!$A$2:$A$6000,"NP",Registros!$B$2:$B$6000,$A5072)&gt;0,1,0)</f>
        <v>0</v>
      </c>
      <c r="F5072">
        <f>IF($E5072=1,SUMIFS(Registros!$F$2:$F$6000,Registros!$A$2:$A$6000,"NP",Registros!$B$2:$B$6000,$A5072),0)</f>
        <v>0</v>
      </c>
      <c r="G5072">
        <f>IF(COUNTIFS(Registros!$A$2:$A$6000,"MOV",Registros!$B$2:$B$6000,$A5072)&gt;0,1,0)</f>
        <v>0</v>
      </c>
      <c r="H5072">
        <f>IF($G5072=1,SUMIFS(Registros!$F$2:$F$6000,Registros!$A$2:$A$6000,"MOV",Registros!$B$2:$B$6000,$A5072),0)</f>
        <v>0</v>
      </c>
      <c r="I5072">
        <f>IF(COUNTIFS(Registros!$A$2:$A$6000,"CS",Registros!$B$2:$B$6000,$A5072)&gt;0,1,0)</f>
        <v>0</v>
      </c>
      <c r="J5072">
        <f>IF($I5072=1,SUMIFS(Registros!$I$2:$I$6000,Registros!$A$2:$A$6000,"CS",Registros!$B$2:$B$6000,$A5072),0)</f>
        <v>0</v>
      </c>
      <c r="K5072">
        <f>IF(COUNTIFS(Winback!$K$2:$K$300,$A5072)&gt;0,1,0)</f>
        <v>1</v>
      </c>
      <c r="L5072">
        <f>IF(AND($K5072=1,LEFT($A5072,3)="WB-"),SUMIFS(Winback!$D$2:$D$300,Winback!$K$2:$K$300,$A5072),0)</f>
        <v>15</v>
      </c>
      <c r="M5072">
        <f>IF(OR($E5072=1,$G5072=1,SUMIFS(Registros!$J$2:$J$6000,Registros!$B$2:$B$6000,$A5072)&gt;0),1,0)</f>
        <v>0</v>
      </c>
      <c r="N5072">
        <f>IF($J5072&gt;0,1,IF(COUNTIFS(Registros!$A$2:$A$6000,"CS",Registros!$B$2:$B$6000,$A5072,Registros!$K$2:$K$6000,"&lt;&gt;")&gt;0,1,0))</f>
        <v>0</v>
      </c>
      <c r="O5072" t="str">
        <f t="shared" si="395"/>
        <v>WINBACK</v>
      </c>
      <c r="P5072" t="str">
        <f t="shared" si="396"/>
        <v>Recuperar (winback)</v>
      </c>
      <c r="Q5072">
        <f t="shared" si="397"/>
        <v>15</v>
      </c>
      <c r="R5072" t="str">
        <f>IFERROR(VLOOKUP($A5072,Registros!$B$2:$G$6000,6,0),IFERROR(INDEX(Winback!$C$2:$C$300,MATCH($A5072,Winback!$K$2:$K$300,0)),""))</f>
        <v>Michelle Zambrano</v>
      </c>
      <c r="S5072" t="str">
        <f t="shared" si="398"/>
        <v>+WB</v>
      </c>
      <c r="T5072">
        <f t="shared" si="399"/>
        <v>1</v>
      </c>
    </row>
    <row r="5073" spans="1:20" x14ac:dyDescent="0.35">
      <c r="A5073" t="s">
        <v>24912</v>
      </c>
      <c r="C5073" t="s">
        <v>24907</v>
      </c>
      <c r="D5073" t="s">
        <v>24908</v>
      </c>
      <c r="E5073">
        <f>IF(COUNTIFS(Registros!$A$2:$A$6000,"NP",Registros!$B$2:$B$6000,$A5073)&gt;0,1,0)</f>
        <v>0</v>
      </c>
      <c r="F5073">
        <f>IF($E5073=1,SUMIFS(Registros!$F$2:$F$6000,Registros!$A$2:$A$6000,"NP",Registros!$B$2:$B$6000,$A5073),0)</f>
        <v>0</v>
      </c>
      <c r="G5073">
        <f>IF(COUNTIFS(Registros!$A$2:$A$6000,"MOV",Registros!$B$2:$B$6000,$A5073)&gt;0,1,0)</f>
        <v>0</v>
      </c>
      <c r="H5073">
        <f>IF($G5073=1,SUMIFS(Registros!$F$2:$F$6000,Registros!$A$2:$A$6000,"MOV",Registros!$B$2:$B$6000,$A5073),0)</f>
        <v>0</v>
      </c>
      <c r="I5073">
        <f>IF(COUNTIFS(Registros!$A$2:$A$6000,"CS",Registros!$B$2:$B$6000,$A5073)&gt;0,1,0)</f>
        <v>0</v>
      </c>
      <c r="J5073">
        <f>IF($I5073=1,SUMIFS(Registros!$I$2:$I$6000,Registros!$A$2:$A$6000,"CS",Registros!$B$2:$B$6000,$A5073),0)</f>
        <v>0</v>
      </c>
      <c r="K5073">
        <f>IF(COUNTIFS(Winback!$K$2:$K$300,$A5073)&gt;0,1,0)</f>
        <v>1</v>
      </c>
      <c r="L5073">
        <f>IF(AND($K5073=1,LEFT($A5073,3)="WB-"),SUMIFS(Winback!$D$2:$D$300,Winback!$K$2:$K$300,$A5073),0)</f>
        <v>15</v>
      </c>
      <c r="M5073">
        <f>IF(OR($E5073=1,$G5073=1,SUMIFS(Registros!$J$2:$J$6000,Registros!$B$2:$B$6000,$A5073)&gt;0),1,0)</f>
        <v>0</v>
      </c>
      <c r="N5073">
        <f>IF($J5073&gt;0,1,IF(COUNTIFS(Registros!$A$2:$A$6000,"CS",Registros!$B$2:$B$6000,$A5073,Registros!$K$2:$K$6000,"&lt;&gt;")&gt;0,1,0))</f>
        <v>0</v>
      </c>
      <c r="O5073" t="str">
        <f t="shared" si="395"/>
        <v>WINBACK</v>
      </c>
      <c r="P5073" t="str">
        <f t="shared" si="396"/>
        <v>Recuperar (winback)</v>
      </c>
      <c r="Q5073">
        <f t="shared" si="397"/>
        <v>15</v>
      </c>
      <c r="R5073" t="str">
        <f>IFERROR(VLOOKUP($A5073,Registros!$B$2:$G$6000,6,0),IFERROR(INDEX(Winback!$C$2:$C$300,MATCH($A5073,Winback!$K$2:$K$300,0)),""))</f>
        <v>Solanye Acuña</v>
      </c>
      <c r="S5073" t="str">
        <f t="shared" si="398"/>
        <v>+WB</v>
      </c>
      <c r="T5073">
        <f t="shared" si="399"/>
        <v>1</v>
      </c>
    </row>
    <row r="5074" spans="1:20" x14ac:dyDescent="0.35">
      <c r="A5074" t="s">
        <v>24918</v>
      </c>
      <c r="C5074" t="s">
        <v>24913</v>
      </c>
      <c r="D5074" t="s">
        <v>24914</v>
      </c>
      <c r="E5074">
        <f>IF(COUNTIFS(Registros!$A$2:$A$6000,"NP",Registros!$B$2:$B$6000,$A5074)&gt;0,1,0)</f>
        <v>0</v>
      </c>
      <c r="F5074">
        <f>IF($E5074=1,SUMIFS(Registros!$F$2:$F$6000,Registros!$A$2:$A$6000,"NP",Registros!$B$2:$B$6000,$A5074),0)</f>
        <v>0</v>
      </c>
      <c r="G5074">
        <f>IF(COUNTIFS(Registros!$A$2:$A$6000,"MOV",Registros!$B$2:$B$6000,$A5074)&gt;0,1,0)</f>
        <v>0</v>
      </c>
      <c r="H5074">
        <f>IF($G5074=1,SUMIFS(Registros!$F$2:$F$6000,Registros!$A$2:$A$6000,"MOV",Registros!$B$2:$B$6000,$A5074),0)</f>
        <v>0</v>
      </c>
      <c r="I5074">
        <f>IF(COUNTIFS(Registros!$A$2:$A$6000,"CS",Registros!$B$2:$B$6000,$A5074)&gt;0,1,0)</f>
        <v>0</v>
      </c>
      <c r="J5074">
        <f>IF($I5074=1,SUMIFS(Registros!$I$2:$I$6000,Registros!$A$2:$A$6000,"CS",Registros!$B$2:$B$6000,$A5074),0)</f>
        <v>0</v>
      </c>
      <c r="K5074">
        <f>IF(COUNTIFS(Winback!$K$2:$K$300,$A5074)&gt;0,1,0)</f>
        <v>1</v>
      </c>
      <c r="L5074">
        <f>IF(AND($K5074=1,LEFT($A5074,3)="WB-"),SUMIFS(Winback!$D$2:$D$300,Winback!$K$2:$K$300,$A5074),0)</f>
        <v>15</v>
      </c>
      <c r="M5074">
        <f>IF(OR($E5074=1,$G5074=1,SUMIFS(Registros!$J$2:$J$6000,Registros!$B$2:$B$6000,$A5074)&gt;0),1,0)</f>
        <v>0</v>
      </c>
      <c r="N5074">
        <f>IF($J5074&gt;0,1,IF(COUNTIFS(Registros!$A$2:$A$6000,"CS",Registros!$B$2:$B$6000,$A5074,Registros!$K$2:$K$6000,"&lt;&gt;")&gt;0,1,0))</f>
        <v>0</v>
      </c>
      <c r="O5074" t="str">
        <f t="shared" si="395"/>
        <v>WINBACK</v>
      </c>
      <c r="P5074" t="str">
        <f t="shared" si="396"/>
        <v>Recuperar (winback)</v>
      </c>
      <c r="Q5074">
        <f t="shared" si="397"/>
        <v>15</v>
      </c>
      <c r="R5074" t="str">
        <f>IFERROR(VLOOKUP($A5074,Registros!$B$2:$G$6000,6,0),IFERROR(INDEX(Winback!$C$2:$C$300,MATCH($A5074,Winback!$K$2:$K$300,0)),""))</f>
        <v>Maria Fernanda Rivas</v>
      </c>
      <c r="S5074" t="str">
        <f t="shared" si="398"/>
        <v>+WB</v>
      </c>
      <c r="T5074">
        <f t="shared" si="399"/>
        <v>1</v>
      </c>
    </row>
    <row r="5075" spans="1:20" x14ac:dyDescent="0.35">
      <c r="A5075" t="s">
        <v>24924</v>
      </c>
      <c r="C5075" t="s">
        <v>24919</v>
      </c>
      <c r="D5075" t="s">
        <v>24920</v>
      </c>
      <c r="E5075">
        <f>IF(COUNTIFS(Registros!$A$2:$A$6000,"NP",Registros!$B$2:$B$6000,$A5075)&gt;0,1,0)</f>
        <v>0</v>
      </c>
      <c r="F5075">
        <f>IF($E5075=1,SUMIFS(Registros!$F$2:$F$6000,Registros!$A$2:$A$6000,"NP",Registros!$B$2:$B$6000,$A5075),0)</f>
        <v>0</v>
      </c>
      <c r="G5075">
        <f>IF(COUNTIFS(Registros!$A$2:$A$6000,"MOV",Registros!$B$2:$B$6000,$A5075)&gt;0,1,0)</f>
        <v>0</v>
      </c>
      <c r="H5075">
        <f>IF($G5075=1,SUMIFS(Registros!$F$2:$F$6000,Registros!$A$2:$A$6000,"MOV",Registros!$B$2:$B$6000,$A5075),0)</f>
        <v>0</v>
      </c>
      <c r="I5075">
        <f>IF(COUNTIFS(Registros!$A$2:$A$6000,"CS",Registros!$B$2:$B$6000,$A5075)&gt;0,1,0)</f>
        <v>0</v>
      </c>
      <c r="J5075">
        <f>IF($I5075=1,SUMIFS(Registros!$I$2:$I$6000,Registros!$A$2:$A$6000,"CS",Registros!$B$2:$B$6000,$A5075),0)</f>
        <v>0</v>
      </c>
      <c r="K5075">
        <f>IF(COUNTIFS(Winback!$K$2:$K$300,$A5075)&gt;0,1,0)</f>
        <v>1</v>
      </c>
      <c r="L5075">
        <f>IF(AND($K5075=1,LEFT($A5075,3)="WB-"),SUMIFS(Winback!$D$2:$D$300,Winback!$K$2:$K$300,$A5075),0)</f>
        <v>60</v>
      </c>
      <c r="M5075">
        <f>IF(OR($E5075=1,$G5075=1,SUMIFS(Registros!$J$2:$J$6000,Registros!$B$2:$B$6000,$A5075)&gt;0),1,0)</f>
        <v>0</v>
      </c>
      <c r="N5075">
        <f>IF($J5075&gt;0,1,IF(COUNTIFS(Registros!$A$2:$A$6000,"CS",Registros!$B$2:$B$6000,$A5075,Registros!$K$2:$K$6000,"&lt;&gt;")&gt;0,1,0))</f>
        <v>0</v>
      </c>
      <c r="O5075" t="str">
        <f t="shared" si="395"/>
        <v>WINBACK</v>
      </c>
      <c r="P5075" t="str">
        <f t="shared" si="396"/>
        <v>Recuperar (winback)</v>
      </c>
      <c r="Q5075">
        <f t="shared" si="397"/>
        <v>60</v>
      </c>
      <c r="R5075" t="str">
        <f>IFERROR(VLOOKUP($A5075,Registros!$B$2:$G$6000,6,0),IFERROR(INDEX(Winback!$C$2:$C$300,MATCH($A5075,Winback!$K$2:$K$300,0)),""))</f>
        <v>Nailyn Martinez Johnson</v>
      </c>
      <c r="S5075" t="str">
        <f t="shared" si="398"/>
        <v>+WB</v>
      </c>
      <c r="T5075">
        <f t="shared" si="399"/>
        <v>1</v>
      </c>
    </row>
    <row r="5076" spans="1:20" x14ac:dyDescent="0.35">
      <c r="A5076" t="s">
        <v>24929</v>
      </c>
      <c r="C5076" t="s">
        <v>24925</v>
      </c>
      <c r="D5076" t="s">
        <v>24926</v>
      </c>
      <c r="E5076">
        <f>IF(COUNTIFS(Registros!$A$2:$A$6000,"NP",Registros!$B$2:$B$6000,$A5076)&gt;0,1,0)</f>
        <v>0</v>
      </c>
      <c r="F5076">
        <f>IF($E5076=1,SUMIFS(Registros!$F$2:$F$6000,Registros!$A$2:$A$6000,"NP",Registros!$B$2:$B$6000,$A5076),0)</f>
        <v>0</v>
      </c>
      <c r="G5076">
        <f>IF(COUNTIFS(Registros!$A$2:$A$6000,"MOV",Registros!$B$2:$B$6000,$A5076)&gt;0,1,0)</f>
        <v>0</v>
      </c>
      <c r="H5076">
        <f>IF($G5076=1,SUMIFS(Registros!$F$2:$F$6000,Registros!$A$2:$A$6000,"MOV",Registros!$B$2:$B$6000,$A5076),0)</f>
        <v>0</v>
      </c>
      <c r="I5076">
        <f>IF(COUNTIFS(Registros!$A$2:$A$6000,"CS",Registros!$B$2:$B$6000,$A5076)&gt;0,1,0)</f>
        <v>0</v>
      </c>
      <c r="J5076">
        <f>IF($I5076=1,SUMIFS(Registros!$I$2:$I$6000,Registros!$A$2:$A$6000,"CS",Registros!$B$2:$B$6000,$A5076),0)</f>
        <v>0</v>
      </c>
      <c r="K5076">
        <f>IF(COUNTIFS(Winback!$K$2:$K$300,$A5076)&gt;0,1,0)</f>
        <v>1</v>
      </c>
      <c r="L5076">
        <f>IF(AND($K5076=1,LEFT($A5076,3)="WB-"),SUMIFS(Winback!$D$2:$D$300,Winback!$K$2:$K$300,$A5076),0)</f>
        <v>15</v>
      </c>
      <c r="M5076">
        <f>IF(OR($E5076=1,$G5076=1,SUMIFS(Registros!$J$2:$J$6000,Registros!$B$2:$B$6000,$A5076)&gt;0),1,0)</f>
        <v>0</v>
      </c>
      <c r="N5076">
        <f>IF($J5076&gt;0,1,IF(COUNTIFS(Registros!$A$2:$A$6000,"CS",Registros!$B$2:$B$6000,$A5076,Registros!$K$2:$K$6000,"&lt;&gt;")&gt;0,1,0))</f>
        <v>0</v>
      </c>
      <c r="O5076" t="str">
        <f t="shared" si="395"/>
        <v>WINBACK</v>
      </c>
      <c r="P5076" t="str">
        <f t="shared" si="396"/>
        <v>Recuperar (winback)</v>
      </c>
      <c r="Q5076">
        <f t="shared" si="397"/>
        <v>15</v>
      </c>
      <c r="R5076" t="str">
        <f>IFERROR(VLOOKUP($A5076,Registros!$B$2:$G$6000,6,0),IFERROR(INDEX(Winback!$C$2:$C$300,MATCH($A5076,Winback!$K$2:$K$300,0)),""))</f>
        <v>Michelle Zambrano</v>
      </c>
      <c r="S5076" t="str">
        <f t="shared" si="398"/>
        <v>+WB</v>
      </c>
      <c r="T5076">
        <f t="shared" si="399"/>
        <v>1</v>
      </c>
    </row>
    <row r="5077" spans="1:20" x14ac:dyDescent="0.35">
      <c r="A5077" t="s">
        <v>24935</v>
      </c>
      <c r="C5077" t="s">
        <v>24930</v>
      </c>
      <c r="D5077" t="s">
        <v>24931</v>
      </c>
      <c r="E5077">
        <f>IF(COUNTIFS(Registros!$A$2:$A$6000,"NP",Registros!$B$2:$B$6000,$A5077)&gt;0,1,0)</f>
        <v>0</v>
      </c>
      <c r="F5077">
        <f>IF($E5077=1,SUMIFS(Registros!$F$2:$F$6000,Registros!$A$2:$A$6000,"NP",Registros!$B$2:$B$6000,$A5077),0)</f>
        <v>0</v>
      </c>
      <c r="G5077">
        <f>IF(COUNTIFS(Registros!$A$2:$A$6000,"MOV",Registros!$B$2:$B$6000,$A5077)&gt;0,1,0)</f>
        <v>0</v>
      </c>
      <c r="H5077">
        <f>IF($G5077=1,SUMIFS(Registros!$F$2:$F$6000,Registros!$A$2:$A$6000,"MOV",Registros!$B$2:$B$6000,$A5077),0)</f>
        <v>0</v>
      </c>
      <c r="I5077">
        <f>IF(COUNTIFS(Registros!$A$2:$A$6000,"CS",Registros!$B$2:$B$6000,$A5077)&gt;0,1,0)</f>
        <v>0</v>
      </c>
      <c r="J5077">
        <f>IF($I5077=1,SUMIFS(Registros!$I$2:$I$6000,Registros!$A$2:$A$6000,"CS",Registros!$B$2:$B$6000,$A5077),0)</f>
        <v>0</v>
      </c>
      <c r="K5077">
        <f>IF(COUNTIFS(Winback!$K$2:$K$300,$A5077)&gt;0,1,0)</f>
        <v>1</v>
      </c>
      <c r="L5077">
        <f>IF(AND($K5077=1,LEFT($A5077,3)="WB-"),SUMIFS(Winback!$D$2:$D$300,Winback!$K$2:$K$300,$A5077),0)</f>
        <v>30</v>
      </c>
      <c r="M5077">
        <f>IF(OR($E5077=1,$G5077=1,SUMIFS(Registros!$J$2:$J$6000,Registros!$B$2:$B$6000,$A5077)&gt;0),1,0)</f>
        <v>0</v>
      </c>
      <c r="N5077">
        <f>IF($J5077&gt;0,1,IF(COUNTIFS(Registros!$A$2:$A$6000,"CS",Registros!$B$2:$B$6000,$A5077,Registros!$K$2:$K$6000,"&lt;&gt;")&gt;0,1,0))</f>
        <v>0</v>
      </c>
      <c r="O5077" t="str">
        <f t="shared" si="395"/>
        <v>WINBACK</v>
      </c>
      <c r="P5077" t="str">
        <f t="shared" si="396"/>
        <v>Recuperar (winback)</v>
      </c>
      <c r="Q5077">
        <f t="shared" si="397"/>
        <v>30</v>
      </c>
      <c r="R5077" t="str">
        <f>IFERROR(VLOOKUP($A5077,Registros!$B$2:$G$6000,6,0),IFERROR(INDEX(Winback!$C$2:$C$300,MATCH($A5077,Winback!$K$2:$K$300,0)),""))</f>
        <v>Solanye Acuña</v>
      </c>
      <c r="S5077" t="str">
        <f t="shared" si="398"/>
        <v>+WB</v>
      </c>
      <c r="T5077">
        <f t="shared" si="399"/>
        <v>1</v>
      </c>
    </row>
    <row r="5078" spans="1:20" x14ac:dyDescent="0.35">
      <c r="A5078" t="s">
        <v>24941</v>
      </c>
      <c r="C5078" t="s">
        <v>24936</v>
      </c>
      <c r="D5078" t="s">
        <v>24937</v>
      </c>
      <c r="E5078">
        <f>IF(COUNTIFS(Registros!$A$2:$A$6000,"NP",Registros!$B$2:$B$6000,$A5078)&gt;0,1,0)</f>
        <v>0</v>
      </c>
      <c r="F5078">
        <f>IF($E5078=1,SUMIFS(Registros!$F$2:$F$6000,Registros!$A$2:$A$6000,"NP",Registros!$B$2:$B$6000,$A5078),0)</f>
        <v>0</v>
      </c>
      <c r="G5078">
        <f>IF(COUNTIFS(Registros!$A$2:$A$6000,"MOV",Registros!$B$2:$B$6000,$A5078)&gt;0,1,0)</f>
        <v>0</v>
      </c>
      <c r="H5078">
        <f>IF($G5078=1,SUMIFS(Registros!$F$2:$F$6000,Registros!$A$2:$A$6000,"MOV",Registros!$B$2:$B$6000,$A5078),0)</f>
        <v>0</v>
      </c>
      <c r="I5078">
        <f>IF(COUNTIFS(Registros!$A$2:$A$6000,"CS",Registros!$B$2:$B$6000,$A5078)&gt;0,1,0)</f>
        <v>0</v>
      </c>
      <c r="J5078">
        <f>IF($I5078=1,SUMIFS(Registros!$I$2:$I$6000,Registros!$A$2:$A$6000,"CS",Registros!$B$2:$B$6000,$A5078),0)</f>
        <v>0</v>
      </c>
      <c r="K5078">
        <f>IF(COUNTIFS(Winback!$K$2:$K$300,$A5078)&gt;0,1,0)</f>
        <v>1</v>
      </c>
      <c r="L5078">
        <f>IF(AND($K5078=1,LEFT($A5078,3)="WB-"),SUMIFS(Winback!$D$2:$D$300,Winback!$K$2:$K$300,$A5078),0)</f>
        <v>15</v>
      </c>
      <c r="M5078">
        <f>IF(OR($E5078=1,$G5078=1,SUMIFS(Registros!$J$2:$J$6000,Registros!$B$2:$B$6000,$A5078)&gt;0),1,0)</f>
        <v>0</v>
      </c>
      <c r="N5078">
        <f>IF($J5078&gt;0,1,IF(COUNTIFS(Registros!$A$2:$A$6000,"CS",Registros!$B$2:$B$6000,$A5078,Registros!$K$2:$K$6000,"&lt;&gt;")&gt;0,1,0))</f>
        <v>0</v>
      </c>
      <c r="O5078" t="str">
        <f t="shared" si="395"/>
        <v>WINBACK</v>
      </c>
      <c r="P5078" t="str">
        <f t="shared" si="396"/>
        <v>Recuperar (winback)</v>
      </c>
      <c r="Q5078">
        <f t="shared" si="397"/>
        <v>15</v>
      </c>
      <c r="R5078" t="str">
        <f>IFERROR(VLOOKUP($A5078,Registros!$B$2:$G$6000,6,0),IFERROR(INDEX(Winback!$C$2:$C$300,MATCH($A5078,Winback!$K$2:$K$300,0)),""))</f>
        <v>Maria Fernanda Rivas</v>
      </c>
      <c r="S5078" t="str">
        <f t="shared" si="398"/>
        <v>+WB</v>
      </c>
      <c r="T5078">
        <f t="shared" si="399"/>
        <v>1</v>
      </c>
    </row>
    <row r="5079" spans="1:20" x14ac:dyDescent="0.35">
      <c r="A5079" t="s">
        <v>24952</v>
      </c>
      <c r="C5079" t="s">
        <v>24947</v>
      </c>
      <c r="D5079" t="s">
        <v>24948</v>
      </c>
      <c r="E5079">
        <f>IF(COUNTIFS(Registros!$A$2:$A$6000,"NP",Registros!$B$2:$B$6000,$A5079)&gt;0,1,0)</f>
        <v>0</v>
      </c>
      <c r="F5079">
        <f>IF($E5079=1,SUMIFS(Registros!$F$2:$F$6000,Registros!$A$2:$A$6000,"NP",Registros!$B$2:$B$6000,$A5079),0)</f>
        <v>0</v>
      </c>
      <c r="G5079">
        <f>IF(COUNTIFS(Registros!$A$2:$A$6000,"MOV",Registros!$B$2:$B$6000,$A5079)&gt;0,1,0)</f>
        <v>0</v>
      </c>
      <c r="H5079">
        <f>IF($G5079=1,SUMIFS(Registros!$F$2:$F$6000,Registros!$A$2:$A$6000,"MOV",Registros!$B$2:$B$6000,$A5079),0)</f>
        <v>0</v>
      </c>
      <c r="I5079">
        <f>IF(COUNTIFS(Registros!$A$2:$A$6000,"CS",Registros!$B$2:$B$6000,$A5079)&gt;0,1,0)</f>
        <v>0</v>
      </c>
      <c r="J5079">
        <f>IF($I5079=1,SUMIFS(Registros!$I$2:$I$6000,Registros!$A$2:$A$6000,"CS",Registros!$B$2:$B$6000,$A5079),0)</f>
        <v>0</v>
      </c>
      <c r="K5079">
        <f>IF(COUNTIFS(Winback!$K$2:$K$300,$A5079)&gt;0,1,0)</f>
        <v>1</v>
      </c>
      <c r="L5079">
        <f>IF(AND($K5079=1,LEFT($A5079,3)="WB-"),SUMIFS(Winback!$D$2:$D$300,Winback!$K$2:$K$300,$A5079),0)</f>
        <v>45</v>
      </c>
      <c r="M5079">
        <f>IF(OR($E5079=1,$G5079=1,SUMIFS(Registros!$J$2:$J$6000,Registros!$B$2:$B$6000,$A5079)&gt;0),1,0)</f>
        <v>0</v>
      </c>
      <c r="N5079">
        <f>IF($J5079&gt;0,1,IF(COUNTIFS(Registros!$A$2:$A$6000,"CS",Registros!$B$2:$B$6000,$A5079,Registros!$K$2:$K$6000,"&lt;&gt;")&gt;0,1,0))</f>
        <v>0</v>
      </c>
      <c r="O5079" t="str">
        <f t="shared" si="395"/>
        <v>WINBACK</v>
      </c>
      <c r="P5079" t="str">
        <f t="shared" si="396"/>
        <v>Recuperar (winback)</v>
      </c>
      <c r="Q5079">
        <f t="shared" si="397"/>
        <v>45</v>
      </c>
      <c r="R5079" t="str">
        <f>IFERROR(VLOOKUP($A5079,Registros!$B$2:$G$6000,6,0),IFERROR(INDEX(Winback!$C$2:$C$300,MATCH($A5079,Winback!$K$2:$K$300,0)),""))</f>
        <v>Michelle Zambrano</v>
      </c>
      <c r="S5079" t="str">
        <f t="shared" si="398"/>
        <v>+WB</v>
      </c>
      <c r="T5079">
        <f t="shared" si="399"/>
        <v>1</v>
      </c>
    </row>
    <row r="5080" spans="1:20" x14ac:dyDescent="0.35">
      <c r="A5080" t="s">
        <v>24958</v>
      </c>
      <c r="C5080" t="s">
        <v>24953</v>
      </c>
      <c r="D5080" t="s">
        <v>24954</v>
      </c>
      <c r="E5080">
        <f>IF(COUNTIFS(Registros!$A$2:$A$6000,"NP",Registros!$B$2:$B$6000,$A5080)&gt;0,1,0)</f>
        <v>0</v>
      </c>
      <c r="F5080">
        <f>IF($E5080=1,SUMIFS(Registros!$F$2:$F$6000,Registros!$A$2:$A$6000,"NP",Registros!$B$2:$B$6000,$A5080),0)</f>
        <v>0</v>
      </c>
      <c r="G5080">
        <f>IF(COUNTIFS(Registros!$A$2:$A$6000,"MOV",Registros!$B$2:$B$6000,$A5080)&gt;0,1,0)</f>
        <v>0</v>
      </c>
      <c r="H5080">
        <f>IF($G5080=1,SUMIFS(Registros!$F$2:$F$6000,Registros!$A$2:$A$6000,"MOV",Registros!$B$2:$B$6000,$A5080),0)</f>
        <v>0</v>
      </c>
      <c r="I5080">
        <f>IF(COUNTIFS(Registros!$A$2:$A$6000,"CS",Registros!$B$2:$B$6000,$A5080)&gt;0,1,0)</f>
        <v>0</v>
      </c>
      <c r="J5080">
        <f>IF($I5080=1,SUMIFS(Registros!$I$2:$I$6000,Registros!$A$2:$A$6000,"CS",Registros!$B$2:$B$6000,$A5080),0)</f>
        <v>0</v>
      </c>
      <c r="K5080">
        <f>IF(COUNTIFS(Winback!$K$2:$K$300,$A5080)&gt;0,1,0)</f>
        <v>1</v>
      </c>
      <c r="L5080">
        <f>IF(AND($K5080=1,LEFT($A5080,3)="WB-"),SUMIFS(Winback!$D$2:$D$300,Winback!$K$2:$K$300,$A5080),0)</f>
        <v>24</v>
      </c>
      <c r="M5080">
        <f>IF(OR($E5080=1,$G5080=1,SUMIFS(Registros!$J$2:$J$6000,Registros!$B$2:$B$6000,$A5080)&gt;0),1,0)</f>
        <v>0</v>
      </c>
      <c r="N5080">
        <f>IF($J5080&gt;0,1,IF(COUNTIFS(Registros!$A$2:$A$6000,"CS",Registros!$B$2:$B$6000,$A5080,Registros!$K$2:$K$6000,"&lt;&gt;")&gt;0,1,0))</f>
        <v>0</v>
      </c>
      <c r="O5080" t="str">
        <f t="shared" si="395"/>
        <v>WINBACK</v>
      </c>
      <c r="P5080" t="str">
        <f t="shared" si="396"/>
        <v>Recuperar (winback)</v>
      </c>
      <c r="Q5080">
        <f t="shared" si="397"/>
        <v>24</v>
      </c>
      <c r="R5080" t="str">
        <f>IFERROR(VLOOKUP($A5080,Registros!$B$2:$G$6000,6,0),IFERROR(INDEX(Winback!$C$2:$C$300,MATCH($A5080,Winback!$K$2:$K$300,0)),""))</f>
        <v>Solanye Acuña</v>
      </c>
      <c r="S5080" t="str">
        <f t="shared" si="398"/>
        <v>+WB</v>
      </c>
      <c r="T5080">
        <f t="shared" si="399"/>
        <v>1</v>
      </c>
    </row>
  </sheetData>
  <autoFilter ref="A1:T5080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1"/>
  <sheetViews>
    <sheetView workbookViewId="0"/>
  </sheetViews>
  <sheetFormatPr defaultRowHeight="14.5" x14ac:dyDescent="0.35"/>
  <cols>
    <col min="1" max="1" width="46" customWidth="1"/>
    <col min="2" max="2" width="14" customWidth="1"/>
    <col min="3" max="3" width="60" customWidth="1"/>
  </cols>
  <sheetData>
    <row r="1" spans="1:3" ht="18.5" x14ac:dyDescent="0.45">
      <c r="A1" s="3" t="s">
        <v>24973</v>
      </c>
    </row>
    <row r="3" spans="1:3" ht="15.5" x14ac:dyDescent="0.35">
      <c r="A3" s="4" t="s">
        <v>24974</v>
      </c>
      <c r="B3" s="4"/>
      <c r="C3" s="4"/>
    </row>
    <row r="4" spans="1:3" x14ac:dyDescent="0.35">
      <c r="A4" t="s">
        <v>24975</v>
      </c>
      <c r="B4">
        <f>COUNTA(Cruce!$A$2:$A$6000)</f>
        <v>5079</v>
      </c>
      <c r="C4">
        <f>COUNTA(Cruce!$A$2:$A$6000)</f>
        <v>5079</v>
      </c>
    </row>
    <row r="5" spans="1:3" x14ac:dyDescent="0.35">
      <c r="A5" t="s">
        <v>24976</v>
      </c>
      <c r="B5">
        <f>B7+B8+B9+B10</f>
        <v>5285</v>
      </c>
    </row>
    <row r="6" spans="1:3" x14ac:dyDescent="0.35">
      <c r="A6" t="s">
        <v>24977</v>
      </c>
      <c r="B6">
        <f>B5-B4</f>
        <v>206</v>
      </c>
    </row>
    <row r="7" spans="1:3" x14ac:dyDescent="0.35">
      <c r="A7" t="s">
        <v>24978</v>
      </c>
      <c r="B7">
        <f>COUNTIF(Registros!$A$2:$A$6000,"NP")</f>
        <v>2001</v>
      </c>
    </row>
    <row r="8" spans="1:3" x14ac:dyDescent="0.35">
      <c r="A8" t="s">
        <v>24979</v>
      </c>
      <c r="B8">
        <f>COUNTIF(Registros!$A$2:$A$6000,"MOV")</f>
        <v>2000</v>
      </c>
    </row>
    <row r="9" spans="1:3" x14ac:dyDescent="0.35">
      <c r="A9" t="s">
        <v>24980</v>
      </c>
      <c r="B9">
        <f>COUNTIF(Registros!$A$2:$A$6000,"CS")</f>
        <v>1074</v>
      </c>
    </row>
    <row r="10" spans="1:3" x14ac:dyDescent="0.35">
      <c r="A10" t="s">
        <v>24981</v>
      </c>
      <c r="B10">
        <f>COUNTA(Winback!$A$2:$A$300)</f>
        <v>210</v>
      </c>
    </row>
    <row r="12" spans="1:3" ht="15.5" x14ac:dyDescent="0.35">
      <c r="A12" s="4" t="s">
        <v>24982</v>
      </c>
      <c r="B12" s="4"/>
      <c r="C12" s="4"/>
    </row>
    <row r="13" spans="1:3" x14ac:dyDescent="0.35">
      <c r="A13" t="s">
        <v>24983</v>
      </c>
      <c r="B13">
        <f>SUMPRODUCT(--(Cruce!$T$2:$T$6000=1))</f>
        <v>5071</v>
      </c>
    </row>
    <row r="14" spans="1:3" x14ac:dyDescent="0.35">
      <c r="A14" t="s">
        <v>24984</v>
      </c>
      <c r="B14">
        <f>SUMPRODUCT(--(Cruce!$T$2:$T$6000=2))</f>
        <v>8</v>
      </c>
    </row>
    <row r="15" spans="1:3" x14ac:dyDescent="0.35">
      <c r="A15" t="s">
        <v>24985</v>
      </c>
      <c r="B15">
        <f>SUMPRODUCT(--(Cruce!$T$2:$T$6000=3))</f>
        <v>0</v>
      </c>
    </row>
    <row r="16" spans="1:3" x14ac:dyDescent="0.35">
      <c r="A16" t="s">
        <v>24986</v>
      </c>
      <c r="B16">
        <f>SUMPRODUCT(--(Cruce!$T$2:$T$6000=4))</f>
        <v>0</v>
      </c>
    </row>
    <row r="18" spans="1:3" x14ac:dyDescent="0.35">
      <c r="A18" t="s">
        <v>24987</v>
      </c>
      <c r="B18">
        <f>COUNTIFS(Cruce!$E$2:$E$6000,1,Cruce!$G$2:$G$6000,0,Cruce!$I$2:$I$6000,0,Cruce!$K$2:$K$6000,0)</f>
        <v>1887</v>
      </c>
    </row>
    <row r="19" spans="1:3" x14ac:dyDescent="0.35">
      <c r="A19" t="s">
        <v>24988</v>
      </c>
      <c r="B19">
        <f>COUNTIFS(Cruce!$E$2:$E$6000,0,Cruce!$G$2:$G$6000,1,Cruce!$I$2:$I$6000,0,Cruce!$K$2:$K$6000,0)</f>
        <v>1970</v>
      </c>
    </row>
    <row r="20" spans="1:3" x14ac:dyDescent="0.35">
      <c r="A20" t="s">
        <v>24989</v>
      </c>
      <c r="B20">
        <f>COUNTIFS(Cruce!$E$2:$E$6000,0,Cruce!$G$2:$G$6000,0,Cruce!$I$2:$I$6000,1,Cruce!$K$2:$K$6000,0)</f>
        <v>1074</v>
      </c>
    </row>
    <row r="21" spans="1:3" x14ac:dyDescent="0.35">
      <c r="A21" t="s">
        <v>24990</v>
      </c>
      <c r="B21">
        <f>COUNTIFS(Cruce!$E$2:$E$6000,0,Cruce!$G$2:$G$6000,0,Cruce!$I$2:$I$6000,0,Cruce!$K$2:$K$6000,1)</f>
        <v>140</v>
      </c>
    </row>
    <row r="22" spans="1:3" x14ac:dyDescent="0.35">
      <c r="A22" t="s">
        <v>24991</v>
      </c>
      <c r="B22">
        <f>COUNTIFS(Cruce!$E$2:$E$6000,1,Cruce!$G$2:$G$6000,0,Cruce!$I$2:$I$6000,1,Cruce!$K$2:$K$6000,0)</f>
        <v>0</v>
      </c>
    </row>
    <row r="23" spans="1:3" x14ac:dyDescent="0.35">
      <c r="A23" t="s">
        <v>24992</v>
      </c>
      <c r="B23">
        <f>COUNTIFS(Cruce!$E$2:$E$6000,1,Cruce!$G$2:$G$6000,0,Cruce!$I$2:$I$6000,0,Cruce!$K$2:$K$6000,1)</f>
        <v>6</v>
      </c>
    </row>
    <row r="24" spans="1:3" x14ac:dyDescent="0.35">
      <c r="A24" t="s">
        <v>24993</v>
      </c>
      <c r="B24">
        <f>COUNTIFS(Cruce!$E$2:$E$6000,0,Cruce!$G$2:$G$6000,1,Cruce!$I$2:$I$6000,0,Cruce!$K$2:$K$6000,1)</f>
        <v>1</v>
      </c>
    </row>
    <row r="25" spans="1:3" x14ac:dyDescent="0.35">
      <c r="A25" t="s">
        <v>24994</v>
      </c>
      <c r="B25">
        <f>COUNTIFS(Cruce!$E$2:$E$6000,1,Cruce!$G$2:$G$6000,1,Cruce!$I$2:$I$6000,0,Cruce!$K$2:$K$6000,0)</f>
        <v>1</v>
      </c>
    </row>
    <row r="26" spans="1:3" x14ac:dyDescent="0.35">
      <c r="A26" t="s">
        <v>24995</v>
      </c>
      <c r="B26">
        <f>COUNTIFS(Cruce!$E$2:$E$6000,0,Cruce!$G$2:$G$6000,0,Cruce!$I$2:$I$6000,1,Cruce!$K$2:$K$6000,1)</f>
        <v>0</v>
      </c>
    </row>
    <row r="28" spans="1:3" ht="15.5" x14ac:dyDescent="0.35">
      <c r="A28" s="4" t="s">
        <v>24996</v>
      </c>
      <c r="B28" s="4"/>
      <c r="C28" s="4"/>
    </row>
    <row r="29" spans="1:3" x14ac:dyDescent="0.35">
      <c r="A29" t="s">
        <v>24997</v>
      </c>
      <c r="B29">
        <f>COUNTIF(Cruce!$O$2:$O$6000,"CONVERGENTE")</f>
        <v>1012</v>
      </c>
    </row>
    <row r="30" spans="1:3" x14ac:dyDescent="0.35">
      <c r="A30" t="s">
        <v>24998</v>
      </c>
      <c r="B30">
        <f>COUNTIF(Cruce!$O$2:$O$6000,"SOLO MÓVIL")</f>
        <v>3872</v>
      </c>
    </row>
    <row r="31" spans="1:3" x14ac:dyDescent="0.35">
      <c r="A31" t="s">
        <v>24999</v>
      </c>
      <c r="B31">
        <f>COUNTIF(Cruce!$O$2:$O$6000,"SOLO FIJO / INTERNET")</f>
        <v>2</v>
      </c>
    </row>
    <row r="32" spans="1:3" x14ac:dyDescent="0.35">
      <c r="A32" t="s">
        <v>25000</v>
      </c>
      <c r="B32">
        <f>COUNTIF(Cruce!$O$2:$O$6000,"SIN SERVICIOS")</f>
        <v>53</v>
      </c>
    </row>
    <row r="33" spans="1:3" x14ac:dyDescent="0.35">
      <c r="A33" t="s">
        <v>25001</v>
      </c>
      <c r="B33">
        <f>COUNTIF(Cruce!$O$2:$O$6000,"WINBACK")</f>
        <v>140</v>
      </c>
    </row>
    <row r="35" spans="1:3" ht="15.5" x14ac:dyDescent="0.35">
      <c r="A35" s="4" t="s">
        <v>25002</v>
      </c>
      <c r="B35" s="4"/>
      <c r="C35" s="4"/>
    </row>
    <row r="36" spans="1:3" x14ac:dyDescent="0.35">
      <c r="A36" t="s">
        <v>25003</v>
      </c>
      <c r="B36">
        <f>COUNTIF(Cruce!$P$2:$P$6000,"Ofrecer fijo + internet (FLBBTV)")</f>
        <v>3872</v>
      </c>
    </row>
    <row r="37" spans="1:3" x14ac:dyDescent="0.35">
      <c r="A37" t="s">
        <v>25004</v>
      </c>
      <c r="B37">
        <f>COUNTIF(Cruce!$P$2:$P$6000,"Upgrade / más líneas")</f>
        <v>1012</v>
      </c>
    </row>
    <row r="38" spans="1:3" x14ac:dyDescent="0.35">
      <c r="A38" t="s">
        <v>25005</v>
      </c>
      <c r="B38">
        <f>COUNTIF(Cruce!$P$2:$P$6000,"Recuperar (winback)")</f>
        <v>140</v>
      </c>
    </row>
    <row r="39" spans="1:3" x14ac:dyDescent="0.35">
      <c r="A39" t="s">
        <v>25006</v>
      </c>
      <c r="B39">
        <f>COUNTIF(Cruce!$P$2:$P$6000,"Oferta completa (móvil + fijo + internet)")</f>
        <v>53</v>
      </c>
    </row>
    <row r="40" spans="1:3" x14ac:dyDescent="0.35">
      <c r="A40" t="s">
        <v>25007</v>
      </c>
      <c r="B40">
        <f>COUNTIF(Cruce!$P$2:$P$6000,"Ofrecer línea móvil Nextphone")</f>
        <v>2</v>
      </c>
    </row>
    <row r="42" spans="1:3" ht="15.5" x14ac:dyDescent="0.35">
      <c r="A42" s="4" t="s">
        <v>25008</v>
      </c>
      <c r="B42" s="4"/>
      <c r="C42" s="4"/>
    </row>
    <row r="43" spans="1:3" x14ac:dyDescent="0.35">
      <c r="A43" t="s">
        <v>25009</v>
      </c>
      <c r="B43">
        <f>SUM(Cruce!$Q$2:$Q$6000)</f>
        <v>166408.63999999978</v>
      </c>
    </row>
    <row r="44" spans="1:3" x14ac:dyDescent="0.35">
      <c r="A44" t="s">
        <v>25010</v>
      </c>
      <c r="B44">
        <f>SUM(Cruce!$F$2:$F$6000)</f>
        <v>99724.170000000056</v>
      </c>
    </row>
    <row r="45" spans="1:3" x14ac:dyDescent="0.35">
      <c r="A45" t="s">
        <v>25011</v>
      </c>
      <c r="B45">
        <f>SUM(Cruce!$H$2:$H$6000)</f>
        <v>58619.570000000087</v>
      </c>
    </row>
    <row r="46" spans="1:3" x14ac:dyDescent="0.35">
      <c r="A46" t="s">
        <v>25012</v>
      </c>
      <c r="B46">
        <f>SUM(Winback!$D$2:$D$300)</f>
        <v>8242.4</v>
      </c>
    </row>
    <row r="47" spans="1:3" x14ac:dyDescent="0.35">
      <c r="A47" t="s">
        <v>25013</v>
      </c>
      <c r="B47">
        <f>SUMIFS(Cruce!$Q$2:$Q$6000,Cruce!$O$2:$O$6000,"WINBACK")</f>
        <v>8064.8999999999987</v>
      </c>
    </row>
    <row r="49" spans="1:3" ht="15.5" x14ac:dyDescent="0.35">
      <c r="A49" s="4" t="s">
        <v>25014</v>
      </c>
      <c r="B49" s="4"/>
      <c r="C49" s="4"/>
    </row>
    <row r="50" spans="1:3" x14ac:dyDescent="0.35">
      <c r="A50" t="s">
        <v>25015</v>
      </c>
      <c r="B50">
        <f>COUNTIF(Winback!$L$2:$L$300,"SI")</f>
        <v>7</v>
      </c>
    </row>
    <row r="51" spans="1:3" x14ac:dyDescent="0.35">
      <c r="A51" t="s">
        <v>25016</v>
      </c>
      <c r="B51">
        <f>COUNTIF(Cruce!$O$2:$O$6000,"WINBACK")</f>
        <v>140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Registros</vt:lpstr>
      <vt:lpstr>Winback</vt:lpstr>
      <vt:lpstr>Cruce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Ary Ernesto Ortiz Castellanos</cp:lastModifiedBy>
  <dcterms:created xsi:type="dcterms:W3CDTF">2026-07-31T19:07:26Z</dcterms:created>
  <dcterms:modified xsi:type="dcterms:W3CDTF">2026-07-31T19:09:48Z</dcterms:modified>
</cp:coreProperties>
</file>